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S - Majan\2022\November 2022\"/>
    </mc:Choice>
  </mc:AlternateContent>
  <xr:revisionPtr revIDLastSave="0" documentId="8_{6A0586F7-BE9A-41AE-BA63-BF2980263D8F}" xr6:coauthVersionLast="36" xr6:coauthVersionMax="36" xr10:uidLastSave="{00000000-0000-0000-0000-000000000000}"/>
  <bookViews>
    <workbookView xWindow="0" yWindow="0" windowWidth="20490" windowHeight="7545" firstSheet="14" activeTab="21" xr2:uid="{00000000-000D-0000-FFFF-FFFF00000000}"/>
  </bookViews>
  <sheets>
    <sheet name="SALE_NOV22" sheetId="21" r:id="rId1"/>
    <sheet name="SALE" sheetId="22" r:id="rId2"/>
    <sheet name="P&amp;LXTRACT" sheetId="20" r:id="rId3"/>
    <sheet name="ACL_NOV22" sheetId="13" r:id="rId4"/>
    <sheet name="ISMACH_NOV22" sheetId="12" r:id="rId5"/>
    <sheet name="COLORCUNOV22" sheetId="8" r:id="rId6"/>
    <sheet name="Currency" sheetId="9" r:id="rId7"/>
    <sheet name="OTHERCUNOV22" sheetId="7" r:id="rId8"/>
    <sheet name="PKGYTDNOV22" sheetId="6" r:id="rId9"/>
    <sheet name="RMYTDNOV22" sheetId="5" r:id="rId10"/>
    <sheet name="OH_NOV22" sheetId="19" r:id="rId11"/>
    <sheet name="SPLIT" sheetId="14" r:id="rId12"/>
    <sheet name="COST_SHEETT1" sheetId="15" r:id="rId13"/>
    <sheet name="COST_SHEETT" sheetId="16" r:id="rId14"/>
    <sheet name="NEW CODES" sheetId="1" r:id="rId15"/>
    <sheet name="PKGMASTER" sheetId="4" r:id="rId16"/>
    <sheet name="FG_DetailN" sheetId="3" r:id="rId17"/>
    <sheet name="PKGSUMM_T" sheetId="2" r:id="rId18"/>
    <sheet name="OFFLINE_NOV2022" sheetId="18" r:id="rId19"/>
    <sheet name="REP_NOV2022" sheetId="17" r:id="rId20"/>
    <sheet name="HW" sheetId="11" r:id="rId21"/>
    <sheet name="FG" sheetId="10" r:id="rId22"/>
  </sheets>
  <externalReferences>
    <externalReference r:id="rId23"/>
  </externalReferences>
  <definedNames>
    <definedName name="_xlnm._FilterDatabase" localSheetId="5" hidden="1">COLORCUNOV22!$A$7:$AG$34</definedName>
    <definedName name="_xlnm._FilterDatabase" localSheetId="21" hidden="1">FG!$A$4:$CQ$1179</definedName>
    <definedName name="_xlnm._FilterDatabase" localSheetId="16">FG_DetailN!$A$1:$O$1</definedName>
    <definedName name="_xlnm._FilterDatabase" localSheetId="20" hidden="1">HW!$A$9:$BP$740</definedName>
    <definedName name="_xlnm._FilterDatabase" localSheetId="15" hidden="1">PKGMASTER!$A$2:$V$136</definedName>
    <definedName name="_xlnm._FilterDatabase" localSheetId="8" hidden="1">PKGYTDNOV22!$A$7:$AG$135</definedName>
    <definedName name="_xlnm._FilterDatabase" localSheetId="9" hidden="1">RMYTDNOV22!$A$7:$AG$26</definedName>
    <definedName name="_xlnm._FilterDatabase" localSheetId="1" hidden="1">SALE!$A$2:$XEU$412</definedName>
    <definedName name="_xlnm._FilterDatabase" localSheetId="0" hidden="1">SALE_NOV22!$A$2:$XEU$287</definedName>
    <definedName name="consultant_rate">'[1]support cost'!$C$16</definedName>
    <definedName name="FG_DetailT" localSheetId="16">FG_DetailN!$A$1:$O$1</definedName>
    <definedName name="gsg" localSheetId="13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gsg" localSheetId="12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gsg" localSheetId="6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gsg" localSheetId="11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gsg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_xlnm.Print_Titles" localSheetId="5">COLORCUNOV22!$B:$E,COLORCUNOV22!$7:$7</definedName>
    <definedName name="_xlnm.Print_Titles" localSheetId="7">OTHERCUNOV22!$B:$E,OTHERCUNOV22!$7:$7</definedName>
    <definedName name="_xlnm.Print_Titles" localSheetId="8">PKGYTDNOV22!$B:$E,PKGYTDNOV22!$7:$7</definedName>
    <definedName name="_xlnm.Print_Titles" localSheetId="9">RMYTDNOV22!$A:$E,RMYTDNOV22!$1:$7</definedName>
    <definedName name="USD_AED">'[1]support cost'!$C$14</definedName>
    <definedName name="wrn.Full._.Report." localSheetId="13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wrn.Full._.Report." localSheetId="12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wrn.Full._.Report." localSheetId="6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wrn.Full._.Report." localSheetId="11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  <definedName name="wrn.Full._.Report." hidden="1">{#N/A,#N/A,FALSE,"Assump";#N/A,#N/A,FALSE,"Results";#N/A,#N/A,FALSE,"Sales";#N/A,#N/A,FALSE,"Raw Mat";#N/A,#N/A,FALSE,"OpParams";#N/A,#N/A,FALSE,"Personnel";#N/A,#N/A,FALSE,"Utilities";#N/A,#N/A,FALSE,"Start-Up";#N/A,#N/A,FALSE,"Maint.";#N/A,#N/A,FALSE,"Prop Tax";#N/A,#N/A,FALSE,"Fin. Struct.";#N/A,#N/A,FALSE,"Cap-Depr.";#N/A,#N/A,FALSE,"IncStmt";#N/A,#N/A,FALSE,"Bal Sht";#N/A,#N/A,FALSE,"Csh Flw";#N/A,#N/A,FALSE,"WkgCap";#N/A,#N/A,FALSE,"Unit Cost";#N/A,#N/A,FALSE,"ROI-ROE";#N/A,#N/A,FALSE,"BrkEven";#N/A,#N/A,FALSE,"PayBack";#N/A,#N/A,FALSE,"Debt Cov.";#N/A,#N/A,FALSE,"Ethyl-Sens";#N/A,#N/A,FALSE,"Cap-Sens";#N/A,#N/A,FALSE,"Sales-Sens";#N/A,#N/A,FALSE,"Int.-Sens";#N/A,#N/A,FALSE,"Definitions"}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W1187" i="10" l="1"/>
  <c r="CW1189" i="10" s="1"/>
  <c r="CV1182" i="10"/>
  <c r="CV1184" i="10" s="1"/>
  <c r="CU1182" i="10"/>
  <c r="CU1184" i="10" s="1"/>
  <c r="CT1182" i="10"/>
  <c r="CT1184" i="10" s="1"/>
  <c r="CW1183" i="10"/>
  <c r="CX1132" i="10"/>
  <c r="CW1132" i="10"/>
  <c r="CV1132" i="10"/>
  <c r="CU1132" i="10"/>
  <c r="CT1132" i="10"/>
  <c r="CW1129" i="10"/>
  <c r="CX1129" i="10" s="1"/>
  <c r="CW1127" i="10"/>
  <c r="CX1127" i="10" s="1"/>
  <c r="CX1126" i="10"/>
  <c r="CW1126" i="10"/>
  <c r="CX1120" i="10"/>
  <c r="CW1120" i="10"/>
  <c r="CW1115" i="10"/>
  <c r="CX1115" i="10" s="1"/>
  <c r="CW1111" i="10"/>
  <c r="CX1111" i="10" s="1"/>
  <c r="CX1106" i="10"/>
  <c r="CW1106" i="10"/>
  <c r="CX1105" i="10"/>
  <c r="CW1105" i="10"/>
  <c r="CW1104" i="10"/>
  <c r="CX1104" i="10" s="1"/>
  <c r="CW1103" i="10"/>
  <c r="CX1103" i="10" s="1"/>
  <c r="CX1088" i="10"/>
  <c r="CW1088" i="10"/>
  <c r="CX1087" i="10"/>
  <c r="CW1087" i="10"/>
  <c r="CW1086" i="10"/>
  <c r="CX1086" i="10" s="1"/>
  <c r="CW1075" i="10"/>
  <c r="CX1075" i="10" s="1"/>
  <c r="CX1066" i="10"/>
  <c r="CW1066" i="10"/>
  <c r="CX1053" i="10"/>
  <c r="CW1053" i="10"/>
  <c r="CW1044" i="10"/>
  <c r="CX1044" i="10" s="1"/>
  <c r="CW1038" i="10"/>
  <c r="CX1038" i="10" s="1"/>
  <c r="CX1033" i="10"/>
  <c r="CW1033" i="10"/>
  <c r="CX1029" i="10"/>
  <c r="CW1029" i="10"/>
  <c r="CW1021" i="10"/>
  <c r="CX1021" i="10" s="1"/>
  <c r="CW1016" i="10"/>
  <c r="CX1016" i="10" s="1"/>
  <c r="CX1015" i="10"/>
  <c r="CW1015" i="10"/>
  <c r="CX1012" i="10"/>
  <c r="CW1012" i="10"/>
  <c r="CW1011" i="10"/>
  <c r="CX1011" i="10" s="1"/>
  <c r="CW1008" i="10"/>
  <c r="CX1008" i="10" s="1"/>
  <c r="CX996" i="10"/>
  <c r="CW996" i="10"/>
  <c r="CX991" i="10"/>
  <c r="CW991" i="10"/>
  <c r="CW963" i="10"/>
  <c r="CX963" i="10" s="1"/>
  <c r="CW962" i="10"/>
  <c r="CX962" i="10" s="1"/>
  <c r="CX959" i="10"/>
  <c r="CW959" i="10"/>
  <c r="CX958" i="10"/>
  <c r="CW958" i="10"/>
  <c r="CW948" i="10"/>
  <c r="CX948" i="10" s="1"/>
  <c r="CW947" i="10"/>
  <c r="CX947" i="10" s="1"/>
  <c r="CX919" i="10"/>
  <c r="CW919" i="10"/>
  <c r="CX913" i="10"/>
  <c r="CW913" i="10"/>
  <c r="CW912" i="10"/>
  <c r="CX912" i="10" s="1"/>
  <c r="CW908" i="10"/>
  <c r="CX908" i="10" s="1"/>
  <c r="CX907" i="10"/>
  <c r="CW907" i="10"/>
  <c r="CX906" i="10"/>
  <c r="CW906" i="10"/>
  <c r="CW905" i="10"/>
  <c r="CX905" i="10" s="1"/>
  <c r="CW900" i="10"/>
  <c r="CX900" i="10" s="1"/>
  <c r="CX899" i="10"/>
  <c r="CW899" i="10"/>
  <c r="CX898" i="10"/>
  <c r="CW898" i="10"/>
  <c r="CW896" i="10"/>
  <c r="CX896" i="10" s="1"/>
  <c r="CW895" i="10"/>
  <c r="CX895" i="10" s="1"/>
  <c r="CX894" i="10"/>
  <c r="CW894" i="10"/>
  <c r="CX886" i="10"/>
  <c r="CW886" i="10"/>
  <c r="CW880" i="10"/>
  <c r="CX880" i="10" s="1"/>
  <c r="CW879" i="10"/>
  <c r="CX879" i="10" s="1"/>
  <c r="CX874" i="10"/>
  <c r="CW874" i="10"/>
  <c r="CX873" i="10"/>
  <c r="CW873" i="10"/>
  <c r="CW872" i="10"/>
  <c r="CX872" i="10" s="1"/>
  <c r="CW871" i="10"/>
  <c r="CX871" i="10" s="1"/>
  <c r="CX854" i="10"/>
  <c r="CW854" i="10"/>
  <c r="CX844" i="10"/>
  <c r="CW844" i="10"/>
  <c r="CW842" i="10"/>
  <c r="CX842" i="10" s="1"/>
  <c r="CW841" i="10"/>
  <c r="CX841" i="10" s="1"/>
  <c r="CX828" i="10"/>
  <c r="CW828" i="10"/>
  <c r="CX827" i="10"/>
  <c r="CW827" i="10"/>
  <c r="CW822" i="10"/>
  <c r="CX822" i="10" s="1"/>
  <c r="CW821" i="10"/>
  <c r="CX821" i="10" s="1"/>
  <c r="CX820" i="10"/>
  <c r="CW820" i="10"/>
  <c r="CX810" i="10"/>
  <c r="CW810" i="10"/>
  <c r="CW801" i="10"/>
  <c r="CX801" i="10" s="1"/>
  <c r="CW795" i="10"/>
  <c r="CX795" i="10" s="1"/>
  <c r="CX794" i="10"/>
  <c r="CW794" i="10"/>
  <c r="CX789" i="10"/>
  <c r="CW789" i="10"/>
  <c r="CW786" i="10"/>
  <c r="CX786" i="10" s="1"/>
  <c r="CW783" i="10"/>
  <c r="CX783" i="10" s="1"/>
  <c r="CX773" i="10"/>
  <c r="CW773" i="10"/>
  <c r="CX770" i="10"/>
  <c r="CW770" i="10"/>
  <c r="CW763" i="10"/>
  <c r="CX763" i="10" s="1"/>
  <c r="CW758" i="10"/>
  <c r="CX758" i="10" s="1"/>
  <c r="CX756" i="10"/>
  <c r="CW756" i="10"/>
  <c r="CX755" i="10"/>
  <c r="CW755" i="10"/>
  <c r="CW731" i="10"/>
  <c r="CX731" i="10" s="1"/>
  <c r="CW724" i="10"/>
  <c r="CX724" i="10" s="1"/>
  <c r="CX721" i="10"/>
  <c r="CW721" i="10"/>
  <c r="CX720" i="10"/>
  <c r="CW720" i="10"/>
  <c r="CW718" i="10"/>
  <c r="CX718" i="10" s="1"/>
  <c r="CW713" i="10"/>
  <c r="CX713" i="10" s="1"/>
  <c r="CX710" i="10"/>
  <c r="CW710" i="10"/>
  <c r="CX707" i="10"/>
  <c r="CW707" i="10"/>
  <c r="CW702" i="10"/>
  <c r="CX702" i="10" s="1"/>
  <c r="CW689" i="10"/>
  <c r="CX689" i="10" s="1"/>
  <c r="CX677" i="10"/>
  <c r="CW677" i="10"/>
  <c r="CX675" i="10"/>
  <c r="CW675" i="10"/>
  <c r="CW666" i="10"/>
  <c r="CX666" i="10" s="1"/>
  <c r="CW665" i="10"/>
  <c r="CX665" i="10" s="1"/>
  <c r="CX663" i="10"/>
  <c r="CW663" i="10"/>
  <c r="CX661" i="10"/>
  <c r="CW661" i="10"/>
  <c r="CW659" i="10"/>
  <c r="CX659" i="10" s="1"/>
  <c r="CW654" i="10"/>
  <c r="CX654" i="10" s="1"/>
  <c r="CX653" i="10"/>
  <c r="CW653" i="10"/>
  <c r="CX652" i="10"/>
  <c r="CW652" i="10"/>
  <c r="CW650" i="10"/>
  <c r="CX650" i="10" s="1"/>
  <c r="CW649" i="10"/>
  <c r="CX649" i="10" s="1"/>
  <c r="CX648" i="10"/>
  <c r="CW648" i="10"/>
  <c r="CX630" i="10"/>
  <c r="CW630" i="10"/>
  <c r="CW629" i="10"/>
  <c r="CX629" i="10" s="1"/>
  <c r="CW620" i="10"/>
  <c r="CX620" i="10" s="1"/>
  <c r="CX618" i="10"/>
  <c r="CW618" i="10"/>
  <c r="CX611" i="10"/>
  <c r="CW611" i="10"/>
  <c r="CW610" i="10"/>
  <c r="CX610" i="10" s="1"/>
  <c r="CW596" i="10"/>
  <c r="CX596" i="10" s="1"/>
  <c r="CX593" i="10"/>
  <c r="CW593" i="10"/>
  <c r="CX590" i="10"/>
  <c r="CW590" i="10"/>
  <c r="CW589" i="10"/>
  <c r="CX589" i="10" s="1"/>
  <c r="CW586" i="10"/>
  <c r="CX586" i="10" s="1"/>
  <c r="CX581" i="10"/>
  <c r="CW581" i="10"/>
  <c r="CX576" i="10"/>
  <c r="CW576" i="10"/>
  <c r="CW571" i="10"/>
  <c r="CX571" i="10" s="1"/>
  <c r="CW565" i="10"/>
  <c r="CX565" i="10" s="1"/>
  <c r="CX564" i="10"/>
  <c r="CW564" i="10"/>
  <c r="CX559" i="10"/>
  <c r="CW559" i="10"/>
  <c r="CW554" i="10"/>
  <c r="CX554" i="10" s="1"/>
  <c r="CW551" i="10"/>
  <c r="CX551" i="10" s="1"/>
  <c r="CX547" i="10"/>
  <c r="CW547" i="10"/>
  <c r="CX540" i="10"/>
  <c r="CW540" i="10"/>
  <c r="CW539" i="10"/>
  <c r="CX539" i="10" s="1"/>
  <c r="CW525" i="10"/>
  <c r="CX525" i="10" s="1"/>
  <c r="CX520" i="10"/>
  <c r="CW520" i="10"/>
  <c r="CX519" i="10"/>
  <c r="CW519" i="10"/>
  <c r="CW514" i="10"/>
  <c r="CX514" i="10" s="1"/>
  <c r="CW508" i="10"/>
  <c r="CX508" i="10" s="1"/>
  <c r="CX505" i="10"/>
  <c r="CW505" i="10"/>
  <c r="CX504" i="10"/>
  <c r="CW504" i="10"/>
  <c r="CW494" i="10"/>
  <c r="CX494" i="10" s="1"/>
  <c r="CW492" i="10"/>
  <c r="CX492" i="10" s="1"/>
  <c r="CX491" i="10"/>
  <c r="CW491" i="10"/>
  <c r="CX484" i="10"/>
  <c r="CW484" i="10"/>
  <c r="CW473" i="10"/>
  <c r="CX473" i="10" s="1"/>
  <c r="CW472" i="10"/>
  <c r="CX472" i="10" s="1"/>
  <c r="CX471" i="10"/>
  <c r="CW471" i="10"/>
  <c r="CX466" i="10"/>
  <c r="CW466" i="10"/>
  <c r="CW447" i="10"/>
  <c r="CX447" i="10" s="1"/>
  <c r="CW437" i="10"/>
  <c r="CX437" i="10" s="1"/>
  <c r="CX436" i="10"/>
  <c r="CW436" i="10"/>
  <c r="CX424" i="10"/>
  <c r="CW424" i="10"/>
  <c r="CW420" i="10"/>
  <c r="CX420" i="10" s="1"/>
  <c r="CW418" i="10"/>
  <c r="CX418" i="10" s="1"/>
  <c r="CX417" i="10"/>
  <c r="CW417" i="10"/>
  <c r="CX415" i="10"/>
  <c r="CW415" i="10"/>
  <c r="CW411" i="10"/>
  <c r="CX411" i="10" s="1"/>
  <c r="CW403" i="10"/>
  <c r="CX403" i="10" s="1"/>
  <c r="CX402" i="10"/>
  <c r="CW402" i="10"/>
  <c r="CX399" i="10"/>
  <c r="CW399" i="10"/>
  <c r="CW396" i="10"/>
  <c r="CX396" i="10" s="1"/>
  <c r="CW395" i="10"/>
  <c r="CX395" i="10" s="1"/>
  <c r="CX394" i="10"/>
  <c r="CW394" i="10"/>
  <c r="CX387" i="10"/>
  <c r="CW387" i="10"/>
  <c r="CW385" i="10"/>
  <c r="CX385" i="10" s="1"/>
  <c r="CW384" i="10"/>
  <c r="CX384" i="10" s="1"/>
  <c r="CX382" i="10"/>
  <c r="CW382" i="10"/>
  <c r="CX381" i="10"/>
  <c r="CW381" i="10"/>
  <c r="CW380" i="10"/>
  <c r="CX380" i="10" s="1"/>
  <c r="CW379" i="10"/>
  <c r="CX379" i="10" s="1"/>
  <c r="CX366" i="10"/>
  <c r="CW366" i="10"/>
  <c r="CX337" i="10"/>
  <c r="CW337" i="10"/>
  <c r="CW336" i="10"/>
  <c r="CX336" i="10" s="1"/>
  <c r="CW335" i="10"/>
  <c r="CX335" i="10" s="1"/>
  <c r="CX334" i="10"/>
  <c r="CW334" i="10"/>
  <c r="CX333" i="10"/>
  <c r="CW333" i="10"/>
  <c r="CW330" i="10"/>
  <c r="CX330" i="10" s="1"/>
  <c r="CW328" i="10"/>
  <c r="CX328" i="10" s="1"/>
  <c r="CX327" i="10"/>
  <c r="CW327" i="10"/>
  <c r="CX319" i="10"/>
  <c r="CW319" i="10"/>
  <c r="CW269" i="10"/>
  <c r="CX269" i="10" s="1"/>
  <c r="CW268" i="10"/>
  <c r="CX268" i="10" s="1"/>
  <c r="CX262" i="10"/>
  <c r="CW262" i="10"/>
  <c r="CX261" i="10"/>
  <c r="CW261" i="10"/>
  <c r="CW256" i="10"/>
  <c r="CX256" i="10" s="1"/>
  <c r="CW251" i="10"/>
  <c r="CX251" i="10" s="1"/>
  <c r="CX238" i="10"/>
  <c r="CW238" i="10"/>
  <c r="CX233" i="10"/>
  <c r="CW233" i="10"/>
  <c r="CW226" i="10"/>
  <c r="CX226" i="10" s="1"/>
  <c r="CW223" i="10"/>
  <c r="CX223" i="10" s="1"/>
  <c r="CX222" i="10"/>
  <c r="CW222" i="10"/>
  <c r="CX214" i="10"/>
  <c r="CW214" i="10"/>
  <c r="CW201" i="10"/>
  <c r="CX201" i="10" s="1"/>
  <c r="CW194" i="10"/>
  <c r="CX194" i="10" s="1"/>
  <c r="CX156" i="10"/>
  <c r="CW156" i="10"/>
  <c r="CX150" i="10"/>
  <c r="CW150" i="10"/>
  <c r="CW129" i="10"/>
  <c r="CX129" i="10" s="1"/>
  <c r="CW121" i="10"/>
  <c r="CX121" i="10" s="1"/>
  <c r="CX120" i="10"/>
  <c r="CW120" i="10"/>
  <c r="CX103" i="10"/>
  <c r="CW103" i="10"/>
  <c r="CW100" i="10"/>
  <c r="CX100" i="10" s="1"/>
  <c r="CW95" i="10"/>
  <c r="CX95" i="10" s="1"/>
  <c r="CX93" i="10"/>
  <c r="CW93" i="10"/>
  <c r="CX91" i="10"/>
  <c r="CW91" i="10"/>
  <c r="CW90" i="10"/>
  <c r="CX90" i="10" s="1"/>
  <c r="CW88" i="10"/>
  <c r="CX88" i="10" s="1"/>
  <c r="CX86" i="10"/>
  <c r="CW86" i="10"/>
  <c r="CX76" i="10"/>
  <c r="CW76" i="10"/>
  <c r="CW67" i="10"/>
  <c r="CX67" i="10" s="1"/>
  <c r="CW22" i="10"/>
  <c r="CX22" i="10" s="1"/>
  <c r="CX20" i="10"/>
  <c r="CW20" i="10"/>
  <c r="CX18" i="10"/>
  <c r="CW18" i="10"/>
  <c r="CW13" i="10"/>
  <c r="CX13" i="10" s="1"/>
  <c r="CX12" i="10"/>
  <c r="CW12" i="10"/>
  <c r="CW1184" i="10" l="1"/>
  <c r="CW1182" i="10"/>
  <c r="CB1129" i="10"/>
  <c r="CB1127" i="10"/>
  <c r="CB1126" i="10"/>
  <c r="CB1120" i="10"/>
  <c r="CB1115" i="10"/>
  <c r="CB1111" i="10"/>
  <c r="CB1106" i="10"/>
  <c r="CB1105" i="10"/>
  <c r="CB1104" i="10"/>
  <c r="CB1103" i="10"/>
  <c r="CB1088" i="10"/>
  <c r="CB1087" i="10"/>
  <c r="CB1086" i="10"/>
  <c r="CB1075" i="10"/>
  <c r="CB1066" i="10"/>
  <c r="CB1053" i="10"/>
  <c r="CB1044" i="10"/>
  <c r="CB1038" i="10"/>
  <c r="CB1033" i="10"/>
  <c r="CB1021" i="10"/>
  <c r="CB1016" i="10"/>
  <c r="CB1015" i="10"/>
  <c r="CB1012" i="10"/>
  <c r="CB1011" i="10"/>
  <c r="CB1008" i="10"/>
  <c r="CB996" i="10"/>
  <c r="CB991" i="10"/>
  <c r="CB963" i="10"/>
  <c r="CB962" i="10"/>
  <c r="CB959" i="10"/>
  <c r="CB958" i="10"/>
  <c r="CB948" i="10"/>
  <c r="CB947" i="10"/>
  <c r="CB919" i="10"/>
  <c r="CB913" i="10"/>
  <c r="CB912" i="10"/>
  <c r="CB908" i="10"/>
  <c r="CB907" i="10"/>
  <c r="CB906" i="10"/>
  <c r="CB905" i="10"/>
  <c r="CB900" i="10"/>
  <c r="CB899" i="10"/>
  <c r="CB898" i="10"/>
  <c r="CB896" i="10"/>
  <c r="CB895" i="10"/>
  <c r="CB894" i="10"/>
  <c r="CB886" i="10"/>
  <c r="CB880" i="10"/>
  <c r="CB879" i="10"/>
  <c r="CB874" i="10"/>
  <c r="CB873" i="10"/>
  <c r="CB872" i="10"/>
  <c r="CB871" i="10"/>
  <c r="CB854" i="10"/>
  <c r="CB844" i="10"/>
  <c r="CB842" i="10"/>
  <c r="CB841" i="10"/>
  <c r="CB828" i="10"/>
  <c r="CB827" i="10"/>
  <c r="CB822" i="10"/>
  <c r="CB821" i="10"/>
  <c r="CB820" i="10"/>
  <c r="CB810" i="10"/>
  <c r="CB801" i="10"/>
  <c r="CB795" i="10"/>
  <c r="CB794" i="10"/>
  <c r="CB789" i="10"/>
  <c r="CB786" i="10"/>
  <c r="CB783" i="10"/>
  <c r="CB773" i="10"/>
  <c r="CB770" i="10"/>
  <c r="CB763" i="10"/>
  <c r="CB758" i="10"/>
  <c r="CB756" i="10"/>
  <c r="CB755" i="10"/>
  <c r="CB731" i="10"/>
  <c r="CB724" i="10"/>
  <c r="CB721" i="10"/>
  <c r="CB720" i="10"/>
  <c r="CB718" i="10"/>
  <c r="CB713" i="10"/>
  <c r="CB710" i="10"/>
  <c r="CB707" i="10"/>
  <c r="CB702" i="10"/>
  <c r="CB689" i="10"/>
  <c r="CB677" i="10"/>
  <c r="CB675" i="10"/>
  <c r="CB666" i="10"/>
  <c r="CB665" i="10"/>
  <c r="CB663" i="10"/>
  <c r="CB661" i="10"/>
  <c r="CB659" i="10"/>
  <c r="CB654" i="10"/>
  <c r="CB653" i="10"/>
  <c r="CB652" i="10"/>
  <c r="CB650" i="10"/>
  <c r="CB649" i="10"/>
  <c r="CB648" i="10"/>
  <c r="CB630" i="10"/>
  <c r="CB629" i="10"/>
  <c r="CB620" i="10"/>
  <c r="CB618" i="10"/>
  <c r="CB611" i="10"/>
  <c r="CB610" i="10"/>
  <c r="CB596" i="10"/>
  <c r="CB593" i="10"/>
  <c r="CB590" i="10"/>
  <c r="CB589" i="10"/>
  <c r="CB586" i="10"/>
  <c r="CB581" i="10"/>
  <c r="CB576" i="10"/>
  <c r="CB571" i="10"/>
  <c r="CB565" i="10"/>
  <c r="CB564" i="10"/>
  <c r="CB559" i="10"/>
  <c r="CB554" i="10"/>
  <c r="CB551" i="10"/>
  <c r="CB547" i="10"/>
  <c r="CB540" i="10"/>
  <c r="CB539" i="10"/>
  <c r="CB525" i="10"/>
  <c r="CB520" i="10"/>
  <c r="CB519" i="10"/>
  <c r="CB514" i="10"/>
  <c r="CB508" i="10"/>
  <c r="CB505" i="10"/>
  <c r="CB504" i="10"/>
  <c r="CB494" i="10"/>
  <c r="CB492" i="10"/>
  <c r="CB491" i="10"/>
  <c r="CB484" i="10"/>
  <c r="CB473" i="10"/>
  <c r="CB472" i="10"/>
  <c r="CB471" i="10"/>
  <c r="CB466" i="10"/>
  <c r="CB447" i="10"/>
  <c r="CB437" i="10"/>
  <c r="CB436" i="10"/>
  <c r="CB424" i="10"/>
  <c r="CB420" i="10"/>
  <c r="CB418" i="10"/>
  <c r="CB417" i="10"/>
  <c r="CB415" i="10"/>
  <c r="CB411" i="10"/>
  <c r="CB403" i="10"/>
  <c r="CB402" i="10"/>
  <c r="CB399" i="10"/>
  <c r="CB396" i="10"/>
  <c r="CB395" i="10"/>
  <c r="CB394" i="10"/>
  <c r="CB387" i="10"/>
  <c r="CB385" i="10"/>
  <c r="CB384" i="10"/>
  <c r="CB382" i="10"/>
  <c r="CB381" i="10"/>
  <c r="CB380" i="10"/>
  <c r="CB379" i="10"/>
  <c r="CB366" i="10"/>
  <c r="CB337" i="10"/>
  <c r="CB336" i="10"/>
  <c r="CB335" i="10"/>
  <c r="CB334" i="10"/>
  <c r="CB333" i="10"/>
  <c r="CB330" i="10"/>
  <c r="CB328" i="10"/>
  <c r="CB327" i="10"/>
  <c r="CB319" i="10"/>
  <c r="CB269" i="10"/>
  <c r="CB268" i="10"/>
  <c r="CB262" i="10"/>
  <c r="CB261" i="10"/>
  <c r="CB256" i="10"/>
  <c r="CB251" i="10"/>
  <c r="CB238" i="10"/>
  <c r="CB233" i="10"/>
  <c r="CB226" i="10"/>
  <c r="CB223" i="10"/>
  <c r="CB222" i="10"/>
  <c r="CB201" i="10"/>
  <c r="CB194" i="10"/>
  <c r="CB156" i="10"/>
  <c r="CB150" i="10"/>
  <c r="CB129" i="10"/>
  <c r="CB121" i="10"/>
  <c r="CB120" i="10"/>
  <c r="CB103" i="10"/>
  <c r="CB100" i="10"/>
  <c r="CB95" i="10"/>
  <c r="CB93" i="10"/>
  <c r="CB91" i="10"/>
  <c r="CB90" i="10"/>
  <c r="CB88" i="10"/>
  <c r="CB86" i="10"/>
  <c r="CB76" i="10"/>
  <c r="CB67" i="10"/>
  <c r="CB22" i="10"/>
  <c r="CB20" i="10"/>
  <c r="CB18" i="10"/>
  <c r="CB13" i="10"/>
  <c r="CB12" i="10"/>
  <c r="CK907" i="10" l="1"/>
  <c r="CK652" i="10"/>
  <c r="CK403" i="10" l="1"/>
  <c r="CK396" i="10"/>
  <c r="CK387" i="10"/>
  <c r="CK382" i="10"/>
  <c r="CK1179" i="10"/>
  <c r="CK1178" i="10"/>
  <c r="CK1177" i="10"/>
  <c r="CK1176" i="10"/>
  <c r="CK1175" i="10"/>
  <c r="CK1174" i="10"/>
  <c r="CK1173" i="10"/>
  <c r="CK1172" i="10"/>
  <c r="CK1171" i="10"/>
  <c r="CK1170" i="10"/>
  <c r="CK1169" i="10"/>
  <c r="CK1168" i="10"/>
  <c r="CK1167" i="10"/>
  <c r="CK1166" i="10"/>
  <c r="CK1165" i="10"/>
  <c r="CK1164" i="10"/>
  <c r="CK1163" i="10"/>
  <c r="CK1162" i="10"/>
  <c r="CK1161" i="10"/>
  <c r="CK1160" i="10"/>
  <c r="CK1159" i="10"/>
  <c r="CK1158" i="10"/>
  <c r="CK1157" i="10"/>
  <c r="CK1156" i="10"/>
  <c r="CK1155" i="10"/>
  <c r="CK1154" i="10"/>
  <c r="CK1153" i="10"/>
  <c r="CK1152" i="10"/>
  <c r="CK1151" i="10"/>
  <c r="CK1150" i="10"/>
  <c r="CK1149" i="10"/>
  <c r="CK1148" i="10"/>
  <c r="CK1147" i="10"/>
  <c r="CK1146" i="10"/>
  <c r="CK1145" i="10"/>
  <c r="CK1144" i="10"/>
  <c r="CK1143" i="10"/>
  <c r="CK1142" i="10"/>
  <c r="CK1141" i="10"/>
  <c r="CK1140" i="10"/>
  <c r="CK1139" i="10"/>
  <c r="CK1138" i="10"/>
  <c r="CK1137" i="10"/>
  <c r="CK1136" i="10"/>
  <c r="CK1135" i="10"/>
  <c r="CK1134" i="10"/>
  <c r="CK1133" i="10"/>
  <c r="CK1132" i="10"/>
  <c r="CK1131" i="10"/>
  <c r="CK1130" i="10"/>
  <c r="CK1129" i="10"/>
  <c r="CK1128" i="10"/>
  <c r="CK1127" i="10"/>
  <c r="CK1126" i="10"/>
  <c r="CK1125" i="10"/>
  <c r="CK1124" i="10"/>
  <c r="CK1123" i="10"/>
  <c r="CK1122" i="10"/>
  <c r="CK1121" i="10"/>
  <c r="CK1119" i="10"/>
  <c r="CK1118" i="10"/>
  <c r="CK1117" i="10"/>
  <c r="CK1116" i="10"/>
  <c r="CK1115" i="10"/>
  <c r="CK1114" i="10"/>
  <c r="CK1113" i="10"/>
  <c r="CK1112" i="10"/>
  <c r="CK1110" i="10"/>
  <c r="CK1109" i="10"/>
  <c r="CK1108" i="10"/>
  <c r="CK1107" i="10"/>
  <c r="CK1106" i="10"/>
  <c r="CK1105" i="10"/>
  <c r="CK1104" i="10"/>
  <c r="CK1103" i="10"/>
  <c r="CK1102" i="10"/>
  <c r="CK1101" i="10"/>
  <c r="CK1100" i="10"/>
  <c r="CK1099" i="10"/>
  <c r="CK1098" i="10"/>
  <c r="CK1097" i="10"/>
  <c r="CK1096" i="10"/>
  <c r="CK1095" i="10"/>
  <c r="CK1094" i="10"/>
  <c r="CK1093" i="10"/>
  <c r="CK1092" i="10"/>
  <c r="CK1091" i="10"/>
  <c r="CK1090" i="10"/>
  <c r="CK1089" i="10"/>
  <c r="CK1088" i="10"/>
  <c r="CK1087" i="10"/>
  <c r="CK1085" i="10"/>
  <c r="CK1084" i="10"/>
  <c r="CK1083" i="10"/>
  <c r="CK1082" i="10"/>
  <c r="CK1081" i="10"/>
  <c r="CK1080" i="10"/>
  <c r="CK1079" i="10"/>
  <c r="CK1078" i="10"/>
  <c r="CK1077" i="10"/>
  <c r="CK1076" i="10"/>
  <c r="CK1073" i="10"/>
  <c r="CK1072" i="10"/>
  <c r="CK1071" i="10"/>
  <c r="CK1070" i="10"/>
  <c r="CK1069" i="10"/>
  <c r="CK1068" i="10"/>
  <c r="CK1067" i="10"/>
  <c r="CK1066" i="10"/>
  <c r="CK1065" i="10"/>
  <c r="CK1064" i="10"/>
  <c r="CK1063" i="10"/>
  <c r="CK1062" i="10"/>
  <c r="CK1061" i="10"/>
  <c r="CK1060" i="10"/>
  <c r="CK1059" i="10"/>
  <c r="CK1058" i="10"/>
  <c r="CK1057" i="10"/>
  <c r="CK1056" i="10"/>
  <c r="CK1055" i="10"/>
  <c r="CK1054" i="10"/>
  <c r="CK1053" i="10"/>
  <c r="CK1052" i="10"/>
  <c r="CK1051" i="10"/>
  <c r="CK1050" i="10"/>
  <c r="CK1049" i="10"/>
  <c r="CK1048" i="10"/>
  <c r="CK1047" i="10"/>
  <c r="CK1046" i="10"/>
  <c r="CK1045" i="10"/>
  <c r="CK1044" i="10"/>
  <c r="CK1043" i="10"/>
  <c r="CK1042" i="10"/>
  <c r="CK1041" i="10"/>
  <c r="CK1040" i="10"/>
  <c r="CK1039" i="10"/>
  <c r="CK1038" i="10"/>
  <c r="CK1037" i="10"/>
  <c r="CK1036" i="10"/>
  <c r="CK1035" i="10"/>
  <c r="CK1034" i="10"/>
  <c r="CK1032" i="10"/>
  <c r="CK1031" i="10"/>
  <c r="CK1030" i="10"/>
  <c r="CK1028" i="10"/>
  <c r="CK1027" i="10"/>
  <c r="CK1026" i="10"/>
  <c r="CK1025" i="10"/>
  <c r="CK1024" i="10"/>
  <c r="CK1023" i="10"/>
  <c r="CK1022" i="10"/>
  <c r="CK1020" i="10"/>
  <c r="CK1019" i="10"/>
  <c r="CK1018" i="10"/>
  <c r="CK1017" i="10"/>
  <c r="CK1016" i="10"/>
  <c r="CK1015" i="10"/>
  <c r="CK1014" i="10"/>
  <c r="CK1013" i="10"/>
  <c r="CK1010" i="10"/>
  <c r="CK1009" i="10"/>
  <c r="CK1008" i="10"/>
  <c r="CK1007" i="10"/>
  <c r="CK1006" i="10"/>
  <c r="CK1005" i="10"/>
  <c r="CK1004" i="10"/>
  <c r="CK1003" i="10"/>
  <c r="CK1002" i="10"/>
  <c r="CK1001" i="10"/>
  <c r="CK1000" i="10"/>
  <c r="CK999" i="10"/>
  <c r="CK998" i="10"/>
  <c r="CK997" i="10"/>
  <c r="CK996" i="10"/>
  <c r="CK995" i="10"/>
  <c r="CK994" i="10"/>
  <c r="CK993" i="10"/>
  <c r="CK992" i="10"/>
  <c r="CK991" i="10"/>
  <c r="CK990" i="10"/>
  <c r="CK989" i="10"/>
  <c r="CK988" i="10"/>
  <c r="CK987" i="10"/>
  <c r="CK986" i="10"/>
  <c r="CK985" i="10"/>
  <c r="CK984" i="10"/>
  <c r="CK983" i="10"/>
  <c r="CK982" i="10"/>
  <c r="CK981" i="10"/>
  <c r="CK980" i="10"/>
  <c r="CK979" i="10"/>
  <c r="CK978" i="10"/>
  <c r="CK977" i="10"/>
  <c r="CK976" i="10"/>
  <c r="CK975" i="10"/>
  <c r="CK974" i="10"/>
  <c r="CK973" i="10"/>
  <c r="CK972" i="10"/>
  <c r="CK971" i="10"/>
  <c r="CK970" i="10"/>
  <c r="CK969" i="10"/>
  <c r="CK968" i="10"/>
  <c r="CK967" i="10"/>
  <c r="CK966" i="10"/>
  <c r="CK965" i="10"/>
  <c r="CK964" i="10"/>
  <c r="CK963" i="10"/>
  <c r="CK962" i="10"/>
  <c r="CK961" i="10"/>
  <c r="CK960" i="10"/>
  <c r="CK959" i="10"/>
  <c r="CK957" i="10"/>
  <c r="CK956" i="10"/>
  <c r="CK955" i="10"/>
  <c r="CK954" i="10"/>
  <c r="CK953" i="10"/>
  <c r="CK952" i="10"/>
  <c r="CK951" i="10"/>
  <c r="CK950" i="10"/>
  <c r="CK949" i="10"/>
  <c r="CK941" i="10"/>
  <c r="CK940" i="10"/>
  <c r="CK939" i="10"/>
  <c r="CK938" i="10"/>
  <c r="CK937" i="10"/>
  <c r="CK936" i="10"/>
  <c r="CK935" i="10"/>
  <c r="CK934" i="10"/>
  <c r="CK933" i="10"/>
  <c r="CK932" i="10"/>
  <c r="CK931" i="10"/>
  <c r="CK930" i="10"/>
  <c r="CK929" i="10"/>
  <c r="CK928" i="10"/>
  <c r="CK927" i="10"/>
  <c r="CK926" i="10"/>
  <c r="CK925" i="10"/>
  <c r="CK924" i="10"/>
  <c r="CK923" i="10"/>
  <c r="CK922" i="10"/>
  <c r="CK921" i="10"/>
  <c r="CK920" i="10"/>
  <c r="CK919" i="10"/>
  <c r="CK918" i="10"/>
  <c r="CK917" i="10"/>
  <c r="CK916" i="10"/>
  <c r="CK915" i="10"/>
  <c r="CK914" i="10"/>
  <c r="CK913" i="10"/>
  <c r="CK912" i="10"/>
  <c r="CK911" i="10"/>
  <c r="CK910" i="10"/>
  <c r="CK909" i="10"/>
  <c r="CK908" i="10"/>
  <c r="CK906" i="10"/>
  <c r="CK905" i="10"/>
  <c r="CK904" i="10"/>
  <c r="CK903" i="10"/>
  <c r="CK902" i="10"/>
  <c r="CK901" i="10"/>
  <c r="CK900" i="10"/>
  <c r="CK899" i="10"/>
  <c r="CK898" i="10"/>
  <c r="CK897" i="10"/>
  <c r="CK896" i="10"/>
  <c r="CK894" i="10"/>
  <c r="CK893" i="10"/>
  <c r="CK892" i="10"/>
  <c r="CK891" i="10"/>
  <c r="CK890" i="10"/>
  <c r="CK889" i="10"/>
  <c r="CK885" i="10"/>
  <c r="CK884" i="10"/>
  <c r="CK883" i="10"/>
  <c r="CK882" i="10"/>
  <c r="CK881" i="10"/>
  <c r="CK880" i="10"/>
  <c r="CK879" i="10"/>
  <c r="CK878" i="10"/>
  <c r="CK877" i="10"/>
  <c r="CK876" i="10"/>
  <c r="CK875" i="10"/>
  <c r="CK874" i="10"/>
  <c r="CK873" i="10"/>
  <c r="CK871" i="10"/>
  <c r="CK870" i="10"/>
  <c r="CK869" i="10"/>
  <c r="CK868" i="10"/>
  <c r="CK867" i="10"/>
  <c r="CK866" i="10"/>
  <c r="CK865" i="10"/>
  <c r="CK864" i="10"/>
  <c r="CK863" i="10"/>
  <c r="CK862" i="10"/>
  <c r="CK861" i="10"/>
  <c r="CK860" i="10"/>
  <c r="CK859" i="10"/>
  <c r="CK858" i="10"/>
  <c r="CK857" i="10"/>
  <c r="CK856" i="10"/>
  <c r="CK855" i="10"/>
  <c r="CK853" i="10"/>
  <c r="CK852" i="10"/>
  <c r="CK851" i="10"/>
  <c r="CK850" i="10"/>
  <c r="CK849" i="10"/>
  <c r="CK848" i="10"/>
  <c r="CK847" i="10"/>
  <c r="CK846" i="10"/>
  <c r="CK845" i="10"/>
  <c r="CK843" i="10"/>
  <c r="CK842" i="10"/>
  <c r="CK841" i="10"/>
  <c r="CK840" i="10"/>
  <c r="CK839" i="10"/>
  <c r="CK838" i="10"/>
  <c r="CK837" i="10"/>
  <c r="CK836" i="10"/>
  <c r="CK835" i="10"/>
  <c r="CK834" i="10"/>
  <c r="CK833" i="10"/>
  <c r="CK832" i="10"/>
  <c r="CK831" i="10"/>
  <c r="CK830" i="10"/>
  <c r="CK829" i="10"/>
  <c r="CK827" i="10"/>
  <c r="CK826" i="10"/>
  <c r="CK825" i="10"/>
  <c r="CK824" i="10"/>
  <c r="CK823" i="10"/>
  <c r="CK822" i="10"/>
  <c r="CK819" i="10"/>
  <c r="CK818" i="10"/>
  <c r="CK817" i="10"/>
  <c r="CK816" i="10"/>
  <c r="CK815" i="10"/>
  <c r="CK814" i="10"/>
  <c r="CK813" i="10"/>
  <c r="CK812" i="10"/>
  <c r="CK811" i="10"/>
  <c r="CK809" i="10"/>
  <c r="CK808" i="10"/>
  <c r="CK807" i="10"/>
  <c r="CK806" i="10"/>
  <c r="CK805" i="10"/>
  <c r="CK804" i="10"/>
  <c r="CK803" i="10"/>
  <c r="CK802" i="10"/>
  <c r="CK801" i="10"/>
  <c r="CK800" i="10"/>
  <c r="CK799" i="10"/>
  <c r="CK798" i="10"/>
  <c r="CK797" i="10"/>
  <c r="CK796" i="10"/>
  <c r="CK795" i="10"/>
  <c r="CK794" i="10"/>
  <c r="CK793" i="10"/>
  <c r="CK792" i="10"/>
  <c r="CK791" i="10"/>
  <c r="CK790" i="10"/>
  <c r="CK782" i="10"/>
  <c r="CK781" i="10"/>
  <c r="CK780" i="10"/>
  <c r="CK779" i="10"/>
  <c r="CK778" i="10"/>
  <c r="CK777" i="10"/>
  <c r="CK776" i="10"/>
  <c r="CK775" i="10"/>
  <c r="CK774" i="10"/>
  <c r="CK773" i="10"/>
  <c r="CK772" i="10"/>
  <c r="CK771" i="10"/>
  <c r="CK770" i="10"/>
  <c r="CK769" i="10"/>
  <c r="CK768" i="10"/>
  <c r="CK767" i="10"/>
  <c r="CK766" i="10"/>
  <c r="CK765" i="10"/>
  <c r="CK764" i="10"/>
  <c r="CK763" i="10"/>
  <c r="CK762" i="10"/>
  <c r="CK761" i="10"/>
  <c r="CK760" i="10"/>
  <c r="CK759" i="10"/>
  <c r="CK757" i="10"/>
  <c r="CK756" i="10"/>
  <c r="CK755" i="10"/>
  <c r="CK754" i="10"/>
  <c r="CK753" i="10"/>
  <c r="CK752" i="10"/>
  <c r="CK751" i="10"/>
  <c r="CK750" i="10"/>
  <c r="CK749" i="10"/>
  <c r="CK748" i="10"/>
  <c r="CK747" i="10"/>
  <c r="CK746" i="10"/>
  <c r="CK745" i="10"/>
  <c r="CK744" i="10"/>
  <c r="CK743" i="10"/>
  <c r="CK742" i="10"/>
  <c r="CK741" i="10"/>
  <c r="CK740" i="10"/>
  <c r="CK739" i="10"/>
  <c r="CK738" i="10"/>
  <c r="CK737" i="10"/>
  <c r="CK736" i="10"/>
  <c r="CK735" i="10"/>
  <c r="CK734" i="10"/>
  <c r="CK733" i="10"/>
  <c r="CK732" i="10"/>
  <c r="CK731" i="10"/>
  <c r="CK730" i="10"/>
  <c r="CK729" i="10"/>
  <c r="CK728" i="10"/>
  <c r="CK727" i="10"/>
  <c r="CK726" i="10"/>
  <c r="CK725" i="10"/>
  <c r="CK724" i="10"/>
  <c r="CK723" i="10"/>
  <c r="CK722" i="10"/>
  <c r="CK721" i="10"/>
  <c r="CK720" i="10"/>
  <c r="CK719" i="10"/>
  <c r="CK718" i="10"/>
  <c r="CK717" i="10"/>
  <c r="CK716" i="10"/>
  <c r="CK715" i="10"/>
  <c r="CK714" i="10"/>
  <c r="CK713" i="10"/>
  <c r="CK712" i="10"/>
  <c r="CK711" i="10"/>
  <c r="CK710" i="10"/>
  <c r="CK709" i="10"/>
  <c r="CK708" i="10"/>
  <c r="CK707" i="10"/>
  <c r="CK706" i="10"/>
  <c r="CK705" i="10"/>
  <c r="CK704" i="10"/>
  <c r="CK703" i="10"/>
  <c r="CK702" i="10"/>
  <c r="CK701" i="10"/>
  <c r="CK700" i="10"/>
  <c r="CK699" i="10"/>
  <c r="CK698" i="10"/>
  <c r="CK697" i="10"/>
  <c r="CK696" i="10"/>
  <c r="CK695" i="10"/>
  <c r="CK694" i="10"/>
  <c r="CK693" i="10"/>
  <c r="CK692" i="10"/>
  <c r="CK691" i="10"/>
  <c r="CK690" i="10"/>
  <c r="CK689" i="10"/>
  <c r="CK688" i="10"/>
  <c r="CK687" i="10"/>
  <c r="CK686" i="10"/>
  <c r="CK685" i="10"/>
  <c r="CK684" i="10"/>
  <c r="CK683" i="10"/>
  <c r="CK682" i="10"/>
  <c r="CK681" i="10"/>
  <c r="CK680" i="10"/>
  <c r="CK679" i="10"/>
  <c r="CK678" i="10"/>
  <c r="CK677" i="10"/>
  <c r="CK676" i="10"/>
  <c r="CK675" i="10"/>
  <c r="CK674" i="10"/>
  <c r="CK673" i="10"/>
  <c r="CK672" i="10"/>
  <c r="CK671" i="10"/>
  <c r="CK670" i="10"/>
  <c r="CK669" i="10"/>
  <c r="CK668" i="10"/>
  <c r="CK667" i="10"/>
  <c r="CK666" i="10"/>
  <c r="CK664" i="10"/>
  <c r="CK663" i="10"/>
  <c r="CK662" i="10"/>
  <c r="CK660" i="10"/>
  <c r="CK659" i="10"/>
  <c r="CK658" i="10"/>
  <c r="CK657" i="10"/>
  <c r="CK656" i="10"/>
  <c r="CK655" i="10"/>
  <c r="CK654" i="10"/>
  <c r="CK653" i="10"/>
  <c r="CK651" i="10"/>
  <c r="CK650" i="10"/>
  <c r="CK649" i="10"/>
  <c r="CK648" i="10"/>
  <c r="CK647" i="10"/>
  <c r="CK646" i="10"/>
  <c r="CK645" i="10"/>
  <c r="CK644" i="10"/>
  <c r="CK643" i="10"/>
  <c r="CK642" i="10"/>
  <c r="CK641" i="10"/>
  <c r="CK640" i="10"/>
  <c r="CK639" i="10"/>
  <c r="CK637" i="10"/>
  <c r="CK636" i="10"/>
  <c r="CK635" i="10"/>
  <c r="CK634" i="10"/>
  <c r="CK633" i="10"/>
  <c r="CK632" i="10"/>
  <c r="CK631" i="10"/>
  <c r="CK630" i="10"/>
  <c r="CK629" i="10"/>
  <c r="CK628" i="10"/>
  <c r="CK627" i="10"/>
  <c r="CK626" i="10"/>
  <c r="CK625" i="10"/>
  <c r="CK624" i="10"/>
  <c r="CK623" i="10"/>
  <c r="CK622" i="10"/>
  <c r="CK621" i="10"/>
  <c r="CK620" i="10"/>
  <c r="CK619" i="10"/>
  <c r="CK618" i="10"/>
  <c r="CK617" i="10"/>
  <c r="CK616" i="10"/>
  <c r="CK615" i="10"/>
  <c r="CK614" i="10"/>
  <c r="CK613" i="10"/>
  <c r="CK612" i="10"/>
  <c r="CK611" i="10"/>
  <c r="CK610" i="10"/>
  <c r="CK609" i="10"/>
  <c r="CK608" i="10"/>
  <c r="CK607" i="10"/>
  <c r="CK606" i="10"/>
  <c r="CK605" i="10"/>
  <c r="CK604" i="10"/>
  <c r="CK603" i="10"/>
  <c r="CK602" i="10"/>
  <c r="CK601" i="10"/>
  <c r="CK600" i="10"/>
  <c r="CK599" i="10"/>
  <c r="CK598" i="10"/>
  <c r="CK597" i="10"/>
  <c r="CK596" i="10"/>
  <c r="CK595" i="10"/>
  <c r="CK594" i="10"/>
  <c r="CK593" i="10"/>
  <c r="CK592" i="10"/>
  <c r="CK591" i="10"/>
  <c r="CK590" i="10"/>
  <c r="CK589" i="10"/>
  <c r="CK588" i="10"/>
  <c r="CK587" i="10"/>
  <c r="CK586" i="10"/>
  <c r="CK585" i="10"/>
  <c r="CK584" i="10"/>
  <c r="CK583" i="10"/>
  <c r="CK582" i="10"/>
  <c r="CK581" i="10"/>
  <c r="CK580" i="10"/>
  <c r="CK579" i="10"/>
  <c r="CK577" i="10"/>
  <c r="CK576" i="10"/>
  <c r="CK575" i="10"/>
  <c r="CK574" i="10"/>
  <c r="CK573" i="10"/>
  <c r="CK572" i="10"/>
  <c r="CK570" i="10"/>
  <c r="CK569" i="10"/>
  <c r="CK568" i="10"/>
  <c r="CK567" i="10"/>
  <c r="CK566" i="10"/>
  <c r="CK565" i="10"/>
  <c r="CK564" i="10"/>
  <c r="CK563" i="10"/>
  <c r="CK562" i="10"/>
  <c r="CK561" i="10"/>
  <c r="CK560" i="10"/>
  <c r="CK558" i="10"/>
  <c r="CK557" i="10"/>
  <c r="CK556" i="10"/>
  <c r="CK555" i="10"/>
  <c r="CK554" i="10"/>
  <c r="CK553" i="10"/>
  <c r="CK552" i="10"/>
  <c r="CK551" i="10"/>
  <c r="CK550" i="10"/>
  <c r="CK549" i="10"/>
  <c r="CK548" i="10"/>
  <c r="CK538" i="10"/>
  <c r="CK537" i="10"/>
  <c r="CK536" i="10"/>
  <c r="CK535" i="10"/>
  <c r="CK534" i="10"/>
  <c r="CK533" i="10"/>
  <c r="CK532" i="10"/>
  <c r="CK531" i="10"/>
  <c r="CK530" i="10"/>
  <c r="CK529" i="10"/>
  <c r="CK528" i="10"/>
  <c r="CK527" i="10"/>
  <c r="CK526" i="10"/>
  <c r="CK525" i="10"/>
  <c r="CK524" i="10"/>
  <c r="CK523" i="10"/>
  <c r="CK522" i="10"/>
  <c r="CK521" i="10"/>
  <c r="CK520" i="10"/>
  <c r="CK519" i="10"/>
  <c r="CK518" i="10"/>
  <c r="CK517" i="10"/>
  <c r="CK516" i="10"/>
  <c r="CK515" i="10"/>
  <c r="CK513" i="10"/>
  <c r="CK512" i="10"/>
  <c r="CK511" i="10"/>
  <c r="CK510" i="10"/>
  <c r="CK509" i="10"/>
  <c r="CK508" i="10"/>
  <c r="CK507" i="10"/>
  <c r="CK506" i="10"/>
  <c r="CK505" i="10"/>
  <c r="CK504" i="10"/>
  <c r="CK503" i="10"/>
  <c r="CK502" i="10"/>
  <c r="CK501" i="10"/>
  <c r="CK500" i="10"/>
  <c r="CK499" i="10"/>
  <c r="CK498" i="10"/>
  <c r="CK497" i="10"/>
  <c r="CK496" i="10"/>
  <c r="CK495" i="10"/>
  <c r="CK494" i="10"/>
  <c r="CK493" i="10"/>
  <c r="CK492" i="10"/>
  <c r="CK491" i="10"/>
  <c r="CK490" i="10"/>
  <c r="CK489" i="10"/>
  <c r="CK488" i="10"/>
  <c r="CK487" i="10"/>
  <c r="CK486" i="10"/>
  <c r="CK485" i="10"/>
  <c r="CK484" i="10"/>
  <c r="CK482" i="10"/>
  <c r="CK481" i="10"/>
  <c r="CK480" i="10"/>
  <c r="CK479" i="10"/>
  <c r="CK478" i="10"/>
  <c r="CK477" i="10"/>
  <c r="CK476" i="10"/>
  <c r="CK475" i="10"/>
  <c r="CK474" i="10"/>
  <c r="CK473" i="10"/>
  <c r="CK472" i="10"/>
  <c r="CK470" i="10"/>
  <c r="CK469" i="10"/>
  <c r="CK468" i="10"/>
  <c r="CK467" i="10"/>
  <c r="CK466" i="10"/>
  <c r="CK465" i="10"/>
  <c r="CK464" i="10"/>
  <c r="CK463" i="10"/>
  <c r="CK462" i="10"/>
  <c r="CK461" i="10"/>
  <c r="CK460" i="10"/>
  <c r="CK459" i="10"/>
  <c r="CK458" i="10"/>
  <c r="CK457" i="10"/>
  <c r="CK456" i="10"/>
  <c r="CK455" i="10"/>
  <c r="CK454" i="10"/>
  <c r="CK453" i="10"/>
  <c r="CK452" i="10"/>
  <c r="CK451" i="10"/>
  <c r="CK450" i="10"/>
  <c r="CK449" i="10"/>
  <c r="CK448" i="10"/>
  <c r="CK446" i="10"/>
  <c r="CK445" i="10"/>
  <c r="CK444" i="10"/>
  <c r="CK443" i="10"/>
  <c r="CK442" i="10"/>
  <c r="CK441" i="10"/>
  <c r="CK440" i="10"/>
  <c r="CK439" i="10"/>
  <c r="CK438" i="10"/>
  <c r="CK437" i="10"/>
  <c r="CK436" i="10"/>
  <c r="CK435" i="10"/>
  <c r="CK434" i="10"/>
  <c r="CK433" i="10"/>
  <c r="CK432" i="10"/>
  <c r="CK431" i="10"/>
  <c r="CK430" i="10"/>
  <c r="CK429" i="10"/>
  <c r="CK428" i="10"/>
  <c r="CK427" i="10"/>
  <c r="CK426" i="10"/>
  <c r="CK425" i="10"/>
  <c r="CK419" i="10"/>
  <c r="CK417" i="10"/>
  <c r="CK416" i="10"/>
  <c r="CK415" i="10"/>
  <c r="CK414" i="10"/>
  <c r="CK413" i="10"/>
  <c r="CK412" i="10"/>
  <c r="CK411" i="10"/>
  <c r="CK410" i="10"/>
  <c r="CK409" i="10"/>
  <c r="CK408" i="10"/>
  <c r="CK407" i="10"/>
  <c r="CK406" i="10"/>
  <c r="CK405" i="10"/>
  <c r="CK404" i="10"/>
  <c r="CK402" i="10"/>
  <c r="CK401" i="10"/>
  <c r="CK400" i="10"/>
  <c r="CK399" i="10"/>
  <c r="CK398" i="10"/>
  <c r="CK397" i="10"/>
  <c r="CK395" i="10"/>
  <c r="CK394" i="10"/>
  <c r="CK393" i="10"/>
  <c r="CK392" i="10"/>
  <c r="CK391" i="10"/>
  <c r="CK390" i="10"/>
  <c r="CK389" i="10"/>
  <c r="CK388" i="10"/>
  <c r="CK386" i="10"/>
  <c r="CK385" i="10"/>
  <c r="CK381" i="10"/>
  <c r="CK380" i="10"/>
  <c r="CK379" i="10"/>
  <c r="CK378" i="10"/>
  <c r="CK377" i="10"/>
  <c r="CK376" i="10"/>
  <c r="CK375" i="10"/>
  <c r="CK374" i="10"/>
  <c r="CK373" i="10"/>
  <c r="CK372" i="10"/>
  <c r="CK371" i="10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K358" i="10"/>
  <c r="CK357" i="10"/>
  <c r="CK356" i="10"/>
  <c r="CK355" i="10"/>
  <c r="CK354" i="10"/>
  <c r="CK353" i="10"/>
  <c r="CK352" i="10"/>
  <c r="CK351" i="10"/>
  <c r="CK350" i="10"/>
  <c r="CK349" i="10"/>
  <c r="CK348" i="10"/>
  <c r="CK347" i="10"/>
  <c r="CK346" i="10"/>
  <c r="CK345" i="10"/>
  <c r="CK344" i="10"/>
  <c r="CK343" i="10"/>
  <c r="CK342" i="10"/>
  <c r="CK341" i="10"/>
  <c r="CK340" i="10"/>
  <c r="CK339" i="10"/>
  <c r="CK338" i="10"/>
  <c r="CK337" i="10"/>
  <c r="CK336" i="10"/>
  <c r="CK335" i="10"/>
  <c r="CK334" i="10"/>
  <c r="CK333" i="10"/>
  <c r="CK332" i="10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7" i="10"/>
  <c r="CK276" i="10"/>
  <c r="CK275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2" i="10"/>
  <c r="CK231" i="10"/>
  <c r="CK230" i="10"/>
  <c r="CK229" i="10"/>
  <c r="CK228" i="10"/>
  <c r="CK227" i="10"/>
  <c r="CK225" i="10"/>
  <c r="CK224" i="10"/>
  <c r="CK223" i="10"/>
  <c r="CK221" i="10"/>
  <c r="CK220" i="10"/>
  <c r="CK219" i="10"/>
  <c r="CK218" i="10"/>
  <c r="CK217" i="10"/>
  <c r="CK216" i="10"/>
  <c r="CK215" i="10"/>
  <c r="CK212" i="10"/>
  <c r="CK211" i="10"/>
  <c r="CK210" i="10"/>
  <c r="CK209" i="10"/>
  <c r="CK208" i="10"/>
  <c r="CK207" i="10"/>
  <c r="CK206" i="10"/>
  <c r="CK205" i="10"/>
  <c r="CK204" i="10"/>
  <c r="CK203" i="10"/>
  <c r="CK202" i="10"/>
  <c r="CK201" i="10"/>
  <c r="CK200" i="10"/>
  <c r="CK199" i="10"/>
  <c r="CK198" i="10"/>
  <c r="CK197" i="10"/>
  <c r="CK196" i="10"/>
  <c r="CK195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CK156" i="10"/>
  <c r="CK155" i="10"/>
  <c r="CK154" i="10"/>
  <c r="CK153" i="10"/>
  <c r="CK152" i="10"/>
  <c r="CK151" i="10"/>
  <c r="CK149" i="10"/>
  <c r="CK148" i="10"/>
  <c r="CK147" i="10"/>
  <c r="CK146" i="10"/>
  <c r="CK145" i="10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CK96" i="10"/>
  <c r="CK95" i="10"/>
  <c r="CK94" i="10"/>
  <c r="CK93" i="10"/>
  <c r="CK92" i="10"/>
  <c r="CK89" i="10"/>
  <c r="CK88" i="10"/>
  <c r="CK87" i="10"/>
  <c r="CK85" i="10"/>
  <c r="CK84" i="10"/>
  <c r="CK83" i="10"/>
  <c r="CK82" i="10"/>
  <c r="CK81" i="10"/>
  <c r="CK80" i="10"/>
  <c r="CK79" i="10"/>
  <c r="CK78" i="10"/>
  <c r="CK77" i="10"/>
  <c r="CK75" i="10"/>
  <c r="CK74" i="10"/>
  <c r="CK73" i="10"/>
  <c r="CK72" i="10"/>
  <c r="CK71" i="10"/>
  <c r="CK70" i="10"/>
  <c r="CK69" i="10"/>
  <c r="CK68" i="10"/>
  <c r="CK64" i="10"/>
  <c r="CK63" i="10"/>
  <c r="CK62" i="10"/>
  <c r="CK61" i="10"/>
  <c r="CK60" i="10"/>
  <c r="CK59" i="10"/>
  <c r="CK58" i="10"/>
  <c r="CK57" i="10"/>
  <c r="CK56" i="10"/>
  <c r="CK55" i="10"/>
  <c r="CK54" i="10"/>
  <c r="CK53" i="10"/>
  <c r="CK52" i="10"/>
  <c r="CK51" i="10"/>
  <c r="CK50" i="10"/>
  <c r="CK49" i="10"/>
  <c r="CK48" i="10"/>
  <c r="CK47" i="10"/>
  <c r="CK46" i="10"/>
  <c r="CK45" i="10"/>
  <c r="CK44" i="10"/>
  <c r="CK43" i="10"/>
  <c r="CK42" i="10"/>
  <c r="CK41" i="10"/>
  <c r="CK40" i="10"/>
  <c r="CK39" i="10"/>
  <c r="CK38" i="10"/>
  <c r="CK37" i="10"/>
  <c r="CK36" i="10"/>
  <c r="CK35" i="10"/>
  <c r="CK34" i="10"/>
  <c r="CK33" i="10"/>
  <c r="CK32" i="10"/>
  <c r="CK31" i="10"/>
  <c r="CK30" i="10"/>
  <c r="CK29" i="10"/>
  <c r="CK28" i="10"/>
  <c r="CK27" i="10"/>
  <c r="CK26" i="10"/>
  <c r="CK25" i="10"/>
  <c r="CK24" i="10"/>
  <c r="CK23" i="10"/>
  <c r="CK21" i="10"/>
  <c r="CK19" i="10"/>
  <c r="CK18" i="10"/>
  <c r="CK17" i="10"/>
  <c r="CK16" i="10"/>
  <c r="CK15" i="10"/>
  <c r="CK14" i="10"/>
  <c r="CK13" i="10"/>
  <c r="CK12" i="10"/>
  <c r="U193" i="22"/>
  <c r="T184" i="22"/>
  <c r="U184" i="22" s="1"/>
  <c r="U183" i="22"/>
  <c r="T183" i="22"/>
  <c r="T182" i="22"/>
  <c r="U182" i="22" s="1"/>
  <c r="U181" i="22"/>
  <c r="T181" i="22"/>
  <c r="T180" i="22"/>
  <c r="U180" i="22" s="1"/>
  <c r="U179" i="22"/>
  <c r="T179" i="22"/>
  <c r="T178" i="22"/>
  <c r="U178" i="22" s="1"/>
  <c r="U177" i="22"/>
  <c r="T177" i="22"/>
  <c r="T176" i="22"/>
  <c r="U176" i="22" s="1"/>
  <c r="U175" i="22"/>
  <c r="T175" i="22"/>
  <c r="T174" i="22"/>
  <c r="U174" i="22" s="1"/>
  <c r="U173" i="22"/>
  <c r="T173" i="22"/>
  <c r="T172" i="22"/>
  <c r="U172" i="22" s="1"/>
  <c r="U171" i="22"/>
  <c r="T171" i="22"/>
  <c r="T170" i="22"/>
  <c r="U170" i="22" s="1"/>
  <c r="U169" i="22"/>
  <c r="T169" i="22"/>
  <c r="T168" i="22"/>
  <c r="U168" i="22" s="1"/>
  <c r="U167" i="22"/>
  <c r="T167" i="22"/>
  <c r="T166" i="22"/>
  <c r="U166" i="22" s="1"/>
  <c r="U165" i="22"/>
  <c r="T165" i="22"/>
  <c r="T164" i="22"/>
  <c r="U164" i="22" s="1"/>
  <c r="U163" i="22"/>
  <c r="T163" i="22"/>
  <c r="T162" i="22"/>
  <c r="U162" i="22" s="1"/>
  <c r="U161" i="22"/>
  <c r="T161" i="22"/>
  <c r="T160" i="22"/>
  <c r="U160" i="22" s="1"/>
  <c r="U159" i="22"/>
  <c r="T159" i="22"/>
  <c r="T158" i="22"/>
  <c r="U158" i="22" s="1"/>
  <c r="U157" i="22"/>
  <c r="T157" i="22"/>
  <c r="T156" i="22"/>
  <c r="U156" i="22" s="1"/>
  <c r="U155" i="22"/>
  <c r="T155" i="22"/>
  <c r="T154" i="22"/>
  <c r="U154" i="22" s="1"/>
  <c r="U153" i="22"/>
  <c r="T153" i="22"/>
  <c r="T152" i="22"/>
  <c r="U152" i="22" s="1"/>
  <c r="U151" i="22"/>
  <c r="T151" i="22"/>
  <c r="T150" i="22"/>
  <c r="U150" i="22" s="1"/>
  <c r="U149" i="22"/>
  <c r="T149" i="22"/>
  <c r="T148" i="22"/>
  <c r="U148" i="22" s="1"/>
  <c r="U147" i="22"/>
  <c r="T147" i="22"/>
  <c r="T146" i="22"/>
  <c r="U146" i="22" s="1"/>
  <c r="U145" i="22"/>
  <c r="T145" i="22"/>
  <c r="T144" i="22"/>
  <c r="U144" i="22" s="1"/>
  <c r="U143" i="22"/>
  <c r="T143" i="22"/>
  <c r="T142" i="22"/>
  <c r="U142" i="22" s="1"/>
  <c r="U141" i="22"/>
  <c r="T141" i="22"/>
  <c r="T140" i="22"/>
  <c r="U140" i="22" s="1"/>
  <c r="U139" i="22"/>
  <c r="T139" i="22"/>
  <c r="T138" i="22"/>
  <c r="U138" i="22" s="1"/>
  <c r="U137" i="22"/>
  <c r="T137" i="22"/>
  <c r="T136" i="22"/>
  <c r="U136" i="22" s="1"/>
  <c r="U135" i="22"/>
  <c r="T135" i="22"/>
  <c r="T134" i="22"/>
  <c r="U134" i="22" s="1"/>
  <c r="U133" i="22"/>
  <c r="T133" i="22"/>
  <c r="T132" i="22"/>
  <c r="U132" i="22" s="1"/>
  <c r="U131" i="22"/>
  <c r="T131" i="22"/>
  <c r="T130" i="22"/>
  <c r="U130" i="22" s="1"/>
  <c r="U129" i="22"/>
  <c r="T129" i="22"/>
  <c r="T128" i="22"/>
  <c r="U128" i="22" s="1"/>
  <c r="U127" i="22"/>
  <c r="T127" i="22"/>
  <c r="T126" i="22"/>
  <c r="U126" i="22" s="1"/>
  <c r="U125" i="22"/>
  <c r="T125" i="22"/>
  <c r="T124" i="22"/>
  <c r="U124" i="22" s="1"/>
  <c r="U123" i="22"/>
  <c r="T123" i="22"/>
  <c r="T122" i="22"/>
  <c r="U122" i="22" s="1"/>
  <c r="U121" i="22"/>
  <c r="T121" i="22"/>
  <c r="T120" i="22"/>
  <c r="U120" i="22" s="1"/>
  <c r="U119" i="22"/>
  <c r="T119" i="22"/>
  <c r="T118" i="22"/>
  <c r="U118" i="22" s="1"/>
  <c r="U117" i="22"/>
  <c r="T117" i="22"/>
  <c r="T116" i="22"/>
  <c r="U116" i="22" s="1"/>
  <c r="U115" i="22"/>
  <c r="T115" i="22"/>
  <c r="T114" i="22"/>
  <c r="U114" i="22" s="1"/>
  <c r="U113" i="22"/>
  <c r="T113" i="22"/>
  <c r="T112" i="22"/>
  <c r="U112" i="22" s="1"/>
  <c r="U111" i="22"/>
  <c r="T111" i="22"/>
  <c r="T110" i="22"/>
  <c r="U110" i="22" s="1"/>
  <c r="U109" i="22"/>
  <c r="T109" i="22"/>
  <c r="T108" i="22"/>
  <c r="U108" i="22" s="1"/>
  <c r="U107" i="22"/>
  <c r="T107" i="22"/>
  <c r="T106" i="22"/>
  <c r="U106" i="22" s="1"/>
  <c r="U105" i="22"/>
  <c r="T105" i="22"/>
  <c r="T104" i="22"/>
  <c r="U104" i="22" s="1"/>
  <c r="U103" i="22"/>
  <c r="T103" i="22"/>
  <c r="T102" i="22"/>
  <c r="U102" i="22" s="1"/>
  <c r="U101" i="22"/>
  <c r="T101" i="22"/>
  <c r="T100" i="22"/>
  <c r="U100" i="22" s="1"/>
  <c r="U99" i="22"/>
  <c r="T99" i="22"/>
  <c r="T98" i="22"/>
  <c r="U98" i="22" s="1"/>
  <c r="U97" i="22"/>
  <c r="T97" i="22"/>
  <c r="T96" i="22"/>
  <c r="U96" i="22" s="1"/>
  <c r="U95" i="22"/>
  <c r="T95" i="22"/>
  <c r="T94" i="22"/>
  <c r="U94" i="22" s="1"/>
  <c r="U93" i="22"/>
  <c r="T93" i="22"/>
  <c r="T92" i="22"/>
  <c r="U92" i="22" s="1"/>
  <c r="U91" i="22"/>
  <c r="T91" i="22"/>
  <c r="T90" i="22"/>
  <c r="U90" i="22" s="1"/>
  <c r="T89" i="22"/>
  <c r="U89" i="22" s="1"/>
  <c r="T88" i="22"/>
  <c r="U88" i="22" s="1"/>
  <c r="U87" i="22"/>
  <c r="T87" i="22"/>
  <c r="T86" i="22"/>
  <c r="U86" i="22" s="1"/>
  <c r="T85" i="22"/>
  <c r="U85" i="22" s="1"/>
  <c r="T84" i="22"/>
  <c r="U84" i="22" s="1"/>
  <c r="U83" i="22"/>
  <c r="T83" i="22"/>
  <c r="T82" i="22"/>
  <c r="U82" i="22" s="1"/>
  <c r="T81" i="22"/>
  <c r="U81" i="22" s="1"/>
  <c r="T80" i="22"/>
  <c r="U80" i="22" s="1"/>
  <c r="U79" i="22"/>
  <c r="T79" i="22"/>
  <c r="T78" i="22"/>
  <c r="U78" i="22" s="1"/>
  <c r="T77" i="22"/>
  <c r="U77" i="22" s="1"/>
  <c r="T76" i="22"/>
  <c r="U76" i="22" s="1"/>
  <c r="U75" i="22"/>
  <c r="T75" i="22"/>
  <c r="T74" i="22"/>
  <c r="U74" i="22" s="1"/>
  <c r="T73" i="22"/>
  <c r="U73" i="22" s="1"/>
  <c r="T72" i="22"/>
  <c r="U72" i="22" s="1"/>
  <c r="U71" i="22"/>
  <c r="T71" i="22"/>
  <c r="T70" i="22"/>
  <c r="U70" i="22" s="1"/>
  <c r="T69" i="22"/>
  <c r="U69" i="22" s="1"/>
  <c r="T68" i="22"/>
  <c r="U68" i="22" s="1"/>
  <c r="U67" i="22"/>
  <c r="T67" i="22"/>
  <c r="T66" i="22"/>
  <c r="U66" i="22" s="1"/>
  <c r="T65" i="22"/>
  <c r="U65" i="22" s="1"/>
  <c r="T64" i="22"/>
  <c r="U64" i="22" s="1"/>
  <c r="U63" i="22"/>
  <c r="T63" i="22"/>
  <c r="T62" i="22"/>
  <c r="U62" i="22" s="1"/>
  <c r="T61" i="22"/>
  <c r="U61" i="22" s="1"/>
  <c r="T60" i="22"/>
  <c r="U60" i="22" s="1"/>
  <c r="U59" i="22"/>
  <c r="T59" i="22"/>
  <c r="T58" i="22"/>
  <c r="U58" i="22" s="1"/>
  <c r="T57" i="22"/>
  <c r="U57" i="22" s="1"/>
  <c r="T56" i="22"/>
  <c r="U56" i="22" s="1"/>
  <c r="U55" i="22"/>
  <c r="T55" i="22"/>
  <c r="T54" i="22"/>
  <c r="U54" i="22" s="1"/>
  <c r="T53" i="22"/>
  <c r="U53" i="22" s="1"/>
  <c r="T52" i="22"/>
  <c r="U52" i="22" s="1"/>
  <c r="U51" i="22"/>
  <c r="T51" i="22"/>
  <c r="T50" i="22"/>
  <c r="U50" i="22" s="1"/>
  <c r="T49" i="22"/>
  <c r="U49" i="22" s="1"/>
  <c r="T48" i="22"/>
  <c r="U48" i="22" s="1"/>
  <c r="U47" i="22"/>
  <c r="T47" i="22"/>
  <c r="T46" i="22"/>
  <c r="U46" i="22" s="1"/>
  <c r="T45" i="22"/>
  <c r="U45" i="22" s="1"/>
  <c r="T44" i="22"/>
  <c r="U44" i="22" s="1"/>
  <c r="U43" i="22"/>
  <c r="T43" i="22"/>
  <c r="T42" i="22"/>
  <c r="U42" i="22" s="1"/>
  <c r="T41" i="22"/>
  <c r="U41" i="22" s="1"/>
  <c r="T40" i="22"/>
  <c r="U40" i="22" s="1"/>
  <c r="U39" i="22"/>
  <c r="T39" i="22"/>
  <c r="T38" i="22"/>
  <c r="U38" i="22" s="1"/>
  <c r="T37" i="22"/>
  <c r="U37" i="22" s="1"/>
  <c r="T36" i="22"/>
  <c r="U36" i="22" s="1"/>
  <c r="U35" i="22"/>
  <c r="T35" i="22"/>
  <c r="T34" i="22"/>
  <c r="U34" i="22" s="1"/>
  <c r="T33" i="22"/>
  <c r="U33" i="22" s="1"/>
  <c r="T32" i="22"/>
  <c r="U32" i="22" s="1"/>
  <c r="U31" i="22"/>
  <c r="T31" i="22"/>
  <c r="T30" i="22"/>
  <c r="U30" i="22" s="1"/>
  <c r="T29" i="22"/>
  <c r="U29" i="22" s="1"/>
  <c r="T28" i="22"/>
  <c r="U28" i="22" s="1"/>
  <c r="U27" i="22"/>
  <c r="T27" i="22"/>
  <c r="T26" i="22"/>
  <c r="U26" i="22" s="1"/>
  <c r="T25" i="22"/>
  <c r="U25" i="22" s="1"/>
  <c r="T24" i="22"/>
  <c r="U24" i="22" s="1"/>
  <c r="U23" i="22"/>
  <c r="T23" i="22"/>
  <c r="T22" i="22"/>
  <c r="U22" i="22" s="1"/>
  <c r="T21" i="22"/>
  <c r="U21" i="22" s="1"/>
  <c r="T20" i="22"/>
  <c r="U20" i="22" s="1"/>
  <c r="U19" i="22"/>
  <c r="T19" i="22"/>
  <c r="T18" i="22"/>
  <c r="U18" i="22" s="1"/>
  <c r="T17" i="22"/>
  <c r="U17" i="22" s="1"/>
  <c r="T16" i="22"/>
  <c r="U16" i="22" s="1"/>
  <c r="U15" i="22"/>
  <c r="T15" i="22"/>
  <c r="T14" i="22"/>
  <c r="U14" i="22" s="1"/>
  <c r="T13" i="22"/>
  <c r="U13" i="22" s="1"/>
  <c r="T12" i="22"/>
  <c r="U12" i="22" s="1"/>
  <c r="U11" i="22"/>
  <c r="T11" i="22"/>
  <c r="T10" i="22"/>
  <c r="U10" i="22" s="1"/>
  <c r="T9" i="22"/>
  <c r="U9" i="22" s="1"/>
  <c r="T8" i="22"/>
  <c r="U8" i="22" s="1"/>
  <c r="U7" i="22"/>
  <c r="T7" i="22"/>
  <c r="T6" i="22"/>
  <c r="U6" i="22" s="1"/>
  <c r="T5" i="22"/>
  <c r="U5" i="22" s="1"/>
  <c r="T4" i="22"/>
  <c r="U4" i="22" s="1"/>
  <c r="J424" i="22" l="1"/>
  <c r="K423" i="22" s="1"/>
  <c r="I424" i="22"/>
  <c r="I423" i="22"/>
  <c r="I422" i="22"/>
  <c r="I205" i="22"/>
  <c r="M204" i="22"/>
  <c r="M202" i="22"/>
  <c r="O193" i="22"/>
  <c r="N193" i="22"/>
  <c r="H193" i="22"/>
  <c r="G193" i="22"/>
  <c r="F193" i="22"/>
  <c r="E193" i="22"/>
  <c r="S184" i="22"/>
  <c r="R184" i="22"/>
  <c r="Q184" i="22"/>
  <c r="L184" i="22"/>
  <c r="K184" i="22"/>
  <c r="P184" i="22" s="1"/>
  <c r="S183" i="22"/>
  <c r="R183" i="22"/>
  <c r="Q183" i="22"/>
  <c r="P183" i="22"/>
  <c r="L183" i="22"/>
  <c r="K183" i="22"/>
  <c r="S182" i="22"/>
  <c r="R182" i="22"/>
  <c r="Q182" i="22"/>
  <c r="P182" i="22"/>
  <c r="L182" i="22"/>
  <c r="K182" i="22"/>
  <c r="R181" i="22"/>
  <c r="Q181" i="22"/>
  <c r="L181" i="22"/>
  <c r="K181" i="22"/>
  <c r="S181" i="22" s="1"/>
  <c r="S180" i="22"/>
  <c r="R180" i="22"/>
  <c r="Q180" i="22"/>
  <c r="L180" i="22"/>
  <c r="K180" i="22"/>
  <c r="P180" i="22" s="1"/>
  <c r="S179" i="22"/>
  <c r="R179" i="22"/>
  <c r="Q179" i="22"/>
  <c r="P179" i="22"/>
  <c r="L179" i="22"/>
  <c r="K179" i="22"/>
  <c r="S178" i="22"/>
  <c r="R178" i="22"/>
  <c r="Q178" i="22"/>
  <c r="P178" i="22"/>
  <c r="L178" i="22"/>
  <c r="K178" i="22"/>
  <c r="R177" i="22"/>
  <c r="Q177" i="22"/>
  <c r="L177" i="22"/>
  <c r="K177" i="22"/>
  <c r="S177" i="22" s="1"/>
  <c r="S176" i="22"/>
  <c r="R176" i="22"/>
  <c r="Q176" i="22"/>
  <c r="L176" i="22"/>
  <c r="K176" i="22"/>
  <c r="P176" i="22" s="1"/>
  <c r="S175" i="22"/>
  <c r="R175" i="22"/>
  <c r="Q175" i="22"/>
  <c r="P175" i="22"/>
  <c r="L175" i="22"/>
  <c r="K175" i="22"/>
  <c r="S174" i="22"/>
  <c r="R174" i="22"/>
  <c r="Q174" i="22"/>
  <c r="P174" i="22"/>
  <c r="L174" i="22"/>
  <c r="K174" i="22"/>
  <c r="R173" i="22"/>
  <c r="Q173" i="22"/>
  <c r="L173" i="22"/>
  <c r="K173" i="22"/>
  <c r="S173" i="22" s="1"/>
  <c r="S172" i="22"/>
  <c r="R172" i="22"/>
  <c r="Q172" i="22"/>
  <c r="M172" i="22"/>
  <c r="L172" i="22"/>
  <c r="K172" i="22"/>
  <c r="P172" i="22" s="1"/>
  <c r="R171" i="22"/>
  <c r="Q171" i="22"/>
  <c r="M171" i="22"/>
  <c r="L171" i="22"/>
  <c r="K171" i="22"/>
  <c r="S171" i="22" s="1"/>
  <c r="S170" i="22"/>
  <c r="R170" i="22"/>
  <c r="Q170" i="22"/>
  <c r="P170" i="22"/>
  <c r="L170" i="22"/>
  <c r="K170" i="22"/>
  <c r="S169" i="22"/>
  <c r="R169" i="22"/>
  <c r="Q169" i="22"/>
  <c r="P169" i="22"/>
  <c r="L169" i="22"/>
  <c r="K169" i="22"/>
  <c r="R168" i="22"/>
  <c r="Q168" i="22"/>
  <c r="P168" i="22"/>
  <c r="L168" i="22"/>
  <c r="K168" i="22"/>
  <c r="S168" i="22" s="1"/>
  <c r="R167" i="22"/>
  <c r="Q167" i="22"/>
  <c r="L167" i="22"/>
  <c r="K167" i="22"/>
  <c r="S167" i="22" s="1"/>
  <c r="S166" i="22"/>
  <c r="R166" i="22"/>
  <c r="Q166" i="22"/>
  <c r="P166" i="22"/>
  <c r="L166" i="22"/>
  <c r="K166" i="22"/>
  <c r="S165" i="22"/>
  <c r="R165" i="22"/>
  <c r="Q165" i="22"/>
  <c r="P165" i="22"/>
  <c r="L165" i="22"/>
  <c r="K165" i="22"/>
  <c r="R164" i="22"/>
  <c r="Q164" i="22"/>
  <c r="P164" i="22"/>
  <c r="L164" i="22"/>
  <c r="K164" i="22"/>
  <c r="S164" i="22" s="1"/>
  <c r="R163" i="22"/>
  <c r="Q163" i="22"/>
  <c r="L163" i="22"/>
  <c r="K163" i="22"/>
  <c r="S163" i="22" s="1"/>
  <c r="S162" i="22"/>
  <c r="R162" i="22"/>
  <c r="Q162" i="22"/>
  <c r="M162" i="22"/>
  <c r="M203" i="22" s="1"/>
  <c r="I204" i="22" s="1"/>
  <c r="I206" i="22" s="1"/>
  <c r="L162" i="22"/>
  <c r="K162" i="22"/>
  <c r="P162" i="22" s="1"/>
  <c r="S161" i="22"/>
  <c r="R161" i="22"/>
  <c r="Q161" i="22"/>
  <c r="P161" i="22"/>
  <c r="L161" i="22"/>
  <c r="K161" i="22"/>
  <c r="S160" i="22"/>
  <c r="R160" i="22"/>
  <c r="Q160" i="22"/>
  <c r="L160" i="22"/>
  <c r="K160" i="22"/>
  <c r="P160" i="22" s="1"/>
  <c r="R159" i="22"/>
  <c r="Q159" i="22"/>
  <c r="L159" i="22"/>
  <c r="K159" i="22"/>
  <c r="S159" i="22" s="1"/>
  <c r="S158" i="22"/>
  <c r="R158" i="22"/>
  <c r="Q158" i="22"/>
  <c r="L158" i="22"/>
  <c r="K158" i="22"/>
  <c r="P158" i="22" s="1"/>
  <c r="S157" i="22"/>
  <c r="R157" i="22"/>
  <c r="Q157" i="22"/>
  <c r="P157" i="22"/>
  <c r="L157" i="22"/>
  <c r="K157" i="22"/>
  <c r="S156" i="22"/>
  <c r="R156" i="22"/>
  <c r="Q156" i="22"/>
  <c r="L156" i="22"/>
  <c r="K156" i="22"/>
  <c r="P156" i="22" s="1"/>
  <c r="R155" i="22"/>
  <c r="Q155" i="22"/>
  <c r="L155" i="22"/>
  <c r="K155" i="22"/>
  <c r="S155" i="22" s="1"/>
  <c r="S154" i="22"/>
  <c r="R154" i="22"/>
  <c r="Q154" i="22"/>
  <c r="L154" i="22"/>
  <c r="K154" i="22"/>
  <c r="P154" i="22" s="1"/>
  <c r="S153" i="22"/>
  <c r="R153" i="22"/>
  <c r="Q153" i="22"/>
  <c r="P153" i="22"/>
  <c r="L153" i="22"/>
  <c r="K153" i="22"/>
  <c r="S152" i="22"/>
  <c r="R152" i="22"/>
  <c r="Q152" i="22"/>
  <c r="L152" i="22"/>
  <c r="K152" i="22"/>
  <c r="P152" i="22" s="1"/>
  <c r="R151" i="22"/>
  <c r="Q151" i="22"/>
  <c r="L151" i="22"/>
  <c r="K151" i="22"/>
  <c r="S151" i="22" s="1"/>
  <c r="S150" i="22"/>
  <c r="R150" i="22"/>
  <c r="Q150" i="22"/>
  <c r="L150" i="22"/>
  <c r="K150" i="22"/>
  <c r="P150" i="22" s="1"/>
  <c r="S149" i="22"/>
  <c r="R149" i="22"/>
  <c r="Q149" i="22"/>
  <c r="P149" i="22"/>
  <c r="L149" i="22"/>
  <c r="K149" i="22"/>
  <c r="S148" i="22"/>
  <c r="R148" i="22"/>
  <c r="Q148" i="22"/>
  <c r="L148" i="22"/>
  <c r="K148" i="22"/>
  <c r="P148" i="22" s="1"/>
  <c r="R147" i="22"/>
  <c r="Q147" i="22"/>
  <c r="L147" i="22"/>
  <c r="K147" i="22"/>
  <c r="S147" i="22" s="1"/>
  <c r="S146" i="22"/>
  <c r="R146" i="22"/>
  <c r="Q146" i="22"/>
  <c r="L146" i="22"/>
  <c r="K146" i="22"/>
  <c r="P146" i="22" s="1"/>
  <c r="S145" i="22"/>
  <c r="R145" i="22"/>
  <c r="Q145" i="22"/>
  <c r="P145" i="22"/>
  <c r="L145" i="22"/>
  <c r="K145" i="22"/>
  <c r="S144" i="22"/>
  <c r="R144" i="22"/>
  <c r="Q144" i="22"/>
  <c r="L144" i="22"/>
  <c r="K144" i="22"/>
  <c r="P144" i="22" s="1"/>
  <c r="R143" i="22"/>
  <c r="Q143" i="22"/>
  <c r="L143" i="22"/>
  <c r="K143" i="22"/>
  <c r="S143" i="22" s="1"/>
  <c r="S142" i="22"/>
  <c r="R142" i="22"/>
  <c r="Q142" i="22"/>
  <c r="L142" i="22"/>
  <c r="K142" i="22"/>
  <c r="P142" i="22" s="1"/>
  <c r="S141" i="22"/>
  <c r="R141" i="22"/>
  <c r="Q141" i="22"/>
  <c r="P141" i="22"/>
  <c r="L141" i="22"/>
  <c r="K141" i="22"/>
  <c r="S140" i="22"/>
  <c r="R140" i="22"/>
  <c r="Q140" i="22"/>
  <c r="L140" i="22"/>
  <c r="K140" i="22"/>
  <c r="P140" i="22" s="1"/>
  <c r="R139" i="22"/>
  <c r="Q139" i="22"/>
  <c r="L139" i="22"/>
  <c r="K139" i="22"/>
  <c r="S139" i="22" s="1"/>
  <c r="S138" i="22"/>
  <c r="R138" i="22"/>
  <c r="Q138" i="22"/>
  <c r="L138" i="22"/>
  <c r="K138" i="22"/>
  <c r="P138" i="22" s="1"/>
  <c r="S137" i="22"/>
  <c r="R137" i="22"/>
  <c r="Q137" i="22"/>
  <c r="P137" i="22"/>
  <c r="L137" i="22"/>
  <c r="K137" i="22"/>
  <c r="S136" i="22"/>
  <c r="R136" i="22"/>
  <c r="Q136" i="22"/>
  <c r="L136" i="22"/>
  <c r="K136" i="22"/>
  <c r="P136" i="22" s="1"/>
  <c r="R135" i="22"/>
  <c r="Q135" i="22"/>
  <c r="L135" i="22"/>
  <c r="K135" i="22"/>
  <c r="S135" i="22" s="1"/>
  <c r="S134" i="22"/>
  <c r="R134" i="22"/>
  <c r="Q134" i="22"/>
  <c r="L134" i="22"/>
  <c r="K134" i="22"/>
  <c r="P134" i="22" s="1"/>
  <c r="S133" i="22"/>
  <c r="R133" i="22"/>
  <c r="Q133" i="22"/>
  <c r="P133" i="22"/>
  <c r="L133" i="22"/>
  <c r="K133" i="22"/>
  <c r="S132" i="22"/>
  <c r="R132" i="22"/>
  <c r="Q132" i="22"/>
  <c r="L132" i="22"/>
  <c r="K132" i="22"/>
  <c r="P132" i="22" s="1"/>
  <c r="R131" i="22"/>
  <c r="Q131" i="22"/>
  <c r="L131" i="22"/>
  <c r="K131" i="22"/>
  <c r="S131" i="22" s="1"/>
  <c r="S130" i="22"/>
  <c r="R130" i="22"/>
  <c r="Q130" i="22"/>
  <c r="L130" i="22"/>
  <c r="K130" i="22"/>
  <c r="P130" i="22" s="1"/>
  <c r="S129" i="22"/>
  <c r="R129" i="22"/>
  <c r="Q129" i="22"/>
  <c r="P129" i="22"/>
  <c r="L129" i="22"/>
  <c r="K129" i="22"/>
  <c r="S128" i="22"/>
  <c r="R128" i="22"/>
  <c r="Q128" i="22"/>
  <c r="L128" i="22"/>
  <c r="K128" i="22"/>
  <c r="P128" i="22" s="1"/>
  <c r="R127" i="22"/>
  <c r="Q127" i="22"/>
  <c r="L127" i="22"/>
  <c r="K127" i="22"/>
  <c r="S127" i="22" s="1"/>
  <c r="S126" i="22"/>
  <c r="R126" i="22"/>
  <c r="Q126" i="22"/>
  <c r="L126" i="22"/>
  <c r="K126" i="22"/>
  <c r="P126" i="22" s="1"/>
  <c r="S125" i="22"/>
  <c r="R125" i="22"/>
  <c r="Q125" i="22"/>
  <c r="P125" i="22"/>
  <c r="L125" i="22"/>
  <c r="K125" i="22"/>
  <c r="S124" i="22"/>
  <c r="R124" i="22"/>
  <c r="Q124" i="22"/>
  <c r="L124" i="22"/>
  <c r="K124" i="22"/>
  <c r="P124" i="22" s="1"/>
  <c r="R123" i="22"/>
  <c r="Q123" i="22"/>
  <c r="L123" i="22"/>
  <c r="K123" i="22"/>
  <c r="S123" i="22" s="1"/>
  <c r="S122" i="22"/>
  <c r="R122" i="22"/>
  <c r="Q122" i="22"/>
  <c r="L122" i="22"/>
  <c r="K122" i="22"/>
  <c r="P122" i="22" s="1"/>
  <c r="S121" i="22"/>
  <c r="R121" i="22"/>
  <c r="Q121" i="22"/>
  <c r="P121" i="22"/>
  <c r="L121" i="22"/>
  <c r="K121" i="22"/>
  <c r="S120" i="22"/>
  <c r="R120" i="22"/>
  <c r="Q120" i="22"/>
  <c r="L120" i="22"/>
  <c r="K120" i="22"/>
  <c r="P120" i="22" s="1"/>
  <c r="R119" i="22"/>
  <c r="Q119" i="22"/>
  <c r="L119" i="22"/>
  <c r="K119" i="22"/>
  <c r="S119" i="22" s="1"/>
  <c r="S118" i="22"/>
  <c r="R118" i="22"/>
  <c r="Q118" i="22"/>
  <c r="L118" i="22"/>
  <c r="K118" i="22"/>
  <c r="P118" i="22" s="1"/>
  <c r="S117" i="22"/>
  <c r="R117" i="22"/>
  <c r="Q117" i="22"/>
  <c r="P117" i="22"/>
  <c r="L117" i="22"/>
  <c r="K117" i="22"/>
  <c r="S116" i="22"/>
  <c r="R116" i="22"/>
  <c r="Q116" i="22"/>
  <c r="L116" i="22"/>
  <c r="K116" i="22"/>
  <c r="P116" i="22" s="1"/>
  <c r="R115" i="22"/>
  <c r="Q115" i="22"/>
  <c r="L115" i="22"/>
  <c r="K115" i="22"/>
  <c r="S115" i="22" s="1"/>
  <c r="S114" i="22"/>
  <c r="R114" i="22"/>
  <c r="Q114" i="22"/>
  <c r="L114" i="22"/>
  <c r="K114" i="22"/>
  <c r="P114" i="22" s="1"/>
  <c r="S113" i="22"/>
  <c r="R113" i="22"/>
  <c r="Q113" i="22"/>
  <c r="P113" i="22"/>
  <c r="L113" i="22"/>
  <c r="K113" i="22"/>
  <c r="S112" i="22"/>
  <c r="R112" i="22"/>
  <c r="Q112" i="22"/>
  <c r="L112" i="22"/>
  <c r="K112" i="22"/>
  <c r="P112" i="22" s="1"/>
  <c r="R111" i="22"/>
  <c r="Q111" i="22"/>
  <c r="L111" i="22"/>
  <c r="K111" i="22"/>
  <c r="S111" i="22" s="1"/>
  <c r="S110" i="22"/>
  <c r="R110" i="22"/>
  <c r="Q110" i="22"/>
  <c r="L110" i="22"/>
  <c r="K110" i="22"/>
  <c r="P110" i="22" s="1"/>
  <c r="S109" i="22"/>
  <c r="R109" i="22"/>
  <c r="Q109" i="22"/>
  <c r="P109" i="22"/>
  <c r="L109" i="22"/>
  <c r="K109" i="22"/>
  <c r="S108" i="22"/>
  <c r="R108" i="22"/>
  <c r="Q108" i="22"/>
  <c r="L108" i="22"/>
  <c r="K108" i="22"/>
  <c r="P108" i="22" s="1"/>
  <c r="R107" i="22"/>
  <c r="Q107" i="22"/>
  <c r="L107" i="22"/>
  <c r="K107" i="22"/>
  <c r="S107" i="22" s="1"/>
  <c r="S106" i="22"/>
  <c r="R106" i="22"/>
  <c r="Q106" i="22"/>
  <c r="L106" i="22"/>
  <c r="K106" i="22"/>
  <c r="P106" i="22" s="1"/>
  <c r="S105" i="22"/>
  <c r="R105" i="22"/>
  <c r="Q105" i="22"/>
  <c r="P105" i="22"/>
  <c r="L105" i="22"/>
  <c r="K105" i="22"/>
  <c r="S104" i="22"/>
  <c r="R104" i="22"/>
  <c r="Q104" i="22"/>
  <c r="L104" i="22"/>
  <c r="K104" i="22"/>
  <c r="P104" i="22" s="1"/>
  <c r="R103" i="22"/>
  <c r="Q103" i="22"/>
  <c r="L103" i="22"/>
  <c r="K103" i="22"/>
  <c r="S103" i="22" s="1"/>
  <c r="S102" i="22"/>
  <c r="R102" i="22"/>
  <c r="Q102" i="22"/>
  <c r="L102" i="22"/>
  <c r="K102" i="22"/>
  <c r="P102" i="22" s="1"/>
  <c r="S101" i="22"/>
  <c r="R101" i="22"/>
  <c r="Q101" i="22"/>
  <c r="P101" i="22"/>
  <c r="L101" i="22"/>
  <c r="K101" i="22"/>
  <c r="S100" i="22"/>
  <c r="R100" i="22"/>
  <c r="Q100" i="22"/>
  <c r="L100" i="22"/>
  <c r="K100" i="22"/>
  <c r="P100" i="22" s="1"/>
  <c r="R99" i="22"/>
  <c r="Q99" i="22"/>
  <c r="L99" i="22"/>
  <c r="K99" i="22"/>
  <c r="S99" i="22" s="1"/>
  <c r="S98" i="22"/>
  <c r="R98" i="22"/>
  <c r="Q98" i="22"/>
  <c r="L98" i="22"/>
  <c r="K98" i="22"/>
  <c r="P98" i="22" s="1"/>
  <c r="S97" i="22"/>
  <c r="R97" i="22"/>
  <c r="Q97" i="22"/>
  <c r="P97" i="22"/>
  <c r="L97" i="22"/>
  <c r="K97" i="22"/>
  <c r="S96" i="22"/>
  <c r="R96" i="22"/>
  <c r="Q96" i="22"/>
  <c r="L96" i="22"/>
  <c r="K96" i="22"/>
  <c r="P96" i="22" s="1"/>
  <c r="R95" i="22"/>
  <c r="Q95" i="22"/>
  <c r="L95" i="22"/>
  <c r="K95" i="22"/>
  <c r="S95" i="22" s="1"/>
  <c r="S94" i="22"/>
  <c r="R94" i="22"/>
  <c r="Q94" i="22"/>
  <c r="L94" i="22"/>
  <c r="K94" i="22"/>
  <c r="P94" i="22" s="1"/>
  <c r="S93" i="22"/>
  <c r="R93" i="22"/>
  <c r="Q93" i="22"/>
  <c r="P93" i="22"/>
  <c r="L93" i="22"/>
  <c r="K93" i="22"/>
  <c r="S92" i="22"/>
  <c r="R92" i="22"/>
  <c r="Q92" i="22"/>
  <c r="L92" i="22"/>
  <c r="K92" i="22"/>
  <c r="P92" i="22" s="1"/>
  <c r="R91" i="22"/>
  <c r="Q91" i="22"/>
  <c r="L91" i="22"/>
  <c r="K91" i="22"/>
  <c r="S91" i="22" s="1"/>
  <c r="S90" i="22"/>
  <c r="R90" i="22"/>
  <c r="Q90" i="22"/>
  <c r="L90" i="22"/>
  <c r="K90" i="22"/>
  <c r="P90" i="22" s="1"/>
  <c r="S89" i="22"/>
  <c r="R89" i="22"/>
  <c r="Q89" i="22"/>
  <c r="P89" i="22"/>
  <c r="L89" i="22"/>
  <c r="K89" i="22"/>
  <c r="S88" i="22"/>
  <c r="R88" i="22"/>
  <c r="Q88" i="22"/>
  <c r="L88" i="22"/>
  <c r="K88" i="22"/>
  <c r="P88" i="22" s="1"/>
  <c r="R87" i="22"/>
  <c r="Q87" i="22"/>
  <c r="L87" i="22"/>
  <c r="K87" i="22"/>
  <c r="S87" i="22" s="1"/>
  <c r="S86" i="22"/>
  <c r="R86" i="22"/>
  <c r="Q86" i="22"/>
  <c r="L86" i="22"/>
  <c r="K86" i="22"/>
  <c r="P86" i="22" s="1"/>
  <c r="S85" i="22"/>
  <c r="R85" i="22"/>
  <c r="Q85" i="22"/>
  <c r="P85" i="22"/>
  <c r="L85" i="22"/>
  <c r="K85" i="22"/>
  <c r="S84" i="22"/>
  <c r="R84" i="22"/>
  <c r="Q84" i="22"/>
  <c r="L84" i="22"/>
  <c r="K84" i="22"/>
  <c r="P84" i="22" s="1"/>
  <c r="R83" i="22"/>
  <c r="Q83" i="22"/>
  <c r="L83" i="22"/>
  <c r="K83" i="22"/>
  <c r="S83" i="22" s="1"/>
  <c r="S82" i="22"/>
  <c r="R82" i="22"/>
  <c r="Q82" i="22"/>
  <c r="L82" i="22"/>
  <c r="K82" i="22"/>
  <c r="P82" i="22" s="1"/>
  <c r="S81" i="22"/>
  <c r="R81" i="22"/>
  <c r="Q81" i="22"/>
  <c r="P81" i="22"/>
  <c r="L81" i="22"/>
  <c r="K81" i="22"/>
  <c r="S80" i="22"/>
  <c r="R80" i="22"/>
  <c r="Q80" i="22"/>
  <c r="L80" i="22"/>
  <c r="K80" i="22"/>
  <c r="P80" i="22" s="1"/>
  <c r="R79" i="22"/>
  <c r="Q79" i="22"/>
  <c r="L79" i="22"/>
  <c r="K79" i="22"/>
  <c r="S79" i="22" s="1"/>
  <c r="S78" i="22"/>
  <c r="R78" i="22"/>
  <c r="Q78" i="22"/>
  <c r="L78" i="22"/>
  <c r="K78" i="22"/>
  <c r="P78" i="22" s="1"/>
  <c r="S77" i="22"/>
  <c r="R77" i="22"/>
  <c r="Q77" i="22"/>
  <c r="P77" i="22"/>
  <c r="L77" i="22"/>
  <c r="K77" i="22"/>
  <c r="S76" i="22"/>
  <c r="R76" i="22"/>
  <c r="Q76" i="22"/>
  <c r="L76" i="22"/>
  <c r="K76" i="22"/>
  <c r="P76" i="22" s="1"/>
  <c r="R75" i="22"/>
  <c r="Q75" i="22"/>
  <c r="L75" i="22"/>
  <c r="K75" i="22"/>
  <c r="S75" i="22" s="1"/>
  <c r="S74" i="22"/>
  <c r="R74" i="22"/>
  <c r="Q74" i="22"/>
  <c r="L74" i="22"/>
  <c r="K74" i="22"/>
  <c r="P74" i="22" s="1"/>
  <c r="S73" i="22"/>
  <c r="R73" i="22"/>
  <c r="Q73" i="22"/>
  <c r="P73" i="22"/>
  <c r="L73" i="22"/>
  <c r="K73" i="22"/>
  <c r="S72" i="22"/>
  <c r="R72" i="22"/>
  <c r="Q72" i="22"/>
  <c r="L72" i="22"/>
  <c r="K72" i="22"/>
  <c r="P72" i="22" s="1"/>
  <c r="R71" i="22"/>
  <c r="Q71" i="22"/>
  <c r="L71" i="22"/>
  <c r="K71" i="22"/>
  <c r="S71" i="22" s="1"/>
  <c r="S70" i="22"/>
  <c r="R70" i="22"/>
  <c r="Q70" i="22"/>
  <c r="L70" i="22"/>
  <c r="K70" i="22"/>
  <c r="P70" i="22" s="1"/>
  <c r="S69" i="22"/>
  <c r="R69" i="22"/>
  <c r="Q69" i="22"/>
  <c r="P69" i="22"/>
  <c r="L69" i="22"/>
  <c r="K69" i="22"/>
  <c r="S68" i="22"/>
  <c r="R68" i="22"/>
  <c r="Q68" i="22"/>
  <c r="L68" i="22"/>
  <c r="K68" i="22"/>
  <c r="P68" i="22" s="1"/>
  <c r="R67" i="22"/>
  <c r="Q67" i="22"/>
  <c r="L67" i="22"/>
  <c r="K67" i="22"/>
  <c r="S67" i="22" s="1"/>
  <c r="S66" i="22"/>
  <c r="R66" i="22"/>
  <c r="Q66" i="22"/>
  <c r="L66" i="22"/>
  <c r="K66" i="22"/>
  <c r="P66" i="22" s="1"/>
  <c r="S65" i="22"/>
  <c r="R65" i="22"/>
  <c r="Q65" i="22"/>
  <c r="P65" i="22"/>
  <c r="L65" i="22"/>
  <c r="K65" i="22"/>
  <c r="S64" i="22"/>
  <c r="R64" i="22"/>
  <c r="Q64" i="22"/>
  <c r="L64" i="22"/>
  <c r="K64" i="22"/>
  <c r="P64" i="22" s="1"/>
  <c r="R63" i="22"/>
  <c r="Q63" i="22"/>
  <c r="L63" i="22"/>
  <c r="K63" i="22"/>
  <c r="S63" i="22" s="1"/>
  <c r="S62" i="22"/>
  <c r="R62" i="22"/>
  <c r="Q62" i="22"/>
  <c r="L62" i="22"/>
  <c r="K62" i="22"/>
  <c r="P62" i="22" s="1"/>
  <c r="S61" i="22"/>
  <c r="R61" i="22"/>
  <c r="Q61" i="22"/>
  <c r="M61" i="22"/>
  <c r="L61" i="22"/>
  <c r="K61" i="22"/>
  <c r="P61" i="22" s="1"/>
  <c r="R60" i="22"/>
  <c r="Q60" i="22"/>
  <c r="M60" i="22"/>
  <c r="M193" i="22" s="1"/>
  <c r="L60" i="22"/>
  <c r="S59" i="22"/>
  <c r="R59" i="22"/>
  <c r="Q59" i="22"/>
  <c r="L59" i="22"/>
  <c r="K59" i="22"/>
  <c r="P59" i="22" s="1"/>
  <c r="R58" i="22"/>
  <c r="Q58" i="22"/>
  <c r="L58" i="22"/>
  <c r="K58" i="22"/>
  <c r="S58" i="22" s="1"/>
  <c r="S57" i="22"/>
  <c r="R57" i="22"/>
  <c r="Q57" i="22"/>
  <c r="L57" i="22"/>
  <c r="K57" i="22"/>
  <c r="P57" i="22" s="1"/>
  <c r="S56" i="22"/>
  <c r="R56" i="22"/>
  <c r="Q56" i="22"/>
  <c r="P56" i="22"/>
  <c r="L56" i="22"/>
  <c r="K56" i="22"/>
  <c r="S55" i="22"/>
  <c r="R55" i="22"/>
  <c r="Q55" i="22"/>
  <c r="L55" i="22"/>
  <c r="K55" i="22"/>
  <c r="P55" i="22" s="1"/>
  <c r="R54" i="22"/>
  <c r="Q54" i="22"/>
  <c r="L54" i="22"/>
  <c r="K54" i="22"/>
  <c r="S54" i="22" s="1"/>
  <c r="S53" i="22"/>
  <c r="R53" i="22"/>
  <c r="Q53" i="22"/>
  <c r="L53" i="22"/>
  <c r="K53" i="22"/>
  <c r="P53" i="22" s="1"/>
  <c r="S52" i="22"/>
  <c r="R52" i="22"/>
  <c r="Q52" i="22"/>
  <c r="P52" i="22"/>
  <c r="L52" i="22"/>
  <c r="K52" i="22"/>
  <c r="S51" i="22"/>
  <c r="R51" i="22"/>
  <c r="Q51" i="22"/>
  <c r="P51" i="22"/>
  <c r="L51" i="22"/>
  <c r="K51" i="22"/>
  <c r="R50" i="22"/>
  <c r="Q50" i="22"/>
  <c r="L50" i="22"/>
  <c r="K50" i="22"/>
  <c r="S50" i="22" s="1"/>
  <c r="S49" i="22"/>
  <c r="R49" i="22"/>
  <c r="Q49" i="22"/>
  <c r="L49" i="22"/>
  <c r="K49" i="22"/>
  <c r="P49" i="22" s="1"/>
  <c r="S48" i="22"/>
  <c r="R48" i="22"/>
  <c r="Q48" i="22"/>
  <c r="P48" i="22"/>
  <c r="L48" i="22"/>
  <c r="K48" i="22"/>
  <c r="S47" i="22"/>
  <c r="R47" i="22"/>
  <c r="Q47" i="22"/>
  <c r="P47" i="22"/>
  <c r="L47" i="22"/>
  <c r="K47" i="22"/>
  <c r="R46" i="22"/>
  <c r="Q46" i="22"/>
  <c r="L46" i="22"/>
  <c r="K46" i="22"/>
  <c r="S46" i="22" s="1"/>
  <c r="S45" i="22"/>
  <c r="R45" i="22"/>
  <c r="Q45" i="22"/>
  <c r="L45" i="22"/>
  <c r="K45" i="22"/>
  <c r="P45" i="22" s="1"/>
  <c r="S44" i="22"/>
  <c r="R44" i="22"/>
  <c r="Q44" i="22"/>
  <c r="P44" i="22"/>
  <c r="L44" i="22"/>
  <c r="K44" i="22"/>
  <c r="S43" i="22"/>
  <c r="R43" i="22"/>
  <c r="Q43" i="22"/>
  <c r="P43" i="22"/>
  <c r="L43" i="22"/>
  <c r="K43" i="22"/>
  <c r="R42" i="22"/>
  <c r="Q42" i="22"/>
  <c r="L42" i="22"/>
  <c r="K42" i="22"/>
  <c r="S42" i="22" s="1"/>
  <c r="S41" i="22"/>
  <c r="R41" i="22"/>
  <c r="Q41" i="22"/>
  <c r="L41" i="22"/>
  <c r="K41" i="22"/>
  <c r="P41" i="22" s="1"/>
  <c r="S40" i="22"/>
  <c r="R40" i="22"/>
  <c r="Q40" i="22"/>
  <c r="P40" i="22"/>
  <c r="L40" i="22"/>
  <c r="K40" i="22"/>
  <c r="S39" i="22"/>
  <c r="R39" i="22"/>
  <c r="Q39" i="22"/>
  <c r="P39" i="22"/>
  <c r="L39" i="22"/>
  <c r="K39" i="22"/>
  <c r="R38" i="22"/>
  <c r="Q38" i="22"/>
  <c r="L38" i="22"/>
  <c r="K38" i="22"/>
  <c r="S38" i="22" s="1"/>
  <c r="S37" i="22"/>
  <c r="R37" i="22"/>
  <c r="Q37" i="22"/>
  <c r="L37" i="22"/>
  <c r="K37" i="22"/>
  <c r="P37" i="22" s="1"/>
  <c r="S36" i="22"/>
  <c r="R36" i="22"/>
  <c r="Q36" i="22"/>
  <c r="P36" i="22"/>
  <c r="L36" i="22"/>
  <c r="K36" i="22"/>
  <c r="S35" i="22"/>
  <c r="R35" i="22"/>
  <c r="Q35" i="22"/>
  <c r="P35" i="22"/>
  <c r="L35" i="22"/>
  <c r="K35" i="22"/>
  <c r="R34" i="22"/>
  <c r="Q34" i="22"/>
  <c r="L34" i="22"/>
  <c r="K34" i="22"/>
  <c r="S34" i="22" s="1"/>
  <c r="S33" i="22"/>
  <c r="R33" i="22"/>
  <c r="Q33" i="22"/>
  <c r="L33" i="22"/>
  <c r="K33" i="22"/>
  <c r="P33" i="22" s="1"/>
  <c r="S32" i="22"/>
  <c r="R32" i="22"/>
  <c r="Q32" i="22"/>
  <c r="P32" i="22"/>
  <c r="L32" i="22"/>
  <c r="K32" i="22"/>
  <c r="S31" i="22"/>
  <c r="Q31" i="22"/>
  <c r="P31" i="22"/>
  <c r="L31" i="22"/>
  <c r="K31" i="22"/>
  <c r="J31" i="22"/>
  <c r="R31" i="22" s="1"/>
  <c r="I31" i="22"/>
  <c r="I193" i="22" s="1"/>
  <c r="S30" i="22"/>
  <c r="Q30" i="22"/>
  <c r="P30" i="22"/>
  <c r="L30" i="22"/>
  <c r="K30" i="22"/>
  <c r="J30" i="22"/>
  <c r="R30" i="22" s="1"/>
  <c r="R29" i="22"/>
  <c r="Q29" i="22"/>
  <c r="P29" i="22"/>
  <c r="L29" i="22"/>
  <c r="K29" i="22"/>
  <c r="S29" i="22" s="1"/>
  <c r="J29" i="22"/>
  <c r="Q28" i="22"/>
  <c r="L28" i="22"/>
  <c r="J28" i="22"/>
  <c r="K28" i="22" s="1"/>
  <c r="Q27" i="22"/>
  <c r="L27" i="22"/>
  <c r="K27" i="22"/>
  <c r="S27" i="22" s="1"/>
  <c r="J27" i="22"/>
  <c r="R27" i="22" s="1"/>
  <c r="S26" i="22"/>
  <c r="R26" i="22"/>
  <c r="Q26" i="22"/>
  <c r="L26" i="22"/>
  <c r="K26" i="22"/>
  <c r="P26" i="22" s="1"/>
  <c r="S25" i="22"/>
  <c r="R25" i="22"/>
  <c r="Q25" i="22"/>
  <c r="P25" i="22"/>
  <c r="L25" i="22"/>
  <c r="K25" i="22"/>
  <c r="S24" i="22"/>
  <c r="R24" i="22"/>
  <c r="Q24" i="22"/>
  <c r="P24" i="22"/>
  <c r="L24" i="22"/>
  <c r="K24" i="22"/>
  <c r="R23" i="22"/>
  <c r="Q23" i="22"/>
  <c r="L23" i="22"/>
  <c r="K23" i="22"/>
  <c r="S23" i="22" s="1"/>
  <c r="S22" i="22"/>
  <c r="R22" i="22"/>
  <c r="Q22" i="22"/>
  <c r="L22" i="22"/>
  <c r="K22" i="22"/>
  <c r="P22" i="22" s="1"/>
  <c r="S21" i="22"/>
  <c r="R21" i="22"/>
  <c r="Q21" i="22"/>
  <c r="P21" i="22"/>
  <c r="L21" i="22"/>
  <c r="K21" i="22"/>
  <c r="S20" i="22"/>
  <c r="R20" i="22"/>
  <c r="Q20" i="22"/>
  <c r="P20" i="22"/>
  <c r="L20" i="22"/>
  <c r="K20" i="22"/>
  <c r="R19" i="22"/>
  <c r="Q19" i="22"/>
  <c r="L19" i="22"/>
  <c r="K19" i="22"/>
  <c r="S19" i="22" s="1"/>
  <c r="S18" i="22"/>
  <c r="R18" i="22"/>
  <c r="Q18" i="22"/>
  <c r="L18" i="22"/>
  <c r="K18" i="22"/>
  <c r="P18" i="22" s="1"/>
  <c r="S17" i="22"/>
  <c r="R17" i="22"/>
  <c r="Q17" i="22"/>
  <c r="P17" i="22"/>
  <c r="L17" i="22"/>
  <c r="K17" i="22"/>
  <c r="S16" i="22"/>
  <c r="R16" i="22"/>
  <c r="Q16" i="22"/>
  <c r="P16" i="22"/>
  <c r="L16" i="22"/>
  <c r="K16" i="22"/>
  <c r="R15" i="22"/>
  <c r="Q15" i="22"/>
  <c r="L15" i="22"/>
  <c r="K15" i="22"/>
  <c r="S15" i="22" s="1"/>
  <c r="S14" i="22"/>
  <c r="R14" i="22"/>
  <c r="Q14" i="22"/>
  <c r="L14" i="22"/>
  <c r="K14" i="22"/>
  <c r="P14" i="22" s="1"/>
  <c r="S13" i="22"/>
  <c r="R13" i="22"/>
  <c r="Q13" i="22"/>
  <c r="P13" i="22"/>
  <c r="L13" i="22"/>
  <c r="K13" i="22"/>
  <c r="S12" i="22"/>
  <c r="R12" i="22"/>
  <c r="Q12" i="22"/>
  <c r="P12" i="22"/>
  <c r="L12" i="22"/>
  <c r="K12" i="22"/>
  <c r="R11" i="22"/>
  <c r="Q11" i="22"/>
  <c r="L11" i="22"/>
  <c r="K11" i="22"/>
  <c r="S11" i="22" s="1"/>
  <c r="S10" i="22"/>
  <c r="R10" i="22"/>
  <c r="Q10" i="22"/>
  <c r="L10" i="22"/>
  <c r="K10" i="22"/>
  <c r="P10" i="22" s="1"/>
  <c r="S9" i="22"/>
  <c r="R9" i="22"/>
  <c r="Q9" i="22"/>
  <c r="P9" i="22"/>
  <c r="L9" i="22"/>
  <c r="K9" i="22"/>
  <c r="S8" i="22"/>
  <c r="R8" i="22"/>
  <c r="Q8" i="22"/>
  <c r="P8" i="22"/>
  <c r="L8" i="22"/>
  <c r="K8" i="22"/>
  <c r="R7" i="22"/>
  <c r="Q7" i="22"/>
  <c r="L7" i="22"/>
  <c r="K7" i="22"/>
  <c r="S7" i="22" s="1"/>
  <c r="S6" i="22"/>
  <c r="R6" i="22"/>
  <c r="Q6" i="22"/>
  <c r="L6" i="22"/>
  <c r="K6" i="22"/>
  <c r="P6" i="22" s="1"/>
  <c r="S5" i="22"/>
  <c r="R5" i="22"/>
  <c r="Q5" i="22"/>
  <c r="P5" i="22"/>
  <c r="L5" i="22"/>
  <c r="K5" i="22"/>
  <c r="S4" i="22"/>
  <c r="R4" i="22"/>
  <c r="Q4" i="22"/>
  <c r="P4" i="22"/>
  <c r="L4" i="22"/>
  <c r="K4" i="22"/>
  <c r="Q292" i="21"/>
  <c r="Q290" i="21"/>
  <c r="S288" i="21"/>
  <c r="Q288" i="21"/>
  <c r="I81" i="21"/>
  <c r="I80" i="21"/>
  <c r="M79" i="21"/>
  <c r="I79" i="21"/>
  <c r="R70" i="21"/>
  <c r="O70" i="21"/>
  <c r="N70" i="21"/>
  <c r="M70" i="21"/>
  <c r="J70" i="21"/>
  <c r="H70" i="21"/>
  <c r="G70" i="21"/>
  <c r="F70" i="21"/>
  <c r="E70" i="21"/>
  <c r="R56" i="21"/>
  <c r="Q56" i="21"/>
  <c r="P56" i="21"/>
  <c r="L56" i="21"/>
  <c r="K56" i="21"/>
  <c r="S56" i="21" s="1"/>
  <c r="R55" i="21"/>
  <c r="Q55" i="21"/>
  <c r="P55" i="21"/>
  <c r="L55" i="21"/>
  <c r="K55" i="21"/>
  <c r="S55" i="21" s="1"/>
  <c r="R54" i="21"/>
  <c r="Q54" i="21"/>
  <c r="L54" i="21"/>
  <c r="K54" i="21"/>
  <c r="S54" i="21" s="1"/>
  <c r="R53" i="21"/>
  <c r="Q53" i="21"/>
  <c r="L53" i="21"/>
  <c r="K53" i="21"/>
  <c r="S53" i="21" s="1"/>
  <c r="R52" i="21"/>
  <c r="Q52" i="21"/>
  <c r="P52" i="21"/>
  <c r="L52" i="21"/>
  <c r="K52" i="21"/>
  <c r="S52" i="21" s="1"/>
  <c r="R51" i="21"/>
  <c r="Q51" i="21"/>
  <c r="P51" i="21"/>
  <c r="L51" i="21"/>
  <c r="K51" i="21"/>
  <c r="S51" i="21" s="1"/>
  <c r="R50" i="21"/>
  <c r="Q50" i="21"/>
  <c r="L50" i="21"/>
  <c r="K50" i="21"/>
  <c r="S50" i="21" s="1"/>
  <c r="R49" i="21"/>
  <c r="Q49" i="21"/>
  <c r="L49" i="21"/>
  <c r="K49" i="21"/>
  <c r="S49" i="21" s="1"/>
  <c r="R48" i="21"/>
  <c r="Q48" i="21"/>
  <c r="P48" i="21"/>
  <c r="L48" i="21"/>
  <c r="K48" i="21"/>
  <c r="S48" i="21" s="1"/>
  <c r="R47" i="21"/>
  <c r="Q47" i="21"/>
  <c r="P47" i="21"/>
  <c r="L47" i="21"/>
  <c r="K47" i="21"/>
  <c r="S47" i="21" s="1"/>
  <c r="R46" i="21"/>
  <c r="Q46" i="21"/>
  <c r="L46" i="21"/>
  <c r="K46" i="21"/>
  <c r="S46" i="21" s="1"/>
  <c r="R45" i="21"/>
  <c r="Q45" i="21"/>
  <c r="L45" i="21"/>
  <c r="K45" i="21"/>
  <c r="S45" i="21" s="1"/>
  <c r="R44" i="21"/>
  <c r="Q44" i="21"/>
  <c r="P44" i="21"/>
  <c r="L44" i="21"/>
  <c r="K44" i="21"/>
  <c r="S44" i="21" s="1"/>
  <c r="R43" i="21"/>
  <c r="Q43" i="21"/>
  <c r="P43" i="21"/>
  <c r="L43" i="21"/>
  <c r="K43" i="21"/>
  <c r="S43" i="21" s="1"/>
  <c r="R42" i="21"/>
  <c r="Q42" i="21"/>
  <c r="L42" i="21"/>
  <c r="K42" i="21"/>
  <c r="P42" i="21" s="1"/>
  <c r="R41" i="21"/>
  <c r="Q41" i="21"/>
  <c r="L41" i="21"/>
  <c r="K41" i="21"/>
  <c r="S41" i="21" s="1"/>
  <c r="R40" i="21"/>
  <c r="Q40" i="21"/>
  <c r="P40" i="21"/>
  <c r="L40" i="21"/>
  <c r="K40" i="21"/>
  <c r="S40" i="21" s="1"/>
  <c r="R39" i="21"/>
  <c r="Q39" i="21"/>
  <c r="P39" i="21"/>
  <c r="L39" i="21"/>
  <c r="K39" i="21"/>
  <c r="S39" i="21" s="1"/>
  <c r="R38" i="21"/>
  <c r="Q38" i="21"/>
  <c r="L38" i="21"/>
  <c r="K38" i="21"/>
  <c r="S38" i="21" s="1"/>
  <c r="R37" i="21"/>
  <c r="Q37" i="21"/>
  <c r="L37" i="21"/>
  <c r="K37" i="21"/>
  <c r="S37" i="21" s="1"/>
  <c r="R36" i="21"/>
  <c r="Q36" i="21"/>
  <c r="P36" i="21"/>
  <c r="L36" i="21"/>
  <c r="K36" i="21"/>
  <c r="S36" i="21" s="1"/>
  <c r="R35" i="21"/>
  <c r="Q35" i="21"/>
  <c r="P35" i="21"/>
  <c r="L35" i="21"/>
  <c r="K35" i="21"/>
  <c r="S35" i="21" s="1"/>
  <c r="R34" i="21"/>
  <c r="Q34" i="21"/>
  <c r="L34" i="21"/>
  <c r="K34" i="21"/>
  <c r="P34" i="21" s="1"/>
  <c r="R33" i="21"/>
  <c r="Q33" i="21"/>
  <c r="L33" i="21"/>
  <c r="K33" i="21"/>
  <c r="S33" i="21" s="1"/>
  <c r="R32" i="21"/>
  <c r="Q32" i="21"/>
  <c r="P32" i="21"/>
  <c r="L32" i="21"/>
  <c r="K32" i="21"/>
  <c r="S32" i="21" s="1"/>
  <c r="R31" i="21"/>
  <c r="Q31" i="21"/>
  <c r="P31" i="21"/>
  <c r="L31" i="21"/>
  <c r="K31" i="21"/>
  <c r="S31" i="21" s="1"/>
  <c r="R30" i="21"/>
  <c r="Q30" i="21"/>
  <c r="L30" i="21"/>
  <c r="K30" i="21"/>
  <c r="S30" i="21" s="1"/>
  <c r="R29" i="21"/>
  <c r="Q29" i="21"/>
  <c r="L29" i="21"/>
  <c r="K29" i="21"/>
  <c r="S29" i="21" s="1"/>
  <c r="R28" i="21"/>
  <c r="Q28" i="21"/>
  <c r="P28" i="21"/>
  <c r="L28" i="21"/>
  <c r="K28" i="21"/>
  <c r="S28" i="21" s="1"/>
  <c r="R27" i="21"/>
  <c r="Q27" i="21"/>
  <c r="P27" i="21"/>
  <c r="L27" i="21"/>
  <c r="K27" i="21"/>
  <c r="S27" i="21" s="1"/>
  <c r="R26" i="21"/>
  <c r="Q26" i="21"/>
  <c r="L26" i="21"/>
  <c r="K26" i="21"/>
  <c r="S26" i="21" s="1"/>
  <c r="R25" i="21"/>
  <c r="Q25" i="21"/>
  <c r="L25" i="21"/>
  <c r="K25" i="21"/>
  <c r="S25" i="21" s="1"/>
  <c r="R24" i="21"/>
  <c r="Q24" i="21"/>
  <c r="P24" i="21"/>
  <c r="L24" i="21"/>
  <c r="K24" i="21"/>
  <c r="S24" i="21" s="1"/>
  <c r="R23" i="21"/>
  <c r="Q23" i="21"/>
  <c r="P23" i="21"/>
  <c r="L23" i="21"/>
  <c r="K23" i="21"/>
  <c r="S23" i="21" s="1"/>
  <c r="R22" i="21"/>
  <c r="Q22" i="21"/>
  <c r="L22" i="21"/>
  <c r="K22" i="21"/>
  <c r="P22" i="21" s="1"/>
  <c r="R21" i="21"/>
  <c r="Q21" i="21"/>
  <c r="L21" i="21"/>
  <c r="K21" i="21"/>
  <c r="S21" i="21" s="1"/>
  <c r="R20" i="21"/>
  <c r="Q20" i="21"/>
  <c r="P20" i="21"/>
  <c r="L20" i="21"/>
  <c r="K20" i="21"/>
  <c r="S20" i="21" s="1"/>
  <c r="R19" i="21"/>
  <c r="Q19" i="21"/>
  <c r="P19" i="21"/>
  <c r="L19" i="21"/>
  <c r="K19" i="21"/>
  <c r="S19" i="21" s="1"/>
  <c r="R18" i="21"/>
  <c r="Q18" i="21"/>
  <c r="L18" i="21"/>
  <c r="K18" i="21"/>
  <c r="P18" i="21" s="1"/>
  <c r="R17" i="21"/>
  <c r="Q17" i="21"/>
  <c r="L17" i="21"/>
  <c r="K17" i="21"/>
  <c r="S17" i="21" s="1"/>
  <c r="R16" i="21"/>
  <c r="Q16" i="21"/>
  <c r="P16" i="21"/>
  <c r="L16" i="21"/>
  <c r="K16" i="21"/>
  <c r="S16" i="21" s="1"/>
  <c r="R15" i="21"/>
  <c r="Q15" i="21"/>
  <c r="P15" i="21"/>
  <c r="L15" i="21"/>
  <c r="K15" i="21"/>
  <c r="S15" i="21" s="1"/>
  <c r="R14" i="21"/>
  <c r="Q14" i="21"/>
  <c r="L14" i="21"/>
  <c r="K14" i="21"/>
  <c r="S14" i="21" s="1"/>
  <c r="R13" i="21"/>
  <c r="Q13" i="21"/>
  <c r="L13" i="21"/>
  <c r="K13" i="21"/>
  <c r="S13" i="21" s="1"/>
  <c r="R12" i="21"/>
  <c r="Q12" i="21"/>
  <c r="P12" i="21"/>
  <c r="L12" i="21"/>
  <c r="K12" i="21"/>
  <c r="S12" i="21" s="1"/>
  <c r="R11" i="21"/>
  <c r="Q11" i="21"/>
  <c r="P11" i="21"/>
  <c r="L11" i="21"/>
  <c r="K11" i="21"/>
  <c r="S11" i="21" s="1"/>
  <c r="R10" i="21"/>
  <c r="Q10" i="21"/>
  <c r="L10" i="21"/>
  <c r="K10" i="21"/>
  <c r="S10" i="21" s="1"/>
  <c r="R9" i="21"/>
  <c r="L9" i="21"/>
  <c r="J9" i="21"/>
  <c r="I9" i="21"/>
  <c r="K9" i="21" s="1"/>
  <c r="R8" i="21"/>
  <c r="Q8" i="21"/>
  <c r="L8" i="21"/>
  <c r="K8" i="21"/>
  <c r="S8" i="21" s="1"/>
  <c r="J8" i="21"/>
  <c r="S7" i="21"/>
  <c r="R7" i="21"/>
  <c r="Q7" i="21"/>
  <c r="P7" i="21"/>
  <c r="L7" i="21"/>
  <c r="K7" i="21"/>
  <c r="S6" i="21"/>
  <c r="R6" i="21"/>
  <c r="Q6" i="21"/>
  <c r="P6" i="21"/>
  <c r="L6" i="21"/>
  <c r="K6" i="21"/>
  <c r="S5" i="21"/>
  <c r="R5" i="21"/>
  <c r="Q5" i="21"/>
  <c r="P5" i="21"/>
  <c r="L5" i="21"/>
  <c r="R4" i="21"/>
  <c r="Q4" i="21"/>
  <c r="L4" i="21"/>
  <c r="K4" i="21"/>
  <c r="S4" i="21" s="1"/>
  <c r="I198" i="22" l="1"/>
  <c r="Q193" i="22"/>
  <c r="S28" i="22"/>
  <c r="P28" i="22"/>
  <c r="S9" i="21"/>
  <c r="P9" i="21"/>
  <c r="K70" i="21"/>
  <c r="K193" i="22"/>
  <c r="P173" i="22"/>
  <c r="P177" i="22"/>
  <c r="P181" i="22"/>
  <c r="M200" i="22"/>
  <c r="M205" i="22" s="1"/>
  <c r="P7" i="22"/>
  <c r="P11" i="22"/>
  <c r="P15" i="22"/>
  <c r="P19" i="22"/>
  <c r="P23" i="22"/>
  <c r="P34" i="22"/>
  <c r="P38" i="22"/>
  <c r="P42" i="22"/>
  <c r="P46" i="22"/>
  <c r="P50" i="22"/>
  <c r="P54" i="22"/>
  <c r="P58" i="22"/>
  <c r="P63" i="22"/>
  <c r="P67" i="22"/>
  <c r="P71" i="22"/>
  <c r="P75" i="22"/>
  <c r="P79" i="22"/>
  <c r="P83" i="22"/>
  <c r="P87" i="22"/>
  <c r="P91" i="22"/>
  <c r="P95" i="22"/>
  <c r="P99" i="22"/>
  <c r="P103" i="22"/>
  <c r="P107" i="22"/>
  <c r="P111" i="22"/>
  <c r="P115" i="22"/>
  <c r="P119" i="22"/>
  <c r="P123" i="22"/>
  <c r="P127" i="22"/>
  <c r="P131" i="22"/>
  <c r="P135" i="22"/>
  <c r="P139" i="22"/>
  <c r="P143" i="22"/>
  <c r="P147" i="22"/>
  <c r="P151" i="22"/>
  <c r="P155" i="22"/>
  <c r="P159" i="22"/>
  <c r="P163" i="22"/>
  <c r="P167" i="22"/>
  <c r="K422" i="22"/>
  <c r="K424" i="22" s="1"/>
  <c r="P10" i="21"/>
  <c r="P26" i="21"/>
  <c r="P50" i="21"/>
  <c r="P54" i="21"/>
  <c r="R28" i="22"/>
  <c r="K60" i="22"/>
  <c r="P171" i="22"/>
  <c r="J193" i="22"/>
  <c r="R193" i="22" s="1"/>
  <c r="P14" i="21"/>
  <c r="P30" i="21"/>
  <c r="P38" i="21"/>
  <c r="P4" i="21"/>
  <c r="P8" i="21"/>
  <c r="P13" i="21"/>
  <c r="P17" i="21"/>
  <c r="P21" i="21"/>
  <c r="P25" i="21"/>
  <c r="P29" i="21"/>
  <c r="P33" i="21"/>
  <c r="P37" i="21"/>
  <c r="P41" i="21"/>
  <c r="P45" i="21"/>
  <c r="P49" i="21"/>
  <c r="P53" i="21"/>
  <c r="P46" i="21"/>
  <c r="P27" i="22"/>
  <c r="Q9" i="21"/>
  <c r="S18" i="21"/>
  <c r="S22" i="21"/>
  <c r="S34" i="21"/>
  <c r="S42" i="21"/>
  <c r="I70" i="21"/>
  <c r="P70" i="21" l="1"/>
  <c r="I200" i="22"/>
  <c r="I199" i="22"/>
  <c r="K194" i="22"/>
  <c r="S193" i="22"/>
  <c r="S70" i="21"/>
  <c r="I75" i="21"/>
  <c r="I74" i="21"/>
  <c r="K71" i="21"/>
  <c r="Q70" i="21"/>
  <c r="I73" i="21"/>
  <c r="P60" i="22"/>
  <c r="P193" i="22" s="1"/>
  <c r="S60" i="22"/>
  <c r="I202" i="22" l="1"/>
  <c r="I77" i="21"/>
  <c r="B25" i="14" l="1"/>
  <c r="B24" i="14"/>
  <c r="J24" i="19"/>
  <c r="J23" i="19"/>
  <c r="J22" i="19"/>
  <c r="J21" i="19"/>
  <c r="J20" i="19"/>
  <c r="J19" i="19"/>
  <c r="F484" i="19" l="1"/>
  <c r="F560" i="19"/>
  <c r="F381" i="19"/>
  <c r="J11" i="19" s="1"/>
  <c r="J25" i="19"/>
  <c r="L16" i="19"/>
  <c r="L15" i="19"/>
  <c r="L14" i="19"/>
  <c r="L13" i="19"/>
  <c r="L12" i="19"/>
  <c r="L11" i="19"/>
  <c r="L10" i="19"/>
  <c r="L9" i="19"/>
  <c r="J16" i="19"/>
  <c r="J15" i="19"/>
  <c r="J14" i="19"/>
  <c r="J13" i="19"/>
  <c r="J12" i="19"/>
  <c r="J10" i="19"/>
  <c r="J9" i="19"/>
  <c r="J17" i="19" l="1"/>
  <c r="J26" i="19" s="1"/>
  <c r="K15" i="19"/>
  <c r="K10" i="19"/>
  <c r="K14" i="19"/>
  <c r="K12" i="19"/>
  <c r="K16" i="19"/>
  <c r="K13" i="19"/>
  <c r="K11" i="19"/>
  <c r="L17" i="19"/>
  <c r="K9" i="19"/>
  <c r="K17" i="19" l="1"/>
  <c r="F18" i="14" l="1"/>
  <c r="F17" i="14"/>
  <c r="F16" i="14"/>
  <c r="F15" i="14"/>
  <c r="F14" i="14"/>
  <c r="DC2292" i="16"/>
  <c r="DD2292" i="16" s="1"/>
  <c r="DE2292" i="16" s="1"/>
  <c r="DB2292" i="16"/>
  <c r="CO2292" i="16"/>
  <c r="CN2292" i="16"/>
  <c r="CM2292" i="16"/>
  <c r="CL2292" i="16"/>
  <c r="DC2291" i="16"/>
  <c r="DD2291" i="16" s="1"/>
  <c r="DE2291" i="16" s="1"/>
  <c r="DB2291" i="16"/>
  <c r="CP2291" i="16"/>
  <c r="CQ2291" i="16" s="1"/>
  <c r="CO2291" i="16"/>
  <c r="CN2291" i="16"/>
  <c r="CM2291" i="16"/>
  <c r="CL2291" i="16"/>
  <c r="DC2290" i="16"/>
  <c r="DB2290" i="16"/>
  <c r="DD2290" i="16" s="1"/>
  <c r="DE2290" i="16" s="1"/>
  <c r="CO2290" i="16"/>
  <c r="CN2290" i="16"/>
  <c r="CM2290" i="16"/>
  <c r="CL2290" i="16"/>
  <c r="CP2290" i="16" s="1"/>
  <c r="CQ2290" i="16" s="1"/>
  <c r="DD2289" i="16"/>
  <c r="DE2289" i="16" s="1"/>
  <c r="DC2289" i="16"/>
  <c r="DB2289" i="16"/>
  <c r="CO2289" i="16"/>
  <c r="CN2289" i="16"/>
  <c r="CM2289" i="16"/>
  <c r="CL2289" i="16"/>
  <c r="CP2289" i="16" s="1"/>
  <c r="CQ2289" i="16" s="1"/>
  <c r="DC2288" i="16"/>
  <c r="DD2288" i="16" s="1"/>
  <c r="DE2288" i="16" s="1"/>
  <c r="DB2288" i="16"/>
  <c r="CO2288" i="16"/>
  <c r="CN2288" i="16"/>
  <c r="CM2288" i="16"/>
  <c r="CP2288" i="16" s="1"/>
  <c r="CQ2288" i="16" s="1"/>
  <c r="CL2288" i="16"/>
  <c r="DC2287" i="16"/>
  <c r="DD2287" i="16" s="1"/>
  <c r="DE2287" i="16" s="1"/>
  <c r="DB2287" i="16"/>
  <c r="CP2287" i="16"/>
  <c r="CQ2287" i="16" s="1"/>
  <c r="CO2287" i="16"/>
  <c r="CN2287" i="16"/>
  <c r="CM2287" i="16"/>
  <c r="CL2287" i="16"/>
  <c r="DC2286" i="16"/>
  <c r="DB2286" i="16"/>
  <c r="DD2286" i="16" s="1"/>
  <c r="DE2286" i="16" s="1"/>
  <c r="CO2286" i="16"/>
  <c r="CN2286" i="16"/>
  <c r="CM2286" i="16"/>
  <c r="CL2286" i="16"/>
  <c r="CP2286" i="16" s="1"/>
  <c r="CQ2286" i="16" s="1"/>
  <c r="DD2285" i="16"/>
  <c r="DE2285" i="16" s="1"/>
  <c r="DC2285" i="16"/>
  <c r="DB2285" i="16"/>
  <c r="CO2285" i="16"/>
  <c r="CN2285" i="16"/>
  <c r="CM2285" i="16"/>
  <c r="CL2285" i="16"/>
  <c r="CP2285" i="16" s="1"/>
  <c r="CQ2285" i="16" s="1"/>
  <c r="DC2284" i="16"/>
  <c r="DD2284" i="16" s="1"/>
  <c r="DE2284" i="16" s="1"/>
  <c r="DB2284" i="16"/>
  <c r="CO2284" i="16"/>
  <c r="CN2284" i="16"/>
  <c r="CM2284" i="16"/>
  <c r="CL2284" i="16"/>
  <c r="DC2283" i="16"/>
  <c r="DD2283" i="16" s="1"/>
  <c r="DE2283" i="16" s="1"/>
  <c r="DB2283" i="16"/>
  <c r="CP2283" i="16"/>
  <c r="CQ2283" i="16" s="1"/>
  <c r="CO2283" i="16"/>
  <c r="CN2283" i="16"/>
  <c r="CM2283" i="16"/>
  <c r="CL2283" i="16"/>
  <c r="DC2282" i="16"/>
  <c r="DB2282" i="16"/>
  <c r="DD2282" i="16" s="1"/>
  <c r="DE2282" i="16" s="1"/>
  <c r="CO2282" i="16"/>
  <c r="CN2282" i="16"/>
  <c r="CM2282" i="16"/>
  <c r="CL2282" i="16"/>
  <c r="CP2282" i="16" s="1"/>
  <c r="CQ2282" i="16" s="1"/>
  <c r="DD2281" i="16"/>
  <c r="DE2281" i="16" s="1"/>
  <c r="DC2281" i="16"/>
  <c r="DB2281" i="16"/>
  <c r="CO2281" i="16"/>
  <c r="CN2281" i="16"/>
  <c r="CM2281" i="16"/>
  <c r="CL2281" i="16"/>
  <c r="CP2281" i="16" s="1"/>
  <c r="CQ2281" i="16" s="1"/>
  <c r="DC2280" i="16"/>
  <c r="DD2280" i="16" s="1"/>
  <c r="DE2280" i="16" s="1"/>
  <c r="DB2280" i="16"/>
  <c r="CO2280" i="16"/>
  <c r="CN2280" i="16"/>
  <c r="CM2280" i="16"/>
  <c r="CP2280" i="16" s="1"/>
  <c r="CQ2280" i="16" s="1"/>
  <c r="CL2280" i="16"/>
  <c r="DC2279" i="16"/>
  <c r="DD2279" i="16" s="1"/>
  <c r="DE2279" i="16" s="1"/>
  <c r="DB2279" i="16"/>
  <c r="CP2279" i="16"/>
  <c r="CQ2279" i="16" s="1"/>
  <c r="CO2279" i="16"/>
  <c r="CN2279" i="16"/>
  <c r="CM2279" i="16"/>
  <c r="CL2279" i="16"/>
  <c r="DC2278" i="16"/>
  <c r="DB2278" i="16"/>
  <c r="DD2278" i="16" s="1"/>
  <c r="DE2278" i="16" s="1"/>
  <c r="CO2278" i="16"/>
  <c r="CN2278" i="16"/>
  <c r="CM2278" i="16"/>
  <c r="CL2278" i="16"/>
  <c r="CP2278" i="16" s="1"/>
  <c r="CQ2278" i="16" s="1"/>
  <c r="DD2277" i="16"/>
  <c r="DE2277" i="16" s="1"/>
  <c r="DC2277" i="16"/>
  <c r="DB2277" i="16"/>
  <c r="CO2277" i="16"/>
  <c r="CN2277" i="16"/>
  <c r="CM2277" i="16"/>
  <c r="CL2277" i="16"/>
  <c r="CP2277" i="16" s="1"/>
  <c r="CQ2277" i="16" s="1"/>
  <c r="DC2276" i="16"/>
  <c r="DD2276" i="16" s="1"/>
  <c r="DE2276" i="16" s="1"/>
  <c r="DB2276" i="16"/>
  <c r="CO2276" i="16"/>
  <c r="CN2276" i="16"/>
  <c r="CM2276" i="16"/>
  <c r="CP2276" i="16" s="1"/>
  <c r="CQ2276" i="16" s="1"/>
  <c r="CL2276" i="16"/>
  <c r="DC2275" i="16"/>
  <c r="DD2275" i="16" s="1"/>
  <c r="DE2275" i="16" s="1"/>
  <c r="DB2275" i="16"/>
  <c r="CP2275" i="16"/>
  <c r="CQ2275" i="16" s="1"/>
  <c r="CO2275" i="16"/>
  <c r="CN2275" i="16"/>
  <c r="CM2275" i="16"/>
  <c r="CL2275" i="16"/>
  <c r="DC2274" i="16"/>
  <c r="DB2274" i="16"/>
  <c r="DD2274" i="16" s="1"/>
  <c r="DE2274" i="16" s="1"/>
  <c r="CO2274" i="16"/>
  <c r="CN2274" i="16"/>
  <c r="CM2274" i="16"/>
  <c r="CL2274" i="16"/>
  <c r="CP2274" i="16" s="1"/>
  <c r="CQ2274" i="16" s="1"/>
  <c r="DD2273" i="16"/>
  <c r="DE2273" i="16" s="1"/>
  <c r="DC2273" i="16"/>
  <c r="DB2273" i="16"/>
  <c r="CO2273" i="16"/>
  <c r="CN2273" i="16"/>
  <c r="CM2273" i="16"/>
  <c r="CL2273" i="16"/>
  <c r="CP2273" i="16" s="1"/>
  <c r="CQ2273" i="16" s="1"/>
  <c r="DC2272" i="16"/>
  <c r="DD2272" i="16" s="1"/>
  <c r="DE2272" i="16" s="1"/>
  <c r="DB2272" i="16"/>
  <c r="CO2272" i="16"/>
  <c r="CN2272" i="16"/>
  <c r="CM2272" i="16"/>
  <c r="CL2272" i="16"/>
  <c r="CP2272" i="16" s="1"/>
  <c r="CQ2272" i="16" s="1"/>
  <c r="DC2271" i="16"/>
  <c r="DD2271" i="16" s="1"/>
  <c r="DE2271" i="16" s="1"/>
  <c r="DB2271" i="16"/>
  <c r="CP2271" i="16"/>
  <c r="CQ2271" i="16" s="1"/>
  <c r="CO2271" i="16"/>
  <c r="CN2271" i="16"/>
  <c r="CM2271" i="16"/>
  <c r="CL2271" i="16"/>
  <c r="DC2270" i="16"/>
  <c r="DD2270" i="16" s="1"/>
  <c r="DE2270" i="16" s="1"/>
  <c r="DB2270" i="16"/>
  <c r="CO2270" i="16"/>
  <c r="CN2270" i="16"/>
  <c r="CM2270" i="16"/>
  <c r="CL2270" i="16"/>
  <c r="CP2270" i="16" s="1"/>
  <c r="CQ2270" i="16" s="1"/>
  <c r="DD2269" i="16"/>
  <c r="DE2269" i="16" s="1"/>
  <c r="DC2269" i="16"/>
  <c r="DB2269" i="16"/>
  <c r="CO2269" i="16"/>
  <c r="CN2269" i="16"/>
  <c r="CM2269" i="16"/>
  <c r="CL2269" i="16"/>
  <c r="CP2269" i="16" s="1"/>
  <c r="CQ2269" i="16" s="1"/>
  <c r="DC2268" i="16"/>
  <c r="DD2268" i="16" s="1"/>
  <c r="DE2268" i="16" s="1"/>
  <c r="DB2268" i="16"/>
  <c r="CO2268" i="16"/>
  <c r="CN2268" i="16"/>
  <c r="CM2268" i="16"/>
  <c r="CL2268" i="16"/>
  <c r="DC2267" i="16"/>
  <c r="DD2267" i="16" s="1"/>
  <c r="DE2267" i="16" s="1"/>
  <c r="DB2267" i="16"/>
  <c r="CP2267" i="16"/>
  <c r="CQ2267" i="16" s="1"/>
  <c r="CO2267" i="16"/>
  <c r="CN2267" i="16"/>
  <c r="CM2267" i="16"/>
  <c r="CL2267" i="16"/>
  <c r="DC2266" i="16"/>
  <c r="DB2266" i="16"/>
  <c r="CO2266" i="16"/>
  <c r="CN2266" i="16"/>
  <c r="CM2266" i="16"/>
  <c r="CL2266" i="16"/>
  <c r="CP2266" i="16" s="1"/>
  <c r="CQ2266" i="16" s="1"/>
  <c r="DD2265" i="16"/>
  <c r="DE2265" i="16" s="1"/>
  <c r="DC2265" i="16"/>
  <c r="DB2265" i="16"/>
  <c r="CO2265" i="16"/>
  <c r="CN2265" i="16"/>
  <c r="CM2265" i="16"/>
  <c r="CL2265" i="16"/>
  <c r="CP2265" i="16" s="1"/>
  <c r="CQ2265" i="16" s="1"/>
  <c r="DC2264" i="16"/>
  <c r="DD2264" i="16" s="1"/>
  <c r="DE2264" i="16" s="1"/>
  <c r="DB2264" i="16"/>
  <c r="CO2264" i="16"/>
  <c r="CN2264" i="16"/>
  <c r="CM2264" i="16"/>
  <c r="CL2264" i="16"/>
  <c r="CP2264" i="16" s="1"/>
  <c r="CQ2264" i="16" s="1"/>
  <c r="DC2263" i="16"/>
  <c r="DD2263" i="16" s="1"/>
  <c r="DE2263" i="16" s="1"/>
  <c r="DB2263" i="16"/>
  <c r="CP2263" i="16"/>
  <c r="CQ2263" i="16" s="1"/>
  <c r="CO2263" i="16"/>
  <c r="CN2263" i="16"/>
  <c r="CM2263" i="16"/>
  <c r="CL2263" i="16"/>
  <c r="DC2262" i="16"/>
  <c r="DB2262" i="16"/>
  <c r="CO2262" i="16"/>
  <c r="CN2262" i="16"/>
  <c r="CM2262" i="16"/>
  <c r="CL2262" i="16"/>
  <c r="CP2262" i="16" s="1"/>
  <c r="CQ2262" i="16" s="1"/>
  <c r="DD2261" i="16"/>
  <c r="DE2261" i="16" s="1"/>
  <c r="DC2261" i="16"/>
  <c r="DB2261" i="16"/>
  <c r="CO2261" i="16"/>
  <c r="CN2261" i="16"/>
  <c r="CM2261" i="16"/>
  <c r="CL2261" i="16"/>
  <c r="CP2261" i="16" s="1"/>
  <c r="CQ2261" i="16" s="1"/>
  <c r="DC2260" i="16"/>
  <c r="DD2260" i="16" s="1"/>
  <c r="DE2260" i="16" s="1"/>
  <c r="DB2260" i="16"/>
  <c r="CO2260" i="16"/>
  <c r="CN2260" i="16"/>
  <c r="CM2260" i="16"/>
  <c r="CP2260" i="16" s="1"/>
  <c r="CQ2260" i="16" s="1"/>
  <c r="CL2260" i="16"/>
  <c r="DC2259" i="16"/>
  <c r="DD2259" i="16" s="1"/>
  <c r="DE2259" i="16" s="1"/>
  <c r="DB2259" i="16"/>
  <c r="CP2259" i="16"/>
  <c r="CQ2259" i="16" s="1"/>
  <c r="CO2259" i="16"/>
  <c r="CN2259" i="16"/>
  <c r="CM2259" i="16"/>
  <c r="CL2259" i="16"/>
  <c r="DC2258" i="16"/>
  <c r="DB2258" i="16"/>
  <c r="CO2258" i="16"/>
  <c r="CN2258" i="16"/>
  <c r="CM2258" i="16"/>
  <c r="CL2258" i="16"/>
  <c r="CP2258" i="16" s="1"/>
  <c r="CQ2258" i="16" s="1"/>
  <c r="DD2257" i="16"/>
  <c r="DE2257" i="16" s="1"/>
  <c r="DC2257" i="16"/>
  <c r="DB2257" i="16"/>
  <c r="CO2257" i="16"/>
  <c r="CN2257" i="16"/>
  <c r="CM2257" i="16"/>
  <c r="CL2257" i="16"/>
  <c r="CP2257" i="16" s="1"/>
  <c r="CQ2257" i="16" s="1"/>
  <c r="DC2256" i="16"/>
  <c r="DD2256" i="16" s="1"/>
  <c r="DE2256" i="16" s="1"/>
  <c r="DB2256" i="16"/>
  <c r="CO2256" i="16"/>
  <c r="CN2256" i="16"/>
  <c r="CM2256" i="16"/>
  <c r="CP2256" i="16" s="1"/>
  <c r="CQ2256" i="16" s="1"/>
  <c r="CL2256" i="16"/>
  <c r="DC2255" i="16"/>
  <c r="DD2255" i="16" s="1"/>
  <c r="DE2255" i="16" s="1"/>
  <c r="DB2255" i="16"/>
  <c r="CP2255" i="16"/>
  <c r="CQ2255" i="16" s="1"/>
  <c r="CO2255" i="16"/>
  <c r="CN2255" i="16"/>
  <c r="CM2255" i="16"/>
  <c r="CL2255" i="16"/>
  <c r="DC2254" i="16"/>
  <c r="DD2254" i="16" s="1"/>
  <c r="DE2254" i="16" s="1"/>
  <c r="DB2254" i="16"/>
  <c r="CO2254" i="16"/>
  <c r="CN2254" i="16"/>
  <c r="CM2254" i="16"/>
  <c r="CL2254" i="16"/>
  <c r="CP2254" i="16" s="1"/>
  <c r="CQ2254" i="16" s="1"/>
  <c r="DD2253" i="16"/>
  <c r="DE2253" i="16" s="1"/>
  <c r="DC2253" i="16"/>
  <c r="DB2253" i="16"/>
  <c r="CO2253" i="16"/>
  <c r="CN2253" i="16"/>
  <c r="CM2253" i="16"/>
  <c r="CL2253" i="16"/>
  <c r="CP2253" i="16" s="1"/>
  <c r="CQ2253" i="16" s="1"/>
  <c r="DC2252" i="16"/>
  <c r="DD2252" i="16" s="1"/>
  <c r="DE2252" i="16" s="1"/>
  <c r="DB2252" i="16"/>
  <c r="CO2252" i="16"/>
  <c r="CN2252" i="16"/>
  <c r="CM2252" i="16"/>
  <c r="CL2252" i="16"/>
  <c r="DC2251" i="16"/>
  <c r="DD2251" i="16" s="1"/>
  <c r="DE2251" i="16" s="1"/>
  <c r="DB2251" i="16"/>
  <c r="CP2251" i="16"/>
  <c r="CQ2251" i="16" s="1"/>
  <c r="CO2251" i="16"/>
  <c r="CN2251" i="16"/>
  <c r="CM2251" i="16"/>
  <c r="CL2251" i="16"/>
  <c r="DC2250" i="16"/>
  <c r="DB2250" i="16"/>
  <c r="CO2250" i="16"/>
  <c r="CN2250" i="16"/>
  <c r="CM2250" i="16"/>
  <c r="CL2250" i="16"/>
  <c r="CP2250" i="16" s="1"/>
  <c r="CQ2250" i="16" s="1"/>
  <c r="DD2249" i="16"/>
  <c r="DE2249" i="16" s="1"/>
  <c r="DC2249" i="16"/>
  <c r="DB2249" i="16"/>
  <c r="CO2249" i="16"/>
  <c r="CN2249" i="16"/>
  <c r="CM2249" i="16"/>
  <c r="CL2249" i="16"/>
  <c r="CP2249" i="16" s="1"/>
  <c r="CQ2249" i="16" s="1"/>
  <c r="DC2248" i="16"/>
  <c r="DD2248" i="16" s="1"/>
  <c r="DE2248" i="16" s="1"/>
  <c r="DB2248" i="16"/>
  <c r="CO2248" i="16"/>
  <c r="CN2248" i="16"/>
  <c r="CM2248" i="16"/>
  <c r="CL2248" i="16"/>
  <c r="CP2248" i="16" s="1"/>
  <c r="CQ2248" i="16" s="1"/>
  <c r="DC2247" i="16"/>
  <c r="DD2247" i="16" s="1"/>
  <c r="DE2247" i="16" s="1"/>
  <c r="DB2247" i="16"/>
  <c r="CP2247" i="16"/>
  <c r="CQ2247" i="16" s="1"/>
  <c r="CO2247" i="16"/>
  <c r="CN2247" i="16"/>
  <c r="CM2247" i="16"/>
  <c r="CL2247" i="16"/>
  <c r="DC2246" i="16"/>
  <c r="DB2246" i="16"/>
  <c r="CO2246" i="16"/>
  <c r="CN2246" i="16"/>
  <c r="CM2246" i="16"/>
  <c r="CL2246" i="16"/>
  <c r="CP2246" i="16" s="1"/>
  <c r="CQ2246" i="16" s="1"/>
  <c r="DD2245" i="16"/>
  <c r="DE2245" i="16" s="1"/>
  <c r="DC2245" i="16"/>
  <c r="DB2245" i="16"/>
  <c r="CO2245" i="16"/>
  <c r="CN2245" i="16"/>
  <c r="CM2245" i="16"/>
  <c r="CL2245" i="16"/>
  <c r="CP2245" i="16" s="1"/>
  <c r="CQ2245" i="16" s="1"/>
  <c r="DC2244" i="16"/>
  <c r="DD2244" i="16" s="1"/>
  <c r="DE2244" i="16" s="1"/>
  <c r="DB2244" i="16"/>
  <c r="CO2244" i="16"/>
  <c r="CN2244" i="16"/>
  <c r="CM2244" i="16"/>
  <c r="CL2244" i="16"/>
  <c r="DC2243" i="16"/>
  <c r="DD2243" i="16" s="1"/>
  <c r="DE2243" i="16" s="1"/>
  <c r="DB2243" i="16"/>
  <c r="CP2243" i="16"/>
  <c r="CQ2243" i="16" s="1"/>
  <c r="CO2243" i="16"/>
  <c r="CN2243" i="16"/>
  <c r="CM2243" i="16"/>
  <c r="CL2243" i="16"/>
  <c r="DC2242" i="16"/>
  <c r="DB2242" i="16"/>
  <c r="CO2242" i="16"/>
  <c r="CN2242" i="16"/>
  <c r="CM2242" i="16"/>
  <c r="CL2242" i="16"/>
  <c r="CP2242" i="16" s="1"/>
  <c r="CQ2242" i="16" s="1"/>
  <c r="DD2241" i="16"/>
  <c r="DE2241" i="16" s="1"/>
  <c r="DC2241" i="16"/>
  <c r="DB2241" i="16"/>
  <c r="CO2241" i="16"/>
  <c r="CN2241" i="16"/>
  <c r="CM2241" i="16"/>
  <c r="CL2241" i="16"/>
  <c r="CP2241" i="16" s="1"/>
  <c r="CQ2241" i="16" s="1"/>
  <c r="DC2240" i="16"/>
  <c r="DD2240" i="16" s="1"/>
  <c r="DE2240" i="16" s="1"/>
  <c r="DB2240" i="16"/>
  <c r="CO2240" i="16"/>
  <c r="CN2240" i="16"/>
  <c r="CM2240" i="16"/>
  <c r="CL2240" i="16"/>
  <c r="CP2240" i="16" s="1"/>
  <c r="CQ2240" i="16" s="1"/>
  <c r="DC2239" i="16"/>
  <c r="DD2239" i="16" s="1"/>
  <c r="DE2239" i="16" s="1"/>
  <c r="DB2239" i="16"/>
  <c r="CP2239" i="16"/>
  <c r="CQ2239" i="16" s="1"/>
  <c r="CO2239" i="16"/>
  <c r="CN2239" i="16"/>
  <c r="CM2239" i="16"/>
  <c r="CL2239" i="16"/>
  <c r="DC2238" i="16"/>
  <c r="DD2238" i="16" s="1"/>
  <c r="DE2238" i="16" s="1"/>
  <c r="DB2238" i="16"/>
  <c r="CO2238" i="16"/>
  <c r="CN2238" i="16"/>
  <c r="CM2238" i="16"/>
  <c r="CL2238" i="16"/>
  <c r="CP2238" i="16" s="1"/>
  <c r="CQ2238" i="16" s="1"/>
  <c r="DD2237" i="16"/>
  <c r="DE2237" i="16" s="1"/>
  <c r="DC2237" i="16"/>
  <c r="DB2237" i="16"/>
  <c r="CO2237" i="16"/>
  <c r="CN2237" i="16"/>
  <c r="CM2237" i="16"/>
  <c r="CL2237" i="16"/>
  <c r="CP2237" i="16" s="1"/>
  <c r="CQ2237" i="16" s="1"/>
  <c r="DC2236" i="16"/>
  <c r="DD2236" i="16" s="1"/>
  <c r="DE2236" i="16" s="1"/>
  <c r="DB2236" i="16"/>
  <c r="CO2236" i="16"/>
  <c r="CN2236" i="16"/>
  <c r="CM2236" i="16"/>
  <c r="CL2236" i="16"/>
  <c r="DC2235" i="16"/>
  <c r="DD2235" i="16" s="1"/>
  <c r="DE2235" i="16" s="1"/>
  <c r="DB2235" i="16"/>
  <c r="CP2235" i="16"/>
  <c r="CQ2235" i="16" s="1"/>
  <c r="CO2235" i="16"/>
  <c r="CN2235" i="16"/>
  <c r="CM2235" i="16"/>
  <c r="CL2235" i="16"/>
  <c r="DC2234" i="16"/>
  <c r="DB2234" i="16"/>
  <c r="CO2234" i="16"/>
  <c r="CN2234" i="16"/>
  <c r="CM2234" i="16"/>
  <c r="CL2234" i="16"/>
  <c r="CP2234" i="16" s="1"/>
  <c r="CQ2234" i="16" s="1"/>
  <c r="DD2233" i="16"/>
  <c r="DE2233" i="16" s="1"/>
  <c r="DC2233" i="16"/>
  <c r="DB2233" i="16"/>
  <c r="CO2233" i="16"/>
  <c r="CN2233" i="16"/>
  <c r="CM2233" i="16"/>
  <c r="CL2233" i="16"/>
  <c r="CP2233" i="16" s="1"/>
  <c r="CQ2233" i="16" s="1"/>
  <c r="DC2232" i="16"/>
  <c r="DD2232" i="16" s="1"/>
  <c r="DE2232" i="16" s="1"/>
  <c r="DB2232" i="16"/>
  <c r="CO2232" i="16"/>
  <c r="CN2232" i="16"/>
  <c r="CM2232" i="16"/>
  <c r="CL2232" i="16"/>
  <c r="CP2232" i="16" s="1"/>
  <c r="CQ2232" i="16" s="1"/>
  <c r="DC2231" i="16"/>
  <c r="DD2231" i="16" s="1"/>
  <c r="DE2231" i="16" s="1"/>
  <c r="DB2231" i="16"/>
  <c r="CP2231" i="16"/>
  <c r="CQ2231" i="16" s="1"/>
  <c r="CO2231" i="16"/>
  <c r="CN2231" i="16"/>
  <c r="CM2231" i="16"/>
  <c r="CL2231" i="16"/>
  <c r="DC2230" i="16"/>
  <c r="DB2230" i="16"/>
  <c r="CO2230" i="16"/>
  <c r="CN2230" i="16"/>
  <c r="CM2230" i="16"/>
  <c r="CL2230" i="16"/>
  <c r="CP2230" i="16" s="1"/>
  <c r="CQ2230" i="16" s="1"/>
  <c r="DD2229" i="16"/>
  <c r="DE2229" i="16" s="1"/>
  <c r="DC2229" i="16"/>
  <c r="DB2229" i="16"/>
  <c r="CO2229" i="16"/>
  <c r="CN2229" i="16"/>
  <c r="CM2229" i="16"/>
  <c r="CL2229" i="16"/>
  <c r="CP2229" i="16" s="1"/>
  <c r="CQ2229" i="16" s="1"/>
  <c r="DC2228" i="16"/>
  <c r="DD2228" i="16" s="1"/>
  <c r="DE2228" i="16" s="1"/>
  <c r="DB2228" i="16"/>
  <c r="CO2228" i="16"/>
  <c r="CN2228" i="16"/>
  <c r="CM2228" i="16"/>
  <c r="CL2228" i="16"/>
  <c r="DC2227" i="16"/>
  <c r="DD2227" i="16" s="1"/>
  <c r="DE2227" i="16" s="1"/>
  <c r="DB2227" i="16"/>
  <c r="CP2227" i="16"/>
  <c r="CQ2227" i="16" s="1"/>
  <c r="CO2227" i="16"/>
  <c r="CN2227" i="16"/>
  <c r="CM2227" i="16"/>
  <c r="CL2227" i="16"/>
  <c r="DC2226" i="16"/>
  <c r="DB2226" i="16"/>
  <c r="CO2226" i="16"/>
  <c r="CN2226" i="16"/>
  <c r="CM2226" i="16"/>
  <c r="CL2226" i="16"/>
  <c r="CP2226" i="16" s="1"/>
  <c r="CQ2226" i="16" s="1"/>
  <c r="DD2225" i="16"/>
  <c r="DE2225" i="16" s="1"/>
  <c r="DC2225" i="16"/>
  <c r="DB2225" i="16"/>
  <c r="CO2225" i="16"/>
  <c r="CN2225" i="16"/>
  <c r="CM2225" i="16"/>
  <c r="CL2225" i="16"/>
  <c r="CP2225" i="16" s="1"/>
  <c r="CQ2225" i="16" s="1"/>
  <c r="DC2224" i="16"/>
  <c r="DD2224" i="16" s="1"/>
  <c r="DE2224" i="16" s="1"/>
  <c r="DB2224" i="16"/>
  <c r="CO2224" i="16"/>
  <c r="CN2224" i="16"/>
  <c r="CM2224" i="16"/>
  <c r="CL2224" i="16"/>
  <c r="CP2224" i="16" s="1"/>
  <c r="CQ2224" i="16" s="1"/>
  <c r="DC2223" i="16"/>
  <c r="DD2223" i="16" s="1"/>
  <c r="DE2223" i="16" s="1"/>
  <c r="DB2223" i="16"/>
  <c r="CP2223" i="16"/>
  <c r="CQ2223" i="16" s="1"/>
  <c r="CO2223" i="16"/>
  <c r="CN2223" i="16"/>
  <c r="CM2223" i="16"/>
  <c r="CL2223" i="16"/>
  <c r="DC2222" i="16"/>
  <c r="DD2222" i="16" s="1"/>
  <c r="DE2222" i="16" s="1"/>
  <c r="DB2222" i="16"/>
  <c r="CO2222" i="16"/>
  <c r="CN2222" i="16"/>
  <c r="CM2222" i="16"/>
  <c r="CL2222" i="16"/>
  <c r="CP2222" i="16" s="1"/>
  <c r="CQ2222" i="16" s="1"/>
  <c r="DD2221" i="16"/>
  <c r="DE2221" i="16" s="1"/>
  <c r="DC2221" i="16"/>
  <c r="DB2221" i="16"/>
  <c r="CO2221" i="16"/>
  <c r="CN2221" i="16"/>
  <c r="CM2221" i="16"/>
  <c r="CL2221" i="16"/>
  <c r="CP2221" i="16" s="1"/>
  <c r="CQ2221" i="16" s="1"/>
  <c r="DC2220" i="16"/>
  <c r="DD2220" i="16" s="1"/>
  <c r="DE2220" i="16" s="1"/>
  <c r="DB2220" i="16"/>
  <c r="CO2220" i="16"/>
  <c r="CN2220" i="16"/>
  <c r="CM2220" i="16"/>
  <c r="CL2220" i="16"/>
  <c r="DC2219" i="16"/>
  <c r="DD2219" i="16" s="1"/>
  <c r="DE2219" i="16" s="1"/>
  <c r="DB2219" i="16"/>
  <c r="CP2219" i="16"/>
  <c r="CQ2219" i="16" s="1"/>
  <c r="CO2219" i="16"/>
  <c r="CN2219" i="16"/>
  <c r="CM2219" i="16"/>
  <c r="CL2219" i="16"/>
  <c r="DC2218" i="16"/>
  <c r="DB2218" i="16"/>
  <c r="CO2218" i="16"/>
  <c r="CN2218" i="16"/>
  <c r="CM2218" i="16"/>
  <c r="CL2218" i="16"/>
  <c r="CP2218" i="16" s="1"/>
  <c r="CQ2218" i="16" s="1"/>
  <c r="DD2217" i="16"/>
  <c r="DE2217" i="16" s="1"/>
  <c r="DC2217" i="16"/>
  <c r="DB2217" i="16"/>
  <c r="CO2217" i="16"/>
  <c r="CN2217" i="16"/>
  <c r="CM2217" i="16"/>
  <c r="CL2217" i="16"/>
  <c r="CP2217" i="16" s="1"/>
  <c r="CQ2217" i="16" s="1"/>
  <c r="DC2216" i="16"/>
  <c r="DD2216" i="16" s="1"/>
  <c r="DE2216" i="16" s="1"/>
  <c r="DB2216" i="16"/>
  <c r="CO2216" i="16"/>
  <c r="CN2216" i="16"/>
  <c r="CM2216" i="16"/>
  <c r="CL2216" i="16"/>
  <c r="CP2216" i="16" s="1"/>
  <c r="CQ2216" i="16" s="1"/>
  <c r="DC2215" i="16"/>
  <c r="DD2215" i="16" s="1"/>
  <c r="DE2215" i="16" s="1"/>
  <c r="DB2215" i="16"/>
  <c r="CP2215" i="16"/>
  <c r="CQ2215" i="16" s="1"/>
  <c r="CO2215" i="16"/>
  <c r="CN2215" i="16"/>
  <c r="CM2215" i="16"/>
  <c r="CL2215" i="16"/>
  <c r="DC2214" i="16"/>
  <c r="DB2214" i="16"/>
  <c r="CO2214" i="16"/>
  <c r="CN2214" i="16"/>
  <c r="CM2214" i="16"/>
  <c r="CL2214" i="16"/>
  <c r="CP2214" i="16" s="1"/>
  <c r="CQ2214" i="16" s="1"/>
  <c r="DD2213" i="16"/>
  <c r="DE2213" i="16" s="1"/>
  <c r="DC2213" i="16"/>
  <c r="DB2213" i="16"/>
  <c r="CO2213" i="16"/>
  <c r="CN2213" i="16"/>
  <c r="CM2213" i="16"/>
  <c r="CL2213" i="16"/>
  <c r="CP2213" i="16" s="1"/>
  <c r="CQ2213" i="16" s="1"/>
  <c r="DC2212" i="16"/>
  <c r="DD2212" i="16" s="1"/>
  <c r="DE2212" i="16" s="1"/>
  <c r="DB2212" i="16"/>
  <c r="CO2212" i="16"/>
  <c r="CN2212" i="16"/>
  <c r="CM2212" i="16"/>
  <c r="CL2212" i="16"/>
  <c r="DC2211" i="16"/>
  <c r="DD2211" i="16" s="1"/>
  <c r="DE2211" i="16" s="1"/>
  <c r="DB2211" i="16"/>
  <c r="CP2211" i="16"/>
  <c r="CQ2211" i="16" s="1"/>
  <c r="CO2211" i="16"/>
  <c r="CN2211" i="16"/>
  <c r="CM2211" i="16"/>
  <c r="CL2211" i="16"/>
  <c r="DC2210" i="16"/>
  <c r="DB2210" i="16"/>
  <c r="CO2210" i="16"/>
  <c r="CN2210" i="16"/>
  <c r="CM2210" i="16"/>
  <c r="CL2210" i="16"/>
  <c r="CP2210" i="16" s="1"/>
  <c r="CQ2210" i="16" s="1"/>
  <c r="DD2209" i="16"/>
  <c r="DE2209" i="16" s="1"/>
  <c r="DC2209" i="16"/>
  <c r="DB2209" i="16"/>
  <c r="CO2209" i="16"/>
  <c r="CN2209" i="16"/>
  <c r="CM2209" i="16"/>
  <c r="CL2209" i="16"/>
  <c r="CP2209" i="16" s="1"/>
  <c r="CQ2209" i="16" s="1"/>
  <c r="DC2208" i="16"/>
  <c r="DD2208" i="16" s="1"/>
  <c r="DE2208" i="16" s="1"/>
  <c r="DB2208" i="16"/>
  <c r="CO2208" i="16"/>
  <c r="CN2208" i="16"/>
  <c r="CM2208" i="16"/>
  <c r="CL2208" i="16"/>
  <c r="CP2208" i="16" s="1"/>
  <c r="CQ2208" i="16" s="1"/>
  <c r="DC2207" i="16"/>
  <c r="DD2207" i="16" s="1"/>
  <c r="DE2207" i="16" s="1"/>
  <c r="DB2207" i="16"/>
  <c r="CP2207" i="16"/>
  <c r="CQ2207" i="16" s="1"/>
  <c r="CO2207" i="16"/>
  <c r="CN2207" i="16"/>
  <c r="CM2207" i="16"/>
  <c r="CL2207" i="16"/>
  <c r="DC2206" i="16"/>
  <c r="DD2206" i="16" s="1"/>
  <c r="DE2206" i="16" s="1"/>
  <c r="DB2206" i="16"/>
  <c r="CO2206" i="16"/>
  <c r="CN2206" i="16"/>
  <c r="CM2206" i="16"/>
  <c r="CP2206" i="16" s="1"/>
  <c r="CQ2206" i="16" s="1"/>
  <c r="CL2206" i="16"/>
  <c r="DD2205" i="16"/>
  <c r="DE2205" i="16" s="1"/>
  <c r="DC2205" i="16"/>
  <c r="DB2205" i="16"/>
  <c r="CO2205" i="16"/>
  <c r="CN2205" i="16"/>
  <c r="CM2205" i="16"/>
  <c r="CL2205" i="16"/>
  <c r="CP2205" i="16" s="1"/>
  <c r="CQ2205" i="16" s="1"/>
  <c r="DC2204" i="16"/>
  <c r="DD2204" i="16" s="1"/>
  <c r="DE2204" i="16" s="1"/>
  <c r="DB2204" i="16"/>
  <c r="CO2204" i="16"/>
  <c r="CN2204" i="16"/>
  <c r="CM2204" i="16"/>
  <c r="CL2204" i="16"/>
  <c r="DC2203" i="16"/>
  <c r="DD2203" i="16" s="1"/>
  <c r="DE2203" i="16" s="1"/>
  <c r="DB2203" i="16"/>
  <c r="CP2203" i="16"/>
  <c r="CQ2203" i="16" s="1"/>
  <c r="CO2203" i="16"/>
  <c r="CN2203" i="16"/>
  <c r="CM2203" i="16"/>
  <c r="CL2203" i="16"/>
  <c r="DC2202" i="16"/>
  <c r="DB2202" i="16"/>
  <c r="CO2202" i="16"/>
  <c r="CN2202" i="16"/>
  <c r="CM2202" i="16"/>
  <c r="CP2202" i="16" s="1"/>
  <c r="CQ2202" i="16" s="1"/>
  <c r="CL2202" i="16"/>
  <c r="DD2201" i="16"/>
  <c r="DE2201" i="16" s="1"/>
  <c r="DC2201" i="16"/>
  <c r="DB2201" i="16"/>
  <c r="CO2201" i="16"/>
  <c r="CN2201" i="16"/>
  <c r="CM2201" i="16"/>
  <c r="CL2201" i="16"/>
  <c r="CP2201" i="16" s="1"/>
  <c r="CQ2201" i="16" s="1"/>
  <c r="DC2200" i="16"/>
  <c r="DD2200" i="16" s="1"/>
  <c r="DE2200" i="16" s="1"/>
  <c r="DB2200" i="16"/>
  <c r="CO2200" i="16"/>
  <c r="CN2200" i="16"/>
  <c r="CM2200" i="16"/>
  <c r="CL2200" i="16"/>
  <c r="CP2200" i="16" s="1"/>
  <c r="CQ2200" i="16" s="1"/>
  <c r="DC2199" i="16"/>
  <c r="DD2199" i="16" s="1"/>
  <c r="DE2199" i="16" s="1"/>
  <c r="DB2199" i="16"/>
  <c r="CP2199" i="16"/>
  <c r="CQ2199" i="16" s="1"/>
  <c r="CO2199" i="16"/>
  <c r="CN2199" i="16"/>
  <c r="CM2199" i="16"/>
  <c r="CL2199" i="16"/>
  <c r="DC2198" i="16"/>
  <c r="DB2198" i="16"/>
  <c r="CO2198" i="16"/>
  <c r="CN2198" i="16"/>
  <c r="CM2198" i="16"/>
  <c r="CP2198" i="16" s="1"/>
  <c r="CQ2198" i="16" s="1"/>
  <c r="CL2198" i="16"/>
  <c r="DD2197" i="16"/>
  <c r="DE2197" i="16" s="1"/>
  <c r="DC2197" i="16"/>
  <c r="DB2197" i="16"/>
  <c r="CO2197" i="16"/>
  <c r="CN2197" i="16"/>
  <c r="CM2197" i="16"/>
  <c r="CL2197" i="16"/>
  <c r="CP2197" i="16" s="1"/>
  <c r="CQ2197" i="16" s="1"/>
  <c r="DC2196" i="16"/>
  <c r="DD2196" i="16" s="1"/>
  <c r="DE2196" i="16" s="1"/>
  <c r="DB2196" i="16"/>
  <c r="CO2196" i="16"/>
  <c r="CN2196" i="16"/>
  <c r="CM2196" i="16"/>
  <c r="CL2196" i="16"/>
  <c r="DC2195" i="16"/>
  <c r="DD2195" i="16" s="1"/>
  <c r="DE2195" i="16" s="1"/>
  <c r="DB2195" i="16"/>
  <c r="CP2195" i="16"/>
  <c r="CQ2195" i="16" s="1"/>
  <c r="CO2195" i="16"/>
  <c r="CN2195" i="16"/>
  <c r="CM2195" i="16"/>
  <c r="CL2195" i="16"/>
  <c r="DC2194" i="16"/>
  <c r="DB2194" i="16"/>
  <c r="CO2194" i="16"/>
  <c r="CN2194" i="16"/>
  <c r="CM2194" i="16"/>
  <c r="CP2194" i="16" s="1"/>
  <c r="CQ2194" i="16" s="1"/>
  <c r="CL2194" i="16"/>
  <c r="DD2193" i="16"/>
  <c r="DE2193" i="16" s="1"/>
  <c r="DC2193" i="16"/>
  <c r="DB2193" i="16"/>
  <c r="CO2193" i="16"/>
  <c r="CN2193" i="16"/>
  <c r="CM2193" i="16"/>
  <c r="CL2193" i="16"/>
  <c r="CP2193" i="16" s="1"/>
  <c r="CQ2193" i="16" s="1"/>
  <c r="DC2192" i="16"/>
  <c r="DD2192" i="16" s="1"/>
  <c r="DE2192" i="16" s="1"/>
  <c r="DB2192" i="16"/>
  <c r="CO2192" i="16"/>
  <c r="CN2192" i="16"/>
  <c r="CM2192" i="16"/>
  <c r="CL2192" i="16"/>
  <c r="CP2192" i="16" s="1"/>
  <c r="CQ2192" i="16" s="1"/>
  <c r="DC2191" i="16"/>
  <c r="DD2191" i="16" s="1"/>
  <c r="DE2191" i="16" s="1"/>
  <c r="DB2191" i="16"/>
  <c r="CP2191" i="16"/>
  <c r="CQ2191" i="16" s="1"/>
  <c r="CO2191" i="16"/>
  <c r="CN2191" i="16"/>
  <c r="CM2191" i="16"/>
  <c r="CL2191" i="16"/>
  <c r="DC2190" i="16"/>
  <c r="DD2190" i="16" s="1"/>
  <c r="DE2190" i="16" s="1"/>
  <c r="DB2190" i="16"/>
  <c r="CO2190" i="16"/>
  <c r="CN2190" i="16"/>
  <c r="CM2190" i="16"/>
  <c r="CP2190" i="16" s="1"/>
  <c r="CQ2190" i="16" s="1"/>
  <c r="CL2190" i="16"/>
  <c r="DD2189" i="16"/>
  <c r="DE2189" i="16" s="1"/>
  <c r="DC2189" i="16"/>
  <c r="DB2189" i="16"/>
  <c r="CO2189" i="16"/>
  <c r="CN2189" i="16"/>
  <c r="CM2189" i="16"/>
  <c r="CL2189" i="16"/>
  <c r="CP2189" i="16" s="1"/>
  <c r="CQ2189" i="16" s="1"/>
  <c r="DE2188" i="16"/>
  <c r="DD2188" i="16"/>
  <c r="DC2188" i="16"/>
  <c r="DB2188" i="16"/>
  <c r="CO2188" i="16"/>
  <c r="CN2188" i="16"/>
  <c r="CM2188" i="16"/>
  <c r="CL2188" i="16"/>
  <c r="CP2188" i="16" s="1"/>
  <c r="CQ2188" i="16" s="1"/>
  <c r="DC2187" i="16"/>
  <c r="DD2187" i="16" s="1"/>
  <c r="DE2187" i="16" s="1"/>
  <c r="DB2187" i="16"/>
  <c r="CP2187" i="16"/>
  <c r="CQ2187" i="16" s="1"/>
  <c r="CO2187" i="16"/>
  <c r="CN2187" i="16"/>
  <c r="CM2187" i="16"/>
  <c r="CL2187" i="16"/>
  <c r="DC2186" i="16"/>
  <c r="DB2186" i="16"/>
  <c r="CO2186" i="16"/>
  <c r="CN2186" i="16"/>
  <c r="CM2186" i="16"/>
  <c r="CP2186" i="16" s="1"/>
  <c r="CQ2186" i="16" s="1"/>
  <c r="CL2186" i="16"/>
  <c r="DD2185" i="16"/>
  <c r="DE2185" i="16" s="1"/>
  <c r="DC2185" i="16"/>
  <c r="DB2185" i="16"/>
  <c r="CO2185" i="16"/>
  <c r="CN2185" i="16"/>
  <c r="CM2185" i="16"/>
  <c r="CL2185" i="16"/>
  <c r="CP2185" i="16" s="1"/>
  <c r="CQ2185" i="16" s="1"/>
  <c r="DE2184" i="16"/>
  <c r="DD2184" i="16"/>
  <c r="DC2184" i="16"/>
  <c r="DB2184" i="16"/>
  <c r="CO2184" i="16"/>
  <c r="CN2184" i="16"/>
  <c r="CM2184" i="16"/>
  <c r="CL2184" i="16"/>
  <c r="CP2184" i="16" s="1"/>
  <c r="CQ2184" i="16" s="1"/>
  <c r="DC2183" i="16"/>
  <c r="DD2183" i="16" s="1"/>
  <c r="DE2183" i="16" s="1"/>
  <c r="DB2183" i="16"/>
  <c r="CP2183" i="16"/>
  <c r="CQ2183" i="16" s="1"/>
  <c r="CO2183" i="16"/>
  <c r="CN2183" i="16"/>
  <c r="CM2183" i="16"/>
  <c r="CL2183" i="16"/>
  <c r="DC2182" i="16"/>
  <c r="DD2182" i="16" s="1"/>
  <c r="DE2182" i="16" s="1"/>
  <c r="DB2182" i="16"/>
  <c r="CO2182" i="16"/>
  <c r="CN2182" i="16"/>
  <c r="CM2182" i="16"/>
  <c r="CP2182" i="16" s="1"/>
  <c r="CQ2182" i="16" s="1"/>
  <c r="CL2182" i="16"/>
  <c r="DD2181" i="16"/>
  <c r="DE2181" i="16" s="1"/>
  <c r="DC2181" i="16"/>
  <c r="DB2181" i="16"/>
  <c r="CO2181" i="16"/>
  <c r="CN2181" i="16"/>
  <c r="CM2181" i="16"/>
  <c r="CL2181" i="16"/>
  <c r="CP2181" i="16" s="1"/>
  <c r="CQ2181" i="16" s="1"/>
  <c r="DE2180" i="16"/>
  <c r="DD2180" i="16"/>
  <c r="DC2180" i="16"/>
  <c r="DB2180" i="16"/>
  <c r="CO2180" i="16"/>
  <c r="CN2180" i="16"/>
  <c r="CM2180" i="16"/>
  <c r="CL2180" i="16"/>
  <c r="CP2180" i="16" s="1"/>
  <c r="CQ2180" i="16" s="1"/>
  <c r="DC2179" i="16"/>
  <c r="DD2179" i="16" s="1"/>
  <c r="DE2179" i="16" s="1"/>
  <c r="DB2179" i="16"/>
  <c r="CP2179" i="16"/>
  <c r="CQ2179" i="16" s="1"/>
  <c r="CO2179" i="16"/>
  <c r="CN2179" i="16"/>
  <c r="CM2179" i="16"/>
  <c r="CL2179" i="16"/>
  <c r="DC2178" i="16"/>
  <c r="DB2178" i="16"/>
  <c r="CO2178" i="16"/>
  <c r="CN2178" i="16"/>
  <c r="CM2178" i="16"/>
  <c r="CP2178" i="16" s="1"/>
  <c r="CQ2178" i="16" s="1"/>
  <c r="CL2178" i="16"/>
  <c r="DD2177" i="16"/>
  <c r="DE2177" i="16" s="1"/>
  <c r="DC2177" i="16"/>
  <c r="DB2177" i="16"/>
  <c r="CO2177" i="16"/>
  <c r="CN2177" i="16"/>
  <c r="CM2177" i="16"/>
  <c r="CL2177" i="16"/>
  <c r="CP2177" i="16" s="1"/>
  <c r="CQ2177" i="16" s="1"/>
  <c r="DE2176" i="16"/>
  <c r="DD2176" i="16"/>
  <c r="DC2176" i="16"/>
  <c r="DB2176" i="16"/>
  <c r="CO2176" i="16"/>
  <c r="CN2176" i="16"/>
  <c r="CM2176" i="16"/>
  <c r="CL2176" i="16"/>
  <c r="CP2176" i="16" s="1"/>
  <c r="CQ2176" i="16" s="1"/>
  <c r="DC2175" i="16"/>
  <c r="DD2175" i="16" s="1"/>
  <c r="DE2175" i="16" s="1"/>
  <c r="DB2175" i="16"/>
  <c r="CP2175" i="16"/>
  <c r="CQ2175" i="16" s="1"/>
  <c r="CO2175" i="16"/>
  <c r="CN2175" i="16"/>
  <c r="CM2175" i="16"/>
  <c r="CL2175" i="16"/>
  <c r="DC2174" i="16"/>
  <c r="DD2174" i="16" s="1"/>
  <c r="DE2174" i="16" s="1"/>
  <c r="DB2174" i="16"/>
  <c r="CO2174" i="16"/>
  <c r="CN2174" i="16"/>
  <c r="CM2174" i="16"/>
  <c r="CP2174" i="16" s="1"/>
  <c r="CQ2174" i="16" s="1"/>
  <c r="CL2174" i="16"/>
  <c r="DD2173" i="16"/>
  <c r="DE2173" i="16" s="1"/>
  <c r="DC2173" i="16"/>
  <c r="DB2173" i="16"/>
  <c r="CO2173" i="16"/>
  <c r="CN2173" i="16"/>
  <c r="CM2173" i="16"/>
  <c r="CL2173" i="16"/>
  <c r="CP2173" i="16" s="1"/>
  <c r="CQ2173" i="16" s="1"/>
  <c r="DE2172" i="16"/>
  <c r="DD2172" i="16"/>
  <c r="DC2172" i="16"/>
  <c r="DB2172" i="16"/>
  <c r="CO2172" i="16"/>
  <c r="CN2172" i="16"/>
  <c r="CM2172" i="16"/>
  <c r="CL2172" i="16"/>
  <c r="CP2172" i="16" s="1"/>
  <c r="CQ2172" i="16" s="1"/>
  <c r="DC2171" i="16"/>
  <c r="DD2171" i="16" s="1"/>
  <c r="DE2171" i="16" s="1"/>
  <c r="DB2171" i="16"/>
  <c r="CP2171" i="16"/>
  <c r="CQ2171" i="16" s="1"/>
  <c r="CO2171" i="16"/>
  <c r="CN2171" i="16"/>
  <c r="CM2171" i="16"/>
  <c r="CL2171" i="16"/>
  <c r="DC2170" i="16"/>
  <c r="DB2170" i="16"/>
  <c r="CO2170" i="16"/>
  <c r="CN2170" i="16"/>
  <c r="CM2170" i="16"/>
  <c r="CP2170" i="16" s="1"/>
  <c r="CQ2170" i="16" s="1"/>
  <c r="CL2170" i="16"/>
  <c r="DD2169" i="16"/>
  <c r="DE2169" i="16" s="1"/>
  <c r="DC2169" i="16"/>
  <c r="DB2169" i="16"/>
  <c r="CO2169" i="16"/>
  <c r="CN2169" i="16"/>
  <c r="CM2169" i="16"/>
  <c r="CL2169" i="16"/>
  <c r="CP2169" i="16" s="1"/>
  <c r="CQ2169" i="16" s="1"/>
  <c r="DE2168" i="16"/>
  <c r="DD2168" i="16"/>
  <c r="DC2168" i="16"/>
  <c r="DB2168" i="16"/>
  <c r="CO2168" i="16"/>
  <c r="CN2168" i="16"/>
  <c r="CM2168" i="16"/>
  <c r="CL2168" i="16"/>
  <c r="CP2168" i="16" s="1"/>
  <c r="CQ2168" i="16" s="1"/>
  <c r="DC2167" i="16"/>
  <c r="DD2167" i="16" s="1"/>
  <c r="DE2167" i="16" s="1"/>
  <c r="DB2167" i="16"/>
  <c r="CP2167" i="16"/>
  <c r="CQ2167" i="16" s="1"/>
  <c r="CO2167" i="16"/>
  <c r="CN2167" i="16"/>
  <c r="CM2167" i="16"/>
  <c r="CL2167" i="16"/>
  <c r="DC2166" i="16"/>
  <c r="DD2166" i="16" s="1"/>
  <c r="DE2166" i="16" s="1"/>
  <c r="DB2166" i="16"/>
  <c r="CO2166" i="16"/>
  <c r="CN2166" i="16"/>
  <c r="CM2166" i="16"/>
  <c r="CP2166" i="16" s="1"/>
  <c r="CQ2166" i="16" s="1"/>
  <c r="CL2166" i="16"/>
  <c r="DD2165" i="16"/>
  <c r="DE2165" i="16" s="1"/>
  <c r="DC2165" i="16"/>
  <c r="DB2165" i="16"/>
  <c r="CO2165" i="16"/>
  <c r="CN2165" i="16"/>
  <c r="CM2165" i="16"/>
  <c r="CL2165" i="16"/>
  <c r="CP2165" i="16" s="1"/>
  <c r="CQ2165" i="16" s="1"/>
  <c r="DE2164" i="16"/>
  <c r="DD2164" i="16"/>
  <c r="DC2164" i="16"/>
  <c r="DB2164" i="16"/>
  <c r="CO2164" i="16"/>
  <c r="CN2164" i="16"/>
  <c r="CM2164" i="16"/>
  <c r="CL2164" i="16"/>
  <c r="CP2164" i="16" s="1"/>
  <c r="CQ2164" i="16" s="1"/>
  <c r="DC2163" i="16"/>
  <c r="DD2163" i="16" s="1"/>
  <c r="DE2163" i="16" s="1"/>
  <c r="DB2163" i="16"/>
  <c r="CP2163" i="16"/>
  <c r="CQ2163" i="16" s="1"/>
  <c r="CO2163" i="16"/>
  <c r="CN2163" i="16"/>
  <c r="CM2163" i="16"/>
  <c r="CL2163" i="16"/>
  <c r="DC2162" i="16"/>
  <c r="DB2162" i="16"/>
  <c r="CO2162" i="16"/>
  <c r="CN2162" i="16"/>
  <c r="CM2162" i="16"/>
  <c r="CP2162" i="16" s="1"/>
  <c r="CQ2162" i="16" s="1"/>
  <c r="CL2162" i="16"/>
  <c r="DD2161" i="16"/>
  <c r="DE2161" i="16" s="1"/>
  <c r="DC2161" i="16"/>
  <c r="DB2161" i="16"/>
  <c r="CO2161" i="16"/>
  <c r="CN2161" i="16"/>
  <c r="CM2161" i="16"/>
  <c r="CL2161" i="16"/>
  <c r="CP2161" i="16" s="1"/>
  <c r="CQ2161" i="16" s="1"/>
  <c r="DE2160" i="16"/>
  <c r="DD2160" i="16"/>
  <c r="DC2160" i="16"/>
  <c r="DB2160" i="16"/>
  <c r="CO2160" i="16"/>
  <c r="CN2160" i="16"/>
  <c r="CM2160" i="16"/>
  <c r="CL2160" i="16"/>
  <c r="CP2160" i="16" s="1"/>
  <c r="CQ2160" i="16" s="1"/>
  <c r="DC2159" i="16"/>
  <c r="DD2159" i="16" s="1"/>
  <c r="DE2159" i="16" s="1"/>
  <c r="DB2159" i="16"/>
  <c r="CP2159" i="16"/>
  <c r="CQ2159" i="16" s="1"/>
  <c r="CO2159" i="16"/>
  <c r="CN2159" i="16"/>
  <c r="CM2159" i="16"/>
  <c r="CL2159" i="16"/>
  <c r="DC2158" i="16"/>
  <c r="DD2158" i="16" s="1"/>
  <c r="DE2158" i="16" s="1"/>
  <c r="DB2158" i="16"/>
  <c r="CO2158" i="16"/>
  <c r="CN2158" i="16"/>
  <c r="CM2158" i="16"/>
  <c r="CP2158" i="16" s="1"/>
  <c r="CQ2158" i="16" s="1"/>
  <c r="CL2158" i="16"/>
  <c r="DD2157" i="16"/>
  <c r="DE2157" i="16" s="1"/>
  <c r="DC2157" i="16"/>
  <c r="DB2157" i="16"/>
  <c r="CO2157" i="16"/>
  <c r="CN2157" i="16"/>
  <c r="CM2157" i="16"/>
  <c r="CL2157" i="16"/>
  <c r="CP2157" i="16" s="1"/>
  <c r="CQ2157" i="16" s="1"/>
  <c r="DE2156" i="16"/>
  <c r="DD2156" i="16"/>
  <c r="DC2156" i="16"/>
  <c r="DB2156" i="16"/>
  <c r="CO2156" i="16"/>
  <c r="CN2156" i="16"/>
  <c r="CM2156" i="16"/>
  <c r="CL2156" i="16"/>
  <c r="CP2156" i="16" s="1"/>
  <c r="CQ2156" i="16" s="1"/>
  <c r="DC2155" i="16"/>
  <c r="DD2155" i="16" s="1"/>
  <c r="DE2155" i="16" s="1"/>
  <c r="DB2155" i="16"/>
  <c r="CP2155" i="16"/>
  <c r="CQ2155" i="16" s="1"/>
  <c r="CO2155" i="16"/>
  <c r="CN2155" i="16"/>
  <c r="CM2155" i="16"/>
  <c r="CL2155" i="16"/>
  <c r="DC2154" i="16"/>
  <c r="DB2154" i="16"/>
  <c r="CO2154" i="16"/>
  <c r="CN2154" i="16"/>
  <c r="CM2154" i="16"/>
  <c r="CP2154" i="16" s="1"/>
  <c r="CQ2154" i="16" s="1"/>
  <c r="CL2154" i="16"/>
  <c r="DD2153" i="16"/>
  <c r="DE2153" i="16" s="1"/>
  <c r="DC2153" i="16"/>
  <c r="DB2153" i="16"/>
  <c r="CO2153" i="16"/>
  <c r="CN2153" i="16"/>
  <c r="CM2153" i="16"/>
  <c r="CL2153" i="16"/>
  <c r="CP2153" i="16" s="1"/>
  <c r="CQ2153" i="16" s="1"/>
  <c r="DE2152" i="16"/>
  <c r="DD2152" i="16"/>
  <c r="DC2152" i="16"/>
  <c r="DB2152" i="16"/>
  <c r="CO2152" i="16"/>
  <c r="CN2152" i="16"/>
  <c r="CM2152" i="16"/>
  <c r="CL2152" i="16"/>
  <c r="CP2152" i="16" s="1"/>
  <c r="CQ2152" i="16" s="1"/>
  <c r="DC2151" i="16"/>
  <c r="DD2151" i="16" s="1"/>
  <c r="DE2151" i="16" s="1"/>
  <c r="DB2151" i="16"/>
  <c r="CP2151" i="16"/>
  <c r="CQ2151" i="16" s="1"/>
  <c r="CO2151" i="16"/>
  <c r="CN2151" i="16"/>
  <c r="CM2151" i="16"/>
  <c r="CL2151" i="16"/>
  <c r="DC2150" i="16"/>
  <c r="DB2150" i="16"/>
  <c r="DD2150" i="16" s="1"/>
  <c r="DE2150" i="16" s="1"/>
  <c r="CO2150" i="16"/>
  <c r="CN2150" i="16"/>
  <c r="CM2150" i="16"/>
  <c r="CP2150" i="16" s="1"/>
  <c r="CQ2150" i="16" s="1"/>
  <c r="CL2150" i="16"/>
  <c r="DD2149" i="16"/>
  <c r="DE2149" i="16" s="1"/>
  <c r="DC2149" i="16"/>
  <c r="DB2149" i="16"/>
  <c r="CO2149" i="16"/>
  <c r="CN2149" i="16"/>
  <c r="CM2149" i="16"/>
  <c r="CL2149" i="16"/>
  <c r="CP2149" i="16" s="1"/>
  <c r="CQ2149" i="16" s="1"/>
  <c r="DE2148" i="16"/>
  <c r="DD2148" i="16"/>
  <c r="DC2148" i="16"/>
  <c r="DB2148" i="16"/>
  <c r="CO2148" i="16"/>
  <c r="CN2148" i="16"/>
  <c r="CM2148" i="16"/>
  <c r="CL2148" i="16"/>
  <c r="CP2148" i="16" s="1"/>
  <c r="CQ2148" i="16" s="1"/>
  <c r="DC2147" i="16"/>
  <c r="DD2147" i="16" s="1"/>
  <c r="DE2147" i="16" s="1"/>
  <c r="DB2147" i="16"/>
  <c r="CP2147" i="16"/>
  <c r="CQ2147" i="16" s="1"/>
  <c r="CO2147" i="16"/>
  <c r="CN2147" i="16"/>
  <c r="CM2147" i="16"/>
  <c r="CL2147" i="16"/>
  <c r="DC2146" i="16"/>
  <c r="DB2146" i="16"/>
  <c r="DD2146" i="16" s="1"/>
  <c r="DE2146" i="16" s="1"/>
  <c r="CO2146" i="16"/>
  <c r="CN2146" i="16"/>
  <c r="CM2146" i="16"/>
  <c r="CL2146" i="16"/>
  <c r="DC2145" i="16"/>
  <c r="DD2145" i="16" s="1"/>
  <c r="DE2145" i="16" s="1"/>
  <c r="DB2145" i="16"/>
  <c r="CO2145" i="16"/>
  <c r="CN2145" i="16"/>
  <c r="CM2145" i="16"/>
  <c r="CL2145" i="16"/>
  <c r="CP2145" i="16" s="1"/>
  <c r="CQ2145" i="16" s="1"/>
  <c r="DC2144" i="16"/>
  <c r="DD2144" i="16" s="1"/>
  <c r="DE2144" i="16" s="1"/>
  <c r="DB2144" i="16"/>
  <c r="CO2144" i="16"/>
  <c r="CN2144" i="16"/>
  <c r="CM2144" i="16"/>
  <c r="CL2144" i="16"/>
  <c r="DC2143" i="16"/>
  <c r="DD2143" i="16" s="1"/>
  <c r="DE2143" i="16" s="1"/>
  <c r="DB2143" i="16"/>
  <c r="CO2143" i="16"/>
  <c r="CP2143" i="16" s="1"/>
  <c r="CQ2143" i="16" s="1"/>
  <c r="CN2143" i="16"/>
  <c r="CM2143" i="16"/>
  <c r="CL2143" i="16"/>
  <c r="DE2142" i="16"/>
  <c r="DC2142" i="16"/>
  <c r="DB2142" i="16"/>
  <c r="DD2142" i="16" s="1"/>
  <c r="CO2142" i="16"/>
  <c r="CN2142" i="16"/>
  <c r="CM2142" i="16"/>
  <c r="CL2142" i="16"/>
  <c r="CP2142" i="16" s="1"/>
  <c r="CQ2142" i="16" s="1"/>
  <c r="DD2141" i="16"/>
  <c r="DE2141" i="16" s="1"/>
  <c r="DC2141" i="16"/>
  <c r="DB2141" i="16"/>
  <c r="CO2141" i="16"/>
  <c r="CN2141" i="16"/>
  <c r="CM2141" i="16"/>
  <c r="CL2141" i="16"/>
  <c r="DE2140" i="16"/>
  <c r="DC2140" i="16"/>
  <c r="DB2140" i="16"/>
  <c r="DD2140" i="16" s="1"/>
  <c r="CO2140" i="16"/>
  <c r="CN2140" i="16"/>
  <c r="CM2140" i="16"/>
  <c r="CL2140" i="16"/>
  <c r="DC2139" i="16"/>
  <c r="DD2139" i="16" s="1"/>
  <c r="DE2139" i="16" s="1"/>
  <c r="DB2139" i="16"/>
  <c r="CO2139" i="16"/>
  <c r="CP2139" i="16" s="1"/>
  <c r="CQ2139" i="16" s="1"/>
  <c r="CN2139" i="16"/>
  <c r="CM2139" i="16"/>
  <c r="CL2139" i="16"/>
  <c r="DC2138" i="16"/>
  <c r="DB2138" i="16"/>
  <c r="DD2138" i="16" s="1"/>
  <c r="DE2138" i="16" s="1"/>
  <c r="CO2138" i="16"/>
  <c r="CN2138" i="16"/>
  <c r="CM2138" i="16"/>
  <c r="CL2138" i="16"/>
  <c r="DC2137" i="16"/>
  <c r="DD2137" i="16" s="1"/>
  <c r="DE2137" i="16" s="1"/>
  <c r="DB2137" i="16"/>
  <c r="CO2137" i="16"/>
  <c r="CN2137" i="16"/>
  <c r="CM2137" i="16"/>
  <c r="CL2137" i="16"/>
  <c r="CP2137" i="16" s="1"/>
  <c r="CQ2137" i="16" s="1"/>
  <c r="DC2136" i="16"/>
  <c r="DD2136" i="16" s="1"/>
  <c r="DE2136" i="16" s="1"/>
  <c r="DB2136" i="16"/>
  <c r="CO2136" i="16"/>
  <c r="CN2136" i="16"/>
  <c r="CM2136" i="16"/>
  <c r="CL2136" i="16"/>
  <c r="CP2136" i="16" s="1"/>
  <c r="CQ2136" i="16" s="1"/>
  <c r="DC2135" i="16"/>
  <c r="DD2135" i="16" s="1"/>
  <c r="DE2135" i="16" s="1"/>
  <c r="DB2135" i="16"/>
  <c r="CP2135" i="16"/>
  <c r="CQ2135" i="16" s="1"/>
  <c r="CO2135" i="16"/>
  <c r="CN2135" i="16"/>
  <c r="CM2135" i="16"/>
  <c r="CL2135" i="16"/>
  <c r="DC2134" i="16"/>
  <c r="DB2134" i="16"/>
  <c r="CQ2134" i="16"/>
  <c r="CO2134" i="16"/>
  <c r="CN2134" i="16"/>
  <c r="CM2134" i="16"/>
  <c r="CL2134" i="16"/>
  <c r="CP2134" i="16" s="1"/>
  <c r="DD2133" i="16"/>
  <c r="DE2133" i="16" s="1"/>
  <c r="DC2133" i="16"/>
  <c r="DB2133" i="16"/>
  <c r="CO2133" i="16"/>
  <c r="CN2133" i="16"/>
  <c r="CM2133" i="16"/>
  <c r="CL2133" i="16"/>
  <c r="DC2132" i="16"/>
  <c r="DD2132" i="16" s="1"/>
  <c r="DE2132" i="16" s="1"/>
  <c r="DB2132" i="16"/>
  <c r="CO2132" i="16"/>
  <c r="CN2132" i="16"/>
  <c r="CM2132" i="16"/>
  <c r="CL2132" i="16"/>
  <c r="DC2131" i="16"/>
  <c r="DD2131" i="16" s="1"/>
  <c r="DE2131" i="16" s="1"/>
  <c r="DB2131" i="16"/>
  <c r="CO2131" i="16"/>
  <c r="CP2131" i="16" s="1"/>
  <c r="CQ2131" i="16" s="1"/>
  <c r="CN2131" i="16"/>
  <c r="CM2131" i="16"/>
  <c r="CL2131" i="16"/>
  <c r="DC2130" i="16"/>
  <c r="DB2130" i="16"/>
  <c r="CO2130" i="16"/>
  <c r="CN2130" i="16"/>
  <c r="CM2130" i="16"/>
  <c r="CL2130" i="16"/>
  <c r="DC2129" i="16"/>
  <c r="DD2129" i="16" s="1"/>
  <c r="DE2129" i="16" s="1"/>
  <c r="DB2129" i="16"/>
  <c r="CO2129" i="16"/>
  <c r="CN2129" i="16"/>
  <c r="CM2129" i="16"/>
  <c r="CL2129" i="16"/>
  <c r="CP2129" i="16" s="1"/>
  <c r="CQ2129" i="16" s="1"/>
  <c r="DC2128" i="16"/>
  <c r="DD2128" i="16" s="1"/>
  <c r="DE2128" i="16" s="1"/>
  <c r="DB2128" i="16"/>
  <c r="CO2128" i="16"/>
  <c r="CN2128" i="16"/>
  <c r="CM2128" i="16"/>
  <c r="CL2128" i="16"/>
  <c r="DC2127" i="16"/>
  <c r="DD2127" i="16" s="1"/>
  <c r="DE2127" i="16" s="1"/>
  <c r="DB2127" i="16"/>
  <c r="CO2127" i="16"/>
  <c r="CP2127" i="16" s="1"/>
  <c r="CQ2127" i="16" s="1"/>
  <c r="CN2127" i="16"/>
  <c r="CM2127" i="16"/>
  <c r="CL2127" i="16"/>
  <c r="DC2126" i="16"/>
  <c r="DB2126" i="16"/>
  <c r="CO2126" i="16"/>
  <c r="CN2126" i="16"/>
  <c r="CM2126" i="16"/>
  <c r="CL2126" i="16"/>
  <c r="CP2126" i="16" s="1"/>
  <c r="CQ2126" i="16" s="1"/>
  <c r="DD2125" i="16"/>
  <c r="DE2125" i="16" s="1"/>
  <c r="DC2125" i="16"/>
  <c r="DB2125" i="16"/>
  <c r="CO2125" i="16"/>
  <c r="CN2125" i="16"/>
  <c r="CM2125" i="16"/>
  <c r="CL2125" i="16"/>
  <c r="DE2124" i="16"/>
  <c r="DC2124" i="16"/>
  <c r="DD2124" i="16" s="1"/>
  <c r="DB2124" i="16"/>
  <c r="CO2124" i="16"/>
  <c r="CN2124" i="16"/>
  <c r="CM2124" i="16"/>
  <c r="CL2124" i="16"/>
  <c r="DE2123" i="16"/>
  <c r="DD2123" i="16"/>
  <c r="DC2123" i="16"/>
  <c r="DB2123" i="16"/>
  <c r="CO2123" i="16"/>
  <c r="CN2123" i="16"/>
  <c r="CM2123" i="16"/>
  <c r="CP2123" i="16" s="1"/>
  <c r="CQ2123" i="16" s="1"/>
  <c r="CL2123" i="16"/>
  <c r="DC2122" i="16"/>
  <c r="DD2122" i="16" s="1"/>
  <c r="DE2122" i="16" s="1"/>
  <c r="DB2122" i="16"/>
  <c r="CO2122" i="16"/>
  <c r="CN2122" i="16"/>
  <c r="CM2122" i="16"/>
  <c r="CL2122" i="16"/>
  <c r="DD2121" i="16"/>
  <c r="DE2121" i="16" s="1"/>
  <c r="DC2121" i="16"/>
  <c r="DB2121" i="16"/>
  <c r="CO2121" i="16"/>
  <c r="CN2121" i="16"/>
  <c r="CM2121" i="16"/>
  <c r="CL2121" i="16"/>
  <c r="CP2121" i="16" s="1"/>
  <c r="CQ2121" i="16" s="1"/>
  <c r="DC2120" i="16"/>
  <c r="DD2120" i="16" s="1"/>
  <c r="DE2120" i="16" s="1"/>
  <c r="DB2120" i="16"/>
  <c r="CO2120" i="16"/>
  <c r="CN2120" i="16"/>
  <c r="CM2120" i="16"/>
  <c r="CL2120" i="16"/>
  <c r="CP2120" i="16" s="1"/>
  <c r="CQ2120" i="16" s="1"/>
  <c r="DE2119" i="16"/>
  <c r="DD2119" i="16"/>
  <c r="DC2119" i="16"/>
  <c r="DB2119" i="16"/>
  <c r="CO2119" i="16"/>
  <c r="CN2119" i="16"/>
  <c r="CM2119" i="16"/>
  <c r="CP2119" i="16" s="1"/>
  <c r="CQ2119" i="16" s="1"/>
  <c r="CL2119" i="16"/>
  <c r="DC2118" i="16"/>
  <c r="DD2118" i="16" s="1"/>
  <c r="DE2118" i="16" s="1"/>
  <c r="DB2118" i="16"/>
  <c r="CO2118" i="16"/>
  <c r="CN2118" i="16"/>
  <c r="CM2118" i="16"/>
  <c r="CL2118" i="16"/>
  <c r="DD2117" i="16"/>
  <c r="DE2117" i="16" s="1"/>
  <c r="DC2117" i="16"/>
  <c r="DB2117" i="16"/>
  <c r="CQ2117" i="16"/>
  <c r="CO2117" i="16"/>
  <c r="CN2117" i="16"/>
  <c r="CM2117" i="16"/>
  <c r="CL2117" i="16"/>
  <c r="CP2117" i="16" s="1"/>
  <c r="DC2116" i="16"/>
  <c r="DD2116" i="16" s="1"/>
  <c r="DE2116" i="16" s="1"/>
  <c r="DB2116" i="16"/>
  <c r="CO2116" i="16"/>
  <c r="CN2116" i="16"/>
  <c r="CM2116" i="16"/>
  <c r="CL2116" i="16"/>
  <c r="CP2116" i="16" s="1"/>
  <c r="CQ2116" i="16" s="1"/>
  <c r="DE2115" i="16"/>
  <c r="DD2115" i="16"/>
  <c r="DC2115" i="16"/>
  <c r="DB2115" i="16"/>
  <c r="CO2115" i="16"/>
  <c r="CN2115" i="16"/>
  <c r="CM2115" i="16"/>
  <c r="CP2115" i="16" s="1"/>
  <c r="CQ2115" i="16" s="1"/>
  <c r="CL2115" i="16"/>
  <c r="DC2114" i="16"/>
  <c r="DD2114" i="16" s="1"/>
  <c r="DE2114" i="16" s="1"/>
  <c r="DB2114" i="16"/>
  <c r="CO2114" i="16"/>
  <c r="CN2114" i="16"/>
  <c r="CM2114" i="16"/>
  <c r="CL2114" i="16"/>
  <c r="DD2113" i="16"/>
  <c r="DE2113" i="16" s="1"/>
  <c r="DC2113" i="16"/>
  <c r="DB2113" i="16"/>
  <c r="CO2113" i="16"/>
  <c r="CN2113" i="16"/>
  <c r="CM2113" i="16"/>
  <c r="CL2113" i="16"/>
  <c r="CP2113" i="16" s="1"/>
  <c r="CQ2113" i="16" s="1"/>
  <c r="DC2112" i="16"/>
  <c r="DD2112" i="16" s="1"/>
  <c r="DE2112" i="16" s="1"/>
  <c r="DB2112" i="16"/>
  <c r="CO2112" i="16"/>
  <c r="CN2112" i="16"/>
  <c r="CM2112" i="16"/>
  <c r="CL2112" i="16"/>
  <c r="CP2112" i="16" s="1"/>
  <c r="CQ2112" i="16" s="1"/>
  <c r="DE2111" i="16"/>
  <c r="DD2111" i="16"/>
  <c r="DC2111" i="16"/>
  <c r="DB2111" i="16"/>
  <c r="CO2111" i="16"/>
  <c r="CN2111" i="16"/>
  <c r="CM2111" i="16"/>
  <c r="CP2111" i="16" s="1"/>
  <c r="CQ2111" i="16" s="1"/>
  <c r="CL2111" i="16"/>
  <c r="DC2110" i="16"/>
  <c r="DD2110" i="16" s="1"/>
  <c r="DE2110" i="16" s="1"/>
  <c r="DB2110" i="16"/>
  <c r="CO2110" i="16"/>
  <c r="CN2110" i="16"/>
  <c r="CM2110" i="16"/>
  <c r="CL2110" i="16"/>
  <c r="DD2109" i="16"/>
  <c r="DE2109" i="16" s="1"/>
  <c r="DC2109" i="16"/>
  <c r="DB2109" i="16"/>
  <c r="CQ2109" i="16"/>
  <c r="CO2109" i="16"/>
  <c r="CN2109" i="16"/>
  <c r="CM2109" i="16"/>
  <c r="CL2109" i="16"/>
  <c r="CP2109" i="16" s="1"/>
  <c r="DC2108" i="16"/>
  <c r="DD2108" i="16" s="1"/>
  <c r="DE2108" i="16" s="1"/>
  <c r="DB2108" i="16"/>
  <c r="CO2108" i="16"/>
  <c r="CN2108" i="16"/>
  <c r="CM2108" i="16"/>
  <c r="CL2108" i="16"/>
  <c r="CP2108" i="16" s="1"/>
  <c r="CQ2108" i="16" s="1"/>
  <c r="DE2107" i="16"/>
  <c r="DD2107" i="16"/>
  <c r="DC2107" i="16"/>
  <c r="DB2107" i="16"/>
  <c r="CO2107" i="16"/>
  <c r="CN2107" i="16"/>
  <c r="CM2107" i="16"/>
  <c r="CP2107" i="16" s="1"/>
  <c r="CQ2107" i="16" s="1"/>
  <c r="CL2107" i="16"/>
  <c r="DC2106" i="16"/>
  <c r="DD2106" i="16" s="1"/>
  <c r="DE2106" i="16" s="1"/>
  <c r="DB2106" i="16"/>
  <c r="CO2106" i="16"/>
  <c r="CN2106" i="16"/>
  <c r="CM2106" i="16"/>
  <c r="CL2106" i="16"/>
  <c r="DD2105" i="16"/>
  <c r="DE2105" i="16" s="1"/>
  <c r="DC2105" i="16"/>
  <c r="DB2105" i="16"/>
  <c r="CO2105" i="16"/>
  <c r="CN2105" i="16"/>
  <c r="CM2105" i="16"/>
  <c r="CL2105" i="16"/>
  <c r="CP2105" i="16" s="1"/>
  <c r="CQ2105" i="16" s="1"/>
  <c r="DC2104" i="16"/>
  <c r="DD2104" i="16" s="1"/>
  <c r="DE2104" i="16" s="1"/>
  <c r="DB2104" i="16"/>
  <c r="CO2104" i="16"/>
  <c r="CN2104" i="16"/>
  <c r="CM2104" i="16"/>
  <c r="CL2104" i="16"/>
  <c r="CP2104" i="16" s="1"/>
  <c r="CQ2104" i="16" s="1"/>
  <c r="DE2103" i="16"/>
  <c r="DD2103" i="16"/>
  <c r="DC2103" i="16"/>
  <c r="DB2103" i="16"/>
  <c r="CO2103" i="16"/>
  <c r="CN2103" i="16"/>
  <c r="CM2103" i="16"/>
  <c r="CP2103" i="16" s="1"/>
  <c r="CQ2103" i="16" s="1"/>
  <c r="CL2103" i="16"/>
  <c r="DC2102" i="16"/>
  <c r="DD2102" i="16" s="1"/>
  <c r="DE2102" i="16" s="1"/>
  <c r="DB2102" i="16"/>
  <c r="CO2102" i="16"/>
  <c r="CN2102" i="16"/>
  <c r="CP2102" i="16" s="1"/>
  <c r="CQ2102" i="16" s="1"/>
  <c r="CM2102" i="16"/>
  <c r="CL2102" i="16"/>
  <c r="DD2101" i="16"/>
  <c r="DE2101" i="16" s="1"/>
  <c r="DC2101" i="16"/>
  <c r="DB2101" i="16"/>
  <c r="CQ2101" i="16"/>
  <c r="CO2101" i="16"/>
  <c r="CN2101" i="16"/>
  <c r="CM2101" i="16"/>
  <c r="CL2101" i="16"/>
  <c r="CP2101" i="16" s="1"/>
  <c r="DC2100" i="16"/>
  <c r="DD2100" i="16" s="1"/>
  <c r="DE2100" i="16" s="1"/>
  <c r="DB2100" i="16"/>
  <c r="CO2100" i="16"/>
  <c r="CN2100" i="16"/>
  <c r="CM2100" i="16"/>
  <c r="CL2100" i="16"/>
  <c r="CP2100" i="16" s="1"/>
  <c r="CQ2100" i="16" s="1"/>
  <c r="DE2099" i="16"/>
  <c r="DD2099" i="16"/>
  <c r="DC2099" i="16"/>
  <c r="DB2099" i="16"/>
  <c r="CO2099" i="16"/>
  <c r="CN2099" i="16"/>
  <c r="CM2099" i="16"/>
  <c r="CP2099" i="16" s="1"/>
  <c r="CQ2099" i="16" s="1"/>
  <c r="CL2099" i="16"/>
  <c r="DC2098" i="16"/>
  <c r="DD2098" i="16" s="1"/>
  <c r="DE2098" i="16" s="1"/>
  <c r="DB2098" i="16"/>
  <c r="CO2098" i="16"/>
  <c r="CN2098" i="16"/>
  <c r="CM2098" i="16"/>
  <c r="CL2098" i="16"/>
  <c r="DD2097" i="16"/>
  <c r="DE2097" i="16" s="1"/>
  <c r="DC2097" i="16"/>
  <c r="DB2097" i="16"/>
  <c r="CO2097" i="16"/>
  <c r="CN2097" i="16"/>
  <c r="CM2097" i="16"/>
  <c r="CL2097" i="16"/>
  <c r="CP2097" i="16" s="1"/>
  <c r="CQ2097" i="16" s="1"/>
  <c r="DC2096" i="16"/>
  <c r="DD2096" i="16" s="1"/>
  <c r="DE2096" i="16" s="1"/>
  <c r="DB2096" i="16"/>
  <c r="CO2096" i="16"/>
  <c r="CN2096" i="16"/>
  <c r="CM2096" i="16"/>
  <c r="CL2096" i="16"/>
  <c r="CP2096" i="16" s="1"/>
  <c r="CQ2096" i="16" s="1"/>
  <c r="DE2095" i="16"/>
  <c r="DD2095" i="16"/>
  <c r="DC2095" i="16"/>
  <c r="DB2095" i="16"/>
  <c r="CO2095" i="16"/>
  <c r="CN2095" i="16"/>
  <c r="CM2095" i="16"/>
  <c r="CP2095" i="16" s="1"/>
  <c r="CQ2095" i="16" s="1"/>
  <c r="CL2095" i="16"/>
  <c r="DC2094" i="16"/>
  <c r="DD2094" i="16" s="1"/>
  <c r="DE2094" i="16" s="1"/>
  <c r="DB2094" i="16"/>
  <c r="CO2094" i="16"/>
  <c r="CN2094" i="16"/>
  <c r="CP2094" i="16" s="1"/>
  <c r="CQ2094" i="16" s="1"/>
  <c r="CM2094" i="16"/>
  <c r="CL2094" i="16"/>
  <c r="DD2093" i="16"/>
  <c r="DE2093" i="16" s="1"/>
  <c r="DC2093" i="16"/>
  <c r="DB2093" i="16"/>
  <c r="CQ2093" i="16"/>
  <c r="CO2093" i="16"/>
  <c r="CN2093" i="16"/>
  <c r="CM2093" i="16"/>
  <c r="CL2093" i="16"/>
  <c r="CP2093" i="16" s="1"/>
  <c r="DC2092" i="16"/>
  <c r="DD2092" i="16" s="1"/>
  <c r="DE2092" i="16" s="1"/>
  <c r="DB2092" i="16"/>
  <c r="CO2092" i="16"/>
  <c r="CN2092" i="16"/>
  <c r="CM2092" i="16"/>
  <c r="CL2092" i="16"/>
  <c r="CP2092" i="16" s="1"/>
  <c r="CQ2092" i="16" s="1"/>
  <c r="DE2091" i="16"/>
  <c r="DD2091" i="16"/>
  <c r="DC2091" i="16"/>
  <c r="DB2091" i="16"/>
  <c r="CO2091" i="16"/>
  <c r="CN2091" i="16"/>
  <c r="CM2091" i="16"/>
  <c r="CP2091" i="16" s="1"/>
  <c r="CQ2091" i="16" s="1"/>
  <c r="CL2091" i="16"/>
  <c r="DC2090" i="16"/>
  <c r="DD2090" i="16" s="1"/>
  <c r="DE2090" i="16" s="1"/>
  <c r="DB2090" i="16"/>
  <c r="CO2090" i="16"/>
  <c r="CN2090" i="16"/>
  <c r="CM2090" i="16"/>
  <c r="CL2090" i="16"/>
  <c r="DD2089" i="16"/>
  <c r="DE2089" i="16" s="1"/>
  <c r="DC2089" i="16"/>
  <c r="DB2089" i="16"/>
  <c r="CO2089" i="16"/>
  <c r="CN2089" i="16"/>
  <c r="CM2089" i="16"/>
  <c r="CL2089" i="16"/>
  <c r="CP2089" i="16" s="1"/>
  <c r="CQ2089" i="16" s="1"/>
  <c r="DC2088" i="16"/>
  <c r="DD2088" i="16" s="1"/>
  <c r="DE2088" i="16" s="1"/>
  <c r="DB2088" i="16"/>
  <c r="CO2088" i="16"/>
  <c r="CN2088" i="16"/>
  <c r="CM2088" i="16"/>
  <c r="CL2088" i="16"/>
  <c r="CP2088" i="16" s="1"/>
  <c r="CQ2088" i="16" s="1"/>
  <c r="DE2087" i="16"/>
  <c r="DD2087" i="16"/>
  <c r="DC2087" i="16"/>
  <c r="DB2087" i="16"/>
  <c r="CO2087" i="16"/>
  <c r="CN2087" i="16"/>
  <c r="CM2087" i="16"/>
  <c r="CP2087" i="16" s="1"/>
  <c r="CQ2087" i="16" s="1"/>
  <c r="CL2087" i="16"/>
  <c r="DC2086" i="16"/>
  <c r="DD2086" i="16" s="1"/>
  <c r="DE2086" i="16" s="1"/>
  <c r="DB2086" i="16"/>
  <c r="CO2086" i="16"/>
  <c r="CN2086" i="16"/>
  <c r="CM2086" i="16"/>
  <c r="CL2086" i="16"/>
  <c r="DD2085" i="16"/>
  <c r="DE2085" i="16" s="1"/>
  <c r="DC2085" i="16"/>
  <c r="DB2085" i="16"/>
  <c r="CO2085" i="16"/>
  <c r="CN2085" i="16"/>
  <c r="CM2085" i="16"/>
  <c r="CL2085" i="16"/>
  <c r="CP2085" i="16" s="1"/>
  <c r="CQ2085" i="16" s="1"/>
  <c r="DC2084" i="16"/>
  <c r="DD2084" i="16" s="1"/>
  <c r="DE2084" i="16" s="1"/>
  <c r="DB2084" i="16"/>
  <c r="CO2084" i="16"/>
  <c r="CN2084" i="16"/>
  <c r="CP2084" i="16" s="1"/>
  <c r="CQ2084" i="16" s="1"/>
  <c r="CM2084" i="16"/>
  <c r="CL2084" i="16"/>
  <c r="DE2083" i="16"/>
  <c r="DD2083" i="16"/>
  <c r="DC2083" i="16"/>
  <c r="DB2083" i="16"/>
  <c r="CO2083" i="16"/>
  <c r="CN2083" i="16"/>
  <c r="CM2083" i="16"/>
  <c r="CP2083" i="16" s="1"/>
  <c r="CQ2083" i="16" s="1"/>
  <c r="CL2083" i="16"/>
  <c r="DC2082" i="16"/>
  <c r="DD2082" i="16" s="1"/>
  <c r="DE2082" i="16" s="1"/>
  <c r="DB2082" i="16"/>
  <c r="CO2082" i="16"/>
  <c r="CN2082" i="16"/>
  <c r="CM2082" i="16"/>
  <c r="CL2082" i="16"/>
  <c r="DD2081" i="16"/>
  <c r="DE2081" i="16" s="1"/>
  <c r="DC2081" i="16"/>
  <c r="DB2081" i="16"/>
  <c r="CO2081" i="16"/>
  <c r="CN2081" i="16"/>
  <c r="CM2081" i="16"/>
  <c r="CL2081" i="16"/>
  <c r="CP2081" i="16" s="1"/>
  <c r="CQ2081" i="16" s="1"/>
  <c r="DC2080" i="16"/>
  <c r="DD2080" i="16" s="1"/>
  <c r="DE2080" i="16" s="1"/>
  <c r="DB2080" i="16"/>
  <c r="CO2080" i="16"/>
  <c r="CN2080" i="16"/>
  <c r="CP2080" i="16" s="1"/>
  <c r="CQ2080" i="16" s="1"/>
  <c r="CM2080" i="16"/>
  <c r="CL2080" i="16"/>
  <c r="DE2079" i="16"/>
  <c r="DD2079" i="16"/>
  <c r="DC2079" i="16"/>
  <c r="DB2079" i="16"/>
  <c r="CO2079" i="16"/>
  <c r="CN2079" i="16"/>
  <c r="CM2079" i="16"/>
  <c r="CP2079" i="16" s="1"/>
  <c r="CQ2079" i="16" s="1"/>
  <c r="CL2079" i="16"/>
  <c r="DC2078" i="16"/>
  <c r="DD2078" i="16" s="1"/>
  <c r="DE2078" i="16" s="1"/>
  <c r="DB2078" i="16"/>
  <c r="CO2078" i="16"/>
  <c r="CN2078" i="16"/>
  <c r="CM2078" i="16"/>
  <c r="CL2078" i="16"/>
  <c r="DD2077" i="16"/>
  <c r="DE2077" i="16" s="1"/>
  <c r="DC2077" i="16"/>
  <c r="DB2077" i="16"/>
  <c r="CO2077" i="16"/>
  <c r="CN2077" i="16"/>
  <c r="CM2077" i="16"/>
  <c r="CL2077" i="16"/>
  <c r="CP2077" i="16" s="1"/>
  <c r="CQ2077" i="16" s="1"/>
  <c r="DC2076" i="16"/>
  <c r="DD2076" i="16" s="1"/>
  <c r="DE2076" i="16" s="1"/>
  <c r="DB2076" i="16"/>
  <c r="CO2076" i="16"/>
  <c r="CN2076" i="16"/>
  <c r="CP2076" i="16" s="1"/>
  <c r="CQ2076" i="16" s="1"/>
  <c r="CM2076" i="16"/>
  <c r="CL2076" i="16"/>
  <c r="DE2075" i="16"/>
  <c r="DD2075" i="16"/>
  <c r="DC2075" i="16"/>
  <c r="DB2075" i="16"/>
  <c r="CO2075" i="16"/>
  <c r="CN2075" i="16"/>
  <c r="CM2075" i="16"/>
  <c r="CP2075" i="16" s="1"/>
  <c r="CQ2075" i="16" s="1"/>
  <c r="CL2075" i="16"/>
  <c r="DC2074" i="16"/>
  <c r="DD2074" i="16" s="1"/>
  <c r="DE2074" i="16" s="1"/>
  <c r="DB2074" i="16"/>
  <c r="CO2074" i="16"/>
  <c r="CN2074" i="16"/>
  <c r="CM2074" i="16"/>
  <c r="CL2074" i="16"/>
  <c r="DD2073" i="16"/>
  <c r="DE2073" i="16" s="1"/>
  <c r="DC2073" i="16"/>
  <c r="DB2073" i="16"/>
  <c r="CO2073" i="16"/>
  <c r="CN2073" i="16"/>
  <c r="CM2073" i="16"/>
  <c r="CL2073" i="16"/>
  <c r="CP2073" i="16" s="1"/>
  <c r="CQ2073" i="16" s="1"/>
  <c r="DC2072" i="16"/>
  <c r="DD2072" i="16" s="1"/>
  <c r="DE2072" i="16" s="1"/>
  <c r="DB2072" i="16"/>
  <c r="CO2072" i="16"/>
  <c r="CN2072" i="16"/>
  <c r="CP2072" i="16" s="1"/>
  <c r="CQ2072" i="16" s="1"/>
  <c r="CM2072" i="16"/>
  <c r="CL2072" i="16"/>
  <c r="DE2071" i="16"/>
  <c r="DD2071" i="16"/>
  <c r="DC2071" i="16"/>
  <c r="DB2071" i="16"/>
  <c r="CO2071" i="16"/>
  <c r="CN2071" i="16"/>
  <c r="CM2071" i="16"/>
  <c r="CP2071" i="16" s="1"/>
  <c r="CQ2071" i="16" s="1"/>
  <c r="CL2071" i="16"/>
  <c r="DC2070" i="16"/>
  <c r="DD2070" i="16" s="1"/>
  <c r="DE2070" i="16" s="1"/>
  <c r="DB2070" i="16"/>
  <c r="CO2070" i="16"/>
  <c r="CN2070" i="16"/>
  <c r="CM2070" i="16"/>
  <c r="CL2070" i="16"/>
  <c r="DD2069" i="16"/>
  <c r="DE2069" i="16" s="1"/>
  <c r="DC2069" i="16"/>
  <c r="DB2069" i="16"/>
  <c r="CO2069" i="16"/>
  <c r="CN2069" i="16"/>
  <c r="CM2069" i="16"/>
  <c r="CL2069" i="16"/>
  <c r="CP2069" i="16" s="1"/>
  <c r="CQ2069" i="16" s="1"/>
  <c r="DC2068" i="16"/>
  <c r="DD2068" i="16" s="1"/>
  <c r="DE2068" i="16" s="1"/>
  <c r="DB2068" i="16"/>
  <c r="CO2068" i="16"/>
  <c r="CN2068" i="16"/>
  <c r="CP2068" i="16" s="1"/>
  <c r="CQ2068" i="16" s="1"/>
  <c r="CM2068" i="16"/>
  <c r="CL2068" i="16"/>
  <c r="DE2067" i="16"/>
  <c r="DD2067" i="16"/>
  <c r="DC2067" i="16"/>
  <c r="DB2067" i="16"/>
  <c r="CO2067" i="16"/>
  <c r="CN2067" i="16"/>
  <c r="CM2067" i="16"/>
  <c r="CP2067" i="16" s="1"/>
  <c r="CQ2067" i="16" s="1"/>
  <c r="CL2067" i="16"/>
  <c r="DC2066" i="16"/>
  <c r="DD2066" i="16" s="1"/>
  <c r="DE2066" i="16" s="1"/>
  <c r="DB2066" i="16"/>
  <c r="CO2066" i="16"/>
  <c r="CN2066" i="16"/>
  <c r="CM2066" i="16"/>
  <c r="CL2066" i="16"/>
  <c r="DD2065" i="16"/>
  <c r="DE2065" i="16" s="1"/>
  <c r="DC2065" i="16"/>
  <c r="DB2065" i="16"/>
  <c r="CO2065" i="16"/>
  <c r="CN2065" i="16"/>
  <c r="CM2065" i="16"/>
  <c r="CL2065" i="16"/>
  <c r="CP2065" i="16" s="1"/>
  <c r="CQ2065" i="16" s="1"/>
  <c r="DC2064" i="16"/>
  <c r="DD2064" i="16" s="1"/>
  <c r="DE2064" i="16" s="1"/>
  <c r="DB2064" i="16"/>
  <c r="CO2064" i="16"/>
  <c r="CN2064" i="16"/>
  <c r="CP2064" i="16" s="1"/>
  <c r="CQ2064" i="16" s="1"/>
  <c r="CM2064" i="16"/>
  <c r="CL2064" i="16"/>
  <c r="DE2063" i="16"/>
  <c r="DD2063" i="16"/>
  <c r="DC2063" i="16"/>
  <c r="DB2063" i="16"/>
  <c r="CO2063" i="16"/>
  <c r="CN2063" i="16"/>
  <c r="CM2063" i="16"/>
  <c r="CP2063" i="16" s="1"/>
  <c r="CQ2063" i="16" s="1"/>
  <c r="CL2063" i="16"/>
  <c r="DC2062" i="16"/>
  <c r="DB2062" i="16"/>
  <c r="CO2062" i="16"/>
  <c r="CN2062" i="16"/>
  <c r="CM2062" i="16"/>
  <c r="CL2062" i="16"/>
  <c r="CP2062" i="16" s="1"/>
  <c r="CQ2062" i="16" s="1"/>
  <c r="DD2061" i="16"/>
  <c r="DE2061" i="16" s="1"/>
  <c r="DC2061" i="16"/>
  <c r="DB2061" i="16"/>
  <c r="CO2061" i="16"/>
  <c r="CN2061" i="16"/>
  <c r="CM2061" i="16"/>
  <c r="CL2061" i="16"/>
  <c r="CP2061" i="16" s="1"/>
  <c r="CQ2061" i="16" s="1"/>
  <c r="DC2060" i="16"/>
  <c r="DD2060" i="16" s="1"/>
  <c r="DE2060" i="16" s="1"/>
  <c r="DB2060" i="16"/>
  <c r="CO2060" i="16"/>
  <c r="CN2060" i="16"/>
  <c r="CP2060" i="16" s="1"/>
  <c r="CQ2060" i="16" s="1"/>
  <c r="CM2060" i="16"/>
  <c r="CL2060" i="16"/>
  <c r="DE2059" i="16"/>
  <c r="DD2059" i="16"/>
  <c r="DC2059" i="16"/>
  <c r="DB2059" i="16"/>
  <c r="CP2059" i="16"/>
  <c r="CQ2059" i="16" s="1"/>
  <c r="CO2059" i="16"/>
  <c r="CN2059" i="16"/>
  <c r="CM2059" i="16"/>
  <c r="CL2059" i="16"/>
  <c r="DC2058" i="16"/>
  <c r="DD2058" i="16" s="1"/>
  <c r="DE2058" i="16" s="1"/>
  <c r="DB2058" i="16"/>
  <c r="CO2058" i="16"/>
  <c r="CN2058" i="16"/>
  <c r="CM2058" i="16"/>
  <c r="CL2058" i="16"/>
  <c r="CP2058" i="16" s="1"/>
  <c r="CQ2058" i="16" s="1"/>
  <c r="DD2057" i="16"/>
  <c r="DE2057" i="16" s="1"/>
  <c r="DC2057" i="16"/>
  <c r="DB2057" i="16"/>
  <c r="CQ2057" i="16"/>
  <c r="CO2057" i="16"/>
  <c r="CN2057" i="16"/>
  <c r="CM2057" i="16"/>
  <c r="CL2057" i="16"/>
  <c r="CP2057" i="16" s="1"/>
  <c r="DC2056" i="16"/>
  <c r="DD2056" i="16" s="1"/>
  <c r="DE2056" i="16" s="1"/>
  <c r="DB2056" i="16"/>
  <c r="CO2056" i="16"/>
  <c r="CN2056" i="16"/>
  <c r="CP2056" i="16" s="1"/>
  <c r="CQ2056" i="16" s="1"/>
  <c r="CM2056" i="16"/>
  <c r="CL2056" i="16"/>
  <c r="DE2055" i="16"/>
  <c r="DD2055" i="16"/>
  <c r="DC2055" i="16"/>
  <c r="DB2055" i="16"/>
  <c r="CP2055" i="16"/>
  <c r="CQ2055" i="16" s="1"/>
  <c r="CO2055" i="16"/>
  <c r="CN2055" i="16"/>
  <c r="CM2055" i="16"/>
  <c r="CL2055" i="16"/>
  <c r="DC2054" i="16"/>
  <c r="DD2054" i="16" s="1"/>
  <c r="DE2054" i="16" s="1"/>
  <c r="DB2054" i="16"/>
  <c r="CO2054" i="16"/>
  <c r="CN2054" i="16"/>
  <c r="CM2054" i="16"/>
  <c r="CL2054" i="16"/>
  <c r="DD2053" i="16"/>
  <c r="DE2053" i="16" s="1"/>
  <c r="DC2053" i="16"/>
  <c r="DB2053" i="16"/>
  <c r="CQ2053" i="16"/>
  <c r="CO2053" i="16"/>
  <c r="CN2053" i="16"/>
  <c r="CM2053" i="16"/>
  <c r="CL2053" i="16"/>
  <c r="CP2053" i="16" s="1"/>
  <c r="DC2052" i="16"/>
  <c r="DD2052" i="16" s="1"/>
  <c r="DE2052" i="16" s="1"/>
  <c r="DB2052" i="16"/>
  <c r="CO2052" i="16"/>
  <c r="CN2052" i="16"/>
  <c r="CP2052" i="16" s="1"/>
  <c r="CQ2052" i="16" s="1"/>
  <c r="CM2052" i="16"/>
  <c r="CL2052" i="16"/>
  <c r="DE2051" i="16"/>
  <c r="DD2051" i="16"/>
  <c r="DC2051" i="16"/>
  <c r="DB2051" i="16"/>
  <c r="CO2051" i="16"/>
  <c r="CN2051" i="16"/>
  <c r="CM2051" i="16"/>
  <c r="CP2051" i="16" s="1"/>
  <c r="CQ2051" i="16" s="1"/>
  <c r="CL2051" i="16"/>
  <c r="DC2050" i="16"/>
  <c r="DB2050" i="16"/>
  <c r="CO2050" i="16"/>
  <c r="CN2050" i="16"/>
  <c r="CM2050" i="16"/>
  <c r="CL2050" i="16"/>
  <c r="DD2049" i="16"/>
  <c r="DE2049" i="16" s="1"/>
  <c r="DC2049" i="16"/>
  <c r="DB2049" i="16"/>
  <c r="CQ2049" i="16"/>
  <c r="CO2049" i="16"/>
  <c r="CN2049" i="16"/>
  <c r="CM2049" i="16"/>
  <c r="CL2049" i="16"/>
  <c r="CP2049" i="16" s="1"/>
  <c r="DC2048" i="16"/>
  <c r="DD2048" i="16" s="1"/>
  <c r="DE2048" i="16" s="1"/>
  <c r="DB2048" i="16"/>
  <c r="CO2048" i="16"/>
  <c r="CN2048" i="16"/>
  <c r="CP2048" i="16" s="1"/>
  <c r="CQ2048" i="16" s="1"/>
  <c r="CM2048" i="16"/>
  <c r="CL2048" i="16"/>
  <c r="DE2047" i="16"/>
  <c r="DD2047" i="16"/>
  <c r="DC2047" i="16"/>
  <c r="DB2047" i="16"/>
  <c r="CO2047" i="16"/>
  <c r="CN2047" i="16"/>
  <c r="CM2047" i="16"/>
  <c r="CP2047" i="16" s="1"/>
  <c r="CQ2047" i="16" s="1"/>
  <c r="CL2047" i="16"/>
  <c r="DC2046" i="16"/>
  <c r="DB2046" i="16"/>
  <c r="CO2046" i="16"/>
  <c r="CN2046" i="16"/>
  <c r="CM2046" i="16"/>
  <c r="CL2046" i="16"/>
  <c r="DD2045" i="16"/>
  <c r="DE2045" i="16" s="1"/>
  <c r="DC2045" i="16"/>
  <c r="DB2045" i="16"/>
  <c r="CQ2045" i="16"/>
  <c r="CO2045" i="16"/>
  <c r="CN2045" i="16"/>
  <c r="CM2045" i="16"/>
  <c r="CL2045" i="16"/>
  <c r="CP2045" i="16" s="1"/>
  <c r="DC2044" i="16"/>
  <c r="DD2044" i="16" s="1"/>
  <c r="DE2044" i="16" s="1"/>
  <c r="DB2044" i="16"/>
  <c r="CO2044" i="16"/>
  <c r="CN2044" i="16"/>
  <c r="CP2044" i="16" s="1"/>
  <c r="CQ2044" i="16" s="1"/>
  <c r="CM2044" i="16"/>
  <c r="CL2044" i="16"/>
  <c r="DE2043" i="16"/>
  <c r="DD2043" i="16"/>
  <c r="DC2043" i="16"/>
  <c r="DB2043" i="16"/>
  <c r="CP2043" i="16"/>
  <c r="CQ2043" i="16" s="1"/>
  <c r="CO2043" i="16"/>
  <c r="CN2043" i="16"/>
  <c r="CM2043" i="16"/>
  <c r="CL2043" i="16"/>
  <c r="DC2042" i="16"/>
  <c r="DB2042" i="16"/>
  <c r="CO2042" i="16"/>
  <c r="CN2042" i="16"/>
  <c r="CM2042" i="16"/>
  <c r="CL2042" i="16"/>
  <c r="CP2042" i="16" s="1"/>
  <c r="CQ2042" i="16" s="1"/>
  <c r="DD2041" i="16"/>
  <c r="DE2041" i="16" s="1"/>
  <c r="DC2041" i="16"/>
  <c r="DB2041" i="16"/>
  <c r="CQ2041" i="16"/>
  <c r="CO2041" i="16"/>
  <c r="CN2041" i="16"/>
  <c r="CM2041" i="16"/>
  <c r="CL2041" i="16"/>
  <c r="CP2041" i="16" s="1"/>
  <c r="DC2040" i="16"/>
  <c r="DD2040" i="16" s="1"/>
  <c r="DE2040" i="16" s="1"/>
  <c r="DB2040" i="16"/>
  <c r="CO2040" i="16"/>
  <c r="CN2040" i="16"/>
  <c r="CP2040" i="16" s="1"/>
  <c r="CQ2040" i="16" s="1"/>
  <c r="CM2040" i="16"/>
  <c r="CL2040" i="16"/>
  <c r="DE2039" i="16"/>
  <c r="DD2039" i="16"/>
  <c r="DC2039" i="16"/>
  <c r="DB2039" i="16"/>
  <c r="CP2039" i="16"/>
  <c r="CQ2039" i="16" s="1"/>
  <c r="CO2039" i="16"/>
  <c r="CN2039" i="16"/>
  <c r="CM2039" i="16"/>
  <c r="CL2039" i="16"/>
  <c r="DC2038" i="16"/>
  <c r="DD2038" i="16" s="1"/>
  <c r="DE2038" i="16" s="1"/>
  <c r="DB2038" i="16"/>
  <c r="CO2038" i="16"/>
  <c r="CN2038" i="16"/>
  <c r="CM2038" i="16"/>
  <c r="CL2038" i="16"/>
  <c r="DD2037" i="16"/>
  <c r="DE2037" i="16" s="1"/>
  <c r="DC2037" i="16"/>
  <c r="DB2037" i="16"/>
  <c r="CO2037" i="16"/>
  <c r="CN2037" i="16"/>
  <c r="CM2037" i="16"/>
  <c r="CL2037" i="16"/>
  <c r="CP2037" i="16" s="1"/>
  <c r="CQ2037" i="16" s="1"/>
  <c r="DC2036" i="16"/>
  <c r="DD2036" i="16" s="1"/>
  <c r="DE2036" i="16" s="1"/>
  <c r="DB2036" i="16"/>
  <c r="CO2036" i="16"/>
  <c r="CN2036" i="16"/>
  <c r="CP2036" i="16" s="1"/>
  <c r="CQ2036" i="16" s="1"/>
  <c r="CM2036" i="16"/>
  <c r="CL2036" i="16"/>
  <c r="DE2035" i="16"/>
  <c r="DD2035" i="16"/>
  <c r="DC2035" i="16"/>
  <c r="DB2035" i="16"/>
  <c r="CP2035" i="16"/>
  <c r="CQ2035" i="16" s="1"/>
  <c r="CO2035" i="16"/>
  <c r="CN2035" i="16"/>
  <c r="CM2035" i="16"/>
  <c r="CL2035" i="16"/>
  <c r="DC2034" i="16"/>
  <c r="DB2034" i="16"/>
  <c r="CO2034" i="16"/>
  <c r="CN2034" i="16"/>
  <c r="CM2034" i="16"/>
  <c r="CL2034" i="16"/>
  <c r="DD2033" i="16"/>
  <c r="DE2033" i="16" s="1"/>
  <c r="DC2033" i="16"/>
  <c r="DB2033" i="16"/>
  <c r="CQ2033" i="16"/>
  <c r="CO2033" i="16"/>
  <c r="CN2033" i="16"/>
  <c r="CM2033" i="16"/>
  <c r="CL2033" i="16"/>
  <c r="CP2033" i="16" s="1"/>
  <c r="DC2032" i="16"/>
  <c r="DD2032" i="16" s="1"/>
  <c r="DE2032" i="16" s="1"/>
  <c r="DB2032" i="16"/>
  <c r="CO2032" i="16"/>
  <c r="CN2032" i="16"/>
  <c r="CP2032" i="16" s="1"/>
  <c r="CQ2032" i="16" s="1"/>
  <c r="CM2032" i="16"/>
  <c r="CL2032" i="16"/>
  <c r="DE2031" i="16"/>
  <c r="DD2031" i="16"/>
  <c r="DC2031" i="16"/>
  <c r="DB2031" i="16"/>
  <c r="CO2031" i="16"/>
  <c r="CN2031" i="16"/>
  <c r="CM2031" i="16"/>
  <c r="CP2031" i="16" s="1"/>
  <c r="CQ2031" i="16" s="1"/>
  <c r="CL2031" i="16"/>
  <c r="DC2030" i="16"/>
  <c r="DB2030" i="16"/>
  <c r="CO2030" i="16"/>
  <c r="CN2030" i="16"/>
  <c r="CM2030" i="16"/>
  <c r="CL2030" i="16"/>
  <c r="CP2030" i="16" s="1"/>
  <c r="CQ2030" i="16" s="1"/>
  <c r="DD2029" i="16"/>
  <c r="DE2029" i="16" s="1"/>
  <c r="DC2029" i="16"/>
  <c r="DB2029" i="16"/>
  <c r="CO2029" i="16"/>
  <c r="CN2029" i="16"/>
  <c r="CM2029" i="16"/>
  <c r="CL2029" i="16"/>
  <c r="CP2029" i="16" s="1"/>
  <c r="CQ2029" i="16" s="1"/>
  <c r="DC2028" i="16"/>
  <c r="DD2028" i="16" s="1"/>
  <c r="DE2028" i="16" s="1"/>
  <c r="DB2028" i="16"/>
  <c r="CO2028" i="16"/>
  <c r="CN2028" i="16"/>
  <c r="CP2028" i="16" s="1"/>
  <c r="CQ2028" i="16" s="1"/>
  <c r="CM2028" i="16"/>
  <c r="CL2028" i="16"/>
  <c r="DE2027" i="16"/>
  <c r="DD2027" i="16"/>
  <c r="DC2027" i="16"/>
  <c r="DB2027" i="16"/>
  <c r="CP2027" i="16"/>
  <c r="CQ2027" i="16" s="1"/>
  <c r="CO2027" i="16"/>
  <c r="CN2027" i="16"/>
  <c r="CM2027" i="16"/>
  <c r="CL2027" i="16"/>
  <c r="DC2026" i="16"/>
  <c r="DD2026" i="16" s="1"/>
  <c r="DE2026" i="16" s="1"/>
  <c r="DB2026" i="16"/>
  <c r="CO2026" i="16"/>
  <c r="CN2026" i="16"/>
  <c r="CM2026" i="16"/>
  <c r="CL2026" i="16"/>
  <c r="CP2026" i="16" s="1"/>
  <c r="CQ2026" i="16" s="1"/>
  <c r="DD2025" i="16"/>
  <c r="DE2025" i="16" s="1"/>
  <c r="DC2025" i="16"/>
  <c r="DB2025" i="16"/>
  <c r="CO2025" i="16"/>
  <c r="CN2025" i="16"/>
  <c r="CM2025" i="16"/>
  <c r="CL2025" i="16"/>
  <c r="DC2024" i="16"/>
  <c r="DD2024" i="16" s="1"/>
  <c r="DE2024" i="16" s="1"/>
  <c r="DB2024" i="16"/>
  <c r="CO2024" i="16"/>
  <c r="CN2024" i="16"/>
  <c r="CM2024" i="16"/>
  <c r="CL2024" i="16"/>
  <c r="DE2023" i="16"/>
  <c r="DD2023" i="16"/>
  <c r="DC2023" i="16"/>
  <c r="DB2023" i="16"/>
  <c r="CO2023" i="16"/>
  <c r="CN2023" i="16"/>
  <c r="CM2023" i="16"/>
  <c r="CP2023" i="16" s="1"/>
  <c r="CQ2023" i="16" s="1"/>
  <c r="CL2023" i="16"/>
  <c r="DC2022" i="16"/>
  <c r="DB2022" i="16"/>
  <c r="CO2022" i="16"/>
  <c r="CN2022" i="16"/>
  <c r="CM2022" i="16"/>
  <c r="CL2022" i="16"/>
  <c r="DE2021" i="16"/>
  <c r="DD2021" i="16"/>
  <c r="DC2021" i="16"/>
  <c r="DB2021" i="16"/>
  <c r="CQ2021" i="16"/>
  <c r="CO2021" i="16"/>
  <c r="CN2021" i="16"/>
  <c r="CM2021" i="16"/>
  <c r="CL2021" i="16"/>
  <c r="CP2021" i="16" s="1"/>
  <c r="DC2020" i="16"/>
  <c r="DD2020" i="16" s="1"/>
  <c r="DE2020" i="16" s="1"/>
  <c r="DB2020" i="16"/>
  <c r="CO2020" i="16"/>
  <c r="CN2020" i="16"/>
  <c r="CM2020" i="16"/>
  <c r="CL2020" i="16"/>
  <c r="DE2019" i="16"/>
  <c r="DD2019" i="16"/>
  <c r="DC2019" i="16"/>
  <c r="DB2019" i="16"/>
  <c r="CQ2019" i="16"/>
  <c r="CP2019" i="16"/>
  <c r="CO2019" i="16"/>
  <c r="CN2019" i="16"/>
  <c r="CM2019" i="16"/>
  <c r="CL2019" i="16"/>
  <c r="DC2018" i="16"/>
  <c r="DB2018" i="16"/>
  <c r="CO2018" i="16"/>
  <c r="CN2018" i="16"/>
  <c r="CM2018" i="16"/>
  <c r="CL2018" i="16"/>
  <c r="DD2017" i="16"/>
  <c r="DE2017" i="16" s="1"/>
  <c r="DC2017" i="16"/>
  <c r="DB2017" i="16"/>
  <c r="CQ2017" i="16"/>
  <c r="CO2017" i="16"/>
  <c r="CN2017" i="16"/>
  <c r="CM2017" i="16"/>
  <c r="CL2017" i="16"/>
  <c r="CP2017" i="16" s="1"/>
  <c r="DC2016" i="16"/>
  <c r="DD2016" i="16" s="1"/>
  <c r="DE2016" i="16" s="1"/>
  <c r="DB2016" i="16"/>
  <c r="CO2016" i="16"/>
  <c r="CN2016" i="16"/>
  <c r="CP2016" i="16" s="1"/>
  <c r="CQ2016" i="16" s="1"/>
  <c r="CM2016" i="16"/>
  <c r="CL2016" i="16"/>
  <c r="DE2015" i="16"/>
  <c r="DD2015" i="16"/>
  <c r="DC2015" i="16"/>
  <c r="DB2015" i="16"/>
  <c r="CP2015" i="16"/>
  <c r="CQ2015" i="16" s="1"/>
  <c r="CO2015" i="16"/>
  <c r="CN2015" i="16"/>
  <c r="CM2015" i="16"/>
  <c r="CL2015" i="16"/>
  <c r="DC2014" i="16"/>
  <c r="DD2014" i="16" s="1"/>
  <c r="DE2014" i="16" s="1"/>
  <c r="DB2014" i="16"/>
  <c r="CO2014" i="16"/>
  <c r="CN2014" i="16"/>
  <c r="CM2014" i="16"/>
  <c r="CL2014" i="16"/>
  <c r="DD2013" i="16"/>
  <c r="DE2013" i="16" s="1"/>
  <c r="DC2013" i="16"/>
  <c r="DB2013" i="16"/>
  <c r="CQ2013" i="16"/>
  <c r="CO2013" i="16"/>
  <c r="CN2013" i="16"/>
  <c r="CM2013" i="16"/>
  <c r="CL2013" i="16"/>
  <c r="CP2013" i="16" s="1"/>
  <c r="DC2012" i="16"/>
  <c r="DD2012" i="16" s="1"/>
  <c r="DE2012" i="16" s="1"/>
  <c r="DB2012" i="16"/>
  <c r="CO2012" i="16"/>
  <c r="CN2012" i="16"/>
  <c r="CP2012" i="16" s="1"/>
  <c r="CQ2012" i="16" s="1"/>
  <c r="CM2012" i="16"/>
  <c r="CL2012" i="16"/>
  <c r="DD2011" i="16"/>
  <c r="DE2011" i="16" s="1"/>
  <c r="DC2011" i="16"/>
  <c r="DB2011" i="16"/>
  <c r="CP2011" i="16"/>
  <c r="CQ2011" i="16" s="1"/>
  <c r="CO2011" i="16"/>
  <c r="CN2011" i="16"/>
  <c r="CM2011" i="16"/>
  <c r="CL2011" i="16"/>
  <c r="DC2010" i="16"/>
  <c r="DB2010" i="16"/>
  <c r="CO2010" i="16"/>
  <c r="CN2010" i="16"/>
  <c r="CM2010" i="16"/>
  <c r="CL2010" i="16"/>
  <c r="CP2010" i="16" s="1"/>
  <c r="CQ2010" i="16" s="1"/>
  <c r="DD2009" i="16"/>
  <c r="DE2009" i="16" s="1"/>
  <c r="DC2009" i="16"/>
  <c r="DB2009" i="16"/>
  <c r="CP2009" i="16"/>
  <c r="CQ2009" i="16" s="1"/>
  <c r="CO2009" i="16"/>
  <c r="CN2009" i="16"/>
  <c r="CM2009" i="16"/>
  <c r="CL2009" i="16"/>
  <c r="DC2008" i="16"/>
  <c r="DB2008" i="16"/>
  <c r="CO2008" i="16"/>
  <c r="CN2008" i="16"/>
  <c r="CP2008" i="16" s="1"/>
  <c r="CQ2008" i="16" s="1"/>
  <c r="CM2008" i="16"/>
  <c r="CL2008" i="16"/>
  <c r="DD2007" i="16"/>
  <c r="DE2007" i="16" s="1"/>
  <c r="DC2007" i="16"/>
  <c r="DB2007" i="16"/>
  <c r="CP2007" i="16"/>
  <c r="CQ2007" i="16" s="1"/>
  <c r="CO2007" i="16"/>
  <c r="CN2007" i="16"/>
  <c r="CM2007" i="16"/>
  <c r="CL2007" i="16"/>
  <c r="DC2006" i="16"/>
  <c r="DD2006" i="16" s="1"/>
  <c r="DE2006" i="16" s="1"/>
  <c r="DB2006" i="16"/>
  <c r="CO2006" i="16"/>
  <c r="CN2006" i="16"/>
  <c r="CM2006" i="16"/>
  <c r="CL2006" i="16"/>
  <c r="DD2005" i="16"/>
  <c r="DE2005" i="16" s="1"/>
  <c r="DC2005" i="16"/>
  <c r="DB2005" i="16"/>
  <c r="CP2005" i="16"/>
  <c r="CQ2005" i="16" s="1"/>
  <c r="CO2005" i="16"/>
  <c r="CN2005" i="16"/>
  <c r="CM2005" i="16"/>
  <c r="CL2005" i="16"/>
  <c r="DC2004" i="16"/>
  <c r="DD2004" i="16" s="1"/>
  <c r="DE2004" i="16" s="1"/>
  <c r="DB2004" i="16"/>
  <c r="CO2004" i="16"/>
  <c r="CN2004" i="16"/>
  <c r="CM2004" i="16"/>
  <c r="CL2004" i="16"/>
  <c r="DD2003" i="16"/>
  <c r="DE2003" i="16" s="1"/>
  <c r="DC2003" i="16"/>
  <c r="DB2003" i="16"/>
  <c r="CO2003" i="16"/>
  <c r="CN2003" i="16"/>
  <c r="CM2003" i="16"/>
  <c r="CL2003" i="16"/>
  <c r="CP2003" i="16" s="1"/>
  <c r="CQ2003" i="16" s="1"/>
  <c r="DC2002" i="16"/>
  <c r="DD2002" i="16" s="1"/>
  <c r="DE2002" i="16" s="1"/>
  <c r="DB2002" i="16"/>
  <c r="CO2002" i="16"/>
  <c r="CN2002" i="16"/>
  <c r="CM2002" i="16"/>
  <c r="CL2002" i="16"/>
  <c r="CP2002" i="16" s="1"/>
  <c r="CQ2002" i="16" s="1"/>
  <c r="DC2001" i="16"/>
  <c r="DB2001" i="16"/>
  <c r="DD2001" i="16" s="1"/>
  <c r="DE2001" i="16" s="1"/>
  <c r="CO2001" i="16"/>
  <c r="CN2001" i="16"/>
  <c r="CM2001" i="16"/>
  <c r="CL2001" i="16"/>
  <c r="CP2001" i="16" s="1"/>
  <c r="CQ2001" i="16" s="1"/>
  <c r="DD2000" i="16"/>
  <c r="DE2000" i="16" s="1"/>
  <c r="DC2000" i="16"/>
  <c r="DB2000" i="16"/>
  <c r="CO2000" i="16"/>
  <c r="CN2000" i="16"/>
  <c r="CM2000" i="16"/>
  <c r="CL2000" i="16"/>
  <c r="CP2000" i="16" s="1"/>
  <c r="CQ2000" i="16" s="1"/>
  <c r="DE1999" i="16"/>
  <c r="DD1999" i="16"/>
  <c r="DC1999" i="16"/>
  <c r="DB1999" i="16"/>
  <c r="CO1999" i="16"/>
  <c r="CN1999" i="16"/>
  <c r="CM1999" i="16"/>
  <c r="CP1999" i="16" s="1"/>
  <c r="CQ1999" i="16" s="1"/>
  <c r="CL1999" i="16"/>
  <c r="DC1998" i="16"/>
  <c r="DD1998" i="16" s="1"/>
  <c r="DE1998" i="16" s="1"/>
  <c r="DB1998" i="16"/>
  <c r="CP1998" i="16"/>
  <c r="CQ1998" i="16" s="1"/>
  <c r="CO1998" i="16"/>
  <c r="CN1998" i="16"/>
  <c r="CM1998" i="16"/>
  <c r="CL1998" i="16"/>
  <c r="DC1997" i="16"/>
  <c r="DB1997" i="16"/>
  <c r="DD1997" i="16" s="1"/>
  <c r="DE1997" i="16" s="1"/>
  <c r="CO1997" i="16"/>
  <c r="CN1997" i="16"/>
  <c r="CP1997" i="16" s="1"/>
  <c r="CQ1997" i="16" s="1"/>
  <c r="CM1997" i="16"/>
  <c r="CL1997" i="16"/>
  <c r="DC1996" i="16"/>
  <c r="DD1996" i="16" s="1"/>
  <c r="DE1996" i="16" s="1"/>
  <c r="DB1996" i="16"/>
  <c r="CO1996" i="16"/>
  <c r="CN1996" i="16"/>
  <c r="CP1996" i="16" s="1"/>
  <c r="CQ1996" i="16" s="1"/>
  <c r="CM1996" i="16"/>
  <c r="CL1996" i="16"/>
  <c r="DD1995" i="16"/>
  <c r="DE1995" i="16" s="1"/>
  <c r="DC1995" i="16"/>
  <c r="DB1995" i="16"/>
  <c r="CO1995" i="16"/>
  <c r="CN1995" i="16"/>
  <c r="CM1995" i="16"/>
  <c r="CL1995" i="16"/>
  <c r="CP1995" i="16" s="1"/>
  <c r="CQ1995" i="16" s="1"/>
  <c r="DC1994" i="16"/>
  <c r="DB1994" i="16"/>
  <c r="CO1994" i="16"/>
  <c r="CN1994" i="16"/>
  <c r="CM1994" i="16"/>
  <c r="CL1994" i="16"/>
  <c r="CP1994" i="16" s="1"/>
  <c r="CQ1994" i="16" s="1"/>
  <c r="DC1993" i="16"/>
  <c r="DB1993" i="16"/>
  <c r="DD1993" i="16" s="1"/>
  <c r="DE1993" i="16" s="1"/>
  <c r="CO1993" i="16"/>
  <c r="CN1993" i="16"/>
  <c r="CM1993" i="16"/>
  <c r="CL1993" i="16"/>
  <c r="CP1993" i="16" s="1"/>
  <c r="CQ1993" i="16" s="1"/>
  <c r="DD1992" i="16"/>
  <c r="DE1992" i="16" s="1"/>
  <c r="DC1992" i="16"/>
  <c r="DB1992" i="16"/>
  <c r="CO1992" i="16"/>
  <c r="CN1992" i="16"/>
  <c r="CM1992" i="16"/>
  <c r="CL1992" i="16"/>
  <c r="CP1992" i="16" s="1"/>
  <c r="CQ1992" i="16" s="1"/>
  <c r="DE1991" i="16"/>
  <c r="DD1991" i="16"/>
  <c r="DC1991" i="16"/>
  <c r="DB1991" i="16"/>
  <c r="CO1991" i="16"/>
  <c r="CN1991" i="16"/>
  <c r="CM1991" i="16"/>
  <c r="CP1991" i="16" s="1"/>
  <c r="CQ1991" i="16" s="1"/>
  <c r="CL1991" i="16"/>
  <c r="DC1990" i="16"/>
  <c r="DD1990" i="16" s="1"/>
  <c r="DE1990" i="16" s="1"/>
  <c r="DB1990" i="16"/>
  <c r="CP1990" i="16"/>
  <c r="CQ1990" i="16" s="1"/>
  <c r="CO1990" i="16"/>
  <c r="CN1990" i="16"/>
  <c r="CM1990" i="16"/>
  <c r="CL1990" i="16"/>
  <c r="DC1989" i="16"/>
  <c r="DB1989" i="16"/>
  <c r="DD1989" i="16" s="1"/>
  <c r="DE1989" i="16" s="1"/>
  <c r="CO1989" i="16"/>
  <c r="CN1989" i="16"/>
  <c r="CP1989" i="16" s="1"/>
  <c r="CQ1989" i="16" s="1"/>
  <c r="CM1989" i="16"/>
  <c r="CL1989" i="16"/>
  <c r="DC1988" i="16"/>
  <c r="DD1988" i="16" s="1"/>
  <c r="DE1988" i="16" s="1"/>
  <c r="DB1988" i="16"/>
  <c r="CO1988" i="16"/>
  <c r="CN1988" i="16"/>
  <c r="CM1988" i="16"/>
  <c r="CL1988" i="16"/>
  <c r="DD1987" i="16"/>
  <c r="DE1987" i="16" s="1"/>
  <c r="DC1987" i="16"/>
  <c r="DB1987" i="16"/>
  <c r="CQ1987" i="16"/>
  <c r="CO1987" i="16"/>
  <c r="CN1987" i="16"/>
  <c r="CM1987" i="16"/>
  <c r="CL1987" i="16"/>
  <c r="CP1987" i="16" s="1"/>
  <c r="DC1986" i="16"/>
  <c r="DD1986" i="16" s="1"/>
  <c r="DE1986" i="16" s="1"/>
  <c r="DB1986" i="16"/>
  <c r="CO1986" i="16"/>
  <c r="CN1986" i="16"/>
  <c r="CM1986" i="16"/>
  <c r="CL1986" i="16"/>
  <c r="CP1986" i="16" s="1"/>
  <c r="CQ1986" i="16" s="1"/>
  <c r="DE1985" i="16"/>
  <c r="DD1985" i="16"/>
  <c r="DC1985" i="16"/>
  <c r="DB1985" i="16"/>
  <c r="CO1985" i="16"/>
  <c r="CN1985" i="16"/>
  <c r="CM1985" i="16"/>
  <c r="CP1985" i="16" s="1"/>
  <c r="CQ1985" i="16" s="1"/>
  <c r="CL1985" i="16"/>
  <c r="DC1984" i="16"/>
  <c r="DD1984" i="16" s="1"/>
  <c r="DE1984" i="16" s="1"/>
  <c r="DB1984" i="16"/>
  <c r="CO1984" i="16"/>
  <c r="CN1984" i="16"/>
  <c r="CM1984" i="16"/>
  <c r="CL1984" i="16"/>
  <c r="DD1983" i="16"/>
  <c r="DE1983" i="16" s="1"/>
  <c r="DC1983" i="16"/>
  <c r="DB1983" i="16"/>
  <c r="CO1983" i="16"/>
  <c r="CN1983" i="16"/>
  <c r="CM1983" i="16"/>
  <c r="CL1983" i="16"/>
  <c r="CP1983" i="16" s="1"/>
  <c r="CQ1983" i="16" s="1"/>
  <c r="DC1982" i="16"/>
  <c r="DD1982" i="16" s="1"/>
  <c r="DE1982" i="16" s="1"/>
  <c r="DB1982" i="16"/>
  <c r="CO1982" i="16"/>
  <c r="CN1982" i="16"/>
  <c r="CM1982" i="16"/>
  <c r="CL1982" i="16"/>
  <c r="CP1982" i="16" s="1"/>
  <c r="CQ1982" i="16" s="1"/>
  <c r="DE1981" i="16"/>
  <c r="DD1981" i="16"/>
  <c r="DC1981" i="16"/>
  <c r="DB1981" i="16"/>
  <c r="CO1981" i="16"/>
  <c r="CN1981" i="16"/>
  <c r="CM1981" i="16"/>
  <c r="CP1981" i="16" s="1"/>
  <c r="CQ1981" i="16" s="1"/>
  <c r="CL1981" i="16"/>
  <c r="DC1980" i="16"/>
  <c r="DD1980" i="16" s="1"/>
  <c r="DE1980" i="16" s="1"/>
  <c r="DB1980" i="16"/>
  <c r="CO1980" i="16"/>
  <c r="CN1980" i="16"/>
  <c r="CM1980" i="16"/>
  <c r="CL1980" i="16"/>
  <c r="DD1979" i="16"/>
  <c r="DE1979" i="16" s="1"/>
  <c r="DC1979" i="16"/>
  <c r="DB1979" i="16"/>
  <c r="CQ1979" i="16"/>
  <c r="CO1979" i="16"/>
  <c r="CN1979" i="16"/>
  <c r="CM1979" i="16"/>
  <c r="CL1979" i="16"/>
  <c r="CP1979" i="16" s="1"/>
  <c r="DC1978" i="16"/>
  <c r="DD1978" i="16" s="1"/>
  <c r="DE1978" i="16" s="1"/>
  <c r="DB1978" i="16"/>
  <c r="CO1978" i="16"/>
  <c r="CN1978" i="16"/>
  <c r="CM1978" i="16"/>
  <c r="CL1978" i="16"/>
  <c r="CP1978" i="16" s="1"/>
  <c r="CQ1978" i="16" s="1"/>
  <c r="DE1977" i="16"/>
  <c r="DD1977" i="16"/>
  <c r="DC1977" i="16"/>
  <c r="DB1977" i="16"/>
  <c r="CO1977" i="16"/>
  <c r="CN1977" i="16"/>
  <c r="CM1977" i="16"/>
  <c r="CP1977" i="16" s="1"/>
  <c r="CQ1977" i="16" s="1"/>
  <c r="CL1977" i="16"/>
  <c r="DC1976" i="16"/>
  <c r="DD1976" i="16" s="1"/>
  <c r="DE1976" i="16" s="1"/>
  <c r="DB1976" i="16"/>
  <c r="CO1976" i="16"/>
  <c r="CN1976" i="16"/>
  <c r="CM1976" i="16"/>
  <c r="CL1976" i="16"/>
  <c r="DD1975" i="16"/>
  <c r="DE1975" i="16" s="1"/>
  <c r="DC1975" i="16"/>
  <c r="DB1975" i="16"/>
  <c r="CO1975" i="16"/>
  <c r="CN1975" i="16"/>
  <c r="CM1975" i="16"/>
  <c r="CL1975" i="16"/>
  <c r="CP1975" i="16" s="1"/>
  <c r="CQ1975" i="16" s="1"/>
  <c r="DC1974" i="16"/>
  <c r="DD1974" i="16" s="1"/>
  <c r="DE1974" i="16" s="1"/>
  <c r="DB1974" i="16"/>
  <c r="CO1974" i="16"/>
  <c r="CN1974" i="16"/>
  <c r="CM1974" i="16"/>
  <c r="CL1974" i="16"/>
  <c r="CP1974" i="16" s="1"/>
  <c r="CQ1974" i="16" s="1"/>
  <c r="DE1973" i="16"/>
  <c r="DD1973" i="16"/>
  <c r="DC1973" i="16"/>
  <c r="DB1973" i="16"/>
  <c r="CO1973" i="16"/>
  <c r="CN1973" i="16"/>
  <c r="CM1973" i="16"/>
  <c r="CP1973" i="16" s="1"/>
  <c r="CQ1973" i="16" s="1"/>
  <c r="CL1973" i="16"/>
  <c r="DC1972" i="16"/>
  <c r="DD1972" i="16" s="1"/>
  <c r="DE1972" i="16" s="1"/>
  <c r="DB1972" i="16"/>
  <c r="CO1972" i="16"/>
  <c r="CN1972" i="16"/>
  <c r="CM1972" i="16"/>
  <c r="CL1972" i="16"/>
  <c r="DD1971" i="16"/>
  <c r="DE1971" i="16" s="1"/>
  <c r="DC1971" i="16"/>
  <c r="DB1971" i="16"/>
  <c r="CQ1971" i="16"/>
  <c r="CO1971" i="16"/>
  <c r="CN1971" i="16"/>
  <c r="CM1971" i="16"/>
  <c r="CL1971" i="16"/>
  <c r="CP1971" i="16" s="1"/>
  <c r="DC1970" i="16"/>
  <c r="DD1970" i="16" s="1"/>
  <c r="DE1970" i="16" s="1"/>
  <c r="DB1970" i="16"/>
  <c r="CO1970" i="16"/>
  <c r="CN1970" i="16"/>
  <c r="CM1970" i="16"/>
  <c r="CL1970" i="16"/>
  <c r="DE1969" i="16"/>
  <c r="DD1969" i="16"/>
  <c r="DC1969" i="16"/>
  <c r="DB1969" i="16"/>
  <c r="CO1969" i="16"/>
  <c r="CN1969" i="16"/>
  <c r="CM1969" i="16"/>
  <c r="CP1969" i="16" s="1"/>
  <c r="CQ1969" i="16" s="1"/>
  <c r="CL1969" i="16"/>
  <c r="DC1968" i="16"/>
  <c r="DB1968" i="16"/>
  <c r="CO1968" i="16"/>
  <c r="CN1968" i="16"/>
  <c r="CM1968" i="16"/>
  <c r="CL1968" i="16"/>
  <c r="CP1968" i="16" s="1"/>
  <c r="CQ1968" i="16" s="1"/>
  <c r="DD1967" i="16"/>
  <c r="DE1967" i="16" s="1"/>
  <c r="DC1967" i="16"/>
  <c r="DB1967" i="16"/>
  <c r="CQ1967" i="16"/>
  <c r="CO1967" i="16"/>
  <c r="CN1967" i="16"/>
  <c r="CM1967" i="16"/>
  <c r="CL1967" i="16"/>
  <c r="CP1967" i="16" s="1"/>
  <c r="DC1966" i="16"/>
  <c r="DD1966" i="16" s="1"/>
  <c r="DE1966" i="16" s="1"/>
  <c r="DB1966" i="16"/>
  <c r="CO1966" i="16"/>
  <c r="CN1966" i="16"/>
  <c r="CM1966" i="16"/>
  <c r="CL1966" i="16"/>
  <c r="DE1965" i="16"/>
  <c r="DD1965" i="16"/>
  <c r="DC1965" i="16"/>
  <c r="DB1965" i="16"/>
  <c r="CO1965" i="16"/>
  <c r="CN1965" i="16"/>
  <c r="CM1965" i="16"/>
  <c r="CL1965" i="16"/>
  <c r="CP1965" i="16" s="1"/>
  <c r="CQ1965" i="16" s="1"/>
  <c r="DC1964" i="16"/>
  <c r="DD1964" i="16" s="1"/>
  <c r="DE1964" i="16" s="1"/>
  <c r="DB1964" i="16"/>
  <c r="CO1964" i="16"/>
  <c r="CN1964" i="16"/>
  <c r="CM1964" i="16"/>
  <c r="CL1964" i="16"/>
  <c r="DD1963" i="16"/>
  <c r="DE1963" i="16" s="1"/>
  <c r="DC1963" i="16"/>
  <c r="DB1963" i="16"/>
  <c r="CO1963" i="16"/>
  <c r="CN1963" i="16"/>
  <c r="CM1963" i="16"/>
  <c r="CL1963" i="16"/>
  <c r="CP1963" i="16" s="1"/>
  <c r="CQ1963" i="16" s="1"/>
  <c r="DC1962" i="16"/>
  <c r="DD1962" i="16" s="1"/>
  <c r="DE1962" i="16" s="1"/>
  <c r="DB1962" i="16"/>
  <c r="CO1962" i="16"/>
  <c r="CN1962" i="16"/>
  <c r="CM1962" i="16"/>
  <c r="CL1962" i="16"/>
  <c r="CP1962" i="16" s="1"/>
  <c r="CQ1962" i="16" s="1"/>
  <c r="DE1961" i="16"/>
  <c r="DD1961" i="16"/>
  <c r="DC1961" i="16"/>
  <c r="DB1961" i="16"/>
  <c r="CO1961" i="16"/>
  <c r="CN1961" i="16"/>
  <c r="CM1961" i="16"/>
  <c r="CL1961" i="16"/>
  <c r="CP1961" i="16" s="1"/>
  <c r="CQ1961" i="16" s="1"/>
  <c r="DC1960" i="16"/>
  <c r="DB1960" i="16"/>
  <c r="CO1960" i="16"/>
  <c r="CN1960" i="16"/>
  <c r="CM1960" i="16"/>
  <c r="CL1960" i="16"/>
  <c r="DD1959" i="16"/>
  <c r="DE1959" i="16" s="1"/>
  <c r="DC1959" i="16"/>
  <c r="DB1959" i="16"/>
  <c r="CO1959" i="16"/>
  <c r="CN1959" i="16"/>
  <c r="CM1959" i="16"/>
  <c r="CL1959" i="16"/>
  <c r="CP1959" i="16" s="1"/>
  <c r="CQ1959" i="16" s="1"/>
  <c r="DC1958" i="16"/>
  <c r="DD1958" i="16" s="1"/>
  <c r="DE1958" i="16" s="1"/>
  <c r="DB1958" i="16"/>
  <c r="CO1958" i="16"/>
  <c r="CN1958" i="16"/>
  <c r="CM1958" i="16"/>
  <c r="CL1958" i="16"/>
  <c r="DD1957" i="16"/>
  <c r="DE1957" i="16" s="1"/>
  <c r="DC1957" i="16"/>
  <c r="DB1957" i="16"/>
  <c r="CP1957" i="16"/>
  <c r="CQ1957" i="16" s="1"/>
  <c r="CO1957" i="16"/>
  <c r="CN1957" i="16"/>
  <c r="CM1957" i="16"/>
  <c r="CL1957" i="16"/>
  <c r="DC1956" i="16"/>
  <c r="DD1956" i="16" s="1"/>
  <c r="DE1956" i="16" s="1"/>
  <c r="DB1956" i="16"/>
  <c r="CO1956" i="16"/>
  <c r="CN1956" i="16"/>
  <c r="CM1956" i="16"/>
  <c r="CL1956" i="16"/>
  <c r="DD1955" i="16"/>
  <c r="DE1955" i="16" s="1"/>
  <c r="DC1955" i="16"/>
  <c r="DB1955" i="16"/>
  <c r="CO1955" i="16"/>
  <c r="CN1955" i="16"/>
  <c r="CM1955" i="16"/>
  <c r="CL1955" i="16"/>
  <c r="CP1955" i="16" s="1"/>
  <c r="CQ1955" i="16" s="1"/>
  <c r="DC1954" i="16"/>
  <c r="DB1954" i="16"/>
  <c r="CO1954" i="16"/>
  <c r="CN1954" i="16"/>
  <c r="CM1954" i="16"/>
  <c r="CL1954" i="16"/>
  <c r="CP1954" i="16" s="1"/>
  <c r="CQ1954" i="16" s="1"/>
  <c r="DE1953" i="16"/>
  <c r="DD1953" i="16"/>
  <c r="DC1953" i="16"/>
  <c r="DB1953" i="16"/>
  <c r="CO1953" i="16"/>
  <c r="CN1953" i="16"/>
  <c r="CM1953" i="16"/>
  <c r="CP1953" i="16" s="1"/>
  <c r="CQ1953" i="16" s="1"/>
  <c r="CL1953" i="16"/>
  <c r="DC1952" i="16"/>
  <c r="DB1952" i="16"/>
  <c r="CO1952" i="16"/>
  <c r="CN1952" i="16"/>
  <c r="CM1952" i="16"/>
  <c r="CL1952" i="16"/>
  <c r="CP1952" i="16" s="1"/>
  <c r="CQ1952" i="16" s="1"/>
  <c r="DD1951" i="16"/>
  <c r="DE1951" i="16" s="1"/>
  <c r="DC1951" i="16"/>
  <c r="DB1951" i="16"/>
  <c r="CP1951" i="16"/>
  <c r="CQ1951" i="16" s="1"/>
  <c r="CO1951" i="16"/>
  <c r="CN1951" i="16"/>
  <c r="CM1951" i="16"/>
  <c r="CL1951" i="16"/>
  <c r="DC1950" i="16"/>
  <c r="DD1950" i="16" s="1"/>
  <c r="DE1950" i="16" s="1"/>
  <c r="DB1950" i="16"/>
  <c r="CO1950" i="16"/>
  <c r="CN1950" i="16"/>
  <c r="CM1950" i="16"/>
  <c r="CL1950" i="16"/>
  <c r="DE1949" i="16"/>
  <c r="DD1949" i="16"/>
  <c r="DC1949" i="16"/>
  <c r="DB1949" i="16"/>
  <c r="CO1949" i="16"/>
  <c r="CN1949" i="16"/>
  <c r="CM1949" i="16"/>
  <c r="CL1949" i="16"/>
  <c r="CP1949" i="16" s="1"/>
  <c r="CQ1949" i="16" s="1"/>
  <c r="DC1948" i="16"/>
  <c r="DD1948" i="16" s="1"/>
  <c r="DE1948" i="16" s="1"/>
  <c r="DB1948" i="16"/>
  <c r="CO1948" i="16"/>
  <c r="CN1948" i="16"/>
  <c r="CM1948" i="16"/>
  <c r="CL1948" i="16"/>
  <c r="DD1947" i="16"/>
  <c r="DE1947" i="16" s="1"/>
  <c r="DC1947" i="16"/>
  <c r="DB1947" i="16"/>
  <c r="CQ1947" i="16"/>
  <c r="CP1947" i="16"/>
  <c r="CO1947" i="16"/>
  <c r="CN1947" i="16"/>
  <c r="CM1947" i="16"/>
  <c r="CL1947" i="16"/>
  <c r="DC1946" i="16"/>
  <c r="DD1946" i="16" s="1"/>
  <c r="DE1946" i="16" s="1"/>
  <c r="DB1946" i="16"/>
  <c r="CO1946" i="16"/>
  <c r="CN1946" i="16"/>
  <c r="CM1946" i="16"/>
  <c r="CL1946" i="16"/>
  <c r="CP1946" i="16" s="1"/>
  <c r="CQ1946" i="16" s="1"/>
  <c r="DE1945" i="16"/>
  <c r="DD1945" i="16"/>
  <c r="DC1945" i="16"/>
  <c r="DB1945" i="16"/>
  <c r="CO1945" i="16"/>
  <c r="CN1945" i="16"/>
  <c r="CM1945" i="16"/>
  <c r="CL1945" i="16"/>
  <c r="CP1945" i="16" s="1"/>
  <c r="CQ1945" i="16" s="1"/>
  <c r="DC1944" i="16"/>
  <c r="DB1944" i="16"/>
  <c r="CO1944" i="16"/>
  <c r="CN1944" i="16"/>
  <c r="CM1944" i="16"/>
  <c r="CL1944" i="16"/>
  <c r="DD1943" i="16"/>
  <c r="DE1943" i="16" s="1"/>
  <c r="DC1943" i="16"/>
  <c r="DB1943" i="16"/>
  <c r="CO1943" i="16"/>
  <c r="CN1943" i="16"/>
  <c r="CM1943" i="16"/>
  <c r="CL1943" i="16"/>
  <c r="CP1943" i="16" s="1"/>
  <c r="CQ1943" i="16" s="1"/>
  <c r="DC1942" i="16"/>
  <c r="DD1942" i="16" s="1"/>
  <c r="DE1942" i="16" s="1"/>
  <c r="DB1942" i="16"/>
  <c r="CO1942" i="16"/>
  <c r="CN1942" i="16"/>
  <c r="CM1942" i="16"/>
  <c r="CL1942" i="16"/>
  <c r="DD1941" i="16"/>
  <c r="DE1941" i="16" s="1"/>
  <c r="DC1941" i="16"/>
  <c r="DB1941" i="16"/>
  <c r="CP1941" i="16"/>
  <c r="CQ1941" i="16" s="1"/>
  <c r="CO1941" i="16"/>
  <c r="CN1941" i="16"/>
  <c r="CM1941" i="16"/>
  <c r="CL1941" i="16"/>
  <c r="DC1940" i="16"/>
  <c r="DD1940" i="16" s="1"/>
  <c r="DE1940" i="16" s="1"/>
  <c r="DB1940" i="16"/>
  <c r="CO1940" i="16"/>
  <c r="CN1940" i="16"/>
  <c r="CM1940" i="16"/>
  <c r="CL1940" i="16"/>
  <c r="DD1939" i="16"/>
  <c r="DE1939" i="16" s="1"/>
  <c r="DC1939" i="16"/>
  <c r="DB1939" i="16"/>
  <c r="CO1939" i="16"/>
  <c r="CN1939" i="16"/>
  <c r="CM1939" i="16"/>
  <c r="CL1939" i="16"/>
  <c r="CP1939" i="16" s="1"/>
  <c r="CQ1939" i="16" s="1"/>
  <c r="DC1938" i="16"/>
  <c r="DB1938" i="16"/>
  <c r="CO1938" i="16"/>
  <c r="CN1938" i="16"/>
  <c r="CM1938" i="16"/>
  <c r="CL1938" i="16"/>
  <c r="CP1938" i="16" s="1"/>
  <c r="CQ1938" i="16" s="1"/>
  <c r="DE1937" i="16"/>
  <c r="DD1937" i="16"/>
  <c r="DC1937" i="16"/>
  <c r="DB1937" i="16"/>
  <c r="CO1937" i="16"/>
  <c r="CN1937" i="16"/>
  <c r="CM1937" i="16"/>
  <c r="CP1937" i="16" s="1"/>
  <c r="CQ1937" i="16" s="1"/>
  <c r="CL1937" i="16"/>
  <c r="DC1936" i="16"/>
  <c r="DB1936" i="16"/>
  <c r="CO1936" i="16"/>
  <c r="CN1936" i="16"/>
  <c r="CM1936" i="16"/>
  <c r="CL1936" i="16"/>
  <c r="CP1936" i="16" s="1"/>
  <c r="CQ1936" i="16" s="1"/>
  <c r="DD1935" i="16"/>
  <c r="DE1935" i="16" s="1"/>
  <c r="DC1935" i="16"/>
  <c r="DB1935" i="16"/>
  <c r="CP1935" i="16"/>
  <c r="CQ1935" i="16" s="1"/>
  <c r="CO1935" i="16"/>
  <c r="CN1935" i="16"/>
  <c r="CM1935" i="16"/>
  <c r="CL1935" i="16"/>
  <c r="DC1934" i="16"/>
  <c r="DD1934" i="16" s="1"/>
  <c r="DE1934" i="16" s="1"/>
  <c r="DB1934" i="16"/>
  <c r="CO1934" i="16"/>
  <c r="CN1934" i="16"/>
  <c r="CM1934" i="16"/>
  <c r="CL1934" i="16"/>
  <c r="DE1933" i="16"/>
  <c r="DD1933" i="16"/>
  <c r="DC1933" i="16"/>
  <c r="DB1933" i="16"/>
  <c r="CO1933" i="16"/>
  <c r="CN1933" i="16"/>
  <c r="CM1933" i="16"/>
  <c r="CL1933" i="16"/>
  <c r="CP1933" i="16" s="1"/>
  <c r="CQ1933" i="16" s="1"/>
  <c r="DC1932" i="16"/>
  <c r="DD1932" i="16" s="1"/>
  <c r="DE1932" i="16" s="1"/>
  <c r="DB1932" i="16"/>
  <c r="CO1932" i="16"/>
  <c r="CN1932" i="16"/>
  <c r="CM1932" i="16"/>
  <c r="CL1932" i="16"/>
  <c r="DD1931" i="16"/>
  <c r="DE1931" i="16" s="1"/>
  <c r="DC1931" i="16"/>
  <c r="DB1931" i="16"/>
  <c r="CQ1931" i="16"/>
  <c r="CP1931" i="16"/>
  <c r="CO1931" i="16"/>
  <c r="CN1931" i="16"/>
  <c r="CM1931" i="16"/>
  <c r="CL1931" i="16"/>
  <c r="DC1930" i="16"/>
  <c r="DD1930" i="16" s="1"/>
  <c r="DE1930" i="16" s="1"/>
  <c r="DB1930" i="16"/>
  <c r="CO1930" i="16"/>
  <c r="CN1930" i="16"/>
  <c r="CM1930" i="16"/>
  <c r="CL1930" i="16"/>
  <c r="CP1930" i="16" s="1"/>
  <c r="CQ1930" i="16" s="1"/>
  <c r="DE1929" i="16"/>
  <c r="DD1929" i="16"/>
  <c r="DC1929" i="16"/>
  <c r="DB1929" i="16"/>
  <c r="CO1929" i="16"/>
  <c r="CN1929" i="16"/>
  <c r="CM1929" i="16"/>
  <c r="CL1929" i="16"/>
  <c r="CP1929" i="16" s="1"/>
  <c r="CQ1929" i="16" s="1"/>
  <c r="DC1928" i="16"/>
  <c r="DB1928" i="16"/>
  <c r="CO1928" i="16"/>
  <c r="CN1928" i="16"/>
  <c r="CM1928" i="16"/>
  <c r="CL1928" i="16"/>
  <c r="DD1927" i="16"/>
  <c r="DE1927" i="16" s="1"/>
  <c r="DC1927" i="16"/>
  <c r="DB1927" i="16"/>
  <c r="CO1927" i="16"/>
  <c r="CN1927" i="16"/>
  <c r="CM1927" i="16"/>
  <c r="CL1927" i="16"/>
  <c r="CP1927" i="16" s="1"/>
  <c r="CQ1927" i="16" s="1"/>
  <c r="DC1926" i="16"/>
  <c r="DD1926" i="16" s="1"/>
  <c r="DE1926" i="16" s="1"/>
  <c r="DB1926" i="16"/>
  <c r="CO1926" i="16"/>
  <c r="CN1926" i="16"/>
  <c r="CM1926" i="16"/>
  <c r="CL1926" i="16"/>
  <c r="DD1925" i="16"/>
  <c r="DE1925" i="16" s="1"/>
  <c r="DC1925" i="16"/>
  <c r="DB1925" i="16"/>
  <c r="CP1925" i="16"/>
  <c r="CQ1925" i="16" s="1"/>
  <c r="CO1925" i="16"/>
  <c r="CN1925" i="16"/>
  <c r="CM1925" i="16"/>
  <c r="CL1925" i="16"/>
  <c r="DC1924" i="16"/>
  <c r="DD1924" i="16" s="1"/>
  <c r="DE1924" i="16" s="1"/>
  <c r="DB1924" i="16"/>
  <c r="CO1924" i="16"/>
  <c r="CN1924" i="16"/>
  <c r="CM1924" i="16"/>
  <c r="CL1924" i="16"/>
  <c r="DD1923" i="16"/>
  <c r="DE1923" i="16" s="1"/>
  <c r="DC1923" i="16"/>
  <c r="DB1923" i="16"/>
  <c r="CO1923" i="16"/>
  <c r="CN1923" i="16"/>
  <c r="CM1923" i="16"/>
  <c r="CL1923" i="16"/>
  <c r="CP1923" i="16" s="1"/>
  <c r="CQ1923" i="16" s="1"/>
  <c r="DC1922" i="16"/>
  <c r="DB1922" i="16"/>
  <c r="CO1922" i="16"/>
  <c r="CN1922" i="16"/>
  <c r="CM1922" i="16"/>
  <c r="CL1922" i="16"/>
  <c r="CP1922" i="16" s="1"/>
  <c r="CQ1922" i="16" s="1"/>
  <c r="DE1921" i="16"/>
  <c r="DD1921" i="16"/>
  <c r="DC1921" i="16"/>
  <c r="DB1921" i="16"/>
  <c r="CO1921" i="16"/>
  <c r="CN1921" i="16"/>
  <c r="CM1921" i="16"/>
  <c r="CP1921" i="16" s="1"/>
  <c r="CQ1921" i="16" s="1"/>
  <c r="CL1921" i="16"/>
  <c r="DC1920" i="16"/>
  <c r="DB1920" i="16"/>
  <c r="CO1920" i="16"/>
  <c r="CN1920" i="16"/>
  <c r="CM1920" i="16"/>
  <c r="CL1920" i="16"/>
  <c r="CP1920" i="16" s="1"/>
  <c r="CQ1920" i="16" s="1"/>
  <c r="DD1919" i="16"/>
  <c r="DE1919" i="16" s="1"/>
  <c r="DC1919" i="16"/>
  <c r="DB1919" i="16"/>
  <c r="CP1919" i="16"/>
  <c r="CQ1919" i="16" s="1"/>
  <c r="CO1919" i="16"/>
  <c r="CN1919" i="16"/>
  <c r="CM1919" i="16"/>
  <c r="CL1919" i="16"/>
  <c r="DC1918" i="16"/>
  <c r="DD1918" i="16" s="1"/>
  <c r="DE1918" i="16" s="1"/>
  <c r="DB1918" i="16"/>
  <c r="CO1918" i="16"/>
  <c r="CN1918" i="16"/>
  <c r="CM1918" i="16"/>
  <c r="CL1918" i="16"/>
  <c r="DE1917" i="16"/>
  <c r="DD1917" i="16"/>
  <c r="DC1917" i="16"/>
  <c r="DB1917" i="16"/>
  <c r="CO1917" i="16"/>
  <c r="CN1917" i="16"/>
  <c r="CM1917" i="16"/>
  <c r="CL1917" i="16"/>
  <c r="CP1917" i="16" s="1"/>
  <c r="CQ1917" i="16" s="1"/>
  <c r="DC1916" i="16"/>
  <c r="DD1916" i="16" s="1"/>
  <c r="DE1916" i="16" s="1"/>
  <c r="DB1916" i="16"/>
  <c r="CO1916" i="16"/>
  <c r="CN1916" i="16"/>
  <c r="CM1916" i="16"/>
  <c r="CL1916" i="16"/>
  <c r="DD1915" i="16"/>
  <c r="DE1915" i="16" s="1"/>
  <c r="DC1915" i="16"/>
  <c r="DB1915" i="16"/>
  <c r="CO1915" i="16"/>
  <c r="CN1915" i="16"/>
  <c r="CM1915" i="16"/>
  <c r="CL1915" i="16"/>
  <c r="CP1915" i="16" s="1"/>
  <c r="CQ1915" i="16" s="1"/>
  <c r="DC1914" i="16"/>
  <c r="DD1914" i="16" s="1"/>
  <c r="DE1914" i="16" s="1"/>
  <c r="DB1914" i="16"/>
  <c r="CO1914" i="16"/>
  <c r="CN1914" i="16"/>
  <c r="CM1914" i="16"/>
  <c r="CL1914" i="16"/>
  <c r="DD1913" i="16"/>
  <c r="DE1913" i="16" s="1"/>
  <c r="DC1913" i="16"/>
  <c r="DB1913" i="16"/>
  <c r="CO1913" i="16"/>
  <c r="CN1913" i="16"/>
  <c r="CM1913" i="16"/>
  <c r="CL1913" i="16"/>
  <c r="CP1913" i="16" s="1"/>
  <c r="CQ1913" i="16" s="1"/>
  <c r="DC1912" i="16"/>
  <c r="DD1912" i="16" s="1"/>
  <c r="DE1912" i="16" s="1"/>
  <c r="DB1912" i="16"/>
  <c r="CO1912" i="16"/>
  <c r="CN1912" i="16"/>
  <c r="CM1912" i="16"/>
  <c r="CL1912" i="16"/>
  <c r="DD1911" i="16"/>
  <c r="DE1911" i="16" s="1"/>
  <c r="DC1911" i="16"/>
  <c r="DB1911" i="16"/>
  <c r="CO1911" i="16"/>
  <c r="CN1911" i="16"/>
  <c r="CM1911" i="16"/>
  <c r="CL1911" i="16"/>
  <c r="CP1911" i="16" s="1"/>
  <c r="CQ1911" i="16" s="1"/>
  <c r="DC1910" i="16"/>
  <c r="DD1910" i="16" s="1"/>
  <c r="DE1910" i="16" s="1"/>
  <c r="DB1910" i="16"/>
  <c r="CO1910" i="16"/>
  <c r="CN1910" i="16"/>
  <c r="CM1910" i="16"/>
  <c r="CL1910" i="16"/>
  <c r="DD1909" i="16"/>
  <c r="DE1909" i="16" s="1"/>
  <c r="DC1909" i="16"/>
  <c r="DB1909" i="16"/>
  <c r="CO1909" i="16"/>
  <c r="CN1909" i="16"/>
  <c r="CM1909" i="16"/>
  <c r="CL1909" i="16"/>
  <c r="CP1909" i="16" s="1"/>
  <c r="CQ1909" i="16" s="1"/>
  <c r="DC1908" i="16"/>
  <c r="DD1908" i="16" s="1"/>
  <c r="DE1908" i="16" s="1"/>
  <c r="DB1908" i="16"/>
  <c r="CO1908" i="16"/>
  <c r="CN1908" i="16"/>
  <c r="CM1908" i="16"/>
  <c r="CL1908" i="16"/>
  <c r="DD1907" i="16"/>
  <c r="DE1907" i="16" s="1"/>
  <c r="DC1907" i="16"/>
  <c r="DB1907" i="16"/>
  <c r="CO1907" i="16"/>
  <c r="CN1907" i="16"/>
  <c r="CM1907" i="16"/>
  <c r="CL1907" i="16"/>
  <c r="CP1907" i="16" s="1"/>
  <c r="CQ1907" i="16" s="1"/>
  <c r="DC1906" i="16"/>
  <c r="DD1906" i="16" s="1"/>
  <c r="DE1906" i="16" s="1"/>
  <c r="DB1906" i="16"/>
  <c r="CO1906" i="16"/>
  <c r="CN1906" i="16"/>
  <c r="CM1906" i="16"/>
  <c r="CL1906" i="16"/>
  <c r="DD1905" i="16"/>
  <c r="DE1905" i="16" s="1"/>
  <c r="DC1905" i="16"/>
  <c r="DB1905" i="16"/>
  <c r="CO1905" i="16"/>
  <c r="CN1905" i="16"/>
  <c r="CM1905" i="16"/>
  <c r="CL1905" i="16"/>
  <c r="CP1905" i="16" s="1"/>
  <c r="CQ1905" i="16" s="1"/>
  <c r="DC1904" i="16"/>
  <c r="DD1904" i="16" s="1"/>
  <c r="DE1904" i="16" s="1"/>
  <c r="DB1904" i="16"/>
  <c r="CO1904" i="16"/>
  <c r="CN1904" i="16"/>
  <c r="CM1904" i="16"/>
  <c r="CL1904" i="16"/>
  <c r="DD1903" i="16"/>
  <c r="DE1903" i="16" s="1"/>
  <c r="DC1903" i="16"/>
  <c r="DB1903" i="16"/>
  <c r="CO1903" i="16"/>
  <c r="CN1903" i="16"/>
  <c r="CM1903" i="16"/>
  <c r="CL1903" i="16"/>
  <c r="CP1903" i="16" s="1"/>
  <c r="CQ1903" i="16" s="1"/>
  <c r="DC1902" i="16"/>
  <c r="DD1902" i="16" s="1"/>
  <c r="DE1902" i="16" s="1"/>
  <c r="DB1902" i="16"/>
  <c r="CO1902" i="16"/>
  <c r="CN1902" i="16"/>
  <c r="CM1902" i="16"/>
  <c r="CL1902" i="16"/>
  <c r="DD1901" i="16"/>
  <c r="DE1901" i="16" s="1"/>
  <c r="DC1901" i="16"/>
  <c r="DB1901" i="16"/>
  <c r="CO1901" i="16"/>
  <c r="CN1901" i="16"/>
  <c r="CM1901" i="16"/>
  <c r="CL1901" i="16"/>
  <c r="CP1901" i="16" s="1"/>
  <c r="CQ1901" i="16" s="1"/>
  <c r="DC1900" i="16"/>
  <c r="DD1900" i="16" s="1"/>
  <c r="DE1900" i="16" s="1"/>
  <c r="DB1900" i="16"/>
  <c r="CO1900" i="16"/>
  <c r="CN1900" i="16"/>
  <c r="CM1900" i="16"/>
  <c r="CL1900" i="16"/>
  <c r="DD1899" i="16"/>
  <c r="DE1899" i="16" s="1"/>
  <c r="DC1899" i="16"/>
  <c r="DB1899" i="16"/>
  <c r="CO1899" i="16"/>
  <c r="CN1899" i="16"/>
  <c r="CM1899" i="16"/>
  <c r="CL1899" i="16"/>
  <c r="CP1899" i="16" s="1"/>
  <c r="CQ1899" i="16" s="1"/>
  <c r="DC1898" i="16"/>
  <c r="DD1898" i="16" s="1"/>
  <c r="DE1898" i="16" s="1"/>
  <c r="DB1898" i="16"/>
  <c r="CO1898" i="16"/>
  <c r="CN1898" i="16"/>
  <c r="CM1898" i="16"/>
  <c r="CL1898" i="16"/>
  <c r="DD1897" i="16"/>
  <c r="DE1897" i="16" s="1"/>
  <c r="DC1897" i="16"/>
  <c r="DB1897" i="16"/>
  <c r="CO1897" i="16"/>
  <c r="CN1897" i="16"/>
  <c r="CM1897" i="16"/>
  <c r="CL1897" i="16"/>
  <c r="CP1897" i="16" s="1"/>
  <c r="CQ1897" i="16" s="1"/>
  <c r="DC1896" i="16"/>
  <c r="DD1896" i="16" s="1"/>
  <c r="DE1896" i="16" s="1"/>
  <c r="DB1896" i="16"/>
  <c r="CO1896" i="16"/>
  <c r="CN1896" i="16"/>
  <c r="CM1896" i="16"/>
  <c r="CL1896" i="16"/>
  <c r="DD1895" i="16"/>
  <c r="DE1895" i="16" s="1"/>
  <c r="DC1895" i="16"/>
  <c r="DB1895" i="16"/>
  <c r="CO1895" i="16"/>
  <c r="CN1895" i="16"/>
  <c r="CM1895" i="16"/>
  <c r="CL1895" i="16"/>
  <c r="CP1895" i="16" s="1"/>
  <c r="CQ1895" i="16" s="1"/>
  <c r="DC1894" i="16"/>
  <c r="DD1894" i="16" s="1"/>
  <c r="DE1894" i="16" s="1"/>
  <c r="DB1894" i="16"/>
  <c r="CO1894" i="16"/>
  <c r="CN1894" i="16"/>
  <c r="CM1894" i="16"/>
  <c r="CL1894" i="16"/>
  <c r="DD1893" i="16"/>
  <c r="DE1893" i="16" s="1"/>
  <c r="DC1893" i="16"/>
  <c r="DB1893" i="16"/>
  <c r="CO1893" i="16"/>
  <c r="CN1893" i="16"/>
  <c r="CM1893" i="16"/>
  <c r="CL1893" i="16"/>
  <c r="CP1893" i="16" s="1"/>
  <c r="CQ1893" i="16" s="1"/>
  <c r="DC1892" i="16"/>
  <c r="DD1892" i="16" s="1"/>
  <c r="DE1892" i="16" s="1"/>
  <c r="DB1892" i="16"/>
  <c r="CO1892" i="16"/>
  <c r="CN1892" i="16"/>
  <c r="CM1892" i="16"/>
  <c r="CL1892" i="16"/>
  <c r="DD1891" i="16"/>
  <c r="DE1891" i="16" s="1"/>
  <c r="DC1891" i="16"/>
  <c r="DB1891" i="16"/>
  <c r="CO1891" i="16"/>
  <c r="CN1891" i="16"/>
  <c r="CM1891" i="16"/>
  <c r="CL1891" i="16"/>
  <c r="CP1891" i="16" s="1"/>
  <c r="CQ1891" i="16" s="1"/>
  <c r="DC1890" i="16"/>
  <c r="DD1890" i="16" s="1"/>
  <c r="DE1890" i="16" s="1"/>
  <c r="DB1890" i="16"/>
  <c r="CO1890" i="16"/>
  <c r="CN1890" i="16"/>
  <c r="CM1890" i="16"/>
  <c r="CL1890" i="16"/>
  <c r="DD1889" i="16"/>
  <c r="DE1889" i="16" s="1"/>
  <c r="DC1889" i="16"/>
  <c r="DB1889" i="16"/>
  <c r="CO1889" i="16"/>
  <c r="CN1889" i="16"/>
  <c r="CM1889" i="16"/>
  <c r="CL1889" i="16"/>
  <c r="CP1889" i="16" s="1"/>
  <c r="CQ1889" i="16" s="1"/>
  <c r="DC1888" i="16"/>
  <c r="DD1888" i="16" s="1"/>
  <c r="DE1888" i="16" s="1"/>
  <c r="DB1888" i="16"/>
  <c r="CO1888" i="16"/>
  <c r="CN1888" i="16"/>
  <c r="CM1888" i="16"/>
  <c r="CL1888" i="16"/>
  <c r="DD1887" i="16"/>
  <c r="DE1887" i="16" s="1"/>
  <c r="DC1887" i="16"/>
  <c r="DB1887" i="16"/>
  <c r="CO1887" i="16"/>
  <c r="CN1887" i="16"/>
  <c r="CM1887" i="16"/>
  <c r="CL1887" i="16"/>
  <c r="CP1887" i="16" s="1"/>
  <c r="CQ1887" i="16" s="1"/>
  <c r="DC1886" i="16"/>
  <c r="DD1886" i="16" s="1"/>
  <c r="DE1886" i="16" s="1"/>
  <c r="DB1886" i="16"/>
  <c r="CO1886" i="16"/>
  <c r="CN1886" i="16"/>
  <c r="CM1886" i="16"/>
  <c r="CL1886" i="16"/>
  <c r="DD1885" i="16"/>
  <c r="DE1885" i="16" s="1"/>
  <c r="DC1885" i="16"/>
  <c r="DB1885" i="16"/>
  <c r="CO1885" i="16"/>
  <c r="CN1885" i="16"/>
  <c r="CM1885" i="16"/>
  <c r="CL1885" i="16"/>
  <c r="CP1885" i="16" s="1"/>
  <c r="CQ1885" i="16" s="1"/>
  <c r="DC1884" i="16"/>
  <c r="DD1884" i="16" s="1"/>
  <c r="DE1884" i="16" s="1"/>
  <c r="DB1884" i="16"/>
  <c r="CO1884" i="16"/>
  <c r="CN1884" i="16"/>
  <c r="CM1884" i="16"/>
  <c r="CL1884" i="16"/>
  <c r="DD1883" i="16"/>
  <c r="DE1883" i="16" s="1"/>
  <c r="DC1883" i="16"/>
  <c r="DB1883" i="16"/>
  <c r="CO1883" i="16"/>
  <c r="CN1883" i="16"/>
  <c r="CM1883" i="16"/>
  <c r="CL1883" i="16"/>
  <c r="CP1883" i="16" s="1"/>
  <c r="CQ1883" i="16" s="1"/>
  <c r="DC1882" i="16"/>
  <c r="DD1882" i="16" s="1"/>
  <c r="DE1882" i="16" s="1"/>
  <c r="DB1882" i="16"/>
  <c r="CO1882" i="16"/>
  <c r="CN1882" i="16"/>
  <c r="CM1882" i="16"/>
  <c r="CL1882" i="16"/>
  <c r="DD1881" i="16"/>
  <c r="DE1881" i="16" s="1"/>
  <c r="DC1881" i="16"/>
  <c r="DB1881" i="16"/>
  <c r="CO1881" i="16"/>
  <c r="CN1881" i="16"/>
  <c r="CM1881" i="16"/>
  <c r="CL1881" i="16"/>
  <c r="CP1881" i="16" s="1"/>
  <c r="CQ1881" i="16" s="1"/>
  <c r="DC1880" i="16"/>
  <c r="DD1880" i="16" s="1"/>
  <c r="DE1880" i="16" s="1"/>
  <c r="DB1880" i="16"/>
  <c r="CO1880" i="16"/>
  <c r="CN1880" i="16"/>
  <c r="CM1880" i="16"/>
  <c r="CL1880" i="16"/>
  <c r="DD1879" i="16"/>
  <c r="DE1879" i="16" s="1"/>
  <c r="DC1879" i="16"/>
  <c r="DB1879" i="16"/>
  <c r="CO1879" i="16"/>
  <c r="CN1879" i="16"/>
  <c r="CM1879" i="16"/>
  <c r="CL1879" i="16"/>
  <c r="CP1879" i="16" s="1"/>
  <c r="CQ1879" i="16" s="1"/>
  <c r="DC1878" i="16"/>
  <c r="DD1878" i="16" s="1"/>
  <c r="DE1878" i="16" s="1"/>
  <c r="DB1878" i="16"/>
  <c r="CO1878" i="16"/>
  <c r="CN1878" i="16"/>
  <c r="CM1878" i="16"/>
  <c r="CL1878" i="16"/>
  <c r="DD1877" i="16"/>
  <c r="DE1877" i="16" s="1"/>
  <c r="DC1877" i="16"/>
  <c r="DB1877" i="16"/>
  <c r="CO1877" i="16"/>
  <c r="CN1877" i="16"/>
  <c r="CM1877" i="16"/>
  <c r="CL1877" i="16"/>
  <c r="CP1877" i="16" s="1"/>
  <c r="CQ1877" i="16" s="1"/>
  <c r="DC1876" i="16"/>
  <c r="DD1876" i="16" s="1"/>
  <c r="DE1876" i="16" s="1"/>
  <c r="DB1876" i="16"/>
  <c r="CO1876" i="16"/>
  <c r="CN1876" i="16"/>
  <c r="CM1876" i="16"/>
  <c r="CL1876" i="16"/>
  <c r="DD1875" i="16"/>
  <c r="DE1875" i="16" s="1"/>
  <c r="DC1875" i="16"/>
  <c r="DB1875" i="16"/>
  <c r="CO1875" i="16"/>
  <c r="CN1875" i="16"/>
  <c r="CM1875" i="16"/>
  <c r="CL1875" i="16"/>
  <c r="CP1875" i="16" s="1"/>
  <c r="CQ1875" i="16" s="1"/>
  <c r="DE1874" i="16"/>
  <c r="DC1874" i="16"/>
  <c r="DD1874" i="16" s="1"/>
  <c r="DB1874" i="16"/>
  <c r="CO1874" i="16"/>
  <c r="CN1874" i="16"/>
  <c r="CM1874" i="16"/>
  <c r="CL1874" i="16"/>
  <c r="DE1873" i="16"/>
  <c r="DD1873" i="16"/>
  <c r="DC1873" i="16"/>
  <c r="DB1873" i="16"/>
  <c r="CO1873" i="16"/>
  <c r="CN1873" i="16"/>
  <c r="CM1873" i="16"/>
  <c r="CP1873" i="16" s="1"/>
  <c r="CQ1873" i="16" s="1"/>
  <c r="CL1873" i="16"/>
  <c r="DC1872" i="16"/>
  <c r="DD1872" i="16" s="1"/>
  <c r="DE1872" i="16" s="1"/>
  <c r="DB1872" i="16"/>
  <c r="CO1872" i="16"/>
  <c r="CN1872" i="16"/>
  <c r="CM1872" i="16"/>
  <c r="CL1872" i="16"/>
  <c r="DE1871" i="16"/>
  <c r="DD1871" i="16"/>
  <c r="DC1871" i="16"/>
  <c r="DB1871" i="16"/>
  <c r="CO1871" i="16"/>
  <c r="CN1871" i="16"/>
  <c r="CM1871" i="16"/>
  <c r="CL1871" i="16"/>
  <c r="CP1871" i="16" s="1"/>
  <c r="CQ1871" i="16" s="1"/>
  <c r="DC1870" i="16"/>
  <c r="DB1870" i="16"/>
  <c r="CO1870" i="16"/>
  <c r="CN1870" i="16"/>
  <c r="CM1870" i="16"/>
  <c r="CL1870" i="16"/>
  <c r="DE1869" i="16"/>
  <c r="DD1869" i="16"/>
  <c r="DC1869" i="16"/>
  <c r="DB1869" i="16"/>
  <c r="CO1869" i="16"/>
  <c r="CN1869" i="16"/>
  <c r="CM1869" i="16"/>
  <c r="CL1869" i="16"/>
  <c r="DC1868" i="16"/>
  <c r="DB1868" i="16"/>
  <c r="CO1868" i="16"/>
  <c r="CN1868" i="16"/>
  <c r="CM1868" i="16"/>
  <c r="CL1868" i="16"/>
  <c r="DC1867" i="16"/>
  <c r="DD1867" i="16" s="1"/>
  <c r="DE1867" i="16" s="1"/>
  <c r="DB1867" i="16"/>
  <c r="CP1867" i="16"/>
  <c r="CQ1867" i="16" s="1"/>
  <c r="CO1867" i="16"/>
  <c r="CN1867" i="16"/>
  <c r="CM1867" i="16"/>
  <c r="CL1867" i="16"/>
  <c r="DE1866" i="16"/>
  <c r="DC1866" i="16"/>
  <c r="DB1866" i="16"/>
  <c r="DD1866" i="16" s="1"/>
  <c r="CO1866" i="16"/>
  <c r="CN1866" i="16"/>
  <c r="CM1866" i="16"/>
  <c r="CL1866" i="16"/>
  <c r="CP1866" i="16" s="1"/>
  <c r="CQ1866" i="16" s="1"/>
  <c r="DC1865" i="16"/>
  <c r="DB1865" i="16"/>
  <c r="DD1865" i="16" s="1"/>
  <c r="DE1865" i="16" s="1"/>
  <c r="CO1865" i="16"/>
  <c r="CN1865" i="16"/>
  <c r="CM1865" i="16"/>
  <c r="CL1865" i="16"/>
  <c r="DE1864" i="16"/>
  <c r="DD1864" i="16"/>
  <c r="DC1864" i="16"/>
  <c r="DB1864" i="16"/>
  <c r="CO1864" i="16"/>
  <c r="CN1864" i="16"/>
  <c r="CM1864" i="16"/>
  <c r="CP1864" i="16" s="1"/>
  <c r="CQ1864" i="16" s="1"/>
  <c r="CL1864" i="16"/>
  <c r="DC1863" i="16"/>
  <c r="DD1863" i="16" s="1"/>
  <c r="DE1863" i="16" s="1"/>
  <c r="DB1863" i="16"/>
  <c r="CO1863" i="16"/>
  <c r="CN1863" i="16"/>
  <c r="CM1863" i="16"/>
  <c r="CL1863" i="16"/>
  <c r="DD1862" i="16"/>
  <c r="DE1862" i="16" s="1"/>
  <c r="DC1862" i="16"/>
  <c r="DB1862" i="16"/>
  <c r="CQ1862" i="16"/>
  <c r="CO1862" i="16"/>
  <c r="CN1862" i="16"/>
  <c r="CM1862" i="16"/>
  <c r="CL1862" i="16"/>
  <c r="CP1862" i="16" s="1"/>
  <c r="DC1861" i="16"/>
  <c r="DD1861" i="16" s="1"/>
  <c r="DE1861" i="16" s="1"/>
  <c r="DB1861" i="16"/>
  <c r="CO1861" i="16"/>
  <c r="CN1861" i="16"/>
  <c r="CM1861" i="16"/>
  <c r="CL1861" i="16"/>
  <c r="DE1860" i="16"/>
  <c r="DD1860" i="16"/>
  <c r="DC1860" i="16"/>
  <c r="DB1860" i="16"/>
  <c r="CP1860" i="16"/>
  <c r="CQ1860" i="16" s="1"/>
  <c r="CO1860" i="16"/>
  <c r="CN1860" i="16"/>
  <c r="CM1860" i="16"/>
  <c r="CL1860" i="16"/>
  <c r="DC1859" i="16"/>
  <c r="DB1859" i="16"/>
  <c r="CO1859" i="16"/>
  <c r="CN1859" i="16"/>
  <c r="CM1859" i="16"/>
  <c r="CL1859" i="16"/>
  <c r="DD1858" i="16"/>
  <c r="DE1858" i="16" s="1"/>
  <c r="DC1858" i="16"/>
  <c r="DB1858" i="16"/>
  <c r="CQ1858" i="16"/>
  <c r="CO1858" i="16"/>
  <c r="CN1858" i="16"/>
  <c r="CM1858" i="16"/>
  <c r="CL1858" i="16"/>
  <c r="CP1858" i="16" s="1"/>
  <c r="DC1857" i="16"/>
  <c r="DD1857" i="16" s="1"/>
  <c r="DE1857" i="16" s="1"/>
  <c r="DB1857" i="16"/>
  <c r="CO1857" i="16"/>
  <c r="CN1857" i="16"/>
  <c r="CM1857" i="16"/>
  <c r="CL1857" i="16"/>
  <c r="DE1856" i="16"/>
  <c r="DD1856" i="16"/>
  <c r="DC1856" i="16"/>
  <c r="DB1856" i="16"/>
  <c r="CO1856" i="16"/>
  <c r="CN1856" i="16"/>
  <c r="CM1856" i="16"/>
  <c r="CP1856" i="16" s="1"/>
  <c r="CQ1856" i="16" s="1"/>
  <c r="CL1856" i="16"/>
  <c r="DC1855" i="16"/>
  <c r="DB1855" i="16"/>
  <c r="CO1855" i="16"/>
  <c r="CN1855" i="16"/>
  <c r="CM1855" i="16"/>
  <c r="CL1855" i="16"/>
  <c r="CP1855" i="16" s="1"/>
  <c r="CQ1855" i="16" s="1"/>
  <c r="DD1854" i="16"/>
  <c r="DE1854" i="16" s="1"/>
  <c r="DC1854" i="16"/>
  <c r="DB1854" i="16"/>
  <c r="CO1854" i="16"/>
  <c r="CN1854" i="16"/>
  <c r="CM1854" i="16"/>
  <c r="CL1854" i="16"/>
  <c r="CP1854" i="16" s="1"/>
  <c r="CQ1854" i="16" s="1"/>
  <c r="DC1853" i="16"/>
  <c r="DD1853" i="16" s="1"/>
  <c r="DE1853" i="16" s="1"/>
  <c r="DB1853" i="16"/>
  <c r="CO1853" i="16"/>
  <c r="CN1853" i="16"/>
  <c r="CM1853" i="16"/>
  <c r="CL1853" i="16"/>
  <c r="DE1852" i="16"/>
  <c r="DD1852" i="16"/>
  <c r="DC1852" i="16"/>
  <c r="DB1852" i="16"/>
  <c r="CP1852" i="16"/>
  <c r="CQ1852" i="16" s="1"/>
  <c r="CO1852" i="16"/>
  <c r="CN1852" i="16"/>
  <c r="CM1852" i="16"/>
  <c r="CL1852" i="16"/>
  <c r="DC1851" i="16"/>
  <c r="DB1851" i="16"/>
  <c r="CO1851" i="16"/>
  <c r="CN1851" i="16"/>
  <c r="CM1851" i="16"/>
  <c r="CL1851" i="16"/>
  <c r="DD1850" i="16"/>
  <c r="DE1850" i="16" s="1"/>
  <c r="DC1850" i="16"/>
  <c r="DB1850" i="16"/>
  <c r="CQ1850" i="16"/>
  <c r="CO1850" i="16"/>
  <c r="CN1850" i="16"/>
  <c r="CM1850" i="16"/>
  <c r="CL1850" i="16"/>
  <c r="CP1850" i="16" s="1"/>
  <c r="DC1849" i="16"/>
  <c r="DD1849" i="16" s="1"/>
  <c r="DE1849" i="16" s="1"/>
  <c r="DB1849" i="16"/>
  <c r="CO1849" i="16"/>
  <c r="CN1849" i="16"/>
  <c r="CM1849" i="16"/>
  <c r="CL1849" i="16"/>
  <c r="DE1848" i="16"/>
  <c r="DD1848" i="16"/>
  <c r="DC1848" i="16"/>
  <c r="DB1848" i="16"/>
  <c r="CP1848" i="16"/>
  <c r="CQ1848" i="16" s="1"/>
  <c r="CO1848" i="16"/>
  <c r="CN1848" i="16"/>
  <c r="CM1848" i="16"/>
  <c r="CL1848" i="16"/>
  <c r="DC1847" i="16"/>
  <c r="DB1847" i="16"/>
  <c r="CO1847" i="16"/>
  <c r="CN1847" i="16"/>
  <c r="CM1847" i="16"/>
  <c r="CL1847" i="16"/>
  <c r="DD1846" i="16"/>
  <c r="DE1846" i="16" s="1"/>
  <c r="DC1846" i="16"/>
  <c r="DB1846" i="16"/>
  <c r="CO1846" i="16"/>
  <c r="CN1846" i="16"/>
  <c r="CM1846" i="16"/>
  <c r="CL1846" i="16"/>
  <c r="CP1846" i="16" s="1"/>
  <c r="CQ1846" i="16" s="1"/>
  <c r="DC1845" i="16"/>
  <c r="DD1845" i="16" s="1"/>
  <c r="DE1845" i="16" s="1"/>
  <c r="DB1845" i="16"/>
  <c r="CO1845" i="16"/>
  <c r="CN1845" i="16"/>
  <c r="CM1845" i="16"/>
  <c r="CP1845" i="16" s="1"/>
  <c r="CQ1845" i="16" s="1"/>
  <c r="CL1845" i="16"/>
  <c r="DE1844" i="16"/>
  <c r="DD1844" i="16"/>
  <c r="DC1844" i="16"/>
  <c r="DB1844" i="16"/>
  <c r="CO1844" i="16"/>
  <c r="CN1844" i="16"/>
  <c r="CM1844" i="16"/>
  <c r="CP1844" i="16" s="1"/>
  <c r="CQ1844" i="16" s="1"/>
  <c r="CL1844" i="16"/>
  <c r="DC1843" i="16"/>
  <c r="DB1843" i="16"/>
  <c r="CO1843" i="16"/>
  <c r="CN1843" i="16"/>
  <c r="CM1843" i="16"/>
  <c r="CL1843" i="16"/>
  <c r="CP1843" i="16" s="1"/>
  <c r="CQ1843" i="16" s="1"/>
  <c r="DD1842" i="16"/>
  <c r="DE1842" i="16" s="1"/>
  <c r="DC1842" i="16"/>
  <c r="DB1842" i="16"/>
  <c r="CO1842" i="16"/>
  <c r="CN1842" i="16"/>
  <c r="CM1842" i="16"/>
  <c r="CL1842" i="16"/>
  <c r="CP1842" i="16" s="1"/>
  <c r="CQ1842" i="16" s="1"/>
  <c r="DC1841" i="16"/>
  <c r="DD1841" i="16" s="1"/>
  <c r="DE1841" i="16" s="1"/>
  <c r="DB1841" i="16"/>
  <c r="CO1841" i="16"/>
  <c r="CN1841" i="16"/>
  <c r="CM1841" i="16"/>
  <c r="CP1841" i="16" s="1"/>
  <c r="CQ1841" i="16" s="1"/>
  <c r="CL1841" i="16"/>
  <c r="DE1840" i="16"/>
  <c r="DD1840" i="16"/>
  <c r="DC1840" i="16"/>
  <c r="DB1840" i="16"/>
  <c r="CP1840" i="16"/>
  <c r="CQ1840" i="16" s="1"/>
  <c r="CO1840" i="16"/>
  <c r="CN1840" i="16"/>
  <c r="CM1840" i="16"/>
  <c r="CL1840" i="16"/>
  <c r="DC1839" i="16"/>
  <c r="DD1839" i="16" s="1"/>
  <c r="DE1839" i="16" s="1"/>
  <c r="DB1839" i="16"/>
  <c r="CO1839" i="16"/>
  <c r="CN1839" i="16"/>
  <c r="CM1839" i="16"/>
  <c r="CL1839" i="16"/>
  <c r="DD1838" i="16"/>
  <c r="DE1838" i="16" s="1"/>
  <c r="DC1838" i="16"/>
  <c r="DB1838" i="16"/>
  <c r="CP1838" i="16"/>
  <c r="CQ1838" i="16" s="1"/>
  <c r="CO1838" i="16"/>
  <c r="CN1838" i="16"/>
  <c r="CM1838" i="16"/>
  <c r="CL1838" i="16"/>
  <c r="DC1837" i="16"/>
  <c r="DB1837" i="16"/>
  <c r="CO1837" i="16"/>
  <c r="CN1837" i="16"/>
  <c r="CM1837" i="16"/>
  <c r="CL1837" i="16"/>
  <c r="DE1836" i="16"/>
  <c r="DD1836" i="16"/>
  <c r="DC1836" i="16"/>
  <c r="DB1836" i="16"/>
  <c r="CP1836" i="16"/>
  <c r="CQ1836" i="16" s="1"/>
  <c r="CO1836" i="16"/>
  <c r="CN1836" i="16"/>
  <c r="CM1836" i="16"/>
  <c r="CL1836" i="16"/>
  <c r="DC1835" i="16"/>
  <c r="DB1835" i="16"/>
  <c r="CO1835" i="16"/>
  <c r="CN1835" i="16"/>
  <c r="CM1835" i="16"/>
  <c r="CL1835" i="16"/>
  <c r="DD1834" i="16"/>
  <c r="DE1834" i="16" s="1"/>
  <c r="DC1834" i="16"/>
  <c r="DB1834" i="16"/>
  <c r="CP1834" i="16"/>
  <c r="CQ1834" i="16" s="1"/>
  <c r="CO1834" i="16"/>
  <c r="CN1834" i="16"/>
  <c r="CM1834" i="16"/>
  <c r="CL1834" i="16"/>
  <c r="DC1833" i="16"/>
  <c r="DD1833" i="16" s="1"/>
  <c r="DE1833" i="16" s="1"/>
  <c r="DB1833" i="16"/>
  <c r="CO1833" i="16"/>
  <c r="CN1833" i="16"/>
  <c r="CM1833" i="16"/>
  <c r="CL1833" i="16"/>
  <c r="DD1832" i="16"/>
  <c r="DE1832" i="16" s="1"/>
  <c r="DC1832" i="16"/>
  <c r="DB1832" i="16"/>
  <c r="CO1832" i="16"/>
  <c r="CN1832" i="16"/>
  <c r="CM1832" i="16"/>
  <c r="CL1832" i="16"/>
  <c r="CP1832" i="16" s="1"/>
  <c r="CQ1832" i="16" s="1"/>
  <c r="DC1831" i="16"/>
  <c r="DB1831" i="16"/>
  <c r="CO1831" i="16"/>
  <c r="CN1831" i="16"/>
  <c r="CM1831" i="16"/>
  <c r="CL1831" i="16"/>
  <c r="CP1831" i="16" s="1"/>
  <c r="CQ1831" i="16" s="1"/>
  <c r="DD1830" i="16"/>
  <c r="DE1830" i="16" s="1"/>
  <c r="DC1830" i="16"/>
  <c r="DB1830" i="16"/>
  <c r="CO1830" i="16"/>
  <c r="CN1830" i="16"/>
  <c r="CM1830" i="16"/>
  <c r="CL1830" i="16"/>
  <c r="CP1830" i="16" s="1"/>
  <c r="CQ1830" i="16" s="1"/>
  <c r="DC1829" i="16"/>
  <c r="DB1829" i="16"/>
  <c r="CO1829" i="16"/>
  <c r="CN1829" i="16"/>
  <c r="CM1829" i="16"/>
  <c r="CP1829" i="16" s="1"/>
  <c r="CQ1829" i="16" s="1"/>
  <c r="CL1829" i="16"/>
  <c r="DD1828" i="16"/>
  <c r="DE1828" i="16" s="1"/>
  <c r="DC1828" i="16"/>
  <c r="DB1828" i="16"/>
  <c r="CO1828" i="16"/>
  <c r="CN1828" i="16"/>
  <c r="CM1828" i="16"/>
  <c r="CL1828" i="16"/>
  <c r="DC1827" i="16"/>
  <c r="DD1827" i="16" s="1"/>
  <c r="DE1827" i="16" s="1"/>
  <c r="DB1827" i="16"/>
  <c r="CO1827" i="16"/>
  <c r="CN1827" i="16"/>
  <c r="CM1827" i="16"/>
  <c r="CL1827" i="16"/>
  <c r="DD1826" i="16"/>
  <c r="DE1826" i="16" s="1"/>
  <c r="DC1826" i="16"/>
  <c r="DB1826" i="16"/>
  <c r="CO1826" i="16"/>
  <c r="CN1826" i="16"/>
  <c r="CM1826" i="16"/>
  <c r="CL1826" i="16"/>
  <c r="CP1826" i="16" s="1"/>
  <c r="CQ1826" i="16" s="1"/>
  <c r="DC1825" i="16"/>
  <c r="DB1825" i="16"/>
  <c r="CO1825" i="16"/>
  <c r="CN1825" i="16"/>
  <c r="CM1825" i="16"/>
  <c r="CP1825" i="16" s="1"/>
  <c r="CQ1825" i="16" s="1"/>
  <c r="CL1825" i="16"/>
  <c r="DD1824" i="16"/>
  <c r="DE1824" i="16" s="1"/>
  <c r="DC1824" i="16"/>
  <c r="DB1824" i="16"/>
  <c r="CP1824" i="16"/>
  <c r="CQ1824" i="16" s="1"/>
  <c r="CO1824" i="16"/>
  <c r="CN1824" i="16"/>
  <c r="CM1824" i="16"/>
  <c r="CL1824" i="16"/>
  <c r="DC1823" i="16"/>
  <c r="DD1823" i="16" s="1"/>
  <c r="DE1823" i="16" s="1"/>
  <c r="DB1823" i="16"/>
  <c r="CO1823" i="16"/>
  <c r="CN1823" i="16"/>
  <c r="CM1823" i="16"/>
  <c r="CL1823" i="16"/>
  <c r="DD1822" i="16"/>
  <c r="DE1822" i="16" s="1"/>
  <c r="DC1822" i="16"/>
  <c r="DB1822" i="16"/>
  <c r="CP1822" i="16"/>
  <c r="CQ1822" i="16" s="1"/>
  <c r="CO1822" i="16"/>
  <c r="CN1822" i="16"/>
  <c r="CM1822" i="16"/>
  <c r="CL1822" i="16"/>
  <c r="DC1821" i="16"/>
  <c r="DB1821" i="16"/>
  <c r="CO1821" i="16"/>
  <c r="CN1821" i="16"/>
  <c r="CM1821" i="16"/>
  <c r="CL1821" i="16"/>
  <c r="DE1820" i="16"/>
  <c r="DD1820" i="16"/>
  <c r="DC1820" i="16"/>
  <c r="DB1820" i="16"/>
  <c r="CP1820" i="16"/>
  <c r="CQ1820" i="16" s="1"/>
  <c r="CO1820" i="16"/>
  <c r="CN1820" i="16"/>
  <c r="CM1820" i="16"/>
  <c r="CL1820" i="16"/>
  <c r="DC1819" i="16"/>
  <c r="DB1819" i="16"/>
  <c r="CO1819" i="16"/>
  <c r="CN1819" i="16"/>
  <c r="CM1819" i="16"/>
  <c r="CL1819" i="16"/>
  <c r="DD1818" i="16"/>
  <c r="DE1818" i="16" s="1"/>
  <c r="DC1818" i="16"/>
  <c r="DB1818" i="16"/>
  <c r="CQ1818" i="16"/>
  <c r="CP1818" i="16"/>
  <c r="CO1818" i="16"/>
  <c r="CN1818" i="16"/>
  <c r="CM1818" i="16"/>
  <c r="CL1818" i="16"/>
  <c r="DC1817" i="16"/>
  <c r="DB1817" i="16"/>
  <c r="CO1817" i="16"/>
  <c r="CN1817" i="16"/>
  <c r="CM1817" i="16"/>
  <c r="CL1817" i="16"/>
  <c r="DD1816" i="16"/>
  <c r="DE1816" i="16" s="1"/>
  <c r="DC1816" i="16"/>
  <c r="DB1816" i="16"/>
  <c r="CQ1816" i="16"/>
  <c r="CP1816" i="16"/>
  <c r="CO1816" i="16"/>
  <c r="CN1816" i="16"/>
  <c r="CM1816" i="16"/>
  <c r="CL1816" i="16"/>
  <c r="DC1815" i="16"/>
  <c r="DB1815" i="16"/>
  <c r="CO1815" i="16"/>
  <c r="CN1815" i="16"/>
  <c r="CM1815" i="16"/>
  <c r="CL1815" i="16"/>
  <c r="DD1814" i="16"/>
  <c r="DE1814" i="16" s="1"/>
  <c r="DC1814" i="16"/>
  <c r="DB1814" i="16"/>
  <c r="CP1814" i="16"/>
  <c r="CQ1814" i="16" s="1"/>
  <c r="CO1814" i="16"/>
  <c r="CN1814" i="16"/>
  <c r="CM1814" i="16"/>
  <c r="CL1814" i="16"/>
  <c r="DC1813" i="16"/>
  <c r="DD1813" i="16" s="1"/>
  <c r="DE1813" i="16" s="1"/>
  <c r="DB1813" i="16"/>
  <c r="CO1813" i="16"/>
  <c r="CN1813" i="16"/>
  <c r="CM1813" i="16"/>
  <c r="CL1813" i="16"/>
  <c r="DD1812" i="16"/>
  <c r="DE1812" i="16" s="1"/>
  <c r="DC1812" i="16"/>
  <c r="DB1812" i="16"/>
  <c r="CP1812" i="16"/>
  <c r="CQ1812" i="16" s="1"/>
  <c r="CO1812" i="16"/>
  <c r="CN1812" i="16"/>
  <c r="CM1812" i="16"/>
  <c r="CL1812" i="16"/>
  <c r="DC1811" i="16"/>
  <c r="DD1811" i="16" s="1"/>
  <c r="DE1811" i="16" s="1"/>
  <c r="DB1811" i="16"/>
  <c r="CO1811" i="16"/>
  <c r="CN1811" i="16"/>
  <c r="CM1811" i="16"/>
  <c r="CL1811" i="16"/>
  <c r="DD1810" i="16"/>
  <c r="DE1810" i="16" s="1"/>
  <c r="DC1810" i="16"/>
  <c r="DB1810" i="16"/>
  <c r="CQ1810" i="16"/>
  <c r="CP1810" i="16"/>
  <c r="CO1810" i="16"/>
  <c r="CN1810" i="16"/>
  <c r="CM1810" i="16"/>
  <c r="CL1810" i="16"/>
  <c r="DC1809" i="16"/>
  <c r="DD1809" i="16" s="1"/>
  <c r="DE1809" i="16" s="1"/>
  <c r="DB1809" i="16"/>
  <c r="CO1809" i="16"/>
  <c r="CN1809" i="16"/>
  <c r="CM1809" i="16"/>
  <c r="CL1809" i="16"/>
  <c r="DD1808" i="16"/>
  <c r="DE1808" i="16" s="1"/>
  <c r="DC1808" i="16"/>
  <c r="DB1808" i="16"/>
  <c r="CP1808" i="16"/>
  <c r="CQ1808" i="16" s="1"/>
  <c r="CO1808" i="16"/>
  <c r="CN1808" i="16"/>
  <c r="CM1808" i="16"/>
  <c r="CL1808" i="16"/>
  <c r="DC1807" i="16"/>
  <c r="DD1807" i="16" s="1"/>
  <c r="DE1807" i="16" s="1"/>
  <c r="DB1807" i="16"/>
  <c r="CO1807" i="16"/>
  <c r="CN1807" i="16"/>
  <c r="CM1807" i="16"/>
  <c r="CL1807" i="16"/>
  <c r="DD1806" i="16"/>
  <c r="DE1806" i="16" s="1"/>
  <c r="DC1806" i="16"/>
  <c r="DB1806" i="16"/>
  <c r="CP1806" i="16"/>
  <c r="CQ1806" i="16" s="1"/>
  <c r="CO1806" i="16"/>
  <c r="CN1806" i="16"/>
  <c r="CM1806" i="16"/>
  <c r="CL1806" i="16"/>
  <c r="DC1805" i="16"/>
  <c r="DD1805" i="16" s="1"/>
  <c r="DE1805" i="16" s="1"/>
  <c r="DB1805" i="16"/>
  <c r="CO1805" i="16"/>
  <c r="CN1805" i="16"/>
  <c r="CM1805" i="16"/>
  <c r="CP1805" i="16" s="1"/>
  <c r="CQ1805" i="16" s="1"/>
  <c r="CL1805" i="16"/>
  <c r="DD1804" i="16"/>
  <c r="DE1804" i="16" s="1"/>
  <c r="DC1804" i="16"/>
  <c r="DB1804" i="16"/>
  <c r="CQ1804" i="16"/>
  <c r="CP1804" i="16"/>
  <c r="CO1804" i="16"/>
  <c r="CN1804" i="16"/>
  <c r="CM1804" i="16"/>
  <c r="CL1804" i="16"/>
  <c r="DC1803" i="16"/>
  <c r="DD1803" i="16" s="1"/>
  <c r="DE1803" i="16" s="1"/>
  <c r="DB1803" i="16"/>
  <c r="CO1803" i="16"/>
  <c r="CN1803" i="16"/>
  <c r="CM1803" i="16"/>
  <c r="CL1803" i="16"/>
  <c r="DD1802" i="16"/>
  <c r="DE1802" i="16" s="1"/>
  <c r="DC1802" i="16"/>
  <c r="DB1802" i="16"/>
  <c r="CQ1802" i="16"/>
  <c r="CP1802" i="16"/>
  <c r="CO1802" i="16"/>
  <c r="CN1802" i="16"/>
  <c r="CM1802" i="16"/>
  <c r="CL1802" i="16"/>
  <c r="DC1801" i="16"/>
  <c r="DD1801" i="16" s="1"/>
  <c r="DE1801" i="16" s="1"/>
  <c r="DB1801" i="16"/>
  <c r="CO1801" i="16"/>
  <c r="CN1801" i="16"/>
  <c r="CM1801" i="16"/>
  <c r="CL1801" i="16"/>
  <c r="DD1800" i="16"/>
  <c r="DE1800" i="16" s="1"/>
  <c r="DC1800" i="16"/>
  <c r="DB1800" i="16"/>
  <c r="CQ1800" i="16"/>
  <c r="CP1800" i="16"/>
  <c r="CO1800" i="16"/>
  <c r="CN1800" i="16"/>
  <c r="CM1800" i="16"/>
  <c r="CL1800" i="16"/>
  <c r="DC1799" i="16"/>
  <c r="DD1799" i="16" s="1"/>
  <c r="DE1799" i="16" s="1"/>
  <c r="DB1799" i="16"/>
  <c r="CO1799" i="16"/>
  <c r="CN1799" i="16"/>
  <c r="CM1799" i="16"/>
  <c r="CL1799" i="16"/>
  <c r="DD1798" i="16"/>
  <c r="DE1798" i="16" s="1"/>
  <c r="DC1798" i="16"/>
  <c r="DB1798" i="16"/>
  <c r="CP1798" i="16"/>
  <c r="CQ1798" i="16" s="1"/>
  <c r="CO1798" i="16"/>
  <c r="CN1798" i="16"/>
  <c r="CM1798" i="16"/>
  <c r="CL1798" i="16"/>
  <c r="DC1797" i="16"/>
  <c r="DD1797" i="16" s="1"/>
  <c r="DE1797" i="16" s="1"/>
  <c r="DB1797" i="16"/>
  <c r="CO1797" i="16"/>
  <c r="CN1797" i="16"/>
  <c r="CM1797" i="16"/>
  <c r="CL1797" i="16"/>
  <c r="DD1796" i="16"/>
  <c r="DE1796" i="16" s="1"/>
  <c r="DC1796" i="16"/>
  <c r="DB1796" i="16"/>
  <c r="CP1796" i="16"/>
  <c r="CQ1796" i="16" s="1"/>
  <c r="CO1796" i="16"/>
  <c r="CN1796" i="16"/>
  <c r="CM1796" i="16"/>
  <c r="CL1796" i="16"/>
  <c r="DC1795" i="16"/>
  <c r="DD1795" i="16" s="1"/>
  <c r="DE1795" i="16" s="1"/>
  <c r="DB1795" i="16"/>
  <c r="CO1795" i="16"/>
  <c r="CN1795" i="16"/>
  <c r="CM1795" i="16"/>
  <c r="CL1795" i="16"/>
  <c r="DD1794" i="16"/>
  <c r="DE1794" i="16" s="1"/>
  <c r="DC1794" i="16"/>
  <c r="DB1794" i="16"/>
  <c r="CQ1794" i="16"/>
  <c r="CP1794" i="16"/>
  <c r="CO1794" i="16"/>
  <c r="CN1794" i="16"/>
  <c r="CM1794" i="16"/>
  <c r="CL1794" i="16"/>
  <c r="DC1793" i="16"/>
  <c r="DD1793" i="16" s="1"/>
  <c r="DE1793" i="16" s="1"/>
  <c r="DB1793" i="16"/>
  <c r="CO1793" i="16"/>
  <c r="CN1793" i="16"/>
  <c r="CM1793" i="16"/>
  <c r="CL1793" i="16"/>
  <c r="DD1792" i="16"/>
  <c r="DE1792" i="16" s="1"/>
  <c r="DC1792" i="16"/>
  <c r="DB1792" i="16"/>
  <c r="CP1792" i="16"/>
  <c r="CQ1792" i="16" s="1"/>
  <c r="CO1792" i="16"/>
  <c r="CN1792" i="16"/>
  <c r="CM1792" i="16"/>
  <c r="CL1792" i="16"/>
  <c r="DC1791" i="16"/>
  <c r="DD1791" i="16" s="1"/>
  <c r="DE1791" i="16" s="1"/>
  <c r="DB1791" i="16"/>
  <c r="CO1791" i="16"/>
  <c r="CN1791" i="16"/>
  <c r="CM1791" i="16"/>
  <c r="CL1791" i="16"/>
  <c r="DD1790" i="16"/>
  <c r="DE1790" i="16" s="1"/>
  <c r="DC1790" i="16"/>
  <c r="DB1790" i="16"/>
  <c r="CP1790" i="16"/>
  <c r="CQ1790" i="16" s="1"/>
  <c r="CO1790" i="16"/>
  <c r="CN1790" i="16"/>
  <c r="CM1790" i="16"/>
  <c r="CL1790" i="16"/>
  <c r="DC1789" i="16"/>
  <c r="DD1789" i="16" s="1"/>
  <c r="DE1789" i="16" s="1"/>
  <c r="DB1789" i="16"/>
  <c r="CO1789" i="16"/>
  <c r="CN1789" i="16"/>
  <c r="CM1789" i="16"/>
  <c r="CP1789" i="16" s="1"/>
  <c r="CQ1789" i="16" s="1"/>
  <c r="CL1789" i="16"/>
  <c r="DD1788" i="16"/>
  <c r="DE1788" i="16" s="1"/>
  <c r="DC1788" i="16"/>
  <c r="DB1788" i="16"/>
  <c r="CQ1788" i="16"/>
  <c r="CP1788" i="16"/>
  <c r="CO1788" i="16"/>
  <c r="CN1788" i="16"/>
  <c r="CM1788" i="16"/>
  <c r="CL1788" i="16"/>
  <c r="DC1787" i="16"/>
  <c r="DD1787" i="16" s="1"/>
  <c r="DE1787" i="16" s="1"/>
  <c r="DB1787" i="16"/>
  <c r="CO1787" i="16"/>
  <c r="CN1787" i="16"/>
  <c r="CM1787" i="16"/>
  <c r="CL1787" i="16"/>
  <c r="DD1786" i="16"/>
  <c r="DE1786" i="16" s="1"/>
  <c r="DC1786" i="16"/>
  <c r="DB1786" i="16"/>
  <c r="CQ1786" i="16"/>
  <c r="CP1786" i="16"/>
  <c r="CO1786" i="16"/>
  <c r="CN1786" i="16"/>
  <c r="CM1786" i="16"/>
  <c r="CL1786" i="16"/>
  <c r="DC1785" i="16"/>
  <c r="DD1785" i="16" s="1"/>
  <c r="DE1785" i="16" s="1"/>
  <c r="DB1785" i="16"/>
  <c r="CO1785" i="16"/>
  <c r="CN1785" i="16"/>
  <c r="CM1785" i="16"/>
  <c r="CL1785" i="16"/>
  <c r="DD1784" i="16"/>
  <c r="DE1784" i="16" s="1"/>
  <c r="DC1784" i="16"/>
  <c r="DB1784" i="16"/>
  <c r="CQ1784" i="16"/>
  <c r="CP1784" i="16"/>
  <c r="CO1784" i="16"/>
  <c r="CN1784" i="16"/>
  <c r="CM1784" i="16"/>
  <c r="CL1784" i="16"/>
  <c r="DC1783" i="16"/>
  <c r="DD1783" i="16" s="1"/>
  <c r="DE1783" i="16" s="1"/>
  <c r="DB1783" i="16"/>
  <c r="CP1783" i="16"/>
  <c r="CQ1783" i="16" s="1"/>
  <c r="CO1783" i="16"/>
  <c r="CN1783" i="16"/>
  <c r="CM1783" i="16"/>
  <c r="CL1783" i="16"/>
  <c r="DC1782" i="16"/>
  <c r="DB1782" i="16"/>
  <c r="DD1782" i="16" s="1"/>
  <c r="DE1782" i="16" s="1"/>
  <c r="CP1782" i="16"/>
  <c r="CQ1782" i="16" s="1"/>
  <c r="CO1782" i="16"/>
  <c r="CN1782" i="16"/>
  <c r="CM1782" i="16"/>
  <c r="CL1782" i="16"/>
  <c r="DC1781" i="16"/>
  <c r="DD1781" i="16" s="1"/>
  <c r="DE1781" i="16" s="1"/>
  <c r="DB1781" i="16"/>
  <c r="CO1781" i="16"/>
  <c r="CN1781" i="16"/>
  <c r="CM1781" i="16"/>
  <c r="CL1781" i="16"/>
  <c r="DE1780" i="16"/>
  <c r="DD1780" i="16"/>
  <c r="DC1780" i="16"/>
  <c r="DB1780" i="16"/>
  <c r="CO1780" i="16"/>
  <c r="CN1780" i="16"/>
  <c r="CM1780" i="16"/>
  <c r="CP1780" i="16" s="1"/>
  <c r="CQ1780" i="16" s="1"/>
  <c r="CL1780" i="16"/>
  <c r="DC1779" i="16"/>
  <c r="DD1779" i="16" s="1"/>
  <c r="DE1779" i="16" s="1"/>
  <c r="DB1779" i="16"/>
  <c r="CO1779" i="16"/>
  <c r="CN1779" i="16"/>
  <c r="CP1779" i="16" s="1"/>
  <c r="CQ1779" i="16" s="1"/>
  <c r="CM1779" i="16"/>
  <c r="CL1779" i="16"/>
  <c r="DD1778" i="16"/>
  <c r="DE1778" i="16" s="1"/>
  <c r="DC1778" i="16"/>
  <c r="DB1778" i="16"/>
  <c r="CO1778" i="16"/>
  <c r="CN1778" i="16"/>
  <c r="CM1778" i="16"/>
  <c r="CL1778" i="16"/>
  <c r="DC1777" i="16"/>
  <c r="DD1777" i="16" s="1"/>
  <c r="DE1777" i="16" s="1"/>
  <c r="DB1777" i="16"/>
  <c r="CO1777" i="16"/>
  <c r="CN1777" i="16"/>
  <c r="CM1777" i="16"/>
  <c r="CL1777" i="16"/>
  <c r="DC1776" i="16"/>
  <c r="DD1776" i="16" s="1"/>
  <c r="DE1776" i="16" s="1"/>
  <c r="DB1776" i="16"/>
  <c r="CO1776" i="16"/>
  <c r="CP1776" i="16" s="1"/>
  <c r="CQ1776" i="16" s="1"/>
  <c r="CN1776" i="16"/>
  <c r="CM1776" i="16"/>
  <c r="CL1776" i="16"/>
  <c r="DC1775" i="16"/>
  <c r="DB1775" i="16"/>
  <c r="CP1775" i="16"/>
  <c r="CQ1775" i="16" s="1"/>
  <c r="CO1775" i="16"/>
  <c r="CN1775" i="16"/>
  <c r="CM1775" i="16"/>
  <c r="CL1775" i="16"/>
  <c r="DD1774" i="16"/>
  <c r="DE1774" i="16" s="1"/>
  <c r="DC1774" i="16"/>
  <c r="DB1774" i="16"/>
  <c r="CO1774" i="16"/>
  <c r="CN1774" i="16"/>
  <c r="CM1774" i="16"/>
  <c r="CL1774" i="16"/>
  <c r="CP1774" i="16" s="1"/>
  <c r="CQ1774" i="16" s="1"/>
  <c r="DE1773" i="16"/>
  <c r="DD1773" i="16"/>
  <c r="DC1773" i="16"/>
  <c r="DB1773" i="16"/>
  <c r="CO1773" i="16"/>
  <c r="CN1773" i="16"/>
  <c r="CM1773" i="16"/>
  <c r="CL1773" i="16"/>
  <c r="CP1773" i="16" s="1"/>
  <c r="CQ1773" i="16" s="1"/>
  <c r="DE1772" i="16"/>
  <c r="DC1772" i="16"/>
  <c r="DD1772" i="16" s="1"/>
  <c r="DB1772" i="16"/>
  <c r="CO1772" i="16"/>
  <c r="CN1772" i="16"/>
  <c r="CM1772" i="16"/>
  <c r="CL1772" i="16"/>
  <c r="DC1771" i="16"/>
  <c r="DB1771" i="16"/>
  <c r="CP1771" i="16"/>
  <c r="CQ1771" i="16" s="1"/>
  <c r="CO1771" i="16"/>
  <c r="CN1771" i="16"/>
  <c r="CM1771" i="16"/>
  <c r="CL1771" i="16"/>
  <c r="DC1770" i="16"/>
  <c r="DB1770" i="16"/>
  <c r="DD1770" i="16" s="1"/>
  <c r="DE1770" i="16" s="1"/>
  <c r="CQ1770" i="16"/>
  <c r="CP1770" i="16"/>
  <c r="CO1770" i="16"/>
  <c r="CN1770" i="16"/>
  <c r="CM1770" i="16"/>
  <c r="CL1770" i="16"/>
  <c r="DC1769" i="16"/>
  <c r="DB1769" i="16"/>
  <c r="CO1769" i="16"/>
  <c r="CN1769" i="16"/>
  <c r="CM1769" i="16"/>
  <c r="CL1769" i="16"/>
  <c r="DC1768" i="16"/>
  <c r="DD1768" i="16" s="1"/>
  <c r="DE1768" i="16" s="1"/>
  <c r="DB1768" i="16"/>
  <c r="CO1768" i="16"/>
  <c r="CN1768" i="16"/>
  <c r="CM1768" i="16"/>
  <c r="CL1768" i="16"/>
  <c r="CP1768" i="16" s="1"/>
  <c r="CQ1768" i="16" s="1"/>
  <c r="DC1767" i="16"/>
  <c r="DB1767" i="16"/>
  <c r="CO1767" i="16"/>
  <c r="CN1767" i="16"/>
  <c r="CM1767" i="16"/>
  <c r="CL1767" i="16"/>
  <c r="DC1766" i="16"/>
  <c r="DD1766" i="16" s="1"/>
  <c r="DE1766" i="16" s="1"/>
  <c r="DB1766" i="16"/>
  <c r="CO1766" i="16"/>
  <c r="CP1766" i="16" s="1"/>
  <c r="CQ1766" i="16" s="1"/>
  <c r="CN1766" i="16"/>
  <c r="CM1766" i="16"/>
  <c r="CL1766" i="16"/>
  <c r="DC1765" i="16"/>
  <c r="DB1765" i="16"/>
  <c r="DD1765" i="16" s="1"/>
  <c r="DE1765" i="16" s="1"/>
  <c r="CO1765" i="16"/>
  <c r="CN1765" i="16"/>
  <c r="CM1765" i="16"/>
  <c r="CL1765" i="16"/>
  <c r="DC1764" i="16"/>
  <c r="DD1764" i="16" s="1"/>
  <c r="DE1764" i="16" s="1"/>
  <c r="DB1764" i="16"/>
  <c r="CQ1764" i="16"/>
  <c r="CO1764" i="16"/>
  <c r="CN1764" i="16"/>
  <c r="CM1764" i="16"/>
  <c r="CP1764" i="16" s="1"/>
  <c r="CL1764" i="16"/>
  <c r="DE1763" i="16"/>
  <c r="DC1763" i="16"/>
  <c r="DD1763" i="16" s="1"/>
  <c r="DB1763" i="16"/>
  <c r="CO1763" i="16"/>
  <c r="CN1763" i="16"/>
  <c r="CP1763" i="16" s="1"/>
  <c r="CQ1763" i="16" s="1"/>
  <c r="CM1763" i="16"/>
  <c r="CL1763" i="16"/>
  <c r="DE1762" i="16"/>
  <c r="DD1762" i="16"/>
  <c r="DC1762" i="16"/>
  <c r="DB1762" i="16"/>
  <c r="CO1762" i="16"/>
  <c r="CN1762" i="16"/>
  <c r="CM1762" i="16"/>
  <c r="CL1762" i="16"/>
  <c r="CP1762" i="16" s="1"/>
  <c r="CQ1762" i="16" s="1"/>
  <c r="DC1761" i="16"/>
  <c r="DD1761" i="16" s="1"/>
  <c r="DE1761" i="16" s="1"/>
  <c r="DB1761" i="16"/>
  <c r="CO1761" i="16"/>
  <c r="CN1761" i="16"/>
  <c r="CM1761" i="16"/>
  <c r="CL1761" i="16"/>
  <c r="DC1760" i="16"/>
  <c r="DD1760" i="16" s="1"/>
  <c r="DE1760" i="16" s="1"/>
  <c r="DB1760" i="16"/>
  <c r="CQ1760" i="16"/>
  <c r="CP1760" i="16"/>
  <c r="CO1760" i="16"/>
  <c r="CN1760" i="16"/>
  <c r="CM1760" i="16"/>
  <c r="CL1760" i="16"/>
  <c r="DC1759" i="16"/>
  <c r="DB1759" i="16"/>
  <c r="CQ1759" i="16"/>
  <c r="CP1759" i="16"/>
  <c r="CO1759" i="16"/>
  <c r="CN1759" i="16"/>
  <c r="CM1759" i="16"/>
  <c r="CL1759" i="16"/>
  <c r="DC1758" i="16"/>
  <c r="DD1758" i="16" s="1"/>
  <c r="DE1758" i="16" s="1"/>
  <c r="DB1758" i="16"/>
  <c r="CO1758" i="16"/>
  <c r="CN1758" i="16"/>
  <c r="CM1758" i="16"/>
  <c r="CL1758" i="16"/>
  <c r="CP1758" i="16" s="1"/>
  <c r="CQ1758" i="16" s="1"/>
  <c r="DE1757" i="16"/>
  <c r="DD1757" i="16"/>
  <c r="DC1757" i="16"/>
  <c r="DB1757" i="16"/>
  <c r="CO1757" i="16"/>
  <c r="CN1757" i="16"/>
  <c r="CM1757" i="16"/>
  <c r="CL1757" i="16"/>
  <c r="CP1757" i="16" s="1"/>
  <c r="CQ1757" i="16" s="1"/>
  <c r="DE1756" i="16"/>
  <c r="DC1756" i="16"/>
  <c r="DD1756" i="16" s="1"/>
  <c r="DB1756" i="16"/>
  <c r="CO1756" i="16"/>
  <c r="CN1756" i="16"/>
  <c r="CM1756" i="16"/>
  <c r="CL1756" i="16"/>
  <c r="DC1755" i="16"/>
  <c r="DD1755" i="16" s="1"/>
  <c r="DE1755" i="16" s="1"/>
  <c r="DB1755" i="16"/>
  <c r="CO1755" i="16"/>
  <c r="CP1755" i="16" s="1"/>
  <c r="CQ1755" i="16" s="1"/>
  <c r="CN1755" i="16"/>
  <c r="CM1755" i="16"/>
  <c r="CL1755" i="16"/>
  <c r="DC1754" i="16"/>
  <c r="DB1754" i="16"/>
  <c r="CO1754" i="16"/>
  <c r="CN1754" i="16"/>
  <c r="CM1754" i="16"/>
  <c r="CP1754" i="16" s="1"/>
  <c r="CQ1754" i="16" s="1"/>
  <c r="CL1754" i="16"/>
  <c r="DC1753" i="16"/>
  <c r="DD1753" i="16" s="1"/>
  <c r="DE1753" i="16" s="1"/>
  <c r="DB1753" i="16"/>
  <c r="CO1753" i="16"/>
  <c r="CN1753" i="16"/>
  <c r="CM1753" i="16"/>
  <c r="CL1753" i="16"/>
  <c r="DC1752" i="16"/>
  <c r="DD1752" i="16" s="1"/>
  <c r="DE1752" i="16" s="1"/>
  <c r="DB1752" i="16"/>
  <c r="CO1752" i="16"/>
  <c r="CN1752" i="16"/>
  <c r="CM1752" i="16"/>
  <c r="CL1752" i="16"/>
  <c r="DC1751" i="16"/>
  <c r="DD1751" i="16" s="1"/>
  <c r="DE1751" i="16" s="1"/>
  <c r="DB1751" i="16"/>
  <c r="CP1751" i="16"/>
  <c r="CQ1751" i="16" s="1"/>
  <c r="CO1751" i="16"/>
  <c r="CN1751" i="16"/>
  <c r="CM1751" i="16"/>
  <c r="CL1751" i="16"/>
  <c r="DC1750" i="16"/>
  <c r="DD1750" i="16" s="1"/>
  <c r="DE1750" i="16" s="1"/>
  <c r="DB1750" i="16"/>
  <c r="CQ1750" i="16"/>
  <c r="CO1750" i="16"/>
  <c r="CN1750" i="16"/>
  <c r="CM1750" i="16"/>
  <c r="CP1750" i="16" s="1"/>
  <c r="CL1750" i="16"/>
  <c r="DE1749" i="16"/>
  <c r="DD1749" i="16"/>
  <c r="DC1749" i="16"/>
  <c r="DB1749" i="16"/>
  <c r="CO1749" i="16"/>
  <c r="CN1749" i="16"/>
  <c r="CM1749" i="16"/>
  <c r="CL1749" i="16"/>
  <c r="CP1749" i="16" s="1"/>
  <c r="CQ1749" i="16" s="1"/>
  <c r="DE1748" i="16"/>
  <c r="DC1748" i="16"/>
  <c r="DD1748" i="16" s="1"/>
  <c r="DB1748" i="16"/>
  <c r="CO1748" i="16"/>
  <c r="CN1748" i="16"/>
  <c r="CM1748" i="16"/>
  <c r="CL1748" i="16"/>
  <c r="DC1747" i="16"/>
  <c r="DD1747" i="16" s="1"/>
  <c r="DE1747" i="16" s="1"/>
  <c r="DB1747" i="16"/>
  <c r="CO1747" i="16"/>
  <c r="CP1747" i="16" s="1"/>
  <c r="CQ1747" i="16" s="1"/>
  <c r="CN1747" i="16"/>
  <c r="CM1747" i="16"/>
  <c r="CL1747" i="16"/>
  <c r="DC1746" i="16"/>
  <c r="DD1746" i="16" s="1"/>
  <c r="DE1746" i="16" s="1"/>
  <c r="DB1746" i="16"/>
  <c r="CO1746" i="16"/>
  <c r="CN1746" i="16"/>
  <c r="CM1746" i="16"/>
  <c r="CP1746" i="16" s="1"/>
  <c r="CQ1746" i="16" s="1"/>
  <c r="CL1746" i="16"/>
  <c r="DD1745" i="16"/>
  <c r="DE1745" i="16" s="1"/>
  <c r="DC1745" i="16"/>
  <c r="DB1745" i="16"/>
  <c r="CO1745" i="16"/>
  <c r="CN1745" i="16"/>
  <c r="CM1745" i="16"/>
  <c r="CL1745" i="16"/>
  <c r="DC1744" i="16"/>
  <c r="DD1744" i="16" s="1"/>
  <c r="DE1744" i="16" s="1"/>
  <c r="DB1744" i="16"/>
  <c r="CO1744" i="16"/>
  <c r="CN1744" i="16"/>
  <c r="CM1744" i="16"/>
  <c r="CL1744" i="16"/>
  <c r="CP1744" i="16" s="1"/>
  <c r="CQ1744" i="16" s="1"/>
  <c r="DC1743" i="16"/>
  <c r="DD1743" i="16" s="1"/>
  <c r="DE1743" i="16" s="1"/>
  <c r="DB1743" i="16"/>
  <c r="CQ1743" i="16"/>
  <c r="CP1743" i="16"/>
  <c r="CO1743" i="16"/>
  <c r="CN1743" i="16"/>
  <c r="CM1743" i="16"/>
  <c r="CL1743" i="16"/>
  <c r="DC1742" i="16"/>
  <c r="DB1742" i="16"/>
  <c r="CQ1742" i="16"/>
  <c r="CO1742" i="16"/>
  <c r="CN1742" i="16"/>
  <c r="CM1742" i="16"/>
  <c r="CP1742" i="16" s="1"/>
  <c r="CL1742" i="16"/>
  <c r="DC1741" i="16"/>
  <c r="DD1741" i="16" s="1"/>
  <c r="DE1741" i="16" s="1"/>
  <c r="DB1741" i="16"/>
  <c r="CO1741" i="16"/>
  <c r="CN1741" i="16"/>
  <c r="CM1741" i="16"/>
  <c r="CL1741" i="16"/>
  <c r="CP1741" i="16" s="1"/>
  <c r="CQ1741" i="16" s="1"/>
  <c r="DE1740" i="16"/>
  <c r="DC1740" i="16"/>
  <c r="DD1740" i="16" s="1"/>
  <c r="DB1740" i="16"/>
  <c r="CO1740" i="16"/>
  <c r="CN1740" i="16"/>
  <c r="CM1740" i="16"/>
  <c r="CL1740" i="16"/>
  <c r="DC1739" i="16"/>
  <c r="DD1739" i="16" s="1"/>
  <c r="DE1739" i="16" s="1"/>
  <c r="DB1739" i="16"/>
  <c r="CO1739" i="16"/>
  <c r="CP1739" i="16" s="1"/>
  <c r="CQ1739" i="16" s="1"/>
  <c r="CN1739" i="16"/>
  <c r="CM1739" i="16"/>
  <c r="CL1739" i="16"/>
  <c r="DC1738" i="16"/>
  <c r="DB1738" i="16"/>
  <c r="CO1738" i="16"/>
  <c r="CN1738" i="16"/>
  <c r="CM1738" i="16"/>
  <c r="CP1738" i="16" s="1"/>
  <c r="CQ1738" i="16" s="1"/>
  <c r="CL1738" i="16"/>
  <c r="DC1737" i="16"/>
  <c r="DD1737" i="16" s="1"/>
  <c r="DE1737" i="16" s="1"/>
  <c r="DB1737" i="16"/>
  <c r="CO1737" i="16"/>
  <c r="CN1737" i="16"/>
  <c r="CM1737" i="16"/>
  <c r="CL1737" i="16"/>
  <c r="DC1736" i="16"/>
  <c r="DD1736" i="16" s="1"/>
  <c r="DE1736" i="16" s="1"/>
  <c r="DB1736" i="16"/>
  <c r="CO1736" i="16"/>
  <c r="CN1736" i="16"/>
  <c r="CM1736" i="16"/>
  <c r="CL1736" i="16"/>
  <c r="DC1735" i="16"/>
  <c r="DD1735" i="16" s="1"/>
  <c r="DE1735" i="16" s="1"/>
  <c r="DB1735" i="16"/>
  <c r="CP1735" i="16"/>
  <c r="CQ1735" i="16" s="1"/>
  <c r="CO1735" i="16"/>
  <c r="CN1735" i="16"/>
  <c r="CM1735" i="16"/>
  <c r="CL1735" i="16"/>
  <c r="DC1734" i="16"/>
  <c r="DD1734" i="16" s="1"/>
  <c r="DE1734" i="16" s="1"/>
  <c r="DB1734" i="16"/>
  <c r="CQ1734" i="16"/>
  <c r="CO1734" i="16"/>
  <c r="CN1734" i="16"/>
  <c r="CM1734" i="16"/>
  <c r="CP1734" i="16" s="1"/>
  <c r="CL1734" i="16"/>
  <c r="DE1733" i="16"/>
  <c r="DD1733" i="16"/>
  <c r="DC1733" i="16"/>
  <c r="DB1733" i="16"/>
  <c r="CO1733" i="16"/>
  <c r="CN1733" i="16"/>
  <c r="CM1733" i="16"/>
  <c r="CL1733" i="16"/>
  <c r="CP1733" i="16" s="1"/>
  <c r="CQ1733" i="16" s="1"/>
  <c r="DE1732" i="16"/>
  <c r="DC1732" i="16"/>
  <c r="DD1732" i="16" s="1"/>
  <c r="DB1732" i="16"/>
  <c r="CO1732" i="16"/>
  <c r="CN1732" i="16"/>
  <c r="CM1732" i="16"/>
  <c r="CL1732" i="16"/>
  <c r="DC1731" i="16"/>
  <c r="DD1731" i="16" s="1"/>
  <c r="DE1731" i="16" s="1"/>
  <c r="DB1731" i="16"/>
  <c r="CO1731" i="16"/>
  <c r="CP1731" i="16" s="1"/>
  <c r="CQ1731" i="16" s="1"/>
  <c r="CN1731" i="16"/>
  <c r="CM1731" i="16"/>
  <c r="CL1731" i="16"/>
  <c r="DC1730" i="16"/>
  <c r="DD1730" i="16" s="1"/>
  <c r="DE1730" i="16" s="1"/>
  <c r="DB1730" i="16"/>
  <c r="CQ1730" i="16"/>
  <c r="CO1730" i="16"/>
  <c r="CN1730" i="16"/>
  <c r="CM1730" i="16"/>
  <c r="CL1730" i="16"/>
  <c r="CP1730" i="16" s="1"/>
  <c r="DD1729" i="16"/>
  <c r="DE1729" i="16" s="1"/>
  <c r="DC1729" i="16"/>
  <c r="DB1729" i="16"/>
  <c r="CO1729" i="16"/>
  <c r="CN1729" i="16"/>
  <c r="CM1729" i="16"/>
  <c r="CL1729" i="16"/>
  <c r="DC1728" i="16"/>
  <c r="DD1728" i="16" s="1"/>
  <c r="DE1728" i="16" s="1"/>
  <c r="DB1728" i="16"/>
  <c r="CO1728" i="16"/>
  <c r="CN1728" i="16"/>
  <c r="CM1728" i="16"/>
  <c r="CL1728" i="16"/>
  <c r="CP1728" i="16" s="1"/>
  <c r="CQ1728" i="16" s="1"/>
  <c r="DC1727" i="16"/>
  <c r="DD1727" i="16" s="1"/>
  <c r="DE1727" i="16" s="1"/>
  <c r="DB1727" i="16"/>
  <c r="CQ1727" i="16"/>
  <c r="CP1727" i="16"/>
  <c r="CO1727" i="16"/>
  <c r="CN1727" i="16"/>
  <c r="CM1727" i="16"/>
  <c r="CL1727" i="16"/>
  <c r="DC1726" i="16"/>
  <c r="DB1726" i="16"/>
  <c r="CQ1726" i="16"/>
  <c r="CO1726" i="16"/>
  <c r="CN1726" i="16"/>
  <c r="CM1726" i="16"/>
  <c r="CL1726" i="16"/>
  <c r="CP1726" i="16" s="1"/>
  <c r="DC1725" i="16"/>
  <c r="DD1725" i="16" s="1"/>
  <c r="DE1725" i="16" s="1"/>
  <c r="DB1725" i="16"/>
  <c r="CO1725" i="16"/>
  <c r="CN1725" i="16"/>
  <c r="CM1725" i="16"/>
  <c r="CL1725" i="16"/>
  <c r="CP1725" i="16" s="1"/>
  <c r="CQ1725" i="16" s="1"/>
  <c r="DE1724" i="16"/>
  <c r="DC1724" i="16"/>
  <c r="DD1724" i="16" s="1"/>
  <c r="DB1724" i="16"/>
  <c r="CO1724" i="16"/>
  <c r="CN1724" i="16"/>
  <c r="CM1724" i="16"/>
  <c r="CL1724" i="16"/>
  <c r="DC1723" i="16"/>
  <c r="DD1723" i="16" s="1"/>
  <c r="DE1723" i="16" s="1"/>
  <c r="DB1723" i="16"/>
  <c r="CO1723" i="16"/>
  <c r="CP1723" i="16" s="1"/>
  <c r="CQ1723" i="16" s="1"/>
  <c r="CN1723" i="16"/>
  <c r="CM1723" i="16"/>
  <c r="CL1723" i="16"/>
  <c r="DC1722" i="16"/>
  <c r="DB1722" i="16"/>
  <c r="CO1722" i="16"/>
  <c r="CN1722" i="16"/>
  <c r="CM1722" i="16"/>
  <c r="CL1722" i="16"/>
  <c r="CP1722" i="16" s="1"/>
  <c r="CQ1722" i="16" s="1"/>
  <c r="DC1721" i="16"/>
  <c r="DD1721" i="16" s="1"/>
  <c r="DE1721" i="16" s="1"/>
  <c r="DB1721" i="16"/>
  <c r="CO1721" i="16"/>
  <c r="CN1721" i="16"/>
  <c r="CM1721" i="16"/>
  <c r="CL1721" i="16"/>
  <c r="DC1720" i="16"/>
  <c r="DD1720" i="16" s="1"/>
  <c r="DE1720" i="16" s="1"/>
  <c r="DB1720" i="16"/>
  <c r="CO1720" i="16"/>
  <c r="CN1720" i="16"/>
  <c r="CM1720" i="16"/>
  <c r="CL1720" i="16"/>
  <c r="DC1719" i="16"/>
  <c r="DD1719" i="16" s="1"/>
  <c r="DE1719" i="16" s="1"/>
  <c r="DB1719" i="16"/>
  <c r="CP1719" i="16"/>
  <c r="CQ1719" i="16" s="1"/>
  <c r="CO1719" i="16"/>
  <c r="CN1719" i="16"/>
  <c r="CM1719" i="16"/>
  <c r="CL1719" i="16"/>
  <c r="DC1718" i="16"/>
  <c r="DD1718" i="16" s="1"/>
  <c r="DE1718" i="16" s="1"/>
  <c r="DB1718" i="16"/>
  <c r="CO1718" i="16"/>
  <c r="CN1718" i="16"/>
  <c r="CM1718" i="16"/>
  <c r="CL1718" i="16"/>
  <c r="CP1718" i="16" s="1"/>
  <c r="CQ1718" i="16" s="1"/>
  <c r="DE1717" i="16"/>
  <c r="DD1717" i="16"/>
  <c r="DC1717" i="16"/>
  <c r="DB1717" i="16"/>
  <c r="CO1717" i="16"/>
  <c r="CN1717" i="16"/>
  <c r="CM1717" i="16"/>
  <c r="CL1717" i="16"/>
  <c r="CP1717" i="16" s="1"/>
  <c r="CQ1717" i="16" s="1"/>
  <c r="DE1716" i="16"/>
  <c r="DC1716" i="16"/>
  <c r="DD1716" i="16" s="1"/>
  <c r="DB1716" i="16"/>
  <c r="CO1716" i="16"/>
  <c r="CN1716" i="16"/>
  <c r="CM1716" i="16"/>
  <c r="CL1716" i="16"/>
  <c r="DC1715" i="16"/>
  <c r="DD1715" i="16" s="1"/>
  <c r="DE1715" i="16" s="1"/>
  <c r="DB1715" i="16"/>
  <c r="CO1715" i="16"/>
  <c r="CP1715" i="16" s="1"/>
  <c r="CQ1715" i="16" s="1"/>
  <c r="CN1715" i="16"/>
  <c r="CM1715" i="16"/>
  <c r="CL1715" i="16"/>
  <c r="DC1714" i="16"/>
  <c r="DD1714" i="16" s="1"/>
  <c r="DE1714" i="16" s="1"/>
  <c r="DB1714" i="16"/>
  <c r="CQ1714" i="16"/>
  <c r="CO1714" i="16"/>
  <c r="CN1714" i="16"/>
  <c r="CM1714" i="16"/>
  <c r="CL1714" i="16"/>
  <c r="CP1714" i="16" s="1"/>
  <c r="DD1713" i="16"/>
  <c r="DE1713" i="16" s="1"/>
  <c r="DC1713" i="16"/>
  <c r="DB1713" i="16"/>
  <c r="CO1713" i="16"/>
  <c r="CN1713" i="16"/>
  <c r="CM1713" i="16"/>
  <c r="CL1713" i="16"/>
  <c r="DC1712" i="16"/>
  <c r="DD1712" i="16" s="1"/>
  <c r="DE1712" i="16" s="1"/>
  <c r="DB1712" i="16"/>
  <c r="CO1712" i="16"/>
  <c r="CN1712" i="16"/>
  <c r="CM1712" i="16"/>
  <c r="CL1712" i="16"/>
  <c r="CP1712" i="16" s="1"/>
  <c r="CQ1712" i="16" s="1"/>
  <c r="DC1711" i="16"/>
  <c r="DD1711" i="16" s="1"/>
  <c r="DE1711" i="16" s="1"/>
  <c r="DB1711" i="16"/>
  <c r="CQ1711" i="16"/>
  <c r="CP1711" i="16"/>
  <c r="CO1711" i="16"/>
  <c r="CN1711" i="16"/>
  <c r="CM1711" i="16"/>
  <c r="CL1711" i="16"/>
  <c r="DC1710" i="16"/>
  <c r="DB1710" i="16"/>
  <c r="CQ1710" i="16"/>
  <c r="CO1710" i="16"/>
  <c r="CN1710" i="16"/>
  <c r="CM1710" i="16"/>
  <c r="CL1710" i="16"/>
  <c r="CP1710" i="16" s="1"/>
  <c r="DC1709" i="16"/>
  <c r="DD1709" i="16" s="1"/>
  <c r="DE1709" i="16" s="1"/>
  <c r="DB1709" i="16"/>
  <c r="CO1709" i="16"/>
  <c r="CN1709" i="16"/>
  <c r="CM1709" i="16"/>
  <c r="CL1709" i="16"/>
  <c r="CP1709" i="16" s="1"/>
  <c r="CQ1709" i="16" s="1"/>
  <c r="DE1708" i="16"/>
  <c r="DC1708" i="16"/>
  <c r="DD1708" i="16" s="1"/>
  <c r="DB1708" i="16"/>
  <c r="CO1708" i="16"/>
  <c r="CN1708" i="16"/>
  <c r="CM1708" i="16"/>
  <c r="CL1708" i="16"/>
  <c r="DC1707" i="16"/>
  <c r="DD1707" i="16" s="1"/>
  <c r="DE1707" i="16" s="1"/>
  <c r="DB1707" i="16"/>
  <c r="CO1707" i="16"/>
  <c r="CP1707" i="16" s="1"/>
  <c r="CQ1707" i="16" s="1"/>
  <c r="CN1707" i="16"/>
  <c r="CM1707" i="16"/>
  <c r="CL1707" i="16"/>
  <c r="DC1706" i="16"/>
  <c r="DB1706" i="16"/>
  <c r="CO1706" i="16"/>
  <c r="CN1706" i="16"/>
  <c r="CM1706" i="16"/>
  <c r="CP1706" i="16" s="1"/>
  <c r="CQ1706" i="16" s="1"/>
  <c r="CL1706" i="16"/>
  <c r="DC1705" i="16"/>
  <c r="DD1705" i="16" s="1"/>
  <c r="DE1705" i="16" s="1"/>
  <c r="DB1705" i="16"/>
  <c r="CO1705" i="16"/>
  <c r="CN1705" i="16"/>
  <c r="CM1705" i="16"/>
  <c r="CL1705" i="16"/>
  <c r="DC1704" i="16"/>
  <c r="DD1704" i="16" s="1"/>
  <c r="DE1704" i="16" s="1"/>
  <c r="DB1704" i="16"/>
  <c r="CO1704" i="16"/>
  <c r="CN1704" i="16"/>
  <c r="CM1704" i="16"/>
  <c r="CL1704" i="16"/>
  <c r="DC1703" i="16"/>
  <c r="DD1703" i="16" s="1"/>
  <c r="DE1703" i="16" s="1"/>
  <c r="DB1703" i="16"/>
  <c r="CP1703" i="16"/>
  <c r="CQ1703" i="16" s="1"/>
  <c r="CO1703" i="16"/>
  <c r="CN1703" i="16"/>
  <c r="CM1703" i="16"/>
  <c r="CL1703" i="16"/>
  <c r="DC1702" i="16"/>
  <c r="DD1702" i="16" s="1"/>
  <c r="DE1702" i="16" s="1"/>
  <c r="DB1702" i="16"/>
  <c r="CO1702" i="16"/>
  <c r="CN1702" i="16"/>
  <c r="CM1702" i="16"/>
  <c r="CL1702" i="16"/>
  <c r="CP1702" i="16" s="1"/>
  <c r="CQ1702" i="16" s="1"/>
  <c r="DE1701" i="16"/>
  <c r="DD1701" i="16"/>
  <c r="DC1701" i="16"/>
  <c r="DB1701" i="16"/>
  <c r="CO1701" i="16"/>
  <c r="CN1701" i="16"/>
  <c r="CM1701" i="16"/>
  <c r="CL1701" i="16"/>
  <c r="CP1701" i="16" s="1"/>
  <c r="CQ1701" i="16" s="1"/>
  <c r="DE1700" i="16"/>
  <c r="DC1700" i="16"/>
  <c r="DD1700" i="16" s="1"/>
  <c r="DB1700" i="16"/>
  <c r="CO1700" i="16"/>
  <c r="CN1700" i="16"/>
  <c r="CM1700" i="16"/>
  <c r="CL1700" i="16"/>
  <c r="DC1699" i="16"/>
  <c r="DD1699" i="16" s="1"/>
  <c r="DE1699" i="16" s="1"/>
  <c r="DB1699" i="16"/>
  <c r="CO1699" i="16"/>
  <c r="CP1699" i="16" s="1"/>
  <c r="CQ1699" i="16" s="1"/>
  <c r="CN1699" i="16"/>
  <c r="CM1699" i="16"/>
  <c r="CL1699" i="16"/>
  <c r="DC1698" i="16"/>
  <c r="DD1698" i="16" s="1"/>
  <c r="DE1698" i="16" s="1"/>
  <c r="DB1698" i="16"/>
  <c r="CQ1698" i="16"/>
  <c r="CO1698" i="16"/>
  <c r="CN1698" i="16"/>
  <c r="CM1698" i="16"/>
  <c r="CL1698" i="16"/>
  <c r="CP1698" i="16" s="1"/>
  <c r="DD1697" i="16"/>
  <c r="DE1697" i="16" s="1"/>
  <c r="DC1697" i="16"/>
  <c r="DB1697" i="16"/>
  <c r="CO1697" i="16"/>
  <c r="CN1697" i="16"/>
  <c r="CM1697" i="16"/>
  <c r="CL1697" i="16"/>
  <c r="DC1696" i="16"/>
  <c r="DD1696" i="16" s="1"/>
  <c r="DE1696" i="16" s="1"/>
  <c r="DB1696" i="16"/>
  <c r="CO1696" i="16"/>
  <c r="CN1696" i="16"/>
  <c r="CM1696" i="16"/>
  <c r="CL1696" i="16"/>
  <c r="CP1696" i="16" s="1"/>
  <c r="CQ1696" i="16" s="1"/>
  <c r="DC1695" i="16"/>
  <c r="DD1695" i="16" s="1"/>
  <c r="DE1695" i="16" s="1"/>
  <c r="DB1695" i="16"/>
  <c r="CQ1695" i="16"/>
  <c r="CP1695" i="16"/>
  <c r="CO1695" i="16"/>
  <c r="CN1695" i="16"/>
  <c r="CM1695" i="16"/>
  <c r="CL1695" i="16"/>
  <c r="DC1694" i="16"/>
  <c r="DB1694" i="16"/>
  <c r="CQ1694" i="16"/>
  <c r="CO1694" i="16"/>
  <c r="CN1694" i="16"/>
  <c r="CM1694" i="16"/>
  <c r="CL1694" i="16"/>
  <c r="CP1694" i="16" s="1"/>
  <c r="DC1693" i="16"/>
  <c r="DD1693" i="16" s="1"/>
  <c r="DE1693" i="16" s="1"/>
  <c r="DB1693" i="16"/>
  <c r="CO1693" i="16"/>
  <c r="CN1693" i="16"/>
  <c r="CM1693" i="16"/>
  <c r="CL1693" i="16"/>
  <c r="CP1693" i="16" s="1"/>
  <c r="CQ1693" i="16" s="1"/>
  <c r="DE1692" i="16"/>
  <c r="DC1692" i="16"/>
  <c r="DD1692" i="16" s="1"/>
  <c r="DB1692" i="16"/>
  <c r="CO1692" i="16"/>
  <c r="CN1692" i="16"/>
  <c r="CM1692" i="16"/>
  <c r="CL1692" i="16"/>
  <c r="DC1691" i="16"/>
  <c r="DD1691" i="16" s="1"/>
  <c r="DE1691" i="16" s="1"/>
  <c r="DB1691" i="16"/>
  <c r="CO1691" i="16"/>
  <c r="CP1691" i="16" s="1"/>
  <c r="CQ1691" i="16" s="1"/>
  <c r="CN1691" i="16"/>
  <c r="CM1691" i="16"/>
  <c r="CL1691" i="16"/>
  <c r="DC1690" i="16"/>
  <c r="DB1690" i="16"/>
  <c r="CO1690" i="16"/>
  <c r="CN1690" i="16"/>
  <c r="CM1690" i="16"/>
  <c r="CL1690" i="16"/>
  <c r="CP1690" i="16" s="1"/>
  <c r="CQ1690" i="16" s="1"/>
  <c r="DC1689" i="16"/>
  <c r="DD1689" i="16" s="1"/>
  <c r="DE1689" i="16" s="1"/>
  <c r="DB1689" i="16"/>
  <c r="CO1689" i="16"/>
  <c r="CN1689" i="16"/>
  <c r="CM1689" i="16"/>
  <c r="CL1689" i="16"/>
  <c r="DC1688" i="16"/>
  <c r="DD1688" i="16" s="1"/>
  <c r="DE1688" i="16" s="1"/>
  <c r="DB1688" i="16"/>
  <c r="CO1688" i="16"/>
  <c r="CN1688" i="16"/>
  <c r="CM1688" i="16"/>
  <c r="CL1688" i="16"/>
  <c r="DC1687" i="16"/>
  <c r="DD1687" i="16" s="1"/>
  <c r="DE1687" i="16" s="1"/>
  <c r="DB1687" i="16"/>
  <c r="CP1687" i="16"/>
  <c r="CQ1687" i="16" s="1"/>
  <c r="CO1687" i="16"/>
  <c r="CN1687" i="16"/>
  <c r="CM1687" i="16"/>
  <c r="CL1687" i="16"/>
  <c r="DC1686" i="16"/>
  <c r="DD1686" i="16" s="1"/>
  <c r="DE1686" i="16" s="1"/>
  <c r="DB1686" i="16"/>
  <c r="CO1686" i="16"/>
  <c r="CN1686" i="16"/>
  <c r="CM1686" i="16"/>
  <c r="CL1686" i="16"/>
  <c r="CP1686" i="16" s="1"/>
  <c r="CQ1686" i="16" s="1"/>
  <c r="DE1685" i="16"/>
  <c r="DD1685" i="16"/>
  <c r="DC1685" i="16"/>
  <c r="DB1685" i="16"/>
  <c r="CO1685" i="16"/>
  <c r="CN1685" i="16"/>
  <c r="CM1685" i="16"/>
  <c r="CL1685" i="16"/>
  <c r="CP1685" i="16" s="1"/>
  <c r="CQ1685" i="16" s="1"/>
  <c r="DE1684" i="16"/>
  <c r="DC1684" i="16"/>
  <c r="DD1684" i="16" s="1"/>
  <c r="DB1684" i="16"/>
  <c r="CO1684" i="16"/>
  <c r="CN1684" i="16"/>
  <c r="CM1684" i="16"/>
  <c r="CL1684" i="16"/>
  <c r="DC1683" i="16"/>
  <c r="DD1683" i="16" s="1"/>
  <c r="DE1683" i="16" s="1"/>
  <c r="DB1683" i="16"/>
  <c r="CO1683" i="16"/>
  <c r="CP1683" i="16" s="1"/>
  <c r="CQ1683" i="16" s="1"/>
  <c r="CN1683" i="16"/>
  <c r="CM1683" i="16"/>
  <c r="CL1683" i="16"/>
  <c r="DC1682" i="16"/>
  <c r="DD1682" i="16" s="1"/>
  <c r="DE1682" i="16" s="1"/>
  <c r="DB1682" i="16"/>
  <c r="CQ1682" i="16"/>
  <c r="CO1682" i="16"/>
  <c r="CN1682" i="16"/>
  <c r="CM1682" i="16"/>
  <c r="CL1682" i="16"/>
  <c r="CP1682" i="16" s="1"/>
  <c r="DD1681" i="16"/>
  <c r="DE1681" i="16" s="1"/>
  <c r="DC1681" i="16"/>
  <c r="DB1681" i="16"/>
  <c r="CO1681" i="16"/>
  <c r="CN1681" i="16"/>
  <c r="CM1681" i="16"/>
  <c r="CL1681" i="16"/>
  <c r="DC1680" i="16"/>
  <c r="DD1680" i="16" s="1"/>
  <c r="DE1680" i="16" s="1"/>
  <c r="DB1680" i="16"/>
  <c r="CO1680" i="16"/>
  <c r="CN1680" i="16"/>
  <c r="CM1680" i="16"/>
  <c r="CL1680" i="16"/>
  <c r="CP1680" i="16" s="1"/>
  <c r="CQ1680" i="16" s="1"/>
  <c r="DC1679" i="16"/>
  <c r="DD1679" i="16" s="1"/>
  <c r="DE1679" i="16" s="1"/>
  <c r="DB1679" i="16"/>
  <c r="CQ1679" i="16"/>
  <c r="CP1679" i="16"/>
  <c r="CO1679" i="16"/>
  <c r="CN1679" i="16"/>
  <c r="CM1679" i="16"/>
  <c r="CL1679" i="16"/>
  <c r="DC1678" i="16"/>
  <c r="DB1678" i="16"/>
  <c r="CQ1678" i="16"/>
  <c r="CO1678" i="16"/>
  <c r="CN1678" i="16"/>
  <c r="CM1678" i="16"/>
  <c r="CL1678" i="16"/>
  <c r="CP1678" i="16" s="1"/>
  <c r="DC1677" i="16"/>
  <c r="DD1677" i="16" s="1"/>
  <c r="DE1677" i="16" s="1"/>
  <c r="DB1677" i="16"/>
  <c r="CO1677" i="16"/>
  <c r="CN1677" i="16"/>
  <c r="CM1677" i="16"/>
  <c r="CL1677" i="16"/>
  <c r="CP1677" i="16" s="1"/>
  <c r="CQ1677" i="16" s="1"/>
  <c r="DC1676" i="16"/>
  <c r="DD1676" i="16" s="1"/>
  <c r="DE1676" i="16" s="1"/>
  <c r="DB1676" i="16"/>
  <c r="CO1676" i="16"/>
  <c r="CN1676" i="16"/>
  <c r="CM1676" i="16"/>
  <c r="CL1676" i="16"/>
  <c r="CP1676" i="16" s="1"/>
  <c r="CQ1676" i="16" s="1"/>
  <c r="DC1675" i="16"/>
  <c r="DD1675" i="16" s="1"/>
  <c r="DE1675" i="16" s="1"/>
  <c r="DB1675" i="16"/>
  <c r="CQ1675" i="16"/>
  <c r="CP1675" i="16"/>
  <c r="CO1675" i="16"/>
  <c r="CN1675" i="16"/>
  <c r="CM1675" i="16"/>
  <c r="CL1675" i="16"/>
  <c r="DC1674" i="16"/>
  <c r="DB1674" i="16"/>
  <c r="CQ1674" i="16"/>
  <c r="CO1674" i="16"/>
  <c r="CN1674" i="16"/>
  <c r="CM1674" i="16"/>
  <c r="CP1674" i="16" s="1"/>
  <c r="CL1674" i="16"/>
  <c r="DC1673" i="16"/>
  <c r="DD1673" i="16" s="1"/>
  <c r="DE1673" i="16" s="1"/>
  <c r="DB1673" i="16"/>
  <c r="CO1673" i="16"/>
  <c r="CN1673" i="16"/>
  <c r="CM1673" i="16"/>
  <c r="CL1673" i="16"/>
  <c r="CP1673" i="16" s="1"/>
  <c r="CQ1673" i="16" s="1"/>
  <c r="DC1672" i="16"/>
  <c r="DD1672" i="16" s="1"/>
  <c r="DE1672" i="16" s="1"/>
  <c r="DB1672" i="16"/>
  <c r="CO1672" i="16"/>
  <c r="CN1672" i="16"/>
  <c r="CM1672" i="16"/>
  <c r="CL1672" i="16"/>
  <c r="CP1672" i="16" s="1"/>
  <c r="CQ1672" i="16" s="1"/>
  <c r="DC1671" i="16"/>
  <c r="DD1671" i="16" s="1"/>
  <c r="DE1671" i="16" s="1"/>
  <c r="DB1671" i="16"/>
  <c r="CQ1671" i="16"/>
  <c r="CP1671" i="16"/>
  <c r="CO1671" i="16"/>
  <c r="CN1671" i="16"/>
  <c r="CM1671" i="16"/>
  <c r="CL1671" i="16"/>
  <c r="DC1670" i="16"/>
  <c r="DB1670" i="16"/>
  <c r="CO1670" i="16"/>
  <c r="CN1670" i="16"/>
  <c r="CM1670" i="16"/>
  <c r="CL1670" i="16"/>
  <c r="CP1670" i="16" s="1"/>
  <c r="CQ1670" i="16" s="1"/>
  <c r="DC1669" i="16"/>
  <c r="DD1669" i="16" s="1"/>
  <c r="DE1669" i="16" s="1"/>
  <c r="DB1669" i="16"/>
  <c r="CO1669" i="16"/>
  <c r="CN1669" i="16"/>
  <c r="CM1669" i="16"/>
  <c r="CL1669" i="16"/>
  <c r="CP1669" i="16" s="1"/>
  <c r="CQ1669" i="16" s="1"/>
  <c r="DC1668" i="16"/>
  <c r="DD1668" i="16" s="1"/>
  <c r="DE1668" i="16" s="1"/>
  <c r="DB1668" i="16"/>
  <c r="CO1668" i="16"/>
  <c r="CN1668" i="16"/>
  <c r="CM1668" i="16"/>
  <c r="CL1668" i="16"/>
  <c r="CP1668" i="16" s="1"/>
  <c r="CQ1668" i="16" s="1"/>
  <c r="DC1667" i="16"/>
  <c r="DD1667" i="16" s="1"/>
  <c r="DE1667" i="16" s="1"/>
  <c r="DB1667" i="16"/>
  <c r="CQ1667" i="16"/>
  <c r="CP1667" i="16"/>
  <c r="CO1667" i="16"/>
  <c r="CN1667" i="16"/>
  <c r="CM1667" i="16"/>
  <c r="CL1667" i="16"/>
  <c r="DC1666" i="16"/>
  <c r="DB1666" i="16"/>
  <c r="CO1666" i="16"/>
  <c r="CN1666" i="16"/>
  <c r="CM1666" i="16"/>
  <c r="CL1666" i="16"/>
  <c r="CP1666" i="16" s="1"/>
  <c r="CQ1666" i="16" s="1"/>
  <c r="DC1665" i="16"/>
  <c r="DD1665" i="16" s="1"/>
  <c r="DE1665" i="16" s="1"/>
  <c r="DB1665" i="16"/>
  <c r="CO1665" i="16"/>
  <c r="CN1665" i="16"/>
  <c r="CM1665" i="16"/>
  <c r="CL1665" i="16"/>
  <c r="CP1665" i="16" s="1"/>
  <c r="CQ1665" i="16" s="1"/>
  <c r="DC1664" i="16"/>
  <c r="DD1664" i="16" s="1"/>
  <c r="DE1664" i="16" s="1"/>
  <c r="DB1664" i="16"/>
  <c r="CO1664" i="16"/>
  <c r="CN1664" i="16"/>
  <c r="CM1664" i="16"/>
  <c r="CL1664" i="16"/>
  <c r="CP1664" i="16" s="1"/>
  <c r="CQ1664" i="16" s="1"/>
  <c r="DC1663" i="16"/>
  <c r="DD1663" i="16" s="1"/>
  <c r="DE1663" i="16" s="1"/>
  <c r="DB1663" i="16"/>
  <c r="CQ1663" i="16"/>
  <c r="CP1663" i="16"/>
  <c r="CO1663" i="16"/>
  <c r="CN1663" i="16"/>
  <c r="CM1663" i="16"/>
  <c r="CL1663" i="16"/>
  <c r="DC1662" i="16"/>
  <c r="DB1662" i="16"/>
  <c r="CO1662" i="16"/>
  <c r="CN1662" i="16"/>
  <c r="CM1662" i="16"/>
  <c r="CL1662" i="16"/>
  <c r="CP1662" i="16" s="1"/>
  <c r="CQ1662" i="16" s="1"/>
  <c r="DC1661" i="16"/>
  <c r="DD1661" i="16" s="1"/>
  <c r="DE1661" i="16" s="1"/>
  <c r="DB1661" i="16"/>
  <c r="CO1661" i="16"/>
  <c r="CN1661" i="16"/>
  <c r="CM1661" i="16"/>
  <c r="CL1661" i="16"/>
  <c r="CP1661" i="16" s="1"/>
  <c r="CQ1661" i="16" s="1"/>
  <c r="DC1660" i="16"/>
  <c r="DD1660" i="16" s="1"/>
  <c r="DE1660" i="16" s="1"/>
  <c r="DB1660" i="16"/>
  <c r="CO1660" i="16"/>
  <c r="CN1660" i="16"/>
  <c r="CM1660" i="16"/>
  <c r="CL1660" i="16"/>
  <c r="CP1660" i="16" s="1"/>
  <c r="CQ1660" i="16" s="1"/>
  <c r="DC1659" i="16"/>
  <c r="DD1659" i="16" s="1"/>
  <c r="DE1659" i="16" s="1"/>
  <c r="DB1659" i="16"/>
  <c r="CQ1659" i="16"/>
  <c r="CP1659" i="16"/>
  <c r="CO1659" i="16"/>
  <c r="CN1659" i="16"/>
  <c r="CM1659" i="16"/>
  <c r="CL1659" i="16"/>
  <c r="DC1658" i="16"/>
  <c r="DB1658" i="16"/>
  <c r="CO1658" i="16"/>
  <c r="CN1658" i="16"/>
  <c r="CM1658" i="16"/>
  <c r="CL1658" i="16"/>
  <c r="CP1658" i="16" s="1"/>
  <c r="CQ1658" i="16" s="1"/>
  <c r="DC1657" i="16"/>
  <c r="DD1657" i="16" s="1"/>
  <c r="DE1657" i="16" s="1"/>
  <c r="DB1657" i="16"/>
  <c r="CO1657" i="16"/>
  <c r="CN1657" i="16"/>
  <c r="CM1657" i="16"/>
  <c r="CL1657" i="16"/>
  <c r="DC1656" i="16"/>
  <c r="DD1656" i="16" s="1"/>
  <c r="DE1656" i="16" s="1"/>
  <c r="DB1656" i="16"/>
  <c r="CO1656" i="16"/>
  <c r="CN1656" i="16"/>
  <c r="CM1656" i="16"/>
  <c r="CL1656" i="16"/>
  <c r="DD1655" i="16"/>
  <c r="DE1655" i="16" s="1"/>
  <c r="DC1655" i="16"/>
  <c r="DB1655" i="16"/>
  <c r="CO1655" i="16"/>
  <c r="CN1655" i="16"/>
  <c r="CM1655" i="16"/>
  <c r="CL1655" i="16"/>
  <c r="CP1655" i="16" s="1"/>
  <c r="CQ1655" i="16" s="1"/>
  <c r="DC1654" i="16"/>
  <c r="DB1654" i="16"/>
  <c r="DD1654" i="16" s="1"/>
  <c r="DE1654" i="16" s="1"/>
  <c r="CO1654" i="16"/>
  <c r="CN1654" i="16"/>
  <c r="CM1654" i="16"/>
  <c r="CL1654" i="16"/>
  <c r="DC1653" i="16"/>
  <c r="DD1653" i="16" s="1"/>
  <c r="DE1653" i="16" s="1"/>
  <c r="DB1653" i="16"/>
  <c r="CP1653" i="16"/>
  <c r="CQ1653" i="16" s="1"/>
  <c r="CO1653" i="16"/>
  <c r="CN1653" i="16"/>
  <c r="CM1653" i="16"/>
  <c r="CL1653" i="16"/>
  <c r="DC1652" i="16"/>
  <c r="DB1652" i="16"/>
  <c r="DD1652" i="16" s="1"/>
  <c r="DE1652" i="16" s="1"/>
  <c r="CO1652" i="16"/>
  <c r="CN1652" i="16"/>
  <c r="CM1652" i="16"/>
  <c r="CL1652" i="16"/>
  <c r="CP1652" i="16" s="1"/>
  <c r="CQ1652" i="16" s="1"/>
  <c r="DD1651" i="16"/>
  <c r="DE1651" i="16" s="1"/>
  <c r="DC1651" i="16"/>
  <c r="DB1651" i="16"/>
  <c r="CO1651" i="16"/>
  <c r="CN1651" i="16"/>
  <c r="CM1651" i="16"/>
  <c r="CL1651" i="16"/>
  <c r="CP1651" i="16" s="1"/>
  <c r="CQ1651" i="16" s="1"/>
  <c r="DC1650" i="16"/>
  <c r="DB1650" i="16"/>
  <c r="DD1650" i="16" s="1"/>
  <c r="DE1650" i="16" s="1"/>
  <c r="CO1650" i="16"/>
  <c r="CN1650" i="16"/>
  <c r="CM1650" i="16"/>
  <c r="CP1650" i="16" s="1"/>
  <c r="CQ1650" i="16" s="1"/>
  <c r="CL1650" i="16"/>
  <c r="DC1649" i="16"/>
  <c r="DD1649" i="16" s="1"/>
  <c r="DE1649" i="16" s="1"/>
  <c r="DB1649" i="16"/>
  <c r="CP1649" i="16"/>
  <c r="CQ1649" i="16" s="1"/>
  <c r="CO1649" i="16"/>
  <c r="CN1649" i="16"/>
  <c r="CM1649" i="16"/>
  <c r="CL1649" i="16"/>
  <c r="DC1648" i="16"/>
  <c r="DB1648" i="16"/>
  <c r="DD1648" i="16" s="1"/>
  <c r="DE1648" i="16" s="1"/>
  <c r="CO1648" i="16"/>
  <c r="CN1648" i="16"/>
  <c r="CM1648" i="16"/>
  <c r="CL1648" i="16"/>
  <c r="CP1648" i="16" s="1"/>
  <c r="CQ1648" i="16" s="1"/>
  <c r="DD1647" i="16"/>
  <c r="DE1647" i="16" s="1"/>
  <c r="DC1647" i="16"/>
  <c r="DB1647" i="16"/>
  <c r="CO1647" i="16"/>
  <c r="CN1647" i="16"/>
  <c r="CM1647" i="16"/>
  <c r="CL1647" i="16"/>
  <c r="CP1647" i="16" s="1"/>
  <c r="CQ1647" i="16" s="1"/>
  <c r="DC1646" i="16"/>
  <c r="DB1646" i="16"/>
  <c r="DD1646" i="16" s="1"/>
  <c r="DE1646" i="16" s="1"/>
  <c r="CO1646" i="16"/>
  <c r="CN1646" i="16"/>
  <c r="CM1646" i="16"/>
  <c r="CL1646" i="16"/>
  <c r="DC1645" i="16"/>
  <c r="DD1645" i="16" s="1"/>
  <c r="DE1645" i="16" s="1"/>
  <c r="DB1645" i="16"/>
  <c r="CP1645" i="16"/>
  <c r="CQ1645" i="16" s="1"/>
  <c r="CO1645" i="16"/>
  <c r="CN1645" i="16"/>
  <c r="CM1645" i="16"/>
  <c r="CL1645" i="16"/>
  <c r="DC1644" i="16"/>
  <c r="DB1644" i="16"/>
  <c r="DD1644" i="16" s="1"/>
  <c r="DE1644" i="16" s="1"/>
  <c r="CO1644" i="16"/>
  <c r="CN1644" i="16"/>
  <c r="CM1644" i="16"/>
  <c r="CL1644" i="16"/>
  <c r="CP1644" i="16" s="1"/>
  <c r="CQ1644" i="16" s="1"/>
  <c r="DD1643" i="16"/>
  <c r="DE1643" i="16" s="1"/>
  <c r="DC1643" i="16"/>
  <c r="DB1643" i="16"/>
  <c r="CO1643" i="16"/>
  <c r="CN1643" i="16"/>
  <c r="CM1643" i="16"/>
  <c r="CL1643" i="16"/>
  <c r="CP1643" i="16" s="1"/>
  <c r="CQ1643" i="16" s="1"/>
  <c r="DC1642" i="16"/>
  <c r="DB1642" i="16"/>
  <c r="DD1642" i="16" s="1"/>
  <c r="DE1642" i="16" s="1"/>
  <c r="CO1642" i="16"/>
  <c r="CN1642" i="16"/>
  <c r="CM1642" i="16"/>
  <c r="CL1642" i="16"/>
  <c r="CP1642" i="16" s="1"/>
  <c r="CQ1642" i="16" s="1"/>
  <c r="DC1641" i="16"/>
  <c r="DD1641" i="16" s="1"/>
  <c r="DE1641" i="16" s="1"/>
  <c r="DB1641" i="16"/>
  <c r="CP1641" i="16"/>
  <c r="CQ1641" i="16" s="1"/>
  <c r="CO1641" i="16"/>
  <c r="CN1641" i="16"/>
  <c r="CM1641" i="16"/>
  <c r="CL1641" i="16"/>
  <c r="DC1640" i="16"/>
  <c r="DB1640" i="16"/>
  <c r="DD1640" i="16" s="1"/>
  <c r="DE1640" i="16" s="1"/>
  <c r="CO1640" i="16"/>
  <c r="CN1640" i="16"/>
  <c r="CM1640" i="16"/>
  <c r="CL1640" i="16"/>
  <c r="CP1640" i="16" s="1"/>
  <c r="CQ1640" i="16" s="1"/>
  <c r="DD1639" i="16"/>
  <c r="DE1639" i="16" s="1"/>
  <c r="DC1639" i="16"/>
  <c r="DB1639" i="16"/>
  <c r="CO1639" i="16"/>
  <c r="CN1639" i="16"/>
  <c r="CM1639" i="16"/>
  <c r="CL1639" i="16"/>
  <c r="CP1639" i="16" s="1"/>
  <c r="CQ1639" i="16" s="1"/>
  <c r="DC1638" i="16"/>
  <c r="DB1638" i="16"/>
  <c r="DD1638" i="16" s="1"/>
  <c r="DE1638" i="16" s="1"/>
  <c r="CO1638" i="16"/>
  <c r="CN1638" i="16"/>
  <c r="CM1638" i="16"/>
  <c r="CL1638" i="16"/>
  <c r="DC1637" i="16"/>
  <c r="DD1637" i="16" s="1"/>
  <c r="DE1637" i="16" s="1"/>
  <c r="DB1637" i="16"/>
  <c r="CP1637" i="16"/>
  <c r="CQ1637" i="16" s="1"/>
  <c r="CO1637" i="16"/>
  <c r="CN1637" i="16"/>
  <c r="CM1637" i="16"/>
  <c r="CL1637" i="16"/>
  <c r="DC1636" i="16"/>
  <c r="DB1636" i="16"/>
  <c r="DD1636" i="16" s="1"/>
  <c r="DE1636" i="16" s="1"/>
  <c r="CO1636" i="16"/>
  <c r="CN1636" i="16"/>
  <c r="CM1636" i="16"/>
  <c r="CL1636" i="16"/>
  <c r="CP1636" i="16" s="1"/>
  <c r="CQ1636" i="16" s="1"/>
  <c r="DD1635" i="16"/>
  <c r="DE1635" i="16" s="1"/>
  <c r="DC1635" i="16"/>
  <c r="DB1635" i="16"/>
  <c r="CO1635" i="16"/>
  <c r="CN1635" i="16"/>
  <c r="CM1635" i="16"/>
  <c r="CL1635" i="16"/>
  <c r="CP1635" i="16" s="1"/>
  <c r="CQ1635" i="16" s="1"/>
  <c r="DC1634" i="16"/>
  <c r="DB1634" i="16"/>
  <c r="DD1634" i="16" s="1"/>
  <c r="DE1634" i="16" s="1"/>
  <c r="CO1634" i="16"/>
  <c r="CN1634" i="16"/>
  <c r="CM1634" i="16"/>
  <c r="CP1634" i="16" s="1"/>
  <c r="CQ1634" i="16" s="1"/>
  <c r="CL1634" i="16"/>
  <c r="DC1633" i="16"/>
  <c r="DD1633" i="16" s="1"/>
  <c r="DE1633" i="16" s="1"/>
  <c r="DB1633" i="16"/>
  <c r="CP1633" i="16"/>
  <c r="CQ1633" i="16" s="1"/>
  <c r="CO1633" i="16"/>
  <c r="CN1633" i="16"/>
  <c r="CM1633" i="16"/>
  <c r="CL1633" i="16"/>
  <c r="DC1632" i="16"/>
  <c r="DB1632" i="16"/>
  <c r="DD1632" i="16" s="1"/>
  <c r="DE1632" i="16" s="1"/>
  <c r="CO1632" i="16"/>
  <c r="CN1632" i="16"/>
  <c r="CM1632" i="16"/>
  <c r="CL1632" i="16"/>
  <c r="CP1632" i="16" s="1"/>
  <c r="CQ1632" i="16" s="1"/>
  <c r="DD1631" i="16"/>
  <c r="DE1631" i="16" s="1"/>
  <c r="DC1631" i="16"/>
  <c r="DB1631" i="16"/>
  <c r="CO1631" i="16"/>
  <c r="CN1631" i="16"/>
  <c r="CM1631" i="16"/>
  <c r="CL1631" i="16"/>
  <c r="CP1631" i="16" s="1"/>
  <c r="CQ1631" i="16" s="1"/>
  <c r="DC1630" i="16"/>
  <c r="DB1630" i="16"/>
  <c r="DD1630" i="16" s="1"/>
  <c r="DE1630" i="16" s="1"/>
  <c r="CO1630" i="16"/>
  <c r="CN1630" i="16"/>
  <c r="CM1630" i="16"/>
  <c r="CL1630" i="16"/>
  <c r="DC1629" i="16"/>
  <c r="DD1629" i="16" s="1"/>
  <c r="DE1629" i="16" s="1"/>
  <c r="DB1629" i="16"/>
  <c r="CP1629" i="16"/>
  <c r="CQ1629" i="16" s="1"/>
  <c r="CO1629" i="16"/>
  <c r="CN1629" i="16"/>
  <c r="CM1629" i="16"/>
  <c r="CL1629" i="16"/>
  <c r="DC1628" i="16"/>
  <c r="DB1628" i="16"/>
  <c r="DD1628" i="16" s="1"/>
  <c r="DE1628" i="16" s="1"/>
  <c r="CO1628" i="16"/>
  <c r="CN1628" i="16"/>
  <c r="CM1628" i="16"/>
  <c r="CL1628" i="16"/>
  <c r="CP1628" i="16" s="1"/>
  <c r="CQ1628" i="16" s="1"/>
  <c r="DD1627" i="16"/>
  <c r="DE1627" i="16" s="1"/>
  <c r="DC1627" i="16"/>
  <c r="DB1627" i="16"/>
  <c r="CO1627" i="16"/>
  <c r="CN1627" i="16"/>
  <c r="CM1627" i="16"/>
  <c r="CL1627" i="16"/>
  <c r="CP1627" i="16" s="1"/>
  <c r="CQ1627" i="16" s="1"/>
  <c r="DC1626" i="16"/>
  <c r="DB1626" i="16"/>
  <c r="DD1626" i="16" s="1"/>
  <c r="DE1626" i="16" s="1"/>
  <c r="CO1626" i="16"/>
  <c r="CN1626" i="16"/>
  <c r="CM1626" i="16"/>
  <c r="CL1626" i="16"/>
  <c r="DC1625" i="16"/>
  <c r="DD1625" i="16" s="1"/>
  <c r="DE1625" i="16" s="1"/>
  <c r="DB1625" i="16"/>
  <c r="CP1625" i="16"/>
  <c r="CQ1625" i="16" s="1"/>
  <c r="CO1625" i="16"/>
  <c r="CN1625" i="16"/>
  <c r="CM1625" i="16"/>
  <c r="CL1625" i="16"/>
  <c r="DC1624" i="16"/>
  <c r="DB1624" i="16"/>
  <c r="DD1624" i="16" s="1"/>
  <c r="DE1624" i="16" s="1"/>
  <c r="CO1624" i="16"/>
  <c r="CN1624" i="16"/>
  <c r="CM1624" i="16"/>
  <c r="CL1624" i="16"/>
  <c r="CP1624" i="16" s="1"/>
  <c r="CQ1624" i="16" s="1"/>
  <c r="DD1623" i="16"/>
  <c r="DE1623" i="16" s="1"/>
  <c r="DC1623" i="16"/>
  <c r="DB1623" i="16"/>
  <c r="CO1623" i="16"/>
  <c r="CN1623" i="16"/>
  <c r="CM1623" i="16"/>
  <c r="CL1623" i="16"/>
  <c r="CP1623" i="16" s="1"/>
  <c r="CQ1623" i="16" s="1"/>
  <c r="DC1622" i="16"/>
  <c r="DB1622" i="16"/>
  <c r="DD1622" i="16" s="1"/>
  <c r="DE1622" i="16" s="1"/>
  <c r="CO1622" i="16"/>
  <c r="CN1622" i="16"/>
  <c r="CM1622" i="16"/>
  <c r="CL1622" i="16"/>
  <c r="DC1621" i="16"/>
  <c r="DD1621" i="16" s="1"/>
  <c r="DE1621" i="16" s="1"/>
  <c r="DB1621" i="16"/>
  <c r="CP1621" i="16"/>
  <c r="CQ1621" i="16" s="1"/>
  <c r="CO1621" i="16"/>
  <c r="CN1621" i="16"/>
  <c r="CM1621" i="16"/>
  <c r="CL1621" i="16"/>
  <c r="DC1620" i="16"/>
  <c r="DB1620" i="16"/>
  <c r="DD1620" i="16" s="1"/>
  <c r="DE1620" i="16" s="1"/>
  <c r="CO1620" i="16"/>
  <c r="CN1620" i="16"/>
  <c r="CM1620" i="16"/>
  <c r="CL1620" i="16"/>
  <c r="CP1620" i="16" s="1"/>
  <c r="CQ1620" i="16" s="1"/>
  <c r="DD1619" i="16"/>
  <c r="DE1619" i="16" s="1"/>
  <c r="DC1619" i="16"/>
  <c r="DB1619" i="16"/>
  <c r="CO1619" i="16"/>
  <c r="CN1619" i="16"/>
  <c r="CM1619" i="16"/>
  <c r="CL1619" i="16"/>
  <c r="CP1619" i="16" s="1"/>
  <c r="CQ1619" i="16" s="1"/>
  <c r="DC1618" i="16"/>
  <c r="DB1618" i="16"/>
  <c r="DD1618" i="16" s="1"/>
  <c r="DE1618" i="16" s="1"/>
  <c r="CO1618" i="16"/>
  <c r="CN1618" i="16"/>
  <c r="CM1618" i="16"/>
  <c r="CP1618" i="16" s="1"/>
  <c r="CQ1618" i="16" s="1"/>
  <c r="CL1618" i="16"/>
  <c r="DC1617" i="16"/>
  <c r="DD1617" i="16" s="1"/>
  <c r="DE1617" i="16" s="1"/>
  <c r="DB1617" i="16"/>
  <c r="CP1617" i="16"/>
  <c r="CQ1617" i="16" s="1"/>
  <c r="CO1617" i="16"/>
  <c r="CN1617" i="16"/>
  <c r="CM1617" i="16"/>
  <c r="CL1617" i="16"/>
  <c r="DC1616" i="16"/>
  <c r="DB1616" i="16"/>
  <c r="DD1616" i="16" s="1"/>
  <c r="DE1616" i="16" s="1"/>
  <c r="CO1616" i="16"/>
  <c r="CN1616" i="16"/>
  <c r="CM1616" i="16"/>
  <c r="CL1616" i="16"/>
  <c r="CP1616" i="16" s="1"/>
  <c r="CQ1616" i="16" s="1"/>
  <c r="DD1615" i="16"/>
  <c r="DE1615" i="16" s="1"/>
  <c r="DC1615" i="16"/>
  <c r="DB1615" i="16"/>
  <c r="CO1615" i="16"/>
  <c r="CN1615" i="16"/>
  <c r="CM1615" i="16"/>
  <c r="CL1615" i="16"/>
  <c r="CP1615" i="16" s="1"/>
  <c r="CQ1615" i="16" s="1"/>
  <c r="DC1614" i="16"/>
  <c r="DB1614" i="16"/>
  <c r="DD1614" i="16" s="1"/>
  <c r="DE1614" i="16" s="1"/>
  <c r="CO1614" i="16"/>
  <c r="CN1614" i="16"/>
  <c r="CM1614" i="16"/>
  <c r="CL1614" i="16"/>
  <c r="DC1613" i="16"/>
  <c r="DD1613" i="16" s="1"/>
  <c r="DE1613" i="16" s="1"/>
  <c r="DB1613" i="16"/>
  <c r="CP1613" i="16"/>
  <c r="CQ1613" i="16" s="1"/>
  <c r="CO1613" i="16"/>
  <c r="CN1613" i="16"/>
  <c r="CM1613" i="16"/>
  <c r="CL1613" i="16"/>
  <c r="DC1612" i="16"/>
  <c r="DB1612" i="16"/>
  <c r="DD1612" i="16" s="1"/>
  <c r="DE1612" i="16" s="1"/>
  <c r="CO1612" i="16"/>
  <c r="CN1612" i="16"/>
  <c r="CM1612" i="16"/>
  <c r="CL1612" i="16"/>
  <c r="CP1612" i="16" s="1"/>
  <c r="CQ1612" i="16" s="1"/>
  <c r="DD1611" i="16"/>
  <c r="DE1611" i="16" s="1"/>
  <c r="DC1611" i="16"/>
  <c r="DB1611" i="16"/>
  <c r="CO1611" i="16"/>
  <c r="CN1611" i="16"/>
  <c r="CM1611" i="16"/>
  <c r="CL1611" i="16"/>
  <c r="CP1611" i="16" s="1"/>
  <c r="CQ1611" i="16" s="1"/>
  <c r="DC1610" i="16"/>
  <c r="DB1610" i="16"/>
  <c r="DD1610" i="16" s="1"/>
  <c r="DE1610" i="16" s="1"/>
  <c r="CO1610" i="16"/>
  <c r="CN1610" i="16"/>
  <c r="CM1610" i="16"/>
  <c r="CL1610" i="16"/>
  <c r="DC1609" i="16"/>
  <c r="DD1609" i="16" s="1"/>
  <c r="DE1609" i="16" s="1"/>
  <c r="DB1609" i="16"/>
  <c r="CP1609" i="16"/>
  <c r="CQ1609" i="16" s="1"/>
  <c r="CO1609" i="16"/>
  <c r="CN1609" i="16"/>
  <c r="CM1609" i="16"/>
  <c r="CL1609" i="16"/>
  <c r="DC1608" i="16"/>
  <c r="DB1608" i="16"/>
  <c r="DD1608" i="16" s="1"/>
  <c r="DE1608" i="16" s="1"/>
  <c r="CO1608" i="16"/>
  <c r="CN1608" i="16"/>
  <c r="CM1608" i="16"/>
  <c r="CL1608" i="16"/>
  <c r="CP1608" i="16" s="1"/>
  <c r="CQ1608" i="16" s="1"/>
  <c r="DD1607" i="16"/>
  <c r="DE1607" i="16" s="1"/>
  <c r="DC1607" i="16"/>
  <c r="DB1607" i="16"/>
  <c r="CO1607" i="16"/>
  <c r="CN1607" i="16"/>
  <c r="CM1607" i="16"/>
  <c r="CL1607" i="16"/>
  <c r="CP1607" i="16" s="1"/>
  <c r="CQ1607" i="16" s="1"/>
  <c r="DC1606" i="16"/>
  <c r="DB1606" i="16"/>
  <c r="DD1606" i="16" s="1"/>
  <c r="DE1606" i="16" s="1"/>
  <c r="CO1606" i="16"/>
  <c r="CN1606" i="16"/>
  <c r="CM1606" i="16"/>
  <c r="CL1606" i="16"/>
  <c r="DC1605" i="16"/>
  <c r="DD1605" i="16" s="1"/>
  <c r="DE1605" i="16" s="1"/>
  <c r="DB1605" i="16"/>
  <c r="CP1605" i="16"/>
  <c r="CQ1605" i="16" s="1"/>
  <c r="CO1605" i="16"/>
  <c r="CN1605" i="16"/>
  <c r="CM1605" i="16"/>
  <c r="CL1605" i="16"/>
  <c r="DC1604" i="16"/>
  <c r="DB1604" i="16"/>
  <c r="DD1604" i="16" s="1"/>
  <c r="DE1604" i="16" s="1"/>
  <c r="CO1604" i="16"/>
  <c r="CN1604" i="16"/>
  <c r="CM1604" i="16"/>
  <c r="CL1604" i="16"/>
  <c r="CP1604" i="16" s="1"/>
  <c r="CQ1604" i="16" s="1"/>
  <c r="DD1603" i="16"/>
  <c r="DE1603" i="16" s="1"/>
  <c r="DC1603" i="16"/>
  <c r="DB1603" i="16"/>
  <c r="CO1603" i="16"/>
  <c r="CN1603" i="16"/>
  <c r="CM1603" i="16"/>
  <c r="CL1603" i="16"/>
  <c r="CP1603" i="16" s="1"/>
  <c r="CQ1603" i="16" s="1"/>
  <c r="DC1602" i="16"/>
  <c r="DB1602" i="16"/>
  <c r="DD1602" i="16" s="1"/>
  <c r="DE1602" i="16" s="1"/>
  <c r="CO1602" i="16"/>
  <c r="CN1602" i="16"/>
  <c r="CM1602" i="16"/>
  <c r="CP1602" i="16" s="1"/>
  <c r="CQ1602" i="16" s="1"/>
  <c r="CL1602" i="16"/>
  <c r="DC1601" i="16"/>
  <c r="DD1601" i="16" s="1"/>
  <c r="DE1601" i="16" s="1"/>
  <c r="DB1601" i="16"/>
  <c r="CP1601" i="16"/>
  <c r="CQ1601" i="16" s="1"/>
  <c r="CO1601" i="16"/>
  <c r="CN1601" i="16"/>
  <c r="CM1601" i="16"/>
  <c r="CL1601" i="16"/>
  <c r="DC1600" i="16"/>
  <c r="DB1600" i="16"/>
  <c r="DD1600" i="16" s="1"/>
  <c r="DE1600" i="16" s="1"/>
  <c r="CO1600" i="16"/>
  <c r="CN1600" i="16"/>
  <c r="CM1600" i="16"/>
  <c r="CL1600" i="16"/>
  <c r="CP1600" i="16" s="1"/>
  <c r="CQ1600" i="16" s="1"/>
  <c r="DD1599" i="16"/>
  <c r="DE1599" i="16" s="1"/>
  <c r="DC1599" i="16"/>
  <c r="DB1599" i="16"/>
  <c r="CO1599" i="16"/>
  <c r="CN1599" i="16"/>
  <c r="CM1599" i="16"/>
  <c r="CL1599" i="16"/>
  <c r="CP1599" i="16" s="1"/>
  <c r="CQ1599" i="16" s="1"/>
  <c r="DC1598" i="16"/>
  <c r="DB1598" i="16"/>
  <c r="DD1598" i="16" s="1"/>
  <c r="DE1598" i="16" s="1"/>
  <c r="CO1598" i="16"/>
  <c r="CN1598" i="16"/>
  <c r="CM1598" i="16"/>
  <c r="CL1598" i="16"/>
  <c r="DC1597" i="16"/>
  <c r="DD1597" i="16" s="1"/>
  <c r="DE1597" i="16" s="1"/>
  <c r="DB1597" i="16"/>
  <c r="CP1597" i="16"/>
  <c r="CQ1597" i="16" s="1"/>
  <c r="CO1597" i="16"/>
  <c r="CN1597" i="16"/>
  <c r="CM1597" i="16"/>
  <c r="CL1597" i="16"/>
  <c r="DC1596" i="16"/>
  <c r="DB1596" i="16"/>
  <c r="DD1596" i="16" s="1"/>
  <c r="DE1596" i="16" s="1"/>
  <c r="CO1596" i="16"/>
  <c r="CN1596" i="16"/>
  <c r="CM1596" i="16"/>
  <c r="CL1596" i="16"/>
  <c r="CP1596" i="16" s="1"/>
  <c r="CQ1596" i="16" s="1"/>
  <c r="DD1595" i="16"/>
  <c r="DE1595" i="16" s="1"/>
  <c r="DC1595" i="16"/>
  <c r="DB1595" i="16"/>
  <c r="CO1595" i="16"/>
  <c r="CN1595" i="16"/>
  <c r="CM1595" i="16"/>
  <c r="CL1595" i="16"/>
  <c r="CP1595" i="16" s="1"/>
  <c r="CQ1595" i="16" s="1"/>
  <c r="DC1594" i="16"/>
  <c r="DB1594" i="16"/>
  <c r="DD1594" i="16" s="1"/>
  <c r="DE1594" i="16" s="1"/>
  <c r="CO1594" i="16"/>
  <c r="CN1594" i="16"/>
  <c r="CM1594" i="16"/>
  <c r="CP1594" i="16" s="1"/>
  <c r="CQ1594" i="16" s="1"/>
  <c r="CL1594" i="16"/>
  <c r="DC1593" i="16"/>
  <c r="DD1593" i="16" s="1"/>
  <c r="DE1593" i="16" s="1"/>
  <c r="DB1593" i="16"/>
  <c r="CP1593" i="16"/>
  <c r="CQ1593" i="16" s="1"/>
  <c r="CO1593" i="16"/>
  <c r="CN1593" i="16"/>
  <c r="CM1593" i="16"/>
  <c r="CL1593" i="16"/>
  <c r="DC1592" i="16"/>
  <c r="DB1592" i="16"/>
  <c r="DD1592" i="16" s="1"/>
  <c r="DE1592" i="16" s="1"/>
  <c r="CO1592" i="16"/>
  <c r="CN1592" i="16"/>
  <c r="CM1592" i="16"/>
  <c r="CL1592" i="16"/>
  <c r="CP1592" i="16" s="1"/>
  <c r="CQ1592" i="16" s="1"/>
  <c r="DD1591" i="16"/>
  <c r="DE1591" i="16" s="1"/>
  <c r="DC1591" i="16"/>
  <c r="DB1591" i="16"/>
  <c r="CO1591" i="16"/>
  <c r="CN1591" i="16"/>
  <c r="CM1591" i="16"/>
  <c r="CL1591" i="16"/>
  <c r="CP1591" i="16" s="1"/>
  <c r="CQ1591" i="16" s="1"/>
  <c r="DC1590" i="16"/>
  <c r="DB1590" i="16"/>
  <c r="DD1590" i="16" s="1"/>
  <c r="DE1590" i="16" s="1"/>
  <c r="CO1590" i="16"/>
  <c r="CN1590" i="16"/>
  <c r="CM1590" i="16"/>
  <c r="CL1590" i="16"/>
  <c r="DC1589" i="16"/>
  <c r="DD1589" i="16" s="1"/>
  <c r="DE1589" i="16" s="1"/>
  <c r="DB1589" i="16"/>
  <c r="CP1589" i="16"/>
  <c r="CQ1589" i="16" s="1"/>
  <c r="CO1589" i="16"/>
  <c r="CN1589" i="16"/>
  <c r="CM1589" i="16"/>
  <c r="CL1589" i="16"/>
  <c r="DC1588" i="16"/>
  <c r="DB1588" i="16"/>
  <c r="DD1588" i="16" s="1"/>
  <c r="DE1588" i="16" s="1"/>
  <c r="CO1588" i="16"/>
  <c r="CN1588" i="16"/>
  <c r="CM1588" i="16"/>
  <c r="CL1588" i="16"/>
  <c r="CP1588" i="16" s="1"/>
  <c r="CQ1588" i="16" s="1"/>
  <c r="DD1587" i="16"/>
  <c r="DE1587" i="16" s="1"/>
  <c r="DC1587" i="16"/>
  <c r="DB1587" i="16"/>
  <c r="CO1587" i="16"/>
  <c r="CN1587" i="16"/>
  <c r="CM1587" i="16"/>
  <c r="CL1587" i="16"/>
  <c r="CP1587" i="16" s="1"/>
  <c r="CQ1587" i="16" s="1"/>
  <c r="DC1586" i="16"/>
  <c r="DB1586" i="16"/>
  <c r="DD1586" i="16" s="1"/>
  <c r="DE1586" i="16" s="1"/>
  <c r="CO1586" i="16"/>
  <c r="CN1586" i="16"/>
  <c r="CM1586" i="16"/>
  <c r="CP1586" i="16" s="1"/>
  <c r="CQ1586" i="16" s="1"/>
  <c r="CL1586" i="16"/>
  <c r="DC1585" i="16"/>
  <c r="DD1585" i="16" s="1"/>
  <c r="DE1585" i="16" s="1"/>
  <c r="DB1585" i="16"/>
  <c r="CP1585" i="16"/>
  <c r="CQ1585" i="16" s="1"/>
  <c r="CO1585" i="16"/>
  <c r="CN1585" i="16"/>
  <c r="CM1585" i="16"/>
  <c r="CL1585" i="16"/>
  <c r="DC1584" i="16"/>
  <c r="DB1584" i="16"/>
  <c r="DD1584" i="16" s="1"/>
  <c r="DE1584" i="16" s="1"/>
  <c r="CO1584" i="16"/>
  <c r="CN1584" i="16"/>
  <c r="CM1584" i="16"/>
  <c r="CL1584" i="16"/>
  <c r="CP1584" i="16" s="1"/>
  <c r="CQ1584" i="16" s="1"/>
  <c r="DD1583" i="16"/>
  <c r="DE1583" i="16" s="1"/>
  <c r="DC1583" i="16"/>
  <c r="DB1583" i="16"/>
  <c r="CO1583" i="16"/>
  <c r="CN1583" i="16"/>
  <c r="CM1583" i="16"/>
  <c r="CL1583" i="16"/>
  <c r="CP1583" i="16" s="1"/>
  <c r="CQ1583" i="16" s="1"/>
  <c r="DC1582" i="16"/>
  <c r="DB1582" i="16"/>
  <c r="DD1582" i="16" s="1"/>
  <c r="DE1582" i="16" s="1"/>
  <c r="CO1582" i="16"/>
  <c r="CN1582" i="16"/>
  <c r="CM1582" i="16"/>
  <c r="CL1582" i="16"/>
  <c r="DC1581" i="16"/>
  <c r="DD1581" i="16" s="1"/>
  <c r="DE1581" i="16" s="1"/>
  <c r="DB1581" i="16"/>
  <c r="CP1581" i="16"/>
  <c r="CQ1581" i="16" s="1"/>
  <c r="CO1581" i="16"/>
  <c r="CN1581" i="16"/>
  <c r="CM1581" i="16"/>
  <c r="CL1581" i="16"/>
  <c r="DC1580" i="16"/>
  <c r="DB1580" i="16"/>
  <c r="DD1580" i="16" s="1"/>
  <c r="DE1580" i="16" s="1"/>
  <c r="CO1580" i="16"/>
  <c r="CN1580" i="16"/>
  <c r="CM1580" i="16"/>
  <c r="CL1580" i="16"/>
  <c r="CP1580" i="16" s="1"/>
  <c r="CQ1580" i="16" s="1"/>
  <c r="DD1579" i="16"/>
  <c r="DE1579" i="16" s="1"/>
  <c r="DC1579" i="16"/>
  <c r="DB1579" i="16"/>
  <c r="CO1579" i="16"/>
  <c r="CN1579" i="16"/>
  <c r="CM1579" i="16"/>
  <c r="CL1579" i="16"/>
  <c r="CP1579" i="16" s="1"/>
  <c r="CQ1579" i="16" s="1"/>
  <c r="DC1578" i="16"/>
  <c r="DB1578" i="16"/>
  <c r="DD1578" i="16" s="1"/>
  <c r="DE1578" i="16" s="1"/>
  <c r="CO1578" i="16"/>
  <c r="CN1578" i="16"/>
  <c r="CM1578" i="16"/>
  <c r="CP1578" i="16" s="1"/>
  <c r="CQ1578" i="16" s="1"/>
  <c r="CL1578" i="16"/>
  <c r="DC1577" i="16"/>
  <c r="DD1577" i="16" s="1"/>
  <c r="DE1577" i="16" s="1"/>
  <c r="DB1577" i="16"/>
  <c r="CP1577" i="16"/>
  <c r="CQ1577" i="16" s="1"/>
  <c r="CO1577" i="16"/>
  <c r="CN1577" i="16"/>
  <c r="CM1577" i="16"/>
  <c r="CL1577" i="16"/>
  <c r="DC1576" i="16"/>
  <c r="DB1576" i="16"/>
  <c r="DD1576" i="16" s="1"/>
  <c r="DE1576" i="16" s="1"/>
  <c r="CO1576" i="16"/>
  <c r="CN1576" i="16"/>
  <c r="CM1576" i="16"/>
  <c r="CL1576" i="16"/>
  <c r="CP1576" i="16" s="1"/>
  <c r="CQ1576" i="16" s="1"/>
  <c r="DD1575" i="16"/>
  <c r="DE1575" i="16" s="1"/>
  <c r="DC1575" i="16"/>
  <c r="DB1575" i="16"/>
  <c r="CO1575" i="16"/>
  <c r="CN1575" i="16"/>
  <c r="CM1575" i="16"/>
  <c r="CL1575" i="16"/>
  <c r="CP1575" i="16" s="1"/>
  <c r="CQ1575" i="16" s="1"/>
  <c r="DC1574" i="16"/>
  <c r="DB1574" i="16"/>
  <c r="DD1574" i="16" s="1"/>
  <c r="DE1574" i="16" s="1"/>
  <c r="CO1574" i="16"/>
  <c r="CN1574" i="16"/>
  <c r="CM1574" i="16"/>
  <c r="CL1574" i="16"/>
  <c r="DC1573" i="16"/>
  <c r="DD1573" i="16" s="1"/>
  <c r="DE1573" i="16" s="1"/>
  <c r="DB1573" i="16"/>
  <c r="CP1573" i="16"/>
  <c r="CQ1573" i="16" s="1"/>
  <c r="CO1573" i="16"/>
  <c r="CN1573" i="16"/>
  <c r="CM1573" i="16"/>
  <c r="CL1573" i="16"/>
  <c r="DC1572" i="16"/>
  <c r="DB1572" i="16"/>
  <c r="DD1572" i="16" s="1"/>
  <c r="DE1572" i="16" s="1"/>
  <c r="CO1572" i="16"/>
  <c r="CN1572" i="16"/>
  <c r="CM1572" i="16"/>
  <c r="CL1572" i="16"/>
  <c r="CP1572" i="16" s="1"/>
  <c r="CQ1572" i="16" s="1"/>
  <c r="DD1571" i="16"/>
  <c r="DE1571" i="16" s="1"/>
  <c r="DC1571" i="16"/>
  <c r="DB1571" i="16"/>
  <c r="CO1571" i="16"/>
  <c r="CN1571" i="16"/>
  <c r="CM1571" i="16"/>
  <c r="CL1571" i="16"/>
  <c r="CP1571" i="16" s="1"/>
  <c r="CQ1571" i="16" s="1"/>
  <c r="DC1570" i="16"/>
  <c r="DB1570" i="16"/>
  <c r="DD1570" i="16" s="1"/>
  <c r="DE1570" i="16" s="1"/>
  <c r="CO1570" i="16"/>
  <c r="CN1570" i="16"/>
  <c r="CM1570" i="16"/>
  <c r="CP1570" i="16" s="1"/>
  <c r="CQ1570" i="16" s="1"/>
  <c r="CL1570" i="16"/>
  <c r="DC1569" i="16"/>
  <c r="DD1569" i="16" s="1"/>
  <c r="DE1569" i="16" s="1"/>
  <c r="DB1569" i="16"/>
  <c r="CP1569" i="16"/>
  <c r="CQ1569" i="16" s="1"/>
  <c r="CO1569" i="16"/>
  <c r="CN1569" i="16"/>
  <c r="CM1569" i="16"/>
  <c r="CL1569" i="16"/>
  <c r="DC1568" i="16"/>
  <c r="DB1568" i="16"/>
  <c r="DD1568" i="16" s="1"/>
  <c r="DE1568" i="16" s="1"/>
  <c r="CO1568" i="16"/>
  <c r="CN1568" i="16"/>
  <c r="CM1568" i="16"/>
  <c r="CL1568" i="16"/>
  <c r="CP1568" i="16" s="1"/>
  <c r="CQ1568" i="16" s="1"/>
  <c r="DD1567" i="16"/>
  <c r="DE1567" i="16" s="1"/>
  <c r="DC1567" i="16"/>
  <c r="DB1567" i="16"/>
  <c r="CO1567" i="16"/>
  <c r="CN1567" i="16"/>
  <c r="CM1567" i="16"/>
  <c r="CL1567" i="16"/>
  <c r="CP1567" i="16" s="1"/>
  <c r="CQ1567" i="16" s="1"/>
  <c r="DC1566" i="16"/>
  <c r="DB1566" i="16"/>
  <c r="DD1566" i="16" s="1"/>
  <c r="DE1566" i="16" s="1"/>
  <c r="CO1566" i="16"/>
  <c r="CN1566" i="16"/>
  <c r="CM1566" i="16"/>
  <c r="CL1566" i="16"/>
  <c r="DC1565" i="16"/>
  <c r="DD1565" i="16" s="1"/>
  <c r="DE1565" i="16" s="1"/>
  <c r="DB1565" i="16"/>
  <c r="CP1565" i="16"/>
  <c r="CQ1565" i="16" s="1"/>
  <c r="CO1565" i="16"/>
  <c r="CN1565" i="16"/>
  <c r="CM1565" i="16"/>
  <c r="CL1565" i="16"/>
  <c r="DC1564" i="16"/>
  <c r="DB1564" i="16"/>
  <c r="DD1564" i="16" s="1"/>
  <c r="DE1564" i="16" s="1"/>
  <c r="CO1564" i="16"/>
  <c r="CN1564" i="16"/>
  <c r="CM1564" i="16"/>
  <c r="CL1564" i="16"/>
  <c r="CP1564" i="16" s="1"/>
  <c r="CQ1564" i="16" s="1"/>
  <c r="DD1563" i="16"/>
  <c r="DE1563" i="16" s="1"/>
  <c r="DC1563" i="16"/>
  <c r="DB1563" i="16"/>
  <c r="CO1563" i="16"/>
  <c r="CN1563" i="16"/>
  <c r="CM1563" i="16"/>
  <c r="CL1563" i="16"/>
  <c r="CP1563" i="16" s="1"/>
  <c r="CQ1563" i="16" s="1"/>
  <c r="DC1562" i="16"/>
  <c r="DB1562" i="16"/>
  <c r="DD1562" i="16" s="1"/>
  <c r="DE1562" i="16" s="1"/>
  <c r="CO1562" i="16"/>
  <c r="CN1562" i="16"/>
  <c r="CM1562" i="16"/>
  <c r="CP1562" i="16" s="1"/>
  <c r="CQ1562" i="16" s="1"/>
  <c r="CL1562" i="16"/>
  <c r="DC1561" i="16"/>
  <c r="DD1561" i="16" s="1"/>
  <c r="DE1561" i="16" s="1"/>
  <c r="DB1561" i="16"/>
  <c r="CP1561" i="16"/>
  <c r="CQ1561" i="16" s="1"/>
  <c r="CO1561" i="16"/>
  <c r="CN1561" i="16"/>
  <c r="CM1561" i="16"/>
  <c r="CL1561" i="16"/>
  <c r="DC1560" i="16"/>
  <c r="DB1560" i="16"/>
  <c r="DD1560" i="16" s="1"/>
  <c r="DE1560" i="16" s="1"/>
  <c r="CO1560" i="16"/>
  <c r="CN1560" i="16"/>
  <c r="CM1560" i="16"/>
  <c r="CL1560" i="16"/>
  <c r="CP1560" i="16" s="1"/>
  <c r="CQ1560" i="16" s="1"/>
  <c r="DD1559" i="16"/>
  <c r="DE1559" i="16" s="1"/>
  <c r="DC1559" i="16"/>
  <c r="DB1559" i="16"/>
  <c r="CO1559" i="16"/>
  <c r="CN1559" i="16"/>
  <c r="CM1559" i="16"/>
  <c r="CL1559" i="16"/>
  <c r="CP1559" i="16" s="1"/>
  <c r="CQ1559" i="16" s="1"/>
  <c r="DC1558" i="16"/>
  <c r="DB1558" i="16"/>
  <c r="DD1558" i="16" s="1"/>
  <c r="DE1558" i="16" s="1"/>
  <c r="CO1558" i="16"/>
  <c r="CN1558" i="16"/>
  <c r="CM1558" i="16"/>
  <c r="CL1558" i="16"/>
  <c r="DC1557" i="16"/>
  <c r="DD1557" i="16" s="1"/>
  <c r="DE1557" i="16" s="1"/>
  <c r="DB1557" i="16"/>
  <c r="CP1557" i="16"/>
  <c r="CQ1557" i="16" s="1"/>
  <c r="CO1557" i="16"/>
  <c r="CN1557" i="16"/>
  <c r="CM1557" i="16"/>
  <c r="CL1557" i="16"/>
  <c r="DC1556" i="16"/>
  <c r="DB1556" i="16"/>
  <c r="DD1556" i="16" s="1"/>
  <c r="DE1556" i="16" s="1"/>
  <c r="CO1556" i="16"/>
  <c r="CN1556" i="16"/>
  <c r="CM1556" i="16"/>
  <c r="CL1556" i="16"/>
  <c r="CP1556" i="16" s="1"/>
  <c r="CQ1556" i="16" s="1"/>
  <c r="DD1555" i="16"/>
  <c r="DE1555" i="16" s="1"/>
  <c r="DC1555" i="16"/>
  <c r="DB1555" i="16"/>
  <c r="CO1555" i="16"/>
  <c r="CN1555" i="16"/>
  <c r="CM1555" i="16"/>
  <c r="CL1555" i="16"/>
  <c r="CP1555" i="16" s="1"/>
  <c r="CQ1555" i="16" s="1"/>
  <c r="DC1554" i="16"/>
  <c r="DB1554" i="16"/>
  <c r="DD1554" i="16" s="1"/>
  <c r="DE1554" i="16" s="1"/>
  <c r="CO1554" i="16"/>
  <c r="CN1554" i="16"/>
  <c r="CM1554" i="16"/>
  <c r="CP1554" i="16" s="1"/>
  <c r="CQ1554" i="16" s="1"/>
  <c r="CL1554" i="16"/>
  <c r="DC1553" i="16"/>
  <c r="DD1553" i="16" s="1"/>
  <c r="DE1553" i="16" s="1"/>
  <c r="DB1553" i="16"/>
  <c r="CP1553" i="16"/>
  <c r="CQ1553" i="16" s="1"/>
  <c r="CO1553" i="16"/>
  <c r="CN1553" i="16"/>
  <c r="CM1553" i="16"/>
  <c r="CL1553" i="16"/>
  <c r="DC1552" i="16"/>
  <c r="DB1552" i="16"/>
  <c r="DD1552" i="16" s="1"/>
  <c r="DE1552" i="16" s="1"/>
  <c r="CO1552" i="16"/>
  <c r="CN1552" i="16"/>
  <c r="CM1552" i="16"/>
  <c r="CL1552" i="16"/>
  <c r="CP1552" i="16" s="1"/>
  <c r="CQ1552" i="16" s="1"/>
  <c r="DD1551" i="16"/>
  <c r="DE1551" i="16" s="1"/>
  <c r="DC1551" i="16"/>
  <c r="DB1551" i="16"/>
  <c r="CO1551" i="16"/>
  <c r="CN1551" i="16"/>
  <c r="CM1551" i="16"/>
  <c r="CL1551" i="16"/>
  <c r="CP1551" i="16" s="1"/>
  <c r="CQ1551" i="16" s="1"/>
  <c r="DC1550" i="16"/>
  <c r="DB1550" i="16"/>
  <c r="DD1550" i="16" s="1"/>
  <c r="DE1550" i="16" s="1"/>
  <c r="CO1550" i="16"/>
  <c r="CN1550" i="16"/>
  <c r="CM1550" i="16"/>
  <c r="CL1550" i="16"/>
  <c r="DC1549" i="16"/>
  <c r="DD1549" i="16" s="1"/>
  <c r="DE1549" i="16" s="1"/>
  <c r="DB1549" i="16"/>
  <c r="CP1549" i="16"/>
  <c r="CQ1549" i="16" s="1"/>
  <c r="CO1549" i="16"/>
  <c r="CN1549" i="16"/>
  <c r="CM1549" i="16"/>
  <c r="CL1549" i="16"/>
  <c r="DC1548" i="16"/>
  <c r="DB1548" i="16"/>
  <c r="DD1548" i="16" s="1"/>
  <c r="DE1548" i="16" s="1"/>
  <c r="CO1548" i="16"/>
  <c r="CN1548" i="16"/>
  <c r="CM1548" i="16"/>
  <c r="CL1548" i="16"/>
  <c r="CP1548" i="16" s="1"/>
  <c r="CQ1548" i="16" s="1"/>
  <c r="DD1547" i="16"/>
  <c r="DE1547" i="16" s="1"/>
  <c r="DC1547" i="16"/>
  <c r="DB1547" i="16"/>
  <c r="CO1547" i="16"/>
  <c r="CN1547" i="16"/>
  <c r="CM1547" i="16"/>
  <c r="CL1547" i="16"/>
  <c r="CP1547" i="16" s="1"/>
  <c r="CQ1547" i="16" s="1"/>
  <c r="DC1546" i="16"/>
  <c r="DB1546" i="16"/>
  <c r="DD1546" i="16" s="1"/>
  <c r="DE1546" i="16" s="1"/>
  <c r="CO1546" i="16"/>
  <c r="CN1546" i="16"/>
  <c r="CM1546" i="16"/>
  <c r="CP1546" i="16" s="1"/>
  <c r="CQ1546" i="16" s="1"/>
  <c r="CL1546" i="16"/>
  <c r="DC1545" i="16"/>
  <c r="DD1545" i="16" s="1"/>
  <c r="DE1545" i="16" s="1"/>
  <c r="DB1545" i="16"/>
  <c r="CP1545" i="16"/>
  <c r="CQ1545" i="16" s="1"/>
  <c r="CO1545" i="16"/>
  <c r="CN1545" i="16"/>
  <c r="CM1545" i="16"/>
  <c r="CL1545" i="16"/>
  <c r="DC1544" i="16"/>
  <c r="DB1544" i="16"/>
  <c r="DD1544" i="16" s="1"/>
  <c r="DE1544" i="16" s="1"/>
  <c r="CO1544" i="16"/>
  <c r="CN1544" i="16"/>
  <c r="CM1544" i="16"/>
  <c r="CL1544" i="16"/>
  <c r="CP1544" i="16" s="1"/>
  <c r="CQ1544" i="16" s="1"/>
  <c r="DD1543" i="16"/>
  <c r="DE1543" i="16" s="1"/>
  <c r="DC1543" i="16"/>
  <c r="DB1543" i="16"/>
  <c r="CO1543" i="16"/>
  <c r="CN1543" i="16"/>
  <c r="CM1543" i="16"/>
  <c r="CL1543" i="16"/>
  <c r="CP1543" i="16" s="1"/>
  <c r="CQ1543" i="16" s="1"/>
  <c r="DC1542" i="16"/>
  <c r="DB1542" i="16"/>
  <c r="DD1542" i="16" s="1"/>
  <c r="DE1542" i="16" s="1"/>
  <c r="CO1542" i="16"/>
  <c r="CN1542" i="16"/>
  <c r="CM1542" i="16"/>
  <c r="CL1542" i="16"/>
  <c r="DC1541" i="16"/>
  <c r="DD1541" i="16" s="1"/>
  <c r="DE1541" i="16" s="1"/>
  <c r="DB1541" i="16"/>
  <c r="CP1541" i="16"/>
  <c r="CQ1541" i="16" s="1"/>
  <c r="CO1541" i="16"/>
  <c r="CN1541" i="16"/>
  <c r="CM1541" i="16"/>
  <c r="CL1541" i="16"/>
  <c r="DC1540" i="16"/>
  <c r="DB1540" i="16"/>
  <c r="DD1540" i="16" s="1"/>
  <c r="DE1540" i="16" s="1"/>
  <c r="CO1540" i="16"/>
  <c r="CN1540" i="16"/>
  <c r="CM1540" i="16"/>
  <c r="CL1540" i="16"/>
  <c r="CP1540" i="16" s="1"/>
  <c r="CQ1540" i="16" s="1"/>
  <c r="DD1539" i="16"/>
  <c r="DE1539" i="16" s="1"/>
  <c r="DC1539" i="16"/>
  <c r="DB1539" i="16"/>
  <c r="CO1539" i="16"/>
  <c r="CN1539" i="16"/>
  <c r="CM1539" i="16"/>
  <c r="CL1539" i="16"/>
  <c r="CP1539" i="16" s="1"/>
  <c r="CQ1539" i="16" s="1"/>
  <c r="DC1538" i="16"/>
  <c r="DB1538" i="16"/>
  <c r="DD1538" i="16" s="1"/>
  <c r="DE1538" i="16" s="1"/>
  <c r="CO1538" i="16"/>
  <c r="CN1538" i="16"/>
  <c r="CM1538" i="16"/>
  <c r="CP1538" i="16" s="1"/>
  <c r="CQ1538" i="16" s="1"/>
  <c r="CL1538" i="16"/>
  <c r="DC1537" i="16"/>
  <c r="DD1537" i="16" s="1"/>
  <c r="DE1537" i="16" s="1"/>
  <c r="DB1537" i="16"/>
  <c r="CP1537" i="16"/>
  <c r="CQ1537" i="16" s="1"/>
  <c r="CO1537" i="16"/>
  <c r="CN1537" i="16"/>
  <c r="CM1537" i="16"/>
  <c r="CL1537" i="16"/>
  <c r="DC1536" i="16"/>
  <c r="DB1536" i="16"/>
  <c r="DD1536" i="16" s="1"/>
  <c r="DE1536" i="16" s="1"/>
  <c r="CO1536" i="16"/>
  <c r="CN1536" i="16"/>
  <c r="CM1536" i="16"/>
  <c r="CL1536" i="16"/>
  <c r="CP1536" i="16" s="1"/>
  <c r="CQ1536" i="16" s="1"/>
  <c r="DD1535" i="16"/>
  <c r="DE1535" i="16" s="1"/>
  <c r="DC1535" i="16"/>
  <c r="DB1535" i="16"/>
  <c r="CO1535" i="16"/>
  <c r="CN1535" i="16"/>
  <c r="CM1535" i="16"/>
  <c r="CL1535" i="16"/>
  <c r="CP1535" i="16" s="1"/>
  <c r="CQ1535" i="16" s="1"/>
  <c r="DC1534" i="16"/>
  <c r="DB1534" i="16"/>
  <c r="DD1534" i="16" s="1"/>
  <c r="DE1534" i="16" s="1"/>
  <c r="CO1534" i="16"/>
  <c r="CN1534" i="16"/>
  <c r="CM1534" i="16"/>
  <c r="CL1534" i="16"/>
  <c r="DC1533" i="16"/>
  <c r="DD1533" i="16" s="1"/>
  <c r="DE1533" i="16" s="1"/>
  <c r="DB1533" i="16"/>
  <c r="CP1533" i="16"/>
  <c r="CQ1533" i="16" s="1"/>
  <c r="CO1533" i="16"/>
  <c r="CN1533" i="16"/>
  <c r="CM1533" i="16"/>
  <c r="CL1533" i="16"/>
  <c r="DC1532" i="16"/>
  <c r="DB1532" i="16"/>
  <c r="DD1532" i="16" s="1"/>
  <c r="DE1532" i="16" s="1"/>
  <c r="CO1532" i="16"/>
  <c r="CN1532" i="16"/>
  <c r="CM1532" i="16"/>
  <c r="CL1532" i="16"/>
  <c r="CP1532" i="16" s="1"/>
  <c r="CQ1532" i="16" s="1"/>
  <c r="DD1531" i="16"/>
  <c r="DE1531" i="16" s="1"/>
  <c r="DC1531" i="16"/>
  <c r="DB1531" i="16"/>
  <c r="CO1531" i="16"/>
  <c r="CN1531" i="16"/>
  <c r="CM1531" i="16"/>
  <c r="CL1531" i="16"/>
  <c r="CP1531" i="16" s="1"/>
  <c r="CQ1531" i="16" s="1"/>
  <c r="DC1530" i="16"/>
  <c r="DB1530" i="16"/>
  <c r="DD1530" i="16" s="1"/>
  <c r="DE1530" i="16" s="1"/>
  <c r="CO1530" i="16"/>
  <c r="CN1530" i="16"/>
  <c r="CM1530" i="16"/>
  <c r="CP1530" i="16" s="1"/>
  <c r="CQ1530" i="16" s="1"/>
  <c r="CL1530" i="16"/>
  <c r="DC1529" i="16"/>
  <c r="DD1529" i="16" s="1"/>
  <c r="DE1529" i="16" s="1"/>
  <c r="DB1529" i="16"/>
  <c r="CP1529" i="16"/>
  <c r="CQ1529" i="16" s="1"/>
  <c r="CO1529" i="16"/>
  <c r="CN1529" i="16"/>
  <c r="CM1529" i="16"/>
  <c r="CL1529" i="16"/>
  <c r="DC1528" i="16"/>
  <c r="DB1528" i="16"/>
  <c r="DD1528" i="16" s="1"/>
  <c r="DE1528" i="16" s="1"/>
  <c r="CO1528" i="16"/>
  <c r="CN1528" i="16"/>
  <c r="CM1528" i="16"/>
  <c r="CL1528" i="16"/>
  <c r="CP1528" i="16" s="1"/>
  <c r="CQ1528" i="16" s="1"/>
  <c r="DD1527" i="16"/>
  <c r="DE1527" i="16" s="1"/>
  <c r="DC1527" i="16"/>
  <c r="DB1527" i="16"/>
  <c r="CO1527" i="16"/>
  <c r="CN1527" i="16"/>
  <c r="CM1527" i="16"/>
  <c r="CL1527" i="16"/>
  <c r="CP1527" i="16" s="1"/>
  <c r="CQ1527" i="16" s="1"/>
  <c r="DC1526" i="16"/>
  <c r="DB1526" i="16"/>
  <c r="DD1526" i="16" s="1"/>
  <c r="DE1526" i="16" s="1"/>
  <c r="CO1526" i="16"/>
  <c r="CN1526" i="16"/>
  <c r="CM1526" i="16"/>
  <c r="CL1526" i="16"/>
  <c r="DC1525" i="16"/>
  <c r="DD1525" i="16" s="1"/>
  <c r="DE1525" i="16" s="1"/>
  <c r="DB1525" i="16"/>
  <c r="CP1525" i="16"/>
  <c r="CQ1525" i="16" s="1"/>
  <c r="CO1525" i="16"/>
  <c r="CN1525" i="16"/>
  <c r="CM1525" i="16"/>
  <c r="CL1525" i="16"/>
  <c r="DC1524" i="16"/>
  <c r="DB1524" i="16"/>
  <c r="DD1524" i="16" s="1"/>
  <c r="DE1524" i="16" s="1"/>
  <c r="CO1524" i="16"/>
  <c r="CN1524" i="16"/>
  <c r="CM1524" i="16"/>
  <c r="CL1524" i="16"/>
  <c r="CP1524" i="16" s="1"/>
  <c r="CQ1524" i="16" s="1"/>
  <c r="DD1523" i="16"/>
  <c r="DE1523" i="16" s="1"/>
  <c r="DC1523" i="16"/>
  <c r="DB1523" i="16"/>
  <c r="CO1523" i="16"/>
  <c r="CN1523" i="16"/>
  <c r="CM1523" i="16"/>
  <c r="CL1523" i="16"/>
  <c r="CP1523" i="16" s="1"/>
  <c r="CQ1523" i="16" s="1"/>
  <c r="DC1522" i="16"/>
  <c r="DB1522" i="16"/>
  <c r="DD1522" i="16" s="1"/>
  <c r="DE1522" i="16" s="1"/>
  <c r="CO1522" i="16"/>
  <c r="CN1522" i="16"/>
  <c r="CM1522" i="16"/>
  <c r="CP1522" i="16" s="1"/>
  <c r="CQ1522" i="16" s="1"/>
  <c r="CL1522" i="16"/>
  <c r="DC1521" i="16"/>
  <c r="DD1521" i="16" s="1"/>
  <c r="DE1521" i="16" s="1"/>
  <c r="DB1521" i="16"/>
  <c r="CP1521" i="16"/>
  <c r="CQ1521" i="16" s="1"/>
  <c r="CO1521" i="16"/>
  <c r="CN1521" i="16"/>
  <c r="CM1521" i="16"/>
  <c r="CL1521" i="16"/>
  <c r="DC1520" i="16"/>
  <c r="DB1520" i="16"/>
  <c r="DD1520" i="16" s="1"/>
  <c r="DE1520" i="16" s="1"/>
  <c r="CO1520" i="16"/>
  <c r="CN1520" i="16"/>
  <c r="CM1520" i="16"/>
  <c r="CL1520" i="16"/>
  <c r="CP1520" i="16" s="1"/>
  <c r="CQ1520" i="16" s="1"/>
  <c r="DD1519" i="16"/>
  <c r="DE1519" i="16" s="1"/>
  <c r="DC1519" i="16"/>
  <c r="DB1519" i="16"/>
  <c r="CO1519" i="16"/>
  <c r="CN1519" i="16"/>
  <c r="CM1519" i="16"/>
  <c r="CL1519" i="16"/>
  <c r="CP1519" i="16" s="1"/>
  <c r="CQ1519" i="16" s="1"/>
  <c r="DC1518" i="16"/>
  <c r="DB1518" i="16"/>
  <c r="DD1518" i="16" s="1"/>
  <c r="DE1518" i="16" s="1"/>
  <c r="CO1518" i="16"/>
  <c r="CN1518" i="16"/>
  <c r="CM1518" i="16"/>
  <c r="CL1518" i="16"/>
  <c r="DC1517" i="16"/>
  <c r="DD1517" i="16" s="1"/>
  <c r="DE1517" i="16" s="1"/>
  <c r="DB1517" i="16"/>
  <c r="CO1517" i="16"/>
  <c r="CP1517" i="16" s="1"/>
  <c r="CQ1517" i="16" s="1"/>
  <c r="CN1517" i="16"/>
  <c r="CM1517" i="16"/>
  <c r="CL1517" i="16"/>
  <c r="DC1516" i="16"/>
  <c r="DB1516" i="16"/>
  <c r="DD1516" i="16" s="1"/>
  <c r="DE1516" i="16" s="1"/>
  <c r="CO1516" i="16"/>
  <c r="CN1516" i="16"/>
  <c r="CM1516" i="16"/>
  <c r="CL1516" i="16"/>
  <c r="DC1515" i="16"/>
  <c r="DD1515" i="16" s="1"/>
  <c r="DE1515" i="16" s="1"/>
  <c r="DB1515" i="16"/>
  <c r="CO1515" i="16"/>
  <c r="CN1515" i="16"/>
  <c r="CM1515" i="16"/>
  <c r="CL1515" i="16"/>
  <c r="CP1515" i="16" s="1"/>
  <c r="CQ1515" i="16" s="1"/>
  <c r="DC1514" i="16"/>
  <c r="DB1514" i="16"/>
  <c r="DD1514" i="16" s="1"/>
  <c r="DE1514" i="16" s="1"/>
  <c r="CO1514" i="16"/>
  <c r="CN1514" i="16"/>
  <c r="CM1514" i="16"/>
  <c r="CP1514" i="16" s="1"/>
  <c r="CQ1514" i="16" s="1"/>
  <c r="CL1514" i="16"/>
  <c r="DC1513" i="16"/>
  <c r="DD1513" i="16" s="1"/>
  <c r="DE1513" i="16" s="1"/>
  <c r="DB1513" i="16"/>
  <c r="CO1513" i="16"/>
  <c r="CP1513" i="16" s="1"/>
  <c r="CQ1513" i="16" s="1"/>
  <c r="CN1513" i="16"/>
  <c r="CM1513" i="16"/>
  <c r="CL1513" i="16"/>
  <c r="DE1512" i="16"/>
  <c r="DC1512" i="16"/>
  <c r="DB1512" i="16"/>
  <c r="DD1512" i="16" s="1"/>
  <c r="CO1512" i="16"/>
  <c r="CN1512" i="16"/>
  <c r="CM1512" i="16"/>
  <c r="CL1512" i="16"/>
  <c r="CP1512" i="16" s="1"/>
  <c r="CQ1512" i="16" s="1"/>
  <c r="DD1511" i="16"/>
  <c r="DE1511" i="16" s="1"/>
  <c r="DC1511" i="16"/>
  <c r="DB1511" i="16"/>
  <c r="CO1511" i="16"/>
  <c r="CN1511" i="16"/>
  <c r="CM1511" i="16"/>
  <c r="CL1511" i="16"/>
  <c r="DE1510" i="16"/>
  <c r="DC1510" i="16"/>
  <c r="DB1510" i="16"/>
  <c r="DD1510" i="16" s="1"/>
  <c r="CO1510" i="16"/>
  <c r="CN1510" i="16"/>
  <c r="CM1510" i="16"/>
  <c r="CL1510" i="16"/>
  <c r="DC1509" i="16"/>
  <c r="DD1509" i="16" s="1"/>
  <c r="DE1509" i="16" s="1"/>
  <c r="DB1509" i="16"/>
  <c r="CO1509" i="16"/>
  <c r="CP1509" i="16" s="1"/>
  <c r="CQ1509" i="16" s="1"/>
  <c r="CN1509" i="16"/>
  <c r="CM1509" i="16"/>
  <c r="CL1509" i="16"/>
  <c r="DC1508" i="16"/>
  <c r="DB1508" i="16"/>
  <c r="DD1508" i="16" s="1"/>
  <c r="DE1508" i="16" s="1"/>
  <c r="CO1508" i="16"/>
  <c r="CN1508" i="16"/>
  <c r="CM1508" i="16"/>
  <c r="CL1508" i="16"/>
  <c r="DC1507" i="16"/>
  <c r="DD1507" i="16" s="1"/>
  <c r="DE1507" i="16" s="1"/>
  <c r="DB1507" i="16"/>
  <c r="CO1507" i="16"/>
  <c r="CN1507" i="16"/>
  <c r="CM1507" i="16"/>
  <c r="CL1507" i="16"/>
  <c r="CP1507" i="16" s="1"/>
  <c r="CQ1507" i="16" s="1"/>
  <c r="DC1506" i="16"/>
  <c r="DB1506" i="16"/>
  <c r="DD1506" i="16" s="1"/>
  <c r="DE1506" i="16" s="1"/>
  <c r="CQ1506" i="16"/>
  <c r="CO1506" i="16"/>
  <c r="CN1506" i="16"/>
  <c r="CM1506" i="16"/>
  <c r="CP1506" i="16" s="1"/>
  <c r="CL1506" i="16"/>
  <c r="DC1505" i="16"/>
  <c r="DD1505" i="16" s="1"/>
  <c r="DE1505" i="16" s="1"/>
  <c r="DB1505" i="16"/>
  <c r="CP1505" i="16"/>
  <c r="CQ1505" i="16" s="1"/>
  <c r="CO1505" i="16"/>
  <c r="CN1505" i="16"/>
  <c r="CM1505" i="16"/>
  <c r="CL1505" i="16"/>
  <c r="DE1504" i="16"/>
  <c r="DC1504" i="16"/>
  <c r="DB1504" i="16"/>
  <c r="DD1504" i="16" s="1"/>
  <c r="CQ1504" i="16"/>
  <c r="CO1504" i="16"/>
  <c r="CN1504" i="16"/>
  <c r="CM1504" i="16"/>
  <c r="CL1504" i="16"/>
  <c r="CP1504" i="16" s="1"/>
  <c r="DD1503" i="16"/>
  <c r="DE1503" i="16" s="1"/>
  <c r="DC1503" i="16"/>
  <c r="DB1503" i="16"/>
  <c r="CO1503" i="16"/>
  <c r="CN1503" i="16"/>
  <c r="CM1503" i="16"/>
  <c r="CL1503" i="16"/>
  <c r="DE1502" i="16"/>
  <c r="DC1502" i="16"/>
  <c r="DB1502" i="16"/>
  <c r="DD1502" i="16" s="1"/>
  <c r="CO1502" i="16"/>
  <c r="CN1502" i="16"/>
  <c r="CM1502" i="16"/>
  <c r="CL1502" i="16"/>
  <c r="DC1501" i="16"/>
  <c r="DD1501" i="16" s="1"/>
  <c r="DE1501" i="16" s="1"/>
  <c r="DB1501" i="16"/>
  <c r="CO1501" i="16"/>
  <c r="CP1501" i="16" s="1"/>
  <c r="CQ1501" i="16" s="1"/>
  <c r="CN1501" i="16"/>
  <c r="CM1501" i="16"/>
  <c r="CL1501" i="16"/>
  <c r="DC1500" i="16"/>
  <c r="DB1500" i="16"/>
  <c r="DD1500" i="16" s="1"/>
  <c r="DE1500" i="16" s="1"/>
  <c r="CO1500" i="16"/>
  <c r="CN1500" i="16"/>
  <c r="CM1500" i="16"/>
  <c r="CL1500" i="16"/>
  <c r="DC1499" i="16"/>
  <c r="DD1499" i="16" s="1"/>
  <c r="DE1499" i="16" s="1"/>
  <c r="DB1499" i="16"/>
  <c r="CO1499" i="16"/>
  <c r="CN1499" i="16"/>
  <c r="CM1499" i="16"/>
  <c r="CL1499" i="16"/>
  <c r="CP1499" i="16" s="1"/>
  <c r="CQ1499" i="16" s="1"/>
  <c r="DC1498" i="16"/>
  <c r="DB1498" i="16"/>
  <c r="DD1498" i="16" s="1"/>
  <c r="DE1498" i="16" s="1"/>
  <c r="CO1498" i="16"/>
  <c r="CN1498" i="16"/>
  <c r="CM1498" i="16"/>
  <c r="CP1498" i="16" s="1"/>
  <c r="CQ1498" i="16" s="1"/>
  <c r="CL1498" i="16"/>
  <c r="DC1497" i="16"/>
  <c r="DD1497" i="16" s="1"/>
  <c r="DE1497" i="16" s="1"/>
  <c r="DB1497" i="16"/>
  <c r="CP1497" i="16"/>
  <c r="CQ1497" i="16" s="1"/>
  <c r="CO1497" i="16"/>
  <c r="CN1497" i="16"/>
  <c r="CM1497" i="16"/>
  <c r="CL1497" i="16"/>
  <c r="DE1496" i="16"/>
  <c r="DC1496" i="16"/>
  <c r="DB1496" i="16"/>
  <c r="DD1496" i="16" s="1"/>
  <c r="CO1496" i="16"/>
  <c r="CN1496" i="16"/>
  <c r="CM1496" i="16"/>
  <c r="CL1496" i="16"/>
  <c r="CP1496" i="16" s="1"/>
  <c r="CQ1496" i="16" s="1"/>
  <c r="DD1495" i="16"/>
  <c r="DE1495" i="16" s="1"/>
  <c r="DC1495" i="16"/>
  <c r="DB1495" i="16"/>
  <c r="CO1495" i="16"/>
  <c r="CN1495" i="16"/>
  <c r="CM1495" i="16"/>
  <c r="CL1495" i="16"/>
  <c r="DE1494" i="16"/>
  <c r="DC1494" i="16"/>
  <c r="DB1494" i="16"/>
  <c r="DD1494" i="16" s="1"/>
  <c r="CO1494" i="16"/>
  <c r="CN1494" i="16"/>
  <c r="CM1494" i="16"/>
  <c r="CL1494" i="16"/>
  <c r="DC1493" i="16"/>
  <c r="DD1493" i="16" s="1"/>
  <c r="DE1493" i="16" s="1"/>
  <c r="DB1493" i="16"/>
  <c r="CP1493" i="16"/>
  <c r="CQ1493" i="16" s="1"/>
  <c r="CO1493" i="16"/>
  <c r="CN1493" i="16"/>
  <c r="CM1493" i="16"/>
  <c r="CL1493" i="16"/>
  <c r="DC1492" i="16"/>
  <c r="DB1492" i="16"/>
  <c r="DD1492" i="16" s="1"/>
  <c r="DE1492" i="16" s="1"/>
  <c r="CO1492" i="16"/>
  <c r="CN1492" i="16"/>
  <c r="CM1492" i="16"/>
  <c r="CL1492" i="16"/>
  <c r="DC1491" i="16"/>
  <c r="DD1491" i="16" s="1"/>
  <c r="DE1491" i="16" s="1"/>
  <c r="DB1491" i="16"/>
  <c r="CO1491" i="16"/>
  <c r="CN1491" i="16"/>
  <c r="CM1491" i="16"/>
  <c r="CL1491" i="16"/>
  <c r="CP1491" i="16" s="1"/>
  <c r="CQ1491" i="16" s="1"/>
  <c r="DC1490" i="16"/>
  <c r="DB1490" i="16"/>
  <c r="DD1490" i="16" s="1"/>
  <c r="DE1490" i="16" s="1"/>
  <c r="CQ1490" i="16"/>
  <c r="CO1490" i="16"/>
  <c r="CN1490" i="16"/>
  <c r="CM1490" i="16"/>
  <c r="CP1490" i="16" s="1"/>
  <c r="CL1490" i="16"/>
  <c r="DC1489" i="16"/>
  <c r="DD1489" i="16" s="1"/>
  <c r="DE1489" i="16" s="1"/>
  <c r="DB1489" i="16"/>
  <c r="CP1489" i="16"/>
  <c r="CQ1489" i="16" s="1"/>
  <c r="CO1489" i="16"/>
  <c r="CN1489" i="16"/>
  <c r="CM1489" i="16"/>
  <c r="CL1489" i="16"/>
  <c r="DE1488" i="16"/>
  <c r="DC1488" i="16"/>
  <c r="DB1488" i="16"/>
  <c r="DD1488" i="16" s="1"/>
  <c r="CQ1488" i="16"/>
  <c r="CO1488" i="16"/>
  <c r="CN1488" i="16"/>
  <c r="CM1488" i="16"/>
  <c r="CL1488" i="16"/>
  <c r="CP1488" i="16" s="1"/>
  <c r="DD1487" i="16"/>
  <c r="DE1487" i="16" s="1"/>
  <c r="DC1487" i="16"/>
  <c r="DB1487" i="16"/>
  <c r="CO1487" i="16"/>
  <c r="CN1487" i="16"/>
  <c r="CM1487" i="16"/>
  <c r="CL1487" i="16"/>
  <c r="DE1486" i="16"/>
  <c r="DC1486" i="16"/>
  <c r="DB1486" i="16"/>
  <c r="DD1486" i="16" s="1"/>
  <c r="CO1486" i="16"/>
  <c r="CN1486" i="16"/>
  <c r="CM1486" i="16"/>
  <c r="CL1486" i="16"/>
  <c r="DC1485" i="16"/>
  <c r="DD1485" i="16" s="1"/>
  <c r="DE1485" i="16" s="1"/>
  <c r="DB1485" i="16"/>
  <c r="CO1485" i="16"/>
  <c r="CP1485" i="16" s="1"/>
  <c r="CQ1485" i="16" s="1"/>
  <c r="CN1485" i="16"/>
  <c r="CM1485" i="16"/>
  <c r="CL1485" i="16"/>
  <c r="DC1484" i="16"/>
  <c r="DB1484" i="16"/>
  <c r="DD1484" i="16" s="1"/>
  <c r="DE1484" i="16" s="1"/>
  <c r="CO1484" i="16"/>
  <c r="CN1484" i="16"/>
  <c r="CM1484" i="16"/>
  <c r="CL1484" i="16"/>
  <c r="DC1483" i="16"/>
  <c r="DD1483" i="16" s="1"/>
  <c r="DE1483" i="16" s="1"/>
  <c r="DB1483" i="16"/>
  <c r="CO1483" i="16"/>
  <c r="CN1483" i="16"/>
  <c r="CM1483" i="16"/>
  <c r="CL1483" i="16"/>
  <c r="CP1483" i="16" s="1"/>
  <c r="CQ1483" i="16" s="1"/>
  <c r="DC1482" i="16"/>
  <c r="DB1482" i="16"/>
  <c r="DD1482" i="16" s="1"/>
  <c r="DE1482" i="16" s="1"/>
  <c r="CO1482" i="16"/>
  <c r="CN1482" i="16"/>
  <c r="CM1482" i="16"/>
  <c r="CP1482" i="16" s="1"/>
  <c r="CQ1482" i="16" s="1"/>
  <c r="CL1482" i="16"/>
  <c r="DC1481" i="16"/>
  <c r="DD1481" i="16" s="1"/>
  <c r="DE1481" i="16" s="1"/>
  <c r="DB1481" i="16"/>
  <c r="CP1481" i="16"/>
  <c r="CQ1481" i="16" s="1"/>
  <c r="CO1481" i="16"/>
  <c r="CN1481" i="16"/>
  <c r="CM1481" i="16"/>
  <c r="CL1481" i="16"/>
  <c r="DE1480" i="16"/>
  <c r="DC1480" i="16"/>
  <c r="DB1480" i="16"/>
  <c r="DD1480" i="16" s="1"/>
  <c r="CO1480" i="16"/>
  <c r="CN1480" i="16"/>
  <c r="CM1480" i="16"/>
  <c r="CL1480" i="16"/>
  <c r="CP1480" i="16" s="1"/>
  <c r="CQ1480" i="16" s="1"/>
  <c r="DD1479" i="16"/>
  <c r="DE1479" i="16" s="1"/>
  <c r="DC1479" i="16"/>
  <c r="DB1479" i="16"/>
  <c r="CO1479" i="16"/>
  <c r="CN1479" i="16"/>
  <c r="CM1479" i="16"/>
  <c r="CL1479" i="16"/>
  <c r="DE1478" i="16"/>
  <c r="DC1478" i="16"/>
  <c r="DB1478" i="16"/>
  <c r="DD1478" i="16" s="1"/>
  <c r="CO1478" i="16"/>
  <c r="CN1478" i="16"/>
  <c r="CM1478" i="16"/>
  <c r="CL1478" i="16"/>
  <c r="DC1477" i="16"/>
  <c r="DD1477" i="16" s="1"/>
  <c r="DE1477" i="16" s="1"/>
  <c r="DB1477" i="16"/>
  <c r="CP1477" i="16"/>
  <c r="CQ1477" i="16" s="1"/>
  <c r="CO1477" i="16"/>
  <c r="CN1477" i="16"/>
  <c r="CM1477" i="16"/>
  <c r="CL1477" i="16"/>
  <c r="DC1476" i="16"/>
  <c r="DB1476" i="16"/>
  <c r="DD1476" i="16" s="1"/>
  <c r="DE1476" i="16" s="1"/>
  <c r="CO1476" i="16"/>
  <c r="CN1476" i="16"/>
  <c r="CM1476" i="16"/>
  <c r="CL1476" i="16"/>
  <c r="DC1475" i="16"/>
  <c r="DD1475" i="16" s="1"/>
  <c r="DE1475" i="16" s="1"/>
  <c r="DB1475" i="16"/>
  <c r="CO1475" i="16"/>
  <c r="CN1475" i="16"/>
  <c r="CM1475" i="16"/>
  <c r="CL1475" i="16"/>
  <c r="CP1475" i="16" s="1"/>
  <c r="CQ1475" i="16" s="1"/>
  <c r="DC1474" i="16"/>
  <c r="DB1474" i="16"/>
  <c r="DD1474" i="16" s="1"/>
  <c r="DE1474" i="16" s="1"/>
  <c r="CQ1474" i="16"/>
  <c r="CO1474" i="16"/>
  <c r="CN1474" i="16"/>
  <c r="CM1474" i="16"/>
  <c r="CP1474" i="16" s="1"/>
  <c r="CL1474" i="16"/>
  <c r="DC1473" i="16"/>
  <c r="DD1473" i="16" s="1"/>
  <c r="DE1473" i="16" s="1"/>
  <c r="DB1473" i="16"/>
  <c r="CP1473" i="16"/>
  <c r="CQ1473" i="16" s="1"/>
  <c r="CO1473" i="16"/>
  <c r="CN1473" i="16"/>
  <c r="CM1473" i="16"/>
  <c r="CL1473" i="16"/>
  <c r="DE1472" i="16"/>
  <c r="DC1472" i="16"/>
  <c r="DB1472" i="16"/>
  <c r="DD1472" i="16" s="1"/>
  <c r="CQ1472" i="16"/>
  <c r="CO1472" i="16"/>
  <c r="CN1472" i="16"/>
  <c r="CM1472" i="16"/>
  <c r="CL1472" i="16"/>
  <c r="CP1472" i="16" s="1"/>
  <c r="DD1471" i="16"/>
  <c r="DE1471" i="16" s="1"/>
  <c r="DC1471" i="16"/>
  <c r="DB1471" i="16"/>
  <c r="CO1471" i="16"/>
  <c r="CN1471" i="16"/>
  <c r="CM1471" i="16"/>
  <c r="CL1471" i="16"/>
  <c r="DE1470" i="16"/>
  <c r="DC1470" i="16"/>
  <c r="DB1470" i="16"/>
  <c r="DD1470" i="16" s="1"/>
  <c r="CO1470" i="16"/>
  <c r="CN1470" i="16"/>
  <c r="CM1470" i="16"/>
  <c r="CL1470" i="16"/>
  <c r="DC1469" i="16"/>
  <c r="DD1469" i="16" s="1"/>
  <c r="DE1469" i="16" s="1"/>
  <c r="DB1469" i="16"/>
  <c r="CP1469" i="16"/>
  <c r="CQ1469" i="16" s="1"/>
  <c r="CO1469" i="16"/>
  <c r="CN1469" i="16"/>
  <c r="CM1469" i="16"/>
  <c r="CL1469" i="16"/>
  <c r="DC1468" i="16"/>
  <c r="DB1468" i="16"/>
  <c r="DD1468" i="16" s="1"/>
  <c r="DE1468" i="16" s="1"/>
  <c r="CO1468" i="16"/>
  <c r="CN1468" i="16"/>
  <c r="CM1468" i="16"/>
  <c r="CL1468" i="16"/>
  <c r="DC1467" i="16"/>
  <c r="DD1467" i="16" s="1"/>
  <c r="DE1467" i="16" s="1"/>
  <c r="DB1467" i="16"/>
  <c r="CO1467" i="16"/>
  <c r="CN1467" i="16"/>
  <c r="CM1467" i="16"/>
  <c r="CL1467" i="16"/>
  <c r="CP1467" i="16" s="1"/>
  <c r="CQ1467" i="16" s="1"/>
  <c r="DC1466" i="16"/>
  <c r="DB1466" i="16"/>
  <c r="DD1466" i="16" s="1"/>
  <c r="DE1466" i="16" s="1"/>
  <c r="CO1466" i="16"/>
  <c r="CN1466" i="16"/>
  <c r="CM1466" i="16"/>
  <c r="CP1466" i="16" s="1"/>
  <c r="CQ1466" i="16" s="1"/>
  <c r="CL1466" i="16"/>
  <c r="DD1465" i="16"/>
  <c r="DE1465" i="16" s="1"/>
  <c r="DC1465" i="16"/>
  <c r="DB1465" i="16"/>
  <c r="CO1465" i="16"/>
  <c r="CN1465" i="16"/>
  <c r="CM1465" i="16"/>
  <c r="CL1465" i="16"/>
  <c r="CP1465" i="16" s="1"/>
  <c r="CQ1465" i="16" s="1"/>
  <c r="DC1464" i="16"/>
  <c r="DB1464" i="16"/>
  <c r="DD1464" i="16" s="1"/>
  <c r="DE1464" i="16" s="1"/>
  <c r="CO1464" i="16"/>
  <c r="CN1464" i="16"/>
  <c r="CM1464" i="16"/>
  <c r="CL1464" i="16"/>
  <c r="DD1463" i="16"/>
  <c r="DE1463" i="16" s="1"/>
  <c r="DC1463" i="16"/>
  <c r="DB1463" i="16"/>
  <c r="CO1463" i="16"/>
  <c r="CN1463" i="16"/>
  <c r="CM1463" i="16"/>
  <c r="CL1463" i="16"/>
  <c r="CP1463" i="16" s="1"/>
  <c r="CQ1463" i="16" s="1"/>
  <c r="DC1462" i="16"/>
  <c r="DB1462" i="16"/>
  <c r="DD1462" i="16" s="1"/>
  <c r="DE1462" i="16" s="1"/>
  <c r="CO1462" i="16"/>
  <c r="CN1462" i="16"/>
  <c r="CM1462" i="16"/>
  <c r="CP1462" i="16" s="1"/>
  <c r="CQ1462" i="16" s="1"/>
  <c r="CL1462" i="16"/>
  <c r="DC1461" i="16"/>
  <c r="DD1461" i="16" s="1"/>
  <c r="DE1461" i="16" s="1"/>
  <c r="DB1461" i="16"/>
  <c r="CO1461" i="16"/>
  <c r="CN1461" i="16"/>
  <c r="CM1461" i="16"/>
  <c r="CL1461" i="16"/>
  <c r="CP1461" i="16" s="1"/>
  <c r="CQ1461" i="16" s="1"/>
  <c r="DD1460" i="16"/>
  <c r="DE1460" i="16" s="1"/>
  <c r="DC1460" i="16"/>
  <c r="DB1460" i="16"/>
  <c r="CO1460" i="16"/>
  <c r="CN1460" i="16"/>
  <c r="CM1460" i="16"/>
  <c r="CL1460" i="16"/>
  <c r="DD1459" i="16"/>
  <c r="DE1459" i="16" s="1"/>
  <c r="DC1459" i="16"/>
  <c r="DB1459" i="16"/>
  <c r="CO1459" i="16"/>
  <c r="CN1459" i="16"/>
  <c r="CM1459" i="16"/>
  <c r="CL1459" i="16"/>
  <c r="DE1458" i="16"/>
  <c r="DC1458" i="16"/>
  <c r="DB1458" i="16"/>
  <c r="DD1458" i="16" s="1"/>
  <c r="CP1458" i="16"/>
  <c r="CQ1458" i="16" s="1"/>
  <c r="CO1458" i="16"/>
  <c r="CN1458" i="16"/>
  <c r="CM1458" i="16"/>
  <c r="CL1458" i="16"/>
  <c r="DD1457" i="16"/>
  <c r="DE1457" i="16" s="1"/>
  <c r="DC1457" i="16"/>
  <c r="DB1457" i="16"/>
  <c r="CP1457" i="16"/>
  <c r="CQ1457" i="16" s="1"/>
  <c r="CO1457" i="16"/>
  <c r="CN1457" i="16"/>
  <c r="CM1457" i="16"/>
  <c r="CL1457" i="16"/>
  <c r="DC1456" i="16"/>
  <c r="DB1456" i="16"/>
  <c r="DD1456" i="16" s="1"/>
  <c r="DE1456" i="16" s="1"/>
  <c r="CO1456" i="16"/>
  <c r="CN1456" i="16"/>
  <c r="CM1456" i="16"/>
  <c r="CL1456" i="16"/>
  <c r="DD1455" i="16"/>
  <c r="DE1455" i="16" s="1"/>
  <c r="DC1455" i="16"/>
  <c r="DB1455" i="16"/>
  <c r="CP1455" i="16"/>
  <c r="CQ1455" i="16" s="1"/>
  <c r="CO1455" i="16"/>
  <c r="CN1455" i="16"/>
  <c r="CM1455" i="16"/>
  <c r="CL1455" i="16"/>
  <c r="DC1454" i="16"/>
  <c r="DB1454" i="16"/>
  <c r="DD1454" i="16" s="1"/>
  <c r="DE1454" i="16" s="1"/>
  <c r="CO1454" i="16"/>
  <c r="CN1454" i="16"/>
  <c r="CM1454" i="16"/>
  <c r="CP1454" i="16" s="1"/>
  <c r="CQ1454" i="16" s="1"/>
  <c r="CL1454" i="16"/>
  <c r="DC1453" i="16"/>
  <c r="DD1453" i="16" s="1"/>
  <c r="DE1453" i="16" s="1"/>
  <c r="DB1453" i="16"/>
  <c r="CO1453" i="16"/>
  <c r="CN1453" i="16"/>
  <c r="CM1453" i="16"/>
  <c r="CL1453" i="16"/>
  <c r="CP1453" i="16" s="1"/>
  <c r="CQ1453" i="16" s="1"/>
  <c r="DD1452" i="16"/>
  <c r="DE1452" i="16" s="1"/>
  <c r="DC1452" i="16"/>
  <c r="DB1452" i="16"/>
  <c r="CO1452" i="16"/>
  <c r="CN1452" i="16"/>
  <c r="CM1452" i="16"/>
  <c r="CL1452" i="16"/>
  <c r="DD1451" i="16"/>
  <c r="DE1451" i="16" s="1"/>
  <c r="DC1451" i="16"/>
  <c r="DB1451" i="16"/>
  <c r="CO1451" i="16"/>
  <c r="CN1451" i="16"/>
  <c r="CM1451" i="16"/>
  <c r="CL1451" i="16"/>
  <c r="CP1451" i="16" s="1"/>
  <c r="CQ1451" i="16" s="1"/>
  <c r="DE1450" i="16"/>
  <c r="DC1450" i="16"/>
  <c r="DB1450" i="16"/>
  <c r="DD1450" i="16" s="1"/>
  <c r="CP1450" i="16"/>
  <c r="CQ1450" i="16" s="1"/>
  <c r="CO1450" i="16"/>
  <c r="CN1450" i="16"/>
  <c r="CM1450" i="16"/>
  <c r="CL1450" i="16"/>
  <c r="DD1449" i="16"/>
  <c r="DE1449" i="16" s="1"/>
  <c r="DC1449" i="16"/>
  <c r="DB1449" i="16"/>
  <c r="CO1449" i="16"/>
  <c r="CN1449" i="16"/>
  <c r="CM1449" i="16"/>
  <c r="CL1449" i="16"/>
  <c r="CP1449" i="16" s="1"/>
  <c r="CQ1449" i="16" s="1"/>
  <c r="DC1448" i="16"/>
  <c r="DB1448" i="16"/>
  <c r="DD1448" i="16" s="1"/>
  <c r="DE1448" i="16" s="1"/>
  <c r="CO1448" i="16"/>
  <c r="CN1448" i="16"/>
  <c r="CM1448" i="16"/>
  <c r="CL1448" i="16"/>
  <c r="DD1447" i="16"/>
  <c r="DE1447" i="16" s="1"/>
  <c r="DC1447" i="16"/>
  <c r="DB1447" i="16"/>
  <c r="CO1447" i="16"/>
  <c r="CN1447" i="16"/>
  <c r="CM1447" i="16"/>
  <c r="CL1447" i="16"/>
  <c r="CP1447" i="16" s="1"/>
  <c r="CQ1447" i="16" s="1"/>
  <c r="DC1446" i="16"/>
  <c r="DB1446" i="16"/>
  <c r="DD1446" i="16" s="1"/>
  <c r="DE1446" i="16" s="1"/>
  <c r="CO1446" i="16"/>
  <c r="CN1446" i="16"/>
  <c r="CM1446" i="16"/>
  <c r="CP1446" i="16" s="1"/>
  <c r="CQ1446" i="16" s="1"/>
  <c r="CL1446" i="16"/>
  <c r="DC1445" i="16"/>
  <c r="DD1445" i="16" s="1"/>
  <c r="DE1445" i="16" s="1"/>
  <c r="DB1445" i="16"/>
  <c r="CO1445" i="16"/>
  <c r="CN1445" i="16"/>
  <c r="CM1445" i="16"/>
  <c r="CL1445" i="16"/>
  <c r="CP1445" i="16" s="1"/>
  <c r="CQ1445" i="16" s="1"/>
  <c r="DD1444" i="16"/>
  <c r="DE1444" i="16" s="1"/>
  <c r="DC1444" i="16"/>
  <c r="DB1444" i="16"/>
  <c r="CO1444" i="16"/>
  <c r="CN1444" i="16"/>
  <c r="CM1444" i="16"/>
  <c r="CL1444" i="16"/>
  <c r="DD1443" i="16"/>
  <c r="DE1443" i="16" s="1"/>
  <c r="DC1443" i="16"/>
  <c r="DB1443" i="16"/>
  <c r="CO1443" i="16"/>
  <c r="CN1443" i="16"/>
  <c r="CM1443" i="16"/>
  <c r="CL1443" i="16"/>
  <c r="DE1442" i="16"/>
  <c r="DC1442" i="16"/>
  <c r="DB1442" i="16"/>
  <c r="DD1442" i="16" s="1"/>
  <c r="CP1442" i="16"/>
  <c r="CQ1442" i="16" s="1"/>
  <c r="CO1442" i="16"/>
  <c r="CN1442" i="16"/>
  <c r="CM1442" i="16"/>
  <c r="CL1442" i="16"/>
  <c r="DD1441" i="16"/>
  <c r="DE1441" i="16" s="1"/>
  <c r="DC1441" i="16"/>
  <c r="DB1441" i="16"/>
  <c r="CP1441" i="16"/>
  <c r="CQ1441" i="16" s="1"/>
  <c r="CO1441" i="16"/>
  <c r="CN1441" i="16"/>
  <c r="CM1441" i="16"/>
  <c r="CL1441" i="16"/>
  <c r="DC1440" i="16"/>
  <c r="DB1440" i="16"/>
  <c r="DD1440" i="16" s="1"/>
  <c r="DE1440" i="16" s="1"/>
  <c r="CO1440" i="16"/>
  <c r="CN1440" i="16"/>
  <c r="CM1440" i="16"/>
  <c r="CL1440" i="16"/>
  <c r="DD1439" i="16"/>
  <c r="DE1439" i="16" s="1"/>
  <c r="DC1439" i="16"/>
  <c r="DB1439" i="16"/>
  <c r="CP1439" i="16"/>
  <c r="CQ1439" i="16" s="1"/>
  <c r="CO1439" i="16"/>
  <c r="CN1439" i="16"/>
  <c r="CM1439" i="16"/>
  <c r="CL1439" i="16"/>
  <c r="DC1438" i="16"/>
  <c r="DB1438" i="16"/>
  <c r="DD1438" i="16" s="1"/>
  <c r="DE1438" i="16" s="1"/>
  <c r="CO1438" i="16"/>
  <c r="CN1438" i="16"/>
  <c r="CM1438" i="16"/>
  <c r="CL1438" i="16"/>
  <c r="CP1438" i="16" s="1"/>
  <c r="CQ1438" i="16" s="1"/>
  <c r="DC1437" i="16"/>
  <c r="DD1437" i="16" s="1"/>
  <c r="DE1437" i="16" s="1"/>
  <c r="DB1437" i="16"/>
  <c r="CO1437" i="16"/>
  <c r="CN1437" i="16"/>
  <c r="CM1437" i="16"/>
  <c r="CL1437" i="16"/>
  <c r="CP1437" i="16" s="1"/>
  <c r="CQ1437" i="16" s="1"/>
  <c r="DE1436" i="16"/>
  <c r="DD1436" i="16"/>
  <c r="DC1436" i="16"/>
  <c r="DB1436" i="16"/>
  <c r="CO1436" i="16"/>
  <c r="CN1436" i="16"/>
  <c r="CM1436" i="16"/>
  <c r="CL1436" i="16"/>
  <c r="DC1435" i="16"/>
  <c r="DD1435" i="16" s="1"/>
  <c r="DE1435" i="16" s="1"/>
  <c r="DB1435" i="16"/>
  <c r="CO1435" i="16"/>
  <c r="CN1435" i="16"/>
  <c r="CM1435" i="16"/>
  <c r="CP1435" i="16" s="1"/>
  <c r="CQ1435" i="16" s="1"/>
  <c r="CL1435" i="16"/>
  <c r="DD1434" i="16"/>
  <c r="DE1434" i="16" s="1"/>
  <c r="DC1434" i="16"/>
  <c r="DB1434" i="16"/>
  <c r="CP1434" i="16"/>
  <c r="CQ1434" i="16" s="1"/>
  <c r="CO1434" i="16"/>
  <c r="CN1434" i="16"/>
  <c r="CM1434" i="16"/>
  <c r="CL1434" i="16"/>
  <c r="DD1433" i="16"/>
  <c r="DE1433" i="16" s="1"/>
  <c r="DC1433" i="16"/>
  <c r="DB1433" i="16"/>
  <c r="CQ1433" i="16"/>
  <c r="CP1433" i="16"/>
  <c r="CO1433" i="16"/>
  <c r="CN1433" i="16"/>
  <c r="CM1433" i="16"/>
  <c r="CL1433" i="16"/>
  <c r="DC1432" i="16"/>
  <c r="DD1432" i="16" s="1"/>
  <c r="DE1432" i="16" s="1"/>
  <c r="DB1432" i="16"/>
  <c r="CO1432" i="16"/>
  <c r="CN1432" i="16"/>
  <c r="CM1432" i="16"/>
  <c r="CL1432" i="16"/>
  <c r="CP1432" i="16" s="1"/>
  <c r="CQ1432" i="16" s="1"/>
  <c r="DE1431" i="16"/>
  <c r="DD1431" i="16"/>
  <c r="DC1431" i="16"/>
  <c r="DB1431" i="16"/>
  <c r="CO1431" i="16"/>
  <c r="CN1431" i="16"/>
  <c r="CM1431" i="16"/>
  <c r="CL1431" i="16"/>
  <c r="CP1431" i="16" s="1"/>
  <c r="CQ1431" i="16" s="1"/>
  <c r="DC1430" i="16"/>
  <c r="DB1430" i="16"/>
  <c r="DD1430" i="16" s="1"/>
  <c r="DE1430" i="16" s="1"/>
  <c r="CO1430" i="16"/>
  <c r="CN1430" i="16"/>
  <c r="CM1430" i="16"/>
  <c r="CL1430" i="16"/>
  <c r="DC1429" i="16"/>
  <c r="DD1429" i="16" s="1"/>
  <c r="DE1429" i="16" s="1"/>
  <c r="DB1429" i="16"/>
  <c r="CO1429" i="16"/>
  <c r="CN1429" i="16"/>
  <c r="CM1429" i="16"/>
  <c r="CL1429" i="16"/>
  <c r="CP1429" i="16" s="1"/>
  <c r="CQ1429" i="16" s="1"/>
  <c r="DE1428" i="16"/>
  <c r="DD1428" i="16"/>
  <c r="DC1428" i="16"/>
  <c r="DB1428" i="16"/>
  <c r="CQ1428" i="16"/>
  <c r="CP1428" i="16"/>
  <c r="CO1428" i="16"/>
  <c r="CN1428" i="16"/>
  <c r="CM1428" i="16"/>
  <c r="CL1428" i="16"/>
  <c r="DC1427" i="16"/>
  <c r="DD1427" i="16" s="1"/>
  <c r="DE1427" i="16" s="1"/>
  <c r="DB1427" i="16"/>
  <c r="CO1427" i="16"/>
  <c r="CN1427" i="16"/>
  <c r="CM1427" i="16"/>
  <c r="CL1427" i="16"/>
  <c r="CP1427" i="16" s="1"/>
  <c r="CQ1427" i="16" s="1"/>
  <c r="DD1426" i="16"/>
  <c r="DE1426" i="16" s="1"/>
  <c r="DC1426" i="16"/>
  <c r="DB1426" i="16"/>
  <c r="CO1426" i="16"/>
  <c r="CN1426" i="16"/>
  <c r="CM1426" i="16"/>
  <c r="CL1426" i="16"/>
  <c r="CP1426" i="16" s="1"/>
  <c r="CQ1426" i="16" s="1"/>
  <c r="DD1425" i="16"/>
  <c r="DE1425" i="16" s="1"/>
  <c r="DC1425" i="16"/>
  <c r="DB1425" i="16"/>
  <c r="CO1425" i="16"/>
  <c r="CN1425" i="16"/>
  <c r="CM1425" i="16"/>
  <c r="CL1425" i="16"/>
  <c r="CP1425" i="16" s="1"/>
  <c r="CQ1425" i="16" s="1"/>
  <c r="DC1424" i="16"/>
  <c r="DD1424" i="16" s="1"/>
  <c r="DE1424" i="16" s="1"/>
  <c r="DB1424" i="16"/>
  <c r="CO1424" i="16"/>
  <c r="CN1424" i="16"/>
  <c r="CM1424" i="16"/>
  <c r="CL1424" i="16"/>
  <c r="CP1424" i="16" s="1"/>
  <c r="CQ1424" i="16" s="1"/>
  <c r="DE1423" i="16"/>
  <c r="DD1423" i="16"/>
  <c r="DC1423" i="16"/>
  <c r="DB1423" i="16"/>
  <c r="CP1423" i="16"/>
  <c r="CQ1423" i="16" s="1"/>
  <c r="CO1423" i="16"/>
  <c r="CN1423" i="16"/>
  <c r="CM1423" i="16"/>
  <c r="CL1423" i="16"/>
  <c r="DC1422" i="16"/>
  <c r="DB1422" i="16"/>
  <c r="DD1422" i="16" s="1"/>
  <c r="DE1422" i="16" s="1"/>
  <c r="CO1422" i="16"/>
  <c r="CN1422" i="16"/>
  <c r="CM1422" i="16"/>
  <c r="CL1422" i="16"/>
  <c r="CP1422" i="16" s="1"/>
  <c r="CQ1422" i="16" s="1"/>
  <c r="DD1421" i="16"/>
  <c r="DE1421" i="16" s="1"/>
  <c r="DC1421" i="16"/>
  <c r="DB1421" i="16"/>
  <c r="CO1421" i="16"/>
  <c r="CN1421" i="16"/>
  <c r="CM1421" i="16"/>
  <c r="CL1421" i="16"/>
  <c r="CP1421" i="16" s="1"/>
  <c r="CQ1421" i="16" s="1"/>
  <c r="DC1420" i="16"/>
  <c r="DB1420" i="16"/>
  <c r="DD1420" i="16" s="1"/>
  <c r="DE1420" i="16" s="1"/>
  <c r="CO1420" i="16"/>
  <c r="CN1420" i="16"/>
  <c r="CM1420" i="16"/>
  <c r="CL1420" i="16"/>
  <c r="DD1419" i="16"/>
  <c r="DE1419" i="16" s="1"/>
  <c r="DC1419" i="16"/>
  <c r="DB1419" i="16"/>
  <c r="CP1419" i="16"/>
  <c r="CQ1419" i="16" s="1"/>
  <c r="CO1419" i="16"/>
  <c r="CN1419" i="16"/>
  <c r="CM1419" i="16"/>
  <c r="CL1419" i="16"/>
  <c r="DC1418" i="16"/>
  <c r="DB1418" i="16"/>
  <c r="DD1418" i="16" s="1"/>
  <c r="DE1418" i="16" s="1"/>
  <c r="CO1418" i="16"/>
  <c r="CN1418" i="16"/>
  <c r="CM1418" i="16"/>
  <c r="CL1418" i="16"/>
  <c r="CP1418" i="16" s="1"/>
  <c r="CQ1418" i="16" s="1"/>
  <c r="DD1417" i="16"/>
  <c r="DE1417" i="16" s="1"/>
  <c r="DC1417" i="16"/>
  <c r="DB1417" i="16"/>
  <c r="CO1417" i="16"/>
  <c r="CN1417" i="16"/>
  <c r="CM1417" i="16"/>
  <c r="CL1417" i="16"/>
  <c r="CP1417" i="16" s="1"/>
  <c r="CQ1417" i="16" s="1"/>
  <c r="DC1416" i="16"/>
  <c r="DB1416" i="16"/>
  <c r="DD1416" i="16" s="1"/>
  <c r="DE1416" i="16" s="1"/>
  <c r="CO1416" i="16"/>
  <c r="CN1416" i="16"/>
  <c r="CM1416" i="16"/>
  <c r="CL1416" i="16"/>
  <c r="DD1415" i="16"/>
  <c r="DE1415" i="16" s="1"/>
  <c r="DC1415" i="16"/>
  <c r="DB1415" i="16"/>
  <c r="CP1415" i="16"/>
  <c r="CQ1415" i="16" s="1"/>
  <c r="CO1415" i="16"/>
  <c r="CN1415" i="16"/>
  <c r="CM1415" i="16"/>
  <c r="CL1415" i="16"/>
  <c r="DC1414" i="16"/>
  <c r="DB1414" i="16"/>
  <c r="DD1414" i="16" s="1"/>
  <c r="DE1414" i="16" s="1"/>
  <c r="CO1414" i="16"/>
  <c r="CN1414" i="16"/>
  <c r="CM1414" i="16"/>
  <c r="CL1414" i="16"/>
  <c r="CP1414" i="16" s="1"/>
  <c r="CQ1414" i="16" s="1"/>
  <c r="DD1413" i="16"/>
  <c r="DE1413" i="16" s="1"/>
  <c r="DC1413" i="16"/>
  <c r="DB1413" i="16"/>
  <c r="CO1413" i="16"/>
  <c r="CN1413" i="16"/>
  <c r="CM1413" i="16"/>
  <c r="CL1413" i="16"/>
  <c r="CP1413" i="16" s="1"/>
  <c r="CQ1413" i="16" s="1"/>
  <c r="DC1412" i="16"/>
  <c r="DB1412" i="16"/>
  <c r="DD1412" i="16" s="1"/>
  <c r="DE1412" i="16" s="1"/>
  <c r="CO1412" i="16"/>
  <c r="CN1412" i="16"/>
  <c r="CM1412" i="16"/>
  <c r="CL1412" i="16"/>
  <c r="CP1412" i="16" s="1"/>
  <c r="CQ1412" i="16" s="1"/>
  <c r="DD1411" i="16"/>
  <c r="DE1411" i="16" s="1"/>
  <c r="DC1411" i="16"/>
  <c r="DB1411" i="16"/>
  <c r="CP1411" i="16"/>
  <c r="CQ1411" i="16" s="1"/>
  <c r="CO1411" i="16"/>
  <c r="CN1411" i="16"/>
  <c r="CM1411" i="16"/>
  <c r="CL1411" i="16"/>
  <c r="DC1410" i="16"/>
  <c r="DB1410" i="16"/>
  <c r="DD1410" i="16" s="1"/>
  <c r="DE1410" i="16" s="1"/>
  <c r="CO1410" i="16"/>
  <c r="CN1410" i="16"/>
  <c r="CM1410" i="16"/>
  <c r="CL1410" i="16"/>
  <c r="CP1410" i="16" s="1"/>
  <c r="CQ1410" i="16" s="1"/>
  <c r="DD1409" i="16"/>
  <c r="DE1409" i="16" s="1"/>
  <c r="DC1409" i="16"/>
  <c r="DB1409" i="16"/>
  <c r="CO1409" i="16"/>
  <c r="CN1409" i="16"/>
  <c r="CM1409" i="16"/>
  <c r="CL1409" i="16"/>
  <c r="CP1409" i="16" s="1"/>
  <c r="CQ1409" i="16" s="1"/>
  <c r="DC1408" i="16"/>
  <c r="DB1408" i="16"/>
  <c r="DD1408" i="16" s="1"/>
  <c r="DE1408" i="16" s="1"/>
  <c r="CO1408" i="16"/>
  <c r="CN1408" i="16"/>
  <c r="CM1408" i="16"/>
  <c r="CL1408" i="16"/>
  <c r="DD1407" i="16"/>
  <c r="DE1407" i="16" s="1"/>
  <c r="DC1407" i="16"/>
  <c r="DB1407" i="16"/>
  <c r="CP1407" i="16"/>
  <c r="CQ1407" i="16" s="1"/>
  <c r="CO1407" i="16"/>
  <c r="CN1407" i="16"/>
  <c r="CM1407" i="16"/>
  <c r="CL1407" i="16"/>
  <c r="DC1406" i="16"/>
  <c r="DB1406" i="16"/>
  <c r="DD1406" i="16" s="1"/>
  <c r="DE1406" i="16" s="1"/>
  <c r="CO1406" i="16"/>
  <c r="CN1406" i="16"/>
  <c r="CM1406" i="16"/>
  <c r="CL1406" i="16"/>
  <c r="CP1406" i="16" s="1"/>
  <c r="CQ1406" i="16" s="1"/>
  <c r="DD1405" i="16"/>
  <c r="DE1405" i="16" s="1"/>
  <c r="DC1405" i="16"/>
  <c r="DB1405" i="16"/>
  <c r="CO1405" i="16"/>
  <c r="CN1405" i="16"/>
  <c r="CM1405" i="16"/>
  <c r="CL1405" i="16"/>
  <c r="CP1405" i="16" s="1"/>
  <c r="CQ1405" i="16" s="1"/>
  <c r="DC1404" i="16"/>
  <c r="DB1404" i="16"/>
  <c r="DD1404" i="16" s="1"/>
  <c r="DE1404" i="16" s="1"/>
  <c r="CO1404" i="16"/>
  <c r="CN1404" i="16"/>
  <c r="CM1404" i="16"/>
  <c r="CL1404" i="16"/>
  <c r="CP1404" i="16" s="1"/>
  <c r="CQ1404" i="16" s="1"/>
  <c r="DD1403" i="16"/>
  <c r="DE1403" i="16" s="1"/>
  <c r="DC1403" i="16"/>
  <c r="DB1403" i="16"/>
  <c r="CP1403" i="16"/>
  <c r="CQ1403" i="16" s="1"/>
  <c r="CO1403" i="16"/>
  <c r="CN1403" i="16"/>
  <c r="CM1403" i="16"/>
  <c r="CL1403" i="16"/>
  <c r="DC1402" i="16"/>
  <c r="DB1402" i="16"/>
  <c r="DD1402" i="16" s="1"/>
  <c r="DE1402" i="16" s="1"/>
  <c r="CO1402" i="16"/>
  <c r="CN1402" i="16"/>
  <c r="CM1402" i="16"/>
  <c r="CP1402" i="16" s="1"/>
  <c r="CQ1402" i="16" s="1"/>
  <c r="CL1402" i="16"/>
  <c r="DD1401" i="16"/>
  <c r="DE1401" i="16" s="1"/>
  <c r="DC1401" i="16"/>
  <c r="DB1401" i="16"/>
  <c r="CO1401" i="16"/>
  <c r="CN1401" i="16"/>
  <c r="CM1401" i="16"/>
  <c r="CL1401" i="16"/>
  <c r="CP1401" i="16" s="1"/>
  <c r="CQ1401" i="16" s="1"/>
  <c r="DC1400" i="16"/>
  <c r="DB1400" i="16"/>
  <c r="DD1400" i="16" s="1"/>
  <c r="DE1400" i="16" s="1"/>
  <c r="CO1400" i="16"/>
  <c r="CN1400" i="16"/>
  <c r="CM1400" i="16"/>
  <c r="CL1400" i="16"/>
  <c r="CP1400" i="16" s="1"/>
  <c r="CQ1400" i="16" s="1"/>
  <c r="DD1399" i="16"/>
  <c r="DE1399" i="16" s="1"/>
  <c r="DC1399" i="16"/>
  <c r="DB1399" i="16"/>
  <c r="CP1399" i="16"/>
  <c r="CQ1399" i="16" s="1"/>
  <c r="CO1399" i="16"/>
  <c r="CN1399" i="16"/>
  <c r="CM1399" i="16"/>
  <c r="CL1399" i="16"/>
  <c r="DC1398" i="16"/>
  <c r="DB1398" i="16"/>
  <c r="DD1398" i="16" s="1"/>
  <c r="DE1398" i="16" s="1"/>
  <c r="CO1398" i="16"/>
  <c r="CN1398" i="16"/>
  <c r="CM1398" i="16"/>
  <c r="CL1398" i="16"/>
  <c r="CP1398" i="16" s="1"/>
  <c r="CQ1398" i="16" s="1"/>
  <c r="DD1397" i="16"/>
  <c r="DE1397" i="16" s="1"/>
  <c r="DC1397" i="16"/>
  <c r="DB1397" i="16"/>
  <c r="CO1397" i="16"/>
  <c r="CN1397" i="16"/>
  <c r="CM1397" i="16"/>
  <c r="CL1397" i="16"/>
  <c r="CP1397" i="16" s="1"/>
  <c r="CQ1397" i="16" s="1"/>
  <c r="DC1396" i="16"/>
  <c r="DD1396" i="16" s="1"/>
  <c r="DE1396" i="16" s="1"/>
  <c r="DB1396" i="16"/>
  <c r="CO1396" i="16"/>
  <c r="CN1396" i="16"/>
  <c r="CM1396" i="16"/>
  <c r="CL1396" i="16"/>
  <c r="DD1395" i="16"/>
  <c r="DE1395" i="16" s="1"/>
  <c r="DC1395" i="16"/>
  <c r="DB1395" i="16"/>
  <c r="CP1395" i="16"/>
  <c r="CQ1395" i="16" s="1"/>
  <c r="CO1395" i="16"/>
  <c r="CN1395" i="16"/>
  <c r="CM1395" i="16"/>
  <c r="CL1395" i="16"/>
  <c r="DC1394" i="16"/>
  <c r="DB1394" i="16"/>
  <c r="CO1394" i="16"/>
  <c r="CN1394" i="16"/>
  <c r="CM1394" i="16"/>
  <c r="CL1394" i="16"/>
  <c r="CP1394" i="16" s="1"/>
  <c r="CQ1394" i="16" s="1"/>
  <c r="DD1393" i="16"/>
  <c r="DE1393" i="16" s="1"/>
  <c r="DC1393" i="16"/>
  <c r="DB1393" i="16"/>
  <c r="CO1393" i="16"/>
  <c r="CN1393" i="16"/>
  <c r="CM1393" i="16"/>
  <c r="CL1393" i="16"/>
  <c r="CP1393" i="16" s="1"/>
  <c r="CQ1393" i="16" s="1"/>
  <c r="DC1392" i="16"/>
  <c r="DD1392" i="16" s="1"/>
  <c r="DE1392" i="16" s="1"/>
  <c r="DB1392" i="16"/>
  <c r="CO1392" i="16"/>
  <c r="CN1392" i="16"/>
  <c r="CM1392" i="16"/>
  <c r="CL1392" i="16"/>
  <c r="CP1392" i="16" s="1"/>
  <c r="CQ1392" i="16" s="1"/>
  <c r="DC1391" i="16"/>
  <c r="DD1391" i="16" s="1"/>
  <c r="DE1391" i="16" s="1"/>
  <c r="DB1391" i="16"/>
  <c r="CP1391" i="16"/>
  <c r="CQ1391" i="16" s="1"/>
  <c r="CO1391" i="16"/>
  <c r="CN1391" i="16"/>
  <c r="CM1391" i="16"/>
  <c r="CL1391" i="16"/>
  <c r="DC1390" i="16"/>
  <c r="DB1390" i="16"/>
  <c r="CO1390" i="16"/>
  <c r="CN1390" i="16"/>
  <c r="CM1390" i="16"/>
  <c r="CL1390" i="16"/>
  <c r="CP1390" i="16" s="1"/>
  <c r="CQ1390" i="16" s="1"/>
  <c r="DD1389" i="16"/>
  <c r="DE1389" i="16" s="1"/>
  <c r="DC1389" i="16"/>
  <c r="DB1389" i="16"/>
  <c r="CO1389" i="16"/>
  <c r="CN1389" i="16"/>
  <c r="CM1389" i="16"/>
  <c r="CL1389" i="16"/>
  <c r="CP1389" i="16" s="1"/>
  <c r="CQ1389" i="16" s="1"/>
  <c r="DC1388" i="16"/>
  <c r="DD1388" i="16" s="1"/>
  <c r="DE1388" i="16" s="1"/>
  <c r="DB1388" i="16"/>
  <c r="CO1388" i="16"/>
  <c r="CN1388" i="16"/>
  <c r="CM1388" i="16"/>
  <c r="CL1388" i="16"/>
  <c r="CP1388" i="16" s="1"/>
  <c r="CQ1388" i="16" s="1"/>
  <c r="DC1387" i="16"/>
  <c r="DD1387" i="16" s="1"/>
  <c r="DE1387" i="16" s="1"/>
  <c r="DB1387" i="16"/>
  <c r="CP1387" i="16"/>
  <c r="CQ1387" i="16" s="1"/>
  <c r="CO1387" i="16"/>
  <c r="CN1387" i="16"/>
  <c r="CM1387" i="16"/>
  <c r="CL1387" i="16"/>
  <c r="DC1386" i="16"/>
  <c r="DB1386" i="16"/>
  <c r="CO1386" i="16"/>
  <c r="CN1386" i="16"/>
  <c r="CM1386" i="16"/>
  <c r="CL1386" i="16"/>
  <c r="CP1386" i="16" s="1"/>
  <c r="CQ1386" i="16" s="1"/>
  <c r="DD1385" i="16"/>
  <c r="DE1385" i="16" s="1"/>
  <c r="DC1385" i="16"/>
  <c r="DB1385" i="16"/>
  <c r="CO1385" i="16"/>
  <c r="CN1385" i="16"/>
  <c r="CM1385" i="16"/>
  <c r="CL1385" i="16"/>
  <c r="CP1385" i="16" s="1"/>
  <c r="CQ1385" i="16" s="1"/>
  <c r="DC1384" i="16"/>
  <c r="DD1384" i="16" s="1"/>
  <c r="DE1384" i="16" s="1"/>
  <c r="DB1384" i="16"/>
  <c r="CO1384" i="16"/>
  <c r="CN1384" i="16"/>
  <c r="CM1384" i="16"/>
  <c r="CL1384" i="16"/>
  <c r="DC1383" i="16"/>
  <c r="DD1383" i="16" s="1"/>
  <c r="DE1383" i="16" s="1"/>
  <c r="DB1383" i="16"/>
  <c r="CP1383" i="16"/>
  <c r="CQ1383" i="16" s="1"/>
  <c r="CO1383" i="16"/>
  <c r="CN1383" i="16"/>
  <c r="CM1383" i="16"/>
  <c r="CL1383" i="16"/>
  <c r="DC1382" i="16"/>
  <c r="DB1382" i="16"/>
  <c r="CO1382" i="16"/>
  <c r="CN1382" i="16"/>
  <c r="CM1382" i="16"/>
  <c r="CL1382" i="16"/>
  <c r="CP1382" i="16" s="1"/>
  <c r="CQ1382" i="16" s="1"/>
  <c r="DD1381" i="16"/>
  <c r="DE1381" i="16" s="1"/>
  <c r="DC1381" i="16"/>
  <c r="DB1381" i="16"/>
  <c r="CO1381" i="16"/>
  <c r="CN1381" i="16"/>
  <c r="CM1381" i="16"/>
  <c r="CL1381" i="16"/>
  <c r="CP1381" i="16" s="1"/>
  <c r="CQ1381" i="16" s="1"/>
  <c r="DC1380" i="16"/>
  <c r="DD1380" i="16" s="1"/>
  <c r="DE1380" i="16" s="1"/>
  <c r="DB1380" i="16"/>
  <c r="CO1380" i="16"/>
  <c r="CN1380" i="16"/>
  <c r="CM1380" i="16"/>
  <c r="CL1380" i="16"/>
  <c r="DC1379" i="16"/>
  <c r="DD1379" i="16" s="1"/>
  <c r="DE1379" i="16" s="1"/>
  <c r="DB1379" i="16"/>
  <c r="CP1379" i="16"/>
  <c r="CQ1379" i="16" s="1"/>
  <c r="CO1379" i="16"/>
  <c r="CN1379" i="16"/>
  <c r="CM1379" i="16"/>
  <c r="CL1379" i="16"/>
  <c r="DC1378" i="16"/>
  <c r="DB1378" i="16"/>
  <c r="CQ1378" i="16"/>
  <c r="CO1378" i="16"/>
  <c r="CN1378" i="16"/>
  <c r="CM1378" i="16"/>
  <c r="CL1378" i="16"/>
  <c r="CP1378" i="16" s="1"/>
  <c r="DD1377" i="16"/>
  <c r="DE1377" i="16" s="1"/>
  <c r="DC1377" i="16"/>
  <c r="DB1377" i="16"/>
  <c r="CO1377" i="16"/>
  <c r="CN1377" i="16"/>
  <c r="CM1377" i="16"/>
  <c r="CL1377" i="16"/>
  <c r="CP1377" i="16" s="1"/>
  <c r="CQ1377" i="16" s="1"/>
  <c r="DC1376" i="16"/>
  <c r="DD1376" i="16" s="1"/>
  <c r="DE1376" i="16" s="1"/>
  <c r="DB1376" i="16"/>
  <c r="CO1376" i="16"/>
  <c r="CN1376" i="16"/>
  <c r="CM1376" i="16"/>
  <c r="CL1376" i="16"/>
  <c r="DC1375" i="16"/>
  <c r="DD1375" i="16" s="1"/>
  <c r="DE1375" i="16" s="1"/>
  <c r="DB1375" i="16"/>
  <c r="CP1375" i="16"/>
  <c r="CQ1375" i="16" s="1"/>
  <c r="CO1375" i="16"/>
  <c r="CN1375" i="16"/>
  <c r="CM1375" i="16"/>
  <c r="CL1375" i="16"/>
  <c r="DC1374" i="16"/>
  <c r="DB1374" i="16"/>
  <c r="CO1374" i="16"/>
  <c r="CN1374" i="16"/>
  <c r="CM1374" i="16"/>
  <c r="CL1374" i="16"/>
  <c r="CP1374" i="16" s="1"/>
  <c r="CQ1374" i="16" s="1"/>
  <c r="DD1373" i="16"/>
  <c r="DE1373" i="16" s="1"/>
  <c r="DC1373" i="16"/>
  <c r="DB1373" i="16"/>
  <c r="CO1373" i="16"/>
  <c r="CN1373" i="16"/>
  <c r="CM1373" i="16"/>
  <c r="CL1373" i="16"/>
  <c r="CP1373" i="16" s="1"/>
  <c r="CQ1373" i="16" s="1"/>
  <c r="DC1372" i="16"/>
  <c r="DD1372" i="16" s="1"/>
  <c r="DE1372" i="16" s="1"/>
  <c r="DB1372" i="16"/>
  <c r="CO1372" i="16"/>
  <c r="CN1372" i="16"/>
  <c r="CM1372" i="16"/>
  <c r="CL1372" i="16"/>
  <c r="DC1371" i="16"/>
  <c r="DD1371" i="16" s="1"/>
  <c r="DE1371" i="16" s="1"/>
  <c r="DB1371" i="16"/>
  <c r="CP1371" i="16"/>
  <c r="CQ1371" i="16" s="1"/>
  <c r="CO1371" i="16"/>
  <c r="CN1371" i="16"/>
  <c r="CM1371" i="16"/>
  <c r="CL1371" i="16"/>
  <c r="DC1370" i="16"/>
  <c r="DB1370" i="16"/>
  <c r="CQ1370" i="16"/>
  <c r="CO1370" i="16"/>
  <c r="CN1370" i="16"/>
  <c r="CM1370" i="16"/>
  <c r="CL1370" i="16"/>
  <c r="CP1370" i="16" s="1"/>
  <c r="DD1369" i="16"/>
  <c r="DE1369" i="16" s="1"/>
  <c r="DC1369" i="16"/>
  <c r="DB1369" i="16"/>
  <c r="CO1369" i="16"/>
  <c r="CN1369" i="16"/>
  <c r="CM1369" i="16"/>
  <c r="CL1369" i="16"/>
  <c r="CP1369" i="16" s="1"/>
  <c r="CQ1369" i="16" s="1"/>
  <c r="DC1368" i="16"/>
  <c r="DD1368" i="16" s="1"/>
  <c r="DE1368" i="16" s="1"/>
  <c r="DB1368" i="16"/>
  <c r="CO1368" i="16"/>
  <c r="CN1368" i="16"/>
  <c r="CM1368" i="16"/>
  <c r="CL1368" i="16"/>
  <c r="DC1367" i="16"/>
  <c r="DD1367" i="16" s="1"/>
  <c r="DE1367" i="16" s="1"/>
  <c r="DB1367" i="16"/>
  <c r="CP1367" i="16"/>
  <c r="CQ1367" i="16" s="1"/>
  <c r="CO1367" i="16"/>
  <c r="CN1367" i="16"/>
  <c r="CM1367" i="16"/>
  <c r="CL1367" i="16"/>
  <c r="DC1366" i="16"/>
  <c r="DB1366" i="16"/>
  <c r="CO1366" i="16"/>
  <c r="CN1366" i="16"/>
  <c r="CM1366" i="16"/>
  <c r="CL1366" i="16"/>
  <c r="CP1366" i="16" s="1"/>
  <c r="CQ1366" i="16" s="1"/>
  <c r="DD1365" i="16"/>
  <c r="DE1365" i="16" s="1"/>
  <c r="DC1365" i="16"/>
  <c r="DB1365" i="16"/>
  <c r="CO1365" i="16"/>
  <c r="CN1365" i="16"/>
  <c r="CM1365" i="16"/>
  <c r="CL1365" i="16"/>
  <c r="CP1365" i="16" s="1"/>
  <c r="CQ1365" i="16" s="1"/>
  <c r="DC1364" i="16"/>
  <c r="DD1364" i="16" s="1"/>
  <c r="DE1364" i="16" s="1"/>
  <c r="DB1364" i="16"/>
  <c r="CO1364" i="16"/>
  <c r="CN1364" i="16"/>
  <c r="CM1364" i="16"/>
  <c r="CL1364" i="16"/>
  <c r="DC1363" i="16"/>
  <c r="DD1363" i="16" s="1"/>
  <c r="DE1363" i="16" s="1"/>
  <c r="DB1363" i="16"/>
  <c r="CP1363" i="16"/>
  <c r="CQ1363" i="16" s="1"/>
  <c r="CO1363" i="16"/>
  <c r="CN1363" i="16"/>
  <c r="CM1363" i="16"/>
  <c r="CL1363" i="16"/>
  <c r="DC1362" i="16"/>
  <c r="DB1362" i="16"/>
  <c r="CO1362" i="16"/>
  <c r="CN1362" i="16"/>
  <c r="CM1362" i="16"/>
  <c r="CP1362" i="16" s="1"/>
  <c r="CQ1362" i="16" s="1"/>
  <c r="CL1362" i="16"/>
  <c r="DD1361" i="16"/>
  <c r="DE1361" i="16" s="1"/>
  <c r="DC1361" i="16"/>
  <c r="DB1361" i="16"/>
  <c r="CO1361" i="16"/>
  <c r="CN1361" i="16"/>
  <c r="CM1361" i="16"/>
  <c r="CL1361" i="16"/>
  <c r="CP1361" i="16" s="1"/>
  <c r="CQ1361" i="16" s="1"/>
  <c r="DC1360" i="16"/>
  <c r="DD1360" i="16" s="1"/>
  <c r="DE1360" i="16" s="1"/>
  <c r="DB1360" i="16"/>
  <c r="CO1360" i="16"/>
  <c r="CN1360" i="16"/>
  <c r="CM1360" i="16"/>
  <c r="CL1360" i="16"/>
  <c r="DC1359" i="16"/>
  <c r="DD1359" i="16" s="1"/>
  <c r="DE1359" i="16" s="1"/>
  <c r="DB1359" i="16"/>
  <c r="CP1359" i="16"/>
  <c r="CQ1359" i="16" s="1"/>
  <c r="CO1359" i="16"/>
  <c r="CN1359" i="16"/>
  <c r="CM1359" i="16"/>
  <c r="CL1359" i="16"/>
  <c r="DC1358" i="16"/>
  <c r="DB1358" i="16"/>
  <c r="CO1358" i="16"/>
  <c r="CN1358" i="16"/>
  <c r="CM1358" i="16"/>
  <c r="CL1358" i="16"/>
  <c r="CP1358" i="16" s="1"/>
  <c r="CQ1358" i="16" s="1"/>
  <c r="DD1357" i="16"/>
  <c r="DE1357" i="16" s="1"/>
  <c r="DC1357" i="16"/>
  <c r="DB1357" i="16"/>
  <c r="CO1357" i="16"/>
  <c r="CN1357" i="16"/>
  <c r="CM1357" i="16"/>
  <c r="CL1357" i="16"/>
  <c r="CP1357" i="16" s="1"/>
  <c r="CQ1357" i="16" s="1"/>
  <c r="DC1356" i="16"/>
  <c r="DD1356" i="16" s="1"/>
  <c r="DE1356" i="16" s="1"/>
  <c r="DB1356" i="16"/>
  <c r="CO1356" i="16"/>
  <c r="CN1356" i="16"/>
  <c r="CM1356" i="16"/>
  <c r="CL1356" i="16"/>
  <c r="DC1355" i="16"/>
  <c r="DD1355" i="16" s="1"/>
  <c r="DE1355" i="16" s="1"/>
  <c r="DB1355" i="16"/>
  <c r="CP1355" i="16"/>
  <c r="CQ1355" i="16" s="1"/>
  <c r="CO1355" i="16"/>
  <c r="CN1355" i="16"/>
  <c r="CM1355" i="16"/>
  <c r="CL1355" i="16"/>
  <c r="DC1354" i="16"/>
  <c r="DB1354" i="16"/>
  <c r="CO1354" i="16"/>
  <c r="CN1354" i="16"/>
  <c r="CM1354" i="16"/>
  <c r="CP1354" i="16" s="1"/>
  <c r="CQ1354" i="16" s="1"/>
  <c r="CL1354" i="16"/>
  <c r="DD1353" i="16"/>
  <c r="DE1353" i="16" s="1"/>
  <c r="DC1353" i="16"/>
  <c r="DB1353" i="16"/>
  <c r="CO1353" i="16"/>
  <c r="CN1353" i="16"/>
  <c r="CM1353" i="16"/>
  <c r="CL1353" i="16"/>
  <c r="CP1353" i="16" s="1"/>
  <c r="CQ1353" i="16" s="1"/>
  <c r="DC1352" i="16"/>
  <c r="DD1352" i="16" s="1"/>
  <c r="DE1352" i="16" s="1"/>
  <c r="DB1352" i="16"/>
  <c r="CO1352" i="16"/>
  <c r="CN1352" i="16"/>
  <c r="CM1352" i="16"/>
  <c r="CL1352" i="16"/>
  <c r="DC1351" i="16"/>
  <c r="DD1351" i="16" s="1"/>
  <c r="DE1351" i="16" s="1"/>
  <c r="DB1351" i="16"/>
  <c r="CP1351" i="16"/>
  <c r="CQ1351" i="16" s="1"/>
  <c r="CO1351" i="16"/>
  <c r="CN1351" i="16"/>
  <c r="CM1351" i="16"/>
  <c r="CL1351" i="16"/>
  <c r="DC1350" i="16"/>
  <c r="DB1350" i="16"/>
  <c r="CO1350" i="16"/>
  <c r="CN1350" i="16"/>
  <c r="CM1350" i="16"/>
  <c r="CP1350" i="16" s="1"/>
  <c r="CQ1350" i="16" s="1"/>
  <c r="CL1350" i="16"/>
  <c r="DD1349" i="16"/>
  <c r="DE1349" i="16" s="1"/>
  <c r="DC1349" i="16"/>
  <c r="DB1349" i="16"/>
  <c r="CO1349" i="16"/>
  <c r="CN1349" i="16"/>
  <c r="CM1349" i="16"/>
  <c r="CL1349" i="16"/>
  <c r="CP1349" i="16" s="1"/>
  <c r="CQ1349" i="16" s="1"/>
  <c r="DC1348" i="16"/>
  <c r="DD1348" i="16" s="1"/>
  <c r="DE1348" i="16" s="1"/>
  <c r="DB1348" i="16"/>
  <c r="CO1348" i="16"/>
  <c r="CN1348" i="16"/>
  <c r="CM1348" i="16"/>
  <c r="CL1348" i="16"/>
  <c r="DC1347" i="16"/>
  <c r="DD1347" i="16" s="1"/>
  <c r="DE1347" i="16" s="1"/>
  <c r="DB1347" i="16"/>
  <c r="CP1347" i="16"/>
  <c r="CQ1347" i="16" s="1"/>
  <c r="CO1347" i="16"/>
  <c r="CN1347" i="16"/>
  <c r="CM1347" i="16"/>
  <c r="CL1347" i="16"/>
  <c r="DC1346" i="16"/>
  <c r="DB1346" i="16"/>
  <c r="CO1346" i="16"/>
  <c r="CN1346" i="16"/>
  <c r="CM1346" i="16"/>
  <c r="CP1346" i="16" s="1"/>
  <c r="CQ1346" i="16" s="1"/>
  <c r="CL1346" i="16"/>
  <c r="DD1345" i="16"/>
  <c r="DE1345" i="16" s="1"/>
  <c r="DC1345" i="16"/>
  <c r="DB1345" i="16"/>
  <c r="CO1345" i="16"/>
  <c r="CN1345" i="16"/>
  <c r="CM1345" i="16"/>
  <c r="CL1345" i="16"/>
  <c r="CP1345" i="16" s="1"/>
  <c r="CQ1345" i="16" s="1"/>
  <c r="DC1344" i="16"/>
  <c r="DD1344" i="16" s="1"/>
  <c r="DE1344" i="16" s="1"/>
  <c r="DB1344" i="16"/>
  <c r="CO1344" i="16"/>
  <c r="CN1344" i="16"/>
  <c r="CM1344" i="16"/>
  <c r="CL1344" i="16"/>
  <c r="DC1343" i="16"/>
  <c r="DD1343" i="16" s="1"/>
  <c r="DE1343" i="16" s="1"/>
  <c r="DB1343" i="16"/>
  <c r="CP1343" i="16"/>
  <c r="CQ1343" i="16" s="1"/>
  <c r="CO1343" i="16"/>
  <c r="CN1343" i="16"/>
  <c r="CM1343" i="16"/>
  <c r="CL1343" i="16"/>
  <c r="DC1342" i="16"/>
  <c r="DB1342" i="16"/>
  <c r="CO1342" i="16"/>
  <c r="CN1342" i="16"/>
  <c r="CM1342" i="16"/>
  <c r="CL1342" i="16"/>
  <c r="CP1342" i="16" s="1"/>
  <c r="CQ1342" i="16" s="1"/>
  <c r="DD1341" i="16"/>
  <c r="DE1341" i="16" s="1"/>
  <c r="DC1341" i="16"/>
  <c r="DB1341" i="16"/>
  <c r="CO1341" i="16"/>
  <c r="CN1341" i="16"/>
  <c r="CM1341" i="16"/>
  <c r="CL1341" i="16"/>
  <c r="CP1341" i="16" s="1"/>
  <c r="CQ1341" i="16" s="1"/>
  <c r="DC1340" i="16"/>
  <c r="DD1340" i="16" s="1"/>
  <c r="DE1340" i="16" s="1"/>
  <c r="DB1340" i="16"/>
  <c r="CO1340" i="16"/>
  <c r="CN1340" i="16"/>
  <c r="CM1340" i="16"/>
  <c r="CL1340" i="16"/>
  <c r="DC1339" i="16"/>
  <c r="DD1339" i="16" s="1"/>
  <c r="DE1339" i="16" s="1"/>
  <c r="DB1339" i="16"/>
  <c r="CP1339" i="16"/>
  <c r="CQ1339" i="16" s="1"/>
  <c r="CO1339" i="16"/>
  <c r="CN1339" i="16"/>
  <c r="CM1339" i="16"/>
  <c r="CL1339" i="16"/>
  <c r="DC1338" i="16"/>
  <c r="DB1338" i="16"/>
  <c r="CQ1338" i="16"/>
  <c r="CO1338" i="16"/>
  <c r="CN1338" i="16"/>
  <c r="CM1338" i="16"/>
  <c r="CL1338" i="16"/>
  <c r="CP1338" i="16" s="1"/>
  <c r="DD1337" i="16"/>
  <c r="DE1337" i="16" s="1"/>
  <c r="DC1337" i="16"/>
  <c r="DB1337" i="16"/>
  <c r="CO1337" i="16"/>
  <c r="CN1337" i="16"/>
  <c r="CM1337" i="16"/>
  <c r="CL1337" i="16"/>
  <c r="CP1337" i="16" s="1"/>
  <c r="CQ1337" i="16" s="1"/>
  <c r="DC1336" i="16"/>
  <c r="DD1336" i="16" s="1"/>
  <c r="DE1336" i="16" s="1"/>
  <c r="DB1336" i="16"/>
  <c r="CO1336" i="16"/>
  <c r="CN1336" i="16"/>
  <c r="CM1336" i="16"/>
  <c r="CL1336" i="16"/>
  <c r="DC1335" i="16"/>
  <c r="DD1335" i="16" s="1"/>
  <c r="DE1335" i="16" s="1"/>
  <c r="DB1335" i="16"/>
  <c r="CP1335" i="16"/>
  <c r="CQ1335" i="16" s="1"/>
  <c r="CO1335" i="16"/>
  <c r="CN1335" i="16"/>
  <c r="CM1335" i="16"/>
  <c r="CL1335" i="16"/>
  <c r="DC1334" i="16"/>
  <c r="DD1334" i="16" s="1"/>
  <c r="DE1334" i="16" s="1"/>
  <c r="DB1334" i="16"/>
  <c r="CQ1334" i="16"/>
  <c r="CO1334" i="16"/>
  <c r="CN1334" i="16"/>
  <c r="CM1334" i="16"/>
  <c r="CL1334" i="16"/>
  <c r="CP1334" i="16" s="1"/>
  <c r="DC1333" i="16"/>
  <c r="DD1333" i="16" s="1"/>
  <c r="DE1333" i="16" s="1"/>
  <c r="DB1333" i="16"/>
  <c r="CO1333" i="16"/>
  <c r="CN1333" i="16"/>
  <c r="CM1333" i="16"/>
  <c r="CL1333" i="16"/>
  <c r="DE1332" i="16"/>
  <c r="DC1332" i="16"/>
  <c r="DD1332" i="16" s="1"/>
  <c r="DB1332" i="16"/>
  <c r="CO1332" i="16"/>
  <c r="CN1332" i="16"/>
  <c r="CM1332" i="16"/>
  <c r="CL1332" i="16"/>
  <c r="DD1331" i="16"/>
  <c r="DE1331" i="16" s="1"/>
  <c r="DC1331" i="16"/>
  <c r="DB1331" i="16"/>
  <c r="CO1331" i="16"/>
  <c r="CN1331" i="16"/>
  <c r="CM1331" i="16"/>
  <c r="CL1331" i="16"/>
  <c r="CP1331" i="16" s="1"/>
  <c r="CQ1331" i="16" s="1"/>
  <c r="DC1330" i="16"/>
  <c r="DB1330" i="16"/>
  <c r="CO1330" i="16"/>
  <c r="CN1330" i="16"/>
  <c r="CM1330" i="16"/>
  <c r="CL1330" i="16"/>
  <c r="DC1329" i="16"/>
  <c r="DD1329" i="16" s="1"/>
  <c r="DE1329" i="16" s="1"/>
  <c r="DB1329" i="16"/>
  <c r="CO1329" i="16"/>
  <c r="CN1329" i="16"/>
  <c r="CM1329" i="16"/>
  <c r="CL1329" i="16"/>
  <c r="DC1328" i="16"/>
  <c r="DD1328" i="16" s="1"/>
  <c r="DE1328" i="16" s="1"/>
  <c r="DB1328" i="16"/>
  <c r="CQ1328" i="16"/>
  <c r="CO1328" i="16"/>
  <c r="CN1328" i="16"/>
  <c r="CM1328" i="16"/>
  <c r="CP1328" i="16" s="1"/>
  <c r="CL1328" i="16"/>
  <c r="DC1327" i="16"/>
  <c r="DD1327" i="16" s="1"/>
  <c r="DE1327" i="16" s="1"/>
  <c r="DB1327" i="16"/>
  <c r="CO1327" i="16"/>
  <c r="CN1327" i="16"/>
  <c r="CM1327" i="16"/>
  <c r="CP1327" i="16" s="1"/>
  <c r="CQ1327" i="16" s="1"/>
  <c r="CL1327" i="16"/>
  <c r="DE1326" i="16"/>
  <c r="DC1326" i="16"/>
  <c r="DD1326" i="16" s="1"/>
  <c r="DB1326" i="16"/>
  <c r="CO1326" i="16"/>
  <c r="CN1326" i="16"/>
  <c r="CM1326" i="16"/>
  <c r="CL1326" i="16"/>
  <c r="DC1325" i="16"/>
  <c r="DD1325" i="16" s="1"/>
  <c r="DE1325" i="16" s="1"/>
  <c r="DB1325" i="16"/>
  <c r="CO1325" i="16"/>
  <c r="CN1325" i="16"/>
  <c r="CM1325" i="16"/>
  <c r="CL1325" i="16"/>
  <c r="CP1325" i="16" s="1"/>
  <c r="CQ1325" i="16" s="1"/>
  <c r="DC1324" i="16"/>
  <c r="DD1324" i="16" s="1"/>
  <c r="DE1324" i="16" s="1"/>
  <c r="DB1324" i="16"/>
  <c r="CQ1324" i="16"/>
  <c r="CO1324" i="16"/>
  <c r="CN1324" i="16"/>
  <c r="CM1324" i="16"/>
  <c r="CP1324" i="16" s="1"/>
  <c r="CL1324" i="16"/>
  <c r="DE1323" i="16"/>
  <c r="DC1323" i="16"/>
  <c r="DD1323" i="16" s="1"/>
  <c r="DB1323" i="16"/>
  <c r="CO1323" i="16"/>
  <c r="CN1323" i="16"/>
  <c r="CM1323" i="16"/>
  <c r="CL1323" i="16"/>
  <c r="DC1322" i="16"/>
  <c r="DD1322" i="16" s="1"/>
  <c r="DE1322" i="16" s="1"/>
  <c r="DB1322" i="16"/>
  <c r="CO1322" i="16"/>
  <c r="CN1322" i="16"/>
  <c r="CM1322" i="16"/>
  <c r="CL1322" i="16"/>
  <c r="DC1321" i="16"/>
  <c r="DD1321" i="16" s="1"/>
  <c r="DE1321" i="16" s="1"/>
  <c r="DB1321" i="16"/>
  <c r="CO1321" i="16"/>
  <c r="CN1321" i="16"/>
  <c r="CM1321" i="16"/>
  <c r="CL1321" i="16"/>
  <c r="DC1320" i="16"/>
  <c r="DD1320" i="16" s="1"/>
  <c r="DE1320" i="16" s="1"/>
  <c r="DB1320" i="16"/>
  <c r="CQ1320" i="16"/>
  <c r="CO1320" i="16"/>
  <c r="CN1320" i="16"/>
  <c r="CM1320" i="16"/>
  <c r="CP1320" i="16" s="1"/>
  <c r="CL1320" i="16"/>
  <c r="DC1319" i="16"/>
  <c r="DD1319" i="16" s="1"/>
  <c r="DE1319" i="16" s="1"/>
  <c r="DB1319" i="16"/>
  <c r="CO1319" i="16"/>
  <c r="CN1319" i="16"/>
  <c r="CM1319" i="16"/>
  <c r="CL1319" i="16"/>
  <c r="DE1318" i="16"/>
  <c r="DC1318" i="16"/>
  <c r="DD1318" i="16" s="1"/>
  <c r="DB1318" i="16"/>
  <c r="CO1318" i="16"/>
  <c r="CN1318" i="16"/>
  <c r="CM1318" i="16"/>
  <c r="CL1318" i="16"/>
  <c r="DC1317" i="16"/>
  <c r="DD1317" i="16" s="1"/>
  <c r="DE1317" i="16" s="1"/>
  <c r="DB1317" i="16"/>
  <c r="CO1317" i="16"/>
  <c r="CN1317" i="16"/>
  <c r="CM1317" i="16"/>
  <c r="CL1317" i="16"/>
  <c r="CP1317" i="16" s="1"/>
  <c r="CQ1317" i="16" s="1"/>
  <c r="DC1316" i="16"/>
  <c r="DD1316" i="16" s="1"/>
  <c r="DE1316" i="16" s="1"/>
  <c r="DB1316" i="16"/>
  <c r="CQ1316" i="16"/>
  <c r="CO1316" i="16"/>
  <c r="CN1316" i="16"/>
  <c r="CM1316" i="16"/>
  <c r="CP1316" i="16" s="1"/>
  <c r="CL1316" i="16"/>
  <c r="DE1315" i="16"/>
  <c r="DC1315" i="16"/>
  <c r="DD1315" i="16" s="1"/>
  <c r="DB1315" i="16"/>
  <c r="CO1315" i="16"/>
  <c r="CN1315" i="16"/>
  <c r="CM1315" i="16"/>
  <c r="CP1315" i="16" s="1"/>
  <c r="CQ1315" i="16" s="1"/>
  <c r="CL1315" i="16"/>
  <c r="DC1314" i="16"/>
  <c r="DD1314" i="16" s="1"/>
  <c r="DE1314" i="16" s="1"/>
  <c r="DB1314" i="16"/>
  <c r="CO1314" i="16"/>
  <c r="CN1314" i="16"/>
  <c r="CM1314" i="16"/>
  <c r="CL1314" i="16"/>
  <c r="DC1313" i="16"/>
  <c r="DD1313" i="16" s="1"/>
  <c r="DE1313" i="16" s="1"/>
  <c r="DB1313" i="16"/>
  <c r="CO1313" i="16"/>
  <c r="CN1313" i="16"/>
  <c r="CM1313" i="16"/>
  <c r="CL1313" i="16"/>
  <c r="DC1312" i="16"/>
  <c r="DD1312" i="16" s="1"/>
  <c r="DE1312" i="16" s="1"/>
  <c r="DB1312" i="16"/>
  <c r="CQ1312" i="16"/>
  <c r="CO1312" i="16"/>
  <c r="CN1312" i="16"/>
  <c r="CM1312" i="16"/>
  <c r="CP1312" i="16" s="1"/>
  <c r="CL1312" i="16"/>
  <c r="DC1311" i="16"/>
  <c r="DD1311" i="16" s="1"/>
  <c r="DE1311" i="16" s="1"/>
  <c r="DB1311" i="16"/>
  <c r="CO1311" i="16"/>
  <c r="CN1311" i="16"/>
  <c r="CM1311" i="16"/>
  <c r="CP1311" i="16" s="1"/>
  <c r="CQ1311" i="16" s="1"/>
  <c r="CL1311" i="16"/>
  <c r="DE1310" i="16"/>
  <c r="DC1310" i="16"/>
  <c r="DD1310" i="16" s="1"/>
  <c r="DB1310" i="16"/>
  <c r="CO1310" i="16"/>
  <c r="CN1310" i="16"/>
  <c r="CM1310" i="16"/>
  <c r="CL1310" i="16"/>
  <c r="DC1309" i="16"/>
  <c r="DD1309" i="16" s="1"/>
  <c r="DE1309" i="16" s="1"/>
  <c r="DB1309" i="16"/>
  <c r="CO1309" i="16"/>
  <c r="CN1309" i="16"/>
  <c r="CM1309" i="16"/>
  <c r="CL1309" i="16"/>
  <c r="DC1308" i="16"/>
  <c r="DD1308" i="16" s="1"/>
  <c r="DE1308" i="16" s="1"/>
  <c r="DB1308" i="16"/>
  <c r="CO1308" i="16"/>
  <c r="CN1308" i="16"/>
  <c r="CM1308" i="16"/>
  <c r="CP1308" i="16" s="1"/>
  <c r="CQ1308" i="16" s="1"/>
  <c r="CL1308" i="16"/>
  <c r="DE1307" i="16"/>
  <c r="DC1307" i="16"/>
  <c r="DD1307" i="16" s="1"/>
  <c r="DB1307" i="16"/>
  <c r="CO1307" i="16"/>
  <c r="CN1307" i="16"/>
  <c r="CM1307" i="16"/>
  <c r="CP1307" i="16" s="1"/>
  <c r="CQ1307" i="16" s="1"/>
  <c r="CL1307" i="16"/>
  <c r="DE1306" i="16"/>
  <c r="DC1306" i="16"/>
  <c r="DD1306" i="16" s="1"/>
  <c r="DB1306" i="16"/>
  <c r="CO1306" i="16"/>
  <c r="CN1306" i="16"/>
  <c r="CM1306" i="16"/>
  <c r="CL1306" i="16"/>
  <c r="CP1306" i="16" s="1"/>
  <c r="CQ1306" i="16" s="1"/>
  <c r="DE1305" i="16"/>
  <c r="DC1305" i="16"/>
  <c r="DD1305" i="16" s="1"/>
  <c r="DB1305" i="16"/>
  <c r="CO1305" i="16"/>
  <c r="CN1305" i="16"/>
  <c r="CM1305" i="16"/>
  <c r="CL1305" i="16"/>
  <c r="CP1305" i="16" s="1"/>
  <c r="CQ1305" i="16" s="1"/>
  <c r="DC1304" i="16"/>
  <c r="DD1304" i="16" s="1"/>
  <c r="DE1304" i="16" s="1"/>
  <c r="DB1304" i="16"/>
  <c r="CO1304" i="16"/>
  <c r="CN1304" i="16"/>
  <c r="CM1304" i="16"/>
  <c r="CL1304" i="16"/>
  <c r="DC1303" i="16"/>
  <c r="DD1303" i="16" s="1"/>
  <c r="DE1303" i="16" s="1"/>
  <c r="DB1303" i="16"/>
  <c r="CO1303" i="16"/>
  <c r="CN1303" i="16"/>
  <c r="CM1303" i="16"/>
  <c r="CL1303" i="16"/>
  <c r="DC1302" i="16"/>
  <c r="DD1302" i="16" s="1"/>
  <c r="DE1302" i="16" s="1"/>
  <c r="DB1302" i="16"/>
  <c r="CO1302" i="16"/>
  <c r="CN1302" i="16"/>
  <c r="CM1302" i="16"/>
  <c r="CL1302" i="16"/>
  <c r="DC1301" i="16"/>
  <c r="DD1301" i="16" s="1"/>
  <c r="DE1301" i="16" s="1"/>
  <c r="DB1301" i="16"/>
  <c r="CO1301" i="16"/>
  <c r="CN1301" i="16"/>
  <c r="CM1301" i="16"/>
  <c r="CL1301" i="16"/>
  <c r="DC1300" i="16"/>
  <c r="DD1300" i="16" s="1"/>
  <c r="DE1300" i="16" s="1"/>
  <c r="DB1300" i="16"/>
  <c r="CO1300" i="16"/>
  <c r="CN1300" i="16"/>
  <c r="CM1300" i="16"/>
  <c r="CL1300" i="16"/>
  <c r="DE1299" i="16"/>
  <c r="DC1299" i="16"/>
  <c r="DD1299" i="16" s="1"/>
  <c r="DB1299" i="16"/>
  <c r="CO1299" i="16"/>
  <c r="CN1299" i="16"/>
  <c r="CM1299" i="16"/>
  <c r="CL1299" i="16"/>
  <c r="DE1298" i="16"/>
  <c r="DC1298" i="16"/>
  <c r="DD1298" i="16" s="1"/>
  <c r="DB1298" i="16"/>
  <c r="CO1298" i="16"/>
  <c r="CN1298" i="16"/>
  <c r="CM1298" i="16"/>
  <c r="CL1298" i="16"/>
  <c r="DC1297" i="16"/>
  <c r="DD1297" i="16" s="1"/>
  <c r="DE1297" i="16" s="1"/>
  <c r="DB1297" i="16"/>
  <c r="CO1297" i="16"/>
  <c r="CN1297" i="16"/>
  <c r="CM1297" i="16"/>
  <c r="CL1297" i="16"/>
  <c r="DC1296" i="16"/>
  <c r="DD1296" i="16" s="1"/>
  <c r="DE1296" i="16" s="1"/>
  <c r="DB1296" i="16"/>
  <c r="CO1296" i="16"/>
  <c r="CN1296" i="16"/>
  <c r="CM1296" i="16"/>
  <c r="CL1296" i="16"/>
  <c r="DE1295" i="16"/>
  <c r="DC1295" i="16"/>
  <c r="DD1295" i="16" s="1"/>
  <c r="DB1295" i="16"/>
  <c r="CO1295" i="16"/>
  <c r="CN1295" i="16"/>
  <c r="CM1295" i="16"/>
  <c r="CL1295" i="16"/>
  <c r="CP1295" i="16" s="1"/>
  <c r="CQ1295" i="16" s="1"/>
  <c r="DE1294" i="16"/>
  <c r="DC1294" i="16"/>
  <c r="DD1294" i="16" s="1"/>
  <c r="DB1294" i="16"/>
  <c r="CO1294" i="16"/>
  <c r="CN1294" i="16"/>
  <c r="CM1294" i="16"/>
  <c r="CL1294" i="16"/>
  <c r="DE1293" i="16"/>
  <c r="DC1293" i="16"/>
  <c r="DD1293" i="16" s="1"/>
  <c r="DB1293" i="16"/>
  <c r="CO1293" i="16"/>
  <c r="CN1293" i="16"/>
  <c r="CM1293" i="16"/>
  <c r="CP1293" i="16" s="1"/>
  <c r="CQ1293" i="16" s="1"/>
  <c r="CL1293" i="16"/>
  <c r="DC1292" i="16"/>
  <c r="DD1292" i="16" s="1"/>
  <c r="DE1292" i="16" s="1"/>
  <c r="DB1292" i="16"/>
  <c r="CO1292" i="16"/>
  <c r="CN1292" i="16"/>
  <c r="CM1292" i="16"/>
  <c r="CP1292" i="16" s="1"/>
  <c r="CQ1292" i="16" s="1"/>
  <c r="CL1292" i="16"/>
  <c r="DC1291" i="16"/>
  <c r="DD1291" i="16" s="1"/>
  <c r="DE1291" i="16" s="1"/>
  <c r="DB1291" i="16"/>
  <c r="CO1291" i="16"/>
  <c r="CN1291" i="16"/>
  <c r="CM1291" i="16"/>
  <c r="CL1291" i="16"/>
  <c r="CP1291" i="16" s="1"/>
  <c r="CQ1291" i="16" s="1"/>
  <c r="DC1290" i="16"/>
  <c r="DD1290" i="16" s="1"/>
  <c r="DE1290" i="16" s="1"/>
  <c r="DB1290" i="16"/>
  <c r="CO1290" i="16"/>
  <c r="CN1290" i="16"/>
  <c r="CM1290" i="16"/>
  <c r="CL1290" i="16"/>
  <c r="CP1290" i="16" s="1"/>
  <c r="CQ1290" i="16" s="1"/>
  <c r="DE1289" i="16"/>
  <c r="DC1289" i="16"/>
  <c r="DD1289" i="16" s="1"/>
  <c r="DB1289" i="16"/>
  <c r="CO1289" i="16"/>
  <c r="CN1289" i="16"/>
  <c r="CM1289" i="16"/>
  <c r="CL1289" i="16"/>
  <c r="CP1289" i="16" s="1"/>
  <c r="CQ1289" i="16" s="1"/>
  <c r="DC1288" i="16"/>
  <c r="DD1288" i="16" s="1"/>
  <c r="DE1288" i="16" s="1"/>
  <c r="DB1288" i="16"/>
  <c r="CO1288" i="16"/>
  <c r="CN1288" i="16"/>
  <c r="CM1288" i="16"/>
  <c r="CL1288" i="16"/>
  <c r="DC1287" i="16"/>
  <c r="DD1287" i="16" s="1"/>
  <c r="DE1287" i="16" s="1"/>
  <c r="DB1287" i="16"/>
  <c r="CO1287" i="16"/>
  <c r="CN1287" i="16"/>
  <c r="CM1287" i="16"/>
  <c r="CL1287" i="16"/>
  <c r="DC1286" i="16"/>
  <c r="DD1286" i="16" s="1"/>
  <c r="DE1286" i="16" s="1"/>
  <c r="DB1286" i="16"/>
  <c r="CO1286" i="16"/>
  <c r="CN1286" i="16"/>
  <c r="CM1286" i="16"/>
  <c r="CL1286" i="16"/>
  <c r="DC1285" i="16"/>
  <c r="DD1285" i="16" s="1"/>
  <c r="DE1285" i="16" s="1"/>
  <c r="DB1285" i="16"/>
  <c r="CO1285" i="16"/>
  <c r="CN1285" i="16"/>
  <c r="CM1285" i="16"/>
  <c r="CL1285" i="16"/>
  <c r="DC1284" i="16"/>
  <c r="DD1284" i="16" s="1"/>
  <c r="DE1284" i="16" s="1"/>
  <c r="DB1284" i="16"/>
  <c r="CO1284" i="16"/>
  <c r="CN1284" i="16"/>
  <c r="CM1284" i="16"/>
  <c r="CL1284" i="16"/>
  <c r="DE1283" i="16"/>
  <c r="DC1283" i="16"/>
  <c r="DD1283" i="16" s="1"/>
  <c r="DB1283" i="16"/>
  <c r="CO1283" i="16"/>
  <c r="CN1283" i="16"/>
  <c r="CM1283" i="16"/>
  <c r="CL1283" i="16"/>
  <c r="DE1282" i="16"/>
  <c r="DC1282" i="16"/>
  <c r="DD1282" i="16" s="1"/>
  <c r="DB1282" i="16"/>
  <c r="CO1282" i="16"/>
  <c r="CN1282" i="16"/>
  <c r="CM1282" i="16"/>
  <c r="CL1282" i="16"/>
  <c r="DC1281" i="16"/>
  <c r="DD1281" i="16" s="1"/>
  <c r="DE1281" i="16" s="1"/>
  <c r="DB1281" i="16"/>
  <c r="CO1281" i="16"/>
  <c r="CN1281" i="16"/>
  <c r="CM1281" i="16"/>
  <c r="CL1281" i="16"/>
  <c r="DC1280" i="16"/>
  <c r="DD1280" i="16" s="1"/>
  <c r="DE1280" i="16" s="1"/>
  <c r="DB1280" i="16"/>
  <c r="CO1280" i="16"/>
  <c r="CN1280" i="16"/>
  <c r="CM1280" i="16"/>
  <c r="CL1280" i="16"/>
  <c r="DE1279" i="16"/>
  <c r="DC1279" i="16"/>
  <c r="DD1279" i="16" s="1"/>
  <c r="DB1279" i="16"/>
  <c r="CO1279" i="16"/>
  <c r="CN1279" i="16"/>
  <c r="CM1279" i="16"/>
  <c r="CP1279" i="16" s="1"/>
  <c r="CQ1279" i="16" s="1"/>
  <c r="CL1279" i="16"/>
  <c r="DE1278" i="16"/>
  <c r="DC1278" i="16"/>
  <c r="DD1278" i="16" s="1"/>
  <c r="DB1278" i="16"/>
  <c r="CO1278" i="16"/>
  <c r="CN1278" i="16"/>
  <c r="CM1278" i="16"/>
  <c r="CP1278" i="16" s="1"/>
  <c r="CQ1278" i="16" s="1"/>
  <c r="CL1278" i="16"/>
  <c r="DE1277" i="16"/>
  <c r="DC1277" i="16"/>
  <c r="DD1277" i="16" s="1"/>
  <c r="DB1277" i="16"/>
  <c r="CO1277" i="16"/>
  <c r="CN1277" i="16"/>
  <c r="CM1277" i="16"/>
  <c r="CL1277" i="16"/>
  <c r="DC1276" i="16"/>
  <c r="DD1276" i="16" s="1"/>
  <c r="DE1276" i="16" s="1"/>
  <c r="DB1276" i="16"/>
  <c r="CO1276" i="16"/>
  <c r="CN1276" i="16"/>
  <c r="CM1276" i="16"/>
  <c r="CL1276" i="16"/>
  <c r="CP1276" i="16" s="1"/>
  <c r="CQ1276" i="16" s="1"/>
  <c r="DC1275" i="16"/>
  <c r="DD1275" i="16" s="1"/>
  <c r="DE1275" i="16" s="1"/>
  <c r="DB1275" i="16"/>
  <c r="CO1275" i="16"/>
  <c r="CN1275" i="16"/>
  <c r="CM1275" i="16"/>
  <c r="CP1275" i="16" s="1"/>
  <c r="CQ1275" i="16" s="1"/>
  <c r="CL1275" i="16"/>
  <c r="DC1274" i="16"/>
  <c r="DD1274" i="16" s="1"/>
  <c r="DE1274" i="16" s="1"/>
  <c r="DB1274" i="16"/>
  <c r="CO1274" i="16"/>
  <c r="CN1274" i="16"/>
  <c r="CM1274" i="16"/>
  <c r="CL1274" i="16"/>
  <c r="CP1274" i="16" s="1"/>
  <c r="CQ1274" i="16" s="1"/>
  <c r="DE1273" i="16"/>
  <c r="DC1273" i="16"/>
  <c r="DD1273" i="16" s="1"/>
  <c r="DB1273" i="16"/>
  <c r="CO1273" i="16"/>
  <c r="CN1273" i="16"/>
  <c r="CM1273" i="16"/>
  <c r="CL1273" i="16"/>
  <c r="CP1273" i="16" s="1"/>
  <c r="CQ1273" i="16" s="1"/>
  <c r="DC1272" i="16"/>
  <c r="DD1272" i="16" s="1"/>
  <c r="DE1272" i="16" s="1"/>
  <c r="DB1272" i="16"/>
  <c r="CO1272" i="16"/>
  <c r="CN1272" i="16"/>
  <c r="CM1272" i="16"/>
  <c r="CL1272" i="16"/>
  <c r="DC1271" i="16"/>
  <c r="DD1271" i="16" s="1"/>
  <c r="DE1271" i="16" s="1"/>
  <c r="DB1271" i="16"/>
  <c r="CO1271" i="16"/>
  <c r="CN1271" i="16"/>
  <c r="CM1271" i="16"/>
  <c r="CL1271" i="16"/>
  <c r="DC1270" i="16"/>
  <c r="DD1270" i="16" s="1"/>
  <c r="DE1270" i="16" s="1"/>
  <c r="DB1270" i="16"/>
  <c r="CO1270" i="16"/>
  <c r="CN1270" i="16"/>
  <c r="CM1270" i="16"/>
  <c r="CL1270" i="16"/>
  <c r="DC1269" i="16"/>
  <c r="DD1269" i="16" s="1"/>
  <c r="DE1269" i="16" s="1"/>
  <c r="DB1269" i="16"/>
  <c r="CO1269" i="16"/>
  <c r="CN1269" i="16"/>
  <c r="CM1269" i="16"/>
  <c r="CL1269" i="16"/>
  <c r="DC1268" i="16"/>
  <c r="DD1268" i="16" s="1"/>
  <c r="DE1268" i="16" s="1"/>
  <c r="DB1268" i="16"/>
  <c r="CO1268" i="16"/>
  <c r="CN1268" i="16"/>
  <c r="CM1268" i="16"/>
  <c r="CL1268" i="16"/>
  <c r="DC1267" i="16"/>
  <c r="DD1267" i="16" s="1"/>
  <c r="DE1267" i="16" s="1"/>
  <c r="DB1267" i="16"/>
  <c r="CO1267" i="16"/>
  <c r="CN1267" i="16"/>
  <c r="CM1267" i="16"/>
  <c r="CL1267" i="16"/>
  <c r="DC1266" i="16"/>
  <c r="DD1266" i="16" s="1"/>
  <c r="DE1266" i="16" s="1"/>
  <c r="DB1266" i="16"/>
  <c r="CO1266" i="16"/>
  <c r="CN1266" i="16"/>
  <c r="CM1266" i="16"/>
  <c r="CL1266" i="16"/>
  <c r="DC1265" i="16"/>
  <c r="DD1265" i="16" s="1"/>
  <c r="DE1265" i="16" s="1"/>
  <c r="DB1265" i="16"/>
  <c r="CO1265" i="16"/>
  <c r="CN1265" i="16"/>
  <c r="CM1265" i="16"/>
  <c r="CL1265" i="16"/>
  <c r="DC1264" i="16"/>
  <c r="DD1264" i="16" s="1"/>
  <c r="DE1264" i="16" s="1"/>
  <c r="DB1264" i="16"/>
  <c r="CO1264" i="16"/>
  <c r="CN1264" i="16"/>
  <c r="CM1264" i="16"/>
  <c r="CL1264" i="16"/>
  <c r="DE1263" i="16"/>
  <c r="DC1263" i="16"/>
  <c r="DD1263" i="16" s="1"/>
  <c r="DB1263" i="16"/>
  <c r="CO1263" i="16"/>
  <c r="CN1263" i="16"/>
  <c r="CM1263" i="16"/>
  <c r="CL1263" i="16"/>
  <c r="CP1263" i="16" s="1"/>
  <c r="CQ1263" i="16" s="1"/>
  <c r="DE1262" i="16"/>
  <c r="DC1262" i="16"/>
  <c r="DD1262" i="16" s="1"/>
  <c r="DB1262" i="16"/>
  <c r="CO1262" i="16"/>
  <c r="CN1262" i="16"/>
  <c r="CM1262" i="16"/>
  <c r="CL1262" i="16"/>
  <c r="DE1261" i="16"/>
  <c r="DC1261" i="16"/>
  <c r="DD1261" i="16" s="1"/>
  <c r="DB1261" i="16"/>
  <c r="CO1261" i="16"/>
  <c r="CN1261" i="16"/>
  <c r="CM1261" i="16"/>
  <c r="CL1261" i="16"/>
  <c r="DC1260" i="16"/>
  <c r="DD1260" i="16" s="1"/>
  <c r="DE1260" i="16" s="1"/>
  <c r="DB1260" i="16"/>
  <c r="CO1260" i="16"/>
  <c r="CN1260" i="16"/>
  <c r="CM1260" i="16"/>
  <c r="CL1260" i="16"/>
  <c r="CP1260" i="16" s="1"/>
  <c r="CQ1260" i="16" s="1"/>
  <c r="DC1259" i="16"/>
  <c r="DD1259" i="16" s="1"/>
  <c r="DE1259" i="16" s="1"/>
  <c r="DB1259" i="16"/>
  <c r="CO1259" i="16"/>
  <c r="CN1259" i="16"/>
  <c r="CM1259" i="16"/>
  <c r="CL1259" i="16"/>
  <c r="CP1259" i="16" s="1"/>
  <c r="CQ1259" i="16" s="1"/>
  <c r="DC1258" i="16"/>
  <c r="DD1258" i="16" s="1"/>
  <c r="DE1258" i="16" s="1"/>
  <c r="DB1258" i="16"/>
  <c r="CO1258" i="16"/>
  <c r="CN1258" i="16"/>
  <c r="CM1258" i="16"/>
  <c r="CL1258" i="16"/>
  <c r="CP1258" i="16" s="1"/>
  <c r="CQ1258" i="16" s="1"/>
  <c r="DE1257" i="16"/>
  <c r="DC1257" i="16"/>
  <c r="DD1257" i="16" s="1"/>
  <c r="DB1257" i="16"/>
  <c r="CO1257" i="16"/>
  <c r="CN1257" i="16"/>
  <c r="CM1257" i="16"/>
  <c r="CL1257" i="16"/>
  <c r="CP1257" i="16" s="1"/>
  <c r="CQ1257" i="16" s="1"/>
  <c r="DC1256" i="16"/>
  <c r="DD1256" i="16" s="1"/>
  <c r="DE1256" i="16" s="1"/>
  <c r="DB1256" i="16"/>
  <c r="CO1256" i="16"/>
  <c r="CN1256" i="16"/>
  <c r="CM1256" i="16"/>
  <c r="CL1256" i="16"/>
  <c r="DC1255" i="16"/>
  <c r="DD1255" i="16" s="1"/>
  <c r="DE1255" i="16" s="1"/>
  <c r="DB1255" i="16"/>
  <c r="CQ1255" i="16"/>
  <c r="CO1255" i="16"/>
  <c r="CN1255" i="16"/>
  <c r="CM1255" i="16"/>
  <c r="CL1255" i="16"/>
  <c r="CP1255" i="16" s="1"/>
  <c r="DC1254" i="16"/>
  <c r="DD1254" i="16" s="1"/>
  <c r="DE1254" i="16" s="1"/>
  <c r="DB1254" i="16"/>
  <c r="CO1254" i="16"/>
  <c r="CN1254" i="16"/>
  <c r="CM1254" i="16"/>
  <c r="CL1254" i="16"/>
  <c r="DC1253" i="16"/>
  <c r="DD1253" i="16" s="1"/>
  <c r="DE1253" i="16" s="1"/>
  <c r="DB1253" i="16"/>
  <c r="CO1253" i="16"/>
  <c r="CN1253" i="16"/>
  <c r="CM1253" i="16"/>
  <c r="CL1253" i="16"/>
  <c r="DC1252" i="16"/>
  <c r="DD1252" i="16" s="1"/>
  <c r="DE1252" i="16" s="1"/>
  <c r="DB1252" i="16"/>
  <c r="CO1252" i="16"/>
  <c r="CN1252" i="16"/>
  <c r="CM1252" i="16"/>
  <c r="CL1252" i="16"/>
  <c r="DC1251" i="16"/>
  <c r="DD1251" i="16" s="1"/>
  <c r="DE1251" i="16" s="1"/>
  <c r="DB1251" i="16"/>
  <c r="CO1251" i="16"/>
  <c r="CN1251" i="16"/>
  <c r="CM1251" i="16"/>
  <c r="CL1251" i="16"/>
  <c r="DC1250" i="16"/>
  <c r="DD1250" i="16" s="1"/>
  <c r="DE1250" i="16" s="1"/>
  <c r="DB1250" i="16"/>
  <c r="CO1250" i="16"/>
  <c r="CN1250" i="16"/>
  <c r="CM1250" i="16"/>
  <c r="CL1250" i="16"/>
  <c r="DC1249" i="16"/>
  <c r="DD1249" i="16" s="1"/>
  <c r="DE1249" i="16" s="1"/>
  <c r="DB1249" i="16"/>
  <c r="CO1249" i="16"/>
  <c r="CN1249" i="16"/>
  <c r="CM1249" i="16"/>
  <c r="CL1249" i="16"/>
  <c r="DC1248" i="16"/>
  <c r="DD1248" i="16" s="1"/>
  <c r="DE1248" i="16" s="1"/>
  <c r="DB1248" i="16"/>
  <c r="CO1248" i="16"/>
  <c r="CN1248" i="16"/>
  <c r="CM1248" i="16"/>
  <c r="CL1248" i="16"/>
  <c r="DE1247" i="16"/>
  <c r="DC1247" i="16"/>
  <c r="DD1247" i="16" s="1"/>
  <c r="DB1247" i="16"/>
  <c r="CO1247" i="16"/>
  <c r="CN1247" i="16"/>
  <c r="CM1247" i="16"/>
  <c r="CL1247" i="16"/>
  <c r="CP1247" i="16" s="1"/>
  <c r="CQ1247" i="16" s="1"/>
  <c r="DE1246" i="16"/>
  <c r="DC1246" i="16"/>
  <c r="DD1246" i="16" s="1"/>
  <c r="DB1246" i="16"/>
  <c r="CO1246" i="16"/>
  <c r="CN1246" i="16"/>
  <c r="CM1246" i="16"/>
  <c r="CL1246" i="16"/>
  <c r="DE1245" i="16"/>
  <c r="DC1245" i="16"/>
  <c r="DD1245" i="16" s="1"/>
  <c r="DB1245" i="16"/>
  <c r="CO1245" i="16"/>
  <c r="CN1245" i="16"/>
  <c r="CM1245" i="16"/>
  <c r="CL1245" i="16"/>
  <c r="DC1244" i="16"/>
  <c r="DD1244" i="16" s="1"/>
  <c r="DE1244" i="16" s="1"/>
  <c r="DB1244" i="16"/>
  <c r="CO1244" i="16"/>
  <c r="CN1244" i="16"/>
  <c r="CM1244" i="16"/>
  <c r="CL1244" i="16"/>
  <c r="CP1244" i="16" s="1"/>
  <c r="CQ1244" i="16" s="1"/>
  <c r="DC1243" i="16"/>
  <c r="DD1243" i="16" s="1"/>
  <c r="DE1243" i="16" s="1"/>
  <c r="DB1243" i="16"/>
  <c r="CO1243" i="16"/>
  <c r="CN1243" i="16"/>
  <c r="CM1243" i="16"/>
  <c r="CL1243" i="16"/>
  <c r="CP1243" i="16" s="1"/>
  <c r="CQ1243" i="16" s="1"/>
  <c r="DC1242" i="16"/>
  <c r="DD1242" i="16" s="1"/>
  <c r="DE1242" i="16" s="1"/>
  <c r="DB1242" i="16"/>
  <c r="CO1242" i="16"/>
  <c r="CN1242" i="16"/>
  <c r="CM1242" i="16"/>
  <c r="CL1242" i="16"/>
  <c r="CP1242" i="16" s="1"/>
  <c r="CQ1242" i="16" s="1"/>
  <c r="DE1241" i="16"/>
  <c r="DC1241" i="16"/>
  <c r="DD1241" i="16" s="1"/>
  <c r="DB1241" i="16"/>
  <c r="CO1241" i="16"/>
  <c r="CN1241" i="16"/>
  <c r="CM1241" i="16"/>
  <c r="CL1241" i="16"/>
  <c r="CP1241" i="16" s="1"/>
  <c r="CQ1241" i="16" s="1"/>
  <c r="DC1240" i="16"/>
  <c r="DD1240" i="16" s="1"/>
  <c r="DE1240" i="16" s="1"/>
  <c r="DB1240" i="16"/>
  <c r="CO1240" i="16"/>
  <c r="CN1240" i="16"/>
  <c r="CM1240" i="16"/>
  <c r="CL1240" i="16"/>
  <c r="DC1239" i="16"/>
  <c r="DD1239" i="16" s="1"/>
  <c r="DE1239" i="16" s="1"/>
  <c r="DB1239" i="16"/>
  <c r="CQ1239" i="16"/>
  <c r="CO1239" i="16"/>
  <c r="CN1239" i="16"/>
  <c r="CM1239" i="16"/>
  <c r="CL1239" i="16"/>
  <c r="CP1239" i="16" s="1"/>
  <c r="DC1238" i="16"/>
  <c r="DD1238" i="16" s="1"/>
  <c r="DE1238" i="16" s="1"/>
  <c r="DB1238" i="16"/>
  <c r="CO1238" i="16"/>
  <c r="CN1238" i="16"/>
  <c r="CM1238" i="16"/>
  <c r="CL1238" i="16"/>
  <c r="DC1237" i="16"/>
  <c r="DD1237" i="16" s="1"/>
  <c r="DE1237" i="16" s="1"/>
  <c r="DB1237" i="16"/>
  <c r="CO1237" i="16"/>
  <c r="CN1237" i="16"/>
  <c r="CM1237" i="16"/>
  <c r="CL1237" i="16"/>
  <c r="DC1236" i="16"/>
  <c r="DD1236" i="16" s="1"/>
  <c r="DE1236" i="16" s="1"/>
  <c r="DB1236" i="16"/>
  <c r="CO1236" i="16"/>
  <c r="CN1236" i="16"/>
  <c r="CM1236" i="16"/>
  <c r="CL1236" i="16"/>
  <c r="DC1235" i="16"/>
  <c r="DD1235" i="16" s="1"/>
  <c r="DE1235" i="16" s="1"/>
  <c r="DB1235" i="16"/>
  <c r="CO1235" i="16"/>
  <c r="CN1235" i="16"/>
  <c r="CM1235" i="16"/>
  <c r="CL1235" i="16"/>
  <c r="DC1234" i="16"/>
  <c r="DD1234" i="16" s="1"/>
  <c r="DE1234" i="16" s="1"/>
  <c r="DB1234" i="16"/>
  <c r="CO1234" i="16"/>
  <c r="CN1234" i="16"/>
  <c r="CM1234" i="16"/>
  <c r="CL1234" i="16"/>
  <c r="DC1233" i="16"/>
  <c r="DD1233" i="16" s="1"/>
  <c r="DE1233" i="16" s="1"/>
  <c r="DB1233" i="16"/>
  <c r="CO1233" i="16"/>
  <c r="CN1233" i="16"/>
  <c r="CM1233" i="16"/>
  <c r="CL1233" i="16"/>
  <c r="DC1232" i="16"/>
  <c r="DD1232" i="16" s="1"/>
  <c r="DE1232" i="16" s="1"/>
  <c r="DB1232" i="16"/>
  <c r="CO1232" i="16"/>
  <c r="CN1232" i="16"/>
  <c r="CM1232" i="16"/>
  <c r="CL1232" i="16"/>
  <c r="DE1231" i="16"/>
  <c r="DC1231" i="16"/>
  <c r="DD1231" i="16" s="1"/>
  <c r="DB1231" i="16"/>
  <c r="CO1231" i="16"/>
  <c r="CN1231" i="16"/>
  <c r="CM1231" i="16"/>
  <c r="CL1231" i="16"/>
  <c r="CP1231" i="16" s="1"/>
  <c r="CQ1231" i="16" s="1"/>
  <c r="DE1230" i="16"/>
  <c r="DC1230" i="16"/>
  <c r="DD1230" i="16" s="1"/>
  <c r="DB1230" i="16"/>
  <c r="CO1230" i="16"/>
  <c r="CN1230" i="16"/>
  <c r="CM1230" i="16"/>
  <c r="CL1230" i="16"/>
  <c r="DE1229" i="16"/>
  <c r="DC1229" i="16"/>
  <c r="DD1229" i="16" s="1"/>
  <c r="DB1229" i="16"/>
  <c r="CO1229" i="16"/>
  <c r="CN1229" i="16"/>
  <c r="CM1229" i="16"/>
  <c r="CL1229" i="16"/>
  <c r="DC1228" i="16"/>
  <c r="DD1228" i="16" s="1"/>
  <c r="DE1228" i="16" s="1"/>
  <c r="DB1228" i="16"/>
  <c r="CO1228" i="16"/>
  <c r="CN1228" i="16"/>
  <c r="CM1228" i="16"/>
  <c r="CL1228" i="16"/>
  <c r="CP1228" i="16" s="1"/>
  <c r="CQ1228" i="16" s="1"/>
  <c r="DC1227" i="16"/>
  <c r="DD1227" i="16" s="1"/>
  <c r="DE1227" i="16" s="1"/>
  <c r="DB1227" i="16"/>
  <c r="CO1227" i="16"/>
  <c r="CN1227" i="16"/>
  <c r="CM1227" i="16"/>
  <c r="CL1227" i="16"/>
  <c r="CP1227" i="16" s="1"/>
  <c r="CQ1227" i="16" s="1"/>
  <c r="DC1226" i="16"/>
  <c r="DD1226" i="16" s="1"/>
  <c r="DE1226" i="16" s="1"/>
  <c r="DB1226" i="16"/>
  <c r="CO1226" i="16"/>
  <c r="CN1226" i="16"/>
  <c r="CM1226" i="16"/>
  <c r="CL1226" i="16"/>
  <c r="CP1226" i="16" s="1"/>
  <c r="CQ1226" i="16" s="1"/>
  <c r="DE1225" i="16"/>
  <c r="DC1225" i="16"/>
  <c r="DD1225" i="16" s="1"/>
  <c r="DB1225" i="16"/>
  <c r="CO1225" i="16"/>
  <c r="CN1225" i="16"/>
  <c r="CM1225" i="16"/>
  <c r="CL1225" i="16"/>
  <c r="CP1225" i="16" s="1"/>
  <c r="CQ1225" i="16" s="1"/>
  <c r="DC1224" i="16"/>
  <c r="DD1224" i="16" s="1"/>
  <c r="DE1224" i="16" s="1"/>
  <c r="DB1224" i="16"/>
  <c r="CO1224" i="16"/>
  <c r="CN1224" i="16"/>
  <c r="CM1224" i="16"/>
  <c r="CL1224" i="16"/>
  <c r="DC1223" i="16"/>
  <c r="DD1223" i="16" s="1"/>
  <c r="DE1223" i="16" s="1"/>
  <c r="DB1223" i="16"/>
  <c r="CQ1223" i="16"/>
  <c r="CO1223" i="16"/>
  <c r="CN1223" i="16"/>
  <c r="CM1223" i="16"/>
  <c r="CL1223" i="16"/>
  <c r="CP1223" i="16" s="1"/>
  <c r="DC1222" i="16"/>
  <c r="DD1222" i="16" s="1"/>
  <c r="DE1222" i="16" s="1"/>
  <c r="DB1222" i="16"/>
  <c r="CO1222" i="16"/>
  <c r="CN1222" i="16"/>
  <c r="CM1222" i="16"/>
  <c r="CL1222" i="16"/>
  <c r="DC1221" i="16"/>
  <c r="DD1221" i="16" s="1"/>
  <c r="DE1221" i="16" s="1"/>
  <c r="DB1221" i="16"/>
  <c r="CO1221" i="16"/>
  <c r="CN1221" i="16"/>
  <c r="CM1221" i="16"/>
  <c r="CL1221" i="16"/>
  <c r="DC1220" i="16"/>
  <c r="DD1220" i="16" s="1"/>
  <c r="DE1220" i="16" s="1"/>
  <c r="DB1220" i="16"/>
  <c r="CO1220" i="16"/>
  <c r="CN1220" i="16"/>
  <c r="CM1220" i="16"/>
  <c r="CL1220" i="16"/>
  <c r="DC1219" i="16"/>
  <c r="DD1219" i="16" s="1"/>
  <c r="DE1219" i="16" s="1"/>
  <c r="DB1219" i="16"/>
  <c r="CO1219" i="16"/>
  <c r="CN1219" i="16"/>
  <c r="CM1219" i="16"/>
  <c r="CL1219" i="16"/>
  <c r="DC1218" i="16"/>
  <c r="DD1218" i="16" s="1"/>
  <c r="DE1218" i="16" s="1"/>
  <c r="DB1218" i="16"/>
  <c r="CO1218" i="16"/>
  <c r="CN1218" i="16"/>
  <c r="CM1218" i="16"/>
  <c r="CL1218" i="16"/>
  <c r="DE1217" i="16"/>
  <c r="DC1217" i="16"/>
  <c r="DD1217" i="16" s="1"/>
  <c r="DB1217" i="16"/>
  <c r="CO1217" i="16"/>
  <c r="CN1217" i="16"/>
  <c r="CM1217" i="16"/>
  <c r="CL1217" i="16"/>
  <c r="DC1216" i="16"/>
  <c r="DD1216" i="16" s="1"/>
  <c r="DE1216" i="16" s="1"/>
  <c r="DB1216" i="16"/>
  <c r="CO1216" i="16"/>
  <c r="CN1216" i="16"/>
  <c r="CM1216" i="16"/>
  <c r="CL1216" i="16"/>
  <c r="DE1215" i="16"/>
  <c r="DC1215" i="16"/>
  <c r="DD1215" i="16" s="1"/>
  <c r="DB1215" i="16"/>
  <c r="CO1215" i="16"/>
  <c r="CN1215" i="16"/>
  <c r="CM1215" i="16"/>
  <c r="CL1215" i="16"/>
  <c r="CP1215" i="16" s="1"/>
  <c r="CQ1215" i="16" s="1"/>
  <c r="DE1214" i="16"/>
  <c r="DC1214" i="16"/>
  <c r="DD1214" i="16" s="1"/>
  <c r="DB1214" i="16"/>
  <c r="CO1214" i="16"/>
  <c r="CN1214" i="16"/>
  <c r="CM1214" i="16"/>
  <c r="CL1214" i="16"/>
  <c r="DE1213" i="16"/>
  <c r="DC1213" i="16"/>
  <c r="DD1213" i="16" s="1"/>
  <c r="DB1213" i="16"/>
  <c r="CO1213" i="16"/>
  <c r="CN1213" i="16"/>
  <c r="CM1213" i="16"/>
  <c r="CL1213" i="16"/>
  <c r="DC1212" i="16"/>
  <c r="DD1212" i="16" s="1"/>
  <c r="DE1212" i="16" s="1"/>
  <c r="DB1212" i="16"/>
  <c r="CO1212" i="16"/>
  <c r="CN1212" i="16"/>
  <c r="CM1212" i="16"/>
  <c r="CL1212" i="16"/>
  <c r="CP1212" i="16" s="1"/>
  <c r="CQ1212" i="16" s="1"/>
  <c r="DC1211" i="16"/>
  <c r="DD1211" i="16" s="1"/>
  <c r="DE1211" i="16" s="1"/>
  <c r="DB1211" i="16"/>
  <c r="CO1211" i="16"/>
  <c r="CN1211" i="16"/>
  <c r="CM1211" i="16"/>
  <c r="CL1211" i="16"/>
  <c r="CP1211" i="16" s="1"/>
  <c r="CQ1211" i="16" s="1"/>
  <c r="DC1210" i="16"/>
  <c r="DD1210" i="16" s="1"/>
  <c r="DE1210" i="16" s="1"/>
  <c r="DB1210" i="16"/>
  <c r="CO1210" i="16"/>
  <c r="CN1210" i="16"/>
  <c r="CM1210" i="16"/>
  <c r="CL1210" i="16"/>
  <c r="CP1210" i="16" s="1"/>
  <c r="CQ1210" i="16" s="1"/>
  <c r="DE1209" i="16"/>
  <c r="DC1209" i="16"/>
  <c r="DD1209" i="16" s="1"/>
  <c r="DB1209" i="16"/>
  <c r="CO1209" i="16"/>
  <c r="CN1209" i="16"/>
  <c r="CM1209" i="16"/>
  <c r="CL1209" i="16"/>
  <c r="CP1209" i="16" s="1"/>
  <c r="CQ1209" i="16" s="1"/>
  <c r="DC1208" i="16"/>
  <c r="DD1208" i="16" s="1"/>
  <c r="DE1208" i="16" s="1"/>
  <c r="DB1208" i="16"/>
  <c r="CO1208" i="16"/>
  <c r="CN1208" i="16"/>
  <c r="CM1208" i="16"/>
  <c r="CL1208" i="16"/>
  <c r="DC1207" i="16"/>
  <c r="DD1207" i="16" s="1"/>
  <c r="DE1207" i="16" s="1"/>
  <c r="DB1207" i="16"/>
  <c r="CQ1207" i="16"/>
  <c r="CO1207" i="16"/>
  <c r="CN1207" i="16"/>
  <c r="CM1207" i="16"/>
  <c r="CL1207" i="16"/>
  <c r="CP1207" i="16" s="1"/>
  <c r="DC1206" i="16"/>
  <c r="DD1206" i="16" s="1"/>
  <c r="DE1206" i="16" s="1"/>
  <c r="DB1206" i="16"/>
  <c r="CO1206" i="16"/>
  <c r="CN1206" i="16"/>
  <c r="CM1206" i="16"/>
  <c r="CL1206" i="16"/>
  <c r="DC1205" i="16"/>
  <c r="DD1205" i="16" s="1"/>
  <c r="DE1205" i="16" s="1"/>
  <c r="DB1205" i="16"/>
  <c r="CO1205" i="16"/>
  <c r="CN1205" i="16"/>
  <c r="CM1205" i="16"/>
  <c r="CL1205" i="16"/>
  <c r="DC1204" i="16"/>
  <c r="DD1204" i="16" s="1"/>
  <c r="DE1204" i="16" s="1"/>
  <c r="DB1204" i="16"/>
  <c r="CO1204" i="16"/>
  <c r="CN1204" i="16"/>
  <c r="CM1204" i="16"/>
  <c r="CL1204" i="16"/>
  <c r="DC1203" i="16"/>
  <c r="DD1203" i="16" s="1"/>
  <c r="DE1203" i="16" s="1"/>
  <c r="DB1203" i="16"/>
  <c r="CO1203" i="16"/>
  <c r="CN1203" i="16"/>
  <c r="CM1203" i="16"/>
  <c r="CL1203" i="16"/>
  <c r="DC1202" i="16"/>
  <c r="DD1202" i="16" s="1"/>
  <c r="DE1202" i="16" s="1"/>
  <c r="DB1202" i="16"/>
  <c r="CO1202" i="16"/>
  <c r="CN1202" i="16"/>
  <c r="CM1202" i="16"/>
  <c r="CL1202" i="16"/>
  <c r="DC1201" i="16"/>
  <c r="DD1201" i="16" s="1"/>
  <c r="DE1201" i="16" s="1"/>
  <c r="DB1201" i="16"/>
  <c r="CO1201" i="16"/>
  <c r="CN1201" i="16"/>
  <c r="CM1201" i="16"/>
  <c r="CL1201" i="16"/>
  <c r="DC1200" i="16"/>
  <c r="DD1200" i="16" s="1"/>
  <c r="DE1200" i="16" s="1"/>
  <c r="DB1200" i="16"/>
  <c r="CO1200" i="16"/>
  <c r="CN1200" i="16"/>
  <c r="CM1200" i="16"/>
  <c r="CL1200" i="16"/>
  <c r="DC1199" i="16"/>
  <c r="DD1199" i="16" s="1"/>
  <c r="DE1199" i="16" s="1"/>
  <c r="DB1199" i="16"/>
  <c r="CO1199" i="16"/>
  <c r="CN1199" i="16"/>
  <c r="CM1199" i="16"/>
  <c r="CL1199" i="16"/>
  <c r="DC1198" i="16"/>
  <c r="DD1198" i="16" s="1"/>
  <c r="DE1198" i="16" s="1"/>
  <c r="DB1198" i="16"/>
  <c r="CO1198" i="16"/>
  <c r="CN1198" i="16"/>
  <c r="CM1198" i="16"/>
  <c r="CL1198" i="16"/>
  <c r="DC1197" i="16"/>
  <c r="DD1197" i="16" s="1"/>
  <c r="DE1197" i="16" s="1"/>
  <c r="DB1197" i="16"/>
  <c r="CO1197" i="16"/>
  <c r="CN1197" i="16"/>
  <c r="CM1197" i="16"/>
  <c r="CL1197" i="16"/>
  <c r="DC1196" i="16"/>
  <c r="DD1196" i="16" s="1"/>
  <c r="DE1196" i="16" s="1"/>
  <c r="DB1196" i="16"/>
  <c r="CO1196" i="16"/>
  <c r="CN1196" i="16"/>
  <c r="CM1196" i="16"/>
  <c r="CL1196" i="16"/>
  <c r="DC1195" i="16"/>
  <c r="DD1195" i="16" s="1"/>
  <c r="DE1195" i="16" s="1"/>
  <c r="DB1195" i="16"/>
  <c r="CO1195" i="16"/>
  <c r="CN1195" i="16"/>
  <c r="CM1195" i="16"/>
  <c r="CL1195" i="16"/>
  <c r="DC1194" i="16"/>
  <c r="DD1194" i="16" s="1"/>
  <c r="DE1194" i="16" s="1"/>
  <c r="DB1194" i="16"/>
  <c r="CO1194" i="16"/>
  <c r="CN1194" i="16"/>
  <c r="CM1194" i="16"/>
  <c r="CL1194" i="16"/>
  <c r="DC1193" i="16"/>
  <c r="DD1193" i="16" s="1"/>
  <c r="DE1193" i="16" s="1"/>
  <c r="DB1193" i="16"/>
  <c r="CO1193" i="16"/>
  <c r="CN1193" i="16"/>
  <c r="CM1193" i="16"/>
  <c r="CL1193" i="16"/>
  <c r="DC1192" i="16"/>
  <c r="DD1192" i="16" s="1"/>
  <c r="DE1192" i="16" s="1"/>
  <c r="DB1192" i="16"/>
  <c r="CO1192" i="16"/>
  <c r="CN1192" i="16"/>
  <c r="CM1192" i="16"/>
  <c r="CL1192" i="16"/>
  <c r="DC1191" i="16"/>
  <c r="DD1191" i="16" s="1"/>
  <c r="DE1191" i="16" s="1"/>
  <c r="DB1191" i="16"/>
  <c r="CO1191" i="16"/>
  <c r="CN1191" i="16"/>
  <c r="CM1191" i="16"/>
  <c r="CL1191" i="16"/>
  <c r="DC1190" i="16"/>
  <c r="DB1190" i="16"/>
  <c r="CQ1190" i="16"/>
  <c r="CO1190" i="16"/>
  <c r="CP1190" i="16" s="1"/>
  <c r="CN1190" i="16"/>
  <c r="CM1190" i="16"/>
  <c r="CL1190" i="16"/>
  <c r="DD1189" i="16"/>
  <c r="DE1189" i="16" s="1"/>
  <c r="DC1189" i="16"/>
  <c r="DB1189" i="16"/>
  <c r="CO1189" i="16"/>
  <c r="CN1189" i="16"/>
  <c r="CM1189" i="16"/>
  <c r="CL1189" i="16"/>
  <c r="CP1189" i="16" s="1"/>
  <c r="CQ1189" i="16" s="1"/>
  <c r="DE1188" i="16"/>
  <c r="DC1188" i="16"/>
  <c r="DD1188" i="16" s="1"/>
  <c r="DB1188" i="16"/>
  <c r="CO1188" i="16"/>
  <c r="CN1188" i="16"/>
  <c r="CM1188" i="16"/>
  <c r="CL1188" i="16"/>
  <c r="DE1187" i="16"/>
  <c r="DD1187" i="16"/>
  <c r="DC1187" i="16"/>
  <c r="DB1187" i="16"/>
  <c r="CO1187" i="16"/>
  <c r="CP1187" i="16" s="1"/>
  <c r="CQ1187" i="16" s="1"/>
  <c r="CN1187" i="16"/>
  <c r="CM1187" i="16"/>
  <c r="CL1187" i="16"/>
  <c r="DC1186" i="16"/>
  <c r="DD1186" i="16" s="1"/>
  <c r="DE1186" i="16" s="1"/>
  <c r="DB1186" i="16"/>
  <c r="CO1186" i="16"/>
  <c r="CP1186" i="16" s="1"/>
  <c r="CQ1186" i="16" s="1"/>
  <c r="CN1186" i="16"/>
  <c r="CM1186" i="16"/>
  <c r="CL1186" i="16"/>
  <c r="DD1185" i="16"/>
  <c r="DE1185" i="16" s="1"/>
  <c r="DC1185" i="16"/>
  <c r="DB1185" i="16"/>
  <c r="CO1185" i="16"/>
  <c r="CN1185" i="16"/>
  <c r="CM1185" i="16"/>
  <c r="CL1185" i="16"/>
  <c r="CP1185" i="16" s="1"/>
  <c r="CQ1185" i="16" s="1"/>
  <c r="DC1184" i="16"/>
  <c r="DD1184" i="16" s="1"/>
  <c r="DE1184" i="16" s="1"/>
  <c r="DB1184" i="16"/>
  <c r="CO1184" i="16"/>
  <c r="CN1184" i="16"/>
  <c r="CM1184" i="16"/>
  <c r="CL1184" i="16"/>
  <c r="CP1184" i="16" s="1"/>
  <c r="CQ1184" i="16" s="1"/>
  <c r="DE1183" i="16"/>
  <c r="DD1183" i="16"/>
  <c r="DC1183" i="16"/>
  <c r="DB1183" i="16"/>
  <c r="CP1183" i="16"/>
  <c r="CQ1183" i="16" s="1"/>
  <c r="CO1183" i="16"/>
  <c r="CN1183" i="16"/>
  <c r="CM1183" i="16"/>
  <c r="CL1183" i="16"/>
  <c r="DC1182" i="16"/>
  <c r="DB1182" i="16"/>
  <c r="CQ1182" i="16"/>
  <c r="CO1182" i="16"/>
  <c r="CP1182" i="16" s="1"/>
  <c r="CN1182" i="16"/>
  <c r="CM1182" i="16"/>
  <c r="CL1182" i="16"/>
  <c r="DD1181" i="16"/>
  <c r="DE1181" i="16" s="1"/>
  <c r="DC1181" i="16"/>
  <c r="DB1181" i="16"/>
  <c r="CO1181" i="16"/>
  <c r="CN1181" i="16"/>
  <c r="CM1181" i="16"/>
  <c r="CL1181" i="16"/>
  <c r="CP1181" i="16" s="1"/>
  <c r="CQ1181" i="16" s="1"/>
  <c r="DE1180" i="16"/>
  <c r="DC1180" i="16"/>
  <c r="DD1180" i="16" s="1"/>
  <c r="DB1180" i="16"/>
  <c r="CO1180" i="16"/>
  <c r="CN1180" i="16"/>
  <c r="CM1180" i="16"/>
  <c r="CL1180" i="16"/>
  <c r="DE1179" i="16"/>
  <c r="DD1179" i="16"/>
  <c r="DC1179" i="16"/>
  <c r="DB1179" i="16"/>
  <c r="CP1179" i="16"/>
  <c r="CQ1179" i="16" s="1"/>
  <c r="CO1179" i="16"/>
  <c r="CN1179" i="16"/>
  <c r="CM1179" i="16"/>
  <c r="CL1179" i="16"/>
  <c r="DC1178" i="16"/>
  <c r="DD1178" i="16" s="1"/>
  <c r="DE1178" i="16" s="1"/>
  <c r="DB1178" i="16"/>
  <c r="CO1178" i="16"/>
  <c r="CP1178" i="16" s="1"/>
  <c r="CQ1178" i="16" s="1"/>
  <c r="CN1178" i="16"/>
  <c r="CM1178" i="16"/>
  <c r="CL1178" i="16"/>
  <c r="DC1177" i="16"/>
  <c r="DD1177" i="16" s="1"/>
  <c r="DE1177" i="16" s="1"/>
  <c r="DB1177" i="16"/>
  <c r="CO1177" i="16"/>
  <c r="CN1177" i="16"/>
  <c r="CM1177" i="16"/>
  <c r="CL1177" i="16"/>
  <c r="CP1177" i="16" s="1"/>
  <c r="CQ1177" i="16" s="1"/>
  <c r="DC1176" i="16"/>
  <c r="DD1176" i="16" s="1"/>
  <c r="DE1176" i="16" s="1"/>
  <c r="DB1176" i="16"/>
  <c r="CO1176" i="16"/>
  <c r="CN1176" i="16"/>
  <c r="CM1176" i="16"/>
  <c r="CL1176" i="16"/>
  <c r="DE1175" i="16"/>
  <c r="DD1175" i="16"/>
  <c r="DC1175" i="16"/>
  <c r="DB1175" i="16"/>
  <c r="CP1175" i="16"/>
  <c r="CQ1175" i="16" s="1"/>
  <c r="CO1175" i="16"/>
  <c r="CN1175" i="16"/>
  <c r="CM1175" i="16"/>
  <c r="CL1175" i="16"/>
  <c r="DC1174" i="16"/>
  <c r="DB1174" i="16"/>
  <c r="CQ1174" i="16"/>
  <c r="CO1174" i="16"/>
  <c r="CP1174" i="16" s="1"/>
  <c r="CN1174" i="16"/>
  <c r="CM1174" i="16"/>
  <c r="CL1174" i="16"/>
  <c r="DD1173" i="16"/>
  <c r="DE1173" i="16" s="1"/>
  <c r="DC1173" i="16"/>
  <c r="DB1173" i="16"/>
  <c r="CO1173" i="16"/>
  <c r="CN1173" i="16"/>
  <c r="CM1173" i="16"/>
  <c r="CL1173" i="16"/>
  <c r="CP1173" i="16" s="1"/>
  <c r="CQ1173" i="16" s="1"/>
  <c r="DE1172" i="16"/>
  <c r="DC1172" i="16"/>
  <c r="DD1172" i="16" s="1"/>
  <c r="DB1172" i="16"/>
  <c r="CO1172" i="16"/>
  <c r="CN1172" i="16"/>
  <c r="CM1172" i="16"/>
  <c r="CL1172" i="16"/>
  <c r="DE1171" i="16"/>
  <c r="DD1171" i="16"/>
  <c r="DC1171" i="16"/>
  <c r="DB1171" i="16"/>
  <c r="CO1171" i="16"/>
  <c r="CP1171" i="16" s="1"/>
  <c r="CQ1171" i="16" s="1"/>
  <c r="CN1171" i="16"/>
  <c r="CM1171" i="16"/>
  <c r="CL1171" i="16"/>
  <c r="DC1170" i="16"/>
  <c r="DD1170" i="16" s="1"/>
  <c r="DE1170" i="16" s="1"/>
  <c r="DB1170" i="16"/>
  <c r="CO1170" i="16"/>
  <c r="CP1170" i="16" s="1"/>
  <c r="CQ1170" i="16" s="1"/>
  <c r="CN1170" i="16"/>
  <c r="CM1170" i="16"/>
  <c r="CL1170" i="16"/>
  <c r="DD1169" i="16"/>
  <c r="DE1169" i="16" s="1"/>
  <c r="DC1169" i="16"/>
  <c r="DB1169" i="16"/>
  <c r="CO1169" i="16"/>
  <c r="CN1169" i="16"/>
  <c r="CM1169" i="16"/>
  <c r="CL1169" i="16"/>
  <c r="CP1169" i="16" s="1"/>
  <c r="CQ1169" i="16" s="1"/>
  <c r="DC1168" i="16"/>
  <c r="DD1168" i="16" s="1"/>
  <c r="DE1168" i="16" s="1"/>
  <c r="DB1168" i="16"/>
  <c r="CO1168" i="16"/>
  <c r="CN1168" i="16"/>
  <c r="CM1168" i="16"/>
  <c r="CL1168" i="16"/>
  <c r="CP1168" i="16" s="1"/>
  <c r="CQ1168" i="16" s="1"/>
  <c r="DE1167" i="16"/>
  <c r="DD1167" i="16"/>
  <c r="DC1167" i="16"/>
  <c r="DB1167" i="16"/>
  <c r="CP1167" i="16"/>
  <c r="CQ1167" i="16" s="1"/>
  <c r="CO1167" i="16"/>
  <c r="CN1167" i="16"/>
  <c r="CM1167" i="16"/>
  <c r="CL1167" i="16"/>
  <c r="DC1166" i="16"/>
  <c r="DB1166" i="16"/>
  <c r="CQ1166" i="16"/>
  <c r="CO1166" i="16"/>
  <c r="CP1166" i="16" s="1"/>
  <c r="CN1166" i="16"/>
  <c r="CM1166" i="16"/>
  <c r="CL1166" i="16"/>
  <c r="DD1165" i="16"/>
  <c r="DE1165" i="16" s="1"/>
  <c r="DC1165" i="16"/>
  <c r="DB1165" i="16"/>
  <c r="CO1165" i="16"/>
  <c r="CN1165" i="16"/>
  <c r="CM1165" i="16"/>
  <c r="CL1165" i="16"/>
  <c r="CP1165" i="16" s="1"/>
  <c r="CQ1165" i="16" s="1"/>
  <c r="DE1164" i="16"/>
  <c r="DC1164" i="16"/>
  <c r="DD1164" i="16" s="1"/>
  <c r="DB1164" i="16"/>
  <c r="CO1164" i="16"/>
  <c r="CN1164" i="16"/>
  <c r="CM1164" i="16"/>
  <c r="CL1164" i="16"/>
  <c r="DE1163" i="16"/>
  <c r="DD1163" i="16"/>
  <c r="DC1163" i="16"/>
  <c r="DB1163" i="16"/>
  <c r="CP1163" i="16"/>
  <c r="CQ1163" i="16" s="1"/>
  <c r="CO1163" i="16"/>
  <c r="CN1163" i="16"/>
  <c r="CM1163" i="16"/>
  <c r="CL1163" i="16"/>
  <c r="DC1162" i="16"/>
  <c r="DD1162" i="16" s="1"/>
  <c r="DE1162" i="16" s="1"/>
  <c r="DB1162" i="16"/>
  <c r="CO1162" i="16"/>
  <c r="CP1162" i="16" s="1"/>
  <c r="CQ1162" i="16" s="1"/>
  <c r="CN1162" i="16"/>
  <c r="CM1162" i="16"/>
  <c r="CL1162" i="16"/>
  <c r="DC1161" i="16"/>
  <c r="DD1161" i="16" s="1"/>
  <c r="DE1161" i="16" s="1"/>
  <c r="DB1161" i="16"/>
  <c r="CO1161" i="16"/>
  <c r="CN1161" i="16"/>
  <c r="CM1161" i="16"/>
  <c r="CL1161" i="16"/>
  <c r="CP1161" i="16" s="1"/>
  <c r="CQ1161" i="16" s="1"/>
  <c r="DC1160" i="16"/>
  <c r="DD1160" i="16" s="1"/>
  <c r="DE1160" i="16" s="1"/>
  <c r="DB1160" i="16"/>
  <c r="CO1160" i="16"/>
  <c r="CN1160" i="16"/>
  <c r="CM1160" i="16"/>
  <c r="CL1160" i="16"/>
  <c r="DE1159" i="16"/>
  <c r="DD1159" i="16"/>
  <c r="DC1159" i="16"/>
  <c r="DB1159" i="16"/>
  <c r="CP1159" i="16"/>
  <c r="CQ1159" i="16" s="1"/>
  <c r="CO1159" i="16"/>
  <c r="CN1159" i="16"/>
  <c r="CM1159" i="16"/>
  <c r="CL1159" i="16"/>
  <c r="DC1158" i="16"/>
  <c r="DB1158" i="16"/>
  <c r="CQ1158" i="16"/>
  <c r="CO1158" i="16"/>
  <c r="CP1158" i="16" s="1"/>
  <c r="CN1158" i="16"/>
  <c r="CM1158" i="16"/>
  <c r="CL1158" i="16"/>
  <c r="DD1157" i="16"/>
  <c r="DE1157" i="16" s="1"/>
  <c r="DC1157" i="16"/>
  <c r="DB1157" i="16"/>
  <c r="CO1157" i="16"/>
  <c r="CN1157" i="16"/>
  <c r="CM1157" i="16"/>
  <c r="CL1157" i="16"/>
  <c r="CP1157" i="16" s="1"/>
  <c r="CQ1157" i="16" s="1"/>
  <c r="DE1156" i="16"/>
  <c r="DC1156" i="16"/>
  <c r="DD1156" i="16" s="1"/>
  <c r="DB1156" i="16"/>
  <c r="CO1156" i="16"/>
  <c r="CN1156" i="16"/>
  <c r="CM1156" i="16"/>
  <c r="CL1156" i="16"/>
  <c r="DE1155" i="16"/>
  <c r="DD1155" i="16"/>
  <c r="DC1155" i="16"/>
  <c r="DB1155" i="16"/>
  <c r="CO1155" i="16"/>
  <c r="CP1155" i="16" s="1"/>
  <c r="CQ1155" i="16" s="1"/>
  <c r="CN1155" i="16"/>
  <c r="CM1155" i="16"/>
  <c r="CL1155" i="16"/>
  <c r="DC1154" i="16"/>
  <c r="DD1154" i="16" s="1"/>
  <c r="DE1154" i="16" s="1"/>
  <c r="DB1154" i="16"/>
  <c r="CO1154" i="16"/>
  <c r="CP1154" i="16" s="1"/>
  <c r="CQ1154" i="16" s="1"/>
  <c r="CN1154" i="16"/>
  <c r="CM1154" i="16"/>
  <c r="CL1154" i="16"/>
  <c r="DD1153" i="16"/>
  <c r="DE1153" i="16" s="1"/>
  <c r="DC1153" i="16"/>
  <c r="DB1153" i="16"/>
  <c r="CO1153" i="16"/>
  <c r="CN1153" i="16"/>
  <c r="CM1153" i="16"/>
  <c r="CL1153" i="16"/>
  <c r="CP1153" i="16" s="1"/>
  <c r="CQ1153" i="16" s="1"/>
  <c r="DC1152" i="16"/>
  <c r="DD1152" i="16" s="1"/>
  <c r="DE1152" i="16" s="1"/>
  <c r="DB1152" i="16"/>
  <c r="CO1152" i="16"/>
  <c r="CN1152" i="16"/>
  <c r="CM1152" i="16"/>
  <c r="CL1152" i="16"/>
  <c r="CP1152" i="16" s="1"/>
  <c r="CQ1152" i="16" s="1"/>
  <c r="DE1151" i="16"/>
  <c r="DD1151" i="16"/>
  <c r="DC1151" i="16"/>
  <c r="DB1151" i="16"/>
  <c r="CP1151" i="16"/>
  <c r="CQ1151" i="16" s="1"/>
  <c r="CO1151" i="16"/>
  <c r="CN1151" i="16"/>
  <c r="CM1151" i="16"/>
  <c r="CL1151" i="16"/>
  <c r="DC1150" i="16"/>
  <c r="DB1150" i="16"/>
  <c r="CQ1150" i="16"/>
  <c r="CO1150" i="16"/>
  <c r="CP1150" i="16" s="1"/>
  <c r="CN1150" i="16"/>
  <c r="CM1150" i="16"/>
  <c r="CL1150" i="16"/>
  <c r="DD1149" i="16"/>
  <c r="DE1149" i="16" s="1"/>
  <c r="DC1149" i="16"/>
  <c r="DB1149" i="16"/>
  <c r="CO1149" i="16"/>
  <c r="CN1149" i="16"/>
  <c r="CM1149" i="16"/>
  <c r="CL1149" i="16"/>
  <c r="CP1149" i="16" s="1"/>
  <c r="CQ1149" i="16" s="1"/>
  <c r="DE1148" i="16"/>
  <c r="DC1148" i="16"/>
  <c r="DD1148" i="16" s="1"/>
  <c r="DB1148" i="16"/>
  <c r="CO1148" i="16"/>
  <c r="CN1148" i="16"/>
  <c r="CM1148" i="16"/>
  <c r="CL1148" i="16"/>
  <c r="DE1147" i="16"/>
  <c r="DD1147" i="16"/>
  <c r="DC1147" i="16"/>
  <c r="DB1147" i="16"/>
  <c r="CP1147" i="16"/>
  <c r="CQ1147" i="16" s="1"/>
  <c r="CO1147" i="16"/>
  <c r="CN1147" i="16"/>
  <c r="CM1147" i="16"/>
  <c r="CL1147" i="16"/>
  <c r="DC1146" i="16"/>
  <c r="DD1146" i="16" s="1"/>
  <c r="DE1146" i="16" s="1"/>
  <c r="DB1146" i="16"/>
  <c r="CO1146" i="16"/>
  <c r="CP1146" i="16" s="1"/>
  <c r="CQ1146" i="16" s="1"/>
  <c r="CN1146" i="16"/>
  <c r="CM1146" i="16"/>
  <c r="CL1146" i="16"/>
  <c r="DC1145" i="16"/>
  <c r="DD1145" i="16" s="1"/>
  <c r="DE1145" i="16" s="1"/>
  <c r="DB1145" i="16"/>
  <c r="CO1145" i="16"/>
  <c r="CN1145" i="16"/>
  <c r="CM1145" i="16"/>
  <c r="CL1145" i="16"/>
  <c r="CP1145" i="16" s="1"/>
  <c r="CQ1145" i="16" s="1"/>
  <c r="DC1144" i="16"/>
  <c r="DD1144" i="16" s="1"/>
  <c r="DE1144" i="16" s="1"/>
  <c r="DB1144" i="16"/>
  <c r="CO1144" i="16"/>
  <c r="CN1144" i="16"/>
  <c r="CM1144" i="16"/>
  <c r="CL1144" i="16"/>
  <c r="DE1143" i="16"/>
  <c r="DD1143" i="16"/>
  <c r="DC1143" i="16"/>
  <c r="DB1143" i="16"/>
  <c r="CP1143" i="16"/>
  <c r="CQ1143" i="16" s="1"/>
  <c r="CO1143" i="16"/>
  <c r="CN1143" i="16"/>
  <c r="CM1143" i="16"/>
  <c r="CL1143" i="16"/>
  <c r="DC1142" i="16"/>
  <c r="DB1142" i="16"/>
  <c r="CQ1142" i="16"/>
  <c r="CO1142" i="16"/>
  <c r="CP1142" i="16" s="1"/>
  <c r="CN1142" i="16"/>
  <c r="CM1142" i="16"/>
  <c r="CL1142" i="16"/>
  <c r="DD1141" i="16"/>
  <c r="DE1141" i="16" s="1"/>
  <c r="DC1141" i="16"/>
  <c r="DB1141" i="16"/>
  <c r="CO1141" i="16"/>
  <c r="CN1141" i="16"/>
  <c r="CM1141" i="16"/>
  <c r="CL1141" i="16"/>
  <c r="CP1141" i="16" s="1"/>
  <c r="CQ1141" i="16" s="1"/>
  <c r="DE1140" i="16"/>
  <c r="DC1140" i="16"/>
  <c r="DD1140" i="16" s="1"/>
  <c r="DB1140" i="16"/>
  <c r="CO1140" i="16"/>
  <c r="CN1140" i="16"/>
  <c r="CM1140" i="16"/>
  <c r="CL1140" i="16"/>
  <c r="DE1139" i="16"/>
  <c r="DD1139" i="16"/>
  <c r="DC1139" i="16"/>
  <c r="DB1139" i="16"/>
  <c r="CO1139" i="16"/>
  <c r="CP1139" i="16" s="1"/>
  <c r="CQ1139" i="16" s="1"/>
  <c r="CN1139" i="16"/>
  <c r="CM1139" i="16"/>
  <c r="CL1139" i="16"/>
  <c r="DC1138" i="16"/>
  <c r="DD1138" i="16" s="1"/>
  <c r="DE1138" i="16" s="1"/>
  <c r="DB1138" i="16"/>
  <c r="CO1138" i="16"/>
  <c r="CP1138" i="16" s="1"/>
  <c r="CQ1138" i="16" s="1"/>
  <c r="CN1138" i="16"/>
  <c r="CM1138" i="16"/>
  <c r="CL1138" i="16"/>
  <c r="DD1137" i="16"/>
  <c r="DE1137" i="16" s="1"/>
  <c r="DC1137" i="16"/>
  <c r="DB1137" i="16"/>
  <c r="CO1137" i="16"/>
  <c r="CN1137" i="16"/>
  <c r="CM1137" i="16"/>
  <c r="CL1137" i="16"/>
  <c r="CP1137" i="16" s="1"/>
  <c r="CQ1137" i="16" s="1"/>
  <c r="DC1136" i="16"/>
  <c r="DD1136" i="16" s="1"/>
  <c r="DE1136" i="16" s="1"/>
  <c r="DB1136" i="16"/>
  <c r="CO1136" i="16"/>
  <c r="CN1136" i="16"/>
  <c r="CM1136" i="16"/>
  <c r="CL1136" i="16"/>
  <c r="CP1136" i="16" s="1"/>
  <c r="CQ1136" i="16" s="1"/>
  <c r="DE1135" i="16"/>
  <c r="DD1135" i="16"/>
  <c r="DC1135" i="16"/>
  <c r="DB1135" i="16"/>
  <c r="CP1135" i="16"/>
  <c r="CQ1135" i="16" s="1"/>
  <c r="CO1135" i="16"/>
  <c r="CN1135" i="16"/>
  <c r="CM1135" i="16"/>
  <c r="CL1135" i="16"/>
  <c r="DC1134" i="16"/>
  <c r="DB1134" i="16"/>
  <c r="CQ1134" i="16"/>
  <c r="CO1134" i="16"/>
  <c r="CP1134" i="16" s="1"/>
  <c r="CN1134" i="16"/>
  <c r="CM1134" i="16"/>
  <c r="CL1134" i="16"/>
  <c r="DD1133" i="16"/>
  <c r="DE1133" i="16" s="1"/>
  <c r="DC1133" i="16"/>
  <c r="DB1133" i="16"/>
  <c r="CO1133" i="16"/>
  <c r="CN1133" i="16"/>
  <c r="CM1133" i="16"/>
  <c r="CL1133" i="16"/>
  <c r="CP1133" i="16" s="1"/>
  <c r="CQ1133" i="16" s="1"/>
  <c r="DE1132" i="16"/>
  <c r="DC1132" i="16"/>
  <c r="DD1132" i="16" s="1"/>
  <c r="DB1132" i="16"/>
  <c r="CO1132" i="16"/>
  <c r="CN1132" i="16"/>
  <c r="CM1132" i="16"/>
  <c r="CL1132" i="16"/>
  <c r="DE1131" i="16"/>
  <c r="DD1131" i="16"/>
  <c r="DC1131" i="16"/>
  <c r="DB1131" i="16"/>
  <c r="CP1131" i="16"/>
  <c r="CQ1131" i="16" s="1"/>
  <c r="CO1131" i="16"/>
  <c r="CN1131" i="16"/>
  <c r="CM1131" i="16"/>
  <c r="CL1131" i="16"/>
  <c r="DC1130" i="16"/>
  <c r="DD1130" i="16" s="1"/>
  <c r="DE1130" i="16" s="1"/>
  <c r="DB1130" i="16"/>
  <c r="CO1130" i="16"/>
  <c r="CP1130" i="16" s="1"/>
  <c r="CQ1130" i="16" s="1"/>
  <c r="CN1130" i="16"/>
  <c r="CM1130" i="16"/>
  <c r="CL1130" i="16"/>
  <c r="DC1129" i="16"/>
  <c r="DD1129" i="16" s="1"/>
  <c r="DE1129" i="16" s="1"/>
  <c r="DB1129" i="16"/>
  <c r="CO1129" i="16"/>
  <c r="CN1129" i="16"/>
  <c r="CM1129" i="16"/>
  <c r="CL1129" i="16"/>
  <c r="CP1129" i="16" s="1"/>
  <c r="CQ1129" i="16" s="1"/>
  <c r="DC1128" i="16"/>
  <c r="DD1128" i="16" s="1"/>
  <c r="DE1128" i="16" s="1"/>
  <c r="DB1128" i="16"/>
  <c r="CO1128" i="16"/>
  <c r="CN1128" i="16"/>
  <c r="CM1128" i="16"/>
  <c r="CL1128" i="16"/>
  <c r="DE1127" i="16"/>
  <c r="DD1127" i="16"/>
  <c r="DC1127" i="16"/>
  <c r="DB1127" i="16"/>
  <c r="CP1127" i="16"/>
  <c r="CQ1127" i="16" s="1"/>
  <c r="CO1127" i="16"/>
  <c r="CN1127" i="16"/>
  <c r="CM1127" i="16"/>
  <c r="CL1127" i="16"/>
  <c r="DC1126" i="16"/>
  <c r="DB1126" i="16"/>
  <c r="CQ1126" i="16"/>
  <c r="CO1126" i="16"/>
  <c r="CP1126" i="16" s="1"/>
  <c r="CN1126" i="16"/>
  <c r="CM1126" i="16"/>
  <c r="CL1126" i="16"/>
  <c r="DD1125" i="16"/>
  <c r="DE1125" i="16" s="1"/>
  <c r="DC1125" i="16"/>
  <c r="DB1125" i="16"/>
  <c r="CO1125" i="16"/>
  <c r="CN1125" i="16"/>
  <c r="CM1125" i="16"/>
  <c r="CL1125" i="16"/>
  <c r="CP1125" i="16" s="1"/>
  <c r="CQ1125" i="16" s="1"/>
  <c r="DE1124" i="16"/>
  <c r="DC1124" i="16"/>
  <c r="DD1124" i="16" s="1"/>
  <c r="DB1124" i="16"/>
  <c r="CO1124" i="16"/>
  <c r="CN1124" i="16"/>
  <c r="CM1124" i="16"/>
  <c r="CL1124" i="16"/>
  <c r="DE1123" i="16"/>
  <c r="DD1123" i="16"/>
  <c r="DC1123" i="16"/>
  <c r="DB1123" i="16"/>
  <c r="CO1123" i="16"/>
  <c r="CP1123" i="16" s="1"/>
  <c r="CQ1123" i="16" s="1"/>
  <c r="CN1123" i="16"/>
  <c r="CM1123" i="16"/>
  <c r="CL1123" i="16"/>
  <c r="DC1122" i="16"/>
  <c r="DD1122" i="16" s="1"/>
  <c r="DE1122" i="16" s="1"/>
  <c r="DB1122" i="16"/>
  <c r="CO1122" i="16"/>
  <c r="CP1122" i="16" s="1"/>
  <c r="CQ1122" i="16" s="1"/>
  <c r="CN1122" i="16"/>
  <c r="CM1122" i="16"/>
  <c r="CL1122" i="16"/>
  <c r="DD1121" i="16"/>
  <c r="DE1121" i="16" s="1"/>
  <c r="DC1121" i="16"/>
  <c r="DB1121" i="16"/>
  <c r="CO1121" i="16"/>
  <c r="CN1121" i="16"/>
  <c r="CM1121" i="16"/>
  <c r="CL1121" i="16"/>
  <c r="CP1121" i="16" s="1"/>
  <c r="CQ1121" i="16" s="1"/>
  <c r="DC1120" i="16"/>
  <c r="DD1120" i="16" s="1"/>
  <c r="DE1120" i="16" s="1"/>
  <c r="DB1120" i="16"/>
  <c r="CO1120" i="16"/>
  <c r="CN1120" i="16"/>
  <c r="CM1120" i="16"/>
  <c r="CL1120" i="16"/>
  <c r="CP1120" i="16" s="1"/>
  <c r="CQ1120" i="16" s="1"/>
  <c r="DE1119" i="16"/>
  <c r="DD1119" i="16"/>
  <c r="DC1119" i="16"/>
  <c r="DB1119" i="16"/>
  <c r="CP1119" i="16"/>
  <c r="CQ1119" i="16" s="1"/>
  <c r="CO1119" i="16"/>
  <c r="CN1119" i="16"/>
  <c r="CM1119" i="16"/>
  <c r="CL1119" i="16"/>
  <c r="DC1118" i="16"/>
  <c r="DB1118" i="16"/>
  <c r="CQ1118" i="16"/>
  <c r="CO1118" i="16"/>
  <c r="CP1118" i="16" s="1"/>
  <c r="CN1118" i="16"/>
  <c r="CM1118" i="16"/>
  <c r="CL1118" i="16"/>
  <c r="DD1117" i="16"/>
  <c r="DE1117" i="16" s="1"/>
  <c r="DC1117" i="16"/>
  <c r="DB1117" i="16"/>
  <c r="CO1117" i="16"/>
  <c r="CN1117" i="16"/>
  <c r="CM1117" i="16"/>
  <c r="CL1117" i="16"/>
  <c r="CP1117" i="16" s="1"/>
  <c r="CQ1117" i="16" s="1"/>
  <c r="DE1116" i="16"/>
  <c r="DC1116" i="16"/>
  <c r="DD1116" i="16" s="1"/>
  <c r="DB1116" i="16"/>
  <c r="CO1116" i="16"/>
  <c r="CN1116" i="16"/>
  <c r="CM1116" i="16"/>
  <c r="CL1116" i="16"/>
  <c r="DE1115" i="16"/>
  <c r="DD1115" i="16"/>
  <c r="DC1115" i="16"/>
  <c r="DB1115" i="16"/>
  <c r="CP1115" i="16"/>
  <c r="CQ1115" i="16" s="1"/>
  <c r="CO1115" i="16"/>
  <c r="CN1115" i="16"/>
  <c r="CM1115" i="16"/>
  <c r="CL1115" i="16"/>
  <c r="DC1114" i="16"/>
  <c r="DD1114" i="16" s="1"/>
  <c r="DE1114" i="16" s="1"/>
  <c r="DB1114" i="16"/>
  <c r="CO1114" i="16"/>
  <c r="CP1114" i="16" s="1"/>
  <c r="CQ1114" i="16" s="1"/>
  <c r="CN1114" i="16"/>
  <c r="CM1114" i="16"/>
  <c r="CL1114" i="16"/>
  <c r="DC1113" i="16"/>
  <c r="DD1113" i="16" s="1"/>
  <c r="DE1113" i="16" s="1"/>
  <c r="DB1113" i="16"/>
  <c r="CO1113" i="16"/>
  <c r="CN1113" i="16"/>
  <c r="CM1113" i="16"/>
  <c r="CL1113" i="16"/>
  <c r="CP1113" i="16" s="1"/>
  <c r="CQ1113" i="16" s="1"/>
  <c r="DC1112" i="16"/>
  <c r="DD1112" i="16" s="1"/>
  <c r="DE1112" i="16" s="1"/>
  <c r="DB1112" i="16"/>
  <c r="CO1112" i="16"/>
  <c r="CN1112" i="16"/>
  <c r="CM1112" i="16"/>
  <c r="CL1112" i="16"/>
  <c r="DE1111" i="16"/>
  <c r="DD1111" i="16"/>
  <c r="DC1111" i="16"/>
  <c r="DB1111" i="16"/>
  <c r="CP1111" i="16"/>
  <c r="CQ1111" i="16" s="1"/>
  <c r="CO1111" i="16"/>
  <c r="CN1111" i="16"/>
  <c r="CM1111" i="16"/>
  <c r="CL1111" i="16"/>
  <c r="DC1110" i="16"/>
  <c r="DB1110" i="16"/>
  <c r="CQ1110" i="16"/>
  <c r="CO1110" i="16"/>
  <c r="CP1110" i="16" s="1"/>
  <c r="CN1110" i="16"/>
  <c r="CM1110" i="16"/>
  <c r="CL1110" i="16"/>
  <c r="DD1109" i="16"/>
  <c r="DE1109" i="16" s="1"/>
  <c r="DC1109" i="16"/>
  <c r="DB1109" i="16"/>
  <c r="CO1109" i="16"/>
  <c r="CN1109" i="16"/>
  <c r="CM1109" i="16"/>
  <c r="CL1109" i="16"/>
  <c r="CP1109" i="16" s="1"/>
  <c r="CQ1109" i="16" s="1"/>
  <c r="DE1108" i="16"/>
  <c r="DC1108" i="16"/>
  <c r="DD1108" i="16" s="1"/>
  <c r="DB1108" i="16"/>
  <c r="CO1108" i="16"/>
  <c r="CN1108" i="16"/>
  <c r="CM1108" i="16"/>
  <c r="CL1108" i="16"/>
  <c r="DE1107" i="16"/>
  <c r="DD1107" i="16"/>
  <c r="DC1107" i="16"/>
  <c r="DB1107" i="16"/>
  <c r="CO1107" i="16"/>
  <c r="CP1107" i="16" s="1"/>
  <c r="CQ1107" i="16" s="1"/>
  <c r="CN1107" i="16"/>
  <c r="CM1107" i="16"/>
  <c r="CL1107" i="16"/>
  <c r="DC1106" i="16"/>
  <c r="DD1106" i="16" s="1"/>
  <c r="DE1106" i="16" s="1"/>
  <c r="DB1106" i="16"/>
  <c r="CO1106" i="16"/>
  <c r="CP1106" i="16" s="1"/>
  <c r="CQ1106" i="16" s="1"/>
  <c r="CN1106" i="16"/>
  <c r="CM1106" i="16"/>
  <c r="CL1106" i="16"/>
  <c r="DD1105" i="16"/>
  <c r="DE1105" i="16" s="1"/>
  <c r="DC1105" i="16"/>
  <c r="DB1105" i="16"/>
  <c r="CO1105" i="16"/>
  <c r="CN1105" i="16"/>
  <c r="CM1105" i="16"/>
  <c r="CL1105" i="16"/>
  <c r="CP1105" i="16" s="1"/>
  <c r="CQ1105" i="16" s="1"/>
  <c r="DC1104" i="16"/>
  <c r="DD1104" i="16" s="1"/>
  <c r="DE1104" i="16" s="1"/>
  <c r="DB1104" i="16"/>
  <c r="CO1104" i="16"/>
  <c r="CN1104" i="16"/>
  <c r="CM1104" i="16"/>
  <c r="CL1104" i="16"/>
  <c r="CP1104" i="16" s="1"/>
  <c r="CQ1104" i="16" s="1"/>
  <c r="DE1103" i="16"/>
  <c r="DD1103" i="16"/>
  <c r="DC1103" i="16"/>
  <c r="DB1103" i="16"/>
  <c r="CP1103" i="16"/>
  <c r="CQ1103" i="16" s="1"/>
  <c r="CO1103" i="16"/>
  <c r="CN1103" i="16"/>
  <c r="CM1103" i="16"/>
  <c r="CL1103" i="16"/>
  <c r="DC1102" i="16"/>
  <c r="DB1102" i="16"/>
  <c r="CQ1102" i="16"/>
  <c r="CO1102" i="16"/>
  <c r="CP1102" i="16" s="1"/>
  <c r="CN1102" i="16"/>
  <c r="CM1102" i="16"/>
  <c r="CL1102" i="16"/>
  <c r="DD1101" i="16"/>
  <c r="DE1101" i="16" s="1"/>
  <c r="DC1101" i="16"/>
  <c r="DB1101" i="16"/>
  <c r="CO1101" i="16"/>
  <c r="CN1101" i="16"/>
  <c r="CM1101" i="16"/>
  <c r="CL1101" i="16"/>
  <c r="CP1101" i="16" s="1"/>
  <c r="CQ1101" i="16" s="1"/>
  <c r="DE1100" i="16"/>
  <c r="DC1100" i="16"/>
  <c r="DD1100" i="16" s="1"/>
  <c r="DB1100" i="16"/>
  <c r="CO1100" i="16"/>
  <c r="CN1100" i="16"/>
  <c r="CM1100" i="16"/>
  <c r="CL1100" i="16"/>
  <c r="DE1099" i="16"/>
  <c r="DD1099" i="16"/>
  <c r="DC1099" i="16"/>
  <c r="DB1099" i="16"/>
  <c r="CP1099" i="16"/>
  <c r="CQ1099" i="16" s="1"/>
  <c r="CO1099" i="16"/>
  <c r="CN1099" i="16"/>
  <c r="CM1099" i="16"/>
  <c r="CL1099" i="16"/>
  <c r="DC1098" i="16"/>
  <c r="DD1098" i="16" s="1"/>
  <c r="DE1098" i="16" s="1"/>
  <c r="DB1098" i="16"/>
  <c r="CO1098" i="16"/>
  <c r="CP1098" i="16" s="1"/>
  <c r="CQ1098" i="16" s="1"/>
  <c r="CN1098" i="16"/>
  <c r="CM1098" i="16"/>
  <c r="CL1098" i="16"/>
  <c r="DC1097" i="16"/>
  <c r="DD1097" i="16" s="1"/>
  <c r="DE1097" i="16" s="1"/>
  <c r="DB1097" i="16"/>
  <c r="CO1097" i="16"/>
  <c r="CN1097" i="16"/>
  <c r="CM1097" i="16"/>
  <c r="CL1097" i="16"/>
  <c r="CP1097" i="16" s="1"/>
  <c r="CQ1097" i="16" s="1"/>
  <c r="DC1096" i="16"/>
  <c r="DD1096" i="16" s="1"/>
  <c r="DE1096" i="16" s="1"/>
  <c r="DB1096" i="16"/>
  <c r="CO1096" i="16"/>
  <c r="CN1096" i="16"/>
  <c r="CM1096" i="16"/>
  <c r="CL1096" i="16"/>
  <c r="DE1095" i="16"/>
  <c r="DD1095" i="16"/>
  <c r="DC1095" i="16"/>
  <c r="DB1095" i="16"/>
  <c r="CP1095" i="16"/>
  <c r="CQ1095" i="16" s="1"/>
  <c r="CO1095" i="16"/>
  <c r="CN1095" i="16"/>
  <c r="CM1095" i="16"/>
  <c r="CL1095" i="16"/>
  <c r="DC1094" i="16"/>
  <c r="DB1094" i="16"/>
  <c r="CQ1094" i="16"/>
  <c r="CO1094" i="16"/>
  <c r="CP1094" i="16" s="1"/>
  <c r="CN1094" i="16"/>
  <c r="CM1094" i="16"/>
  <c r="CL1094" i="16"/>
  <c r="DD1093" i="16"/>
  <c r="DE1093" i="16" s="1"/>
  <c r="DC1093" i="16"/>
  <c r="DB1093" i="16"/>
  <c r="CO1093" i="16"/>
  <c r="CN1093" i="16"/>
  <c r="CM1093" i="16"/>
  <c r="CL1093" i="16"/>
  <c r="CP1093" i="16" s="1"/>
  <c r="CQ1093" i="16" s="1"/>
  <c r="DE1092" i="16"/>
  <c r="DC1092" i="16"/>
  <c r="DD1092" i="16" s="1"/>
  <c r="DB1092" i="16"/>
  <c r="CO1092" i="16"/>
  <c r="CN1092" i="16"/>
  <c r="CM1092" i="16"/>
  <c r="CL1092" i="16"/>
  <c r="DE1091" i="16"/>
  <c r="DD1091" i="16"/>
  <c r="DC1091" i="16"/>
  <c r="DB1091" i="16"/>
  <c r="CO1091" i="16"/>
  <c r="CP1091" i="16" s="1"/>
  <c r="CQ1091" i="16" s="1"/>
  <c r="CN1091" i="16"/>
  <c r="CM1091" i="16"/>
  <c r="CL1091" i="16"/>
  <c r="DC1090" i="16"/>
  <c r="DD1090" i="16" s="1"/>
  <c r="DE1090" i="16" s="1"/>
  <c r="DB1090" i="16"/>
  <c r="CO1090" i="16"/>
  <c r="CP1090" i="16" s="1"/>
  <c r="CQ1090" i="16" s="1"/>
  <c r="CN1090" i="16"/>
  <c r="CM1090" i="16"/>
  <c r="CL1090" i="16"/>
  <c r="DD1089" i="16"/>
  <c r="DE1089" i="16" s="1"/>
  <c r="DC1089" i="16"/>
  <c r="DB1089" i="16"/>
  <c r="CO1089" i="16"/>
  <c r="CN1089" i="16"/>
  <c r="CM1089" i="16"/>
  <c r="CL1089" i="16"/>
  <c r="CP1089" i="16" s="1"/>
  <c r="CQ1089" i="16" s="1"/>
  <c r="DC1088" i="16"/>
  <c r="DD1088" i="16" s="1"/>
  <c r="DE1088" i="16" s="1"/>
  <c r="DB1088" i="16"/>
  <c r="CO1088" i="16"/>
  <c r="CN1088" i="16"/>
  <c r="CM1088" i="16"/>
  <c r="CL1088" i="16"/>
  <c r="CP1088" i="16" s="1"/>
  <c r="CQ1088" i="16" s="1"/>
  <c r="DE1087" i="16"/>
  <c r="DD1087" i="16"/>
  <c r="DC1087" i="16"/>
  <c r="DB1087" i="16"/>
  <c r="CP1087" i="16"/>
  <c r="CQ1087" i="16" s="1"/>
  <c r="CO1087" i="16"/>
  <c r="CN1087" i="16"/>
  <c r="CM1087" i="16"/>
  <c r="CL1087" i="16"/>
  <c r="DC1086" i="16"/>
  <c r="DB1086" i="16"/>
  <c r="CQ1086" i="16"/>
  <c r="CO1086" i="16"/>
  <c r="CP1086" i="16" s="1"/>
  <c r="CN1086" i="16"/>
  <c r="CM1086" i="16"/>
  <c r="CL1086" i="16"/>
  <c r="DD1085" i="16"/>
  <c r="DE1085" i="16" s="1"/>
  <c r="DC1085" i="16"/>
  <c r="DB1085" i="16"/>
  <c r="CO1085" i="16"/>
  <c r="CN1085" i="16"/>
  <c r="CM1085" i="16"/>
  <c r="CL1085" i="16"/>
  <c r="CP1085" i="16" s="1"/>
  <c r="CQ1085" i="16" s="1"/>
  <c r="DE1084" i="16"/>
  <c r="DC1084" i="16"/>
  <c r="DD1084" i="16" s="1"/>
  <c r="DB1084" i="16"/>
  <c r="CO1084" i="16"/>
  <c r="CN1084" i="16"/>
  <c r="CM1084" i="16"/>
  <c r="CL1084" i="16"/>
  <c r="DE1083" i="16"/>
  <c r="DD1083" i="16"/>
  <c r="DC1083" i="16"/>
  <c r="DB1083" i="16"/>
  <c r="CP1083" i="16"/>
  <c r="CQ1083" i="16" s="1"/>
  <c r="CO1083" i="16"/>
  <c r="CN1083" i="16"/>
  <c r="CM1083" i="16"/>
  <c r="CL1083" i="16"/>
  <c r="DC1082" i="16"/>
  <c r="DD1082" i="16" s="1"/>
  <c r="DE1082" i="16" s="1"/>
  <c r="DB1082" i="16"/>
  <c r="CO1082" i="16"/>
  <c r="CP1082" i="16" s="1"/>
  <c r="CQ1082" i="16" s="1"/>
  <c r="CN1082" i="16"/>
  <c r="CM1082" i="16"/>
  <c r="CL1082" i="16"/>
  <c r="DC1081" i="16"/>
  <c r="DD1081" i="16" s="1"/>
  <c r="DE1081" i="16" s="1"/>
  <c r="DB1081" i="16"/>
  <c r="CO1081" i="16"/>
  <c r="CN1081" i="16"/>
  <c r="CM1081" i="16"/>
  <c r="CL1081" i="16"/>
  <c r="CP1081" i="16" s="1"/>
  <c r="CQ1081" i="16" s="1"/>
  <c r="DC1080" i="16"/>
  <c r="DD1080" i="16" s="1"/>
  <c r="DE1080" i="16" s="1"/>
  <c r="DB1080" i="16"/>
  <c r="CO1080" i="16"/>
  <c r="CN1080" i="16"/>
  <c r="CM1080" i="16"/>
  <c r="CL1080" i="16"/>
  <c r="DE1079" i="16"/>
  <c r="DD1079" i="16"/>
  <c r="DC1079" i="16"/>
  <c r="DB1079" i="16"/>
  <c r="CP1079" i="16"/>
  <c r="CQ1079" i="16" s="1"/>
  <c r="CO1079" i="16"/>
  <c r="CN1079" i="16"/>
  <c r="CM1079" i="16"/>
  <c r="CL1079" i="16"/>
  <c r="DC1078" i="16"/>
  <c r="DB1078" i="16"/>
  <c r="CQ1078" i="16"/>
  <c r="CO1078" i="16"/>
  <c r="CP1078" i="16" s="1"/>
  <c r="CN1078" i="16"/>
  <c r="CM1078" i="16"/>
  <c r="CL1078" i="16"/>
  <c r="DD1077" i="16"/>
  <c r="DE1077" i="16" s="1"/>
  <c r="DC1077" i="16"/>
  <c r="DB1077" i="16"/>
  <c r="CO1077" i="16"/>
  <c r="CN1077" i="16"/>
  <c r="CM1077" i="16"/>
  <c r="CL1077" i="16"/>
  <c r="CP1077" i="16" s="1"/>
  <c r="CQ1077" i="16" s="1"/>
  <c r="DE1076" i="16"/>
  <c r="DC1076" i="16"/>
  <c r="DD1076" i="16" s="1"/>
  <c r="DB1076" i="16"/>
  <c r="CO1076" i="16"/>
  <c r="CN1076" i="16"/>
  <c r="CM1076" i="16"/>
  <c r="CL1076" i="16"/>
  <c r="DE1075" i="16"/>
  <c r="DD1075" i="16"/>
  <c r="DC1075" i="16"/>
  <c r="DB1075" i="16"/>
  <c r="CO1075" i="16"/>
  <c r="CP1075" i="16" s="1"/>
  <c r="CQ1075" i="16" s="1"/>
  <c r="CN1075" i="16"/>
  <c r="CM1075" i="16"/>
  <c r="CL1075" i="16"/>
  <c r="DC1074" i="16"/>
  <c r="DD1074" i="16" s="1"/>
  <c r="DE1074" i="16" s="1"/>
  <c r="DB1074" i="16"/>
  <c r="CO1074" i="16"/>
  <c r="CP1074" i="16" s="1"/>
  <c r="CQ1074" i="16" s="1"/>
  <c r="CN1074" i="16"/>
  <c r="CM1074" i="16"/>
  <c r="CL1074" i="16"/>
  <c r="DD1073" i="16"/>
  <c r="DE1073" i="16" s="1"/>
  <c r="DC1073" i="16"/>
  <c r="DB1073" i="16"/>
  <c r="CO1073" i="16"/>
  <c r="CN1073" i="16"/>
  <c r="CM1073" i="16"/>
  <c r="CL1073" i="16"/>
  <c r="CP1073" i="16" s="1"/>
  <c r="CQ1073" i="16" s="1"/>
  <c r="DC1072" i="16"/>
  <c r="DD1072" i="16" s="1"/>
  <c r="DE1072" i="16" s="1"/>
  <c r="DB1072" i="16"/>
  <c r="CO1072" i="16"/>
  <c r="CN1072" i="16"/>
  <c r="CM1072" i="16"/>
  <c r="CL1072" i="16"/>
  <c r="CP1072" i="16" s="1"/>
  <c r="CQ1072" i="16" s="1"/>
  <c r="DE1071" i="16"/>
  <c r="DD1071" i="16"/>
  <c r="DC1071" i="16"/>
  <c r="DB1071" i="16"/>
  <c r="CP1071" i="16"/>
  <c r="CQ1071" i="16" s="1"/>
  <c r="CO1071" i="16"/>
  <c r="CN1071" i="16"/>
  <c r="CM1071" i="16"/>
  <c r="CL1071" i="16"/>
  <c r="DC1070" i="16"/>
  <c r="DB1070" i="16"/>
  <c r="CQ1070" i="16"/>
  <c r="CO1070" i="16"/>
  <c r="CP1070" i="16" s="1"/>
  <c r="CN1070" i="16"/>
  <c r="CM1070" i="16"/>
  <c r="CL1070" i="16"/>
  <c r="DD1069" i="16"/>
  <c r="DE1069" i="16" s="1"/>
  <c r="DC1069" i="16"/>
  <c r="DB1069" i="16"/>
  <c r="CO1069" i="16"/>
  <c r="CN1069" i="16"/>
  <c r="CM1069" i="16"/>
  <c r="CL1069" i="16"/>
  <c r="CP1069" i="16" s="1"/>
  <c r="CQ1069" i="16" s="1"/>
  <c r="DE1068" i="16"/>
  <c r="DC1068" i="16"/>
  <c r="DD1068" i="16" s="1"/>
  <c r="DB1068" i="16"/>
  <c r="CO1068" i="16"/>
  <c r="CN1068" i="16"/>
  <c r="CM1068" i="16"/>
  <c r="CL1068" i="16"/>
  <c r="DE1067" i="16"/>
  <c r="DD1067" i="16"/>
  <c r="DC1067" i="16"/>
  <c r="DB1067" i="16"/>
  <c r="CP1067" i="16"/>
  <c r="CQ1067" i="16" s="1"/>
  <c r="CO1067" i="16"/>
  <c r="CN1067" i="16"/>
  <c r="CM1067" i="16"/>
  <c r="CL1067" i="16"/>
  <c r="DC1066" i="16"/>
  <c r="DD1066" i="16" s="1"/>
  <c r="DE1066" i="16" s="1"/>
  <c r="DB1066" i="16"/>
  <c r="CO1066" i="16"/>
  <c r="CP1066" i="16" s="1"/>
  <c r="CQ1066" i="16" s="1"/>
  <c r="CN1066" i="16"/>
  <c r="CM1066" i="16"/>
  <c r="CL1066" i="16"/>
  <c r="DC1065" i="16"/>
  <c r="DD1065" i="16" s="1"/>
  <c r="DE1065" i="16" s="1"/>
  <c r="DB1065" i="16"/>
  <c r="CO1065" i="16"/>
  <c r="CN1065" i="16"/>
  <c r="CM1065" i="16"/>
  <c r="CL1065" i="16"/>
  <c r="CP1065" i="16" s="1"/>
  <c r="CQ1065" i="16" s="1"/>
  <c r="DC1064" i="16"/>
  <c r="DD1064" i="16" s="1"/>
  <c r="DE1064" i="16" s="1"/>
  <c r="DB1064" i="16"/>
  <c r="CO1064" i="16"/>
  <c r="CN1064" i="16"/>
  <c r="CM1064" i="16"/>
  <c r="CL1064" i="16"/>
  <c r="DE1063" i="16"/>
  <c r="DD1063" i="16"/>
  <c r="DC1063" i="16"/>
  <c r="DB1063" i="16"/>
  <c r="CO1063" i="16"/>
  <c r="CN1063" i="16"/>
  <c r="CM1063" i="16"/>
  <c r="CP1063" i="16" s="1"/>
  <c r="CQ1063" i="16" s="1"/>
  <c r="CL1063" i="16"/>
  <c r="DC1062" i="16"/>
  <c r="DB1062" i="16"/>
  <c r="CO1062" i="16"/>
  <c r="CN1062" i="16"/>
  <c r="CP1062" i="16" s="1"/>
  <c r="CQ1062" i="16" s="1"/>
  <c r="CM1062" i="16"/>
  <c r="CL1062" i="16"/>
  <c r="DC1061" i="16"/>
  <c r="DD1061" i="16" s="1"/>
  <c r="DE1061" i="16" s="1"/>
  <c r="DB1061" i="16"/>
  <c r="CQ1061" i="16"/>
  <c r="CO1061" i="16"/>
  <c r="CN1061" i="16"/>
  <c r="CM1061" i="16"/>
  <c r="CL1061" i="16"/>
  <c r="CP1061" i="16" s="1"/>
  <c r="DC1060" i="16"/>
  <c r="DD1060" i="16" s="1"/>
  <c r="DE1060" i="16" s="1"/>
  <c r="DB1060" i="16"/>
  <c r="CO1060" i="16"/>
  <c r="CN1060" i="16"/>
  <c r="CM1060" i="16"/>
  <c r="CL1060" i="16"/>
  <c r="DE1059" i="16"/>
  <c r="DD1059" i="16"/>
  <c r="DC1059" i="16"/>
  <c r="DB1059" i="16"/>
  <c r="CP1059" i="16"/>
  <c r="CQ1059" i="16" s="1"/>
  <c r="CO1059" i="16"/>
  <c r="CN1059" i="16"/>
  <c r="CM1059" i="16"/>
  <c r="CL1059" i="16"/>
  <c r="DC1058" i="16"/>
  <c r="DB1058" i="16"/>
  <c r="CO1058" i="16"/>
  <c r="CN1058" i="16"/>
  <c r="CM1058" i="16"/>
  <c r="CL1058" i="16"/>
  <c r="DD1057" i="16"/>
  <c r="DE1057" i="16" s="1"/>
  <c r="DC1057" i="16"/>
  <c r="DB1057" i="16"/>
  <c r="CQ1057" i="16"/>
  <c r="CO1057" i="16"/>
  <c r="CN1057" i="16"/>
  <c r="CM1057" i="16"/>
  <c r="CL1057" i="16"/>
  <c r="CP1057" i="16" s="1"/>
  <c r="DE1056" i="16"/>
  <c r="DC1056" i="16"/>
  <c r="DD1056" i="16" s="1"/>
  <c r="DB1056" i="16"/>
  <c r="CO1056" i="16"/>
  <c r="CN1056" i="16"/>
  <c r="CM1056" i="16"/>
  <c r="CL1056" i="16"/>
  <c r="DE1055" i="16"/>
  <c r="DD1055" i="16"/>
  <c r="DC1055" i="16"/>
  <c r="DB1055" i="16"/>
  <c r="CP1055" i="16"/>
  <c r="CQ1055" i="16" s="1"/>
  <c r="CO1055" i="16"/>
  <c r="CN1055" i="16"/>
  <c r="CM1055" i="16"/>
  <c r="CL1055" i="16"/>
  <c r="DC1054" i="16"/>
  <c r="DD1054" i="16" s="1"/>
  <c r="DE1054" i="16" s="1"/>
  <c r="DB1054" i="16"/>
  <c r="CO1054" i="16"/>
  <c r="CN1054" i="16"/>
  <c r="CM1054" i="16"/>
  <c r="CL1054" i="16"/>
  <c r="DD1053" i="16"/>
  <c r="DE1053" i="16" s="1"/>
  <c r="DC1053" i="16"/>
  <c r="DB1053" i="16"/>
  <c r="CO1053" i="16"/>
  <c r="CN1053" i="16"/>
  <c r="CM1053" i="16"/>
  <c r="CL1053" i="16"/>
  <c r="CP1053" i="16" s="1"/>
  <c r="CQ1053" i="16" s="1"/>
  <c r="DE1052" i="16"/>
  <c r="DC1052" i="16"/>
  <c r="DD1052" i="16" s="1"/>
  <c r="DB1052" i="16"/>
  <c r="CO1052" i="16"/>
  <c r="CN1052" i="16"/>
  <c r="CM1052" i="16"/>
  <c r="CL1052" i="16"/>
  <c r="DE1051" i="16"/>
  <c r="DD1051" i="16"/>
  <c r="DC1051" i="16"/>
  <c r="DB1051" i="16"/>
  <c r="CO1051" i="16"/>
  <c r="CP1051" i="16" s="1"/>
  <c r="CQ1051" i="16" s="1"/>
  <c r="CN1051" i="16"/>
  <c r="CM1051" i="16"/>
  <c r="CL1051" i="16"/>
  <c r="DC1050" i="16"/>
  <c r="DD1050" i="16" s="1"/>
  <c r="DE1050" i="16" s="1"/>
  <c r="DB1050" i="16"/>
  <c r="CO1050" i="16"/>
  <c r="CN1050" i="16"/>
  <c r="CP1050" i="16" s="1"/>
  <c r="CQ1050" i="16" s="1"/>
  <c r="CM1050" i="16"/>
  <c r="CL1050" i="16"/>
  <c r="DD1049" i="16"/>
  <c r="DE1049" i="16" s="1"/>
  <c r="DC1049" i="16"/>
  <c r="DB1049" i="16"/>
  <c r="CQ1049" i="16"/>
  <c r="CO1049" i="16"/>
  <c r="CN1049" i="16"/>
  <c r="CM1049" i="16"/>
  <c r="CL1049" i="16"/>
  <c r="CP1049" i="16" s="1"/>
  <c r="DE1048" i="16"/>
  <c r="DC1048" i="16"/>
  <c r="DD1048" i="16" s="1"/>
  <c r="DB1048" i="16"/>
  <c r="CO1048" i="16"/>
  <c r="CN1048" i="16"/>
  <c r="CM1048" i="16"/>
  <c r="CL1048" i="16"/>
  <c r="DE1047" i="16"/>
  <c r="DD1047" i="16"/>
  <c r="DC1047" i="16"/>
  <c r="DB1047" i="16"/>
  <c r="CO1047" i="16"/>
  <c r="CN1047" i="16"/>
  <c r="CM1047" i="16"/>
  <c r="CP1047" i="16" s="1"/>
  <c r="CQ1047" i="16" s="1"/>
  <c r="CL1047" i="16"/>
  <c r="DC1046" i="16"/>
  <c r="DD1046" i="16" s="1"/>
  <c r="DE1046" i="16" s="1"/>
  <c r="DB1046" i="16"/>
  <c r="CQ1046" i="16"/>
  <c r="CO1046" i="16"/>
  <c r="CN1046" i="16"/>
  <c r="CP1046" i="16" s="1"/>
  <c r="CM1046" i="16"/>
  <c r="CL1046" i="16"/>
  <c r="DC1045" i="16"/>
  <c r="DD1045" i="16" s="1"/>
  <c r="DE1045" i="16" s="1"/>
  <c r="DB1045" i="16"/>
  <c r="CO1045" i="16"/>
  <c r="CN1045" i="16"/>
  <c r="CM1045" i="16"/>
  <c r="CL1045" i="16"/>
  <c r="CP1045" i="16" s="1"/>
  <c r="CQ1045" i="16" s="1"/>
  <c r="DC1044" i="16"/>
  <c r="DD1044" i="16" s="1"/>
  <c r="DE1044" i="16" s="1"/>
  <c r="DB1044" i="16"/>
  <c r="CO1044" i="16"/>
  <c r="CN1044" i="16"/>
  <c r="CM1044" i="16"/>
  <c r="CL1044" i="16"/>
  <c r="CP1044" i="16" s="1"/>
  <c r="CQ1044" i="16" s="1"/>
  <c r="DE1043" i="16"/>
  <c r="DD1043" i="16"/>
  <c r="DC1043" i="16"/>
  <c r="DB1043" i="16"/>
  <c r="CO1043" i="16"/>
  <c r="CN1043" i="16"/>
  <c r="CM1043" i="16"/>
  <c r="CP1043" i="16" s="1"/>
  <c r="CQ1043" i="16" s="1"/>
  <c r="CL1043" i="16"/>
  <c r="DC1042" i="16"/>
  <c r="DB1042" i="16"/>
  <c r="CO1042" i="16"/>
  <c r="CN1042" i="16"/>
  <c r="CM1042" i="16"/>
  <c r="CL1042" i="16"/>
  <c r="DD1041" i="16"/>
  <c r="DE1041" i="16" s="1"/>
  <c r="DC1041" i="16"/>
  <c r="DB1041" i="16"/>
  <c r="CO1041" i="16"/>
  <c r="CN1041" i="16"/>
  <c r="CM1041" i="16"/>
  <c r="CL1041" i="16"/>
  <c r="CP1041" i="16" s="1"/>
  <c r="CQ1041" i="16" s="1"/>
  <c r="DE1040" i="16"/>
  <c r="DC1040" i="16"/>
  <c r="DD1040" i="16" s="1"/>
  <c r="DB1040" i="16"/>
  <c r="CO1040" i="16"/>
  <c r="CN1040" i="16"/>
  <c r="CM1040" i="16"/>
  <c r="CL1040" i="16"/>
  <c r="DE1039" i="16"/>
  <c r="DD1039" i="16"/>
  <c r="DC1039" i="16"/>
  <c r="DB1039" i="16"/>
  <c r="CP1039" i="16"/>
  <c r="CQ1039" i="16" s="1"/>
  <c r="CO1039" i="16"/>
  <c r="CN1039" i="16"/>
  <c r="CM1039" i="16"/>
  <c r="CL1039" i="16"/>
  <c r="DC1038" i="16"/>
  <c r="DD1038" i="16" s="1"/>
  <c r="DE1038" i="16" s="1"/>
  <c r="DB1038" i="16"/>
  <c r="CO1038" i="16"/>
  <c r="CN1038" i="16"/>
  <c r="CM1038" i="16"/>
  <c r="CL1038" i="16"/>
  <c r="DD1037" i="16"/>
  <c r="DE1037" i="16" s="1"/>
  <c r="DC1037" i="16"/>
  <c r="DB1037" i="16"/>
  <c r="CQ1037" i="16"/>
  <c r="CO1037" i="16"/>
  <c r="CN1037" i="16"/>
  <c r="CM1037" i="16"/>
  <c r="CL1037" i="16"/>
  <c r="CP1037" i="16" s="1"/>
  <c r="DE1036" i="16"/>
  <c r="DC1036" i="16"/>
  <c r="DD1036" i="16" s="1"/>
  <c r="DB1036" i="16"/>
  <c r="CO1036" i="16"/>
  <c r="CN1036" i="16"/>
  <c r="CM1036" i="16"/>
  <c r="CL1036" i="16"/>
  <c r="DE1035" i="16"/>
  <c r="DD1035" i="16"/>
  <c r="DC1035" i="16"/>
  <c r="DB1035" i="16"/>
  <c r="CP1035" i="16"/>
  <c r="CQ1035" i="16" s="1"/>
  <c r="CO1035" i="16"/>
  <c r="CN1035" i="16"/>
  <c r="CM1035" i="16"/>
  <c r="CL1035" i="16"/>
  <c r="DC1034" i="16"/>
  <c r="DD1034" i="16" s="1"/>
  <c r="DE1034" i="16" s="1"/>
  <c r="DB1034" i="16"/>
  <c r="CO1034" i="16"/>
  <c r="CN1034" i="16"/>
  <c r="CM1034" i="16"/>
  <c r="CL1034" i="16"/>
  <c r="DC1033" i="16"/>
  <c r="DD1033" i="16" s="1"/>
  <c r="DE1033" i="16" s="1"/>
  <c r="DB1033" i="16"/>
  <c r="CO1033" i="16"/>
  <c r="CN1033" i="16"/>
  <c r="CM1033" i="16"/>
  <c r="CL1033" i="16"/>
  <c r="CP1033" i="16" s="1"/>
  <c r="CQ1033" i="16" s="1"/>
  <c r="DC1032" i="16"/>
  <c r="DD1032" i="16" s="1"/>
  <c r="DE1032" i="16" s="1"/>
  <c r="DB1032" i="16"/>
  <c r="CO1032" i="16"/>
  <c r="CN1032" i="16"/>
  <c r="CM1032" i="16"/>
  <c r="CL1032" i="16"/>
  <c r="DE1031" i="16"/>
  <c r="DD1031" i="16"/>
  <c r="DC1031" i="16"/>
  <c r="DB1031" i="16"/>
  <c r="CO1031" i="16"/>
  <c r="CN1031" i="16"/>
  <c r="CM1031" i="16"/>
  <c r="CP1031" i="16" s="1"/>
  <c r="CQ1031" i="16" s="1"/>
  <c r="CL1031" i="16"/>
  <c r="DC1030" i="16"/>
  <c r="DB1030" i="16"/>
  <c r="CO1030" i="16"/>
  <c r="CN1030" i="16"/>
  <c r="CP1030" i="16" s="1"/>
  <c r="CQ1030" i="16" s="1"/>
  <c r="CM1030" i="16"/>
  <c r="CL1030" i="16"/>
  <c r="DC1029" i="16"/>
  <c r="DD1029" i="16" s="1"/>
  <c r="DE1029" i="16" s="1"/>
  <c r="DB1029" i="16"/>
  <c r="CQ1029" i="16"/>
  <c r="CO1029" i="16"/>
  <c r="CN1029" i="16"/>
  <c r="CM1029" i="16"/>
  <c r="CL1029" i="16"/>
  <c r="CP1029" i="16" s="1"/>
  <c r="DC1028" i="16"/>
  <c r="DD1028" i="16" s="1"/>
  <c r="DE1028" i="16" s="1"/>
  <c r="DB1028" i="16"/>
  <c r="CO1028" i="16"/>
  <c r="CN1028" i="16"/>
  <c r="CM1028" i="16"/>
  <c r="CL1028" i="16"/>
  <c r="DE1027" i="16"/>
  <c r="DD1027" i="16"/>
  <c r="DC1027" i="16"/>
  <c r="DB1027" i="16"/>
  <c r="CP1027" i="16"/>
  <c r="CQ1027" i="16" s="1"/>
  <c r="CO1027" i="16"/>
  <c r="CN1027" i="16"/>
  <c r="CM1027" i="16"/>
  <c r="CL1027" i="16"/>
  <c r="DC1026" i="16"/>
  <c r="DB1026" i="16"/>
  <c r="CO1026" i="16"/>
  <c r="CN1026" i="16"/>
  <c r="CM1026" i="16"/>
  <c r="CL1026" i="16"/>
  <c r="DD1025" i="16"/>
  <c r="DE1025" i="16" s="1"/>
  <c r="DC1025" i="16"/>
  <c r="DB1025" i="16"/>
  <c r="CQ1025" i="16"/>
  <c r="CO1025" i="16"/>
  <c r="CN1025" i="16"/>
  <c r="CM1025" i="16"/>
  <c r="CL1025" i="16"/>
  <c r="CP1025" i="16" s="1"/>
  <c r="DE1024" i="16"/>
  <c r="DC1024" i="16"/>
  <c r="DD1024" i="16" s="1"/>
  <c r="DB1024" i="16"/>
  <c r="CO1024" i="16"/>
  <c r="CN1024" i="16"/>
  <c r="CM1024" i="16"/>
  <c r="CL1024" i="16"/>
  <c r="DE1023" i="16"/>
  <c r="DD1023" i="16"/>
  <c r="DC1023" i="16"/>
  <c r="DB1023" i="16"/>
  <c r="CQ1023" i="16"/>
  <c r="CP1023" i="16"/>
  <c r="CO1023" i="16"/>
  <c r="CN1023" i="16"/>
  <c r="CM1023" i="16"/>
  <c r="CL1023" i="16"/>
  <c r="DC1022" i="16"/>
  <c r="DB1022" i="16"/>
  <c r="CO1022" i="16"/>
  <c r="CN1022" i="16"/>
  <c r="CM1022" i="16"/>
  <c r="CL1022" i="16"/>
  <c r="DC1021" i="16"/>
  <c r="DD1021" i="16" s="1"/>
  <c r="DE1021" i="16" s="1"/>
  <c r="DB1021" i="16"/>
  <c r="CO1021" i="16"/>
  <c r="CN1021" i="16"/>
  <c r="CM1021" i="16"/>
  <c r="CL1021" i="16"/>
  <c r="DC1020" i="16"/>
  <c r="DD1020" i="16" s="1"/>
  <c r="DE1020" i="16" s="1"/>
  <c r="DB1020" i="16"/>
  <c r="CO1020" i="16"/>
  <c r="CN1020" i="16"/>
  <c r="CM1020" i="16"/>
  <c r="CL1020" i="16"/>
  <c r="DE1019" i="16"/>
  <c r="DD1019" i="16"/>
  <c r="DC1019" i="16"/>
  <c r="DB1019" i="16"/>
  <c r="CO1019" i="16"/>
  <c r="CN1019" i="16"/>
  <c r="CM1019" i="16"/>
  <c r="CP1019" i="16" s="1"/>
  <c r="CQ1019" i="16" s="1"/>
  <c r="CL1019" i="16"/>
  <c r="DC1018" i="16"/>
  <c r="DB1018" i="16"/>
  <c r="CQ1018" i="16"/>
  <c r="CO1018" i="16"/>
  <c r="CN1018" i="16"/>
  <c r="CP1018" i="16" s="1"/>
  <c r="CM1018" i="16"/>
  <c r="CL1018" i="16"/>
  <c r="DC1017" i="16"/>
  <c r="DD1017" i="16" s="1"/>
  <c r="DE1017" i="16" s="1"/>
  <c r="DB1017" i="16"/>
  <c r="CO1017" i="16"/>
  <c r="CN1017" i="16"/>
  <c r="CM1017" i="16"/>
  <c r="CL1017" i="16"/>
  <c r="DC1016" i="16"/>
  <c r="DD1016" i="16" s="1"/>
  <c r="DE1016" i="16" s="1"/>
  <c r="DB1016" i="16"/>
  <c r="CO1016" i="16"/>
  <c r="CN1016" i="16"/>
  <c r="CM1016" i="16"/>
  <c r="CL1016" i="16"/>
  <c r="DE1015" i="16"/>
  <c r="DD1015" i="16"/>
  <c r="DC1015" i="16"/>
  <c r="DB1015" i="16"/>
  <c r="CP1015" i="16"/>
  <c r="CQ1015" i="16" s="1"/>
  <c r="CO1015" i="16"/>
  <c r="CN1015" i="16"/>
  <c r="CM1015" i="16"/>
  <c r="CL1015" i="16"/>
  <c r="DC1014" i="16"/>
  <c r="DD1014" i="16" s="1"/>
  <c r="DE1014" i="16" s="1"/>
  <c r="DB1014" i="16"/>
  <c r="CO1014" i="16"/>
  <c r="CN1014" i="16"/>
  <c r="CM1014" i="16"/>
  <c r="CL1014" i="16"/>
  <c r="DD1013" i="16"/>
  <c r="DE1013" i="16" s="1"/>
  <c r="DC1013" i="16"/>
  <c r="DB1013" i="16"/>
  <c r="CO1013" i="16"/>
  <c r="CN1013" i="16"/>
  <c r="CM1013" i="16"/>
  <c r="CL1013" i="16"/>
  <c r="CP1013" i="16" s="1"/>
  <c r="CQ1013" i="16" s="1"/>
  <c r="DC1012" i="16"/>
  <c r="DB1012" i="16"/>
  <c r="CO1012" i="16"/>
  <c r="CN1012" i="16"/>
  <c r="CM1012" i="16"/>
  <c r="CL1012" i="16"/>
  <c r="DE1011" i="16"/>
  <c r="DD1011" i="16"/>
  <c r="DC1011" i="16"/>
  <c r="DB1011" i="16"/>
  <c r="CO1011" i="16"/>
  <c r="CN1011" i="16"/>
  <c r="CM1011" i="16"/>
  <c r="CL1011" i="16"/>
  <c r="CP1011" i="16" s="1"/>
  <c r="CQ1011" i="16" s="1"/>
  <c r="DC1010" i="16"/>
  <c r="DB1010" i="16"/>
  <c r="CO1010" i="16"/>
  <c r="CN1010" i="16"/>
  <c r="CM1010" i="16"/>
  <c r="CL1010" i="16"/>
  <c r="DC1009" i="16"/>
  <c r="DD1009" i="16" s="1"/>
  <c r="DE1009" i="16" s="1"/>
  <c r="DB1009" i="16"/>
  <c r="CO1009" i="16"/>
  <c r="CN1009" i="16"/>
  <c r="CM1009" i="16"/>
  <c r="CP1009" i="16" s="1"/>
  <c r="CQ1009" i="16" s="1"/>
  <c r="CL1009" i="16"/>
  <c r="DE1008" i="16"/>
  <c r="DD1008" i="16"/>
  <c r="DC1008" i="16"/>
  <c r="DB1008" i="16"/>
  <c r="CO1008" i="16"/>
  <c r="CN1008" i="16"/>
  <c r="CM1008" i="16"/>
  <c r="CL1008" i="16"/>
  <c r="DE1007" i="16"/>
  <c r="DD1007" i="16"/>
  <c r="DC1007" i="16"/>
  <c r="DB1007" i="16"/>
  <c r="CP1007" i="16"/>
  <c r="CQ1007" i="16" s="1"/>
  <c r="CO1007" i="16"/>
  <c r="CN1007" i="16"/>
  <c r="CM1007" i="16"/>
  <c r="CL1007" i="16"/>
  <c r="DC1006" i="16"/>
  <c r="DD1006" i="16" s="1"/>
  <c r="DE1006" i="16" s="1"/>
  <c r="DB1006" i="16"/>
  <c r="CP1006" i="16"/>
  <c r="CQ1006" i="16" s="1"/>
  <c r="CO1006" i="16"/>
  <c r="CN1006" i="16"/>
  <c r="CM1006" i="16"/>
  <c r="CL1006" i="16"/>
  <c r="DC1005" i="16"/>
  <c r="DD1005" i="16" s="1"/>
  <c r="DE1005" i="16" s="1"/>
  <c r="DB1005" i="16"/>
  <c r="CO1005" i="16"/>
  <c r="CN1005" i="16"/>
  <c r="CM1005" i="16"/>
  <c r="CL1005" i="16"/>
  <c r="CP1005" i="16" s="1"/>
  <c r="CQ1005" i="16" s="1"/>
  <c r="DD1004" i="16"/>
  <c r="DE1004" i="16" s="1"/>
  <c r="DC1004" i="16"/>
  <c r="DB1004" i="16"/>
  <c r="CO1004" i="16"/>
  <c r="CN1004" i="16"/>
  <c r="CM1004" i="16"/>
  <c r="CL1004" i="16"/>
  <c r="DD1003" i="16"/>
  <c r="DE1003" i="16" s="1"/>
  <c r="DC1003" i="16"/>
  <c r="DB1003" i="16"/>
  <c r="CO1003" i="16"/>
  <c r="CN1003" i="16"/>
  <c r="CM1003" i="16"/>
  <c r="CL1003" i="16"/>
  <c r="CP1003" i="16" s="1"/>
  <c r="CQ1003" i="16" s="1"/>
  <c r="DC1002" i="16"/>
  <c r="DD1002" i="16" s="1"/>
  <c r="DE1002" i="16" s="1"/>
  <c r="DB1002" i="16"/>
  <c r="CQ1002" i="16"/>
  <c r="CP1002" i="16"/>
  <c r="CO1002" i="16"/>
  <c r="CN1002" i="16"/>
  <c r="CM1002" i="16"/>
  <c r="CL1002" i="16"/>
  <c r="DC1001" i="16"/>
  <c r="DD1001" i="16" s="1"/>
  <c r="DE1001" i="16" s="1"/>
  <c r="DB1001" i="16"/>
  <c r="CO1001" i="16"/>
  <c r="CN1001" i="16"/>
  <c r="CM1001" i="16"/>
  <c r="CP1001" i="16" s="1"/>
  <c r="CQ1001" i="16" s="1"/>
  <c r="CL1001" i="16"/>
  <c r="DE1000" i="16"/>
  <c r="DD1000" i="16"/>
  <c r="DC1000" i="16"/>
  <c r="DB1000" i="16"/>
  <c r="CO1000" i="16"/>
  <c r="CN1000" i="16"/>
  <c r="CM1000" i="16"/>
  <c r="CL1000" i="16"/>
  <c r="DE999" i="16"/>
  <c r="DD999" i="16"/>
  <c r="DC999" i="16"/>
  <c r="DB999" i="16"/>
  <c r="CP999" i="16"/>
  <c r="CQ999" i="16" s="1"/>
  <c r="CO999" i="16"/>
  <c r="CN999" i="16"/>
  <c r="CM999" i="16"/>
  <c r="CL999" i="16"/>
  <c r="DC998" i="16"/>
  <c r="DD998" i="16" s="1"/>
  <c r="DE998" i="16" s="1"/>
  <c r="DB998" i="16"/>
  <c r="CP998" i="16"/>
  <c r="CQ998" i="16" s="1"/>
  <c r="CO998" i="16"/>
  <c r="CN998" i="16"/>
  <c r="CM998" i="16"/>
  <c r="CL998" i="16"/>
  <c r="DC997" i="16"/>
  <c r="DB997" i="16"/>
  <c r="CO997" i="16"/>
  <c r="CN997" i="16"/>
  <c r="CM997" i="16"/>
  <c r="CL997" i="16"/>
  <c r="CP997" i="16" s="1"/>
  <c r="CQ997" i="16" s="1"/>
  <c r="DD996" i="16"/>
  <c r="DE996" i="16" s="1"/>
  <c r="DC996" i="16"/>
  <c r="DB996" i="16"/>
  <c r="CO996" i="16"/>
  <c r="CN996" i="16"/>
  <c r="CM996" i="16"/>
  <c r="CL996" i="16"/>
  <c r="DD995" i="16"/>
  <c r="DE995" i="16" s="1"/>
  <c r="DC995" i="16"/>
  <c r="DB995" i="16"/>
  <c r="CO995" i="16"/>
  <c r="CN995" i="16"/>
  <c r="CM995" i="16"/>
  <c r="CL995" i="16"/>
  <c r="CP995" i="16" s="1"/>
  <c r="CQ995" i="16" s="1"/>
  <c r="DC994" i="16"/>
  <c r="DD994" i="16" s="1"/>
  <c r="DE994" i="16" s="1"/>
  <c r="DB994" i="16"/>
  <c r="CQ994" i="16"/>
  <c r="CP994" i="16"/>
  <c r="CO994" i="16"/>
  <c r="CN994" i="16"/>
  <c r="CM994" i="16"/>
  <c r="CL994" i="16"/>
  <c r="DC993" i="16"/>
  <c r="DD993" i="16" s="1"/>
  <c r="DE993" i="16" s="1"/>
  <c r="DB993" i="16"/>
  <c r="CO993" i="16"/>
  <c r="CN993" i="16"/>
  <c r="CM993" i="16"/>
  <c r="CL993" i="16"/>
  <c r="CP993" i="16" s="1"/>
  <c r="CQ993" i="16" s="1"/>
  <c r="DE992" i="16"/>
  <c r="DD992" i="16"/>
  <c r="DC992" i="16"/>
  <c r="DB992" i="16"/>
  <c r="CO992" i="16"/>
  <c r="CN992" i="16"/>
  <c r="CM992" i="16"/>
  <c r="CL992" i="16"/>
  <c r="DE991" i="16"/>
  <c r="DD991" i="16"/>
  <c r="DC991" i="16"/>
  <c r="DB991" i="16"/>
  <c r="CP991" i="16"/>
  <c r="CQ991" i="16" s="1"/>
  <c r="CO991" i="16"/>
  <c r="CN991" i="16"/>
  <c r="CM991" i="16"/>
  <c r="CL991" i="16"/>
  <c r="DC990" i="16"/>
  <c r="DD990" i="16" s="1"/>
  <c r="DE990" i="16" s="1"/>
  <c r="DB990" i="16"/>
  <c r="CP990" i="16"/>
  <c r="CQ990" i="16" s="1"/>
  <c r="CO990" i="16"/>
  <c r="CN990" i="16"/>
  <c r="CM990" i="16"/>
  <c r="CL990" i="16"/>
  <c r="DC989" i="16"/>
  <c r="DD989" i="16" s="1"/>
  <c r="DE989" i="16" s="1"/>
  <c r="DB989" i="16"/>
  <c r="CO989" i="16"/>
  <c r="CN989" i="16"/>
  <c r="CM989" i="16"/>
  <c r="CL989" i="16"/>
  <c r="CP989" i="16" s="1"/>
  <c r="CQ989" i="16" s="1"/>
  <c r="DD988" i="16"/>
  <c r="DE988" i="16" s="1"/>
  <c r="DC988" i="16"/>
  <c r="DB988" i="16"/>
  <c r="CO988" i="16"/>
  <c r="CN988" i="16"/>
  <c r="CM988" i="16"/>
  <c r="CL988" i="16"/>
  <c r="DD987" i="16"/>
  <c r="DE987" i="16" s="1"/>
  <c r="DC987" i="16"/>
  <c r="DB987" i="16"/>
  <c r="CO987" i="16"/>
  <c r="CN987" i="16"/>
  <c r="CM987" i="16"/>
  <c r="CL987" i="16"/>
  <c r="CP987" i="16" s="1"/>
  <c r="CQ987" i="16" s="1"/>
  <c r="DC986" i="16"/>
  <c r="DD986" i="16" s="1"/>
  <c r="DE986" i="16" s="1"/>
  <c r="DB986" i="16"/>
  <c r="CQ986" i="16"/>
  <c r="CP986" i="16"/>
  <c r="CO986" i="16"/>
  <c r="CN986" i="16"/>
  <c r="CM986" i="16"/>
  <c r="CL986" i="16"/>
  <c r="DC985" i="16"/>
  <c r="DD985" i="16" s="1"/>
  <c r="DE985" i="16" s="1"/>
  <c r="DB985" i="16"/>
  <c r="CO985" i="16"/>
  <c r="CN985" i="16"/>
  <c r="CM985" i="16"/>
  <c r="CL985" i="16"/>
  <c r="CP985" i="16" s="1"/>
  <c r="CQ985" i="16" s="1"/>
  <c r="DE984" i="16"/>
  <c r="DD984" i="16"/>
  <c r="DC984" i="16"/>
  <c r="DB984" i="16"/>
  <c r="CO984" i="16"/>
  <c r="CN984" i="16"/>
  <c r="CM984" i="16"/>
  <c r="CL984" i="16"/>
  <c r="DE983" i="16"/>
  <c r="DD983" i="16"/>
  <c r="DC983" i="16"/>
  <c r="DB983" i="16"/>
  <c r="CP983" i="16"/>
  <c r="CQ983" i="16" s="1"/>
  <c r="CO983" i="16"/>
  <c r="CN983" i="16"/>
  <c r="CM983" i="16"/>
  <c r="CL983" i="16"/>
  <c r="DC982" i="16"/>
  <c r="DD982" i="16" s="1"/>
  <c r="DE982" i="16" s="1"/>
  <c r="DB982" i="16"/>
  <c r="CP982" i="16"/>
  <c r="CQ982" i="16" s="1"/>
  <c r="CO982" i="16"/>
  <c r="CN982" i="16"/>
  <c r="CM982" i="16"/>
  <c r="CL982" i="16"/>
  <c r="DC981" i="16"/>
  <c r="DD981" i="16" s="1"/>
  <c r="DE981" i="16" s="1"/>
  <c r="DB981" i="16"/>
  <c r="CO981" i="16"/>
  <c r="CN981" i="16"/>
  <c r="CM981" i="16"/>
  <c r="CL981" i="16"/>
  <c r="CP981" i="16" s="1"/>
  <c r="CQ981" i="16" s="1"/>
  <c r="DD980" i="16"/>
  <c r="DE980" i="16" s="1"/>
  <c r="DC980" i="16"/>
  <c r="DB980" i="16"/>
  <c r="CO980" i="16"/>
  <c r="CN980" i="16"/>
  <c r="CM980" i="16"/>
  <c r="CL980" i="16"/>
  <c r="DD979" i="16"/>
  <c r="DE979" i="16" s="1"/>
  <c r="DC979" i="16"/>
  <c r="DB979" i="16"/>
  <c r="CO979" i="16"/>
  <c r="CN979" i="16"/>
  <c r="CM979" i="16"/>
  <c r="CL979" i="16"/>
  <c r="CP979" i="16" s="1"/>
  <c r="CQ979" i="16" s="1"/>
  <c r="DC978" i="16"/>
  <c r="DD978" i="16" s="1"/>
  <c r="DE978" i="16" s="1"/>
  <c r="DB978" i="16"/>
  <c r="CQ978" i="16"/>
  <c r="CP978" i="16"/>
  <c r="CO978" i="16"/>
  <c r="CN978" i="16"/>
  <c r="CM978" i="16"/>
  <c r="CL978" i="16"/>
  <c r="DC977" i="16"/>
  <c r="DD977" i="16" s="1"/>
  <c r="DE977" i="16" s="1"/>
  <c r="DB977" i="16"/>
  <c r="CO977" i="16"/>
  <c r="CN977" i="16"/>
  <c r="CM977" i="16"/>
  <c r="CL977" i="16"/>
  <c r="CP977" i="16" s="1"/>
  <c r="CQ977" i="16" s="1"/>
  <c r="DE976" i="16"/>
  <c r="DD976" i="16"/>
  <c r="DC976" i="16"/>
  <c r="DB976" i="16"/>
  <c r="CO976" i="16"/>
  <c r="CN976" i="16"/>
  <c r="CM976" i="16"/>
  <c r="CL976" i="16"/>
  <c r="DE975" i="16"/>
  <c r="DD975" i="16"/>
  <c r="DC975" i="16"/>
  <c r="DB975" i="16"/>
  <c r="CP975" i="16"/>
  <c r="CQ975" i="16" s="1"/>
  <c r="CO975" i="16"/>
  <c r="CN975" i="16"/>
  <c r="CM975" i="16"/>
  <c r="CL975" i="16"/>
  <c r="DC974" i="16"/>
  <c r="DD974" i="16" s="1"/>
  <c r="DE974" i="16" s="1"/>
  <c r="DB974" i="16"/>
  <c r="CP974" i="16"/>
  <c r="CQ974" i="16" s="1"/>
  <c r="CO974" i="16"/>
  <c r="CN974" i="16"/>
  <c r="CM974" i="16"/>
  <c r="CL974" i="16"/>
  <c r="DC973" i="16"/>
  <c r="DD973" i="16" s="1"/>
  <c r="DE973" i="16" s="1"/>
  <c r="DB973" i="16"/>
  <c r="CO973" i="16"/>
  <c r="CN973" i="16"/>
  <c r="CM973" i="16"/>
  <c r="CL973" i="16"/>
  <c r="CP973" i="16" s="1"/>
  <c r="CQ973" i="16" s="1"/>
  <c r="DD972" i="16"/>
  <c r="DE972" i="16" s="1"/>
  <c r="DC972" i="16"/>
  <c r="DB972" i="16"/>
  <c r="CO972" i="16"/>
  <c r="CN972" i="16"/>
  <c r="CM972" i="16"/>
  <c r="CL972" i="16"/>
  <c r="DD971" i="16"/>
  <c r="DE971" i="16" s="1"/>
  <c r="DC971" i="16"/>
  <c r="DB971" i="16"/>
  <c r="CO971" i="16"/>
  <c r="CN971" i="16"/>
  <c r="CM971" i="16"/>
  <c r="CL971" i="16"/>
  <c r="CP971" i="16" s="1"/>
  <c r="CQ971" i="16" s="1"/>
  <c r="DC970" i="16"/>
  <c r="DD970" i="16" s="1"/>
  <c r="DE970" i="16" s="1"/>
  <c r="DB970" i="16"/>
  <c r="CQ970" i="16"/>
  <c r="CP970" i="16"/>
  <c r="CO970" i="16"/>
  <c r="CN970" i="16"/>
  <c r="CM970" i="16"/>
  <c r="CL970" i="16"/>
  <c r="DC969" i="16"/>
  <c r="DD969" i="16" s="1"/>
  <c r="DE969" i="16" s="1"/>
  <c r="DB969" i="16"/>
  <c r="CO969" i="16"/>
  <c r="CN969" i="16"/>
  <c r="CM969" i="16"/>
  <c r="CL969" i="16"/>
  <c r="CP969" i="16" s="1"/>
  <c r="CQ969" i="16" s="1"/>
  <c r="DE968" i="16"/>
  <c r="DD968" i="16"/>
  <c r="DC968" i="16"/>
  <c r="DB968" i="16"/>
  <c r="CO968" i="16"/>
  <c r="CN968" i="16"/>
  <c r="CM968" i="16"/>
  <c r="CL968" i="16"/>
  <c r="DE967" i="16"/>
  <c r="DD967" i="16"/>
  <c r="DC967" i="16"/>
  <c r="DB967" i="16"/>
  <c r="CP967" i="16"/>
  <c r="CQ967" i="16" s="1"/>
  <c r="CO967" i="16"/>
  <c r="CN967" i="16"/>
  <c r="CM967" i="16"/>
  <c r="CL967" i="16"/>
  <c r="DC966" i="16"/>
  <c r="DD966" i="16" s="1"/>
  <c r="DE966" i="16" s="1"/>
  <c r="DB966" i="16"/>
  <c r="CP966" i="16"/>
  <c r="CQ966" i="16" s="1"/>
  <c r="CO966" i="16"/>
  <c r="CN966" i="16"/>
  <c r="CM966" i="16"/>
  <c r="CL966" i="16"/>
  <c r="DC965" i="16"/>
  <c r="DB965" i="16"/>
  <c r="CO965" i="16"/>
  <c r="CN965" i="16"/>
  <c r="CM965" i="16"/>
  <c r="CL965" i="16"/>
  <c r="CP965" i="16" s="1"/>
  <c r="CQ965" i="16" s="1"/>
  <c r="DD964" i="16"/>
  <c r="DE964" i="16" s="1"/>
  <c r="DC964" i="16"/>
  <c r="DB964" i="16"/>
  <c r="CO964" i="16"/>
  <c r="CN964" i="16"/>
  <c r="CM964" i="16"/>
  <c r="CL964" i="16"/>
  <c r="DD963" i="16"/>
  <c r="DE963" i="16" s="1"/>
  <c r="DC963" i="16"/>
  <c r="DB963" i="16"/>
  <c r="CO963" i="16"/>
  <c r="CN963" i="16"/>
  <c r="CM963" i="16"/>
  <c r="CL963" i="16"/>
  <c r="CP963" i="16" s="1"/>
  <c r="CQ963" i="16" s="1"/>
  <c r="DC962" i="16"/>
  <c r="DD962" i="16" s="1"/>
  <c r="DE962" i="16" s="1"/>
  <c r="DB962" i="16"/>
  <c r="CQ962" i="16"/>
  <c r="CP962" i="16"/>
  <c r="CO962" i="16"/>
  <c r="CN962" i="16"/>
  <c r="CM962" i="16"/>
  <c r="CL962" i="16"/>
  <c r="DC961" i="16"/>
  <c r="DD961" i="16" s="1"/>
  <c r="DE961" i="16" s="1"/>
  <c r="DB961" i="16"/>
  <c r="CO961" i="16"/>
  <c r="CN961" i="16"/>
  <c r="CM961" i="16"/>
  <c r="CL961" i="16"/>
  <c r="CP961" i="16" s="1"/>
  <c r="CQ961" i="16" s="1"/>
  <c r="DE960" i="16"/>
  <c r="DD960" i="16"/>
  <c r="DC960" i="16"/>
  <c r="DB960" i="16"/>
  <c r="CO960" i="16"/>
  <c r="CN960" i="16"/>
  <c r="CM960" i="16"/>
  <c r="CL960" i="16"/>
  <c r="DE959" i="16"/>
  <c r="DD959" i="16"/>
  <c r="DC959" i="16"/>
  <c r="DB959" i="16"/>
  <c r="CP959" i="16"/>
  <c r="CQ959" i="16" s="1"/>
  <c r="CO959" i="16"/>
  <c r="CN959" i="16"/>
  <c r="CM959" i="16"/>
  <c r="CL959" i="16"/>
  <c r="DC958" i="16"/>
  <c r="DD958" i="16" s="1"/>
  <c r="DE958" i="16" s="1"/>
  <c r="DB958" i="16"/>
  <c r="CP958" i="16"/>
  <c r="CQ958" i="16" s="1"/>
  <c r="CO958" i="16"/>
  <c r="CN958" i="16"/>
  <c r="CM958" i="16"/>
  <c r="CL958" i="16"/>
  <c r="DC957" i="16"/>
  <c r="DD957" i="16" s="1"/>
  <c r="DE957" i="16" s="1"/>
  <c r="DB957" i="16"/>
  <c r="CO957" i="16"/>
  <c r="CN957" i="16"/>
  <c r="CM957" i="16"/>
  <c r="CL957" i="16"/>
  <c r="CP957" i="16" s="1"/>
  <c r="CQ957" i="16" s="1"/>
  <c r="DD956" i="16"/>
  <c r="DE956" i="16" s="1"/>
  <c r="DC956" i="16"/>
  <c r="DB956" i="16"/>
  <c r="CO956" i="16"/>
  <c r="CN956" i="16"/>
  <c r="CM956" i="16"/>
  <c r="CL956" i="16"/>
  <c r="DD955" i="16"/>
  <c r="DE955" i="16" s="1"/>
  <c r="DC955" i="16"/>
  <c r="DB955" i="16"/>
  <c r="CO955" i="16"/>
  <c r="CN955" i="16"/>
  <c r="CM955" i="16"/>
  <c r="CL955" i="16"/>
  <c r="CP955" i="16" s="1"/>
  <c r="CQ955" i="16" s="1"/>
  <c r="DC954" i="16"/>
  <c r="DD954" i="16" s="1"/>
  <c r="DE954" i="16" s="1"/>
  <c r="DB954" i="16"/>
  <c r="CQ954" i="16"/>
  <c r="CP954" i="16"/>
  <c r="CO954" i="16"/>
  <c r="CN954" i="16"/>
  <c r="CM954" i="16"/>
  <c r="CL954" i="16"/>
  <c r="DC953" i="16"/>
  <c r="DD953" i="16" s="1"/>
  <c r="DE953" i="16" s="1"/>
  <c r="DB953" i="16"/>
  <c r="CO953" i="16"/>
  <c r="CN953" i="16"/>
  <c r="CM953" i="16"/>
  <c r="CL953" i="16"/>
  <c r="CP953" i="16" s="1"/>
  <c r="CQ953" i="16" s="1"/>
  <c r="DE952" i="16"/>
  <c r="DD952" i="16"/>
  <c r="DC952" i="16"/>
  <c r="DB952" i="16"/>
  <c r="CO952" i="16"/>
  <c r="CN952" i="16"/>
  <c r="CM952" i="16"/>
  <c r="CL952" i="16"/>
  <c r="DE951" i="16"/>
  <c r="DD951" i="16"/>
  <c r="DC951" i="16"/>
  <c r="DB951" i="16"/>
  <c r="CP951" i="16"/>
  <c r="CQ951" i="16" s="1"/>
  <c r="CO951" i="16"/>
  <c r="CN951" i="16"/>
  <c r="CM951" i="16"/>
  <c r="CL951" i="16"/>
  <c r="DC950" i="16"/>
  <c r="DD950" i="16" s="1"/>
  <c r="DE950" i="16" s="1"/>
  <c r="DB950" i="16"/>
  <c r="CP950" i="16"/>
  <c r="CQ950" i="16" s="1"/>
  <c r="CO950" i="16"/>
  <c r="CN950" i="16"/>
  <c r="CM950" i="16"/>
  <c r="CL950" i="16"/>
  <c r="DC949" i="16"/>
  <c r="DD949" i="16" s="1"/>
  <c r="DE949" i="16" s="1"/>
  <c r="DB949" i="16"/>
  <c r="CO949" i="16"/>
  <c r="CN949" i="16"/>
  <c r="CM949" i="16"/>
  <c r="CP949" i="16" s="1"/>
  <c r="CQ949" i="16" s="1"/>
  <c r="CL949" i="16"/>
  <c r="DD948" i="16"/>
  <c r="DE948" i="16" s="1"/>
  <c r="DC948" i="16"/>
  <c r="DB948" i="16"/>
  <c r="CO948" i="16"/>
  <c r="CN948" i="16"/>
  <c r="CM948" i="16"/>
  <c r="CL948" i="16"/>
  <c r="CP948" i="16" s="1"/>
  <c r="CQ948" i="16" s="1"/>
  <c r="DC947" i="16"/>
  <c r="DD947" i="16" s="1"/>
  <c r="DE947" i="16" s="1"/>
  <c r="DB947" i="16"/>
  <c r="CO947" i="16"/>
  <c r="CN947" i="16"/>
  <c r="CM947" i="16"/>
  <c r="CL947" i="16"/>
  <c r="CP947" i="16" s="1"/>
  <c r="CQ947" i="16" s="1"/>
  <c r="DE946" i="16"/>
  <c r="DD946" i="16"/>
  <c r="DC946" i="16"/>
  <c r="DB946" i="16"/>
  <c r="CP946" i="16"/>
  <c r="CQ946" i="16" s="1"/>
  <c r="CO946" i="16"/>
  <c r="CN946" i="16"/>
  <c r="CM946" i="16"/>
  <c r="CL946" i="16"/>
  <c r="DC945" i="16"/>
  <c r="DB945" i="16"/>
  <c r="CO945" i="16"/>
  <c r="CN945" i="16"/>
  <c r="CM945" i="16"/>
  <c r="CL945" i="16"/>
  <c r="CP945" i="16" s="1"/>
  <c r="CQ945" i="16" s="1"/>
  <c r="DD944" i="16"/>
  <c r="DE944" i="16" s="1"/>
  <c r="DC944" i="16"/>
  <c r="DB944" i="16"/>
  <c r="CO944" i="16"/>
  <c r="CN944" i="16"/>
  <c r="CM944" i="16"/>
  <c r="CL944" i="16"/>
  <c r="CP944" i="16" s="1"/>
  <c r="CQ944" i="16" s="1"/>
  <c r="DC943" i="16"/>
  <c r="DD943" i="16" s="1"/>
  <c r="DE943" i="16" s="1"/>
  <c r="DB943" i="16"/>
  <c r="CO943" i="16"/>
  <c r="CN943" i="16"/>
  <c r="CM943" i="16"/>
  <c r="CL943" i="16"/>
  <c r="CP943" i="16" s="1"/>
  <c r="CQ943" i="16" s="1"/>
  <c r="DE942" i="16"/>
  <c r="DD942" i="16"/>
  <c r="DC942" i="16"/>
  <c r="DB942" i="16"/>
  <c r="CP942" i="16"/>
  <c r="CQ942" i="16" s="1"/>
  <c r="CO942" i="16"/>
  <c r="CN942" i="16"/>
  <c r="CM942" i="16"/>
  <c r="CL942" i="16"/>
  <c r="DC941" i="16"/>
  <c r="DD941" i="16" s="1"/>
  <c r="DE941" i="16" s="1"/>
  <c r="DB941" i="16"/>
  <c r="CO941" i="16"/>
  <c r="CN941" i="16"/>
  <c r="CM941" i="16"/>
  <c r="CL941" i="16"/>
  <c r="CP941" i="16" s="1"/>
  <c r="CQ941" i="16" s="1"/>
  <c r="DD940" i="16"/>
  <c r="DE940" i="16" s="1"/>
  <c r="DC940" i="16"/>
  <c r="DB940" i="16"/>
  <c r="CO940" i="16"/>
  <c r="CN940" i="16"/>
  <c r="CM940" i="16"/>
  <c r="CL940" i="16"/>
  <c r="CP940" i="16" s="1"/>
  <c r="CQ940" i="16" s="1"/>
  <c r="DC939" i="16"/>
  <c r="DD939" i="16" s="1"/>
  <c r="DE939" i="16" s="1"/>
  <c r="DB939" i="16"/>
  <c r="CO939" i="16"/>
  <c r="CN939" i="16"/>
  <c r="CM939" i="16"/>
  <c r="CL939" i="16"/>
  <c r="CP939" i="16" s="1"/>
  <c r="CQ939" i="16" s="1"/>
  <c r="DE938" i="16"/>
  <c r="DD938" i="16"/>
  <c r="DC938" i="16"/>
  <c r="DB938" i="16"/>
  <c r="CP938" i="16"/>
  <c r="CQ938" i="16" s="1"/>
  <c r="CO938" i="16"/>
  <c r="CN938" i="16"/>
  <c r="CM938" i="16"/>
  <c r="CL938" i="16"/>
  <c r="DC937" i="16"/>
  <c r="DB937" i="16"/>
  <c r="CO937" i="16"/>
  <c r="CN937" i="16"/>
  <c r="CM937" i="16"/>
  <c r="CL937" i="16"/>
  <c r="CP937" i="16" s="1"/>
  <c r="CQ937" i="16" s="1"/>
  <c r="DD936" i="16"/>
  <c r="DE936" i="16" s="1"/>
  <c r="DC936" i="16"/>
  <c r="DB936" i="16"/>
  <c r="CO936" i="16"/>
  <c r="CN936" i="16"/>
  <c r="CM936" i="16"/>
  <c r="CL936" i="16"/>
  <c r="CP936" i="16" s="1"/>
  <c r="CQ936" i="16" s="1"/>
  <c r="DC935" i="16"/>
  <c r="DD935" i="16" s="1"/>
  <c r="DE935" i="16" s="1"/>
  <c r="DB935" i="16"/>
  <c r="CO935" i="16"/>
  <c r="CN935" i="16"/>
  <c r="CM935" i="16"/>
  <c r="CL935" i="16"/>
  <c r="CP935" i="16" s="1"/>
  <c r="CQ935" i="16" s="1"/>
  <c r="DE934" i="16"/>
  <c r="DD934" i="16"/>
  <c r="DC934" i="16"/>
  <c r="DB934" i="16"/>
  <c r="CP934" i="16"/>
  <c r="CQ934" i="16" s="1"/>
  <c r="CO934" i="16"/>
  <c r="CN934" i="16"/>
  <c r="CM934" i="16"/>
  <c r="CL934" i="16"/>
  <c r="DC933" i="16"/>
  <c r="DD933" i="16" s="1"/>
  <c r="DE933" i="16" s="1"/>
  <c r="DB933" i="16"/>
  <c r="CO933" i="16"/>
  <c r="CN933" i="16"/>
  <c r="CM933" i="16"/>
  <c r="CL933" i="16"/>
  <c r="CP933" i="16" s="1"/>
  <c r="CQ933" i="16" s="1"/>
  <c r="DD932" i="16"/>
  <c r="DE932" i="16" s="1"/>
  <c r="DC932" i="16"/>
  <c r="DB932" i="16"/>
  <c r="CO932" i="16"/>
  <c r="CN932" i="16"/>
  <c r="CM932" i="16"/>
  <c r="CL932" i="16"/>
  <c r="CP932" i="16" s="1"/>
  <c r="CQ932" i="16" s="1"/>
  <c r="DC931" i="16"/>
  <c r="DD931" i="16" s="1"/>
  <c r="DE931" i="16" s="1"/>
  <c r="DB931" i="16"/>
  <c r="CO931" i="16"/>
  <c r="CN931" i="16"/>
  <c r="CM931" i="16"/>
  <c r="CL931" i="16"/>
  <c r="CP931" i="16" s="1"/>
  <c r="CQ931" i="16" s="1"/>
  <c r="DE930" i="16"/>
  <c r="DD930" i="16"/>
  <c r="DC930" i="16"/>
  <c r="DB930" i="16"/>
  <c r="CP930" i="16"/>
  <c r="CQ930" i="16" s="1"/>
  <c r="CO930" i="16"/>
  <c r="CN930" i="16"/>
  <c r="CM930" i="16"/>
  <c r="CL930" i="16"/>
  <c r="DC929" i="16"/>
  <c r="DB929" i="16"/>
  <c r="CO929" i="16"/>
  <c r="CN929" i="16"/>
  <c r="CM929" i="16"/>
  <c r="CL929" i="16"/>
  <c r="CP929" i="16" s="1"/>
  <c r="CQ929" i="16" s="1"/>
  <c r="DD928" i="16"/>
  <c r="DE928" i="16" s="1"/>
  <c r="DC928" i="16"/>
  <c r="DB928" i="16"/>
  <c r="CO928" i="16"/>
  <c r="CN928" i="16"/>
  <c r="CM928" i="16"/>
  <c r="CL928" i="16"/>
  <c r="CP928" i="16" s="1"/>
  <c r="CQ928" i="16" s="1"/>
  <c r="DC927" i="16"/>
  <c r="DD927" i="16" s="1"/>
  <c r="DE927" i="16" s="1"/>
  <c r="DB927" i="16"/>
  <c r="CO927" i="16"/>
  <c r="CN927" i="16"/>
  <c r="CM927" i="16"/>
  <c r="CL927" i="16"/>
  <c r="CP927" i="16" s="1"/>
  <c r="CQ927" i="16" s="1"/>
  <c r="DE926" i="16"/>
  <c r="DD926" i="16"/>
  <c r="DC926" i="16"/>
  <c r="DB926" i="16"/>
  <c r="CP926" i="16"/>
  <c r="CQ926" i="16" s="1"/>
  <c r="CO926" i="16"/>
  <c r="CN926" i="16"/>
  <c r="CM926" i="16"/>
  <c r="CL926" i="16"/>
  <c r="DC925" i="16"/>
  <c r="DD925" i="16" s="1"/>
  <c r="DE925" i="16" s="1"/>
  <c r="DB925" i="16"/>
  <c r="CO925" i="16"/>
  <c r="CN925" i="16"/>
  <c r="CM925" i="16"/>
  <c r="CL925" i="16"/>
  <c r="CP925" i="16" s="1"/>
  <c r="CQ925" i="16" s="1"/>
  <c r="DD924" i="16"/>
  <c r="DE924" i="16" s="1"/>
  <c r="DC924" i="16"/>
  <c r="DB924" i="16"/>
  <c r="CO924" i="16"/>
  <c r="CN924" i="16"/>
  <c r="CM924" i="16"/>
  <c r="CL924" i="16"/>
  <c r="CP924" i="16" s="1"/>
  <c r="CQ924" i="16" s="1"/>
  <c r="DC923" i="16"/>
  <c r="DD923" i="16" s="1"/>
  <c r="DE923" i="16" s="1"/>
  <c r="DB923" i="16"/>
  <c r="CO923" i="16"/>
  <c r="CN923" i="16"/>
  <c r="CM923" i="16"/>
  <c r="CL923" i="16"/>
  <c r="CP923" i="16" s="1"/>
  <c r="CQ923" i="16" s="1"/>
  <c r="DE922" i="16"/>
  <c r="DD922" i="16"/>
  <c r="DC922" i="16"/>
  <c r="DB922" i="16"/>
  <c r="CP922" i="16"/>
  <c r="CQ922" i="16" s="1"/>
  <c r="CO922" i="16"/>
  <c r="CN922" i="16"/>
  <c r="CM922" i="16"/>
  <c r="CL922" i="16"/>
  <c r="DC921" i="16"/>
  <c r="DB921" i="16"/>
  <c r="CO921" i="16"/>
  <c r="CN921" i="16"/>
  <c r="CM921" i="16"/>
  <c r="CL921" i="16"/>
  <c r="CP921" i="16" s="1"/>
  <c r="CQ921" i="16" s="1"/>
  <c r="DD920" i="16"/>
  <c r="DE920" i="16" s="1"/>
  <c r="DC920" i="16"/>
  <c r="DB920" i="16"/>
  <c r="CO920" i="16"/>
  <c r="CN920" i="16"/>
  <c r="CM920" i="16"/>
  <c r="CL920" i="16"/>
  <c r="CP920" i="16" s="1"/>
  <c r="CQ920" i="16" s="1"/>
  <c r="DC919" i="16"/>
  <c r="DD919" i="16" s="1"/>
  <c r="DE919" i="16" s="1"/>
  <c r="DB919" i="16"/>
  <c r="CO919" i="16"/>
  <c r="CN919" i="16"/>
  <c r="CM919" i="16"/>
  <c r="CL919" i="16"/>
  <c r="CP919" i="16" s="1"/>
  <c r="CQ919" i="16" s="1"/>
  <c r="DE918" i="16"/>
  <c r="DD918" i="16"/>
  <c r="DC918" i="16"/>
  <c r="DB918" i="16"/>
  <c r="CP918" i="16"/>
  <c r="CQ918" i="16" s="1"/>
  <c r="CO918" i="16"/>
  <c r="CN918" i="16"/>
  <c r="CM918" i="16"/>
  <c r="CL918" i="16"/>
  <c r="DC917" i="16"/>
  <c r="DD917" i="16" s="1"/>
  <c r="DE917" i="16" s="1"/>
  <c r="DB917" i="16"/>
  <c r="CO917" i="16"/>
  <c r="CN917" i="16"/>
  <c r="CM917" i="16"/>
  <c r="CL917" i="16"/>
  <c r="CP917" i="16" s="1"/>
  <c r="CQ917" i="16" s="1"/>
  <c r="DD916" i="16"/>
  <c r="DE916" i="16" s="1"/>
  <c r="DC916" i="16"/>
  <c r="DB916" i="16"/>
  <c r="CO916" i="16"/>
  <c r="CN916" i="16"/>
  <c r="CM916" i="16"/>
  <c r="CL916" i="16"/>
  <c r="CP916" i="16" s="1"/>
  <c r="CQ916" i="16" s="1"/>
  <c r="DC915" i="16"/>
  <c r="DD915" i="16" s="1"/>
  <c r="DE915" i="16" s="1"/>
  <c r="DB915" i="16"/>
  <c r="CO915" i="16"/>
  <c r="CN915" i="16"/>
  <c r="CM915" i="16"/>
  <c r="CL915" i="16"/>
  <c r="CP915" i="16" s="1"/>
  <c r="CQ915" i="16" s="1"/>
  <c r="DE914" i="16"/>
  <c r="DD914" i="16"/>
  <c r="DC914" i="16"/>
  <c r="DB914" i="16"/>
  <c r="CP914" i="16"/>
  <c r="CQ914" i="16" s="1"/>
  <c r="CO914" i="16"/>
  <c r="CN914" i="16"/>
  <c r="CM914" i="16"/>
  <c r="CL914" i="16"/>
  <c r="DC913" i="16"/>
  <c r="DB913" i="16"/>
  <c r="CO913" i="16"/>
  <c r="CN913" i="16"/>
  <c r="CM913" i="16"/>
  <c r="CL913" i="16"/>
  <c r="CP913" i="16" s="1"/>
  <c r="CQ913" i="16" s="1"/>
  <c r="DD912" i="16"/>
  <c r="DE912" i="16" s="1"/>
  <c r="DC912" i="16"/>
  <c r="DB912" i="16"/>
  <c r="CO912" i="16"/>
  <c r="CN912" i="16"/>
  <c r="CM912" i="16"/>
  <c r="CL912" i="16"/>
  <c r="CP912" i="16" s="1"/>
  <c r="CQ912" i="16" s="1"/>
  <c r="DC911" i="16"/>
  <c r="DD911" i="16" s="1"/>
  <c r="DE911" i="16" s="1"/>
  <c r="DB911" i="16"/>
  <c r="CO911" i="16"/>
  <c r="CN911" i="16"/>
  <c r="CM911" i="16"/>
  <c r="CL911" i="16"/>
  <c r="CP911" i="16" s="1"/>
  <c r="CQ911" i="16" s="1"/>
  <c r="DE910" i="16"/>
  <c r="DD910" i="16"/>
  <c r="DC910" i="16"/>
  <c r="DB910" i="16"/>
  <c r="CP910" i="16"/>
  <c r="CQ910" i="16" s="1"/>
  <c r="CO910" i="16"/>
  <c r="CN910" i="16"/>
  <c r="CM910" i="16"/>
  <c r="CL910" i="16"/>
  <c r="DC909" i="16"/>
  <c r="DD909" i="16" s="1"/>
  <c r="DE909" i="16" s="1"/>
  <c r="DB909" i="16"/>
  <c r="CO909" i="16"/>
  <c r="CN909" i="16"/>
  <c r="CM909" i="16"/>
  <c r="CL909" i="16"/>
  <c r="CP909" i="16" s="1"/>
  <c r="CQ909" i="16" s="1"/>
  <c r="DD908" i="16"/>
  <c r="DE908" i="16" s="1"/>
  <c r="DC908" i="16"/>
  <c r="DB908" i="16"/>
  <c r="CO908" i="16"/>
  <c r="CN908" i="16"/>
  <c r="CM908" i="16"/>
  <c r="CL908" i="16"/>
  <c r="CP908" i="16" s="1"/>
  <c r="CQ908" i="16" s="1"/>
  <c r="DC907" i="16"/>
  <c r="DD907" i="16" s="1"/>
  <c r="DE907" i="16" s="1"/>
  <c r="DB907" i="16"/>
  <c r="CO907" i="16"/>
  <c r="CN907" i="16"/>
  <c r="CM907" i="16"/>
  <c r="CL907" i="16"/>
  <c r="CP907" i="16" s="1"/>
  <c r="CQ907" i="16" s="1"/>
  <c r="DE906" i="16"/>
  <c r="DD906" i="16"/>
  <c r="DC906" i="16"/>
  <c r="DB906" i="16"/>
  <c r="CP906" i="16"/>
  <c r="CQ906" i="16" s="1"/>
  <c r="CO906" i="16"/>
  <c r="CN906" i="16"/>
  <c r="CM906" i="16"/>
  <c r="CL906" i="16"/>
  <c r="DC905" i="16"/>
  <c r="DB905" i="16"/>
  <c r="CO905" i="16"/>
  <c r="CN905" i="16"/>
  <c r="CM905" i="16"/>
  <c r="CL905" i="16"/>
  <c r="CP905" i="16" s="1"/>
  <c r="CQ905" i="16" s="1"/>
  <c r="DD904" i="16"/>
  <c r="DE904" i="16" s="1"/>
  <c r="DC904" i="16"/>
  <c r="DB904" i="16"/>
  <c r="CO904" i="16"/>
  <c r="CN904" i="16"/>
  <c r="CM904" i="16"/>
  <c r="CL904" i="16"/>
  <c r="CP904" i="16" s="1"/>
  <c r="CQ904" i="16" s="1"/>
  <c r="DC903" i="16"/>
  <c r="DD903" i="16" s="1"/>
  <c r="DE903" i="16" s="1"/>
  <c r="DB903" i="16"/>
  <c r="CO903" i="16"/>
  <c r="CN903" i="16"/>
  <c r="CM903" i="16"/>
  <c r="CL903" i="16"/>
  <c r="CP903" i="16" s="1"/>
  <c r="CQ903" i="16" s="1"/>
  <c r="DE902" i="16"/>
  <c r="DD902" i="16"/>
  <c r="DC902" i="16"/>
  <c r="DB902" i="16"/>
  <c r="CP902" i="16"/>
  <c r="CQ902" i="16" s="1"/>
  <c r="CO902" i="16"/>
  <c r="CN902" i="16"/>
  <c r="CM902" i="16"/>
  <c r="CL902" i="16"/>
  <c r="DC901" i="16"/>
  <c r="DD901" i="16" s="1"/>
  <c r="DE901" i="16" s="1"/>
  <c r="DB901" i="16"/>
  <c r="CO901" i="16"/>
  <c r="CN901" i="16"/>
  <c r="CM901" i="16"/>
  <c r="CL901" i="16"/>
  <c r="CP901" i="16" s="1"/>
  <c r="CQ901" i="16" s="1"/>
  <c r="DD900" i="16"/>
  <c r="DE900" i="16" s="1"/>
  <c r="DC900" i="16"/>
  <c r="DB900" i="16"/>
  <c r="CO900" i="16"/>
  <c r="CN900" i="16"/>
  <c r="CM900" i="16"/>
  <c r="CL900" i="16"/>
  <c r="CP900" i="16" s="1"/>
  <c r="CQ900" i="16" s="1"/>
  <c r="DC899" i="16"/>
  <c r="DD899" i="16" s="1"/>
  <c r="DE899" i="16" s="1"/>
  <c r="DB899" i="16"/>
  <c r="CO899" i="16"/>
  <c r="CN899" i="16"/>
  <c r="CM899" i="16"/>
  <c r="CL899" i="16"/>
  <c r="DE898" i="16"/>
  <c r="DD898" i="16"/>
  <c r="DC898" i="16"/>
  <c r="DB898" i="16"/>
  <c r="CP898" i="16"/>
  <c r="CQ898" i="16" s="1"/>
  <c r="CO898" i="16"/>
  <c r="CN898" i="16"/>
  <c r="CM898" i="16"/>
  <c r="CL898" i="16"/>
  <c r="DC897" i="16"/>
  <c r="DB897" i="16"/>
  <c r="CO897" i="16"/>
  <c r="CN897" i="16"/>
  <c r="CM897" i="16"/>
  <c r="CL897" i="16"/>
  <c r="CP897" i="16" s="1"/>
  <c r="CQ897" i="16" s="1"/>
  <c r="DD896" i="16"/>
  <c r="DE896" i="16" s="1"/>
  <c r="DC896" i="16"/>
  <c r="DB896" i="16"/>
  <c r="CO896" i="16"/>
  <c r="CN896" i="16"/>
  <c r="CM896" i="16"/>
  <c r="CL896" i="16"/>
  <c r="CP896" i="16" s="1"/>
  <c r="CQ896" i="16" s="1"/>
  <c r="DC895" i="16"/>
  <c r="DD895" i="16" s="1"/>
  <c r="DE895" i="16" s="1"/>
  <c r="DB895" i="16"/>
  <c r="CO895" i="16"/>
  <c r="CN895" i="16"/>
  <c r="CM895" i="16"/>
  <c r="CP895" i="16" s="1"/>
  <c r="CQ895" i="16" s="1"/>
  <c r="CL895" i="16"/>
  <c r="DE894" i="16"/>
  <c r="DD894" i="16"/>
  <c r="DC894" i="16"/>
  <c r="DB894" i="16"/>
  <c r="CP894" i="16"/>
  <c r="CQ894" i="16" s="1"/>
  <c r="CO894" i="16"/>
  <c r="CN894" i="16"/>
  <c r="CM894" i="16"/>
  <c r="CL894" i="16"/>
  <c r="DC893" i="16"/>
  <c r="DD893" i="16" s="1"/>
  <c r="DE893" i="16" s="1"/>
  <c r="DB893" i="16"/>
  <c r="CO893" i="16"/>
  <c r="CN893" i="16"/>
  <c r="CM893" i="16"/>
  <c r="CL893" i="16"/>
  <c r="CP893" i="16" s="1"/>
  <c r="CQ893" i="16" s="1"/>
  <c r="DD892" i="16"/>
  <c r="DE892" i="16" s="1"/>
  <c r="DC892" i="16"/>
  <c r="DB892" i="16"/>
  <c r="CO892" i="16"/>
  <c r="CN892" i="16"/>
  <c r="CM892" i="16"/>
  <c r="CL892" i="16"/>
  <c r="CP892" i="16" s="1"/>
  <c r="CQ892" i="16" s="1"/>
  <c r="DC891" i="16"/>
  <c r="DD891" i="16" s="1"/>
  <c r="DE891" i="16" s="1"/>
  <c r="DB891" i="16"/>
  <c r="CO891" i="16"/>
  <c r="CN891" i="16"/>
  <c r="CM891" i="16"/>
  <c r="CL891" i="16"/>
  <c r="DE890" i="16"/>
  <c r="DD890" i="16"/>
  <c r="DC890" i="16"/>
  <c r="DB890" i="16"/>
  <c r="CP890" i="16"/>
  <c r="CQ890" i="16" s="1"/>
  <c r="CO890" i="16"/>
  <c r="CN890" i="16"/>
  <c r="CM890" i="16"/>
  <c r="CL890" i="16"/>
  <c r="DC889" i="16"/>
  <c r="DB889" i="16"/>
  <c r="CO889" i="16"/>
  <c r="CN889" i="16"/>
  <c r="CM889" i="16"/>
  <c r="CL889" i="16"/>
  <c r="CP889" i="16" s="1"/>
  <c r="CQ889" i="16" s="1"/>
  <c r="DD888" i="16"/>
  <c r="DE888" i="16" s="1"/>
  <c r="DC888" i="16"/>
  <c r="DB888" i="16"/>
  <c r="CO888" i="16"/>
  <c r="CN888" i="16"/>
  <c r="CM888" i="16"/>
  <c r="CL888" i="16"/>
  <c r="CP888" i="16" s="1"/>
  <c r="CQ888" i="16" s="1"/>
  <c r="DC887" i="16"/>
  <c r="DD887" i="16" s="1"/>
  <c r="DE887" i="16" s="1"/>
  <c r="DB887" i="16"/>
  <c r="CO887" i="16"/>
  <c r="CN887" i="16"/>
  <c r="CM887" i="16"/>
  <c r="CL887" i="16"/>
  <c r="CP887" i="16" s="1"/>
  <c r="CQ887" i="16" s="1"/>
  <c r="DE886" i="16"/>
  <c r="DD886" i="16"/>
  <c r="DC886" i="16"/>
  <c r="DB886" i="16"/>
  <c r="CP886" i="16"/>
  <c r="CQ886" i="16" s="1"/>
  <c r="CO886" i="16"/>
  <c r="CN886" i="16"/>
  <c r="CM886" i="16"/>
  <c r="CL886" i="16"/>
  <c r="DC885" i="16"/>
  <c r="DD885" i="16" s="1"/>
  <c r="DE885" i="16" s="1"/>
  <c r="DB885" i="16"/>
  <c r="CO885" i="16"/>
  <c r="CN885" i="16"/>
  <c r="CM885" i="16"/>
  <c r="CL885" i="16"/>
  <c r="CP885" i="16" s="1"/>
  <c r="CQ885" i="16" s="1"/>
  <c r="DD884" i="16"/>
  <c r="DE884" i="16" s="1"/>
  <c r="DC884" i="16"/>
  <c r="DB884" i="16"/>
  <c r="CO884" i="16"/>
  <c r="CN884" i="16"/>
  <c r="CM884" i="16"/>
  <c r="CL884" i="16"/>
  <c r="CP884" i="16" s="1"/>
  <c r="CQ884" i="16" s="1"/>
  <c r="DC883" i="16"/>
  <c r="DD883" i="16" s="1"/>
  <c r="DE883" i="16" s="1"/>
  <c r="DB883" i="16"/>
  <c r="CO883" i="16"/>
  <c r="CN883" i="16"/>
  <c r="CM883" i="16"/>
  <c r="CL883" i="16"/>
  <c r="CP883" i="16" s="1"/>
  <c r="CQ883" i="16" s="1"/>
  <c r="DE882" i="16"/>
  <c r="DD882" i="16"/>
  <c r="DC882" i="16"/>
  <c r="DB882" i="16"/>
  <c r="CP882" i="16"/>
  <c r="CQ882" i="16" s="1"/>
  <c r="CO882" i="16"/>
  <c r="CN882" i="16"/>
  <c r="CM882" i="16"/>
  <c r="CL882" i="16"/>
  <c r="DC881" i="16"/>
  <c r="DB881" i="16"/>
  <c r="CO881" i="16"/>
  <c r="CN881" i="16"/>
  <c r="CM881" i="16"/>
  <c r="CL881" i="16"/>
  <c r="CP881" i="16" s="1"/>
  <c r="CQ881" i="16" s="1"/>
  <c r="DD880" i="16"/>
  <c r="DE880" i="16" s="1"/>
  <c r="DC880" i="16"/>
  <c r="DB880" i="16"/>
  <c r="CO880" i="16"/>
  <c r="CN880" i="16"/>
  <c r="CM880" i="16"/>
  <c r="CL880" i="16"/>
  <c r="CP880" i="16" s="1"/>
  <c r="CQ880" i="16" s="1"/>
  <c r="DC879" i="16"/>
  <c r="DD879" i="16" s="1"/>
  <c r="DE879" i="16" s="1"/>
  <c r="DB879" i="16"/>
  <c r="CO879" i="16"/>
  <c r="CN879" i="16"/>
  <c r="CM879" i="16"/>
  <c r="CL879" i="16"/>
  <c r="CP879" i="16" s="1"/>
  <c r="CQ879" i="16" s="1"/>
  <c r="DE878" i="16"/>
  <c r="DD878" i="16"/>
  <c r="DC878" i="16"/>
  <c r="DB878" i="16"/>
  <c r="CO878" i="16"/>
  <c r="CN878" i="16"/>
  <c r="CM878" i="16"/>
  <c r="CP878" i="16" s="1"/>
  <c r="CQ878" i="16" s="1"/>
  <c r="CL878" i="16"/>
  <c r="DC877" i="16"/>
  <c r="DD877" i="16" s="1"/>
  <c r="DE877" i="16" s="1"/>
  <c r="DB877" i="16"/>
  <c r="CO877" i="16"/>
  <c r="CN877" i="16"/>
  <c r="CM877" i="16"/>
  <c r="CL877" i="16"/>
  <c r="CP877" i="16" s="1"/>
  <c r="CQ877" i="16" s="1"/>
  <c r="DC876" i="16"/>
  <c r="DD876" i="16" s="1"/>
  <c r="DE876" i="16" s="1"/>
  <c r="DB876" i="16"/>
  <c r="CO876" i="16"/>
  <c r="CN876" i="16"/>
  <c r="CM876" i="16"/>
  <c r="CL876" i="16"/>
  <c r="CP876" i="16" s="1"/>
  <c r="CQ876" i="16" s="1"/>
  <c r="DC875" i="16"/>
  <c r="DD875" i="16" s="1"/>
  <c r="DE875" i="16" s="1"/>
  <c r="DB875" i="16"/>
  <c r="CO875" i="16"/>
  <c r="CN875" i="16"/>
  <c r="CM875" i="16"/>
  <c r="CL875" i="16"/>
  <c r="CP875" i="16" s="1"/>
  <c r="CQ875" i="16" s="1"/>
  <c r="DE874" i="16"/>
  <c r="DD874" i="16"/>
  <c r="DC874" i="16"/>
  <c r="DB874" i="16"/>
  <c r="CP874" i="16"/>
  <c r="CQ874" i="16" s="1"/>
  <c r="CO874" i="16"/>
  <c r="CN874" i="16"/>
  <c r="CM874" i="16"/>
  <c r="CL874" i="16"/>
  <c r="DC873" i="16"/>
  <c r="DB873" i="16"/>
  <c r="CO873" i="16"/>
  <c r="CN873" i="16"/>
  <c r="CM873" i="16"/>
  <c r="CL873" i="16"/>
  <c r="DD872" i="16"/>
  <c r="DE872" i="16" s="1"/>
  <c r="DC872" i="16"/>
  <c r="DB872" i="16"/>
  <c r="CO872" i="16"/>
  <c r="CN872" i="16"/>
  <c r="CM872" i="16"/>
  <c r="CL872" i="16"/>
  <c r="CP872" i="16" s="1"/>
  <c r="CQ872" i="16" s="1"/>
  <c r="DE871" i="16"/>
  <c r="DC871" i="16"/>
  <c r="DD871" i="16" s="1"/>
  <c r="DB871" i="16"/>
  <c r="CO871" i="16"/>
  <c r="CN871" i="16"/>
  <c r="CM871" i="16"/>
  <c r="CL871" i="16"/>
  <c r="DE870" i="16"/>
  <c r="DD870" i="16"/>
  <c r="DC870" i="16"/>
  <c r="DB870" i="16"/>
  <c r="CO870" i="16"/>
  <c r="CN870" i="16"/>
  <c r="CM870" i="16"/>
  <c r="CP870" i="16" s="1"/>
  <c r="CQ870" i="16" s="1"/>
  <c r="CL870" i="16"/>
  <c r="DC869" i="16"/>
  <c r="DD869" i="16" s="1"/>
  <c r="DE869" i="16" s="1"/>
  <c r="DB869" i="16"/>
  <c r="CQ869" i="16"/>
  <c r="CO869" i="16"/>
  <c r="CN869" i="16"/>
  <c r="CM869" i="16"/>
  <c r="CL869" i="16"/>
  <c r="CP869" i="16" s="1"/>
  <c r="DC868" i="16"/>
  <c r="DD868" i="16" s="1"/>
  <c r="DE868" i="16" s="1"/>
  <c r="DB868" i="16"/>
  <c r="CQ868" i="16"/>
  <c r="CO868" i="16"/>
  <c r="CN868" i="16"/>
  <c r="CM868" i="16"/>
  <c r="CL868" i="16"/>
  <c r="CP868" i="16" s="1"/>
  <c r="DC867" i="16"/>
  <c r="DD867" i="16" s="1"/>
  <c r="DE867" i="16" s="1"/>
  <c r="DB867" i="16"/>
  <c r="CO867" i="16"/>
  <c r="CN867" i="16"/>
  <c r="CM867" i="16"/>
  <c r="CL867" i="16"/>
  <c r="DE866" i="16"/>
  <c r="DD866" i="16"/>
  <c r="DC866" i="16"/>
  <c r="DB866" i="16"/>
  <c r="CP866" i="16"/>
  <c r="CQ866" i="16" s="1"/>
  <c r="CO866" i="16"/>
  <c r="CN866" i="16"/>
  <c r="CM866" i="16"/>
  <c r="CL866" i="16"/>
  <c r="DC865" i="16"/>
  <c r="DB865" i="16"/>
  <c r="CO865" i="16"/>
  <c r="CN865" i="16"/>
  <c r="CM865" i="16"/>
  <c r="CL865" i="16"/>
  <c r="DC864" i="16"/>
  <c r="DD864" i="16" s="1"/>
  <c r="DE864" i="16" s="1"/>
  <c r="DB864" i="16"/>
  <c r="CO864" i="16"/>
  <c r="CN864" i="16"/>
  <c r="CM864" i="16"/>
  <c r="CL864" i="16"/>
  <c r="CP864" i="16" s="1"/>
  <c r="CQ864" i="16" s="1"/>
  <c r="DC863" i="16"/>
  <c r="DD863" i="16" s="1"/>
  <c r="DE863" i="16" s="1"/>
  <c r="DB863" i="16"/>
  <c r="CO863" i="16"/>
  <c r="CN863" i="16"/>
  <c r="CM863" i="16"/>
  <c r="CL863" i="16"/>
  <c r="CP863" i="16" s="1"/>
  <c r="CQ863" i="16" s="1"/>
  <c r="DE862" i="16"/>
  <c r="DD862" i="16"/>
  <c r="DC862" i="16"/>
  <c r="DB862" i="16"/>
  <c r="CO862" i="16"/>
  <c r="CN862" i="16"/>
  <c r="CM862" i="16"/>
  <c r="CP862" i="16" s="1"/>
  <c r="CQ862" i="16" s="1"/>
  <c r="CL862" i="16"/>
  <c r="DC861" i="16"/>
  <c r="DB861" i="16"/>
  <c r="CQ861" i="16"/>
  <c r="CO861" i="16"/>
  <c r="CN861" i="16"/>
  <c r="CM861" i="16"/>
  <c r="CL861" i="16"/>
  <c r="CP861" i="16" s="1"/>
  <c r="DC860" i="16"/>
  <c r="DD860" i="16" s="1"/>
  <c r="DE860" i="16" s="1"/>
  <c r="DB860" i="16"/>
  <c r="CQ860" i="16"/>
  <c r="CO860" i="16"/>
  <c r="CN860" i="16"/>
  <c r="CM860" i="16"/>
  <c r="CL860" i="16"/>
  <c r="CP860" i="16" s="1"/>
  <c r="DC859" i="16"/>
  <c r="DD859" i="16" s="1"/>
  <c r="DE859" i="16" s="1"/>
  <c r="DB859" i="16"/>
  <c r="CO859" i="16"/>
  <c r="CN859" i="16"/>
  <c r="CM859" i="16"/>
  <c r="CL859" i="16"/>
  <c r="DE858" i="16"/>
  <c r="DD858" i="16"/>
  <c r="DC858" i="16"/>
  <c r="DB858" i="16"/>
  <c r="CP858" i="16"/>
  <c r="CQ858" i="16" s="1"/>
  <c r="CO858" i="16"/>
  <c r="CN858" i="16"/>
  <c r="CM858" i="16"/>
  <c r="CL858" i="16"/>
  <c r="DC857" i="16"/>
  <c r="DB857" i="16"/>
  <c r="CO857" i="16"/>
  <c r="CN857" i="16"/>
  <c r="CM857" i="16"/>
  <c r="CL857" i="16"/>
  <c r="DD856" i="16"/>
  <c r="DE856" i="16" s="1"/>
  <c r="DC856" i="16"/>
  <c r="DB856" i="16"/>
  <c r="CQ856" i="16"/>
  <c r="CO856" i="16"/>
  <c r="CN856" i="16"/>
  <c r="CM856" i="16"/>
  <c r="CL856" i="16"/>
  <c r="CP856" i="16" s="1"/>
  <c r="DE855" i="16"/>
  <c r="DC855" i="16"/>
  <c r="DD855" i="16" s="1"/>
  <c r="DB855" i="16"/>
  <c r="CO855" i="16"/>
  <c r="CN855" i="16"/>
  <c r="CM855" i="16"/>
  <c r="CL855" i="16"/>
  <c r="DE854" i="16"/>
  <c r="DD854" i="16"/>
  <c r="DC854" i="16"/>
  <c r="DB854" i="16"/>
  <c r="CO854" i="16"/>
  <c r="CN854" i="16"/>
  <c r="CM854" i="16"/>
  <c r="CL854" i="16"/>
  <c r="DC853" i="16"/>
  <c r="DD853" i="16" s="1"/>
  <c r="DE853" i="16" s="1"/>
  <c r="DB853" i="16"/>
  <c r="CO853" i="16"/>
  <c r="CN853" i="16"/>
  <c r="CM853" i="16"/>
  <c r="CL853" i="16"/>
  <c r="CP853" i="16" s="1"/>
  <c r="CQ853" i="16" s="1"/>
  <c r="DC852" i="16"/>
  <c r="DD852" i="16" s="1"/>
  <c r="DE852" i="16" s="1"/>
  <c r="DB852" i="16"/>
  <c r="CO852" i="16"/>
  <c r="CN852" i="16"/>
  <c r="CM852" i="16"/>
  <c r="CL852" i="16"/>
  <c r="CP852" i="16" s="1"/>
  <c r="CQ852" i="16" s="1"/>
  <c r="DC851" i="16"/>
  <c r="DD851" i="16" s="1"/>
  <c r="DE851" i="16" s="1"/>
  <c r="DB851" i="16"/>
  <c r="CO851" i="16"/>
  <c r="CN851" i="16"/>
  <c r="CM851" i="16"/>
  <c r="CL851" i="16"/>
  <c r="DE850" i="16"/>
  <c r="DD850" i="16"/>
  <c r="DC850" i="16"/>
  <c r="DB850" i="16"/>
  <c r="CO850" i="16"/>
  <c r="CP850" i="16" s="1"/>
  <c r="CQ850" i="16" s="1"/>
  <c r="CN850" i="16"/>
  <c r="CM850" i="16"/>
  <c r="CL850" i="16"/>
  <c r="DC849" i="16"/>
  <c r="DB849" i="16"/>
  <c r="CO849" i="16"/>
  <c r="CN849" i="16"/>
  <c r="CM849" i="16"/>
  <c r="CL849" i="16"/>
  <c r="DD848" i="16"/>
  <c r="DE848" i="16" s="1"/>
  <c r="DC848" i="16"/>
  <c r="DB848" i="16"/>
  <c r="CQ848" i="16"/>
  <c r="CO848" i="16"/>
  <c r="CN848" i="16"/>
  <c r="CM848" i="16"/>
  <c r="CL848" i="16"/>
  <c r="CP848" i="16" s="1"/>
  <c r="DE847" i="16"/>
  <c r="DC847" i="16"/>
  <c r="DD847" i="16" s="1"/>
  <c r="DB847" i="16"/>
  <c r="CO847" i="16"/>
  <c r="CN847" i="16"/>
  <c r="CM847" i="16"/>
  <c r="CL847" i="16"/>
  <c r="CP847" i="16" s="1"/>
  <c r="CQ847" i="16" s="1"/>
  <c r="DE846" i="16"/>
  <c r="DD846" i="16"/>
  <c r="DC846" i="16"/>
  <c r="DB846" i="16"/>
  <c r="CO846" i="16"/>
  <c r="CN846" i="16"/>
  <c r="CM846" i="16"/>
  <c r="CP846" i="16" s="1"/>
  <c r="CQ846" i="16" s="1"/>
  <c r="CL846" i="16"/>
  <c r="DC845" i="16"/>
  <c r="DD845" i="16" s="1"/>
  <c r="DE845" i="16" s="1"/>
  <c r="DB845" i="16"/>
  <c r="CO845" i="16"/>
  <c r="CN845" i="16"/>
  <c r="CM845" i="16"/>
  <c r="CL845" i="16"/>
  <c r="CP845" i="16" s="1"/>
  <c r="CQ845" i="16" s="1"/>
  <c r="DC844" i="16"/>
  <c r="DD844" i="16" s="1"/>
  <c r="DE844" i="16" s="1"/>
  <c r="DB844" i="16"/>
  <c r="CO844" i="16"/>
  <c r="CN844" i="16"/>
  <c r="CM844" i="16"/>
  <c r="CL844" i="16"/>
  <c r="CP844" i="16" s="1"/>
  <c r="CQ844" i="16" s="1"/>
  <c r="DC843" i="16"/>
  <c r="DD843" i="16" s="1"/>
  <c r="DE843" i="16" s="1"/>
  <c r="DB843" i="16"/>
  <c r="CO843" i="16"/>
  <c r="CN843" i="16"/>
  <c r="CM843" i="16"/>
  <c r="CL843" i="16"/>
  <c r="CP843" i="16" s="1"/>
  <c r="CQ843" i="16" s="1"/>
  <c r="DE842" i="16"/>
  <c r="DD842" i="16"/>
  <c r="DC842" i="16"/>
  <c r="DB842" i="16"/>
  <c r="CP842" i="16"/>
  <c r="CQ842" i="16" s="1"/>
  <c r="CO842" i="16"/>
  <c r="CN842" i="16"/>
  <c r="CM842" i="16"/>
  <c r="CL842" i="16"/>
  <c r="DC841" i="16"/>
  <c r="DB841" i="16"/>
  <c r="CO841" i="16"/>
  <c r="CN841" i="16"/>
  <c r="CM841" i="16"/>
  <c r="CL841" i="16"/>
  <c r="DD840" i="16"/>
  <c r="DE840" i="16" s="1"/>
  <c r="DC840" i="16"/>
  <c r="DB840" i="16"/>
  <c r="CO840" i="16"/>
  <c r="CN840" i="16"/>
  <c r="CM840" i="16"/>
  <c r="CL840" i="16"/>
  <c r="CP840" i="16" s="1"/>
  <c r="CQ840" i="16" s="1"/>
  <c r="DE839" i="16"/>
  <c r="DC839" i="16"/>
  <c r="DD839" i="16" s="1"/>
  <c r="DB839" i="16"/>
  <c r="CO839" i="16"/>
  <c r="CN839" i="16"/>
  <c r="CM839" i="16"/>
  <c r="CL839" i="16"/>
  <c r="DE838" i="16"/>
  <c r="DD838" i="16"/>
  <c r="DC838" i="16"/>
  <c r="DB838" i="16"/>
  <c r="CO838" i="16"/>
  <c r="CN838" i="16"/>
  <c r="CM838" i="16"/>
  <c r="CP838" i="16" s="1"/>
  <c r="CQ838" i="16" s="1"/>
  <c r="CL838" i="16"/>
  <c r="DC837" i="16"/>
  <c r="DD837" i="16" s="1"/>
  <c r="DE837" i="16" s="1"/>
  <c r="DB837" i="16"/>
  <c r="CQ837" i="16"/>
  <c r="CO837" i="16"/>
  <c r="CN837" i="16"/>
  <c r="CM837" i="16"/>
  <c r="CL837" i="16"/>
  <c r="CP837" i="16" s="1"/>
  <c r="DC836" i="16"/>
  <c r="DD836" i="16" s="1"/>
  <c r="DE836" i="16" s="1"/>
  <c r="DB836" i="16"/>
  <c r="CQ836" i="16"/>
  <c r="CO836" i="16"/>
  <c r="CN836" i="16"/>
  <c r="CM836" i="16"/>
  <c r="CL836" i="16"/>
  <c r="CP836" i="16" s="1"/>
  <c r="DC835" i="16"/>
  <c r="DD835" i="16" s="1"/>
  <c r="DE835" i="16" s="1"/>
  <c r="DB835" i="16"/>
  <c r="CO835" i="16"/>
  <c r="CN835" i="16"/>
  <c r="CM835" i="16"/>
  <c r="CL835" i="16"/>
  <c r="DE834" i="16"/>
  <c r="DD834" i="16"/>
  <c r="DC834" i="16"/>
  <c r="DB834" i="16"/>
  <c r="CP834" i="16"/>
  <c r="CQ834" i="16" s="1"/>
  <c r="CO834" i="16"/>
  <c r="CN834" i="16"/>
  <c r="CM834" i="16"/>
  <c r="CL834" i="16"/>
  <c r="DC833" i="16"/>
  <c r="DB833" i="16"/>
  <c r="CO833" i="16"/>
  <c r="CN833" i="16"/>
  <c r="CM833" i="16"/>
  <c r="CL833" i="16"/>
  <c r="DC832" i="16"/>
  <c r="DD832" i="16" s="1"/>
  <c r="DE832" i="16" s="1"/>
  <c r="DB832" i="16"/>
  <c r="CO832" i="16"/>
  <c r="CN832" i="16"/>
  <c r="CM832" i="16"/>
  <c r="CL832" i="16"/>
  <c r="CP832" i="16" s="1"/>
  <c r="CQ832" i="16" s="1"/>
  <c r="DC831" i="16"/>
  <c r="DD831" i="16" s="1"/>
  <c r="DE831" i="16" s="1"/>
  <c r="DB831" i="16"/>
  <c r="CO831" i="16"/>
  <c r="CN831" i="16"/>
  <c r="CM831" i="16"/>
  <c r="CL831" i="16"/>
  <c r="CP831" i="16" s="1"/>
  <c r="CQ831" i="16" s="1"/>
  <c r="DE830" i="16"/>
  <c r="DD830" i="16"/>
  <c r="DC830" i="16"/>
  <c r="DB830" i="16"/>
  <c r="CO830" i="16"/>
  <c r="CN830" i="16"/>
  <c r="CM830" i="16"/>
  <c r="CP830" i="16" s="1"/>
  <c r="CQ830" i="16" s="1"/>
  <c r="CL830" i="16"/>
  <c r="DC829" i="16"/>
  <c r="DB829" i="16"/>
  <c r="CQ829" i="16"/>
  <c r="CO829" i="16"/>
  <c r="CN829" i="16"/>
  <c r="CM829" i="16"/>
  <c r="CL829" i="16"/>
  <c r="CP829" i="16" s="1"/>
  <c r="DC828" i="16"/>
  <c r="DD828" i="16" s="1"/>
  <c r="DE828" i="16" s="1"/>
  <c r="DB828" i="16"/>
  <c r="CQ828" i="16"/>
  <c r="CO828" i="16"/>
  <c r="CN828" i="16"/>
  <c r="CM828" i="16"/>
  <c r="CL828" i="16"/>
  <c r="CP828" i="16" s="1"/>
  <c r="DC827" i="16"/>
  <c r="DD827" i="16" s="1"/>
  <c r="DE827" i="16" s="1"/>
  <c r="DB827" i="16"/>
  <c r="CO827" i="16"/>
  <c r="CN827" i="16"/>
  <c r="CM827" i="16"/>
  <c r="CL827" i="16"/>
  <c r="DE826" i="16"/>
  <c r="DD826" i="16"/>
  <c r="DC826" i="16"/>
  <c r="DB826" i="16"/>
  <c r="CP826" i="16"/>
  <c r="CQ826" i="16" s="1"/>
  <c r="CO826" i="16"/>
  <c r="CN826" i="16"/>
  <c r="CM826" i="16"/>
  <c r="CL826" i="16"/>
  <c r="DC825" i="16"/>
  <c r="DB825" i="16"/>
  <c r="CO825" i="16"/>
  <c r="CN825" i="16"/>
  <c r="CM825" i="16"/>
  <c r="CL825" i="16"/>
  <c r="DD824" i="16"/>
  <c r="DE824" i="16" s="1"/>
  <c r="DC824" i="16"/>
  <c r="DB824" i="16"/>
  <c r="CQ824" i="16"/>
  <c r="CO824" i="16"/>
  <c r="CN824" i="16"/>
  <c r="CM824" i="16"/>
  <c r="CL824" i="16"/>
  <c r="CP824" i="16" s="1"/>
  <c r="DE823" i="16"/>
  <c r="DC823" i="16"/>
  <c r="DD823" i="16" s="1"/>
  <c r="DB823" i="16"/>
  <c r="CO823" i="16"/>
  <c r="CN823" i="16"/>
  <c r="CM823" i="16"/>
  <c r="CL823" i="16"/>
  <c r="DE822" i="16"/>
  <c r="DD822" i="16"/>
  <c r="DC822" i="16"/>
  <c r="DB822" i="16"/>
  <c r="CO822" i="16"/>
  <c r="CN822" i="16"/>
  <c r="CM822" i="16"/>
  <c r="CP822" i="16" s="1"/>
  <c r="CQ822" i="16" s="1"/>
  <c r="CL822" i="16"/>
  <c r="DC821" i="16"/>
  <c r="DD821" i="16" s="1"/>
  <c r="DE821" i="16" s="1"/>
  <c r="DB821" i="16"/>
  <c r="CO821" i="16"/>
  <c r="CN821" i="16"/>
  <c r="CM821" i="16"/>
  <c r="CL821" i="16"/>
  <c r="CP821" i="16" s="1"/>
  <c r="CQ821" i="16" s="1"/>
  <c r="DC820" i="16"/>
  <c r="DD820" i="16" s="1"/>
  <c r="DE820" i="16" s="1"/>
  <c r="DB820" i="16"/>
  <c r="CO820" i="16"/>
  <c r="CN820" i="16"/>
  <c r="CM820" i="16"/>
  <c r="CL820" i="16"/>
  <c r="CP820" i="16" s="1"/>
  <c r="CQ820" i="16" s="1"/>
  <c r="DC819" i="16"/>
  <c r="DD819" i="16" s="1"/>
  <c r="DE819" i="16" s="1"/>
  <c r="DB819" i="16"/>
  <c r="CO819" i="16"/>
  <c r="CN819" i="16"/>
  <c r="CM819" i="16"/>
  <c r="CL819" i="16"/>
  <c r="DE818" i="16"/>
  <c r="DD818" i="16"/>
  <c r="DC818" i="16"/>
  <c r="DB818" i="16"/>
  <c r="CO818" i="16"/>
  <c r="CP818" i="16" s="1"/>
  <c r="CQ818" i="16" s="1"/>
  <c r="CN818" i="16"/>
  <c r="CM818" i="16"/>
  <c r="CL818" i="16"/>
  <c r="DC817" i="16"/>
  <c r="DB817" i="16"/>
  <c r="CO817" i="16"/>
  <c r="CN817" i="16"/>
  <c r="CM817" i="16"/>
  <c r="CL817" i="16"/>
  <c r="DD816" i="16"/>
  <c r="DE816" i="16" s="1"/>
  <c r="DC816" i="16"/>
  <c r="DB816" i="16"/>
  <c r="CQ816" i="16"/>
  <c r="CO816" i="16"/>
  <c r="CN816" i="16"/>
  <c r="CM816" i="16"/>
  <c r="CL816" i="16"/>
  <c r="CP816" i="16" s="1"/>
  <c r="DE815" i="16"/>
  <c r="DC815" i="16"/>
  <c r="DD815" i="16" s="1"/>
  <c r="DB815" i="16"/>
  <c r="CO815" i="16"/>
  <c r="CN815" i="16"/>
  <c r="CM815" i="16"/>
  <c r="CL815" i="16"/>
  <c r="CP815" i="16" s="1"/>
  <c r="CQ815" i="16" s="1"/>
  <c r="DE814" i="16"/>
  <c r="DD814" i="16"/>
  <c r="DC814" i="16"/>
  <c r="DB814" i="16"/>
  <c r="CO814" i="16"/>
  <c r="CN814" i="16"/>
  <c r="CM814" i="16"/>
  <c r="CP814" i="16" s="1"/>
  <c r="CQ814" i="16" s="1"/>
  <c r="CL814" i="16"/>
  <c r="DC813" i="16"/>
  <c r="DD813" i="16" s="1"/>
  <c r="DE813" i="16" s="1"/>
  <c r="DB813" i="16"/>
  <c r="CO813" i="16"/>
  <c r="CN813" i="16"/>
  <c r="CM813" i="16"/>
  <c r="CL813" i="16"/>
  <c r="CP813" i="16" s="1"/>
  <c r="CQ813" i="16" s="1"/>
  <c r="DC812" i="16"/>
  <c r="DD812" i="16" s="1"/>
  <c r="DE812" i="16" s="1"/>
  <c r="DB812" i="16"/>
  <c r="CO812" i="16"/>
  <c r="CN812" i="16"/>
  <c r="CM812" i="16"/>
  <c r="CL812" i="16"/>
  <c r="CP812" i="16" s="1"/>
  <c r="CQ812" i="16" s="1"/>
  <c r="DC811" i="16"/>
  <c r="DD811" i="16" s="1"/>
  <c r="DE811" i="16" s="1"/>
  <c r="DB811" i="16"/>
  <c r="CO811" i="16"/>
  <c r="CN811" i="16"/>
  <c r="CM811" i="16"/>
  <c r="CL811" i="16"/>
  <c r="CP811" i="16" s="1"/>
  <c r="CQ811" i="16" s="1"/>
  <c r="DE810" i="16"/>
  <c r="DD810" i="16"/>
  <c r="DC810" i="16"/>
  <c r="DB810" i="16"/>
  <c r="CP810" i="16"/>
  <c r="CQ810" i="16" s="1"/>
  <c r="CO810" i="16"/>
  <c r="CN810" i="16"/>
  <c r="CM810" i="16"/>
  <c r="CL810" i="16"/>
  <c r="DC809" i="16"/>
  <c r="DB809" i="16"/>
  <c r="CO809" i="16"/>
  <c r="CN809" i="16"/>
  <c r="CM809" i="16"/>
  <c r="CL809" i="16"/>
  <c r="DD808" i="16"/>
  <c r="DE808" i="16" s="1"/>
  <c r="DC808" i="16"/>
  <c r="DB808" i="16"/>
  <c r="CO808" i="16"/>
  <c r="CN808" i="16"/>
  <c r="CM808" i="16"/>
  <c r="CL808" i="16"/>
  <c r="CP808" i="16" s="1"/>
  <c r="CQ808" i="16" s="1"/>
  <c r="DC807" i="16"/>
  <c r="DD807" i="16" s="1"/>
  <c r="DE807" i="16" s="1"/>
  <c r="DB807" i="16"/>
  <c r="CO807" i="16"/>
  <c r="CN807" i="16"/>
  <c r="CM807" i="16"/>
  <c r="CL807" i="16"/>
  <c r="CP807" i="16" s="1"/>
  <c r="CQ807" i="16" s="1"/>
  <c r="DE806" i="16"/>
  <c r="DD806" i="16"/>
  <c r="DC806" i="16"/>
  <c r="DB806" i="16"/>
  <c r="CO806" i="16"/>
  <c r="CN806" i="16"/>
  <c r="CM806" i="16"/>
  <c r="CL806" i="16"/>
  <c r="CP806" i="16" s="1"/>
  <c r="CQ806" i="16" s="1"/>
  <c r="DC805" i="16"/>
  <c r="DB805" i="16"/>
  <c r="CO805" i="16"/>
  <c r="CN805" i="16"/>
  <c r="CM805" i="16"/>
  <c r="CL805" i="16"/>
  <c r="DD804" i="16"/>
  <c r="DE804" i="16" s="1"/>
  <c r="DC804" i="16"/>
  <c r="DB804" i="16"/>
  <c r="CO804" i="16"/>
  <c r="CN804" i="16"/>
  <c r="CM804" i="16"/>
  <c r="CL804" i="16"/>
  <c r="CP804" i="16" s="1"/>
  <c r="CQ804" i="16" s="1"/>
  <c r="DC803" i="16"/>
  <c r="DD803" i="16" s="1"/>
  <c r="DE803" i="16" s="1"/>
  <c r="DB803" i="16"/>
  <c r="CO803" i="16"/>
  <c r="CN803" i="16"/>
  <c r="CM803" i="16"/>
  <c r="CL803" i="16"/>
  <c r="CP803" i="16" s="1"/>
  <c r="CQ803" i="16" s="1"/>
  <c r="DE802" i="16"/>
  <c r="DD802" i="16"/>
  <c r="DC802" i="16"/>
  <c r="DB802" i="16"/>
  <c r="CO802" i="16"/>
  <c r="CN802" i="16"/>
  <c r="CM802" i="16"/>
  <c r="CL802" i="16"/>
  <c r="CP802" i="16" s="1"/>
  <c r="CQ802" i="16" s="1"/>
  <c r="DC801" i="16"/>
  <c r="DB801" i="16"/>
  <c r="CO801" i="16"/>
  <c r="CN801" i="16"/>
  <c r="CM801" i="16"/>
  <c r="CL801" i="16"/>
  <c r="DD800" i="16"/>
  <c r="DE800" i="16" s="1"/>
  <c r="DC800" i="16"/>
  <c r="DB800" i="16"/>
  <c r="CO800" i="16"/>
  <c r="CN800" i="16"/>
  <c r="CM800" i="16"/>
  <c r="CL800" i="16"/>
  <c r="CP800" i="16" s="1"/>
  <c r="CQ800" i="16" s="1"/>
  <c r="DC799" i="16"/>
  <c r="DD799" i="16" s="1"/>
  <c r="DE799" i="16" s="1"/>
  <c r="DB799" i="16"/>
  <c r="CO799" i="16"/>
  <c r="CN799" i="16"/>
  <c r="CM799" i="16"/>
  <c r="CL799" i="16"/>
  <c r="CP799" i="16" s="1"/>
  <c r="CQ799" i="16" s="1"/>
  <c r="DE798" i="16"/>
  <c r="DD798" i="16"/>
  <c r="DC798" i="16"/>
  <c r="DB798" i="16"/>
  <c r="CO798" i="16"/>
  <c r="CN798" i="16"/>
  <c r="CM798" i="16"/>
  <c r="CL798" i="16"/>
  <c r="CP798" i="16" s="1"/>
  <c r="CQ798" i="16" s="1"/>
  <c r="DC797" i="16"/>
  <c r="DB797" i="16"/>
  <c r="CO797" i="16"/>
  <c r="CN797" i="16"/>
  <c r="CM797" i="16"/>
  <c r="CL797" i="16"/>
  <c r="DD796" i="16"/>
  <c r="DE796" i="16" s="1"/>
  <c r="DC796" i="16"/>
  <c r="DB796" i="16"/>
  <c r="CO796" i="16"/>
  <c r="CN796" i="16"/>
  <c r="CM796" i="16"/>
  <c r="CL796" i="16"/>
  <c r="CP796" i="16" s="1"/>
  <c r="CQ796" i="16" s="1"/>
  <c r="DC795" i="16"/>
  <c r="DD795" i="16" s="1"/>
  <c r="DE795" i="16" s="1"/>
  <c r="DB795" i="16"/>
  <c r="CO795" i="16"/>
  <c r="CN795" i="16"/>
  <c r="CM795" i="16"/>
  <c r="CL795" i="16"/>
  <c r="CP795" i="16" s="1"/>
  <c r="CQ795" i="16" s="1"/>
  <c r="DE794" i="16"/>
  <c r="DD794" i="16"/>
  <c r="DC794" i="16"/>
  <c r="DB794" i="16"/>
  <c r="CO794" i="16"/>
  <c r="CN794" i="16"/>
  <c r="CM794" i="16"/>
  <c r="CL794" i="16"/>
  <c r="CP794" i="16" s="1"/>
  <c r="CQ794" i="16" s="1"/>
  <c r="DC793" i="16"/>
  <c r="DB793" i="16"/>
  <c r="CO793" i="16"/>
  <c r="CN793" i="16"/>
  <c r="CM793" i="16"/>
  <c r="CL793" i="16"/>
  <c r="DD792" i="16"/>
  <c r="DE792" i="16" s="1"/>
  <c r="DC792" i="16"/>
  <c r="DB792" i="16"/>
  <c r="CO792" i="16"/>
  <c r="CN792" i="16"/>
  <c r="CM792" i="16"/>
  <c r="CL792" i="16"/>
  <c r="CP792" i="16" s="1"/>
  <c r="CQ792" i="16" s="1"/>
  <c r="DC791" i="16"/>
  <c r="DD791" i="16" s="1"/>
  <c r="DE791" i="16" s="1"/>
  <c r="DB791" i="16"/>
  <c r="CO791" i="16"/>
  <c r="CN791" i="16"/>
  <c r="CM791" i="16"/>
  <c r="CL791" i="16"/>
  <c r="CP791" i="16" s="1"/>
  <c r="CQ791" i="16" s="1"/>
  <c r="DE790" i="16"/>
  <c r="DD790" i="16"/>
  <c r="DC790" i="16"/>
  <c r="DB790" i="16"/>
  <c r="CO790" i="16"/>
  <c r="CN790" i="16"/>
  <c r="CM790" i="16"/>
  <c r="CP790" i="16" s="1"/>
  <c r="CQ790" i="16" s="1"/>
  <c r="CL790" i="16"/>
  <c r="DC789" i="16"/>
  <c r="DB789" i="16"/>
  <c r="CO789" i="16"/>
  <c r="CN789" i="16"/>
  <c r="CM789" i="16"/>
  <c r="CL789" i="16"/>
  <c r="DC788" i="16"/>
  <c r="DD788" i="16" s="1"/>
  <c r="DE788" i="16" s="1"/>
  <c r="DB788" i="16"/>
  <c r="CO788" i="16"/>
  <c r="CN788" i="16"/>
  <c r="CM788" i="16"/>
  <c r="CL788" i="16"/>
  <c r="DC787" i="16"/>
  <c r="DB787" i="16"/>
  <c r="CO787" i="16"/>
  <c r="CN787" i="16"/>
  <c r="CM787" i="16"/>
  <c r="CL787" i="16"/>
  <c r="DC786" i="16"/>
  <c r="DD786" i="16" s="1"/>
  <c r="DE786" i="16" s="1"/>
  <c r="DB786" i="16"/>
  <c r="CQ786" i="16"/>
  <c r="CO786" i="16"/>
  <c r="CN786" i="16"/>
  <c r="CM786" i="16"/>
  <c r="CL786" i="16"/>
  <c r="CP786" i="16" s="1"/>
  <c r="DC785" i="16"/>
  <c r="DB785" i="16"/>
  <c r="CO785" i="16"/>
  <c r="CN785" i="16"/>
  <c r="CM785" i="16"/>
  <c r="CL785" i="16"/>
  <c r="DC784" i="16"/>
  <c r="DD784" i="16" s="1"/>
  <c r="DE784" i="16" s="1"/>
  <c r="DB784" i="16"/>
  <c r="CO784" i="16"/>
  <c r="CN784" i="16"/>
  <c r="CM784" i="16"/>
  <c r="CL784" i="16"/>
  <c r="CP784" i="16" s="1"/>
  <c r="CQ784" i="16" s="1"/>
  <c r="DC783" i="16"/>
  <c r="DB783" i="16"/>
  <c r="CO783" i="16"/>
  <c r="CN783" i="16"/>
  <c r="CM783" i="16"/>
  <c r="CL783" i="16"/>
  <c r="DE782" i="16"/>
  <c r="DC782" i="16"/>
  <c r="DD782" i="16" s="1"/>
  <c r="DB782" i="16"/>
  <c r="CO782" i="16"/>
  <c r="CN782" i="16"/>
  <c r="CM782" i="16"/>
  <c r="CP782" i="16" s="1"/>
  <c r="CQ782" i="16" s="1"/>
  <c r="CL782" i="16"/>
  <c r="DC781" i="16"/>
  <c r="DB781" i="16"/>
  <c r="CO781" i="16"/>
  <c r="CN781" i="16"/>
  <c r="CM781" i="16"/>
  <c r="CL781" i="16"/>
  <c r="DC780" i="16"/>
  <c r="DD780" i="16" s="1"/>
  <c r="DE780" i="16" s="1"/>
  <c r="DB780" i="16"/>
  <c r="CO780" i="16"/>
  <c r="CN780" i="16"/>
  <c r="CM780" i="16"/>
  <c r="CP780" i="16" s="1"/>
  <c r="CQ780" i="16" s="1"/>
  <c r="CL780" i="16"/>
  <c r="DC779" i="16"/>
  <c r="DB779" i="16"/>
  <c r="CO779" i="16"/>
  <c r="CN779" i="16"/>
  <c r="CM779" i="16"/>
  <c r="CL779" i="16"/>
  <c r="DC778" i="16"/>
  <c r="DD778" i="16" s="1"/>
  <c r="DE778" i="16" s="1"/>
  <c r="DB778" i="16"/>
  <c r="CQ778" i="16"/>
  <c r="CO778" i="16"/>
  <c r="CN778" i="16"/>
  <c r="CM778" i="16"/>
  <c r="CL778" i="16"/>
  <c r="CP778" i="16" s="1"/>
  <c r="DC777" i="16"/>
  <c r="DB777" i="16"/>
  <c r="CO777" i="16"/>
  <c r="CN777" i="16"/>
  <c r="CM777" i="16"/>
  <c r="CL777" i="16"/>
  <c r="DC776" i="16"/>
  <c r="DD776" i="16" s="1"/>
  <c r="DE776" i="16" s="1"/>
  <c r="DB776" i="16"/>
  <c r="CO776" i="16"/>
  <c r="CN776" i="16"/>
  <c r="CM776" i="16"/>
  <c r="CL776" i="16"/>
  <c r="CP776" i="16" s="1"/>
  <c r="CQ776" i="16" s="1"/>
  <c r="DC775" i="16"/>
  <c r="DB775" i="16"/>
  <c r="CO775" i="16"/>
  <c r="CN775" i="16"/>
  <c r="CM775" i="16"/>
  <c r="CL775" i="16"/>
  <c r="DE774" i="16"/>
  <c r="DC774" i="16"/>
  <c r="DD774" i="16" s="1"/>
  <c r="DB774" i="16"/>
  <c r="CO774" i="16"/>
  <c r="CN774" i="16"/>
  <c r="CM774" i="16"/>
  <c r="CP774" i="16" s="1"/>
  <c r="CQ774" i="16" s="1"/>
  <c r="CL774" i="16"/>
  <c r="DC773" i="16"/>
  <c r="DB773" i="16"/>
  <c r="CO773" i="16"/>
  <c r="CN773" i="16"/>
  <c r="CM773" i="16"/>
  <c r="CL773" i="16"/>
  <c r="DC772" i="16"/>
  <c r="DD772" i="16" s="1"/>
  <c r="DE772" i="16" s="1"/>
  <c r="DB772" i="16"/>
  <c r="CO772" i="16"/>
  <c r="CN772" i="16"/>
  <c r="CM772" i="16"/>
  <c r="CL772" i="16"/>
  <c r="DC771" i="16"/>
  <c r="DB771" i="16"/>
  <c r="CO771" i="16"/>
  <c r="CN771" i="16"/>
  <c r="CM771" i="16"/>
  <c r="CL771" i="16"/>
  <c r="DC770" i="16"/>
  <c r="DD770" i="16" s="1"/>
  <c r="DE770" i="16" s="1"/>
  <c r="DB770" i="16"/>
  <c r="CO770" i="16"/>
  <c r="CN770" i="16"/>
  <c r="CM770" i="16"/>
  <c r="CL770" i="16"/>
  <c r="CP770" i="16" s="1"/>
  <c r="CQ770" i="16" s="1"/>
  <c r="DC769" i="16"/>
  <c r="DB769" i="16"/>
  <c r="CO769" i="16"/>
  <c r="CN769" i="16"/>
  <c r="CM769" i="16"/>
  <c r="CL769" i="16"/>
  <c r="DC768" i="16"/>
  <c r="DD768" i="16" s="1"/>
  <c r="DE768" i="16" s="1"/>
  <c r="DB768" i="16"/>
  <c r="CO768" i="16"/>
  <c r="CN768" i="16"/>
  <c r="CM768" i="16"/>
  <c r="CL768" i="16"/>
  <c r="CP768" i="16" s="1"/>
  <c r="CQ768" i="16" s="1"/>
  <c r="DC767" i="16"/>
  <c r="DB767" i="16"/>
  <c r="CO767" i="16"/>
  <c r="CN767" i="16"/>
  <c r="CM767" i="16"/>
  <c r="CL767" i="16"/>
  <c r="DC766" i="16"/>
  <c r="DD766" i="16" s="1"/>
  <c r="DE766" i="16" s="1"/>
  <c r="DB766" i="16"/>
  <c r="CO766" i="16"/>
  <c r="CN766" i="16"/>
  <c r="CM766" i="16"/>
  <c r="CP766" i="16" s="1"/>
  <c r="CQ766" i="16" s="1"/>
  <c r="CL766" i="16"/>
  <c r="DC765" i="16"/>
  <c r="DB765" i="16"/>
  <c r="CO765" i="16"/>
  <c r="CN765" i="16"/>
  <c r="CM765" i="16"/>
  <c r="CL765" i="16"/>
  <c r="DC764" i="16"/>
  <c r="DD764" i="16" s="1"/>
  <c r="DE764" i="16" s="1"/>
  <c r="DB764" i="16"/>
  <c r="CO764" i="16"/>
  <c r="CN764" i="16"/>
  <c r="CM764" i="16"/>
  <c r="CP764" i="16" s="1"/>
  <c r="CQ764" i="16" s="1"/>
  <c r="CL764" i="16"/>
  <c r="DC763" i="16"/>
  <c r="DD763" i="16" s="1"/>
  <c r="DE763" i="16" s="1"/>
  <c r="DB763" i="16"/>
  <c r="CQ763" i="16"/>
  <c r="CO763" i="16"/>
  <c r="CN763" i="16"/>
  <c r="CM763" i="16"/>
  <c r="CL763" i="16"/>
  <c r="CP763" i="16" s="1"/>
  <c r="DC762" i="16"/>
  <c r="DD762" i="16" s="1"/>
  <c r="DE762" i="16" s="1"/>
  <c r="DB762" i="16"/>
  <c r="CO762" i="16"/>
  <c r="CN762" i="16"/>
  <c r="CM762" i="16"/>
  <c r="CL762" i="16"/>
  <c r="CP762" i="16" s="1"/>
  <c r="CQ762" i="16" s="1"/>
  <c r="DC761" i="16"/>
  <c r="DD761" i="16" s="1"/>
  <c r="DE761" i="16" s="1"/>
  <c r="DB761" i="16"/>
  <c r="CO761" i="16"/>
  <c r="CN761" i="16"/>
  <c r="CM761" i="16"/>
  <c r="CP761" i="16" s="1"/>
  <c r="CQ761" i="16" s="1"/>
  <c r="CL761" i="16"/>
  <c r="DC760" i="16"/>
  <c r="DD760" i="16" s="1"/>
  <c r="DE760" i="16" s="1"/>
  <c r="DB760" i="16"/>
  <c r="CO760" i="16"/>
  <c r="CN760" i="16"/>
  <c r="CM760" i="16"/>
  <c r="CP760" i="16" s="1"/>
  <c r="CQ760" i="16" s="1"/>
  <c r="CL760" i="16"/>
  <c r="DC759" i="16"/>
  <c r="DD759" i="16" s="1"/>
  <c r="DE759" i="16" s="1"/>
  <c r="DB759" i="16"/>
  <c r="CO759" i="16"/>
  <c r="CN759" i="16"/>
  <c r="CM759" i="16"/>
  <c r="CL759" i="16"/>
  <c r="CP759" i="16" s="1"/>
  <c r="CQ759" i="16" s="1"/>
  <c r="DC758" i="16"/>
  <c r="DD758" i="16" s="1"/>
  <c r="DE758" i="16" s="1"/>
  <c r="DB758" i="16"/>
  <c r="CO758" i="16"/>
  <c r="CN758" i="16"/>
  <c r="CM758" i="16"/>
  <c r="CL758" i="16"/>
  <c r="CP758" i="16" s="1"/>
  <c r="CQ758" i="16" s="1"/>
  <c r="DE757" i="16"/>
  <c r="DC757" i="16"/>
  <c r="DD757" i="16" s="1"/>
  <c r="DB757" i="16"/>
  <c r="CO757" i="16"/>
  <c r="CN757" i="16"/>
  <c r="CM757" i="16"/>
  <c r="CP757" i="16" s="1"/>
  <c r="CQ757" i="16" s="1"/>
  <c r="CL757" i="16"/>
  <c r="DC756" i="16"/>
  <c r="DD756" i="16" s="1"/>
  <c r="DE756" i="16" s="1"/>
  <c r="DB756" i="16"/>
  <c r="CO756" i="16"/>
  <c r="CN756" i="16"/>
  <c r="CM756" i="16"/>
  <c r="CP756" i="16" s="1"/>
  <c r="CQ756" i="16" s="1"/>
  <c r="CL756" i="16"/>
  <c r="DC755" i="16"/>
  <c r="DD755" i="16" s="1"/>
  <c r="DE755" i="16" s="1"/>
  <c r="DB755" i="16"/>
  <c r="CO755" i="16"/>
  <c r="CN755" i="16"/>
  <c r="CM755" i="16"/>
  <c r="CL755" i="16"/>
  <c r="CP755" i="16" s="1"/>
  <c r="CQ755" i="16" s="1"/>
  <c r="DC754" i="16"/>
  <c r="DD754" i="16" s="1"/>
  <c r="DE754" i="16" s="1"/>
  <c r="DB754" i="16"/>
  <c r="CO754" i="16"/>
  <c r="CN754" i="16"/>
  <c r="CM754" i="16"/>
  <c r="CL754" i="16"/>
  <c r="CP754" i="16" s="1"/>
  <c r="CQ754" i="16" s="1"/>
  <c r="DC753" i="16"/>
  <c r="DD753" i="16" s="1"/>
  <c r="DE753" i="16" s="1"/>
  <c r="DB753" i="16"/>
  <c r="CO753" i="16"/>
  <c r="CN753" i="16"/>
  <c r="CM753" i="16"/>
  <c r="CP753" i="16" s="1"/>
  <c r="CQ753" i="16" s="1"/>
  <c r="CL753" i="16"/>
  <c r="DC752" i="16"/>
  <c r="DD752" i="16" s="1"/>
  <c r="DE752" i="16" s="1"/>
  <c r="DB752" i="16"/>
  <c r="CO752" i="16"/>
  <c r="CN752" i="16"/>
  <c r="CM752" i="16"/>
  <c r="CL752" i="16"/>
  <c r="DC751" i="16"/>
  <c r="DD751" i="16" s="1"/>
  <c r="DE751" i="16" s="1"/>
  <c r="DB751" i="16"/>
  <c r="CQ751" i="16"/>
  <c r="CO751" i="16"/>
  <c r="CN751" i="16"/>
  <c r="CM751" i="16"/>
  <c r="CL751" i="16"/>
  <c r="CP751" i="16" s="1"/>
  <c r="DC750" i="16"/>
  <c r="DD750" i="16" s="1"/>
  <c r="DE750" i="16" s="1"/>
  <c r="DB750" i="16"/>
  <c r="CO750" i="16"/>
  <c r="CN750" i="16"/>
  <c r="CM750" i="16"/>
  <c r="CL750" i="16"/>
  <c r="CP750" i="16" s="1"/>
  <c r="CQ750" i="16" s="1"/>
  <c r="DE749" i="16"/>
  <c r="DC749" i="16"/>
  <c r="DD749" i="16" s="1"/>
  <c r="DB749" i="16"/>
  <c r="CO749" i="16"/>
  <c r="CN749" i="16"/>
  <c r="CM749" i="16"/>
  <c r="CP749" i="16" s="1"/>
  <c r="CQ749" i="16" s="1"/>
  <c r="CL749" i="16"/>
  <c r="DC748" i="16"/>
  <c r="DD748" i="16" s="1"/>
  <c r="DE748" i="16" s="1"/>
  <c r="DB748" i="16"/>
  <c r="CO748" i="16"/>
  <c r="CN748" i="16"/>
  <c r="CM748" i="16"/>
  <c r="CP748" i="16" s="1"/>
  <c r="CQ748" i="16" s="1"/>
  <c r="CL748" i="16"/>
  <c r="DC747" i="16"/>
  <c r="DD747" i="16" s="1"/>
  <c r="DE747" i="16" s="1"/>
  <c r="DB747" i="16"/>
  <c r="CQ747" i="16"/>
  <c r="CO747" i="16"/>
  <c r="CN747" i="16"/>
  <c r="CM747" i="16"/>
  <c r="CL747" i="16"/>
  <c r="CP747" i="16" s="1"/>
  <c r="DC746" i="16"/>
  <c r="DD746" i="16" s="1"/>
  <c r="DE746" i="16" s="1"/>
  <c r="DB746" i="16"/>
  <c r="CO746" i="16"/>
  <c r="CN746" i="16"/>
  <c r="CM746" i="16"/>
  <c r="CL746" i="16"/>
  <c r="CP746" i="16" s="1"/>
  <c r="CQ746" i="16" s="1"/>
  <c r="DC745" i="16"/>
  <c r="DD745" i="16" s="1"/>
  <c r="DE745" i="16" s="1"/>
  <c r="DB745" i="16"/>
  <c r="CO745" i="16"/>
  <c r="CN745" i="16"/>
  <c r="CM745" i="16"/>
  <c r="CP745" i="16" s="1"/>
  <c r="CQ745" i="16" s="1"/>
  <c r="CL745" i="16"/>
  <c r="DC744" i="16"/>
  <c r="DD744" i="16" s="1"/>
  <c r="DE744" i="16" s="1"/>
  <c r="DB744" i="16"/>
  <c r="CO744" i="16"/>
  <c r="CN744" i="16"/>
  <c r="CM744" i="16"/>
  <c r="CP744" i="16" s="1"/>
  <c r="CQ744" i="16" s="1"/>
  <c r="CL744" i="16"/>
  <c r="DC743" i="16"/>
  <c r="DD743" i="16" s="1"/>
  <c r="DE743" i="16" s="1"/>
  <c r="DB743" i="16"/>
  <c r="CO743" i="16"/>
  <c r="CN743" i="16"/>
  <c r="CM743" i="16"/>
  <c r="CL743" i="16"/>
  <c r="CP743" i="16" s="1"/>
  <c r="CQ743" i="16" s="1"/>
  <c r="DC742" i="16"/>
  <c r="DD742" i="16" s="1"/>
  <c r="DE742" i="16" s="1"/>
  <c r="DB742" i="16"/>
  <c r="CO742" i="16"/>
  <c r="CN742" i="16"/>
  <c r="CM742" i="16"/>
  <c r="CL742" i="16"/>
  <c r="CP742" i="16" s="1"/>
  <c r="CQ742" i="16" s="1"/>
  <c r="DE741" i="16"/>
  <c r="DC741" i="16"/>
  <c r="DD741" i="16" s="1"/>
  <c r="DB741" i="16"/>
  <c r="CO741" i="16"/>
  <c r="CN741" i="16"/>
  <c r="CM741" i="16"/>
  <c r="CP741" i="16" s="1"/>
  <c r="CQ741" i="16" s="1"/>
  <c r="CL741" i="16"/>
  <c r="DC740" i="16"/>
  <c r="DD740" i="16" s="1"/>
  <c r="DE740" i="16" s="1"/>
  <c r="DB740" i="16"/>
  <c r="CO740" i="16"/>
  <c r="CN740" i="16"/>
  <c r="CM740" i="16"/>
  <c r="CP740" i="16" s="1"/>
  <c r="CQ740" i="16" s="1"/>
  <c r="CL740" i="16"/>
  <c r="DC739" i="16"/>
  <c r="DD739" i="16" s="1"/>
  <c r="DE739" i="16" s="1"/>
  <c r="DB739" i="16"/>
  <c r="CO739" i="16"/>
  <c r="CN739" i="16"/>
  <c r="CM739" i="16"/>
  <c r="CL739" i="16"/>
  <c r="CP739" i="16" s="1"/>
  <c r="CQ739" i="16" s="1"/>
  <c r="DC738" i="16"/>
  <c r="DD738" i="16" s="1"/>
  <c r="DE738" i="16" s="1"/>
  <c r="DB738" i="16"/>
  <c r="CO738" i="16"/>
  <c r="CN738" i="16"/>
  <c r="CM738" i="16"/>
  <c r="CL738" i="16"/>
  <c r="CP738" i="16" s="1"/>
  <c r="CQ738" i="16" s="1"/>
  <c r="DC737" i="16"/>
  <c r="DD737" i="16" s="1"/>
  <c r="DE737" i="16" s="1"/>
  <c r="DB737" i="16"/>
  <c r="CO737" i="16"/>
  <c r="CN737" i="16"/>
  <c r="CM737" i="16"/>
  <c r="CP737" i="16" s="1"/>
  <c r="CQ737" i="16" s="1"/>
  <c r="CL737" i="16"/>
  <c r="DC736" i="16"/>
  <c r="DD736" i="16" s="1"/>
  <c r="DE736" i="16" s="1"/>
  <c r="DB736" i="16"/>
  <c r="CO736" i="16"/>
  <c r="CN736" i="16"/>
  <c r="CM736" i="16"/>
  <c r="CL736" i="16"/>
  <c r="DC735" i="16"/>
  <c r="DD735" i="16" s="1"/>
  <c r="DE735" i="16" s="1"/>
  <c r="DB735" i="16"/>
  <c r="CQ735" i="16"/>
  <c r="CO735" i="16"/>
  <c r="CN735" i="16"/>
  <c r="CM735" i="16"/>
  <c r="CL735" i="16"/>
  <c r="CP735" i="16" s="1"/>
  <c r="DC734" i="16"/>
  <c r="DD734" i="16" s="1"/>
  <c r="DE734" i="16" s="1"/>
  <c r="DB734" i="16"/>
  <c r="CO734" i="16"/>
  <c r="CN734" i="16"/>
  <c r="CM734" i="16"/>
  <c r="CL734" i="16"/>
  <c r="CP734" i="16" s="1"/>
  <c r="CQ734" i="16" s="1"/>
  <c r="DE733" i="16"/>
  <c r="DC733" i="16"/>
  <c r="DD733" i="16" s="1"/>
  <c r="DB733" i="16"/>
  <c r="CO733" i="16"/>
  <c r="CN733" i="16"/>
  <c r="CM733" i="16"/>
  <c r="CP733" i="16" s="1"/>
  <c r="CQ733" i="16" s="1"/>
  <c r="CL733" i="16"/>
  <c r="DC732" i="16"/>
  <c r="DD732" i="16" s="1"/>
  <c r="DE732" i="16" s="1"/>
  <c r="DB732" i="16"/>
  <c r="CO732" i="16"/>
  <c r="CN732" i="16"/>
  <c r="CM732" i="16"/>
  <c r="CP732" i="16" s="1"/>
  <c r="CQ732" i="16" s="1"/>
  <c r="CL732" i="16"/>
  <c r="DC731" i="16"/>
  <c r="DD731" i="16" s="1"/>
  <c r="DE731" i="16" s="1"/>
  <c r="DB731" i="16"/>
  <c r="CQ731" i="16"/>
  <c r="CO731" i="16"/>
  <c r="CN731" i="16"/>
  <c r="CM731" i="16"/>
  <c r="CL731" i="16"/>
  <c r="CP731" i="16" s="1"/>
  <c r="DC730" i="16"/>
  <c r="DD730" i="16" s="1"/>
  <c r="DE730" i="16" s="1"/>
  <c r="DB730" i="16"/>
  <c r="CO730" i="16"/>
  <c r="CN730" i="16"/>
  <c r="CM730" i="16"/>
  <c r="CL730" i="16"/>
  <c r="CP730" i="16" s="1"/>
  <c r="CQ730" i="16" s="1"/>
  <c r="DC729" i="16"/>
  <c r="DD729" i="16" s="1"/>
  <c r="DE729" i="16" s="1"/>
  <c r="DB729" i="16"/>
  <c r="CO729" i="16"/>
  <c r="CN729" i="16"/>
  <c r="CM729" i="16"/>
  <c r="CP729" i="16" s="1"/>
  <c r="CQ729" i="16" s="1"/>
  <c r="CL729" i="16"/>
  <c r="DC728" i="16"/>
  <c r="DD728" i="16" s="1"/>
  <c r="DE728" i="16" s="1"/>
  <c r="DB728" i="16"/>
  <c r="CO728" i="16"/>
  <c r="CN728" i="16"/>
  <c r="CM728" i="16"/>
  <c r="CP728" i="16" s="1"/>
  <c r="CQ728" i="16" s="1"/>
  <c r="CL728" i="16"/>
  <c r="DC727" i="16"/>
  <c r="DD727" i="16" s="1"/>
  <c r="DE727" i="16" s="1"/>
  <c r="DB727" i="16"/>
  <c r="CO727" i="16"/>
  <c r="CN727" i="16"/>
  <c r="CM727" i="16"/>
  <c r="CL727" i="16"/>
  <c r="CP727" i="16" s="1"/>
  <c r="CQ727" i="16" s="1"/>
  <c r="DC726" i="16"/>
  <c r="DD726" i="16" s="1"/>
  <c r="DE726" i="16" s="1"/>
  <c r="DB726" i="16"/>
  <c r="CO726" i="16"/>
  <c r="CN726" i="16"/>
  <c r="CM726" i="16"/>
  <c r="CL726" i="16"/>
  <c r="CP726" i="16" s="1"/>
  <c r="CQ726" i="16" s="1"/>
  <c r="DE725" i="16"/>
  <c r="DC725" i="16"/>
  <c r="DD725" i="16" s="1"/>
  <c r="DB725" i="16"/>
  <c r="CO725" i="16"/>
  <c r="CN725" i="16"/>
  <c r="CM725" i="16"/>
  <c r="CP725" i="16" s="1"/>
  <c r="CQ725" i="16" s="1"/>
  <c r="CL725" i="16"/>
  <c r="DC724" i="16"/>
  <c r="DD724" i="16" s="1"/>
  <c r="DE724" i="16" s="1"/>
  <c r="DB724" i="16"/>
  <c r="CO724" i="16"/>
  <c r="CN724" i="16"/>
  <c r="CM724" i="16"/>
  <c r="CP724" i="16" s="1"/>
  <c r="CQ724" i="16" s="1"/>
  <c r="CL724" i="16"/>
  <c r="DC723" i="16"/>
  <c r="DD723" i="16" s="1"/>
  <c r="DE723" i="16" s="1"/>
  <c r="DB723" i="16"/>
  <c r="CO723" i="16"/>
  <c r="CN723" i="16"/>
  <c r="CM723" i="16"/>
  <c r="CL723" i="16"/>
  <c r="CP723" i="16" s="1"/>
  <c r="CQ723" i="16" s="1"/>
  <c r="DC722" i="16"/>
  <c r="DD722" i="16" s="1"/>
  <c r="DE722" i="16" s="1"/>
  <c r="DB722" i="16"/>
  <c r="CO722" i="16"/>
  <c r="CN722" i="16"/>
  <c r="CM722" i="16"/>
  <c r="CL722" i="16"/>
  <c r="CP722" i="16" s="1"/>
  <c r="CQ722" i="16" s="1"/>
  <c r="DC721" i="16"/>
  <c r="DD721" i="16" s="1"/>
  <c r="DE721" i="16" s="1"/>
  <c r="DB721" i="16"/>
  <c r="CO721" i="16"/>
  <c r="CN721" i="16"/>
  <c r="CM721" i="16"/>
  <c r="CP721" i="16" s="1"/>
  <c r="CQ721" i="16" s="1"/>
  <c r="CL721" i="16"/>
  <c r="DC720" i="16"/>
  <c r="DD720" i="16" s="1"/>
  <c r="DE720" i="16" s="1"/>
  <c r="DB720" i="16"/>
  <c r="CO720" i="16"/>
  <c r="CN720" i="16"/>
  <c r="CM720" i="16"/>
  <c r="CL720" i="16"/>
  <c r="DC719" i="16"/>
  <c r="DD719" i="16" s="1"/>
  <c r="DE719" i="16" s="1"/>
  <c r="DB719" i="16"/>
  <c r="CQ719" i="16"/>
  <c r="CO719" i="16"/>
  <c r="CN719" i="16"/>
  <c r="CM719" i="16"/>
  <c r="CL719" i="16"/>
  <c r="CP719" i="16" s="1"/>
  <c r="DC718" i="16"/>
  <c r="DD718" i="16" s="1"/>
  <c r="DE718" i="16" s="1"/>
  <c r="DB718" i="16"/>
  <c r="CO718" i="16"/>
  <c r="CN718" i="16"/>
  <c r="CM718" i="16"/>
  <c r="CL718" i="16"/>
  <c r="CP718" i="16" s="1"/>
  <c r="CQ718" i="16" s="1"/>
  <c r="DE717" i="16"/>
  <c r="DC717" i="16"/>
  <c r="DD717" i="16" s="1"/>
  <c r="DB717" i="16"/>
  <c r="CO717" i="16"/>
  <c r="CN717" i="16"/>
  <c r="CM717" i="16"/>
  <c r="CP717" i="16" s="1"/>
  <c r="CQ717" i="16" s="1"/>
  <c r="CL717" i="16"/>
  <c r="DC716" i="16"/>
  <c r="DD716" i="16" s="1"/>
  <c r="DE716" i="16" s="1"/>
  <c r="DB716" i="16"/>
  <c r="CO716" i="16"/>
  <c r="CN716" i="16"/>
  <c r="CM716" i="16"/>
  <c r="CP716" i="16" s="1"/>
  <c r="CQ716" i="16" s="1"/>
  <c r="CL716" i="16"/>
  <c r="DC715" i="16"/>
  <c r="DD715" i="16" s="1"/>
  <c r="DE715" i="16" s="1"/>
  <c r="DB715" i="16"/>
  <c r="CQ715" i="16"/>
  <c r="CO715" i="16"/>
  <c r="CN715" i="16"/>
  <c r="CM715" i="16"/>
  <c r="CL715" i="16"/>
  <c r="CP715" i="16" s="1"/>
  <c r="DC714" i="16"/>
  <c r="DD714" i="16" s="1"/>
  <c r="DE714" i="16" s="1"/>
  <c r="DB714" i="16"/>
  <c r="CO714" i="16"/>
  <c r="CN714" i="16"/>
  <c r="CM714" i="16"/>
  <c r="CL714" i="16"/>
  <c r="CP714" i="16" s="1"/>
  <c r="CQ714" i="16" s="1"/>
  <c r="DC713" i="16"/>
  <c r="DD713" i="16" s="1"/>
  <c r="DE713" i="16" s="1"/>
  <c r="DB713" i="16"/>
  <c r="CO713" i="16"/>
  <c r="CN713" i="16"/>
  <c r="CM713" i="16"/>
  <c r="CP713" i="16" s="1"/>
  <c r="CQ713" i="16" s="1"/>
  <c r="CL713" i="16"/>
  <c r="DC712" i="16"/>
  <c r="DD712" i="16" s="1"/>
  <c r="DE712" i="16" s="1"/>
  <c r="DB712" i="16"/>
  <c r="CO712" i="16"/>
  <c r="CN712" i="16"/>
  <c r="CM712" i="16"/>
  <c r="CP712" i="16" s="1"/>
  <c r="CQ712" i="16" s="1"/>
  <c r="CL712" i="16"/>
  <c r="DC711" i="16"/>
  <c r="DD711" i="16" s="1"/>
  <c r="DE711" i="16" s="1"/>
  <c r="DB711" i="16"/>
  <c r="CO711" i="16"/>
  <c r="CN711" i="16"/>
  <c r="CM711" i="16"/>
  <c r="CL711" i="16"/>
  <c r="CP711" i="16" s="1"/>
  <c r="CQ711" i="16" s="1"/>
  <c r="DC710" i="16"/>
  <c r="DD710" i="16" s="1"/>
  <c r="DE710" i="16" s="1"/>
  <c r="DB710" i="16"/>
  <c r="CO710" i="16"/>
  <c r="CN710" i="16"/>
  <c r="CM710" i="16"/>
  <c r="CL710" i="16"/>
  <c r="CP710" i="16" s="1"/>
  <c r="CQ710" i="16" s="1"/>
  <c r="DE709" i="16"/>
  <c r="DC709" i="16"/>
  <c r="DD709" i="16" s="1"/>
  <c r="DB709" i="16"/>
  <c r="CO709" i="16"/>
  <c r="CN709" i="16"/>
  <c r="CM709" i="16"/>
  <c r="CP709" i="16" s="1"/>
  <c r="CQ709" i="16" s="1"/>
  <c r="CL709" i="16"/>
  <c r="DC708" i="16"/>
  <c r="DD708" i="16" s="1"/>
  <c r="DE708" i="16" s="1"/>
  <c r="DB708" i="16"/>
  <c r="CO708" i="16"/>
  <c r="CN708" i="16"/>
  <c r="CM708" i="16"/>
  <c r="CP708" i="16" s="1"/>
  <c r="CQ708" i="16" s="1"/>
  <c r="CL708" i="16"/>
  <c r="DC707" i="16"/>
  <c r="DD707" i="16" s="1"/>
  <c r="DE707" i="16" s="1"/>
  <c r="DB707" i="16"/>
  <c r="CO707" i="16"/>
  <c r="CN707" i="16"/>
  <c r="CM707" i="16"/>
  <c r="CL707" i="16"/>
  <c r="CP707" i="16" s="1"/>
  <c r="CQ707" i="16" s="1"/>
  <c r="DC706" i="16"/>
  <c r="DD706" i="16" s="1"/>
  <c r="DE706" i="16" s="1"/>
  <c r="DB706" i="16"/>
  <c r="CO706" i="16"/>
  <c r="CN706" i="16"/>
  <c r="CM706" i="16"/>
  <c r="CL706" i="16"/>
  <c r="CP706" i="16" s="1"/>
  <c r="CQ706" i="16" s="1"/>
  <c r="DC705" i="16"/>
  <c r="DD705" i="16" s="1"/>
  <c r="DE705" i="16" s="1"/>
  <c r="DB705" i="16"/>
  <c r="CO705" i="16"/>
  <c r="CN705" i="16"/>
  <c r="CM705" i="16"/>
  <c r="CP705" i="16" s="1"/>
  <c r="CQ705" i="16" s="1"/>
  <c r="CL705" i="16"/>
  <c r="DC704" i="16"/>
  <c r="DD704" i="16" s="1"/>
  <c r="DE704" i="16" s="1"/>
  <c r="DB704" i="16"/>
  <c r="CO704" i="16"/>
  <c r="CN704" i="16"/>
  <c r="CM704" i="16"/>
  <c r="CL704" i="16"/>
  <c r="DC703" i="16"/>
  <c r="DD703" i="16" s="1"/>
  <c r="DE703" i="16" s="1"/>
  <c r="DB703" i="16"/>
  <c r="CQ703" i="16"/>
  <c r="CO703" i="16"/>
  <c r="CN703" i="16"/>
  <c r="CM703" i="16"/>
  <c r="CL703" i="16"/>
  <c r="CP703" i="16" s="1"/>
  <c r="DC702" i="16"/>
  <c r="DD702" i="16" s="1"/>
  <c r="DE702" i="16" s="1"/>
  <c r="DB702" i="16"/>
  <c r="CO702" i="16"/>
  <c r="CN702" i="16"/>
  <c r="CM702" i="16"/>
  <c r="CL702" i="16"/>
  <c r="CP702" i="16" s="1"/>
  <c r="CQ702" i="16" s="1"/>
  <c r="DE701" i="16"/>
  <c r="DC701" i="16"/>
  <c r="DD701" i="16" s="1"/>
  <c r="DB701" i="16"/>
  <c r="CO701" i="16"/>
  <c r="CN701" i="16"/>
  <c r="CM701" i="16"/>
  <c r="CP701" i="16" s="1"/>
  <c r="CQ701" i="16" s="1"/>
  <c r="CL701" i="16"/>
  <c r="DC700" i="16"/>
  <c r="DD700" i="16" s="1"/>
  <c r="DE700" i="16" s="1"/>
  <c r="DB700" i="16"/>
  <c r="CO700" i="16"/>
  <c r="CN700" i="16"/>
  <c r="CM700" i="16"/>
  <c r="CP700" i="16" s="1"/>
  <c r="CQ700" i="16" s="1"/>
  <c r="CL700" i="16"/>
  <c r="DC699" i="16"/>
  <c r="DD699" i="16" s="1"/>
  <c r="DE699" i="16" s="1"/>
  <c r="DB699" i="16"/>
  <c r="CQ699" i="16"/>
  <c r="CO699" i="16"/>
  <c r="CN699" i="16"/>
  <c r="CM699" i="16"/>
  <c r="CL699" i="16"/>
  <c r="CP699" i="16" s="1"/>
  <c r="DC698" i="16"/>
  <c r="DD698" i="16" s="1"/>
  <c r="DE698" i="16" s="1"/>
  <c r="DB698" i="16"/>
  <c r="CO698" i="16"/>
  <c r="CN698" i="16"/>
  <c r="CM698" i="16"/>
  <c r="CL698" i="16"/>
  <c r="CP698" i="16" s="1"/>
  <c r="CQ698" i="16" s="1"/>
  <c r="DC697" i="16"/>
  <c r="DD697" i="16" s="1"/>
  <c r="DE697" i="16" s="1"/>
  <c r="DB697" i="16"/>
  <c r="CO697" i="16"/>
  <c r="CN697" i="16"/>
  <c r="CM697" i="16"/>
  <c r="CP697" i="16" s="1"/>
  <c r="CQ697" i="16" s="1"/>
  <c r="CL697" i="16"/>
  <c r="DC696" i="16"/>
  <c r="DD696" i="16" s="1"/>
  <c r="DE696" i="16" s="1"/>
  <c r="DB696" i="16"/>
  <c r="CO696" i="16"/>
  <c r="CN696" i="16"/>
  <c r="CM696" i="16"/>
  <c r="CP696" i="16" s="1"/>
  <c r="CQ696" i="16" s="1"/>
  <c r="CL696" i="16"/>
  <c r="DC695" i="16"/>
  <c r="DD695" i="16" s="1"/>
  <c r="DE695" i="16" s="1"/>
  <c r="DB695" i="16"/>
  <c r="CO695" i="16"/>
  <c r="CN695" i="16"/>
  <c r="CM695" i="16"/>
  <c r="CL695" i="16"/>
  <c r="CP695" i="16" s="1"/>
  <c r="CQ695" i="16" s="1"/>
  <c r="DC694" i="16"/>
  <c r="DD694" i="16" s="1"/>
  <c r="DE694" i="16" s="1"/>
  <c r="DB694" i="16"/>
  <c r="CO694" i="16"/>
  <c r="CN694" i="16"/>
  <c r="CM694" i="16"/>
  <c r="CL694" i="16"/>
  <c r="CP694" i="16" s="1"/>
  <c r="CQ694" i="16" s="1"/>
  <c r="DE693" i="16"/>
  <c r="DC693" i="16"/>
  <c r="DD693" i="16" s="1"/>
  <c r="DB693" i="16"/>
  <c r="CO693" i="16"/>
  <c r="CN693" i="16"/>
  <c r="CM693" i="16"/>
  <c r="CP693" i="16" s="1"/>
  <c r="CQ693" i="16" s="1"/>
  <c r="CL693" i="16"/>
  <c r="DC692" i="16"/>
  <c r="DD692" i="16" s="1"/>
  <c r="DE692" i="16" s="1"/>
  <c r="DB692" i="16"/>
  <c r="CO692" i="16"/>
  <c r="CN692" i="16"/>
  <c r="CM692" i="16"/>
  <c r="CP692" i="16" s="1"/>
  <c r="CQ692" i="16" s="1"/>
  <c r="CL692" i="16"/>
  <c r="DC691" i="16"/>
  <c r="DD691" i="16" s="1"/>
  <c r="DE691" i="16" s="1"/>
  <c r="DB691" i="16"/>
  <c r="CO691" i="16"/>
  <c r="CN691" i="16"/>
  <c r="CM691" i="16"/>
  <c r="CL691" i="16"/>
  <c r="CP691" i="16" s="1"/>
  <c r="CQ691" i="16" s="1"/>
  <c r="DC690" i="16"/>
  <c r="DD690" i="16" s="1"/>
  <c r="DE690" i="16" s="1"/>
  <c r="DB690" i="16"/>
  <c r="CO690" i="16"/>
  <c r="CN690" i="16"/>
  <c r="CM690" i="16"/>
  <c r="CL690" i="16"/>
  <c r="CP690" i="16" s="1"/>
  <c r="CQ690" i="16" s="1"/>
  <c r="DC689" i="16"/>
  <c r="DD689" i="16" s="1"/>
  <c r="DE689" i="16" s="1"/>
  <c r="DB689" i="16"/>
  <c r="CO689" i="16"/>
  <c r="CN689" i="16"/>
  <c r="CM689" i="16"/>
  <c r="CP689" i="16" s="1"/>
  <c r="CQ689" i="16" s="1"/>
  <c r="CL689" i="16"/>
  <c r="DC688" i="16"/>
  <c r="DD688" i="16" s="1"/>
  <c r="DE688" i="16" s="1"/>
  <c r="DB688" i="16"/>
  <c r="CO688" i="16"/>
  <c r="CN688" i="16"/>
  <c r="CM688" i="16"/>
  <c r="CL688" i="16"/>
  <c r="DC687" i="16"/>
  <c r="DD687" i="16" s="1"/>
  <c r="DE687" i="16" s="1"/>
  <c r="DB687" i="16"/>
  <c r="CQ687" i="16"/>
  <c r="CO687" i="16"/>
  <c r="CN687" i="16"/>
  <c r="CM687" i="16"/>
  <c r="CL687" i="16"/>
  <c r="CP687" i="16" s="1"/>
  <c r="DC686" i="16"/>
  <c r="DD686" i="16" s="1"/>
  <c r="DE686" i="16" s="1"/>
  <c r="DB686" i="16"/>
  <c r="CO686" i="16"/>
  <c r="CN686" i="16"/>
  <c r="CM686" i="16"/>
  <c r="CL686" i="16"/>
  <c r="CP686" i="16" s="1"/>
  <c r="CQ686" i="16" s="1"/>
  <c r="DC685" i="16"/>
  <c r="DD685" i="16" s="1"/>
  <c r="DE685" i="16" s="1"/>
  <c r="DB685" i="16"/>
  <c r="CO685" i="16"/>
  <c r="CN685" i="16"/>
  <c r="CM685" i="16"/>
  <c r="CP685" i="16" s="1"/>
  <c r="CQ685" i="16" s="1"/>
  <c r="CL685" i="16"/>
  <c r="DC684" i="16"/>
  <c r="DD684" i="16" s="1"/>
  <c r="DE684" i="16" s="1"/>
  <c r="DB684" i="16"/>
  <c r="CO684" i="16"/>
  <c r="CN684" i="16"/>
  <c r="CM684" i="16"/>
  <c r="CP684" i="16" s="1"/>
  <c r="CQ684" i="16" s="1"/>
  <c r="CL684" i="16"/>
  <c r="DC683" i="16"/>
  <c r="DD683" i="16" s="1"/>
  <c r="DE683" i="16" s="1"/>
  <c r="DB683" i="16"/>
  <c r="CQ683" i="16"/>
  <c r="CO683" i="16"/>
  <c r="CN683" i="16"/>
  <c r="CM683" i="16"/>
  <c r="CL683" i="16"/>
  <c r="CP683" i="16" s="1"/>
  <c r="DC682" i="16"/>
  <c r="DD682" i="16" s="1"/>
  <c r="DE682" i="16" s="1"/>
  <c r="DB682" i="16"/>
  <c r="CO682" i="16"/>
  <c r="CN682" i="16"/>
  <c r="CM682" i="16"/>
  <c r="CL682" i="16"/>
  <c r="CP682" i="16" s="1"/>
  <c r="CQ682" i="16" s="1"/>
  <c r="DC681" i="16"/>
  <c r="DD681" i="16" s="1"/>
  <c r="DE681" i="16" s="1"/>
  <c r="DB681" i="16"/>
  <c r="CO681" i="16"/>
  <c r="CN681" i="16"/>
  <c r="CM681" i="16"/>
  <c r="CP681" i="16" s="1"/>
  <c r="CQ681" i="16" s="1"/>
  <c r="CL681" i="16"/>
  <c r="DC680" i="16"/>
  <c r="DD680" i="16" s="1"/>
  <c r="DE680" i="16" s="1"/>
  <c r="DB680" i="16"/>
  <c r="CO680" i="16"/>
  <c r="CN680" i="16"/>
  <c r="CM680" i="16"/>
  <c r="CP680" i="16" s="1"/>
  <c r="CQ680" i="16" s="1"/>
  <c r="CL680" i="16"/>
  <c r="DC679" i="16"/>
  <c r="DD679" i="16" s="1"/>
  <c r="DE679" i="16" s="1"/>
  <c r="DB679" i="16"/>
  <c r="CO679" i="16"/>
  <c r="CN679" i="16"/>
  <c r="CM679" i="16"/>
  <c r="CL679" i="16"/>
  <c r="CP679" i="16" s="1"/>
  <c r="CQ679" i="16" s="1"/>
  <c r="DC678" i="16"/>
  <c r="DD678" i="16" s="1"/>
  <c r="DE678" i="16" s="1"/>
  <c r="DB678" i="16"/>
  <c r="CO678" i="16"/>
  <c r="CN678" i="16"/>
  <c r="CM678" i="16"/>
  <c r="CL678" i="16"/>
  <c r="CP678" i="16" s="1"/>
  <c r="CQ678" i="16" s="1"/>
  <c r="DE677" i="16"/>
  <c r="DC677" i="16"/>
  <c r="DD677" i="16" s="1"/>
  <c r="DB677" i="16"/>
  <c r="CO677" i="16"/>
  <c r="CN677" i="16"/>
  <c r="CM677" i="16"/>
  <c r="CP677" i="16" s="1"/>
  <c r="CQ677" i="16" s="1"/>
  <c r="CL677" i="16"/>
  <c r="DC676" i="16"/>
  <c r="DD676" i="16" s="1"/>
  <c r="DE676" i="16" s="1"/>
  <c r="DB676" i="16"/>
  <c r="CO676" i="16"/>
  <c r="CN676" i="16"/>
  <c r="CM676" i="16"/>
  <c r="CP676" i="16" s="1"/>
  <c r="CQ676" i="16" s="1"/>
  <c r="CL676" i="16"/>
  <c r="DC675" i="16"/>
  <c r="DD675" i="16" s="1"/>
  <c r="DE675" i="16" s="1"/>
  <c r="DB675" i="16"/>
  <c r="CO675" i="16"/>
  <c r="CN675" i="16"/>
  <c r="CM675" i="16"/>
  <c r="CL675" i="16"/>
  <c r="CP675" i="16" s="1"/>
  <c r="CQ675" i="16" s="1"/>
  <c r="DC674" i="16"/>
  <c r="DD674" i="16" s="1"/>
  <c r="DE674" i="16" s="1"/>
  <c r="DB674" i="16"/>
  <c r="CO674" i="16"/>
  <c r="CN674" i="16"/>
  <c r="CM674" i="16"/>
  <c r="CL674" i="16"/>
  <c r="CP674" i="16" s="1"/>
  <c r="CQ674" i="16" s="1"/>
  <c r="DC673" i="16"/>
  <c r="DD673" i="16" s="1"/>
  <c r="DE673" i="16" s="1"/>
  <c r="DB673" i="16"/>
  <c r="CO673" i="16"/>
  <c r="CN673" i="16"/>
  <c r="CM673" i="16"/>
  <c r="CP673" i="16" s="1"/>
  <c r="CQ673" i="16" s="1"/>
  <c r="CL673" i="16"/>
  <c r="DC672" i="16"/>
  <c r="DD672" i="16" s="1"/>
  <c r="DE672" i="16" s="1"/>
  <c r="DB672" i="16"/>
  <c r="CO672" i="16"/>
  <c r="CN672" i="16"/>
  <c r="CM672" i="16"/>
  <c r="CL672" i="16"/>
  <c r="DC671" i="16"/>
  <c r="DD671" i="16" s="1"/>
  <c r="DE671" i="16" s="1"/>
  <c r="DB671" i="16"/>
  <c r="CQ671" i="16"/>
  <c r="CO671" i="16"/>
  <c r="CN671" i="16"/>
  <c r="CM671" i="16"/>
  <c r="CL671" i="16"/>
  <c r="CP671" i="16" s="1"/>
  <c r="DC670" i="16"/>
  <c r="DD670" i="16" s="1"/>
  <c r="DE670" i="16" s="1"/>
  <c r="DB670" i="16"/>
  <c r="CO670" i="16"/>
  <c r="CN670" i="16"/>
  <c r="CM670" i="16"/>
  <c r="CL670" i="16"/>
  <c r="CP670" i="16" s="1"/>
  <c r="CQ670" i="16" s="1"/>
  <c r="DC669" i="16"/>
  <c r="DD669" i="16" s="1"/>
  <c r="DE669" i="16" s="1"/>
  <c r="DB669" i="16"/>
  <c r="CO669" i="16"/>
  <c r="CN669" i="16"/>
  <c r="CM669" i="16"/>
  <c r="CP669" i="16" s="1"/>
  <c r="CQ669" i="16" s="1"/>
  <c r="CL669" i="16"/>
  <c r="DC668" i="16"/>
  <c r="DD668" i="16" s="1"/>
  <c r="DE668" i="16" s="1"/>
  <c r="DB668" i="16"/>
  <c r="CO668" i="16"/>
  <c r="CN668" i="16"/>
  <c r="CM668" i="16"/>
  <c r="CP668" i="16" s="1"/>
  <c r="CQ668" i="16" s="1"/>
  <c r="CL668" i="16"/>
  <c r="DC667" i="16"/>
  <c r="DD667" i="16" s="1"/>
  <c r="DE667" i="16" s="1"/>
  <c r="DB667" i="16"/>
  <c r="CQ667" i="16"/>
  <c r="CO667" i="16"/>
  <c r="CN667" i="16"/>
  <c r="CM667" i="16"/>
  <c r="CL667" i="16"/>
  <c r="CP667" i="16" s="1"/>
  <c r="DC666" i="16"/>
  <c r="DD666" i="16" s="1"/>
  <c r="DE666" i="16" s="1"/>
  <c r="DB666" i="16"/>
  <c r="CO666" i="16"/>
  <c r="CN666" i="16"/>
  <c r="CM666" i="16"/>
  <c r="CL666" i="16"/>
  <c r="CP666" i="16" s="1"/>
  <c r="CQ666" i="16" s="1"/>
  <c r="DC665" i="16"/>
  <c r="DD665" i="16" s="1"/>
  <c r="DE665" i="16" s="1"/>
  <c r="DB665" i="16"/>
  <c r="CO665" i="16"/>
  <c r="CN665" i="16"/>
  <c r="CM665" i="16"/>
  <c r="CP665" i="16" s="1"/>
  <c r="CQ665" i="16" s="1"/>
  <c r="CL665" i="16"/>
  <c r="DC664" i="16"/>
  <c r="DD664" i="16" s="1"/>
  <c r="DE664" i="16" s="1"/>
  <c r="DB664" i="16"/>
  <c r="CO664" i="16"/>
  <c r="CN664" i="16"/>
  <c r="CM664" i="16"/>
  <c r="CP664" i="16" s="1"/>
  <c r="CQ664" i="16" s="1"/>
  <c r="CL664" i="16"/>
  <c r="DC663" i="16"/>
  <c r="DD663" i="16" s="1"/>
  <c r="DE663" i="16" s="1"/>
  <c r="DB663" i="16"/>
  <c r="CO663" i="16"/>
  <c r="CN663" i="16"/>
  <c r="CM663" i="16"/>
  <c r="CL663" i="16"/>
  <c r="CP663" i="16" s="1"/>
  <c r="CQ663" i="16" s="1"/>
  <c r="DC662" i="16"/>
  <c r="DD662" i="16" s="1"/>
  <c r="DE662" i="16" s="1"/>
  <c r="DB662" i="16"/>
  <c r="CO662" i="16"/>
  <c r="CN662" i="16"/>
  <c r="CM662" i="16"/>
  <c r="CL662" i="16"/>
  <c r="CP662" i="16" s="1"/>
  <c r="CQ662" i="16" s="1"/>
  <c r="DE661" i="16"/>
  <c r="DC661" i="16"/>
  <c r="DD661" i="16" s="1"/>
  <c r="DB661" i="16"/>
  <c r="CO661" i="16"/>
  <c r="CN661" i="16"/>
  <c r="CM661" i="16"/>
  <c r="CP661" i="16" s="1"/>
  <c r="CQ661" i="16" s="1"/>
  <c r="CL661" i="16"/>
  <c r="DC660" i="16"/>
  <c r="DD660" i="16" s="1"/>
  <c r="DE660" i="16" s="1"/>
  <c r="DB660" i="16"/>
  <c r="CO660" i="16"/>
  <c r="CN660" i="16"/>
  <c r="CM660" i="16"/>
  <c r="CP660" i="16" s="1"/>
  <c r="CQ660" i="16" s="1"/>
  <c r="CL660" i="16"/>
  <c r="DC659" i="16"/>
  <c r="DD659" i="16" s="1"/>
  <c r="DE659" i="16" s="1"/>
  <c r="DB659" i="16"/>
  <c r="CO659" i="16"/>
  <c r="CN659" i="16"/>
  <c r="CM659" i="16"/>
  <c r="CL659" i="16"/>
  <c r="CP659" i="16" s="1"/>
  <c r="CQ659" i="16" s="1"/>
  <c r="DC658" i="16"/>
  <c r="DD658" i="16" s="1"/>
  <c r="DE658" i="16" s="1"/>
  <c r="DB658" i="16"/>
  <c r="CO658" i="16"/>
  <c r="CN658" i="16"/>
  <c r="CM658" i="16"/>
  <c r="CL658" i="16"/>
  <c r="CP658" i="16" s="1"/>
  <c r="CQ658" i="16" s="1"/>
  <c r="DC657" i="16"/>
  <c r="DD657" i="16" s="1"/>
  <c r="DE657" i="16" s="1"/>
  <c r="DB657" i="16"/>
  <c r="CO657" i="16"/>
  <c r="CN657" i="16"/>
  <c r="CM657" i="16"/>
  <c r="CP657" i="16" s="1"/>
  <c r="CQ657" i="16" s="1"/>
  <c r="CL657" i="16"/>
  <c r="DC656" i="16"/>
  <c r="DD656" i="16" s="1"/>
  <c r="DE656" i="16" s="1"/>
  <c r="DB656" i="16"/>
  <c r="CO656" i="16"/>
  <c r="CN656" i="16"/>
  <c r="CM656" i="16"/>
  <c r="CL656" i="16"/>
  <c r="DC655" i="16"/>
  <c r="DD655" i="16" s="1"/>
  <c r="DE655" i="16" s="1"/>
  <c r="DB655" i="16"/>
  <c r="CQ655" i="16"/>
  <c r="CO655" i="16"/>
  <c r="CN655" i="16"/>
  <c r="CM655" i="16"/>
  <c r="CL655" i="16"/>
  <c r="CP655" i="16" s="1"/>
  <c r="DC654" i="16"/>
  <c r="DD654" i="16" s="1"/>
  <c r="DE654" i="16" s="1"/>
  <c r="DB654" i="16"/>
  <c r="CO654" i="16"/>
  <c r="CN654" i="16"/>
  <c r="CM654" i="16"/>
  <c r="CL654" i="16"/>
  <c r="CP654" i="16" s="1"/>
  <c r="CQ654" i="16" s="1"/>
  <c r="DC653" i="16"/>
  <c r="DD653" i="16" s="1"/>
  <c r="DE653" i="16" s="1"/>
  <c r="DB653" i="16"/>
  <c r="CO653" i="16"/>
  <c r="CN653" i="16"/>
  <c r="CM653" i="16"/>
  <c r="CP653" i="16" s="1"/>
  <c r="CQ653" i="16" s="1"/>
  <c r="CL653" i="16"/>
  <c r="DC652" i="16"/>
  <c r="DD652" i="16" s="1"/>
  <c r="DE652" i="16" s="1"/>
  <c r="DB652" i="16"/>
  <c r="CO652" i="16"/>
  <c r="CN652" i="16"/>
  <c r="CM652" i="16"/>
  <c r="CP652" i="16" s="1"/>
  <c r="CQ652" i="16" s="1"/>
  <c r="CL652" i="16"/>
  <c r="DC651" i="16"/>
  <c r="DD651" i="16" s="1"/>
  <c r="DE651" i="16" s="1"/>
  <c r="DB651" i="16"/>
  <c r="CQ651" i="16"/>
  <c r="CO651" i="16"/>
  <c r="CN651" i="16"/>
  <c r="CM651" i="16"/>
  <c r="CL651" i="16"/>
  <c r="CP651" i="16" s="1"/>
  <c r="DC650" i="16"/>
  <c r="DD650" i="16" s="1"/>
  <c r="DE650" i="16" s="1"/>
  <c r="DB650" i="16"/>
  <c r="CO650" i="16"/>
  <c r="CN650" i="16"/>
  <c r="CM650" i="16"/>
  <c r="CL650" i="16"/>
  <c r="CP650" i="16" s="1"/>
  <c r="CQ650" i="16" s="1"/>
  <c r="DC649" i="16"/>
  <c r="DD649" i="16" s="1"/>
  <c r="DE649" i="16" s="1"/>
  <c r="DB649" i="16"/>
  <c r="CO649" i="16"/>
  <c r="CN649" i="16"/>
  <c r="CM649" i="16"/>
  <c r="CL649" i="16"/>
  <c r="DC648" i="16"/>
  <c r="DD648" i="16" s="1"/>
  <c r="DE648" i="16" s="1"/>
  <c r="DB648" i="16"/>
  <c r="CO648" i="16"/>
  <c r="CN648" i="16"/>
  <c r="CM648" i="16"/>
  <c r="CP648" i="16" s="1"/>
  <c r="CQ648" i="16" s="1"/>
  <c r="CL648" i="16"/>
  <c r="DC647" i="16"/>
  <c r="DD647" i="16" s="1"/>
  <c r="DE647" i="16" s="1"/>
  <c r="DB647" i="16"/>
  <c r="CO647" i="16"/>
  <c r="CN647" i="16"/>
  <c r="CM647" i="16"/>
  <c r="CL647" i="16"/>
  <c r="CP647" i="16" s="1"/>
  <c r="CQ647" i="16" s="1"/>
  <c r="DC646" i="16"/>
  <c r="DD646" i="16" s="1"/>
  <c r="DE646" i="16" s="1"/>
  <c r="DB646" i="16"/>
  <c r="CO646" i="16"/>
  <c r="CN646" i="16"/>
  <c r="CM646" i="16"/>
  <c r="CL646" i="16"/>
  <c r="CP646" i="16" s="1"/>
  <c r="CQ646" i="16" s="1"/>
  <c r="DE645" i="16"/>
  <c r="DC645" i="16"/>
  <c r="DD645" i="16" s="1"/>
  <c r="DB645" i="16"/>
  <c r="CO645" i="16"/>
  <c r="CN645" i="16"/>
  <c r="CM645" i="16"/>
  <c r="CL645" i="16"/>
  <c r="DC644" i="16"/>
  <c r="DD644" i="16" s="1"/>
  <c r="DE644" i="16" s="1"/>
  <c r="DB644" i="16"/>
  <c r="CO644" i="16"/>
  <c r="CN644" i="16"/>
  <c r="CM644" i="16"/>
  <c r="CP644" i="16" s="1"/>
  <c r="CQ644" i="16" s="1"/>
  <c r="CL644" i="16"/>
  <c r="DE643" i="16"/>
  <c r="DD643" i="16"/>
  <c r="DC643" i="16"/>
  <c r="DB643" i="16"/>
  <c r="CQ643" i="16"/>
  <c r="CO643" i="16"/>
  <c r="CN643" i="16"/>
  <c r="CM643" i="16"/>
  <c r="CL643" i="16"/>
  <c r="CP643" i="16" s="1"/>
  <c r="DC642" i="16"/>
  <c r="DD642" i="16" s="1"/>
  <c r="DE642" i="16" s="1"/>
  <c r="DB642" i="16"/>
  <c r="CO642" i="16"/>
  <c r="CN642" i="16"/>
  <c r="CM642" i="16"/>
  <c r="CL642" i="16"/>
  <c r="DC641" i="16"/>
  <c r="DD641" i="16" s="1"/>
  <c r="DE641" i="16" s="1"/>
  <c r="DB641" i="16"/>
  <c r="CO641" i="16"/>
  <c r="CN641" i="16"/>
  <c r="CM641" i="16"/>
  <c r="CP641" i="16" s="1"/>
  <c r="CQ641" i="16" s="1"/>
  <c r="CL641" i="16"/>
  <c r="DC640" i="16"/>
  <c r="DD640" i="16" s="1"/>
  <c r="DE640" i="16" s="1"/>
  <c r="DB640" i="16"/>
  <c r="CO640" i="16"/>
  <c r="CN640" i="16"/>
  <c r="CM640" i="16"/>
  <c r="CP640" i="16" s="1"/>
  <c r="CQ640" i="16" s="1"/>
  <c r="CL640" i="16"/>
  <c r="DE639" i="16"/>
  <c r="DD639" i="16"/>
  <c r="DC639" i="16"/>
  <c r="DB639" i="16"/>
  <c r="CO639" i="16"/>
  <c r="CN639" i="16"/>
  <c r="CM639" i="16"/>
  <c r="CL639" i="16"/>
  <c r="CP639" i="16" s="1"/>
  <c r="CQ639" i="16" s="1"/>
  <c r="DC638" i="16"/>
  <c r="DD638" i="16" s="1"/>
  <c r="DE638" i="16" s="1"/>
  <c r="DB638" i="16"/>
  <c r="CO638" i="16"/>
  <c r="CN638" i="16"/>
  <c r="CM638" i="16"/>
  <c r="CL638" i="16"/>
  <c r="CP638" i="16" s="1"/>
  <c r="CQ638" i="16" s="1"/>
  <c r="DC637" i="16"/>
  <c r="DD637" i="16" s="1"/>
  <c r="DE637" i="16" s="1"/>
  <c r="DB637" i="16"/>
  <c r="CO637" i="16"/>
  <c r="CN637" i="16"/>
  <c r="CM637" i="16"/>
  <c r="CP637" i="16" s="1"/>
  <c r="CQ637" i="16" s="1"/>
  <c r="CL637" i="16"/>
  <c r="DC636" i="16"/>
  <c r="DD636" i="16" s="1"/>
  <c r="DE636" i="16" s="1"/>
  <c r="DB636" i="16"/>
  <c r="CO636" i="16"/>
  <c r="CN636" i="16"/>
  <c r="CM636" i="16"/>
  <c r="CL636" i="16"/>
  <c r="DE635" i="16"/>
  <c r="DD635" i="16"/>
  <c r="DC635" i="16"/>
  <c r="DB635" i="16"/>
  <c r="CQ635" i="16"/>
  <c r="CO635" i="16"/>
  <c r="CN635" i="16"/>
  <c r="CM635" i="16"/>
  <c r="CL635" i="16"/>
  <c r="CP635" i="16" s="1"/>
  <c r="DC634" i="16"/>
  <c r="DD634" i="16" s="1"/>
  <c r="DE634" i="16" s="1"/>
  <c r="DB634" i="16"/>
  <c r="CO634" i="16"/>
  <c r="CN634" i="16"/>
  <c r="CM634" i="16"/>
  <c r="CL634" i="16"/>
  <c r="DC633" i="16"/>
  <c r="DD633" i="16" s="1"/>
  <c r="DE633" i="16" s="1"/>
  <c r="DB633" i="16"/>
  <c r="CQ633" i="16"/>
  <c r="CO633" i="16"/>
  <c r="CN633" i="16"/>
  <c r="CM633" i="16"/>
  <c r="CP633" i="16" s="1"/>
  <c r="CL633" i="16"/>
  <c r="DC632" i="16"/>
  <c r="DD632" i="16" s="1"/>
  <c r="DE632" i="16" s="1"/>
  <c r="DB632" i="16"/>
  <c r="CO632" i="16"/>
  <c r="CN632" i="16"/>
  <c r="CM632" i="16"/>
  <c r="CL632" i="16"/>
  <c r="DE631" i="16"/>
  <c r="DD631" i="16"/>
  <c r="DC631" i="16"/>
  <c r="DB631" i="16"/>
  <c r="CO631" i="16"/>
  <c r="CN631" i="16"/>
  <c r="CM631" i="16"/>
  <c r="CL631" i="16"/>
  <c r="DC630" i="16"/>
  <c r="DD630" i="16" s="1"/>
  <c r="DE630" i="16" s="1"/>
  <c r="DB630" i="16"/>
  <c r="CO630" i="16"/>
  <c r="CN630" i="16"/>
  <c r="CM630" i="16"/>
  <c r="CL630" i="16"/>
  <c r="CP630" i="16" s="1"/>
  <c r="CQ630" i="16" s="1"/>
  <c r="DE629" i="16"/>
  <c r="DC629" i="16"/>
  <c r="DD629" i="16" s="1"/>
  <c r="DB629" i="16"/>
  <c r="CO629" i="16"/>
  <c r="CN629" i="16"/>
  <c r="CM629" i="16"/>
  <c r="CP629" i="16" s="1"/>
  <c r="CQ629" i="16" s="1"/>
  <c r="CL629" i="16"/>
  <c r="DC628" i="16"/>
  <c r="DD628" i="16" s="1"/>
  <c r="DE628" i="16" s="1"/>
  <c r="DB628" i="16"/>
  <c r="CO628" i="16"/>
  <c r="CN628" i="16"/>
  <c r="CM628" i="16"/>
  <c r="CP628" i="16" s="1"/>
  <c r="CQ628" i="16" s="1"/>
  <c r="CL628" i="16"/>
  <c r="DE627" i="16"/>
  <c r="DD627" i="16"/>
  <c r="DC627" i="16"/>
  <c r="DB627" i="16"/>
  <c r="CO627" i="16"/>
  <c r="CN627" i="16"/>
  <c r="CM627" i="16"/>
  <c r="CL627" i="16"/>
  <c r="DC626" i="16"/>
  <c r="DD626" i="16" s="1"/>
  <c r="DE626" i="16" s="1"/>
  <c r="DB626" i="16"/>
  <c r="CO626" i="16"/>
  <c r="CN626" i="16"/>
  <c r="CM626" i="16"/>
  <c r="CL626" i="16"/>
  <c r="CP626" i="16" s="1"/>
  <c r="CQ626" i="16" s="1"/>
  <c r="DE625" i="16"/>
  <c r="DC625" i="16"/>
  <c r="DD625" i="16" s="1"/>
  <c r="DB625" i="16"/>
  <c r="CQ625" i="16"/>
  <c r="CO625" i="16"/>
  <c r="CN625" i="16"/>
  <c r="CM625" i="16"/>
  <c r="CP625" i="16" s="1"/>
  <c r="CL625" i="16"/>
  <c r="DE624" i="16"/>
  <c r="DC624" i="16"/>
  <c r="DD624" i="16" s="1"/>
  <c r="DB624" i="16"/>
  <c r="CO624" i="16"/>
  <c r="CN624" i="16"/>
  <c r="CM624" i="16"/>
  <c r="CL624" i="16"/>
  <c r="DE623" i="16"/>
  <c r="DD623" i="16"/>
  <c r="DC623" i="16"/>
  <c r="DB623" i="16"/>
  <c r="CQ623" i="16"/>
  <c r="CO623" i="16"/>
  <c r="CN623" i="16"/>
  <c r="CM623" i="16"/>
  <c r="CL623" i="16"/>
  <c r="CP623" i="16" s="1"/>
  <c r="DC622" i="16"/>
  <c r="DD622" i="16" s="1"/>
  <c r="DE622" i="16" s="1"/>
  <c r="DB622" i="16"/>
  <c r="CO622" i="16"/>
  <c r="CN622" i="16"/>
  <c r="CM622" i="16"/>
  <c r="CL622" i="16"/>
  <c r="DC621" i="16"/>
  <c r="DD621" i="16" s="1"/>
  <c r="DE621" i="16" s="1"/>
  <c r="DB621" i="16"/>
  <c r="CQ621" i="16"/>
  <c r="CO621" i="16"/>
  <c r="CN621" i="16"/>
  <c r="CM621" i="16"/>
  <c r="CP621" i="16" s="1"/>
  <c r="CL621" i="16"/>
  <c r="DC620" i="16"/>
  <c r="DD620" i="16" s="1"/>
  <c r="DE620" i="16" s="1"/>
  <c r="DB620" i="16"/>
  <c r="CO620" i="16"/>
  <c r="CN620" i="16"/>
  <c r="CM620" i="16"/>
  <c r="CL620" i="16"/>
  <c r="DE619" i="16"/>
  <c r="DD619" i="16"/>
  <c r="DC619" i="16"/>
  <c r="DB619" i="16"/>
  <c r="CO619" i="16"/>
  <c r="CN619" i="16"/>
  <c r="CM619" i="16"/>
  <c r="CL619" i="16"/>
  <c r="DC618" i="16"/>
  <c r="DD618" i="16" s="1"/>
  <c r="DE618" i="16" s="1"/>
  <c r="DB618" i="16"/>
  <c r="CO618" i="16"/>
  <c r="CN618" i="16"/>
  <c r="CM618" i="16"/>
  <c r="CL618" i="16"/>
  <c r="DC617" i="16"/>
  <c r="DD617" i="16" s="1"/>
  <c r="DE617" i="16" s="1"/>
  <c r="DB617" i="16"/>
  <c r="CQ617" i="16"/>
  <c r="CO617" i="16"/>
  <c r="CN617" i="16"/>
  <c r="CM617" i="16"/>
  <c r="CP617" i="16" s="1"/>
  <c r="CL617" i="16"/>
  <c r="DC616" i="16"/>
  <c r="DD616" i="16" s="1"/>
  <c r="DE616" i="16" s="1"/>
  <c r="DB616" i="16"/>
  <c r="CO616" i="16"/>
  <c r="CN616" i="16"/>
  <c r="CM616" i="16"/>
  <c r="CP616" i="16" s="1"/>
  <c r="CQ616" i="16" s="1"/>
  <c r="CL616" i="16"/>
  <c r="DE615" i="16"/>
  <c r="DD615" i="16"/>
  <c r="DC615" i="16"/>
  <c r="DB615" i="16"/>
  <c r="CO615" i="16"/>
  <c r="CN615" i="16"/>
  <c r="CM615" i="16"/>
  <c r="CL615" i="16"/>
  <c r="DC614" i="16"/>
  <c r="DD614" i="16" s="1"/>
  <c r="DE614" i="16" s="1"/>
  <c r="DB614" i="16"/>
  <c r="CO614" i="16"/>
  <c r="CN614" i="16"/>
  <c r="CM614" i="16"/>
  <c r="CL614" i="16"/>
  <c r="DE613" i="16"/>
  <c r="DC613" i="16"/>
  <c r="DD613" i="16" s="1"/>
  <c r="DB613" i="16"/>
  <c r="CQ613" i="16"/>
  <c r="CO613" i="16"/>
  <c r="CN613" i="16"/>
  <c r="CM613" i="16"/>
  <c r="CP613" i="16" s="1"/>
  <c r="CL613" i="16"/>
  <c r="DE612" i="16"/>
  <c r="DC612" i="16"/>
  <c r="DD612" i="16" s="1"/>
  <c r="DB612" i="16"/>
  <c r="CO612" i="16"/>
  <c r="CN612" i="16"/>
  <c r="CM612" i="16"/>
  <c r="CL612" i="16"/>
  <c r="DE611" i="16"/>
  <c r="DD611" i="16"/>
  <c r="DC611" i="16"/>
  <c r="DB611" i="16"/>
  <c r="CO611" i="16"/>
  <c r="CN611" i="16"/>
  <c r="CM611" i="16"/>
  <c r="CL611" i="16"/>
  <c r="DC610" i="16"/>
  <c r="DD610" i="16" s="1"/>
  <c r="DE610" i="16" s="1"/>
  <c r="DB610" i="16"/>
  <c r="CO610" i="16"/>
  <c r="CN610" i="16"/>
  <c r="CM610" i="16"/>
  <c r="CL610" i="16"/>
  <c r="DC609" i="16"/>
  <c r="DD609" i="16" s="1"/>
  <c r="DE609" i="16" s="1"/>
  <c r="DB609" i="16"/>
  <c r="CO609" i="16"/>
  <c r="CN609" i="16"/>
  <c r="CM609" i="16"/>
  <c r="CP609" i="16" s="1"/>
  <c r="CQ609" i="16" s="1"/>
  <c r="CL609" i="16"/>
  <c r="DC608" i="16"/>
  <c r="DD608" i="16" s="1"/>
  <c r="DE608" i="16" s="1"/>
  <c r="DB608" i="16"/>
  <c r="CO608" i="16"/>
  <c r="CN608" i="16"/>
  <c r="CM608" i="16"/>
  <c r="CP608" i="16" s="1"/>
  <c r="CQ608" i="16" s="1"/>
  <c r="CL608" i="16"/>
  <c r="DE607" i="16"/>
  <c r="DD607" i="16"/>
  <c r="DC607" i="16"/>
  <c r="DB607" i="16"/>
  <c r="CO607" i="16"/>
  <c r="CN607" i="16"/>
  <c r="CM607" i="16"/>
  <c r="CL607" i="16"/>
  <c r="DC606" i="16"/>
  <c r="DD606" i="16" s="1"/>
  <c r="DE606" i="16" s="1"/>
  <c r="DB606" i="16"/>
  <c r="CO606" i="16"/>
  <c r="CN606" i="16"/>
  <c r="CM606" i="16"/>
  <c r="CL606" i="16"/>
  <c r="DE605" i="16"/>
  <c r="DC605" i="16"/>
  <c r="DD605" i="16" s="1"/>
  <c r="DB605" i="16"/>
  <c r="CO605" i="16"/>
  <c r="CN605" i="16"/>
  <c r="CM605" i="16"/>
  <c r="CP605" i="16" s="1"/>
  <c r="CQ605" i="16" s="1"/>
  <c r="CL605" i="16"/>
  <c r="DC604" i="16"/>
  <c r="DD604" i="16" s="1"/>
  <c r="DE604" i="16" s="1"/>
  <c r="DB604" i="16"/>
  <c r="CO604" i="16"/>
  <c r="CN604" i="16"/>
  <c r="CM604" i="16"/>
  <c r="CP604" i="16" s="1"/>
  <c r="CQ604" i="16" s="1"/>
  <c r="CL604" i="16"/>
  <c r="DE603" i="16"/>
  <c r="DD603" i="16"/>
  <c r="DC603" i="16"/>
  <c r="DB603" i="16"/>
  <c r="CO603" i="16"/>
  <c r="CN603" i="16"/>
  <c r="CM603" i="16"/>
  <c r="CL603" i="16"/>
  <c r="DC602" i="16"/>
  <c r="DD602" i="16" s="1"/>
  <c r="DE602" i="16" s="1"/>
  <c r="DB602" i="16"/>
  <c r="CO602" i="16"/>
  <c r="CN602" i="16"/>
  <c r="CM602" i="16"/>
  <c r="CL602" i="16"/>
  <c r="DE601" i="16"/>
  <c r="DC601" i="16"/>
  <c r="DD601" i="16" s="1"/>
  <c r="DB601" i="16"/>
  <c r="CO601" i="16"/>
  <c r="CN601" i="16"/>
  <c r="CM601" i="16"/>
  <c r="CP601" i="16" s="1"/>
  <c r="CQ601" i="16" s="1"/>
  <c r="CL601" i="16"/>
  <c r="DC600" i="16"/>
  <c r="DD600" i="16" s="1"/>
  <c r="DE600" i="16" s="1"/>
  <c r="DB600" i="16"/>
  <c r="CO600" i="16"/>
  <c r="CN600" i="16"/>
  <c r="CM600" i="16"/>
  <c r="CP600" i="16" s="1"/>
  <c r="CQ600" i="16" s="1"/>
  <c r="CL600" i="16"/>
  <c r="DE599" i="16"/>
  <c r="DD599" i="16"/>
  <c r="DC599" i="16"/>
  <c r="DB599" i="16"/>
  <c r="CO599" i="16"/>
  <c r="CN599" i="16"/>
  <c r="CM599" i="16"/>
  <c r="CL599" i="16"/>
  <c r="CP599" i="16" s="1"/>
  <c r="CQ599" i="16" s="1"/>
  <c r="DC598" i="16"/>
  <c r="DD598" i="16" s="1"/>
  <c r="DE598" i="16" s="1"/>
  <c r="DB598" i="16"/>
  <c r="CO598" i="16"/>
  <c r="CN598" i="16"/>
  <c r="CM598" i="16"/>
  <c r="CL598" i="16"/>
  <c r="DE597" i="16"/>
  <c r="DC597" i="16"/>
  <c r="DD597" i="16" s="1"/>
  <c r="DB597" i="16"/>
  <c r="CO597" i="16"/>
  <c r="CN597" i="16"/>
  <c r="CM597" i="16"/>
  <c r="CP597" i="16" s="1"/>
  <c r="CQ597" i="16" s="1"/>
  <c r="CL597" i="16"/>
  <c r="DC596" i="16"/>
  <c r="DD596" i="16" s="1"/>
  <c r="DE596" i="16" s="1"/>
  <c r="DB596" i="16"/>
  <c r="CO596" i="16"/>
  <c r="CN596" i="16"/>
  <c r="CM596" i="16"/>
  <c r="CP596" i="16" s="1"/>
  <c r="CQ596" i="16" s="1"/>
  <c r="CL596" i="16"/>
  <c r="DE595" i="16"/>
  <c r="DD595" i="16"/>
  <c r="DC595" i="16"/>
  <c r="DB595" i="16"/>
  <c r="CO595" i="16"/>
  <c r="CN595" i="16"/>
  <c r="CM595" i="16"/>
  <c r="CL595" i="16"/>
  <c r="DC594" i="16"/>
  <c r="DD594" i="16" s="1"/>
  <c r="DE594" i="16" s="1"/>
  <c r="DB594" i="16"/>
  <c r="CO594" i="16"/>
  <c r="CN594" i="16"/>
  <c r="CM594" i="16"/>
  <c r="CL594" i="16"/>
  <c r="DE593" i="16"/>
  <c r="DC593" i="16"/>
  <c r="DD593" i="16" s="1"/>
  <c r="DB593" i="16"/>
  <c r="CO593" i="16"/>
  <c r="CN593" i="16"/>
  <c r="CM593" i="16"/>
  <c r="CP593" i="16" s="1"/>
  <c r="CQ593" i="16" s="1"/>
  <c r="CL593" i="16"/>
  <c r="DC592" i="16"/>
  <c r="DD592" i="16" s="1"/>
  <c r="DE592" i="16" s="1"/>
  <c r="DB592" i="16"/>
  <c r="CO592" i="16"/>
  <c r="CN592" i="16"/>
  <c r="CM592" i="16"/>
  <c r="CP592" i="16" s="1"/>
  <c r="CQ592" i="16" s="1"/>
  <c r="CL592" i="16"/>
  <c r="DE591" i="16"/>
  <c r="DD591" i="16"/>
  <c r="DC591" i="16"/>
  <c r="DB591" i="16"/>
  <c r="CO591" i="16"/>
  <c r="CN591" i="16"/>
  <c r="CM591" i="16"/>
  <c r="CL591" i="16"/>
  <c r="DC590" i="16"/>
  <c r="DD590" i="16" s="1"/>
  <c r="DE590" i="16" s="1"/>
  <c r="DB590" i="16"/>
  <c r="CO590" i="16"/>
  <c r="CN590" i="16"/>
  <c r="CM590" i="16"/>
  <c r="CL590" i="16"/>
  <c r="DE589" i="16"/>
  <c r="DC589" i="16"/>
  <c r="DD589" i="16" s="1"/>
  <c r="DB589" i="16"/>
  <c r="CO589" i="16"/>
  <c r="CN589" i="16"/>
  <c r="CM589" i="16"/>
  <c r="CP589" i="16" s="1"/>
  <c r="CQ589" i="16" s="1"/>
  <c r="CL589" i="16"/>
  <c r="DC588" i="16"/>
  <c r="DD588" i="16" s="1"/>
  <c r="DE588" i="16" s="1"/>
  <c r="DB588" i="16"/>
  <c r="CO588" i="16"/>
  <c r="CN588" i="16"/>
  <c r="CM588" i="16"/>
  <c r="CP588" i="16" s="1"/>
  <c r="CQ588" i="16" s="1"/>
  <c r="CL588" i="16"/>
  <c r="DC587" i="16"/>
  <c r="DB587" i="16"/>
  <c r="DD587" i="16" s="1"/>
  <c r="DE587" i="16" s="1"/>
  <c r="CO587" i="16"/>
  <c r="CN587" i="16"/>
  <c r="CM587" i="16"/>
  <c r="CL587" i="16"/>
  <c r="DD586" i="16"/>
  <c r="DE586" i="16" s="1"/>
  <c r="DC586" i="16"/>
  <c r="DB586" i="16"/>
  <c r="CO586" i="16"/>
  <c r="CN586" i="16"/>
  <c r="CM586" i="16"/>
  <c r="CL586" i="16"/>
  <c r="DE585" i="16"/>
  <c r="DC585" i="16"/>
  <c r="DD585" i="16" s="1"/>
  <c r="DB585" i="16"/>
  <c r="CQ585" i="16"/>
  <c r="CO585" i="16"/>
  <c r="CN585" i="16"/>
  <c r="CP585" i="16" s="1"/>
  <c r="CM585" i="16"/>
  <c r="CL585" i="16"/>
  <c r="DC584" i="16"/>
  <c r="DB584" i="16"/>
  <c r="CO584" i="16"/>
  <c r="CP584" i="16" s="1"/>
  <c r="CQ584" i="16" s="1"/>
  <c r="CN584" i="16"/>
  <c r="CM584" i="16"/>
  <c r="CL584" i="16"/>
  <c r="DC583" i="16"/>
  <c r="DB583" i="16"/>
  <c r="DD583" i="16" s="1"/>
  <c r="DE583" i="16" s="1"/>
  <c r="CO583" i="16"/>
  <c r="CN583" i="16"/>
  <c r="CM583" i="16"/>
  <c r="CL583" i="16"/>
  <c r="DC582" i="16"/>
  <c r="DD582" i="16" s="1"/>
  <c r="DE582" i="16" s="1"/>
  <c r="DB582" i="16"/>
  <c r="CO582" i="16"/>
  <c r="CN582" i="16"/>
  <c r="CM582" i="16"/>
  <c r="CL582" i="16"/>
  <c r="DC581" i="16"/>
  <c r="DD581" i="16" s="1"/>
  <c r="DE581" i="16" s="1"/>
  <c r="DB581" i="16"/>
  <c r="CP581" i="16"/>
  <c r="CQ581" i="16" s="1"/>
  <c r="CO581" i="16"/>
  <c r="CN581" i="16"/>
  <c r="CM581" i="16"/>
  <c r="CL581" i="16"/>
  <c r="DC580" i="16"/>
  <c r="DB580" i="16"/>
  <c r="CP580" i="16"/>
  <c r="CQ580" i="16" s="1"/>
  <c r="CO580" i="16"/>
  <c r="CN580" i="16"/>
  <c r="CM580" i="16"/>
  <c r="CL580" i="16"/>
  <c r="DC579" i="16"/>
  <c r="DB579" i="16"/>
  <c r="DD579" i="16" s="1"/>
  <c r="DE579" i="16" s="1"/>
  <c r="CO579" i="16"/>
  <c r="CN579" i="16"/>
  <c r="CM579" i="16"/>
  <c r="CL579" i="16"/>
  <c r="CP579" i="16" s="1"/>
  <c r="CQ579" i="16" s="1"/>
  <c r="DC578" i="16"/>
  <c r="DD578" i="16" s="1"/>
  <c r="DE578" i="16" s="1"/>
  <c r="DB578" i="16"/>
  <c r="CO578" i="16"/>
  <c r="CN578" i="16"/>
  <c r="CM578" i="16"/>
  <c r="CL578" i="16"/>
  <c r="CP578" i="16" s="1"/>
  <c r="CQ578" i="16" s="1"/>
  <c r="DC577" i="16"/>
  <c r="DD577" i="16" s="1"/>
  <c r="DE577" i="16" s="1"/>
  <c r="DB577" i="16"/>
  <c r="CO577" i="16"/>
  <c r="CN577" i="16"/>
  <c r="CM577" i="16"/>
  <c r="CP577" i="16" s="1"/>
  <c r="CQ577" i="16" s="1"/>
  <c r="CL577" i="16"/>
  <c r="DC576" i="16"/>
  <c r="DD576" i="16" s="1"/>
  <c r="DE576" i="16" s="1"/>
  <c r="DB576" i="16"/>
  <c r="CO576" i="16"/>
  <c r="CN576" i="16"/>
  <c r="CM576" i="16"/>
  <c r="CP576" i="16" s="1"/>
  <c r="CQ576" i="16" s="1"/>
  <c r="CL576" i="16"/>
  <c r="DD575" i="16"/>
  <c r="DE575" i="16" s="1"/>
  <c r="DC575" i="16"/>
  <c r="DB575" i="16"/>
  <c r="CO575" i="16"/>
  <c r="CN575" i="16"/>
  <c r="CM575" i="16"/>
  <c r="CL575" i="16"/>
  <c r="CP575" i="16" s="1"/>
  <c r="CQ575" i="16" s="1"/>
  <c r="DD574" i="16"/>
  <c r="DE574" i="16" s="1"/>
  <c r="DC574" i="16"/>
  <c r="DB574" i="16"/>
  <c r="CO574" i="16"/>
  <c r="CN574" i="16"/>
  <c r="CM574" i="16"/>
  <c r="CL574" i="16"/>
  <c r="DE573" i="16"/>
  <c r="DC573" i="16"/>
  <c r="DD573" i="16" s="1"/>
  <c r="DB573" i="16"/>
  <c r="CO573" i="16"/>
  <c r="CN573" i="16"/>
  <c r="CM573" i="16"/>
  <c r="CP573" i="16" s="1"/>
  <c r="CQ573" i="16" s="1"/>
  <c r="CL573" i="16"/>
  <c r="DC572" i="16"/>
  <c r="DD572" i="16" s="1"/>
  <c r="DE572" i="16" s="1"/>
  <c r="DB572" i="16"/>
  <c r="CO572" i="16"/>
  <c r="CN572" i="16"/>
  <c r="CM572" i="16"/>
  <c r="CP572" i="16" s="1"/>
  <c r="CQ572" i="16" s="1"/>
  <c r="CL572" i="16"/>
  <c r="DC571" i="16"/>
  <c r="DB571" i="16"/>
  <c r="DD571" i="16" s="1"/>
  <c r="DE571" i="16" s="1"/>
  <c r="CO571" i="16"/>
  <c r="CN571" i="16"/>
  <c r="CM571" i="16"/>
  <c r="CL571" i="16"/>
  <c r="DD570" i="16"/>
  <c r="DE570" i="16" s="1"/>
  <c r="DC570" i="16"/>
  <c r="DB570" i="16"/>
  <c r="CO570" i="16"/>
  <c r="CN570" i="16"/>
  <c r="CM570" i="16"/>
  <c r="CL570" i="16"/>
  <c r="DE569" i="16"/>
  <c r="DC569" i="16"/>
  <c r="DD569" i="16" s="1"/>
  <c r="DB569" i="16"/>
  <c r="CO569" i="16"/>
  <c r="CN569" i="16"/>
  <c r="CP569" i="16" s="1"/>
  <c r="CQ569" i="16" s="1"/>
  <c r="CM569" i="16"/>
  <c r="CL569" i="16"/>
  <c r="DC568" i="16"/>
  <c r="DB568" i="16"/>
  <c r="CO568" i="16"/>
  <c r="CP568" i="16" s="1"/>
  <c r="CQ568" i="16" s="1"/>
  <c r="CN568" i="16"/>
  <c r="CM568" i="16"/>
  <c r="CL568" i="16"/>
  <c r="DC567" i="16"/>
  <c r="DB567" i="16"/>
  <c r="DD567" i="16" s="1"/>
  <c r="DE567" i="16" s="1"/>
  <c r="CO567" i="16"/>
  <c r="CN567" i="16"/>
  <c r="CM567" i="16"/>
  <c r="CL567" i="16"/>
  <c r="DC566" i="16"/>
  <c r="DD566" i="16" s="1"/>
  <c r="DE566" i="16" s="1"/>
  <c r="DB566" i="16"/>
  <c r="CO566" i="16"/>
  <c r="CN566" i="16"/>
  <c r="CM566" i="16"/>
  <c r="CL566" i="16"/>
  <c r="DC565" i="16"/>
  <c r="DD565" i="16" s="1"/>
  <c r="DE565" i="16" s="1"/>
  <c r="DB565" i="16"/>
  <c r="CP565" i="16"/>
  <c r="CQ565" i="16" s="1"/>
  <c r="CO565" i="16"/>
  <c r="CN565" i="16"/>
  <c r="CM565" i="16"/>
  <c r="CL565" i="16"/>
  <c r="DC564" i="16"/>
  <c r="DB564" i="16"/>
  <c r="CP564" i="16"/>
  <c r="CQ564" i="16" s="1"/>
  <c r="CO564" i="16"/>
  <c r="CN564" i="16"/>
  <c r="CM564" i="16"/>
  <c r="CL564" i="16"/>
  <c r="DC563" i="16"/>
  <c r="DB563" i="16"/>
  <c r="DD563" i="16" s="1"/>
  <c r="DE563" i="16" s="1"/>
  <c r="CO563" i="16"/>
  <c r="CN563" i="16"/>
  <c r="CM563" i="16"/>
  <c r="CL563" i="16"/>
  <c r="CP563" i="16" s="1"/>
  <c r="CQ563" i="16" s="1"/>
  <c r="DC562" i="16"/>
  <c r="DD562" i="16" s="1"/>
  <c r="DE562" i="16" s="1"/>
  <c r="DB562" i="16"/>
  <c r="CO562" i="16"/>
  <c r="CN562" i="16"/>
  <c r="CM562" i="16"/>
  <c r="CL562" i="16"/>
  <c r="CP562" i="16" s="1"/>
  <c r="CQ562" i="16" s="1"/>
  <c r="DC561" i="16"/>
  <c r="DD561" i="16" s="1"/>
  <c r="DE561" i="16" s="1"/>
  <c r="DB561" i="16"/>
  <c r="CO561" i="16"/>
  <c r="CN561" i="16"/>
  <c r="CM561" i="16"/>
  <c r="CP561" i="16" s="1"/>
  <c r="CQ561" i="16" s="1"/>
  <c r="CL561" i="16"/>
  <c r="DC560" i="16"/>
  <c r="DD560" i="16" s="1"/>
  <c r="DE560" i="16" s="1"/>
  <c r="DB560" i="16"/>
  <c r="CO560" i="16"/>
  <c r="CN560" i="16"/>
  <c r="CM560" i="16"/>
  <c r="CP560" i="16" s="1"/>
  <c r="CQ560" i="16" s="1"/>
  <c r="CL560" i="16"/>
  <c r="DD559" i="16"/>
  <c r="DE559" i="16" s="1"/>
  <c r="DC559" i="16"/>
  <c r="DB559" i="16"/>
  <c r="CO559" i="16"/>
  <c r="CN559" i="16"/>
  <c r="CM559" i="16"/>
  <c r="CL559" i="16"/>
  <c r="CP559" i="16" s="1"/>
  <c r="CQ559" i="16" s="1"/>
  <c r="DD558" i="16"/>
  <c r="DE558" i="16" s="1"/>
  <c r="DC558" i="16"/>
  <c r="DB558" i="16"/>
  <c r="CO558" i="16"/>
  <c r="CN558" i="16"/>
  <c r="CM558" i="16"/>
  <c r="CL558" i="16"/>
  <c r="DE557" i="16"/>
  <c r="DC557" i="16"/>
  <c r="DD557" i="16" s="1"/>
  <c r="DB557" i="16"/>
  <c r="CO557" i="16"/>
  <c r="CN557" i="16"/>
  <c r="CM557" i="16"/>
  <c r="CP557" i="16" s="1"/>
  <c r="CQ557" i="16" s="1"/>
  <c r="CL557" i="16"/>
  <c r="DC556" i="16"/>
  <c r="DD556" i="16" s="1"/>
  <c r="DE556" i="16" s="1"/>
  <c r="DB556" i="16"/>
  <c r="CO556" i="16"/>
  <c r="CN556" i="16"/>
  <c r="CM556" i="16"/>
  <c r="CP556" i="16" s="1"/>
  <c r="CQ556" i="16" s="1"/>
  <c r="CL556" i="16"/>
  <c r="DC555" i="16"/>
  <c r="DB555" i="16"/>
  <c r="DD555" i="16" s="1"/>
  <c r="DE555" i="16" s="1"/>
  <c r="CO555" i="16"/>
  <c r="CN555" i="16"/>
  <c r="CM555" i="16"/>
  <c r="CL555" i="16"/>
  <c r="DD554" i="16"/>
  <c r="DE554" i="16" s="1"/>
  <c r="DC554" i="16"/>
  <c r="DB554" i="16"/>
  <c r="CO554" i="16"/>
  <c r="CN554" i="16"/>
  <c r="CM554" i="16"/>
  <c r="CL554" i="16"/>
  <c r="DE553" i="16"/>
  <c r="DC553" i="16"/>
  <c r="DD553" i="16" s="1"/>
  <c r="DB553" i="16"/>
  <c r="CQ553" i="16"/>
  <c r="CO553" i="16"/>
  <c r="CN553" i="16"/>
  <c r="CP553" i="16" s="1"/>
  <c r="CM553" i="16"/>
  <c r="CL553" i="16"/>
  <c r="DC552" i="16"/>
  <c r="DB552" i="16"/>
  <c r="CO552" i="16"/>
  <c r="CP552" i="16" s="1"/>
  <c r="CQ552" i="16" s="1"/>
  <c r="CN552" i="16"/>
  <c r="CM552" i="16"/>
  <c r="CL552" i="16"/>
  <c r="DC551" i="16"/>
  <c r="DB551" i="16"/>
  <c r="DD551" i="16" s="1"/>
  <c r="DE551" i="16" s="1"/>
  <c r="CO551" i="16"/>
  <c r="CN551" i="16"/>
  <c r="CM551" i="16"/>
  <c r="CL551" i="16"/>
  <c r="DC550" i="16"/>
  <c r="DD550" i="16" s="1"/>
  <c r="DE550" i="16" s="1"/>
  <c r="DB550" i="16"/>
  <c r="CO550" i="16"/>
  <c r="CN550" i="16"/>
  <c r="CM550" i="16"/>
  <c r="CL550" i="16"/>
  <c r="DC549" i="16"/>
  <c r="DD549" i="16" s="1"/>
  <c r="DE549" i="16" s="1"/>
  <c r="DB549" i="16"/>
  <c r="CP549" i="16"/>
  <c r="CQ549" i="16" s="1"/>
  <c r="CO549" i="16"/>
  <c r="CN549" i="16"/>
  <c r="CM549" i="16"/>
  <c r="CL549" i="16"/>
  <c r="DC548" i="16"/>
  <c r="DB548" i="16"/>
  <c r="CP548" i="16"/>
  <c r="CQ548" i="16" s="1"/>
  <c r="CO548" i="16"/>
  <c r="CN548" i="16"/>
  <c r="CM548" i="16"/>
  <c r="CL548" i="16"/>
  <c r="DC547" i="16"/>
  <c r="DB547" i="16"/>
  <c r="DD547" i="16" s="1"/>
  <c r="DE547" i="16" s="1"/>
  <c r="CO547" i="16"/>
  <c r="CN547" i="16"/>
  <c r="CM547" i="16"/>
  <c r="CL547" i="16"/>
  <c r="CP547" i="16" s="1"/>
  <c r="CQ547" i="16" s="1"/>
  <c r="DC546" i="16"/>
  <c r="DD546" i="16" s="1"/>
  <c r="DE546" i="16" s="1"/>
  <c r="DB546" i="16"/>
  <c r="CO546" i="16"/>
  <c r="CN546" i="16"/>
  <c r="CM546" i="16"/>
  <c r="CL546" i="16"/>
  <c r="CP546" i="16" s="1"/>
  <c r="CQ546" i="16" s="1"/>
  <c r="DC545" i="16"/>
  <c r="DD545" i="16" s="1"/>
  <c r="DE545" i="16" s="1"/>
  <c r="DB545" i="16"/>
  <c r="CO545" i="16"/>
  <c r="CN545" i="16"/>
  <c r="CM545" i="16"/>
  <c r="CP545" i="16" s="1"/>
  <c r="CQ545" i="16" s="1"/>
  <c r="CL545" i="16"/>
  <c r="DC544" i="16"/>
  <c r="DD544" i="16" s="1"/>
  <c r="DE544" i="16" s="1"/>
  <c r="DB544" i="16"/>
  <c r="CO544" i="16"/>
  <c r="CN544" i="16"/>
  <c r="CM544" i="16"/>
  <c r="CP544" i="16" s="1"/>
  <c r="CQ544" i="16" s="1"/>
  <c r="CL544" i="16"/>
  <c r="DD543" i="16"/>
  <c r="DE543" i="16" s="1"/>
  <c r="DC543" i="16"/>
  <c r="DB543" i="16"/>
  <c r="CO543" i="16"/>
  <c r="CN543" i="16"/>
  <c r="CM543" i="16"/>
  <c r="CL543" i="16"/>
  <c r="CP543" i="16" s="1"/>
  <c r="CQ543" i="16" s="1"/>
  <c r="DD542" i="16"/>
  <c r="DE542" i="16" s="1"/>
  <c r="DC542" i="16"/>
  <c r="DB542" i="16"/>
  <c r="CO542" i="16"/>
  <c r="CN542" i="16"/>
  <c r="CM542" i="16"/>
  <c r="CL542" i="16"/>
  <c r="DE541" i="16"/>
  <c r="DC541" i="16"/>
  <c r="DD541" i="16" s="1"/>
  <c r="DB541" i="16"/>
  <c r="CO541" i="16"/>
  <c r="CN541" i="16"/>
  <c r="CM541" i="16"/>
  <c r="CP541" i="16" s="1"/>
  <c r="CQ541" i="16" s="1"/>
  <c r="CL541" i="16"/>
  <c r="DC540" i="16"/>
  <c r="DD540" i="16" s="1"/>
  <c r="DE540" i="16" s="1"/>
  <c r="DB540" i="16"/>
  <c r="CO540" i="16"/>
  <c r="CN540" i="16"/>
  <c r="CM540" i="16"/>
  <c r="CP540" i="16" s="1"/>
  <c r="CQ540" i="16" s="1"/>
  <c r="CL540" i="16"/>
  <c r="DC539" i="16"/>
  <c r="DB539" i="16"/>
  <c r="DD539" i="16" s="1"/>
  <c r="DE539" i="16" s="1"/>
  <c r="CO539" i="16"/>
  <c r="CN539" i="16"/>
  <c r="CM539" i="16"/>
  <c r="CL539" i="16"/>
  <c r="DD538" i="16"/>
  <c r="DE538" i="16" s="1"/>
  <c r="DC538" i="16"/>
  <c r="DB538" i="16"/>
  <c r="CO538" i="16"/>
  <c r="CN538" i="16"/>
  <c r="CM538" i="16"/>
  <c r="CL538" i="16"/>
  <c r="DE537" i="16"/>
  <c r="DC537" i="16"/>
  <c r="DD537" i="16" s="1"/>
  <c r="DB537" i="16"/>
  <c r="CO537" i="16"/>
  <c r="CN537" i="16"/>
  <c r="CP537" i="16" s="1"/>
  <c r="CQ537" i="16" s="1"/>
  <c r="CM537" i="16"/>
  <c r="CL537" i="16"/>
  <c r="DC536" i="16"/>
  <c r="DB536" i="16"/>
  <c r="CO536" i="16"/>
  <c r="CP536" i="16" s="1"/>
  <c r="CQ536" i="16" s="1"/>
  <c r="CN536" i="16"/>
  <c r="CM536" i="16"/>
  <c r="CL536" i="16"/>
  <c r="DC535" i="16"/>
  <c r="DB535" i="16"/>
  <c r="DD535" i="16" s="1"/>
  <c r="DE535" i="16" s="1"/>
  <c r="CO535" i="16"/>
  <c r="CN535" i="16"/>
  <c r="CM535" i="16"/>
  <c r="CL535" i="16"/>
  <c r="DC534" i="16"/>
  <c r="DD534" i="16" s="1"/>
  <c r="DE534" i="16" s="1"/>
  <c r="DB534" i="16"/>
  <c r="CO534" i="16"/>
  <c r="CN534" i="16"/>
  <c r="CM534" i="16"/>
  <c r="CL534" i="16"/>
  <c r="DC533" i="16"/>
  <c r="DD533" i="16" s="1"/>
  <c r="DE533" i="16" s="1"/>
  <c r="DB533" i="16"/>
  <c r="CP533" i="16"/>
  <c r="CQ533" i="16" s="1"/>
  <c r="CO533" i="16"/>
  <c r="CN533" i="16"/>
  <c r="CM533" i="16"/>
  <c r="CL533" i="16"/>
  <c r="DC532" i="16"/>
  <c r="DB532" i="16"/>
  <c r="CP532" i="16"/>
  <c r="CQ532" i="16" s="1"/>
  <c r="CO532" i="16"/>
  <c r="CN532" i="16"/>
  <c r="CM532" i="16"/>
  <c r="CL532" i="16"/>
  <c r="DC531" i="16"/>
  <c r="DB531" i="16"/>
  <c r="DD531" i="16" s="1"/>
  <c r="DE531" i="16" s="1"/>
  <c r="CO531" i="16"/>
  <c r="CN531" i="16"/>
  <c r="CM531" i="16"/>
  <c r="CL531" i="16"/>
  <c r="CP531" i="16" s="1"/>
  <c r="CQ531" i="16" s="1"/>
  <c r="DC530" i="16"/>
  <c r="DD530" i="16" s="1"/>
  <c r="DE530" i="16" s="1"/>
  <c r="DB530" i="16"/>
  <c r="CO530" i="16"/>
  <c r="CN530" i="16"/>
  <c r="CM530" i="16"/>
  <c r="CL530" i="16"/>
  <c r="CP530" i="16" s="1"/>
  <c r="CQ530" i="16" s="1"/>
  <c r="DC529" i="16"/>
  <c r="DD529" i="16" s="1"/>
  <c r="DE529" i="16" s="1"/>
  <c r="DB529" i="16"/>
  <c r="CO529" i="16"/>
  <c r="CN529" i="16"/>
  <c r="CM529" i="16"/>
  <c r="CP529" i="16" s="1"/>
  <c r="CQ529" i="16" s="1"/>
  <c r="CL529" i="16"/>
  <c r="DC528" i="16"/>
  <c r="DD528" i="16" s="1"/>
  <c r="DE528" i="16" s="1"/>
  <c r="DB528" i="16"/>
  <c r="CO528" i="16"/>
  <c r="CN528" i="16"/>
  <c r="CM528" i="16"/>
  <c r="CP528" i="16" s="1"/>
  <c r="CQ528" i="16" s="1"/>
  <c r="CL528" i="16"/>
  <c r="DD527" i="16"/>
  <c r="DE527" i="16" s="1"/>
  <c r="DC527" i="16"/>
  <c r="DB527" i="16"/>
  <c r="CO527" i="16"/>
  <c r="CN527" i="16"/>
  <c r="CM527" i="16"/>
  <c r="CL527" i="16"/>
  <c r="CP527" i="16" s="1"/>
  <c r="CQ527" i="16" s="1"/>
  <c r="DD526" i="16"/>
  <c r="DE526" i="16" s="1"/>
  <c r="DC526" i="16"/>
  <c r="DB526" i="16"/>
  <c r="CO526" i="16"/>
  <c r="CN526" i="16"/>
  <c r="CM526" i="16"/>
  <c r="CL526" i="16"/>
  <c r="DE525" i="16"/>
  <c r="DC525" i="16"/>
  <c r="DD525" i="16" s="1"/>
  <c r="DB525" i="16"/>
  <c r="CO525" i="16"/>
  <c r="CN525" i="16"/>
  <c r="CM525" i="16"/>
  <c r="CP525" i="16" s="1"/>
  <c r="CQ525" i="16" s="1"/>
  <c r="CL525" i="16"/>
  <c r="DC524" i="16"/>
  <c r="DD524" i="16" s="1"/>
  <c r="DE524" i="16" s="1"/>
  <c r="DB524" i="16"/>
  <c r="CO524" i="16"/>
  <c r="CN524" i="16"/>
  <c r="CM524" i="16"/>
  <c r="CP524" i="16" s="1"/>
  <c r="CQ524" i="16" s="1"/>
  <c r="CL524" i="16"/>
  <c r="DC523" i="16"/>
  <c r="DB523" i="16"/>
  <c r="DD523" i="16" s="1"/>
  <c r="DE523" i="16" s="1"/>
  <c r="CO523" i="16"/>
  <c r="CN523" i="16"/>
  <c r="CM523" i="16"/>
  <c r="CL523" i="16"/>
  <c r="DD522" i="16"/>
  <c r="DE522" i="16" s="1"/>
  <c r="DC522" i="16"/>
  <c r="DB522" i="16"/>
  <c r="CO522" i="16"/>
  <c r="CN522" i="16"/>
  <c r="CM522" i="16"/>
  <c r="CL522" i="16"/>
  <c r="DE521" i="16"/>
  <c r="DC521" i="16"/>
  <c r="DD521" i="16" s="1"/>
  <c r="DB521" i="16"/>
  <c r="CQ521" i="16"/>
  <c r="CO521" i="16"/>
  <c r="CN521" i="16"/>
  <c r="CP521" i="16" s="1"/>
  <c r="CM521" i="16"/>
  <c r="CL521" i="16"/>
  <c r="DC520" i="16"/>
  <c r="DB520" i="16"/>
  <c r="CO520" i="16"/>
  <c r="CP520" i="16" s="1"/>
  <c r="CQ520" i="16" s="1"/>
  <c r="CN520" i="16"/>
  <c r="CM520" i="16"/>
  <c r="CL520" i="16"/>
  <c r="DC519" i="16"/>
  <c r="DB519" i="16"/>
  <c r="DD519" i="16" s="1"/>
  <c r="DE519" i="16" s="1"/>
  <c r="CO519" i="16"/>
  <c r="CN519" i="16"/>
  <c r="CM519" i="16"/>
  <c r="CL519" i="16"/>
  <c r="DC518" i="16"/>
  <c r="DD518" i="16" s="1"/>
  <c r="DE518" i="16" s="1"/>
  <c r="DB518" i="16"/>
  <c r="CO518" i="16"/>
  <c r="CN518" i="16"/>
  <c r="CM518" i="16"/>
  <c r="CL518" i="16"/>
  <c r="DC517" i="16"/>
  <c r="DD517" i="16" s="1"/>
  <c r="DE517" i="16" s="1"/>
  <c r="DB517" i="16"/>
  <c r="CP517" i="16"/>
  <c r="CQ517" i="16" s="1"/>
  <c r="CO517" i="16"/>
  <c r="CN517" i="16"/>
  <c r="CM517" i="16"/>
  <c r="CL517" i="16"/>
  <c r="DC516" i="16"/>
  <c r="DB516" i="16"/>
  <c r="CP516" i="16"/>
  <c r="CQ516" i="16" s="1"/>
  <c r="CO516" i="16"/>
  <c r="CN516" i="16"/>
  <c r="CM516" i="16"/>
  <c r="CL516" i="16"/>
  <c r="DC515" i="16"/>
  <c r="DB515" i="16"/>
  <c r="DD515" i="16" s="1"/>
  <c r="DE515" i="16" s="1"/>
  <c r="CO515" i="16"/>
  <c r="CN515" i="16"/>
  <c r="CM515" i="16"/>
  <c r="CL515" i="16"/>
  <c r="CP515" i="16" s="1"/>
  <c r="CQ515" i="16" s="1"/>
  <c r="DC514" i="16"/>
  <c r="DD514" i="16" s="1"/>
  <c r="DE514" i="16" s="1"/>
  <c r="DB514" i="16"/>
  <c r="CO514" i="16"/>
  <c r="CN514" i="16"/>
  <c r="CM514" i="16"/>
  <c r="CL514" i="16"/>
  <c r="DC513" i="16"/>
  <c r="DD513" i="16" s="1"/>
  <c r="DE513" i="16" s="1"/>
  <c r="DB513" i="16"/>
  <c r="CO513" i="16"/>
  <c r="CN513" i="16"/>
  <c r="CM513" i="16"/>
  <c r="CL513" i="16"/>
  <c r="CP513" i="16" s="1"/>
  <c r="CQ513" i="16" s="1"/>
  <c r="DE512" i="16"/>
  <c r="DC512" i="16"/>
  <c r="DD512" i="16" s="1"/>
  <c r="DB512" i="16"/>
  <c r="CP512" i="16"/>
  <c r="CQ512" i="16" s="1"/>
  <c r="CO512" i="16"/>
  <c r="CN512" i="16"/>
  <c r="CM512" i="16"/>
  <c r="CL512" i="16"/>
  <c r="DC511" i="16"/>
  <c r="DD511" i="16" s="1"/>
  <c r="DE511" i="16" s="1"/>
  <c r="DB511" i="16"/>
  <c r="CO511" i="16"/>
  <c r="CP511" i="16" s="1"/>
  <c r="CQ511" i="16" s="1"/>
  <c r="CN511" i="16"/>
  <c r="CM511" i="16"/>
  <c r="CL511" i="16"/>
  <c r="DD510" i="16"/>
  <c r="DE510" i="16" s="1"/>
  <c r="DC510" i="16"/>
  <c r="DB510" i="16"/>
  <c r="CO510" i="16"/>
  <c r="CN510" i="16"/>
  <c r="CM510" i="16"/>
  <c r="CL510" i="16"/>
  <c r="CP510" i="16" s="1"/>
  <c r="CQ510" i="16" s="1"/>
  <c r="DC509" i="16"/>
  <c r="DD509" i="16" s="1"/>
  <c r="DE509" i="16" s="1"/>
  <c r="DB509" i="16"/>
  <c r="CO509" i="16"/>
  <c r="CN509" i="16"/>
  <c r="CM509" i="16"/>
  <c r="CL509" i="16"/>
  <c r="CP509" i="16" s="1"/>
  <c r="CQ509" i="16" s="1"/>
  <c r="DC508" i="16"/>
  <c r="DD508" i="16" s="1"/>
  <c r="DE508" i="16" s="1"/>
  <c r="DB508" i="16"/>
  <c r="CP508" i="16"/>
  <c r="CQ508" i="16" s="1"/>
  <c r="CO508" i="16"/>
  <c r="CN508" i="16"/>
  <c r="CM508" i="16"/>
  <c r="CL508" i="16"/>
  <c r="DC507" i="16"/>
  <c r="DB507" i="16"/>
  <c r="CO507" i="16"/>
  <c r="CP507" i="16" s="1"/>
  <c r="CQ507" i="16" s="1"/>
  <c r="CN507" i="16"/>
  <c r="CM507" i="16"/>
  <c r="CL507" i="16"/>
  <c r="DD506" i="16"/>
  <c r="DE506" i="16" s="1"/>
  <c r="DC506" i="16"/>
  <c r="DB506" i="16"/>
  <c r="CQ506" i="16"/>
  <c r="CO506" i="16"/>
  <c r="CN506" i="16"/>
  <c r="CM506" i="16"/>
  <c r="CL506" i="16"/>
  <c r="CP506" i="16" s="1"/>
  <c r="DC505" i="16"/>
  <c r="DD505" i="16" s="1"/>
  <c r="DE505" i="16" s="1"/>
  <c r="DB505" i="16"/>
  <c r="CO505" i="16"/>
  <c r="CN505" i="16"/>
  <c r="CM505" i="16"/>
  <c r="CL505" i="16"/>
  <c r="CP505" i="16" s="1"/>
  <c r="CQ505" i="16" s="1"/>
  <c r="DE504" i="16"/>
  <c r="DC504" i="16"/>
  <c r="DD504" i="16" s="1"/>
  <c r="DB504" i="16"/>
  <c r="CP504" i="16"/>
  <c r="CQ504" i="16" s="1"/>
  <c r="CO504" i="16"/>
  <c r="CN504" i="16"/>
  <c r="CM504" i="16"/>
  <c r="CL504" i="16"/>
  <c r="DC503" i="16"/>
  <c r="DD503" i="16" s="1"/>
  <c r="DE503" i="16" s="1"/>
  <c r="DB503" i="16"/>
  <c r="CO503" i="16"/>
  <c r="CP503" i="16" s="1"/>
  <c r="CQ503" i="16" s="1"/>
  <c r="CN503" i="16"/>
  <c r="CM503" i="16"/>
  <c r="CL503" i="16"/>
  <c r="DD502" i="16"/>
  <c r="DE502" i="16" s="1"/>
  <c r="DC502" i="16"/>
  <c r="DB502" i="16"/>
  <c r="CO502" i="16"/>
  <c r="CN502" i="16"/>
  <c r="CM502" i="16"/>
  <c r="CL502" i="16"/>
  <c r="CP502" i="16" s="1"/>
  <c r="CQ502" i="16" s="1"/>
  <c r="DC501" i="16"/>
  <c r="DD501" i="16" s="1"/>
  <c r="DE501" i="16" s="1"/>
  <c r="DB501" i="16"/>
  <c r="CO501" i="16"/>
  <c r="CN501" i="16"/>
  <c r="CM501" i="16"/>
  <c r="CL501" i="16"/>
  <c r="CP501" i="16" s="1"/>
  <c r="CQ501" i="16" s="1"/>
  <c r="DC500" i="16"/>
  <c r="DD500" i="16" s="1"/>
  <c r="DE500" i="16" s="1"/>
  <c r="DB500" i="16"/>
  <c r="CP500" i="16"/>
  <c r="CQ500" i="16" s="1"/>
  <c r="CO500" i="16"/>
  <c r="CN500" i="16"/>
  <c r="CM500" i="16"/>
  <c r="CL500" i="16"/>
  <c r="DC499" i="16"/>
  <c r="DB499" i="16"/>
  <c r="CO499" i="16"/>
  <c r="CP499" i="16" s="1"/>
  <c r="CQ499" i="16" s="1"/>
  <c r="CN499" i="16"/>
  <c r="CM499" i="16"/>
  <c r="CL499" i="16"/>
  <c r="DD498" i="16"/>
  <c r="DE498" i="16" s="1"/>
  <c r="DC498" i="16"/>
  <c r="DB498" i="16"/>
  <c r="CQ498" i="16"/>
  <c r="CO498" i="16"/>
  <c r="CN498" i="16"/>
  <c r="CM498" i="16"/>
  <c r="CL498" i="16"/>
  <c r="CP498" i="16" s="1"/>
  <c r="DC497" i="16"/>
  <c r="DD497" i="16" s="1"/>
  <c r="DE497" i="16" s="1"/>
  <c r="DB497" i="16"/>
  <c r="CO497" i="16"/>
  <c r="CN497" i="16"/>
  <c r="CM497" i="16"/>
  <c r="CL497" i="16"/>
  <c r="CP497" i="16" s="1"/>
  <c r="CQ497" i="16" s="1"/>
  <c r="DE496" i="16"/>
  <c r="DC496" i="16"/>
  <c r="DD496" i="16" s="1"/>
  <c r="DB496" i="16"/>
  <c r="CP496" i="16"/>
  <c r="CQ496" i="16" s="1"/>
  <c r="CO496" i="16"/>
  <c r="CN496" i="16"/>
  <c r="CM496" i="16"/>
  <c r="CL496" i="16"/>
  <c r="DC495" i="16"/>
  <c r="DD495" i="16" s="1"/>
  <c r="DE495" i="16" s="1"/>
  <c r="DB495" i="16"/>
  <c r="CO495" i="16"/>
  <c r="CP495" i="16" s="1"/>
  <c r="CQ495" i="16" s="1"/>
  <c r="CN495" i="16"/>
  <c r="CM495" i="16"/>
  <c r="CL495" i="16"/>
  <c r="DD494" i="16"/>
  <c r="DE494" i="16" s="1"/>
  <c r="DC494" i="16"/>
  <c r="DB494" i="16"/>
  <c r="CO494" i="16"/>
  <c r="CN494" i="16"/>
  <c r="CM494" i="16"/>
  <c r="CL494" i="16"/>
  <c r="CP494" i="16" s="1"/>
  <c r="CQ494" i="16" s="1"/>
  <c r="DC493" i="16"/>
  <c r="DD493" i="16" s="1"/>
  <c r="DE493" i="16" s="1"/>
  <c r="DB493" i="16"/>
  <c r="CO493" i="16"/>
  <c r="CN493" i="16"/>
  <c r="CM493" i="16"/>
  <c r="CL493" i="16"/>
  <c r="CP493" i="16" s="1"/>
  <c r="CQ493" i="16" s="1"/>
  <c r="DC492" i="16"/>
  <c r="DD492" i="16" s="1"/>
  <c r="DE492" i="16" s="1"/>
  <c r="DB492" i="16"/>
  <c r="CP492" i="16"/>
  <c r="CQ492" i="16" s="1"/>
  <c r="CO492" i="16"/>
  <c r="CN492" i="16"/>
  <c r="CM492" i="16"/>
  <c r="CL492" i="16"/>
  <c r="DC491" i="16"/>
  <c r="DB491" i="16"/>
  <c r="CO491" i="16"/>
  <c r="CP491" i="16" s="1"/>
  <c r="CQ491" i="16" s="1"/>
  <c r="CN491" i="16"/>
  <c r="CM491" i="16"/>
  <c r="CL491" i="16"/>
  <c r="DD490" i="16"/>
  <c r="DE490" i="16" s="1"/>
  <c r="DC490" i="16"/>
  <c r="DB490" i="16"/>
  <c r="CQ490" i="16"/>
  <c r="CO490" i="16"/>
  <c r="CN490" i="16"/>
  <c r="CM490" i="16"/>
  <c r="CL490" i="16"/>
  <c r="CP490" i="16" s="1"/>
  <c r="DC489" i="16"/>
  <c r="DD489" i="16" s="1"/>
  <c r="DE489" i="16" s="1"/>
  <c r="DB489" i="16"/>
  <c r="CO489" i="16"/>
  <c r="CN489" i="16"/>
  <c r="CM489" i="16"/>
  <c r="CL489" i="16"/>
  <c r="CP489" i="16" s="1"/>
  <c r="CQ489" i="16" s="1"/>
  <c r="DE488" i="16"/>
  <c r="DC488" i="16"/>
  <c r="DD488" i="16" s="1"/>
  <c r="DB488" i="16"/>
  <c r="CP488" i="16"/>
  <c r="CQ488" i="16" s="1"/>
  <c r="CO488" i="16"/>
  <c r="CN488" i="16"/>
  <c r="CM488" i="16"/>
  <c r="CL488" i="16"/>
  <c r="DC487" i="16"/>
  <c r="DD487" i="16" s="1"/>
  <c r="DE487" i="16" s="1"/>
  <c r="DB487" i="16"/>
  <c r="CO487" i="16"/>
  <c r="CP487" i="16" s="1"/>
  <c r="CQ487" i="16" s="1"/>
  <c r="CN487" i="16"/>
  <c r="CM487" i="16"/>
  <c r="CL487" i="16"/>
  <c r="DD486" i="16"/>
  <c r="DE486" i="16" s="1"/>
  <c r="DC486" i="16"/>
  <c r="DB486" i="16"/>
  <c r="CO486" i="16"/>
  <c r="CN486" i="16"/>
  <c r="CM486" i="16"/>
  <c r="CL486" i="16"/>
  <c r="CP486" i="16" s="1"/>
  <c r="CQ486" i="16" s="1"/>
  <c r="DC485" i="16"/>
  <c r="DD485" i="16" s="1"/>
  <c r="DE485" i="16" s="1"/>
  <c r="DB485" i="16"/>
  <c r="CO485" i="16"/>
  <c r="CN485" i="16"/>
  <c r="CM485" i="16"/>
  <c r="CL485" i="16"/>
  <c r="CP485" i="16" s="1"/>
  <c r="CQ485" i="16" s="1"/>
  <c r="DC484" i="16"/>
  <c r="DD484" i="16" s="1"/>
  <c r="DE484" i="16" s="1"/>
  <c r="DB484" i="16"/>
  <c r="CO484" i="16"/>
  <c r="CN484" i="16"/>
  <c r="CM484" i="16"/>
  <c r="CP484" i="16" s="1"/>
  <c r="CQ484" i="16" s="1"/>
  <c r="CL484" i="16"/>
  <c r="DC483" i="16"/>
  <c r="DB483" i="16"/>
  <c r="CO483" i="16"/>
  <c r="CP483" i="16" s="1"/>
  <c r="CQ483" i="16" s="1"/>
  <c r="CN483" i="16"/>
  <c r="CM483" i="16"/>
  <c r="CL483" i="16"/>
  <c r="DD482" i="16"/>
  <c r="DE482" i="16" s="1"/>
  <c r="DC482" i="16"/>
  <c r="DB482" i="16"/>
  <c r="CQ482" i="16"/>
  <c r="CO482" i="16"/>
  <c r="CN482" i="16"/>
  <c r="CM482" i="16"/>
  <c r="CL482" i="16"/>
  <c r="CP482" i="16" s="1"/>
  <c r="DC481" i="16"/>
  <c r="DD481" i="16" s="1"/>
  <c r="DE481" i="16" s="1"/>
  <c r="DB481" i="16"/>
  <c r="CO481" i="16"/>
  <c r="CN481" i="16"/>
  <c r="CM481" i="16"/>
  <c r="CL481" i="16"/>
  <c r="CP481" i="16" s="1"/>
  <c r="CQ481" i="16" s="1"/>
  <c r="DE480" i="16"/>
  <c r="DC480" i="16"/>
  <c r="DD480" i="16" s="1"/>
  <c r="DB480" i="16"/>
  <c r="CP480" i="16"/>
  <c r="CQ480" i="16" s="1"/>
  <c r="CO480" i="16"/>
  <c r="CN480" i="16"/>
  <c r="CM480" i="16"/>
  <c r="CL480" i="16"/>
  <c r="DC479" i="16"/>
  <c r="DD479" i="16" s="1"/>
  <c r="DE479" i="16" s="1"/>
  <c r="DB479" i="16"/>
  <c r="CO479" i="16"/>
  <c r="CP479" i="16" s="1"/>
  <c r="CQ479" i="16" s="1"/>
  <c r="CN479" i="16"/>
  <c r="CM479" i="16"/>
  <c r="CL479" i="16"/>
  <c r="DD478" i="16"/>
  <c r="DE478" i="16" s="1"/>
  <c r="DC478" i="16"/>
  <c r="DB478" i="16"/>
  <c r="CO478" i="16"/>
  <c r="CN478" i="16"/>
  <c r="CM478" i="16"/>
  <c r="CL478" i="16"/>
  <c r="CP478" i="16" s="1"/>
  <c r="CQ478" i="16" s="1"/>
  <c r="DC477" i="16"/>
  <c r="DD477" i="16" s="1"/>
  <c r="DE477" i="16" s="1"/>
  <c r="DB477" i="16"/>
  <c r="CO477" i="16"/>
  <c r="CN477" i="16"/>
  <c r="CM477" i="16"/>
  <c r="CL477" i="16"/>
  <c r="CP477" i="16" s="1"/>
  <c r="CQ477" i="16" s="1"/>
  <c r="DC476" i="16"/>
  <c r="DD476" i="16" s="1"/>
  <c r="DE476" i="16" s="1"/>
  <c r="DB476" i="16"/>
  <c r="CP476" i="16"/>
  <c r="CQ476" i="16" s="1"/>
  <c r="CO476" i="16"/>
  <c r="CN476" i="16"/>
  <c r="CM476" i="16"/>
  <c r="CL476" i="16"/>
  <c r="DC475" i="16"/>
  <c r="DB475" i="16"/>
  <c r="CO475" i="16"/>
  <c r="CP475" i="16" s="1"/>
  <c r="CQ475" i="16" s="1"/>
  <c r="CN475" i="16"/>
  <c r="CM475" i="16"/>
  <c r="CL475" i="16"/>
  <c r="DD474" i="16"/>
  <c r="DE474" i="16" s="1"/>
  <c r="DC474" i="16"/>
  <c r="DB474" i="16"/>
  <c r="CQ474" i="16"/>
  <c r="CO474" i="16"/>
  <c r="CN474" i="16"/>
  <c r="CM474" i="16"/>
  <c r="CL474" i="16"/>
  <c r="CP474" i="16" s="1"/>
  <c r="DC473" i="16"/>
  <c r="DD473" i="16" s="1"/>
  <c r="DE473" i="16" s="1"/>
  <c r="DB473" i="16"/>
  <c r="CO473" i="16"/>
  <c r="CN473" i="16"/>
  <c r="CM473" i="16"/>
  <c r="CL473" i="16"/>
  <c r="CP473" i="16" s="1"/>
  <c r="CQ473" i="16" s="1"/>
  <c r="DE472" i="16"/>
  <c r="DC472" i="16"/>
  <c r="DD472" i="16" s="1"/>
  <c r="DB472" i="16"/>
  <c r="CP472" i="16"/>
  <c r="CQ472" i="16" s="1"/>
  <c r="CO472" i="16"/>
  <c r="CN472" i="16"/>
  <c r="CM472" i="16"/>
  <c r="CL472" i="16"/>
  <c r="DC471" i="16"/>
  <c r="DD471" i="16" s="1"/>
  <c r="DE471" i="16" s="1"/>
  <c r="DB471" i="16"/>
  <c r="CO471" i="16"/>
  <c r="CP471" i="16" s="1"/>
  <c r="CQ471" i="16" s="1"/>
  <c r="CN471" i="16"/>
  <c r="CM471" i="16"/>
  <c r="CL471" i="16"/>
  <c r="DD470" i="16"/>
  <c r="DE470" i="16" s="1"/>
  <c r="DC470" i="16"/>
  <c r="DB470" i="16"/>
  <c r="CO470" i="16"/>
  <c r="CN470" i="16"/>
  <c r="CM470" i="16"/>
  <c r="CL470" i="16"/>
  <c r="CP470" i="16" s="1"/>
  <c r="CQ470" i="16" s="1"/>
  <c r="DC469" i="16"/>
  <c r="DD469" i="16" s="1"/>
  <c r="DE469" i="16" s="1"/>
  <c r="DB469" i="16"/>
  <c r="CO469" i="16"/>
  <c r="CN469" i="16"/>
  <c r="CM469" i="16"/>
  <c r="CL469" i="16"/>
  <c r="CP469" i="16" s="1"/>
  <c r="CQ469" i="16" s="1"/>
  <c r="DC468" i="16"/>
  <c r="DD468" i="16" s="1"/>
  <c r="DE468" i="16" s="1"/>
  <c r="DB468" i="16"/>
  <c r="CO468" i="16"/>
  <c r="CN468" i="16"/>
  <c r="CM468" i="16"/>
  <c r="CP468" i="16" s="1"/>
  <c r="CQ468" i="16" s="1"/>
  <c r="CL468" i="16"/>
  <c r="DC467" i="16"/>
  <c r="DB467" i="16"/>
  <c r="CO467" i="16"/>
  <c r="CP467" i="16" s="1"/>
  <c r="CQ467" i="16" s="1"/>
  <c r="CN467" i="16"/>
  <c r="CM467" i="16"/>
  <c r="CL467" i="16"/>
  <c r="DD466" i="16"/>
  <c r="DE466" i="16" s="1"/>
  <c r="DC466" i="16"/>
  <c r="DB466" i="16"/>
  <c r="CQ466" i="16"/>
  <c r="CO466" i="16"/>
  <c r="CN466" i="16"/>
  <c r="CM466" i="16"/>
  <c r="CL466" i="16"/>
  <c r="CP466" i="16" s="1"/>
  <c r="DC465" i="16"/>
  <c r="DD465" i="16" s="1"/>
  <c r="DE465" i="16" s="1"/>
  <c r="DB465" i="16"/>
  <c r="CO465" i="16"/>
  <c r="CN465" i="16"/>
  <c r="CM465" i="16"/>
  <c r="CL465" i="16"/>
  <c r="CP465" i="16" s="1"/>
  <c r="CQ465" i="16" s="1"/>
  <c r="DE464" i="16"/>
  <c r="DC464" i="16"/>
  <c r="DD464" i="16" s="1"/>
  <c r="DB464" i="16"/>
  <c r="CP464" i="16"/>
  <c r="CQ464" i="16" s="1"/>
  <c r="CO464" i="16"/>
  <c r="CN464" i="16"/>
  <c r="CM464" i="16"/>
  <c r="CL464" i="16"/>
  <c r="DC463" i="16"/>
  <c r="DD463" i="16" s="1"/>
  <c r="DE463" i="16" s="1"/>
  <c r="DB463" i="16"/>
  <c r="CO463" i="16"/>
  <c r="CP463" i="16" s="1"/>
  <c r="CQ463" i="16" s="1"/>
  <c r="CN463" i="16"/>
  <c r="CM463" i="16"/>
  <c r="CL463" i="16"/>
  <c r="DD462" i="16"/>
  <c r="DE462" i="16" s="1"/>
  <c r="DC462" i="16"/>
  <c r="DB462" i="16"/>
  <c r="CO462" i="16"/>
  <c r="CN462" i="16"/>
  <c r="CM462" i="16"/>
  <c r="CL462" i="16"/>
  <c r="CP462" i="16" s="1"/>
  <c r="CQ462" i="16" s="1"/>
  <c r="DC461" i="16"/>
  <c r="DD461" i="16" s="1"/>
  <c r="DE461" i="16" s="1"/>
  <c r="DB461" i="16"/>
  <c r="CO461" i="16"/>
  <c r="CN461" i="16"/>
  <c r="CM461" i="16"/>
  <c r="CL461" i="16"/>
  <c r="CP461" i="16" s="1"/>
  <c r="CQ461" i="16" s="1"/>
  <c r="DC460" i="16"/>
  <c r="DD460" i="16" s="1"/>
  <c r="DE460" i="16" s="1"/>
  <c r="DB460" i="16"/>
  <c r="CO460" i="16"/>
  <c r="CN460" i="16"/>
  <c r="CM460" i="16"/>
  <c r="CP460" i="16" s="1"/>
  <c r="CQ460" i="16" s="1"/>
  <c r="CL460" i="16"/>
  <c r="DC459" i="16"/>
  <c r="DB459" i="16"/>
  <c r="CO459" i="16"/>
  <c r="CP459" i="16" s="1"/>
  <c r="CQ459" i="16" s="1"/>
  <c r="CN459" i="16"/>
  <c r="CM459" i="16"/>
  <c r="CL459" i="16"/>
  <c r="DD458" i="16"/>
  <c r="DE458" i="16" s="1"/>
  <c r="DC458" i="16"/>
  <c r="DB458" i="16"/>
  <c r="CQ458" i="16"/>
  <c r="CO458" i="16"/>
  <c r="CN458" i="16"/>
  <c r="CM458" i="16"/>
  <c r="CL458" i="16"/>
  <c r="CP458" i="16" s="1"/>
  <c r="DC457" i="16"/>
  <c r="DD457" i="16" s="1"/>
  <c r="DE457" i="16" s="1"/>
  <c r="DB457" i="16"/>
  <c r="CO457" i="16"/>
  <c r="CN457" i="16"/>
  <c r="CM457" i="16"/>
  <c r="CL457" i="16"/>
  <c r="CP457" i="16" s="1"/>
  <c r="CQ457" i="16" s="1"/>
  <c r="DE456" i="16"/>
  <c r="DC456" i="16"/>
  <c r="DD456" i="16" s="1"/>
  <c r="DB456" i="16"/>
  <c r="CP456" i="16"/>
  <c r="CQ456" i="16" s="1"/>
  <c r="CO456" i="16"/>
  <c r="CN456" i="16"/>
  <c r="CM456" i="16"/>
  <c r="CL456" i="16"/>
  <c r="DC455" i="16"/>
  <c r="DD455" i="16" s="1"/>
  <c r="DE455" i="16" s="1"/>
  <c r="DB455" i="16"/>
  <c r="CO455" i="16"/>
  <c r="CP455" i="16" s="1"/>
  <c r="CQ455" i="16" s="1"/>
  <c r="CN455" i="16"/>
  <c r="CM455" i="16"/>
  <c r="CL455" i="16"/>
  <c r="DD454" i="16"/>
  <c r="DE454" i="16" s="1"/>
  <c r="DC454" i="16"/>
  <c r="DB454" i="16"/>
  <c r="CO454" i="16"/>
  <c r="CN454" i="16"/>
  <c r="CM454" i="16"/>
  <c r="CL454" i="16"/>
  <c r="CP454" i="16" s="1"/>
  <c r="CQ454" i="16" s="1"/>
  <c r="DC453" i="16"/>
  <c r="DD453" i="16" s="1"/>
  <c r="DE453" i="16" s="1"/>
  <c r="DB453" i="16"/>
  <c r="CO453" i="16"/>
  <c r="CN453" i="16"/>
  <c r="CM453" i="16"/>
  <c r="CL453" i="16"/>
  <c r="CP453" i="16" s="1"/>
  <c r="CQ453" i="16" s="1"/>
  <c r="DC452" i="16"/>
  <c r="DD452" i="16" s="1"/>
  <c r="DE452" i="16" s="1"/>
  <c r="DB452" i="16"/>
  <c r="CO452" i="16"/>
  <c r="CN452" i="16"/>
  <c r="CM452" i="16"/>
  <c r="CP452" i="16" s="1"/>
  <c r="CQ452" i="16" s="1"/>
  <c r="CL452" i="16"/>
  <c r="DC451" i="16"/>
  <c r="DB451" i="16"/>
  <c r="CO451" i="16"/>
  <c r="CP451" i="16" s="1"/>
  <c r="CQ451" i="16" s="1"/>
  <c r="CN451" i="16"/>
  <c r="CM451" i="16"/>
  <c r="CL451" i="16"/>
  <c r="DD450" i="16"/>
  <c r="DE450" i="16" s="1"/>
  <c r="DC450" i="16"/>
  <c r="DB450" i="16"/>
  <c r="CQ450" i="16"/>
  <c r="CO450" i="16"/>
  <c r="CN450" i="16"/>
  <c r="CM450" i="16"/>
  <c r="CL450" i="16"/>
  <c r="CP450" i="16" s="1"/>
  <c r="DC449" i="16"/>
  <c r="DD449" i="16" s="1"/>
  <c r="DE449" i="16" s="1"/>
  <c r="DB449" i="16"/>
  <c r="CO449" i="16"/>
  <c r="CN449" i="16"/>
  <c r="CM449" i="16"/>
  <c r="CL449" i="16"/>
  <c r="CP449" i="16" s="1"/>
  <c r="CQ449" i="16" s="1"/>
  <c r="DE448" i="16"/>
  <c r="DC448" i="16"/>
  <c r="DD448" i="16" s="1"/>
  <c r="DB448" i="16"/>
  <c r="CP448" i="16"/>
  <c r="CQ448" i="16" s="1"/>
  <c r="CO448" i="16"/>
  <c r="CN448" i="16"/>
  <c r="CM448" i="16"/>
  <c r="CL448" i="16"/>
  <c r="DC447" i="16"/>
  <c r="DD447" i="16" s="1"/>
  <c r="DE447" i="16" s="1"/>
  <c r="DB447" i="16"/>
  <c r="CO447" i="16"/>
  <c r="CP447" i="16" s="1"/>
  <c r="CQ447" i="16" s="1"/>
  <c r="CN447" i="16"/>
  <c r="CM447" i="16"/>
  <c r="CL447" i="16"/>
  <c r="DD446" i="16"/>
  <c r="DE446" i="16" s="1"/>
  <c r="DC446" i="16"/>
  <c r="DB446" i="16"/>
  <c r="CO446" i="16"/>
  <c r="CN446" i="16"/>
  <c r="CM446" i="16"/>
  <c r="CL446" i="16"/>
  <c r="CP446" i="16" s="1"/>
  <c r="CQ446" i="16" s="1"/>
  <c r="DC445" i="16"/>
  <c r="DD445" i="16" s="1"/>
  <c r="DE445" i="16" s="1"/>
  <c r="DB445" i="16"/>
  <c r="CO445" i="16"/>
  <c r="CN445" i="16"/>
  <c r="CM445" i="16"/>
  <c r="CL445" i="16"/>
  <c r="CP445" i="16" s="1"/>
  <c r="CQ445" i="16" s="1"/>
  <c r="DC444" i="16"/>
  <c r="DD444" i="16" s="1"/>
  <c r="DE444" i="16" s="1"/>
  <c r="DB444" i="16"/>
  <c r="CP444" i="16"/>
  <c r="CQ444" i="16" s="1"/>
  <c r="CO444" i="16"/>
  <c r="CN444" i="16"/>
  <c r="CM444" i="16"/>
  <c r="CL444" i="16"/>
  <c r="DC443" i="16"/>
  <c r="DB443" i="16"/>
  <c r="CO443" i="16"/>
  <c r="CP443" i="16" s="1"/>
  <c r="CQ443" i="16" s="1"/>
  <c r="CN443" i="16"/>
  <c r="CM443" i="16"/>
  <c r="CL443" i="16"/>
  <c r="DD442" i="16"/>
  <c r="DE442" i="16" s="1"/>
  <c r="DC442" i="16"/>
  <c r="DB442" i="16"/>
  <c r="CQ442" i="16"/>
  <c r="CO442" i="16"/>
  <c r="CN442" i="16"/>
  <c r="CM442" i="16"/>
  <c r="CL442" i="16"/>
  <c r="CP442" i="16" s="1"/>
  <c r="DC441" i="16"/>
  <c r="DD441" i="16" s="1"/>
  <c r="DE441" i="16" s="1"/>
  <c r="DB441" i="16"/>
  <c r="CO441" i="16"/>
  <c r="CN441" i="16"/>
  <c r="CM441" i="16"/>
  <c r="CL441" i="16"/>
  <c r="CP441" i="16" s="1"/>
  <c r="CQ441" i="16" s="1"/>
  <c r="DE440" i="16"/>
  <c r="DC440" i="16"/>
  <c r="DD440" i="16" s="1"/>
  <c r="DB440" i="16"/>
  <c r="CP440" i="16"/>
  <c r="CQ440" i="16" s="1"/>
  <c r="CO440" i="16"/>
  <c r="CN440" i="16"/>
  <c r="CM440" i="16"/>
  <c r="CL440" i="16"/>
  <c r="DC439" i="16"/>
  <c r="DD439" i="16" s="1"/>
  <c r="DE439" i="16" s="1"/>
  <c r="DB439" i="16"/>
  <c r="CO439" i="16"/>
  <c r="CP439" i="16" s="1"/>
  <c r="CQ439" i="16" s="1"/>
  <c r="CN439" i="16"/>
  <c r="CM439" i="16"/>
  <c r="CL439" i="16"/>
  <c r="DD438" i="16"/>
  <c r="DE438" i="16" s="1"/>
  <c r="DC438" i="16"/>
  <c r="DB438" i="16"/>
  <c r="CO438" i="16"/>
  <c r="CN438" i="16"/>
  <c r="CM438" i="16"/>
  <c r="CL438" i="16"/>
  <c r="CP438" i="16" s="1"/>
  <c r="CQ438" i="16" s="1"/>
  <c r="DC437" i="16"/>
  <c r="DD437" i="16" s="1"/>
  <c r="DE437" i="16" s="1"/>
  <c r="DB437" i="16"/>
  <c r="CO437" i="16"/>
  <c r="CN437" i="16"/>
  <c r="CM437" i="16"/>
  <c r="CL437" i="16"/>
  <c r="CP437" i="16" s="1"/>
  <c r="CQ437" i="16" s="1"/>
  <c r="DC436" i="16"/>
  <c r="DD436" i="16" s="1"/>
  <c r="DE436" i="16" s="1"/>
  <c r="DB436" i="16"/>
  <c r="CO436" i="16"/>
  <c r="CN436" i="16"/>
  <c r="CM436" i="16"/>
  <c r="CP436" i="16" s="1"/>
  <c r="CQ436" i="16" s="1"/>
  <c r="CL436" i="16"/>
  <c r="DC435" i="16"/>
  <c r="DB435" i="16"/>
  <c r="CO435" i="16"/>
  <c r="CP435" i="16" s="1"/>
  <c r="CQ435" i="16" s="1"/>
  <c r="CN435" i="16"/>
  <c r="CM435" i="16"/>
  <c r="CL435" i="16"/>
  <c r="DD434" i="16"/>
  <c r="DE434" i="16" s="1"/>
  <c r="DC434" i="16"/>
  <c r="DB434" i="16"/>
  <c r="CQ434" i="16"/>
  <c r="CO434" i="16"/>
  <c r="CN434" i="16"/>
  <c r="CM434" i="16"/>
  <c r="CL434" i="16"/>
  <c r="CP434" i="16" s="1"/>
  <c r="DC433" i="16"/>
  <c r="DD433" i="16" s="1"/>
  <c r="DE433" i="16" s="1"/>
  <c r="DB433" i="16"/>
  <c r="CO433" i="16"/>
  <c r="CN433" i="16"/>
  <c r="CM433" i="16"/>
  <c r="CL433" i="16"/>
  <c r="CP433" i="16" s="1"/>
  <c r="CQ433" i="16" s="1"/>
  <c r="DE432" i="16"/>
  <c r="DC432" i="16"/>
  <c r="DD432" i="16" s="1"/>
  <c r="DB432" i="16"/>
  <c r="CP432" i="16"/>
  <c r="CQ432" i="16" s="1"/>
  <c r="CO432" i="16"/>
  <c r="CN432" i="16"/>
  <c r="CM432" i="16"/>
  <c r="CL432" i="16"/>
  <c r="DC431" i="16"/>
  <c r="DD431" i="16" s="1"/>
  <c r="DE431" i="16" s="1"/>
  <c r="DB431" i="16"/>
  <c r="CO431" i="16"/>
  <c r="CP431" i="16" s="1"/>
  <c r="CQ431" i="16" s="1"/>
  <c r="CN431" i="16"/>
  <c r="CM431" i="16"/>
  <c r="CL431" i="16"/>
  <c r="DD430" i="16"/>
  <c r="DE430" i="16" s="1"/>
  <c r="DC430" i="16"/>
  <c r="DB430" i="16"/>
  <c r="CO430" i="16"/>
  <c r="CN430" i="16"/>
  <c r="CM430" i="16"/>
  <c r="CL430" i="16"/>
  <c r="CP430" i="16" s="1"/>
  <c r="CQ430" i="16" s="1"/>
  <c r="DC429" i="16"/>
  <c r="DD429" i="16" s="1"/>
  <c r="DE429" i="16" s="1"/>
  <c r="DB429" i="16"/>
  <c r="CO429" i="16"/>
  <c r="CN429" i="16"/>
  <c r="CM429" i="16"/>
  <c r="CL429" i="16"/>
  <c r="CP429" i="16" s="1"/>
  <c r="CQ429" i="16" s="1"/>
  <c r="DC428" i="16"/>
  <c r="DD428" i="16" s="1"/>
  <c r="DE428" i="16" s="1"/>
  <c r="DB428" i="16"/>
  <c r="CO428" i="16"/>
  <c r="CN428" i="16"/>
  <c r="CM428" i="16"/>
  <c r="CP428" i="16" s="1"/>
  <c r="CQ428" i="16" s="1"/>
  <c r="CL428" i="16"/>
  <c r="DC427" i="16"/>
  <c r="DB427" i="16"/>
  <c r="CO427" i="16"/>
  <c r="CP427" i="16" s="1"/>
  <c r="CQ427" i="16" s="1"/>
  <c r="CN427" i="16"/>
  <c r="CM427" i="16"/>
  <c r="CL427" i="16"/>
  <c r="DD426" i="16"/>
  <c r="DE426" i="16" s="1"/>
  <c r="DC426" i="16"/>
  <c r="DB426" i="16"/>
  <c r="CQ426" i="16"/>
  <c r="CO426" i="16"/>
  <c r="CN426" i="16"/>
  <c r="CM426" i="16"/>
  <c r="CL426" i="16"/>
  <c r="CP426" i="16" s="1"/>
  <c r="DC425" i="16"/>
  <c r="DD425" i="16" s="1"/>
  <c r="DE425" i="16" s="1"/>
  <c r="DB425" i="16"/>
  <c r="CO425" i="16"/>
  <c r="CN425" i="16"/>
  <c r="CM425" i="16"/>
  <c r="CL425" i="16"/>
  <c r="CP425" i="16" s="1"/>
  <c r="CQ425" i="16" s="1"/>
  <c r="DE424" i="16"/>
  <c r="DC424" i="16"/>
  <c r="DD424" i="16" s="1"/>
  <c r="DB424" i="16"/>
  <c r="CP424" i="16"/>
  <c r="CQ424" i="16" s="1"/>
  <c r="CO424" i="16"/>
  <c r="CN424" i="16"/>
  <c r="CM424" i="16"/>
  <c r="CL424" i="16"/>
  <c r="DC423" i="16"/>
  <c r="DD423" i="16" s="1"/>
  <c r="DE423" i="16" s="1"/>
  <c r="DB423" i="16"/>
  <c r="CO423" i="16"/>
  <c r="CP423" i="16" s="1"/>
  <c r="CQ423" i="16" s="1"/>
  <c r="CN423" i="16"/>
  <c r="CM423" i="16"/>
  <c r="CL423" i="16"/>
  <c r="DD422" i="16"/>
  <c r="DE422" i="16" s="1"/>
  <c r="DC422" i="16"/>
  <c r="DB422" i="16"/>
  <c r="CO422" i="16"/>
  <c r="CN422" i="16"/>
  <c r="CM422" i="16"/>
  <c r="CL422" i="16"/>
  <c r="CP422" i="16" s="1"/>
  <c r="CQ422" i="16" s="1"/>
  <c r="DC421" i="16"/>
  <c r="DD421" i="16" s="1"/>
  <c r="DE421" i="16" s="1"/>
  <c r="DB421" i="16"/>
  <c r="CO421" i="16"/>
  <c r="CN421" i="16"/>
  <c r="CM421" i="16"/>
  <c r="CL421" i="16"/>
  <c r="CP421" i="16" s="1"/>
  <c r="CQ421" i="16" s="1"/>
  <c r="DC420" i="16"/>
  <c r="DD420" i="16" s="1"/>
  <c r="DE420" i="16" s="1"/>
  <c r="DB420" i="16"/>
  <c r="CO420" i="16"/>
  <c r="CN420" i="16"/>
  <c r="CM420" i="16"/>
  <c r="CP420" i="16" s="1"/>
  <c r="CQ420" i="16" s="1"/>
  <c r="CL420" i="16"/>
  <c r="DC419" i="16"/>
  <c r="DB419" i="16"/>
  <c r="CO419" i="16"/>
  <c r="CP419" i="16" s="1"/>
  <c r="CQ419" i="16" s="1"/>
  <c r="CN419" i="16"/>
  <c r="CM419" i="16"/>
  <c r="CL419" i="16"/>
  <c r="DD418" i="16"/>
  <c r="DE418" i="16" s="1"/>
  <c r="DC418" i="16"/>
  <c r="DB418" i="16"/>
  <c r="CQ418" i="16"/>
  <c r="CO418" i="16"/>
  <c r="CN418" i="16"/>
  <c r="CM418" i="16"/>
  <c r="CL418" i="16"/>
  <c r="CP418" i="16" s="1"/>
  <c r="DC417" i="16"/>
  <c r="DD417" i="16" s="1"/>
  <c r="DE417" i="16" s="1"/>
  <c r="DB417" i="16"/>
  <c r="CO417" i="16"/>
  <c r="CN417" i="16"/>
  <c r="CM417" i="16"/>
  <c r="CL417" i="16"/>
  <c r="CP417" i="16" s="1"/>
  <c r="CQ417" i="16" s="1"/>
  <c r="DE416" i="16"/>
  <c r="DC416" i="16"/>
  <c r="DD416" i="16" s="1"/>
  <c r="DB416" i="16"/>
  <c r="CP416" i="16"/>
  <c r="CQ416" i="16" s="1"/>
  <c r="CO416" i="16"/>
  <c r="CN416" i="16"/>
  <c r="CM416" i="16"/>
  <c r="CL416" i="16"/>
  <c r="DC415" i="16"/>
  <c r="DD415" i="16" s="1"/>
  <c r="DE415" i="16" s="1"/>
  <c r="DB415" i="16"/>
  <c r="CO415" i="16"/>
  <c r="CP415" i="16" s="1"/>
  <c r="CQ415" i="16" s="1"/>
  <c r="CN415" i="16"/>
  <c r="CM415" i="16"/>
  <c r="CL415" i="16"/>
  <c r="DD414" i="16"/>
  <c r="DE414" i="16" s="1"/>
  <c r="DC414" i="16"/>
  <c r="DB414" i="16"/>
  <c r="CO414" i="16"/>
  <c r="CN414" i="16"/>
  <c r="CM414" i="16"/>
  <c r="CL414" i="16"/>
  <c r="CP414" i="16" s="1"/>
  <c r="CQ414" i="16" s="1"/>
  <c r="DC413" i="16"/>
  <c r="DD413" i="16" s="1"/>
  <c r="DE413" i="16" s="1"/>
  <c r="DB413" i="16"/>
  <c r="CO413" i="16"/>
  <c r="CN413" i="16"/>
  <c r="CM413" i="16"/>
  <c r="CL413" i="16"/>
  <c r="CP413" i="16" s="1"/>
  <c r="CQ413" i="16" s="1"/>
  <c r="DC412" i="16"/>
  <c r="DD412" i="16" s="1"/>
  <c r="DE412" i="16" s="1"/>
  <c r="DB412" i="16"/>
  <c r="CP412" i="16"/>
  <c r="CQ412" i="16" s="1"/>
  <c r="CO412" i="16"/>
  <c r="CN412" i="16"/>
  <c r="CM412" i="16"/>
  <c r="CL412" i="16"/>
  <c r="DC411" i="16"/>
  <c r="DB411" i="16"/>
  <c r="CO411" i="16"/>
  <c r="CP411" i="16" s="1"/>
  <c r="CQ411" i="16" s="1"/>
  <c r="CN411" i="16"/>
  <c r="CM411" i="16"/>
  <c r="CL411" i="16"/>
  <c r="DD410" i="16"/>
  <c r="DE410" i="16" s="1"/>
  <c r="DC410" i="16"/>
  <c r="DB410" i="16"/>
  <c r="CQ410" i="16"/>
  <c r="CO410" i="16"/>
  <c r="CN410" i="16"/>
  <c r="CM410" i="16"/>
  <c r="CL410" i="16"/>
  <c r="CP410" i="16" s="1"/>
  <c r="DC409" i="16"/>
  <c r="DD409" i="16" s="1"/>
  <c r="DE409" i="16" s="1"/>
  <c r="DB409" i="16"/>
  <c r="CO409" i="16"/>
  <c r="CN409" i="16"/>
  <c r="CM409" i="16"/>
  <c r="CL409" i="16"/>
  <c r="CP409" i="16" s="1"/>
  <c r="CQ409" i="16" s="1"/>
  <c r="DE408" i="16"/>
  <c r="DC408" i="16"/>
  <c r="DD408" i="16" s="1"/>
  <c r="DB408" i="16"/>
  <c r="CP408" i="16"/>
  <c r="CQ408" i="16" s="1"/>
  <c r="CO408" i="16"/>
  <c r="CN408" i="16"/>
  <c r="CM408" i="16"/>
  <c r="CL408" i="16"/>
  <c r="DC407" i="16"/>
  <c r="DD407" i="16" s="1"/>
  <c r="DE407" i="16" s="1"/>
  <c r="DB407" i="16"/>
  <c r="CO407" i="16"/>
  <c r="CP407" i="16" s="1"/>
  <c r="CQ407" i="16" s="1"/>
  <c r="CN407" i="16"/>
  <c r="CM407" i="16"/>
  <c r="CL407" i="16"/>
  <c r="DD406" i="16"/>
  <c r="DE406" i="16" s="1"/>
  <c r="DC406" i="16"/>
  <c r="DB406" i="16"/>
  <c r="CO406" i="16"/>
  <c r="CN406" i="16"/>
  <c r="CM406" i="16"/>
  <c r="CL406" i="16"/>
  <c r="CP406" i="16" s="1"/>
  <c r="CQ406" i="16" s="1"/>
  <c r="DC405" i="16"/>
  <c r="DD405" i="16" s="1"/>
  <c r="DE405" i="16" s="1"/>
  <c r="DB405" i="16"/>
  <c r="CO405" i="16"/>
  <c r="CN405" i="16"/>
  <c r="CM405" i="16"/>
  <c r="CL405" i="16"/>
  <c r="CP405" i="16" s="1"/>
  <c r="CQ405" i="16" s="1"/>
  <c r="DC404" i="16"/>
  <c r="DD404" i="16" s="1"/>
  <c r="DE404" i="16" s="1"/>
  <c r="DB404" i="16"/>
  <c r="CO404" i="16"/>
  <c r="CN404" i="16"/>
  <c r="CM404" i="16"/>
  <c r="CP404" i="16" s="1"/>
  <c r="CQ404" i="16" s="1"/>
  <c r="CL404" i="16"/>
  <c r="DC403" i="16"/>
  <c r="DB403" i="16"/>
  <c r="CO403" i="16"/>
  <c r="CP403" i="16" s="1"/>
  <c r="CQ403" i="16" s="1"/>
  <c r="CN403" i="16"/>
  <c r="CM403" i="16"/>
  <c r="CL403" i="16"/>
  <c r="DD402" i="16"/>
  <c r="DE402" i="16" s="1"/>
  <c r="DC402" i="16"/>
  <c r="DB402" i="16"/>
  <c r="CQ402" i="16"/>
  <c r="CO402" i="16"/>
  <c r="CN402" i="16"/>
  <c r="CM402" i="16"/>
  <c r="CL402" i="16"/>
  <c r="CP402" i="16" s="1"/>
  <c r="DC401" i="16"/>
  <c r="DD401" i="16" s="1"/>
  <c r="DE401" i="16" s="1"/>
  <c r="DB401" i="16"/>
  <c r="CO401" i="16"/>
  <c r="CN401" i="16"/>
  <c r="CM401" i="16"/>
  <c r="CL401" i="16"/>
  <c r="CP401" i="16" s="1"/>
  <c r="CQ401" i="16" s="1"/>
  <c r="DE400" i="16"/>
  <c r="DC400" i="16"/>
  <c r="DD400" i="16" s="1"/>
  <c r="DB400" i="16"/>
  <c r="CP400" i="16"/>
  <c r="CQ400" i="16" s="1"/>
  <c r="CO400" i="16"/>
  <c r="CN400" i="16"/>
  <c r="CM400" i="16"/>
  <c r="CL400" i="16"/>
  <c r="DC399" i="16"/>
  <c r="DD399" i="16" s="1"/>
  <c r="DE399" i="16" s="1"/>
  <c r="DB399" i="16"/>
  <c r="CO399" i="16"/>
  <c r="CP399" i="16" s="1"/>
  <c r="CQ399" i="16" s="1"/>
  <c r="CN399" i="16"/>
  <c r="CM399" i="16"/>
  <c r="CL399" i="16"/>
  <c r="DD398" i="16"/>
  <c r="DE398" i="16" s="1"/>
  <c r="DC398" i="16"/>
  <c r="DB398" i="16"/>
  <c r="CO398" i="16"/>
  <c r="CN398" i="16"/>
  <c r="CM398" i="16"/>
  <c r="CL398" i="16"/>
  <c r="CP398" i="16" s="1"/>
  <c r="CQ398" i="16" s="1"/>
  <c r="DC397" i="16"/>
  <c r="DD397" i="16" s="1"/>
  <c r="DE397" i="16" s="1"/>
  <c r="DB397" i="16"/>
  <c r="CO397" i="16"/>
  <c r="CN397" i="16"/>
  <c r="CM397" i="16"/>
  <c r="CL397" i="16"/>
  <c r="CP397" i="16" s="1"/>
  <c r="CQ397" i="16" s="1"/>
  <c r="DC396" i="16"/>
  <c r="DD396" i="16" s="1"/>
  <c r="DE396" i="16" s="1"/>
  <c r="DB396" i="16"/>
  <c r="CO396" i="16"/>
  <c r="CN396" i="16"/>
  <c r="CM396" i="16"/>
  <c r="CP396" i="16" s="1"/>
  <c r="CQ396" i="16" s="1"/>
  <c r="CL396" i="16"/>
  <c r="DC395" i="16"/>
  <c r="DB395" i="16"/>
  <c r="CO395" i="16"/>
  <c r="CP395" i="16" s="1"/>
  <c r="CQ395" i="16" s="1"/>
  <c r="CN395" i="16"/>
  <c r="CM395" i="16"/>
  <c r="CL395" i="16"/>
  <c r="DD394" i="16"/>
  <c r="DE394" i="16" s="1"/>
  <c r="DC394" i="16"/>
  <c r="DB394" i="16"/>
  <c r="CQ394" i="16"/>
  <c r="CO394" i="16"/>
  <c r="CN394" i="16"/>
  <c r="CM394" i="16"/>
  <c r="CL394" i="16"/>
  <c r="CP394" i="16" s="1"/>
  <c r="DC393" i="16"/>
  <c r="DD393" i="16" s="1"/>
  <c r="DE393" i="16" s="1"/>
  <c r="DB393" i="16"/>
  <c r="CO393" i="16"/>
  <c r="CN393" i="16"/>
  <c r="CM393" i="16"/>
  <c r="CL393" i="16"/>
  <c r="CP393" i="16" s="1"/>
  <c r="CQ393" i="16" s="1"/>
  <c r="DE392" i="16"/>
  <c r="DC392" i="16"/>
  <c r="DD392" i="16" s="1"/>
  <c r="DB392" i="16"/>
  <c r="CP392" i="16"/>
  <c r="CQ392" i="16" s="1"/>
  <c r="CO392" i="16"/>
  <c r="CN392" i="16"/>
  <c r="CM392" i="16"/>
  <c r="CL392" i="16"/>
  <c r="DC391" i="16"/>
  <c r="DD391" i="16" s="1"/>
  <c r="DE391" i="16" s="1"/>
  <c r="DB391" i="16"/>
  <c r="CO391" i="16"/>
  <c r="CP391" i="16" s="1"/>
  <c r="CQ391" i="16" s="1"/>
  <c r="CN391" i="16"/>
  <c r="CM391" i="16"/>
  <c r="CL391" i="16"/>
  <c r="DD390" i="16"/>
  <c r="DE390" i="16" s="1"/>
  <c r="DC390" i="16"/>
  <c r="DB390" i="16"/>
  <c r="CO390" i="16"/>
  <c r="CN390" i="16"/>
  <c r="CM390" i="16"/>
  <c r="CL390" i="16"/>
  <c r="CP390" i="16" s="1"/>
  <c r="CQ390" i="16" s="1"/>
  <c r="DC389" i="16"/>
  <c r="DD389" i="16" s="1"/>
  <c r="DE389" i="16" s="1"/>
  <c r="DB389" i="16"/>
  <c r="CO389" i="16"/>
  <c r="CN389" i="16"/>
  <c r="CM389" i="16"/>
  <c r="CL389" i="16"/>
  <c r="CP389" i="16" s="1"/>
  <c r="CQ389" i="16" s="1"/>
  <c r="DC388" i="16"/>
  <c r="DD388" i="16" s="1"/>
  <c r="DE388" i="16" s="1"/>
  <c r="DB388" i="16"/>
  <c r="CO388" i="16"/>
  <c r="CN388" i="16"/>
  <c r="CM388" i="16"/>
  <c r="CP388" i="16" s="1"/>
  <c r="CQ388" i="16" s="1"/>
  <c r="CL388" i="16"/>
  <c r="DC387" i="16"/>
  <c r="DB387" i="16"/>
  <c r="CO387" i="16"/>
  <c r="CP387" i="16" s="1"/>
  <c r="CQ387" i="16" s="1"/>
  <c r="CN387" i="16"/>
  <c r="CM387" i="16"/>
  <c r="CL387" i="16"/>
  <c r="DD386" i="16"/>
  <c r="DE386" i="16" s="1"/>
  <c r="DC386" i="16"/>
  <c r="DB386" i="16"/>
  <c r="CQ386" i="16"/>
  <c r="CO386" i="16"/>
  <c r="CN386" i="16"/>
  <c r="CM386" i="16"/>
  <c r="CL386" i="16"/>
  <c r="CP386" i="16" s="1"/>
  <c r="DC385" i="16"/>
  <c r="DD385" i="16" s="1"/>
  <c r="DE385" i="16" s="1"/>
  <c r="DB385" i="16"/>
  <c r="CO385" i="16"/>
  <c r="CN385" i="16"/>
  <c r="CM385" i="16"/>
  <c r="CL385" i="16"/>
  <c r="CP385" i="16" s="1"/>
  <c r="CQ385" i="16" s="1"/>
  <c r="DE384" i="16"/>
  <c r="DC384" i="16"/>
  <c r="DD384" i="16" s="1"/>
  <c r="DB384" i="16"/>
  <c r="CP384" i="16"/>
  <c r="CQ384" i="16" s="1"/>
  <c r="CO384" i="16"/>
  <c r="CN384" i="16"/>
  <c r="CM384" i="16"/>
  <c r="CL384" i="16"/>
  <c r="DC383" i="16"/>
  <c r="DD383" i="16" s="1"/>
  <c r="DE383" i="16" s="1"/>
  <c r="DB383" i="16"/>
  <c r="CO383" i="16"/>
  <c r="CP383" i="16" s="1"/>
  <c r="CQ383" i="16" s="1"/>
  <c r="CN383" i="16"/>
  <c r="CM383" i="16"/>
  <c r="CL383" i="16"/>
  <c r="DD382" i="16"/>
  <c r="DE382" i="16" s="1"/>
  <c r="DC382" i="16"/>
  <c r="DB382" i="16"/>
  <c r="CO382" i="16"/>
  <c r="CN382" i="16"/>
  <c r="CM382" i="16"/>
  <c r="CL382" i="16"/>
  <c r="CP382" i="16" s="1"/>
  <c r="CQ382" i="16" s="1"/>
  <c r="DC381" i="16"/>
  <c r="DD381" i="16" s="1"/>
  <c r="DE381" i="16" s="1"/>
  <c r="DB381" i="16"/>
  <c r="CO381" i="16"/>
  <c r="CN381" i="16"/>
  <c r="CM381" i="16"/>
  <c r="CL381" i="16"/>
  <c r="CP381" i="16" s="1"/>
  <c r="CQ381" i="16" s="1"/>
  <c r="DC380" i="16"/>
  <c r="DD380" i="16" s="1"/>
  <c r="DE380" i="16" s="1"/>
  <c r="DB380" i="16"/>
  <c r="CP380" i="16"/>
  <c r="CQ380" i="16" s="1"/>
  <c r="CO380" i="16"/>
  <c r="CN380" i="16"/>
  <c r="CM380" i="16"/>
  <c r="CL380" i="16"/>
  <c r="DC379" i="16"/>
  <c r="DB379" i="16"/>
  <c r="CO379" i="16"/>
  <c r="CP379" i="16" s="1"/>
  <c r="CQ379" i="16" s="1"/>
  <c r="CN379" i="16"/>
  <c r="CM379" i="16"/>
  <c r="CL379" i="16"/>
  <c r="DD378" i="16"/>
  <c r="DE378" i="16" s="1"/>
  <c r="DC378" i="16"/>
  <c r="DB378" i="16"/>
  <c r="CQ378" i="16"/>
  <c r="CO378" i="16"/>
  <c r="CN378" i="16"/>
  <c r="CM378" i="16"/>
  <c r="CL378" i="16"/>
  <c r="CP378" i="16" s="1"/>
  <c r="DC377" i="16"/>
  <c r="DD377" i="16" s="1"/>
  <c r="DE377" i="16" s="1"/>
  <c r="DB377" i="16"/>
  <c r="CO377" i="16"/>
  <c r="CN377" i="16"/>
  <c r="CM377" i="16"/>
  <c r="CL377" i="16"/>
  <c r="CP377" i="16" s="1"/>
  <c r="CQ377" i="16" s="1"/>
  <c r="DE376" i="16"/>
  <c r="DC376" i="16"/>
  <c r="DD376" i="16" s="1"/>
  <c r="DB376" i="16"/>
  <c r="CP376" i="16"/>
  <c r="CQ376" i="16" s="1"/>
  <c r="CO376" i="16"/>
  <c r="CN376" i="16"/>
  <c r="CM376" i="16"/>
  <c r="CL376" i="16"/>
  <c r="DC375" i="16"/>
  <c r="DD375" i="16" s="1"/>
  <c r="DE375" i="16" s="1"/>
  <c r="DB375" i="16"/>
  <c r="CO375" i="16"/>
  <c r="CP375" i="16" s="1"/>
  <c r="CQ375" i="16" s="1"/>
  <c r="CN375" i="16"/>
  <c r="CM375" i="16"/>
  <c r="CL375" i="16"/>
  <c r="DD374" i="16"/>
  <c r="DE374" i="16" s="1"/>
  <c r="DC374" i="16"/>
  <c r="DB374" i="16"/>
  <c r="CO374" i="16"/>
  <c r="CN374" i="16"/>
  <c r="CM374" i="16"/>
  <c r="CL374" i="16"/>
  <c r="CP374" i="16" s="1"/>
  <c r="CQ374" i="16" s="1"/>
  <c r="DC373" i="16"/>
  <c r="DD373" i="16" s="1"/>
  <c r="DE373" i="16" s="1"/>
  <c r="DB373" i="16"/>
  <c r="CO373" i="16"/>
  <c r="CN373" i="16"/>
  <c r="CM373" i="16"/>
  <c r="CL373" i="16"/>
  <c r="CP373" i="16" s="1"/>
  <c r="CQ373" i="16" s="1"/>
  <c r="DC372" i="16"/>
  <c r="DD372" i="16" s="1"/>
  <c r="DE372" i="16" s="1"/>
  <c r="DB372" i="16"/>
  <c r="CO372" i="16"/>
  <c r="CN372" i="16"/>
  <c r="CM372" i="16"/>
  <c r="CP372" i="16" s="1"/>
  <c r="CQ372" i="16" s="1"/>
  <c r="CL372" i="16"/>
  <c r="DC371" i="16"/>
  <c r="DB371" i="16"/>
  <c r="CO371" i="16"/>
  <c r="CP371" i="16" s="1"/>
  <c r="CQ371" i="16" s="1"/>
  <c r="CN371" i="16"/>
  <c r="CM371" i="16"/>
  <c r="CL371" i="16"/>
  <c r="DD370" i="16"/>
  <c r="DE370" i="16" s="1"/>
  <c r="DC370" i="16"/>
  <c r="DB370" i="16"/>
  <c r="CQ370" i="16"/>
  <c r="CO370" i="16"/>
  <c r="CN370" i="16"/>
  <c r="CM370" i="16"/>
  <c r="CL370" i="16"/>
  <c r="CP370" i="16" s="1"/>
  <c r="DC369" i="16"/>
  <c r="DD369" i="16" s="1"/>
  <c r="DE369" i="16" s="1"/>
  <c r="DB369" i="16"/>
  <c r="CO369" i="16"/>
  <c r="CN369" i="16"/>
  <c r="CM369" i="16"/>
  <c r="CL369" i="16"/>
  <c r="CP369" i="16" s="1"/>
  <c r="CQ369" i="16" s="1"/>
  <c r="DE368" i="16"/>
  <c r="DC368" i="16"/>
  <c r="DD368" i="16" s="1"/>
  <c r="DB368" i="16"/>
  <c r="CP368" i="16"/>
  <c r="CQ368" i="16" s="1"/>
  <c r="CO368" i="16"/>
  <c r="CN368" i="16"/>
  <c r="CM368" i="16"/>
  <c r="CL368" i="16"/>
  <c r="DC367" i="16"/>
  <c r="DD367" i="16" s="1"/>
  <c r="DE367" i="16" s="1"/>
  <c r="DB367" i="16"/>
  <c r="CO367" i="16"/>
  <c r="CP367" i="16" s="1"/>
  <c r="CQ367" i="16" s="1"/>
  <c r="CN367" i="16"/>
  <c r="CM367" i="16"/>
  <c r="CL367" i="16"/>
  <c r="DD366" i="16"/>
  <c r="DE366" i="16" s="1"/>
  <c r="DC366" i="16"/>
  <c r="DB366" i="16"/>
  <c r="CO366" i="16"/>
  <c r="CN366" i="16"/>
  <c r="CM366" i="16"/>
  <c r="CL366" i="16"/>
  <c r="CP366" i="16" s="1"/>
  <c r="CQ366" i="16" s="1"/>
  <c r="DC365" i="16"/>
  <c r="DD365" i="16" s="1"/>
  <c r="DE365" i="16" s="1"/>
  <c r="DB365" i="16"/>
  <c r="CO365" i="16"/>
  <c r="CN365" i="16"/>
  <c r="CM365" i="16"/>
  <c r="CL365" i="16"/>
  <c r="CP365" i="16" s="1"/>
  <c r="CQ365" i="16" s="1"/>
  <c r="DC364" i="16"/>
  <c r="DD364" i="16" s="1"/>
  <c r="DE364" i="16" s="1"/>
  <c r="DB364" i="16"/>
  <c r="CO364" i="16"/>
  <c r="CN364" i="16"/>
  <c r="CM364" i="16"/>
  <c r="CP364" i="16" s="1"/>
  <c r="CQ364" i="16" s="1"/>
  <c r="CL364" i="16"/>
  <c r="DC363" i="16"/>
  <c r="DB363" i="16"/>
  <c r="CO363" i="16"/>
  <c r="CP363" i="16" s="1"/>
  <c r="CQ363" i="16" s="1"/>
  <c r="CN363" i="16"/>
  <c r="CM363" i="16"/>
  <c r="CL363" i="16"/>
  <c r="DD362" i="16"/>
  <c r="DE362" i="16" s="1"/>
  <c r="DC362" i="16"/>
  <c r="DB362" i="16"/>
  <c r="CQ362" i="16"/>
  <c r="CO362" i="16"/>
  <c r="CN362" i="16"/>
  <c r="CM362" i="16"/>
  <c r="CL362" i="16"/>
  <c r="CP362" i="16" s="1"/>
  <c r="DC361" i="16"/>
  <c r="DD361" i="16" s="1"/>
  <c r="DE361" i="16" s="1"/>
  <c r="DB361" i="16"/>
  <c r="CO361" i="16"/>
  <c r="CN361" i="16"/>
  <c r="CM361" i="16"/>
  <c r="CL361" i="16"/>
  <c r="CP361" i="16" s="1"/>
  <c r="CQ361" i="16" s="1"/>
  <c r="DE360" i="16"/>
  <c r="DC360" i="16"/>
  <c r="DD360" i="16" s="1"/>
  <c r="DB360" i="16"/>
  <c r="CP360" i="16"/>
  <c r="CQ360" i="16" s="1"/>
  <c r="CO360" i="16"/>
  <c r="CN360" i="16"/>
  <c r="CM360" i="16"/>
  <c r="CL360" i="16"/>
  <c r="DC359" i="16"/>
  <c r="DD359" i="16" s="1"/>
  <c r="DE359" i="16" s="1"/>
  <c r="DB359" i="16"/>
  <c r="CO359" i="16"/>
  <c r="CP359" i="16" s="1"/>
  <c r="CQ359" i="16" s="1"/>
  <c r="CN359" i="16"/>
  <c r="CM359" i="16"/>
  <c r="CL359" i="16"/>
  <c r="DD358" i="16"/>
  <c r="DE358" i="16" s="1"/>
  <c r="DC358" i="16"/>
  <c r="DB358" i="16"/>
  <c r="CO358" i="16"/>
  <c r="CN358" i="16"/>
  <c r="CM358" i="16"/>
  <c r="CL358" i="16"/>
  <c r="CP358" i="16" s="1"/>
  <c r="CQ358" i="16" s="1"/>
  <c r="DC357" i="16"/>
  <c r="DD357" i="16" s="1"/>
  <c r="DE357" i="16" s="1"/>
  <c r="DB357" i="16"/>
  <c r="CO357" i="16"/>
  <c r="CN357" i="16"/>
  <c r="CM357" i="16"/>
  <c r="CL357" i="16"/>
  <c r="DE356" i="16"/>
  <c r="DC356" i="16"/>
  <c r="DD356" i="16" s="1"/>
  <c r="DB356" i="16"/>
  <c r="CO356" i="16"/>
  <c r="CN356" i="16"/>
  <c r="CM356" i="16"/>
  <c r="CP356" i="16" s="1"/>
  <c r="CQ356" i="16" s="1"/>
  <c r="CL356" i="16"/>
  <c r="DC355" i="16"/>
  <c r="DD355" i="16" s="1"/>
  <c r="DE355" i="16" s="1"/>
  <c r="DB355" i="16"/>
  <c r="CP355" i="16"/>
  <c r="CQ355" i="16" s="1"/>
  <c r="CO355" i="16"/>
  <c r="CN355" i="16"/>
  <c r="CM355" i="16"/>
  <c r="CL355" i="16"/>
  <c r="DC354" i="16"/>
  <c r="DB354" i="16"/>
  <c r="DD354" i="16" s="1"/>
  <c r="DE354" i="16" s="1"/>
  <c r="CQ354" i="16"/>
  <c r="CO354" i="16"/>
  <c r="CN354" i="16"/>
  <c r="CM354" i="16"/>
  <c r="CL354" i="16"/>
  <c r="CP354" i="16" s="1"/>
  <c r="DC353" i="16"/>
  <c r="DD353" i="16" s="1"/>
  <c r="DE353" i="16" s="1"/>
  <c r="DB353" i="16"/>
  <c r="CO353" i="16"/>
  <c r="CN353" i="16"/>
  <c r="CM353" i="16"/>
  <c r="CL353" i="16"/>
  <c r="CP353" i="16" s="1"/>
  <c r="CQ353" i="16" s="1"/>
  <c r="DE352" i="16"/>
  <c r="DC352" i="16"/>
  <c r="DD352" i="16" s="1"/>
  <c r="DB352" i="16"/>
  <c r="CP352" i="16"/>
  <c r="CQ352" i="16" s="1"/>
  <c r="CO352" i="16"/>
  <c r="CN352" i="16"/>
  <c r="CM352" i="16"/>
  <c r="CL352" i="16"/>
  <c r="DC351" i="16"/>
  <c r="DD351" i="16" s="1"/>
  <c r="DE351" i="16" s="1"/>
  <c r="DB351" i="16"/>
  <c r="CP351" i="16"/>
  <c r="CQ351" i="16" s="1"/>
  <c r="CO351" i="16"/>
  <c r="CN351" i="16"/>
  <c r="CM351" i="16"/>
  <c r="CL351" i="16"/>
  <c r="DD350" i="16"/>
  <c r="DE350" i="16" s="1"/>
  <c r="DC350" i="16"/>
  <c r="DB350" i="16"/>
  <c r="CQ350" i="16"/>
  <c r="CO350" i="16"/>
  <c r="CN350" i="16"/>
  <c r="CM350" i="16"/>
  <c r="CL350" i="16"/>
  <c r="CP350" i="16" s="1"/>
  <c r="DD349" i="16"/>
  <c r="DE349" i="16" s="1"/>
  <c r="DC349" i="16"/>
  <c r="DB349" i="16"/>
  <c r="CO349" i="16"/>
  <c r="CN349" i="16"/>
  <c r="CM349" i="16"/>
  <c r="CL349" i="16"/>
  <c r="DC348" i="16"/>
  <c r="DD348" i="16" s="1"/>
  <c r="DE348" i="16" s="1"/>
  <c r="DB348" i="16"/>
  <c r="CO348" i="16"/>
  <c r="CN348" i="16"/>
  <c r="CM348" i="16"/>
  <c r="CP348" i="16" s="1"/>
  <c r="CQ348" i="16" s="1"/>
  <c r="CL348" i="16"/>
  <c r="DC347" i="16"/>
  <c r="DB347" i="16"/>
  <c r="CP347" i="16"/>
  <c r="CQ347" i="16" s="1"/>
  <c r="CO347" i="16"/>
  <c r="CN347" i="16"/>
  <c r="CM347" i="16"/>
  <c r="CL347" i="16"/>
  <c r="DC346" i="16"/>
  <c r="DB346" i="16"/>
  <c r="DD346" i="16" s="1"/>
  <c r="DE346" i="16" s="1"/>
  <c r="CO346" i="16"/>
  <c r="CN346" i="16"/>
  <c r="CM346" i="16"/>
  <c r="CL346" i="16"/>
  <c r="CP346" i="16" s="1"/>
  <c r="CQ346" i="16" s="1"/>
  <c r="DD345" i="16"/>
  <c r="DE345" i="16" s="1"/>
  <c r="DC345" i="16"/>
  <c r="DB345" i="16"/>
  <c r="CO345" i="16"/>
  <c r="CN345" i="16"/>
  <c r="CM345" i="16"/>
  <c r="CL345" i="16"/>
  <c r="CP345" i="16" s="1"/>
  <c r="CQ345" i="16" s="1"/>
  <c r="DE344" i="16"/>
  <c r="DC344" i="16"/>
  <c r="DD344" i="16" s="1"/>
  <c r="DB344" i="16"/>
  <c r="CP344" i="16"/>
  <c r="CQ344" i="16" s="1"/>
  <c r="CO344" i="16"/>
  <c r="CN344" i="16"/>
  <c r="CM344" i="16"/>
  <c r="CL344" i="16"/>
  <c r="DC343" i="16"/>
  <c r="DD343" i="16" s="1"/>
  <c r="DE343" i="16" s="1"/>
  <c r="DB343" i="16"/>
  <c r="CO343" i="16"/>
  <c r="CP343" i="16" s="1"/>
  <c r="CQ343" i="16" s="1"/>
  <c r="CN343" i="16"/>
  <c r="CM343" i="16"/>
  <c r="CL343" i="16"/>
  <c r="DD342" i="16"/>
  <c r="DE342" i="16" s="1"/>
  <c r="DC342" i="16"/>
  <c r="DB342" i="16"/>
  <c r="CO342" i="16"/>
  <c r="CN342" i="16"/>
  <c r="CM342" i="16"/>
  <c r="CL342" i="16"/>
  <c r="CP342" i="16" s="1"/>
  <c r="CQ342" i="16" s="1"/>
  <c r="DC341" i="16"/>
  <c r="DD341" i="16" s="1"/>
  <c r="DE341" i="16" s="1"/>
  <c r="DB341" i="16"/>
  <c r="CO341" i="16"/>
  <c r="CN341" i="16"/>
  <c r="CM341" i="16"/>
  <c r="CL341" i="16"/>
  <c r="DE340" i="16"/>
  <c r="DC340" i="16"/>
  <c r="DD340" i="16" s="1"/>
  <c r="DB340" i="16"/>
  <c r="CO340" i="16"/>
  <c r="CN340" i="16"/>
  <c r="CM340" i="16"/>
  <c r="CP340" i="16" s="1"/>
  <c r="CQ340" i="16" s="1"/>
  <c r="CL340" i="16"/>
  <c r="DC339" i="16"/>
  <c r="DD339" i="16" s="1"/>
  <c r="DE339" i="16" s="1"/>
  <c r="DB339" i="16"/>
  <c r="CP339" i="16"/>
  <c r="CQ339" i="16" s="1"/>
  <c r="CO339" i="16"/>
  <c r="CN339" i="16"/>
  <c r="CM339" i="16"/>
  <c r="CL339" i="16"/>
  <c r="DC338" i="16"/>
  <c r="DB338" i="16"/>
  <c r="DD338" i="16" s="1"/>
  <c r="DE338" i="16" s="1"/>
  <c r="CQ338" i="16"/>
  <c r="CO338" i="16"/>
  <c r="CN338" i="16"/>
  <c r="CM338" i="16"/>
  <c r="CL338" i="16"/>
  <c r="CP338" i="16" s="1"/>
  <c r="DC337" i="16"/>
  <c r="DD337" i="16" s="1"/>
  <c r="DE337" i="16" s="1"/>
  <c r="DB337" i="16"/>
  <c r="CO337" i="16"/>
  <c r="CN337" i="16"/>
  <c r="CM337" i="16"/>
  <c r="CL337" i="16"/>
  <c r="CP337" i="16" s="1"/>
  <c r="CQ337" i="16" s="1"/>
  <c r="DE336" i="16"/>
  <c r="DC336" i="16"/>
  <c r="DD336" i="16" s="1"/>
  <c r="DB336" i="16"/>
  <c r="CP336" i="16"/>
  <c r="CQ336" i="16" s="1"/>
  <c r="CO336" i="16"/>
  <c r="CN336" i="16"/>
  <c r="CM336" i="16"/>
  <c r="CL336" i="16"/>
  <c r="DC335" i="16"/>
  <c r="DD335" i="16" s="1"/>
  <c r="DE335" i="16" s="1"/>
  <c r="DB335" i="16"/>
  <c r="CP335" i="16"/>
  <c r="CQ335" i="16" s="1"/>
  <c r="CO335" i="16"/>
  <c r="CN335" i="16"/>
  <c r="CM335" i="16"/>
  <c r="CL335" i="16"/>
  <c r="DD334" i="16"/>
  <c r="DE334" i="16" s="1"/>
  <c r="DC334" i="16"/>
  <c r="DB334" i="16"/>
  <c r="CQ334" i="16"/>
  <c r="CO334" i="16"/>
  <c r="CN334" i="16"/>
  <c r="CM334" i="16"/>
  <c r="CL334" i="16"/>
  <c r="CP334" i="16" s="1"/>
  <c r="DC333" i="16"/>
  <c r="DD333" i="16" s="1"/>
  <c r="DE333" i="16" s="1"/>
  <c r="DB333" i="16"/>
  <c r="CO333" i="16"/>
  <c r="CN333" i="16"/>
  <c r="CM333" i="16"/>
  <c r="CL333" i="16"/>
  <c r="DC332" i="16"/>
  <c r="DB332" i="16"/>
  <c r="CO332" i="16"/>
  <c r="CN332" i="16"/>
  <c r="CM332" i="16"/>
  <c r="CL332" i="16"/>
  <c r="DC331" i="16"/>
  <c r="DD331" i="16" s="1"/>
  <c r="DE331" i="16" s="1"/>
  <c r="DB331" i="16"/>
  <c r="CO331" i="16"/>
  <c r="CN331" i="16"/>
  <c r="CM331" i="16"/>
  <c r="CL331" i="16"/>
  <c r="CP331" i="16" s="1"/>
  <c r="CQ331" i="16" s="1"/>
  <c r="DD330" i="16"/>
  <c r="DE330" i="16" s="1"/>
  <c r="DC330" i="16"/>
  <c r="DB330" i="16"/>
  <c r="CO330" i="16"/>
  <c r="CN330" i="16"/>
  <c r="CM330" i="16"/>
  <c r="CL330" i="16"/>
  <c r="DE329" i="16"/>
  <c r="DD329" i="16"/>
  <c r="DC329" i="16"/>
  <c r="DB329" i="16"/>
  <c r="CO329" i="16"/>
  <c r="CN329" i="16"/>
  <c r="CM329" i="16"/>
  <c r="CL329" i="16"/>
  <c r="DE328" i="16"/>
  <c r="DC328" i="16"/>
  <c r="DD328" i="16" s="1"/>
  <c r="DB328" i="16"/>
  <c r="CO328" i="16"/>
  <c r="CN328" i="16"/>
  <c r="CM328" i="16"/>
  <c r="CL328" i="16"/>
  <c r="DC327" i="16"/>
  <c r="DB327" i="16"/>
  <c r="CP327" i="16"/>
  <c r="CQ327" i="16" s="1"/>
  <c r="CO327" i="16"/>
  <c r="CN327" i="16"/>
  <c r="CM327" i="16"/>
  <c r="CL327" i="16"/>
  <c r="DC326" i="16"/>
  <c r="DD326" i="16" s="1"/>
  <c r="DE326" i="16" s="1"/>
  <c r="DB326" i="16"/>
  <c r="CQ326" i="16"/>
  <c r="CO326" i="16"/>
  <c r="CN326" i="16"/>
  <c r="CM326" i="16"/>
  <c r="CL326" i="16"/>
  <c r="CP326" i="16" s="1"/>
  <c r="DC325" i="16"/>
  <c r="DD325" i="16" s="1"/>
  <c r="DE325" i="16" s="1"/>
  <c r="DB325" i="16"/>
  <c r="CO325" i="16"/>
  <c r="CN325" i="16"/>
  <c r="CM325" i="16"/>
  <c r="CL325" i="16"/>
  <c r="DC324" i="16"/>
  <c r="DB324" i="16"/>
  <c r="CO324" i="16"/>
  <c r="CN324" i="16"/>
  <c r="CM324" i="16"/>
  <c r="CL324" i="16"/>
  <c r="DC323" i="16"/>
  <c r="DB323" i="16"/>
  <c r="CO323" i="16"/>
  <c r="CN323" i="16"/>
  <c r="CM323" i="16"/>
  <c r="CL323" i="16"/>
  <c r="DC322" i="16"/>
  <c r="DD322" i="16" s="1"/>
  <c r="DE322" i="16" s="1"/>
  <c r="DB322" i="16"/>
  <c r="CO322" i="16"/>
  <c r="CN322" i="16"/>
  <c r="CM322" i="16"/>
  <c r="CL322" i="16"/>
  <c r="DC321" i="16"/>
  <c r="DB321" i="16"/>
  <c r="CO321" i="16"/>
  <c r="CN321" i="16"/>
  <c r="CM321" i="16"/>
  <c r="CL321" i="16"/>
  <c r="DC320" i="16"/>
  <c r="DB320" i="16"/>
  <c r="CO320" i="16"/>
  <c r="CN320" i="16"/>
  <c r="CM320" i="16"/>
  <c r="CL320" i="16"/>
  <c r="DC319" i="16"/>
  <c r="DB319" i="16"/>
  <c r="CO319" i="16"/>
  <c r="CN319" i="16"/>
  <c r="CM319" i="16"/>
  <c r="CP319" i="16" s="1"/>
  <c r="CQ319" i="16" s="1"/>
  <c r="CL319" i="16"/>
  <c r="DC318" i="16"/>
  <c r="DD318" i="16" s="1"/>
  <c r="DE318" i="16" s="1"/>
  <c r="DB318" i="16"/>
  <c r="CO318" i="16"/>
  <c r="CN318" i="16"/>
  <c r="CM318" i="16"/>
  <c r="CL318" i="16"/>
  <c r="CP318" i="16" s="1"/>
  <c r="CQ318" i="16" s="1"/>
  <c r="DC317" i="16"/>
  <c r="DB317" i="16"/>
  <c r="CO317" i="16"/>
  <c r="CN317" i="16"/>
  <c r="CM317" i="16"/>
  <c r="CL317" i="16"/>
  <c r="DC316" i="16"/>
  <c r="DB316" i="16"/>
  <c r="CO316" i="16"/>
  <c r="CN316" i="16"/>
  <c r="CM316" i="16"/>
  <c r="CL316" i="16"/>
  <c r="DC315" i="16"/>
  <c r="DD315" i="16" s="1"/>
  <c r="DE315" i="16" s="1"/>
  <c r="DB315" i="16"/>
  <c r="CO315" i="16"/>
  <c r="CN315" i="16"/>
  <c r="CM315" i="16"/>
  <c r="CL315" i="16"/>
  <c r="DC314" i="16"/>
  <c r="DB314" i="16"/>
  <c r="CO314" i="16"/>
  <c r="CN314" i="16"/>
  <c r="CM314" i="16"/>
  <c r="CL314" i="16"/>
  <c r="DC313" i="16"/>
  <c r="DB313" i="16"/>
  <c r="CO313" i="16"/>
  <c r="CN313" i="16"/>
  <c r="CM313" i="16"/>
  <c r="CL313" i="16"/>
  <c r="DC312" i="16"/>
  <c r="DB312" i="16"/>
  <c r="CO312" i="16"/>
  <c r="CN312" i="16"/>
  <c r="CM312" i="16"/>
  <c r="CL312" i="16"/>
  <c r="DC311" i="16"/>
  <c r="DD311" i="16" s="1"/>
  <c r="DE311" i="16" s="1"/>
  <c r="DB311" i="16"/>
  <c r="CO311" i="16"/>
  <c r="CN311" i="16"/>
  <c r="CM311" i="16"/>
  <c r="CL311" i="16"/>
  <c r="DC310" i="16"/>
  <c r="DD310" i="16" s="1"/>
  <c r="DE310" i="16" s="1"/>
  <c r="DB310" i="16"/>
  <c r="CO310" i="16"/>
  <c r="CN310" i="16"/>
  <c r="CM310" i="16"/>
  <c r="CL310" i="16"/>
  <c r="DC309" i="16"/>
  <c r="DB309" i="16"/>
  <c r="CO309" i="16"/>
  <c r="CN309" i="16"/>
  <c r="CM309" i="16"/>
  <c r="CL309" i="16"/>
  <c r="DC308" i="16"/>
  <c r="DB308" i="16"/>
  <c r="CO308" i="16"/>
  <c r="CN308" i="16"/>
  <c r="CM308" i="16"/>
  <c r="CL308" i="16"/>
  <c r="DC307" i="16"/>
  <c r="DB307" i="16"/>
  <c r="CO307" i="16"/>
  <c r="CN307" i="16"/>
  <c r="CM307" i="16"/>
  <c r="CL307" i="16"/>
  <c r="DC306" i="16"/>
  <c r="DD306" i="16" s="1"/>
  <c r="DE306" i="16" s="1"/>
  <c r="DB306" i="16"/>
  <c r="CO306" i="16"/>
  <c r="CN306" i="16"/>
  <c r="CM306" i="16"/>
  <c r="CL306" i="16"/>
  <c r="DC305" i="16"/>
  <c r="DD305" i="16" s="1"/>
  <c r="DE305" i="16" s="1"/>
  <c r="DB305" i="16"/>
  <c r="CO305" i="16"/>
  <c r="CN305" i="16"/>
  <c r="CM305" i="16"/>
  <c r="CL305" i="16"/>
  <c r="DC304" i="16"/>
  <c r="DD304" i="16" s="1"/>
  <c r="DE304" i="16" s="1"/>
  <c r="DB304" i="16"/>
  <c r="CO304" i="16"/>
  <c r="CN304" i="16"/>
  <c r="CM304" i="16"/>
  <c r="CL304" i="16"/>
  <c r="DC303" i="16"/>
  <c r="DB303" i="16"/>
  <c r="CO303" i="16"/>
  <c r="CN303" i="16"/>
  <c r="CM303" i="16"/>
  <c r="CL303" i="16"/>
  <c r="DC302" i="16"/>
  <c r="DB302" i="16"/>
  <c r="CO302" i="16"/>
  <c r="CN302" i="16"/>
  <c r="CM302" i="16"/>
  <c r="CL302" i="16"/>
  <c r="DC301" i="16"/>
  <c r="DB301" i="16"/>
  <c r="CO301" i="16"/>
  <c r="CN301" i="16"/>
  <c r="CM301" i="16"/>
  <c r="CL301" i="16"/>
  <c r="DC300" i="16"/>
  <c r="DB300" i="16"/>
  <c r="CO300" i="16"/>
  <c r="CN300" i="16"/>
  <c r="CM300" i="16"/>
  <c r="CL300" i="16"/>
  <c r="CP300" i="16" s="1"/>
  <c r="CQ300" i="16" s="1"/>
  <c r="DC299" i="16"/>
  <c r="DB299" i="16"/>
  <c r="CO299" i="16"/>
  <c r="CN299" i="16"/>
  <c r="CM299" i="16"/>
  <c r="CL299" i="16"/>
  <c r="DC298" i="16"/>
  <c r="DB298" i="16"/>
  <c r="CO298" i="16"/>
  <c r="CN298" i="16"/>
  <c r="CM298" i="16"/>
  <c r="CL298" i="16"/>
  <c r="DC297" i="16"/>
  <c r="DB297" i="16"/>
  <c r="CO297" i="16"/>
  <c r="CN297" i="16"/>
  <c r="CM297" i="16"/>
  <c r="CL297" i="16"/>
  <c r="DC296" i="16"/>
  <c r="DB296" i="16"/>
  <c r="DD296" i="16" s="1"/>
  <c r="DE296" i="16" s="1"/>
  <c r="CO296" i="16"/>
  <c r="CN296" i="16"/>
  <c r="CM296" i="16"/>
  <c r="CL296" i="16"/>
  <c r="DC295" i="16"/>
  <c r="DB295" i="16"/>
  <c r="CO295" i="16"/>
  <c r="CN295" i="16"/>
  <c r="CM295" i="16"/>
  <c r="CL295" i="16"/>
  <c r="DC294" i="16"/>
  <c r="DB294" i="16"/>
  <c r="CO294" i="16"/>
  <c r="CN294" i="16"/>
  <c r="CM294" i="16"/>
  <c r="CL294" i="16"/>
  <c r="DC293" i="16"/>
  <c r="DB293" i="16"/>
  <c r="CO293" i="16"/>
  <c r="CN293" i="16"/>
  <c r="CM293" i="16"/>
  <c r="CL293" i="16"/>
  <c r="DC292" i="16"/>
  <c r="DB292" i="16"/>
  <c r="CO292" i="16"/>
  <c r="CN292" i="16"/>
  <c r="CM292" i="16"/>
  <c r="CL292" i="16"/>
  <c r="DC291" i="16"/>
  <c r="DB291" i="16"/>
  <c r="CO291" i="16"/>
  <c r="CN291" i="16"/>
  <c r="CM291" i="16"/>
  <c r="CL291" i="16"/>
  <c r="DC290" i="16"/>
  <c r="DB290" i="16"/>
  <c r="CO290" i="16"/>
  <c r="CN290" i="16"/>
  <c r="CM290" i="16"/>
  <c r="CL290" i="16"/>
  <c r="CP290" i="16" s="1"/>
  <c r="CQ290" i="16" s="1"/>
  <c r="DC289" i="16"/>
  <c r="DB289" i="16"/>
  <c r="CO289" i="16"/>
  <c r="CN289" i="16"/>
  <c r="CM289" i="16"/>
  <c r="CL289" i="16"/>
  <c r="DC288" i="16"/>
  <c r="DB288" i="16"/>
  <c r="DD288" i="16" s="1"/>
  <c r="DE288" i="16" s="1"/>
  <c r="CO288" i="16"/>
  <c r="CN288" i="16"/>
  <c r="CM288" i="16"/>
  <c r="CL288" i="16"/>
  <c r="DC287" i="16"/>
  <c r="DD287" i="16" s="1"/>
  <c r="DE287" i="16" s="1"/>
  <c r="DB287" i="16"/>
  <c r="CO287" i="16"/>
  <c r="CN287" i="16"/>
  <c r="CM287" i="16"/>
  <c r="CL287" i="16"/>
  <c r="DC286" i="16"/>
  <c r="DB286" i="16"/>
  <c r="CO286" i="16"/>
  <c r="CN286" i="16"/>
  <c r="CM286" i="16"/>
  <c r="CL286" i="16"/>
  <c r="DC285" i="16"/>
  <c r="DB285" i="16"/>
  <c r="CO285" i="16"/>
  <c r="CN285" i="16"/>
  <c r="CM285" i="16"/>
  <c r="CL285" i="16"/>
  <c r="DC284" i="16"/>
  <c r="DB284" i="16"/>
  <c r="CO284" i="16"/>
  <c r="CN284" i="16"/>
  <c r="CM284" i="16"/>
  <c r="CL284" i="16"/>
  <c r="DC283" i="16"/>
  <c r="DB283" i="16"/>
  <c r="CO283" i="16"/>
  <c r="CN283" i="16"/>
  <c r="CM283" i="16"/>
  <c r="CL283" i="16"/>
  <c r="DC282" i="16"/>
  <c r="DB282" i="16"/>
  <c r="CO282" i="16"/>
  <c r="CN282" i="16"/>
  <c r="CM282" i="16"/>
  <c r="CL282" i="16"/>
  <c r="DC281" i="16"/>
  <c r="DB281" i="16"/>
  <c r="CO281" i="16"/>
  <c r="CN281" i="16"/>
  <c r="CM281" i="16"/>
  <c r="CL281" i="16"/>
  <c r="DC280" i="16"/>
  <c r="DB280" i="16"/>
  <c r="CO280" i="16"/>
  <c r="CN280" i="16"/>
  <c r="CM280" i="16"/>
  <c r="CL280" i="16"/>
  <c r="DC279" i="16"/>
  <c r="DB279" i="16"/>
  <c r="CO279" i="16"/>
  <c r="CN279" i="16"/>
  <c r="CM279" i="16"/>
  <c r="CL279" i="16"/>
  <c r="DC278" i="16"/>
  <c r="DB278" i="16"/>
  <c r="CO278" i="16"/>
  <c r="CN278" i="16"/>
  <c r="CM278" i="16"/>
  <c r="CL278" i="16"/>
  <c r="DC277" i="16"/>
  <c r="DB277" i="16"/>
  <c r="CO277" i="16"/>
  <c r="CN277" i="16"/>
  <c r="CM277" i="16"/>
  <c r="CL277" i="16"/>
  <c r="DC276" i="16"/>
  <c r="DB276" i="16"/>
  <c r="CO276" i="16"/>
  <c r="CN276" i="16"/>
  <c r="CM276" i="16"/>
  <c r="CL276" i="16"/>
  <c r="DC275" i="16"/>
  <c r="DB275" i="16"/>
  <c r="CO275" i="16"/>
  <c r="CN275" i="16"/>
  <c r="CM275" i="16"/>
  <c r="CL275" i="16"/>
  <c r="DC274" i="16"/>
  <c r="DB274" i="16"/>
  <c r="CO274" i="16"/>
  <c r="CN274" i="16"/>
  <c r="CM274" i="16"/>
  <c r="CL274" i="16"/>
  <c r="DD273" i="16"/>
  <c r="DE273" i="16" s="1"/>
  <c r="DC273" i="16"/>
  <c r="DB273" i="16"/>
  <c r="CO273" i="16"/>
  <c r="CN273" i="16"/>
  <c r="CM273" i="16"/>
  <c r="CL273" i="16"/>
  <c r="DC272" i="16"/>
  <c r="DD272" i="16" s="1"/>
  <c r="DE272" i="16" s="1"/>
  <c r="DB272" i="16"/>
  <c r="CO272" i="16"/>
  <c r="CN272" i="16"/>
  <c r="CM272" i="16"/>
  <c r="CL272" i="16"/>
  <c r="DC271" i="16"/>
  <c r="DB271" i="16"/>
  <c r="CO271" i="16"/>
  <c r="CN271" i="16"/>
  <c r="CM271" i="16"/>
  <c r="CL271" i="16"/>
  <c r="DC270" i="16"/>
  <c r="DB270" i="16"/>
  <c r="CO270" i="16"/>
  <c r="CN270" i="16"/>
  <c r="CM270" i="16"/>
  <c r="CL270" i="16"/>
  <c r="DC269" i="16"/>
  <c r="DB269" i="16"/>
  <c r="CO269" i="16"/>
  <c r="CN269" i="16"/>
  <c r="CM269" i="16"/>
  <c r="CL269" i="16"/>
  <c r="DD268" i="16"/>
  <c r="DE268" i="16" s="1"/>
  <c r="DC268" i="16"/>
  <c r="DB268" i="16"/>
  <c r="CO268" i="16"/>
  <c r="CN268" i="16"/>
  <c r="CM268" i="16"/>
  <c r="CL268" i="16"/>
  <c r="DC267" i="16"/>
  <c r="DB267" i="16"/>
  <c r="CO267" i="16"/>
  <c r="CN267" i="16"/>
  <c r="CM267" i="16"/>
  <c r="CL267" i="16"/>
  <c r="DC266" i="16"/>
  <c r="DB266" i="16"/>
  <c r="CO266" i="16"/>
  <c r="CN266" i="16"/>
  <c r="CM266" i="16"/>
  <c r="CL266" i="16"/>
  <c r="DC265" i="16"/>
  <c r="DB265" i="16"/>
  <c r="CO265" i="16"/>
  <c r="CN265" i="16"/>
  <c r="CM265" i="16"/>
  <c r="CL265" i="16"/>
  <c r="DD264" i="16"/>
  <c r="DE264" i="16" s="1"/>
  <c r="DC264" i="16"/>
  <c r="DB264" i="16"/>
  <c r="CO264" i="16"/>
  <c r="CN264" i="16"/>
  <c r="CM264" i="16"/>
  <c r="CL264" i="16"/>
  <c r="DC263" i="16"/>
  <c r="DB263" i="16"/>
  <c r="CO263" i="16"/>
  <c r="CN263" i="16"/>
  <c r="CM263" i="16"/>
  <c r="CL263" i="16"/>
  <c r="DC262" i="16"/>
  <c r="DB262" i="16"/>
  <c r="CO262" i="16"/>
  <c r="CN262" i="16"/>
  <c r="CM262" i="16"/>
  <c r="CL262" i="16"/>
  <c r="DC261" i="16"/>
  <c r="DD261" i="16" s="1"/>
  <c r="DE261" i="16" s="1"/>
  <c r="DB261" i="16"/>
  <c r="CO261" i="16"/>
  <c r="CN261" i="16"/>
  <c r="CM261" i="16"/>
  <c r="CL261" i="16"/>
  <c r="DC260" i="16"/>
  <c r="DD260" i="16" s="1"/>
  <c r="DE260" i="16" s="1"/>
  <c r="DB260" i="16"/>
  <c r="CO260" i="16"/>
  <c r="CN260" i="16"/>
  <c r="CM260" i="16"/>
  <c r="CL260" i="16"/>
  <c r="DC259" i="16"/>
  <c r="DB259" i="16"/>
  <c r="CO259" i="16"/>
  <c r="CN259" i="16"/>
  <c r="CM259" i="16"/>
  <c r="CL259" i="16"/>
  <c r="DC258" i="16"/>
  <c r="DB258" i="16"/>
  <c r="CO258" i="16"/>
  <c r="CN258" i="16"/>
  <c r="CM258" i="16"/>
  <c r="CL258" i="16"/>
  <c r="DC257" i="16"/>
  <c r="DB257" i="16"/>
  <c r="CO257" i="16"/>
  <c r="CN257" i="16"/>
  <c r="CM257" i="16"/>
  <c r="CL257" i="16"/>
  <c r="DC256" i="16"/>
  <c r="DB256" i="16"/>
  <c r="CO256" i="16"/>
  <c r="CN256" i="16"/>
  <c r="CM256" i="16"/>
  <c r="CL256" i="16"/>
  <c r="DC255" i="16"/>
  <c r="DB255" i="16"/>
  <c r="CO255" i="16"/>
  <c r="CN255" i="16"/>
  <c r="CM255" i="16"/>
  <c r="CL255" i="16"/>
  <c r="DC254" i="16"/>
  <c r="DB254" i="16"/>
  <c r="DD254" i="16" s="1"/>
  <c r="DE254" i="16" s="1"/>
  <c r="CO254" i="16"/>
  <c r="CN254" i="16"/>
  <c r="CM254" i="16"/>
  <c r="CL254" i="16"/>
  <c r="DD253" i="16"/>
  <c r="DE253" i="16" s="1"/>
  <c r="DC253" i="16"/>
  <c r="DB253" i="16"/>
  <c r="CO253" i="16"/>
  <c r="CN253" i="16"/>
  <c r="CM253" i="16"/>
  <c r="CL253" i="16"/>
  <c r="DC252" i="16"/>
  <c r="DB252" i="16"/>
  <c r="CO252" i="16"/>
  <c r="CN252" i="16"/>
  <c r="CM252" i="16"/>
  <c r="CL252" i="16"/>
  <c r="DC251" i="16"/>
  <c r="DB251" i="16"/>
  <c r="CO251" i="16"/>
  <c r="CN251" i="16"/>
  <c r="CM251" i="16"/>
  <c r="CL251" i="16"/>
  <c r="DC250" i="16"/>
  <c r="DB250" i="16"/>
  <c r="CO250" i="16"/>
  <c r="CN250" i="16"/>
  <c r="CM250" i="16"/>
  <c r="CL250" i="16"/>
  <c r="DC249" i="16"/>
  <c r="DD249" i="16" s="1"/>
  <c r="DE249" i="16" s="1"/>
  <c r="DB249" i="16"/>
  <c r="CO249" i="16"/>
  <c r="CN249" i="16"/>
  <c r="CM249" i="16"/>
  <c r="CL249" i="16"/>
  <c r="DC248" i="16"/>
  <c r="DB248" i="16"/>
  <c r="CO248" i="16"/>
  <c r="CN248" i="16"/>
  <c r="CM248" i="16"/>
  <c r="CL248" i="16"/>
  <c r="DC247" i="16"/>
  <c r="DB247" i="16"/>
  <c r="CO247" i="16"/>
  <c r="CN247" i="16"/>
  <c r="CM247" i="16"/>
  <c r="CL247" i="16"/>
  <c r="DC246" i="16"/>
  <c r="DB246" i="16"/>
  <c r="CO246" i="16"/>
  <c r="CN246" i="16"/>
  <c r="CM246" i="16"/>
  <c r="CL246" i="16"/>
  <c r="DC245" i="16"/>
  <c r="DD245" i="16" s="1"/>
  <c r="DE245" i="16" s="1"/>
  <c r="DB245" i="16"/>
  <c r="CO245" i="16"/>
  <c r="CN245" i="16"/>
  <c r="CM245" i="16"/>
  <c r="CL245" i="16"/>
  <c r="DC244" i="16"/>
  <c r="DB244" i="16"/>
  <c r="CO244" i="16"/>
  <c r="CN244" i="16"/>
  <c r="CM244" i="16"/>
  <c r="CL244" i="16"/>
  <c r="DC243" i="16"/>
  <c r="DB243" i="16"/>
  <c r="CO243" i="16"/>
  <c r="CN243" i="16"/>
  <c r="CM243" i="16"/>
  <c r="CL243" i="16"/>
  <c r="DC242" i="16"/>
  <c r="DB242" i="16"/>
  <c r="CO242" i="16"/>
  <c r="CN242" i="16"/>
  <c r="CM242" i="16"/>
  <c r="CL242" i="16"/>
  <c r="DC241" i="16"/>
  <c r="DB241" i="16"/>
  <c r="CO241" i="16"/>
  <c r="CN241" i="16"/>
  <c r="CM241" i="16"/>
  <c r="CL241" i="16"/>
  <c r="DC240" i="16"/>
  <c r="DB240" i="16"/>
  <c r="CO240" i="16"/>
  <c r="CN240" i="16"/>
  <c r="CM240" i="16"/>
  <c r="CL240" i="16"/>
  <c r="DC239" i="16"/>
  <c r="DB239" i="16"/>
  <c r="CO239" i="16"/>
  <c r="CN239" i="16"/>
  <c r="CM239" i="16"/>
  <c r="CL239" i="16"/>
  <c r="CP239" i="16" s="1"/>
  <c r="CQ239" i="16" s="1"/>
  <c r="DC238" i="16"/>
  <c r="DB238" i="16"/>
  <c r="DD238" i="16" s="1"/>
  <c r="DE238" i="16" s="1"/>
  <c r="CO238" i="16"/>
  <c r="CN238" i="16"/>
  <c r="CM238" i="16"/>
  <c r="CL238" i="16"/>
  <c r="DC237" i="16"/>
  <c r="DB237" i="16"/>
  <c r="CO237" i="16"/>
  <c r="CN237" i="16"/>
  <c r="CM237" i="16"/>
  <c r="CL237" i="16"/>
  <c r="DC236" i="16"/>
  <c r="DD236" i="16" s="1"/>
  <c r="DE236" i="16" s="1"/>
  <c r="DB236" i="16"/>
  <c r="CO236" i="16"/>
  <c r="CN236" i="16"/>
  <c r="CM236" i="16"/>
  <c r="CL236" i="16"/>
  <c r="DC235" i="16"/>
  <c r="DB235" i="16"/>
  <c r="CO235" i="16"/>
  <c r="CN235" i="16"/>
  <c r="CM235" i="16"/>
  <c r="CL235" i="16"/>
  <c r="CP235" i="16" s="1"/>
  <c r="CQ235" i="16" s="1"/>
  <c r="DC234" i="16"/>
  <c r="DB234" i="16"/>
  <c r="CO234" i="16"/>
  <c r="CN234" i="16"/>
  <c r="CM234" i="16"/>
  <c r="CL234" i="16"/>
  <c r="DC233" i="16"/>
  <c r="DB233" i="16"/>
  <c r="CO233" i="16"/>
  <c r="CN233" i="16"/>
  <c r="CM233" i="16"/>
  <c r="CL233" i="16"/>
  <c r="DC232" i="16"/>
  <c r="DD232" i="16" s="1"/>
  <c r="DE232" i="16" s="1"/>
  <c r="DB232" i="16"/>
  <c r="CO232" i="16"/>
  <c r="CN232" i="16"/>
  <c r="CM232" i="16"/>
  <c r="CL232" i="16"/>
  <c r="DC231" i="16"/>
  <c r="DB231" i="16"/>
  <c r="CO231" i="16"/>
  <c r="CN231" i="16"/>
  <c r="CM231" i="16"/>
  <c r="CL231" i="16"/>
  <c r="DC230" i="16"/>
  <c r="DB230" i="16"/>
  <c r="CO230" i="16"/>
  <c r="CN230" i="16"/>
  <c r="CM230" i="16"/>
  <c r="CL230" i="16"/>
  <c r="DC229" i="16"/>
  <c r="DB229" i="16"/>
  <c r="CO229" i="16"/>
  <c r="CN229" i="16"/>
  <c r="CM229" i="16"/>
  <c r="CL229" i="16"/>
  <c r="DC228" i="16"/>
  <c r="DB228" i="16"/>
  <c r="CO228" i="16"/>
  <c r="CN228" i="16"/>
  <c r="CM228" i="16"/>
  <c r="CL228" i="16"/>
  <c r="DC227" i="16"/>
  <c r="DB227" i="16"/>
  <c r="CO227" i="16"/>
  <c r="CN227" i="16"/>
  <c r="CM227" i="16"/>
  <c r="CL227" i="16"/>
  <c r="CP227" i="16" s="1"/>
  <c r="CQ227" i="16" s="1"/>
  <c r="DC226" i="16"/>
  <c r="DB226" i="16"/>
  <c r="CO226" i="16"/>
  <c r="CN226" i="16"/>
  <c r="CM226" i="16"/>
  <c r="CL226" i="16"/>
  <c r="DC225" i="16"/>
  <c r="DB225" i="16"/>
  <c r="DD225" i="16" s="1"/>
  <c r="DE225" i="16" s="1"/>
  <c r="CO225" i="16"/>
  <c r="CN225" i="16"/>
  <c r="CM225" i="16"/>
  <c r="CL225" i="16"/>
  <c r="DC224" i="16"/>
  <c r="DD224" i="16" s="1"/>
  <c r="DE224" i="16" s="1"/>
  <c r="DB224" i="16"/>
  <c r="CO224" i="16"/>
  <c r="CN224" i="16"/>
  <c r="CM224" i="16"/>
  <c r="CL224" i="16"/>
  <c r="DC223" i="16"/>
  <c r="DB223" i="16"/>
  <c r="CO223" i="16"/>
  <c r="CN223" i="16"/>
  <c r="CM223" i="16"/>
  <c r="CL223" i="16"/>
  <c r="DC222" i="16"/>
  <c r="DB222" i="16"/>
  <c r="CO222" i="16"/>
  <c r="CN222" i="16"/>
  <c r="CM222" i="16"/>
  <c r="CL222" i="16"/>
  <c r="DC221" i="16"/>
  <c r="DB221" i="16"/>
  <c r="CO221" i="16"/>
  <c r="CN221" i="16"/>
  <c r="CM221" i="16"/>
  <c r="CL221" i="16"/>
  <c r="DC220" i="16"/>
  <c r="DB220" i="16"/>
  <c r="CO220" i="16"/>
  <c r="CN220" i="16"/>
  <c r="CM220" i="16"/>
  <c r="CL220" i="16"/>
  <c r="DC219" i="16"/>
  <c r="DB219" i="16"/>
  <c r="CO219" i="16"/>
  <c r="CN219" i="16"/>
  <c r="CM219" i="16"/>
  <c r="CL219" i="16"/>
  <c r="DC218" i="16"/>
  <c r="DB218" i="16"/>
  <c r="DD218" i="16" s="1"/>
  <c r="DE218" i="16" s="1"/>
  <c r="CO218" i="16"/>
  <c r="CN218" i="16"/>
  <c r="CM218" i="16"/>
  <c r="CL218" i="16"/>
  <c r="DC217" i="16"/>
  <c r="DD217" i="16" s="1"/>
  <c r="DE217" i="16" s="1"/>
  <c r="DB217" i="16"/>
  <c r="CO217" i="16"/>
  <c r="CN217" i="16"/>
  <c r="CM217" i="16"/>
  <c r="CL217" i="16"/>
  <c r="DC216" i="16"/>
  <c r="DB216" i="16"/>
  <c r="CO216" i="16"/>
  <c r="CN216" i="16"/>
  <c r="CM216" i="16"/>
  <c r="CL216" i="16"/>
  <c r="DC215" i="16"/>
  <c r="DD215" i="16" s="1"/>
  <c r="DE215" i="16" s="1"/>
  <c r="DB215" i="16"/>
  <c r="CO215" i="16"/>
  <c r="CN215" i="16"/>
  <c r="CM215" i="16"/>
  <c r="CL215" i="16"/>
  <c r="DC214" i="16"/>
  <c r="DB214" i="16"/>
  <c r="CO214" i="16"/>
  <c r="CN214" i="16"/>
  <c r="CM214" i="16"/>
  <c r="CL214" i="16"/>
  <c r="DC213" i="16"/>
  <c r="DD213" i="16" s="1"/>
  <c r="DE213" i="16" s="1"/>
  <c r="DB213" i="16"/>
  <c r="CO213" i="16"/>
  <c r="CN213" i="16"/>
  <c r="CM213" i="16"/>
  <c r="CL213" i="16"/>
  <c r="DC212" i="16"/>
  <c r="DB212" i="16"/>
  <c r="CO212" i="16"/>
  <c r="CN212" i="16"/>
  <c r="CM212" i="16"/>
  <c r="CL212" i="16"/>
  <c r="DC211" i="16"/>
  <c r="DB211" i="16"/>
  <c r="CO211" i="16"/>
  <c r="CN211" i="16"/>
  <c r="CM211" i="16"/>
  <c r="CL211" i="16"/>
  <c r="DC210" i="16"/>
  <c r="DB210" i="16"/>
  <c r="CO210" i="16"/>
  <c r="CN210" i="16"/>
  <c r="CM210" i="16"/>
  <c r="CL210" i="16"/>
  <c r="DC209" i="16"/>
  <c r="DD209" i="16" s="1"/>
  <c r="DE209" i="16" s="1"/>
  <c r="DB209" i="16"/>
  <c r="CO209" i="16"/>
  <c r="CN209" i="16"/>
  <c r="CM209" i="16"/>
  <c r="CL209" i="16"/>
  <c r="DC208" i="16"/>
  <c r="DB208" i="16"/>
  <c r="CO208" i="16"/>
  <c r="CN208" i="16"/>
  <c r="CM208" i="16"/>
  <c r="CL208" i="16"/>
  <c r="DC207" i="16"/>
  <c r="DD207" i="16" s="1"/>
  <c r="DE207" i="16" s="1"/>
  <c r="DB207" i="16"/>
  <c r="CO207" i="16"/>
  <c r="CN207" i="16"/>
  <c r="CM207" i="16"/>
  <c r="CL207" i="16"/>
  <c r="DC206" i="16"/>
  <c r="DB206" i="16"/>
  <c r="CO206" i="16"/>
  <c r="CN206" i="16"/>
  <c r="CM206" i="16"/>
  <c r="CL206" i="16"/>
  <c r="DC205" i="16"/>
  <c r="DD205" i="16" s="1"/>
  <c r="DE205" i="16" s="1"/>
  <c r="DB205" i="16"/>
  <c r="CO205" i="16"/>
  <c r="CN205" i="16"/>
  <c r="CM205" i="16"/>
  <c r="CL205" i="16"/>
  <c r="DC204" i="16"/>
  <c r="DB204" i="16"/>
  <c r="CO204" i="16"/>
  <c r="CN204" i="16"/>
  <c r="CM204" i="16"/>
  <c r="CL204" i="16"/>
  <c r="DC203" i="16"/>
  <c r="DD203" i="16" s="1"/>
  <c r="DE203" i="16" s="1"/>
  <c r="DB203" i="16"/>
  <c r="CO203" i="16"/>
  <c r="CN203" i="16"/>
  <c r="CM203" i="16"/>
  <c r="CL203" i="16"/>
  <c r="DC202" i="16"/>
  <c r="DB202" i="16"/>
  <c r="CO202" i="16"/>
  <c r="CN202" i="16"/>
  <c r="CM202" i="16"/>
  <c r="CL202" i="16"/>
  <c r="DC201" i="16"/>
  <c r="DB201" i="16"/>
  <c r="DD201" i="16" s="1"/>
  <c r="DE201" i="16" s="1"/>
  <c r="CO201" i="16"/>
  <c r="CN201" i="16"/>
  <c r="CM201" i="16"/>
  <c r="CL201" i="16"/>
  <c r="DC200" i="16"/>
  <c r="DB200" i="16"/>
  <c r="CO200" i="16"/>
  <c r="CN200" i="16"/>
  <c r="CM200" i="16"/>
  <c r="CL200" i="16"/>
  <c r="DC199" i="16"/>
  <c r="DB199" i="16"/>
  <c r="CO199" i="16"/>
  <c r="CN199" i="16"/>
  <c r="CM199" i="16"/>
  <c r="CL199" i="16"/>
  <c r="DC198" i="16"/>
  <c r="DB198" i="16"/>
  <c r="DD198" i="16" s="1"/>
  <c r="DE198" i="16" s="1"/>
  <c r="CO198" i="16"/>
  <c r="CN198" i="16"/>
  <c r="CM198" i="16"/>
  <c r="CL198" i="16"/>
  <c r="DC197" i="16"/>
  <c r="DB197" i="16"/>
  <c r="CO197" i="16"/>
  <c r="CN197" i="16"/>
  <c r="CM197" i="16"/>
  <c r="CL197" i="16"/>
  <c r="DC196" i="16"/>
  <c r="DD196" i="16" s="1"/>
  <c r="DE196" i="16" s="1"/>
  <c r="DB196" i="16"/>
  <c r="CO196" i="16"/>
  <c r="CN196" i="16"/>
  <c r="CM196" i="16"/>
  <c r="CL196" i="16"/>
  <c r="DC195" i="16"/>
  <c r="DB195" i="16"/>
  <c r="CO195" i="16"/>
  <c r="CN195" i="16"/>
  <c r="CM195" i="16"/>
  <c r="CL195" i="16"/>
  <c r="DC194" i="16"/>
  <c r="DB194" i="16"/>
  <c r="DD194" i="16" s="1"/>
  <c r="DE194" i="16" s="1"/>
  <c r="CO194" i="16"/>
  <c r="CN194" i="16"/>
  <c r="CM194" i="16"/>
  <c r="CL194" i="16"/>
  <c r="DC193" i="16"/>
  <c r="DB193" i="16"/>
  <c r="CO193" i="16"/>
  <c r="CN193" i="16"/>
  <c r="CM193" i="16"/>
  <c r="CL193" i="16"/>
  <c r="DC192" i="16"/>
  <c r="DD192" i="16" s="1"/>
  <c r="DE192" i="16" s="1"/>
  <c r="DB192" i="16"/>
  <c r="CO192" i="16"/>
  <c r="CN192" i="16"/>
  <c r="CM192" i="16"/>
  <c r="CL192" i="16"/>
  <c r="DC191" i="16"/>
  <c r="DB191" i="16"/>
  <c r="CO191" i="16"/>
  <c r="CN191" i="16"/>
  <c r="CM191" i="16"/>
  <c r="CL191" i="16"/>
  <c r="DC190" i="16"/>
  <c r="DB190" i="16"/>
  <c r="CO190" i="16"/>
  <c r="CN190" i="16"/>
  <c r="CM190" i="16"/>
  <c r="CL190" i="16"/>
  <c r="DC189" i="16"/>
  <c r="DB189" i="16"/>
  <c r="CO189" i="16"/>
  <c r="CN189" i="16"/>
  <c r="CM189" i="16"/>
  <c r="CL189" i="16"/>
  <c r="DC188" i="16"/>
  <c r="DD188" i="16" s="1"/>
  <c r="DE188" i="16" s="1"/>
  <c r="DB188" i="16"/>
  <c r="CO188" i="16"/>
  <c r="CN188" i="16"/>
  <c r="CM188" i="16"/>
  <c r="CL188" i="16"/>
  <c r="DC187" i="16"/>
  <c r="DD187" i="16" s="1"/>
  <c r="DE187" i="16" s="1"/>
  <c r="DB187" i="16"/>
  <c r="CO187" i="16"/>
  <c r="CN187" i="16"/>
  <c r="CM187" i="16"/>
  <c r="CL187" i="16"/>
  <c r="DC186" i="16"/>
  <c r="DB186" i="16"/>
  <c r="DD186" i="16" s="1"/>
  <c r="DE186" i="16" s="1"/>
  <c r="CO186" i="16"/>
  <c r="CN186" i="16"/>
  <c r="CM186" i="16"/>
  <c r="CL186" i="16"/>
  <c r="DC185" i="16"/>
  <c r="DD185" i="16" s="1"/>
  <c r="DE185" i="16" s="1"/>
  <c r="DB185" i="16"/>
  <c r="CO185" i="16"/>
  <c r="CN185" i="16"/>
  <c r="CM185" i="16"/>
  <c r="CL185" i="16"/>
  <c r="DC184" i="16"/>
  <c r="DB184" i="16"/>
  <c r="CO184" i="16"/>
  <c r="CN184" i="16"/>
  <c r="CM184" i="16"/>
  <c r="CL184" i="16"/>
  <c r="DC183" i="16"/>
  <c r="DB183" i="16"/>
  <c r="CO183" i="16"/>
  <c r="CN183" i="16"/>
  <c r="CM183" i="16"/>
  <c r="CL183" i="16"/>
  <c r="DC182" i="16"/>
  <c r="DB182" i="16"/>
  <c r="CO182" i="16"/>
  <c r="CN182" i="16"/>
  <c r="CM182" i="16"/>
  <c r="CL182" i="16"/>
  <c r="DC181" i="16"/>
  <c r="DD181" i="16" s="1"/>
  <c r="DE181" i="16" s="1"/>
  <c r="DB181" i="16"/>
  <c r="CO181" i="16"/>
  <c r="CN181" i="16"/>
  <c r="CM181" i="16"/>
  <c r="CL181" i="16"/>
  <c r="CP181" i="16" s="1"/>
  <c r="CQ181" i="16" s="1"/>
  <c r="DC180" i="16"/>
  <c r="DD180" i="16" s="1"/>
  <c r="DE180" i="16" s="1"/>
  <c r="DB180" i="16"/>
  <c r="CO180" i="16"/>
  <c r="CN180" i="16"/>
  <c r="CM180" i="16"/>
  <c r="CL180" i="16"/>
  <c r="DC179" i="16"/>
  <c r="DB179" i="16"/>
  <c r="CO179" i="16"/>
  <c r="CN179" i="16"/>
  <c r="CM179" i="16"/>
  <c r="CL179" i="16"/>
  <c r="DC178" i="16"/>
  <c r="DB178" i="16"/>
  <c r="CO178" i="16"/>
  <c r="CN178" i="16"/>
  <c r="CM178" i="16"/>
  <c r="CL178" i="16"/>
  <c r="DC177" i="16"/>
  <c r="DD177" i="16" s="1"/>
  <c r="DE177" i="16" s="1"/>
  <c r="DB177" i="16"/>
  <c r="CO177" i="16"/>
  <c r="CN177" i="16"/>
  <c r="CM177" i="16"/>
  <c r="CL177" i="16"/>
  <c r="DC176" i="16"/>
  <c r="DD176" i="16" s="1"/>
  <c r="DE176" i="16" s="1"/>
  <c r="DB176" i="16"/>
  <c r="CO176" i="16"/>
  <c r="CN176" i="16"/>
  <c r="CM176" i="16"/>
  <c r="CL176" i="16"/>
  <c r="DC175" i="16"/>
  <c r="DB175" i="16"/>
  <c r="CO175" i="16"/>
  <c r="CN175" i="16"/>
  <c r="CM175" i="16"/>
  <c r="CL175" i="16"/>
  <c r="DC174" i="16"/>
  <c r="DB174" i="16"/>
  <c r="CO174" i="16"/>
  <c r="CN174" i="16"/>
  <c r="CM174" i="16"/>
  <c r="CL174" i="16"/>
  <c r="DC173" i="16"/>
  <c r="DD173" i="16" s="1"/>
  <c r="DE173" i="16" s="1"/>
  <c r="DB173" i="16"/>
  <c r="CO173" i="16"/>
  <c r="CN173" i="16"/>
  <c r="CM173" i="16"/>
  <c r="CL173" i="16"/>
  <c r="DC172" i="16"/>
  <c r="DD172" i="16" s="1"/>
  <c r="DE172" i="16" s="1"/>
  <c r="DB172" i="16"/>
  <c r="CO172" i="16"/>
  <c r="CN172" i="16"/>
  <c r="CM172" i="16"/>
  <c r="CL172" i="16"/>
  <c r="DC171" i="16"/>
  <c r="DB171" i="16"/>
  <c r="CO171" i="16"/>
  <c r="CN171" i="16"/>
  <c r="CM171" i="16"/>
  <c r="CL171" i="16"/>
  <c r="DC170" i="16"/>
  <c r="DB170" i="16"/>
  <c r="CO170" i="16"/>
  <c r="CN170" i="16"/>
  <c r="CM170" i="16"/>
  <c r="CL170" i="16"/>
  <c r="DC169" i="16"/>
  <c r="DB169" i="16"/>
  <c r="CO169" i="16"/>
  <c r="CN169" i="16"/>
  <c r="CM169" i="16"/>
  <c r="CL169" i="16"/>
  <c r="DC168" i="16"/>
  <c r="DB168" i="16"/>
  <c r="CO168" i="16"/>
  <c r="CN168" i="16"/>
  <c r="CM168" i="16"/>
  <c r="CL168" i="16"/>
  <c r="DC167" i="16"/>
  <c r="DB167" i="16"/>
  <c r="CO167" i="16"/>
  <c r="CN167" i="16"/>
  <c r="CM167" i="16"/>
  <c r="CL167" i="16"/>
  <c r="DC166" i="16"/>
  <c r="DB166" i="16"/>
  <c r="CO166" i="16"/>
  <c r="CN166" i="16"/>
  <c r="CM166" i="16"/>
  <c r="CL166" i="16"/>
  <c r="DC165" i="16"/>
  <c r="DB165" i="16"/>
  <c r="CO165" i="16"/>
  <c r="CN165" i="16"/>
  <c r="CM165" i="16"/>
  <c r="CL165" i="16"/>
  <c r="DC164" i="16"/>
  <c r="DD164" i="16" s="1"/>
  <c r="DE164" i="16" s="1"/>
  <c r="DB164" i="16"/>
  <c r="CO164" i="16"/>
  <c r="CN164" i="16"/>
  <c r="CM164" i="16"/>
  <c r="CL164" i="16"/>
  <c r="DC163" i="16"/>
  <c r="DB163" i="16"/>
  <c r="CO163" i="16"/>
  <c r="CN163" i="16"/>
  <c r="CM163" i="16"/>
  <c r="CL163" i="16"/>
  <c r="DC162" i="16"/>
  <c r="DB162" i="16"/>
  <c r="CO162" i="16"/>
  <c r="CN162" i="16"/>
  <c r="CM162" i="16"/>
  <c r="CL162" i="16"/>
  <c r="DC161" i="16"/>
  <c r="DB161" i="16"/>
  <c r="CO161" i="16"/>
  <c r="CN161" i="16"/>
  <c r="CM161" i="16"/>
  <c r="CL161" i="16"/>
  <c r="DC160" i="16"/>
  <c r="DD160" i="16" s="1"/>
  <c r="DE160" i="16" s="1"/>
  <c r="DB160" i="16"/>
  <c r="CO160" i="16"/>
  <c r="CN160" i="16"/>
  <c r="CM160" i="16"/>
  <c r="CL160" i="16"/>
  <c r="DC159" i="16"/>
  <c r="DB159" i="16"/>
  <c r="CO159" i="16"/>
  <c r="CN159" i="16"/>
  <c r="CM159" i="16"/>
  <c r="CL159" i="16"/>
  <c r="DC158" i="16"/>
  <c r="DB158" i="16"/>
  <c r="CO158" i="16"/>
  <c r="CN158" i="16"/>
  <c r="CM158" i="16"/>
  <c r="CL158" i="16"/>
  <c r="DC157" i="16"/>
  <c r="DB157" i="16"/>
  <c r="CO157" i="16"/>
  <c r="CN157" i="16"/>
  <c r="CM157" i="16"/>
  <c r="CL157" i="16"/>
  <c r="DC156" i="16"/>
  <c r="DD156" i="16" s="1"/>
  <c r="DE156" i="16" s="1"/>
  <c r="DB156" i="16"/>
  <c r="CO156" i="16"/>
  <c r="CN156" i="16"/>
  <c r="CM156" i="16"/>
  <c r="CL156" i="16"/>
  <c r="DC155" i="16"/>
  <c r="DB155" i="16"/>
  <c r="CO155" i="16"/>
  <c r="CN155" i="16"/>
  <c r="CM155" i="16"/>
  <c r="CL155" i="16"/>
  <c r="DC154" i="16"/>
  <c r="DB154" i="16"/>
  <c r="DD154" i="16" s="1"/>
  <c r="DE154" i="16" s="1"/>
  <c r="CO154" i="16"/>
  <c r="CN154" i="16"/>
  <c r="CM154" i="16"/>
  <c r="CL154" i="16"/>
  <c r="DC153" i="16"/>
  <c r="DD153" i="16" s="1"/>
  <c r="DE153" i="16" s="1"/>
  <c r="DB153" i="16"/>
  <c r="CO153" i="16"/>
  <c r="CN153" i="16"/>
  <c r="CM153" i="16"/>
  <c r="CL153" i="16"/>
  <c r="DC152" i="16"/>
  <c r="DB152" i="16"/>
  <c r="CO152" i="16"/>
  <c r="CN152" i="16"/>
  <c r="CM152" i="16"/>
  <c r="CL152" i="16"/>
  <c r="DC151" i="16"/>
  <c r="DB151" i="16"/>
  <c r="CO151" i="16"/>
  <c r="CN151" i="16"/>
  <c r="CM151" i="16"/>
  <c r="CL151" i="16"/>
  <c r="DC150" i="16"/>
  <c r="DB150" i="16"/>
  <c r="DD150" i="16" s="1"/>
  <c r="DE150" i="16" s="1"/>
  <c r="CO150" i="16"/>
  <c r="CN150" i="16"/>
  <c r="CM150" i="16"/>
  <c r="CL150" i="16"/>
  <c r="DC149" i="16"/>
  <c r="DD149" i="16" s="1"/>
  <c r="DE149" i="16" s="1"/>
  <c r="DB149" i="16"/>
  <c r="CO149" i="16"/>
  <c r="CN149" i="16"/>
  <c r="CM149" i="16"/>
  <c r="CL149" i="16"/>
  <c r="DC148" i="16"/>
  <c r="DD148" i="16" s="1"/>
  <c r="DE148" i="16" s="1"/>
  <c r="DB148" i="16"/>
  <c r="CO148" i="16"/>
  <c r="CN148" i="16"/>
  <c r="CM148" i="16"/>
  <c r="CL148" i="16"/>
  <c r="DC147" i="16"/>
  <c r="DB147" i="16"/>
  <c r="CO147" i="16"/>
  <c r="CN147" i="16"/>
  <c r="CM147" i="16"/>
  <c r="CL147" i="16"/>
  <c r="DC146" i="16"/>
  <c r="DB146" i="16"/>
  <c r="DD146" i="16" s="1"/>
  <c r="DE146" i="16" s="1"/>
  <c r="CO146" i="16"/>
  <c r="CN146" i="16"/>
  <c r="CM146" i="16"/>
  <c r="CL146" i="16"/>
  <c r="DC145" i="16"/>
  <c r="DD145" i="16" s="1"/>
  <c r="DE145" i="16" s="1"/>
  <c r="DB145" i="16"/>
  <c r="CO145" i="16"/>
  <c r="CN145" i="16"/>
  <c r="CM145" i="16"/>
  <c r="CL145" i="16"/>
  <c r="DC144" i="16"/>
  <c r="DD144" i="16" s="1"/>
  <c r="DE144" i="16" s="1"/>
  <c r="DB144" i="16"/>
  <c r="CO144" i="16"/>
  <c r="CN144" i="16"/>
  <c r="CM144" i="16"/>
  <c r="CL144" i="16"/>
  <c r="DC143" i="16"/>
  <c r="DD143" i="16" s="1"/>
  <c r="DE143" i="16" s="1"/>
  <c r="DB143" i="16"/>
  <c r="CO143" i="16"/>
  <c r="CN143" i="16"/>
  <c r="CM143" i="16"/>
  <c r="CL143" i="16"/>
  <c r="DC142" i="16"/>
  <c r="DB142" i="16"/>
  <c r="CO142" i="16"/>
  <c r="CN142" i="16"/>
  <c r="CM142" i="16"/>
  <c r="CL142" i="16"/>
  <c r="DC141" i="16"/>
  <c r="DD141" i="16" s="1"/>
  <c r="DE141" i="16" s="1"/>
  <c r="DB141" i="16"/>
  <c r="CO141" i="16"/>
  <c r="CN141" i="16"/>
  <c r="CM141" i="16"/>
  <c r="CL141" i="16"/>
  <c r="DC140" i="16"/>
  <c r="DD140" i="16" s="1"/>
  <c r="DE140" i="16" s="1"/>
  <c r="DB140" i="16"/>
  <c r="CO140" i="16"/>
  <c r="CN140" i="16"/>
  <c r="CM140" i="16"/>
  <c r="CL140" i="16"/>
  <c r="DC139" i="16"/>
  <c r="DD139" i="16" s="1"/>
  <c r="DE139" i="16" s="1"/>
  <c r="DB139" i="16"/>
  <c r="CO139" i="16"/>
  <c r="CN139" i="16"/>
  <c r="CM139" i="16"/>
  <c r="CP139" i="16" s="1"/>
  <c r="CQ139" i="16" s="1"/>
  <c r="CL139" i="16"/>
  <c r="DC138" i="16"/>
  <c r="DB138" i="16"/>
  <c r="DD138" i="16" s="1"/>
  <c r="DE138" i="16" s="1"/>
  <c r="CO138" i="16"/>
  <c r="CN138" i="16"/>
  <c r="CM138" i="16"/>
  <c r="CL138" i="16"/>
  <c r="DD137" i="16"/>
  <c r="DE137" i="16" s="1"/>
  <c r="DC137" i="16"/>
  <c r="DB137" i="16"/>
  <c r="CO137" i="16"/>
  <c r="CN137" i="16"/>
  <c r="CM137" i="16"/>
  <c r="CL137" i="16"/>
  <c r="DC136" i="16"/>
  <c r="DB136" i="16"/>
  <c r="CO136" i="16"/>
  <c r="CN136" i="16"/>
  <c r="CM136" i="16"/>
  <c r="CL136" i="16"/>
  <c r="DC135" i="16"/>
  <c r="DB135" i="16"/>
  <c r="CO135" i="16"/>
  <c r="CN135" i="16"/>
  <c r="CM135" i="16"/>
  <c r="CL135" i="16"/>
  <c r="DC134" i="16"/>
  <c r="DB134" i="16"/>
  <c r="CO134" i="16"/>
  <c r="CN134" i="16"/>
  <c r="CM134" i="16"/>
  <c r="CL134" i="16"/>
  <c r="DC133" i="16"/>
  <c r="DB133" i="16"/>
  <c r="CO133" i="16"/>
  <c r="CN133" i="16"/>
  <c r="CM133" i="16"/>
  <c r="CL133" i="16"/>
  <c r="DC132" i="16"/>
  <c r="DB132" i="16"/>
  <c r="CO132" i="16"/>
  <c r="CN132" i="16"/>
  <c r="CM132" i="16"/>
  <c r="CL132" i="16"/>
  <c r="DC131" i="16"/>
  <c r="DB131" i="16"/>
  <c r="CO131" i="16"/>
  <c r="CN131" i="16"/>
  <c r="CM131" i="16"/>
  <c r="CL131" i="16"/>
  <c r="DC130" i="16"/>
  <c r="DB130" i="16"/>
  <c r="CO130" i="16"/>
  <c r="CN130" i="16"/>
  <c r="CM130" i="16"/>
  <c r="CL130" i="16"/>
  <c r="DC129" i="16"/>
  <c r="DB129" i="16"/>
  <c r="CO129" i="16"/>
  <c r="CN129" i="16"/>
  <c r="CM129" i="16"/>
  <c r="CL129" i="16"/>
  <c r="DC128" i="16"/>
  <c r="DB128" i="16"/>
  <c r="CO128" i="16"/>
  <c r="CN128" i="16"/>
  <c r="CM128" i="16"/>
  <c r="CL128" i="16"/>
  <c r="DC127" i="16"/>
  <c r="DB127" i="16"/>
  <c r="CO127" i="16"/>
  <c r="CN127" i="16"/>
  <c r="CM127" i="16"/>
  <c r="CL127" i="16"/>
  <c r="DC126" i="16"/>
  <c r="DB126" i="16"/>
  <c r="CO126" i="16"/>
  <c r="CN126" i="16"/>
  <c r="CM126" i="16"/>
  <c r="CL126" i="16"/>
  <c r="DC125" i="16"/>
  <c r="DD125" i="16" s="1"/>
  <c r="DE125" i="16" s="1"/>
  <c r="DB125" i="16"/>
  <c r="CO125" i="16"/>
  <c r="CN125" i="16"/>
  <c r="CM125" i="16"/>
  <c r="CL125" i="16"/>
  <c r="DC124" i="16"/>
  <c r="DB124" i="16"/>
  <c r="CO124" i="16"/>
  <c r="CN124" i="16"/>
  <c r="CM124" i="16"/>
  <c r="CL124" i="16"/>
  <c r="DC123" i="16"/>
  <c r="DB123" i="16"/>
  <c r="CO123" i="16"/>
  <c r="CN123" i="16"/>
  <c r="CM123" i="16"/>
  <c r="CL123" i="16"/>
  <c r="DC122" i="16"/>
  <c r="DB122" i="16"/>
  <c r="CO122" i="16"/>
  <c r="CN122" i="16"/>
  <c r="CM122" i="16"/>
  <c r="CL122" i="16"/>
  <c r="DC121" i="16"/>
  <c r="DB121" i="16"/>
  <c r="DD121" i="16" s="1"/>
  <c r="DE121" i="16" s="1"/>
  <c r="CO121" i="16"/>
  <c r="CN121" i="16"/>
  <c r="CM121" i="16"/>
  <c r="CL121" i="16"/>
  <c r="DC120" i="16"/>
  <c r="DB120" i="16"/>
  <c r="CO120" i="16"/>
  <c r="CN120" i="16"/>
  <c r="CM120" i="16"/>
  <c r="CL120" i="16"/>
  <c r="DC119" i="16"/>
  <c r="DB119" i="16"/>
  <c r="CO119" i="16"/>
  <c r="CN119" i="16"/>
  <c r="CM119" i="16"/>
  <c r="CL119" i="16"/>
  <c r="DC118" i="16"/>
  <c r="DB118" i="16"/>
  <c r="CO118" i="16"/>
  <c r="CN118" i="16"/>
  <c r="CM118" i="16"/>
  <c r="CL118" i="16"/>
  <c r="DC117" i="16"/>
  <c r="DB117" i="16"/>
  <c r="CO117" i="16"/>
  <c r="CN117" i="16"/>
  <c r="CM117" i="16"/>
  <c r="CL117" i="16"/>
  <c r="CP117" i="16" s="1"/>
  <c r="CQ117" i="16" s="1"/>
  <c r="DC116" i="16"/>
  <c r="DB116" i="16"/>
  <c r="CO116" i="16"/>
  <c r="CN116" i="16"/>
  <c r="CM116" i="16"/>
  <c r="CL116" i="16"/>
  <c r="DC115" i="16"/>
  <c r="DB115" i="16"/>
  <c r="CO115" i="16"/>
  <c r="CN115" i="16"/>
  <c r="CM115" i="16"/>
  <c r="CL115" i="16"/>
  <c r="DC114" i="16"/>
  <c r="DB114" i="16"/>
  <c r="DD114" i="16" s="1"/>
  <c r="DE114" i="16" s="1"/>
  <c r="CO114" i="16"/>
  <c r="CN114" i="16"/>
  <c r="CM114" i="16"/>
  <c r="CL114" i="16"/>
  <c r="DC113" i="16"/>
  <c r="DB113" i="16"/>
  <c r="CO113" i="16"/>
  <c r="CN113" i="16"/>
  <c r="CM113" i="16"/>
  <c r="CL113" i="16"/>
  <c r="DC112" i="16"/>
  <c r="DB112" i="16"/>
  <c r="CO112" i="16"/>
  <c r="CN112" i="16"/>
  <c r="CM112" i="16"/>
  <c r="CL112" i="16"/>
  <c r="DC111" i="16"/>
  <c r="DB111" i="16"/>
  <c r="CO111" i="16"/>
  <c r="CN111" i="16"/>
  <c r="CM111" i="16"/>
  <c r="CL111" i="16"/>
  <c r="DC110" i="16"/>
  <c r="DB110" i="16"/>
  <c r="CO110" i="16"/>
  <c r="CN110" i="16"/>
  <c r="CM110" i="16"/>
  <c r="CL110" i="16"/>
  <c r="DC109" i="16"/>
  <c r="DB109" i="16"/>
  <c r="CO109" i="16"/>
  <c r="CN109" i="16"/>
  <c r="CM109" i="16"/>
  <c r="CL109" i="16"/>
  <c r="DC108" i="16"/>
  <c r="DB108" i="16"/>
  <c r="CO108" i="16"/>
  <c r="CN108" i="16"/>
  <c r="CM108" i="16"/>
  <c r="CL108" i="16"/>
  <c r="DC107" i="16"/>
  <c r="DB107" i="16"/>
  <c r="CO107" i="16"/>
  <c r="CN107" i="16"/>
  <c r="CM107" i="16"/>
  <c r="CL107" i="16"/>
  <c r="DC106" i="16"/>
  <c r="DB106" i="16"/>
  <c r="DD106" i="16" s="1"/>
  <c r="DE106" i="16" s="1"/>
  <c r="CO106" i="16"/>
  <c r="CN106" i="16"/>
  <c r="CM106" i="16"/>
  <c r="CL106" i="16"/>
  <c r="DC105" i="16"/>
  <c r="DD105" i="16" s="1"/>
  <c r="DE105" i="16" s="1"/>
  <c r="DB105" i="16"/>
  <c r="CO105" i="16"/>
  <c r="CN105" i="16"/>
  <c r="CM105" i="16"/>
  <c r="CL105" i="16"/>
  <c r="DC104" i="16"/>
  <c r="DB104" i="16"/>
  <c r="CO104" i="16"/>
  <c r="CN104" i="16"/>
  <c r="CM104" i="16"/>
  <c r="CL104" i="16"/>
  <c r="DC103" i="16"/>
  <c r="DB103" i="16"/>
  <c r="CO103" i="16"/>
  <c r="CN103" i="16"/>
  <c r="CM103" i="16"/>
  <c r="CL103" i="16"/>
  <c r="DC102" i="16"/>
  <c r="DB102" i="16"/>
  <c r="CO102" i="16"/>
  <c r="CN102" i="16"/>
  <c r="CM102" i="16"/>
  <c r="CL102" i="16"/>
  <c r="DC101" i="16"/>
  <c r="DB101" i="16"/>
  <c r="CO101" i="16"/>
  <c r="CN101" i="16"/>
  <c r="CM101" i="16"/>
  <c r="CL101" i="16"/>
  <c r="DC100" i="16"/>
  <c r="DB100" i="16"/>
  <c r="CO100" i="16"/>
  <c r="CN100" i="16"/>
  <c r="CM100" i="16"/>
  <c r="CL100" i="16"/>
  <c r="DC99" i="16"/>
  <c r="DB99" i="16"/>
  <c r="CO99" i="16"/>
  <c r="CN99" i="16"/>
  <c r="CM99" i="16"/>
  <c r="CL99" i="16"/>
  <c r="DC98" i="16"/>
  <c r="DB98" i="16"/>
  <c r="CO98" i="16"/>
  <c r="CN98" i="16"/>
  <c r="CM98" i="16"/>
  <c r="CL98" i="16"/>
  <c r="DC97" i="16"/>
  <c r="DB97" i="16"/>
  <c r="CO97" i="16"/>
  <c r="CN97" i="16"/>
  <c r="CM97" i="16"/>
  <c r="CL97" i="16"/>
  <c r="DC96" i="16"/>
  <c r="DB96" i="16"/>
  <c r="CO96" i="16"/>
  <c r="CN96" i="16"/>
  <c r="CM96" i="16"/>
  <c r="CL96" i="16"/>
  <c r="DC95" i="16"/>
  <c r="DB95" i="16"/>
  <c r="CO95" i="16"/>
  <c r="CP95" i="16" s="1"/>
  <c r="CQ95" i="16" s="1"/>
  <c r="CN95" i="16"/>
  <c r="CM95" i="16"/>
  <c r="CL95" i="16"/>
  <c r="DC94" i="16"/>
  <c r="DB94" i="16"/>
  <c r="CO94" i="16"/>
  <c r="CN94" i="16"/>
  <c r="CM94" i="16"/>
  <c r="CL94" i="16"/>
  <c r="DC93" i="16"/>
  <c r="DD93" i="16" s="1"/>
  <c r="DE93" i="16" s="1"/>
  <c r="DB93" i="16"/>
  <c r="CO93" i="16"/>
  <c r="CN93" i="16"/>
  <c r="CM93" i="16"/>
  <c r="CL93" i="16"/>
  <c r="DC92" i="16"/>
  <c r="DD92" i="16" s="1"/>
  <c r="DE92" i="16" s="1"/>
  <c r="DB92" i="16"/>
  <c r="CO92" i="16"/>
  <c r="CN92" i="16"/>
  <c r="CM92" i="16"/>
  <c r="CL92" i="16"/>
  <c r="DC91" i="16"/>
  <c r="DB91" i="16"/>
  <c r="CO91" i="16"/>
  <c r="CN91" i="16"/>
  <c r="CM91" i="16"/>
  <c r="CL91" i="16"/>
  <c r="DC90" i="16"/>
  <c r="DB90" i="16"/>
  <c r="CO90" i="16"/>
  <c r="CN90" i="16"/>
  <c r="CM90" i="16"/>
  <c r="CL90" i="16"/>
  <c r="DC89" i="16"/>
  <c r="DD89" i="16" s="1"/>
  <c r="DE89" i="16" s="1"/>
  <c r="DB89" i="16"/>
  <c r="CO89" i="16"/>
  <c r="CN89" i="16"/>
  <c r="CM89" i="16"/>
  <c r="CL89" i="16"/>
  <c r="DC88" i="16"/>
  <c r="DB88" i="16"/>
  <c r="CO88" i="16"/>
  <c r="CN88" i="16"/>
  <c r="CM88" i="16"/>
  <c r="CL88" i="16"/>
  <c r="DC87" i="16"/>
  <c r="DB87" i="16"/>
  <c r="CO87" i="16"/>
  <c r="CN87" i="16"/>
  <c r="CM87" i="16"/>
  <c r="CL87" i="16"/>
  <c r="DC86" i="16"/>
  <c r="DB86" i="16"/>
  <c r="CO86" i="16"/>
  <c r="CN86" i="16"/>
  <c r="CM86" i="16"/>
  <c r="CL86" i="16"/>
  <c r="DC85" i="16"/>
  <c r="DB85" i="16"/>
  <c r="CO85" i="16"/>
  <c r="CN85" i="16"/>
  <c r="CM85" i="16"/>
  <c r="CL85" i="16"/>
  <c r="CP85" i="16" s="1"/>
  <c r="CQ85" i="16" s="1"/>
  <c r="DC84" i="16"/>
  <c r="DD84" i="16" s="1"/>
  <c r="DE84" i="16" s="1"/>
  <c r="DB84" i="16"/>
  <c r="CO84" i="16"/>
  <c r="CN84" i="16"/>
  <c r="CM84" i="16"/>
  <c r="CL84" i="16"/>
  <c r="DC83" i="16"/>
  <c r="DB83" i="16"/>
  <c r="CO83" i="16"/>
  <c r="CN83" i="16"/>
  <c r="CM83" i="16"/>
  <c r="CL83" i="16"/>
  <c r="DC82" i="16"/>
  <c r="DB82" i="16"/>
  <c r="CO82" i="16"/>
  <c r="CN82" i="16"/>
  <c r="CM82" i="16"/>
  <c r="CL82" i="16"/>
  <c r="DC81" i="16"/>
  <c r="DD81" i="16" s="1"/>
  <c r="DE81" i="16" s="1"/>
  <c r="DB81" i="16"/>
  <c r="CO81" i="16"/>
  <c r="CN81" i="16"/>
  <c r="CM81" i="16"/>
  <c r="CL81" i="16"/>
  <c r="DC80" i="16"/>
  <c r="DB80" i="16"/>
  <c r="CO80" i="16"/>
  <c r="CN80" i="16"/>
  <c r="CM80" i="16"/>
  <c r="CL80" i="16"/>
  <c r="DC79" i="16"/>
  <c r="DB79" i="16"/>
  <c r="CO79" i="16"/>
  <c r="CN79" i="16"/>
  <c r="CM79" i="16"/>
  <c r="CL79" i="16"/>
  <c r="DC78" i="16"/>
  <c r="DB78" i="16"/>
  <c r="CO78" i="16"/>
  <c r="CN78" i="16"/>
  <c r="CM78" i="16"/>
  <c r="CL78" i="16"/>
  <c r="DC77" i="16"/>
  <c r="DB77" i="16"/>
  <c r="CO77" i="16"/>
  <c r="CN77" i="16"/>
  <c r="CM77" i="16"/>
  <c r="CL77" i="16"/>
  <c r="DC76" i="16"/>
  <c r="DD76" i="16" s="1"/>
  <c r="DE76" i="16" s="1"/>
  <c r="DB76" i="16"/>
  <c r="CO76" i="16"/>
  <c r="CN76" i="16"/>
  <c r="CM76" i="16"/>
  <c r="CL76" i="16"/>
  <c r="DC75" i="16"/>
  <c r="DB75" i="16"/>
  <c r="CO75" i="16"/>
  <c r="CN75" i="16"/>
  <c r="CM75" i="16"/>
  <c r="CL75" i="16"/>
  <c r="DC74" i="16"/>
  <c r="DB74" i="16"/>
  <c r="CO74" i="16"/>
  <c r="CN74" i="16"/>
  <c r="CM74" i="16"/>
  <c r="CL74" i="16"/>
  <c r="DC73" i="16"/>
  <c r="DD73" i="16" s="1"/>
  <c r="DE73" i="16" s="1"/>
  <c r="DB73" i="16"/>
  <c r="CO73" i="16"/>
  <c r="CN73" i="16"/>
  <c r="CM73" i="16"/>
  <c r="CL73" i="16"/>
  <c r="DC72" i="16"/>
  <c r="DB72" i="16"/>
  <c r="CO72" i="16"/>
  <c r="CN72" i="16"/>
  <c r="CM72" i="16"/>
  <c r="CL72" i="16"/>
  <c r="DC71" i="16"/>
  <c r="DB71" i="16"/>
  <c r="CO71" i="16"/>
  <c r="CN71" i="16"/>
  <c r="CM71" i="16"/>
  <c r="CL71" i="16"/>
  <c r="DC70" i="16"/>
  <c r="DB70" i="16"/>
  <c r="CO70" i="16"/>
  <c r="CN70" i="16"/>
  <c r="CM70" i="16"/>
  <c r="CL70" i="16"/>
  <c r="DC69" i="16"/>
  <c r="DD69" i="16" s="1"/>
  <c r="DE69" i="16" s="1"/>
  <c r="DB69" i="16"/>
  <c r="CO69" i="16"/>
  <c r="CN69" i="16"/>
  <c r="CM69" i="16"/>
  <c r="CL69" i="16"/>
  <c r="DC68" i="16"/>
  <c r="DD68" i="16" s="1"/>
  <c r="DE68" i="16" s="1"/>
  <c r="DB68" i="16"/>
  <c r="CO68" i="16"/>
  <c r="CN68" i="16"/>
  <c r="CM68" i="16"/>
  <c r="CL68" i="16"/>
  <c r="DC67" i="16"/>
  <c r="DB67" i="16"/>
  <c r="CO67" i="16"/>
  <c r="CN67" i="16"/>
  <c r="CM67" i="16"/>
  <c r="CL67" i="16"/>
  <c r="DC66" i="16"/>
  <c r="DD66" i="16" s="1"/>
  <c r="DE66" i="16" s="1"/>
  <c r="DB66" i="16"/>
  <c r="CO66" i="16"/>
  <c r="CN66" i="16"/>
  <c r="CM66" i="16"/>
  <c r="CL66" i="16"/>
  <c r="DC65" i="16"/>
  <c r="DB65" i="16"/>
  <c r="CO65" i="16"/>
  <c r="CN65" i="16"/>
  <c r="CM65" i="16"/>
  <c r="CL65" i="16"/>
  <c r="DC64" i="16"/>
  <c r="DD64" i="16" s="1"/>
  <c r="DE64" i="16" s="1"/>
  <c r="DB64" i="16"/>
  <c r="CO64" i="16"/>
  <c r="CN64" i="16"/>
  <c r="CM64" i="16"/>
  <c r="CL64" i="16"/>
  <c r="DC63" i="16"/>
  <c r="DB63" i="16"/>
  <c r="CO63" i="16"/>
  <c r="CN63" i="16"/>
  <c r="CM63" i="16"/>
  <c r="CL63" i="16"/>
  <c r="DC62" i="16"/>
  <c r="DB62" i="16"/>
  <c r="CO62" i="16"/>
  <c r="CN62" i="16"/>
  <c r="CM62" i="16"/>
  <c r="CL62" i="16"/>
  <c r="DC61" i="16"/>
  <c r="DD61" i="16" s="1"/>
  <c r="DE61" i="16" s="1"/>
  <c r="DB61" i="16"/>
  <c r="CO61" i="16"/>
  <c r="CN61" i="16"/>
  <c r="CM61" i="16"/>
  <c r="CL61" i="16"/>
  <c r="CP61" i="16" s="1"/>
  <c r="CQ61" i="16" s="1"/>
  <c r="DC60" i="16"/>
  <c r="DB60" i="16"/>
  <c r="CO60" i="16"/>
  <c r="CN60" i="16"/>
  <c r="CM60" i="16"/>
  <c r="CL60" i="16"/>
  <c r="DC59" i="16"/>
  <c r="DB59" i="16"/>
  <c r="CO59" i="16"/>
  <c r="CN59" i="16"/>
  <c r="CM59" i="16"/>
  <c r="CL59" i="16"/>
  <c r="DC58" i="16"/>
  <c r="DD58" i="16" s="1"/>
  <c r="DE58" i="16" s="1"/>
  <c r="DB58" i="16"/>
  <c r="CO58" i="16"/>
  <c r="CN58" i="16"/>
  <c r="CM58" i="16"/>
  <c r="CL58" i="16"/>
  <c r="DC57" i="16"/>
  <c r="DD57" i="16" s="1"/>
  <c r="DE57" i="16" s="1"/>
  <c r="DB57" i="16"/>
  <c r="CO57" i="16"/>
  <c r="CN57" i="16"/>
  <c r="CM57" i="16"/>
  <c r="CL57" i="16"/>
  <c r="DC56" i="16"/>
  <c r="DD56" i="16" s="1"/>
  <c r="DE56" i="16" s="1"/>
  <c r="DB56" i="16"/>
  <c r="CO56" i="16"/>
  <c r="CN56" i="16"/>
  <c r="CM56" i="16"/>
  <c r="CL56" i="16"/>
  <c r="DC55" i="16"/>
  <c r="DB55" i="16"/>
  <c r="DD55" i="16" s="1"/>
  <c r="DE55" i="16" s="1"/>
  <c r="CO55" i="16"/>
  <c r="CN55" i="16"/>
  <c r="CM55" i="16"/>
  <c r="CL55" i="16"/>
  <c r="DC54" i="16"/>
  <c r="DB54" i="16"/>
  <c r="CO54" i="16"/>
  <c r="CN54" i="16"/>
  <c r="CM54" i="16"/>
  <c r="CL54" i="16"/>
  <c r="DC53" i="16"/>
  <c r="DB53" i="16"/>
  <c r="CO53" i="16"/>
  <c r="CN53" i="16"/>
  <c r="CM53" i="16"/>
  <c r="CL53" i="16"/>
  <c r="DC52" i="16"/>
  <c r="DD52" i="16" s="1"/>
  <c r="DE52" i="16" s="1"/>
  <c r="DB52" i="16"/>
  <c r="CO52" i="16"/>
  <c r="CN52" i="16"/>
  <c r="CM52" i="16"/>
  <c r="CL52" i="16"/>
  <c r="DC51" i="16"/>
  <c r="DB51" i="16"/>
  <c r="DD51" i="16" s="1"/>
  <c r="DE51" i="16" s="1"/>
  <c r="CO51" i="16"/>
  <c r="CN51" i="16"/>
  <c r="CM51" i="16"/>
  <c r="CL51" i="16"/>
  <c r="DC50" i="16"/>
  <c r="DB50" i="16"/>
  <c r="CO50" i="16"/>
  <c r="CN50" i="16"/>
  <c r="CM50" i="16"/>
  <c r="CL50" i="16"/>
  <c r="DC49" i="16"/>
  <c r="DD49" i="16" s="1"/>
  <c r="DE49" i="16" s="1"/>
  <c r="DB49" i="16"/>
  <c r="CO49" i="16"/>
  <c r="CN49" i="16"/>
  <c r="CM49" i="16"/>
  <c r="CL49" i="16"/>
  <c r="CP49" i="16" s="1"/>
  <c r="CQ49" i="16" s="1"/>
  <c r="DC48" i="16"/>
  <c r="DD48" i="16" s="1"/>
  <c r="DE48" i="16" s="1"/>
  <c r="DB48" i="16"/>
  <c r="CO48" i="16"/>
  <c r="CN48" i="16"/>
  <c r="CM48" i="16"/>
  <c r="CL48" i="16"/>
  <c r="DC47" i="16"/>
  <c r="DB47" i="16"/>
  <c r="CO47" i="16"/>
  <c r="CN47" i="16"/>
  <c r="CM47" i="16"/>
  <c r="CL47" i="16"/>
  <c r="DC46" i="16"/>
  <c r="DB46" i="16"/>
  <c r="CO46" i="16"/>
  <c r="CN46" i="16"/>
  <c r="CM46" i="16"/>
  <c r="CL46" i="16"/>
  <c r="DC45" i="16"/>
  <c r="DB45" i="16"/>
  <c r="CO45" i="16"/>
  <c r="CN45" i="16"/>
  <c r="CM45" i="16"/>
  <c r="CL45" i="16"/>
  <c r="DC44" i="16"/>
  <c r="DB44" i="16"/>
  <c r="CO44" i="16"/>
  <c r="CN44" i="16"/>
  <c r="CM44" i="16"/>
  <c r="CL44" i="16"/>
  <c r="DC43" i="16"/>
  <c r="DB43" i="16"/>
  <c r="CO43" i="16"/>
  <c r="CN43" i="16"/>
  <c r="CM43" i="16"/>
  <c r="CL43" i="16"/>
  <c r="DC42" i="16"/>
  <c r="DB42" i="16"/>
  <c r="CO42" i="16"/>
  <c r="CN42" i="16"/>
  <c r="CM42" i="16"/>
  <c r="CL42" i="16"/>
  <c r="DC41" i="16"/>
  <c r="DB41" i="16"/>
  <c r="CO41" i="16"/>
  <c r="CN41" i="16"/>
  <c r="CM41" i="16"/>
  <c r="CL41" i="16"/>
  <c r="DC40" i="16"/>
  <c r="DB40" i="16"/>
  <c r="CO40" i="16"/>
  <c r="CN40" i="16"/>
  <c r="CM40" i="16"/>
  <c r="CL40" i="16"/>
  <c r="DC39" i="16"/>
  <c r="DB39" i="16"/>
  <c r="CO39" i="16"/>
  <c r="CN39" i="16"/>
  <c r="CM39" i="16"/>
  <c r="CL39" i="16"/>
  <c r="DC38" i="16"/>
  <c r="DB38" i="16"/>
  <c r="CO38" i="16"/>
  <c r="CN38" i="16"/>
  <c r="CM38" i="16"/>
  <c r="CL38" i="16"/>
  <c r="DC37" i="16"/>
  <c r="DB37" i="16"/>
  <c r="CO37" i="16"/>
  <c r="CN37" i="16"/>
  <c r="CM37" i="16"/>
  <c r="CL37" i="16"/>
  <c r="DC36" i="16"/>
  <c r="DD36" i="16" s="1"/>
  <c r="DE36" i="16" s="1"/>
  <c r="DB36" i="16"/>
  <c r="CO36" i="16"/>
  <c r="CN36" i="16"/>
  <c r="CM36" i="16"/>
  <c r="CL36" i="16"/>
  <c r="DC35" i="16"/>
  <c r="DD35" i="16" s="1"/>
  <c r="DE35" i="16" s="1"/>
  <c r="DB35" i="16"/>
  <c r="CO35" i="16"/>
  <c r="CN35" i="16"/>
  <c r="CM35" i="16"/>
  <c r="CL35" i="16"/>
  <c r="DC34" i="16"/>
  <c r="DB34" i="16"/>
  <c r="CO34" i="16"/>
  <c r="CN34" i="16"/>
  <c r="CM34" i="16"/>
  <c r="CL34" i="16"/>
  <c r="DC33" i="16"/>
  <c r="DB33" i="16"/>
  <c r="CO33" i="16"/>
  <c r="CN33" i="16"/>
  <c r="CM33" i="16"/>
  <c r="CL33" i="16"/>
  <c r="DC32" i="16"/>
  <c r="DB32" i="16"/>
  <c r="CO32" i="16"/>
  <c r="CN32" i="16"/>
  <c r="CM32" i="16"/>
  <c r="CL32" i="16"/>
  <c r="CP32" i="16" s="1"/>
  <c r="CQ32" i="16" s="1"/>
  <c r="DC31" i="16"/>
  <c r="DB31" i="16"/>
  <c r="DD31" i="16" s="1"/>
  <c r="DE31" i="16" s="1"/>
  <c r="CO31" i="16"/>
  <c r="CN31" i="16"/>
  <c r="CM31" i="16"/>
  <c r="CL31" i="16"/>
  <c r="DC30" i="16"/>
  <c r="DB30" i="16"/>
  <c r="CO30" i="16"/>
  <c r="CN30" i="16"/>
  <c r="CM30" i="16"/>
  <c r="CL30" i="16"/>
  <c r="DC29" i="16"/>
  <c r="DB29" i="16"/>
  <c r="CO29" i="16"/>
  <c r="CN29" i="16"/>
  <c r="CM29" i="16"/>
  <c r="CL29" i="16"/>
  <c r="DC28" i="16"/>
  <c r="DB28" i="16"/>
  <c r="CO28" i="16"/>
  <c r="CN28" i="16"/>
  <c r="CM28" i="16"/>
  <c r="CL28" i="16"/>
  <c r="CP28" i="16" s="1"/>
  <c r="CQ28" i="16" s="1"/>
  <c r="DC27" i="16"/>
  <c r="DB27" i="16"/>
  <c r="CO27" i="16"/>
  <c r="CN27" i="16"/>
  <c r="CM27" i="16"/>
  <c r="CL27" i="16"/>
  <c r="DC26" i="16"/>
  <c r="DB26" i="16"/>
  <c r="CO26" i="16"/>
  <c r="CN26" i="16"/>
  <c r="CM26" i="16"/>
  <c r="CL26" i="16"/>
  <c r="DC25" i="16"/>
  <c r="DD25" i="16" s="1"/>
  <c r="DE25" i="16" s="1"/>
  <c r="DB25" i="16"/>
  <c r="CO25" i="16"/>
  <c r="CN25" i="16"/>
  <c r="CM25" i="16"/>
  <c r="CL25" i="16"/>
  <c r="DC24" i="16"/>
  <c r="DB24" i="16"/>
  <c r="CO24" i="16"/>
  <c r="CN24" i="16"/>
  <c r="CM24" i="16"/>
  <c r="CL24" i="16"/>
  <c r="DC23" i="16"/>
  <c r="DD23" i="16" s="1"/>
  <c r="DE23" i="16" s="1"/>
  <c r="DB23" i="16"/>
  <c r="CO23" i="16"/>
  <c r="CN23" i="16"/>
  <c r="CM23" i="16"/>
  <c r="CL23" i="16"/>
  <c r="DC22" i="16"/>
  <c r="DB22" i="16"/>
  <c r="CO22" i="16"/>
  <c r="CN22" i="16"/>
  <c r="CM22" i="16"/>
  <c r="CL22" i="16"/>
  <c r="DC21" i="16"/>
  <c r="DB21" i="16"/>
  <c r="DD21" i="16" s="1"/>
  <c r="DE21" i="16" s="1"/>
  <c r="CO21" i="16"/>
  <c r="CN21" i="16"/>
  <c r="CM21" i="16"/>
  <c r="CL21" i="16"/>
  <c r="DC20" i="16"/>
  <c r="DB20" i="16"/>
  <c r="CO20" i="16"/>
  <c r="CN20" i="16"/>
  <c r="CM20" i="16"/>
  <c r="CL20" i="16"/>
  <c r="DC19" i="16"/>
  <c r="DB19" i="16"/>
  <c r="CO19" i="16"/>
  <c r="CN19" i="16"/>
  <c r="CM19" i="16"/>
  <c r="CL19" i="16"/>
  <c r="DC18" i="16"/>
  <c r="DB18" i="16"/>
  <c r="CO18" i="16"/>
  <c r="CN18" i="16"/>
  <c r="CM18" i="16"/>
  <c r="CL18" i="16"/>
  <c r="DC17" i="16"/>
  <c r="DB17" i="16"/>
  <c r="CO17" i="16"/>
  <c r="CN17" i="16"/>
  <c r="CM17" i="16"/>
  <c r="CL17" i="16"/>
  <c r="DC16" i="16"/>
  <c r="DB16" i="16"/>
  <c r="CO16" i="16"/>
  <c r="CN16" i="16"/>
  <c r="CM16" i="16"/>
  <c r="CL16" i="16"/>
  <c r="DC15" i="16"/>
  <c r="DB15" i="16"/>
  <c r="CO15" i="16"/>
  <c r="CN15" i="16"/>
  <c r="CM15" i="16"/>
  <c r="CL15" i="16"/>
  <c r="DC14" i="16"/>
  <c r="DD14" i="16" s="1"/>
  <c r="DE14" i="16" s="1"/>
  <c r="DB14" i="16"/>
  <c r="CO14" i="16"/>
  <c r="CN14" i="16"/>
  <c r="CM14" i="16"/>
  <c r="CL14" i="16"/>
  <c r="DC13" i="16"/>
  <c r="DB13" i="16"/>
  <c r="CO13" i="16"/>
  <c r="CN13" i="16"/>
  <c r="CM13" i="16"/>
  <c r="CL13" i="16"/>
  <c r="DC12" i="16"/>
  <c r="DD12" i="16" s="1"/>
  <c r="DE12" i="16" s="1"/>
  <c r="DB12" i="16"/>
  <c r="CO12" i="16"/>
  <c r="CN12" i="16"/>
  <c r="CM12" i="16"/>
  <c r="CL12" i="16"/>
  <c r="DC11" i="16"/>
  <c r="DB11" i="16"/>
  <c r="CO11" i="16"/>
  <c r="CN11" i="16"/>
  <c r="CM11" i="16"/>
  <c r="CL11" i="16"/>
  <c r="DC10" i="16"/>
  <c r="DB10" i="16"/>
  <c r="CO10" i="16"/>
  <c r="CN10" i="16"/>
  <c r="CM10" i="16"/>
  <c r="CL10" i="16"/>
  <c r="DC9" i="16"/>
  <c r="DB9" i="16"/>
  <c r="DD9" i="16" s="1"/>
  <c r="DE9" i="16" s="1"/>
  <c r="CO9" i="16"/>
  <c r="CN9" i="16"/>
  <c r="CM9" i="16"/>
  <c r="CL9" i="16"/>
  <c r="DC8" i="16"/>
  <c r="DB8" i="16"/>
  <c r="CO8" i="16"/>
  <c r="CN8" i="16"/>
  <c r="CM8" i="16"/>
  <c r="CL8" i="16"/>
  <c r="DC7" i="16"/>
  <c r="DD7" i="16" s="1"/>
  <c r="DE7" i="16" s="1"/>
  <c r="DB7" i="16"/>
  <c r="CO7" i="16"/>
  <c r="CN7" i="16"/>
  <c r="CM7" i="16"/>
  <c r="CL7" i="16"/>
  <c r="CP7" i="16" s="1"/>
  <c r="CQ7" i="16" s="1"/>
  <c r="DC6" i="16"/>
  <c r="DB6" i="16"/>
  <c r="CO6" i="16"/>
  <c r="CN6" i="16"/>
  <c r="CM6" i="16"/>
  <c r="CL6" i="16"/>
  <c r="DC5" i="16"/>
  <c r="DB5" i="16"/>
  <c r="CO5" i="16"/>
  <c r="CN5" i="16"/>
  <c r="CM5" i="16"/>
  <c r="CL5" i="16"/>
  <c r="DC4" i="16"/>
  <c r="DB4" i="16"/>
  <c r="CO4" i="16"/>
  <c r="CN4" i="16"/>
  <c r="CM4" i="16"/>
  <c r="CL4" i="16"/>
  <c r="DC3" i="16"/>
  <c r="DB3" i="16"/>
  <c r="CO3" i="16"/>
  <c r="CN3" i="16"/>
  <c r="CM3" i="16"/>
  <c r="CL3" i="16"/>
  <c r="CP3" i="16" s="1"/>
  <c r="CQ3" i="16" s="1"/>
  <c r="W1" i="16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DB1" i="16" s="1"/>
  <c r="DC1" i="16" s="1"/>
  <c r="DD1" i="16" s="1"/>
  <c r="DE1" i="16" s="1"/>
  <c r="B1" i="16"/>
  <c r="C1" i="16" s="1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DC1268" i="15"/>
  <c r="DD1268" i="15" s="1"/>
  <c r="DE1268" i="15" s="1"/>
  <c r="DB1268" i="15"/>
  <c r="CO1268" i="15"/>
  <c r="CN1268" i="15"/>
  <c r="CM1268" i="15"/>
  <c r="CL1268" i="15"/>
  <c r="DC1267" i="15"/>
  <c r="DD1267" i="15" s="1"/>
  <c r="DE1267" i="15" s="1"/>
  <c r="DB1267" i="15"/>
  <c r="CO1267" i="15"/>
  <c r="CN1267" i="15"/>
  <c r="CM1267" i="15"/>
  <c r="CP1267" i="15" s="1"/>
  <c r="CQ1267" i="15" s="1"/>
  <c r="CL1267" i="15"/>
  <c r="DC1266" i="15"/>
  <c r="DB1266" i="15"/>
  <c r="CO1266" i="15"/>
  <c r="CN1266" i="15"/>
  <c r="CM1266" i="15"/>
  <c r="CP1266" i="15" s="1"/>
  <c r="CQ1266" i="15" s="1"/>
  <c r="CL1266" i="15"/>
  <c r="DD1265" i="15"/>
  <c r="DE1265" i="15" s="1"/>
  <c r="DC1265" i="15"/>
  <c r="DB1265" i="15"/>
  <c r="CQ1265" i="15"/>
  <c r="CO1265" i="15"/>
  <c r="CN1265" i="15"/>
  <c r="CM1265" i="15"/>
  <c r="CL1265" i="15"/>
  <c r="CP1265" i="15" s="1"/>
  <c r="DC1264" i="15"/>
  <c r="DD1264" i="15" s="1"/>
  <c r="DE1264" i="15" s="1"/>
  <c r="DB1264" i="15"/>
  <c r="CO1264" i="15"/>
  <c r="CN1264" i="15"/>
  <c r="CM1264" i="15"/>
  <c r="CL1264" i="15"/>
  <c r="DE1263" i="15"/>
  <c r="DC1263" i="15"/>
  <c r="DD1263" i="15" s="1"/>
  <c r="DB1263" i="15"/>
  <c r="CO1263" i="15"/>
  <c r="CN1263" i="15"/>
  <c r="CM1263" i="15"/>
  <c r="CP1263" i="15" s="1"/>
  <c r="CQ1263" i="15" s="1"/>
  <c r="CL1263" i="15"/>
  <c r="DC1262" i="15"/>
  <c r="DD1262" i="15" s="1"/>
  <c r="DE1262" i="15" s="1"/>
  <c r="DB1262" i="15"/>
  <c r="CO1262" i="15"/>
  <c r="CN1262" i="15"/>
  <c r="CM1262" i="15"/>
  <c r="CL1262" i="15"/>
  <c r="CP1262" i="15" s="1"/>
  <c r="CQ1262" i="15" s="1"/>
  <c r="DD1261" i="15"/>
  <c r="DE1261" i="15" s="1"/>
  <c r="DC1261" i="15"/>
  <c r="DB1261" i="15"/>
  <c r="CO1261" i="15"/>
  <c r="CN1261" i="15"/>
  <c r="CM1261" i="15"/>
  <c r="CL1261" i="15"/>
  <c r="CP1261" i="15" s="1"/>
  <c r="CQ1261" i="15" s="1"/>
  <c r="DC1260" i="15"/>
  <c r="DD1260" i="15" s="1"/>
  <c r="DE1260" i="15" s="1"/>
  <c r="DB1260" i="15"/>
  <c r="CO1260" i="15"/>
  <c r="CN1260" i="15"/>
  <c r="CM1260" i="15"/>
  <c r="CL1260" i="15"/>
  <c r="DC1259" i="15"/>
  <c r="DD1259" i="15" s="1"/>
  <c r="DE1259" i="15" s="1"/>
  <c r="DB1259" i="15"/>
  <c r="CO1259" i="15"/>
  <c r="CN1259" i="15"/>
  <c r="CM1259" i="15"/>
  <c r="CP1259" i="15" s="1"/>
  <c r="CQ1259" i="15" s="1"/>
  <c r="CL1259" i="15"/>
  <c r="DC1258" i="15"/>
  <c r="DB1258" i="15"/>
  <c r="CO1258" i="15"/>
  <c r="CN1258" i="15"/>
  <c r="CM1258" i="15"/>
  <c r="CL1258" i="15"/>
  <c r="DD1257" i="15"/>
  <c r="DE1257" i="15" s="1"/>
  <c r="DC1257" i="15"/>
  <c r="DB1257" i="15"/>
  <c r="CQ1257" i="15"/>
  <c r="CO1257" i="15"/>
  <c r="CN1257" i="15"/>
  <c r="CM1257" i="15"/>
  <c r="CL1257" i="15"/>
  <c r="CP1257" i="15" s="1"/>
  <c r="DC1256" i="15"/>
  <c r="DD1256" i="15" s="1"/>
  <c r="DE1256" i="15" s="1"/>
  <c r="DB1256" i="15"/>
  <c r="CO1256" i="15"/>
  <c r="CN1256" i="15"/>
  <c r="CM1256" i="15"/>
  <c r="CL1256" i="15"/>
  <c r="DE1255" i="15"/>
  <c r="DC1255" i="15"/>
  <c r="DD1255" i="15" s="1"/>
  <c r="DB1255" i="15"/>
  <c r="CO1255" i="15"/>
  <c r="CN1255" i="15"/>
  <c r="CM1255" i="15"/>
  <c r="CP1255" i="15" s="1"/>
  <c r="CQ1255" i="15" s="1"/>
  <c r="CL1255" i="15"/>
  <c r="DC1254" i="15"/>
  <c r="DD1254" i="15" s="1"/>
  <c r="DE1254" i="15" s="1"/>
  <c r="DB1254" i="15"/>
  <c r="CO1254" i="15"/>
  <c r="CN1254" i="15"/>
  <c r="CM1254" i="15"/>
  <c r="CL1254" i="15"/>
  <c r="CP1254" i="15" s="1"/>
  <c r="CQ1254" i="15" s="1"/>
  <c r="DD1253" i="15"/>
  <c r="DE1253" i="15" s="1"/>
  <c r="DC1253" i="15"/>
  <c r="DB1253" i="15"/>
  <c r="CO1253" i="15"/>
  <c r="CN1253" i="15"/>
  <c r="CM1253" i="15"/>
  <c r="CL1253" i="15"/>
  <c r="CP1253" i="15" s="1"/>
  <c r="CQ1253" i="15" s="1"/>
  <c r="DC1252" i="15"/>
  <c r="DD1252" i="15" s="1"/>
  <c r="DE1252" i="15" s="1"/>
  <c r="DB1252" i="15"/>
  <c r="CO1252" i="15"/>
  <c r="CN1252" i="15"/>
  <c r="CM1252" i="15"/>
  <c r="CL1252" i="15"/>
  <c r="DC1251" i="15"/>
  <c r="DD1251" i="15" s="1"/>
  <c r="DE1251" i="15" s="1"/>
  <c r="DB1251" i="15"/>
  <c r="CO1251" i="15"/>
  <c r="CN1251" i="15"/>
  <c r="CM1251" i="15"/>
  <c r="CP1251" i="15" s="1"/>
  <c r="CQ1251" i="15" s="1"/>
  <c r="CL1251" i="15"/>
  <c r="DC1250" i="15"/>
  <c r="DB1250" i="15"/>
  <c r="CO1250" i="15"/>
  <c r="CN1250" i="15"/>
  <c r="CM1250" i="15"/>
  <c r="CL1250" i="15"/>
  <c r="DD1249" i="15"/>
  <c r="DE1249" i="15" s="1"/>
  <c r="DC1249" i="15"/>
  <c r="DB1249" i="15"/>
  <c r="CQ1249" i="15"/>
  <c r="CO1249" i="15"/>
  <c r="CN1249" i="15"/>
  <c r="CM1249" i="15"/>
  <c r="CL1249" i="15"/>
  <c r="CP1249" i="15" s="1"/>
  <c r="DC1248" i="15"/>
  <c r="DD1248" i="15" s="1"/>
  <c r="DE1248" i="15" s="1"/>
  <c r="DB1248" i="15"/>
  <c r="CO1248" i="15"/>
  <c r="CN1248" i="15"/>
  <c r="CM1248" i="15"/>
  <c r="CL1248" i="15"/>
  <c r="DE1247" i="15"/>
  <c r="DC1247" i="15"/>
  <c r="DD1247" i="15" s="1"/>
  <c r="DB1247" i="15"/>
  <c r="CO1247" i="15"/>
  <c r="CN1247" i="15"/>
  <c r="CM1247" i="15"/>
  <c r="CP1247" i="15" s="1"/>
  <c r="CQ1247" i="15" s="1"/>
  <c r="CL1247" i="15"/>
  <c r="DC1246" i="15"/>
  <c r="DD1246" i="15" s="1"/>
  <c r="DE1246" i="15" s="1"/>
  <c r="DB1246" i="15"/>
  <c r="CO1246" i="15"/>
  <c r="CN1246" i="15"/>
  <c r="CM1246" i="15"/>
  <c r="CL1246" i="15"/>
  <c r="CP1246" i="15" s="1"/>
  <c r="CQ1246" i="15" s="1"/>
  <c r="DD1245" i="15"/>
  <c r="DE1245" i="15" s="1"/>
  <c r="DC1245" i="15"/>
  <c r="DB1245" i="15"/>
  <c r="CO1245" i="15"/>
  <c r="CN1245" i="15"/>
  <c r="CM1245" i="15"/>
  <c r="CL1245" i="15"/>
  <c r="CP1245" i="15" s="1"/>
  <c r="CQ1245" i="15" s="1"/>
  <c r="DC1244" i="15"/>
  <c r="DD1244" i="15" s="1"/>
  <c r="DE1244" i="15" s="1"/>
  <c r="DB1244" i="15"/>
  <c r="CO1244" i="15"/>
  <c r="CN1244" i="15"/>
  <c r="CM1244" i="15"/>
  <c r="CL1244" i="15"/>
  <c r="DC1243" i="15"/>
  <c r="DD1243" i="15" s="1"/>
  <c r="DE1243" i="15" s="1"/>
  <c r="DB1243" i="15"/>
  <c r="CO1243" i="15"/>
  <c r="CN1243" i="15"/>
  <c r="CM1243" i="15"/>
  <c r="CP1243" i="15" s="1"/>
  <c r="CQ1243" i="15" s="1"/>
  <c r="CL1243" i="15"/>
  <c r="DC1242" i="15"/>
  <c r="DB1242" i="15"/>
  <c r="CO1242" i="15"/>
  <c r="CN1242" i="15"/>
  <c r="CM1242" i="15"/>
  <c r="CL1242" i="15"/>
  <c r="DD1241" i="15"/>
  <c r="DE1241" i="15" s="1"/>
  <c r="DC1241" i="15"/>
  <c r="DB1241" i="15"/>
  <c r="CQ1241" i="15"/>
  <c r="CO1241" i="15"/>
  <c r="CN1241" i="15"/>
  <c r="CM1241" i="15"/>
  <c r="CL1241" i="15"/>
  <c r="CP1241" i="15" s="1"/>
  <c r="DC1240" i="15"/>
  <c r="DD1240" i="15" s="1"/>
  <c r="DE1240" i="15" s="1"/>
  <c r="DB1240" i="15"/>
  <c r="CO1240" i="15"/>
  <c r="CN1240" i="15"/>
  <c r="CM1240" i="15"/>
  <c r="CL1240" i="15"/>
  <c r="DE1239" i="15"/>
  <c r="DC1239" i="15"/>
  <c r="DD1239" i="15" s="1"/>
  <c r="DB1239" i="15"/>
  <c r="CO1239" i="15"/>
  <c r="CN1239" i="15"/>
  <c r="CM1239" i="15"/>
  <c r="CP1239" i="15" s="1"/>
  <c r="CQ1239" i="15" s="1"/>
  <c r="CL1239" i="15"/>
  <c r="DC1238" i="15"/>
  <c r="DD1238" i="15" s="1"/>
  <c r="DE1238" i="15" s="1"/>
  <c r="DB1238" i="15"/>
  <c r="CO1238" i="15"/>
  <c r="CN1238" i="15"/>
  <c r="CM1238" i="15"/>
  <c r="CL1238" i="15"/>
  <c r="CP1238" i="15" s="1"/>
  <c r="CQ1238" i="15" s="1"/>
  <c r="DD1237" i="15"/>
  <c r="DE1237" i="15" s="1"/>
  <c r="DC1237" i="15"/>
  <c r="DB1237" i="15"/>
  <c r="CO1237" i="15"/>
  <c r="CN1237" i="15"/>
  <c r="CM1237" i="15"/>
  <c r="CL1237" i="15"/>
  <c r="CP1237" i="15" s="1"/>
  <c r="CQ1237" i="15" s="1"/>
  <c r="DC1236" i="15"/>
  <c r="DD1236" i="15" s="1"/>
  <c r="DE1236" i="15" s="1"/>
  <c r="DB1236" i="15"/>
  <c r="CO1236" i="15"/>
  <c r="CN1236" i="15"/>
  <c r="CM1236" i="15"/>
  <c r="CL1236" i="15"/>
  <c r="DC1235" i="15"/>
  <c r="DD1235" i="15" s="1"/>
  <c r="DE1235" i="15" s="1"/>
  <c r="DB1235" i="15"/>
  <c r="CO1235" i="15"/>
  <c r="CN1235" i="15"/>
  <c r="CM1235" i="15"/>
  <c r="CP1235" i="15" s="1"/>
  <c r="CQ1235" i="15" s="1"/>
  <c r="CL1235" i="15"/>
  <c r="DC1234" i="15"/>
  <c r="DB1234" i="15"/>
  <c r="CO1234" i="15"/>
  <c r="CN1234" i="15"/>
  <c r="CM1234" i="15"/>
  <c r="CL1234" i="15"/>
  <c r="DD1233" i="15"/>
  <c r="DE1233" i="15" s="1"/>
  <c r="DC1233" i="15"/>
  <c r="DB1233" i="15"/>
  <c r="CQ1233" i="15"/>
  <c r="CO1233" i="15"/>
  <c r="CN1233" i="15"/>
  <c r="CM1233" i="15"/>
  <c r="CL1233" i="15"/>
  <c r="CP1233" i="15" s="1"/>
  <c r="DC1232" i="15"/>
  <c r="DD1232" i="15" s="1"/>
  <c r="DE1232" i="15" s="1"/>
  <c r="DB1232" i="15"/>
  <c r="CO1232" i="15"/>
  <c r="CN1232" i="15"/>
  <c r="CM1232" i="15"/>
  <c r="CL1232" i="15"/>
  <c r="DE1231" i="15"/>
  <c r="DC1231" i="15"/>
  <c r="DD1231" i="15" s="1"/>
  <c r="DB1231" i="15"/>
  <c r="CO1231" i="15"/>
  <c r="CN1231" i="15"/>
  <c r="CM1231" i="15"/>
  <c r="CP1231" i="15" s="1"/>
  <c r="CQ1231" i="15" s="1"/>
  <c r="CL1231" i="15"/>
  <c r="DC1230" i="15"/>
  <c r="DD1230" i="15" s="1"/>
  <c r="DE1230" i="15" s="1"/>
  <c r="DB1230" i="15"/>
  <c r="CO1230" i="15"/>
  <c r="CN1230" i="15"/>
  <c r="CM1230" i="15"/>
  <c r="CL1230" i="15"/>
  <c r="CP1230" i="15" s="1"/>
  <c r="CQ1230" i="15" s="1"/>
  <c r="DD1229" i="15"/>
  <c r="DE1229" i="15" s="1"/>
  <c r="DC1229" i="15"/>
  <c r="DB1229" i="15"/>
  <c r="CO1229" i="15"/>
  <c r="CN1229" i="15"/>
  <c r="CM1229" i="15"/>
  <c r="CL1229" i="15"/>
  <c r="CP1229" i="15" s="1"/>
  <c r="CQ1229" i="15" s="1"/>
  <c r="DC1228" i="15"/>
  <c r="DD1228" i="15" s="1"/>
  <c r="DE1228" i="15" s="1"/>
  <c r="DB1228" i="15"/>
  <c r="CO1228" i="15"/>
  <c r="CN1228" i="15"/>
  <c r="CM1228" i="15"/>
  <c r="CL1228" i="15"/>
  <c r="DC1227" i="15"/>
  <c r="DD1227" i="15" s="1"/>
  <c r="DE1227" i="15" s="1"/>
  <c r="DB1227" i="15"/>
  <c r="CO1227" i="15"/>
  <c r="CN1227" i="15"/>
  <c r="CM1227" i="15"/>
  <c r="CP1227" i="15" s="1"/>
  <c r="CQ1227" i="15" s="1"/>
  <c r="CL1227" i="15"/>
  <c r="DC1226" i="15"/>
  <c r="DB1226" i="15"/>
  <c r="CO1226" i="15"/>
  <c r="CN1226" i="15"/>
  <c r="CM1226" i="15"/>
  <c r="CL1226" i="15"/>
  <c r="DD1225" i="15"/>
  <c r="DE1225" i="15" s="1"/>
  <c r="DC1225" i="15"/>
  <c r="DB1225" i="15"/>
  <c r="CQ1225" i="15"/>
  <c r="CO1225" i="15"/>
  <c r="CN1225" i="15"/>
  <c r="CM1225" i="15"/>
  <c r="CL1225" i="15"/>
  <c r="CP1225" i="15" s="1"/>
  <c r="DC1224" i="15"/>
  <c r="DD1224" i="15" s="1"/>
  <c r="DE1224" i="15" s="1"/>
  <c r="DB1224" i="15"/>
  <c r="CO1224" i="15"/>
  <c r="CN1224" i="15"/>
  <c r="CM1224" i="15"/>
  <c r="CL1224" i="15"/>
  <c r="DE1223" i="15"/>
  <c r="DC1223" i="15"/>
  <c r="DD1223" i="15" s="1"/>
  <c r="DB1223" i="15"/>
  <c r="CO1223" i="15"/>
  <c r="CN1223" i="15"/>
  <c r="CM1223" i="15"/>
  <c r="CP1223" i="15" s="1"/>
  <c r="CQ1223" i="15" s="1"/>
  <c r="CL1223" i="15"/>
  <c r="DC1222" i="15"/>
  <c r="DD1222" i="15" s="1"/>
  <c r="DE1222" i="15" s="1"/>
  <c r="DB1222" i="15"/>
  <c r="CO1222" i="15"/>
  <c r="CN1222" i="15"/>
  <c r="CM1222" i="15"/>
  <c r="CL1222" i="15"/>
  <c r="CP1222" i="15" s="1"/>
  <c r="CQ1222" i="15" s="1"/>
  <c r="DD1221" i="15"/>
  <c r="DE1221" i="15" s="1"/>
  <c r="DC1221" i="15"/>
  <c r="DB1221" i="15"/>
  <c r="CO1221" i="15"/>
  <c r="CN1221" i="15"/>
  <c r="CM1221" i="15"/>
  <c r="CL1221" i="15"/>
  <c r="CP1221" i="15" s="1"/>
  <c r="CQ1221" i="15" s="1"/>
  <c r="DC1220" i="15"/>
  <c r="DD1220" i="15" s="1"/>
  <c r="DE1220" i="15" s="1"/>
  <c r="DB1220" i="15"/>
  <c r="CO1220" i="15"/>
  <c r="CN1220" i="15"/>
  <c r="CM1220" i="15"/>
  <c r="CL1220" i="15"/>
  <c r="DC1219" i="15"/>
  <c r="DD1219" i="15" s="1"/>
  <c r="DE1219" i="15" s="1"/>
  <c r="DB1219" i="15"/>
  <c r="CO1219" i="15"/>
  <c r="CN1219" i="15"/>
  <c r="CM1219" i="15"/>
  <c r="CP1219" i="15" s="1"/>
  <c r="CQ1219" i="15" s="1"/>
  <c r="CL1219" i="15"/>
  <c r="DC1218" i="15"/>
  <c r="DB1218" i="15"/>
  <c r="CO1218" i="15"/>
  <c r="CN1218" i="15"/>
  <c r="CM1218" i="15"/>
  <c r="CL1218" i="15"/>
  <c r="DD1217" i="15"/>
  <c r="DE1217" i="15" s="1"/>
  <c r="DC1217" i="15"/>
  <c r="DB1217" i="15"/>
  <c r="CQ1217" i="15"/>
  <c r="CO1217" i="15"/>
  <c r="CN1217" i="15"/>
  <c r="CM1217" i="15"/>
  <c r="CL1217" i="15"/>
  <c r="CP1217" i="15" s="1"/>
  <c r="DC1216" i="15"/>
  <c r="DD1216" i="15" s="1"/>
  <c r="DE1216" i="15" s="1"/>
  <c r="DB1216" i="15"/>
  <c r="CO1216" i="15"/>
  <c r="CN1216" i="15"/>
  <c r="CM1216" i="15"/>
  <c r="CL1216" i="15"/>
  <c r="DE1215" i="15"/>
  <c r="DC1215" i="15"/>
  <c r="DD1215" i="15" s="1"/>
  <c r="DB1215" i="15"/>
  <c r="CO1215" i="15"/>
  <c r="CN1215" i="15"/>
  <c r="CM1215" i="15"/>
  <c r="CP1215" i="15" s="1"/>
  <c r="CQ1215" i="15" s="1"/>
  <c r="CL1215" i="15"/>
  <c r="DC1214" i="15"/>
  <c r="DD1214" i="15" s="1"/>
  <c r="DE1214" i="15" s="1"/>
  <c r="DB1214" i="15"/>
  <c r="CO1214" i="15"/>
  <c r="CN1214" i="15"/>
  <c r="CM1214" i="15"/>
  <c r="CL1214" i="15"/>
  <c r="CP1214" i="15" s="1"/>
  <c r="CQ1214" i="15" s="1"/>
  <c r="DD1213" i="15"/>
  <c r="DE1213" i="15" s="1"/>
  <c r="DC1213" i="15"/>
  <c r="DB1213" i="15"/>
  <c r="CO1213" i="15"/>
  <c r="CN1213" i="15"/>
  <c r="CM1213" i="15"/>
  <c r="CL1213" i="15"/>
  <c r="CP1213" i="15" s="1"/>
  <c r="CQ1213" i="15" s="1"/>
  <c r="DC1212" i="15"/>
  <c r="DD1212" i="15" s="1"/>
  <c r="DE1212" i="15" s="1"/>
  <c r="DB1212" i="15"/>
  <c r="CO1212" i="15"/>
  <c r="CN1212" i="15"/>
  <c r="CM1212" i="15"/>
  <c r="CL1212" i="15"/>
  <c r="DC1211" i="15"/>
  <c r="DD1211" i="15" s="1"/>
  <c r="DE1211" i="15" s="1"/>
  <c r="DB1211" i="15"/>
  <c r="CO1211" i="15"/>
  <c r="CN1211" i="15"/>
  <c r="CM1211" i="15"/>
  <c r="CP1211" i="15" s="1"/>
  <c r="CQ1211" i="15" s="1"/>
  <c r="CL1211" i="15"/>
  <c r="DC1210" i="15"/>
  <c r="DB1210" i="15"/>
  <c r="CO1210" i="15"/>
  <c r="CN1210" i="15"/>
  <c r="CM1210" i="15"/>
  <c r="CL1210" i="15"/>
  <c r="DD1209" i="15"/>
  <c r="DE1209" i="15" s="1"/>
  <c r="DC1209" i="15"/>
  <c r="DB1209" i="15"/>
  <c r="CQ1209" i="15"/>
  <c r="CO1209" i="15"/>
  <c r="CN1209" i="15"/>
  <c r="CM1209" i="15"/>
  <c r="CL1209" i="15"/>
  <c r="CP1209" i="15" s="1"/>
  <c r="DC1208" i="15"/>
  <c r="DD1208" i="15" s="1"/>
  <c r="DE1208" i="15" s="1"/>
  <c r="DB1208" i="15"/>
  <c r="CO1208" i="15"/>
  <c r="CN1208" i="15"/>
  <c r="CM1208" i="15"/>
  <c r="CL1208" i="15"/>
  <c r="DE1207" i="15"/>
  <c r="DC1207" i="15"/>
  <c r="DD1207" i="15" s="1"/>
  <c r="DB1207" i="15"/>
  <c r="CO1207" i="15"/>
  <c r="CN1207" i="15"/>
  <c r="CM1207" i="15"/>
  <c r="CP1207" i="15" s="1"/>
  <c r="CQ1207" i="15" s="1"/>
  <c r="CL1207" i="15"/>
  <c r="DC1206" i="15"/>
  <c r="DD1206" i="15" s="1"/>
  <c r="DE1206" i="15" s="1"/>
  <c r="DB1206" i="15"/>
  <c r="CO1206" i="15"/>
  <c r="CN1206" i="15"/>
  <c r="CM1206" i="15"/>
  <c r="CL1206" i="15"/>
  <c r="CP1206" i="15" s="1"/>
  <c r="CQ1206" i="15" s="1"/>
  <c r="DD1205" i="15"/>
  <c r="DE1205" i="15" s="1"/>
  <c r="DC1205" i="15"/>
  <c r="DB1205" i="15"/>
  <c r="CO1205" i="15"/>
  <c r="CN1205" i="15"/>
  <c r="CM1205" i="15"/>
  <c r="CL1205" i="15"/>
  <c r="CP1205" i="15" s="1"/>
  <c r="CQ1205" i="15" s="1"/>
  <c r="DC1204" i="15"/>
  <c r="DD1204" i="15" s="1"/>
  <c r="DE1204" i="15" s="1"/>
  <c r="DB1204" i="15"/>
  <c r="CO1204" i="15"/>
  <c r="CN1204" i="15"/>
  <c r="CM1204" i="15"/>
  <c r="CL1204" i="15"/>
  <c r="DC1203" i="15"/>
  <c r="DD1203" i="15" s="1"/>
  <c r="DE1203" i="15" s="1"/>
  <c r="DB1203" i="15"/>
  <c r="CO1203" i="15"/>
  <c r="CN1203" i="15"/>
  <c r="CM1203" i="15"/>
  <c r="CP1203" i="15" s="1"/>
  <c r="CQ1203" i="15" s="1"/>
  <c r="CL1203" i="15"/>
  <c r="DC1202" i="15"/>
  <c r="DB1202" i="15"/>
  <c r="CO1202" i="15"/>
  <c r="CN1202" i="15"/>
  <c r="CM1202" i="15"/>
  <c r="CL1202" i="15"/>
  <c r="DE1201" i="15"/>
  <c r="DD1201" i="15"/>
  <c r="DC1201" i="15"/>
  <c r="DB1201" i="15"/>
  <c r="CO1201" i="15"/>
  <c r="CN1201" i="15"/>
  <c r="CM1201" i="15"/>
  <c r="CL1201" i="15"/>
  <c r="CP1201" i="15" s="1"/>
  <c r="CQ1201" i="15" s="1"/>
  <c r="DC1200" i="15"/>
  <c r="DD1200" i="15" s="1"/>
  <c r="DE1200" i="15" s="1"/>
  <c r="DB1200" i="15"/>
  <c r="CO1200" i="15"/>
  <c r="CN1200" i="15"/>
  <c r="CM1200" i="15"/>
  <c r="CL1200" i="15"/>
  <c r="CP1200" i="15" s="1"/>
  <c r="CQ1200" i="15" s="1"/>
  <c r="DC1199" i="15"/>
  <c r="DD1199" i="15" s="1"/>
  <c r="DE1199" i="15" s="1"/>
  <c r="DB1199" i="15"/>
  <c r="CP1199" i="15"/>
  <c r="CQ1199" i="15" s="1"/>
  <c r="CO1199" i="15"/>
  <c r="CN1199" i="15"/>
  <c r="CM1199" i="15"/>
  <c r="CL1199" i="15"/>
  <c r="DC1198" i="15"/>
  <c r="DD1198" i="15" s="1"/>
  <c r="DE1198" i="15" s="1"/>
  <c r="DB1198" i="15"/>
  <c r="CO1198" i="15"/>
  <c r="CN1198" i="15"/>
  <c r="CM1198" i="15"/>
  <c r="CL1198" i="15"/>
  <c r="DE1197" i="15"/>
  <c r="DD1197" i="15"/>
  <c r="DC1197" i="15"/>
  <c r="DB1197" i="15"/>
  <c r="CO1197" i="15"/>
  <c r="CN1197" i="15"/>
  <c r="CM1197" i="15"/>
  <c r="CL1197" i="15"/>
  <c r="CP1197" i="15" s="1"/>
  <c r="CQ1197" i="15" s="1"/>
  <c r="DC1196" i="15"/>
  <c r="DD1196" i="15" s="1"/>
  <c r="DE1196" i="15" s="1"/>
  <c r="DB1196" i="15"/>
  <c r="CO1196" i="15"/>
  <c r="CN1196" i="15"/>
  <c r="CM1196" i="15"/>
  <c r="CL1196" i="15"/>
  <c r="DC1195" i="15"/>
  <c r="DD1195" i="15" s="1"/>
  <c r="DE1195" i="15" s="1"/>
  <c r="DB1195" i="15"/>
  <c r="CO1195" i="15"/>
  <c r="CN1195" i="15"/>
  <c r="CM1195" i="15"/>
  <c r="CP1195" i="15" s="1"/>
  <c r="CQ1195" i="15" s="1"/>
  <c r="CL1195" i="15"/>
  <c r="DC1194" i="15"/>
  <c r="DD1194" i="15" s="1"/>
  <c r="DE1194" i="15" s="1"/>
  <c r="DB1194" i="15"/>
  <c r="CO1194" i="15"/>
  <c r="CN1194" i="15"/>
  <c r="CM1194" i="15"/>
  <c r="CL1194" i="15"/>
  <c r="CP1194" i="15" s="1"/>
  <c r="CQ1194" i="15" s="1"/>
  <c r="DE1193" i="15"/>
  <c r="DD1193" i="15"/>
  <c r="DC1193" i="15"/>
  <c r="DB1193" i="15"/>
  <c r="CO1193" i="15"/>
  <c r="CN1193" i="15"/>
  <c r="CM1193" i="15"/>
  <c r="CL1193" i="15"/>
  <c r="DC1192" i="15"/>
  <c r="DD1192" i="15" s="1"/>
  <c r="DE1192" i="15" s="1"/>
  <c r="DB1192" i="15"/>
  <c r="CO1192" i="15"/>
  <c r="CN1192" i="15"/>
  <c r="CM1192" i="15"/>
  <c r="CL1192" i="15"/>
  <c r="CP1192" i="15" s="1"/>
  <c r="CQ1192" i="15" s="1"/>
  <c r="DE1191" i="15"/>
  <c r="DC1191" i="15"/>
  <c r="DD1191" i="15" s="1"/>
  <c r="DB1191" i="15"/>
  <c r="CQ1191" i="15"/>
  <c r="CO1191" i="15"/>
  <c r="CN1191" i="15"/>
  <c r="CM1191" i="15"/>
  <c r="CP1191" i="15" s="1"/>
  <c r="CL1191" i="15"/>
  <c r="DC1190" i="15"/>
  <c r="DD1190" i="15" s="1"/>
  <c r="DE1190" i="15" s="1"/>
  <c r="DB1190" i="15"/>
  <c r="CO1190" i="15"/>
  <c r="CN1190" i="15"/>
  <c r="CM1190" i="15"/>
  <c r="CL1190" i="15"/>
  <c r="DD1189" i="15"/>
  <c r="DE1189" i="15" s="1"/>
  <c r="DC1189" i="15"/>
  <c r="DB1189" i="15"/>
  <c r="CQ1189" i="15"/>
  <c r="CO1189" i="15"/>
  <c r="CN1189" i="15"/>
  <c r="CM1189" i="15"/>
  <c r="CL1189" i="15"/>
  <c r="CP1189" i="15" s="1"/>
  <c r="DC1188" i="15"/>
  <c r="DD1188" i="15" s="1"/>
  <c r="DE1188" i="15" s="1"/>
  <c r="DB1188" i="15"/>
  <c r="CO1188" i="15"/>
  <c r="CN1188" i="15"/>
  <c r="CM1188" i="15"/>
  <c r="CL1188" i="15"/>
  <c r="DC1187" i="15"/>
  <c r="DD1187" i="15" s="1"/>
  <c r="DE1187" i="15" s="1"/>
  <c r="DB1187" i="15"/>
  <c r="CP1187" i="15"/>
  <c r="CQ1187" i="15" s="1"/>
  <c r="CO1187" i="15"/>
  <c r="CN1187" i="15"/>
  <c r="CM1187" i="15"/>
  <c r="CL1187" i="15"/>
  <c r="DE1186" i="15"/>
  <c r="DC1186" i="15"/>
  <c r="DD1186" i="15" s="1"/>
  <c r="DB1186" i="15"/>
  <c r="CO1186" i="15"/>
  <c r="CN1186" i="15"/>
  <c r="CM1186" i="15"/>
  <c r="CL1186" i="15"/>
  <c r="DD1185" i="15"/>
  <c r="DE1185" i="15" s="1"/>
  <c r="DC1185" i="15"/>
  <c r="DB1185" i="15"/>
  <c r="CQ1185" i="15"/>
  <c r="CO1185" i="15"/>
  <c r="CN1185" i="15"/>
  <c r="CM1185" i="15"/>
  <c r="CL1185" i="15"/>
  <c r="CP1185" i="15" s="1"/>
  <c r="DC1184" i="15"/>
  <c r="DD1184" i="15" s="1"/>
  <c r="DE1184" i="15" s="1"/>
  <c r="DB1184" i="15"/>
  <c r="CO1184" i="15"/>
  <c r="CN1184" i="15"/>
  <c r="CM1184" i="15"/>
  <c r="CL1184" i="15"/>
  <c r="DC1183" i="15"/>
  <c r="DD1183" i="15" s="1"/>
  <c r="DE1183" i="15" s="1"/>
  <c r="DB1183" i="15"/>
  <c r="CP1183" i="15"/>
  <c r="CQ1183" i="15" s="1"/>
  <c r="CO1183" i="15"/>
  <c r="CN1183" i="15"/>
  <c r="CM1183" i="15"/>
  <c r="CL1183" i="15"/>
  <c r="DE1182" i="15"/>
  <c r="DC1182" i="15"/>
  <c r="DD1182" i="15" s="1"/>
  <c r="DB1182" i="15"/>
  <c r="CO1182" i="15"/>
  <c r="CN1182" i="15"/>
  <c r="CM1182" i="15"/>
  <c r="CL1182" i="15"/>
  <c r="DD1181" i="15"/>
  <c r="DE1181" i="15" s="1"/>
  <c r="DC1181" i="15"/>
  <c r="DB1181" i="15"/>
  <c r="CQ1181" i="15"/>
  <c r="CO1181" i="15"/>
  <c r="CN1181" i="15"/>
  <c r="CM1181" i="15"/>
  <c r="CL1181" i="15"/>
  <c r="CP1181" i="15" s="1"/>
  <c r="DC1180" i="15"/>
  <c r="DD1180" i="15" s="1"/>
  <c r="DE1180" i="15" s="1"/>
  <c r="DB1180" i="15"/>
  <c r="CO1180" i="15"/>
  <c r="CN1180" i="15"/>
  <c r="CM1180" i="15"/>
  <c r="CL1180" i="15"/>
  <c r="DC1179" i="15"/>
  <c r="DD1179" i="15" s="1"/>
  <c r="DE1179" i="15" s="1"/>
  <c r="DB1179" i="15"/>
  <c r="CP1179" i="15"/>
  <c r="CQ1179" i="15" s="1"/>
  <c r="CO1179" i="15"/>
  <c r="CN1179" i="15"/>
  <c r="CM1179" i="15"/>
  <c r="CL1179" i="15"/>
  <c r="DE1178" i="15"/>
  <c r="DC1178" i="15"/>
  <c r="DD1178" i="15" s="1"/>
  <c r="DB1178" i="15"/>
  <c r="CQ1178" i="15"/>
  <c r="CO1178" i="15"/>
  <c r="CN1178" i="15"/>
  <c r="CM1178" i="15"/>
  <c r="CL1178" i="15"/>
  <c r="CP1178" i="15" s="1"/>
  <c r="DE1177" i="15"/>
  <c r="DD1177" i="15"/>
  <c r="DC1177" i="15"/>
  <c r="DB1177" i="15"/>
  <c r="CO1177" i="15"/>
  <c r="CN1177" i="15"/>
  <c r="CM1177" i="15"/>
  <c r="CP1177" i="15" s="1"/>
  <c r="CQ1177" i="15" s="1"/>
  <c r="CL1177" i="15"/>
  <c r="DC1176" i="15"/>
  <c r="DD1176" i="15" s="1"/>
  <c r="DE1176" i="15" s="1"/>
  <c r="DB1176" i="15"/>
  <c r="CO1176" i="15"/>
  <c r="CN1176" i="15"/>
  <c r="CM1176" i="15"/>
  <c r="CL1176" i="15"/>
  <c r="DD1175" i="15"/>
  <c r="DE1175" i="15" s="1"/>
  <c r="DC1175" i="15"/>
  <c r="DB1175" i="15"/>
  <c r="CO1175" i="15"/>
  <c r="CN1175" i="15"/>
  <c r="CM1175" i="15"/>
  <c r="CL1175" i="15"/>
  <c r="DC1174" i="15"/>
  <c r="DD1174" i="15" s="1"/>
  <c r="DE1174" i="15" s="1"/>
  <c r="DB1174" i="15"/>
  <c r="CO1174" i="15"/>
  <c r="CN1174" i="15"/>
  <c r="CM1174" i="15"/>
  <c r="CL1174" i="15"/>
  <c r="CP1174" i="15" s="1"/>
  <c r="CQ1174" i="15" s="1"/>
  <c r="DD1173" i="15"/>
  <c r="DE1173" i="15" s="1"/>
  <c r="DC1173" i="15"/>
  <c r="DB1173" i="15"/>
  <c r="CO1173" i="15"/>
  <c r="CN1173" i="15"/>
  <c r="CM1173" i="15"/>
  <c r="CL1173" i="15"/>
  <c r="CP1173" i="15" s="1"/>
  <c r="CQ1173" i="15" s="1"/>
  <c r="DC1172" i="15"/>
  <c r="DB1172" i="15"/>
  <c r="CO1172" i="15"/>
  <c r="CN1172" i="15"/>
  <c r="CM1172" i="15"/>
  <c r="CL1172" i="15"/>
  <c r="DC1171" i="15"/>
  <c r="DD1171" i="15" s="1"/>
  <c r="DE1171" i="15" s="1"/>
  <c r="DB1171" i="15"/>
  <c r="CP1171" i="15"/>
  <c r="CQ1171" i="15" s="1"/>
  <c r="CO1171" i="15"/>
  <c r="CN1171" i="15"/>
  <c r="CM1171" i="15"/>
  <c r="CL1171" i="15"/>
  <c r="DE1170" i="15"/>
  <c r="DC1170" i="15"/>
  <c r="DD1170" i="15" s="1"/>
  <c r="DB1170" i="15"/>
  <c r="CQ1170" i="15"/>
  <c r="CO1170" i="15"/>
  <c r="CN1170" i="15"/>
  <c r="CM1170" i="15"/>
  <c r="CL1170" i="15"/>
  <c r="CP1170" i="15" s="1"/>
  <c r="DE1169" i="15"/>
  <c r="DD1169" i="15"/>
  <c r="DC1169" i="15"/>
  <c r="DB1169" i="15"/>
  <c r="CO1169" i="15"/>
  <c r="CN1169" i="15"/>
  <c r="CM1169" i="15"/>
  <c r="CP1169" i="15" s="1"/>
  <c r="CQ1169" i="15" s="1"/>
  <c r="CL1169" i="15"/>
  <c r="DC1168" i="15"/>
  <c r="DD1168" i="15" s="1"/>
  <c r="DE1168" i="15" s="1"/>
  <c r="DB1168" i="15"/>
  <c r="CO1168" i="15"/>
  <c r="CN1168" i="15"/>
  <c r="CM1168" i="15"/>
  <c r="CL1168" i="15"/>
  <c r="DD1167" i="15"/>
  <c r="DE1167" i="15" s="1"/>
  <c r="DC1167" i="15"/>
  <c r="DB1167" i="15"/>
  <c r="CO1167" i="15"/>
  <c r="CN1167" i="15"/>
  <c r="CM1167" i="15"/>
  <c r="CL1167" i="15"/>
  <c r="DC1166" i="15"/>
  <c r="DD1166" i="15" s="1"/>
  <c r="DE1166" i="15" s="1"/>
  <c r="DB1166" i="15"/>
  <c r="CO1166" i="15"/>
  <c r="CN1166" i="15"/>
  <c r="CM1166" i="15"/>
  <c r="CL1166" i="15"/>
  <c r="CP1166" i="15" s="1"/>
  <c r="CQ1166" i="15" s="1"/>
  <c r="DD1165" i="15"/>
  <c r="DE1165" i="15" s="1"/>
  <c r="DC1165" i="15"/>
  <c r="DB1165" i="15"/>
  <c r="CO1165" i="15"/>
  <c r="CN1165" i="15"/>
  <c r="CM1165" i="15"/>
  <c r="CL1165" i="15"/>
  <c r="CP1165" i="15" s="1"/>
  <c r="CQ1165" i="15" s="1"/>
  <c r="DC1164" i="15"/>
  <c r="DB1164" i="15"/>
  <c r="CO1164" i="15"/>
  <c r="CN1164" i="15"/>
  <c r="CM1164" i="15"/>
  <c r="CL1164" i="15"/>
  <c r="DC1163" i="15"/>
  <c r="DD1163" i="15" s="1"/>
  <c r="DE1163" i="15" s="1"/>
  <c r="DB1163" i="15"/>
  <c r="CP1163" i="15"/>
  <c r="CQ1163" i="15" s="1"/>
  <c r="CO1163" i="15"/>
  <c r="CN1163" i="15"/>
  <c r="CM1163" i="15"/>
  <c r="CL1163" i="15"/>
  <c r="DE1162" i="15"/>
  <c r="DC1162" i="15"/>
  <c r="DD1162" i="15" s="1"/>
  <c r="DB1162" i="15"/>
  <c r="CQ1162" i="15"/>
  <c r="CO1162" i="15"/>
  <c r="CN1162" i="15"/>
  <c r="CM1162" i="15"/>
  <c r="CL1162" i="15"/>
  <c r="CP1162" i="15" s="1"/>
  <c r="DE1161" i="15"/>
  <c r="DD1161" i="15"/>
  <c r="DC1161" i="15"/>
  <c r="DB1161" i="15"/>
  <c r="CO1161" i="15"/>
  <c r="CN1161" i="15"/>
  <c r="CM1161" i="15"/>
  <c r="CP1161" i="15" s="1"/>
  <c r="CQ1161" i="15" s="1"/>
  <c r="CL1161" i="15"/>
  <c r="DC1160" i="15"/>
  <c r="DD1160" i="15" s="1"/>
  <c r="DE1160" i="15" s="1"/>
  <c r="DB1160" i="15"/>
  <c r="CO1160" i="15"/>
  <c r="CN1160" i="15"/>
  <c r="CM1160" i="15"/>
  <c r="CL1160" i="15"/>
  <c r="DD1159" i="15"/>
  <c r="DE1159" i="15" s="1"/>
  <c r="DC1159" i="15"/>
  <c r="DB1159" i="15"/>
  <c r="CO1159" i="15"/>
  <c r="CN1159" i="15"/>
  <c r="CM1159" i="15"/>
  <c r="CL1159" i="15"/>
  <c r="DC1158" i="15"/>
  <c r="DD1158" i="15" s="1"/>
  <c r="DE1158" i="15" s="1"/>
  <c r="DB1158" i="15"/>
  <c r="CO1158" i="15"/>
  <c r="CN1158" i="15"/>
  <c r="CM1158" i="15"/>
  <c r="CL1158" i="15"/>
  <c r="CP1158" i="15" s="1"/>
  <c r="CQ1158" i="15" s="1"/>
  <c r="DD1157" i="15"/>
  <c r="DE1157" i="15" s="1"/>
  <c r="DC1157" i="15"/>
  <c r="DB1157" i="15"/>
  <c r="CO1157" i="15"/>
  <c r="CN1157" i="15"/>
  <c r="CM1157" i="15"/>
  <c r="CL1157" i="15"/>
  <c r="CP1157" i="15" s="1"/>
  <c r="CQ1157" i="15" s="1"/>
  <c r="DC1156" i="15"/>
  <c r="DB1156" i="15"/>
  <c r="CO1156" i="15"/>
  <c r="CN1156" i="15"/>
  <c r="CM1156" i="15"/>
  <c r="CL1156" i="15"/>
  <c r="DC1155" i="15"/>
  <c r="DD1155" i="15" s="1"/>
  <c r="DE1155" i="15" s="1"/>
  <c r="DB1155" i="15"/>
  <c r="CP1155" i="15"/>
  <c r="CQ1155" i="15" s="1"/>
  <c r="CO1155" i="15"/>
  <c r="CN1155" i="15"/>
  <c r="CM1155" i="15"/>
  <c r="CL1155" i="15"/>
  <c r="DE1154" i="15"/>
  <c r="DC1154" i="15"/>
  <c r="DD1154" i="15" s="1"/>
  <c r="DB1154" i="15"/>
  <c r="CQ1154" i="15"/>
  <c r="CO1154" i="15"/>
  <c r="CN1154" i="15"/>
  <c r="CM1154" i="15"/>
  <c r="CL1154" i="15"/>
  <c r="CP1154" i="15" s="1"/>
  <c r="DE1153" i="15"/>
  <c r="DD1153" i="15"/>
  <c r="DC1153" i="15"/>
  <c r="DB1153" i="15"/>
  <c r="CO1153" i="15"/>
  <c r="CN1153" i="15"/>
  <c r="CM1153" i="15"/>
  <c r="CP1153" i="15" s="1"/>
  <c r="CQ1153" i="15" s="1"/>
  <c r="CL1153" i="15"/>
  <c r="DC1152" i="15"/>
  <c r="DD1152" i="15" s="1"/>
  <c r="DE1152" i="15" s="1"/>
  <c r="DB1152" i="15"/>
  <c r="CO1152" i="15"/>
  <c r="CN1152" i="15"/>
  <c r="CM1152" i="15"/>
  <c r="CL1152" i="15"/>
  <c r="DD1151" i="15"/>
  <c r="DE1151" i="15" s="1"/>
  <c r="DC1151" i="15"/>
  <c r="DB1151" i="15"/>
  <c r="CO1151" i="15"/>
  <c r="CN1151" i="15"/>
  <c r="CM1151" i="15"/>
  <c r="CL1151" i="15"/>
  <c r="DC1150" i="15"/>
  <c r="DD1150" i="15" s="1"/>
  <c r="DE1150" i="15" s="1"/>
  <c r="DB1150" i="15"/>
  <c r="CO1150" i="15"/>
  <c r="CN1150" i="15"/>
  <c r="CM1150" i="15"/>
  <c r="CL1150" i="15"/>
  <c r="CP1150" i="15" s="1"/>
  <c r="CQ1150" i="15" s="1"/>
  <c r="DD1149" i="15"/>
  <c r="DE1149" i="15" s="1"/>
  <c r="DC1149" i="15"/>
  <c r="DB1149" i="15"/>
  <c r="CO1149" i="15"/>
  <c r="CN1149" i="15"/>
  <c r="CM1149" i="15"/>
  <c r="CL1149" i="15"/>
  <c r="CP1149" i="15" s="1"/>
  <c r="CQ1149" i="15" s="1"/>
  <c r="DC1148" i="15"/>
  <c r="DB1148" i="15"/>
  <c r="CO1148" i="15"/>
  <c r="CN1148" i="15"/>
  <c r="CM1148" i="15"/>
  <c r="CL1148" i="15"/>
  <c r="DC1147" i="15"/>
  <c r="DD1147" i="15" s="1"/>
  <c r="DE1147" i="15" s="1"/>
  <c r="DB1147" i="15"/>
  <c r="CP1147" i="15"/>
  <c r="CQ1147" i="15" s="1"/>
  <c r="CO1147" i="15"/>
  <c r="CN1147" i="15"/>
  <c r="CM1147" i="15"/>
  <c r="CL1147" i="15"/>
  <c r="DE1146" i="15"/>
  <c r="DC1146" i="15"/>
  <c r="DD1146" i="15" s="1"/>
  <c r="DB1146" i="15"/>
  <c r="CQ1146" i="15"/>
  <c r="CO1146" i="15"/>
  <c r="CN1146" i="15"/>
  <c r="CM1146" i="15"/>
  <c r="CL1146" i="15"/>
  <c r="CP1146" i="15" s="1"/>
  <c r="DE1145" i="15"/>
  <c r="DD1145" i="15"/>
  <c r="DC1145" i="15"/>
  <c r="DB1145" i="15"/>
  <c r="CO1145" i="15"/>
  <c r="CN1145" i="15"/>
  <c r="CM1145" i="15"/>
  <c r="CP1145" i="15" s="1"/>
  <c r="CQ1145" i="15" s="1"/>
  <c r="CL1145" i="15"/>
  <c r="DC1144" i="15"/>
  <c r="DD1144" i="15" s="1"/>
  <c r="DE1144" i="15" s="1"/>
  <c r="DB1144" i="15"/>
  <c r="CO1144" i="15"/>
  <c r="CN1144" i="15"/>
  <c r="CM1144" i="15"/>
  <c r="CL1144" i="15"/>
  <c r="DD1143" i="15"/>
  <c r="DE1143" i="15" s="1"/>
  <c r="DC1143" i="15"/>
  <c r="DB1143" i="15"/>
  <c r="CO1143" i="15"/>
  <c r="CN1143" i="15"/>
  <c r="CM1143" i="15"/>
  <c r="CL1143" i="15"/>
  <c r="DC1142" i="15"/>
  <c r="DD1142" i="15" s="1"/>
  <c r="DE1142" i="15" s="1"/>
  <c r="DB1142" i="15"/>
  <c r="CO1142" i="15"/>
  <c r="CN1142" i="15"/>
  <c r="CM1142" i="15"/>
  <c r="CL1142" i="15"/>
  <c r="CP1142" i="15" s="1"/>
  <c r="CQ1142" i="15" s="1"/>
  <c r="DD1141" i="15"/>
  <c r="DE1141" i="15" s="1"/>
  <c r="DC1141" i="15"/>
  <c r="DB1141" i="15"/>
  <c r="CO1141" i="15"/>
  <c r="CN1141" i="15"/>
  <c r="CM1141" i="15"/>
  <c r="CL1141" i="15"/>
  <c r="CP1141" i="15" s="1"/>
  <c r="CQ1141" i="15" s="1"/>
  <c r="DC1140" i="15"/>
  <c r="DB1140" i="15"/>
  <c r="CO1140" i="15"/>
  <c r="CN1140" i="15"/>
  <c r="CM1140" i="15"/>
  <c r="CL1140" i="15"/>
  <c r="DC1139" i="15"/>
  <c r="DD1139" i="15" s="1"/>
  <c r="DE1139" i="15" s="1"/>
  <c r="DB1139" i="15"/>
  <c r="CP1139" i="15"/>
  <c r="CQ1139" i="15" s="1"/>
  <c r="CO1139" i="15"/>
  <c r="CN1139" i="15"/>
  <c r="CM1139" i="15"/>
  <c r="CL1139" i="15"/>
  <c r="DE1138" i="15"/>
  <c r="DC1138" i="15"/>
  <c r="DD1138" i="15" s="1"/>
  <c r="DB1138" i="15"/>
  <c r="CQ1138" i="15"/>
  <c r="CO1138" i="15"/>
  <c r="CN1138" i="15"/>
  <c r="CM1138" i="15"/>
  <c r="CL1138" i="15"/>
  <c r="CP1138" i="15" s="1"/>
  <c r="DE1137" i="15"/>
  <c r="DD1137" i="15"/>
  <c r="DC1137" i="15"/>
  <c r="DB1137" i="15"/>
  <c r="CO1137" i="15"/>
  <c r="CN1137" i="15"/>
  <c r="CM1137" i="15"/>
  <c r="CP1137" i="15" s="1"/>
  <c r="CQ1137" i="15" s="1"/>
  <c r="CL1137" i="15"/>
  <c r="DC1136" i="15"/>
  <c r="DD1136" i="15" s="1"/>
  <c r="DE1136" i="15" s="1"/>
  <c r="DB1136" i="15"/>
  <c r="CO1136" i="15"/>
  <c r="CN1136" i="15"/>
  <c r="CM1136" i="15"/>
  <c r="CL1136" i="15"/>
  <c r="DD1135" i="15"/>
  <c r="DE1135" i="15" s="1"/>
  <c r="DC1135" i="15"/>
  <c r="DB1135" i="15"/>
  <c r="CO1135" i="15"/>
  <c r="CN1135" i="15"/>
  <c r="CM1135" i="15"/>
  <c r="CL1135" i="15"/>
  <c r="DC1134" i="15"/>
  <c r="DD1134" i="15" s="1"/>
  <c r="DE1134" i="15" s="1"/>
  <c r="DB1134" i="15"/>
  <c r="CO1134" i="15"/>
  <c r="CN1134" i="15"/>
  <c r="CM1134" i="15"/>
  <c r="CL1134" i="15"/>
  <c r="CP1134" i="15" s="1"/>
  <c r="CQ1134" i="15" s="1"/>
  <c r="DD1133" i="15"/>
  <c r="DE1133" i="15" s="1"/>
  <c r="DC1133" i="15"/>
  <c r="DB1133" i="15"/>
  <c r="CO1133" i="15"/>
  <c r="CN1133" i="15"/>
  <c r="CM1133" i="15"/>
  <c r="CL1133" i="15"/>
  <c r="CP1133" i="15" s="1"/>
  <c r="CQ1133" i="15" s="1"/>
  <c r="DC1132" i="15"/>
  <c r="DB1132" i="15"/>
  <c r="CO1132" i="15"/>
  <c r="CN1132" i="15"/>
  <c r="CM1132" i="15"/>
  <c r="CL1132" i="15"/>
  <c r="DC1131" i="15"/>
  <c r="DD1131" i="15" s="1"/>
  <c r="DE1131" i="15" s="1"/>
  <c r="DB1131" i="15"/>
  <c r="CP1131" i="15"/>
  <c r="CQ1131" i="15" s="1"/>
  <c r="CO1131" i="15"/>
  <c r="CN1131" i="15"/>
  <c r="CM1131" i="15"/>
  <c r="CL1131" i="15"/>
  <c r="DE1130" i="15"/>
  <c r="DC1130" i="15"/>
  <c r="DD1130" i="15" s="1"/>
  <c r="DB1130" i="15"/>
  <c r="CQ1130" i="15"/>
  <c r="CO1130" i="15"/>
  <c r="CN1130" i="15"/>
  <c r="CM1130" i="15"/>
  <c r="CL1130" i="15"/>
  <c r="CP1130" i="15" s="1"/>
  <c r="DE1129" i="15"/>
  <c r="DD1129" i="15"/>
  <c r="DC1129" i="15"/>
  <c r="DB1129" i="15"/>
  <c r="CO1129" i="15"/>
  <c r="CN1129" i="15"/>
  <c r="CM1129" i="15"/>
  <c r="CP1129" i="15" s="1"/>
  <c r="CQ1129" i="15" s="1"/>
  <c r="CL1129" i="15"/>
  <c r="DC1128" i="15"/>
  <c r="DD1128" i="15" s="1"/>
  <c r="DE1128" i="15" s="1"/>
  <c r="DB1128" i="15"/>
  <c r="CO1128" i="15"/>
  <c r="CN1128" i="15"/>
  <c r="CM1128" i="15"/>
  <c r="CL1128" i="15"/>
  <c r="DD1127" i="15"/>
  <c r="DE1127" i="15" s="1"/>
  <c r="DC1127" i="15"/>
  <c r="DB1127" i="15"/>
  <c r="CO1127" i="15"/>
  <c r="CN1127" i="15"/>
  <c r="CM1127" i="15"/>
  <c r="CL1127" i="15"/>
  <c r="DC1126" i="15"/>
  <c r="DD1126" i="15" s="1"/>
  <c r="DE1126" i="15" s="1"/>
  <c r="DB1126" i="15"/>
  <c r="CO1126" i="15"/>
  <c r="CN1126" i="15"/>
  <c r="CM1126" i="15"/>
  <c r="CL1126" i="15"/>
  <c r="CP1126" i="15" s="1"/>
  <c r="CQ1126" i="15" s="1"/>
  <c r="DC1125" i="15"/>
  <c r="DB1125" i="15"/>
  <c r="DD1125" i="15" s="1"/>
  <c r="DE1125" i="15" s="1"/>
  <c r="CO1125" i="15"/>
  <c r="CN1125" i="15"/>
  <c r="CM1125" i="15"/>
  <c r="CL1125" i="15"/>
  <c r="CP1125" i="15" s="1"/>
  <c r="CQ1125" i="15" s="1"/>
  <c r="DC1124" i="15"/>
  <c r="DD1124" i="15" s="1"/>
  <c r="DE1124" i="15" s="1"/>
  <c r="DB1124" i="15"/>
  <c r="CP1124" i="15"/>
  <c r="CQ1124" i="15" s="1"/>
  <c r="CO1124" i="15"/>
  <c r="CN1124" i="15"/>
  <c r="CM1124" i="15"/>
  <c r="CL1124" i="15"/>
  <c r="DC1123" i="15"/>
  <c r="DB1123" i="15"/>
  <c r="DD1123" i="15" s="1"/>
  <c r="DE1123" i="15" s="1"/>
  <c r="CO1123" i="15"/>
  <c r="CN1123" i="15"/>
  <c r="CM1123" i="15"/>
  <c r="CP1123" i="15" s="1"/>
  <c r="CQ1123" i="15" s="1"/>
  <c r="CL1123" i="15"/>
  <c r="DD1122" i="15"/>
  <c r="DE1122" i="15" s="1"/>
  <c r="DC1122" i="15"/>
  <c r="DB1122" i="15"/>
  <c r="CO1122" i="15"/>
  <c r="CN1122" i="15"/>
  <c r="CM1122" i="15"/>
  <c r="CL1122" i="15"/>
  <c r="CP1122" i="15" s="1"/>
  <c r="CQ1122" i="15" s="1"/>
  <c r="DC1121" i="15"/>
  <c r="DB1121" i="15"/>
  <c r="DD1121" i="15" s="1"/>
  <c r="DE1121" i="15" s="1"/>
  <c r="CO1121" i="15"/>
  <c r="CN1121" i="15"/>
  <c r="CM1121" i="15"/>
  <c r="CL1121" i="15"/>
  <c r="DC1120" i="15"/>
  <c r="DD1120" i="15" s="1"/>
  <c r="DE1120" i="15" s="1"/>
  <c r="DB1120" i="15"/>
  <c r="CP1120" i="15"/>
  <c r="CQ1120" i="15" s="1"/>
  <c r="CO1120" i="15"/>
  <c r="CN1120" i="15"/>
  <c r="CM1120" i="15"/>
  <c r="CL1120" i="15"/>
  <c r="DE1119" i="15"/>
  <c r="DC1119" i="15"/>
  <c r="DB1119" i="15"/>
  <c r="DD1119" i="15" s="1"/>
  <c r="CO1119" i="15"/>
  <c r="CN1119" i="15"/>
  <c r="CM1119" i="15"/>
  <c r="CP1119" i="15" s="1"/>
  <c r="CQ1119" i="15" s="1"/>
  <c r="CL1119" i="15"/>
  <c r="DD1118" i="15"/>
  <c r="DE1118" i="15" s="1"/>
  <c r="DC1118" i="15"/>
  <c r="DB1118" i="15"/>
  <c r="CO1118" i="15"/>
  <c r="CN1118" i="15"/>
  <c r="CM1118" i="15"/>
  <c r="CL1118" i="15"/>
  <c r="CP1118" i="15" s="1"/>
  <c r="CQ1118" i="15" s="1"/>
  <c r="DC1117" i="15"/>
  <c r="DB1117" i="15"/>
  <c r="DD1117" i="15" s="1"/>
  <c r="DE1117" i="15" s="1"/>
  <c r="CQ1117" i="15"/>
  <c r="CO1117" i="15"/>
  <c r="CN1117" i="15"/>
  <c r="CM1117" i="15"/>
  <c r="CL1117" i="15"/>
  <c r="CP1117" i="15" s="1"/>
  <c r="DC1116" i="15"/>
  <c r="DD1116" i="15" s="1"/>
  <c r="DE1116" i="15" s="1"/>
  <c r="DB1116" i="15"/>
  <c r="CP1116" i="15"/>
  <c r="CQ1116" i="15" s="1"/>
  <c r="CO1116" i="15"/>
  <c r="CN1116" i="15"/>
  <c r="CM1116" i="15"/>
  <c r="CL1116" i="15"/>
  <c r="DC1115" i="15"/>
  <c r="DB1115" i="15"/>
  <c r="DD1115" i="15" s="1"/>
  <c r="DE1115" i="15" s="1"/>
  <c r="CO1115" i="15"/>
  <c r="CN1115" i="15"/>
  <c r="CM1115" i="15"/>
  <c r="CP1115" i="15" s="1"/>
  <c r="CQ1115" i="15" s="1"/>
  <c r="CL1115" i="15"/>
  <c r="DD1114" i="15"/>
  <c r="DE1114" i="15" s="1"/>
  <c r="DC1114" i="15"/>
  <c r="DB1114" i="15"/>
  <c r="CO1114" i="15"/>
  <c r="CN1114" i="15"/>
  <c r="CM1114" i="15"/>
  <c r="CL1114" i="15"/>
  <c r="CP1114" i="15" s="1"/>
  <c r="CQ1114" i="15" s="1"/>
  <c r="DC1113" i="15"/>
  <c r="DB1113" i="15"/>
  <c r="DD1113" i="15" s="1"/>
  <c r="DE1113" i="15" s="1"/>
  <c r="CO1113" i="15"/>
  <c r="CN1113" i="15"/>
  <c r="CM1113" i="15"/>
  <c r="CL1113" i="15"/>
  <c r="CP1113" i="15" s="1"/>
  <c r="CQ1113" i="15" s="1"/>
  <c r="DC1112" i="15"/>
  <c r="DD1112" i="15" s="1"/>
  <c r="DE1112" i="15" s="1"/>
  <c r="DB1112" i="15"/>
  <c r="CP1112" i="15"/>
  <c r="CQ1112" i="15" s="1"/>
  <c r="CO1112" i="15"/>
  <c r="CN1112" i="15"/>
  <c r="CM1112" i="15"/>
  <c r="CL1112" i="15"/>
  <c r="DE1111" i="15"/>
  <c r="DC1111" i="15"/>
  <c r="DB1111" i="15"/>
  <c r="DD1111" i="15" s="1"/>
  <c r="CO1111" i="15"/>
  <c r="CN1111" i="15"/>
  <c r="CM1111" i="15"/>
  <c r="CP1111" i="15" s="1"/>
  <c r="CQ1111" i="15" s="1"/>
  <c r="CL1111" i="15"/>
  <c r="DD1110" i="15"/>
  <c r="DE1110" i="15" s="1"/>
  <c r="DC1110" i="15"/>
  <c r="DB1110" i="15"/>
  <c r="CO1110" i="15"/>
  <c r="CN1110" i="15"/>
  <c r="CM1110" i="15"/>
  <c r="CL1110" i="15"/>
  <c r="CP1110" i="15" s="1"/>
  <c r="CQ1110" i="15" s="1"/>
  <c r="DC1109" i="15"/>
  <c r="DB1109" i="15"/>
  <c r="DD1109" i="15" s="1"/>
  <c r="DE1109" i="15" s="1"/>
  <c r="CQ1109" i="15"/>
  <c r="CO1109" i="15"/>
  <c r="CN1109" i="15"/>
  <c r="CM1109" i="15"/>
  <c r="CL1109" i="15"/>
  <c r="CP1109" i="15" s="1"/>
  <c r="DC1108" i="15"/>
  <c r="DD1108" i="15" s="1"/>
  <c r="DE1108" i="15" s="1"/>
  <c r="DB1108" i="15"/>
  <c r="CP1108" i="15"/>
  <c r="CQ1108" i="15" s="1"/>
  <c r="CO1108" i="15"/>
  <c r="CN1108" i="15"/>
  <c r="CM1108" i="15"/>
  <c r="CL1108" i="15"/>
  <c r="DC1107" i="15"/>
  <c r="DB1107" i="15"/>
  <c r="DD1107" i="15" s="1"/>
  <c r="DE1107" i="15" s="1"/>
  <c r="CO1107" i="15"/>
  <c r="CN1107" i="15"/>
  <c r="CM1107" i="15"/>
  <c r="CP1107" i="15" s="1"/>
  <c r="CQ1107" i="15" s="1"/>
  <c r="CL1107" i="15"/>
  <c r="DD1106" i="15"/>
  <c r="DE1106" i="15" s="1"/>
  <c r="DC1106" i="15"/>
  <c r="DB1106" i="15"/>
  <c r="CO1106" i="15"/>
  <c r="CN1106" i="15"/>
  <c r="CM1106" i="15"/>
  <c r="CL1106" i="15"/>
  <c r="CP1106" i="15" s="1"/>
  <c r="CQ1106" i="15" s="1"/>
  <c r="DC1105" i="15"/>
  <c r="DB1105" i="15"/>
  <c r="DD1105" i="15" s="1"/>
  <c r="DE1105" i="15" s="1"/>
  <c r="CO1105" i="15"/>
  <c r="CN1105" i="15"/>
  <c r="CM1105" i="15"/>
  <c r="CL1105" i="15"/>
  <c r="CP1105" i="15" s="1"/>
  <c r="CQ1105" i="15" s="1"/>
  <c r="DC1104" i="15"/>
  <c r="DD1104" i="15" s="1"/>
  <c r="DE1104" i="15" s="1"/>
  <c r="DB1104" i="15"/>
  <c r="CP1104" i="15"/>
  <c r="CQ1104" i="15" s="1"/>
  <c r="CO1104" i="15"/>
  <c r="CN1104" i="15"/>
  <c r="CM1104" i="15"/>
  <c r="CL1104" i="15"/>
  <c r="DE1103" i="15"/>
  <c r="DC1103" i="15"/>
  <c r="DB1103" i="15"/>
  <c r="DD1103" i="15" s="1"/>
  <c r="CO1103" i="15"/>
  <c r="CN1103" i="15"/>
  <c r="CM1103" i="15"/>
  <c r="CP1103" i="15" s="1"/>
  <c r="CQ1103" i="15" s="1"/>
  <c r="CL1103" i="15"/>
  <c r="DD1102" i="15"/>
  <c r="DE1102" i="15" s="1"/>
  <c r="DC1102" i="15"/>
  <c r="DB1102" i="15"/>
  <c r="CO1102" i="15"/>
  <c r="CN1102" i="15"/>
  <c r="CM1102" i="15"/>
  <c r="CL1102" i="15"/>
  <c r="CP1102" i="15" s="1"/>
  <c r="CQ1102" i="15" s="1"/>
  <c r="DC1101" i="15"/>
  <c r="DB1101" i="15"/>
  <c r="DD1101" i="15" s="1"/>
  <c r="DE1101" i="15" s="1"/>
  <c r="CQ1101" i="15"/>
  <c r="CO1101" i="15"/>
  <c r="CN1101" i="15"/>
  <c r="CM1101" i="15"/>
  <c r="CL1101" i="15"/>
  <c r="CP1101" i="15" s="1"/>
  <c r="DC1100" i="15"/>
  <c r="DD1100" i="15" s="1"/>
  <c r="DE1100" i="15" s="1"/>
  <c r="DB1100" i="15"/>
  <c r="CP1100" i="15"/>
  <c r="CQ1100" i="15" s="1"/>
  <c r="CO1100" i="15"/>
  <c r="CN1100" i="15"/>
  <c r="CM1100" i="15"/>
  <c r="CL1100" i="15"/>
  <c r="DC1099" i="15"/>
  <c r="DB1099" i="15"/>
  <c r="DD1099" i="15" s="1"/>
  <c r="DE1099" i="15" s="1"/>
  <c r="CO1099" i="15"/>
  <c r="CN1099" i="15"/>
  <c r="CM1099" i="15"/>
  <c r="CP1099" i="15" s="1"/>
  <c r="CQ1099" i="15" s="1"/>
  <c r="CL1099" i="15"/>
  <c r="DD1098" i="15"/>
  <c r="DE1098" i="15" s="1"/>
  <c r="DC1098" i="15"/>
  <c r="DB1098" i="15"/>
  <c r="CO1098" i="15"/>
  <c r="CN1098" i="15"/>
  <c r="CM1098" i="15"/>
  <c r="CL1098" i="15"/>
  <c r="CP1098" i="15" s="1"/>
  <c r="CQ1098" i="15" s="1"/>
  <c r="DC1097" i="15"/>
  <c r="DB1097" i="15"/>
  <c r="DD1097" i="15" s="1"/>
  <c r="DE1097" i="15" s="1"/>
  <c r="CO1097" i="15"/>
  <c r="CN1097" i="15"/>
  <c r="CM1097" i="15"/>
  <c r="CL1097" i="15"/>
  <c r="CP1097" i="15" s="1"/>
  <c r="CQ1097" i="15" s="1"/>
  <c r="DC1096" i="15"/>
  <c r="DD1096" i="15" s="1"/>
  <c r="DE1096" i="15" s="1"/>
  <c r="DB1096" i="15"/>
  <c r="CP1096" i="15"/>
  <c r="CQ1096" i="15" s="1"/>
  <c r="CO1096" i="15"/>
  <c r="CN1096" i="15"/>
  <c r="CM1096" i="15"/>
  <c r="CL1096" i="15"/>
  <c r="DE1095" i="15"/>
  <c r="DC1095" i="15"/>
  <c r="DB1095" i="15"/>
  <c r="DD1095" i="15" s="1"/>
  <c r="CO1095" i="15"/>
  <c r="CN1095" i="15"/>
  <c r="CM1095" i="15"/>
  <c r="CP1095" i="15" s="1"/>
  <c r="CQ1095" i="15" s="1"/>
  <c r="CL1095" i="15"/>
  <c r="DD1094" i="15"/>
  <c r="DE1094" i="15" s="1"/>
  <c r="DC1094" i="15"/>
  <c r="DB1094" i="15"/>
  <c r="CO1094" i="15"/>
  <c r="CN1094" i="15"/>
  <c r="CM1094" i="15"/>
  <c r="CL1094" i="15"/>
  <c r="CP1094" i="15" s="1"/>
  <c r="CQ1094" i="15" s="1"/>
  <c r="DC1093" i="15"/>
  <c r="DB1093" i="15"/>
  <c r="DD1093" i="15" s="1"/>
  <c r="DE1093" i="15" s="1"/>
  <c r="CQ1093" i="15"/>
  <c r="CO1093" i="15"/>
  <c r="CN1093" i="15"/>
  <c r="CM1093" i="15"/>
  <c r="CL1093" i="15"/>
  <c r="CP1093" i="15" s="1"/>
  <c r="DC1092" i="15"/>
  <c r="DD1092" i="15" s="1"/>
  <c r="DE1092" i="15" s="1"/>
  <c r="DB1092" i="15"/>
  <c r="CP1092" i="15"/>
  <c r="CQ1092" i="15" s="1"/>
  <c r="CO1092" i="15"/>
  <c r="CN1092" i="15"/>
  <c r="CM1092" i="15"/>
  <c r="CL1092" i="15"/>
  <c r="DC1091" i="15"/>
  <c r="DB1091" i="15"/>
  <c r="DD1091" i="15" s="1"/>
  <c r="DE1091" i="15" s="1"/>
  <c r="CO1091" i="15"/>
  <c r="CN1091" i="15"/>
  <c r="CM1091" i="15"/>
  <c r="CP1091" i="15" s="1"/>
  <c r="CQ1091" i="15" s="1"/>
  <c r="CL1091" i="15"/>
  <c r="DD1090" i="15"/>
  <c r="DE1090" i="15" s="1"/>
  <c r="DC1090" i="15"/>
  <c r="DB1090" i="15"/>
  <c r="CO1090" i="15"/>
  <c r="CN1090" i="15"/>
  <c r="CM1090" i="15"/>
  <c r="CL1090" i="15"/>
  <c r="CP1090" i="15" s="1"/>
  <c r="CQ1090" i="15" s="1"/>
  <c r="DC1089" i="15"/>
  <c r="DB1089" i="15"/>
  <c r="DD1089" i="15" s="1"/>
  <c r="DE1089" i="15" s="1"/>
  <c r="CO1089" i="15"/>
  <c r="CN1089" i="15"/>
  <c r="CM1089" i="15"/>
  <c r="CL1089" i="15"/>
  <c r="CP1089" i="15" s="1"/>
  <c r="CQ1089" i="15" s="1"/>
  <c r="DC1088" i="15"/>
  <c r="DD1088" i="15" s="1"/>
  <c r="DE1088" i="15" s="1"/>
  <c r="DB1088" i="15"/>
  <c r="CP1088" i="15"/>
  <c r="CQ1088" i="15" s="1"/>
  <c r="CO1088" i="15"/>
  <c r="CN1088" i="15"/>
  <c r="CM1088" i="15"/>
  <c r="CL1088" i="15"/>
  <c r="DE1087" i="15"/>
  <c r="DC1087" i="15"/>
  <c r="DB1087" i="15"/>
  <c r="DD1087" i="15" s="1"/>
  <c r="CO1087" i="15"/>
  <c r="CN1087" i="15"/>
  <c r="CM1087" i="15"/>
  <c r="CP1087" i="15" s="1"/>
  <c r="CQ1087" i="15" s="1"/>
  <c r="CL1087" i="15"/>
  <c r="DD1086" i="15"/>
  <c r="DE1086" i="15" s="1"/>
  <c r="DC1086" i="15"/>
  <c r="DB1086" i="15"/>
  <c r="CO1086" i="15"/>
  <c r="CN1086" i="15"/>
  <c r="CM1086" i="15"/>
  <c r="CL1086" i="15"/>
  <c r="CP1086" i="15" s="1"/>
  <c r="CQ1086" i="15" s="1"/>
  <c r="DC1085" i="15"/>
  <c r="DB1085" i="15"/>
  <c r="DD1085" i="15" s="1"/>
  <c r="DE1085" i="15" s="1"/>
  <c r="CQ1085" i="15"/>
  <c r="CO1085" i="15"/>
  <c r="CN1085" i="15"/>
  <c r="CM1085" i="15"/>
  <c r="CL1085" i="15"/>
  <c r="CP1085" i="15" s="1"/>
  <c r="DC1084" i="15"/>
  <c r="DD1084" i="15" s="1"/>
  <c r="DE1084" i="15" s="1"/>
  <c r="DB1084" i="15"/>
  <c r="CP1084" i="15"/>
  <c r="CQ1084" i="15" s="1"/>
  <c r="CO1084" i="15"/>
  <c r="CN1084" i="15"/>
  <c r="CM1084" i="15"/>
  <c r="CL1084" i="15"/>
  <c r="DC1083" i="15"/>
  <c r="DB1083" i="15"/>
  <c r="DD1083" i="15" s="1"/>
  <c r="DE1083" i="15" s="1"/>
  <c r="CO1083" i="15"/>
  <c r="CN1083" i="15"/>
  <c r="CM1083" i="15"/>
  <c r="CP1083" i="15" s="1"/>
  <c r="CQ1083" i="15" s="1"/>
  <c r="CL1083" i="15"/>
  <c r="DD1082" i="15"/>
  <c r="DE1082" i="15" s="1"/>
  <c r="DC1082" i="15"/>
  <c r="DB1082" i="15"/>
  <c r="CO1082" i="15"/>
  <c r="CN1082" i="15"/>
  <c r="CM1082" i="15"/>
  <c r="CL1082" i="15"/>
  <c r="CP1082" i="15" s="1"/>
  <c r="CQ1082" i="15" s="1"/>
  <c r="DC1081" i="15"/>
  <c r="DB1081" i="15"/>
  <c r="DD1081" i="15" s="1"/>
  <c r="DE1081" i="15" s="1"/>
  <c r="CO1081" i="15"/>
  <c r="CN1081" i="15"/>
  <c r="CM1081" i="15"/>
  <c r="CL1081" i="15"/>
  <c r="CP1081" i="15" s="1"/>
  <c r="CQ1081" i="15" s="1"/>
  <c r="DC1080" i="15"/>
  <c r="DD1080" i="15" s="1"/>
  <c r="DE1080" i="15" s="1"/>
  <c r="DB1080" i="15"/>
  <c r="CP1080" i="15"/>
  <c r="CQ1080" i="15" s="1"/>
  <c r="CO1080" i="15"/>
  <c r="CN1080" i="15"/>
  <c r="CM1080" i="15"/>
  <c r="CL1080" i="15"/>
  <c r="DE1079" i="15"/>
  <c r="DC1079" i="15"/>
  <c r="DB1079" i="15"/>
  <c r="DD1079" i="15" s="1"/>
  <c r="CO1079" i="15"/>
  <c r="CN1079" i="15"/>
  <c r="CM1079" i="15"/>
  <c r="CP1079" i="15" s="1"/>
  <c r="CQ1079" i="15" s="1"/>
  <c r="CL1079" i="15"/>
  <c r="DD1078" i="15"/>
  <c r="DE1078" i="15" s="1"/>
  <c r="DC1078" i="15"/>
  <c r="DB1078" i="15"/>
  <c r="CO1078" i="15"/>
  <c r="CN1078" i="15"/>
  <c r="CM1078" i="15"/>
  <c r="CL1078" i="15"/>
  <c r="CP1078" i="15" s="1"/>
  <c r="CQ1078" i="15" s="1"/>
  <c r="DC1077" i="15"/>
  <c r="DB1077" i="15"/>
  <c r="DD1077" i="15" s="1"/>
  <c r="DE1077" i="15" s="1"/>
  <c r="CQ1077" i="15"/>
  <c r="CO1077" i="15"/>
  <c r="CN1077" i="15"/>
  <c r="CM1077" i="15"/>
  <c r="CL1077" i="15"/>
  <c r="CP1077" i="15" s="1"/>
  <c r="DC1076" i="15"/>
  <c r="DD1076" i="15" s="1"/>
  <c r="DE1076" i="15" s="1"/>
  <c r="DB1076" i="15"/>
  <c r="CP1076" i="15"/>
  <c r="CQ1076" i="15" s="1"/>
  <c r="CO1076" i="15"/>
  <c r="CN1076" i="15"/>
  <c r="CM1076" i="15"/>
  <c r="CL1076" i="15"/>
  <c r="DC1075" i="15"/>
  <c r="DB1075" i="15"/>
  <c r="DD1075" i="15" s="1"/>
  <c r="DE1075" i="15" s="1"/>
  <c r="CO1075" i="15"/>
  <c r="CN1075" i="15"/>
  <c r="CM1075" i="15"/>
  <c r="CP1075" i="15" s="1"/>
  <c r="CQ1075" i="15" s="1"/>
  <c r="CL1075" i="15"/>
  <c r="DD1074" i="15"/>
  <c r="DE1074" i="15" s="1"/>
  <c r="DC1074" i="15"/>
  <c r="DB1074" i="15"/>
  <c r="CO1074" i="15"/>
  <c r="CN1074" i="15"/>
  <c r="CM1074" i="15"/>
  <c r="CL1074" i="15"/>
  <c r="CP1074" i="15" s="1"/>
  <c r="CQ1074" i="15" s="1"/>
  <c r="DC1073" i="15"/>
  <c r="DB1073" i="15"/>
  <c r="DD1073" i="15" s="1"/>
  <c r="DE1073" i="15" s="1"/>
  <c r="CO1073" i="15"/>
  <c r="CN1073" i="15"/>
  <c r="CM1073" i="15"/>
  <c r="CL1073" i="15"/>
  <c r="CP1073" i="15" s="1"/>
  <c r="CQ1073" i="15" s="1"/>
  <c r="DC1072" i="15"/>
  <c r="DD1072" i="15" s="1"/>
  <c r="DE1072" i="15" s="1"/>
  <c r="DB1072" i="15"/>
  <c r="CP1072" i="15"/>
  <c r="CQ1072" i="15" s="1"/>
  <c r="CO1072" i="15"/>
  <c r="CN1072" i="15"/>
  <c r="CM1072" i="15"/>
  <c r="CL1072" i="15"/>
  <c r="DE1071" i="15"/>
  <c r="DC1071" i="15"/>
  <c r="DB1071" i="15"/>
  <c r="DD1071" i="15" s="1"/>
  <c r="CO1071" i="15"/>
  <c r="CN1071" i="15"/>
  <c r="CM1071" i="15"/>
  <c r="CP1071" i="15" s="1"/>
  <c r="CQ1071" i="15" s="1"/>
  <c r="CL1071" i="15"/>
  <c r="DD1070" i="15"/>
  <c r="DE1070" i="15" s="1"/>
  <c r="DC1070" i="15"/>
  <c r="DB1070" i="15"/>
  <c r="CO1070" i="15"/>
  <c r="CN1070" i="15"/>
  <c r="CM1070" i="15"/>
  <c r="CL1070" i="15"/>
  <c r="CP1070" i="15" s="1"/>
  <c r="CQ1070" i="15" s="1"/>
  <c r="DC1069" i="15"/>
  <c r="DB1069" i="15"/>
  <c r="DD1069" i="15" s="1"/>
  <c r="DE1069" i="15" s="1"/>
  <c r="CQ1069" i="15"/>
  <c r="CO1069" i="15"/>
  <c r="CN1069" i="15"/>
  <c r="CM1069" i="15"/>
  <c r="CL1069" i="15"/>
  <c r="CP1069" i="15" s="1"/>
  <c r="DC1068" i="15"/>
  <c r="DD1068" i="15" s="1"/>
  <c r="DE1068" i="15" s="1"/>
  <c r="DB1068" i="15"/>
  <c r="CP1068" i="15"/>
  <c r="CQ1068" i="15" s="1"/>
  <c r="CO1068" i="15"/>
  <c r="CN1068" i="15"/>
  <c r="CM1068" i="15"/>
  <c r="CL1068" i="15"/>
  <c r="DC1067" i="15"/>
  <c r="DB1067" i="15"/>
  <c r="DD1067" i="15" s="1"/>
  <c r="DE1067" i="15" s="1"/>
  <c r="CO1067" i="15"/>
  <c r="CN1067" i="15"/>
  <c r="CM1067" i="15"/>
  <c r="CP1067" i="15" s="1"/>
  <c r="CQ1067" i="15" s="1"/>
  <c r="CL1067" i="15"/>
  <c r="DD1066" i="15"/>
  <c r="DE1066" i="15" s="1"/>
  <c r="DC1066" i="15"/>
  <c r="DB1066" i="15"/>
  <c r="CO1066" i="15"/>
  <c r="CN1066" i="15"/>
  <c r="CM1066" i="15"/>
  <c r="CL1066" i="15"/>
  <c r="CP1066" i="15" s="1"/>
  <c r="CQ1066" i="15" s="1"/>
  <c r="DC1065" i="15"/>
  <c r="DB1065" i="15"/>
  <c r="DD1065" i="15" s="1"/>
  <c r="DE1065" i="15" s="1"/>
  <c r="CO1065" i="15"/>
  <c r="CN1065" i="15"/>
  <c r="CM1065" i="15"/>
  <c r="CL1065" i="15"/>
  <c r="CP1065" i="15" s="1"/>
  <c r="CQ1065" i="15" s="1"/>
  <c r="DC1064" i="15"/>
  <c r="DD1064" i="15" s="1"/>
  <c r="DE1064" i="15" s="1"/>
  <c r="DB1064" i="15"/>
  <c r="CP1064" i="15"/>
  <c r="CQ1064" i="15" s="1"/>
  <c r="CO1064" i="15"/>
  <c r="CN1064" i="15"/>
  <c r="CM1064" i="15"/>
  <c r="CL1064" i="15"/>
  <c r="DE1063" i="15"/>
  <c r="DC1063" i="15"/>
  <c r="DB1063" i="15"/>
  <c r="DD1063" i="15" s="1"/>
  <c r="CO1063" i="15"/>
  <c r="CN1063" i="15"/>
  <c r="CM1063" i="15"/>
  <c r="CP1063" i="15" s="1"/>
  <c r="CQ1063" i="15" s="1"/>
  <c r="CL1063" i="15"/>
  <c r="DD1062" i="15"/>
  <c r="DE1062" i="15" s="1"/>
  <c r="DC1062" i="15"/>
  <c r="DB1062" i="15"/>
  <c r="CO1062" i="15"/>
  <c r="CN1062" i="15"/>
  <c r="CM1062" i="15"/>
  <c r="CL1062" i="15"/>
  <c r="CP1062" i="15" s="1"/>
  <c r="CQ1062" i="15" s="1"/>
  <c r="DC1061" i="15"/>
  <c r="DB1061" i="15"/>
  <c r="DD1061" i="15" s="1"/>
  <c r="DE1061" i="15" s="1"/>
  <c r="CQ1061" i="15"/>
  <c r="CO1061" i="15"/>
  <c r="CN1061" i="15"/>
  <c r="CM1061" i="15"/>
  <c r="CL1061" i="15"/>
  <c r="CP1061" i="15" s="1"/>
  <c r="DC1060" i="15"/>
  <c r="DD1060" i="15" s="1"/>
  <c r="DE1060" i="15" s="1"/>
  <c r="DB1060" i="15"/>
  <c r="CP1060" i="15"/>
  <c r="CQ1060" i="15" s="1"/>
  <c r="CO1060" i="15"/>
  <c r="CN1060" i="15"/>
  <c r="CM1060" i="15"/>
  <c r="CL1060" i="15"/>
  <c r="DC1059" i="15"/>
  <c r="DB1059" i="15"/>
  <c r="DD1059" i="15" s="1"/>
  <c r="DE1059" i="15" s="1"/>
  <c r="CO1059" i="15"/>
  <c r="CN1059" i="15"/>
  <c r="CM1059" i="15"/>
  <c r="CP1059" i="15" s="1"/>
  <c r="CQ1059" i="15" s="1"/>
  <c r="CL1059" i="15"/>
  <c r="DD1058" i="15"/>
  <c r="DE1058" i="15" s="1"/>
  <c r="DC1058" i="15"/>
  <c r="DB1058" i="15"/>
  <c r="CO1058" i="15"/>
  <c r="CN1058" i="15"/>
  <c r="CM1058" i="15"/>
  <c r="CL1058" i="15"/>
  <c r="CP1058" i="15" s="1"/>
  <c r="CQ1058" i="15" s="1"/>
  <c r="DC1057" i="15"/>
  <c r="DB1057" i="15"/>
  <c r="DD1057" i="15" s="1"/>
  <c r="DE1057" i="15" s="1"/>
  <c r="CO1057" i="15"/>
  <c r="CN1057" i="15"/>
  <c r="CM1057" i="15"/>
  <c r="CL1057" i="15"/>
  <c r="CP1057" i="15" s="1"/>
  <c r="CQ1057" i="15" s="1"/>
  <c r="DC1056" i="15"/>
  <c r="DD1056" i="15" s="1"/>
  <c r="DE1056" i="15" s="1"/>
  <c r="DB1056" i="15"/>
  <c r="CP1056" i="15"/>
  <c r="CQ1056" i="15" s="1"/>
  <c r="CO1056" i="15"/>
  <c r="CN1056" i="15"/>
  <c r="CM1056" i="15"/>
  <c r="CL1056" i="15"/>
  <c r="DE1055" i="15"/>
  <c r="DC1055" i="15"/>
  <c r="DB1055" i="15"/>
  <c r="DD1055" i="15" s="1"/>
  <c r="CO1055" i="15"/>
  <c r="CN1055" i="15"/>
  <c r="CM1055" i="15"/>
  <c r="CP1055" i="15" s="1"/>
  <c r="CQ1055" i="15" s="1"/>
  <c r="CL1055" i="15"/>
  <c r="DD1054" i="15"/>
  <c r="DE1054" i="15" s="1"/>
  <c r="DC1054" i="15"/>
  <c r="DB1054" i="15"/>
  <c r="CO1054" i="15"/>
  <c r="CN1054" i="15"/>
  <c r="CM1054" i="15"/>
  <c r="CL1054" i="15"/>
  <c r="CP1054" i="15" s="1"/>
  <c r="CQ1054" i="15" s="1"/>
  <c r="DC1053" i="15"/>
  <c r="DB1053" i="15"/>
  <c r="DD1053" i="15" s="1"/>
  <c r="DE1053" i="15" s="1"/>
  <c r="CQ1053" i="15"/>
  <c r="CO1053" i="15"/>
  <c r="CN1053" i="15"/>
  <c r="CM1053" i="15"/>
  <c r="CL1053" i="15"/>
  <c r="CP1053" i="15" s="1"/>
  <c r="DC1052" i="15"/>
  <c r="DD1052" i="15" s="1"/>
  <c r="DE1052" i="15" s="1"/>
  <c r="DB1052" i="15"/>
  <c r="CP1052" i="15"/>
  <c r="CQ1052" i="15" s="1"/>
  <c r="CO1052" i="15"/>
  <c r="CN1052" i="15"/>
  <c r="CM1052" i="15"/>
  <c r="CL1052" i="15"/>
  <c r="DC1051" i="15"/>
  <c r="DB1051" i="15"/>
  <c r="DD1051" i="15" s="1"/>
  <c r="DE1051" i="15" s="1"/>
  <c r="CO1051" i="15"/>
  <c r="CN1051" i="15"/>
  <c r="CM1051" i="15"/>
  <c r="CP1051" i="15" s="1"/>
  <c r="CQ1051" i="15" s="1"/>
  <c r="CL1051" i="15"/>
  <c r="DD1050" i="15"/>
  <c r="DE1050" i="15" s="1"/>
  <c r="DC1050" i="15"/>
  <c r="DB1050" i="15"/>
  <c r="CO1050" i="15"/>
  <c r="CN1050" i="15"/>
  <c r="CM1050" i="15"/>
  <c r="CL1050" i="15"/>
  <c r="CP1050" i="15" s="1"/>
  <c r="CQ1050" i="15" s="1"/>
  <c r="DC1049" i="15"/>
  <c r="DB1049" i="15"/>
  <c r="DD1049" i="15" s="1"/>
  <c r="DE1049" i="15" s="1"/>
  <c r="CO1049" i="15"/>
  <c r="CN1049" i="15"/>
  <c r="CM1049" i="15"/>
  <c r="CL1049" i="15"/>
  <c r="CP1049" i="15" s="1"/>
  <c r="CQ1049" i="15" s="1"/>
  <c r="DC1048" i="15"/>
  <c r="DD1048" i="15" s="1"/>
  <c r="DE1048" i="15" s="1"/>
  <c r="DB1048" i="15"/>
  <c r="CP1048" i="15"/>
  <c r="CQ1048" i="15" s="1"/>
  <c r="CO1048" i="15"/>
  <c r="CN1048" i="15"/>
  <c r="CM1048" i="15"/>
  <c r="CL1048" i="15"/>
  <c r="DE1047" i="15"/>
  <c r="DC1047" i="15"/>
  <c r="DB1047" i="15"/>
  <c r="DD1047" i="15" s="1"/>
  <c r="CO1047" i="15"/>
  <c r="CN1047" i="15"/>
  <c r="CM1047" i="15"/>
  <c r="CP1047" i="15" s="1"/>
  <c r="CQ1047" i="15" s="1"/>
  <c r="CL1047" i="15"/>
  <c r="DD1046" i="15"/>
  <c r="DE1046" i="15" s="1"/>
  <c r="DC1046" i="15"/>
  <c r="DB1046" i="15"/>
  <c r="CO1046" i="15"/>
  <c r="CN1046" i="15"/>
  <c r="CM1046" i="15"/>
  <c r="CL1046" i="15"/>
  <c r="CP1046" i="15" s="1"/>
  <c r="CQ1046" i="15" s="1"/>
  <c r="DC1045" i="15"/>
  <c r="DB1045" i="15"/>
  <c r="DD1045" i="15" s="1"/>
  <c r="DE1045" i="15" s="1"/>
  <c r="CQ1045" i="15"/>
  <c r="CO1045" i="15"/>
  <c r="CN1045" i="15"/>
  <c r="CM1045" i="15"/>
  <c r="CL1045" i="15"/>
  <c r="CP1045" i="15" s="1"/>
  <c r="DC1044" i="15"/>
  <c r="DD1044" i="15" s="1"/>
  <c r="DE1044" i="15" s="1"/>
  <c r="DB1044" i="15"/>
  <c r="CP1044" i="15"/>
  <c r="CQ1044" i="15" s="1"/>
  <c r="CO1044" i="15"/>
  <c r="CN1044" i="15"/>
  <c r="CM1044" i="15"/>
  <c r="CL1044" i="15"/>
  <c r="DC1043" i="15"/>
  <c r="DB1043" i="15"/>
  <c r="DD1043" i="15" s="1"/>
  <c r="DE1043" i="15" s="1"/>
  <c r="CO1043" i="15"/>
  <c r="CN1043" i="15"/>
  <c r="CM1043" i="15"/>
  <c r="CP1043" i="15" s="1"/>
  <c r="CQ1043" i="15" s="1"/>
  <c r="CL1043" i="15"/>
  <c r="DD1042" i="15"/>
  <c r="DE1042" i="15" s="1"/>
  <c r="DC1042" i="15"/>
  <c r="DB1042" i="15"/>
  <c r="CO1042" i="15"/>
  <c r="CN1042" i="15"/>
  <c r="CM1042" i="15"/>
  <c r="CL1042" i="15"/>
  <c r="CP1042" i="15" s="1"/>
  <c r="CQ1042" i="15" s="1"/>
  <c r="DC1041" i="15"/>
  <c r="DB1041" i="15"/>
  <c r="DD1041" i="15" s="1"/>
  <c r="DE1041" i="15" s="1"/>
  <c r="CO1041" i="15"/>
  <c r="CN1041" i="15"/>
  <c r="CM1041" i="15"/>
  <c r="CL1041" i="15"/>
  <c r="CP1041" i="15" s="1"/>
  <c r="CQ1041" i="15" s="1"/>
  <c r="DC1040" i="15"/>
  <c r="DD1040" i="15" s="1"/>
  <c r="DE1040" i="15" s="1"/>
  <c r="DB1040" i="15"/>
  <c r="CP1040" i="15"/>
  <c r="CQ1040" i="15" s="1"/>
  <c r="CO1040" i="15"/>
  <c r="CN1040" i="15"/>
  <c r="CM1040" i="15"/>
  <c r="CL1040" i="15"/>
  <c r="DE1039" i="15"/>
  <c r="DC1039" i="15"/>
  <c r="DB1039" i="15"/>
  <c r="DD1039" i="15" s="1"/>
  <c r="CO1039" i="15"/>
  <c r="CN1039" i="15"/>
  <c r="CM1039" i="15"/>
  <c r="CP1039" i="15" s="1"/>
  <c r="CQ1039" i="15" s="1"/>
  <c r="CL1039" i="15"/>
  <c r="DD1038" i="15"/>
  <c r="DE1038" i="15" s="1"/>
  <c r="DC1038" i="15"/>
  <c r="DB1038" i="15"/>
  <c r="CO1038" i="15"/>
  <c r="CN1038" i="15"/>
  <c r="CM1038" i="15"/>
  <c r="CL1038" i="15"/>
  <c r="CP1038" i="15" s="1"/>
  <c r="CQ1038" i="15" s="1"/>
  <c r="DC1037" i="15"/>
  <c r="DB1037" i="15"/>
  <c r="DD1037" i="15" s="1"/>
  <c r="DE1037" i="15" s="1"/>
  <c r="CQ1037" i="15"/>
  <c r="CO1037" i="15"/>
  <c r="CN1037" i="15"/>
  <c r="CM1037" i="15"/>
  <c r="CL1037" i="15"/>
  <c r="CP1037" i="15" s="1"/>
  <c r="DC1036" i="15"/>
  <c r="DD1036" i="15" s="1"/>
  <c r="DE1036" i="15" s="1"/>
  <c r="DB1036" i="15"/>
  <c r="CP1036" i="15"/>
  <c r="CQ1036" i="15" s="1"/>
  <c r="CO1036" i="15"/>
  <c r="CN1036" i="15"/>
  <c r="CM1036" i="15"/>
  <c r="CL1036" i="15"/>
  <c r="DC1035" i="15"/>
  <c r="DB1035" i="15"/>
  <c r="DD1035" i="15" s="1"/>
  <c r="DE1035" i="15" s="1"/>
  <c r="CO1035" i="15"/>
  <c r="CN1035" i="15"/>
  <c r="CM1035" i="15"/>
  <c r="CP1035" i="15" s="1"/>
  <c r="CQ1035" i="15" s="1"/>
  <c r="CL1035" i="15"/>
  <c r="DD1034" i="15"/>
  <c r="DE1034" i="15" s="1"/>
  <c r="DC1034" i="15"/>
  <c r="DB1034" i="15"/>
  <c r="CO1034" i="15"/>
  <c r="CN1034" i="15"/>
  <c r="CM1034" i="15"/>
  <c r="CL1034" i="15"/>
  <c r="CP1034" i="15" s="1"/>
  <c r="CQ1034" i="15" s="1"/>
  <c r="DC1033" i="15"/>
  <c r="DB1033" i="15"/>
  <c r="DD1033" i="15" s="1"/>
  <c r="DE1033" i="15" s="1"/>
  <c r="CO1033" i="15"/>
  <c r="CN1033" i="15"/>
  <c r="CM1033" i="15"/>
  <c r="CL1033" i="15"/>
  <c r="CP1033" i="15" s="1"/>
  <c r="CQ1033" i="15" s="1"/>
  <c r="DC1032" i="15"/>
  <c r="DD1032" i="15" s="1"/>
  <c r="DE1032" i="15" s="1"/>
  <c r="DB1032" i="15"/>
  <c r="CP1032" i="15"/>
  <c r="CQ1032" i="15" s="1"/>
  <c r="CO1032" i="15"/>
  <c r="CN1032" i="15"/>
  <c r="CM1032" i="15"/>
  <c r="CL1032" i="15"/>
  <c r="DE1031" i="15"/>
  <c r="DC1031" i="15"/>
  <c r="DB1031" i="15"/>
  <c r="DD1031" i="15" s="1"/>
  <c r="CO1031" i="15"/>
  <c r="CN1031" i="15"/>
  <c r="CM1031" i="15"/>
  <c r="CP1031" i="15" s="1"/>
  <c r="CQ1031" i="15" s="1"/>
  <c r="CL1031" i="15"/>
  <c r="DD1030" i="15"/>
  <c r="DE1030" i="15" s="1"/>
  <c r="DC1030" i="15"/>
  <c r="DB1030" i="15"/>
  <c r="CO1030" i="15"/>
  <c r="CN1030" i="15"/>
  <c r="CM1030" i="15"/>
  <c r="CL1030" i="15"/>
  <c r="CP1030" i="15" s="1"/>
  <c r="CQ1030" i="15" s="1"/>
  <c r="DC1029" i="15"/>
  <c r="DB1029" i="15"/>
  <c r="DD1029" i="15" s="1"/>
  <c r="DE1029" i="15" s="1"/>
  <c r="CQ1029" i="15"/>
  <c r="CO1029" i="15"/>
  <c r="CN1029" i="15"/>
  <c r="CM1029" i="15"/>
  <c r="CL1029" i="15"/>
  <c r="CP1029" i="15" s="1"/>
  <c r="DC1028" i="15"/>
  <c r="DD1028" i="15" s="1"/>
  <c r="DE1028" i="15" s="1"/>
  <c r="DB1028" i="15"/>
  <c r="CP1028" i="15"/>
  <c r="CQ1028" i="15" s="1"/>
  <c r="CO1028" i="15"/>
  <c r="CN1028" i="15"/>
  <c r="CM1028" i="15"/>
  <c r="CL1028" i="15"/>
  <c r="DC1027" i="15"/>
  <c r="DB1027" i="15"/>
  <c r="DD1027" i="15" s="1"/>
  <c r="DE1027" i="15" s="1"/>
  <c r="CO1027" i="15"/>
  <c r="CN1027" i="15"/>
  <c r="CM1027" i="15"/>
  <c r="CP1027" i="15" s="1"/>
  <c r="CQ1027" i="15" s="1"/>
  <c r="CL1027" i="15"/>
  <c r="DD1026" i="15"/>
  <c r="DE1026" i="15" s="1"/>
  <c r="DC1026" i="15"/>
  <c r="DB1026" i="15"/>
  <c r="CO1026" i="15"/>
  <c r="CN1026" i="15"/>
  <c r="CM1026" i="15"/>
  <c r="CL1026" i="15"/>
  <c r="CP1026" i="15" s="1"/>
  <c r="CQ1026" i="15" s="1"/>
  <c r="DC1025" i="15"/>
  <c r="DD1025" i="15" s="1"/>
  <c r="DE1025" i="15" s="1"/>
  <c r="DB1025" i="15"/>
  <c r="CO1025" i="15"/>
  <c r="CN1025" i="15"/>
  <c r="CM1025" i="15"/>
  <c r="CL1025" i="15"/>
  <c r="CP1025" i="15" s="1"/>
  <c r="CQ1025" i="15" s="1"/>
  <c r="DC1024" i="15"/>
  <c r="DD1024" i="15" s="1"/>
  <c r="DE1024" i="15" s="1"/>
  <c r="DB1024" i="15"/>
  <c r="CP1024" i="15"/>
  <c r="CQ1024" i="15" s="1"/>
  <c r="CO1024" i="15"/>
  <c r="CN1024" i="15"/>
  <c r="CM1024" i="15"/>
  <c r="CL1024" i="15"/>
  <c r="DE1023" i="15"/>
  <c r="DC1023" i="15"/>
  <c r="DB1023" i="15"/>
  <c r="DD1023" i="15" s="1"/>
  <c r="CO1023" i="15"/>
  <c r="CN1023" i="15"/>
  <c r="CM1023" i="15"/>
  <c r="CP1023" i="15" s="1"/>
  <c r="CQ1023" i="15" s="1"/>
  <c r="CL1023" i="15"/>
  <c r="DD1022" i="15"/>
  <c r="DE1022" i="15" s="1"/>
  <c r="DC1022" i="15"/>
  <c r="DB1022" i="15"/>
  <c r="CO1022" i="15"/>
  <c r="CN1022" i="15"/>
  <c r="CM1022" i="15"/>
  <c r="CL1022" i="15"/>
  <c r="CP1022" i="15" s="1"/>
  <c r="CQ1022" i="15" s="1"/>
  <c r="DC1021" i="15"/>
  <c r="DD1021" i="15" s="1"/>
  <c r="DE1021" i="15" s="1"/>
  <c r="DB1021" i="15"/>
  <c r="CQ1021" i="15"/>
  <c r="CO1021" i="15"/>
  <c r="CN1021" i="15"/>
  <c r="CM1021" i="15"/>
  <c r="CL1021" i="15"/>
  <c r="CP1021" i="15" s="1"/>
  <c r="DC1020" i="15"/>
  <c r="DD1020" i="15" s="1"/>
  <c r="DE1020" i="15" s="1"/>
  <c r="DB1020" i="15"/>
  <c r="CP1020" i="15"/>
  <c r="CQ1020" i="15" s="1"/>
  <c r="CO1020" i="15"/>
  <c r="CN1020" i="15"/>
  <c r="CM1020" i="15"/>
  <c r="CL1020" i="15"/>
  <c r="DC1019" i="15"/>
  <c r="DB1019" i="15"/>
  <c r="DD1019" i="15" s="1"/>
  <c r="DE1019" i="15" s="1"/>
  <c r="CO1019" i="15"/>
  <c r="CN1019" i="15"/>
  <c r="CM1019" i="15"/>
  <c r="CP1019" i="15" s="1"/>
  <c r="CQ1019" i="15" s="1"/>
  <c r="CL1019" i="15"/>
  <c r="DD1018" i="15"/>
  <c r="DE1018" i="15" s="1"/>
  <c r="DC1018" i="15"/>
  <c r="DB1018" i="15"/>
  <c r="CO1018" i="15"/>
  <c r="CN1018" i="15"/>
  <c r="CM1018" i="15"/>
  <c r="CL1018" i="15"/>
  <c r="CP1018" i="15" s="1"/>
  <c r="CQ1018" i="15" s="1"/>
  <c r="DC1017" i="15"/>
  <c r="DD1017" i="15" s="1"/>
  <c r="DE1017" i="15" s="1"/>
  <c r="DB1017" i="15"/>
  <c r="CO1017" i="15"/>
  <c r="CN1017" i="15"/>
  <c r="CM1017" i="15"/>
  <c r="CL1017" i="15"/>
  <c r="CP1017" i="15" s="1"/>
  <c r="CQ1017" i="15" s="1"/>
  <c r="DC1016" i="15"/>
  <c r="DD1016" i="15" s="1"/>
  <c r="DE1016" i="15" s="1"/>
  <c r="DB1016" i="15"/>
  <c r="CP1016" i="15"/>
  <c r="CQ1016" i="15" s="1"/>
  <c r="CO1016" i="15"/>
  <c r="CN1016" i="15"/>
  <c r="CM1016" i="15"/>
  <c r="CL1016" i="15"/>
  <c r="DE1015" i="15"/>
  <c r="DC1015" i="15"/>
  <c r="DB1015" i="15"/>
  <c r="DD1015" i="15" s="1"/>
  <c r="CO1015" i="15"/>
  <c r="CN1015" i="15"/>
  <c r="CM1015" i="15"/>
  <c r="CP1015" i="15" s="1"/>
  <c r="CQ1015" i="15" s="1"/>
  <c r="CL1015" i="15"/>
  <c r="DD1014" i="15"/>
  <c r="DE1014" i="15" s="1"/>
  <c r="DC1014" i="15"/>
  <c r="DB1014" i="15"/>
  <c r="CO1014" i="15"/>
  <c r="CN1014" i="15"/>
  <c r="CM1014" i="15"/>
  <c r="CL1014" i="15"/>
  <c r="CP1014" i="15" s="1"/>
  <c r="CQ1014" i="15" s="1"/>
  <c r="DC1013" i="15"/>
  <c r="DD1013" i="15" s="1"/>
  <c r="DE1013" i="15" s="1"/>
  <c r="DB1013" i="15"/>
  <c r="CQ1013" i="15"/>
  <c r="CO1013" i="15"/>
  <c r="CN1013" i="15"/>
  <c r="CM1013" i="15"/>
  <c r="CL1013" i="15"/>
  <c r="CP1013" i="15" s="1"/>
  <c r="DC1012" i="15"/>
  <c r="DD1012" i="15" s="1"/>
  <c r="DE1012" i="15" s="1"/>
  <c r="DB1012" i="15"/>
  <c r="CP1012" i="15"/>
  <c r="CQ1012" i="15" s="1"/>
  <c r="CO1012" i="15"/>
  <c r="CN1012" i="15"/>
  <c r="CM1012" i="15"/>
  <c r="CL1012" i="15"/>
  <c r="DC1011" i="15"/>
  <c r="DB1011" i="15"/>
  <c r="DD1011" i="15" s="1"/>
  <c r="DE1011" i="15" s="1"/>
  <c r="CO1011" i="15"/>
  <c r="CN1011" i="15"/>
  <c r="CM1011" i="15"/>
  <c r="CP1011" i="15" s="1"/>
  <c r="CQ1011" i="15" s="1"/>
  <c r="CL1011" i="15"/>
  <c r="DD1010" i="15"/>
  <c r="DE1010" i="15" s="1"/>
  <c r="DC1010" i="15"/>
  <c r="DB1010" i="15"/>
  <c r="CO1010" i="15"/>
  <c r="CN1010" i="15"/>
  <c r="CM1010" i="15"/>
  <c r="CL1010" i="15"/>
  <c r="CP1010" i="15" s="1"/>
  <c r="CQ1010" i="15" s="1"/>
  <c r="DC1009" i="15"/>
  <c r="DD1009" i="15" s="1"/>
  <c r="DE1009" i="15" s="1"/>
  <c r="DB1009" i="15"/>
  <c r="CO1009" i="15"/>
  <c r="CN1009" i="15"/>
  <c r="CM1009" i="15"/>
  <c r="CL1009" i="15"/>
  <c r="CP1009" i="15" s="1"/>
  <c r="CQ1009" i="15" s="1"/>
  <c r="DC1008" i="15"/>
  <c r="DD1008" i="15" s="1"/>
  <c r="DE1008" i="15" s="1"/>
  <c r="DB1008" i="15"/>
  <c r="CP1008" i="15"/>
  <c r="CQ1008" i="15" s="1"/>
  <c r="CO1008" i="15"/>
  <c r="CN1008" i="15"/>
  <c r="CM1008" i="15"/>
  <c r="CL1008" i="15"/>
  <c r="DE1007" i="15"/>
  <c r="DC1007" i="15"/>
  <c r="DB1007" i="15"/>
  <c r="DD1007" i="15" s="1"/>
  <c r="CO1007" i="15"/>
  <c r="CN1007" i="15"/>
  <c r="CM1007" i="15"/>
  <c r="CP1007" i="15" s="1"/>
  <c r="CQ1007" i="15" s="1"/>
  <c r="CL1007" i="15"/>
  <c r="DD1006" i="15"/>
  <c r="DE1006" i="15" s="1"/>
  <c r="DC1006" i="15"/>
  <c r="DB1006" i="15"/>
  <c r="CO1006" i="15"/>
  <c r="CN1006" i="15"/>
  <c r="CM1006" i="15"/>
  <c r="CL1006" i="15"/>
  <c r="CP1006" i="15" s="1"/>
  <c r="CQ1006" i="15" s="1"/>
  <c r="DC1005" i="15"/>
  <c r="DD1005" i="15" s="1"/>
  <c r="DE1005" i="15" s="1"/>
  <c r="DB1005" i="15"/>
  <c r="CQ1005" i="15"/>
  <c r="CO1005" i="15"/>
  <c r="CN1005" i="15"/>
  <c r="CM1005" i="15"/>
  <c r="CL1005" i="15"/>
  <c r="CP1005" i="15" s="1"/>
  <c r="DC1004" i="15"/>
  <c r="DD1004" i="15" s="1"/>
  <c r="DE1004" i="15" s="1"/>
  <c r="DB1004" i="15"/>
  <c r="CP1004" i="15"/>
  <c r="CQ1004" i="15" s="1"/>
  <c r="CO1004" i="15"/>
  <c r="CN1004" i="15"/>
  <c r="CM1004" i="15"/>
  <c r="CL1004" i="15"/>
  <c r="DC1003" i="15"/>
  <c r="DB1003" i="15"/>
  <c r="DD1003" i="15" s="1"/>
  <c r="DE1003" i="15" s="1"/>
  <c r="CO1003" i="15"/>
  <c r="CN1003" i="15"/>
  <c r="CM1003" i="15"/>
  <c r="CP1003" i="15" s="1"/>
  <c r="CQ1003" i="15" s="1"/>
  <c r="CL1003" i="15"/>
  <c r="DD1002" i="15"/>
  <c r="DE1002" i="15" s="1"/>
  <c r="DC1002" i="15"/>
  <c r="DB1002" i="15"/>
  <c r="CO1002" i="15"/>
  <c r="CN1002" i="15"/>
  <c r="CM1002" i="15"/>
  <c r="CL1002" i="15"/>
  <c r="CP1002" i="15" s="1"/>
  <c r="CQ1002" i="15" s="1"/>
  <c r="DC1001" i="15"/>
  <c r="DD1001" i="15" s="1"/>
  <c r="DE1001" i="15" s="1"/>
  <c r="DB1001" i="15"/>
  <c r="CO1001" i="15"/>
  <c r="CN1001" i="15"/>
  <c r="CM1001" i="15"/>
  <c r="CL1001" i="15"/>
  <c r="CP1001" i="15" s="1"/>
  <c r="CQ1001" i="15" s="1"/>
  <c r="DC1000" i="15"/>
  <c r="DD1000" i="15" s="1"/>
  <c r="DE1000" i="15" s="1"/>
  <c r="DB1000" i="15"/>
  <c r="CP1000" i="15"/>
  <c r="CQ1000" i="15" s="1"/>
  <c r="CO1000" i="15"/>
  <c r="CN1000" i="15"/>
  <c r="CM1000" i="15"/>
  <c r="CL1000" i="15"/>
  <c r="DE999" i="15"/>
  <c r="DC999" i="15"/>
  <c r="DB999" i="15"/>
  <c r="DD999" i="15" s="1"/>
  <c r="CO999" i="15"/>
  <c r="CN999" i="15"/>
  <c r="CM999" i="15"/>
  <c r="CP999" i="15" s="1"/>
  <c r="CQ999" i="15" s="1"/>
  <c r="CL999" i="15"/>
  <c r="DD998" i="15"/>
  <c r="DE998" i="15" s="1"/>
  <c r="DC998" i="15"/>
  <c r="DB998" i="15"/>
  <c r="CO998" i="15"/>
  <c r="CN998" i="15"/>
  <c r="CM998" i="15"/>
  <c r="CL998" i="15"/>
  <c r="CP998" i="15" s="1"/>
  <c r="CQ998" i="15" s="1"/>
  <c r="DC997" i="15"/>
  <c r="DD997" i="15" s="1"/>
  <c r="DE997" i="15" s="1"/>
  <c r="DB997" i="15"/>
  <c r="CO997" i="15"/>
  <c r="CN997" i="15"/>
  <c r="CM997" i="15"/>
  <c r="CL997" i="15"/>
  <c r="DC996" i="15"/>
  <c r="DD996" i="15" s="1"/>
  <c r="DE996" i="15" s="1"/>
  <c r="DB996" i="15"/>
  <c r="CP996" i="15"/>
  <c r="CQ996" i="15" s="1"/>
  <c r="CO996" i="15"/>
  <c r="CN996" i="15"/>
  <c r="CM996" i="15"/>
  <c r="CL996" i="15"/>
  <c r="DC995" i="15"/>
  <c r="DB995" i="15"/>
  <c r="DD995" i="15" s="1"/>
  <c r="DE995" i="15" s="1"/>
  <c r="CO995" i="15"/>
  <c r="CN995" i="15"/>
  <c r="CM995" i="15"/>
  <c r="CP995" i="15" s="1"/>
  <c r="CQ995" i="15" s="1"/>
  <c r="CL995" i="15"/>
  <c r="DD994" i="15"/>
  <c r="DE994" i="15" s="1"/>
  <c r="DC994" i="15"/>
  <c r="DB994" i="15"/>
  <c r="CO994" i="15"/>
  <c r="CN994" i="15"/>
  <c r="CM994" i="15"/>
  <c r="CL994" i="15"/>
  <c r="CP994" i="15" s="1"/>
  <c r="CQ994" i="15" s="1"/>
  <c r="DC993" i="15"/>
  <c r="DD993" i="15" s="1"/>
  <c r="DE993" i="15" s="1"/>
  <c r="DB993" i="15"/>
  <c r="CO993" i="15"/>
  <c r="CN993" i="15"/>
  <c r="CM993" i="15"/>
  <c r="CL993" i="15"/>
  <c r="CP993" i="15" s="1"/>
  <c r="CQ993" i="15" s="1"/>
  <c r="DC992" i="15"/>
  <c r="DD992" i="15" s="1"/>
  <c r="DE992" i="15" s="1"/>
  <c r="DB992" i="15"/>
  <c r="CP992" i="15"/>
  <c r="CQ992" i="15" s="1"/>
  <c r="CO992" i="15"/>
  <c r="CN992" i="15"/>
  <c r="CM992" i="15"/>
  <c r="CL992" i="15"/>
  <c r="DE991" i="15"/>
  <c r="DC991" i="15"/>
  <c r="DD991" i="15" s="1"/>
  <c r="DB991" i="15"/>
  <c r="CO991" i="15"/>
  <c r="CN991" i="15"/>
  <c r="CM991" i="15"/>
  <c r="CP991" i="15" s="1"/>
  <c r="CQ991" i="15" s="1"/>
  <c r="CL991" i="15"/>
  <c r="DD990" i="15"/>
  <c r="DE990" i="15" s="1"/>
  <c r="DC990" i="15"/>
  <c r="DB990" i="15"/>
  <c r="CO990" i="15"/>
  <c r="CN990" i="15"/>
  <c r="CM990" i="15"/>
  <c r="CL990" i="15"/>
  <c r="CP990" i="15" s="1"/>
  <c r="CQ990" i="15" s="1"/>
  <c r="DC989" i="15"/>
  <c r="DD989" i="15" s="1"/>
  <c r="DE989" i="15" s="1"/>
  <c r="DB989" i="15"/>
  <c r="CO989" i="15"/>
  <c r="CN989" i="15"/>
  <c r="CM989" i="15"/>
  <c r="CL989" i="15"/>
  <c r="DC988" i="15"/>
  <c r="DD988" i="15" s="1"/>
  <c r="DE988" i="15" s="1"/>
  <c r="DB988" i="15"/>
  <c r="CP988" i="15"/>
  <c r="CQ988" i="15" s="1"/>
  <c r="CO988" i="15"/>
  <c r="CN988" i="15"/>
  <c r="CM988" i="15"/>
  <c r="CL988" i="15"/>
  <c r="DC987" i="15"/>
  <c r="DD987" i="15" s="1"/>
  <c r="DE987" i="15" s="1"/>
  <c r="DB987" i="15"/>
  <c r="CO987" i="15"/>
  <c r="CN987" i="15"/>
  <c r="CM987" i="15"/>
  <c r="CP987" i="15" s="1"/>
  <c r="CQ987" i="15" s="1"/>
  <c r="CL987" i="15"/>
  <c r="DD986" i="15"/>
  <c r="DE986" i="15" s="1"/>
  <c r="DC986" i="15"/>
  <c r="DB986" i="15"/>
  <c r="CO986" i="15"/>
  <c r="CN986" i="15"/>
  <c r="CM986" i="15"/>
  <c r="CL986" i="15"/>
  <c r="CP986" i="15" s="1"/>
  <c r="CQ986" i="15" s="1"/>
  <c r="DC985" i="15"/>
  <c r="DD985" i="15" s="1"/>
  <c r="DE985" i="15" s="1"/>
  <c r="DB985" i="15"/>
  <c r="CO985" i="15"/>
  <c r="CN985" i="15"/>
  <c r="CM985" i="15"/>
  <c r="CL985" i="15"/>
  <c r="CP985" i="15" s="1"/>
  <c r="CQ985" i="15" s="1"/>
  <c r="DC984" i="15"/>
  <c r="DD984" i="15" s="1"/>
  <c r="DE984" i="15" s="1"/>
  <c r="DB984" i="15"/>
  <c r="CP984" i="15"/>
  <c r="CQ984" i="15" s="1"/>
  <c r="CO984" i="15"/>
  <c r="CN984" i="15"/>
  <c r="CM984" i="15"/>
  <c r="CL984" i="15"/>
  <c r="DE983" i="15"/>
  <c r="DC983" i="15"/>
  <c r="DD983" i="15" s="1"/>
  <c r="DB983" i="15"/>
  <c r="CO983" i="15"/>
  <c r="CN983" i="15"/>
  <c r="CM983" i="15"/>
  <c r="CP983" i="15" s="1"/>
  <c r="CQ983" i="15" s="1"/>
  <c r="CL983" i="15"/>
  <c r="DD982" i="15"/>
  <c r="DE982" i="15" s="1"/>
  <c r="DC982" i="15"/>
  <c r="DB982" i="15"/>
  <c r="CO982" i="15"/>
  <c r="CN982" i="15"/>
  <c r="CM982" i="15"/>
  <c r="CL982" i="15"/>
  <c r="CP982" i="15" s="1"/>
  <c r="CQ982" i="15" s="1"/>
  <c r="DC981" i="15"/>
  <c r="DD981" i="15" s="1"/>
  <c r="DE981" i="15" s="1"/>
  <c r="DB981" i="15"/>
  <c r="CO981" i="15"/>
  <c r="CN981" i="15"/>
  <c r="CM981" i="15"/>
  <c r="CL981" i="15"/>
  <c r="DC980" i="15"/>
  <c r="DD980" i="15" s="1"/>
  <c r="DE980" i="15" s="1"/>
  <c r="DB980" i="15"/>
  <c r="CP980" i="15"/>
  <c r="CQ980" i="15" s="1"/>
  <c r="CO980" i="15"/>
  <c r="CN980" i="15"/>
  <c r="CM980" i="15"/>
  <c r="CL980" i="15"/>
  <c r="DC979" i="15"/>
  <c r="DD979" i="15" s="1"/>
  <c r="DE979" i="15" s="1"/>
  <c r="DB979" i="15"/>
  <c r="CO979" i="15"/>
  <c r="CN979" i="15"/>
  <c r="CM979" i="15"/>
  <c r="CP979" i="15" s="1"/>
  <c r="CQ979" i="15" s="1"/>
  <c r="CL979" i="15"/>
  <c r="DD978" i="15"/>
  <c r="DE978" i="15" s="1"/>
  <c r="DC978" i="15"/>
  <c r="DB978" i="15"/>
  <c r="CO978" i="15"/>
  <c r="CN978" i="15"/>
  <c r="CM978" i="15"/>
  <c r="CL978" i="15"/>
  <c r="CP978" i="15" s="1"/>
  <c r="CQ978" i="15" s="1"/>
  <c r="DC977" i="15"/>
  <c r="DD977" i="15" s="1"/>
  <c r="DE977" i="15" s="1"/>
  <c r="DB977" i="15"/>
  <c r="CO977" i="15"/>
  <c r="CN977" i="15"/>
  <c r="CM977" i="15"/>
  <c r="CL977" i="15"/>
  <c r="CP977" i="15" s="1"/>
  <c r="CQ977" i="15" s="1"/>
  <c r="DC976" i="15"/>
  <c r="DD976" i="15" s="1"/>
  <c r="DE976" i="15" s="1"/>
  <c r="DB976" i="15"/>
  <c r="CP976" i="15"/>
  <c r="CQ976" i="15" s="1"/>
  <c r="CO976" i="15"/>
  <c r="CN976" i="15"/>
  <c r="CM976" i="15"/>
  <c r="CL976" i="15"/>
  <c r="DE975" i="15"/>
  <c r="DC975" i="15"/>
  <c r="DD975" i="15" s="1"/>
  <c r="DB975" i="15"/>
  <c r="CO975" i="15"/>
  <c r="CN975" i="15"/>
  <c r="CM975" i="15"/>
  <c r="CP975" i="15" s="1"/>
  <c r="CQ975" i="15" s="1"/>
  <c r="CL975" i="15"/>
  <c r="DD974" i="15"/>
  <c r="DE974" i="15" s="1"/>
  <c r="DC974" i="15"/>
  <c r="DB974" i="15"/>
  <c r="CO974" i="15"/>
  <c r="CN974" i="15"/>
  <c r="CM974" i="15"/>
  <c r="CL974" i="15"/>
  <c r="CP974" i="15" s="1"/>
  <c r="CQ974" i="15" s="1"/>
  <c r="DC973" i="15"/>
  <c r="DD973" i="15" s="1"/>
  <c r="DE973" i="15" s="1"/>
  <c r="DB973" i="15"/>
  <c r="CO973" i="15"/>
  <c r="CN973" i="15"/>
  <c r="CM973" i="15"/>
  <c r="CL973" i="15"/>
  <c r="DC972" i="15"/>
  <c r="DD972" i="15" s="1"/>
  <c r="DE972" i="15" s="1"/>
  <c r="DB972" i="15"/>
  <c r="CP972" i="15"/>
  <c r="CQ972" i="15" s="1"/>
  <c r="CO972" i="15"/>
  <c r="CN972" i="15"/>
  <c r="CM972" i="15"/>
  <c r="CL972" i="15"/>
  <c r="DC971" i="15"/>
  <c r="DD971" i="15" s="1"/>
  <c r="DE971" i="15" s="1"/>
  <c r="DB971" i="15"/>
  <c r="CO971" i="15"/>
  <c r="CN971" i="15"/>
  <c r="CM971" i="15"/>
  <c r="CP971" i="15" s="1"/>
  <c r="CQ971" i="15" s="1"/>
  <c r="CL971" i="15"/>
  <c r="DD970" i="15"/>
  <c r="DE970" i="15" s="1"/>
  <c r="DC970" i="15"/>
  <c r="DB970" i="15"/>
  <c r="CO970" i="15"/>
  <c r="CN970" i="15"/>
  <c r="CM970" i="15"/>
  <c r="CL970" i="15"/>
  <c r="CP970" i="15" s="1"/>
  <c r="CQ970" i="15" s="1"/>
  <c r="DC969" i="15"/>
  <c r="DD969" i="15" s="1"/>
  <c r="DE969" i="15" s="1"/>
  <c r="DB969" i="15"/>
  <c r="CO969" i="15"/>
  <c r="CN969" i="15"/>
  <c r="CM969" i="15"/>
  <c r="CL969" i="15"/>
  <c r="CP969" i="15" s="1"/>
  <c r="CQ969" i="15" s="1"/>
  <c r="DC968" i="15"/>
  <c r="DD968" i="15" s="1"/>
  <c r="DE968" i="15" s="1"/>
  <c r="DB968" i="15"/>
  <c r="CP968" i="15"/>
  <c r="CQ968" i="15" s="1"/>
  <c r="CO968" i="15"/>
  <c r="CN968" i="15"/>
  <c r="CM968" i="15"/>
  <c r="CL968" i="15"/>
  <c r="DE967" i="15"/>
  <c r="DC967" i="15"/>
  <c r="DD967" i="15" s="1"/>
  <c r="DB967" i="15"/>
  <c r="CO967" i="15"/>
  <c r="CN967" i="15"/>
  <c r="CM967" i="15"/>
  <c r="CP967" i="15" s="1"/>
  <c r="CQ967" i="15" s="1"/>
  <c r="CL967" i="15"/>
  <c r="DD966" i="15"/>
  <c r="DE966" i="15" s="1"/>
  <c r="DC966" i="15"/>
  <c r="DB966" i="15"/>
  <c r="CO966" i="15"/>
  <c r="CN966" i="15"/>
  <c r="CM966" i="15"/>
  <c r="CL966" i="15"/>
  <c r="CP966" i="15" s="1"/>
  <c r="CQ966" i="15" s="1"/>
  <c r="DC965" i="15"/>
  <c r="DD965" i="15" s="1"/>
  <c r="DE965" i="15" s="1"/>
  <c r="DB965" i="15"/>
  <c r="CO965" i="15"/>
  <c r="CN965" i="15"/>
  <c r="CM965" i="15"/>
  <c r="CL965" i="15"/>
  <c r="DC964" i="15"/>
  <c r="DD964" i="15" s="1"/>
  <c r="DE964" i="15" s="1"/>
  <c r="DB964" i="15"/>
  <c r="CP964" i="15"/>
  <c r="CQ964" i="15" s="1"/>
  <c r="CO964" i="15"/>
  <c r="CN964" i="15"/>
  <c r="CM964" i="15"/>
  <c r="CL964" i="15"/>
  <c r="DC963" i="15"/>
  <c r="DD963" i="15" s="1"/>
  <c r="DE963" i="15" s="1"/>
  <c r="DB963" i="15"/>
  <c r="CO963" i="15"/>
  <c r="CN963" i="15"/>
  <c r="CM963" i="15"/>
  <c r="CP963" i="15" s="1"/>
  <c r="CQ963" i="15" s="1"/>
  <c r="CL963" i="15"/>
  <c r="DD962" i="15"/>
  <c r="DE962" i="15" s="1"/>
  <c r="DC962" i="15"/>
  <c r="DB962" i="15"/>
  <c r="CO962" i="15"/>
  <c r="CN962" i="15"/>
  <c r="CM962" i="15"/>
  <c r="CL962" i="15"/>
  <c r="CP962" i="15" s="1"/>
  <c r="CQ962" i="15" s="1"/>
  <c r="DC961" i="15"/>
  <c r="DD961" i="15" s="1"/>
  <c r="DE961" i="15" s="1"/>
  <c r="DB961" i="15"/>
  <c r="CO961" i="15"/>
  <c r="CN961" i="15"/>
  <c r="CM961" i="15"/>
  <c r="CL961" i="15"/>
  <c r="CP961" i="15" s="1"/>
  <c r="CQ961" i="15" s="1"/>
  <c r="DC960" i="15"/>
  <c r="DD960" i="15" s="1"/>
  <c r="DE960" i="15" s="1"/>
  <c r="DB960" i="15"/>
  <c r="CP960" i="15"/>
  <c r="CQ960" i="15" s="1"/>
  <c r="CO960" i="15"/>
  <c r="CN960" i="15"/>
  <c r="CM960" i="15"/>
  <c r="CL960" i="15"/>
  <c r="DE959" i="15"/>
  <c r="DC959" i="15"/>
  <c r="DD959" i="15" s="1"/>
  <c r="DB959" i="15"/>
  <c r="CO959" i="15"/>
  <c r="CN959" i="15"/>
  <c r="CM959" i="15"/>
  <c r="CP959" i="15" s="1"/>
  <c r="CQ959" i="15" s="1"/>
  <c r="CL959" i="15"/>
  <c r="DD958" i="15"/>
  <c r="DE958" i="15" s="1"/>
  <c r="DC958" i="15"/>
  <c r="DB958" i="15"/>
  <c r="CO958" i="15"/>
  <c r="CN958" i="15"/>
  <c r="CM958" i="15"/>
  <c r="CL958" i="15"/>
  <c r="CP958" i="15" s="1"/>
  <c r="CQ958" i="15" s="1"/>
  <c r="DC957" i="15"/>
  <c r="DD957" i="15" s="1"/>
  <c r="DE957" i="15" s="1"/>
  <c r="DB957" i="15"/>
  <c r="CO957" i="15"/>
  <c r="CN957" i="15"/>
  <c r="CM957" i="15"/>
  <c r="CL957" i="15"/>
  <c r="DC956" i="15"/>
  <c r="DD956" i="15" s="1"/>
  <c r="DE956" i="15" s="1"/>
  <c r="DB956" i="15"/>
  <c r="CP956" i="15"/>
  <c r="CQ956" i="15" s="1"/>
  <c r="CO956" i="15"/>
  <c r="CN956" i="15"/>
  <c r="CM956" i="15"/>
  <c r="CL956" i="15"/>
  <c r="DC955" i="15"/>
  <c r="DD955" i="15" s="1"/>
  <c r="DE955" i="15" s="1"/>
  <c r="DB955" i="15"/>
  <c r="CO955" i="15"/>
  <c r="CN955" i="15"/>
  <c r="CM955" i="15"/>
  <c r="CP955" i="15" s="1"/>
  <c r="CQ955" i="15" s="1"/>
  <c r="CL955" i="15"/>
  <c r="DD954" i="15"/>
  <c r="DE954" i="15" s="1"/>
  <c r="DC954" i="15"/>
  <c r="DB954" i="15"/>
  <c r="CO954" i="15"/>
  <c r="CN954" i="15"/>
  <c r="CM954" i="15"/>
  <c r="CL954" i="15"/>
  <c r="CP954" i="15" s="1"/>
  <c r="CQ954" i="15" s="1"/>
  <c r="DC953" i="15"/>
  <c r="DD953" i="15" s="1"/>
  <c r="DE953" i="15" s="1"/>
  <c r="DB953" i="15"/>
  <c r="CO953" i="15"/>
  <c r="CN953" i="15"/>
  <c r="CM953" i="15"/>
  <c r="CL953" i="15"/>
  <c r="CP953" i="15" s="1"/>
  <c r="CQ953" i="15" s="1"/>
  <c r="DC952" i="15"/>
  <c r="DD952" i="15" s="1"/>
  <c r="DE952" i="15" s="1"/>
  <c r="DB952" i="15"/>
  <c r="CP952" i="15"/>
  <c r="CQ952" i="15" s="1"/>
  <c r="CO952" i="15"/>
  <c r="CN952" i="15"/>
  <c r="CM952" i="15"/>
  <c r="CL952" i="15"/>
  <c r="DE951" i="15"/>
  <c r="DC951" i="15"/>
  <c r="DD951" i="15" s="1"/>
  <c r="DB951" i="15"/>
  <c r="CO951" i="15"/>
  <c r="CN951" i="15"/>
  <c r="CM951" i="15"/>
  <c r="CP951" i="15" s="1"/>
  <c r="CQ951" i="15" s="1"/>
  <c r="CL951" i="15"/>
  <c r="DD950" i="15"/>
  <c r="DE950" i="15" s="1"/>
  <c r="DC950" i="15"/>
  <c r="DB950" i="15"/>
  <c r="CO950" i="15"/>
  <c r="CN950" i="15"/>
  <c r="CM950" i="15"/>
  <c r="CL950" i="15"/>
  <c r="CP950" i="15" s="1"/>
  <c r="CQ950" i="15" s="1"/>
  <c r="DC949" i="15"/>
  <c r="DD949" i="15" s="1"/>
  <c r="DE949" i="15" s="1"/>
  <c r="DB949" i="15"/>
  <c r="CO949" i="15"/>
  <c r="CN949" i="15"/>
  <c r="CM949" i="15"/>
  <c r="CL949" i="15"/>
  <c r="DC948" i="15"/>
  <c r="DD948" i="15" s="1"/>
  <c r="DE948" i="15" s="1"/>
  <c r="DB948" i="15"/>
  <c r="CP948" i="15"/>
  <c r="CQ948" i="15" s="1"/>
  <c r="CO948" i="15"/>
  <c r="CN948" i="15"/>
  <c r="CM948" i="15"/>
  <c r="CL948" i="15"/>
  <c r="DC947" i="15"/>
  <c r="DD947" i="15" s="1"/>
  <c r="DE947" i="15" s="1"/>
  <c r="DB947" i="15"/>
  <c r="CO947" i="15"/>
  <c r="CN947" i="15"/>
  <c r="CM947" i="15"/>
  <c r="CP947" i="15" s="1"/>
  <c r="CQ947" i="15" s="1"/>
  <c r="CL947" i="15"/>
  <c r="DD946" i="15"/>
  <c r="DE946" i="15" s="1"/>
  <c r="DC946" i="15"/>
  <c r="DB946" i="15"/>
  <c r="CO946" i="15"/>
  <c r="CN946" i="15"/>
  <c r="CM946" i="15"/>
  <c r="CL946" i="15"/>
  <c r="CP946" i="15" s="1"/>
  <c r="CQ946" i="15" s="1"/>
  <c r="DC945" i="15"/>
  <c r="DD945" i="15" s="1"/>
  <c r="DE945" i="15" s="1"/>
  <c r="DB945" i="15"/>
  <c r="CO945" i="15"/>
  <c r="CN945" i="15"/>
  <c r="CM945" i="15"/>
  <c r="CL945" i="15"/>
  <c r="CP945" i="15" s="1"/>
  <c r="CQ945" i="15" s="1"/>
  <c r="DC944" i="15"/>
  <c r="DD944" i="15" s="1"/>
  <c r="DE944" i="15" s="1"/>
  <c r="DB944" i="15"/>
  <c r="CP944" i="15"/>
  <c r="CQ944" i="15" s="1"/>
  <c r="CO944" i="15"/>
  <c r="CN944" i="15"/>
  <c r="CM944" i="15"/>
  <c r="CL944" i="15"/>
  <c r="DE943" i="15"/>
  <c r="DC943" i="15"/>
  <c r="DD943" i="15" s="1"/>
  <c r="DB943" i="15"/>
  <c r="CO943" i="15"/>
  <c r="CN943" i="15"/>
  <c r="CM943" i="15"/>
  <c r="CP943" i="15" s="1"/>
  <c r="CQ943" i="15" s="1"/>
  <c r="CL943" i="15"/>
  <c r="DD942" i="15"/>
  <c r="DE942" i="15" s="1"/>
  <c r="DC942" i="15"/>
  <c r="DB942" i="15"/>
  <c r="CO942" i="15"/>
  <c r="CN942" i="15"/>
  <c r="CM942" i="15"/>
  <c r="CL942" i="15"/>
  <c r="CP942" i="15" s="1"/>
  <c r="CQ942" i="15" s="1"/>
  <c r="DC941" i="15"/>
  <c r="DD941" i="15" s="1"/>
  <c r="DE941" i="15" s="1"/>
  <c r="DB941" i="15"/>
  <c r="CO941" i="15"/>
  <c r="CN941" i="15"/>
  <c r="CM941" i="15"/>
  <c r="CL941" i="15"/>
  <c r="DC940" i="15"/>
  <c r="DD940" i="15" s="1"/>
  <c r="DE940" i="15" s="1"/>
  <c r="DB940" i="15"/>
  <c r="CP940" i="15"/>
  <c r="CQ940" i="15" s="1"/>
  <c r="CO940" i="15"/>
  <c r="CN940" i="15"/>
  <c r="CM940" i="15"/>
  <c r="CL940" i="15"/>
  <c r="DC939" i="15"/>
  <c r="DD939" i="15" s="1"/>
  <c r="DE939" i="15" s="1"/>
  <c r="DB939" i="15"/>
  <c r="CO939" i="15"/>
  <c r="CN939" i="15"/>
  <c r="CM939" i="15"/>
  <c r="CP939" i="15" s="1"/>
  <c r="CQ939" i="15" s="1"/>
  <c r="CL939" i="15"/>
  <c r="DD938" i="15"/>
  <c r="DE938" i="15" s="1"/>
  <c r="DC938" i="15"/>
  <c r="DB938" i="15"/>
  <c r="CO938" i="15"/>
  <c r="CN938" i="15"/>
  <c r="CM938" i="15"/>
  <c r="CL938" i="15"/>
  <c r="CP938" i="15" s="1"/>
  <c r="CQ938" i="15" s="1"/>
  <c r="DC937" i="15"/>
  <c r="DD937" i="15" s="1"/>
  <c r="DE937" i="15" s="1"/>
  <c r="DB937" i="15"/>
  <c r="CO937" i="15"/>
  <c r="CN937" i="15"/>
  <c r="CM937" i="15"/>
  <c r="CL937" i="15"/>
  <c r="CP937" i="15" s="1"/>
  <c r="CQ937" i="15" s="1"/>
  <c r="DC936" i="15"/>
  <c r="DD936" i="15" s="1"/>
  <c r="DE936" i="15" s="1"/>
  <c r="DB936" i="15"/>
  <c r="CP936" i="15"/>
  <c r="CQ936" i="15" s="1"/>
  <c r="CO936" i="15"/>
  <c r="CN936" i="15"/>
  <c r="CM936" i="15"/>
  <c r="CL936" i="15"/>
  <c r="DE935" i="15"/>
  <c r="DC935" i="15"/>
  <c r="DD935" i="15" s="1"/>
  <c r="DB935" i="15"/>
  <c r="CO935" i="15"/>
  <c r="CN935" i="15"/>
  <c r="CM935" i="15"/>
  <c r="CP935" i="15" s="1"/>
  <c r="CQ935" i="15" s="1"/>
  <c r="CL935" i="15"/>
  <c r="DD934" i="15"/>
  <c r="DE934" i="15" s="1"/>
  <c r="DC934" i="15"/>
  <c r="DB934" i="15"/>
  <c r="CO934" i="15"/>
  <c r="CN934" i="15"/>
  <c r="CM934" i="15"/>
  <c r="CL934" i="15"/>
  <c r="CP934" i="15" s="1"/>
  <c r="CQ934" i="15" s="1"/>
  <c r="DC933" i="15"/>
  <c r="DD933" i="15" s="1"/>
  <c r="DE933" i="15" s="1"/>
  <c r="DB933" i="15"/>
  <c r="CO933" i="15"/>
  <c r="CN933" i="15"/>
  <c r="CM933" i="15"/>
  <c r="CL933" i="15"/>
  <c r="DC932" i="15"/>
  <c r="DD932" i="15" s="1"/>
  <c r="DE932" i="15" s="1"/>
  <c r="DB932" i="15"/>
  <c r="CP932" i="15"/>
  <c r="CQ932" i="15" s="1"/>
  <c r="CO932" i="15"/>
  <c r="CN932" i="15"/>
  <c r="CM932" i="15"/>
  <c r="CL932" i="15"/>
  <c r="DC931" i="15"/>
  <c r="DD931" i="15" s="1"/>
  <c r="DE931" i="15" s="1"/>
  <c r="DB931" i="15"/>
  <c r="CO931" i="15"/>
  <c r="CN931" i="15"/>
  <c r="CM931" i="15"/>
  <c r="CP931" i="15" s="1"/>
  <c r="CQ931" i="15" s="1"/>
  <c r="CL931" i="15"/>
  <c r="DD930" i="15"/>
  <c r="DE930" i="15" s="1"/>
  <c r="DC930" i="15"/>
  <c r="DB930" i="15"/>
  <c r="CO930" i="15"/>
  <c r="CN930" i="15"/>
  <c r="CM930" i="15"/>
  <c r="CL930" i="15"/>
  <c r="CP930" i="15" s="1"/>
  <c r="CQ930" i="15" s="1"/>
  <c r="DC929" i="15"/>
  <c r="DD929" i="15" s="1"/>
  <c r="DE929" i="15" s="1"/>
  <c r="DB929" i="15"/>
  <c r="CO929" i="15"/>
  <c r="CN929" i="15"/>
  <c r="CM929" i="15"/>
  <c r="CL929" i="15"/>
  <c r="CP929" i="15" s="1"/>
  <c r="CQ929" i="15" s="1"/>
  <c r="DC928" i="15"/>
  <c r="DD928" i="15" s="1"/>
  <c r="DE928" i="15" s="1"/>
  <c r="DB928" i="15"/>
  <c r="CP928" i="15"/>
  <c r="CQ928" i="15" s="1"/>
  <c r="CO928" i="15"/>
  <c r="CN928" i="15"/>
  <c r="CM928" i="15"/>
  <c r="CL928" i="15"/>
  <c r="DE927" i="15"/>
  <c r="DC927" i="15"/>
  <c r="DD927" i="15" s="1"/>
  <c r="DB927" i="15"/>
  <c r="CO927" i="15"/>
  <c r="CN927" i="15"/>
  <c r="CM927" i="15"/>
  <c r="CP927" i="15" s="1"/>
  <c r="CQ927" i="15" s="1"/>
  <c r="CL927" i="15"/>
  <c r="DD926" i="15"/>
  <c r="DE926" i="15" s="1"/>
  <c r="DC926" i="15"/>
  <c r="DB926" i="15"/>
  <c r="CO926" i="15"/>
  <c r="CN926" i="15"/>
  <c r="CM926" i="15"/>
  <c r="CL926" i="15"/>
  <c r="CP926" i="15" s="1"/>
  <c r="CQ926" i="15" s="1"/>
  <c r="DC925" i="15"/>
  <c r="DD925" i="15" s="1"/>
  <c r="DE925" i="15" s="1"/>
  <c r="DB925" i="15"/>
  <c r="CO925" i="15"/>
  <c r="CN925" i="15"/>
  <c r="CM925" i="15"/>
  <c r="CL925" i="15"/>
  <c r="DC924" i="15"/>
  <c r="DD924" i="15" s="1"/>
  <c r="DE924" i="15" s="1"/>
  <c r="DB924" i="15"/>
  <c r="CP924" i="15"/>
  <c r="CQ924" i="15" s="1"/>
  <c r="CO924" i="15"/>
  <c r="CN924" i="15"/>
  <c r="CM924" i="15"/>
  <c r="CL924" i="15"/>
  <c r="DC923" i="15"/>
  <c r="DD923" i="15" s="1"/>
  <c r="DE923" i="15" s="1"/>
  <c r="DB923" i="15"/>
  <c r="CO923" i="15"/>
  <c r="CN923" i="15"/>
  <c r="CM923" i="15"/>
  <c r="CP923" i="15" s="1"/>
  <c r="CQ923" i="15" s="1"/>
  <c r="CL923" i="15"/>
  <c r="DD922" i="15"/>
  <c r="DE922" i="15" s="1"/>
  <c r="DC922" i="15"/>
  <c r="DB922" i="15"/>
  <c r="CO922" i="15"/>
  <c r="CN922" i="15"/>
  <c r="CM922" i="15"/>
  <c r="CL922" i="15"/>
  <c r="CP922" i="15" s="1"/>
  <c r="CQ922" i="15" s="1"/>
  <c r="DC921" i="15"/>
  <c r="DD921" i="15" s="1"/>
  <c r="DE921" i="15" s="1"/>
  <c r="DB921" i="15"/>
  <c r="CO921" i="15"/>
  <c r="CN921" i="15"/>
  <c r="CM921" i="15"/>
  <c r="CL921" i="15"/>
  <c r="CP921" i="15" s="1"/>
  <c r="CQ921" i="15" s="1"/>
  <c r="DC920" i="15"/>
  <c r="DD920" i="15" s="1"/>
  <c r="DE920" i="15" s="1"/>
  <c r="DB920" i="15"/>
  <c r="CP920" i="15"/>
  <c r="CQ920" i="15" s="1"/>
  <c r="CO920" i="15"/>
  <c r="CN920" i="15"/>
  <c r="CM920" i="15"/>
  <c r="CL920" i="15"/>
  <c r="DE919" i="15"/>
  <c r="DC919" i="15"/>
  <c r="DD919" i="15" s="1"/>
  <c r="DB919" i="15"/>
  <c r="CO919" i="15"/>
  <c r="CN919" i="15"/>
  <c r="CM919" i="15"/>
  <c r="CP919" i="15" s="1"/>
  <c r="CQ919" i="15" s="1"/>
  <c r="CL919" i="15"/>
  <c r="DD918" i="15"/>
  <c r="DE918" i="15" s="1"/>
  <c r="DC918" i="15"/>
  <c r="DB918" i="15"/>
  <c r="CO918" i="15"/>
  <c r="CN918" i="15"/>
  <c r="CM918" i="15"/>
  <c r="CL918" i="15"/>
  <c r="CP918" i="15" s="1"/>
  <c r="CQ918" i="15" s="1"/>
  <c r="DC917" i="15"/>
  <c r="DD917" i="15" s="1"/>
  <c r="DE917" i="15" s="1"/>
  <c r="DB917" i="15"/>
  <c r="CO917" i="15"/>
  <c r="CN917" i="15"/>
  <c r="CM917" i="15"/>
  <c r="CL917" i="15"/>
  <c r="DC916" i="15"/>
  <c r="DD916" i="15" s="1"/>
  <c r="DE916" i="15" s="1"/>
  <c r="DB916" i="15"/>
  <c r="CP916" i="15"/>
  <c r="CQ916" i="15" s="1"/>
  <c r="CO916" i="15"/>
  <c r="CN916" i="15"/>
  <c r="CM916" i="15"/>
  <c r="CL916" i="15"/>
  <c r="DC915" i="15"/>
  <c r="DB915" i="15"/>
  <c r="DD915" i="15" s="1"/>
  <c r="DE915" i="15" s="1"/>
  <c r="CO915" i="15"/>
  <c r="CN915" i="15"/>
  <c r="CM915" i="15"/>
  <c r="CP915" i="15" s="1"/>
  <c r="CQ915" i="15" s="1"/>
  <c r="CL915" i="15"/>
  <c r="DD914" i="15"/>
  <c r="DE914" i="15" s="1"/>
  <c r="DC914" i="15"/>
  <c r="DB914" i="15"/>
  <c r="CO914" i="15"/>
  <c r="CN914" i="15"/>
  <c r="CM914" i="15"/>
  <c r="CL914" i="15"/>
  <c r="CP914" i="15" s="1"/>
  <c r="CQ914" i="15" s="1"/>
  <c r="DC913" i="15"/>
  <c r="DD913" i="15" s="1"/>
  <c r="DE913" i="15" s="1"/>
  <c r="DB913" i="15"/>
  <c r="CO913" i="15"/>
  <c r="CN913" i="15"/>
  <c r="CM913" i="15"/>
  <c r="CL913" i="15"/>
  <c r="CP913" i="15" s="1"/>
  <c r="CQ913" i="15" s="1"/>
  <c r="DC912" i="15"/>
  <c r="DD912" i="15" s="1"/>
  <c r="DE912" i="15" s="1"/>
  <c r="DB912" i="15"/>
  <c r="CP912" i="15"/>
  <c r="CQ912" i="15" s="1"/>
  <c r="CO912" i="15"/>
  <c r="CN912" i="15"/>
  <c r="CM912" i="15"/>
  <c r="CL912" i="15"/>
  <c r="DE911" i="15"/>
  <c r="DC911" i="15"/>
  <c r="DB911" i="15"/>
  <c r="DD911" i="15" s="1"/>
  <c r="CO911" i="15"/>
  <c r="CN911" i="15"/>
  <c r="CM911" i="15"/>
  <c r="CL911" i="15"/>
  <c r="DD910" i="15"/>
  <c r="DE910" i="15" s="1"/>
  <c r="DC910" i="15"/>
  <c r="DB910" i="15"/>
  <c r="CO910" i="15"/>
  <c r="CN910" i="15"/>
  <c r="CM910" i="15"/>
  <c r="CL910" i="15"/>
  <c r="CP910" i="15" s="1"/>
  <c r="CQ910" i="15" s="1"/>
  <c r="DC909" i="15"/>
  <c r="DD909" i="15" s="1"/>
  <c r="DE909" i="15" s="1"/>
  <c r="DB909" i="15"/>
  <c r="CO909" i="15"/>
  <c r="CN909" i="15"/>
  <c r="CM909" i="15"/>
  <c r="CP909" i="15" s="1"/>
  <c r="CQ909" i="15" s="1"/>
  <c r="CL909" i="15"/>
  <c r="DC908" i="15"/>
  <c r="DD908" i="15" s="1"/>
  <c r="DE908" i="15" s="1"/>
  <c r="DB908" i="15"/>
  <c r="CP908" i="15"/>
  <c r="CQ908" i="15" s="1"/>
  <c r="CO908" i="15"/>
  <c r="CN908" i="15"/>
  <c r="CM908" i="15"/>
  <c r="CL908" i="15"/>
  <c r="DC907" i="15"/>
  <c r="DB907" i="15"/>
  <c r="DD907" i="15" s="1"/>
  <c r="DE907" i="15" s="1"/>
  <c r="CO907" i="15"/>
  <c r="CN907" i="15"/>
  <c r="CM907" i="15"/>
  <c r="CL907" i="15"/>
  <c r="DD906" i="15"/>
  <c r="DE906" i="15" s="1"/>
  <c r="DC906" i="15"/>
  <c r="DB906" i="15"/>
  <c r="CO906" i="15"/>
  <c r="CN906" i="15"/>
  <c r="CM906" i="15"/>
  <c r="CL906" i="15"/>
  <c r="CP906" i="15" s="1"/>
  <c r="CQ906" i="15" s="1"/>
  <c r="DC905" i="15"/>
  <c r="DD905" i="15" s="1"/>
  <c r="DE905" i="15" s="1"/>
  <c r="DB905" i="15"/>
  <c r="CO905" i="15"/>
  <c r="CN905" i="15"/>
  <c r="CP905" i="15" s="1"/>
  <c r="CQ905" i="15" s="1"/>
  <c r="CM905" i="15"/>
  <c r="CL905" i="15"/>
  <c r="DC904" i="15"/>
  <c r="DD904" i="15" s="1"/>
  <c r="DE904" i="15" s="1"/>
  <c r="DB904" i="15"/>
  <c r="CP904" i="15"/>
  <c r="CQ904" i="15" s="1"/>
  <c r="CO904" i="15"/>
  <c r="CN904" i="15"/>
  <c r="CM904" i="15"/>
  <c r="CL904" i="15"/>
  <c r="DE903" i="15"/>
  <c r="DC903" i="15"/>
  <c r="DB903" i="15"/>
  <c r="DD903" i="15" s="1"/>
  <c r="CO903" i="15"/>
  <c r="CN903" i="15"/>
  <c r="CM903" i="15"/>
  <c r="CL903" i="15"/>
  <c r="DD902" i="15"/>
  <c r="DE902" i="15" s="1"/>
  <c r="DC902" i="15"/>
  <c r="DB902" i="15"/>
  <c r="CO902" i="15"/>
  <c r="CN902" i="15"/>
  <c r="CM902" i="15"/>
  <c r="CL902" i="15"/>
  <c r="CP902" i="15" s="1"/>
  <c r="CQ902" i="15" s="1"/>
  <c r="DC901" i="15"/>
  <c r="DD901" i="15" s="1"/>
  <c r="DE901" i="15" s="1"/>
  <c r="DB901" i="15"/>
  <c r="CO901" i="15"/>
  <c r="CN901" i="15"/>
  <c r="CM901" i="15"/>
  <c r="CP901" i="15" s="1"/>
  <c r="CQ901" i="15" s="1"/>
  <c r="CL901" i="15"/>
  <c r="DC900" i="15"/>
  <c r="DD900" i="15" s="1"/>
  <c r="DE900" i="15" s="1"/>
  <c r="DB900" i="15"/>
  <c r="CP900" i="15"/>
  <c r="CQ900" i="15" s="1"/>
  <c r="CO900" i="15"/>
  <c r="CN900" i="15"/>
  <c r="CM900" i="15"/>
  <c r="CL900" i="15"/>
  <c r="DC899" i="15"/>
  <c r="DB899" i="15"/>
  <c r="DD899" i="15" s="1"/>
  <c r="DE899" i="15" s="1"/>
  <c r="CO899" i="15"/>
  <c r="CN899" i="15"/>
  <c r="CM899" i="15"/>
  <c r="CL899" i="15"/>
  <c r="DD898" i="15"/>
  <c r="DE898" i="15" s="1"/>
  <c r="DC898" i="15"/>
  <c r="DB898" i="15"/>
  <c r="CO898" i="15"/>
  <c r="CN898" i="15"/>
  <c r="CM898" i="15"/>
  <c r="CL898" i="15"/>
  <c r="CP898" i="15" s="1"/>
  <c r="CQ898" i="15" s="1"/>
  <c r="DC897" i="15"/>
  <c r="DD897" i="15" s="1"/>
  <c r="DE897" i="15" s="1"/>
  <c r="DB897" i="15"/>
  <c r="CO897" i="15"/>
  <c r="CN897" i="15"/>
  <c r="CM897" i="15"/>
  <c r="CP897" i="15" s="1"/>
  <c r="CQ897" i="15" s="1"/>
  <c r="CL897" i="15"/>
  <c r="DC896" i="15"/>
  <c r="DD896" i="15" s="1"/>
  <c r="DE896" i="15" s="1"/>
  <c r="DB896" i="15"/>
  <c r="CP896" i="15"/>
  <c r="CQ896" i="15" s="1"/>
  <c r="CO896" i="15"/>
  <c r="CN896" i="15"/>
  <c r="CM896" i="15"/>
  <c r="CL896" i="15"/>
  <c r="DE895" i="15"/>
  <c r="DC895" i="15"/>
  <c r="DB895" i="15"/>
  <c r="DD895" i="15" s="1"/>
  <c r="CO895" i="15"/>
  <c r="CN895" i="15"/>
  <c r="CM895" i="15"/>
  <c r="CL895" i="15"/>
  <c r="DD894" i="15"/>
  <c r="DE894" i="15" s="1"/>
  <c r="DC894" i="15"/>
  <c r="DB894" i="15"/>
  <c r="CO894" i="15"/>
  <c r="CN894" i="15"/>
  <c r="CM894" i="15"/>
  <c r="CL894" i="15"/>
  <c r="CP894" i="15" s="1"/>
  <c r="CQ894" i="15" s="1"/>
  <c r="DC893" i="15"/>
  <c r="DD893" i="15" s="1"/>
  <c r="DE893" i="15" s="1"/>
  <c r="DB893" i="15"/>
  <c r="CO893" i="15"/>
  <c r="CN893" i="15"/>
  <c r="CM893" i="15"/>
  <c r="CP893" i="15" s="1"/>
  <c r="CQ893" i="15" s="1"/>
  <c r="CL893" i="15"/>
  <c r="DC892" i="15"/>
  <c r="DD892" i="15" s="1"/>
  <c r="DE892" i="15" s="1"/>
  <c r="DB892" i="15"/>
  <c r="CP892" i="15"/>
  <c r="CQ892" i="15" s="1"/>
  <c r="CO892" i="15"/>
  <c r="CN892" i="15"/>
  <c r="CM892" i="15"/>
  <c r="CL892" i="15"/>
  <c r="DC891" i="15"/>
  <c r="DB891" i="15"/>
  <c r="DD891" i="15" s="1"/>
  <c r="DE891" i="15" s="1"/>
  <c r="CO891" i="15"/>
  <c r="CN891" i="15"/>
  <c r="CM891" i="15"/>
  <c r="CL891" i="15"/>
  <c r="DD890" i="15"/>
  <c r="DE890" i="15" s="1"/>
  <c r="DC890" i="15"/>
  <c r="DB890" i="15"/>
  <c r="CO890" i="15"/>
  <c r="CN890" i="15"/>
  <c r="CM890" i="15"/>
  <c r="CL890" i="15"/>
  <c r="CP890" i="15" s="1"/>
  <c r="CQ890" i="15" s="1"/>
  <c r="DC889" i="15"/>
  <c r="DD889" i="15" s="1"/>
  <c r="DE889" i="15" s="1"/>
  <c r="DB889" i="15"/>
  <c r="CO889" i="15"/>
  <c r="CN889" i="15"/>
  <c r="CM889" i="15"/>
  <c r="CP889" i="15" s="1"/>
  <c r="CQ889" i="15" s="1"/>
  <c r="CL889" i="15"/>
  <c r="DC888" i="15"/>
  <c r="DD888" i="15" s="1"/>
  <c r="DE888" i="15" s="1"/>
  <c r="DB888" i="15"/>
  <c r="CP888" i="15"/>
  <c r="CQ888" i="15" s="1"/>
  <c r="CO888" i="15"/>
  <c r="CN888" i="15"/>
  <c r="CM888" i="15"/>
  <c r="CL888" i="15"/>
  <c r="DE887" i="15"/>
  <c r="DC887" i="15"/>
  <c r="DB887" i="15"/>
  <c r="DD887" i="15" s="1"/>
  <c r="CO887" i="15"/>
  <c r="CN887" i="15"/>
  <c r="CM887" i="15"/>
  <c r="CL887" i="15"/>
  <c r="DD886" i="15"/>
  <c r="DE886" i="15" s="1"/>
  <c r="DC886" i="15"/>
  <c r="DB886" i="15"/>
  <c r="CO886" i="15"/>
  <c r="CN886" i="15"/>
  <c r="CM886" i="15"/>
  <c r="CL886" i="15"/>
  <c r="CP886" i="15" s="1"/>
  <c r="CQ886" i="15" s="1"/>
  <c r="DC885" i="15"/>
  <c r="DD885" i="15" s="1"/>
  <c r="DE885" i="15" s="1"/>
  <c r="DB885" i="15"/>
  <c r="CO885" i="15"/>
  <c r="CN885" i="15"/>
  <c r="CM885" i="15"/>
  <c r="CP885" i="15" s="1"/>
  <c r="CQ885" i="15" s="1"/>
  <c r="CL885" i="15"/>
  <c r="DC884" i="15"/>
  <c r="DD884" i="15" s="1"/>
  <c r="DE884" i="15" s="1"/>
  <c r="DB884" i="15"/>
  <c r="CP884" i="15"/>
  <c r="CQ884" i="15" s="1"/>
  <c r="CO884" i="15"/>
  <c r="CN884" i="15"/>
  <c r="CM884" i="15"/>
  <c r="CL884" i="15"/>
  <c r="DC883" i="15"/>
  <c r="DB883" i="15"/>
  <c r="DD883" i="15" s="1"/>
  <c r="DE883" i="15" s="1"/>
  <c r="CO883" i="15"/>
  <c r="CN883" i="15"/>
  <c r="CM883" i="15"/>
  <c r="CL883" i="15"/>
  <c r="DD882" i="15"/>
  <c r="DE882" i="15" s="1"/>
  <c r="DC882" i="15"/>
  <c r="DB882" i="15"/>
  <c r="CO882" i="15"/>
  <c r="CN882" i="15"/>
  <c r="CM882" i="15"/>
  <c r="CL882" i="15"/>
  <c r="CP882" i="15" s="1"/>
  <c r="CQ882" i="15" s="1"/>
  <c r="DC881" i="15"/>
  <c r="DD881" i="15" s="1"/>
  <c r="DE881" i="15" s="1"/>
  <c r="DB881" i="15"/>
  <c r="CO881" i="15"/>
  <c r="CN881" i="15"/>
  <c r="CM881" i="15"/>
  <c r="CP881" i="15" s="1"/>
  <c r="CQ881" i="15" s="1"/>
  <c r="CL881" i="15"/>
  <c r="DC880" i="15"/>
  <c r="DD880" i="15" s="1"/>
  <c r="DE880" i="15" s="1"/>
  <c r="DB880" i="15"/>
  <c r="CP880" i="15"/>
  <c r="CQ880" i="15" s="1"/>
  <c r="CO880" i="15"/>
  <c r="CN880" i="15"/>
  <c r="CM880" i="15"/>
  <c r="CL880" i="15"/>
  <c r="DE879" i="15"/>
  <c r="DC879" i="15"/>
  <c r="DB879" i="15"/>
  <c r="DD879" i="15" s="1"/>
  <c r="CO879" i="15"/>
  <c r="CN879" i="15"/>
  <c r="CM879" i="15"/>
  <c r="CL879" i="15"/>
  <c r="DD878" i="15"/>
  <c r="DE878" i="15" s="1"/>
  <c r="DC878" i="15"/>
  <c r="DB878" i="15"/>
  <c r="CO878" i="15"/>
  <c r="CN878" i="15"/>
  <c r="CM878" i="15"/>
  <c r="CL878" i="15"/>
  <c r="CP878" i="15" s="1"/>
  <c r="CQ878" i="15" s="1"/>
  <c r="DC877" i="15"/>
  <c r="DD877" i="15" s="1"/>
  <c r="DE877" i="15" s="1"/>
  <c r="DB877" i="15"/>
  <c r="CO877" i="15"/>
  <c r="CN877" i="15"/>
  <c r="CM877" i="15"/>
  <c r="CP877" i="15" s="1"/>
  <c r="CQ877" i="15" s="1"/>
  <c r="CL877" i="15"/>
  <c r="DC876" i="15"/>
  <c r="DD876" i="15" s="1"/>
  <c r="DE876" i="15" s="1"/>
  <c r="DB876" i="15"/>
  <c r="CP876" i="15"/>
  <c r="CQ876" i="15" s="1"/>
  <c r="CO876" i="15"/>
  <c r="CN876" i="15"/>
  <c r="CM876" i="15"/>
  <c r="CL876" i="15"/>
  <c r="DC875" i="15"/>
  <c r="DB875" i="15"/>
  <c r="DD875" i="15" s="1"/>
  <c r="DE875" i="15" s="1"/>
  <c r="CO875" i="15"/>
  <c r="CN875" i="15"/>
  <c r="CM875" i="15"/>
  <c r="CL875" i="15"/>
  <c r="DD874" i="15"/>
  <c r="DE874" i="15" s="1"/>
  <c r="DC874" i="15"/>
  <c r="DB874" i="15"/>
  <c r="CO874" i="15"/>
  <c r="CN874" i="15"/>
  <c r="CM874" i="15"/>
  <c r="CL874" i="15"/>
  <c r="CP874" i="15" s="1"/>
  <c r="CQ874" i="15" s="1"/>
  <c r="DC873" i="15"/>
  <c r="DD873" i="15" s="1"/>
  <c r="DE873" i="15" s="1"/>
  <c r="DB873" i="15"/>
  <c r="CO873" i="15"/>
  <c r="CN873" i="15"/>
  <c r="CM873" i="15"/>
  <c r="CL873" i="15"/>
  <c r="CP873" i="15" s="1"/>
  <c r="CQ873" i="15" s="1"/>
  <c r="DC872" i="15"/>
  <c r="DD872" i="15" s="1"/>
  <c r="DE872" i="15" s="1"/>
  <c r="DB872" i="15"/>
  <c r="CP872" i="15"/>
  <c r="CQ872" i="15" s="1"/>
  <c r="CO872" i="15"/>
  <c r="CN872" i="15"/>
  <c r="CM872" i="15"/>
  <c r="CL872" i="15"/>
  <c r="DE871" i="15"/>
  <c r="DC871" i="15"/>
  <c r="DB871" i="15"/>
  <c r="DD871" i="15" s="1"/>
  <c r="CO871" i="15"/>
  <c r="CN871" i="15"/>
  <c r="CM871" i="15"/>
  <c r="CL871" i="15"/>
  <c r="DD870" i="15"/>
  <c r="DE870" i="15" s="1"/>
  <c r="DC870" i="15"/>
  <c r="DB870" i="15"/>
  <c r="CO870" i="15"/>
  <c r="CN870" i="15"/>
  <c r="CM870" i="15"/>
  <c r="CL870" i="15"/>
  <c r="CP870" i="15" s="1"/>
  <c r="CQ870" i="15" s="1"/>
  <c r="DC869" i="15"/>
  <c r="DD869" i="15" s="1"/>
  <c r="DE869" i="15" s="1"/>
  <c r="DB869" i="15"/>
  <c r="CO869" i="15"/>
  <c r="CN869" i="15"/>
  <c r="CM869" i="15"/>
  <c r="CP869" i="15" s="1"/>
  <c r="CQ869" i="15" s="1"/>
  <c r="CL869" i="15"/>
  <c r="DC868" i="15"/>
  <c r="DD868" i="15" s="1"/>
  <c r="DE868" i="15" s="1"/>
  <c r="DB868" i="15"/>
  <c r="CP868" i="15"/>
  <c r="CQ868" i="15" s="1"/>
  <c r="CO868" i="15"/>
  <c r="CN868" i="15"/>
  <c r="CM868" i="15"/>
  <c r="CL868" i="15"/>
  <c r="DC867" i="15"/>
  <c r="DB867" i="15"/>
  <c r="DD867" i="15" s="1"/>
  <c r="DE867" i="15" s="1"/>
  <c r="CO867" i="15"/>
  <c r="CN867" i="15"/>
  <c r="CM867" i="15"/>
  <c r="CL867" i="15"/>
  <c r="DD866" i="15"/>
  <c r="DE866" i="15" s="1"/>
  <c r="DC866" i="15"/>
  <c r="DB866" i="15"/>
  <c r="CO866" i="15"/>
  <c r="CN866" i="15"/>
  <c r="CM866" i="15"/>
  <c r="CL866" i="15"/>
  <c r="CP866" i="15" s="1"/>
  <c r="CQ866" i="15" s="1"/>
  <c r="DC865" i="15"/>
  <c r="DD865" i="15" s="1"/>
  <c r="DE865" i="15" s="1"/>
  <c r="DB865" i="15"/>
  <c r="CO865" i="15"/>
  <c r="CN865" i="15"/>
  <c r="CM865" i="15"/>
  <c r="CP865" i="15" s="1"/>
  <c r="CQ865" i="15" s="1"/>
  <c r="CL865" i="15"/>
  <c r="DC864" i="15"/>
  <c r="DD864" i="15" s="1"/>
  <c r="DE864" i="15" s="1"/>
  <c r="DB864" i="15"/>
  <c r="CP864" i="15"/>
  <c r="CQ864" i="15" s="1"/>
  <c r="CO864" i="15"/>
  <c r="CN864" i="15"/>
  <c r="CM864" i="15"/>
  <c r="CL864" i="15"/>
  <c r="DE863" i="15"/>
  <c r="DC863" i="15"/>
  <c r="DD863" i="15" s="1"/>
  <c r="DB863" i="15"/>
  <c r="CO863" i="15"/>
  <c r="CN863" i="15"/>
  <c r="CM863" i="15"/>
  <c r="CL863" i="15"/>
  <c r="DD862" i="15"/>
  <c r="DE862" i="15" s="1"/>
  <c r="DC862" i="15"/>
  <c r="DB862" i="15"/>
  <c r="CO862" i="15"/>
  <c r="CN862" i="15"/>
  <c r="CM862" i="15"/>
  <c r="CL862" i="15"/>
  <c r="CP862" i="15" s="1"/>
  <c r="CQ862" i="15" s="1"/>
  <c r="DC861" i="15"/>
  <c r="DD861" i="15" s="1"/>
  <c r="DE861" i="15" s="1"/>
  <c r="DB861" i="15"/>
  <c r="CO861" i="15"/>
  <c r="CN861" i="15"/>
  <c r="CM861" i="15"/>
  <c r="CP861" i="15" s="1"/>
  <c r="CQ861" i="15" s="1"/>
  <c r="CL861" i="15"/>
  <c r="DC860" i="15"/>
  <c r="DD860" i="15" s="1"/>
  <c r="DE860" i="15" s="1"/>
  <c r="DB860" i="15"/>
  <c r="CP860" i="15"/>
  <c r="CQ860" i="15" s="1"/>
  <c r="CO860" i="15"/>
  <c r="CN860" i="15"/>
  <c r="CM860" i="15"/>
  <c r="CL860" i="15"/>
  <c r="DC859" i="15"/>
  <c r="DD859" i="15" s="1"/>
  <c r="DE859" i="15" s="1"/>
  <c r="DB859" i="15"/>
  <c r="CO859" i="15"/>
  <c r="CN859" i="15"/>
  <c r="CM859" i="15"/>
  <c r="CL859" i="15"/>
  <c r="DD858" i="15"/>
  <c r="DE858" i="15" s="1"/>
  <c r="DC858" i="15"/>
  <c r="DB858" i="15"/>
  <c r="CO858" i="15"/>
  <c r="CN858" i="15"/>
  <c r="CM858" i="15"/>
  <c r="CL858" i="15"/>
  <c r="CP858" i="15" s="1"/>
  <c r="CQ858" i="15" s="1"/>
  <c r="DC857" i="15"/>
  <c r="DD857" i="15" s="1"/>
  <c r="DE857" i="15" s="1"/>
  <c r="DB857" i="15"/>
  <c r="CO857" i="15"/>
  <c r="CN857" i="15"/>
  <c r="CM857" i="15"/>
  <c r="CP857" i="15" s="1"/>
  <c r="CQ857" i="15" s="1"/>
  <c r="CL857" i="15"/>
  <c r="DC856" i="15"/>
  <c r="DD856" i="15" s="1"/>
  <c r="DE856" i="15" s="1"/>
  <c r="DB856" i="15"/>
  <c r="CP856" i="15"/>
  <c r="CQ856" i="15" s="1"/>
  <c r="CO856" i="15"/>
  <c r="CN856" i="15"/>
  <c r="CM856" i="15"/>
  <c r="CL856" i="15"/>
  <c r="DE855" i="15"/>
  <c r="DC855" i="15"/>
  <c r="DD855" i="15" s="1"/>
  <c r="DB855" i="15"/>
  <c r="CO855" i="15"/>
  <c r="CN855" i="15"/>
  <c r="CM855" i="15"/>
  <c r="CL855" i="15"/>
  <c r="DD854" i="15"/>
  <c r="DE854" i="15" s="1"/>
  <c r="DC854" i="15"/>
  <c r="DB854" i="15"/>
  <c r="CO854" i="15"/>
  <c r="CN854" i="15"/>
  <c r="CM854" i="15"/>
  <c r="CL854" i="15"/>
  <c r="CP854" i="15" s="1"/>
  <c r="CQ854" i="15" s="1"/>
  <c r="DC853" i="15"/>
  <c r="DD853" i="15" s="1"/>
  <c r="DE853" i="15" s="1"/>
  <c r="DB853" i="15"/>
  <c r="CO853" i="15"/>
  <c r="CN853" i="15"/>
  <c r="CM853" i="15"/>
  <c r="CL853" i="15"/>
  <c r="DC852" i="15"/>
  <c r="DD852" i="15" s="1"/>
  <c r="DE852" i="15" s="1"/>
  <c r="DB852" i="15"/>
  <c r="CP852" i="15"/>
  <c r="CQ852" i="15" s="1"/>
  <c r="CO852" i="15"/>
  <c r="CN852" i="15"/>
  <c r="CM852" i="15"/>
  <c r="CL852" i="15"/>
  <c r="DC851" i="15"/>
  <c r="DD851" i="15" s="1"/>
  <c r="DE851" i="15" s="1"/>
  <c r="DB851" i="15"/>
  <c r="CO851" i="15"/>
  <c r="CN851" i="15"/>
  <c r="CM851" i="15"/>
  <c r="CL851" i="15"/>
  <c r="DD850" i="15"/>
  <c r="DE850" i="15" s="1"/>
  <c r="DC850" i="15"/>
  <c r="DB850" i="15"/>
  <c r="CO850" i="15"/>
  <c r="CN850" i="15"/>
  <c r="CM850" i="15"/>
  <c r="CL850" i="15"/>
  <c r="CP850" i="15" s="1"/>
  <c r="CQ850" i="15" s="1"/>
  <c r="DC849" i="15"/>
  <c r="DD849" i="15" s="1"/>
  <c r="DE849" i="15" s="1"/>
  <c r="DB849" i="15"/>
  <c r="CO849" i="15"/>
  <c r="CN849" i="15"/>
  <c r="CM849" i="15"/>
  <c r="CL849" i="15"/>
  <c r="CP849" i="15" s="1"/>
  <c r="CQ849" i="15" s="1"/>
  <c r="DC848" i="15"/>
  <c r="DD848" i="15" s="1"/>
  <c r="DE848" i="15" s="1"/>
  <c r="DB848" i="15"/>
  <c r="CP848" i="15"/>
  <c r="CQ848" i="15" s="1"/>
  <c r="CO848" i="15"/>
  <c r="CN848" i="15"/>
  <c r="CM848" i="15"/>
  <c r="CL848" i="15"/>
  <c r="DE847" i="15"/>
  <c r="DC847" i="15"/>
  <c r="DD847" i="15" s="1"/>
  <c r="DB847" i="15"/>
  <c r="CO847" i="15"/>
  <c r="CN847" i="15"/>
  <c r="CM847" i="15"/>
  <c r="CP847" i="15" s="1"/>
  <c r="CQ847" i="15" s="1"/>
  <c r="CL847" i="15"/>
  <c r="DD846" i="15"/>
  <c r="DE846" i="15" s="1"/>
  <c r="DC846" i="15"/>
  <c r="DB846" i="15"/>
  <c r="CO846" i="15"/>
  <c r="CN846" i="15"/>
  <c r="CM846" i="15"/>
  <c r="CL846" i="15"/>
  <c r="CP846" i="15" s="1"/>
  <c r="CQ846" i="15" s="1"/>
  <c r="DC845" i="15"/>
  <c r="DD845" i="15" s="1"/>
  <c r="DE845" i="15" s="1"/>
  <c r="DB845" i="15"/>
  <c r="CO845" i="15"/>
  <c r="CN845" i="15"/>
  <c r="CM845" i="15"/>
  <c r="CL845" i="15"/>
  <c r="DC844" i="15"/>
  <c r="DD844" i="15" s="1"/>
  <c r="DE844" i="15" s="1"/>
  <c r="DB844" i="15"/>
  <c r="CP844" i="15"/>
  <c r="CQ844" i="15" s="1"/>
  <c r="CO844" i="15"/>
  <c r="CN844" i="15"/>
  <c r="CM844" i="15"/>
  <c r="CL844" i="15"/>
  <c r="DC843" i="15"/>
  <c r="DD843" i="15" s="1"/>
  <c r="DE843" i="15" s="1"/>
  <c r="DB843" i="15"/>
  <c r="CO843" i="15"/>
  <c r="CN843" i="15"/>
  <c r="CM843" i="15"/>
  <c r="CP843" i="15" s="1"/>
  <c r="CQ843" i="15" s="1"/>
  <c r="CL843" i="15"/>
  <c r="DD842" i="15"/>
  <c r="DE842" i="15" s="1"/>
  <c r="DC842" i="15"/>
  <c r="DB842" i="15"/>
  <c r="CO842" i="15"/>
  <c r="CN842" i="15"/>
  <c r="CM842" i="15"/>
  <c r="CL842" i="15"/>
  <c r="CP842" i="15" s="1"/>
  <c r="CQ842" i="15" s="1"/>
  <c r="DC841" i="15"/>
  <c r="DD841" i="15" s="1"/>
  <c r="DE841" i="15" s="1"/>
  <c r="DB841" i="15"/>
  <c r="CO841" i="15"/>
  <c r="CN841" i="15"/>
  <c r="CM841" i="15"/>
  <c r="CL841" i="15"/>
  <c r="CP841" i="15" s="1"/>
  <c r="CQ841" i="15" s="1"/>
  <c r="DC840" i="15"/>
  <c r="DD840" i="15" s="1"/>
  <c r="DE840" i="15" s="1"/>
  <c r="DB840" i="15"/>
  <c r="CP840" i="15"/>
  <c r="CQ840" i="15" s="1"/>
  <c r="CO840" i="15"/>
  <c r="CN840" i="15"/>
  <c r="CM840" i="15"/>
  <c r="CL840" i="15"/>
  <c r="DE839" i="15"/>
  <c r="DC839" i="15"/>
  <c r="DD839" i="15" s="1"/>
  <c r="DB839" i="15"/>
  <c r="CO839" i="15"/>
  <c r="CN839" i="15"/>
  <c r="CM839" i="15"/>
  <c r="CP839" i="15" s="1"/>
  <c r="CQ839" i="15" s="1"/>
  <c r="CL839" i="15"/>
  <c r="DD838" i="15"/>
  <c r="DE838" i="15" s="1"/>
  <c r="DC838" i="15"/>
  <c r="DB838" i="15"/>
  <c r="CO838" i="15"/>
  <c r="CN838" i="15"/>
  <c r="CM838" i="15"/>
  <c r="CL838" i="15"/>
  <c r="CP838" i="15" s="1"/>
  <c r="CQ838" i="15" s="1"/>
  <c r="DC837" i="15"/>
  <c r="DD837" i="15" s="1"/>
  <c r="DE837" i="15" s="1"/>
  <c r="DB837" i="15"/>
  <c r="CO837" i="15"/>
  <c r="CN837" i="15"/>
  <c r="CM837" i="15"/>
  <c r="CL837" i="15"/>
  <c r="DC836" i="15"/>
  <c r="DD836" i="15" s="1"/>
  <c r="DE836" i="15" s="1"/>
  <c r="DB836" i="15"/>
  <c r="CP836" i="15"/>
  <c r="CQ836" i="15" s="1"/>
  <c r="CO836" i="15"/>
  <c r="CN836" i="15"/>
  <c r="CM836" i="15"/>
  <c r="CL836" i="15"/>
  <c r="DC835" i="15"/>
  <c r="DB835" i="15"/>
  <c r="DD835" i="15" s="1"/>
  <c r="DE835" i="15" s="1"/>
  <c r="CO835" i="15"/>
  <c r="CN835" i="15"/>
  <c r="CM835" i="15"/>
  <c r="CL835" i="15"/>
  <c r="DD834" i="15"/>
  <c r="DE834" i="15" s="1"/>
  <c r="DC834" i="15"/>
  <c r="DB834" i="15"/>
  <c r="CO834" i="15"/>
  <c r="CN834" i="15"/>
  <c r="CM834" i="15"/>
  <c r="CL834" i="15"/>
  <c r="CP834" i="15" s="1"/>
  <c r="CQ834" i="15" s="1"/>
  <c r="DC833" i="15"/>
  <c r="DD833" i="15" s="1"/>
  <c r="DE833" i="15" s="1"/>
  <c r="DB833" i="15"/>
  <c r="CO833" i="15"/>
  <c r="CN833" i="15"/>
  <c r="CM833" i="15"/>
  <c r="CL833" i="15"/>
  <c r="CP833" i="15" s="1"/>
  <c r="CQ833" i="15" s="1"/>
  <c r="DC832" i="15"/>
  <c r="DD832" i="15" s="1"/>
  <c r="DE832" i="15" s="1"/>
  <c r="DB832" i="15"/>
  <c r="CP832" i="15"/>
  <c r="CQ832" i="15" s="1"/>
  <c r="CO832" i="15"/>
  <c r="CN832" i="15"/>
  <c r="CM832" i="15"/>
  <c r="CL832" i="15"/>
  <c r="DE831" i="15"/>
  <c r="DC831" i="15"/>
  <c r="DD831" i="15" s="1"/>
  <c r="DB831" i="15"/>
  <c r="CO831" i="15"/>
  <c r="CN831" i="15"/>
  <c r="CM831" i="15"/>
  <c r="CP831" i="15" s="1"/>
  <c r="CQ831" i="15" s="1"/>
  <c r="CL831" i="15"/>
  <c r="DD830" i="15"/>
  <c r="DE830" i="15" s="1"/>
  <c r="DC830" i="15"/>
  <c r="DB830" i="15"/>
  <c r="CO830" i="15"/>
  <c r="CN830" i="15"/>
  <c r="CM830" i="15"/>
  <c r="CL830" i="15"/>
  <c r="CP830" i="15" s="1"/>
  <c r="CQ830" i="15" s="1"/>
  <c r="DC829" i="15"/>
  <c r="DD829" i="15" s="1"/>
  <c r="DE829" i="15" s="1"/>
  <c r="DB829" i="15"/>
  <c r="CO829" i="15"/>
  <c r="CN829" i="15"/>
  <c r="CM829" i="15"/>
  <c r="CL829" i="15"/>
  <c r="DC828" i="15"/>
  <c r="DD828" i="15" s="1"/>
  <c r="DE828" i="15" s="1"/>
  <c r="DB828" i="15"/>
  <c r="CP828" i="15"/>
  <c r="CQ828" i="15" s="1"/>
  <c r="CO828" i="15"/>
  <c r="CN828" i="15"/>
  <c r="CM828" i="15"/>
  <c r="CL828" i="15"/>
  <c r="DC827" i="15"/>
  <c r="DD827" i="15" s="1"/>
  <c r="DE827" i="15" s="1"/>
  <c r="DB827" i="15"/>
  <c r="CO827" i="15"/>
  <c r="CN827" i="15"/>
  <c r="CM827" i="15"/>
  <c r="CP827" i="15" s="1"/>
  <c r="CQ827" i="15" s="1"/>
  <c r="CL827" i="15"/>
  <c r="DD826" i="15"/>
  <c r="DE826" i="15" s="1"/>
  <c r="DC826" i="15"/>
  <c r="DB826" i="15"/>
  <c r="CO826" i="15"/>
  <c r="CN826" i="15"/>
  <c r="CM826" i="15"/>
  <c r="CL826" i="15"/>
  <c r="CP826" i="15" s="1"/>
  <c r="CQ826" i="15" s="1"/>
  <c r="DC825" i="15"/>
  <c r="DD825" i="15" s="1"/>
  <c r="DE825" i="15" s="1"/>
  <c r="DB825" i="15"/>
  <c r="CO825" i="15"/>
  <c r="CN825" i="15"/>
  <c r="CM825" i="15"/>
  <c r="CL825" i="15"/>
  <c r="CP825" i="15" s="1"/>
  <c r="CQ825" i="15" s="1"/>
  <c r="DC824" i="15"/>
  <c r="DD824" i="15" s="1"/>
  <c r="DE824" i="15" s="1"/>
  <c r="DB824" i="15"/>
  <c r="CP824" i="15"/>
  <c r="CQ824" i="15" s="1"/>
  <c r="CO824" i="15"/>
  <c r="CN824" i="15"/>
  <c r="CM824" i="15"/>
  <c r="CL824" i="15"/>
  <c r="DE823" i="15"/>
  <c r="DC823" i="15"/>
  <c r="DD823" i="15" s="1"/>
  <c r="DB823" i="15"/>
  <c r="CO823" i="15"/>
  <c r="CN823" i="15"/>
  <c r="CM823" i="15"/>
  <c r="CP823" i="15" s="1"/>
  <c r="CQ823" i="15" s="1"/>
  <c r="CL823" i="15"/>
  <c r="DD822" i="15"/>
  <c r="DE822" i="15" s="1"/>
  <c r="DC822" i="15"/>
  <c r="DB822" i="15"/>
  <c r="CO822" i="15"/>
  <c r="CN822" i="15"/>
  <c r="CM822" i="15"/>
  <c r="CL822" i="15"/>
  <c r="CP822" i="15" s="1"/>
  <c r="CQ822" i="15" s="1"/>
  <c r="DC821" i="15"/>
  <c r="DD821" i="15" s="1"/>
  <c r="DE821" i="15" s="1"/>
  <c r="DB821" i="15"/>
  <c r="CO821" i="15"/>
  <c r="CN821" i="15"/>
  <c r="CM821" i="15"/>
  <c r="CL821" i="15"/>
  <c r="DC820" i="15"/>
  <c r="DD820" i="15" s="1"/>
  <c r="DE820" i="15" s="1"/>
  <c r="DB820" i="15"/>
  <c r="CP820" i="15"/>
  <c r="CQ820" i="15" s="1"/>
  <c r="CO820" i="15"/>
  <c r="CN820" i="15"/>
  <c r="CM820" i="15"/>
  <c r="CL820" i="15"/>
  <c r="DC819" i="15"/>
  <c r="DD819" i="15" s="1"/>
  <c r="DE819" i="15" s="1"/>
  <c r="DB819" i="15"/>
  <c r="CO819" i="15"/>
  <c r="CN819" i="15"/>
  <c r="CM819" i="15"/>
  <c r="CP819" i="15" s="1"/>
  <c r="CQ819" i="15" s="1"/>
  <c r="CL819" i="15"/>
  <c r="DD818" i="15"/>
  <c r="DE818" i="15" s="1"/>
  <c r="DC818" i="15"/>
  <c r="DB818" i="15"/>
  <c r="CO818" i="15"/>
  <c r="CN818" i="15"/>
  <c r="CM818" i="15"/>
  <c r="CL818" i="15"/>
  <c r="CP818" i="15" s="1"/>
  <c r="CQ818" i="15" s="1"/>
  <c r="DC817" i="15"/>
  <c r="DD817" i="15" s="1"/>
  <c r="DE817" i="15" s="1"/>
  <c r="DB817" i="15"/>
  <c r="CO817" i="15"/>
  <c r="CN817" i="15"/>
  <c r="CM817" i="15"/>
  <c r="CL817" i="15"/>
  <c r="CP817" i="15" s="1"/>
  <c r="CQ817" i="15" s="1"/>
  <c r="DC816" i="15"/>
  <c r="DD816" i="15" s="1"/>
  <c r="DE816" i="15" s="1"/>
  <c r="DB816" i="15"/>
  <c r="CP816" i="15"/>
  <c r="CQ816" i="15" s="1"/>
  <c r="CO816" i="15"/>
  <c r="CN816" i="15"/>
  <c r="CM816" i="15"/>
  <c r="CL816" i="15"/>
  <c r="DE815" i="15"/>
  <c r="DC815" i="15"/>
  <c r="DD815" i="15" s="1"/>
  <c r="DB815" i="15"/>
  <c r="CO815" i="15"/>
  <c r="CN815" i="15"/>
  <c r="CM815" i="15"/>
  <c r="CP815" i="15" s="1"/>
  <c r="CQ815" i="15" s="1"/>
  <c r="CL815" i="15"/>
  <c r="DD814" i="15"/>
  <c r="DE814" i="15" s="1"/>
  <c r="DC814" i="15"/>
  <c r="DB814" i="15"/>
  <c r="CO814" i="15"/>
  <c r="CN814" i="15"/>
  <c r="CM814" i="15"/>
  <c r="CL814" i="15"/>
  <c r="CP814" i="15" s="1"/>
  <c r="CQ814" i="15" s="1"/>
  <c r="DC813" i="15"/>
  <c r="DD813" i="15" s="1"/>
  <c r="DE813" i="15" s="1"/>
  <c r="DB813" i="15"/>
  <c r="CO813" i="15"/>
  <c r="CN813" i="15"/>
  <c r="CM813" i="15"/>
  <c r="CL813" i="15"/>
  <c r="DC812" i="15"/>
  <c r="DD812" i="15" s="1"/>
  <c r="DE812" i="15" s="1"/>
  <c r="DB812" i="15"/>
  <c r="CP812" i="15"/>
  <c r="CQ812" i="15" s="1"/>
  <c r="CO812" i="15"/>
  <c r="CN812" i="15"/>
  <c r="CM812" i="15"/>
  <c r="CL812" i="15"/>
  <c r="DC811" i="15"/>
  <c r="DD811" i="15" s="1"/>
  <c r="DE811" i="15" s="1"/>
  <c r="DB811" i="15"/>
  <c r="CO811" i="15"/>
  <c r="CN811" i="15"/>
  <c r="CM811" i="15"/>
  <c r="CP811" i="15" s="1"/>
  <c r="CQ811" i="15" s="1"/>
  <c r="CL811" i="15"/>
  <c r="DD810" i="15"/>
  <c r="DE810" i="15" s="1"/>
  <c r="DC810" i="15"/>
  <c r="DB810" i="15"/>
  <c r="CO810" i="15"/>
  <c r="CN810" i="15"/>
  <c r="CM810" i="15"/>
  <c r="CL810" i="15"/>
  <c r="CP810" i="15" s="1"/>
  <c r="CQ810" i="15" s="1"/>
  <c r="DC809" i="15"/>
  <c r="DD809" i="15" s="1"/>
  <c r="DE809" i="15" s="1"/>
  <c r="DB809" i="15"/>
  <c r="CO809" i="15"/>
  <c r="CN809" i="15"/>
  <c r="CM809" i="15"/>
  <c r="CL809" i="15"/>
  <c r="CP809" i="15" s="1"/>
  <c r="CQ809" i="15" s="1"/>
  <c r="DC808" i="15"/>
  <c r="DD808" i="15" s="1"/>
  <c r="DE808" i="15" s="1"/>
  <c r="DB808" i="15"/>
  <c r="CP808" i="15"/>
  <c r="CQ808" i="15" s="1"/>
  <c r="CO808" i="15"/>
  <c r="CN808" i="15"/>
  <c r="CM808" i="15"/>
  <c r="CL808" i="15"/>
  <c r="DE807" i="15"/>
  <c r="DC807" i="15"/>
  <c r="DD807" i="15" s="1"/>
  <c r="DB807" i="15"/>
  <c r="CO807" i="15"/>
  <c r="CN807" i="15"/>
  <c r="CM807" i="15"/>
  <c r="CL807" i="15"/>
  <c r="DD806" i="15"/>
  <c r="DE806" i="15" s="1"/>
  <c r="DC806" i="15"/>
  <c r="DB806" i="15"/>
  <c r="CO806" i="15"/>
  <c r="CN806" i="15"/>
  <c r="CM806" i="15"/>
  <c r="CL806" i="15"/>
  <c r="CP806" i="15" s="1"/>
  <c r="CQ806" i="15" s="1"/>
  <c r="DC805" i="15"/>
  <c r="DD805" i="15" s="1"/>
  <c r="DE805" i="15" s="1"/>
  <c r="DB805" i="15"/>
  <c r="CO805" i="15"/>
  <c r="CN805" i="15"/>
  <c r="CM805" i="15"/>
  <c r="CL805" i="15"/>
  <c r="DC804" i="15"/>
  <c r="DD804" i="15" s="1"/>
  <c r="DE804" i="15" s="1"/>
  <c r="DB804" i="15"/>
  <c r="CP804" i="15"/>
  <c r="CQ804" i="15" s="1"/>
  <c r="CO804" i="15"/>
  <c r="CN804" i="15"/>
  <c r="CM804" i="15"/>
  <c r="CL804" i="15"/>
  <c r="DC803" i="15"/>
  <c r="DD803" i="15" s="1"/>
  <c r="DE803" i="15" s="1"/>
  <c r="DB803" i="15"/>
  <c r="CO803" i="15"/>
  <c r="CN803" i="15"/>
  <c r="CM803" i="15"/>
  <c r="CP803" i="15" s="1"/>
  <c r="CQ803" i="15" s="1"/>
  <c r="CL803" i="15"/>
  <c r="DD802" i="15"/>
  <c r="DE802" i="15" s="1"/>
  <c r="DC802" i="15"/>
  <c r="DB802" i="15"/>
  <c r="CO802" i="15"/>
  <c r="CN802" i="15"/>
  <c r="CM802" i="15"/>
  <c r="CL802" i="15"/>
  <c r="CP802" i="15" s="1"/>
  <c r="CQ802" i="15" s="1"/>
  <c r="DC801" i="15"/>
  <c r="DD801" i="15" s="1"/>
  <c r="DE801" i="15" s="1"/>
  <c r="DB801" i="15"/>
  <c r="CO801" i="15"/>
  <c r="CN801" i="15"/>
  <c r="CM801" i="15"/>
  <c r="CL801" i="15"/>
  <c r="CP801" i="15" s="1"/>
  <c r="CQ801" i="15" s="1"/>
  <c r="DC800" i="15"/>
  <c r="DD800" i="15" s="1"/>
  <c r="DE800" i="15" s="1"/>
  <c r="DB800" i="15"/>
  <c r="CP800" i="15"/>
  <c r="CQ800" i="15" s="1"/>
  <c r="CO800" i="15"/>
  <c r="CN800" i="15"/>
  <c r="CM800" i="15"/>
  <c r="CL800" i="15"/>
  <c r="DE799" i="15"/>
  <c r="DC799" i="15"/>
  <c r="DD799" i="15" s="1"/>
  <c r="DB799" i="15"/>
  <c r="CO799" i="15"/>
  <c r="CN799" i="15"/>
  <c r="CM799" i="15"/>
  <c r="CL799" i="15"/>
  <c r="DD798" i="15"/>
  <c r="DE798" i="15" s="1"/>
  <c r="DC798" i="15"/>
  <c r="DB798" i="15"/>
  <c r="CO798" i="15"/>
  <c r="CN798" i="15"/>
  <c r="CM798" i="15"/>
  <c r="CL798" i="15"/>
  <c r="CP798" i="15" s="1"/>
  <c r="CQ798" i="15" s="1"/>
  <c r="DC797" i="15"/>
  <c r="DD797" i="15" s="1"/>
  <c r="DE797" i="15" s="1"/>
  <c r="DB797" i="15"/>
  <c r="CO797" i="15"/>
  <c r="CN797" i="15"/>
  <c r="CM797" i="15"/>
  <c r="CL797" i="15"/>
  <c r="DC796" i="15"/>
  <c r="DD796" i="15" s="1"/>
  <c r="DE796" i="15" s="1"/>
  <c r="DB796" i="15"/>
  <c r="CP796" i="15"/>
  <c r="CQ796" i="15" s="1"/>
  <c r="CO796" i="15"/>
  <c r="CN796" i="15"/>
  <c r="CM796" i="15"/>
  <c r="CL796" i="15"/>
  <c r="DC795" i="15"/>
  <c r="DD795" i="15" s="1"/>
  <c r="DE795" i="15" s="1"/>
  <c r="DB795" i="15"/>
  <c r="CO795" i="15"/>
  <c r="CN795" i="15"/>
  <c r="CM795" i="15"/>
  <c r="CL795" i="15"/>
  <c r="DD794" i="15"/>
  <c r="DE794" i="15" s="1"/>
  <c r="DC794" i="15"/>
  <c r="DB794" i="15"/>
  <c r="CO794" i="15"/>
  <c r="CN794" i="15"/>
  <c r="CM794" i="15"/>
  <c r="CL794" i="15"/>
  <c r="CP794" i="15" s="1"/>
  <c r="CQ794" i="15" s="1"/>
  <c r="DC793" i="15"/>
  <c r="DD793" i="15" s="1"/>
  <c r="DE793" i="15" s="1"/>
  <c r="DB793" i="15"/>
  <c r="CO793" i="15"/>
  <c r="CN793" i="15"/>
  <c r="CM793" i="15"/>
  <c r="CL793" i="15"/>
  <c r="CP793" i="15" s="1"/>
  <c r="CQ793" i="15" s="1"/>
  <c r="DC792" i="15"/>
  <c r="DD792" i="15" s="1"/>
  <c r="DE792" i="15" s="1"/>
  <c r="DB792" i="15"/>
  <c r="CP792" i="15"/>
  <c r="CQ792" i="15" s="1"/>
  <c r="CO792" i="15"/>
  <c r="CN792" i="15"/>
  <c r="CM792" i="15"/>
  <c r="CL792" i="15"/>
  <c r="DE791" i="15"/>
  <c r="DC791" i="15"/>
  <c r="DD791" i="15" s="1"/>
  <c r="DB791" i="15"/>
  <c r="CO791" i="15"/>
  <c r="CN791" i="15"/>
  <c r="CM791" i="15"/>
  <c r="CL791" i="15"/>
  <c r="DD790" i="15"/>
  <c r="DE790" i="15" s="1"/>
  <c r="DC790" i="15"/>
  <c r="DB790" i="15"/>
  <c r="CO790" i="15"/>
  <c r="CN790" i="15"/>
  <c r="CM790" i="15"/>
  <c r="CL790" i="15"/>
  <c r="CP790" i="15" s="1"/>
  <c r="CQ790" i="15" s="1"/>
  <c r="DC789" i="15"/>
  <c r="DD789" i="15" s="1"/>
  <c r="DE789" i="15" s="1"/>
  <c r="DB789" i="15"/>
  <c r="CO789" i="15"/>
  <c r="CN789" i="15"/>
  <c r="CM789" i="15"/>
  <c r="CL789" i="15"/>
  <c r="DC788" i="15"/>
  <c r="DD788" i="15" s="1"/>
  <c r="DE788" i="15" s="1"/>
  <c r="DB788" i="15"/>
  <c r="CP788" i="15"/>
  <c r="CQ788" i="15" s="1"/>
  <c r="CO788" i="15"/>
  <c r="CN788" i="15"/>
  <c r="CM788" i="15"/>
  <c r="CL788" i="15"/>
  <c r="DC787" i="15"/>
  <c r="DD787" i="15" s="1"/>
  <c r="DE787" i="15" s="1"/>
  <c r="DB787" i="15"/>
  <c r="CO787" i="15"/>
  <c r="CN787" i="15"/>
  <c r="CM787" i="15"/>
  <c r="CP787" i="15" s="1"/>
  <c r="CQ787" i="15" s="1"/>
  <c r="CL787" i="15"/>
  <c r="DD786" i="15"/>
  <c r="DE786" i="15" s="1"/>
  <c r="DC786" i="15"/>
  <c r="DB786" i="15"/>
  <c r="CO786" i="15"/>
  <c r="CN786" i="15"/>
  <c r="CM786" i="15"/>
  <c r="CL786" i="15"/>
  <c r="CP786" i="15" s="1"/>
  <c r="CQ786" i="15" s="1"/>
  <c r="DC785" i="15"/>
  <c r="DD785" i="15" s="1"/>
  <c r="DE785" i="15" s="1"/>
  <c r="DB785" i="15"/>
  <c r="CO785" i="15"/>
  <c r="CN785" i="15"/>
  <c r="CM785" i="15"/>
  <c r="CL785" i="15"/>
  <c r="CP785" i="15" s="1"/>
  <c r="CQ785" i="15" s="1"/>
  <c r="DC784" i="15"/>
  <c r="DD784" i="15" s="1"/>
  <c r="DE784" i="15" s="1"/>
  <c r="DB784" i="15"/>
  <c r="CP784" i="15"/>
  <c r="CQ784" i="15" s="1"/>
  <c r="CO784" i="15"/>
  <c r="CN784" i="15"/>
  <c r="CM784" i="15"/>
  <c r="CL784" i="15"/>
  <c r="DE783" i="15"/>
  <c r="DC783" i="15"/>
  <c r="DD783" i="15" s="1"/>
  <c r="DB783" i="15"/>
  <c r="CO783" i="15"/>
  <c r="CN783" i="15"/>
  <c r="CM783" i="15"/>
  <c r="CP783" i="15" s="1"/>
  <c r="CQ783" i="15" s="1"/>
  <c r="CL783" i="15"/>
  <c r="DD782" i="15"/>
  <c r="DE782" i="15" s="1"/>
  <c r="DC782" i="15"/>
  <c r="DB782" i="15"/>
  <c r="CO782" i="15"/>
  <c r="CN782" i="15"/>
  <c r="CM782" i="15"/>
  <c r="CL782" i="15"/>
  <c r="CP782" i="15" s="1"/>
  <c r="CQ782" i="15" s="1"/>
  <c r="DC781" i="15"/>
  <c r="DD781" i="15" s="1"/>
  <c r="DE781" i="15" s="1"/>
  <c r="DB781" i="15"/>
  <c r="CO781" i="15"/>
  <c r="CN781" i="15"/>
  <c r="CM781" i="15"/>
  <c r="CL781" i="15"/>
  <c r="DC780" i="15"/>
  <c r="DD780" i="15" s="1"/>
  <c r="DE780" i="15" s="1"/>
  <c r="DB780" i="15"/>
  <c r="CP780" i="15"/>
  <c r="CQ780" i="15" s="1"/>
  <c r="CO780" i="15"/>
  <c r="CN780" i="15"/>
  <c r="CM780" i="15"/>
  <c r="CL780" i="15"/>
  <c r="DC779" i="15"/>
  <c r="DD779" i="15" s="1"/>
  <c r="DE779" i="15" s="1"/>
  <c r="DB779" i="15"/>
  <c r="CO779" i="15"/>
  <c r="CN779" i="15"/>
  <c r="CM779" i="15"/>
  <c r="CP779" i="15" s="1"/>
  <c r="CQ779" i="15" s="1"/>
  <c r="CL779" i="15"/>
  <c r="DD778" i="15"/>
  <c r="DE778" i="15" s="1"/>
  <c r="DC778" i="15"/>
  <c r="DB778" i="15"/>
  <c r="CO778" i="15"/>
  <c r="CN778" i="15"/>
  <c r="CM778" i="15"/>
  <c r="CL778" i="15"/>
  <c r="CP778" i="15" s="1"/>
  <c r="CQ778" i="15" s="1"/>
  <c r="DC777" i="15"/>
  <c r="DD777" i="15" s="1"/>
  <c r="DE777" i="15" s="1"/>
  <c r="DB777" i="15"/>
  <c r="CO777" i="15"/>
  <c r="CN777" i="15"/>
  <c r="CM777" i="15"/>
  <c r="CL777" i="15"/>
  <c r="CP777" i="15" s="1"/>
  <c r="CQ777" i="15" s="1"/>
  <c r="DC776" i="15"/>
  <c r="DD776" i="15" s="1"/>
  <c r="DE776" i="15" s="1"/>
  <c r="DB776" i="15"/>
  <c r="CP776" i="15"/>
  <c r="CQ776" i="15" s="1"/>
  <c r="CO776" i="15"/>
  <c r="CN776" i="15"/>
  <c r="CM776" i="15"/>
  <c r="CL776" i="15"/>
  <c r="DE775" i="15"/>
  <c r="DC775" i="15"/>
  <c r="DD775" i="15" s="1"/>
  <c r="DB775" i="15"/>
  <c r="CO775" i="15"/>
  <c r="CN775" i="15"/>
  <c r="CM775" i="15"/>
  <c r="CP775" i="15" s="1"/>
  <c r="CQ775" i="15" s="1"/>
  <c r="CL775" i="15"/>
  <c r="DD774" i="15"/>
  <c r="DE774" i="15" s="1"/>
  <c r="DC774" i="15"/>
  <c r="DB774" i="15"/>
  <c r="CO774" i="15"/>
  <c r="CN774" i="15"/>
  <c r="CM774" i="15"/>
  <c r="CL774" i="15"/>
  <c r="CP774" i="15" s="1"/>
  <c r="CQ774" i="15" s="1"/>
  <c r="DC773" i="15"/>
  <c r="DD773" i="15" s="1"/>
  <c r="DE773" i="15" s="1"/>
  <c r="DB773" i="15"/>
  <c r="CO773" i="15"/>
  <c r="CN773" i="15"/>
  <c r="CM773" i="15"/>
  <c r="CL773" i="15"/>
  <c r="DC772" i="15"/>
  <c r="DD772" i="15" s="1"/>
  <c r="DE772" i="15" s="1"/>
  <c r="DB772" i="15"/>
  <c r="CP772" i="15"/>
  <c r="CQ772" i="15" s="1"/>
  <c r="CO772" i="15"/>
  <c r="CN772" i="15"/>
  <c r="CM772" i="15"/>
  <c r="CL772" i="15"/>
  <c r="DC771" i="15"/>
  <c r="DD771" i="15" s="1"/>
  <c r="DE771" i="15" s="1"/>
  <c r="DB771" i="15"/>
  <c r="CO771" i="15"/>
  <c r="CN771" i="15"/>
  <c r="CM771" i="15"/>
  <c r="CP771" i="15" s="1"/>
  <c r="CQ771" i="15" s="1"/>
  <c r="CL771" i="15"/>
  <c r="DD770" i="15"/>
  <c r="DE770" i="15" s="1"/>
  <c r="DC770" i="15"/>
  <c r="DB770" i="15"/>
  <c r="CO770" i="15"/>
  <c r="CN770" i="15"/>
  <c r="CM770" i="15"/>
  <c r="CL770" i="15"/>
  <c r="CP770" i="15" s="1"/>
  <c r="CQ770" i="15" s="1"/>
  <c r="DC769" i="15"/>
  <c r="DD769" i="15" s="1"/>
  <c r="DE769" i="15" s="1"/>
  <c r="DB769" i="15"/>
  <c r="CO769" i="15"/>
  <c r="CN769" i="15"/>
  <c r="CM769" i="15"/>
  <c r="CL769" i="15"/>
  <c r="CP769" i="15" s="1"/>
  <c r="CQ769" i="15" s="1"/>
  <c r="DC768" i="15"/>
  <c r="DD768" i="15" s="1"/>
  <c r="DE768" i="15" s="1"/>
  <c r="DB768" i="15"/>
  <c r="CP768" i="15"/>
  <c r="CQ768" i="15" s="1"/>
  <c r="CO768" i="15"/>
  <c r="CN768" i="15"/>
  <c r="CM768" i="15"/>
  <c r="CL768" i="15"/>
  <c r="DE767" i="15"/>
  <c r="DC767" i="15"/>
  <c r="DD767" i="15" s="1"/>
  <c r="DB767" i="15"/>
  <c r="CO767" i="15"/>
  <c r="CN767" i="15"/>
  <c r="CM767" i="15"/>
  <c r="CP767" i="15" s="1"/>
  <c r="CQ767" i="15" s="1"/>
  <c r="CL767" i="15"/>
  <c r="DD766" i="15"/>
  <c r="DE766" i="15" s="1"/>
  <c r="DC766" i="15"/>
  <c r="DB766" i="15"/>
  <c r="CO766" i="15"/>
  <c r="CN766" i="15"/>
  <c r="CM766" i="15"/>
  <c r="CL766" i="15"/>
  <c r="CP766" i="15" s="1"/>
  <c r="CQ766" i="15" s="1"/>
  <c r="DC765" i="15"/>
  <c r="DD765" i="15" s="1"/>
  <c r="DE765" i="15" s="1"/>
  <c r="DB765" i="15"/>
  <c r="CO765" i="15"/>
  <c r="CN765" i="15"/>
  <c r="CM765" i="15"/>
  <c r="CL765" i="15"/>
  <c r="DC764" i="15"/>
  <c r="DD764" i="15" s="1"/>
  <c r="DE764" i="15" s="1"/>
  <c r="DB764" i="15"/>
  <c r="CP764" i="15"/>
  <c r="CQ764" i="15" s="1"/>
  <c r="CO764" i="15"/>
  <c r="CN764" i="15"/>
  <c r="CM764" i="15"/>
  <c r="CL764" i="15"/>
  <c r="DC763" i="15"/>
  <c r="DD763" i="15" s="1"/>
  <c r="DE763" i="15" s="1"/>
  <c r="DB763" i="15"/>
  <c r="CO763" i="15"/>
  <c r="CN763" i="15"/>
  <c r="CM763" i="15"/>
  <c r="CP763" i="15" s="1"/>
  <c r="CQ763" i="15" s="1"/>
  <c r="CL763" i="15"/>
  <c r="DD762" i="15"/>
  <c r="DE762" i="15" s="1"/>
  <c r="DC762" i="15"/>
  <c r="DB762" i="15"/>
  <c r="CO762" i="15"/>
  <c r="CN762" i="15"/>
  <c r="CM762" i="15"/>
  <c r="CL762" i="15"/>
  <c r="CP762" i="15" s="1"/>
  <c r="CQ762" i="15" s="1"/>
  <c r="DC761" i="15"/>
  <c r="DD761" i="15" s="1"/>
  <c r="DE761" i="15" s="1"/>
  <c r="DB761" i="15"/>
  <c r="CO761" i="15"/>
  <c r="CN761" i="15"/>
  <c r="CM761" i="15"/>
  <c r="CL761" i="15"/>
  <c r="CP761" i="15" s="1"/>
  <c r="CQ761" i="15" s="1"/>
  <c r="DC760" i="15"/>
  <c r="DD760" i="15" s="1"/>
  <c r="DE760" i="15" s="1"/>
  <c r="DB760" i="15"/>
  <c r="CP760" i="15"/>
  <c r="CQ760" i="15" s="1"/>
  <c r="CO760" i="15"/>
  <c r="CN760" i="15"/>
  <c r="CM760" i="15"/>
  <c r="CL760" i="15"/>
  <c r="DE759" i="15"/>
  <c r="DC759" i="15"/>
  <c r="DD759" i="15" s="1"/>
  <c r="DB759" i="15"/>
  <c r="CO759" i="15"/>
  <c r="CN759" i="15"/>
  <c r="CM759" i="15"/>
  <c r="CP759" i="15" s="1"/>
  <c r="CQ759" i="15" s="1"/>
  <c r="CL759" i="15"/>
  <c r="DD758" i="15"/>
  <c r="DE758" i="15" s="1"/>
  <c r="DC758" i="15"/>
  <c r="DB758" i="15"/>
  <c r="CO758" i="15"/>
  <c r="CN758" i="15"/>
  <c r="CM758" i="15"/>
  <c r="CL758" i="15"/>
  <c r="CP758" i="15" s="1"/>
  <c r="CQ758" i="15" s="1"/>
  <c r="DC757" i="15"/>
  <c r="DD757" i="15" s="1"/>
  <c r="DE757" i="15" s="1"/>
  <c r="DB757" i="15"/>
  <c r="CO757" i="15"/>
  <c r="CN757" i="15"/>
  <c r="CM757" i="15"/>
  <c r="CL757" i="15"/>
  <c r="DC756" i="15"/>
  <c r="DD756" i="15" s="1"/>
  <c r="DE756" i="15" s="1"/>
  <c r="DB756" i="15"/>
  <c r="CP756" i="15"/>
  <c r="CQ756" i="15" s="1"/>
  <c r="CO756" i="15"/>
  <c r="CN756" i="15"/>
  <c r="CM756" i="15"/>
  <c r="CL756" i="15"/>
  <c r="DC755" i="15"/>
  <c r="DD755" i="15" s="1"/>
  <c r="DE755" i="15" s="1"/>
  <c r="DB755" i="15"/>
  <c r="CO755" i="15"/>
  <c r="CN755" i="15"/>
  <c r="CM755" i="15"/>
  <c r="CP755" i="15" s="1"/>
  <c r="CQ755" i="15" s="1"/>
  <c r="CL755" i="15"/>
  <c r="DD754" i="15"/>
  <c r="DE754" i="15" s="1"/>
  <c r="DC754" i="15"/>
  <c r="DB754" i="15"/>
  <c r="CO754" i="15"/>
  <c r="CN754" i="15"/>
  <c r="CM754" i="15"/>
  <c r="CL754" i="15"/>
  <c r="CP754" i="15" s="1"/>
  <c r="CQ754" i="15" s="1"/>
  <c r="DC753" i="15"/>
  <c r="DD753" i="15" s="1"/>
  <c r="DE753" i="15" s="1"/>
  <c r="DB753" i="15"/>
  <c r="CO753" i="15"/>
  <c r="CN753" i="15"/>
  <c r="CM753" i="15"/>
  <c r="CL753" i="15"/>
  <c r="CP753" i="15" s="1"/>
  <c r="CQ753" i="15" s="1"/>
  <c r="DC752" i="15"/>
  <c r="DD752" i="15" s="1"/>
  <c r="DE752" i="15" s="1"/>
  <c r="DB752" i="15"/>
  <c r="CP752" i="15"/>
  <c r="CQ752" i="15" s="1"/>
  <c r="CO752" i="15"/>
  <c r="CN752" i="15"/>
  <c r="CM752" i="15"/>
  <c r="CL752" i="15"/>
  <c r="DE751" i="15"/>
  <c r="DC751" i="15"/>
  <c r="DD751" i="15" s="1"/>
  <c r="DB751" i="15"/>
  <c r="CO751" i="15"/>
  <c r="CN751" i="15"/>
  <c r="CM751" i="15"/>
  <c r="CP751" i="15" s="1"/>
  <c r="CQ751" i="15" s="1"/>
  <c r="CL751" i="15"/>
  <c r="DD750" i="15"/>
  <c r="DE750" i="15" s="1"/>
  <c r="DC750" i="15"/>
  <c r="DB750" i="15"/>
  <c r="CO750" i="15"/>
  <c r="CN750" i="15"/>
  <c r="CM750" i="15"/>
  <c r="CL750" i="15"/>
  <c r="CP750" i="15" s="1"/>
  <c r="CQ750" i="15" s="1"/>
  <c r="DC749" i="15"/>
  <c r="DD749" i="15" s="1"/>
  <c r="DE749" i="15" s="1"/>
  <c r="DB749" i="15"/>
  <c r="CO749" i="15"/>
  <c r="CN749" i="15"/>
  <c r="CM749" i="15"/>
  <c r="CL749" i="15"/>
  <c r="DC748" i="15"/>
  <c r="DD748" i="15" s="1"/>
  <c r="DE748" i="15" s="1"/>
  <c r="DB748" i="15"/>
  <c r="CO748" i="15"/>
  <c r="CN748" i="15"/>
  <c r="CM748" i="15"/>
  <c r="CL748" i="15"/>
  <c r="CP748" i="15" s="1"/>
  <c r="CQ748" i="15" s="1"/>
  <c r="DC747" i="15"/>
  <c r="DD747" i="15" s="1"/>
  <c r="DE747" i="15" s="1"/>
  <c r="DB747" i="15"/>
  <c r="CO747" i="15"/>
  <c r="CN747" i="15"/>
  <c r="CM747" i="15"/>
  <c r="CL747" i="15"/>
  <c r="DD746" i="15"/>
  <c r="DE746" i="15" s="1"/>
  <c r="DC746" i="15"/>
  <c r="DB746" i="15"/>
  <c r="CO746" i="15"/>
  <c r="CP746" i="15" s="1"/>
  <c r="CQ746" i="15" s="1"/>
  <c r="CN746" i="15"/>
  <c r="CM746" i="15"/>
  <c r="CL746" i="15"/>
  <c r="DC745" i="15"/>
  <c r="DD745" i="15" s="1"/>
  <c r="DE745" i="15" s="1"/>
  <c r="DB745" i="15"/>
  <c r="CQ745" i="15"/>
  <c r="CO745" i="15"/>
  <c r="CN745" i="15"/>
  <c r="CM745" i="15"/>
  <c r="CL745" i="15"/>
  <c r="CP745" i="15" s="1"/>
  <c r="DC744" i="15"/>
  <c r="DD744" i="15" s="1"/>
  <c r="DE744" i="15" s="1"/>
  <c r="DB744" i="15"/>
  <c r="CP744" i="15"/>
  <c r="CQ744" i="15" s="1"/>
  <c r="CO744" i="15"/>
  <c r="CN744" i="15"/>
  <c r="CM744" i="15"/>
  <c r="CL744" i="15"/>
  <c r="DC743" i="15"/>
  <c r="DD743" i="15" s="1"/>
  <c r="DE743" i="15" s="1"/>
  <c r="DB743" i="15"/>
  <c r="CO743" i="15"/>
  <c r="CN743" i="15"/>
  <c r="CM743" i="15"/>
  <c r="CP743" i="15" s="1"/>
  <c r="CQ743" i="15" s="1"/>
  <c r="CL743" i="15"/>
  <c r="DD742" i="15"/>
  <c r="DE742" i="15" s="1"/>
  <c r="DC742" i="15"/>
  <c r="DB742" i="15"/>
  <c r="CO742" i="15"/>
  <c r="CN742" i="15"/>
  <c r="CM742" i="15"/>
  <c r="CL742" i="15"/>
  <c r="CP742" i="15" s="1"/>
  <c r="CQ742" i="15" s="1"/>
  <c r="DC741" i="15"/>
  <c r="DD741" i="15" s="1"/>
  <c r="DE741" i="15" s="1"/>
  <c r="DB741" i="15"/>
  <c r="CO741" i="15"/>
  <c r="CN741" i="15"/>
  <c r="CM741" i="15"/>
  <c r="CL741" i="15"/>
  <c r="DD740" i="15"/>
  <c r="DE740" i="15" s="1"/>
  <c r="DC740" i="15"/>
  <c r="DB740" i="15"/>
  <c r="CP740" i="15"/>
  <c r="CQ740" i="15" s="1"/>
  <c r="CO740" i="15"/>
  <c r="CN740" i="15"/>
  <c r="CM740" i="15"/>
  <c r="CL740" i="15"/>
  <c r="DE739" i="15"/>
  <c r="DC739" i="15"/>
  <c r="DD739" i="15" s="1"/>
  <c r="DB739" i="15"/>
  <c r="CO739" i="15"/>
  <c r="CN739" i="15"/>
  <c r="CM739" i="15"/>
  <c r="CP739" i="15" s="1"/>
  <c r="CQ739" i="15" s="1"/>
  <c r="CL739" i="15"/>
  <c r="DD738" i="15"/>
  <c r="DE738" i="15" s="1"/>
  <c r="DC738" i="15"/>
  <c r="DB738" i="15"/>
  <c r="CO738" i="15"/>
  <c r="CN738" i="15"/>
  <c r="CM738" i="15"/>
  <c r="CL738" i="15"/>
  <c r="DC737" i="15"/>
  <c r="DB737" i="15"/>
  <c r="CO737" i="15"/>
  <c r="CN737" i="15"/>
  <c r="CM737" i="15"/>
  <c r="CL737" i="15"/>
  <c r="DC736" i="15"/>
  <c r="DD736" i="15" s="1"/>
  <c r="DE736" i="15" s="1"/>
  <c r="DB736" i="15"/>
  <c r="CO736" i="15"/>
  <c r="CN736" i="15"/>
  <c r="CM736" i="15"/>
  <c r="CL736" i="15"/>
  <c r="CP736" i="15" s="1"/>
  <c r="CQ736" i="15" s="1"/>
  <c r="DC735" i="15"/>
  <c r="DB735" i="15"/>
  <c r="CO735" i="15"/>
  <c r="CN735" i="15"/>
  <c r="CM735" i="15"/>
  <c r="CP735" i="15" s="1"/>
  <c r="CQ735" i="15" s="1"/>
  <c r="CL735" i="15"/>
  <c r="DD734" i="15"/>
  <c r="DE734" i="15" s="1"/>
  <c r="DC734" i="15"/>
  <c r="DB734" i="15"/>
  <c r="CP734" i="15"/>
  <c r="CQ734" i="15" s="1"/>
  <c r="CO734" i="15"/>
  <c r="CN734" i="15"/>
  <c r="CM734" i="15"/>
  <c r="CL734" i="15"/>
  <c r="DC733" i="15"/>
  <c r="DD733" i="15" s="1"/>
  <c r="DE733" i="15" s="1"/>
  <c r="DB733" i="15"/>
  <c r="CO733" i="15"/>
  <c r="CN733" i="15"/>
  <c r="CM733" i="15"/>
  <c r="CL733" i="15"/>
  <c r="CP733" i="15" s="1"/>
  <c r="CQ733" i="15" s="1"/>
  <c r="DC732" i="15"/>
  <c r="DD732" i="15" s="1"/>
  <c r="DE732" i="15" s="1"/>
  <c r="DB732" i="15"/>
  <c r="CO732" i="15"/>
  <c r="CN732" i="15"/>
  <c r="CM732" i="15"/>
  <c r="CL732" i="15"/>
  <c r="CP732" i="15" s="1"/>
  <c r="CQ732" i="15" s="1"/>
  <c r="DC731" i="15"/>
  <c r="DD731" i="15" s="1"/>
  <c r="DE731" i="15" s="1"/>
  <c r="DB731" i="15"/>
  <c r="CO731" i="15"/>
  <c r="CN731" i="15"/>
  <c r="CM731" i="15"/>
  <c r="CL731" i="15"/>
  <c r="DD730" i="15"/>
  <c r="DE730" i="15" s="1"/>
  <c r="DC730" i="15"/>
  <c r="DB730" i="15"/>
  <c r="CO730" i="15"/>
  <c r="CP730" i="15" s="1"/>
  <c r="CQ730" i="15" s="1"/>
  <c r="CN730" i="15"/>
  <c r="CM730" i="15"/>
  <c r="CL730" i="15"/>
  <c r="DC729" i="15"/>
  <c r="DD729" i="15" s="1"/>
  <c r="DE729" i="15" s="1"/>
  <c r="DB729" i="15"/>
  <c r="CQ729" i="15"/>
  <c r="CO729" i="15"/>
  <c r="CN729" i="15"/>
  <c r="CM729" i="15"/>
  <c r="CL729" i="15"/>
  <c r="CP729" i="15" s="1"/>
  <c r="DC728" i="15"/>
  <c r="DD728" i="15" s="1"/>
  <c r="DE728" i="15" s="1"/>
  <c r="DB728" i="15"/>
  <c r="CP728" i="15"/>
  <c r="CQ728" i="15" s="1"/>
  <c r="CO728" i="15"/>
  <c r="CN728" i="15"/>
  <c r="CM728" i="15"/>
  <c r="CL728" i="15"/>
  <c r="DC727" i="15"/>
  <c r="DD727" i="15" s="1"/>
  <c r="DE727" i="15" s="1"/>
  <c r="DB727" i="15"/>
  <c r="CO727" i="15"/>
  <c r="CN727" i="15"/>
  <c r="CM727" i="15"/>
  <c r="CP727" i="15" s="1"/>
  <c r="CQ727" i="15" s="1"/>
  <c r="CL727" i="15"/>
  <c r="DD726" i="15"/>
  <c r="DE726" i="15" s="1"/>
  <c r="DC726" i="15"/>
  <c r="DB726" i="15"/>
  <c r="CO726" i="15"/>
  <c r="CN726" i="15"/>
  <c r="CM726" i="15"/>
  <c r="CL726" i="15"/>
  <c r="CP726" i="15" s="1"/>
  <c r="CQ726" i="15" s="1"/>
  <c r="DC725" i="15"/>
  <c r="DD725" i="15" s="1"/>
  <c r="DE725" i="15" s="1"/>
  <c r="DB725" i="15"/>
  <c r="CO725" i="15"/>
  <c r="CN725" i="15"/>
  <c r="CM725" i="15"/>
  <c r="CL725" i="15"/>
  <c r="DD724" i="15"/>
  <c r="DE724" i="15" s="1"/>
  <c r="DC724" i="15"/>
  <c r="DB724" i="15"/>
  <c r="CP724" i="15"/>
  <c r="CQ724" i="15" s="1"/>
  <c r="CO724" i="15"/>
  <c r="CN724" i="15"/>
  <c r="CM724" i="15"/>
  <c r="CL724" i="15"/>
  <c r="DE723" i="15"/>
  <c r="DC723" i="15"/>
  <c r="DD723" i="15" s="1"/>
  <c r="DB723" i="15"/>
  <c r="CO723" i="15"/>
  <c r="CN723" i="15"/>
  <c r="CM723" i="15"/>
  <c r="CP723" i="15" s="1"/>
  <c r="CQ723" i="15" s="1"/>
  <c r="CL723" i="15"/>
  <c r="DD722" i="15"/>
  <c r="DE722" i="15" s="1"/>
  <c r="DC722" i="15"/>
  <c r="DB722" i="15"/>
  <c r="CO722" i="15"/>
  <c r="CN722" i="15"/>
  <c r="CM722" i="15"/>
  <c r="CL722" i="15"/>
  <c r="CP722" i="15" s="1"/>
  <c r="CQ722" i="15" s="1"/>
  <c r="DC721" i="15"/>
  <c r="DB721" i="15"/>
  <c r="CO721" i="15"/>
  <c r="CN721" i="15"/>
  <c r="CM721" i="15"/>
  <c r="CL721" i="15"/>
  <c r="DC720" i="15"/>
  <c r="DD720" i="15" s="1"/>
  <c r="DE720" i="15" s="1"/>
  <c r="DB720" i="15"/>
  <c r="CO720" i="15"/>
  <c r="CN720" i="15"/>
  <c r="CM720" i="15"/>
  <c r="CL720" i="15"/>
  <c r="CP720" i="15" s="1"/>
  <c r="CQ720" i="15" s="1"/>
  <c r="DC719" i="15"/>
  <c r="DB719" i="15"/>
  <c r="CO719" i="15"/>
  <c r="CN719" i="15"/>
  <c r="CM719" i="15"/>
  <c r="CP719" i="15" s="1"/>
  <c r="CQ719" i="15" s="1"/>
  <c r="CL719" i="15"/>
  <c r="DD718" i="15"/>
  <c r="DE718" i="15" s="1"/>
  <c r="DC718" i="15"/>
  <c r="DB718" i="15"/>
  <c r="CP718" i="15"/>
  <c r="CQ718" i="15" s="1"/>
  <c r="CO718" i="15"/>
  <c r="CN718" i="15"/>
  <c r="CM718" i="15"/>
  <c r="CL718" i="15"/>
  <c r="DC717" i="15"/>
  <c r="DD717" i="15" s="1"/>
  <c r="DE717" i="15" s="1"/>
  <c r="DB717" i="15"/>
  <c r="CO717" i="15"/>
  <c r="CN717" i="15"/>
  <c r="CM717" i="15"/>
  <c r="CL717" i="15"/>
  <c r="CP717" i="15" s="1"/>
  <c r="CQ717" i="15" s="1"/>
  <c r="DC716" i="15"/>
  <c r="DD716" i="15" s="1"/>
  <c r="DE716" i="15" s="1"/>
  <c r="DB716" i="15"/>
  <c r="CO716" i="15"/>
  <c r="CN716" i="15"/>
  <c r="CM716" i="15"/>
  <c r="CL716" i="15"/>
  <c r="CP716" i="15" s="1"/>
  <c r="CQ716" i="15" s="1"/>
  <c r="DC715" i="15"/>
  <c r="DD715" i="15" s="1"/>
  <c r="DE715" i="15" s="1"/>
  <c r="DB715" i="15"/>
  <c r="CO715" i="15"/>
  <c r="CN715" i="15"/>
  <c r="CM715" i="15"/>
  <c r="CL715" i="15"/>
  <c r="DD714" i="15"/>
  <c r="DE714" i="15" s="1"/>
  <c r="DC714" i="15"/>
  <c r="DB714" i="15"/>
  <c r="CO714" i="15"/>
  <c r="CP714" i="15" s="1"/>
  <c r="CQ714" i="15" s="1"/>
  <c r="CN714" i="15"/>
  <c r="CM714" i="15"/>
  <c r="CL714" i="15"/>
  <c r="DC713" i="15"/>
  <c r="DD713" i="15" s="1"/>
  <c r="DE713" i="15" s="1"/>
  <c r="DB713" i="15"/>
  <c r="CQ713" i="15"/>
  <c r="CO713" i="15"/>
  <c r="CN713" i="15"/>
  <c r="CM713" i="15"/>
  <c r="CL713" i="15"/>
  <c r="CP713" i="15" s="1"/>
  <c r="DC712" i="15"/>
  <c r="DD712" i="15" s="1"/>
  <c r="DE712" i="15" s="1"/>
  <c r="DB712" i="15"/>
  <c r="CP712" i="15"/>
  <c r="CQ712" i="15" s="1"/>
  <c r="CO712" i="15"/>
  <c r="CN712" i="15"/>
  <c r="CM712" i="15"/>
  <c r="CL712" i="15"/>
  <c r="DC711" i="15"/>
  <c r="DD711" i="15" s="1"/>
  <c r="DE711" i="15" s="1"/>
  <c r="DB711" i="15"/>
  <c r="CO711" i="15"/>
  <c r="CN711" i="15"/>
  <c r="CM711" i="15"/>
  <c r="CP711" i="15" s="1"/>
  <c r="CQ711" i="15" s="1"/>
  <c r="CL711" i="15"/>
  <c r="DD710" i="15"/>
  <c r="DE710" i="15" s="1"/>
  <c r="DC710" i="15"/>
  <c r="DB710" i="15"/>
  <c r="CO710" i="15"/>
  <c r="CN710" i="15"/>
  <c r="CM710" i="15"/>
  <c r="CL710" i="15"/>
  <c r="CP710" i="15" s="1"/>
  <c r="CQ710" i="15" s="1"/>
  <c r="DC709" i="15"/>
  <c r="DD709" i="15" s="1"/>
  <c r="DE709" i="15" s="1"/>
  <c r="DB709" i="15"/>
  <c r="CO709" i="15"/>
  <c r="CN709" i="15"/>
  <c r="CM709" i="15"/>
  <c r="CL709" i="15"/>
  <c r="DD708" i="15"/>
  <c r="DE708" i="15" s="1"/>
  <c r="DC708" i="15"/>
  <c r="DB708" i="15"/>
  <c r="CP708" i="15"/>
  <c r="CQ708" i="15" s="1"/>
  <c r="CO708" i="15"/>
  <c r="CN708" i="15"/>
  <c r="CM708" i="15"/>
  <c r="CL708" i="15"/>
  <c r="DE707" i="15"/>
  <c r="DC707" i="15"/>
  <c r="DD707" i="15" s="1"/>
  <c r="DB707" i="15"/>
  <c r="CO707" i="15"/>
  <c r="CN707" i="15"/>
  <c r="CM707" i="15"/>
  <c r="CP707" i="15" s="1"/>
  <c r="CQ707" i="15" s="1"/>
  <c r="CL707" i="15"/>
  <c r="DD706" i="15"/>
  <c r="DE706" i="15" s="1"/>
  <c r="DC706" i="15"/>
  <c r="DB706" i="15"/>
  <c r="CO706" i="15"/>
  <c r="CN706" i="15"/>
  <c r="CM706" i="15"/>
  <c r="CL706" i="15"/>
  <c r="CP706" i="15" s="1"/>
  <c r="CQ706" i="15" s="1"/>
  <c r="DC705" i="15"/>
  <c r="DB705" i="15"/>
  <c r="CO705" i="15"/>
  <c r="CN705" i="15"/>
  <c r="CM705" i="15"/>
  <c r="CL705" i="15"/>
  <c r="DC704" i="15"/>
  <c r="DD704" i="15" s="1"/>
  <c r="DE704" i="15" s="1"/>
  <c r="DB704" i="15"/>
  <c r="CO704" i="15"/>
  <c r="CN704" i="15"/>
  <c r="CM704" i="15"/>
  <c r="CL704" i="15"/>
  <c r="CP704" i="15" s="1"/>
  <c r="CQ704" i="15" s="1"/>
  <c r="DC703" i="15"/>
  <c r="DB703" i="15"/>
  <c r="CO703" i="15"/>
  <c r="CN703" i="15"/>
  <c r="CM703" i="15"/>
  <c r="CP703" i="15" s="1"/>
  <c r="CQ703" i="15" s="1"/>
  <c r="CL703" i="15"/>
  <c r="DD702" i="15"/>
  <c r="DE702" i="15" s="1"/>
  <c r="DC702" i="15"/>
  <c r="DB702" i="15"/>
  <c r="CP702" i="15"/>
  <c r="CQ702" i="15" s="1"/>
  <c r="CO702" i="15"/>
  <c r="CN702" i="15"/>
  <c r="CM702" i="15"/>
  <c r="CL702" i="15"/>
  <c r="DC701" i="15"/>
  <c r="DD701" i="15" s="1"/>
  <c r="DE701" i="15" s="1"/>
  <c r="DB701" i="15"/>
  <c r="CO701" i="15"/>
  <c r="CN701" i="15"/>
  <c r="CM701" i="15"/>
  <c r="CL701" i="15"/>
  <c r="CP701" i="15" s="1"/>
  <c r="CQ701" i="15" s="1"/>
  <c r="DC700" i="15"/>
  <c r="DD700" i="15" s="1"/>
  <c r="DE700" i="15" s="1"/>
  <c r="DB700" i="15"/>
  <c r="CO700" i="15"/>
  <c r="CN700" i="15"/>
  <c r="CM700" i="15"/>
  <c r="CL700" i="15"/>
  <c r="CP700" i="15" s="1"/>
  <c r="CQ700" i="15" s="1"/>
  <c r="DC699" i="15"/>
  <c r="DD699" i="15" s="1"/>
  <c r="DE699" i="15" s="1"/>
  <c r="DB699" i="15"/>
  <c r="CO699" i="15"/>
  <c r="CN699" i="15"/>
  <c r="CM699" i="15"/>
  <c r="CL699" i="15"/>
  <c r="DD698" i="15"/>
  <c r="DE698" i="15" s="1"/>
  <c r="DC698" i="15"/>
  <c r="DB698" i="15"/>
  <c r="CO698" i="15"/>
  <c r="CP698" i="15" s="1"/>
  <c r="CQ698" i="15" s="1"/>
  <c r="CN698" i="15"/>
  <c r="CM698" i="15"/>
  <c r="CL698" i="15"/>
  <c r="DC697" i="15"/>
  <c r="DD697" i="15" s="1"/>
  <c r="DE697" i="15" s="1"/>
  <c r="DB697" i="15"/>
  <c r="CQ697" i="15"/>
  <c r="CO697" i="15"/>
  <c r="CN697" i="15"/>
  <c r="CM697" i="15"/>
  <c r="CL697" i="15"/>
  <c r="CP697" i="15" s="1"/>
  <c r="DC696" i="15"/>
  <c r="DD696" i="15" s="1"/>
  <c r="DE696" i="15" s="1"/>
  <c r="DB696" i="15"/>
  <c r="CP696" i="15"/>
  <c r="CQ696" i="15" s="1"/>
  <c r="CO696" i="15"/>
  <c r="CN696" i="15"/>
  <c r="CM696" i="15"/>
  <c r="CL696" i="15"/>
  <c r="DC695" i="15"/>
  <c r="DD695" i="15" s="1"/>
  <c r="DE695" i="15" s="1"/>
  <c r="DB695" i="15"/>
  <c r="CO695" i="15"/>
  <c r="CN695" i="15"/>
  <c r="CM695" i="15"/>
  <c r="CL695" i="15"/>
  <c r="CP695" i="15" s="1"/>
  <c r="CQ695" i="15" s="1"/>
  <c r="DD694" i="15"/>
  <c r="DE694" i="15" s="1"/>
  <c r="DC694" i="15"/>
  <c r="DB694" i="15"/>
  <c r="CO694" i="15"/>
  <c r="CN694" i="15"/>
  <c r="CM694" i="15"/>
  <c r="CL694" i="15"/>
  <c r="CP694" i="15" s="1"/>
  <c r="CQ694" i="15" s="1"/>
  <c r="DC693" i="15"/>
  <c r="DD693" i="15" s="1"/>
  <c r="DE693" i="15" s="1"/>
  <c r="DB693" i="15"/>
  <c r="CO693" i="15"/>
  <c r="CN693" i="15"/>
  <c r="CM693" i="15"/>
  <c r="CL693" i="15"/>
  <c r="DD692" i="15"/>
  <c r="DE692" i="15" s="1"/>
  <c r="DC692" i="15"/>
  <c r="DB692" i="15"/>
  <c r="CP692" i="15"/>
  <c r="CQ692" i="15" s="1"/>
  <c r="CO692" i="15"/>
  <c r="CN692" i="15"/>
  <c r="CM692" i="15"/>
  <c r="CL692" i="15"/>
  <c r="DE691" i="15"/>
  <c r="DC691" i="15"/>
  <c r="DD691" i="15" s="1"/>
  <c r="DB691" i="15"/>
  <c r="CO691" i="15"/>
  <c r="CN691" i="15"/>
  <c r="CM691" i="15"/>
  <c r="CP691" i="15" s="1"/>
  <c r="CQ691" i="15" s="1"/>
  <c r="CL691" i="15"/>
  <c r="DD690" i="15"/>
  <c r="DE690" i="15" s="1"/>
  <c r="DC690" i="15"/>
  <c r="DB690" i="15"/>
  <c r="CO690" i="15"/>
  <c r="CN690" i="15"/>
  <c r="CM690" i="15"/>
  <c r="CL690" i="15"/>
  <c r="DC689" i="15"/>
  <c r="DB689" i="15"/>
  <c r="CO689" i="15"/>
  <c r="CN689" i="15"/>
  <c r="CM689" i="15"/>
  <c r="CL689" i="15"/>
  <c r="DC688" i="15"/>
  <c r="DD688" i="15" s="1"/>
  <c r="DE688" i="15" s="1"/>
  <c r="DB688" i="15"/>
  <c r="CO688" i="15"/>
  <c r="CN688" i="15"/>
  <c r="CM688" i="15"/>
  <c r="CL688" i="15"/>
  <c r="CP688" i="15" s="1"/>
  <c r="CQ688" i="15" s="1"/>
  <c r="DC687" i="15"/>
  <c r="DB687" i="15"/>
  <c r="CO687" i="15"/>
  <c r="CN687" i="15"/>
  <c r="CM687" i="15"/>
  <c r="CP687" i="15" s="1"/>
  <c r="CQ687" i="15" s="1"/>
  <c r="CL687" i="15"/>
  <c r="DD686" i="15"/>
  <c r="DE686" i="15" s="1"/>
  <c r="DC686" i="15"/>
  <c r="DB686" i="15"/>
  <c r="CP686" i="15"/>
  <c r="CQ686" i="15" s="1"/>
  <c r="CO686" i="15"/>
  <c r="CN686" i="15"/>
  <c r="CM686" i="15"/>
  <c r="CL686" i="15"/>
  <c r="DC685" i="15"/>
  <c r="DD685" i="15" s="1"/>
  <c r="DE685" i="15" s="1"/>
  <c r="DB685" i="15"/>
  <c r="CO685" i="15"/>
  <c r="CN685" i="15"/>
  <c r="CM685" i="15"/>
  <c r="CL685" i="15"/>
  <c r="CP685" i="15" s="1"/>
  <c r="CQ685" i="15" s="1"/>
  <c r="DC684" i="15"/>
  <c r="DD684" i="15" s="1"/>
  <c r="DE684" i="15" s="1"/>
  <c r="DB684" i="15"/>
  <c r="CO684" i="15"/>
  <c r="CN684" i="15"/>
  <c r="CM684" i="15"/>
  <c r="CL684" i="15"/>
  <c r="CP684" i="15" s="1"/>
  <c r="CQ684" i="15" s="1"/>
  <c r="DC683" i="15"/>
  <c r="DD683" i="15" s="1"/>
  <c r="DE683" i="15" s="1"/>
  <c r="DB683" i="15"/>
  <c r="CO683" i="15"/>
  <c r="CN683" i="15"/>
  <c r="CM683" i="15"/>
  <c r="CL683" i="15"/>
  <c r="DD682" i="15"/>
  <c r="DE682" i="15" s="1"/>
  <c r="DC682" i="15"/>
  <c r="DB682" i="15"/>
  <c r="CO682" i="15"/>
  <c r="CP682" i="15" s="1"/>
  <c r="CQ682" i="15" s="1"/>
  <c r="CN682" i="15"/>
  <c r="CM682" i="15"/>
  <c r="CL682" i="15"/>
  <c r="DC681" i="15"/>
  <c r="DD681" i="15" s="1"/>
  <c r="DE681" i="15" s="1"/>
  <c r="DB681" i="15"/>
  <c r="CQ681" i="15"/>
  <c r="CO681" i="15"/>
  <c r="CN681" i="15"/>
  <c r="CM681" i="15"/>
  <c r="CL681" i="15"/>
  <c r="CP681" i="15" s="1"/>
  <c r="DC680" i="15"/>
  <c r="DD680" i="15" s="1"/>
  <c r="DE680" i="15" s="1"/>
  <c r="DB680" i="15"/>
  <c r="CP680" i="15"/>
  <c r="CQ680" i="15" s="1"/>
  <c r="CO680" i="15"/>
  <c r="CN680" i="15"/>
  <c r="CM680" i="15"/>
  <c r="CL680" i="15"/>
  <c r="DC679" i="15"/>
  <c r="DD679" i="15" s="1"/>
  <c r="DE679" i="15" s="1"/>
  <c r="DB679" i="15"/>
  <c r="CO679" i="15"/>
  <c r="CN679" i="15"/>
  <c r="CM679" i="15"/>
  <c r="CP679" i="15" s="1"/>
  <c r="CQ679" i="15" s="1"/>
  <c r="CL679" i="15"/>
  <c r="DD678" i="15"/>
  <c r="DE678" i="15" s="1"/>
  <c r="DC678" i="15"/>
  <c r="DB678" i="15"/>
  <c r="CO678" i="15"/>
  <c r="CN678" i="15"/>
  <c r="CM678" i="15"/>
  <c r="CL678" i="15"/>
  <c r="CP678" i="15" s="1"/>
  <c r="CQ678" i="15" s="1"/>
  <c r="DC677" i="15"/>
  <c r="DD677" i="15" s="1"/>
  <c r="DE677" i="15" s="1"/>
  <c r="DB677" i="15"/>
  <c r="CO677" i="15"/>
  <c r="CN677" i="15"/>
  <c r="CM677" i="15"/>
  <c r="CL677" i="15"/>
  <c r="DD676" i="15"/>
  <c r="DE676" i="15" s="1"/>
  <c r="DC676" i="15"/>
  <c r="DB676" i="15"/>
  <c r="CP676" i="15"/>
  <c r="CQ676" i="15" s="1"/>
  <c r="CO676" i="15"/>
  <c r="CN676" i="15"/>
  <c r="CM676" i="15"/>
  <c r="CL676" i="15"/>
  <c r="DE675" i="15"/>
  <c r="DC675" i="15"/>
  <c r="DD675" i="15" s="1"/>
  <c r="DB675" i="15"/>
  <c r="CO675" i="15"/>
  <c r="CN675" i="15"/>
  <c r="CM675" i="15"/>
  <c r="CP675" i="15" s="1"/>
  <c r="CQ675" i="15" s="1"/>
  <c r="CL675" i="15"/>
  <c r="DD674" i="15"/>
  <c r="DE674" i="15" s="1"/>
  <c r="DC674" i="15"/>
  <c r="DB674" i="15"/>
  <c r="CO674" i="15"/>
  <c r="CN674" i="15"/>
  <c r="CM674" i="15"/>
  <c r="CL674" i="15"/>
  <c r="CP674" i="15" s="1"/>
  <c r="CQ674" i="15" s="1"/>
  <c r="DC673" i="15"/>
  <c r="DB673" i="15"/>
  <c r="CO673" i="15"/>
  <c r="CN673" i="15"/>
  <c r="CM673" i="15"/>
  <c r="CL673" i="15"/>
  <c r="DC672" i="15"/>
  <c r="DD672" i="15" s="1"/>
  <c r="DE672" i="15" s="1"/>
  <c r="DB672" i="15"/>
  <c r="CO672" i="15"/>
  <c r="CN672" i="15"/>
  <c r="CM672" i="15"/>
  <c r="CL672" i="15"/>
  <c r="CP672" i="15" s="1"/>
  <c r="CQ672" i="15" s="1"/>
  <c r="DC671" i="15"/>
  <c r="DB671" i="15"/>
  <c r="CO671" i="15"/>
  <c r="CN671" i="15"/>
  <c r="CM671" i="15"/>
  <c r="CP671" i="15" s="1"/>
  <c r="CQ671" i="15" s="1"/>
  <c r="CL671" i="15"/>
  <c r="DD670" i="15"/>
  <c r="DE670" i="15" s="1"/>
  <c r="DC670" i="15"/>
  <c r="DB670" i="15"/>
  <c r="CP670" i="15"/>
  <c r="CQ670" i="15" s="1"/>
  <c r="CO670" i="15"/>
  <c r="CN670" i="15"/>
  <c r="CM670" i="15"/>
  <c r="CL670" i="15"/>
  <c r="DC669" i="15"/>
  <c r="DD669" i="15" s="1"/>
  <c r="DE669" i="15" s="1"/>
  <c r="DB669" i="15"/>
  <c r="CO669" i="15"/>
  <c r="CN669" i="15"/>
  <c r="CM669" i="15"/>
  <c r="CL669" i="15"/>
  <c r="CP669" i="15" s="1"/>
  <c r="CQ669" i="15" s="1"/>
  <c r="DC668" i="15"/>
  <c r="DD668" i="15" s="1"/>
  <c r="DE668" i="15" s="1"/>
  <c r="DB668" i="15"/>
  <c r="CO668" i="15"/>
  <c r="CN668" i="15"/>
  <c r="CM668" i="15"/>
  <c r="CL668" i="15"/>
  <c r="CP668" i="15" s="1"/>
  <c r="CQ668" i="15" s="1"/>
  <c r="DC667" i="15"/>
  <c r="DD667" i="15" s="1"/>
  <c r="DE667" i="15" s="1"/>
  <c r="DB667" i="15"/>
  <c r="CO667" i="15"/>
  <c r="CN667" i="15"/>
  <c r="CM667" i="15"/>
  <c r="CL667" i="15"/>
  <c r="DD666" i="15"/>
  <c r="DE666" i="15" s="1"/>
  <c r="DC666" i="15"/>
  <c r="DB666" i="15"/>
  <c r="CO666" i="15"/>
  <c r="CP666" i="15" s="1"/>
  <c r="CQ666" i="15" s="1"/>
  <c r="CN666" i="15"/>
  <c r="CM666" i="15"/>
  <c r="CL666" i="15"/>
  <c r="DC665" i="15"/>
  <c r="DD665" i="15" s="1"/>
  <c r="DE665" i="15" s="1"/>
  <c r="DB665" i="15"/>
  <c r="CQ665" i="15"/>
  <c r="CO665" i="15"/>
  <c r="CN665" i="15"/>
  <c r="CM665" i="15"/>
  <c r="CL665" i="15"/>
  <c r="CP665" i="15" s="1"/>
  <c r="DC664" i="15"/>
  <c r="DD664" i="15" s="1"/>
  <c r="DE664" i="15" s="1"/>
  <c r="DB664" i="15"/>
  <c r="CP664" i="15"/>
  <c r="CQ664" i="15" s="1"/>
  <c r="CO664" i="15"/>
  <c r="CN664" i="15"/>
  <c r="CM664" i="15"/>
  <c r="CL664" i="15"/>
  <c r="DC663" i="15"/>
  <c r="DD663" i="15" s="1"/>
  <c r="DE663" i="15" s="1"/>
  <c r="DB663" i="15"/>
  <c r="CO663" i="15"/>
  <c r="CN663" i="15"/>
  <c r="CM663" i="15"/>
  <c r="CP663" i="15" s="1"/>
  <c r="CQ663" i="15" s="1"/>
  <c r="CL663" i="15"/>
  <c r="DD662" i="15"/>
  <c r="DE662" i="15" s="1"/>
  <c r="DC662" i="15"/>
  <c r="DB662" i="15"/>
  <c r="CO662" i="15"/>
  <c r="CN662" i="15"/>
  <c r="CM662" i="15"/>
  <c r="CL662" i="15"/>
  <c r="CP662" i="15" s="1"/>
  <c r="CQ662" i="15" s="1"/>
  <c r="DC661" i="15"/>
  <c r="DD661" i="15" s="1"/>
  <c r="DE661" i="15" s="1"/>
  <c r="DB661" i="15"/>
  <c r="CO661" i="15"/>
  <c r="CN661" i="15"/>
  <c r="CM661" i="15"/>
  <c r="CL661" i="15"/>
  <c r="DD660" i="15"/>
  <c r="DE660" i="15" s="1"/>
  <c r="DC660" i="15"/>
  <c r="DB660" i="15"/>
  <c r="CP660" i="15"/>
  <c r="CQ660" i="15" s="1"/>
  <c r="CO660" i="15"/>
  <c r="CN660" i="15"/>
  <c r="CM660" i="15"/>
  <c r="CL660" i="15"/>
  <c r="DE659" i="15"/>
  <c r="DC659" i="15"/>
  <c r="DD659" i="15" s="1"/>
  <c r="DB659" i="15"/>
  <c r="CO659" i="15"/>
  <c r="CN659" i="15"/>
  <c r="CM659" i="15"/>
  <c r="CP659" i="15" s="1"/>
  <c r="CQ659" i="15" s="1"/>
  <c r="CL659" i="15"/>
  <c r="DD658" i="15"/>
  <c r="DE658" i="15" s="1"/>
  <c r="DC658" i="15"/>
  <c r="DB658" i="15"/>
  <c r="CO658" i="15"/>
  <c r="CN658" i="15"/>
  <c r="CM658" i="15"/>
  <c r="CL658" i="15"/>
  <c r="CP658" i="15" s="1"/>
  <c r="CQ658" i="15" s="1"/>
  <c r="DC657" i="15"/>
  <c r="DB657" i="15"/>
  <c r="CO657" i="15"/>
  <c r="CN657" i="15"/>
  <c r="CM657" i="15"/>
  <c r="CL657" i="15"/>
  <c r="DC656" i="15"/>
  <c r="DD656" i="15" s="1"/>
  <c r="DE656" i="15" s="1"/>
  <c r="DB656" i="15"/>
  <c r="CO656" i="15"/>
  <c r="CN656" i="15"/>
  <c r="CM656" i="15"/>
  <c r="CL656" i="15"/>
  <c r="CP656" i="15" s="1"/>
  <c r="CQ656" i="15" s="1"/>
  <c r="DC655" i="15"/>
  <c r="DB655" i="15"/>
  <c r="CO655" i="15"/>
  <c r="CN655" i="15"/>
  <c r="CM655" i="15"/>
  <c r="CP655" i="15" s="1"/>
  <c r="CQ655" i="15" s="1"/>
  <c r="CL655" i="15"/>
  <c r="DD654" i="15"/>
  <c r="DE654" i="15" s="1"/>
  <c r="DC654" i="15"/>
  <c r="DB654" i="15"/>
  <c r="CP654" i="15"/>
  <c r="CQ654" i="15" s="1"/>
  <c r="CO654" i="15"/>
  <c r="CN654" i="15"/>
  <c r="CM654" i="15"/>
  <c r="CL654" i="15"/>
  <c r="DC653" i="15"/>
  <c r="DD653" i="15" s="1"/>
  <c r="DE653" i="15" s="1"/>
  <c r="DB653" i="15"/>
  <c r="CO653" i="15"/>
  <c r="CN653" i="15"/>
  <c r="CM653" i="15"/>
  <c r="CL653" i="15"/>
  <c r="CP653" i="15" s="1"/>
  <c r="CQ653" i="15" s="1"/>
  <c r="DC652" i="15"/>
  <c r="DD652" i="15" s="1"/>
  <c r="DE652" i="15" s="1"/>
  <c r="DB652" i="15"/>
  <c r="CO652" i="15"/>
  <c r="CN652" i="15"/>
  <c r="CM652" i="15"/>
  <c r="CL652" i="15"/>
  <c r="CP652" i="15" s="1"/>
  <c r="CQ652" i="15" s="1"/>
  <c r="DC651" i="15"/>
  <c r="DD651" i="15" s="1"/>
  <c r="DE651" i="15" s="1"/>
  <c r="DB651" i="15"/>
  <c r="CO651" i="15"/>
  <c r="CN651" i="15"/>
  <c r="CM651" i="15"/>
  <c r="CL651" i="15"/>
  <c r="DD650" i="15"/>
  <c r="DE650" i="15" s="1"/>
  <c r="DC650" i="15"/>
  <c r="DB650" i="15"/>
  <c r="CO650" i="15"/>
  <c r="CP650" i="15" s="1"/>
  <c r="CQ650" i="15" s="1"/>
  <c r="CN650" i="15"/>
  <c r="CM650" i="15"/>
  <c r="CL650" i="15"/>
  <c r="DC649" i="15"/>
  <c r="DD649" i="15" s="1"/>
  <c r="DE649" i="15" s="1"/>
  <c r="DB649" i="15"/>
  <c r="CQ649" i="15"/>
  <c r="CO649" i="15"/>
  <c r="CN649" i="15"/>
  <c r="CM649" i="15"/>
  <c r="CL649" i="15"/>
  <c r="CP649" i="15" s="1"/>
  <c r="DC648" i="15"/>
  <c r="DD648" i="15" s="1"/>
  <c r="DE648" i="15" s="1"/>
  <c r="DB648" i="15"/>
  <c r="CP648" i="15"/>
  <c r="CQ648" i="15" s="1"/>
  <c r="CO648" i="15"/>
  <c r="CN648" i="15"/>
  <c r="CM648" i="15"/>
  <c r="CL648" i="15"/>
  <c r="DC647" i="15"/>
  <c r="DD647" i="15" s="1"/>
  <c r="DE647" i="15" s="1"/>
  <c r="DB647" i="15"/>
  <c r="CO647" i="15"/>
  <c r="CN647" i="15"/>
  <c r="CM647" i="15"/>
  <c r="CP647" i="15" s="1"/>
  <c r="CQ647" i="15" s="1"/>
  <c r="CL647" i="15"/>
  <c r="DD646" i="15"/>
  <c r="DE646" i="15" s="1"/>
  <c r="DC646" i="15"/>
  <c r="DB646" i="15"/>
  <c r="CO646" i="15"/>
  <c r="CN646" i="15"/>
  <c r="CM646" i="15"/>
  <c r="CL646" i="15"/>
  <c r="CP646" i="15" s="1"/>
  <c r="CQ646" i="15" s="1"/>
  <c r="DC645" i="15"/>
  <c r="DD645" i="15" s="1"/>
  <c r="DE645" i="15" s="1"/>
  <c r="DB645" i="15"/>
  <c r="CO645" i="15"/>
  <c r="CN645" i="15"/>
  <c r="CM645" i="15"/>
  <c r="CL645" i="15"/>
  <c r="DD644" i="15"/>
  <c r="DE644" i="15" s="1"/>
  <c r="DC644" i="15"/>
  <c r="DB644" i="15"/>
  <c r="CP644" i="15"/>
  <c r="CQ644" i="15" s="1"/>
  <c r="CO644" i="15"/>
  <c r="CN644" i="15"/>
  <c r="CM644" i="15"/>
  <c r="CL644" i="15"/>
  <c r="DE643" i="15"/>
  <c r="DC643" i="15"/>
  <c r="DD643" i="15" s="1"/>
  <c r="DB643" i="15"/>
  <c r="CO643" i="15"/>
  <c r="CN643" i="15"/>
  <c r="CM643" i="15"/>
  <c r="CP643" i="15" s="1"/>
  <c r="CQ643" i="15" s="1"/>
  <c r="CL643" i="15"/>
  <c r="DD642" i="15"/>
  <c r="DE642" i="15" s="1"/>
  <c r="DC642" i="15"/>
  <c r="DB642" i="15"/>
  <c r="CO642" i="15"/>
  <c r="CN642" i="15"/>
  <c r="CM642" i="15"/>
  <c r="CL642" i="15"/>
  <c r="CP642" i="15" s="1"/>
  <c r="CQ642" i="15" s="1"/>
  <c r="DC641" i="15"/>
  <c r="DB641" i="15"/>
  <c r="CO641" i="15"/>
  <c r="CN641" i="15"/>
  <c r="CM641" i="15"/>
  <c r="CL641" i="15"/>
  <c r="DC640" i="15"/>
  <c r="DD640" i="15" s="1"/>
  <c r="DE640" i="15" s="1"/>
  <c r="DB640" i="15"/>
  <c r="CO640" i="15"/>
  <c r="CN640" i="15"/>
  <c r="CM640" i="15"/>
  <c r="CL640" i="15"/>
  <c r="CP640" i="15" s="1"/>
  <c r="CQ640" i="15" s="1"/>
  <c r="DC639" i="15"/>
  <c r="DB639" i="15"/>
  <c r="CO639" i="15"/>
  <c r="CN639" i="15"/>
  <c r="CM639" i="15"/>
  <c r="CP639" i="15" s="1"/>
  <c r="CQ639" i="15" s="1"/>
  <c r="CL639" i="15"/>
  <c r="DD638" i="15"/>
  <c r="DE638" i="15" s="1"/>
  <c r="DC638" i="15"/>
  <c r="DB638" i="15"/>
  <c r="CP638" i="15"/>
  <c r="CQ638" i="15" s="1"/>
  <c r="CO638" i="15"/>
  <c r="CN638" i="15"/>
  <c r="CM638" i="15"/>
  <c r="CL638" i="15"/>
  <c r="DC637" i="15"/>
  <c r="DD637" i="15" s="1"/>
  <c r="DE637" i="15" s="1"/>
  <c r="DB637" i="15"/>
  <c r="CO637" i="15"/>
  <c r="CN637" i="15"/>
  <c r="CM637" i="15"/>
  <c r="CL637" i="15"/>
  <c r="CP637" i="15" s="1"/>
  <c r="CQ637" i="15" s="1"/>
  <c r="DC636" i="15"/>
  <c r="DD636" i="15" s="1"/>
  <c r="DE636" i="15" s="1"/>
  <c r="DB636" i="15"/>
  <c r="CO636" i="15"/>
  <c r="CN636" i="15"/>
  <c r="CM636" i="15"/>
  <c r="CL636" i="15"/>
  <c r="CP636" i="15" s="1"/>
  <c r="CQ636" i="15" s="1"/>
  <c r="DC635" i="15"/>
  <c r="DB635" i="15"/>
  <c r="DD635" i="15" s="1"/>
  <c r="DE635" i="15" s="1"/>
  <c r="CO635" i="15"/>
  <c r="CN635" i="15"/>
  <c r="CM635" i="15"/>
  <c r="CL635" i="15"/>
  <c r="DD634" i="15"/>
  <c r="DE634" i="15" s="1"/>
  <c r="DC634" i="15"/>
  <c r="DB634" i="15"/>
  <c r="CO634" i="15"/>
  <c r="CP634" i="15" s="1"/>
  <c r="CQ634" i="15" s="1"/>
  <c r="CN634" i="15"/>
  <c r="CM634" i="15"/>
  <c r="CL634" i="15"/>
  <c r="DC633" i="15"/>
  <c r="DD633" i="15" s="1"/>
  <c r="DE633" i="15" s="1"/>
  <c r="DB633" i="15"/>
  <c r="CQ633" i="15"/>
  <c r="CO633" i="15"/>
  <c r="CN633" i="15"/>
  <c r="CM633" i="15"/>
  <c r="CL633" i="15"/>
  <c r="CP633" i="15" s="1"/>
  <c r="DC632" i="15"/>
  <c r="DD632" i="15" s="1"/>
  <c r="DE632" i="15" s="1"/>
  <c r="DB632" i="15"/>
  <c r="CP632" i="15"/>
  <c r="CQ632" i="15" s="1"/>
  <c r="CO632" i="15"/>
  <c r="CN632" i="15"/>
  <c r="CM632" i="15"/>
  <c r="CL632" i="15"/>
  <c r="DE631" i="15"/>
  <c r="DC631" i="15"/>
  <c r="DB631" i="15"/>
  <c r="DD631" i="15" s="1"/>
  <c r="CO631" i="15"/>
  <c r="CN631" i="15"/>
  <c r="CM631" i="15"/>
  <c r="CP631" i="15" s="1"/>
  <c r="CQ631" i="15" s="1"/>
  <c r="CL631" i="15"/>
  <c r="DD630" i="15"/>
  <c r="DE630" i="15" s="1"/>
  <c r="DC630" i="15"/>
  <c r="DB630" i="15"/>
  <c r="CO630" i="15"/>
  <c r="CN630" i="15"/>
  <c r="CM630" i="15"/>
  <c r="CL630" i="15"/>
  <c r="CP630" i="15" s="1"/>
  <c r="CQ630" i="15" s="1"/>
  <c r="DC629" i="15"/>
  <c r="DD629" i="15" s="1"/>
  <c r="DE629" i="15" s="1"/>
  <c r="DB629" i="15"/>
  <c r="CO629" i="15"/>
  <c r="CN629" i="15"/>
  <c r="CM629" i="15"/>
  <c r="CL629" i="15"/>
  <c r="DD628" i="15"/>
  <c r="DE628" i="15" s="1"/>
  <c r="DC628" i="15"/>
  <c r="DB628" i="15"/>
  <c r="CP628" i="15"/>
  <c r="CQ628" i="15" s="1"/>
  <c r="CO628" i="15"/>
  <c r="CN628" i="15"/>
  <c r="CM628" i="15"/>
  <c r="CL628" i="15"/>
  <c r="DE627" i="15"/>
  <c r="DC627" i="15"/>
  <c r="DB627" i="15"/>
  <c r="DD627" i="15" s="1"/>
  <c r="CO627" i="15"/>
  <c r="CN627" i="15"/>
  <c r="CM627" i="15"/>
  <c r="CP627" i="15" s="1"/>
  <c r="CQ627" i="15" s="1"/>
  <c r="CL627" i="15"/>
  <c r="DD626" i="15"/>
  <c r="DE626" i="15" s="1"/>
  <c r="DC626" i="15"/>
  <c r="DB626" i="15"/>
  <c r="CO626" i="15"/>
  <c r="CN626" i="15"/>
  <c r="CM626" i="15"/>
  <c r="CL626" i="15"/>
  <c r="CP626" i="15" s="1"/>
  <c r="CQ626" i="15" s="1"/>
  <c r="DC625" i="15"/>
  <c r="DB625" i="15"/>
  <c r="CO625" i="15"/>
  <c r="CN625" i="15"/>
  <c r="CM625" i="15"/>
  <c r="CL625" i="15"/>
  <c r="DC624" i="15"/>
  <c r="DD624" i="15" s="1"/>
  <c r="DE624" i="15" s="1"/>
  <c r="DB624" i="15"/>
  <c r="CO624" i="15"/>
  <c r="CN624" i="15"/>
  <c r="CM624" i="15"/>
  <c r="CL624" i="15"/>
  <c r="CP624" i="15" s="1"/>
  <c r="CQ624" i="15" s="1"/>
  <c r="DC623" i="15"/>
  <c r="DB623" i="15"/>
  <c r="CO623" i="15"/>
  <c r="CN623" i="15"/>
  <c r="CM623" i="15"/>
  <c r="CP623" i="15" s="1"/>
  <c r="CQ623" i="15" s="1"/>
  <c r="CL623" i="15"/>
  <c r="DD622" i="15"/>
  <c r="DE622" i="15" s="1"/>
  <c r="DC622" i="15"/>
  <c r="DB622" i="15"/>
  <c r="CP622" i="15"/>
  <c r="CQ622" i="15" s="1"/>
  <c r="CO622" i="15"/>
  <c r="CN622" i="15"/>
  <c r="CM622" i="15"/>
  <c r="CL622" i="15"/>
  <c r="DC621" i="15"/>
  <c r="DD621" i="15" s="1"/>
  <c r="DE621" i="15" s="1"/>
  <c r="DB621" i="15"/>
  <c r="CO621" i="15"/>
  <c r="CN621" i="15"/>
  <c r="CM621" i="15"/>
  <c r="CL621" i="15"/>
  <c r="CP621" i="15" s="1"/>
  <c r="CQ621" i="15" s="1"/>
  <c r="DC620" i="15"/>
  <c r="DD620" i="15" s="1"/>
  <c r="DE620" i="15" s="1"/>
  <c r="DB620" i="15"/>
  <c r="CO620" i="15"/>
  <c r="CN620" i="15"/>
  <c r="CM620" i="15"/>
  <c r="CL620" i="15"/>
  <c r="CP620" i="15" s="1"/>
  <c r="CQ620" i="15" s="1"/>
  <c r="DC619" i="15"/>
  <c r="DD619" i="15" s="1"/>
  <c r="DE619" i="15" s="1"/>
  <c r="DB619" i="15"/>
  <c r="CO619" i="15"/>
  <c r="CN619" i="15"/>
  <c r="CM619" i="15"/>
  <c r="CL619" i="15"/>
  <c r="DD618" i="15"/>
  <c r="DE618" i="15" s="1"/>
  <c r="DC618" i="15"/>
  <c r="DB618" i="15"/>
  <c r="CO618" i="15"/>
  <c r="CP618" i="15" s="1"/>
  <c r="CQ618" i="15" s="1"/>
  <c r="CN618" i="15"/>
  <c r="CM618" i="15"/>
  <c r="CL618" i="15"/>
  <c r="DC617" i="15"/>
  <c r="DD617" i="15" s="1"/>
  <c r="DE617" i="15" s="1"/>
  <c r="DB617" i="15"/>
  <c r="CQ617" i="15"/>
  <c r="CO617" i="15"/>
  <c r="CN617" i="15"/>
  <c r="CM617" i="15"/>
  <c r="CL617" i="15"/>
  <c r="CP617" i="15" s="1"/>
  <c r="DC616" i="15"/>
  <c r="DD616" i="15" s="1"/>
  <c r="DE616" i="15" s="1"/>
  <c r="DB616" i="15"/>
  <c r="CP616" i="15"/>
  <c r="CQ616" i="15" s="1"/>
  <c r="CO616" i="15"/>
  <c r="CN616" i="15"/>
  <c r="CM616" i="15"/>
  <c r="CL616" i="15"/>
  <c r="DC615" i="15"/>
  <c r="DD615" i="15" s="1"/>
  <c r="DE615" i="15" s="1"/>
  <c r="DB615" i="15"/>
  <c r="CO615" i="15"/>
  <c r="CN615" i="15"/>
  <c r="CM615" i="15"/>
  <c r="CP615" i="15" s="1"/>
  <c r="CQ615" i="15" s="1"/>
  <c r="CL615" i="15"/>
  <c r="DD614" i="15"/>
  <c r="DE614" i="15" s="1"/>
  <c r="DC614" i="15"/>
  <c r="DB614" i="15"/>
  <c r="CO614" i="15"/>
  <c r="CN614" i="15"/>
  <c r="CM614" i="15"/>
  <c r="CL614" i="15"/>
  <c r="CP614" i="15" s="1"/>
  <c r="CQ614" i="15" s="1"/>
  <c r="DC613" i="15"/>
  <c r="DD613" i="15" s="1"/>
  <c r="DE613" i="15" s="1"/>
  <c r="DB613" i="15"/>
  <c r="CO613" i="15"/>
  <c r="CN613" i="15"/>
  <c r="CM613" i="15"/>
  <c r="CL613" i="15"/>
  <c r="DD612" i="15"/>
  <c r="DE612" i="15" s="1"/>
  <c r="DC612" i="15"/>
  <c r="DB612" i="15"/>
  <c r="CP612" i="15"/>
  <c r="CQ612" i="15" s="1"/>
  <c r="CO612" i="15"/>
  <c r="CN612" i="15"/>
  <c r="CM612" i="15"/>
  <c r="CL612" i="15"/>
  <c r="DE611" i="15"/>
  <c r="DC611" i="15"/>
  <c r="DD611" i="15" s="1"/>
  <c r="DB611" i="15"/>
  <c r="CO611" i="15"/>
  <c r="CN611" i="15"/>
  <c r="CM611" i="15"/>
  <c r="CP611" i="15" s="1"/>
  <c r="CQ611" i="15" s="1"/>
  <c r="CL611" i="15"/>
  <c r="DD610" i="15"/>
  <c r="DE610" i="15" s="1"/>
  <c r="DC610" i="15"/>
  <c r="DB610" i="15"/>
  <c r="CO610" i="15"/>
  <c r="CN610" i="15"/>
  <c r="CM610" i="15"/>
  <c r="CL610" i="15"/>
  <c r="CP610" i="15" s="1"/>
  <c r="CQ610" i="15" s="1"/>
  <c r="DC609" i="15"/>
  <c r="DB609" i="15"/>
  <c r="CO609" i="15"/>
  <c r="CN609" i="15"/>
  <c r="CM609" i="15"/>
  <c r="CL609" i="15"/>
  <c r="DC608" i="15"/>
  <c r="DD608" i="15" s="1"/>
  <c r="DE608" i="15" s="1"/>
  <c r="DB608" i="15"/>
  <c r="CO608" i="15"/>
  <c r="CN608" i="15"/>
  <c r="CM608" i="15"/>
  <c r="CL608" i="15"/>
  <c r="CP608" i="15" s="1"/>
  <c r="CQ608" i="15" s="1"/>
  <c r="DC607" i="15"/>
  <c r="DB607" i="15"/>
  <c r="CO607" i="15"/>
  <c r="CN607" i="15"/>
  <c r="CM607" i="15"/>
  <c r="CP607" i="15" s="1"/>
  <c r="CQ607" i="15" s="1"/>
  <c r="CL607" i="15"/>
  <c r="DD606" i="15"/>
  <c r="DE606" i="15" s="1"/>
  <c r="DC606" i="15"/>
  <c r="DB606" i="15"/>
  <c r="CP606" i="15"/>
  <c r="CQ606" i="15" s="1"/>
  <c r="CO606" i="15"/>
  <c r="CN606" i="15"/>
  <c r="CM606" i="15"/>
  <c r="CL606" i="15"/>
  <c r="DC605" i="15"/>
  <c r="DD605" i="15" s="1"/>
  <c r="DE605" i="15" s="1"/>
  <c r="DB605" i="15"/>
  <c r="CO605" i="15"/>
  <c r="CN605" i="15"/>
  <c r="CM605" i="15"/>
  <c r="CL605" i="15"/>
  <c r="CP605" i="15" s="1"/>
  <c r="CQ605" i="15" s="1"/>
  <c r="DC604" i="15"/>
  <c r="DD604" i="15" s="1"/>
  <c r="DE604" i="15" s="1"/>
  <c r="DB604" i="15"/>
  <c r="CO604" i="15"/>
  <c r="CN604" i="15"/>
  <c r="CM604" i="15"/>
  <c r="CL604" i="15"/>
  <c r="CP604" i="15" s="1"/>
  <c r="CQ604" i="15" s="1"/>
  <c r="DC603" i="15"/>
  <c r="DD603" i="15" s="1"/>
  <c r="DE603" i="15" s="1"/>
  <c r="DB603" i="15"/>
  <c r="CO603" i="15"/>
  <c r="CN603" i="15"/>
  <c r="CM603" i="15"/>
  <c r="CL603" i="15"/>
  <c r="DD602" i="15"/>
  <c r="DE602" i="15" s="1"/>
  <c r="DC602" i="15"/>
  <c r="DB602" i="15"/>
  <c r="CO602" i="15"/>
  <c r="CP602" i="15" s="1"/>
  <c r="CQ602" i="15" s="1"/>
  <c r="CN602" i="15"/>
  <c r="CM602" i="15"/>
  <c r="CL602" i="15"/>
  <c r="DC601" i="15"/>
  <c r="DD601" i="15" s="1"/>
  <c r="DE601" i="15" s="1"/>
  <c r="DB601" i="15"/>
  <c r="CQ601" i="15"/>
  <c r="CO601" i="15"/>
  <c r="CN601" i="15"/>
  <c r="CM601" i="15"/>
  <c r="CL601" i="15"/>
  <c r="CP601" i="15" s="1"/>
  <c r="DC600" i="15"/>
  <c r="DD600" i="15" s="1"/>
  <c r="DE600" i="15" s="1"/>
  <c r="DB600" i="15"/>
  <c r="CP600" i="15"/>
  <c r="CQ600" i="15" s="1"/>
  <c r="CO600" i="15"/>
  <c r="CN600" i="15"/>
  <c r="CM600" i="15"/>
  <c r="CL600" i="15"/>
  <c r="DC599" i="15"/>
  <c r="DD599" i="15" s="1"/>
  <c r="DE599" i="15" s="1"/>
  <c r="DB599" i="15"/>
  <c r="CO599" i="15"/>
  <c r="CN599" i="15"/>
  <c r="CM599" i="15"/>
  <c r="CP599" i="15" s="1"/>
  <c r="CQ599" i="15" s="1"/>
  <c r="CL599" i="15"/>
  <c r="DD598" i="15"/>
  <c r="DE598" i="15" s="1"/>
  <c r="DC598" i="15"/>
  <c r="DB598" i="15"/>
  <c r="CO598" i="15"/>
  <c r="CN598" i="15"/>
  <c r="CM598" i="15"/>
  <c r="CL598" i="15"/>
  <c r="CP598" i="15" s="1"/>
  <c r="CQ598" i="15" s="1"/>
  <c r="DC597" i="15"/>
  <c r="DD597" i="15" s="1"/>
  <c r="DE597" i="15" s="1"/>
  <c r="DB597" i="15"/>
  <c r="CO597" i="15"/>
  <c r="CN597" i="15"/>
  <c r="CM597" i="15"/>
  <c r="CL597" i="15"/>
  <c r="DD596" i="15"/>
  <c r="DE596" i="15" s="1"/>
  <c r="DC596" i="15"/>
  <c r="DB596" i="15"/>
  <c r="CP596" i="15"/>
  <c r="CQ596" i="15" s="1"/>
  <c r="CO596" i="15"/>
  <c r="CN596" i="15"/>
  <c r="CM596" i="15"/>
  <c r="CL596" i="15"/>
  <c r="DE595" i="15"/>
  <c r="DC595" i="15"/>
  <c r="DD595" i="15" s="1"/>
  <c r="DB595" i="15"/>
  <c r="CO595" i="15"/>
  <c r="CN595" i="15"/>
  <c r="CM595" i="15"/>
  <c r="CP595" i="15" s="1"/>
  <c r="CQ595" i="15" s="1"/>
  <c r="CL595" i="15"/>
  <c r="DD594" i="15"/>
  <c r="DE594" i="15" s="1"/>
  <c r="DC594" i="15"/>
  <c r="DB594" i="15"/>
  <c r="CO594" i="15"/>
  <c r="CN594" i="15"/>
  <c r="CM594" i="15"/>
  <c r="CL594" i="15"/>
  <c r="CP594" i="15" s="1"/>
  <c r="CQ594" i="15" s="1"/>
  <c r="DC593" i="15"/>
  <c r="DB593" i="15"/>
  <c r="CO593" i="15"/>
  <c r="CN593" i="15"/>
  <c r="CM593" i="15"/>
  <c r="CL593" i="15"/>
  <c r="DC592" i="15"/>
  <c r="DD592" i="15" s="1"/>
  <c r="DE592" i="15" s="1"/>
  <c r="DB592" i="15"/>
  <c r="CO592" i="15"/>
  <c r="CN592" i="15"/>
  <c r="CM592" i="15"/>
  <c r="CL592" i="15"/>
  <c r="CP592" i="15" s="1"/>
  <c r="CQ592" i="15" s="1"/>
  <c r="DC591" i="15"/>
  <c r="DB591" i="15"/>
  <c r="CO591" i="15"/>
  <c r="CN591" i="15"/>
  <c r="CM591" i="15"/>
  <c r="CP591" i="15" s="1"/>
  <c r="CQ591" i="15" s="1"/>
  <c r="CL591" i="15"/>
  <c r="DD590" i="15"/>
  <c r="DE590" i="15" s="1"/>
  <c r="DC590" i="15"/>
  <c r="DB590" i="15"/>
  <c r="CP590" i="15"/>
  <c r="CQ590" i="15" s="1"/>
  <c r="CO590" i="15"/>
  <c r="CN590" i="15"/>
  <c r="CM590" i="15"/>
  <c r="CL590" i="15"/>
  <c r="DC589" i="15"/>
  <c r="DD589" i="15" s="1"/>
  <c r="DE589" i="15" s="1"/>
  <c r="DB589" i="15"/>
  <c r="CO589" i="15"/>
  <c r="CN589" i="15"/>
  <c r="CM589" i="15"/>
  <c r="CL589" i="15"/>
  <c r="CP589" i="15" s="1"/>
  <c r="CQ589" i="15" s="1"/>
  <c r="DC588" i="15"/>
  <c r="DD588" i="15" s="1"/>
  <c r="DE588" i="15" s="1"/>
  <c r="DB588" i="15"/>
  <c r="CO588" i="15"/>
  <c r="CN588" i="15"/>
  <c r="CM588" i="15"/>
  <c r="CL588" i="15"/>
  <c r="CP588" i="15" s="1"/>
  <c r="CQ588" i="15" s="1"/>
  <c r="DC587" i="15"/>
  <c r="DD587" i="15" s="1"/>
  <c r="DE587" i="15" s="1"/>
  <c r="DB587" i="15"/>
  <c r="CO587" i="15"/>
  <c r="CN587" i="15"/>
  <c r="CM587" i="15"/>
  <c r="CL587" i="15"/>
  <c r="DD586" i="15"/>
  <c r="DE586" i="15" s="1"/>
  <c r="DC586" i="15"/>
  <c r="DB586" i="15"/>
  <c r="CO586" i="15"/>
  <c r="CP586" i="15" s="1"/>
  <c r="CQ586" i="15" s="1"/>
  <c r="CN586" i="15"/>
  <c r="CM586" i="15"/>
  <c r="CL586" i="15"/>
  <c r="DC585" i="15"/>
  <c r="DD585" i="15" s="1"/>
  <c r="DE585" i="15" s="1"/>
  <c r="DB585" i="15"/>
  <c r="CQ585" i="15"/>
  <c r="CO585" i="15"/>
  <c r="CN585" i="15"/>
  <c r="CM585" i="15"/>
  <c r="CL585" i="15"/>
  <c r="CP585" i="15" s="1"/>
  <c r="DC584" i="15"/>
  <c r="DD584" i="15" s="1"/>
  <c r="DE584" i="15" s="1"/>
  <c r="DB584" i="15"/>
  <c r="CP584" i="15"/>
  <c r="CQ584" i="15" s="1"/>
  <c r="CO584" i="15"/>
  <c r="CN584" i="15"/>
  <c r="CM584" i="15"/>
  <c r="CL584" i="15"/>
  <c r="DE583" i="15"/>
  <c r="DC583" i="15"/>
  <c r="DB583" i="15"/>
  <c r="DD583" i="15" s="1"/>
  <c r="CO583" i="15"/>
  <c r="CN583" i="15"/>
  <c r="CM583" i="15"/>
  <c r="CP583" i="15" s="1"/>
  <c r="CQ583" i="15" s="1"/>
  <c r="CL583" i="15"/>
  <c r="DD582" i="15"/>
  <c r="DE582" i="15" s="1"/>
  <c r="DC582" i="15"/>
  <c r="DB582" i="15"/>
  <c r="CO582" i="15"/>
  <c r="CN582" i="15"/>
  <c r="CM582" i="15"/>
  <c r="CL582" i="15"/>
  <c r="CP582" i="15" s="1"/>
  <c r="CQ582" i="15" s="1"/>
  <c r="DC581" i="15"/>
  <c r="DD581" i="15" s="1"/>
  <c r="DE581" i="15" s="1"/>
  <c r="DB581" i="15"/>
  <c r="CO581" i="15"/>
  <c r="CN581" i="15"/>
  <c r="CM581" i="15"/>
  <c r="CL581" i="15"/>
  <c r="DD580" i="15"/>
  <c r="DE580" i="15" s="1"/>
  <c r="DC580" i="15"/>
  <c r="DB580" i="15"/>
  <c r="CP580" i="15"/>
  <c r="CQ580" i="15" s="1"/>
  <c r="CO580" i="15"/>
  <c r="CN580" i="15"/>
  <c r="CM580" i="15"/>
  <c r="CL580" i="15"/>
  <c r="DE579" i="15"/>
  <c r="DC579" i="15"/>
  <c r="DD579" i="15" s="1"/>
  <c r="DB579" i="15"/>
  <c r="CO579" i="15"/>
  <c r="CN579" i="15"/>
  <c r="CM579" i="15"/>
  <c r="CP579" i="15" s="1"/>
  <c r="CQ579" i="15" s="1"/>
  <c r="CL579" i="15"/>
  <c r="DD578" i="15"/>
  <c r="DE578" i="15" s="1"/>
  <c r="DC578" i="15"/>
  <c r="DB578" i="15"/>
  <c r="CO578" i="15"/>
  <c r="CN578" i="15"/>
  <c r="CM578" i="15"/>
  <c r="CL578" i="15"/>
  <c r="CP578" i="15" s="1"/>
  <c r="CQ578" i="15" s="1"/>
  <c r="DC577" i="15"/>
  <c r="DB577" i="15"/>
  <c r="CO577" i="15"/>
  <c r="CN577" i="15"/>
  <c r="CM577" i="15"/>
  <c r="CL577" i="15"/>
  <c r="DC576" i="15"/>
  <c r="DD576" i="15" s="1"/>
  <c r="DE576" i="15" s="1"/>
  <c r="DB576" i="15"/>
  <c r="CO576" i="15"/>
  <c r="CN576" i="15"/>
  <c r="CM576" i="15"/>
  <c r="CL576" i="15"/>
  <c r="CP576" i="15" s="1"/>
  <c r="CQ576" i="15" s="1"/>
  <c r="DC575" i="15"/>
  <c r="DB575" i="15"/>
  <c r="CO575" i="15"/>
  <c r="CN575" i="15"/>
  <c r="CM575" i="15"/>
  <c r="CP575" i="15" s="1"/>
  <c r="CQ575" i="15" s="1"/>
  <c r="CL575" i="15"/>
  <c r="DD574" i="15"/>
  <c r="DE574" i="15" s="1"/>
  <c r="DC574" i="15"/>
  <c r="DB574" i="15"/>
  <c r="CP574" i="15"/>
  <c r="CQ574" i="15" s="1"/>
  <c r="CO574" i="15"/>
  <c r="CN574" i="15"/>
  <c r="CM574" i="15"/>
  <c r="CL574" i="15"/>
  <c r="DC573" i="15"/>
  <c r="DD573" i="15" s="1"/>
  <c r="DE573" i="15" s="1"/>
  <c r="DB573" i="15"/>
  <c r="CO573" i="15"/>
  <c r="CN573" i="15"/>
  <c r="CM573" i="15"/>
  <c r="CL573" i="15"/>
  <c r="CP573" i="15" s="1"/>
  <c r="CQ573" i="15" s="1"/>
  <c r="DC572" i="15"/>
  <c r="DD572" i="15" s="1"/>
  <c r="DE572" i="15" s="1"/>
  <c r="DB572" i="15"/>
  <c r="CO572" i="15"/>
  <c r="CN572" i="15"/>
  <c r="CM572" i="15"/>
  <c r="CL572" i="15"/>
  <c r="CP572" i="15" s="1"/>
  <c r="CQ572" i="15" s="1"/>
  <c r="DC571" i="15"/>
  <c r="DD571" i="15" s="1"/>
  <c r="DE571" i="15" s="1"/>
  <c r="DB571" i="15"/>
  <c r="CO571" i="15"/>
  <c r="CN571" i="15"/>
  <c r="CM571" i="15"/>
  <c r="CL571" i="15"/>
  <c r="DD570" i="15"/>
  <c r="DE570" i="15" s="1"/>
  <c r="DC570" i="15"/>
  <c r="DB570" i="15"/>
  <c r="CO570" i="15"/>
  <c r="CP570" i="15" s="1"/>
  <c r="CQ570" i="15" s="1"/>
  <c r="CN570" i="15"/>
  <c r="CM570" i="15"/>
  <c r="CL570" i="15"/>
  <c r="DC569" i="15"/>
  <c r="DD569" i="15" s="1"/>
  <c r="DE569" i="15" s="1"/>
  <c r="DB569" i="15"/>
  <c r="CQ569" i="15"/>
  <c r="CO569" i="15"/>
  <c r="CN569" i="15"/>
  <c r="CM569" i="15"/>
  <c r="CL569" i="15"/>
  <c r="CP569" i="15" s="1"/>
  <c r="DC568" i="15"/>
  <c r="DD568" i="15" s="1"/>
  <c r="DE568" i="15" s="1"/>
  <c r="DB568" i="15"/>
  <c r="CP568" i="15"/>
  <c r="CQ568" i="15" s="1"/>
  <c r="CO568" i="15"/>
  <c r="CN568" i="15"/>
  <c r="CM568" i="15"/>
  <c r="CL568" i="15"/>
  <c r="DC567" i="15"/>
  <c r="DD567" i="15" s="1"/>
  <c r="DE567" i="15" s="1"/>
  <c r="DB567" i="15"/>
  <c r="CO567" i="15"/>
  <c r="CN567" i="15"/>
  <c r="CM567" i="15"/>
  <c r="CP567" i="15" s="1"/>
  <c r="CQ567" i="15" s="1"/>
  <c r="CL567" i="15"/>
  <c r="DD566" i="15"/>
  <c r="DE566" i="15" s="1"/>
  <c r="DC566" i="15"/>
  <c r="DB566" i="15"/>
  <c r="CO566" i="15"/>
  <c r="CN566" i="15"/>
  <c r="CM566" i="15"/>
  <c r="CL566" i="15"/>
  <c r="CP566" i="15" s="1"/>
  <c r="CQ566" i="15" s="1"/>
  <c r="DC565" i="15"/>
  <c r="DD565" i="15" s="1"/>
  <c r="DE565" i="15" s="1"/>
  <c r="DB565" i="15"/>
  <c r="CO565" i="15"/>
  <c r="CN565" i="15"/>
  <c r="CM565" i="15"/>
  <c r="CL565" i="15"/>
  <c r="DD564" i="15"/>
  <c r="DE564" i="15" s="1"/>
  <c r="DC564" i="15"/>
  <c r="DB564" i="15"/>
  <c r="CP564" i="15"/>
  <c r="CQ564" i="15" s="1"/>
  <c r="CO564" i="15"/>
  <c r="CN564" i="15"/>
  <c r="CM564" i="15"/>
  <c r="CL564" i="15"/>
  <c r="DE563" i="15"/>
  <c r="DC563" i="15"/>
  <c r="DD563" i="15" s="1"/>
  <c r="DB563" i="15"/>
  <c r="CO563" i="15"/>
  <c r="CN563" i="15"/>
  <c r="CM563" i="15"/>
  <c r="CP563" i="15" s="1"/>
  <c r="CQ563" i="15" s="1"/>
  <c r="CL563" i="15"/>
  <c r="DD562" i="15"/>
  <c r="DE562" i="15" s="1"/>
  <c r="DC562" i="15"/>
  <c r="DB562" i="15"/>
  <c r="CO562" i="15"/>
  <c r="CN562" i="15"/>
  <c r="CM562" i="15"/>
  <c r="CL562" i="15"/>
  <c r="CP562" i="15" s="1"/>
  <c r="CQ562" i="15" s="1"/>
  <c r="DC561" i="15"/>
  <c r="DB561" i="15"/>
  <c r="CO561" i="15"/>
  <c r="CN561" i="15"/>
  <c r="CM561" i="15"/>
  <c r="CL561" i="15"/>
  <c r="DC560" i="15"/>
  <c r="DD560" i="15" s="1"/>
  <c r="DE560" i="15" s="1"/>
  <c r="DB560" i="15"/>
  <c r="CO560" i="15"/>
  <c r="CN560" i="15"/>
  <c r="CM560" i="15"/>
  <c r="CL560" i="15"/>
  <c r="CP560" i="15" s="1"/>
  <c r="CQ560" i="15" s="1"/>
  <c r="DC559" i="15"/>
  <c r="DB559" i="15"/>
  <c r="CO559" i="15"/>
  <c r="CN559" i="15"/>
  <c r="CM559" i="15"/>
  <c r="CP559" i="15" s="1"/>
  <c r="CQ559" i="15" s="1"/>
  <c r="CL559" i="15"/>
  <c r="DD558" i="15"/>
  <c r="DE558" i="15" s="1"/>
  <c r="DC558" i="15"/>
  <c r="DB558" i="15"/>
  <c r="CP558" i="15"/>
  <c r="CQ558" i="15" s="1"/>
  <c r="CO558" i="15"/>
  <c r="CN558" i="15"/>
  <c r="CM558" i="15"/>
  <c r="CL558" i="15"/>
  <c r="DC557" i="15"/>
  <c r="DD557" i="15" s="1"/>
  <c r="DE557" i="15" s="1"/>
  <c r="DB557" i="15"/>
  <c r="CO557" i="15"/>
  <c r="CN557" i="15"/>
  <c r="CM557" i="15"/>
  <c r="CL557" i="15"/>
  <c r="CP557" i="15" s="1"/>
  <c r="CQ557" i="15" s="1"/>
  <c r="DC556" i="15"/>
  <c r="DD556" i="15" s="1"/>
  <c r="DE556" i="15" s="1"/>
  <c r="DB556" i="15"/>
  <c r="CO556" i="15"/>
  <c r="CN556" i="15"/>
  <c r="CM556" i="15"/>
  <c r="CL556" i="15"/>
  <c r="CP556" i="15" s="1"/>
  <c r="CQ556" i="15" s="1"/>
  <c r="DC555" i="15"/>
  <c r="DD555" i="15" s="1"/>
  <c r="DE555" i="15" s="1"/>
  <c r="DB555" i="15"/>
  <c r="CO555" i="15"/>
  <c r="CN555" i="15"/>
  <c r="CM555" i="15"/>
  <c r="CL555" i="15"/>
  <c r="DD554" i="15"/>
  <c r="DE554" i="15" s="1"/>
  <c r="DC554" i="15"/>
  <c r="DB554" i="15"/>
  <c r="CO554" i="15"/>
  <c r="CP554" i="15" s="1"/>
  <c r="CQ554" i="15" s="1"/>
  <c r="CN554" i="15"/>
  <c r="CM554" i="15"/>
  <c r="CL554" i="15"/>
  <c r="DC553" i="15"/>
  <c r="DD553" i="15" s="1"/>
  <c r="DE553" i="15" s="1"/>
  <c r="DB553" i="15"/>
  <c r="CQ553" i="15"/>
  <c r="CO553" i="15"/>
  <c r="CN553" i="15"/>
  <c r="CM553" i="15"/>
  <c r="CL553" i="15"/>
  <c r="CP553" i="15" s="1"/>
  <c r="DC552" i="15"/>
  <c r="DD552" i="15" s="1"/>
  <c r="DE552" i="15" s="1"/>
  <c r="DB552" i="15"/>
  <c r="CP552" i="15"/>
  <c r="CQ552" i="15" s="1"/>
  <c r="CO552" i="15"/>
  <c r="CN552" i="15"/>
  <c r="CM552" i="15"/>
  <c r="CL552" i="15"/>
  <c r="DC551" i="15"/>
  <c r="DD551" i="15" s="1"/>
  <c r="DE551" i="15" s="1"/>
  <c r="DB551" i="15"/>
  <c r="CO551" i="15"/>
  <c r="CN551" i="15"/>
  <c r="CM551" i="15"/>
  <c r="CP551" i="15" s="1"/>
  <c r="CQ551" i="15" s="1"/>
  <c r="CL551" i="15"/>
  <c r="DD550" i="15"/>
  <c r="DE550" i="15" s="1"/>
  <c r="DC550" i="15"/>
  <c r="DB550" i="15"/>
  <c r="CO550" i="15"/>
  <c r="CN550" i="15"/>
  <c r="CM550" i="15"/>
  <c r="CL550" i="15"/>
  <c r="CP550" i="15" s="1"/>
  <c r="CQ550" i="15" s="1"/>
  <c r="DC549" i="15"/>
  <c r="DD549" i="15" s="1"/>
  <c r="DE549" i="15" s="1"/>
  <c r="DB549" i="15"/>
  <c r="CO549" i="15"/>
  <c r="CN549" i="15"/>
  <c r="CM549" i="15"/>
  <c r="CL549" i="15"/>
  <c r="DE548" i="15"/>
  <c r="DD548" i="15"/>
  <c r="DC548" i="15"/>
  <c r="DB548" i="15"/>
  <c r="CO548" i="15"/>
  <c r="CN548" i="15"/>
  <c r="CM548" i="15"/>
  <c r="CL548" i="15"/>
  <c r="CP548" i="15" s="1"/>
  <c r="CQ548" i="15" s="1"/>
  <c r="DC547" i="15"/>
  <c r="DB547" i="15"/>
  <c r="CO547" i="15"/>
  <c r="CN547" i="15"/>
  <c r="CM547" i="15"/>
  <c r="CP547" i="15" s="1"/>
  <c r="CQ547" i="15" s="1"/>
  <c r="CL547" i="15"/>
  <c r="DC546" i="15"/>
  <c r="DD546" i="15" s="1"/>
  <c r="DE546" i="15" s="1"/>
  <c r="DB546" i="15"/>
  <c r="CO546" i="15"/>
  <c r="CN546" i="15"/>
  <c r="CM546" i="15"/>
  <c r="CL546" i="15"/>
  <c r="CP546" i="15" s="1"/>
  <c r="CQ546" i="15" s="1"/>
  <c r="DC545" i="15"/>
  <c r="DD545" i="15" s="1"/>
  <c r="DE545" i="15" s="1"/>
  <c r="DB545" i="15"/>
  <c r="CO545" i="15"/>
  <c r="CN545" i="15"/>
  <c r="CM545" i="15"/>
  <c r="CL545" i="15"/>
  <c r="CP545" i="15" s="1"/>
  <c r="CQ545" i="15" s="1"/>
  <c r="DD544" i="15"/>
  <c r="DE544" i="15" s="1"/>
  <c r="DC544" i="15"/>
  <c r="DB544" i="15"/>
  <c r="CO544" i="15"/>
  <c r="CN544" i="15"/>
  <c r="CM544" i="15"/>
  <c r="CL544" i="15"/>
  <c r="CP544" i="15" s="1"/>
  <c r="CQ544" i="15" s="1"/>
  <c r="DC543" i="15"/>
  <c r="DD543" i="15" s="1"/>
  <c r="DE543" i="15" s="1"/>
  <c r="DB543" i="15"/>
  <c r="CP543" i="15"/>
  <c r="CQ543" i="15" s="1"/>
  <c r="CO543" i="15"/>
  <c r="CN543" i="15"/>
  <c r="CM543" i="15"/>
  <c r="CL543" i="15"/>
  <c r="DC542" i="15"/>
  <c r="DB542" i="15"/>
  <c r="DD542" i="15" s="1"/>
  <c r="DE542" i="15" s="1"/>
  <c r="CO542" i="15"/>
  <c r="CN542" i="15"/>
  <c r="CM542" i="15"/>
  <c r="CP542" i="15" s="1"/>
  <c r="CQ542" i="15" s="1"/>
  <c r="CL542" i="15"/>
  <c r="DD541" i="15"/>
  <c r="DE541" i="15" s="1"/>
  <c r="DC541" i="15"/>
  <c r="DB541" i="15"/>
  <c r="CO541" i="15"/>
  <c r="CN541" i="15"/>
  <c r="CM541" i="15"/>
  <c r="CL541" i="15"/>
  <c r="CP541" i="15" s="1"/>
  <c r="CQ541" i="15" s="1"/>
  <c r="DD540" i="15"/>
  <c r="DE540" i="15" s="1"/>
  <c r="DC540" i="15"/>
  <c r="DB540" i="15"/>
  <c r="CO540" i="15"/>
  <c r="CN540" i="15"/>
  <c r="CM540" i="15"/>
  <c r="CL540" i="15"/>
  <c r="CP540" i="15" s="1"/>
  <c r="CQ540" i="15" s="1"/>
  <c r="DC539" i="15"/>
  <c r="DD539" i="15" s="1"/>
  <c r="DE539" i="15" s="1"/>
  <c r="DB539" i="15"/>
  <c r="CP539" i="15"/>
  <c r="CQ539" i="15" s="1"/>
  <c r="CO539" i="15"/>
  <c r="CN539" i="15"/>
  <c r="CM539" i="15"/>
  <c r="CL539" i="15"/>
  <c r="DC538" i="15"/>
  <c r="DB538" i="15"/>
  <c r="DD538" i="15" s="1"/>
  <c r="DE538" i="15" s="1"/>
  <c r="CO538" i="15"/>
  <c r="CN538" i="15"/>
  <c r="CM538" i="15"/>
  <c r="CP538" i="15" s="1"/>
  <c r="CQ538" i="15" s="1"/>
  <c r="CL538" i="15"/>
  <c r="DD537" i="15"/>
  <c r="DE537" i="15" s="1"/>
  <c r="DC537" i="15"/>
  <c r="DB537" i="15"/>
  <c r="CO537" i="15"/>
  <c r="CN537" i="15"/>
  <c r="CM537" i="15"/>
  <c r="CL537" i="15"/>
  <c r="CP537" i="15" s="1"/>
  <c r="CQ537" i="15" s="1"/>
  <c r="DD536" i="15"/>
  <c r="DE536" i="15" s="1"/>
  <c r="DC536" i="15"/>
  <c r="DB536" i="15"/>
  <c r="CO536" i="15"/>
  <c r="CN536" i="15"/>
  <c r="CM536" i="15"/>
  <c r="CL536" i="15"/>
  <c r="CP536" i="15" s="1"/>
  <c r="CQ536" i="15" s="1"/>
  <c r="DC535" i="15"/>
  <c r="DD535" i="15" s="1"/>
  <c r="DE535" i="15" s="1"/>
  <c r="DB535" i="15"/>
  <c r="CP535" i="15"/>
  <c r="CQ535" i="15" s="1"/>
  <c r="CO535" i="15"/>
  <c r="CN535" i="15"/>
  <c r="CM535" i="15"/>
  <c r="CL535" i="15"/>
  <c r="DC534" i="15"/>
  <c r="DB534" i="15"/>
  <c r="DD534" i="15" s="1"/>
  <c r="DE534" i="15" s="1"/>
  <c r="CO534" i="15"/>
  <c r="CN534" i="15"/>
  <c r="CM534" i="15"/>
  <c r="CP534" i="15" s="1"/>
  <c r="CQ534" i="15" s="1"/>
  <c r="CL534" i="15"/>
  <c r="DD533" i="15"/>
  <c r="DE533" i="15" s="1"/>
  <c r="DC533" i="15"/>
  <c r="DB533" i="15"/>
  <c r="CO533" i="15"/>
  <c r="CN533" i="15"/>
  <c r="CM533" i="15"/>
  <c r="CL533" i="15"/>
  <c r="CP533" i="15" s="1"/>
  <c r="CQ533" i="15" s="1"/>
  <c r="DD532" i="15"/>
  <c r="DE532" i="15" s="1"/>
  <c r="DC532" i="15"/>
  <c r="DB532" i="15"/>
  <c r="CO532" i="15"/>
  <c r="CN532" i="15"/>
  <c r="CM532" i="15"/>
  <c r="CL532" i="15"/>
  <c r="CP532" i="15" s="1"/>
  <c r="CQ532" i="15" s="1"/>
  <c r="DC531" i="15"/>
  <c r="DD531" i="15" s="1"/>
  <c r="DE531" i="15" s="1"/>
  <c r="DB531" i="15"/>
  <c r="CP531" i="15"/>
  <c r="CQ531" i="15" s="1"/>
  <c r="CO531" i="15"/>
  <c r="CN531" i="15"/>
  <c r="CM531" i="15"/>
  <c r="CL531" i="15"/>
  <c r="DC530" i="15"/>
  <c r="DB530" i="15"/>
  <c r="DD530" i="15" s="1"/>
  <c r="DE530" i="15" s="1"/>
  <c r="CO530" i="15"/>
  <c r="CN530" i="15"/>
  <c r="CM530" i="15"/>
  <c r="CP530" i="15" s="1"/>
  <c r="CQ530" i="15" s="1"/>
  <c r="CL530" i="15"/>
  <c r="DD529" i="15"/>
  <c r="DE529" i="15" s="1"/>
  <c r="DC529" i="15"/>
  <c r="DB529" i="15"/>
  <c r="CO529" i="15"/>
  <c r="CN529" i="15"/>
  <c r="CM529" i="15"/>
  <c r="CL529" i="15"/>
  <c r="CP529" i="15" s="1"/>
  <c r="CQ529" i="15" s="1"/>
  <c r="DD528" i="15"/>
  <c r="DE528" i="15" s="1"/>
  <c r="DC528" i="15"/>
  <c r="DB528" i="15"/>
  <c r="CO528" i="15"/>
  <c r="CN528" i="15"/>
  <c r="CM528" i="15"/>
  <c r="CL528" i="15"/>
  <c r="DC527" i="15"/>
  <c r="DD527" i="15" s="1"/>
  <c r="DE527" i="15" s="1"/>
  <c r="DB527" i="15"/>
  <c r="CP527" i="15"/>
  <c r="CQ527" i="15" s="1"/>
  <c r="CO527" i="15"/>
  <c r="CN527" i="15"/>
  <c r="CM527" i="15"/>
  <c r="CL527" i="15"/>
  <c r="DC526" i="15"/>
  <c r="DB526" i="15"/>
  <c r="DD526" i="15" s="1"/>
  <c r="DE526" i="15" s="1"/>
  <c r="CO526" i="15"/>
  <c r="CN526" i="15"/>
  <c r="CM526" i="15"/>
  <c r="CP526" i="15" s="1"/>
  <c r="CQ526" i="15" s="1"/>
  <c r="CL526" i="15"/>
  <c r="DD525" i="15"/>
  <c r="DE525" i="15" s="1"/>
  <c r="DC525" i="15"/>
  <c r="DB525" i="15"/>
  <c r="CO525" i="15"/>
  <c r="CN525" i="15"/>
  <c r="CM525" i="15"/>
  <c r="CL525" i="15"/>
  <c r="CP525" i="15" s="1"/>
  <c r="CQ525" i="15" s="1"/>
  <c r="DD524" i="15"/>
  <c r="DE524" i="15" s="1"/>
  <c r="DC524" i="15"/>
  <c r="DB524" i="15"/>
  <c r="CO524" i="15"/>
  <c r="CN524" i="15"/>
  <c r="CM524" i="15"/>
  <c r="CL524" i="15"/>
  <c r="DC523" i="15"/>
  <c r="DD523" i="15" s="1"/>
  <c r="DE523" i="15" s="1"/>
  <c r="DB523" i="15"/>
  <c r="CP523" i="15"/>
  <c r="CQ523" i="15" s="1"/>
  <c r="CO523" i="15"/>
  <c r="CN523" i="15"/>
  <c r="CM523" i="15"/>
  <c r="CL523" i="15"/>
  <c r="DC522" i="15"/>
  <c r="DB522" i="15"/>
  <c r="DD522" i="15" s="1"/>
  <c r="DE522" i="15" s="1"/>
  <c r="CO522" i="15"/>
  <c r="CN522" i="15"/>
  <c r="CM522" i="15"/>
  <c r="CP522" i="15" s="1"/>
  <c r="CQ522" i="15" s="1"/>
  <c r="CL522" i="15"/>
  <c r="DD521" i="15"/>
  <c r="DE521" i="15" s="1"/>
  <c r="DC521" i="15"/>
  <c r="DB521" i="15"/>
  <c r="CO521" i="15"/>
  <c r="CN521" i="15"/>
  <c r="CM521" i="15"/>
  <c r="CL521" i="15"/>
  <c r="CP521" i="15" s="1"/>
  <c r="CQ521" i="15" s="1"/>
  <c r="DD520" i="15"/>
  <c r="DE520" i="15" s="1"/>
  <c r="DC520" i="15"/>
  <c r="DB520" i="15"/>
  <c r="CO520" i="15"/>
  <c r="CN520" i="15"/>
  <c r="CM520" i="15"/>
  <c r="CL520" i="15"/>
  <c r="DC519" i="15"/>
  <c r="DD519" i="15" s="1"/>
  <c r="DE519" i="15" s="1"/>
  <c r="DB519" i="15"/>
  <c r="CP519" i="15"/>
  <c r="CQ519" i="15" s="1"/>
  <c r="CO519" i="15"/>
  <c r="CN519" i="15"/>
  <c r="CM519" i="15"/>
  <c r="CL519" i="15"/>
  <c r="DC518" i="15"/>
  <c r="DB518" i="15"/>
  <c r="DD518" i="15" s="1"/>
  <c r="DE518" i="15" s="1"/>
  <c r="CO518" i="15"/>
  <c r="CN518" i="15"/>
  <c r="CM518" i="15"/>
  <c r="CP518" i="15" s="1"/>
  <c r="CQ518" i="15" s="1"/>
  <c r="CL518" i="15"/>
  <c r="DD517" i="15"/>
  <c r="DE517" i="15" s="1"/>
  <c r="DC517" i="15"/>
  <c r="DB517" i="15"/>
  <c r="CO517" i="15"/>
  <c r="CN517" i="15"/>
  <c r="CM517" i="15"/>
  <c r="CL517" i="15"/>
  <c r="CP517" i="15" s="1"/>
  <c r="CQ517" i="15" s="1"/>
  <c r="DD516" i="15"/>
  <c r="DE516" i="15" s="1"/>
  <c r="DC516" i="15"/>
  <c r="DB516" i="15"/>
  <c r="CO516" i="15"/>
  <c r="CN516" i="15"/>
  <c r="CM516" i="15"/>
  <c r="CL516" i="15"/>
  <c r="DC515" i="15"/>
  <c r="DD515" i="15" s="1"/>
  <c r="DE515" i="15" s="1"/>
  <c r="DB515" i="15"/>
  <c r="CP515" i="15"/>
  <c r="CQ515" i="15" s="1"/>
  <c r="CO515" i="15"/>
  <c r="CN515" i="15"/>
  <c r="CM515" i="15"/>
  <c r="CL515" i="15"/>
  <c r="DC514" i="15"/>
  <c r="DB514" i="15"/>
  <c r="DD514" i="15" s="1"/>
  <c r="DE514" i="15" s="1"/>
  <c r="CO514" i="15"/>
  <c r="CN514" i="15"/>
  <c r="CM514" i="15"/>
  <c r="CP514" i="15" s="1"/>
  <c r="CQ514" i="15" s="1"/>
  <c r="CL514" i="15"/>
  <c r="DD513" i="15"/>
  <c r="DE513" i="15" s="1"/>
  <c r="DC513" i="15"/>
  <c r="DB513" i="15"/>
  <c r="CO513" i="15"/>
  <c r="CN513" i="15"/>
  <c r="CM513" i="15"/>
  <c r="CL513" i="15"/>
  <c r="CP513" i="15" s="1"/>
  <c r="CQ513" i="15" s="1"/>
  <c r="DD512" i="15"/>
  <c r="DE512" i="15" s="1"/>
  <c r="DC512" i="15"/>
  <c r="DB512" i="15"/>
  <c r="CO512" i="15"/>
  <c r="CN512" i="15"/>
  <c r="CM512" i="15"/>
  <c r="CL512" i="15"/>
  <c r="CP512" i="15" s="1"/>
  <c r="CQ512" i="15" s="1"/>
  <c r="DC511" i="15"/>
  <c r="DD511" i="15" s="1"/>
  <c r="DE511" i="15" s="1"/>
  <c r="DB511" i="15"/>
  <c r="CP511" i="15"/>
  <c r="CQ511" i="15" s="1"/>
  <c r="CO511" i="15"/>
  <c r="CN511" i="15"/>
  <c r="CM511" i="15"/>
  <c r="CL511" i="15"/>
  <c r="DC510" i="15"/>
  <c r="DB510" i="15"/>
  <c r="DD510" i="15" s="1"/>
  <c r="DE510" i="15" s="1"/>
  <c r="CO510" i="15"/>
  <c r="CN510" i="15"/>
  <c r="CM510" i="15"/>
  <c r="CP510" i="15" s="1"/>
  <c r="CQ510" i="15" s="1"/>
  <c r="CL510" i="15"/>
  <c r="DD509" i="15"/>
  <c r="DE509" i="15" s="1"/>
  <c r="DC509" i="15"/>
  <c r="DB509" i="15"/>
  <c r="CO509" i="15"/>
  <c r="CN509" i="15"/>
  <c r="CM509" i="15"/>
  <c r="CL509" i="15"/>
  <c r="CP509" i="15" s="1"/>
  <c r="CQ509" i="15" s="1"/>
  <c r="DD508" i="15"/>
  <c r="DE508" i="15" s="1"/>
  <c r="DC508" i="15"/>
  <c r="DB508" i="15"/>
  <c r="CO508" i="15"/>
  <c r="CN508" i="15"/>
  <c r="CM508" i="15"/>
  <c r="CL508" i="15"/>
  <c r="CP508" i="15" s="1"/>
  <c r="CQ508" i="15" s="1"/>
  <c r="DC507" i="15"/>
  <c r="DD507" i="15" s="1"/>
  <c r="DE507" i="15" s="1"/>
  <c r="DB507" i="15"/>
  <c r="CP507" i="15"/>
  <c r="CQ507" i="15" s="1"/>
  <c r="CO507" i="15"/>
  <c r="CN507" i="15"/>
  <c r="CM507" i="15"/>
  <c r="CL507" i="15"/>
  <c r="DC506" i="15"/>
  <c r="DB506" i="15"/>
  <c r="DD506" i="15" s="1"/>
  <c r="DE506" i="15" s="1"/>
  <c r="CO506" i="15"/>
  <c r="CN506" i="15"/>
  <c r="CM506" i="15"/>
  <c r="CP506" i="15" s="1"/>
  <c r="CQ506" i="15" s="1"/>
  <c r="CL506" i="15"/>
  <c r="DD505" i="15"/>
  <c r="DE505" i="15" s="1"/>
  <c r="DC505" i="15"/>
  <c r="DB505" i="15"/>
  <c r="CO505" i="15"/>
  <c r="CN505" i="15"/>
  <c r="CM505" i="15"/>
  <c r="CL505" i="15"/>
  <c r="CP505" i="15" s="1"/>
  <c r="CQ505" i="15" s="1"/>
  <c r="DD504" i="15"/>
  <c r="DE504" i="15" s="1"/>
  <c r="DC504" i="15"/>
  <c r="DB504" i="15"/>
  <c r="CO504" i="15"/>
  <c r="CN504" i="15"/>
  <c r="CM504" i="15"/>
  <c r="CL504" i="15"/>
  <c r="DC503" i="15"/>
  <c r="DD503" i="15" s="1"/>
  <c r="DE503" i="15" s="1"/>
  <c r="DB503" i="15"/>
  <c r="CP503" i="15"/>
  <c r="CQ503" i="15" s="1"/>
  <c r="CO503" i="15"/>
  <c r="CN503" i="15"/>
  <c r="CM503" i="15"/>
  <c r="CL503" i="15"/>
  <c r="DC502" i="15"/>
  <c r="DB502" i="15"/>
  <c r="DD502" i="15" s="1"/>
  <c r="DE502" i="15" s="1"/>
  <c r="CO502" i="15"/>
  <c r="CN502" i="15"/>
  <c r="CM502" i="15"/>
  <c r="CP502" i="15" s="1"/>
  <c r="CQ502" i="15" s="1"/>
  <c r="CL502" i="15"/>
  <c r="DD501" i="15"/>
  <c r="DE501" i="15" s="1"/>
  <c r="DC501" i="15"/>
  <c r="DB501" i="15"/>
  <c r="CO501" i="15"/>
  <c r="CN501" i="15"/>
  <c r="CM501" i="15"/>
  <c r="CL501" i="15"/>
  <c r="CP501" i="15" s="1"/>
  <c r="CQ501" i="15" s="1"/>
  <c r="DD500" i="15"/>
  <c r="DE500" i="15" s="1"/>
  <c r="DC500" i="15"/>
  <c r="DB500" i="15"/>
  <c r="CO500" i="15"/>
  <c r="CN500" i="15"/>
  <c r="CM500" i="15"/>
  <c r="CL500" i="15"/>
  <c r="CP500" i="15" s="1"/>
  <c r="CQ500" i="15" s="1"/>
  <c r="DC499" i="15"/>
  <c r="DD499" i="15" s="1"/>
  <c r="DE499" i="15" s="1"/>
  <c r="DB499" i="15"/>
  <c r="CP499" i="15"/>
  <c r="CQ499" i="15" s="1"/>
  <c r="CO499" i="15"/>
  <c r="CN499" i="15"/>
  <c r="CM499" i="15"/>
  <c r="CL499" i="15"/>
  <c r="DC498" i="15"/>
  <c r="DB498" i="15"/>
  <c r="DD498" i="15" s="1"/>
  <c r="DE498" i="15" s="1"/>
  <c r="CO498" i="15"/>
  <c r="CN498" i="15"/>
  <c r="CM498" i="15"/>
  <c r="CP498" i="15" s="1"/>
  <c r="CQ498" i="15" s="1"/>
  <c r="CL498" i="15"/>
  <c r="DD497" i="15"/>
  <c r="DE497" i="15" s="1"/>
  <c r="DC497" i="15"/>
  <c r="DB497" i="15"/>
  <c r="CO497" i="15"/>
  <c r="CN497" i="15"/>
  <c r="CM497" i="15"/>
  <c r="CL497" i="15"/>
  <c r="CP497" i="15" s="1"/>
  <c r="CQ497" i="15" s="1"/>
  <c r="DD496" i="15"/>
  <c r="DE496" i="15" s="1"/>
  <c r="DC496" i="15"/>
  <c r="DB496" i="15"/>
  <c r="CO496" i="15"/>
  <c r="CN496" i="15"/>
  <c r="CM496" i="15"/>
  <c r="CL496" i="15"/>
  <c r="DC495" i="15"/>
  <c r="DD495" i="15" s="1"/>
  <c r="DE495" i="15" s="1"/>
  <c r="DB495" i="15"/>
  <c r="CP495" i="15"/>
  <c r="CQ495" i="15" s="1"/>
  <c r="CO495" i="15"/>
  <c r="CN495" i="15"/>
  <c r="CM495" i="15"/>
  <c r="CL495" i="15"/>
  <c r="DC494" i="15"/>
  <c r="DB494" i="15"/>
  <c r="DD494" i="15" s="1"/>
  <c r="DE494" i="15" s="1"/>
  <c r="CO494" i="15"/>
  <c r="CN494" i="15"/>
  <c r="CM494" i="15"/>
  <c r="CP494" i="15" s="1"/>
  <c r="CQ494" i="15" s="1"/>
  <c r="CL494" i="15"/>
  <c r="DD493" i="15"/>
  <c r="DE493" i="15" s="1"/>
  <c r="DC493" i="15"/>
  <c r="DB493" i="15"/>
  <c r="CO493" i="15"/>
  <c r="CN493" i="15"/>
  <c r="CM493" i="15"/>
  <c r="CL493" i="15"/>
  <c r="DD492" i="15"/>
  <c r="DE492" i="15" s="1"/>
  <c r="DC492" i="15"/>
  <c r="DB492" i="15"/>
  <c r="CO492" i="15"/>
  <c r="CN492" i="15"/>
  <c r="CM492" i="15"/>
  <c r="CL492" i="15"/>
  <c r="CP492" i="15" s="1"/>
  <c r="CQ492" i="15" s="1"/>
  <c r="DC491" i="15"/>
  <c r="DD491" i="15" s="1"/>
  <c r="DE491" i="15" s="1"/>
  <c r="DB491" i="15"/>
  <c r="CP491" i="15"/>
  <c r="CQ491" i="15" s="1"/>
  <c r="CO491" i="15"/>
  <c r="CN491" i="15"/>
  <c r="CM491" i="15"/>
  <c r="CL491" i="15"/>
  <c r="DC490" i="15"/>
  <c r="DB490" i="15"/>
  <c r="DD490" i="15" s="1"/>
  <c r="DE490" i="15" s="1"/>
  <c r="CO490" i="15"/>
  <c r="CN490" i="15"/>
  <c r="CM490" i="15"/>
  <c r="CP490" i="15" s="1"/>
  <c r="CQ490" i="15" s="1"/>
  <c r="CL490" i="15"/>
  <c r="DD489" i="15"/>
  <c r="DE489" i="15" s="1"/>
  <c r="DC489" i="15"/>
  <c r="DB489" i="15"/>
  <c r="CO489" i="15"/>
  <c r="CN489" i="15"/>
  <c r="CM489" i="15"/>
  <c r="CL489" i="15"/>
  <c r="CP489" i="15" s="1"/>
  <c r="CQ489" i="15" s="1"/>
  <c r="DD488" i="15"/>
  <c r="DE488" i="15" s="1"/>
  <c r="DC488" i="15"/>
  <c r="DB488" i="15"/>
  <c r="CO488" i="15"/>
  <c r="CN488" i="15"/>
  <c r="CM488" i="15"/>
  <c r="CL488" i="15"/>
  <c r="CP488" i="15" s="1"/>
  <c r="CQ488" i="15" s="1"/>
  <c r="DC487" i="15"/>
  <c r="DD487" i="15" s="1"/>
  <c r="DE487" i="15" s="1"/>
  <c r="DB487" i="15"/>
  <c r="CP487" i="15"/>
  <c r="CQ487" i="15" s="1"/>
  <c r="CO487" i="15"/>
  <c r="CN487" i="15"/>
  <c r="CM487" i="15"/>
  <c r="CL487" i="15"/>
  <c r="DE486" i="15"/>
  <c r="DC486" i="15"/>
  <c r="DB486" i="15"/>
  <c r="DD486" i="15" s="1"/>
  <c r="CO486" i="15"/>
  <c r="CN486" i="15"/>
  <c r="CM486" i="15"/>
  <c r="CP486" i="15" s="1"/>
  <c r="CQ486" i="15" s="1"/>
  <c r="CL486" i="15"/>
  <c r="DD485" i="15"/>
  <c r="DE485" i="15" s="1"/>
  <c r="DC485" i="15"/>
  <c r="DB485" i="15"/>
  <c r="CO485" i="15"/>
  <c r="CN485" i="15"/>
  <c r="CM485" i="15"/>
  <c r="CL485" i="15"/>
  <c r="CP485" i="15" s="1"/>
  <c r="CQ485" i="15" s="1"/>
  <c r="DD484" i="15"/>
  <c r="DE484" i="15" s="1"/>
  <c r="DC484" i="15"/>
  <c r="DB484" i="15"/>
  <c r="CO484" i="15"/>
  <c r="CN484" i="15"/>
  <c r="CM484" i="15"/>
  <c r="CL484" i="15"/>
  <c r="CP484" i="15" s="1"/>
  <c r="CQ484" i="15" s="1"/>
  <c r="DC483" i="15"/>
  <c r="DD483" i="15" s="1"/>
  <c r="DE483" i="15" s="1"/>
  <c r="DB483" i="15"/>
  <c r="CP483" i="15"/>
  <c r="CQ483" i="15" s="1"/>
  <c r="CO483" i="15"/>
  <c r="CN483" i="15"/>
  <c r="CM483" i="15"/>
  <c r="CL483" i="15"/>
  <c r="DC482" i="15"/>
  <c r="DB482" i="15"/>
  <c r="DD482" i="15" s="1"/>
  <c r="DE482" i="15" s="1"/>
  <c r="CO482" i="15"/>
  <c r="CN482" i="15"/>
  <c r="CM482" i="15"/>
  <c r="CP482" i="15" s="1"/>
  <c r="CQ482" i="15" s="1"/>
  <c r="CL482" i="15"/>
  <c r="DD481" i="15"/>
  <c r="DE481" i="15" s="1"/>
  <c r="DC481" i="15"/>
  <c r="DB481" i="15"/>
  <c r="CO481" i="15"/>
  <c r="CN481" i="15"/>
  <c r="CM481" i="15"/>
  <c r="CL481" i="15"/>
  <c r="CP481" i="15" s="1"/>
  <c r="CQ481" i="15" s="1"/>
  <c r="DD480" i="15"/>
  <c r="DE480" i="15" s="1"/>
  <c r="DC480" i="15"/>
  <c r="DB480" i="15"/>
  <c r="CO480" i="15"/>
  <c r="CN480" i="15"/>
  <c r="CM480" i="15"/>
  <c r="CL480" i="15"/>
  <c r="CP480" i="15" s="1"/>
  <c r="CQ480" i="15" s="1"/>
  <c r="DC479" i="15"/>
  <c r="DD479" i="15" s="1"/>
  <c r="DE479" i="15" s="1"/>
  <c r="DB479" i="15"/>
  <c r="CP479" i="15"/>
  <c r="CQ479" i="15" s="1"/>
  <c r="CO479" i="15"/>
  <c r="CN479" i="15"/>
  <c r="CM479" i="15"/>
  <c r="CL479" i="15"/>
  <c r="DE478" i="15"/>
  <c r="DC478" i="15"/>
  <c r="DB478" i="15"/>
  <c r="DD478" i="15" s="1"/>
  <c r="CO478" i="15"/>
  <c r="CN478" i="15"/>
  <c r="CM478" i="15"/>
  <c r="CP478" i="15" s="1"/>
  <c r="CQ478" i="15" s="1"/>
  <c r="CL478" i="15"/>
  <c r="DD477" i="15"/>
  <c r="DE477" i="15" s="1"/>
  <c r="DC477" i="15"/>
  <c r="DB477" i="15"/>
  <c r="CO477" i="15"/>
  <c r="CN477" i="15"/>
  <c r="CM477" i="15"/>
  <c r="CL477" i="15"/>
  <c r="CP477" i="15" s="1"/>
  <c r="CQ477" i="15" s="1"/>
  <c r="DD476" i="15"/>
  <c r="DE476" i="15" s="1"/>
  <c r="DC476" i="15"/>
  <c r="DB476" i="15"/>
  <c r="CO476" i="15"/>
  <c r="CN476" i="15"/>
  <c r="CM476" i="15"/>
  <c r="CL476" i="15"/>
  <c r="CP476" i="15" s="1"/>
  <c r="CQ476" i="15" s="1"/>
  <c r="DC475" i="15"/>
  <c r="DD475" i="15" s="1"/>
  <c r="DE475" i="15" s="1"/>
  <c r="DB475" i="15"/>
  <c r="CP475" i="15"/>
  <c r="CQ475" i="15" s="1"/>
  <c r="CO475" i="15"/>
  <c r="CN475" i="15"/>
  <c r="CM475" i="15"/>
  <c r="CL475" i="15"/>
  <c r="DE474" i="15"/>
  <c r="DC474" i="15"/>
  <c r="DB474" i="15"/>
  <c r="DD474" i="15" s="1"/>
  <c r="CO474" i="15"/>
  <c r="CN474" i="15"/>
  <c r="CM474" i="15"/>
  <c r="CP474" i="15" s="1"/>
  <c r="CQ474" i="15" s="1"/>
  <c r="CL474" i="15"/>
  <c r="DD473" i="15"/>
  <c r="DE473" i="15" s="1"/>
  <c r="DC473" i="15"/>
  <c r="DB473" i="15"/>
  <c r="CO473" i="15"/>
  <c r="CN473" i="15"/>
  <c r="CM473" i="15"/>
  <c r="CL473" i="15"/>
  <c r="CP473" i="15" s="1"/>
  <c r="CQ473" i="15" s="1"/>
  <c r="DD472" i="15"/>
  <c r="DE472" i="15" s="1"/>
  <c r="DC472" i="15"/>
  <c r="DB472" i="15"/>
  <c r="CO472" i="15"/>
  <c r="CN472" i="15"/>
  <c r="CM472" i="15"/>
  <c r="CL472" i="15"/>
  <c r="CP472" i="15" s="1"/>
  <c r="CQ472" i="15" s="1"/>
  <c r="DC471" i="15"/>
  <c r="DD471" i="15" s="1"/>
  <c r="DE471" i="15" s="1"/>
  <c r="DB471" i="15"/>
  <c r="CP471" i="15"/>
  <c r="CQ471" i="15" s="1"/>
  <c r="CO471" i="15"/>
  <c r="CN471" i="15"/>
  <c r="CM471" i="15"/>
  <c r="CL471" i="15"/>
  <c r="DE470" i="15"/>
  <c r="DC470" i="15"/>
  <c r="DB470" i="15"/>
  <c r="DD470" i="15" s="1"/>
  <c r="CO470" i="15"/>
  <c r="CN470" i="15"/>
  <c r="CM470" i="15"/>
  <c r="CP470" i="15" s="1"/>
  <c r="CQ470" i="15" s="1"/>
  <c r="CL470" i="15"/>
  <c r="DD469" i="15"/>
  <c r="DE469" i="15" s="1"/>
  <c r="DC469" i="15"/>
  <c r="DB469" i="15"/>
  <c r="CO469" i="15"/>
  <c r="CN469" i="15"/>
  <c r="CM469" i="15"/>
  <c r="CL469" i="15"/>
  <c r="CP469" i="15" s="1"/>
  <c r="CQ469" i="15" s="1"/>
  <c r="DD468" i="15"/>
  <c r="DE468" i="15" s="1"/>
  <c r="DC468" i="15"/>
  <c r="DB468" i="15"/>
  <c r="CO468" i="15"/>
  <c r="CN468" i="15"/>
  <c r="CM468" i="15"/>
  <c r="CL468" i="15"/>
  <c r="CP468" i="15" s="1"/>
  <c r="CQ468" i="15" s="1"/>
  <c r="DC467" i="15"/>
  <c r="DD467" i="15" s="1"/>
  <c r="DE467" i="15" s="1"/>
  <c r="DB467" i="15"/>
  <c r="CP467" i="15"/>
  <c r="CQ467" i="15" s="1"/>
  <c r="CO467" i="15"/>
  <c r="CN467" i="15"/>
  <c r="CM467" i="15"/>
  <c r="CL467" i="15"/>
  <c r="DE466" i="15"/>
  <c r="DC466" i="15"/>
  <c r="DB466" i="15"/>
  <c r="DD466" i="15" s="1"/>
  <c r="CO466" i="15"/>
  <c r="CN466" i="15"/>
  <c r="CM466" i="15"/>
  <c r="CP466" i="15" s="1"/>
  <c r="CQ466" i="15" s="1"/>
  <c r="CL466" i="15"/>
  <c r="DD465" i="15"/>
  <c r="DE465" i="15" s="1"/>
  <c r="DC465" i="15"/>
  <c r="DB465" i="15"/>
  <c r="CO465" i="15"/>
  <c r="CN465" i="15"/>
  <c r="CM465" i="15"/>
  <c r="CL465" i="15"/>
  <c r="CP465" i="15" s="1"/>
  <c r="CQ465" i="15" s="1"/>
  <c r="DD464" i="15"/>
  <c r="DE464" i="15" s="1"/>
  <c r="DC464" i="15"/>
  <c r="DB464" i="15"/>
  <c r="CO464" i="15"/>
  <c r="CN464" i="15"/>
  <c r="CM464" i="15"/>
  <c r="CL464" i="15"/>
  <c r="CP464" i="15" s="1"/>
  <c r="CQ464" i="15" s="1"/>
  <c r="DC463" i="15"/>
  <c r="DD463" i="15" s="1"/>
  <c r="DE463" i="15" s="1"/>
  <c r="DB463" i="15"/>
  <c r="CP463" i="15"/>
  <c r="CQ463" i="15" s="1"/>
  <c r="CO463" i="15"/>
  <c r="CN463" i="15"/>
  <c r="CM463" i="15"/>
  <c r="CL463" i="15"/>
  <c r="DE462" i="15"/>
  <c r="DC462" i="15"/>
  <c r="DB462" i="15"/>
  <c r="DD462" i="15" s="1"/>
  <c r="CO462" i="15"/>
  <c r="CN462" i="15"/>
  <c r="CM462" i="15"/>
  <c r="CP462" i="15" s="1"/>
  <c r="CQ462" i="15" s="1"/>
  <c r="CL462" i="15"/>
  <c r="DD461" i="15"/>
  <c r="DE461" i="15" s="1"/>
  <c r="DC461" i="15"/>
  <c r="DB461" i="15"/>
  <c r="CO461" i="15"/>
  <c r="CN461" i="15"/>
  <c r="CM461" i="15"/>
  <c r="CL461" i="15"/>
  <c r="CP461" i="15" s="1"/>
  <c r="CQ461" i="15" s="1"/>
  <c r="DD460" i="15"/>
  <c r="DE460" i="15" s="1"/>
  <c r="DC460" i="15"/>
  <c r="DB460" i="15"/>
  <c r="CO460" i="15"/>
  <c r="CN460" i="15"/>
  <c r="CM460" i="15"/>
  <c r="CL460" i="15"/>
  <c r="CP460" i="15" s="1"/>
  <c r="CQ460" i="15" s="1"/>
  <c r="DC459" i="15"/>
  <c r="DD459" i="15" s="1"/>
  <c r="DE459" i="15" s="1"/>
  <c r="DB459" i="15"/>
  <c r="CP459" i="15"/>
  <c r="CQ459" i="15" s="1"/>
  <c r="CO459" i="15"/>
  <c r="CN459" i="15"/>
  <c r="CM459" i="15"/>
  <c r="CL459" i="15"/>
  <c r="DC458" i="15"/>
  <c r="DB458" i="15"/>
  <c r="DD458" i="15" s="1"/>
  <c r="DE458" i="15" s="1"/>
  <c r="CO458" i="15"/>
  <c r="CN458" i="15"/>
  <c r="CM458" i="15"/>
  <c r="CP458" i="15" s="1"/>
  <c r="CQ458" i="15" s="1"/>
  <c r="CL458" i="15"/>
  <c r="DD457" i="15"/>
  <c r="DE457" i="15" s="1"/>
  <c r="DC457" i="15"/>
  <c r="DB457" i="15"/>
  <c r="CO457" i="15"/>
  <c r="CN457" i="15"/>
  <c r="CM457" i="15"/>
  <c r="CL457" i="15"/>
  <c r="CP457" i="15" s="1"/>
  <c r="CQ457" i="15" s="1"/>
  <c r="DD456" i="15"/>
  <c r="DE456" i="15" s="1"/>
  <c r="DC456" i="15"/>
  <c r="DB456" i="15"/>
  <c r="CO456" i="15"/>
  <c r="CN456" i="15"/>
  <c r="CM456" i="15"/>
  <c r="CL456" i="15"/>
  <c r="CP456" i="15" s="1"/>
  <c r="CQ456" i="15" s="1"/>
  <c r="DC455" i="15"/>
  <c r="DD455" i="15" s="1"/>
  <c r="DE455" i="15" s="1"/>
  <c r="DB455" i="15"/>
  <c r="CP455" i="15"/>
  <c r="CQ455" i="15" s="1"/>
  <c r="CO455" i="15"/>
  <c r="CN455" i="15"/>
  <c r="CM455" i="15"/>
  <c r="CL455" i="15"/>
  <c r="DE454" i="15"/>
  <c r="DC454" i="15"/>
  <c r="DB454" i="15"/>
  <c r="DD454" i="15" s="1"/>
  <c r="CO454" i="15"/>
  <c r="CN454" i="15"/>
  <c r="CM454" i="15"/>
  <c r="CP454" i="15" s="1"/>
  <c r="CQ454" i="15" s="1"/>
  <c r="CL454" i="15"/>
  <c r="DD453" i="15"/>
  <c r="DE453" i="15" s="1"/>
  <c r="DC453" i="15"/>
  <c r="DB453" i="15"/>
  <c r="CO453" i="15"/>
  <c r="CN453" i="15"/>
  <c r="CM453" i="15"/>
  <c r="CL453" i="15"/>
  <c r="CP453" i="15" s="1"/>
  <c r="CQ453" i="15" s="1"/>
  <c r="DD452" i="15"/>
  <c r="DE452" i="15" s="1"/>
  <c r="DC452" i="15"/>
  <c r="DB452" i="15"/>
  <c r="CO452" i="15"/>
  <c r="CN452" i="15"/>
  <c r="CM452" i="15"/>
  <c r="CL452" i="15"/>
  <c r="CP452" i="15" s="1"/>
  <c r="CQ452" i="15" s="1"/>
  <c r="DC451" i="15"/>
  <c r="DD451" i="15" s="1"/>
  <c r="DE451" i="15" s="1"/>
  <c r="DB451" i="15"/>
  <c r="CP451" i="15"/>
  <c r="CQ451" i="15" s="1"/>
  <c r="CO451" i="15"/>
  <c r="CN451" i="15"/>
  <c r="CM451" i="15"/>
  <c r="CL451" i="15"/>
  <c r="DC450" i="15"/>
  <c r="DB450" i="15"/>
  <c r="DD450" i="15" s="1"/>
  <c r="DE450" i="15" s="1"/>
  <c r="CO450" i="15"/>
  <c r="CN450" i="15"/>
  <c r="CM450" i="15"/>
  <c r="CP450" i="15" s="1"/>
  <c r="CQ450" i="15" s="1"/>
  <c r="CL450" i="15"/>
  <c r="DD449" i="15"/>
  <c r="DE449" i="15" s="1"/>
  <c r="DC449" i="15"/>
  <c r="DB449" i="15"/>
  <c r="CO449" i="15"/>
  <c r="CN449" i="15"/>
  <c r="CM449" i="15"/>
  <c r="CL449" i="15"/>
  <c r="CP449" i="15" s="1"/>
  <c r="CQ449" i="15" s="1"/>
  <c r="DD448" i="15"/>
  <c r="DE448" i="15" s="1"/>
  <c r="DC448" i="15"/>
  <c r="DB448" i="15"/>
  <c r="CO448" i="15"/>
  <c r="CN448" i="15"/>
  <c r="CM448" i="15"/>
  <c r="CL448" i="15"/>
  <c r="CP448" i="15" s="1"/>
  <c r="CQ448" i="15" s="1"/>
  <c r="DC447" i="15"/>
  <c r="DD447" i="15" s="1"/>
  <c r="DE447" i="15" s="1"/>
  <c r="DB447" i="15"/>
  <c r="CP447" i="15"/>
  <c r="CQ447" i="15" s="1"/>
  <c r="CO447" i="15"/>
  <c r="CN447" i="15"/>
  <c r="CM447" i="15"/>
  <c r="CL447" i="15"/>
  <c r="DE446" i="15"/>
  <c r="DC446" i="15"/>
  <c r="DB446" i="15"/>
  <c r="DD446" i="15" s="1"/>
  <c r="CO446" i="15"/>
  <c r="CN446" i="15"/>
  <c r="CM446" i="15"/>
  <c r="CP446" i="15" s="1"/>
  <c r="CQ446" i="15" s="1"/>
  <c r="CL446" i="15"/>
  <c r="DD445" i="15"/>
  <c r="DE445" i="15" s="1"/>
  <c r="DC445" i="15"/>
  <c r="DB445" i="15"/>
  <c r="CO445" i="15"/>
  <c r="CN445" i="15"/>
  <c r="CM445" i="15"/>
  <c r="CL445" i="15"/>
  <c r="CP445" i="15" s="1"/>
  <c r="CQ445" i="15" s="1"/>
  <c r="DD444" i="15"/>
  <c r="DE444" i="15" s="1"/>
  <c r="DC444" i="15"/>
  <c r="DB444" i="15"/>
  <c r="CO444" i="15"/>
  <c r="CN444" i="15"/>
  <c r="CM444" i="15"/>
  <c r="CL444" i="15"/>
  <c r="CP444" i="15" s="1"/>
  <c r="CQ444" i="15" s="1"/>
  <c r="DC443" i="15"/>
  <c r="DD443" i="15" s="1"/>
  <c r="DE443" i="15" s="1"/>
  <c r="DB443" i="15"/>
  <c r="CP443" i="15"/>
  <c r="CQ443" i="15" s="1"/>
  <c r="CO443" i="15"/>
  <c r="CN443" i="15"/>
  <c r="CM443" i="15"/>
  <c r="CL443" i="15"/>
  <c r="DC442" i="15"/>
  <c r="DB442" i="15"/>
  <c r="DD442" i="15" s="1"/>
  <c r="DE442" i="15" s="1"/>
  <c r="CO442" i="15"/>
  <c r="CN442" i="15"/>
  <c r="CM442" i="15"/>
  <c r="CP442" i="15" s="1"/>
  <c r="CQ442" i="15" s="1"/>
  <c r="CL442" i="15"/>
  <c r="DD441" i="15"/>
  <c r="DE441" i="15" s="1"/>
  <c r="DC441" i="15"/>
  <c r="DB441" i="15"/>
  <c r="CO441" i="15"/>
  <c r="CN441" i="15"/>
  <c r="CM441" i="15"/>
  <c r="CL441" i="15"/>
  <c r="CP441" i="15" s="1"/>
  <c r="CQ441" i="15" s="1"/>
  <c r="DD440" i="15"/>
  <c r="DE440" i="15" s="1"/>
  <c r="DC440" i="15"/>
  <c r="DB440" i="15"/>
  <c r="CO440" i="15"/>
  <c r="CN440" i="15"/>
  <c r="CM440" i="15"/>
  <c r="CL440" i="15"/>
  <c r="CP440" i="15" s="1"/>
  <c r="CQ440" i="15" s="1"/>
  <c r="DC439" i="15"/>
  <c r="DD439" i="15" s="1"/>
  <c r="DE439" i="15" s="1"/>
  <c r="DB439" i="15"/>
  <c r="CP439" i="15"/>
  <c r="CQ439" i="15" s="1"/>
  <c r="CO439" i="15"/>
  <c r="CN439" i="15"/>
  <c r="CM439" i="15"/>
  <c r="CL439" i="15"/>
  <c r="DE438" i="15"/>
  <c r="DC438" i="15"/>
  <c r="DB438" i="15"/>
  <c r="DD438" i="15" s="1"/>
  <c r="CO438" i="15"/>
  <c r="CN438" i="15"/>
  <c r="CM438" i="15"/>
  <c r="CP438" i="15" s="1"/>
  <c r="CQ438" i="15" s="1"/>
  <c r="CL438" i="15"/>
  <c r="DD437" i="15"/>
  <c r="DE437" i="15" s="1"/>
  <c r="DC437" i="15"/>
  <c r="DB437" i="15"/>
  <c r="CO437" i="15"/>
  <c r="CN437" i="15"/>
  <c r="CM437" i="15"/>
  <c r="CL437" i="15"/>
  <c r="DD436" i="15"/>
  <c r="DE436" i="15" s="1"/>
  <c r="DC436" i="15"/>
  <c r="DB436" i="15"/>
  <c r="CO436" i="15"/>
  <c r="CN436" i="15"/>
  <c r="CM436" i="15"/>
  <c r="CL436" i="15"/>
  <c r="CP436" i="15" s="1"/>
  <c r="CQ436" i="15" s="1"/>
  <c r="DC435" i="15"/>
  <c r="DD435" i="15" s="1"/>
  <c r="DE435" i="15" s="1"/>
  <c r="DB435" i="15"/>
  <c r="CP435" i="15"/>
  <c r="CQ435" i="15" s="1"/>
  <c r="CO435" i="15"/>
  <c r="CN435" i="15"/>
  <c r="CM435" i="15"/>
  <c r="CL435" i="15"/>
  <c r="DE434" i="15"/>
  <c r="DC434" i="15"/>
  <c r="DB434" i="15"/>
  <c r="DD434" i="15" s="1"/>
  <c r="CO434" i="15"/>
  <c r="CN434" i="15"/>
  <c r="CM434" i="15"/>
  <c r="CP434" i="15" s="1"/>
  <c r="CQ434" i="15" s="1"/>
  <c r="CL434" i="15"/>
  <c r="DD433" i="15"/>
  <c r="DE433" i="15" s="1"/>
  <c r="DC433" i="15"/>
  <c r="DB433" i="15"/>
  <c r="CO433" i="15"/>
  <c r="CN433" i="15"/>
  <c r="CM433" i="15"/>
  <c r="CL433" i="15"/>
  <c r="CP433" i="15" s="1"/>
  <c r="CQ433" i="15" s="1"/>
  <c r="DD432" i="15"/>
  <c r="DE432" i="15" s="1"/>
  <c r="DC432" i="15"/>
  <c r="DB432" i="15"/>
  <c r="CO432" i="15"/>
  <c r="CN432" i="15"/>
  <c r="CM432" i="15"/>
  <c r="CL432" i="15"/>
  <c r="CP432" i="15" s="1"/>
  <c r="CQ432" i="15" s="1"/>
  <c r="DC431" i="15"/>
  <c r="DD431" i="15" s="1"/>
  <c r="DE431" i="15" s="1"/>
  <c r="DB431" i="15"/>
  <c r="CP431" i="15"/>
  <c r="CQ431" i="15" s="1"/>
  <c r="CO431" i="15"/>
  <c r="CN431" i="15"/>
  <c r="CM431" i="15"/>
  <c r="CL431" i="15"/>
  <c r="DE430" i="15"/>
  <c r="DC430" i="15"/>
  <c r="DB430" i="15"/>
  <c r="DD430" i="15" s="1"/>
  <c r="CO430" i="15"/>
  <c r="CN430" i="15"/>
  <c r="CM430" i="15"/>
  <c r="CP430" i="15" s="1"/>
  <c r="CQ430" i="15" s="1"/>
  <c r="CL430" i="15"/>
  <c r="DD429" i="15"/>
  <c r="DE429" i="15" s="1"/>
  <c r="DC429" i="15"/>
  <c r="DB429" i="15"/>
  <c r="CO429" i="15"/>
  <c r="CN429" i="15"/>
  <c r="CM429" i="15"/>
  <c r="CL429" i="15"/>
  <c r="CP429" i="15" s="1"/>
  <c r="CQ429" i="15" s="1"/>
  <c r="DD428" i="15"/>
  <c r="DE428" i="15" s="1"/>
  <c r="DC428" i="15"/>
  <c r="DB428" i="15"/>
  <c r="CO428" i="15"/>
  <c r="CN428" i="15"/>
  <c r="CM428" i="15"/>
  <c r="CL428" i="15"/>
  <c r="CP428" i="15" s="1"/>
  <c r="CQ428" i="15" s="1"/>
  <c r="DC427" i="15"/>
  <c r="DD427" i="15" s="1"/>
  <c r="DE427" i="15" s="1"/>
  <c r="DB427" i="15"/>
  <c r="CP427" i="15"/>
  <c r="CQ427" i="15" s="1"/>
  <c r="CO427" i="15"/>
  <c r="CN427" i="15"/>
  <c r="CM427" i="15"/>
  <c r="CL427" i="15"/>
  <c r="DE426" i="15"/>
  <c r="DC426" i="15"/>
  <c r="DB426" i="15"/>
  <c r="DD426" i="15" s="1"/>
  <c r="CO426" i="15"/>
  <c r="CN426" i="15"/>
  <c r="CM426" i="15"/>
  <c r="CP426" i="15" s="1"/>
  <c r="CQ426" i="15" s="1"/>
  <c r="CL426" i="15"/>
  <c r="DD425" i="15"/>
  <c r="DE425" i="15" s="1"/>
  <c r="DC425" i="15"/>
  <c r="DB425" i="15"/>
  <c r="CO425" i="15"/>
  <c r="CN425" i="15"/>
  <c r="CM425" i="15"/>
  <c r="CL425" i="15"/>
  <c r="DD424" i="15"/>
  <c r="DE424" i="15" s="1"/>
  <c r="DC424" i="15"/>
  <c r="DB424" i="15"/>
  <c r="CO424" i="15"/>
  <c r="CN424" i="15"/>
  <c r="CM424" i="15"/>
  <c r="CL424" i="15"/>
  <c r="CP424" i="15" s="1"/>
  <c r="CQ424" i="15" s="1"/>
  <c r="DC423" i="15"/>
  <c r="DD423" i="15" s="1"/>
  <c r="DE423" i="15" s="1"/>
  <c r="DB423" i="15"/>
  <c r="CP423" i="15"/>
  <c r="CQ423" i="15" s="1"/>
  <c r="CO423" i="15"/>
  <c r="CN423" i="15"/>
  <c r="CM423" i="15"/>
  <c r="CL423" i="15"/>
  <c r="DE422" i="15"/>
  <c r="DC422" i="15"/>
  <c r="DB422" i="15"/>
  <c r="DD422" i="15" s="1"/>
  <c r="CO422" i="15"/>
  <c r="CN422" i="15"/>
  <c r="CM422" i="15"/>
  <c r="CP422" i="15" s="1"/>
  <c r="CQ422" i="15" s="1"/>
  <c r="CL422" i="15"/>
  <c r="DD421" i="15"/>
  <c r="DE421" i="15" s="1"/>
  <c r="DC421" i="15"/>
  <c r="DB421" i="15"/>
  <c r="CO421" i="15"/>
  <c r="CN421" i="15"/>
  <c r="CM421" i="15"/>
  <c r="CL421" i="15"/>
  <c r="CP421" i="15" s="1"/>
  <c r="CQ421" i="15" s="1"/>
  <c r="DD420" i="15"/>
  <c r="DE420" i="15" s="1"/>
  <c r="DC420" i="15"/>
  <c r="DB420" i="15"/>
  <c r="CO420" i="15"/>
  <c r="CN420" i="15"/>
  <c r="CM420" i="15"/>
  <c r="CL420" i="15"/>
  <c r="CP420" i="15" s="1"/>
  <c r="CQ420" i="15" s="1"/>
  <c r="DC419" i="15"/>
  <c r="DD419" i="15" s="1"/>
  <c r="DE419" i="15" s="1"/>
  <c r="DB419" i="15"/>
  <c r="CP419" i="15"/>
  <c r="CQ419" i="15" s="1"/>
  <c r="CO419" i="15"/>
  <c r="CN419" i="15"/>
  <c r="CM419" i="15"/>
  <c r="CL419" i="15"/>
  <c r="DC418" i="15"/>
  <c r="DB418" i="15"/>
  <c r="DD418" i="15" s="1"/>
  <c r="DE418" i="15" s="1"/>
  <c r="CO418" i="15"/>
  <c r="CN418" i="15"/>
  <c r="CM418" i="15"/>
  <c r="CP418" i="15" s="1"/>
  <c r="CQ418" i="15" s="1"/>
  <c r="CL418" i="15"/>
  <c r="DD417" i="15"/>
  <c r="DE417" i="15" s="1"/>
  <c r="DC417" i="15"/>
  <c r="DB417" i="15"/>
  <c r="CO417" i="15"/>
  <c r="CN417" i="15"/>
  <c r="CM417" i="15"/>
  <c r="CL417" i="15"/>
  <c r="CP417" i="15" s="1"/>
  <c r="CQ417" i="15" s="1"/>
  <c r="DD416" i="15"/>
  <c r="DE416" i="15" s="1"/>
  <c r="DC416" i="15"/>
  <c r="DB416" i="15"/>
  <c r="CO416" i="15"/>
  <c r="CN416" i="15"/>
  <c r="CM416" i="15"/>
  <c r="CL416" i="15"/>
  <c r="CP416" i="15" s="1"/>
  <c r="CQ416" i="15" s="1"/>
  <c r="DC415" i="15"/>
  <c r="DD415" i="15" s="1"/>
  <c r="DE415" i="15" s="1"/>
  <c r="DB415" i="15"/>
  <c r="CP415" i="15"/>
  <c r="CQ415" i="15" s="1"/>
  <c r="CO415" i="15"/>
  <c r="CN415" i="15"/>
  <c r="CM415" i="15"/>
  <c r="CL415" i="15"/>
  <c r="DE414" i="15"/>
  <c r="DC414" i="15"/>
  <c r="DB414" i="15"/>
  <c r="DD414" i="15" s="1"/>
  <c r="CO414" i="15"/>
  <c r="CN414" i="15"/>
  <c r="CM414" i="15"/>
  <c r="CP414" i="15" s="1"/>
  <c r="CQ414" i="15" s="1"/>
  <c r="CL414" i="15"/>
  <c r="DD413" i="15"/>
  <c r="DE413" i="15" s="1"/>
  <c r="DC413" i="15"/>
  <c r="DB413" i="15"/>
  <c r="CO413" i="15"/>
  <c r="CN413" i="15"/>
  <c r="CM413" i="15"/>
  <c r="CL413" i="15"/>
  <c r="CP413" i="15" s="1"/>
  <c r="CQ413" i="15" s="1"/>
  <c r="DD412" i="15"/>
  <c r="DE412" i="15" s="1"/>
  <c r="DC412" i="15"/>
  <c r="DB412" i="15"/>
  <c r="CO412" i="15"/>
  <c r="CN412" i="15"/>
  <c r="CM412" i="15"/>
  <c r="CL412" i="15"/>
  <c r="CP412" i="15" s="1"/>
  <c r="CQ412" i="15" s="1"/>
  <c r="DC411" i="15"/>
  <c r="DD411" i="15" s="1"/>
  <c r="DE411" i="15" s="1"/>
  <c r="DB411" i="15"/>
  <c r="CP411" i="15"/>
  <c r="CQ411" i="15" s="1"/>
  <c r="CO411" i="15"/>
  <c r="CN411" i="15"/>
  <c r="CM411" i="15"/>
  <c r="CL411" i="15"/>
  <c r="DE410" i="15"/>
  <c r="DC410" i="15"/>
  <c r="DB410" i="15"/>
  <c r="DD410" i="15" s="1"/>
  <c r="CO410" i="15"/>
  <c r="CN410" i="15"/>
  <c r="CM410" i="15"/>
  <c r="CP410" i="15" s="1"/>
  <c r="CQ410" i="15" s="1"/>
  <c r="CL410" i="15"/>
  <c r="DD409" i="15"/>
  <c r="DE409" i="15" s="1"/>
  <c r="DC409" i="15"/>
  <c r="DB409" i="15"/>
  <c r="CO409" i="15"/>
  <c r="CN409" i="15"/>
  <c r="CM409" i="15"/>
  <c r="CL409" i="15"/>
  <c r="CP409" i="15" s="1"/>
  <c r="CQ409" i="15" s="1"/>
  <c r="DD408" i="15"/>
  <c r="DE408" i="15" s="1"/>
  <c r="DC408" i="15"/>
  <c r="DB408" i="15"/>
  <c r="CO408" i="15"/>
  <c r="CN408" i="15"/>
  <c r="CM408" i="15"/>
  <c r="CL408" i="15"/>
  <c r="CP408" i="15" s="1"/>
  <c r="CQ408" i="15" s="1"/>
  <c r="DC407" i="15"/>
  <c r="DD407" i="15" s="1"/>
  <c r="DE407" i="15" s="1"/>
  <c r="DB407" i="15"/>
  <c r="CP407" i="15"/>
  <c r="CQ407" i="15" s="1"/>
  <c r="CO407" i="15"/>
  <c r="CN407" i="15"/>
  <c r="CM407" i="15"/>
  <c r="CL407" i="15"/>
  <c r="DE406" i="15"/>
  <c r="DC406" i="15"/>
  <c r="DB406" i="15"/>
  <c r="DD406" i="15" s="1"/>
  <c r="CO406" i="15"/>
  <c r="CN406" i="15"/>
  <c r="CM406" i="15"/>
  <c r="CP406" i="15" s="1"/>
  <c r="CQ406" i="15" s="1"/>
  <c r="CL406" i="15"/>
  <c r="DD405" i="15"/>
  <c r="DE405" i="15" s="1"/>
  <c r="DC405" i="15"/>
  <c r="DB405" i="15"/>
  <c r="CO405" i="15"/>
  <c r="CN405" i="15"/>
  <c r="CM405" i="15"/>
  <c r="CL405" i="15"/>
  <c r="CP405" i="15" s="1"/>
  <c r="CQ405" i="15" s="1"/>
  <c r="DD404" i="15"/>
  <c r="DE404" i="15" s="1"/>
  <c r="DC404" i="15"/>
  <c r="DB404" i="15"/>
  <c r="CO404" i="15"/>
  <c r="CN404" i="15"/>
  <c r="CM404" i="15"/>
  <c r="CL404" i="15"/>
  <c r="CP404" i="15" s="1"/>
  <c r="CQ404" i="15" s="1"/>
  <c r="DC403" i="15"/>
  <c r="DD403" i="15" s="1"/>
  <c r="DE403" i="15" s="1"/>
  <c r="DB403" i="15"/>
  <c r="CP403" i="15"/>
  <c r="CQ403" i="15" s="1"/>
  <c r="CO403" i="15"/>
  <c r="CN403" i="15"/>
  <c r="CM403" i="15"/>
  <c r="CL403" i="15"/>
  <c r="DE402" i="15"/>
  <c r="DC402" i="15"/>
  <c r="DB402" i="15"/>
  <c r="DD402" i="15" s="1"/>
  <c r="CO402" i="15"/>
  <c r="CN402" i="15"/>
  <c r="CM402" i="15"/>
  <c r="CP402" i="15" s="1"/>
  <c r="CQ402" i="15" s="1"/>
  <c r="CL402" i="15"/>
  <c r="DD401" i="15"/>
  <c r="DE401" i="15" s="1"/>
  <c r="DC401" i="15"/>
  <c r="DB401" i="15"/>
  <c r="CO401" i="15"/>
  <c r="CN401" i="15"/>
  <c r="CM401" i="15"/>
  <c r="CL401" i="15"/>
  <c r="CP401" i="15" s="1"/>
  <c r="CQ401" i="15" s="1"/>
  <c r="DD400" i="15"/>
  <c r="DE400" i="15" s="1"/>
  <c r="DC400" i="15"/>
  <c r="DB400" i="15"/>
  <c r="CO400" i="15"/>
  <c r="CN400" i="15"/>
  <c r="CM400" i="15"/>
  <c r="CL400" i="15"/>
  <c r="DC399" i="15"/>
  <c r="DD399" i="15" s="1"/>
  <c r="DE399" i="15" s="1"/>
  <c r="DB399" i="15"/>
  <c r="CP399" i="15"/>
  <c r="CQ399" i="15" s="1"/>
  <c r="CO399" i="15"/>
  <c r="CN399" i="15"/>
  <c r="CM399" i="15"/>
  <c r="CL399" i="15"/>
  <c r="DE398" i="15"/>
  <c r="DC398" i="15"/>
  <c r="DB398" i="15"/>
  <c r="DD398" i="15" s="1"/>
  <c r="CO398" i="15"/>
  <c r="CN398" i="15"/>
  <c r="CM398" i="15"/>
  <c r="CP398" i="15" s="1"/>
  <c r="CQ398" i="15" s="1"/>
  <c r="CL398" i="15"/>
  <c r="DD397" i="15"/>
  <c r="DE397" i="15" s="1"/>
  <c r="DC397" i="15"/>
  <c r="DB397" i="15"/>
  <c r="CO397" i="15"/>
  <c r="CN397" i="15"/>
  <c r="CM397" i="15"/>
  <c r="CL397" i="15"/>
  <c r="CP397" i="15" s="1"/>
  <c r="CQ397" i="15" s="1"/>
  <c r="DD396" i="15"/>
  <c r="DE396" i="15" s="1"/>
  <c r="DC396" i="15"/>
  <c r="DB396" i="15"/>
  <c r="CO396" i="15"/>
  <c r="CN396" i="15"/>
  <c r="CM396" i="15"/>
  <c r="CL396" i="15"/>
  <c r="CP396" i="15" s="1"/>
  <c r="CQ396" i="15" s="1"/>
  <c r="DC395" i="15"/>
  <c r="DD395" i="15" s="1"/>
  <c r="DE395" i="15" s="1"/>
  <c r="DB395" i="15"/>
  <c r="CP395" i="15"/>
  <c r="CQ395" i="15" s="1"/>
  <c r="CO395" i="15"/>
  <c r="CN395" i="15"/>
  <c r="CM395" i="15"/>
  <c r="CL395" i="15"/>
  <c r="DC394" i="15"/>
  <c r="DB394" i="15"/>
  <c r="DD394" i="15" s="1"/>
  <c r="DE394" i="15" s="1"/>
  <c r="CO394" i="15"/>
  <c r="CN394" i="15"/>
  <c r="CM394" i="15"/>
  <c r="CP394" i="15" s="1"/>
  <c r="CQ394" i="15" s="1"/>
  <c r="CL394" i="15"/>
  <c r="DD393" i="15"/>
  <c r="DE393" i="15" s="1"/>
  <c r="DC393" i="15"/>
  <c r="DB393" i="15"/>
  <c r="CO393" i="15"/>
  <c r="CN393" i="15"/>
  <c r="CM393" i="15"/>
  <c r="CL393" i="15"/>
  <c r="CP393" i="15" s="1"/>
  <c r="CQ393" i="15" s="1"/>
  <c r="DD392" i="15"/>
  <c r="DE392" i="15" s="1"/>
  <c r="DC392" i="15"/>
  <c r="DB392" i="15"/>
  <c r="CO392" i="15"/>
  <c r="CN392" i="15"/>
  <c r="CM392" i="15"/>
  <c r="CL392" i="15"/>
  <c r="CP392" i="15" s="1"/>
  <c r="CQ392" i="15" s="1"/>
  <c r="DC391" i="15"/>
  <c r="DD391" i="15" s="1"/>
  <c r="DE391" i="15" s="1"/>
  <c r="DB391" i="15"/>
  <c r="CP391" i="15"/>
  <c r="CQ391" i="15" s="1"/>
  <c r="CO391" i="15"/>
  <c r="CN391" i="15"/>
  <c r="CM391" i="15"/>
  <c r="CL391" i="15"/>
  <c r="DE390" i="15"/>
  <c r="DC390" i="15"/>
  <c r="DB390" i="15"/>
  <c r="DD390" i="15" s="1"/>
  <c r="CO390" i="15"/>
  <c r="CN390" i="15"/>
  <c r="CM390" i="15"/>
  <c r="CP390" i="15" s="1"/>
  <c r="CQ390" i="15" s="1"/>
  <c r="CL390" i="15"/>
  <c r="DD389" i="15"/>
  <c r="DE389" i="15" s="1"/>
  <c r="DC389" i="15"/>
  <c r="DB389" i="15"/>
  <c r="CO389" i="15"/>
  <c r="CN389" i="15"/>
  <c r="CM389" i="15"/>
  <c r="CL389" i="15"/>
  <c r="CP389" i="15" s="1"/>
  <c r="CQ389" i="15" s="1"/>
  <c r="DD388" i="15"/>
  <c r="DE388" i="15" s="1"/>
  <c r="DC388" i="15"/>
  <c r="DB388" i="15"/>
  <c r="CO388" i="15"/>
  <c r="CN388" i="15"/>
  <c r="CM388" i="15"/>
  <c r="CL388" i="15"/>
  <c r="CP388" i="15" s="1"/>
  <c r="CQ388" i="15" s="1"/>
  <c r="DC387" i="15"/>
  <c r="DD387" i="15" s="1"/>
  <c r="DE387" i="15" s="1"/>
  <c r="DB387" i="15"/>
  <c r="CP387" i="15"/>
  <c r="CQ387" i="15" s="1"/>
  <c r="CO387" i="15"/>
  <c r="CN387" i="15"/>
  <c r="CM387" i="15"/>
  <c r="CL387" i="15"/>
  <c r="DC386" i="15"/>
  <c r="DB386" i="15"/>
  <c r="DD386" i="15" s="1"/>
  <c r="DE386" i="15" s="1"/>
  <c r="CO386" i="15"/>
  <c r="CN386" i="15"/>
  <c r="CM386" i="15"/>
  <c r="CP386" i="15" s="1"/>
  <c r="CQ386" i="15" s="1"/>
  <c r="CL386" i="15"/>
  <c r="DD385" i="15"/>
  <c r="DE385" i="15" s="1"/>
  <c r="DC385" i="15"/>
  <c r="DB385" i="15"/>
  <c r="CO385" i="15"/>
  <c r="CN385" i="15"/>
  <c r="CM385" i="15"/>
  <c r="CL385" i="15"/>
  <c r="CP385" i="15" s="1"/>
  <c r="CQ385" i="15" s="1"/>
  <c r="DD384" i="15"/>
  <c r="DE384" i="15" s="1"/>
  <c r="DC384" i="15"/>
  <c r="DB384" i="15"/>
  <c r="CO384" i="15"/>
  <c r="CN384" i="15"/>
  <c r="CM384" i="15"/>
  <c r="CL384" i="15"/>
  <c r="CP384" i="15" s="1"/>
  <c r="CQ384" i="15" s="1"/>
  <c r="DC383" i="15"/>
  <c r="DD383" i="15" s="1"/>
  <c r="DE383" i="15" s="1"/>
  <c r="DB383" i="15"/>
  <c r="CP383" i="15"/>
  <c r="CQ383" i="15" s="1"/>
  <c r="CO383" i="15"/>
  <c r="CN383" i="15"/>
  <c r="CM383" i="15"/>
  <c r="CL383" i="15"/>
  <c r="DE382" i="15"/>
  <c r="DC382" i="15"/>
  <c r="DB382" i="15"/>
  <c r="DD382" i="15" s="1"/>
  <c r="CO382" i="15"/>
  <c r="CN382" i="15"/>
  <c r="CM382" i="15"/>
  <c r="CP382" i="15" s="1"/>
  <c r="CQ382" i="15" s="1"/>
  <c r="CL382" i="15"/>
  <c r="DD381" i="15"/>
  <c r="DE381" i="15" s="1"/>
  <c r="DC381" i="15"/>
  <c r="DB381" i="15"/>
  <c r="CO381" i="15"/>
  <c r="CN381" i="15"/>
  <c r="CM381" i="15"/>
  <c r="CL381" i="15"/>
  <c r="CP381" i="15" s="1"/>
  <c r="CQ381" i="15" s="1"/>
  <c r="DD380" i="15"/>
  <c r="DE380" i="15" s="1"/>
  <c r="DC380" i="15"/>
  <c r="DB380" i="15"/>
  <c r="CO380" i="15"/>
  <c r="CN380" i="15"/>
  <c r="CM380" i="15"/>
  <c r="CL380" i="15"/>
  <c r="CP380" i="15" s="1"/>
  <c r="CQ380" i="15" s="1"/>
  <c r="DC379" i="15"/>
  <c r="DD379" i="15" s="1"/>
  <c r="DE379" i="15" s="1"/>
  <c r="DB379" i="15"/>
  <c r="CP379" i="15"/>
  <c r="CQ379" i="15" s="1"/>
  <c r="CO379" i="15"/>
  <c r="CN379" i="15"/>
  <c r="CM379" i="15"/>
  <c r="CL379" i="15"/>
  <c r="DE378" i="15"/>
  <c r="DC378" i="15"/>
  <c r="DB378" i="15"/>
  <c r="DD378" i="15" s="1"/>
  <c r="CP378" i="15"/>
  <c r="CQ378" i="15" s="1"/>
  <c r="CO378" i="15"/>
  <c r="CN378" i="15"/>
  <c r="CM378" i="15"/>
  <c r="CL378" i="15"/>
  <c r="DD377" i="15"/>
  <c r="DE377" i="15" s="1"/>
  <c r="DC377" i="15"/>
  <c r="DB377" i="15"/>
  <c r="CO377" i="15"/>
  <c r="CN377" i="15"/>
  <c r="CM377" i="15"/>
  <c r="CL377" i="15"/>
  <c r="DD376" i="15"/>
  <c r="DE376" i="15" s="1"/>
  <c r="DC376" i="15"/>
  <c r="DB376" i="15"/>
  <c r="CQ376" i="15"/>
  <c r="CO376" i="15"/>
  <c r="CN376" i="15"/>
  <c r="CM376" i="15"/>
  <c r="CL376" i="15"/>
  <c r="CP376" i="15" s="1"/>
  <c r="DC375" i="15"/>
  <c r="DD375" i="15" s="1"/>
  <c r="DE375" i="15" s="1"/>
  <c r="DB375" i="15"/>
  <c r="CO375" i="15"/>
  <c r="CN375" i="15"/>
  <c r="CP375" i="15" s="1"/>
  <c r="CQ375" i="15" s="1"/>
  <c r="CM375" i="15"/>
  <c r="CL375" i="15"/>
  <c r="DC374" i="15"/>
  <c r="DB374" i="15"/>
  <c r="DD374" i="15" s="1"/>
  <c r="DE374" i="15" s="1"/>
  <c r="CP374" i="15"/>
  <c r="CQ374" i="15" s="1"/>
  <c r="CO374" i="15"/>
  <c r="CN374" i="15"/>
  <c r="CM374" i="15"/>
  <c r="CL374" i="15"/>
  <c r="DC373" i="15"/>
  <c r="DB373" i="15"/>
  <c r="DD373" i="15" s="1"/>
  <c r="DE373" i="15" s="1"/>
  <c r="CO373" i="15"/>
  <c r="CN373" i="15"/>
  <c r="CM373" i="15"/>
  <c r="CL373" i="15"/>
  <c r="DD372" i="15"/>
  <c r="DE372" i="15" s="1"/>
  <c r="DC372" i="15"/>
  <c r="DB372" i="15"/>
  <c r="CO372" i="15"/>
  <c r="CN372" i="15"/>
  <c r="CM372" i="15"/>
  <c r="CL372" i="15"/>
  <c r="CP372" i="15" s="1"/>
  <c r="CQ372" i="15" s="1"/>
  <c r="DC371" i="15"/>
  <c r="DD371" i="15" s="1"/>
  <c r="DE371" i="15" s="1"/>
  <c r="DB371" i="15"/>
  <c r="CO371" i="15"/>
  <c r="CN371" i="15"/>
  <c r="CP371" i="15" s="1"/>
  <c r="CQ371" i="15" s="1"/>
  <c r="CM371" i="15"/>
  <c r="CL371" i="15"/>
  <c r="DC370" i="15"/>
  <c r="DB370" i="15"/>
  <c r="DD370" i="15" s="1"/>
  <c r="DE370" i="15" s="1"/>
  <c r="CP370" i="15"/>
  <c r="CQ370" i="15" s="1"/>
  <c r="CO370" i="15"/>
  <c r="CN370" i="15"/>
  <c r="CM370" i="15"/>
  <c r="CL370" i="15"/>
  <c r="DD369" i="15"/>
  <c r="DE369" i="15" s="1"/>
  <c r="DC369" i="15"/>
  <c r="DB369" i="15"/>
  <c r="CO369" i="15"/>
  <c r="CN369" i="15"/>
  <c r="CM369" i="15"/>
  <c r="CL369" i="15"/>
  <c r="DD368" i="15"/>
  <c r="DE368" i="15" s="1"/>
  <c r="DC368" i="15"/>
  <c r="DB368" i="15"/>
  <c r="CO368" i="15"/>
  <c r="CN368" i="15"/>
  <c r="CM368" i="15"/>
  <c r="CL368" i="15"/>
  <c r="CP368" i="15" s="1"/>
  <c r="CQ368" i="15" s="1"/>
  <c r="DC367" i="15"/>
  <c r="DD367" i="15" s="1"/>
  <c r="DE367" i="15" s="1"/>
  <c r="DB367" i="15"/>
  <c r="CP367" i="15"/>
  <c r="CQ367" i="15" s="1"/>
  <c r="CO367" i="15"/>
  <c r="CN367" i="15"/>
  <c r="CM367" i="15"/>
  <c r="CL367" i="15"/>
  <c r="DC366" i="15"/>
  <c r="DB366" i="15"/>
  <c r="DD366" i="15" s="1"/>
  <c r="DE366" i="15" s="1"/>
  <c r="CP366" i="15"/>
  <c r="CQ366" i="15" s="1"/>
  <c r="CO366" i="15"/>
  <c r="CN366" i="15"/>
  <c r="CM366" i="15"/>
  <c r="CL366" i="15"/>
  <c r="DC365" i="15"/>
  <c r="DB365" i="15"/>
  <c r="DD365" i="15" s="1"/>
  <c r="DE365" i="15" s="1"/>
  <c r="CO365" i="15"/>
  <c r="CN365" i="15"/>
  <c r="CM365" i="15"/>
  <c r="CL365" i="15"/>
  <c r="DD364" i="15"/>
  <c r="DE364" i="15" s="1"/>
  <c r="DC364" i="15"/>
  <c r="DB364" i="15"/>
  <c r="CO364" i="15"/>
  <c r="CN364" i="15"/>
  <c r="CM364" i="15"/>
  <c r="CL364" i="15"/>
  <c r="CP364" i="15" s="1"/>
  <c r="CQ364" i="15" s="1"/>
  <c r="DC363" i="15"/>
  <c r="DD363" i="15" s="1"/>
  <c r="DE363" i="15" s="1"/>
  <c r="DB363" i="15"/>
  <c r="CP363" i="15"/>
  <c r="CQ363" i="15" s="1"/>
  <c r="CO363" i="15"/>
  <c r="CN363" i="15"/>
  <c r="CM363" i="15"/>
  <c r="CL363" i="15"/>
  <c r="DC362" i="15"/>
  <c r="DB362" i="15"/>
  <c r="DD362" i="15" s="1"/>
  <c r="DE362" i="15" s="1"/>
  <c r="CP362" i="15"/>
  <c r="CQ362" i="15" s="1"/>
  <c r="CO362" i="15"/>
  <c r="CN362" i="15"/>
  <c r="CM362" i="15"/>
  <c r="CL362" i="15"/>
  <c r="DC361" i="15"/>
  <c r="DB361" i="15"/>
  <c r="DD361" i="15" s="1"/>
  <c r="DE361" i="15" s="1"/>
  <c r="CO361" i="15"/>
  <c r="CN361" i="15"/>
  <c r="CM361" i="15"/>
  <c r="CL361" i="15"/>
  <c r="DD360" i="15"/>
  <c r="DE360" i="15" s="1"/>
  <c r="DC360" i="15"/>
  <c r="DB360" i="15"/>
  <c r="CO360" i="15"/>
  <c r="CN360" i="15"/>
  <c r="CM360" i="15"/>
  <c r="CL360" i="15"/>
  <c r="CP360" i="15" s="1"/>
  <c r="CQ360" i="15" s="1"/>
  <c r="DC359" i="15"/>
  <c r="DD359" i="15" s="1"/>
  <c r="DE359" i="15" s="1"/>
  <c r="DB359" i="15"/>
  <c r="CO359" i="15"/>
  <c r="CN359" i="15"/>
  <c r="CP359" i="15" s="1"/>
  <c r="CQ359" i="15" s="1"/>
  <c r="CM359" i="15"/>
  <c r="CL359" i="15"/>
  <c r="DE358" i="15"/>
  <c r="DC358" i="15"/>
  <c r="DB358" i="15"/>
  <c r="DD358" i="15" s="1"/>
  <c r="CP358" i="15"/>
  <c r="CQ358" i="15" s="1"/>
  <c r="CO358" i="15"/>
  <c r="CN358" i="15"/>
  <c r="CM358" i="15"/>
  <c r="CL358" i="15"/>
  <c r="DD357" i="15"/>
  <c r="DE357" i="15" s="1"/>
  <c r="DC357" i="15"/>
  <c r="DB357" i="15"/>
  <c r="CO357" i="15"/>
  <c r="CN357" i="15"/>
  <c r="CM357" i="15"/>
  <c r="CL357" i="15"/>
  <c r="DD356" i="15"/>
  <c r="DE356" i="15" s="1"/>
  <c r="DC356" i="15"/>
  <c r="DB356" i="15"/>
  <c r="CO356" i="15"/>
  <c r="CN356" i="15"/>
  <c r="CM356" i="15"/>
  <c r="CL356" i="15"/>
  <c r="CP356" i="15" s="1"/>
  <c r="CQ356" i="15" s="1"/>
  <c r="DC355" i="15"/>
  <c r="DD355" i="15" s="1"/>
  <c r="DE355" i="15" s="1"/>
  <c r="DB355" i="15"/>
  <c r="CO355" i="15"/>
  <c r="CN355" i="15"/>
  <c r="CP355" i="15" s="1"/>
  <c r="CQ355" i="15" s="1"/>
  <c r="CM355" i="15"/>
  <c r="CL355" i="15"/>
  <c r="DC354" i="15"/>
  <c r="DB354" i="15"/>
  <c r="DD354" i="15" s="1"/>
  <c r="DE354" i="15" s="1"/>
  <c r="CP354" i="15"/>
  <c r="CQ354" i="15" s="1"/>
  <c r="CO354" i="15"/>
  <c r="CN354" i="15"/>
  <c r="CM354" i="15"/>
  <c r="CL354" i="15"/>
  <c r="DC353" i="15"/>
  <c r="DB353" i="15"/>
  <c r="DD353" i="15" s="1"/>
  <c r="DE353" i="15" s="1"/>
  <c r="CO353" i="15"/>
  <c r="CN353" i="15"/>
  <c r="CM353" i="15"/>
  <c r="CL353" i="15"/>
  <c r="DD352" i="15"/>
  <c r="DE352" i="15" s="1"/>
  <c r="DC352" i="15"/>
  <c r="DB352" i="15"/>
  <c r="CQ352" i="15"/>
  <c r="CO352" i="15"/>
  <c r="CN352" i="15"/>
  <c r="CM352" i="15"/>
  <c r="CL352" i="15"/>
  <c r="CP352" i="15" s="1"/>
  <c r="DC351" i="15"/>
  <c r="DD351" i="15" s="1"/>
  <c r="DE351" i="15" s="1"/>
  <c r="DB351" i="15"/>
  <c r="CO351" i="15"/>
  <c r="CN351" i="15"/>
  <c r="CP351" i="15" s="1"/>
  <c r="CQ351" i="15" s="1"/>
  <c r="CM351" i="15"/>
  <c r="CL351" i="15"/>
  <c r="DC350" i="15"/>
  <c r="DB350" i="15"/>
  <c r="DD350" i="15" s="1"/>
  <c r="DE350" i="15" s="1"/>
  <c r="CP350" i="15"/>
  <c r="CQ350" i="15" s="1"/>
  <c r="CO350" i="15"/>
  <c r="CN350" i="15"/>
  <c r="CM350" i="15"/>
  <c r="CL350" i="15"/>
  <c r="DC349" i="15"/>
  <c r="DB349" i="15"/>
  <c r="DD349" i="15" s="1"/>
  <c r="DE349" i="15" s="1"/>
  <c r="CO349" i="15"/>
  <c r="CN349" i="15"/>
  <c r="CM349" i="15"/>
  <c r="CL349" i="15"/>
  <c r="CP349" i="15" s="1"/>
  <c r="CQ349" i="15" s="1"/>
  <c r="DD348" i="15"/>
  <c r="DE348" i="15" s="1"/>
  <c r="DC348" i="15"/>
  <c r="DB348" i="15"/>
  <c r="CO348" i="15"/>
  <c r="CN348" i="15"/>
  <c r="CM348" i="15"/>
  <c r="CL348" i="15"/>
  <c r="CP348" i="15" s="1"/>
  <c r="CQ348" i="15" s="1"/>
  <c r="DC347" i="15"/>
  <c r="DD347" i="15" s="1"/>
  <c r="DE347" i="15" s="1"/>
  <c r="DB347" i="15"/>
  <c r="CO347" i="15"/>
  <c r="CN347" i="15"/>
  <c r="CP347" i="15" s="1"/>
  <c r="CQ347" i="15" s="1"/>
  <c r="CM347" i="15"/>
  <c r="CL347" i="15"/>
  <c r="DE346" i="15"/>
  <c r="DC346" i="15"/>
  <c r="DB346" i="15"/>
  <c r="DD346" i="15" s="1"/>
  <c r="CP346" i="15"/>
  <c r="CQ346" i="15" s="1"/>
  <c r="CO346" i="15"/>
  <c r="CN346" i="15"/>
  <c r="CM346" i="15"/>
  <c r="CL346" i="15"/>
  <c r="DD345" i="15"/>
  <c r="DE345" i="15" s="1"/>
  <c r="DC345" i="15"/>
  <c r="DB345" i="15"/>
  <c r="CO345" i="15"/>
  <c r="CN345" i="15"/>
  <c r="CM345" i="15"/>
  <c r="CL345" i="15"/>
  <c r="DD344" i="15"/>
  <c r="DE344" i="15" s="1"/>
  <c r="DC344" i="15"/>
  <c r="DB344" i="15"/>
  <c r="CO344" i="15"/>
  <c r="CN344" i="15"/>
  <c r="CM344" i="15"/>
  <c r="CL344" i="15"/>
  <c r="CP344" i="15" s="1"/>
  <c r="CQ344" i="15" s="1"/>
  <c r="DC343" i="15"/>
  <c r="DD343" i="15" s="1"/>
  <c r="DE343" i="15" s="1"/>
  <c r="DB343" i="15"/>
  <c r="CP343" i="15"/>
  <c r="CQ343" i="15" s="1"/>
  <c r="CO343" i="15"/>
  <c r="CN343" i="15"/>
  <c r="CM343" i="15"/>
  <c r="CL343" i="15"/>
  <c r="DC342" i="15"/>
  <c r="DB342" i="15"/>
  <c r="DD342" i="15" s="1"/>
  <c r="DE342" i="15" s="1"/>
  <c r="CP342" i="15"/>
  <c r="CQ342" i="15" s="1"/>
  <c r="CO342" i="15"/>
  <c r="CN342" i="15"/>
  <c r="CM342" i="15"/>
  <c r="CL342" i="15"/>
  <c r="DC341" i="15"/>
  <c r="DB341" i="15"/>
  <c r="DD341" i="15" s="1"/>
  <c r="DE341" i="15" s="1"/>
  <c r="CO341" i="15"/>
  <c r="CN341" i="15"/>
  <c r="CM341" i="15"/>
  <c r="CL341" i="15"/>
  <c r="DD340" i="15"/>
  <c r="DE340" i="15" s="1"/>
  <c r="DC340" i="15"/>
  <c r="DB340" i="15"/>
  <c r="CQ340" i="15"/>
  <c r="CO340" i="15"/>
  <c r="CN340" i="15"/>
  <c r="CM340" i="15"/>
  <c r="CL340" i="15"/>
  <c r="CP340" i="15" s="1"/>
  <c r="DC339" i="15"/>
  <c r="DD339" i="15" s="1"/>
  <c r="DE339" i="15" s="1"/>
  <c r="DB339" i="15"/>
  <c r="CO339" i="15"/>
  <c r="CN339" i="15"/>
  <c r="CP339" i="15" s="1"/>
  <c r="CQ339" i="15" s="1"/>
  <c r="CM339" i="15"/>
  <c r="CL339" i="15"/>
  <c r="DC338" i="15"/>
  <c r="DB338" i="15"/>
  <c r="DD338" i="15" s="1"/>
  <c r="DE338" i="15" s="1"/>
  <c r="CP338" i="15"/>
  <c r="CQ338" i="15" s="1"/>
  <c r="CO338" i="15"/>
  <c r="CN338" i="15"/>
  <c r="CM338" i="15"/>
  <c r="CL338" i="15"/>
  <c r="DD337" i="15"/>
  <c r="DE337" i="15" s="1"/>
  <c r="DC337" i="15"/>
  <c r="DB337" i="15"/>
  <c r="CO337" i="15"/>
  <c r="CN337" i="15"/>
  <c r="CM337" i="15"/>
  <c r="CL337" i="15"/>
  <c r="DD336" i="15"/>
  <c r="DE336" i="15" s="1"/>
  <c r="DC336" i="15"/>
  <c r="DB336" i="15"/>
  <c r="CO336" i="15"/>
  <c r="CN336" i="15"/>
  <c r="CM336" i="15"/>
  <c r="CL336" i="15"/>
  <c r="DC335" i="15"/>
  <c r="DD335" i="15" s="1"/>
  <c r="DE335" i="15" s="1"/>
  <c r="DB335" i="15"/>
  <c r="CP335" i="15"/>
  <c r="CQ335" i="15" s="1"/>
  <c r="CO335" i="15"/>
  <c r="CN335" i="15"/>
  <c r="CM335" i="15"/>
  <c r="CL335" i="15"/>
  <c r="DC334" i="15"/>
  <c r="DB334" i="15"/>
  <c r="DD334" i="15" s="1"/>
  <c r="DE334" i="15" s="1"/>
  <c r="CP334" i="15"/>
  <c r="CQ334" i="15" s="1"/>
  <c r="CO334" i="15"/>
  <c r="CN334" i="15"/>
  <c r="CM334" i="15"/>
  <c r="CL334" i="15"/>
  <c r="DC333" i="15"/>
  <c r="DB333" i="15"/>
  <c r="DD333" i="15" s="1"/>
  <c r="DE333" i="15" s="1"/>
  <c r="CO333" i="15"/>
  <c r="CN333" i="15"/>
  <c r="CM333" i="15"/>
  <c r="CL333" i="15"/>
  <c r="DD332" i="15"/>
  <c r="DE332" i="15" s="1"/>
  <c r="DC332" i="15"/>
  <c r="DB332" i="15"/>
  <c r="CO332" i="15"/>
  <c r="CN332" i="15"/>
  <c r="CM332" i="15"/>
  <c r="CL332" i="15"/>
  <c r="CP332" i="15" s="1"/>
  <c r="CQ332" i="15" s="1"/>
  <c r="DC331" i="15"/>
  <c r="DD331" i="15" s="1"/>
  <c r="DE331" i="15" s="1"/>
  <c r="DB331" i="15"/>
  <c r="CP331" i="15"/>
  <c r="CQ331" i="15" s="1"/>
  <c r="CO331" i="15"/>
  <c r="CN331" i="15"/>
  <c r="CM331" i="15"/>
  <c r="CL331" i="15"/>
  <c r="DE330" i="15"/>
  <c r="DC330" i="15"/>
  <c r="DB330" i="15"/>
  <c r="DD330" i="15" s="1"/>
  <c r="CP330" i="15"/>
  <c r="CQ330" i="15" s="1"/>
  <c r="CO330" i="15"/>
  <c r="CN330" i="15"/>
  <c r="CM330" i="15"/>
  <c r="CL330" i="15"/>
  <c r="DD329" i="15"/>
  <c r="DE329" i="15" s="1"/>
  <c r="DC329" i="15"/>
  <c r="DB329" i="15"/>
  <c r="CO329" i="15"/>
  <c r="CN329" i="15"/>
  <c r="CM329" i="15"/>
  <c r="CL329" i="15"/>
  <c r="DD328" i="15"/>
  <c r="DE328" i="15" s="1"/>
  <c r="DC328" i="15"/>
  <c r="DB328" i="15"/>
  <c r="CO328" i="15"/>
  <c r="CN328" i="15"/>
  <c r="CM328" i="15"/>
  <c r="CL328" i="15"/>
  <c r="CP328" i="15" s="1"/>
  <c r="CQ328" i="15" s="1"/>
  <c r="DC327" i="15"/>
  <c r="DD327" i="15" s="1"/>
  <c r="DE327" i="15" s="1"/>
  <c r="DB327" i="15"/>
  <c r="CO327" i="15"/>
  <c r="CN327" i="15"/>
  <c r="CP327" i="15" s="1"/>
  <c r="CQ327" i="15" s="1"/>
  <c r="CM327" i="15"/>
  <c r="CL327" i="15"/>
  <c r="DC326" i="15"/>
  <c r="DB326" i="15"/>
  <c r="DD326" i="15" s="1"/>
  <c r="DE326" i="15" s="1"/>
  <c r="CP326" i="15"/>
  <c r="CQ326" i="15" s="1"/>
  <c r="CO326" i="15"/>
  <c r="CN326" i="15"/>
  <c r="CM326" i="15"/>
  <c r="CL326" i="15"/>
  <c r="DD325" i="15"/>
  <c r="DE325" i="15" s="1"/>
  <c r="DC325" i="15"/>
  <c r="DB325" i="15"/>
  <c r="CO325" i="15"/>
  <c r="CN325" i="15"/>
  <c r="CM325" i="15"/>
  <c r="CL325" i="15"/>
  <c r="CP325" i="15" s="1"/>
  <c r="CQ325" i="15" s="1"/>
  <c r="DD324" i="15"/>
  <c r="DE324" i="15" s="1"/>
  <c r="DC324" i="15"/>
  <c r="DB324" i="15"/>
  <c r="CO324" i="15"/>
  <c r="CN324" i="15"/>
  <c r="CM324" i="15"/>
  <c r="CL324" i="15"/>
  <c r="CP324" i="15" s="1"/>
  <c r="CQ324" i="15" s="1"/>
  <c r="DC323" i="15"/>
  <c r="DD323" i="15" s="1"/>
  <c r="DE323" i="15" s="1"/>
  <c r="DB323" i="15"/>
  <c r="CP323" i="15"/>
  <c r="CQ323" i="15" s="1"/>
  <c r="CO323" i="15"/>
  <c r="CN323" i="15"/>
  <c r="CM323" i="15"/>
  <c r="CL323" i="15"/>
  <c r="DE322" i="15"/>
  <c r="DC322" i="15"/>
  <c r="DB322" i="15"/>
  <c r="DD322" i="15" s="1"/>
  <c r="CP322" i="15"/>
  <c r="CQ322" i="15" s="1"/>
  <c r="CO322" i="15"/>
  <c r="CN322" i="15"/>
  <c r="CM322" i="15"/>
  <c r="CL322" i="15"/>
  <c r="DD321" i="15"/>
  <c r="DE321" i="15" s="1"/>
  <c r="DC321" i="15"/>
  <c r="DB321" i="15"/>
  <c r="CO321" i="15"/>
  <c r="CN321" i="15"/>
  <c r="CM321" i="15"/>
  <c r="CL321" i="15"/>
  <c r="DD320" i="15"/>
  <c r="DE320" i="15" s="1"/>
  <c r="DC320" i="15"/>
  <c r="DB320" i="15"/>
  <c r="CO320" i="15"/>
  <c r="CN320" i="15"/>
  <c r="CM320" i="15"/>
  <c r="CL320" i="15"/>
  <c r="CP320" i="15" s="1"/>
  <c r="CQ320" i="15" s="1"/>
  <c r="DC319" i="15"/>
  <c r="DD319" i="15" s="1"/>
  <c r="DE319" i="15" s="1"/>
  <c r="DB319" i="15"/>
  <c r="CO319" i="15"/>
  <c r="CN319" i="15"/>
  <c r="CP319" i="15" s="1"/>
  <c r="CQ319" i="15" s="1"/>
  <c r="CM319" i="15"/>
  <c r="CL319" i="15"/>
  <c r="DE318" i="15"/>
  <c r="DC318" i="15"/>
  <c r="DB318" i="15"/>
  <c r="DD318" i="15" s="1"/>
  <c r="CP318" i="15"/>
  <c r="CQ318" i="15" s="1"/>
  <c r="CO318" i="15"/>
  <c r="CN318" i="15"/>
  <c r="CM318" i="15"/>
  <c r="CL318" i="15"/>
  <c r="DD317" i="15"/>
  <c r="DE317" i="15" s="1"/>
  <c r="DC317" i="15"/>
  <c r="DB317" i="15"/>
  <c r="CO317" i="15"/>
  <c r="CN317" i="15"/>
  <c r="CM317" i="15"/>
  <c r="CL317" i="15"/>
  <c r="CP317" i="15" s="1"/>
  <c r="CQ317" i="15" s="1"/>
  <c r="DD316" i="15"/>
  <c r="DE316" i="15" s="1"/>
  <c r="DC316" i="15"/>
  <c r="DB316" i="15"/>
  <c r="CO316" i="15"/>
  <c r="CN316" i="15"/>
  <c r="CM316" i="15"/>
  <c r="CL316" i="15"/>
  <c r="CP316" i="15" s="1"/>
  <c r="CQ316" i="15" s="1"/>
  <c r="DC315" i="15"/>
  <c r="DD315" i="15" s="1"/>
  <c r="DE315" i="15" s="1"/>
  <c r="DB315" i="15"/>
  <c r="CP315" i="15"/>
  <c r="CQ315" i="15" s="1"/>
  <c r="CO315" i="15"/>
  <c r="CN315" i="15"/>
  <c r="CM315" i="15"/>
  <c r="CL315" i="15"/>
  <c r="DE314" i="15"/>
  <c r="DC314" i="15"/>
  <c r="DB314" i="15"/>
  <c r="DD314" i="15" s="1"/>
  <c r="CP314" i="15"/>
  <c r="CQ314" i="15" s="1"/>
  <c r="CO314" i="15"/>
  <c r="CN314" i="15"/>
  <c r="CM314" i="15"/>
  <c r="CL314" i="15"/>
  <c r="DD313" i="15"/>
  <c r="DE313" i="15" s="1"/>
  <c r="DC313" i="15"/>
  <c r="DB313" i="15"/>
  <c r="CO313" i="15"/>
  <c r="CN313" i="15"/>
  <c r="CM313" i="15"/>
  <c r="CL313" i="15"/>
  <c r="DD312" i="15"/>
  <c r="DE312" i="15" s="1"/>
  <c r="DC312" i="15"/>
  <c r="DB312" i="15"/>
  <c r="CP312" i="15"/>
  <c r="CQ312" i="15" s="1"/>
  <c r="CO312" i="15"/>
  <c r="CN312" i="15"/>
  <c r="CM312" i="15"/>
  <c r="CL312" i="15"/>
  <c r="DC311" i="15"/>
  <c r="DD311" i="15" s="1"/>
  <c r="DE311" i="15" s="1"/>
  <c r="DB311" i="15"/>
  <c r="CP311" i="15"/>
  <c r="CQ311" i="15" s="1"/>
  <c r="CO311" i="15"/>
  <c r="CN311" i="15"/>
  <c r="CM311" i="15"/>
  <c r="CL311" i="15"/>
  <c r="DD310" i="15"/>
  <c r="DE310" i="15" s="1"/>
  <c r="DC310" i="15"/>
  <c r="DB310" i="15"/>
  <c r="CO310" i="15"/>
  <c r="CN310" i="15"/>
  <c r="CM310" i="15"/>
  <c r="CL310" i="15"/>
  <c r="CP310" i="15" s="1"/>
  <c r="CQ310" i="15" s="1"/>
  <c r="DD309" i="15"/>
  <c r="DE309" i="15" s="1"/>
  <c r="DC309" i="15"/>
  <c r="DB309" i="15"/>
  <c r="CO309" i="15"/>
  <c r="CN309" i="15"/>
  <c r="CM309" i="15"/>
  <c r="CL309" i="15"/>
  <c r="CP309" i="15" s="1"/>
  <c r="CQ309" i="15" s="1"/>
  <c r="DD308" i="15"/>
  <c r="DE308" i="15" s="1"/>
  <c r="DC308" i="15"/>
  <c r="DB308" i="15"/>
  <c r="CO308" i="15"/>
  <c r="CN308" i="15"/>
  <c r="CM308" i="15"/>
  <c r="CL308" i="15"/>
  <c r="CP308" i="15" s="1"/>
  <c r="CQ308" i="15" s="1"/>
  <c r="DC307" i="15"/>
  <c r="DD307" i="15" s="1"/>
  <c r="DE307" i="15" s="1"/>
  <c r="DB307" i="15"/>
  <c r="CP307" i="15"/>
  <c r="CQ307" i="15" s="1"/>
  <c r="CO307" i="15"/>
  <c r="CN307" i="15"/>
  <c r="CM307" i="15"/>
  <c r="CL307" i="15"/>
  <c r="DD306" i="15"/>
  <c r="DE306" i="15" s="1"/>
  <c r="DC306" i="15"/>
  <c r="DB306" i="15"/>
  <c r="CO306" i="15"/>
  <c r="CN306" i="15"/>
  <c r="CM306" i="15"/>
  <c r="CL306" i="15"/>
  <c r="CP306" i="15" s="1"/>
  <c r="CQ306" i="15" s="1"/>
  <c r="DD305" i="15"/>
  <c r="DE305" i="15" s="1"/>
  <c r="DC305" i="15"/>
  <c r="DB305" i="15"/>
  <c r="CO305" i="15"/>
  <c r="CN305" i="15"/>
  <c r="CM305" i="15"/>
  <c r="CL305" i="15"/>
  <c r="CP305" i="15" s="1"/>
  <c r="CQ305" i="15" s="1"/>
  <c r="DD304" i="15"/>
  <c r="DE304" i="15" s="1"/>
  <c r="DC304" i="15"/>
  <c r="DB304" i="15"/>
  <c r="CO304" i="15"/>
  <c r="CN304" i="15"/>
  <c r="CM304" i="15"/>
  <c r="CL304" i="15"/>
  <c r="CP304" i="15" s="1"/>
  <c r="CQ304" i="15" s="1"/>
  <c r="DC303" i="15"/>
  <c r="DD303" i="15" s="1"/>
  <c r="DE303" i="15" s="1"/>
  <c r="DB303" i="15"/>
  <c r="CP303" i="15"/>
  <c r="CQ303" i="15" s="1"/>
  <c r="CO303" i="15"/>
  <c r="CN303" i="15"/>
  <c r="CM303" i="15"/>
  <c r="CL303" i="15"/>
  <c r="DD302" i="15"/>
  <c r="DE302" i="15" s="1"/>
  <c r="DC302" i="15"/>
  <c r="DB302" i="15"/>
  <c r="CO302" i="15"/>
  <c r="CN302" i="15"/>
  <c r="CM302" i="15"/>
  <c r="CL302" i="15"/>
  <c r="CP302" i="15" s="1"/>
  <c r="CQ302" i="15" s="1"/>
  <c r="DD301" i="15"/>
  <c r="DE301" i="15" s="1"/>
  <c r="DC301" i="15"/>
  <c r="DB301" i="15"/>
  <c r="CO301" i="15"/>
  <c r="CN301" i="15"/>
  <c r="CM301" i="15"/>
  <c r="CL301" i="15"/>
  <c r="CP301" i="15" s="1"/>
  <c r="CQ301" i="15" s="1"/>
  <c r="DD300" i="15"/>
  <c r="DE300" i="15" s="1"/>
  <c r="DC300" i="15"/>
  <c r="DB300" i="15"/>
  <c r="CO300" i="15"/>
  <c r="CN300" i="15"/>
  <c r="CM300" i="15"/>
  <c r="CL300" i="15"/>
  <c r="CP300" i="15" s="1"/>
  <c r="CQ300" i="15" s="1"/>
  <c r="DC299" i="15"/>
  <c r="DD299" i="15" s="1"/>
  <c r="DE299" i="15" s="1"/>
  <c r="DB299" i="15"/>
  <c r="CP299" i="15"/>
  <c r="CQ299" i="15" s="1"/>
  <c r="CO299" i="15"/>
  <c r="CN299" i="15"/>
  <c r="CM299" i="15"/>
  <c r="CL299" i="15"/>
  <c r="DD298" i="15"/>
  <c r="DE298" i="15" s="1"/>
  <c r="DC298" i="15"/>
  <c r="DB298" i="15"/>
  <c r="CO298" i="15"/>
  <c r="CN298" i="15"/>
  <c r="CM298" i="15"/>
  <c r="CL298" i="15"/>
  <c r="CP298" i="15" s="1"/>
  <c r="CQ298" i="15" s="1"/>
  <c r="DD297" i="15"/>
  <c r="DE297" i="15" s="1"/>
  <c r="DC297" i="15"/>
  <c r="DB297" i="15"/>
  <c r="CO297" i="15"/>
  <c r="CN297" i="15"/>
  <c r="CM297" i="15"/>
  <c r="CL297" i="15"/>
  <c r="CP297" i="15" s="1"/>
  <c r="CQ297" i="15" s="1"/>
  <c r="DD296" i="15"/>
  <c r="DE296" i="15" s="1"/>
  <c r="DC296" i="15"/>
  <c r="DB296" i="15"/>
  <c r="CO296" i="15"/>
  <c r="CN296" i="15"/>
  <c r="CM296" i="15"/>
  <c r="CL296" i="15"/>
  <c r="CP296" i="15" s="1"/>
  <c r="CQ296" i="15" s="1"/>
  <c r="DC295" i="15"/>
  <c r="DD295" i="15" s="1"/>
  <c r="DE295" i="15" s="1"/>
  <c r="DB295" i="15"/>
  <c r="CP295" i="15"/>
  <c r="CQ295" i="15" s="1"/>
  <c r="CO295" i="15"/>
  <c r="CN295" i="15"/>
  <c r="CM295" i="15"/>
  <c r="CL295" i="15"/>
  <c r="DD294" i="15"/>
  <c r="DE294" i="15" s="1"/>
  <c r="DC294" i="15"/>
  <c r="DB294" i="15"/>
  <c r="CO294" i="15"/>
  <c r="CN294" i="15"/>
  <c r="CM294" i="15"/>
  <c r="CL294" i="15"/>
  <c r="CP294" i="15" s="1"/>
  <c r="CQ294" i="15" s="1"/>
  <c r="DD293" i="15"/>
  <c r="DE293" i="15" s="1"/>
  <c r="DC293" i="15"/>
  <c r="DB293" i="15"/>
  <c r="CO293" i="15"/>
  <c r="CN293" i="15"/>
  <c r="CM293" i="15"/>
  <c r="CL293" i="15"/>
  <c r="CP293" i="15" s="1"/>
  <c r="CQ293" i="15" s="1"/>
  <c r="DD292" i="15"/>
  <c r="DE292" i="15" s="1"/>
  <c r="DC292" i="15"/>
  <c r="DB292" i="15"/>
  <c r="CO292" i="15"/>
  <c r="CN292" i="15"/>
  <c r="CM292" i="15"/>
  <c r="CL292" i="15"/>
  <c r="CP292" i="15" s="1"/>
  <c r="CQ292" i="15" s="1"/>
  <c r="DC291" i="15"/>
  <c r="DD291" i="15" s="1"/>
  <c r="DE291" i="15" s="1"/>
  <c r="DB291" i="15"/>
  <c r="CP291" i="15"/>
  <c r="CQ291" i="15" s="1"/>
  <c r="CO291" i="15"/>
  <c r="CN291" i="15"/>
  <c r="CM291" i="15"/>
  <c r="CL291" i="15"/>
  <c r="DD290" i="15"/>
  <c r="DE290" i="15" s="1"/>
  <c r="DC290" i="15"/>
  <c r="DB290" i="15"/>
  <c r="CO290" i="15"/>
  <c r="CN290" i="15"/>
  <c r="CM290" i="15"/>
  <c r="CL290" i="15"/>
  <c r="CP290" i="15" s="1"/>
  <c r="CQ290" i="15" s="1"/>
  <c r="DD289" i="15"/>
  <c r="DE289" i="15" s="1"/>
  <c r="DC289" i="15"/>
  <c r="DB289" i="15"/>
  <c r="CO289" i="15"/>
  <c r="CN289" i="15"/>
  <c r="CM289" i="15"/>
  <c r="CL289" i="15"/>
  <c r="CP289" i="15" s="1"/>
  <c r="CQ289" i="15" s="1"/>
  <c r="DD288" i="15"/>
  <c r="DE288" i="15" s="1"/>
  <c r="DC288" i="15"/>
  <c r="DB288" i="15"/>
  <c r="CO288" i="15"/>
  <c r="CN288" i="15"/>
  <c r="CM288" i="15"/>
  <c r="CL288" i="15"/>
  <c r="CP288" i="15" s="1"/>
  <c r="CQ288" i="15" s="1"/>
  <c r="DC287" i="15"/>
  <c r="DD287" i="15" s="1"/>
  <c r="DE287" i="15" s="1"/>
  <c r="DB287" i="15"/>
  <c r="CP287" i="15"/>
  <c r="CQ287" i="15" s="1"/>
  <c r="CO287" i="15"/>
  <c r="CN287" i="15"/>
  <c r="CM287" i="15"/>
  <c r="CL287" i="15"/>
  <c r="DD286" i="15"/>
  <c r="DE286" i="15" s="1"/>
  <c r="DC286" i="15"/>
  <c r="DB286" i="15"/>
  <c r="CO286" i="15"/>
  <c r="CN286" i="15"/>
  <c r="CM286" i="15"/>
  <c r="CL286" i="15"/>
  <c r="CP286" i="15" s="1"/>
  <c r="CQ286" i="15" s="1"/>
  <c r="DD285" i="15"/>
  <c r="DE285" i="15" s="1"/>
  <c r="DC285" i="15"/>
  <c r="DB285" i="15"/>
  <c r="CO285" i="15"/>
  <c r="CN285" i="15"/>
  <c r="CM285" i="15"/>
  <c r="CL285" i="15"/>
  <c r="CP285" i="15" s="1"/>
  <c r="CQ285" i="15" s="1"/>
  <c r="DD284" i="15"/>
  <c r="DE284" i="15" s="1"/>
  <c r="DC284" i="15"/>
  <c r="DB284" i="15"/>
  <c r="CO284" i="15"/>
  <c r="CN284" i="15"/>
  <c r="CM284" i="15"/>
  <c r="CL284" i="15"/>
  <c r="CP284" i="15" s="1"/>
  <c r="CQ284" i="15" s="1"/>
  <c r="DC283" i="15"/>
  <c r="DD283" i="15" s="1"/>
  <c r="DE283" i="15" s="1"/>
  <c r="DB283" i="15"/>
  <c r="CP283" i="15"/>
  <c r="CQ283" i="15" s="1"/>
  <c r="CO283" i="15"/>
  <c r="CN283" i="15"/>
  <c r="CM283" i="15"/>
  <c r="CL283" i="15"/>
  <c r="DD282" i="15"/>
  <c r="DE282" i="15" s="1"/>
  <c r="DC282" i="15"/>
  <c r="DB282" i="15"/>
  <c r="CO282" i="15"/>
  <c r="CN282" i="15"/>
  <c r="CM282" i="15"/>
  <c r="CL282" i="15"/>
  <c r="CP282" i="15" s="1"/>
  <c r="CQ282" i="15" s="1"/>
  <c r="DD281" i="15"/>
  <c r="DE281" i="15" s="1"/>
  <c r="DC281" i="15"/>
  <c r="DB281" i="15"/>
  <c r="CO281" i="15"/>
  <c r="CN281" i="15"/>
  <c r="CM281" i="15"/>
  <c r="CL281" i="15"/>
  <c r="CP281" i="15" s="1"/>
  <c r="CQ281" i="15" s="1"/>
  <c r="DD280" i="15"/>
  <c r="DE280" i="15" s="1"/>
  <c r="DC280" i="15"/>
  <c r="DB280" i="15"/>
  <c r="CO280" i="15"/>
  <c r="CN280" i="15"/>
  <c r="CM280" i="15"/>
  <c r="CL280" i="15"/>
  <c r="CP280" i="15" s="1"/>
  <c r="CQ280" i="15" s="1"/>
  <c r="DC279" i="15"/>
  <c r="DD279" i="15" s="1"/>
  <c r="DE279" i="15" s="1"/>
  <c r="DB279" i="15"/>
  <c r="CP279" i="15"/>
  <c r="CQ279" i="15" s="1"/>
  <c r="CO279" i="15"/>
  <c r="CN279" i="15"/>
  <c r="CM279" i="15"/>
  <c r="CL279" i="15"/>
  <c r="DD278" i="15"/>
  <c r="DE278" i="15" s="1"/>
  <c r="DC278" i="15"/>
  <c r="DB278" i="15"/>
  <c r="CO278" i="15"/>
  <c r="CN278" i="15"/>
  <c r="CM278" i="15"/>
  <c r="CL278" i="15"/>
  <c r="CP278" i="15" s="1"/>
  <c r="CQ278" i="15" s="1"/>
  <c r="DD277" i="15"/>
  <c r="DE277" i="15" s="1"/>
  <c r="DC277" i="15"/>
  <c r="DB277" i="15"/>
  <c r="CO277" i="15"/>
  <c r="CN277" i="15"/>
  <c r="CM277" i="15"/>
  <c r="CL277" i="15"/>
  <c r="CP277" i="15" s="1"/>
  <c r="CQ277" i="15" s="1"/>
  <c r="DD276" i="15"/>
  <c r="DE276" i="15" s="1"/>
  <c r="DC276" i="15"/>
  <c r="DB276" i="15"/>
  <c r="CO276" i="15"/>
  <c r="CN276" i="15"/>
  <c r="CM276" i="15"/>
  <c r="CL276" i="15"/>
  <c r="CP276" i="15" s="1"/>
  <c r="CQ276" i="15" s="1"/>
  <c r="DC275" i="15"/>
  <c r="DD275" i="15" s="1"/>
  <c r="DE275" i="15" s="1"/>
  <c r="DB275" i="15"/>
  <c r="CP275" i="15"/>
  <c r="CQ275" i="15" s="1"/>
  <c r="CO275" i="15"/>
  <c r="CN275" i="15"/>
  <c r="CM275" i="15"/>
  <c r="CL275" i="15"/>
  <c r="DD274" i="15"/>
  <c r="DE274" i="15" s="1"/>
  <c r="DC274" i="15"/>
  <c r="DB274" i="15"/>
  <c r="CO274" i="15"/>
  <c r="CN274" i="15"/>
  <c r="CM274" i="15"/>
  <c r="CL274" i="15"/>
  <c r="CP274" i="15" s="1"/>
  <c r="CQ274" i="15" s="1"/>
  <c r="DD273" i="15"/>
  <c r="DE273" i="15" s="1"/>
  <c r="DC273" i="15"/>
  <c r="DB273" i="15"/>
  <c r="CO273" i="15"/>
  <c r="CN273" i="15"/>
  <c r="CM273" i="15"/>
  <c r="CL273" i="15"/>
  <c r="CP273" i="15" s="1"/>
  <c r="CQ273" i="15" s="1"/>
  <c r="DD272" i="15"/>
  <c r="DE272" i="15" s="1"/>
  <c r="DC272" i="15"/>
  <c r="DB272" i="15"/>
  <c r="CO272" i="15"/>
  <c r="CN272" i="15"/>
  <c r="CM272" i="15"/>
  <c r="CL272" i="15"/>
  <c r="CP272" i="15" s="1"/>
  <c r="CQ272" i="15" s="1"/>
  <c r="DC271" i="15"/>
  <c r="DD271" i="15" s="1"/>
  <c r="DE271" i="15" s="1"/>
  <c r="DB271" i="15"/>
  <c r="CP271" i="15"/>
  <c r="CQ271" i="15" s="1"/>
  <c r="CO271" i="15"/>
  <c r="CN271" i="15"/>
  <c r="CM271" i="15"/>
  <c r="CL271" i="15"/>
  <c r="DD270" i="15"/>
  <c r="DE270" i="15" s="1"/>
  <c r="DC270" i="15"/>
  <c r="DB270" i="15"/>
  <c r="CO270" i="15"/>
  <c r="CN270" i="15"/>
  <c r="CM270" i="15"/>
  <c r="CL270" i="15"/>
  <c r="CP270" i="15" s="1"/>
  <c r="CQ270" i="15" s="1"/>
  <c r="DD269" i="15"/>
  <c r="DE269" i="15" s="1"/>
  <c r="DC269" i="15"/>
  <c r="DB269" i="15"/>
  <c r="CO269" i="15"/>
  <c r="CN269" i="15"/>
  <c r="CM269" i="15"/>
  <c r="CL269" i="15"/>
  <c r="CP269" i="15" s="1"/>
  <c r="CQ269" i="15" s="1"/>
  <c r="DD268" i="15"/>
  <c r="DE268" i="15" s="1"/>
  <c r="DC268" i="15"/>
  <c r="DB268" i="15"/>
  <c r="CO268" i="15"/>
  <c r="CN268" i="15"/>
  <c r="CM268" i="15"/>
  <c r="CL268" i="15"/>
  <c r="CP268" i="15" s="1"/>
  <c r="CQ268" i="15" s="1"/>
  <c r="DC267" i="15"/>
  <c r="DD267" i="15" s="1"/>
  <c r="DE267" i="15" s="1"/>
  <c r="DB267" i="15"/>
  <c r="CP267" i="15"/>
  <c r="CQ267" i="15" s="1"/>
  <c r="CO267" i="15"/>
  <c r="CN267" i="15"/>
  <c r="CM267" i="15"/>
  <c r="CL267" i="15"/>
  <c r="DD266" i="15"/>
  <c r="DE266" i="15" s="1"/>
  <c r="DC266" i="15"/>
  <c r="DB266" i="15"/>
  <c r="CO266" i="15"/>
  <c r="CN266" i="15"/>
  <c r="CM266" i="15"/>
  <c r="CL266" i="15"/>
  <c r="CP266" i="15" s="1"/>
  <c r="CQ266" i="15" s="1"/>
  <c r="DD265" i="15"/>
  <c r="DE265" i="15" s="1"/>
  <c r="DC265" i="15"/>
  <c r="DB265" i="15"/>
  <c r="CO265" i="15"/>
  <c r="CN265" i="15"/>
  <c r="CM265" i="15"/>
  <c r="CL265" i="15"/>
  <c r="CP265" i="15" s="1"/>
  <c r="CQ265" i="15" s="1"/>
  <c r="DD264" i="15"/>
  <c r="DE264" i="15" s="1"/>
  <c r="DC264" i="15"/>
  <c r="DB264" i="15"/>
  <c r="CO264" i="15"/>
  <c r="CN264" i="15"/>
  <c r="CM264" i="15"/>
  <c r="CL264" i="15"/>
  <c r="CP264" i="15" s="1"/>
  <c r="CQ264" i="15" s="1"/>
  <c r="DC263" i="15"/>
  <c r="DD263" i="15" s="1"/>
  <c r="DE263" i="15" s="1"/>
  <c r="DB263" i="15"/>
  <c r="CP263" i="15"/>
  <c r="CQ263" i="15" s="1"/>
  <c r="CO263" i="15"/>
  <c r="CN263" i="15"/>
  <c r="CM263" i="15"/>
  <c r="CL263" i="15"/>
  <c r="DD262" i="15"/>
  <c r="DE262" i="15" s="1"/>
  <c r="DC262" i="15"/>
  <c r="DB262" i="15"/>
  <c r="CO262" i="15"/>
  <c r="CN262" i="15"/>
  <c r="CM262" i="15"/>
  <c r="CL262" i="15"/>
  <c r="CP262" i="15" s="1"/>
  <c r="CQ262" i="15" s="1"/>
  <c r="DD261" i="15"/>
  <c r="DE261" i="15" s="1"/>
  <c r="DC261" i="15"/>
  <c r="DB261" i="15"/>
  <c r="CO261" i="15"/>
  <c r="CN261" i="15"/>
  <c r="CM261" i="15"/>
  <c r="CL261" i="15"/>
  <c r="CP261" i="15" s="1"/>
  <c r="CQ261" i="15" s="1"/>
  <c r="DD260" i="15"/>
  <c r="DE260" i="15" s="1"/>
  <c r="DC260" i="15"/>
  <c r="DB260" i="15"/>
  <c r="CO260" i="15"/>
  <c r="CN260" i="15"/>
  <c r="CM260" i="15"/>
  <c r="CL260" i="15"/>
  <c r="CP260" i="15" s="1"/>
  <c r="CQ260" i="15" s="1"/>
  <c r="DC259" i="15"/>
  <c r="DD259" i="15" s="1"/>
  <c r="DE259" i="15" s="1"/>
  <c r="DB259" i="15"/>
  <c r="CP259" i="15"/>
  <c r="CQ259" i="15" s="1"/>
  <c r="CO259" i="15"/>
  <c r="CN259" i="15"/>
  <c r="CM259" i="15"/>
  <c r="CL259" i="15"/>
  <c r="DD258" i="15"/>
  <c r="DE258" i="15" s="1"/>
  <c r="DC258" i="15"/>
  <c r="DB258" i="15"/>
  <c r="CO258" i="15"/>
  <c r="CN258" i="15"/>
  <c r="CM258" i="15"/>
  <c r="CL258" i="15"/>
  <c r="CP258" i="15" s="1"/>
  <c r="CQ258" i="15" s="1"/>
  <c r="DD257" i="15"/>
  <c r="DE257" i="15" s="1"/>
  <c r="DC257" i="15"/>
  <c r="DB257" i="15"/>
  <c r="CO257" i="15"/>
  <c r="CN257" i="15"/>
  <c r="CM257" i="15"/>
  <c r="CL257" i="15"/>
  <c r="CP257" i="15" s="1"/>
  <c r="CQ257" i="15" s="1"/>
  <c r="DD256" i="15"/>
  <c r="DE256" i="15" s="1"/>
  <c r="DC256" i="15"/>
  <c r="DB256" i="15"/>
  <c r="CO256" i="15"/>
  <c r="CN256" i="15"/>
  <c r="CM256" i="15"/>
  <c r="CL256" i="15"/>
  <c r="CP256" i="15" s="1"/>
  <c r="CQ256" i="15" s="1"/>
  <c r="DC255" i="15"/>
  <c r="DD255" i="15" s="1"/>
  <c r="DE255" i="15" s="1"/>
  <c r="DB255" i="15"/>
  <c r="CP255" i="15"/>
  <c r="CQ255" i="15" s="1"/>
  <c r="CO255" i="15"/>
  <c r="CN255" i="15"/>
  <c r="CM255" i="15"/>
  <c r="CL255" i="15"/>
  <c r="DD254" i="15"/>
  <c r="DE254" i="15" s="1"/>
  <c r="DC254" i="15"/>
  <c r="DB254" i="15"/>
  <c r="CO254" i="15"/>
  <c r="CN254" i="15"/>
  <c r="CM254" i="15"/>
  <c r="CL254" i="15"/>
  <c r="CP254" i="15" s="1"/>
  <c r="CQ254" i="15" s="1"/>
  <c r="DD253" i="15"/>
  <c r="DE253" i="15" s="1"/>
  <c r="DC253" i="15"/>
  <c r="DB253" i="15"/>
  <c r="CO253" i="15"/>
  <c r="CN253" i="15"/>
  <c r="CM253" i="15"/>
  <c r="CL253" i="15"/>
  <c r="CP253" i="15" s="1"/>
  <c r="CQ253" i="15" s="1"/>
  <c r="DD252" i="15"/>
  <c r="DE252" i="15" s="1"/>
  <c r="DC252" i="15"/>
  <c r="DB252" i="15"/>
  <c r="CO252" i="15"/>
  <c r="CN252" i="15"/>
  <c r="CM252" i="15"/>
  <c r="CL252" i="15"/>
  <c r="CP252" i="15" s="1"/>
  <c r="CQ252" i="15" s="1"/>
  <c r="DC251" i="15"/>
  <c r="DD251" i="15" s="1"/>
  <c r="DE251" i="15" s="1"/>
  <c r="DB251" i="15"/>
  <c r="CP251" i="15"/>
  <c r="CQ251" i="15" s="1"/>
  <c r="CO251" i="15"/>
  <c r="CN251" i="15"/>
  <c r="CM251" i="15"/>
  <c r="CL251" i="15"/>
  <c r="DD250" i="15"/>
  <c r="DE250" i="15" s="1"/>
  <c r="DC250" i="15"/>
  <c r="DB250" i="15"/>
  <c r="CO250" i="15"/>
  <c r="CN250" i="15"/>
  <c r="CM250" i="15"/>
  <c r="CL250" i="15"/>
  <c r="CP250" i="15" s="1"/>
  <c r="CQ250" i="15" s="1"/>
  <c r="DD249" i="15"/>
  <c r="DE249" i="15" s="1"/>
  <c r="DC249" i="15"/>
  <c r="DB249" i="15"/>
  <c r="CO249" i="15"/>
  <c r="CN249" i="15"/>
  <c r="CM249" i="15"/>
  <c r="CL249" i="15"/>
  <c r="CP249" i="15" s="1"/>
  <c r="CQ249" i="15" s="1"/>
  <c r="DD248" i="15"/>
  <c r="DE248" i="15" s="1"/>
  <c r="DC248" i="15"/>
  <c r="DB248" i="15"/>
  <c r="CO248" i="15"/>
  <c r="CN248" i="15"/>
  <c r="CM248" i="15"/>
  <c r="CL248" i="15"/>
  <c r="CP248" i="15" s="1"/>
  <c r="CQ248" i="15" s="1"/>
  <c r="DD247" i="15"/>
  <c r="DE247" i="15" s="1"/>
  <c r="DC247" i="15"/>
  <c r="DB247" i="15"/>
  <c r="CO247" i="15"/>
  <c r="CN247" i="15"/>
  <c r="CM247" i="15"/>
  <c r="CL247" i="15"/>
  <c r="CP247" i="15" s="1"/>
  <c r="CQ247" i="15" s="1"/>
  <c r="DE246" i="15"/>
  <c r="DD246" i="15"/>
  <c r="DC246" i="15"/>
  <c r="DB246" i="15"/>
  <c r="CO246" i="15"/>
  <c r="CN246" i="15"/>
  <c r="CM246" i="15"/>
  <c r="CL246" i="15"/>
  <c r="CP246" i="15" s="1"/>
  <c r="CQ246" i="15" s="1"/>
  <c r="DD245" i="15"/>
  <c r="DE245" i="15" s="1"/>
  <c r="DC245" i="15"/>
  <c r="DB245" i="15"/>
  <c r="CO245" i="15"/>
  <c r="CN245" i="15"/>
  <c r="CM245" i="15"/>
  <c r="CL245" i="15"/>
  <c r="CP245" i="15" s="1"/>
  <c r="CQ245" i="15" s="1"/>
  <c r="DC244" i="15"/>
  <c r="DB244" i="15"/>
  <c r="DD244" i="15" s="1"/>
  <c r="DE244" i="15" s="1"/>
  <c r="CO244" i="15"/>
  <c r="CN244" i="15"/>
  <c r="CM244" i="15"/>
  <c r="CL244" i="15"/>
  <c r="CP244" i="15" s="1"/>
  <c r="CQ244" i="15" s="1"/>
  <c r="DD243" i="15"/>
  <c r="DE243" i="15" s="1"/>
  <c r="DC243" i="15"/>
  <c r="DB243" i="15"/>
  <c r="CO243" i="15"/>
  <c r="CN243" i="15"/>
  <c r="CM243" i="15"/>
  <c r="CL243" i="15"/>
  <c r="CP243" i="15" s="1"/>
  <c r="CQ243" i="15" s="1"/>
  <c r="DE242" i="15"/>
  <c r="DD242" i="15"/>
  <c r="DC242" i="15"/>
  <c r="DB242" i="15"/>
  <c r="CO242" i="15"/>
  <c r="CN242" i="15"/>
  <c r="CM242" i="15"/>
  <c r="CL242" i="15"/>
  <c r="CP242" i="15" s="1"/>
  <c r="CQ242" i="15" s="1"/>
  <c r="DD241" i="15"/>
  <c r="DE241" i="15" s="1"/>
  <c r="DC241" i="15"/>
  <c r="DB241" i="15"/>
  <c r="CO241" i="15"/>
  <c r="CN241" i="15"/>
  <c r="CM241" i="15"/>
  <c r="CL241" i="15"/>
  <c r="CP241" i="15" s="1"/>
  <c r="CQ241" i="15" s="1"/>
  <c r="DD240" i="15"/>
  <c r="DE240" i="15" s="1"/>
  <c r="DC240" i="15"/>
  <c r="DB240" i="15"/>
  <c r="CP240" i="15"/>
  <c r="CQ240" i="15" s="1"/>
  <c r="CO240" i="15"/>
  <c r="CN240" i="15"/>
  <c r="CM240" i="15"/>
  <c r="CL240" i="15"/>
  <c r="DC239" i="15"/>
  <c r="DD239" i="15" s="1"/>
  <c r="DE239" i="15" s="1"/>
  <c r="DB239" i="15"/>
  <c r="CP239" i="15"/>
  <c r="CQ239" i="15" s="1"/>
  <c r="CO239" i="15"/>
  <c r="CN239" i="15"/>
  <c r="CM239" i="15"/>
  <c r="CL239" i="15"/>
  <c r="DC238" i="15"/>
  <c r="DB238" i="15"/>
  <c r="DD238" i="15" s="1"/>
  <c r="DE238" i="15" s="1"/>
  <c r="CP238" i="15"/>
  <c r="CQ238" i="15" s="1"/>
  <c r="CO238" i="15"/>
  <c r="CN238" i="15"/>
  <c r="CM238" i="15"/>
  <c r="CL238" i="15"/>
  <c r="DC237" i="15"/>
  <c r="DB237" i="15"/>
  <c r="DD237" i="15" s="1"/>
  <c r="DE237" i="15" s="1"/>
  <c r="CP237" i="15"/>
  <c r="CQ237" i="15" s="1"/>
  <c r="CO237" i="15"/>
  <c r="CN237" i="15"/>
  <c r="CM237" i="15"/>
  <c r="CL237" i="15"/>
  <c r="DC236" i="15"/>
  <c r="DB236" i="15"/>
  <c r="DD236" i="15" s="1"/>
  <c r="DE236" i="15" s="1"/>
  <c r="CO236" i="15"/>
  <c r="CN236" i="15"/>
  <c r="CM236" i="15"/>
  <c r="CL236" i="15"/>
  <c r="CP236" i="15" s="1"/>
  <c r="CQ236" i="15" s="1"/>
  <c r="DC235" i="15"/>
  <c r="DD235" i="15" s="1"/>
  <c r="DE235" i="15" s="1"/>
  <c r="DB235" i="15"/>
  <c r="CO235" i="15"/>
  <c r="CN235" i="15"/>
  <c r="CM235" i="15"/>
  <c r="CL235" i="15"/>
  <c r="CP235" i="15" s="1"/>
  <c r="CQ235" i="15" s="1"/>
  <c r="DD234" i="15"/>
  <c r="DE234" i="15" s="1"/>
  <c r="DC234" i="15"/>
  <c r="DB234" i="15"/>
  <c r="CO234" i="15"/>
  <c r="CN234" i="15"/>
  <c r="CM234" i="15"/>
  <c r="CL234" i="15"/>
  <c r="CP234" i="15" s="1"/>
  <c r="CQ234" i="15" s="1"/>
  <c r="DD233" i="15"/>
  <c r="DE233" i="15" s="1"/>
  <c r="DC233" i="15"/>
  <c r="DB233" i="15"/>
  <c r="CO233" i="15"/>
  <c r="CN233" i="15"/>
  <c r="CM233" i="15"/>
  <c r="CL233" i="15"/>
  <c r="CP233" i="15" s="1"/>
  <c r="CQ233" i="15" s="1"/>
  <c r="DD232" i="15"/>
  <c r="DE232" i="15" s="1"/>
  <c r="DC232" i="15"/>
  <c r="DB232" i="15"/>
  <c r="CO232" i="15"/>
  <c r="CN232" i="15"/>
  <c r="CM232" i="15"/>
  <c r="CL232" i="15"/>
  <c r="CP232" i="15" s="1"/>
  <c r="CQ232" i="15" s="1"/>
  <c r="DD231" i="15"/>
  <c r="DE231" i="15" s="1"/>
  <c r="DC231" i="15"/>
  <c r="DB231" i="15"/>
  <c r="CO231" i="15"/>
  <c r="CN231" i="15"/>
  <c r="CM231" i="15"/>
  <c r="CL231" i="15"/>
  <c r="CP231" i="15" s="1"/>
  <c r="CQ231" i="15" s="1"/>
  <c r="DC230" i="15"/>
  <c r="DB230" i="15"/>
  <c r="DD230" i="15" s="1"/>
  <c r="DE230" i="15" s="1"/>
  <c r="CO230" i="15"/>
  <c r="CN230" i="15"/>
  <c r="CM230" i="15"/>
  <c r="CL230" i="15"/>
  <c r="CP230" i="15" s="1"/>
  <c r="CQ230" i="15" s="1"/>
  <c r="DC229" i="15"/>
  <c r="DB229" i="15"/>
  <c r="DD229" i="15" s="1"/>
  <c r="DE229" i="15" s="1"/>
  <c r="CO229" i="15"/>
  <c r="CN229" i="15"/>
  <c r="CM229" i="15"/>
  <c r="CL229" i="15"/>
  <c r="CP229" i="15" s="1"/>
  <c r="CQ229" i="15" s="1"/>
  <c r="DC228" i="15"/>
  <c r="DB228" i="15"/>
  <c r="DD228" i="15" s="1"/>
  <c r="DE228" i="15" s="1"/>
  <c r="CO228" i="15"/>
  <c r="CN228" i="15"/>
  <c r="CM228" i="15"/>
  <c r="CL228" i="15"/>
  <c r="CP228" i="15" s="1"/>
  <c r="CQ228" i="15" s="1"/>
  <c r="DC227" i="15"/>
  <c r="DD227" i="15" s="1"/>
  <c r="DE227" i="15" s="1"/>
  <c r="DB227" i="15"/>
  <c r="CO227" i="15"/>
  <c r="CN227" i="15"/>
  <c r="CM227" i="15"/>
  <c r="CL227" i="15"/>
  <c r="CP227" i="15" s="1"/>
  <c r="CQ227" i="15" s="1"/>
  <c r="DD226" i="15"/>
  <c r="DE226" i="15" s="1"/>
  <c r="DC226" i="15"/>
  <c r="DB226" i="15"/>
  <c r="CO226" i="15"/>
  <c r="CN226" i="15"/>
  <c r="CM226" i="15"/>
  <c r="CL226" i="15"/>
  <c r="CP226" i="15" s="1"/>
  <c r="CQ226" i="15" s="1"/>
  <c r="DC225" i="15"/>
  <c r="DB225" i="15"/>
  <c r="DD225" i="15" s="1"/>
  <c r="DE225" i="15" s="1"/>
  <c r="CO225" i="15"/>
  <c r="CN225" i="15"/>
  <c r="CM225" i="15"/>
  <c r="CL225" i="15"/>
  <c r="CP225" i="15" s="1"/>
  <c r="CQ225" i="15" s="1"/>
  <c r="DC224" i="15"/>
  <c r="DB224" i="15"/>
  <c r="DD224" i="15" s="1"/>
  <c r="DE224" i="15" s="1"/>
  <c r="CO224" i="15"/>
  <c r="CN224" i="15"/>
  <c r="CM224" i="15"/>
  <c r="CL224" i="15"/>
  <c r="CP224" i="15" s="1"/>
  <c r="CQ224" i="15" s="1"/>
  <c r="DC223" i="15"/>
  <c r="DD223" i="15" s="1"/>
  <c r="DE223" i="15" s="1"/>
  <c r="DB223" i="15"/>
  <c r="CO223" i="15"/>
  <c r="CN223" i="15"/>
  <c r="CM223" i="15"/>
  <c r="CL223" i="15"/>
  <c r="CP223" i="15" s="1"/>
  <c r="CQ223" i="15" s="1"/>
  <c r="DD222" i="15"/>
  <c r="DE222" i="15" s="1"/>
  <c r="DC222" i="15"/>
  <c r="DB222" i="15"/>
  <c r="CP222" i="15"/>
  <c r="CQ222" i="15" s="1"/>
  <c r="CO222" i="15"/>
  <c r="CN222" i="15"/>
  <c r="CM222" i="15"/>
  <c r="CL222" i="15"/>
  <c r="DD221" i="15"/>
  <c r="DE221" i="15" s="1"/>
  <c r="DC221" i="15"/>
  <c r="DB221" i="15"/>
  <c r="CP221" i="15"/>
  <c r="CQ221" i="15" s="1"/>
  <c r="CO221" i="15"/>
  <c r="CN221" i="15"/>
  <c r="CM221" i="15"/>
  <c r="CL221" i="15"/>
  <c r="DD220" i="15"/>
  <c r="DE220" i="15" s="1"/>
  <c r="DC220" i="15"/>
  <c r="DB220" i="15"/>
  <c r="CO220" i="15"/>
  <c r="CN220" i="15"/>
  <c r="CM220" i="15"/>
  <c r="CL220" i="15"/>
  <c r="CP220" i="15" s="1"/>
  <c r="CQ220" i="15" s="1"/>
  <c r="DC219" i="15"/>
  <c r="DD219" i="15" s="1"/>
  <c r="DE219" i="15" s="1"/>
  <c r="DB219" i="15"/>
  <c r="CO219" i="15"/>
  <c r="CN219" i="15"/>
  <c r="CM219" i="15"/>
  <c r="CL219" i="15"/>
  <c r="CP219" i="15" s="1"/>
  <c r="CQ219" i="15" s="1"/>
  <c r="DD218" i="15"/>
  <c r="DE218" i="15" s="1"/>
  <c r="DC218" i="15"/>
  <c r="DB218" i="15"/>
  <c r="CO218" i="15"/>
  <c r="CN218" i="15"/>
  <c r="CM218" i="15"/>
  <c r="CL218" i="15"/>
  <c r="CP218" i="15" s="1"/>
  <c r="CQ218" i="15" s="1"/>
  <c r="DD217" i="15"/>
  <c r="DE217" i="15" s="1"/>
  <c r="DC217" i="15"/>
  <c r="DB217" i="15"/>
  <c r="CO217" i="15"/>
  <c r="CN217" i="15"/>
  <c r="CM217" i="15"/>
  <c r="CL217" i="15"/>
  <c r="CP217" i="15" s="1"/>
  <c r="CQ217" i="15" s="1"/>
  <c r="DD216" i="15"/>
  <c r="DE216" i="15" s="1"/>
  <c r="DC216" i="15"/>
  <c r="DB216" i="15"/>
  <c r="CO216" i="15"/>
  <c r="CN216" i="15"/>
  <c r="CM216" i="15"/>
  <c r="CL216" i="15"/>
  <c r="CP216" i="15" s="1"/>
  <c r="CQ216" i="15" s="1"/>
  <c r="DD215" i="15"/>
  <c r="DE215" i="15" s="1"/>
  <c r="DC215" i="15"/>
  <c r="DB215" i="15"/>
  <c r="CO215" i="15"/>
  <c r="CN215" i="15"/>
  <c r="CM215" i="15"/>
  <c r="CL215" i="15"/>
  <c r="CP215" i="15" s="1"/>
  <c r="CQ215" i="15" s="1"/>
  <c r="DE214" i="15"/>
  <c r="DD214" i="15"/>
  <c r="DC214" i="15"/>
  <c r="DB214" i="15"/>
  <c r="CO214" i="15"/>
  <c r="CN214" i="15"/>
  <c r="CM214" i="15"/>
  <c r="CL214" i="15"/>
  <c r="CP214" i="15" s="1"/>
  <c r="CQ214" i="15" s="1"/>
  <c r="DD213" i="15"/>
  <c r="DE213" i="15" s="1"/>
  <c r="DC213" i="15"/>
  <c r="DB213" i="15"/>
  <c r="CO213" i="15"/>
  <c r="CN213" i="15"/>
  <c r="CM213" i="15"/>
  <c r="CL213" i="15"/>
  <c r="CP213" i="15" s="1"/>
  <c r="CQ213" i="15" s="1"/>
  <c r="DD212" i="15"/>
  <c r="DE212" i="15" s="1"/>
  <c r="DC212" i="15"/>
  <c r="DB212" i="15"/>
  <c r="CO212" i="15"/>
  <c r="CN212" i="15"/>
  <c r="CM212" i="15"/>
  <c r="CL212" i="15"/>
  <c r="CP212" i="15" s="1"/>
  <c r="CQ212" i="15" s="1"/>
  <c r="DC211" i="15"/>
  <c r="DD211" i="15" s="1"/>
  <c r="DE211" i="15" s="1"/>
  <c r="DB211" i="15"/>
  <c r="CO211" i="15"/>
  <c r="CN211" i="15"/>
  <c r="CM211" i="15"/>
  <c r="CL211" i="15"/>
  <c r="CP211" i="15" s="1"/>
  <c r="CQ211" i="15" s="1"/>
  <c r="DD210" i="15"/>
  <c r="DE210" i="15" s="1"/>
  <c r="DC210" i="15"/>
  <c r="DB210" i="15"/>
  <c r="CO210" i="15"/>
  <c r="CN210" i="15"/>
  <c r="CM210" i="15"/>
  <c r="CL210" i="15"/>
  <c r="CP210" i="15" s="1"/>
  <c r="CQ210" i="15" s="1"/>
  <c r="DD209" i="15"/>
  <c r="DE209" i="15" s="1"/>
  <c r="DC209" i="15"/>
  <c r="DB209" i="15"/>
  <c r="CO209" i="15"/>
  <c r="CN209" i="15"/>
  <c r="CM209" i="15"/>
  <c r="CL209" i="15"/>
  <c r="CP209" i="15" s="1"/>
  <c r="CQ209" i="15" s="1"/>
  <c r="DD208" i="15"/>
  <c r="DE208" i="15" s="1"/>
  <c r="DC208" i="15"/>
  <c r="DB208" i="15"/>
  <c r="CO208" i="15"/>
  <c r="CN208" i="15"/>
  <c r="CM208" i="15"/>
  <c r="CL208" i="15"/>
  <c r="CP208" i="15" s="1"/>
  <c r="CQ208" i="15" s="1"/>
  <c r="DC207" i="15"/>
  <c r="DD207" i="15" s="1"/>
  <c r="DE207" i="15" s="1"/>
  <c r="DB207" i="15"/>
  <c r="CO207" i="15"/>
  <c r="CN207" i="15"/>
  <c r="CM207" i="15"/>
  <c r="CL207" i="15"/>
  <c r="CP207" i="15" s="1"/>
  <c r="CQ207" i="15" s="1"/>
  <c r="DD206" i="15"/>
  <c r="DE206" i="15" s="1"/>
  <c r="DC206" i="15"/>
  <c r="DB206" i="15"/>
  <c r="CP206" i="15"/>
  <c r="CQ206" i="15" s="1"/>
  <c r="CO206" i="15"/>
  <c r="CN206" i="15"/>
  <c r="CM206" i="15"/>
  <c r="CL206" i="15"/>
  <c r="DD205" i="15"/>
  <c r="DE205" i="15" s="1"/>
  <c r="DC205" i="15"/>
  <c r="DB205" i="15"/>
  <c r="CP205" i="15"/>
  <c r="CQ205" i="15" s="1"/>
  <c r="CO205" i="15"/>
  <c r="CN205" i="15"/>
  <c r="CM205" i="15"/>
  <c r="CL205" i="15"/>
  <c r="DD204" i="15"/>
  <c r="DE204" i="15" s="1"/>
  <c r="DC204" i="15"/>
  <c r="DB204" i="15"/>
  <c r="CO204" i="15"/>
  <c r="CN204" i="15"/>
  <c r="CM204" i="15"/>
  <c r="CL204" i="15"/>
  <c r="CP204" i="15" s="1"/>
  <c r="CQ204" i="15" s="1"/>
  <c r="DC203" i="15"/>
  <c r="DD203" i="15" s="1"/>
  <c r="DE203" i="15" s="1"/>
  <c r="DB203" i="15"/>
  <c r="CO203" i="15"/>
  <c r="CN203" i="15"/>
  <c r="CM203" i="15"/>
  <c r="CL203" i="15"/>
  <c r="CP203" i="15" s="1"/>
  <c r="CQ203" i="15" s="1"/>
  <c r="DC202" i="15"/>
  <c r="DB202" i="15"/>
  <c r="DD202" i="15" s="1"/>
  <c r="DE202" i="15" s="1"/>
  <c r="CO202" i="15"/>
  <c r="CN202" i="15"/>
  <c r="CM202" i="15"/>
  <c r="CL202" i="15"/>
  <c r="CP202" i="15" s="1"/>
  <c r="CQ202" i="15" s="1"/>
  <c r="DC201" i="15"/>
  <c r="DB201" i="15"/>
  <c r="DD201" i="15" s="1"/>
  <c r="DE201" i="15" s="1"/>
  <c r="CO201" i="15"/>
  <c r="CN201" i="15"/>
  <c r="CM201" i="15"/>
  <c r="CL201" i="15"/>
  <c r="CP201" i="15" s="1"/>
  <c r="CQ201" i="15" s="1"/>
  <c r="DC200" i="15"/>
  <c r="DB200" i="15"/>
  <c r="DD200" i="15" s="1"/>
  <c r="DE200" i="15" s="1"/>
  <c r="CO200" i="15"/>
  <c r="CN200" i="15"/>
  <c r="CM200" i="15"/>
  <c r="CL200" i="15"/>
  <c r="CP200" i="15" s="1"/>
  <c r="CQ200" i="15" s="1"/>
  <c r="DC199" i="15"/>
  <c r="DD199" i="15" s="1"/>
  <c r="DE199" i="15" s="1"/>
  <c r="DB199" i="15"/>
  <c r="CO199" i="15"/>
  <c r="CN199" i="15"/>
  <c r="CM199" i="15"/>
  <c r="CL199" i="15"/>
  <c r="CP199" i="15" s="1"/>
  <c r="CQ199" i="15" s="1"/>
  <c r="DD198" i="15"/>
  <c r="DE198" i="15" s="1"/>
  <c r="DC198" i="15"/>
  <c r="DB198" i="15"/>
  <c r="CO198" i="15"/>
  <c r="CN198" i="15"/>
  <c r="CM198" i="15"/>
  <c r="CL198" i="15"/>
  <c r="CP198" i="15" s="1"/>
  <c r="CQ198" i="15" s="1"/>
  <c r="DD197" i="15"/>
  <c r="DE197" i="15" s="1"/>
  <c r="DC197" i="15"/>
  <c r="DB197" i="15"/>
  <c r="CO197" i="15"/>
  <c r="CN197" i="15"/>
  <c r="CM197" i="15"/>
  <c r="CL197" i="15"/>
  <c r="CP197" i="15" s="1"/>
  <c r="CQ197" i="15" s="1"/>
  <c r="DD196" i="15"/>
  <c r="DE196" i="15" s="1"/>
  <c r="DC196" i="15"/>
  <c r="DB196" i="15"/>
  <c r="CO196" i="15"/>
  <c r="CN196" i="15"/>
  <c r="CM196" i="15"/>
  <c r="CL196" i="15"/>
  <c r="CP196" i="15" s="1"/>
  <c r="CQ196" i="15" s="1"/>
  <c r="DC195" i="15"/>
  <c r="DD195" i="15" s="1"/>
  <c r="DE195" i="15" s="1"/>
  <c r="DB195" i="15"/>
  <c r="CO195" i="15"/>
  <c r="CN195" i="15"/>
  <c r="CM195" i="15"/>
  <c r="CL195" i="15"/>
  <c r="CP195" i="15" s="1"/>
  <c r="CQ195" i="15" s="1"/>
  <c r="DC194" i="15"/>
  <c r="DB194" i="15"/>
  <c r="DD194" i="15" s="1"/>
  <c r="DE194" i="15" s="1"/>
  <c r="CO194" i="15"/>
  <c r="CN194" i="15"/>
  <c r="CM194" i="15"/>
  <c r="CL194" i="15"/>
  <c r="CP194" i="15" s="1"/>
  <c r="CQ194" i="15" s="1"/>
  <c r="DC193" i="15"/>
  <c r="DB193" i="15"/>
  <c r="DD193" i="15" s="1"/>
  <c r="DE193" i="15" s="1"/>
  <c r="CO193" i="15"/>
  <c r="CN193" i="15"/>
  <c r="CM193" i="15"/>
  <c r="CL193" i="15"/>
  <c r="CP193" i="15" s="1"/>
  <c r="CQ193" i="15" s="1"/>
  <c r="DC192" i="15"/>
  <c r="DB192" i="15"/>
  <c r="DD192" i="15" s="1"/>
  <c r="DE192" i="15" s="1"/>
  <c r="CO192" i="15"/>
  <c r="CN192" i="15"/>
  <c r="CM192" i="15"/>
  <c r="CL192" i="15"/>
  <c r="CP192" i="15" s="1"/>
  <c r="CQ192" i="15" s="1"/>
  <c r="DC191" i="15"/>
  <c r="DD191" i="15" s="1"/>
  <c r="DE191" i="15" s="1"/>
  <c r="DB191" i="15"/>
  <c r="CO191" i="15"/>
  <c r="CN191" i="15"/>
  <c r="CM191" i="15"/>
  <c r="CL191" i="15"/>
  <c r="CP191" i="15" s="1"/>
  <c r="CQ191" i="15" s="1"/>
  <c r="DD190" i="15"/>
  <c r="DE190" i="15" s="1"/>
  <c r="DC190" i="15"/>
  <c r="DB190" i="15"/>
  <c r="CO190" i="15"/>
  <c r="CN190" i="15"/>
  <c r="CM190" i="15"/>
  <c r="CP190" i="15" s="1"/>
  <c r="CQ190" i="15" s="1"/>
  <c r="CL190" i="15"/>
  <c r="DD189" i="15"/>
  <c r="DE189" i="15" s="1"/>
  <c r="DC189" i="15"/>
  <c r="DB189" i="15"/>
  <c r="CO189" i="15"/>
  <c r="CP189" i="15" s="1"/>
  <c r="CQ189" i="15" s="1"/>
  <c r="CN189" i="15"/>
  <c r="CM189" i="15"/>
  <c r="CL189" i="15"/>
  <c r="DD188" i="15"/>
  <c r="DE188" i="15" s="1"/>
  <c r="DC188" i="15"/>
  <c r="DB188" i="15"/>
  <c r="CO188" i="15"/>
  <c r="CN188" i="15"/>
  <c r="CM188" i="15"/>
  <c r="CL188" i="15"/>
  <c r="CP188" i="15" s="1"/>
  <c r="CQ188" i="15" s="1"/>
  <c r="DC187" i="15"/>
  <c r="DD187" i="15" s="1"/>
  <c r="DE187" i="15" s="1"/>
  <c r="DB187" i="15"/>
  <c r="CO187" i="15"/>
  <c r="CN187" i="15"/>
  <c r="CM187" i="15"/>
  <c r="CL187" i="15"/>
  <c r="CP187" i="15" s="1"/>
  <c r="CQ187" i="15" s="1"/>
  <c r="DC186" i="15"/>
  <c r="DB186" i="15"/>
  <c r="DD186" i="15" s="1"/>
  <c r="DE186" i="15" s="1"/>
  <c r="CO186" i="15"/>
  <c r="CN186" i="15"/>
  <c r="CM186" i="15"/>
  <c r="CL186" i="15"/>
  <c r="CP186" i="15" s="1"/>
  <c r="CQ186" i="15" s="1"/>
  <c r="DC185" i="15"/>
  <c r="DD185" i="15" s="1"/>
  <c r="DE185" i="15" s="1"/>
  <c r="DB185" i="15"/>
  <c r="CO185" i="15"/>
  <c r="CN185" i="15"/>
  <c r="CM185" i="15"/>
  <c r="CL185" i="15"/>
  <c r="CP185" i="15" s="1"/>
  <c r="CQ185" i="15" s="1"/>
  <c r="DC184" i="15"/>
  <c r="DD184" i="15" s="1"/>
  <c r="DE184" i="15" s="1"/>
  <c r="DB184" i="15"/>
  <c r="CO184" i="15"/>
  <c r="CN184" i="15"/>
  <c r="CM184" i="15"/>
  <c r="CL184" i="15"/>
  <c r="CP184" i="15" s="1"/>
  <c r="CQ184" i="15" s="1"/>
  <c r="DC183" i="15"/>
  <c r="DD183" i="15" s="1"/>
  <c r="DE183" i="15" s="1"/>
  <c r="DB183" i="15"/>
  <c r="CO183" i="15"/>
  <c r="CN183" i="15"/>
  <c r="CM183" i="15"/>
  <c r="CP183" i="15" s="1"/>
  <c r="CQ183" i="15" s="1"/>
  <c r="CL183" i="15"/>
  <c r="DC182" i="15"/>
  <c r="DD182" i="15" s="1"/>
  <c r="DE182" i="15" s="1"/>
  <c r="DB182" i="15"/>
  <c r="CO182" i="15"/>
  <c r="CN182" i="15"/>
  <c r="CM182" i="15"/>
  <c r="CL182" i="15"/>
  <c r="CP182" i="15" s="1"/>
  <c r="CQ182" i="15" s="1"/>
  <c r="DC181" i="15"/>
  <c r="DD181" i="15" s="1"/>
  <c r="DE181" i="15" s="1"/>
  <c r="DB181" i="15"/>
  <c r="CO181" i="15"/>
  <c r="CN181" i="15"/>
  <c r="CM181" i="15"/>
  <c r="CL181" i="15"/>
  <c r="CP181" i="15" s="1"/>
  <c r="CQ181" i="15" s="1"/>
  <c r="DC180" i="15"/>
  <c r="DD180" i="15" s="1"/>
  <c r="DE180" i="15" s="1"/>
  <c r="DB180" i="15"/>
  <c r="CO180" i="15"/>
  <c r="CN180" i="15"/>
  <c r="CM180" i="15"/>
  <c r="CL180" i="15"/>
  <c r="CP180" i="15" s="1"/>
  <c r="CQ180" i="15" s="1"/>
  <c r="DC179" i="15"/>
  <c r="DD179" i="15" s="1"/>
  <c r="DE179" i="15" s="1"/>
  <c r="DB179" i="15"/>
  <c r="CO179" i="15"/>
  <c r="CN179" i="15"/>
  <c r="CM179" i="15"/>
  <c r="CL179" i="15"/>
  <c r="CP179" i="15" s="1"/>
  <c r="CQ179" i="15" s="1"/>
  <c r="DC178" i="15"/>
  <c r="DD178" i="15" s="1"/>
  <c r="DE178" i="15" s="1"/>
  <c r="DB178" i="15"/>
  <c r="CO178" i="15"/>
  <c r="CN178" i="15"/>
  <c r="CM178" i="15"/>
  <c r="CL178" i="15"/>
  <c r="CP178" i="15" s="1"/>
  <c r="CQ178" i="15" s="1"/>
  <c r="DC177" i="15"/>
  <c r="DD177" i="15" s="1"/>
  <c r="DE177" i="15" s="1"/>
  <c r="DB177" i="15"/>
  <c r="CO177" i="15"/>
  <c r="CN177" i="15"/>
  <c r="CM177" i="15"/>
  <c r="CL177" i="15"/>
  <c r="CP177" i="15" s="1"/>
  <c r="CQ177" i="15" s="1"/>
  <c r="DC176" i="15"/>
  <c r="DD176" i="15" s="1"/>
  <c r="DE176" i="15" s="1"/>
  <c r="DB176" i="15"/>
  <c r="CO176" i="15"/>
  <c r="CN176" i="15"/>
  <c r="CM176" i="15"/>
  <c r="CL176" i="15"/>
  <c r="CP176" i="15" s="1"/>
  <c r="CQ176" i="15" s="1"/>
  <c r="DC175" i="15"/>
  <c r="DD175" i="15" s="1"/>
  <c r="DE175" i="15" s="1"/>
  <c r="DB175" i="15"/>
  <c r="CO175" i="15"/>
  <c r="CN175" i="15"/>
  <c r="CM175" i="15"/>
  <c r="CL175" i="15"/>
  <c r="CP175" i="15" s="1"/>
  <c r="CQ175" i="15" s="1"/>
  <c r="DC174" i="15"/>
  <c r="DD174" i="15" s="1"/>
  <c r="DE174" i="15" s="1"/>
  <c r="DB174" i="15"/>
  <c r="CO174" i="15"/>
  <c r="CN174" i="15"/>
  <c r="CM174" i="15"/>
  <c r="CL174" i="15"/>
  <c r="CP174" i="15" s="1"/>
  <c r="CQ174" i="15" s="1"/>
  <c r="DC173" i="15"/>
  <c r="DD173" i="15" s="1"/>
  <c r="DE173" i="15" s="1"/>
  <c r="DB173" i="15"/>
  <c r="CO173" i="15"/>
  <c r="CN173" i="15"/>
  <c r="CM173" i="15"/>
  <c r="CL173" i="15"/>
  <c r="CP173" i="15" s="1"/>
  <c r="CQ173" i="15" s="1"/>
  <c r="DC172" i="15"/>
  <c r="DD172" i="15" s="1"/>
  <c r="DE172" i="15" s="1"/>
  <c r="DB172" i="15"/>
  <c r="CO172" i="15"/>
  <c r="CN172" i="15"/>
  <c r="CM172" i="15"/>
  <c r="CL172" i="15"/>
  <c r="CP172" i="15" s="1"/>
  <c r="CQ172" i="15" s="1"/>
  <c r="DC171" i="15"/>
  <c r="DB171" i="15"/>
  <c r="DD171" i="15" s="1"/>
  <c r="DE171" i="15" s="1"/>
  <c r="CO171" i="15"/>
  <c r="CN171" i="15"/>
  <c r="CM171" i="15"/>
  <c r="CL171" i="15"/>
  <c r="CP171" i="15" s="1"/>
  <c r="CQ171" i="15" s="1"/>
  <c r="DC170" i="15"/>
  <c r="DD170" i="15" s="1"/>
  <c r="DE170" i="15" s="1"/>
  <c r="DB170" i="15"/>
  <c r="CO170" i="15"/>
  <c r="CN170" i="15"/>
  <c r="CM170" i="15"/>
  <c r="CL170" i="15"/>
  <c r="CP170" i="15" s="1"/>
  <c r="CQ170" i="15" s="1"/>
  <c r="DC169" i="15"/>
  <c r="DD169" i="15" s="1"/>
  <c r="DE169" i="15" s="1"/>
  <c r="DB169" i="15"/>
  <c r="CO169" i="15"/>
  <c r="CN169" i="15"/>
  <c r="CM169" i="15"/>
  <c r="CL169" i="15"/>
  <c r="CP169" i="15" s="1"/>
  <c r="CQ169" i="15" s="1"/>
  <c r="DC168" i="15"/>
  <c r="DD168" i="15" s="1"/>
  <c r="DE168" i="15" s="1"/>
  <c r="DB168" i="15"/>
  <c r="CO168" i="15"/>
  <c r="CN168" i="15"/>
  <c r="CM168" i="15"/>
  <c r="CL168" i="15"/>
  <c r="CP168" i="15" s="1"/>
  <c r="CQ168" i="15" s="1"/>
  <c r="DD167" i="15"/>
  <c r="DE167" i="15" s="1"/>
  <c r="DC167" i="15"/>
  <c r="DB167" i="15"/>
  <c r="CO167" i="15"/>
  <c r="CN167" i="15"/>
  <c r="CM167" i="15"/>
  <c r="CL167" i="15"/>
  <c r="CP167" i="15" s="1"/>
  <c r="CQ167" i="15" s="1"/>
  <c r="DC166" i="15"/>
  <c r="DD166" i="15" s="1"/>
  <c r="DE166" i="15" s="1"/>
  <c r="DB166" i="15"/>
  <c r="CO166" i="15"/>
  <c r="CN166" i="15"/>
  <c r="CM166" i="15"/>
  <c r="CL166" i="15"/>
  <c r="CP166" i="15" s="1"/>
  <c r="CQ166" i="15" s="1"/>
  <c r="DC165" i="15"/>
  <c r="DD165" i="15" s="1"/>
  <c r="DE165" i="15" s="1"/>
  <c r="DB165" i="15"/>
  <c r="CO165" i="15"/>
  <c r="CN165" i="15"/>
  <c r="CM165" i="15"/>
  <c r="CL165" i="15"/>
  <c r="CP165" i="15" s="1"/>
  <c r="CQ165" i="15" s="1"/>
  <c r="DC164" i="15"/>
  <c r="DD164" i="15" s="1"/>
  <c r="DE164" i="15" s="1"/>
  <c r="DB164" i="15"/>
  <c r="CO164" i="15"/>
  <c r="CN164" i="15"/>
  <c r="CM164" i="15"/>
  <c r="CL164" i="15"/>
  <c r="CP164" i="15" s="1"/>
  <c r="CQ164" i="15" s="1"/>
  <c r="DD163" i="15"/>
  <c r="DE163" i="15" s="1"/>
  <c r="DC163" i="15"/>
  <c r="DB163" i="15"/>
  <c r="CO163" i="15"/>
  <c r="CN163" i="15"/>
  <c r="CM163" i="15"/>
  <c r="CL163" i="15"/>
  <c r="CP163" i="15" s="1"/>
  <c r="CQ163" i="15" s="1"/>
  <c r="DC162" i="15"/>
  <c r="DD162" i="15" s="1"/>
  <c r="DE162" i="15" s="1"/>
  <c r="DB162" i="15"/>
  <c r="CO162" i="15"/>
  <c r="CN162" i="15"/>
  <c r="CM162" i="15"/>
  <c r="CL162" i="15"/>
  <c r="CP162" i="15" s="1"/>
  <c r="CQ162" i="15" s="1"/>
  <c r="DC161" i="15"/>
  <c r="DD161" i="15" s="1"/>
  <c r="DE161" i="15" s="1"/>
  <c r="DB161" i="15"/>
  <c r="CO161" i="15"/>
  <c r="CN161" i="15"/>
  <c r="CM161" i="15"/>
  <c r="CL161" i="15"/>
  <c r="CP161" i="15" s="1"/>
  <c r="CQ161" i="15" s="1"/>
  <c r="DC160" i="15"/>
  <c r="DD160" i="15" s="1"/>
  <c r="DE160" i="15" s="1"/>
  <c r="DB160" i="15"/>
  <c r="CO160" i="15"/>
  <c r="CN160" i="15"/>
  <c r="CM160" i="15"/>
  <c r="CL160" i="15"/>
  <c r="CP160" i="15" s="1"/>
  <c r="CQ160" i="15" s="1"/>
  <c r="DC159" i="15"/>
  <c r="DD159" i="15" s="1"/>
  <c r="DE159" i="15" s="1"/>
  <c r="DB159" i="15"/>
  <c r="CO159" i="15"/>
  <c r="CN159" i="15"/>
  <c r="CM159" i="15"/>
  <c r="CL159" i="15"/>
  <c r="CP159" i="15" s="1"/>
  <c r="CQ159" i="15" s="1"/>
  <c r="DC158" i="15"/>
  <c r="DD158" i="15" s="1"/>
  <c r="DE158" i="15" s="1"/>
  <c r="DB158" i="15"/>
  <c r="CO158" i="15"/>
  <c r="CN158" i="15"/>
  <c r="CM158" i="15"/>
  <c r="CL158" i="15"/>
  <c r="CP158" i="15" s="1"/>
  <c r="CQ158" i="15" s="1"/>
  <c r="DC157" i="15"/>
  <c r="DB157" i="15"/>
  <c r="DD157" i="15" s="1"/>
  <c r="DE157" i="15" s="1"/>
  <c r="CO157" i="15"/>
  <c r="CN157" i="15"/>
  <c r="CM157" i="15"/>
  <c r="CL157" i="15"/>
  <c r="CP157" i="15" s="1"/>
  <c r="CQ157" i="15" s="1"/>
  <c r="DC156" i="15"/>
  <c r="DD156" i="15" s="1"/>
  <c r="DE156" i="15" s="1"/>
  <c r="DB156" i="15"/>
  <c r="CO156" i="15"/>
  <c r="CN156" i="15"/>
  <c r="CM156" i="15"/>
  <c r="CL156" i="15"/>
  <c r="CP156" i="15" s="1"/>
  <c r="CQ156" i="15" s="1"/>
  <c r="DC155" i="15"/>
  <c r="DD155" i="15" s="1"/>
  <c r="DE155" i="15" s="1"/>
  <c r="DB155" i="15"/>
  <c r="CO155" i="15"/>
  <c r="CN155" i="15"/>
  <c r="CM155" i="15"/>
  <c r="CL155" i="15"/>
  <c r="CP155" i="15" s="1"/>
  <c r="CQ155" i="15" s="1"/>
  <c r="DC154" i="15"/>
  <c r="DD154" i="15" s="1"/>
  <c r="DE154" i="15" s="1"/>
  <c r="DB154" i="15"/>
  <c r="CO154" i="15"/>
  <c r="CN154" i="15"/>
  <c r="CM154" i="15"/>
  <c r="CL154" i="15"/>
  <c r="CP154" i="15" s="1"/>
  <c r="CQ154" i="15" s="1"/>
  <c r="DC153" i="15"/>
  <c r="DD153" i="15" s="1"/>
  <c r="DE153" i="15" s="1"/>
  <c r="DB153" i="15"/>
  <c r="CO153" i="15"/>
  <c r="CN153" i="15"/>
  <c r="CM153" i="15"/>
  <c r="CL153" i="15"/>
  <c r="CP153" i="15" s="1"/>
  <c r="CQ153" i="15" s="1"/>
  <c r="DC152" i="15"/>
  <c r="DD152" i="15" s="1"/>
  <c r="DE152" i="15" s="1"/>
  <c r="DB152" i="15"/>
  <c r="CO152" i="15"/>
  <c r="CN152" i="15"/>
  <c r="CM152" i="15"/>
  <c r="CL152" i="15"/>
  <c r="CP152" i="15" s="1"/>
  <c r="CQ152" i="15" s="1"/>
  <c r="DC151" i="15"/>
  <c r="DD151" i="15" s="1"/>
  <c r="DE151" i="15" s="1"/>
  <c r="DB151" i="15"/>
  <c r="CO151" i="15"/>
  <c r="CN151" i="15"/>
  <c r="CM151" i="15"/>
  <c r="CL151" i="15"/>
  <c r="CP151" i="15" s="1"/>
  <c r="CQ151" i="15" s="1"/>
  <c r="DC150" i="15"/>
  <c r="DD150" i="15" s="1"/>
  <c r="DE150" i="15" s="1"/>
  <c r="DB150" i="15"/>
  <c r="CO150" i="15"/>
  <c r="CN150" i="15"/>
  <c r="CM150" i="15"/>
  <c r="CL150" i="15"/>
  <c r="CP150" i="15" s="1"/>
  <c r="CQ150" i="15" s="1"/>
  <c r="DD149" i="15"/>
  <c r="DE149" i="15" s="1"/>
  <c r="DC149" i="15"/>
  <c r="DB149" i="15"/>
  <c r="CO149" i="15"/>
  <c r="CN149" i="15"/>
  <c r="CM149" i="15"/>
  <c r="CL149" i="15"/>
  <c r="CP149" i="15" s="1"/>
  <c r="CQ149" i="15" s="1"/>
  <c r="DC148" i="15"/>
  <c r="DD148" i="15" s="1"/>
  <c r="DE148" i="15" s="1"/>
  <c r="DB148" i="15"/>
  <c r="CO148" i="15"/>
  <c r="CN148" i="15"/>
  <c r="CP148" i="15" s="1"/>
  <c r="CQ148" i="15" s="1"/>
  <c r="CM148" i="15"/>
  <c r="CL148" i="15"/>
  <c r="DC147" i="15"/>
  <c r="DD147" i="15" s="1"/>
  <c r="DE147" i="15" s="1"/>
  <c r="DB147" i="15"/>
  <c r="CP147" i="15"/>
  <c r="CQ147" i="15" s="1"/>
  <c r="CO147" i="15"/>
  <c r="CN147" i="15"/>
  <c r="CM147" i="15"/>
  <c r="CL147" i="15"/>
  <c r="DC146" i="15"/>
  <c r="DD146" i="15" s="1"/>
  <c r="DE146" i="15" s="1"/>
  <c r="DB146" i="15"/>
  <c r="CO146" i="15"/>
  <c r="CN146" i="15"/>
  <c r="CM146" i="15"/>
  <c r="CL146" i="15"/>
  <c r="CP146" i="15" s="1"/>
  <c r="CQ146" i="15" s="1"/>
  <c r="DC145" i="15"/>
  <c r="DD145" i="15" s="1"/>
  <c r="DE145" i="15" s="1"/>
  <c r="DB145" i="15"/>
  <c r="CO145" i="15"/>
  <c r="CN145" i="15"/>
  <c r="CM145" i="15"/>
  <c r="CL145" i="15"/>
  <c r="CP145" i="15" s="1"/>
  <c r="CQ145" i="15" s="1"/>
  <c r="DD144" i="15"/>
  <c r="DE144" i="15" s="1"/>
  <c r="DC144" i="15"/>
  <c r="DB144" i="15"/>
  <c r="CO144" i="15"/>
  <c r="CN144" i="15"/>
  <c r="CM144" i="15"/>
  <c r="CL144" i="15"/>
  <c r="CP144" i="15" s="1"/>
  <c r="CQ144" i="15" s="1"/>
  <c r="DC143" i="15"/>
  <c r="DD143" i="15" s="1"/>
  <c r="DE143" i="15" s="1"/>
  <c r="DB143" i="15"/>
  <c r="CO143" i="15"/>
  <c r="CN143" i="15"/>
  <c r="CM143" i="15"/>
  <c r="CL143" i="15"/>
  <c r="CP143" i="15" s="1"/>
  <c r="CQ143" i="15" s="1"/>
  <c r="DD142" i="15"/>
  <c r="DE142" i="15" s="1"/>
  <c r="DC142" i="15"/>
  <c r="DB142" i="15"/>
  <c r="CO142" i="15"/>
  <c r="CN142" i="15"/>
  <c r="CM142" i="15"/>
  <c r="CL142" i="15"/>
  <c r="CP142" i="15" s="1"/>
  <c r="CQ142" i="15" s="1"/>
  <c r="DC141" i="15"/>
  <c r="DD141" i="15" s="1"/>
  <c r="DE141" i="15" s="1"/>
  <c r="DB141" i="15"/>
  <c r="CO141" i="15"/>
  <c r="CN141" i="15"/>
  <c r="CM141" i="15"/>
  <c r="CL141" i="15"/>
  <c r="CP141" i="15" s="1"/>
  <c r="CQ141" i="15" s="1"/>
  <c r="DD140" i="15"/>
  <c r="DE140" i="15" s="1"/>
  <c r="DC140" i="15"/>
  <c r="DB140" i="15"/>
  <c r="CO140" i="15"/>
  <c r="CN140" i="15"/>
  <c r="CM140" i="15"/>
  <c r="CL140" i="15"/>
  <c r="CP140" i="15" s="1"/>
  <c r="CQ140" i="15" s="1"/>
  <c r="DC139" i="15"/>
  <c r="DD139" i="15" s="1"/>
  <c r="DE139" i="15" s="1"/>
  <c r="DB139" i="15"/>
  <c r="CO139" i="15"/>
  <c r="CN139" i="15"/>
  <c r="CM139" i="15"/>
  <c r="CL139" i="15"/>
  <c r="CP139" i="15" s="1"/>
  <c r="CQ139" i="15" s="1"/>
  <c r="DC138" i="15"/>
  <c r="DD138" i="15" s="1"/>
  <c r="DE138" i="15" s="1"/>
  <c r="DB138" i="15"/>
  <c r="CO138" i="15"/>
  <c r="CN138" i="15"/>
  <c r="CM138" i="15"/>
  <c r="CL138" i="15"/>
  <c r="CP138" i="15" s="1"/>
  <c r="CQ138" i="15" s="1"/>
  <c r="DC137" i="15"/>
  <c r="DD137" i="15" s="1"/>
  <c r="DE137" i="15" s="1"/>
  <c r="DB137" i="15"/>
  <c r="CO137" i="15"/>
  <c r="CN137" i="15"/>
  <c r="CM137" i="15"/>
  <c r="CL137" i="15"/>
  <c r="CP137" i="15" s="1"/>
  <c r="CQ137" i="15" s="1"/>
  <c r="DD136" i="15"/>
  <c r="DE136" i="15" s="1"/>
  <c r="DC136" i="15"/>
  <c r="DB136" i="15"/>
  <c r="CO136" i="15"/>
  <c r="CN136" i="15"/>
  <c r="CM136" i="15"/>
  <c r="CL136" i="15"/>
  <c r="CP136" i="15" s="1"/>
  <c r="CQ136" i="15" s="1"/>
  <c r="DC135" i="15"/>
  <c r="DD135" i="15" s="1"/>
  <c r="DE135" i="15" s="1"/>
  <c r="DB135" i="15"/>
  <c r="CO135" i="15"/>
  <c r="CN135" i="15"/>
  <c r="CM135" i="15"/>
  <c r="CL135" i="15"/>
  <c r="CP135" i="15" s="1"/>
  <c r="CQ135" i="15" s="1"/>
  <c r="DC134" i="15"/>
  <c r="DD134" i="15" s="1"/>
  <c r="DE134" i="15" s="1"/>
  <c r="DB134" i="15"/>
  <c r="CO134" i="15"/>
  <c r="CN134" i="15"/>
  <c r="CM134" i="15"/>
  <c r="CL134" i="15"/>
  <c r="CP134" i="15" s="1"/>
  <c r="CQ134" i="15" s="1"/>
  <c r="DC133" i="15"/>
  <c r="DD133" i="15" s="1"/>
  <c r="DE133" i="15" s="1"/>
  <c r="DB133" i="15"/>
  <c r="CO133" i="15"/>
  <c r="CN133" i="15"/>
  <c r="CM133" i="15"/>
  <c r="CL133" i="15"/>
  <c r="CP133" i="15" s="1"/>
  <c r="CQ133" i="15" s="1"/>
  <c r="DC132" i="15"/>
  <c r="DD132" i="15" s="1"/>
  <c r="DE132" i="15" s="1"/>
  <c r="DB132" i="15"/>
  <c r="CO132" i="15"/>
  <c r="CN132" i="15"/>
  <c r="CM132" i="15"/>
  <c r="CL132" i="15"/>
  <c r="CP132" i="15" s="1"/>
  <c r="CQ132" i="15" s="1"/>
  <c r="DC131" i="15"/>
  <c r="DD131" i="15" s="1"/>
  <c r="DE131" i="15" s="1"/>
  <c r="DB131" i="15"/>
  <c r="CO131" i="15"/>
  <c r="CN131" i="15"/>
  <c r="CM131" i="15"/>
  <c r="CL131" i="15"/>
  <c r="CP131" i="15" s="1"/>
  <c r="CQ131" i="15" s="1"/>
  <c r="DD130" i="15"/>
  <c r="DE130" i="15" s="1"/>
  <c r="DC130" i="15"/>
  <c r="DB130" i="15"/>
  <c r="CO130" i="15"/>
  <c r="CN130" i="15"/>
  <c r="CM130" i="15"/>
  <c r="CL130" i="15"/>
  <c r="CP130" i="15" s="1"/>
  <c r="CQ130" i="15" s="1"/>
  <c r="DC129" i="15"/>
  <c r="DD129" i="15" s="1"/>
  <c r="DE129" i="15" s="1"/>
  <c r="DB129" i="15"/>
  <c r="CO129" i="15"/>
  <c r="CN129" i="15"/>
  <c r="CM129" i="15"/>
  <c r="CL129" i="15"/>
  <c r="CP129" i="15" s="1"/>
  <c r="CQ129" i="15" s="1"/>
  <c r="DC128" i="15"/>
  <c r="DD128" i="15" s="1"/>
  <c r="DE128" i="15" s="1"/>
  <c r="DB128" i="15"/>
  <c r="CO128" i="15"/>
  <c r="CN128" i="15"/>
  <c r="CM128" i="15"/>
  <c r="CL128" i="15"/>
  <c r="CP128" i="15" s="1"/>
  <c r="CQ128" i="15" s="1"/>
  <c r="DC127" i="15"/>
  <c r="DD127" i="15" s="1"/>
  <c r="DE127" i="15" s="1"/>
  <c r="DB127" i="15"/>
  <c r="CO127" i="15"/>
  <c r="CN127" i="15"/>
  <c r="CM127" i="15"/>
  <c r="CL127" i="15"/>
  <c r="CP127" i="15" s="1"/>
  <c r="CQ127" i="15" s="1"/>
  <c r="DC126" i="15"/>
  <c r="DD126" i="15" s="1"/>
  <c r="DE126" i="15" s="1"/>
  <c r="DB126" i="15"/>
  <c r="CO126" i="15"/>
  <c r="CN126" i="15"/>
  <c r="CM126" i="15"/>
  <c r="CL126" i="15"/>
  <c r="CP126" i="15" s="1"/>
  <c r="CQ126" i="15" s="1"/>
  <c r="DC125" i="15"/>
  <c r="DD125" i="15" s="1"/>
  <c r="DE125" i="15" s="1"/>
  <c r="DB125" i="15"/>
  <c r="CO125" i="15"/>
  <c r="CN125" i="15"/>
  <c r="CM125" i="15"/>
  <c r="CL125" i="15"/>
  <c r="CP125" i="15" s="1"/>
  <c r="CQ125" i="15" s="1"/>
  <c r="DC124" i="15"/>
  <c r="DD124" i="15" s="1"/>
  <c r="DE124" i="15" s="1"/>
  <c r="DB124" i="15"/>
  <c r="CO124" i="15"/>
  <c r="CN124" i="15"/>
  <c r="CM124" i="15"/>
  <c r="CL124" i="15"/>
  <c r="CP124" i="15" s="1"/>
  <c r="CQ124" i="15" s="1"/>
  <c r="DC123" i="15"/>
  <c r="DD123" i="15" s="1"/>
  <c r="DE123" i="15" s="1"/>
  <c r="DB123" i="15"/>
  <c r="CO123" i="15"/>
  <c r="CN123" i="15"/>
  <c r="CM123" i="15"/>
  <c r="CL123" i="15"/>
  <c r="CP123" i="15" s="1"/>
  <c r="CQ123" i="15" s="1"/>
  <c r="DD122" i="15"/>
  <c r="DE122" i="15" s="1"/>
  <c r="DC122" i="15"/>
  <c r="DB122" i="15"/>
  <c r="CO122" i="15"/>
  <c r="CN122" i="15"/>
  <c r="CM122" i="15"/>
  <c r="CL122" i="15"/>
  <c r="CP122" i="15" s="1"/>
  <c r="CQ122" i="15" s="1"/>
  <c r="DC121" i="15"/>
  <c r="DD121" i="15" s="1"/>
  <c r="DE121" i="15" s="1"/>
  <c r="DB121" i="15"/>
  <c r="CO121" i="15"/>
  <c r="CN121" i="15"/>
  <c r="CM121" i="15"/>
  <c r="CL121" i="15"/>
  <c r="CP121" i="15" s="1"/>
  <c r="CQ121" i="15" s="1"/>
  <c r="DC120" i="15"/>
  <c r="DD120" i="15" s="1"/>
  <c r="DE120" i="15" s="1"/>
  <c r="DB120" i="15"/>
  <c r="CP120" i="15"/>
  <c r="CQ120" i="15" s="1"/>
  <c r="CO120" i="15"/>
  <c r="CN120" i="15"/>
  <c r="CM120" i="15"/>
  <c r="CL120" i="15"/>
  <c r="DC119" i="15"/>
  <c r="DD119" i="15" s="1"/>
  <c r="DE119" i="15" s="1"/>
  <c r="DB119" i="15"/>
  <c r="CO119" i="15"/>
  <c r="CN119" i="15"/>
  <c r="CM119" i="15"/>
  <c r="CL119" i="15"/>
  <c r="CP119" i="15" s="1"/>
  <c r="CQ119" i="15" s="1"/>
  <c r="DD118" i="15"/>
  <c r="DE118" i="15" s="1"/>
  <c r="DC118" i="15"/>
  <c r="DB118" i="15"/>
  <c r="CO118" i="15"/>
  <c r="CN118" i="15"/>
  <c r="CM118" i="15"/>
  <c r="CL118" i="15"/>
  <c r="CP118" i="15" s="1"/>
  <c r="CQ118" i="15" s="1"/>
  <c r="DC117" i="15"/>
  <c r="DD117" i="15" s="1"/>
  <c r="DE117" i="15" s="1"/>
  <c r="DB117" i="15"/>
  <c r="CO117" i="15"/>
  <c r="CN117" i="15"/>
  <c r="CM117" i="15"/>
  <c r="CL117" i="15"/>
  <c r="CP117" i="15" s="1"/>
  <c r="CQ117" i="15" s="1"/>
  <c r="DC116" i="15"/>
  <c r="DD116" i="15" s="1"/>
  <c r="DE116" i="15" s="1"/>
  <c r="DB116" i="15"/>
  <c r="CO116" i="15"/>
  <c r="CN116" i="15"/>
  <c r="CM116" i="15"/>
  <c r="CL116" i="15"/>
  <c r="CP116" i="15" s="1"/>
  <c r="CQ116" i="15" s="1"/>
  <c r="DC115" i="15"/>
  <c r="DD115" i="15" s="1"/>
  <c r="DE115" i="15" s="1"/>
  <c r="DB115" i="15"/>
  <c r="CO115" i="15"/>
  <c r="CN115" i="15"/>
  <c r="CM115" i="15"/>
  <c r="CL115" i="15"/>
  <c r="CP115" i="15" s="1"/>
  <c r="CQ115" i="15" s="1"/>
  <c r="DD114" i="15"/>
  <c r="DE114" i="15" s="1"/>
  <c r="DC114" i="15"/>
  <c r="DB114" i="15"/>
  <c r="CO114" i="15"/>
  <c r="CN114" i="15"/>
  <c r="CM114" i="15"/>
  <c r="CL114" i="15"/>
  <c r="CP114" i="15" s="1"/>
  <c r="CQ114" i="15" s="1"/>
  <c r="DC113" i="15"/>
  <c r="DD113" i="15" s="1"/>
  <c r="DE113" i="15" s="1"/>
  <c r="DB113" i="15"/>
  <c r="CO113" i="15"/>
  <c r="CN113" i="15"/>
  <c r="CM113" i="15"/>
  <c r="CL113" i="15"/>
  <c r="CP113" i="15" s="1"/>
  <c r="CQ113" i="15" s="1"/>
  <c r="DC112" i="15"/>
  <c r="DD112" i="15" s="1"/>
  <c r="DE112" i="15" s="1"/>
  <c r="DB112" i="15"/>
  <c r="CO112" i="15"/>
  <c r="CN112" i="15"/>
  <c r="CM112" i="15"/>
  <c r="CL112" i="15"/>
  <c r="CP112" i="15" s="1"/>
  <c r="CQ112" i="15" s="1"/>
  <c r="DC111" i="15"/>
  <c r="DD111" i="15" s="1"/>
  <c r="DE111" i="15" s="1"/>
  <c r="DB111" i="15"/>
  <c r="CO111" i="15"/>
  <c r="CN111" i="15"/>
  <c r="CM111" i="15"/>
  <c r="CL111" i="15"/>
  <c r="CP111" i="15" s="1"/>
  <c r="CQ111" i="15" s="1"/>
  <c r="DD110" i="15"/>
  <c r="DE110" i="15" s="1"/>
  <c r="DC110" i="15"/>
  <c r="DB110" i="15"/>
  <c r="CO110" i="15"/>
  <c r="CN110" i="15"/>
  <c r="CM110" i="15"/>
  <c r="CL110" i="15"/>
  <c r="CP110" i="15" s="1"/>
  <c r="CQ110" i="15" s="1"/>
  <c r="DC109" i="15"/>
  <c r="DD109" i="15" s="1"/>
  <c r="DE109" i="15" s="1"/>
  <c r="DB109" i="15"/>
  <c r="CO109" i="15"/>
  <c r="CN109" i="15"/>
  <c r="CM109" i="15"/>
  <c r="CL109" i="15"/>
  <c r="CP109" i="15" s="1"/>
  <c r="CQ109" i="15" s="1"/>
  <c r="DC108" i="15"/>
  <c r="DD108" i="15" s="1"/>
  <c r="DE108" i="15" s="1"/>
  <c r="DB108" i="15"/>
  <c r="CO108" i="15"/>
  <c r="CN108" i="15"/>
  <c r="CM108" i="15"/>
  <c r="CL108" i="15"/>
  <c r="CP108" i="15" s="1"/>
  <c r="CQ108" i="15" s="1"/>
  <c r="DC107" i="15"/>
  <c r="DD107" i="15" s="1"/>
  <c r="DE107" i="15" s="1"/>
  <c r="DB107" i="15"/>
  <c r="CO107" i="15"/>
  <c r="CN107" i="15"/>
  <c r="CM107" i="15"/>
  <c r="CL107" i="15"/>
  <c r="CP107" i="15" s="1"/>
  <c r="CQ107" i="15" s="1"/>
  <c r="DC106" i="15"/>
  <c r="DD106" i="15" s="1"/>
  <c r="DE106" i="15" s="1"/>
  <c r="DB106" i="15"/>
  <c r="CO106" i="15"/>
  <c r="CN106" i="15"/>
  <c r="CM106" i="15"/>
  <c r="CL106" i="15"/>
  <c r="CP106" i="15" s="1"/>
  <c r="CQ106" i="15" s="1"/>
  <c r="DC105" i="15"/>
  <c r="DD105" i="15" s="1"/>
  <c r="DE105" i="15" s="1"/>
  <c r="DB105" i="15"/>
  <c r="CO105" i="15"/>
  <c r="CN105" i="15"/>
  <c r="CM105" i="15"/>
  <c r="CL105" i="15"/>
  <c r="CP105" i="15" s="1"/>
  <c r="CQ105" i="15" s="1"/>
  <c r="DC104" i="15"/>
  <c r="DD104" i="15" s="1"/>
  <c r="DE104" i="15" s="1"/>
  <c r="DB104" i="15"/>
  <c r="CO104" i="15"/>
  <c r="CN104" i="15"/>
  <c r="CM104" i="15"/>
  <c r="CL104" i="15"/>
  <c r="CP104" i="15" s="1"/>
  <c r="CQ104" i="15" s="1"/>
  <c r="DD103" i="15"/>
  <c r="DE103" i="15" s="1"/>
  <c r="DC103" i="15"/>
  <c r="DB103" i="15"/>
  <c r="CO103" i="15"/>
  <c r="CN103" i="15"/>
  <c r="CM103" i="15"/>
  <c r="CL103" i="15"/>
  <c r="CP103" i="15" s="1"/>
  <c r="CQ103" i="15" s="1"/>
  <c r="DC102" i="15"/>
  <c r="DD102" i="15" s="1"/>
  <c r="DE102" i="15" s="1"/>
  <c r="DB102" i="15"/>
  <c r="CO102" i="15"/>
  <c r="CN102" i="15"/>
  <c r="CM102" i="15"/>
  <c r="CL102" i="15"/>
  <c r="CP102" i="15" s="1"/>
  <c r="CQ102" i="15" s="1"/>
  <c r="DC101" i="15"/>
  <c r="DD101" i="15" s="1"/>
  <c r="DE101" i="15" s="1"/>
  <c r="DB101" i="15"/>
  <c r="CO101" i="15"/>
  <c r="CN101" i="15"/>
  <c r="CM101" i="15"/>
  <c r="CL101" i="15"/>
  <c r="CP101" i="15" s="1"/>
  <c r="CQ101" i="15" s="1"/>
  <c r="DC100" i="15"/>
  <c r="DD100" i="15" s="1"/>
  <c r="DE100" i="15" s="1"/>
  <c r="DB100" i="15"/>
  <c r="CO100" i="15"/>
  <c r="CN100" i="15"/>
  <c r="CM100" i="15"/>
  <c r="CL100" i="15"/>
  <c r="CP100" i="15" s="1"/>
  <c r="CQ100" i="15" s="1"/>
  <c r="DC99" i="15"/>
  <c r="DD99" i="15" s="1"/>
  <c r="DE99" i="15" s="1"/>
  <c r="DB99" i="15"/>
  <c r="CO99" i="15"/>
  <c r="CN99" i="15"/>
  <c r="CM99" i="15"/>
  <c r="CL99" i="15"/>
  <c r="CP99" i="15" s="1"/>
  <c r="CQ99" i="15" s="1"/>
  <c r="DD98" i="15"/>
  <c r="DE98" i="15" s="1"/>
  <c r="DC98" i="15"/>
  <c r="DB98" i="15"/>
  <c r="CO98" i="15"/>
  <c r="CN98" i="15"/>
  <c r="CM98" i="15"/>
  <c r="CL98" i="15"/>
  <c r="CP98" i="15" s="1"/>
  <c r="CQ98" i="15" s="1"/>
  <c r="DC97" i="15"/>
  <c r="DD97" i="15" s="1"/>
  <c r="DE97" i="15" s="1"/>
  <c r="DB97" i="15"/>
  <c r="CO97" i="15"/>
  <c r="CN97" i="15"/>
  <c r="CM97" i="15"/>
  <c r="CL97" i="15"/>
  <c r="CP97" i="15" s="1"/>
  <c r="CQ97" i="15" s="1"/>
  <c r="DC96" i="15"/>
  <c r="DD96" i="15" s="1"/>
  <c r="DE96" i="15" s="1"/>
  <c r="DB96" i="15"/>
  <c r="CO96" i="15"/>
  <c r="CN96" i="15"/>
  <c r="CM96" i="15"/>
  <c r="CL96" i="15"/>
  <c r="CP96" i="15" s="1"/>
  <c r="CQ96" i="15" s="1"/>
  <c r="DC95" i="15"/>
  <c r="DD95" i="15" s="1"/>
  <c r="DE95" i="15" s="1"/>
  <c r="DB95" i="15"/>
  <c r="CO95" i="15"/>
  <c r="CN95" i="15"/>
  <c r="CM95" i="15"/>
  <c r="CL95" i="15"/>
  <c r="CP95" i="15" s="1"/>
  <c r="CQ95" i="15" s="1"/>
  <c r="DD94" i="15"/>
  <c r="DE94" i="15" s="1"/>
  <c r="DC94" i="15"/>
  <c r="DB94" i="15"/>
  <c r="CO94" i="15"/>
  <c r="CN94" i="15"/>
  <c r="CM94" i="15"/>
  <c r="CL94" i="15"/>
  <c r="CP94" i="15" s="1"/>
  <c r="CQ94" i="15" s="1"/>
  <c r="DC93" i="15"/>
  <c r="DD93" i="15" s="1"/>
  <c r="DE93" i="15" s="1"/>
  <c r="DB93" i="15"/>
  <c r="CO93" i="15"/>
  <c r="CN93" i="15"/>
  <c r="CM93" i="15"/>
  <c r="CL93" i="15"/>
  <c r="CP93" i="15" s="1"/>
  <c r="CQ93" i="15" s="1"/>
  <c r="DD92" i="15"/>
  <c r="DE92" i="15" s="1"/>
  <c r="DC92" i="15"/>
  <c r="DB92" i="15"/>
  <c r="CO92" i="15"/>
  <c r="CN92" i="15"/>
  <c r="CM92" i="15"/>
  <c r="CL92" i="15"/>
  <c r="CP92" i="15" s="1"/>
  <c r="CQ92" i="15" s="1"/>
  <c r="DC91" i="15"/>
  <c r="DD91" i="15" s="1"/>
  <c r="DE91" i="15" s="1"/>
  <c r="DB91" i="15"/>
  <c r="CO91" i="15"/>
  <c r="CN91" i="15"/>
  <c r="CM91" i="15"/>
  <c r="CL91" i="15"/>
  <c r="CP91" i="15" s="1"/>
  <c r="CQ91" i="15" s="1"/>
  <c r="DC90" i="15"/>
  <c r="DD90" i="15" s="1"/>
  <c r="DE90" i="15" s="1"/>
  <c r="DB90" i="15"/>
  <c r="CO90" i="15"/>
  <c r="CN90" i="15"/>
  <c r="CM90" i="15"/>
  <c r="CL90" i="15"/>
  <c r="CP90" i="15" s="1"/>
  <c r="CQ90" i="15" s="1"/>
  <c r="DC89" i="15"/>
  <c r="DD89" i="15" s="1"/>
  <c r="DE89" i="15" s="1"/>
  <c r="DB89" i="15"/>
  <c r="CO89" i="15"/>
  <c r="CN89" i="15"/>
  <c r="CM89" i="15"/>
  <c r="CL89" i="15"/>
  <c r="CP89" i="15" s="1"/>
  <c r="CQ89" i="15" s="1"/>
  <c r="DD88" i="15"/>
  <c r="DE88" i="15" s="1"/>
  <c r="DC88" i="15"/>
  <c r="DB88" i="15"/>
  <c r="CO88" i="15"/>
  <c r="CN88" i="15"/>
  <c r="CM88" i="15"/>
  <c r="CL88" i="15"/>
  <c r="CP88" i="15" s="1"/>
  <c r="CQ88" i="15" s="1"/>
  <c r="DC87" i="15"/>
  <c r="DD87" i="15" s="1"/>
  <c r="DE87" i="15" s="1"/>
  <c r="DB87" i="15"/>
  <c r="CO87" i="15"/>
  <c r="CN87" i="15"/>
  <c r="CM87" i="15"/>
  <c r="CL87" i="15"/>
  <c r="CP87" i="15" s="1"/>
  <c r="CQ87" i="15" s="1"/>
  <c r="DC86" i="15"/>
  <c r="DD86" i="15" s="1"/>
  <c r="DE86" i="15" s="1"/>
  <c r="DB86" i="15"/>
  <c r="CP86" i="15"/>
  <c r="CQ86" i="15" s="1"/>
  <c r="CO86" i="15"/>
  <c r="CN86" i="15"/>
  <c r="CM86" i="15"/>
  <c r="CL86" i="15"/>
  <c r="DC85" i="15"/>
  <c r="DD85" i="15" s="1"/>
  <c r="DE85" i="15" s="1"/>
  <c r="DB85" i="15"/>
  <c r="CO85" i="15"/>
  <c r="CN85" i="15"/>
  <c r="CM85" i="15"/>
  <c r="CL85" i="15"/>
  <c r="CP85" i="15" s="1"/>
  <c r="CQ85" i="15" s="1"/>
  <c r="DC84" i="15"/>
  <c r="DD84" i="15" s="1"/>
  <c r="DE84" i="15" s="1"/>
  <c r="DB84" i="15"/>
  <c r="CO84" i="15"/>
  <c r="CN84" i="15"/>
  <c r="CM84" i="15"/>
  <c r="CL84" i="15"/>
  <c r="CP84" i="15" s="1"/>
  <c r="CQ84" i="15" s="1"/>
  <c r="DC83" i="15"/>
  <c r="DD83" i="15" s="1"/>
  <c r="DE83" i="15" s="1"/>
  <c r="DB83" i="15"/>
  <c r="CO83" i="15"/>
  <c r="CN83" i="15"/>
  <c r="CM83" i="15"/>
  <c r="CL83" i="15"/>
  <c r="CP83" i="15" s="1"/>
  <c r="CQ83" i="15" s="1"/>
  <c r="DC82" i="15"/>
  <c r="DD82" i="15" s="1"/>
  <c r="DE82" i="15" s="1"/>
  <c r="DB82" i="15"/>
  <c r="CO82" i="15"/>
  <c r="CN82" i="15"/>
  <c r="CM82" i="15"/>
  <c r="CL82" i="15"/>
  <c r="CP82" i="15" s="1"/>
  <c r="CQ82" i="15" s="1"/>
  <c r="DC81" i="15"/>
  <c r="DD81" i="15" s="1"/>
  <c r="DE81" i="15" s="1"/>
  <c r="DB81" i="15"/>
  <c r="CO81" i="15"/>
  <c r="CN81" i="15"/>
  <c r="CM81" i="15"/>
  <c r="CL81" i="15"/>
  <c r="CP81" i="15" s="1"/>
  <c r="CQ81" i="15" s="1"/>
  <c r="DC80" i="15"/>
  <c r="DD80" i="15" s="1"/>
  <c r="DE80" i="15" s="1"/>
  <c r="DB80" i="15"/>
  <c r="CO80" i="15"/>
  <c r="CN80" i="15"/>
  <c r="CM80" i="15"/>
  <c r="CL80" i="15"/>
  <c r="CP80" i="15" s="1"/>
  <c r="CQ80" i="15" s="1"/>
  <c r="DC79" i="15"/>
  <c r="DD79" i="15" s="1"/>
  <c r="DE79" i="15" s="1"/>
  <c r="DB79" i="15"/>
  <c r="CO79" i="15"/>
  <c r="CN79" i="15"/>
  <c r="CM79" i="15"/>
  <c r="CL79" i="15"/>
  <c r="CP79" i="15" s="1"/>
  <c r="CQ79" i="15" s="1"/>
  <c r="DD78" i="15"/>
  <c r="DE78" i="15" s="1"/>
  <c r="DC78" i="15"/>
  <c r="DB78" i="15"/>
  <c r="CO78" i="15"/>
  <c r="CN78" i="15"/>
  <c r="CM78" i="15"/>
  <c r="CL78" i="15"/>
  <c r="CP78" i="15" s="1"/>
  <c r="CQ78" i="15" s="1"/>
  <c r="DC77" i="15"/>
  <c r="DD77" i="15" s="1"/>
  <c r="DE77" i="15" s="1"/>
  <c r="DB77" i="15"/>
  <c r="CO77" i="15"/>
  <c r="CN77" i="15"/>
  <c r="CM77" i="15"/>
  <c r="CL77" i="15"/>
  <c r="CP77" i="15" s="1"/>
  <c r="CQ77" i="15" s="1"/>
  <c r="DD76" i="15"/>
  <c r="DE76" i="15" s="1"/>
  <c r="DC76" i="15"/>
  <c r="DB76" i="15"/>
  <c r="CO76" i="15"/>
  <c r="CN76" i="15"/>
  <c r="CM76" i="15"/>
  <c r="CL76" i="15"/>
  <c r="CP76" i="15" s="1"/>
  <c r="CQ76" i="15" s="1"/>
  <c r="DC75" i="15"/>
  <c r="DD75" i="15" s="1"/>
  <c r="DE75" i="15" s="1"/>
  <c r="DB75" i="15"/>
  <c r="CO75" i="15"/>
  <c r="CN75" i="15"/>
  <c r="CM75" i="15"/>
  <c r="CL75" i="15"/>
  <c r="CP75" i="15" s="1"/>
  <c r="CQ75" i="15" s="1"/>
  <c r="DC74" i="15"/>
  <c r="DD74" i="15" s="1"/>
  <c r="DE74" i="15" s="1"/>
  <c r="DB74" i="15"/>
  <c r="CP74" i="15"/>
  <c r="CQ74" i="15" s="1"/>
  <c r="CO74" i="15"/>
  <c r="CN74" i="15"/>
  <c r="CM74" i="15"/>
  <c r="CL74" i="15"/>
  <c r="DC73" i="15"/>
  <c r="DD73" i="15" s="1"/>
  <c r="DE73" i="15" s="1"/>
  <c r="DB73" i="15"/>
  <c r="CO73" i="15"/>
  <c r="CN73" i="15"/>
  <c r="CM73" i="15"/>
  <c r="CL73" i="15"/>
  <c r="CP73" i="15" s="1"/>
  <c r="CQ73" i="15" s="1"/>
  <c r="DD72" i="15"/>
  <c r="DE72" i="15" s="1"/>
  <c r="DC72" i="15"/>
  <c r="DB72" i="15"/>
  <c r="CO72" i="15"/>
  <c r="CN72" i="15"/>
  <c r="CM72" i="15"/>
  <c r="CL72" i="15"/>
  <c r="CP72" i="15" s="1"/>
  <c r="CQ72" i="15" s="1"/>
  <c r="DC71" i="15"/>
  <c r="DB71" i="15"/>
  <c r="DD71" i="15" s="1"/>
  <c r="DE71" i="15" s="1"/>
  <c r="CO71" i="15"/>
  <c r="CN71" i="15"/>
  <c r="CM71" i="15"/>
  <c r="CL71" i="15"/>
  <c r="CP71" i="15" s="1"/>
  <c r="CQ71" i="15" s="1"/>
  <c r="DC70" i="15"/>
  <c r="DD70" i="15" s="1"/>
  <c r="DE70" i="15" s="1"/>
  <c r="DB70" i="15"/>
  <c r="CP70" i="15"/>
  <c r="CQ70" i="15" s="1"/>
  <c r="CO70" i="15"/>
  <c r="CN70" i="15"/>
  <c r="CM70" i="15"/>
  <c r="CL70" i="15"/>
  <c r="DD69" i="15"/>
  <c r="DE69" i="15" s="1"/>
  <c r="DC69" i="15"/>
  <c r="DB69" i="15"/>
  <c r="CO69" i="15"/>
  <c r="CN69" i="15"/>
  <c r="CM69" i="15"/>
  <c r="CL69" i="15"/>
  <c r="CP69" i="15" s="1"/>
  <c r="CQ69" i="15" s="1"/>
  <c r="DC68" i="15"/>
  <c r="DD68" i="15" s="1"/>
  <c r="DE68" i="15" s="1"/>
  <c r="DB68" i="15"/>
  <c r="CO68" i="15"/>
  <c r="CN68" i="15"/>
  <c r="CM68" i="15"/>
  <c r="CL68" i="15"/>
  <c r="CP68" i="15" s="1"/>
  <c r="CQ68" i="15" s="1"/>
  <c r="DD67" i="15"/>
  <c r="DE67" i="15" s="1"/>
  <c r="DC67" i="15"/>
  <c r="DB67" i="15"/>
  <c r="CO67" i="15"/>
  <c r="CN67" i="15"/>
  <c r="CM67" i="15"/>
  <c r="CL67" i="15"/>
  <c r="CP67" i="15" s="1"/>
  <c r="CQ67" i="15" s="1"/>
  <c r="DC66" i="15"/>
  <c r="DD66" i="15" s="1"/>
  <c r="DE66" i="15" s="1"/>
  <c r="DB66" i="15"/>
  <c r="CO66" i="15"/>
  <c r="CN66" i="15"/>
  <c r="CM66" i="15"/>
  <c r="CL66" i="15"/>
  <c r="CP66" i="15" s="1"/>
  <c r="CQ66" i="15" s="1"/>
  <c r="DC65" i="15"/>
  <c r="DD65" i="15" s="1"/>
  <c r="DE65" i="15" s="1"/>
  <c r="DB65" i="15"/>
  <c r="CO65" i="15"/>
  <c r="CN65" i="15"/>
  <c r="CM65" i="15"/>
  <c r="CL65" i="15"/>
  <c r="CP65" i="15" s="1"/>
  <c r="CQ65" i="15" s="1"/>
  <c r="DC64" i="15"/>
  <c r="DD64" i="15" s="1"/>
  <c r="DE64" i="15" s="1"/>
  <c r="DB64" i="15"/>
  <c r="CO64" i="15"/>
  <c r="CN64" i="15"/>
  <c r="CM64" i="15"/>
  <c r="CL64" i="15"/>
  <c r="CP64" i="15" s="1"/>
  <c r="CQ64" i="15" s="1"/>
  <c r="DC63" i="15"/>
  <c r="DD63" i="15" s="1"/>
  <c r="DE63" i="15" s="1"/>
  <c r="DB63" i="15"/>
  <c r="CO63" i="15"/>
  <c r="CN63" i="15"/>
  <c r="CM63" i="15"/>
  <c r="CL63" i="15"/>
  <c r="CP63" i="15" s="1"/>
  <c r="CQ63" i="15" s="1"/>
  <c r="DC62" i="15"/>
  <c r="DD62" i="15" s="1"/>
  <c r="DE62" i="15" s="1"/>
  <c r="DB62" i="15"/>
  <c r="CO62" i="15"/>
  <c r="CN62" i="15"/>
  <c r="CM62" i="15"/>
  <c r="CL62" i="15"/>
  <c r="CP62" i="15" s="1"/>
  <c r="CQ62" i="15" s="1"/>
  <c r="DD61" i="15"/>
  <c r="DE61" i="15" s="1"/>
  <c r="DC61" i="15"/>
  <c r="DB61" i="15"/>
  <c r="CO61" i="15"/>
  <c r="CN61" i="15"/>
  <c r="CM61" i="15"/>
  <c r="CL61" i="15"/>
  <c r="CP61" i="15" s="1"/>
  <c r="CQ61" i="15" s="1"/>
  <c r="DC60" i="15"/>
  <c r="DD60" i="15" s="1"/>
  <c r="DE60" i="15" s="1"/>
  <c r="DB60" i="15"/>
  <c r="CO60" i="15"/>
  <c r="CN60" i="15"/>
  <c r="CM60" i="15"/>
  <c r="CL60" i="15"/>
  <c r="CP60" i="15" s="1"/>
  <c r="CQ60" i="15" s="1"/>
  <c r="DC59" i="15"/>
  <c r="DD59" i="15" s="1"/>
  <c r="DE59" i="15" s="1"/>
  <c r="DB59" i="15"/>
  <c r="CO59" i="15"/>
  <c r="CN59" i="15"/>
  <c r="CM59" i="15"/>
  <c r="CP59" i="15" s="1"/>
  <c r="CQ59" i="15" s="1"/>
  <c r="CL59" i="15"/>
  <c r="DC58" i="15"/>
  <c r="DD58" i="15" s="1"/>
  <c r="DE58" i="15" s="1"/>
  <c r="DB58" i="15"/>
  <c r="CO58" i="15"/>
  <c r="CN58" i="15"/>
  <c r="CM58" i="15"/>
  <c r="CL58" i="15"/>
  <c r="CP58" i="15" s="1"/>
  <c r="CQ58" i="15" s="1"/>
  <c r="DC57" i="15"/>
  <c r="DD57" i="15" s="1"/>
  <c r="DE57" i="15" s="1"/>
  <c r="DB57" i="15"/>
  <c r="CO57" i="15"/>
  <c r="CN57" i="15"/>
  <c r="CM57" i="15"/>
  <c r="CL57" i="15"/>
  <c r="CP57" i="15" s="1"/>
  <c r="CQ57" i="15" s="1"/>
  <c r="DC56" i="15"/>
  <c r="DD56" i="15" s="1"/>
  <c r="DE56" i="15" s="1"/>
  <c r="DB56" i="15"/>
  <c r="CO56" i="15"/>
  <c r="CN56" i="15"/>
  <c r="CM56" i="15"/>
  <c r="CL56" i="15"/>
  <c r="CP56" i="15" s="1"/>
  <c r="CQ56" i="15" s="1"/>
  <c r="DC55" i="15"/>
  <c r="DD55" i="15" s="1"/>
  <c r="DE55" i="15" s="1"/>
  <c r="DB55" i="15"/>
  <c r="CO55" i="15"/>
  <c r="CN55" i="15"/>
  <c r="CM55" i="15"/>
  <c r="CL55" i="15"/>
  <c r="CP55" i="15" s="1"/>
  <c r="CQ55" i="15" s="1"/>
  <c r="DC54" i="15"/>
  <c r="DD54" i="15" s="1"/>
  <c r="DE54" i="15" s="1"/>
  <c r="DB54" i="15"/>
  <c r="CO54" i="15"/>
  <c r="CN54" i="15"/>
  <c r="CM54" i="15"/>
  <c r="CL54" i="15"/>
  <c r="CP54" i="15" s="1"/>
  <c r="CQ54" i="15" s="1"/>
  <c r="DC53" i="15"/>
  <c r="DD53" i="15" s="1"/>
  <c r="DE53" i="15" s="1"/>
  <c r="DB53" i="15"/>
  <c r="CO53" i="15"/>
  <c r="CN53" i="15"/>
  <c r="CM53" i="15"/>
  <c r="CL53" i="15"/>
  <c r="CP53" i="15" s="1"/>
  <c r="CQ53" i="15" s="1"/>
  <c r="DC52" i="15"/>
  <c r="DD52" i="15" s="1"/>
  <c r="DE52" i="15" s="1"/>
  <c r="DB52" i="15"/>
  <c r="CO52" i="15"/>
  <c r="CN52" i="15"/>
  <c r="CM52" i="15"/>
  <c r="CL52" i="15"/>
  <c r="CP52" i="15" s="1"/>
  <c r="CQ52" i="15" s="1"/>
  <c r="DC51" i="15"/>
  <c r="DD51" i="15" s="1"/>
  <c r="DE51" i="15" s="1"/>
  <c r="DB51" i="15"/>
  <c r="CO51" i="15"/>
  <c r="CN51" i="15"/>
  <c r="CM51" i="15"/>
  <c r="CL51" i="15"/>
  <c r="CP51" i="15" s="1"/>
  <c r="CQ51" i="15" s="1"/>
  <c r="DC50" i="15"/>
  <c r="DD50" i="15" s="1"/>
  <c r="DE50" i="15" s="1"/>
  <c r="DB50" i="15"/>
  <c r="CO50" i="15"/>
  <c r="CN50" i="15"/>
  <c r="CM50" i="15"/>
  <c r="CL50" i="15"/>
  <c r="CP50" i="15" s="1"/>
  <c r="CQ50" i="15" s="1"/>
  <c r="DC49" i="15"/>
  <c r="DD49" i="15" s="1"/>
  <c r="DE49" i="15" s="1"/>
  <c r="DB49" i="15"/>
  <c r="CO49" i="15"/>
  <c r="CN49" i="15"/>
  <c r="CM49" i="15"/>
  <c r="CL49" i="15"/>
  <c r="CP49" i="15" s="1"/>
  <c r="CQ49" i="15" s="1"/>
  <c r="DD48" i="15"/>
  <c r="DE48" i="15" s="1"/>
  <c r="DC48" i="15"/>
  <c r="DB48" i="15"/>
  <c r="CO48" i="15"/>
  <c r="CN48" i="15"/>
  <c r="CM48" i="15"/>
  <c r="CL48" i="15"/>
  <c r="CP48" i="15" s="1"/>
  <c r="CQ48" i="15" s="1"/>
  <c r="DC47" i="15"/>
  <c r="DD47" i="15" s="1"/>
  <c r="DE47" i="15" s="1"/>
  <c r="DB47" i="15"/>
  <c r="CO47" i="15"/>
  <c r="CN47" i="15"/>
  <c r="CM47" i="15"/>
  <c r="CL47" i="15"/>
  <c r="CP47" i="15" s="1"/>
  <c r="CQ47" i="15" s="1"/>
  <c r="DD46" i="15"/>
  <c r="DE46" i="15" s="1"/>
  <c r="DC46" i="15"/>
  <c r="DB46" i="15"/>
  <c r="CO46" i="15"/>
  <c r="CN46" i="15"/>
  <c r="CM46" i="15"/>
  <c r="CL46" i="15"/>
  <c r="CP46" i="15" s="1"/>
  <c r="CQ46" i="15" s="1"/>
  <c r="DC45" i="15"/>
  <c r="DD45" i="15" s="1"/>
  <c r="DE45" i="15" s="1"/>
  <c r="DB45" i="15"/>
  <c r="CO45" i="15"/>
  <c r="CN45" i="15"/>
  <c r="CM45" i="15"/>
  <c r="CL45" i="15"/>
  <c r="CP45" i="15" s="1"/>
  <c r="CQ45" i="15" s="1"/>
  <c r="DC44" i="15"/>
  <c r="DD44" i="15" s="1"/>
  <c r="DE44" i="15" s="1"/>
  <c r="DB44" i="15"/>
  <c r="CO44" i="15"/>
  <c r="CN44" i="15"/>
  <c r="CM44" i="15"/>
  <c r="CL44" i="15"/>
  <c r="CP44" i="15" s="1"/>
  <c r="CQ44" i="15" s="1"/>
  <c r="DC43" i="15"/>
  <c r="DD43" i="15" s="1"/>
  <c r="DE43" i="15" s="1"/>
  <c r="DB43" i="15"/>
  <c r="CO43" i="15"/>
  <c r="CN43" i="15"/>
  <c r="CM43" i="15"/>
  <c r="CL43" i="15"/>
  <c r="CP43" i="15" s="1"/>
  <c r="CQ43" i="15" s="1"/>
  <c r="DD42" i="15"/>
  <c r="DE42" i="15" s="1"/>
  <c r="DC42" i="15"/>
  <c r="DB42" i="15"/>
  <c r="CO42" i="15"/>
  <c r="CN42" i="15"/>
  <c r="CM42" i="15"/>
  <c r="CL42" i="15"/>
  <c r="CP42" i="15" s="1"/>
  <c r="CQ42" i="15" s="1"/>
  <c r="DC41" i="15"/>
  <c r="DD41" i="15" s="1"/>
  <c r="DE41" i="15" s="1"/>
  <c r="DB41" i="15"/>
  <c r="CO41" i="15"/>
  <c r="CN41" i="15"/>
  <c r="CM41" i="15"/>
  <c r="CL41" i="15"/>
  <c r="CP41" i="15" s="1"/>
  <c r="CQ41" i="15" s="1"/>
  <c r="DC40" i="15"/>
  <c r="DD40" i="15" s="1"/>
  <c r="DE40" i="15" s="1"/>
  <c r="DB40" i="15"/>
  <c r="CO40" i="15"/>
  <c r="CN40" i="15"/>
  <c r="CM40" i="15"/>
  <c r="CL40" i="15"/>
  <c r="CP40" i="15" s="1"/>
  <c r="CQ40" i="15" s="1"/>
  <c r="DC39" i="15"/>
  <c r="DD39" i="15" s="1"/>
  <c r="DE39" i="15" s="1"/>
  <c r="DB39" i="15"/>
  <c r="CO39" i="15"/>
  <c r="CN39" i="15"/>
  <c r="CM39" i="15"/>
  <c r="CL39" i="15"/>
  <c r="CP39" i="15" s="1"/>
  <c r="CQ39" i="15" s="1"/>
  <c r="DD38" i="15"/>
  <c r="DE38" i="15" s="1"/>
  <c r="DC38" i="15"/>
  <c r="DB38" i="15"/>
  <c r="CO38" i="15"/>
  <c r="CN38" i="15"/>
  <c r="CM38" i="15"/>
  <c r="CL38" i="15"/>
  <c r="CP38" i="15" s="1"/>
  <c r="CQ38" i="15" s="1"/>
  <c r="DC37" i="15"/>
  <c r="DD37" i="15" s="1"/>
  <c r="DE37" i="15" s="1"/>
  <c r="DB37" i="15"/>
  <c r="CO37" i="15"/>
  <c r="CN37" i="15"/>
  <c r="CM37" i="15"/>
  <c r="CL37" i="15"/>
  <c r="CP37" i="15" s="1"/>
  <c r="CQ37" i="15" s="1"/>
  <c r="DC36" i="15"/>
  <c r="DD36" i="15" s="1"/>
  <c r="DE36" i="15" s="1"/>
  <c r="DB36" i="15"/>
  <c r="CO36" i="15"/>
  <c r="CN36" i="15"/>
  <c r="CM36" i="15"/>
  <c r="CL36" i="15"/>
  <c r="CP36" i="15" s="1"/>
  <c r="CQ36" i="15" s="1"/>
  <c r="DC35" i="15"/>
  <c r="DD35" i="15" s="1"/>
  <c r="DE35" i="15" s="1"/>
  <c r="DB35" i="15"/>
  <c r="CO35" i="15"/>
  <c r="CN35" i="15"/>
  <c r="CM35" i="15"/>
  <c r="CL35" i="15"/>
  <c r="CP35" i="15" s="1"/>
  <c r="CQ35" i="15" s="1"/>
  <c r="DD34" i="15"/>
  <c r="DE34" i="15" s="1"/>
  <c r="DC34" i="15"/>
  <c r="DB34" i="15"/>
  <c r="CO34" i="15"/>
  <c r="CN34" i="15"/>
  <c r="CM34" i="15"/>
  <c r="CL34" i="15"/>
  <c r="CP34" i="15" s="1"/>
  <c r="CQ34" i="15" s="1"/>
  <c r="DC33" i="15"/>
  <c r="DD33" i="15" s="1"/>
  <c r="DE33" i="15" s="1"/>
  <c r="DB33" i="15"/>
  <c r="CO33" i="15"/>
  <c r="CN33" i="15"/>
  <c r="CM33" i="15"/>
  <c r="CP33" i="15" s="1"/>
  <c r="CQ33" i="15" s="1"/>
  <c r="CL33" i="15"/>
  <c r="DC32" i="15"/>
  <c r="DD32" i="15" s="1"/>
  <c r="DE32" i="15" s="1"/>
  <c r="DB32" i="15"/>
  <c r="CO32" i="15"/>
  <c r="CN32" i="15"/>
  <c r="CM32" i="15"/>
  <c r="CL32" i="15"/>
  <c r="CP32" i="15" s="1"/>
  <c r="CQ32" i="15" s="1"/>
  <c r="DC31" i="15"/>
  <c r="DD31" i="15" s="1"/>
  <c r="DE31" i="15" s="1"/>
  <c r="DB31" i="15"/>
  <c r="CO31" i="15"/>
  <c r="CN31" i="15"/>
  <c r="CM31" i="15"/>
  <c r="CL31" i="15"/>
  <c r="CP31" i="15" s="1"/>
  <c r="CQ31" i="15" s="1"/>
  <c r="DD30" i="15"/>
  <c r="DE30" i="15" s="1"/>
  <c r="DC30" i="15"/>
  <c r="DB30" i="15"/>
  <c r="CO30" i="15"/>
  <c r="CN30" i="15"/>
  <c r="CM30" i="15"/>
  <c r="CL30" i="15"/>
  <c r="CP30" i="15" s="1"/>
  <c r="CQ30" i="15" s="1"/>
  <c r="DC29" i="15"/>
  <c r="DD29" i="15" s="1"/>
  <c r="DE29" i="15" s="1"/>
  <c r="DB29" i="15"/>
  <c r="CO29" i="15"/>
  <c r="CN29" i="15"/>
  <c r="CM29" i="15"/>
  <c r="CP29" i="15" s="1"/>
  <c r="CQ29" i="15" s="1"/>
  <c r="CL29" i="15"/>
  <c r="DC28" i="15"/>
  <c r="DD28" i="15" s="1"/>
  <c r="DE28" i="15" s="1"/>
  <c r="DB28" i="15"/>
  <c r="CO28" i="15"/>
  <c r="CN28" i="15"/>
  <c r="CM28" i="15"/>
  <c r="CL28" i="15"/>
  <c r="CP28" i="15" s="1"/>
  <c r="CQ28" i="15" s="1"/>
  <c r="DC27" i="15"/>
  <c r="DD27" i="15" s="1"/>
  <c r="DE27" i="15" s="1"/>
  <c r="DB27" i="15"/>
  <c r="CO27" i="15"/>
  <c r="CN27" i="15"/>
  <c r="CM27" i="15"/>
  <c r="CL27" i="15"/>
  <c r="CP27" i="15" s="1"/>
  <c r="CQ27" i="15" s="1"/>
  <c r="DD26" i="15"/>
  <c r="DE26" i="15" s="1"/>
  <c r="DC26" i="15"/>
  <c r="DB26" i="15"/>
  <c r="CO26" i="15"/>
  <c r="CN26" i="15"/>
  <c r="CM26" i="15"/>
  <c r="CL26" i="15"/>
  <c r="CP26" i="15" s="1"/>
  <c r="CQ26" i="15" s="1"/>
  <c r="DC25" i="15"/>
  <c r="DD25" i="15" s="1"/>
  <c r="DE25" i="15" s="1"/>
  <c r="DB25" i="15"/>
  <c r="CO25" i="15"/>
  <c r="CN25" i="15"/>
  <c r="CM25" i="15"/>
  <c r="CL25" i="15"/>
  <c r="CP25" i="15" s="1"/>
  <c r="CQ25" i="15" s="1"/>
  <c r="DC24" i="15"/>
  <c r="DD24" i="15" s="1"/>
  <c r="DE24" i="15" s="1"/>
  <c r="DB24" i="15"/>
  <c r="CO24" i="15"/>
  <c r="CN24" i="15"/>
  <c r="CM24" i="15"/>
  <c r="CL24" i="15"/>
  <c r="CP24" i="15" s="1"/>
  <c r="CQ24" i="15" s="1"/>
  <c r="DC23" i="15"/>
  <c r="DD23" i="15" s="1"/>
  <c r="DE23" i="15" s="1"/>
  <c r="DB23" i="15"/>
  <c r="CO23" i="15"/>
  <c r="CN23" i="15"/>
  <c r="CM23" i="15"/>
  <c r="CL23" i="15"/>
  <c r="CP23" i="15" s="1"/>
  <c r="CQ23" i="15" s="1"/>
  <c r="DD22" i="15"/>
  <c r="DE22" i="15" s="1"/>
  <c r="DC22" i="15"/>
  <c r="DB22" i="15"/>
  <c r="CO22" i="15"/>
  <c r="CN22" i="15"/>
  <c r="CM22" i="15"/>
  <c r="CL22" i="15"/>
  <c r="CP22" i="15" s="1"/>
  <c r="CQ22" i="15" s="1"/>
  <c r="DC21" i="15"/>
  <c r="DD21" i="15" s="1"/>
  <c r="DE21" i="15" s="1"/>
  <c r="DB21" i="15"/>
  <c r="CO21" i="15"/>
  <c r="CN21" i="15"/>
  <c r="CM21" i="15"/>
  <c r="CL21" i="15"/>
  <c r="CP21" i="15" s="1"/>
  <c r="CQ21" i="15" s="1"/>
  <c r="DC20" i="15"/>
  <c r="DD20" i="15" s="1"/>
  <c r="DE20" i="15" s="1"/>
  <c r="DB20" i="15"/>
  <c r="CO20" i="15"/>
  <c r="CN20" i="15"/>
  <c r="CM20" i="15"/>
  <c r="CL20" i="15"/>
  <c r="CP20" i="15" s="1"/>
  <c r="CQ20" i="15" s="1"/>
  <c r="DC19" i="15"/>
  <c r="DD19" i="15" s="1"/>
  <c r="DE19" i="15" s="1"/>
  <c r="DB19" i="15"/>
  <c r="CO19" i="15"/>
  <c r="CN19" i="15"/>
  <c r="CM19" i="15"/>
  <c r="CL19" i="15"/>
  <c r="CP19" i="15" s="1"/>
  <c r="CQ19" i="15" s="1"/>
  <c r="DD18" i="15"/>
  <c r="DE18" i="15" s="1"/>
  <c r="DC18" i="15"/>
  <c r="DB18" i="15"/>
  <c r="CO18" i="15"/>
  <c r="CN18" i="15"/>
  <c r="CM18" i="15"/>
  <c r="CL18" i="15"/>
  <c r="CP18" i="15" s="1"/>
  <c r="CQ18" i="15" s="1"/>
  <c r="DC17" i="15"/>
  <c r="DD17" i="15" s="1"/>
  <c r="DE17" i="15" s="1"/>
  <c r="DB17" i="15"/>
  <c r="CO17" i="15"/>
  <c r="CN17" i="15"/>
  <c r="CM17" i="15"/>
  <c r="CL17" i="15"/>
  <c r="CP17" i="15" s="1"/>
  <c r="CQ17" i="15" s="1"/>
  <c r="DC16" i="15"/>
  <c r="DD16" i="15" s="1"/>
  <c r="DE16" i="15" s="1"/>
  <c r="DB16" i="15"/>
  <c r="CO16" i="15"/>
  <c r="CN16" i="15"/>
  <c r="CM16" i="15"/>
  <c r="CL16" i="15"/>
  <c r="CP16" i="15" s="1"/>
  <c r="CQ16" i="15" s="1"/>
  <c r="DC15" i="15"/>
  <c r="DD15" i="15" s="1"/>
  <c r="DE15" i="15" s="1"/>
  <c r="DB15" i="15"/>
  <c r="CO15" i="15"/>
  <c r="CN15" i="15"/>
  <c r="CM15" i="15"/>
  <c r="CL15" i="15"/>
  <c r="CP15" i="15" s="1"/>
  <c r="CQ15" i="15" s="1"/>
  <c r="DE14" i="15"/>
  <c r="DD14" i="15"/>
  <c r="DC14" i="15"/>
  <c r="DB14" i="15"/>
  <c r="CO14" i="15"/>
  <c r="CN14" i="15"/>
  <c r="CM14" i="15"/>
  <c r="CL14" i="15"/>
  <c r="CP14" i="15" s="1"/>
  <c r="CQ14" i="15" s="1"/>
  <c r="DC13" i="15"/>
  <c r="DD13" i="15" s="1"/>
  <c r="DE13" i="15" s="1"/>
  <c r="DB13" i="15"/>
  <c r="CO13" i="15"/>
  <c r="CN13" i="15"/>
  <c r="CM13" i="15"/>
  <c r="CL13" i="15"/>
  <c r="CP13" i="15" s="1"/>
  <c r="CQ13" i="15" s="1"/>
  <c r="DC12" i="15"/>
  <c r="DD12" i="15" s="1"/>
  <c r="DE12" i="15" s="1"/>
  <c r="DB12" i="15"/>
  <c r="CO12" i="15"/>
  <c r="CN12" i="15"/>
  <c r="CM12" i="15"/>
  <c r="CL12" i="15"/>
  <c r="CP12" i="15" s="1"/>
  <c r="CQ12" i="15" s="1"/>
  <c r="DC11" i="15"/>
  <c r="DD11" i="15" s="1"/>
  <c r="DE11" i="15" s="1"/>
  <c r="DB11" i="15"/>
  <c r="CO11" i="15"/>
  <c r="CN11" i="15"/>
  <c r="CM11" i="15"/>
  <c r="CL11" i="15"/>
  <c r="CP11" i="15" s="1"/>
  <c r="CQ11" i="15" s="1"/>
  <c r="DE10" i="15"/>
  <c r="DD10" i="15"/>
  <c r="DC10" i="15"/>
  <c r="DB10" i="15"/>
  <c r="CO10" i="15"/>
  <c r="CN10" i="15"/>
  <c r="CM10" i="15"/>
  <c r="CL10" i="15"/>
  <c r="CP10" i="15" s="1"/>
  <c r="CQ10" i="15" s="1"/>
  <c r="DC9" i="15"/>
  <c r="DD9" i="15" s="1"/>
  <c r="DE9" i="15" s="1"/>
  <c r="DB9" i="15"/>
  <c r="CO9" i="15"/>
  <c r="CN9" i="15"/>
  <c r="CM9" i="15"/>
  <c r="CL9" i="15"/>
  <c r="CP9" i="15" s="1"/>
  <c r="CQ9" i="15" s="1"/>
  <c r="DC8" i="15"/>
  <c r="DD8" i="15" s="1"/>
  <c r="DE8" i="15" s="1"/>
  <c r="DB8" i="15"/>
  <c r="CO8" i="15"/>
  <c r="CN8" i="15"/>
  <c r="CM8" i="15"/>
  <c r="CL8" i="15"/>
  <c r="CP8" i="15" s="1"/>
  <c r="CQ8" i="15" s="1"/>
  <c r="DC7" i="15"/>
  <c r="DD7" i="15" s="1"/>
  <c r="DE7" i="15" s="1"/>
  <c r="DB7" i="15"/>
  <c r="CO7" i="15"/>
  <c r="CN7" i="15"/>
  <c r="CM7" i="15"/>
  <c r="CL7" i="15"/>
  <c r="CP7" i="15" s="1"/>
  <c r="CQ7" i="15" s="1"/>
  <c r="DE6" i="15"/>
  <c r="DD6" i="15"/>
  <c r="DC6" i="15"/>
  <c r="DB6" i="15"/>
  <c r="CO6" i="15"/>
  <c r="CN6" i="15"/>
  <c r="CM6" i="15"/>
  <c r="CL6" i="15"/>
  <c r="CP6" i="15" s="1"/>
  <c r="CQ6" i="15" s="1"/>
  <c r="DC5" i="15"/>
  <c r="DD5" i="15" s="1"/>
  <c r="DE5" i="15" s="1"/>
  <c r="DB5" i="15"/>
  <c r="CO5" i="15"/>
  <c r="CN5" i="15"/>
  <c r="CM5" i="15"/>
  <c r="CL5" i="15"/>
  <c r="CP5" i="15" s="1"/>
  <c r="CQ5" i="15" s="1"/>
  <c r="DC4" i="15"/>
  <c r="DD4" i="15" s="1"/>
  <c r="DE4" i="15" s="1"/>
  <c r="DB4" i="15"/>
  <c r="CP4" i="15"/>
  <c r="CQ4" i="15" s="1"/>
  <c r="CO4" i="15"/>
  <c r="CN4" i="15"/>
  <c r="CM4" i="15"/>
  <c r="CL4" i="15"/>
  <c r="DC3" i="15"/>
  <c r="DD3" i="15" s="1"/>
  <c r="DE3" i="15" s="1"/>
  <c r="DB3" i="15"/>
  <c r="CO3" i="15"/>
  <c r="CN3" i="15"/>
  <c r="CM3" i="15"/>
  <c r="CL3" i="15"/>
  <c r="CP3" i="15" s="1"/>
  <c r="CQ3" i="15" s="1"/>
  <c r="C1" i="15"/>
  <c r="D1" i="15" s="1"/>
  <c r="E1" i="15" s="1"/>
  <c r="F1" i="15" s="1"/>
  <c r="G1" i="15" s="1"/>
  <c r="H1" i="15" s="1"/>
  <c r="I1" i="15" s="1"/>
  <c r="J1" i="15" s="1"/>
  <c r="K1" i="15" s="1"/>
  <c r="L1" i="15" s="1"/>
  <c r="M1" i="15" s="1"/>
  <c r="N1" i="15" s="1"/>
  <c r="O1" i="15" s="1"/>
  <c r="P1" i="15" s="1"/>
  <c r="Q1" i="15" s="1"/>
  <c r="R1" i="15" s="1"/>
  <c r="S1" i="15" s="1"/>
  <c r="T1" i="15" s="1"/>
  <c r="U1" i="15" s="1"/>
  <c r="V1" i="15" s="1"/>
  <c r="W1" i="15" s="1"/>
  <c r="X1" i="15" s="1"/>
  <c r="Y1" i="15" s="1"/>
  <c r="Z1" i="15" s="1"/>
  <c r="AA1" i="15" s="1"/>
  <c r="AB1" i="15" s="1"/>
  <c r="AC1" i="15" s="1"/>
  <c r="AD1" i="15" s="1"/>
  <c r="AE1" i="15" s="1"/>
  <c r="AF1" i="15" s="1"/>
  <c r="AG1" i="15" s="1"/>
  <c r="AH1" i="15" s="1"/>
  <c r="AI1" i="15" s="1"/>
  <c r="AJ1" i="15" s="1"/>
  <c r="AK1" i="15" s="1"/>
  <c r="AL1" i="15" s="1"/>
  <c r="AM1" i="15" s="1"/>
  <c r="AN1" i="15" s="1"/>
  <c r="AO1" i="15" s="1"/>
  <c r="AP1" i="15" s="1"/>
  <c r="AQ1" i="15" s="1"/>
  <c r="AR1" i="15" s="1"/>
  <c r="AS1" i="15" s="1"/>
  <c r="AT1" i="15" s="1"/>
  <c r="AU1" i="15" s="1"/>
  <c r="AV1" i="15" s="1"/>
  <c r="AW1" i="15" s="1"/>
  <c r="AX1" i="15" s="1"/>
  <c r="AY1" i="15" s="1"/>
  <c r="AZ1" i="15" s="1"/>
  <c r="BA1" i="15" s="1"/>
  <c r="BB1" i="15" s="1"/>
  <c r="BC1" i="15" s="1"/>
  <c r="BD1" i="15" s="1"/>
  <c r="BE1" i="15" s="1"/>
  <c r="BF1" i="15" s="1"/>
  <c r="BG1" i="15" s="1"/>
  <c r="BH1" i="15" s="1"/>
  <c r="BI1" i="15" s="1"/>
  <c r="BJ1" i="15" s="1"/>
  <c r="BK1" i="15" s="1"/>
  <c r="BL1" i="15" s="1"/>
  <c r="BM1" i="15" s="1"/>
  <c r="BN1" i="15" s="1"/>
  <c r="BO1" i="15" s="1"/>
  <c r="BP1" i="15" s="1"/>
  <c r="BQ1" i="15" s="1"/>
  <c r="BR1" i="15" s="1"/>
  <c r="BS1" i="15" s="1"/>
  <c r="BT1" i="15" s="1"/>
  <c r="BU1" i="15" s="1"/>
  <c r="BV1" i="15" s="1"/>
  <c r="BW1" i="15" s="1"/>
  <c r="BX1" i="15" s="1"/>
  <c r="BY1" i="15" s="1"/>
  <c r="BZ1" i="15" s="1"/>
  <c r="CA1" i="15" s="1"/>
  <c r="CB1" i="15" s="1"/>
  <c r="CC1" i="15" s="1"/>
  <c r="CD1" i="15" s="1"/>
  <c r="CE1" i="15" s="1"/>
  <c r="CF1" i="15" s="1"/>
  <c r="CG1" i="15" s="1"/>
  <c r="CH1" i="15" s="1"/>
  <c r="CI1" i="15" s="1"/>
  <c r="CJ1" i="15" s="1"/>
  <c r="CK1" i="15" s="1"/>
  <c r="K30" i="14"/>
  <c r="H30" i="14"/>
  <c r="D30" i="14" s="1"/>
  <c r="E19" i="14"/>
  <c r="G18" i="14"/>
  <c r="G17" i="14"/>
  <c r="G16" i="14"/>
  <c r="G15" i="14"/>
  <c r="F19" i="14"/>
  <c r="L16" i="14"/>
  <c r="E8" i="14" s="1"/>
  <c r="K16" i="14"/>
  <c r="D8" i="14" s="1"/>
  <c r="C8" i="14"/>
  <c r="C14" i="14" s="1"/>
  <c r="B8" i="14"/>
  <c r="B14" i="14" s="1"/>
  <c r="B15" i="14" s="1"/>
  <c r="B16" i="14" s="1"/>
  <c r="B17" i="14" s="1"/>
  <c r="B18" i="14" s="1"/>
  <c r="B20" i="14" s="1"/>
  <c r="B21" i="14" s="1"/>
  <c r="C7" i="14"/>
  <c r="D7" i="14" s="1"/>
  <c r="E6" i="14"/>
  <c r="E7" i="14" s="1"/>
  <c r="D6" i="14"/>
  <c r="E3" i="14"/>
  <c r="D3" i="14"/>
  <c r="C3" i="14"/>
  <c r="E2" i="14"/>
  <c r="D2" i="14"/>
  <c r="DD24" i="16" l="1"/>
  <c r="DE24" i="16" s="1"/>
  <c r="DD32" i="16"/>
  <c r="DE32" i="16" s="1"/>
  <c r="DD44" i="16"/>
  <c r="DE44" i="16" s="1"/>
  <c r="CP107" i="16"/>
  <c r="CQ107" i="16" s="1"/>
  <c r="DD109" i="16"/>
  <c r="DE109" i="16" s="1"/>
  <c r="CP111" i="16"/>
  <c r="CQ111" i="16" s="1"/>
  <c r="CP163" i="16"/>
  <c r="CQ163" i="16" s="1"/>
  <c r="CP167" i="16"/>
  <c r="CQ167" i="16" s="1"/>
  <c r="DD169" i="16"/>
  <c r="DE169" i="16" s="1"/>
  <c r="DD202" i="16"/>
  <c r="DE202" i="16" s="1"/>
  <c r="DD251" i="16"/>
  <c r="DE251" i="16" s="1"/>
  <c r="DD313" i="16"/>
  <c r="DE313" i="16" s="1"/>
  <c r="DD317" i="16"/>
  <c r="DE317" i="16" s="1"/>
  <c r="DD321" i="16"/>
  <c r="DE321" i="16" s="1"/>
  <c r="DD27" i="16"/>
  <c r="DE27" i="16" s="1"/>
  <c r="DD112" i="16"/>
  <c r="DE112" i="16" s="1"/>
  <c r="DD116" i="16"/>
  <c r="DE116" i="16" s="1"/>
  <c r="CP118" i="16"/>
  <c r="CQ118" i="16" s="1"/>
  <c r="DD189" i="16"/>
  <c r="DE189" i="16" s="1"/>
  <c r="DD193" i="16"/>
  <c r="DE193" i="16" s="1"/>
  <c r="DD197" i="16"/>
  <c r="DE197" i="16" s="1"/>
  <c r="CP252" i="16"/>
  <c r="CQ252" i="16" s="1"/>
  <c r="DD280" i="16"/>
  <c r="DE280" i="16" s="1"/>
  <c r="DD300" i="16"/>
  <c r="DE300" i="16" s="1"/>
  <c r="CP315" i="16"/>
  <c r="CQ315" i="16" s="1"/>
  <c r="DD327" i="16"/>
  <c r="DE327" i="16" s="1"/>
  <c r="CP330" i="16"/>
  <c r="CQ330" i="16" s="1"/>
  <c r="DD39" i="16"/>
  <c r="DE39" i="16" s="1"/>
  <c r="DD103" i="16"/>
  <c r="DE103" i="16" s="1"/>
  <c r="CP243" i="16"/>
  <c r="CQ243" i="16" s="1"/>
  <c r="DD320" i="16"/>
  <c r="DE320" i="16" s="1"/>
  <c r="CP332" i="16"/>
  <c r="CQ332" i="16" s="1"/>
  <c r="DD90" i="16"/>
  <c r="DE90" i="16" s="1"/>
  <c r="DD111" i="16"/>
  <c r="DE111" i="16" s="1"/>
  <c r="DD123" i="16"/>
  <c r="DE123" i="16" s="1"/>
  <c r="CP206" i="16"/>
  <c r="CQ206" i="16" s="1"/>
  <c r="CP207" i="16"/>
  <c r="CQ207" i="16" s="1"/>
  <c r="DD221" i="16"/>
  <c r="DE221" i="16" s="1"/>
  <c r="CP223" i="16"/>
  <c r="CQ223" i="16" s="1"/>
  <c r="DD17" i="16"/>
  <c r="DE17" i="16" s="1"/>
  <c r="DD70" i="16"/>
  <c r="DE70" i="16" s="1"/>
  <c r="DD118" i="16"/>
  <c r="DE118" i="16" s="1"/>
  <c r="DD155" i="16"/>
  <c r="DE155" i="16" s="1"/>
  <c r="DD159" i="16"/>
  <c r="DE159" i="16" s="1"/>
  <c r="DD167" i="16"/>
  <c r="DE167" i="16" s="1"/>
  <c r="DD319" i="16"/>
  <c r="DE319" i="16" s="1"/>
  <c r="DD323" i="16"/>
  <c r="DE323" i="16" s="1"/>
  <c r="CP328" i="16"/>
  <c r="CQ328" i="16" s="1"/>
  <c r="CP39" i="16"/>
  <c r="CQ39" i="16" s="1"/>
  <c r="CP87" i="16"/>
  <c r="CQ87" i="16" s="1"/>
  <c r="DD162" i="16"/>
  <c r="DE162" i="16" s="1"/>
  <c r="DD166" i="16"/>
  <c r="DE166" i="16" s="1"/>
  <c r="DD265" i="16"/>
  <c r="DE265" i="16" s="1"/>
  <c r="DD274" i="16"/>
  <c r="DE274" i="16" s="1"/>
  <c r="DD278" i="16"/>
  <c r="DE278" i="16" s="1"/>
  <c r="DD286" i="16"/>
  <c r="DE286" i="16" s="1"/>
  <c r="DD290" i="16"/>
  <c r="DE290" i="16" s="1"/>
  <c r="DD332" i="16"/>
  <c r="DE332" i="16" s="1"/>
  <c r="CP115" i="16"/>
  <c r="CQ115" i="16" s="1"/>
  <c r="CP119" i="16"/>
  <c r="CQ119" i="16" s="1"/>
  <c r="CP229" i="16"/>
  <c r="CQ229" i="16" s="1"/>
  <c r="CP245" i="16"/>
  <c r="CQ245" i="16" s="1"/>
  <c r="DD269" i="16"/>
  <c r="DE269" i="16" s="1"/>
  <c r="CP287" i="16"/>
  <c r="CQ287" i="16" s="1"/>
  <c r="CP295" i="16"/>
  <c r="CQ295" i="16" s="1"/>
  <c r="DD5" i="16"/>
  <c r="DE5" i="16" s="1"/>
  <c r="CP11" i="16"/>
  <c r="CQ11" i="16" s="1"/>
  <c r="DD13" i="16"/>
  <c r="DE13" i="16" s="1"/>
  <c r="CP23" i="16"/>
  <c r="CQ23" i="16" s="1"/>
  <c r="CP36" i="16"/>
  <c r="CQ36" i="16" s="1"/>
  <c r="DD47" i="16"/>
  <c r="DE47" i="16" s="1"/>
  <c r="DD67" i="16"/>
  <c r="DE67" i="16" s="1"/>
  <c r="DD75" i="16"/>
  <c r="DE75" i="16" s="1"/>
  <c r="DD79" i="16"/>
  <c r="DE79" i="16" s="1"/>
  <c r="DD87" i="16"/>
  <c r="DE87" i="16" s="1"/>
  <c r="DD96" i="16"/>
  <c r="DE96" i="16" s="1"/>
  <c r="CP102" i="16"/>
  <c r="CQ102" i="16" s="1"/>
  <c r="DD113" i="16"/>
  <c r="DE113" i="16" s="1"/>
  <c r="DD117" i="16"/>
  <c r="DE117" i="16" s="1"/>
  <c r="CP127" i="16"/>
  <c r="CQ127" i="16" s="1"/>
  <c r="CP131" i="16"/>
  <c r="CQ131" i="16" s="1"/>
  <c r="CP135" i="16"/>
  <c r="CQ135" i="16" s="1"/>
  <c r="DD171" i="16"/>
  <c r="DE171" i="16" s="1"/>
  <c r="DD175" i="16"/>
  <c r="DE175" i="16" s="1"/>
  <c r="DD183" i="16"/>
  <c r="DE183" i="16" s="1"/>
  <c r="CP197" i="16"/>
  <c r="CQ197" i="16" s="1"/>
  <c r="DD204" i="16"/>
  <c r="DE204" i="16" s="1"/>
  <c r="DD208" i="16"/>
  <c r="DE208" i="16" s="1"/>
  <c r="DD212" i="16"/>
  <c r="DE212" i="16" s="1"/>
  <c r="DD229" i="16"/>
  <c r="DE229" i="16" s="1"/>
  <c r="DD233" i="16"/>
  <c r="DE233" i="16" s="1"/>
  <c r="DD237" i="16"/>
  <c r="DE237" i="16" s="1"/>
  <c r="DD241" i="16"/>
  <c r="DE241" i="16" s="1"/>
  <c r="CP247" i="16"/>
  <c r="CQ247" i="16" s="1"/>
  <c r="CP251" i="16"/>
  <c r="CQ251" i="16" s="1"/>
  <c r="CP275" i="16"/>
  <c r="CQ275" i="16" s="1"/>
  <c r="DD276" i="16"/>
  <c r="DE276" i="16" s="1"/>
  <c r="CP278" i="16"/>
  <c r="CQ278" i="16" s="1"/>
  <c r="DD284" i="16"/>
  <c r="DE284" i="16" s="1"/>
  <c r="DD289" i="16"/>
  <c r="DE289" i="16" s="1"/>
  <c r="DD298" i="16"/>
  <c r="DE298" i="16" s="1"/>
  <c r="DD302" i="16"/>
  <c r="DE302" i="16" s="1"/>
  <c r="DD307" i="16"/>
  <c r="DE307" i="16" s="1"/>
  <c r="DD312" i="16"/>
  <c r="DE312" i="16" s="1"/>
  <c r="DD316" i="16"/>
  <c r="DE316" i="16" s="1"/>
  <c r="CP324" i="16"/>
  <c r="CQ324" i="16" s="1"/>
  <c r="CP19" i="16"/>
  <c r="CQ19" i="16" s="1"/>
  <c r="CP27" i="16"/>
  <c r="CQ27" i="16" s="1"/>
  <c r="CP31" i="16"/>
  <c r="CQ31" i="16" s="1"/>
  <c r="CP35" i="16"/>
  <c r="CQ35" i="16" s="1"/>
  <c r="DD86" i="16"/>
  <c r="DE86" i="16" s="1"/>
  <c r="DD91" i="16"/>
  <c r="DE91" i="16" s="1"/>
  <c r="CP101" i="16"/>
  <c r="CQ101" i="16" s="1"/>
  <c r="DD108" i="16"/>
  <c r="DE108" i="16" s="1"/>
  <c r="CP123" i="16"/>
  <c r="CQ123" i="16" s="1"/>
  <c r="DD129" i="16"/>
  <c r="DE129" i="16" s="1"/>
  <c r="DD133" i="16"/>
  <c r="DE133" i="16" s="1"/>
  <c r="CP143" i="16"/>
  <c r="CQ143" i="16" s="1"/>
  <c r="CP147" i="16"/>
  <c r="CQ147" i="16" s="1"/>
  <c r="CP151" i="16"/>
  <c r="CQ151" i="16" s="1"/>
  <c r="DD170" i="16"/>
  <c r="DE170" i="16" s="1"/>
  <c r="DD178" i="16"/>
  <c r="DE178" i="16" s="1"/>
  <c r="DD182" i="16"/>
  <c r="DE182" i="16" s="1"/>
  <c r="DD191" i="16"/>
  <c r="DE191" i="16" s="1"/>
  <c r="DD199" i="16"/>
  <c r="DE199" i="16" s="1"/>
  <c r="CP213" i="16"/>
  <c r="CQ213" i="16" s="1"/>
  <c r="CP231" i="16"/>
  <c r="CQ231" i="16" s="1"/>
  <c r="CP255" i="16"/>
  <c r="CQ255" i="16" s="1"/>
  <c r="DD297" i="16"/>
  <c r="DE297" i="16" s="1"/>
  <c r="CP299" i="16"/>
  <c r="CQ299" i="16" s="1"/>
  <c r="CP323" i="16"/>
  <c r="CQ323" i="16" s="1"/>
  <c r="CP15" i="16"/>
  <c r="CQ15" i="16" s="1"/>
  <c r="CP260" i="16"/>
  <c r="CQ260" i="16" s="1"/>
  <c r="CP5" i="16"/>
  <c r="CQ5" i="16" s="1"/>
  <c r="CP13" i="16"/>
  <c r="CQ13" i="16" s="1"/>
  <c r="CP17" i="16"/>
  <c r="CQ17" i="16" s="1"/>
  <c r="CP22" i="16"/>
  <c r="CQ22" i="16" s="1"/>
  <c r="DD28" i="16"/>
  <c r="DE28" i="16" s="1"/>
  <c r="DD37" i="16"/>
  <c r="DE37" i="16" s="1"/>
  <c r="DD41" i="16"/>
  <c r="DE41" i="16" s="1"/>
  <c r="CP47" i="16"/>
  <c r="CQ47" i="16" s="1"/>
  <c r="CP55" i="16"/>
  <c r="CQ55" i="16" s="1"/>
  <c r="DD98" i="16"/>
  <c r="DE98" i="16" s="1"/>
  <c r="DD102" i="16"/>
  <c r="DE102" i="16" s="1"/>
  <c r="DD107" i="16"/>
  <c r="DE107" i="16" s="1"/>
  <c r="DD128" i="16"/>
  <c r="DE128" i="16" s="1"/>
  <c r="DD132" i="16"/>
  <c r="DE132" i="16" s="1"/>
  <c r="CP134" i="16"/>
  <c r="CQ134" i="16" s="1"/>
  <c r="CP155" i="16"/>
  <c r="CQ155" i="16" s="1"/>
  <c r="DD157" i="16"/>
  <c r="DE157" i="16" s="1"/>
  <c r="DD161" i="16"/>
  <c r="DE161" i="16" s="1"/>
  <c r="DD165" i="16"/>
  <c r="DE165" i="16" s="1"/>
  <c r="CP179" i="16"/>
  <c r="CQ179" i="16" s="1"/>
  <c r="CP183" i="16"/>
  <c r="CQ183" i="16" s="1"/>
  <c r="CP196" i="16"/>
  <c r="CQ196" i="16" s="1"/>
  <c r="DD210" i="16"/>
  <c r="DE210" i="16" s="1"/>
  <c r="DD214" i="16"/>
  <c r="DE214" i="16" s="1"/>
  <c r="DD219" i="16"/>
  <c r="DE219" i="16" s="1"/>
  <c r="DD248" i="16"/>
  <c r="DE248" i="16" s="1"/>
  <c r="DD256" i="16"/>
  <c r="DE256" i="16" s="1"/>
  <c r="CP267" i="16"/>
  <c r="CQ267" i="16" s="1"/>
  <c r="DD270" i="16"/>
  <c r="DE270" i="16" s="1"/>
  <c r="DD275" i="16"/>
  <c r="DE275" i="16" s="1"/>
  <c r="DD283" i="16"/>
  <c r="DE283" i="16" s="1"/>
  <c r="DD292" i="16"/>
  <c r="DE292" i="16" s="1"/>
  <c r="CP298" i="16"/>
  <c r="CQ298" i="16" s="1"/>
  <c r="CP21" i="16"/>
  <c r="CQ21" i="16" s="1"/>
  <c r="CP63" i="16"/>
  <c r="CQ63" i="16" s="1"/>
  <c r="CP83" i="16"/>
  <c r="CQ83" i="16" s="1"/>
  <c r="DD119" i="16"/>
  <c r="DE119" i="16" s="1"/>
  <c r="CP133" i="16"/>
  <c r="CQ133" i="16" s="1"/>
  <c r="CP150" i="16"/>
  <c r="CQ150" i="16" s="1"/>
  <c r="CP159" i="16"/>
  <c r="CQ159" i="16" s="1"/>
  <c r="CP171" i="16"/>
  <c r="CQ171" i="16" s="1"/>
  <c r="CP195" i="16"/>
  <c r="CQ195" i="16" s="1"/>
  <c r="CP199" i="16"/>
  <c r="CQ199" i="16" s="1"/>
  <c r="CP212" i="16"/>
  <c r="CQ212" i="16" s="1"/>
  <c r="DD231" i="16"/>
  <c r="DE231" i="16" s="1"/>
  <c r="CP263" i="16"/>
  <c r="CQ263" i="16" s="1"/>
  <c r="CP284" i="16"/>
  <c r="CQ284" i="16" s="1"/>
  <c r="CP303" i="16"/>
  <c r="CQ303" i="16" s="1"/>
  <c r="CP307" i="16"/>
  <c r="CQ307" i="16" s="1"/>
  <c r="DD309" i="16"/>
  <c r="DE309" i="16" s="1"/>
  <c r="DD314" i="16"/>
  <c r="DE314" i="16" s="1"/>
  <c r="CP8" i="16"/>
  <c r="CQ8" i="16" s="1"/>
  <c r="CP16" i="16"/>
  <c r="CQ16" i="16" s="1"/>
  <c r="CP29" i="16"/>
  <c r="CQ29" i="16" s="1"/>
  <c r="CP91" i="16"/>
  <c r="CQ91" i="16" s="1"/>
  <c r="CP99" i="16"/>
  <c r="CQ99" i="16" s="1"/>
  <c r="CP103" i="16"/>
  <c r="CQ103" i="16" s="1"/>
  <c r="DD135" i="16"/>
  <c r="DE135" i="16" s="1"/>
  <c r="CP149" i="16"/>
  <c r="CQ149" i="16" s="1"/>
  <c r="CP166" i="16"/>
  <c r="CQ166" i="16" s="1"/>
  <c r="CP175" i="16"/>
  <c r="CQ175" i="16" s="1"/>
  <c r="CP187" i="16"/>
  <c r="CQ187" i="16" s="1"/>
  <c r="CP211" i="16"/>
  <c r="CQ211" i="16" s="1"/>
  <c r="CP215" i="16"/>
  <c r="CQ215" i="16" s="1"/>
  <c r="DD234" i="16"/>
  <c r="DE234" i="16" s="1"/>
  <c r="CP266" i="16"/>
  <c r="CQ266" i="16" s="1"/>
  <c r="CP272" i="16"/>
  <c r="CQ272" i="16" s="1"/>
  <c r="CP280" i="16"/>
  <c r="CQ280" i="16" s="1"/>
  <c r="CP306" i="16"/>
  <c r="CQ306" i="16" s="1"/>
  <c r="CP311" i="16"/>
  <c r="CQ311" i="16" s="1"/>
  <c r="CP37" i="16"/>
  <c r="CQ37" i="16" s="1"/>
  <c r="DD43" i="16"/>
  <c r="DE43" i="16" s="1"/>
  <c r="CP50" i="16"/>
  <c r="CQ50" i="16" s="1"/>
  <c r="CP62" i="16"/>
  <c r="CQ62" i="16" s="1"/>
  <c r="CP74" i="16"/>
  <c r="CQ74" i="16" s="1"/>
  <c r="CP86" i="16"/>
  <c r="CQ86" i="16" s="1"/>
  <c r="DD97" i="16"/>
  <c r="DE97" i="16" s="1"/>
  <c r="DD101" i="16"/>
  <c r="DE101" i="16" s="1"/>
  <c r="DD122" i="16"/>
  <c r="DE122" i="16" s="1"/>
  <c r="DD130" i="16"/>
  <c r="DE130" i="16" s="1"/>
  <c r="DD134" i="16"/>
  <c r="DE134" i="16" s="1"/>
  <c r="DD151" i="16"/>
  <c r="DE151" i="16" s="1"/>
  <c r="CP165" i="16"/>
  <c r="CQ165" i="16" s="1"/>
  <c r="CP182" i="16"/>
  <c r="CQ182" i="16" s="1"/>
  <c r="CP190" i="16"/>
  <c r="CQ190" i="16" s="1"/>
  <c r="CP191" i="16"/>
  <c r="CQ191" i="16" s="1"/>
  <c r="CP203" i="16"/>
  <c r="CQ203" i="16" s="1"/>
  <c r="CP219" i="16"/>
  <c r="CQ219" i="16" s="1"/>
  <c r="CP236" i="16"/>
  <c r="CQ236" i="16" s="1"/>
  <c r="CP244" i="16"/>
  <c r="CQ244" i="16" s="1"/>
  <c r="DD246" i="16"/>
  <c r="DE246" i="16" s="1"/>
  <c r="DD250" i="16"/>
  <c r="DE250" i="16" s="1"/>
  <c r="DD259" i="16"/>
  <c r="DE259" i="16" s="1"/>
  <c r="DD277" i="16"/>
  <c r="DE277" i="16" s="1"/>
  <c r="CP283" i="16"/>
  <c r="CQ283" i="16" s="1"/>
  <c r="DD285" i="16"/>
  <c r="DE285" i="16" s="1"/>
  <c r="CP288" i="16"/>
  <c r="CQ288" i="16" s="1"/>
  <c r="DD295" i="16"/>
  <c r="DE295" i="16" s="1"/>
  <c r="DD308" i="16"/>
  <c r="DE308" i="16" s="1"/>
  <c r="CP310" i="16"/>
  <c r="CQ310" i="16" s="1"/>
  <c r="CP14" i="16"/>
  <c r="CQ14" i="16" s="1"/>
  <c r="CP25" i="16"/>
  <c r="CQ25" i="16" s="1"/>
  <c r="CP40" i="16"/>
  <c r="CQ40" i="16" s="1"/>
  <c r="CP51" i="16"/>
  <c r="CQ51" i="16" s="1"/>
  <c r="CP52" i="16"/>
  <c r="CQ52" i="16" s="1"/>
  <c r="CP53" i="16"/>
  <c r="CQ53" i="16" s="1"/>
  <c r="CP54" i="16"/>
  <c r="CQ54" i="16" s="1"/>
  <c r="CP59" i="16"/>
  <c r="CQ59" i="16" s="1"/>
  <c r="CP81" i="16"/>
  <c r="CQ81" i="16" s="1"/>
  <c r="CP82" i="16"/>
  <c r="CQ82" i="16" s="1"/>
  <c r="DD94" i="16"/>
  <c r="DE94" i="16" s="1"/>
  <c r="DD95" i="16"/>
  <c r="DE95" i="16" s="1"/>
  <c r="DD100" i="16"/>
  <c r="DE100" i="16" s="1"/>
  <c r="DD110" i="16"/>
  <c r="DE110" i="16" s="1"/>
  <c r="DD126" i="16"/>
  <c r="DE126" i="16" s="1"/>
  <c r="DD127" i="16"/>
  <c r="DE127" i="16" s="1"/>
  <c r="DD142" i="16"/>
  <c r="DE142" i="16" s="1"/>
  <c r="DD158" i="16"/>
  <c r="DE158" i="16" s="1"/>
  <c r="DD174" i="16"/>
  <c r="DE174" i="16" s="1"/>
  <c r="DD190" i="16"/>
  <c r="DE190" i="16" s="1"/>
  <c r="CP198" i="16"/>
  <c r="CQ198" i="16" s="1"/>
  <c r="CP204" i="16"/>
  <c r="CQ204" i="16" s="1"/>
  <c r="DD206" i="16"/>
  <c r="DE206" i="16" s="1"/>
  <c r="CP214" i="16"/>
  <c r="CQ214" i="16" s="1"/>
  <c r="CP220" i="16"/>
  <c r="CQ220" i="16" s="1"/>
  <c r="DD222" i="16"/>
  <c r="DE222" i="16" s="1"/>
  <c r="DD223" i="16"/>
  <c r="DE223" i="16" s="1"/>
  <c r="DD228" i="16"/>
  <c r="DE228" i="16" s="1"/>
  <c r="CP230" i="16"/>
  <c r="CQ230" i="16" s="1"/>
  <c r="DD240" i="16"/>
  <c r="DE240" i="16" s="1"/>
  <c r="CP253" i="16"/>
  <c r="CQ253" i="16" s="1"/>
  <c r="DD257" i="16"/>
  <c r="DE257" i="16" s="1"/>
  <c r="CP271" i="16"/>
  <c r="CQ271" i="16" s="1"/>
  <c r="DD294" i="16"/>
  <c r="DE294" i="16" s="1"/>
  <c r="CP301" i="16"/>
  <c r="CQ301" i="16" s="1"/>
  <c r="CP316" i="16"/>
  <c r="CQ316" i="16" s="1"/>
  <c r="DD11" i="16"/>
  <c r="DE11" i="16" s="1"/>
  <c r="DD16" i="16"/>
  <c r="DE16" i="16" s="1"/>
  <c r="CP18" i="16"/>
  <c r="CQ18" i="16" s="1"/>
  <c r="CP24" i="16"/>
  <c r="CQ24" i="16" s="1"/>
  <c r="CP43" i="16"/>
  <c r="CQ43" i="16" s="1"/>
  <c r="CP44" i="16"/>
  <c r="CQ44" i="16" s="1"/>
  <c r="CP45" i="16"/>
  <c r="CQ45" i="16" s="1"/>
  <c r="CP46" i="16"/>
  <c r="CQ46" i="16" s="1"/>
  <c r="CP58" i="16"/>
  <c r="CQ58" i="16" s="1"/>
  <c r="DD60" i="16"/>
  <c r="DE60" i="16" s="1"/>
  <c r="DD65" i="16"/>
  <c r="DE65" i="16" s="1"/>
  <c r="CP67" i="16"/>
  <c r="CQ67" i="16" s="1"/>
  <c r="DD74" i="16"/>
  <c r="DE74" i="16" s="1"/>
  <c r="DD78" i="16"/>
  <c r="DE78" i="16" s="1"/>
  <c r="DD83" i="16"/>
  <c r="DE83" i="16" s="1"/>
  <c r="DD88" i="16"/>
  <c r="DE88" i="16" s="1"/>
  <c r="DD99" i="16"/>
  <c r="DE99" i="16" s="1"/>
  <c r="DD104" i="16"/>
  <c r="DE104" i="16" s="1"/>
  <c r="DD115" i="16"/>
  <c r="DE115" i="16" s="1"/>
  <c r="DD120" i="16"/>
  <c r="DE120" i="16" s="1"/>
  <c r="DD131" i="16"/>
  <c r="DE131" i="16" s="1"/>
  <c r="DD136" i="16"/>
  <c r="DE136" i="16" s="1"/>
  <c r="DD147" i="16"/>
  <c r="DE147" i="16" s="1"/>
  <c r="DD152" i="16"/>
  <c r="DE152" i="16" s="1"/>
  <c r="DD163" i="16"/>
  <c r="DE163" i="16" s="1"/>
  <c r="DD168" i="16"/>
  <c r="DE168" i="16" s="1"/>
  <c r="DD179" i="16"/>
  <c r="DE179" i="16" s="1"/>
  <c r="DD184" i="16"/>
  <c r="DE184" i="16" s="1"/>
  <c r="DD195" i="16"/>
  <c r="DE195" i="16" s="1"/>
  <c r="DD200" i="16"/>
  <c r="DE200" i="16" s="1"/>
  <c r="DD211" i="16"/>
  <c r="DE211" i="16" s="1"/>
  <c r="DD216" i="16"/>
  <c r="DE216" i="16" s="1"/>
  <c r="DD226" i="16"/>
  <c r="DE226" i="16" s="1"/>
  <c r="DD227" i="16"/>
  <c r="DE227" i="16" s="1"/>
  <c r="DD239" i="16"/>
  <c r="DE239" i="16" s="1"/>
  <c r="DD244" i="16"/>
  <c r="DE244" i="16" s="1"/>
  <c r="CP246" i="16"/>
  <c r="CQ246" i="16" s="1"/>
  <c r="DD262" i="16"/>
  <c r="DE262" i="16" s="1"/>
  <c r="DD263" i="16"/>
  <c r="DE263" i="16" s="1"/>
  <c r="DD271" i="16"/>
  <c r="DE271" i="16" s="1"/>
  <c r="CP279" i="16"/>
  <c r="CQ279" i="16" s="1"/>
  <c r="DD281" i="16"/>
  <c r="DE281" i="16" s="1"/>
  <c r="CP286" i="16"/>
  <c r="CQ286" i="16" s="1"/>
  <c r="CP291" i="16"/>
  <c r="CQ291" i="16" s="1"/>
  <c r="DD293" i="16"/>
  <c r="DE293" i="16" s="1"/>
  <c r="DD303" i="16"/>
  <c r="DE303" i="16" s="1"/>
  <c r="CP312" i="16"/>
  <c r="CQ312" i="16" s="1"/>
  <c r="CP38" i="16"/>
  <c r="CQ38" i="16" s="1"/>
  <c r="CP71" i="16"/>
  <c r="CQ71" i="16" s="1"/>
  <c r="DD82" i="16"/>
  <c r="DE82" i="16" s="1"/>
  <c r="CP90" i="16"/>
  <c r="CQ90" i="16" s="1"/>
  <c r="CP106" i="16"/>
  <c r="CQ106" i="16" s="1"/>
  <c r="CP122" i="16"/>
  <c r="CQ122" i="16" s="1"/>
  <c r="CP138" i="16"/>
  <c r="CQ138" i="16" s="1"/>
  <c r="CP154" i="16"/>
  <c r="CQ154" i="16" s="1"/>
  <c r="CP170" i="16"/>
  <c r="CQ170" i="16" s="1"/>
  <c r="CP186" i="16"/>
  <c r="CQ186" i="16" s="1"/>
  <c r="CP259" i="16"/>
  <c r="CQ259" i="16" s="1"/>
  <c r="CP274" i="16"/>
  <c r="CQ274" i="16" s="1"/>
  <c r="CP282" i="16"/>
  <c r="CQ282" i="16" s="1"/>
  <c r="CP294" i="16"/>
  <c r="CQ294" i="16" s="1"/>
  <c r="CP322" i="16"/>
  <c r="CQ322" i="16" s="1"/>
  <c r="DD4" i="16"/>
  <c r="DE4" i="16" s="1"/>
  <c r="CP6" i="16"/>
  <c r="CQ6" i="16" s="1"/>
  <c r="DD15" i="16"/>
  <c r="DE15" i="16" s="1"/>
  <c r="DD20" i="16"/>
  <c r="DE20" i="16" s="1"/>
  <c r="CP30" i="16"/>
  <c r="CQ30" i="16" s="1"/>
  <c r="DD33" i="16"/>
  <c r="DE33" i="16" s="1"/>
  <c r="CP56" i="16"/>
  <c r="CQ56" i="16" s="1"/>
  <c r="DD59" i="16"/>
  <c r="DE59" i="16" s="1"/>
  <c r="CP65" i="16"/>
  <c r="CQ65" i="16" s="1"/>
  <c r="CP66" i="16"/>
  <c r="CQ66" i="16" s="1"/>
  <c r="CP75" i="16"/>
  <c r="CQ75" i="16" s="1"/>
  <c r="DD124" i="16"/>
  <c r="DE124" i="16" s="1"/>
  <c r="DD220" i="16"/>
  <c r="DE220" i="16" s="1"/>
  <c r="CP222" i="16"/>
  <c r="CQ222" i="16" s="1"/>
  <c r="CP228" i="16"/>
  <c r="CQ228" i="16" s="1"/>
  <c r="DD230" i="16"/>
  <c r="DE230" i="16" s="1"/>
  <c r="DD242" i="16"/>
  <c r="DE242" i="16" s="1"/>
  <c r="DD243" i="16"/>
  <c r="DE243" i="16" s="1"/>
  <c r="DD255" i="16"/>
  <c r="DE255" i="16" s="1"/>
  <c r="CP276" i="16"/>
  <c r="CQ276" i="16" s="1"/>
  <c r="CP308" i="16"/>
  <c r="CQ308" i="16" s="1"/>
  <c r="DD40" i="16"/>
  <c r="DE40" i="16" s="1"/>
  <c r="CP42" i="16"/>
  <c r="CQ42" i="16" s="1"/>
  <c r="DD63" i="16"/>
  <c r="DE63" i="16" s="1"/>
  <c r="CP69" i="16"/>
  <c r="CQ69" i="16" s="1"/>
  <c r="CP70" i="16"/>
  <c r="CQ70" i="16" s="1"/>
  <c r="DD72" i="16"/>
  <c r="DE72" i="16" s="1"/>
  <c r="DD77" i="16"/>
  <c r="DE77" i="16" s="1"/>
  <c r="CP79" i="16"/>
  <c r="CQ79" i="16" s="1"/>
  <c r="CP93" i="16"/>
  <c r="CQ93" i="16" s="1"/>
  <c r="CP94" i="16"/>
  <c r="CQ94" i="16" s="1"/>
  <c r="CP109" i="16"/>
  <c r="CQ109" i="16" s="1"/>
  <c r="CP110" i="16"/>
  <c r="CQ110" i="16" s="1"/>
  <c r="CP125" i="16"/>
  <c r="CQ125" i="16" s="1"/>
  <c r="CP126" i="16"/>
  <c r="CQ126" i="16" s="1"/>
  <c r="CP141" i="16"/>
  <c r="CQ141" i="16" s="1"/>
  <c r="CP142" i="16"/>
  <c r="CQ142" i="16" s="1"/>
  <c r="CP157" i="16"/>
  <c r="CQ157" i="16" s="1"/>
  <c r="CP158" i="16"/>
  <c r="CQ158" i="16" s="1"/>
  <c r="CP173" i="16"/>
  <c r="CQ173" i="16" s="1"/>
  <c r="CP174" i="16"/>
  <c r="CQ174" i="16" s="1"/>
  <c r="CP189" i="16"/>
  <c r="CQ189" i="16" s="1"/>
  <c r="CP205" i="16"/>
  <c r="CQ205" i="16" s="1"/>
  <c r="CP221" i="16"/>
  <c r="CQ221" i="16" s="1"/>
  <c r="CP238" i="16"/>
  <c r="CQ238" i="16" s="1"/>
  <c r="CP256" i="16"/>
  <c r="CQ256" i="16" s="1"/>
  <c r="CP264" i="16"/>
  <c r="CQ264" i="16" s="1"/>
  <c r="CP281" i="16"/>
  <c r="CQ281" i="16" s="1"/>
  <c r="DD301" i="16"/>
  <c r="DE301" i="16" s="1"/>
  <c r="DD3" i="16"/>
  <c r="DE3" i="16" s="1"/>
  <c r="DD8" i="16"/>
  <c r="DE8" i="16" s="1"/>
  <c r="CP10" i="16"/>
  <c r="CQ10" i="16" s="1"/>
  <c r="DD19" i="16"/>
  <c r="DE19" i="16" s="1"/>
  <c r="CP34" i="16"/>
  <c r="CQ34" i="16" s="1"/>
  <c r="CP41" i="16"/>
  <c r="CQ41" i="16" s="1"/>
  <c r="CP48" i="16"/>
  <c r="CQ48" i="16" s="1"/>
  <c r="CP73" i="16"/>
  <c r="CQ73" i="16" s="1"/>
  <c r="CP237" i="16"/>
  <c r="CQ237" i="16" s="1"/>
  <c r="CP270" i="16"/>
  <c r="CQ270" i="16" s="1"/>
  <c r="CP302" i="16"/>
  <c r="CQ302" i="16" s="1"/>
  <c r="CP304" i="16"/>
  <c r="CQ304" i="16" s="1"/>
  <c r="CP320" i="16"/>
  <c r="CQ320" i="16" s="1"/>
  <c r="CP9" i="16"/>
  <c r="CQ9" i="16" s="1"/>
  <c r="CP26" i="16"/>
  <c r="CQ26" i="16" s="1"/>
  <c r="CP33" i="16"/>
  <c r="CQ33" i="16" s="1"/>
  <c r="DD62" i="16"/>
  <c r="DE62" i="16" s="1"/>
  <c r="DD71" i="16"/>
  <c r="DE71" i="16" s="1"/>
  <c r="CP77" i="16"/>
  <c r="CQ77" i="16" s="1"/>
  <c r="CP78" i="16"/>
  <c r="CQ78" i="16" s="1"/>
  <c r="DD80" i="16"/>
  <c r="DE80" i="16" s="1"/>
  <c r="DD85" i="16"/>
  <c r="DE85" i="16" s="1"/>
  <c r="CP98" i="16"/>
  <c r="CQ98" i="16" s="1"/>
  <c r="CP114" i="16"/>
  <c r="CQ114" i="16" s="1"/>
  <c r="CP130" i="16"/>
  <c r="CQ130" i="16" s="1"/>
  <c r="CP146" i="16"/>
  <c r="CQ146" i="16" s="1"/>
  <c r="CP162" i="16"/>
  <c r="CQ162" i="16" s="1"/>
  <c r="CP178" i="16"/>
  <c r="CQ178" i="16" s="1"/>
  <c r="DD235" i="16"/>
  <c r="DE235" i="16" s="1"/>
  <c r="DD247" i="16"/>
  <c r="DE247" i="16" s="1"/>
  <c r="DD252" i="16"/>
  <c r="DE252" i="16" s="1"/>
  <c r="CP254" i="16"/>
  <c r="CQ254" i="16" s="1"/>
  <c r="DD258" i="16"/>
  <c r="DE258" i="16" s="1"/>
  <c r="DD266" i="16"/>
  <c r="DE266" i="16" s="1"/>
  <c r="DD267" i="16"/>
  <c r="DE267" i="16" s="1"/>
  <c r="DD282" i="16"/>
  <c r="DE282" i="16" s="1"/>
  <c r="CP292" i="16"/>
  <c r="CQ292" i="16" s="1"/>
  <c r="CP314" i="16"/>
  <c r="CQ314" i="16" s="1"/>
  <c r="DD324" i="16"/>
  <c r="DE324" i="16" s="1"/>
  <c r="D20" i="14"/>
  <c r="E20" i="14" s="1"/>
  <c r="G20" i="14" s="1"/>
  <c r="D4" i="14"/>
  <c r="D5" i="14" s="1"/>
  <c r="C24" i="14" s="1"/>
  <c r="D9" i="14"/>
  <c r="C25" i="14" s="1"/>
  <c r="E4" i="14"/>
  <c r="E5" i="14" s="1"/>
  <c r="D21" i="14"/>
  <c r="E21" i="14" s="1"/>
  <c r="G21" i="14" s="1"/>
  <c r="E9" i="14"/>
  <c r="DB1" i="15"/>
  <c r="DC1" i="15" s="1"/>
  <c r="DD1" i="15" s="1"/>
  <c r="DE1" i="15" s="1"/>
  <c r="DF1" i="15" s="1"/>
  <c r="CL1" i="15"/>
  <c r="CM1" i="15" s="1"/>
  <c r="CN1" i="15" s="1"/>
  <c r="CO1" i="15" s="1"/>
  <c r="CP1" i="15" s="1"/>
  <c r="CQ1" i="15" s="1"/>
  <c r="D14" i="14"/>
  <c r="D31" i="14" s="1"/>
  <c r="E31" i="14" s="1"/>
  <c r="C15" i="14"/>
  <c r="G14" i="14"/>
  <c r="G19" i="14" s="1"/>
  <c r="CP400" i="15"/>
  <c r="CQ400" i="15" s="1"/>
  <c r="CP496" i="15"/>
  <c r="CQ496" i="15" s="1"/>
  <c r="CP528" i="15"/>
  <c r="CQ528" i="15" s="1"/>
  <c r="CP313" i="15"/>
  <c r="CQ313" i="15" s="1"/>
  <c r="CP329" i="15"/>
  <c r="CQ329" i="15" s="1"/>
  <c r="CP345" i="15"/>
  <c r="CQ345" i="15" s="1"/>
  <c r="CP361" i="15"/>
  <c r="CQ361" i="15" s="1"/>
  <c r="CP377" i="15"/>
  <c r="CQ377" i="15" s="1"/>
  <c r="CP520" i="15"/>
  <c r="CQ520" i="15" s="1"/>
  <c r="CP341" i="15"/>
  <c r="CQ341" i="15" s="1"/>
  <c r="CP357" i="15"/>
  <c r="CQ357" i="15" s="1"/>
  <c r="CP373" i="15"/>
  <c r="CQ373" i="15" s="1"/>
  <c r="CP493" i="15"/>
  <c r="CQ493" i="15" s="1"/>
  <c r="CP321" i="15"/>
  <c r="CQ321" i="15" s="1"/>
  <c r="CP336" i="15"/>
  <c r="CQ336" i="15" s="1"/>
  <c r="CP337" i="15"/>
  <c r="CQ337" i="15" s="1"/>
  <c r="CP353" i="15"/>
  <c r="CQ353" i="15" s="1"/>
  <c r="CP369" i="15"/>
  <c r="CQ369" i="15" s="1"/>
  <c r="CP437" i="15"/>
  <c r="CQ437" i="15" s="1"/>
  <c r="CP524" i="15"/>
  <c r="CQ524" i="15" s="1"/>
  <c r="CP690" i="15"/>
  <c r="CQ690" i="15" s="1"/>
  <c r="CP425" i="15"/>
  <c r="CQ425" i="15" s="1"/>
  <c r="CP504" i="15"/>
  <c r="CQ504" i="15" s="1"/>
  <c r="CP738" i="15"/>
  <c r="CQ738" i="15" s="1"/>
  <c r="CP333" i="15"/>
  <c r="CQ333" i="15" s="1"/>
  <c r="CP365" i="15"/>
  <c r="CQ365" i="15" s="1"/>
  <c r="CP516" i="15"/>
  <c r="CQ516" i="15" s="1"/>
  <c r="DD547" i="15"/>
  <c r="DE547" i="15" s="1"/>
  <c r="CP795" i="15"/>
  <c r="CQ795" i="15" s="1"/>
  <c r="CP835" i="15"/>
  <c r="CQ835" i="15" s="1"/>
  <c r="CP851" i="15"/>
  <c r="CQ851" i="15" s="1"/>
  <c r="CP859" i="15"/>
  <c r="CQ859" i="15" s="1"/>
  <c r="CP867" i="15"/>
  <c r="CQ867" i="15" s="1"/>
  <c r="CP875" i="15"/>
  <c r="CQ875" i="15" s="1"/>
  <c r="CP883" i="15"/>
  <c r="CQ883" i="15" s="1"/>
  <c r="CP891" i="15"/>
  <c r="CQ891" i="15" s="1"/>
  <c r="CP899" i="15"/>
  <c r="CQ899" i="15" s="1"/>
  <c r="CP907" i="15"/>
  <c r="CQ907" i="15" s="1"/>
  <c r="CP555" i="15"/>
  <c r="CQ555" i="15" s="1"/>
  <c r="CP571" i="15"/>
  <c r="CQ571" i="15" s="1"/>
  <c r="CP587" i="15"/>
  <c r="CQ587" i="15" s="1"/>
  <c r="CP603" i="15"/>
  <c r="CQ603" i="15" s="1"/>
  <c r="CP619" i="15"/>
  <c r="CQ619" i="15" s="1"/>
  <c r="CP635" i="15"/>
  <c r="CQ635" i="15" s="1"/>
  <c r="CP651" i="15"/>
  <c r="CQ651" i="15" s="1"/>
  <c r="CP667" i="15"/>
  <c r="CQ667" i="15" s="1"/>
  <c r="CP683" i="15"/>
  <c r="CQ683" i="15" s="1"/>
  <c r="CP699" i="15"/>
  <c r="CQ699" i="15" s="1"/>
  <c r="CP715" i="15"/>
  <c r="CQ715" i="15" s="1"/>
  <c r="CP731" i="15"/>
  <c r="CQ731" i="15" s="1"/>
  <c r="CP747" i="15"/>
  <c r="CQ747" i="15" s="1"/>
  <c r="CP1121" i="15"/>
  <c r="CQ1121" i="15" s="1"/>
  <c r="CP549" i="15"/>
  <c r="CQ549" i="15" s="1"/>
  <c r="DD559" i="15"/>
  <c r="DE559" i="15" s="1"/>
  <c r="DD561" i="15"/>
  <c r="DE561" i="15" s="1"/>
  <c r="CP565" i="15"/>
  <c r="CQ565" i="15" s="1"/>
  <c r="DD575" i="15"/>
  <c r="DE575" i="15" s="1"/>
  <c r="DD577" i="15"/>
  <c r="DE577" i="15" s="1"/>
  <c r="CP581" i="15"/>
  <c r="CQ581" i="15" s="1"/>
  <c r="DD591" i="15"/>
  <c r="DE591" i="15" s="1"/>
  <c r="DD593" i="15"/>
  <c r="DE593" i="15" s="1"/>
  <c r="CP597" i="15"/>
  <c r="CQ597" i="15" s="1"/>
  <c r="DD607" i="15"/>
  <c r="DE607" i="15" s="1"/>
  <c r="DD609" i="15"/>
  <c r="DE609" i="15" s="1"/>
  <c r="CP613" i="15"/>
  <c r="CQ613" i="15" s="1"/>
  <c r="DD623" i="15"/>
  <c r="DE623" i="15" s="1"/>
  <c r="DD625" i="15"/>
  <c r="DE625" i="15" s="1"/>
  <c r="CP629" i="15"/>
  <c r="CQ629" i="15" s="1"/>
  <c r="DD639" i="15"/>
  <c r="DE639" i="15" s="1"/>
  <c r="DD641" i="15"/>
  <c r="DE641" i="15" s="1"/>
  <c r="CP645" i="15"/>
  <c r="CQ645" i="15" s="1"/>
  <c r="DD655" i="15"/>
  <c r="DE655" i="15" s="1"/>
  <c r="DD657" i="15"/>
  <c r="DE657" i="15" s="1"/>
  <c r="CP661" i="15"/>
  <c r="CQ661" i="15" s="1"/>
  <c r="DD671" i="15"/>
  <c r="DE671" i="15" s="1"/>
  <c r="DD673" i="15"/>
  <c r="DE673" i="15" s="1"/>
  <c r="CP677" i="15"/>
  <c r="CQ677" i="15" s="1"/>
  <c r="DD687" i="15"/>
  <c r="DE687" i="15" s="1"/>
  <c r="DD689" i="15"/>
  <c r="DE689" i="15" s="1"/>
  <c r="CP693" i="15"/>
  <c r="CQ693" i="15" s="1"/>
  <c r="DD703" i="15"/>
  <c r="DE703" i="15" s="1"/>
  <c r="DD705" i="15"/>
  <c r="DE705" i="15" s="1"/>
  <c r="CP709" i="15"/>
  <c r="CQ709" i="15" s="1"/>
  <c r="DD719" i="15"/>
  <c r="DE719" i="15" s="1"/>
  <c r="DD721" i="15"/>
  <c r="DE721" i="15" s="1"/>
  <c r="CP725" i="15"/>
  <c r="CQ725" i="15" s="1"/>
  <c r="DD735" i="15"/>
  <c r="DE735" i="15" s="1"/>
  <c r="DD737" i="15"/>
  <c r="DE737" i="15" s="1"/>
  <c r="CP741" i="15"/>
  <c r="CQ741" i="15" s="1"/>
  <c r="CP1127" i="15"/>
  <c r="CQ1127" i="15" s="1"/>
  <c r="CP1135" i="15"/>
  <c r="CQ1135" i="15" s="1"/>
  <c r="CP1143" i="15"/>
  <c r="CQ1143" i="15" s="1"/>
  <c r="CP1151" i="15"/>
  <c r="CQ1151" i="15" s="1"/>
  <c r="CP1159" i="15"/>
  <c r="CQ1159" i="15" s="1"/>
  <c r="CP1167" i="15"/>
  <c r="CQ1167" i="15" s="1"/>
  <c r="CP1175" i="15"/>
  <c r="CQ1175" i="15" s="1"/>
  <c r="CP791" i="15"/>
  <c r="CQ791" i="15" s="1"/>
  <c r="CP799" i="15"/>
  <c r="CQ799" i="15" s="1"/>
  <c r="CP807" i="15"/>
  <c r="CQ807" i="15" s="1"/>
  <c r="CP855" i="15"/>
  <c r="CQ855" i="15" s="1"/>
  <c r="CP863" i="15"/>
  <c r="CQ863" i="15" s="1"/>
  <c r="CP871" i="15"/>
  <c r="CQ871" i="15" s="1"/>
  <c r="CP879" i="15"/>
  <c r="CQ879" i="15" s="1"/>
  <c r="CP887" i="15"/>
  <c r="CQ887" i="15" s="1"/>
  <c r="CP895" i="15"/>
  <c r="CQ895" i="15" s="1"/>
  <c r="CP903" i="15"/>
  <c r="CQ903" i="15" s="1"/>
  <c r="CP911" i="15"/>
  <c r="CQ911" i="15" s="1"/>
  <c r="CP561" i="15"/>
  <c r="CQ561" i="15" s="1"/>
  <c r="CP577" i="15"/>
  <c r="CQ577" i="15" s="1"/>
  <c r="CP593" i="15"/>
  <c r="CQ593" i="15" s="1"/>
  <c r="CP609" i="15"/>
  <c r="CQ609" i="15" s="1"/>
  <c r="CP625" i="15"/>
  <c r="CQ625" i="15" s="1"/>
  <c r="CP641" i="15"/>
  <c r="CQ641" i="15" s="1"/>
  <c r="CP657" i="15"/>
  <c r="CQ657" i="15" s="1"/>
  <c r="CP673" i="15"/>
  <c r="CQ673" i="15" s="1"/>
  <c r="CP689" i="15"/>
  <c r="CQ689" i="15" s="1"/>
  <c r="CP705" i="15"/>
  <c r="CQ705" i="15" s="1"/>
  <c r="CP721" i="15"/>
  <c r="CQ721" i="15" s="1"/>
  <c r="CP737" i="15"/>
  <c r="CQ737" i="15" s="1"/>
  <c r="CP749" i="15"/>
  <c r="CQ749" i="15" s="1"/>
  <c r="CP757" i="15"/>
  <c r="CQ757" i="15" s="1"/>
  <c r="CP765" i="15"/>
  <c r="CQ765" i="15" s="1"/>
  <c r="CP773" i="15"/>
  <c r="CQ773" i="15" s="1"/>
  <c r="CP781" i="15"/>
  <c r="CQ781" i="15" s="1"/>
  <c r="CP789" i="15"/>
  <c r="CQ789" i="15" s="1"/>
  <c r="CP797" i="15"/>
  <c r="CQ797" i="15" s="1"/>
  <c r="CP805" i="15"/>
  <c r="CQ805" i="15" s="1"/>
  <c r="CP813" i="15"/>
  <c r="CQ813" i="15" s="1"/>
  <c r="CP821" i="15"/>
  <c r="CQ821" i="15" s="1"/>
  <c r="CP829" i="15"/>
  <c r="CQ829" i="15" s="1"/>
  <c r="CP837" i="15"/>
  <c r="CQ837" i="15" s="1"/>
  <c r="CP845" i="15"/>
  <c r="CQ845" i="15" s="1"/>
  <c r="CP853" i="15"/>
  <c r="CQ853" i="15" s="1"/>
  <c r="CP917" i="15"/>
  <c r="CQ917" i="15" s="1"/>
  <c r="CP925" i="15"/>
  <c r="CQ925" i="15" s="1"/>
  <c r="CP933" i="15"/>
  <c r="CQ933" i="15" s="1"/>
  <c r="CP941" i="15"/>
  <c r="CQ941" i="15" s="1"/>
  <c r="CP949" i="15"/>
  <c r="CQ949" i="15" s="1"/>
  <c r="CP957" i="15"/>
  <c r="CQ957" i="15" s="1"/>
  <c r="CP965" i="15"/>
  <c r="CQ965" i="15" s="1"/>
  <c r="CP973" i="15"/>
  <c r="CQ973" i="15" s="1"/>
  <c r="CP981" i="15"/>
  <c r="CQ981" i="15" s="1"/>
  <c r="CP989" i="15"/>
  <c r="CQ989" i="15" s="1"/>
  <c r="CP997" i="15"/>
  <c r="CQ997" i="15" s="1"/>
  <c r="CP1198" i="15"/>
  <c r="CQ1198" i="15" s="1"/>
  <c r="CP1208" i="15"/>
  <c r="CQ1208" i="15" s="1"/>
  <c r="CP1216" i="15"/>
  <c r="CQ1216" i="15" s="1"/>
  <c r="CP1224" i="15"/>
  <c r="CQ1224" i="15" s="1"/>
  <c r="CP1232" i="15"/>
  <c r="CQ1232" i="15" s="1"/>
  <c r="CP1240" i="15"/>
  <c r="CQ1240" i="15" s="1"/>
  <c r="CP1248" i="15"/>
  <c r="CQ1248" i="15" s="1"/>
  <c r="CP1256" i="15"/>
  <c r="CQ1256" i="15" s="1"/>
  <c r="CP1264" i="15"/>
  <c r="CQ1264" i="15" s="1"/>
  <c r="DD10" i="16"/>
  <c r="DE10" i="16" s="1"/>
  <c r="CP12" i="16"/>
  <c r="CQ12" i="16" s="1"/>
  <c r="CP1128" i="15"/>
  <c r="CQ1128" i="15" s="1"/>
  <c r="CP1136" i="15"/>
  <c r="CQ1136" i="15" s="1"/>
  <c r="CP1144" i="15"/>
  <c r="CQ1144" i="15" s="1"/>
  <c r="CP1152" i="15"/>
  <c r="CQ1152" i="15" s="1"/>
  <c r="CP1160" i="15"/>
  <c r="CQ1160" i="15" s="1"/>
  <c r="CP1168" i="15"/>
  <c r="CQ1168" i="15" s="1"/>
  <c r="CP1176" i="15"/>
  <c r="CQ1176" i="15" s="1"/>
  <c r="CP1193" i="15"/>
  <c r="CQ1193" i="15" s="1"/>
  <c r="CP1196" i="15"/>
  <c r="CQ1196" i="15" s="1"/>
  <c r="DD1132" i="15"/>
  <c r="DE1132" i="15" s="1"/>
  <c r="DD1140" i="15"/>
  <c r="DE1140" i="15" s="1"/>
  <c r="DD1148" i="15"/>
  <c r="DE1148" i="15" s="1"/>
  <c r="DD1156" i="15"/>
  <c r="DE1156" i="15" s="1"/>
  <c r="DD1164" i="15"/>
  <c r="DE1164" i="15" s="1"/>
  <c r="DD1172" i="15"/>
  <c r="DE1172" i="15" s="1"/>
  <c r="DD1202" i="15"/>
  <c r="DE1202" i="15" s="1"/>
  <c r="DD1210" i="15"/>
  <c r="DE1210" i="15" s="1"/>
  <c r="DD1218" i="15"/>
  <c r="DE1218" i="15" s="1"/>
  <c r="DD1226" i="15"/>
  <c r="DE1226" i="15" s="1"/>
  <c r="DD1234" i="15"/>
  <c r="DE1234" i="15" s="1"/>
  <c r="DD1242" i="15"/>
  <c r="DE1242" i="15" s="1"/>
  <c r="DD1250" i="15"/>
  <c r="DE1250" i="15" s="1"/>
  <c r="DD1258" i="15"/>
  <c r="DE1258" i="15" s="1"/>
  <c r="DD1266" i="15"/>
  <c r="DE1266" i="15" s="1"/>
  <c r="DD53" i="16"/>
  <c r="DE53" i="16" s="1"/>
  <c r="CP1180" i="15"/>
  <c r="CQ1180" i="15" s="1"/>
  <c r="CP1182" i="15"/>
  <c r="CQ1182" i="15" s="1"/>
  <c r="CP1184" i="15"/>
  <c r="CQ1184" i="15" s="1"/>
  <c r="CP1186" i="15"/>
  <c r="CQ1186" i="15" s="1"/>
  <c r="CP1188" i="15"/>
  <c r="CQ1188" i="15" s="1"/>
  <c r="CP1190" i="15"/>
  <c r="CQ1190" i="15" s="1"/>
  <c r="CP1204" i="15"/>
  <c r="CQ1204" i="15" s="1"/>
  <c r="CP1212" i="15"/>
  <c r="CQ1212" i="15" s="1"/>
  <c r="CP1220" i="15"/>
  <c r="CQ1220" i="15" s="1"/>
  <c r="CP1228" i="15"/>
  <c r="CQ1228" i="15" s="1"/>
  <c r="CP1236" i="15"/>
  <c r="CQ1236" i="15" s="1"/>
  <c r="CP1244" i="15"/>
  <c r="CQ1244" i="15" s="1"/>
  <c r="CP1252" i="15"/>
  <c r="CQ1252" i="15" s="1"/>
  <c r="CP1260" i="15"/>
  <c r="CQ1260" i="15" s="1"/>
  <c r="CP1268" i="15"/>
  <c r="CQ1268" i="15" s="1"/>
  <c r="CP4" i="16"/>
  <c r="CQ4" i="16" s="1"/>
  <c r="DD18" i="16"/>
  <c r="DE18" i="16" s="1"/>
  <c r="CP20" i="16"/>
  <c r="CQ20" i="16" s="1"/>
  <c r="DD45" i="16"/>
  <c r="DE45" i="16" s="1"/>
  <c r="CP1132" i="15"/>
  <c r="CQ1132" i="15" s="1"/>
  <c r="CP1140" i="15"/>
  <c r="CQ1140" i="15" s="1"/>
  <c r="CP1148" i="15"/>
  <c r="CQ1148" i="15" s="1"/>
  <c r="CP1156" i="15"/>
  <c r="CQ1156" i="15" s="1"/>
  <c r="CP1164" i="15"/>
  <c r="CQ1164" i="15" s="1"/>
  <c r="CP1172" i="15"/>
  <c r="CQ1172" i="15" s="1"/>
  <c r="CP1202" i="15"/>
  <c r="CQ1202" i="15" s="1"/>
  <c r="CP1210" i="15"/>
  <c r="CQ1210" i="15" s="1"/>
  <c r="CP1218" i="15"/>
  <c r="CQ1218" i="15" s="1"/>
  <c r="CP1226" i="15"/>
  <c r="CQ1226" i="15" s="1"/>
  <c r="CP1234" i="15"/>
  <c r="CQ1234" i="15" s="1"/>
  <c r="CP1242" i="15"/>
  <c r="CQ1242" i="15" s="1"/>
  <c r="CP1250" i="15"/>
  <c r="CQ1250" i="15" s="1"/>
  <c r="CP1258" i="15"/>
  <c r="CQ1258" i="15" s="1"/>
  <c r="DD6" i="16"/>
  <c r="DE6" i="16" s="1"/>
  <c r="DD22" i="16"/>
  <c r="DE22" i="16" s="1"/>
  <c r="DD29" i="16"/>
  <c r="DE29" i="16" s="1"/>
  <c r="DD30" i="16"/>
  <c r="DE30" i="16" s="1"/>
  <c r="DD38" i="16"/>
  <c r="DE38" i="16" s="1"/>
  <c r="DD46" i="16"/>
  <c r="DE46" i="16" s="1"/>
  <c r="DD54" i="16"/>
  <c r="DE54" i="16" s="1"/>
  <c r="CP92" i="16"/>
  <c r="CQ92" i="16" s="1"/>
  <c r="CP100" i="16"/>
  <c r="CQ100" i="16" s="1"/>
  <c r="CP108" i="16"/>
  <c r="CQ108" i="16" s="1"/>
  <c r="CP116" i="16"/>
  <c r="CQ116" i="16" s="1"/>
  <c r="CP124" i="16"/>
  <c r="CQ124" i="16" s="1"/>
  <c r="CP132" i="16"/>
  <c r="CQ132" i="16" s="1"/>
  <c r="CP140" i="16"/>
  <c r="CQ140" i="16" s="1"/>
  <c r="CP148" i="16"/>
  <c r="CQ148" i="16" s="1"/>
  <c r="CP156" i="16"/>
  <c r="CQ156" i="16" s="1"/>
  <c r="CP164" i="16"/>
  <c r="CQ164" i="16" s="1"/>
  <c r="CP172" i="16"/>
  <c r="CQ172" i="16" s="1"/>
  <c r="CP180" i="16"/>
  <c r="CQ180" i="16" s="1"/>
  <c r="CP188" i="16"/>
  <c r="CQ188" i="16" s="1"/>
  <c r="CP642" i="16"/>
  <c r="CQ642" i="16" s="1"/>
  <c r="CP194" i="16"/>
  <c r="CQ194" i="16" s="1"/>
  <c r="CP202" i="16"/>
  <c r="CQ202" i="16" s="1"/>
  <c r="CP210" i="16"/>
  <c r="CQ210" i="16" s="1"/>
  <c r="CP218" i="16"/>
  <c r="CQ218" i="16" s="1"/>
  <c r="CP226" i="16"/>
  <c r="CQ226" i="16" s="1"/>
  <c r="CP234" i="16"/>
  <c r="CQ234" i="16" s="1"/>
  <c r="CP242" i="16"/>
  <c r="CQ242" i="16" s="1"/>
  <c r="CP250" i="16"/>
  <c r="CQ250" i="16" s="1"/>
  <c r="CP268" i="16"/>
  <c r="CQ268" i="16" s="1"/>
  <c r="CP269" i="16"/>
  <c r="CQ269" i="16" s="1"/>
  <c r="CP89" i="16"/>
  <c r="CQ89" i="16" s="1"/>
  <c r="CP97" i="16"/>
  <c r="CQ97" i="16" s="1"/>
  <c r="CP105" i="16"/>
  <c r="CQ105" i="16" s="1"/>
  <c r="CP113" i="16"/>
  <c r="CQ113" i="16" s="1"/>
  <c r="CP121" i="16"/>
  <c r="CQ121" i="16" s="1"/>
  <c r="CP129" i="16"/>
  <c r="CQ129" i="16" s="1"/>
  <c r="CP137" i="16"/>
  <c r="CQ137" i="16" s="1"/>
  <c r="CP145" i="16"/>
  <c r="CQ145" i="16" s="1"/>
  <c r="CP153" i="16"/>
  <c r="CQ153" i="16" s="1"/>
  <c r="CP161" i="16"/>
  <c r="CQ161" i="16" s="1"/>
  <c r="CP169" i="16"/>
  <c r="CQ169" i="16" s="1"/>
  <c r="CP177" i="16"/>
  <c r="CQ177" i="16" s="1"/>
  <c r="CP185" i="16"/>
  <c r="CQ185" i="16" s="1"/>
  <c r="CP193" i="16"/>
  <c r="CQ193" i="16" s="1"/>
  <c r="CP201" i="16"/>
  <c r="CQ201" i="16" s="1"/>
  <c r="CP209" i="16"/>
  <c r="CQ209" i="16" s="1"/>
  <c r="CP217" i="16"/>
  <c r="CQ217" i="16" s="1"/>
  <c r="CP225" i="16"/>
  <c r="CQ225" i="16" s="1"/>
  <c r="CP233" i="16"/>
  <c r="CQ233" i="16" s="1"/>
  <c r="CP241" i="16"/>
  <c r="CQ241" i="16" s="1"/>
  <c r="CP249" i="16"/>
  <c r="CQ249" i="16" s="1"/>
  <c r="DD26" i="16"/>
  <c r="DE26" i="16" s="1"/>
  <c r="DD34" i="16"/>
  <c r="DE34" i="16" s="1"/>
  <c r="DD42" i="16"/>
  <c r="DE42" i="16" s="1"/>
  <c r="DD50" i="16"/>
  <c r="DE50" i="16" s="1"/>
  <c r="CP57" i="16"/>
  <c r="CQ57" i="16" s="1"/>
  <c r="CP88" i="16"/>
  <c r="CQ88" i="16" s="1"/>
  <c r="CP96" i="16"/>
  <c r="CQ96" i="16" s="1"/>
  <c r="CP104" i="16"/>
  <c r="CQ104" i="16" s="1"/>
  <c r="CP112" i="16"/>
  <c r="CQ112" i="16" s="1"/>
  <c r="CP120" i="16"/>
  <c r="CQ120" i="16" s="1"/>
  <c r="CP128" i="16"/>
  <c r="CQ128" i="16" s="1"/>
  <c r="CP136" i="16"/>
  <c r="CQ136" i="16" s="1"/>
  <c r="CP144" i="16"/>
  <c r="CQ144" i="16" s="1"/>
  <c r="CP152" i="16"/>
  <c r="CQ152" i="16" s="1"/>
  <c r="CP160" i="16"/>
  <c r="CQ160" i="16" s="1"/>
  <c r="CP168" i="16"/>
  <c r="CQ168" i="16" s="1"/>
  <c r="CP176" i="16"/>
  <c r="CQ176" i="16" s="1"/>
  <c r="CP184" i="16"/>
  <c r="CQ184" i="16" s="1"/>
  <c r="CP60" i="16"/>
  <c r="CQ60" i="16" s="1"/>
  <c r="CP64" i="16"/>
  <c r="CQ64" i="16" s="1"/>
  <c r="CP68" i="16"/>
  <c r="CQ68" i="16" s="1"/>
  <c r="CP72" i="16"/>
  <c r="CQ72" i="16" s="1"/>
  <c r="CP76" i="16"/>
  <c r="CQ76" i="16" s="1"/>
  <c r="CP80" i="16"/>
  <c r="CQ80" i="16" s="1"/>
  <c r="CP84" i="16"/>
  <c r="CQ84" i="16" s="1"/>
  <c r="CP192" i="16"/>
  <c r="CQ192" i="16" s="1"/>
  <c r="CP200" i="16"/>
  <c r="CQ200" i="16" s="1"/>
  <c r="CP208" i="16"/>
  <c r="CQ208" i="16" s="1"/>
  <c r="CP216" i="16"/>
  <c r="CQ216" i="16" s="1"/>
  <c r="CP224" i="16"/>
  <c r="CQ224" i="16" s="1"/>
  <c r="CP232" i="16"/>
  <c r="CQ232" i="16" s="1"/>
  <c r="CP240" i="16"/>
  <c r="CQ240" i="16" s="1"/>
  <c r="CP248" i="16"/>
  <c r="CQ248" i="16" s="1"/>
  <c r="CP296" i="16"/>
  <c r="CQ296" i="16" s="1"/>
  <c r="CP273" i="16"/>
  <c r="CQ273" i="16" s="1"/>
  <c r="DD279" i="16"/>
  <c r="DE279" i="16" s="1"/>
  <c r="CP305" i="16"/>
  <c r="CQ305" i="16" s="1"/>
  <c r="CP309" i="16"/>
  <c r="CQ309" i="16" s="1"/>
  <c r="CP313" i="16"/>
  <c r="CQ313" i="16" s="1"/>
  <c r="CP317" i="16"/>
  <c r="CQ317" i="16" s="1"/>
  <c r="CP321" i="16"/>
  <c r="CQ321" i="16" s="1"/>
  <c r="CP325" i="16"/>
  <c r="CQ325" i="16" s="1"/>
  <c r="CP329" i="16"/>
  <c r="CQ329" i="16" s="1"/>
  <c r="CP333" i="16"/>
  <c r="CQ333" i="16" s="1"/>
  <c r="DD347" i="16"/>
  <c r="DE347" i="16" s="1"/>
  <c r="CP514" i="16"/>
  <c r="CQ514" i="16" s="1"/>
  <c r="CP591" i="16"/>
  <c r="CQ591" i="16" s="1"/>
  <c r="CP610" i="16"/>
  <c r="CQ610" i="16" s="1"/>
  <c r="CP261" i="16"/>
  <c r="CQ261" i="16" s="1"/>
  <c r="CP262" i="16"/>
  <c r="CQ262" i="16" s="1"/>
  <c r="CP277" i="16"/>
  <c r="CQ277" i="16" s="1"/>
  <c r="CP349" i="16"/>
  <c r="CQ349" i="16" s="1"/>
  <c r="CP603" i="16"/>
  <c r="CQ603" i="16" s="1"/>
  <c r="CP285" i="16"/>
  <c r="CQ285" i="16" s="1"/>
  <c r="DD291" i="16"/>
  <c r="DE291" i="16" s="1"/>
  <c r="CP595" i="16"/>
  <c r="CQ595" i="16" s="1"/>
  <c r="CP265" i="16"/>
  <c r="CQ265" i="16" s="1"/>
  <c r="CP289" i="16"/>
  <c r="CQ289" i="16" s="1"/>
  <c r="CP607" i="16"/>
  <c r="CQ607" i="16" s="1"/>
  <c r="CP293" i="16"/>
  <c r="CQ293" i="16" s="1"/>
  <c r="DD299" i="16"/>
  <c r="DE299" i="16" s="1"/>
  <c r="CP341" i="16"/>
  <c r="CQ341" i="16" s="1"/>
  <c r="CP357" i="16"/>
  <c r="CQ357" i="16" s="1"/>
  <c r="DD363" i="16"/>
  <c r="DE363" i="16" s="1"/>
  <c r="DD371" i="16"/>
  <c r="DE371" i="16" s="1"/>
  <c r="DD379" i="16"/>
  <c r="DE379" i="16" s="1"/>
  <c r="DD387" i="16"/>
  <c r="DE387" i="16" s="1"/>
  <c r="DD395" i="16"/>
  <c r="DE395" i="16" s="1"/>
  <c r="DD403" i="16"/>
  <c r="DE403" i="16" s="1"/>
  <c r="DD411" i="16"/>
  <c r="DE411" i="16" s="1"/>
  <c r="DD419" i="16"/>
  <c r="DE419" i="16" s="1"/>
  <c r="DD427" i="16"/>
  <c r="DE427" i="16" s="1"/>
  <c r="DD435" i="16"/>
  <c r="DE435" i="16" s="1"/>
  <c r="DD443" i="16"/>
  <c r="DE443" i="16" s="1"/>
  <c r="DD451" i="16"/>
  <c r="DE451" i="16" s="1"/>
  <c r="DD459" i="16"/>
  <c r="DE459" i="16" s="1"/>
  <c r="DD467" i="16"/>
  <c r="DE467" i="16" s="1"/>
  <c r="DD475" i="16"/>
  <c r="DE475" i="16" s="1"/>
  <c r="DD483" i="16"/>
  <c r="DE483" i="16" s="1"/>
  <c r="DD491" i="16"/>
  <c r="DE491" i="16" s="1"/>
  <c r="DD499" i="16"/>
  <c r="DE499" i="16" s="1"/>
  <c r="DD507" i="16"/>
  <c r="DE507" i="16" s="1"/>
  <c r="CP257" i="16"/>
  <c r="CQ257" i="16" s="1"/>
  <c r="CP258" i="16"/>
  <c r="CQ258" i="16" s="1"/>
  <c r="CP297" i="16"/>
  <c r="CQ297" i="16" s="1"/>
  <c r="CP526" i="16"/>
  <c r="CQ526" i="16" s="1"/>
  <c r="CP542" i="16"/>
  <c r="CQ542" i="16" s="1"/>
  <c r="CP558" i="16"/>
  <c r="CQ558" i="16" s="1"/>
  <c r="CP574" i="16"/>
  <c r="CQ574" i="16" s="1"/>
  <c r="CP590" i="16"/>
  <c r="CQ590" i="16" s="1"/>
  <c r="CP594" i="16"/>
  <c r="CQ594" i="16" s="1"/>
  <c r="CP598" i="16"/>
  <c r="CQ598" i="16" s="1"/>
  <c r="CP602" i="16"/>
  <c r="CQ602" i="16" s="1"/>
  <c r="CP606" i="16"/>
  <c r="CQ606" i="16" s="1"/>
  <c r="CP612" i="16"/>
  <c r="CQ612" i="16" s="1"/>
  <c r="CP632" i="16"/>
  <c r="CQ632" i="16" s="1"/>
  <c r="CP854" i="16"/>
  <c r="CQ854" i="16" s="1"/>
  <c r="DD516" i="16"/>
  <c r="DE516" i="16" s="1"/>
  <c r="DD532" i="16"/>
  <c r="DE532" i="16" s="1"/>
  <c r="DD548" i="16"/>
  <c r="DE548" i="16" s="1"/>
  <c r="DD564" i="16"/>
  <c r="DE564" i="16" s="1"/>
  <c r="DD580" i="16"/>
  <c r="DE580" i="16" s="1"/>
  <c r="CP627" i="16"/>
  <c r="CQ627" i="16" s="1"/>
  <c r="DD520" i="16"/>
  <c r="DE520" i="16" s="1"/>
  <c r="DD536" i="16"/>
  <c r="DE536" i="16" s="1"/>
  <c r="DD552" i="16"/>
  <c r="DE552" i="16" s="1"/>
  <c r="DD568" i="16"/>
  <c r="DE568" i="16" s="1"/>
  <c r="DD584" i="16"/>
  <c r="DE584" i="16" s="1"/>
  <c r="CP518" i="16"/>
  <c r="CQ518" i="16" s="1"/>
  <c r="CP519" i="16"/>
  <c r="CQ519" i="16" s="1"/>
  <c r="CP534" i="16"/>
  <c r="CQ534" i="16" s="1"/>
  <c r="CP535" i="16"/>
  <c r="CQ535" i="16" s="1"/>
  <c r="CP550" i="16"/>
  <c r="CQ550" i="16" s="1"/>
  <c r="CP551" i="16"/>
  <c r="CQ551" i="16" s="1"/>
  <c r="CP566" i="16"/>
  <c r="CQ566" i="16" s="1"/>
  <c r="CP567" i="16"/>
  <c r="CQ567" i="16" s="1"/>
  <c r="CP582" i="16"/>
  <c r="CQ582" i="16" s="1"/>
  <c r="CP583" i="16"/>
  <c r="CQ583" i="16" s="1"/>
  <c r="CP619" i="16"/>
  <c r="CQ619" i="16" s="1"/>
  <c r="CP622" i="16"/>
  <c r="CQ622" i="16" s="1"/>
  <c r="CP645" i="16"/>
  <c r="CQ645" i="16" s="1"/>
  <c r="CP788" i="16"/>
  <c r="CQ788" i="16" s="1"/>
  <c r="CP615" i="16"/>
  <c r="CQ615" i="16" s="1"/>
  <c r="CP618" i="16"/>
  <c r="CQ618" i="16" s="1"/>
  <c r="CP624" i="16"/>
  <c r="CQ624" i="16" s="1"/>
  <c r="CP634" i="16"/>
  <c r="CQ634" i="16" s="1"/>
  <c r="CP636" i="16"/>
  <c r="CQ636" i="16" s="1"/>
  <c r="CP656" i="16"/>
  <c r="CQ656" i="16" s="1"/>
  <c r="CP672" i="16"/>
  <c r="CQ672" i="16" s="1"/>
  <c r="CP688" i="16"/>
  <c r="CQ688" i="16" s="1"/>
  <c r="CP704" i="16"/>
  <c r="CQ704" i="16" s="1"/>
  <c r="CP720" i="16"/>
  <c r="CQ720" i="16" s="1"/>
  <c r="CP736" i="16"/>
  <c r="CQ736" i="16" s="1"/>
  <c r="CP752" i="16"/>
  <c r="CQ752" i="16" s="1"/>
  <c r="CP522" i="16"/>
  <c r="CQ522" i="16" s="1"/>
  <c r="CP523" i="16"/>
  <c r="CQ523" i="16" s="1"/>
  <c r="CP538" i="16"/>
  <c r="CQ538" i="16" s="1"/>
  <c r="CP539" i="16"/>
  <c r="CQ539" i="16" s="1"/>
  <c r="CP554" i="16"/>
  <c r="CQ554" i="16" s="1"/>
  <c r="CP555" i="16"/>
  <c r="CQ555" i="16" s="1"/>
  <c r="CP570" i="16"/>
  <c r="CQ570" i="16" s="1"/>
  <c r="CP571" i="16"/>
  <c r="CQ571" i="16" s="1"/>
  <c r="CP586" i="16"/>
  <c r="CQ586" i="16" s="1"/>
  <c r="CP587" i="16"/>
  <c r="CQ587" i="16" s="1"/>
  <c r="CP611" i="16"/>
  <c r="CQ611" i="16" s="1"/>
  <c r="CP614" i="16"/>
  <c r="CQ614" i="16" s="1"/>
  <c r="CP620" i="16"/>
  <c r="CQ620" i="16" s="1"/>
  <c r="CP631" i="16"/>
  <c r="CQ631" i="16" s="1"/>
  <c r="CP649" i="16"/>
  <c r="CQ649" i="16" s="1"/>
  <c r="CP772" i="16"/>
  <c r="CQ772" i="16" s="1"/>
  <c r="DD829" i="16"/>
  <c r="DE829" i="16" s="1"/>
  <c r="CP839" i="16"/>
  <c r="CQ839" i="16" s="1"/>
  <c r="DD861" i="16"/>
  <c r="DE861" i="16" s="1"/>
  <c r="CP871" i="16"/>
  <c r="CQ871" i="16" s="1"/>
  <c r="DD881" i="16"/>
  <c r="DE881" i="16" s="1"/>
  <c r="DD889" i="16"/>
  <c r="DE889" i="16" s="1"/>
  <c r="DD897" i="16"/>
  <c r="DE897" i="16" s="1"/>
  <c r="DD905" i="16"/>
  <c r="DE905" i="16" s="1"/>
  <c r="DD913" i="16"/>
  <c r="DE913" i="16" s="1"/>
  <c r="DD921" i="16"/>
  <c r="DE921" i="16" s="1"/>
  <c r="DD929" i="16"/>
  <c r="DE929" i="16" s="1"/>
  <c r="DD937" i="16"/>
  <c r="DE937" i="16" s="1"/>
  <c r="DD945" i="16"/>
  <c r="DE945" i="16" s="1"/>
  <c r="DD965" i="16"/>
  <c r="DE965" i="16" s="1"/>
  <c r="DD997" i="16"/>
  <c r="DE997" i="16" s="1"/>
  <c r="CP769" i="16"/>
  <c r="CQ769" i="16" s="1"/>
  <c r="DD771" i="16"/>
  <c r="DE771" i="16" s="1"/>
  <c r="CP777" i="16"/>
  <c r="CQ777" i="16" s="1"/>
  <c r="DD779" i="16"/>
  <c r="DE779" i="16" s="1"/>
  <c r="CP785" i="16"/>
  <c r="CQ785" i="16" s="1"/>
  <c r="DD787" i="16"/>
  <c r="DE787" i="16" s="1"/>
  <c r="DD825" i="16"/>
  <c r="DE825" i="16" s="1"/>
  <c r="CP833" i="16"/>
  <c r="CQ833" i="16" s="1"/>
  <c r="CP835" i="16"/>
  <c r="CQ835" i="16" s="1"/>
  <c r="DD857" i="16"/>
  <c r="DE857" i="16" s="1"/>
  <c r="CP865" i="16"/>
  <c r="CQ865" i="16" s="1"/>
  <c r="CP867" i="16"/>
  <c r="CQ867" i="16" s="1"/>
  <c r="DD765" i="16"/>
  <c r="DE765" i="16" s="1"/>
  <c r="CP771" i="16"/>
  <c r="CQ771" i="16" s="1"/>
  <c r="DD773" i="16"/>
  <c r="DE773" i="16" s="1"/>
  <c r="CP779" i="16"/>
  <c r="CQ779" i="16" s="1"/>
  <c r="DD781" i="16"/>
  <c r="DE781" i="16" s="1"/>
  <c r="CP787" i="16"/>
  <c r="CQ787" i="16" s="1"/>
  <c r="DD789" i="16"/>
  <c r="DE789" i="16" s="1"/>
  <c r="DD817" i="16"/>
  <c r="DE817" i="16" s="1"/>
  <c r="CP825" i="16"/>
  <c r="CQ825" i="16" s="1"/>
  <c r="CP827" i="16"/>
  <c r="CQ827" i="16" s="1"/>
  <c r="DD849" i="16"/>
  <c r="DE849" i="16" s="1"/>
  <c r="CP857" i="16"/>
  <c r="CQ857" i="16" s="1"/>
  <c r="CP859" i="16"/>
  <c r="CQ859" i="16" s="1"/>
  <c r="CP891" i="16"/>
  <c r="CQ891" i="16" s="1"/>
  <c r="CP899" i="16"/>
  <c r="CQ899" i="16" s="1"/>
  <c r="CP823" i="16"/>
  <c r="CQ823" i="16" s="1"/>
  <c r="CP855" i="16"/>
  <c r="CQ855" i="16" s="1"/>
  <c r="CP765" i="16"/>
  <c r="CQ765" i="16" s="1"/>
  <c r="DD767" i="16"/>
  <c r="DE767" i="16" s="1"/>
  <c r="CP773" i="16"/>
  <c r="CQ773" i="16" s="1"/>
  <c r="DD775" i="16"/>
  <c r="DE775" i="16" s="1"/>
  <c r="CP781" i="16"/>
  <c r="CQ781" i="16" s="1"/>
  <c r="DD783" i="16"/>
  <c r="DE783" i="16" s="1"/>
  <c r="CP789" i="16"/>
  <c r="CQ789" i="16" s="1"/>
  <c r="DD793" i="16"/>
  <c r="DE793" i="16" s="1"/>
  <c r="DD797" i="16"/>
  <c r="DE797" i="16" s="1"/>
  <c r="DD801" i="16"/>
  <c r="DE801" i="16" s="1"/>
  <c r="DD805" i="16"/>
  <c r="DE805" i="16" s="1"/>
  <c r="DD809" i="16"/>
  <c r="DE809" i="16" s="1"/>
  <c r="CP817" i="16"/>
  <c r="CQ817" i="16" s="1"/>
  <c r="CP819" i="16"/>
  <c r="CQ819" i="16" s="1"/>
  <c r="DD841" i="16"/>
  <c r="DE841" i="16" s="1"/>
  <c r="CP849" i="16"/>
  <c r="CQ849" i="16" s="1"/>
  <c r="CP851" i="16"/>
  <c r="CQ851" i="16" s="1"/>
  <c r="DD873" i="16"/>
  <c r="DE873" i="16" s="1"/>
  <c r="CP767" i="16"/>
  <c r="CQ767" i="16" s="1"/>
  <c r="DD769" i="16"/>
  <c r="DE769" i="16" s="1"/>
  <c r="CP775" i="16"/>
  <c r="CQ775" i="16" s="1"/>
  <c r="DD777" i="16"/>
  <c r="DE777" i="16" s="1"/>
  <c r="CP783" i="16"/>
  <c r="CQ783" i="16" s="1"/>
  <c r="DD785" i="16"/>
  <c r="DE785" i="16" s="1"/>
  <c r="CP793" i="16"/>
  <c r="CQ793" i="16" s="1"/>
  <c r="CP797" i="16"/>
  <c r="CQ797" i="16" s="1"/>
  <c r="CP801" i="16"/>
  <c r="CQ801" i="16" s="1"/>
  <c r="CP805" i="16"/>
  <c r="CQ805" i="16" s="1"/>
  <c r="CP809" i="16"/>
  <c r="CQ809" i="16" s="1"/>
  <c r="DD833" i="16"/>
  <c r="DE833" i="16" s="1"/>
  <c r="CP841" i="16"/>
  <c r="CQ841" i="16" s="1"/>
  <c r="DD865" i="16"/>
  <c r="DE865" i="16" s="1"/>
  <c r="CP873" i="16"/>
  <c r="CQ873" i="16" s="1"/>
  <c r="CP1012" i="16"/>
  <c r="CQ1012" i="16" s="1"/>
  <c r="DD1018" i="16"/>
  <c r="DE1018" i="16" s="1"/>
  <c r="DD1030" i="16"/>
  <c r="DE1030" i="16" s="1"/>
  <c r="CP1040" i="16"/>
  <c r="CQ1040" i="16" s="1"/>
  <c r="DD1062" i="16"/>
  <c r="DE1062" i="16" s="1"/>
  <c r="CP956" i="16"/>
  <c r="CQ956" i="16" s="1"/>
  <c r="CP964" i="16"/>
  <c r="CQ964" i="16" s="1"/>
  <c r="CP972" i="16"/>
  <c r="CQ972" i="16" s="1"/>
  <c r="CP980" i="16"/>
  <c r="CQ980" i="16" s="1"/>
  <c r="CP988" i="16"/>
  <c r="CQ988" i="16" s="1"/>
  <c r="CP996" i="16"/>
  <c r="CQ996" i="16" s="1"/>
  <c r="CP1004" i="16"/>
  <c r="CQ1004" i="16" s="1"/>
  <c r="CP1010" i="16"/>
  <c r="CQ1010" i="16" s="1"/>
  <c r="CP1017" i="16"/>
  <c r="CQ1017" i="16" s="1"/>
  <c r="DD1022" i="16"/>
  <c r="DE1022" i="16" s="1"/>
  <c r="DD1026" i="16"/>
  <c r="DE1026" i="16" s="1"/>
  <c r="CP1036" i="16"/>
  <c r="CQ1036" i="16" s="1"/>
  <c r="CP1042" i="16"/>
  <c r="CQ1042" i="16" s="1"/>
  <c r="DD1058" i="16"/>
  <c r="DE1058" i="16" s="1"/>
  <c r="CP1068" i="16"/>
  <c r="CQ1068" i="16" s="1"/>
  <c r="DD1078" i="16"/>
  <c r="DE1078" i="16" s="1"/>
  <c r="CP1084" i="16"/>
  <c r="CQ1084" i="16" s="1"/>
  <c r="DD1094" i="16"/>
  <c r="DE1094" i="16" s="1"/>
  <c r="CP1100" i="16"/>
  <c r="CQ1100" i="16" s="1"/>
  <c r="DD1110" i="16"/>
  <c r="DE1110" i="16" s="1"/>
  <c r="CP1116" i="16"/>
  <c r="CQ1116" i="16" s="1"/>
  <c r="DD1126" i="16"/>
  <c r="DE1126" i="16" s="1"/>
  <c r="CP1132" i="16"/>
  <c r="CQ1132" i="16" s="1"/>
  <c r="DD1142" i="16"/>
  <c r="DE1142" i="16" s="1"/>
  <c r="CP1148" i="16"/>
  <c r="CQ1148" i="16" s="1"/>
  <c r="DD1158" i="16"/>
  <c r="DE1158" i="16" s="1"/>
  <c r="CP1164" i="16"/>
  <c r="CQ1164" i="16" s="1"/>
  <c r="DD1174" i="16"/>
  <c r="DE1174" i="16" s="1"/>
  <c r="CP1180" i="16"/>
  <c r="CQ1180" i="16" s="1"/>
  <c r="CP1016" i="16"/>
  <c r="CQ1016" i="16" s="1"/>
  <c r="CP1021" i="16"/>
  <c r="CQ1021" i="16" s="1"/>
  <c r="CP1032" i="16"/>
  <c r="CQ1032" i="16" s="1"/>
  <c r="CP1038" i="16"/>
  <c r="CQ1038" i="16" s="1"/>
  <c r="CP1064" i="16"/>
  <c r="CQ1064" i="16" s="1"/>
  <c r="CP1014" i="16"/>
  <c r="CQ1014" i="16" s="1"/>
  <c r="CP1020" i="16"/>
  <c r="CQ1020" i="16" s="1"/>
  <c r="CP1028" i="16"/>
  <c r="CQ1028" i="16" s="1"/>
  <c r="CP1034" i="16"/>
  <c r="CQ1034" i="16" s="1"/>
  <c r="CP1060" i="16"/>
  <c r="CQ1060" i="16" s="1"/>
  <c r="CP1080" i="16"/>
  <c r="CQ1080" i="16" s="1"/>
  <c r="CP1096" i="16"/>
  <c r="CQ1096" i="16" s="1"/>
  <c r="CP1112" i="16"/>
  <c r="CQ1112" i="16" s="1"/>
  <c r="CP1128" i="16"/>
  <c r="CQ1128" i="16" s="1"/>
  <c r="CP1144" i="16"/>
  <c r="CQ1144" i="16" s="1"/>
  <c r="CP1160" i="16"/>
  <c r="CQ1160" i="16" s="1"/>
  <c r="CP1176" i="16"/>
  <c r="CQ1176" i="16" s="1"/>
  <c r="CP1024" i="16"/>
  <c r="CQ1024" i="16" s="1"/>
  <c r="CP1056" i="16"/>
  <c r="CQ1056" i="16" s="1"/>
  <c r="CP952" i="16"/>
  <c r="CQ952" i="16" s="1"/>
  <c r="CP960" i="16"/>
  <c r="CQ960" i="16" s="1"/>
  <c r="CP968" i="16"/>
  <c r="CQ968" i="16" s="1"/>
  <c r="CP976" i="16"/>
  <c r="CQ976" i="16" s="1"/>
  <c r="CP984" i="16"/>
  <c r="CQ984" i="16" s="1"/>
  <c r="CP992" i="16"/>
  <c r="CQ992" i="16" s="1"/>
  <c r="CP1000" i="16"/>
  <c r="CQ1000" i="16" s="1"/>
  <c r="CP1008" i="16"/>
  <c r="CQ1008" i="16" s="1"/>
  <c r="DD1010" i="16"/>
  <c r="DE1010" i="16" s="1"/>
  <c r="DD1012" i="16"/>
  <c r="DE1012" i="16" s="1"/>
  <c r="CP1022" i="16"/>
  <c r="CQ1022" i="16" s="1"/>
  <c r="CP1026" i="16"/>
  <c r="CQ1026" i="16" s="1"/>
  <c r="DD1042" i="16"/>
  <c r="DE1042" i="16" s="1"/>
  <c r="CP1052" i="16"/>
  <c r="CQ1052" i="16" s="1"/>
  <c r="CP1058" i="16"/>
  <c r="CQ1058" i="16" s="1"/>
  <c r="DD1070" i="16"/>
  <c r="DE1070" i="16" s="1"/>
  <c r="CP1076" i="16"/>
  <c r="CQ1076" i="16" s="1"/>
  <c r="DD1086" i="16"/>
  <c r="DE1086" i="16" s="1"/>
  <c r="CP1092" i="16"/>
  <c r="CQ1092" i="16" s="1"/>
  <c r="DD1102" i="16"/>
  <c r="DE1102" i="16" s="1"/>
  <c r="CP1108" i="16"/>
  <c r="CQ1108" i="16" s="1"/>
  <c r="DD1118" i="16"/>
  <c r="DE1118" i="16" s="1"/>
  <c r="CP1124" i="16"/>
  <c r="CQ1124" i="16" s="1"/>
  <c r="DD1134" i="16"/>
  <c r="DE1134" i="16" s="1"/>
  <c r="CP1140" i="16"/>
  <c r="CQ1140" i="16" s="1"/>
  <c r="DD1150" i="16"/>
  <c r="DE1150" i="16" s="1"/>
  <c r="CP1156" i="16"/>
  <c r="CQ1156" i="16" s="1"/>
  <c r="DD1166" i="16"/>
  <c r="DE1166" i="16" s="1"/>
  <c r="CP1172" i="16"/>
  <c r="CQ1172" i="16" s="1"/>
  <c r="DD1182" i="16"/>
  <c r="DE1182" i="16" s="1"/>
  <c r="CP1188" i="16"/>
  <c r="CQ1188" i="16" s="1"/>
  <c r="CP1048" i="16"/>
  <c r="CQ1048" i="16" s="1"/>
  <c r="CP1054" i="16"/>
  <c r="CQ1054" i="16" s="1"/>
  <c r="DD1190" i="16"/>
  <c r="DE1190" i="16" s="1"/>
  <c r="CP1208" i="16"/>
  <c r="CQ1208" i="16" s="1"/>
  <c r="CP1224" i="16"/>
  <c r="CQ1224" i="16" s="1"/>
  <c r="CP1240" i="16"/>
  <c r="CQ1240" i="16" s="1"/>
  <c r="CP1256" i="16"/>
  <c r="CQ1256" i="16" s="1"/>
  <c r="CP1271" i="16"/>
  <c r="CQ1271" i="16" s="1"/>
  <c r="CP1272" i="16"/>
  <c r="CQ1272" i="16" s="1"/>
  <c r="CP1287" i="16"/>
  <c r="CQ1287" i="16" s="1"/>
  <c r="CP1303" i="16"/>
  <c r="CQ1303" i="16" s="1"/>
  <c r="CP1323" i="16"/>
  <c r="CQ1323" i="16" s="1"/>
  <c r="CP1205" i="16"/>
  <c r="CQ1205" i="16" s="1"/>
  <c r="CP1206" i="16"/>
  <c r="CQ1206" i="16" s="1"/>
  <c r="CP1221" i="16"/>
  <c r="CQ1221" i="16" s="1"/>
  <c r="CP1222" i="16"/>
  <c r="CQ1222" i="16" s="1"/>
  <c r="CP1237" i="16"/>
  <c r="CQ1237" i="16" s="1"/>
  <c r="CP1253" i="16"/>
  <c r="CQ1253" i="16" s="1"/>
  <c r="CP1254" i="16"/>
  <c r="CQ1254" i="16" s="1"/>
  <c r="CP1269" i="16"/>
  <c r="CQ1269" i="16" s="1"/>
  <c r="CP1270" i="16"/>
  <c r="CQ1270" i="16" s="1"/>
  <c r="CP1285" i="16"/>
  <c r="CQ1285" i="16" s="1"/>
  <c r="CP1286" i="16"/>
  <c r="CQ1286" i="16" s="1"/>
  <c r="CP1288" i="16"/>
  <c r="CQ1288" i="16" s="1"/>
  <c r="CP1301" i="16"/>
  <c r="CQ1301" i="16" s="1"/>
  <c r="CP1302" i="16"/>
  <c r="CQ1302" i="16" s="1"/>
  <c r="CP1304" i="16"/>
  <c r="CQ1304" i="16" s="1"/>
  <c r="CP1314" i="16"/>
  <c r="CQ1314" i="16" s="1"/>
  <c r="CP1322" i="16"/>
  <c r="CQ1322" i="16" s="1"/>
  <c r="CP1191" i="16"/>
  <c r="CQ1191" i="16" s="1"/>
  <c r="CP1192" i="16"/>
  <c r="CQ1192" i="16" s="1"/>
  <c r="CP1193" i="16"/>
  <c r="CQ1193" i="16" s="1"/>
  <c r="CP1195" i="16"/>
  <c r="CQ1195" i="16" s="1"/>
  <c r="CP1196" i="16"/>
  <c r="CQ1196" i="16" s="1"/>
  <c r="CP1197" i="16"/>
  <c r="CQ1197" i="16" s="1"/>
  <c r="CP1199" i="16"/>
  <c r="CQ1199" i="16" s="1"/>
  <c r="CP1200" i="16"/>
  <c r="CQ1200" i="16" s="1"/>
  <c r="CP1201" i="16"/>
  <c r="CQ1201" i="16" s="1"/>
  <c r="CP1202" i="16"/>
  <c r="CQ1202" i="16" s="1"/>
  <c r="CP1203" i="16"/>
  <c r="CQ1203" i="16" s="1"/>
  <c r="CP1204" i="16"/>
  <c r="CQ1204" i="16" s="1"/>
  <c r="CP1219" i="16"/>
  <c r="CQ1219" i="16" s="1"/>
  <c r="CP1220" i="16"/>
  <c r="CQ1220" i="16" s="1"/>
  <c r="CP1235" i="16"/>
  <c r="CQ1235" i="16" s="1"/>
  <c r="CP1236" i="16"/>
  <c r="CQ1236" i="16" s="1"/>
  <c r="CP1238" i="16"/>
  <c r="CQ1238" i="16" s="1"/>
  <c r="CP1251" i="16"/>
  <c r="CQ1251" i="16" s="1"/>
  <c r="CP1252" i="16"/>
  <c r="CQ1252" i="16" s="1"/>
  <c r="CP1267" i="16"/>
  <c r="CQ1267" i="16" s="1"/>
  <c r="CP1268" i="16"/>
  <c r="CQ1268" i="16" s="1"/>
  <c r="CP1283" i="16"/>
  <c r="CQ1283" i="16" s="1"/>
  <c r="CP1299" i="16"/>
  <c r="CQ1299" i="16" s="1"/>
  <c r="CP1313" i="16"/>
  <c r="CQ1313" i="16" s="1"/>
  <c r="CP1321" i="16"/>
  <c r="CQ1321" i="16" s="1"/>
  <c r="CP1329" i="16"/>
  <c r="CQ1329" i="16" s="1"/>
  <c r="CP1194" i="16"/>
  <c r="CQ1194" i="16" s="1"/>
  <c r="CP1198" i="16"/>
  <c r="CQ1198" i="16" s="1"/>
  <c r="CP1217" i="16"/>
  <c r="CQ1217" i="16" s="1"/>
  <c r="CP1218" i="16"/>
  <c r="CQ1218" i="16" s="1"/>
  <c r="CP1249" i="16"/>
  <c r="CQ1249" i="16" s="1"/>
  <c r="CP1250" i="16"/>
  <c r="CQ1250" i="16" s="1"/>
  <c r="CP1265" i="16"/>
  <c r="CQ1265" i="16" s="1"/>
  <c r="CP1266" i="16"/>
  <c r="CQ1266" i="16" s="1"/>
  <c r="CP1281" i="16"/>
  <c r="CQ1281" i="16" s="1"/>
  <c r="CP1282" i="16"/>
  <c r="CQ1282" i="16" s="1"/>
  <c r="CP1284" i="16"/>
  <c r="CQ1284" i="16" s="1"/>
  <c r="CP1297" i="16"/>
  <c r="CQ1297" i="16" s="1"/>
  <c r="CP1298" i="16"/>
  <c r="CQ1298" i="16" s="1"/>
  <c r="CP1300" i="16"/>
  <c r="CQ1300" i="16" s="1"/>
  <c r="CP1216" i="16"/>
  <c r="CQ1216" i="16" s="1"/>
  <c r="CP1232" i="16"/>
  <c r="CQ1232" i="16" s="1"/>
  <c r="CP1233" i="16"/>
  <c r="CQ1233" i="16" s="1"/>
  <c r="CP1234" i="16"/>
  <c r="CQ1234" i="16" s="1"/>
  <c r="CP1248" i="16"/>
  <c r="CQ1248" i="16" s="1"/>
  <c r="CP1264" i="16"/>
  <c r="CQ1264" i="16" s="1"/>
  <c r="CP1319" i="16"/>
  <c r="CQ1319" i="16" s="1"/>
  <c r="CP1213" i="16"/>
  <c r="CQ1213" i="16" s="1"/>
  <c r="CP1214" i="16"/>
  <c r="CQ1214" i="16" s="1"/>
  <c r="CP1229" i="16"/>
  <c r="CQ1229" i="16" s="1"/>
  <c r="CP1230" i="16"/>
  <c r="CQ1230" i="16" s="1"/>
  <c r="CP1245" i="16"/>
  <c r="CQ1245" i="16" s="1"/>
  <c r="CP1246" i="16"/>
  <c r="CQ1246" i="16" s="1"/>
  <c r="CP1261" i="16"/>
  <c r="CQ1261" i="16" s="1"/>
  <c r="CP1262" i="16"/>
  <c r="CQ1262" i="16" s="1"/>
  <c r="CP1277" i="16"/>
  <c r="CQ1277" i="16" s="1"/>
  <c r="CP1280" i="16"/>
  <c r="CQ1280" i="16" s="1"/>
  <c r="CP1294" i="16"/>
  <c r="CQ1294" i="16" s="1"/>
  <c r="CP1296" i="16"/>
  <c r="CQ1296" i="16" s="1"/>
  <c r="CP1309" i="16"/>
  <c r="CQ1309" i="16" s="1"/>
  <c r="CP1310" i="16"/>
  <c r="CQ1310" i="16" s="1"/>
  <c r="CP1318" i="16"/>
  <c r="CQ1318" i="16" s="1"/>
  <c r="CP1326" i="16"/>
  <c r="CQ1326" i="16" s="1"/>
  <c r="CP1330" i="16"/>
  <c r="CQ1330" i="16" s="1"/>
  <c r="CP1332" i="16"/>
  <c r="CQ1332" i="16" s="1"/>
  <c r="CP1333" i="16"/>
  <c r="CQ1333" i="16" s="1"/>
  <c r="DD1386" i="16"/>
  <c r="DE1386" i="16" s="1"/>
  <c r="CP1436" i="16"/>
  <c r="CQ1436" i="16" s="1"/>
  <c r="CP1459" i="16"/>
  <c r="CQ1459" i="16" s="1"/>
  <c r="DD1338" i="16"/>
  <c r="DE1338" i="16" s="1"/>
  <c r="CP1340" i="16"/>
  <c r="CQ1340" i="16" s="1"/>
  <c r="DD1346" i="16"/>
  <c r="DE1346" i="16" s="1"/>
  <c r="CP1348" i="16"/>
  <c r="CQ1348" i="16" s="1"/>
  <c r="DD1354" i="16"/>
  <c r="DE1354" i="16" s="1"/>
  <c r="CP1356" i="16"/>
  <c r="CQ1356" i="16" s="1"/>
  <c r="DD1362" i="16"/>
  <c r="DE1362" i="16" s="1"/>
  <c r="CP1364" i="16"/>
  <c r="CQ1364" i="16" s="1"/>
  <c r="DD1370" i="16"/>
  <c r="DE1370" i="16" s="1"/>
  <c r="CP1372" i="16"/>
  <c r="CQ1372" i="16" s="1"/>
  <c r="DD1378" i="16"/>
  <c r="DE1378" i="16" s="1"/>
  <c r="CP1380" i="16"/>
  <c r="CQ1380" i="16" s="1"/>
  <c r="DD1390" i="16"/>
  <c r="DE1390" i="16" s="1"/>
  <c r="CP1443" i="16"/>
  <c r="CQ1443" i="16" s="1"/>
  <c r="DD1394" i="16"/>
  <c r="DE1394" i="16" s="1"/>
  <c r="CP1416" i="16"/>
  <c r="CQ1416" i="16" s="1"/>
  <c r="CP1396" i="16"/>
  <c r="CQ1396" i="16" s="1"/>
  <c r="CP1430" i="16"/>
  <c r="CQ1430" i="16" s="1"/>
  <c r="DD1330" i="16"/>
  <c r="DE1330" i="16" s="1"/>
  <c r="CP1336" i="16"/>
  <c r="CQ1336" i="16" s="1"/>
  <c r="DD1342" i="16"/>
  <c r="DE1342" i="16" s="1"/>
  <c r="CP1344" i="16"/>
  <c r="CQ1344" i="16" s="1"/>
  <c r="DD1350" i="16"/>
  <c r="DE1350" i="16" s="1"/>
  <c r="CP1352" i="16"/>
  <c r="CQ1352" i="16" s="1"/>
  <c r="DD1358" i="16"/>
  <c r="DE1358" i="16" s="1"/>
  <c r="CP1360" i="16"/>
  <c r="CQ1360" i="16" s="1"/>
  <c r="DD1366" i="16"/>
  <c r="DE1366" i="16" s="1"/>
  <c r="CP1368" i="16"/>
  <c r="CQ1368" i="16" s="1"/>
  <c r="DD1374" i="16"/>
  <c r="DE1374" i="16" s="1"/>
  <c r="CP1376" i="16"/>
  <c r="CQ1376" i="16" s="1"/>
  <c r="DD1382" i="16"/>
  <c r="DE1382" i="16" s="1"/>
  <c r="CP1384" i="16"/>
  <c r="CQ1384" i="16" s="1"/>
  <c r="CP1408" i="16"/>
  <c r="CQ1408" i="16" s="1"/>
  <c r="CP1420" i="16"/>
  <c r="CQ1420" i="16" s="1"/>
  <c r="CP1448" i="16"/>
  <c r="CQ1448" i="16" s="1"/>
  <c r="CP1464" i="16"/>
  <c r="CQ1464" i="16" s="1"/>
  <c r="CP1452" i="16"/>
  <c r="CQ1452" i="16" s="1"/>
  <c r="CP1479" i="16"/>
  <c r="CQ1479" i="16" s="1"/>
  <c r="CP1495" i="16"/>
  <c r="CQ1495" i="16" s="1"/>
  <c r="CP1511" i="16"/>
  <c r="CQ1511" i="16" s="1"/>
  <c r="CP1654" i="16"/>
  <c r="CQ1654" i="16" s="1"/>
  <c r="DD1769" i="16"/>
  <c r="DE1769" i="16" s="1"/>
  <c r="CP1476" i="16"/>
  <c r="CQ1476" i="16" s="1"/>
  <c r="CP1478" i="16"/>
  <c r="CQ1478" i="16" s="1"/>
  <c r="CP1492" i="16"/>
  <c r="CQ1492" i="16" s="1"/>
  <c r="CP1494" i="16"/>
  <c r="CQ1494" i="16" s="1"/>
  <c r="CP1508" i="16"/>
  <c r="CQ1508" i="16" s="1"/>
  <c r="CP1510" i="16"/>
  <c r="CQ1510" i="16" s="1"/>
  <c r="CP1526" i="16"/>
  <c r="CQ1526" i="16" s="1"/>
  <c r="CP1542" i="16"/>
  <c r="CQ1542" i="16" s="1"/>
  <c r="CP1558" i="16"/>
  <c r="CQ1558" i="16" s="1"/>
  <c r="CP1574" i="16"/>
  <c r="CQ1574" i="16" s="1"/>
  <c r="CP1590" i="16"/>
  <c r="CQ1590" i="16" s="1"/>
  <c r="CP1606" i="16"/>
  <c r="CQ1606" i="16" s="1"/>
  <c r="CP1622" i="16"/>
  <c r="CQ1622" i="16" s="1"/>
  <c r="CP1638" i="16"/>
  <c r="CQ1638" i="16" s="1"/>
  <c r="CP1440" i="16"/>
  <c r="CQ1440" i="16" s="1"/>
  <c r="CP1456" i="16"/>
  <c r="CQ1456" i="16" s="1"/>
  <c r="CP1610" i="16"/>
  <c r="CQ1610" i="16" s="1"/>
  <c r="CP1626" i="16"/>
  <c r="CQ1626" i="16" s="1"/>
  <c r="CP1444" i="16"/>
  <c r="CQ1444" i="16" s="1"/>
  <c r="CP1460" i="16"/>
  <c r="CQ1460" i="16" s="1"/>
  <c r="CP1471" i="16"/>
  <c r="CQ1471" i="16" s="1"/>
  <c r="CP1487" i="16"/>
  <c r="CQ1487" i="16" s="1"/>
  <c r="CP1503" i="16"/>
  <c r="CQ1503" i="16" s="1"/>
  <c r="CP1468" i="16"/>
  <c r="CQ1468" i="16" s="1"/>
  <c r="CP1470" i="16"/>
  <c r="CQ1470" i="16" s="1"/>
  <c r="CP1484" i="16"/>
  <c r="CQ1484" i="16" s="1"/>
  <c r="CP1486" i="16"/>
  <c r="CQ1486" i="16" s="1"/>
  <c r="CP1500" i="16"/>
  <c r="CQ1500" i="16" s="1"/>
  <c r="CP1502" i="16"/>
  <c r="CQ1502" i="16" s="1"/>
  <c r="CP1516" i="16"/>
  <c r="CQ1516" i="16" s="1"/>
  <c r="CP1518" i="16"/>
  <c r="CQ1518" i="16" s="1"/>
  <c r="CP1534" i="16"/>
  <c r="CQ1534" i="16" s="1"/>
  <c r="CP1550" i="16"/>
  <c r="CQ1550" i="16" s="1"/>
  <c r="CP1566" i="16"/>
  <c r="CQ1566" i="16" s="1"/>
  <c r="CP1582" i="16"/>
  <c r="CQ1582" i="16" s="1"/>
  <c r="CP1598" i="16"/>
  <c r="CQ1598" i="16" s="1"/>
  <c r="CP1614" i="16"/>
  <c r="CQ1614" i="16" s="1"/>
  <c r="CP1630" i="16"/>
  <c r="CQ1630" i="16" s="1"/>
  <c r="CP1646" i="16"/>
  <c r="CQ1646" i="16" s="1"/>
  <c r="DD1658" i="16"/>
  <c r="DE1658" i="16" s="1"/>
  <c r="DD1662" i="16"/>
  <c r="DE1662" i="16" s="1"/>
  <c r="DD1666" i="16"/>
  <c r="DE1666" i="16" s="1"/>
  <c r="DD1670" i="16"/>
  <c r="DE1670" i="16" s="1"/>
  <c r="DD1674" i="16"/>
  <c r="DE1674" i="16" s="1"/>
  <c r="DD1678" i="16"/>
  <c r="DE1678" i="16" s="1"/>
  <c r="CP1684" i="16"/>
  <c r="CQ1684" i="16" s="1"/>
  <c r="CP1700" i="16"/>
  <c r="CQ1700" i="16" s="1"/>
  <c r="CP1716" i="16"/>
  <c r="CQ1716" i="16" s="1"/>
  <c r="CP1732" i="16"/>
  <c r="CQ1732" i="16" s="1"/>
  <c r="CP1748" i="16"/>
  <c r="CQ1748" i="16" s="1"/>
  <c r="CP1793" i="16"/>
  <c r="CQ1793" i="16" s="1"/>
  <c r="CP1809" i="16"/>
  <c r="CQ1809" i="16" s="1"/>
  <c r="CP1656" i="16"/>
  <c r="CQ1656" i="16" s="1"/>
  <c r="CP1657" i="16"/>
  <c r="CQ1657" i="16" s="1"/>
  <c r="CP1681" i="16"/>
  <c r="CQ1681" i="16" s="1"/>
  <c r="DD1694" i="16"/>
  <c r="DE1694" i="16" s="1"/>
  <c r="CP1697" i="16"/>
  <c r="CQ1697" i="16" s="1"/>
  <c r="DD1710" i="16"/>
  <c r="DE1710" i="16" s="1"/>
  <c r="CP1713" i="16"/>
  <c r="CQ1713" i="16" s="1"/>
  <c r="DD1726" i="16"/>
  <c r="DE1726" i="16" s="1"/>
  <c r="CP1729" i="16"/>
  <c r="CQ1729" i="16" s="1"/>
  <c r="DD1742" i="16"/>
  <c r="DE1742" i="16" s="1"/>
  <c r="CP1745" i="16"/>
  <c r="CQ1745" i="16" s="1"/>
  <c r="CP1772" i="16"/>
  <c r="CQ1772" i="16" s="1"/>
  <c r="CP1828" i="16"/>
  <c r="CQ1828" i="16" s="1"/>
  <c r="DD1690" i="16"/>
  <c r="DE1690" i="16" s="1"/>
  <c r="DD1706" i="16"/>
  <c r="DE1706" i="16" s="1"/>
  <c r="DD1722" i="16"/>
  <c r="DE1722" i="16" s="1"/>
  <c r="DD1738" i="16"/>
  <c r="DE1738" i="16" s="1"/>
  <c r="DD1754" i="16"/>
  <c r="DE1754" i="16" s="1"/>
  <c r="DD1825" i="16"/>
  <c r="DE1825" i="16" s="1"/>
  <c r="CP1692" i="16"/>
  <c r="CQ1692" i="16" s="1"/>
  <c r="CP1708" i="16"/>
  <c r="CQ1708" i="16" s="1"/>
  <c r="CP1724" i="16"/>
  <c r="CQ1724" i="16" s="1"/>
  <c r="CP1740" i="16"/>
  <c r="CQ1740" i="16" s="1"/>
  <c r="CP1756" i="16"/>
  <c r="CQ1756" i="16" s="1"/>
  <c r="CP1785" i="16"/>
  <c r="CQ1785" i="16" s="1"/>
  <c r="CP1801" i="16"/>
  <c r="CQ1801" i="16" s="1"/>
  <c r="CP1817" i="16"/>
  <c r="CQ1817" i="16" s="1"/>
  <c r="CP1689" i="16"/>
  <c r="CQ1689" i="16" s="1"/>
  <c r="CP1705" i="16"/>
  <c r="CQ1705" i="16" s="1"/>
  <c r="CP1721" i="16"/>
  <c r="CQ1721" i="16" s="1"/>
  <c r="CP1737" i="16"/>
  <c r="CQ1737" i="16" s="1"/>
  <c r="CP1753" i="16"/>
  <c r="CQ1753" i="16" s="1"/>
  <c r="CP1767" i="16"/>
  <c r="CQ1767" i="16" s="1"/>
  <c r="CP1778" i="16"/>
  <c r="CQ1778" i="16" s="1"/>
  <c r="CP1688" i="16"/>
  <c r="CQ1688" i="16" s="1"/>
  <c r="CP1704" i="16"/>
  <c r="CQ1704" i="16" s="1"/>
  <c r="CP1720" i="16"/>
  <c r="CQ1720" i="16" s="1"/>
  <c r="CP1736" i="16"/>
  <c r="CQ1736" i="16" s="1"/>
  <c r="CP1752" i="16"/>
  <c r="CQ1752" i="16" s="1"/>
  <c r="CP1797" i="16"/>
  <c r="CQ1797" i="16" s="1"/>
  <c r="CP1813" i="16"/>
  <c r="CQ1813" i="16" s="1"/>
  <c r="DD1759" i="16"/>
  <c r="DE1759" i="16" s="1"/>
  <c r="CP1769" i="16"/>
  <c r="CQ1769" i="16" s="1"/>
  <c r="DD1775" i="16"/>
  <c r="DE1775" i="16" s="1"/>
  <c r="DD1821" i="16"/>
  <c r="DE1821" i="16" s="1"/>
  <c r="CP1827" i="16"/>
  <c r="CQ1827" i="16" s="1"/>
  <c r="DD1837" i="16"/>
  <c r="DE1837" i="16" s="1"/>
  <c r="DD1859" i="16"/>
  <c r="DE1859" i="16" s="1"/>
  <c r="CP1863" i="16"/>
  <c r="CQ1863" i="16" s="1"/>
  <c r="CP1865" i="16"/>
  <c r="CQ1865" i="16" s="1"/>
  <c r="CP1872" i="16"/>
  <c r="CQ1872" i="16" s="1"/>
  <c r="DD1815" i="16"/>
  <c r="DE1815" i="16" s="1"/>
  <c r="DD1817" i="16"/>
  <c r="DE1817" i="16" s="1"/>
  <c r="DD1819" i="16"/>
  <c r="DE1819" i="16" s="1"/>
  <c r="DD1835" i="16"/>
  <c r="DE1835" i="16" s="1"/>
  <c r="DD1847" i="16"/>
  <c r="DE1847" i="16" s="1"/>
  <c r="CP1851" i="16"/>
  <c r="CQ1851" i="16" s="1"/>
  <c r="CP1853" i="16"/>
  <c r="CQ1853" i="16" s="1"/>
  <c r="CP1869" i="16"/>
  <c r="CQ1869" i="16" s="1"/>
  <c r="CP1765" i="16"/>
  <c r="CQ1765" i="16" s="1"/>
  <c r="DD1771" i="16"/>
  <c r="DE1771" i="16" s="1"/>
  <c r="CP1781" i="16"/>
  <c r="CQ1781" i="16" s="1"/>
  <c r="CP1823" i="16"/>
  <c r="CQ1823" i="16" s="1"/>
  <c r="CP1839" i="16"/>
  <c r="CQ1839" i="16" s="1"/>
  <c r="DD1831" i="16"/>
  <c r="DE1831" i="16" s="1"/>
  <c r="DD1855" i="16"/>
  <c r="DE1855" i="16" s="1"/>
  <c r="CP1859" i="16"/>
  <c r="CQ1859" i="16" s="1"/>
  <c r="CP1861" i="16"/>
  <c r="CQ1861" i="16" s="1"/>
  <c r="CP1761" i="16"/>
  <c r="CQ1761" i="16" s="1"/>
  <c r="DD1767" i="16"/>
  <c r="DE1767" i="16" s="1"/>
  <c r="CP1777" i="16"/>
  <c r="CQ1777" i="16" s="1"/>
  <c r="CP1787" i="16"/>
  <c r="CQ1787" i="16" s="1"/>
  <c r="CP1791" i="16"/>
  <c r="CQ1791" i="16" s="1"/>
  <c r="CP1795" i="16"/>
  <c r="CQ1795" i="16" s="1"/>
  <c r="CP1799" i="16"/>
  <c r="CQ1799" i="16" s="1"/>
  <c r="CP1803" i="16"/>
  <c r="CQ1803" i="16" s="1"/>
  <c r="CP1807" i="16"/>
  <c r="CQ1807" i="16" s="1"/>
  <c r="CP1811" i="16"/>
  <c r="CQ1811" i="16" s="1"/>
  <c r="CP1815" i="16"/>
  <c r="CQ1815" i="16" s="1"/>
  <c r="CP1819" i="16"/>
  <c r="CQ1819" i="16" s="1"/>
  <c r="CP1821" i="16"/>
  <c r="CQ1821" i="16" s="1"/>
  <c r="DD1829" i="16"/>
  <c r="DE1829" i="16" s="1"/>
  <c r="CP1835" i="16"/>
  <c r="CQ1835" i="16" s="1"/>
  <c r="CP1837" i="16"/>
  <c r="CQ1837" i="16" s="1"/>
  <c r="DD1843" i="16"/>
  <c r="DE1843" i="16" s="1"/>
  <c r="CP1847" i="16"/>
  <c r="CQ1847" i="16" s="1"/>
  <c r="CP1849" i="16"/>
  <c r="CQ1849" i="16" s="1"/>
  <c r="CP1833" i="16"/>
  <c r="CQ1833" i="16" s="1"/>
  <c r="DD1851" i="16"/>
  <c r="DE1851" i="16" s="1"/>
  <c r="CP1857" i="16"/>
  <c r="CQ1857" i="16" s="1"/>
  <c r="CP1874" i="16"/>
  <c r="CQ1874" i="16" s="1"/>
  <c r="CP1918" i="16"/>
  <c r="CQ1918" i="16" s="1"/>
  <c r="DD1928" i="16"/>
  <c r="DE1928" i="16" s="1"/>
  <c r="CP1934" i="16"/>
  <c r="CQ1934" i="16" s="1"/>
  <c r="DD1944" i="16"/>
  <c r="DE1944" i="16" s="1"/>
  <c r="CP1950" i="16"/>
  <c r="CQ1950" i="16" s="1"/>
  <c r="DD1960" i="16"/>
  <c r="DE1960" i="16" s="1"/>
  <c r="CP1966" i="16"/>
  <c r="CQ1966" i="16" s="1"/>
  <c r="DD1994" i="16"/>
  <c r="DE1994" i="16" s="1"/>
  <c r="CP1876" i="16"/>
  <c r="CQ1876" i="16" s="1"/>
  <c r="CP1878" i="16"/>
  <c r="CQ1878" i="16" s="1"/>
  <c r="CP1880" i="16"/>
  <c r="CQ1880" i="16" s="1"/>
  <c r="CP1882" i="16"/>
  <c r="CQ1882" i="16" s="1"/>
  <c r="CP1884" i="16"/>
  <c r="CQ1884" i="16" s="1"/>
  <c r="CP1886" i="16"/>
  <c r="CQ1886" i="16" s="1"/>
  <c r="CP1888" i="16"/>
  <c r="CQ1888" i="16" s="1"/>
  <c r="CP1890" i="16"/>
  <c r="CQ1890" i="16" s="1"/>
  <c r="CP1892" i="16"/>
  <c r="CQ1892" i="16" s="1"/>
  <c r="CP1894" i="16"/>
  <c r="CQ1894" i="16" s="1"/>
  <c r="CP1896" i="16"/>
  <c r="CQ1896" i="16" s="1"/>
  <c r="CP1898" i="16"/>
  <c r="CQ1898" i="16" s="1"/>
  <c r="CP1900" i="16"/>
  <c r="CQ1900" i="16" s="1"/>
  <c r="CP1902" i="16"/>
  <c r="CQ1902" i="16" s="1"/>
  <c r="CP1904" i="16"/>
  <c r="CQ1904" i="16" s="1"/>
  <c r="CP1906" i="16"/>
  <c r="CQ1906" i="16" s="1"/>
  <c r="CP1908" i="16"/>
  <c r="CQ1908" i="16" s="1"/>
  <c r="CP1910" i="16"/>
  <c r="CQ1910" i="16" s="1"/>
  <c r="CP1912" i="16"/>
  <c r="CQ1912" i="16" s="1"/>
  <c r="CP1914" i="16"/>
  <c r="CQ1914" i="16" s="1"/>
  <c r="CP1916" i="16"/>
  <c r="CQ1916" i="16" s="1"/>
  <c r="CP1932" i="16"/>
  <c r="CQ1932" i="16" s="1"/>
  <c r="CP1948" i="16"/>
  <c r="CQ1948" i="16" s="1"/>
  <c r="CP1964" i="16"/>
  <c r="CQ1964" i="16" s="1"/>
  <c r="CP1976" i="16"/>
  <c r="CQ1976" i="16" s="1"/>
  <c r="CP1984" i="16"/>
  <c r="CQ1984" i="16" s="1"/>
  <c r="CP2004" i="16"/>
  <c r="CQ2004" i="16" s="1"/>
  <c r="DD1868" i="16"/>
  <c r="DE1868" i="16" s="1"/>
  <c r="DD1870" i="16"/>
  <c r="DE1870" i="16" s="1"/>
  <c r="DD1922" i="16"/>
  <c r="DE1922" i="16" s="1"/>
  <c r="CP1928" i="16"/>
  <c r="CQ1928" i="16" s="1"/>
  <c r="DD1938" i="16"/>
  <c r="DE1938" i="16" s="1"/>
  <c r="CP1944" i="16"/>
  <c r="CQ1944" i="16" s="1"/>
  <c r="DD1954" i="16"/>
  <c r="DE1954" i="16" s="1"/>
  <c r="CP1960" i="16"/>
  <c r="CQ1960" i="16" s="1"/>
  <c r="DD1968" i="16"/>
  <c r="DE1968" i="16" s="1"/>
  <c r="DD1920" i="16"/>
  <c r="DE1920" i="16" s="1"/>
  <c r="CP1926" i="16"/>
  <c r="CQ1926" i="16" s="1"/>
  <c r="DD1936" i="16"/>
  <c r="DE1936" i="16" s="1"/>
  <c r="CP1942" i="16"/>
  <c r="CQ1942" i="16" s="1"/>
  <c r="DD1952" i="16"/>
  <c r="DE1952" i="16" s="1"/>
  <c r="CP1958" i="16"/>
  <c r="CQ1958" i="16" s="1"/>
  <c r="CP1868" i="16"/>
  <c r="CQ1868" i="16" s="1"/>
  <c r="CP1924" i="16"/>
  <c r="CQ1924" i="16" s="1"/>
  <c r="CP1940" i="16"/>
  <c r="CQ1940" i="16" s="1"/>
  <c r="CP1956" i="16"/>
  <c r="CQ1956" i="16" s="1"/>
  <c r="CP1970" i="16"/>
  <c r="CQ1970" i="16" s="1"/>
  <c r="CP1972" i="16"/>
  <c r="CQ1972" i="16" s="1"/>
  <c r="CP1980" i="16"/>
  <c r="CQ1980" i="16" s="1"/>
  <c r="CP1988" i="16"/>
  <c r="CQ1988" i="16" s="1"/>
  <c r="CP1870" i="16"/>
  <c r="CQ1870" i="16" s="1"/>
  <c r="DD2022" i="16"/>
  <c r="DE2022" i="16" s="1"/>
  <c r="DD2046" i="16"/>
  <c r="DE2046" i="16" s="1"/>
  <c r="CP2050" i="16"/>
  <c r="CQ2050" i="16" s="1"/>
  <c r="CP2070" i="16"/>
  <c r="CQ2070" i="16" s="1"/>
  <c r="CP2078" i="16"/>
  <c r="CQ2078" i="16" s="1"/>
  <c r="CP2086" i="16"/>
  <c r="CQ2086" i="16" s="1"/>
  <c r="CP2110" i="16"/>
  <c r="CQ2110" i="16" s="1"/>
  <c r="CP2118" i="16"/>
  <c r="CQ2118" i="16" s="1"/>
  <c r="DD2018" i="16"/>
  <c r="DE2018" i="16" s="1"/>
  <c r="CP2025" i="16"/>
  <c r="CQ2025" i="16" s="1"/>
  <c r="DD2034" i="16"/>
  <c r="DE2034" i="16" s="1"/>
  <c r="CP2038" i="16"/>
  <c r="CQ2038" i="16" s="1"/>
  <c r="DD2008" i="16"/>
  <c r="DE2008" i="16" s="1"/>
  <c r="DD2010" i="16"/>
  <c r="DE2010" i="16" s="1"/>
  <c r="CP2022" i="16"/>
  <c r="CQ2022" i="16" s="1"/>
  <c r="DD2042" i="16"/>
  <c r="DE2042" i="16" s="1"/>
  <c r="CP2046" i="16"/>
  <c r="CQ2046" i="16" s="1"/>
  <c r="CP2018" i="16"/>
  <c r="CQ2018" i="16" s="1"/>
  <c r="DD2030" i="16"/>
  <c r="DE2030" i="16" s="1"/>
  <c r="CP2034" i="16"/>
  <c r="CQ2034" i="16" s="1"/>
  <c r="DD2062" i="16"/>
  <c r="DE2062" i="16" s="1"/>
  <c r="CP2066" i="16"/>
  <c r="CQ2066" i="16" s="1"/>
  <c r="CP2074" i="16"/>
  <c r="CQ2074" i="16" s="1"/>
  <c r="CP2082" i="16"/>
  <c r="CQ2082" i="16" s="1"/>
  <c r="CP2114" i="16"/>
  <c r="CQ2114" i="16" s="1"/>
  <c r="CP2122" i="16"/>
  <c r="CQ2122" i="16" s="1"/>
  <c r="CP2006" i="16"/>
  <c r="CQ2006" i="16" s="1"/>
  <c r="CP2014" i="16"/>
  <c r="CQ2014" i="16" s="1"/>
  <c r="CP2024" i="16"/>
  <c r="CQ2024" i="16" s="1"/>
  <c r="DD2050" i="16"/>
  <c r="DE2050" i="16" s="1"/>
  <c r="CP2054" i="16"/>
  <c r="CQ2054" i="16" s="1"/>
  <c r="CP2020" i="16"/>
  <c r="CQ2020" i="16" s="1"/>
  <c r="CP2090" i="16"/>
  <c r="CQ2090" i="16" s="1"/>
  <c r="CP2098" i="16"/>
  <c r="CQ2098" i="16" s="1"/>
  <c r="CP2106" i="16"/>
  <c r="CQ2106" i="16" s="1"/>
  <c r="CP2124" i="16"/>
  <c r="CQ2124" i="16" s="1"/>
  <c r="CP2125" i="16"/>
  <c r="CQ2125" i="16" s="1"/>
  <c r="CP2140" i="16"/>
  <c r="CQ2140" i="16" s="1"/>
  <c r="CP2141" i="16"/>
  <c r="CQ2141" i="16" s="1"/>
  <c r="DD2134" i="16"/>
  <c r="DE2134" i="16" s="1"/>
  <c r="CP2138" i="16"/>
  <c r="CQ2138" i="16" s="1"/>
  <c r="DD2194" i="16"/>
  <c r="DE2194" i="16" s="1"/>
  <c r="CP2196" i="16"/>
  <c r="CQ2196" i="16" s="1"/>
  <c r="DD2210" i="16"/>
  <c r="DE2210" i="16" s="1"/>
  <c r="CP2212" i="16"/>
  <c r="CQ2212" i="16" s="1"/>
  <c r="DD2226" i="16"/>
  <c r="DE2226" i="16" s="1"/>
  <c r="CP2228" i="16"/>
  <c r="CQ2228" i="16" s="1"/>
  <c r="DD2242" i="16"/>
  <c r="DE2242" i="16" s="1"/>
  <c r="CP2244" i="16"/>
  <c r="CQ2244" i="16" s="1"/>
  <c r="DD2258" i="16"/>
  <c r="DE2258" i="16" s="1"/>
  <c r="CP2292" i="16"/>
  <c r="CQ2292" i="16" s="1"/>
  <c r="DD2130" i="16"/>
  <c r="DE2130" i="16" s="1"/>
  <c r="DD2154" i="16"/>
  <c r="DE2154" i="16" s="1"/>
  <c r="DD2162" i="16"/>
  <c r="DE2162" i="16" s="1"/>
  <c r="DD2170" i="16"/>
  <c r="DE2170" i="16" s="1"/>
  <c r="DD2178" i="16"/>
  <c r="DE2178" i="16" s="1"/>
  <c r="DD2186" i="16"/>
  <c r="DE2186" i="16" s="1"/>
  <c r="DD2198" i="16"/>
  <c r="DE2198" i="16" s="1"/>
  <c r="DD2214" i="16"/>
  <c r="DE2214" i="16" s="1"/>
  <c r="DD2230" i="16"/>
  <c r="DE2230" i="16" s="1"/>
  <c r="DD2246" i="16"/>
  <c r="DE2246" i="16" s="1"/>
  <c r="DD2262" i="16"/>
  <c r="DE2262" i="16" s="1"/>
  <c r="CP2132" i="16"/>
  <c r="CQ2132" i="16" s="1"/>
  <c r="CP2133" i="16"/>
  <c r="CQ2133" i="16" s="1"/>
  <c r="DD2126" i="16"/>
  <c r="DE2126" i="16" s="1"/>
  <c r="CP2130" i="16"/>
  <c r="CQ2130" i="16" s="1"/>
  <c r="CP2146" i="16"/>
  <c r="CQ2146" i="16" s="1"/>
  <c r="DD2202" i="16"/>
  <c r="DE2202" i="16" s="1"/>
  <c r="CP2204" i="16"/>
  <c r="CQ2204" i="16" s="1"/>
  <c r="DD2218" i="16"/>
  <c r="DE2218" i="16" s="1"/>
  <c r="CP2220" i="16"/>
  <c r="CQ2220" i="16" s="1"/>
  <c r="DD2234" i="16"/>
  <c r="DE2234" i="16" s="1"/>
  <c r="CP2236" i="16"/>
  <c r="CQ2236" i="16" s="1"/>
  <c r="DD2250" i="16"/>
  <c r="DE2250" i="16" s="1"/>
  <c r="CP2252" i="16"/>
  <c r="CQ2252" i="16" s="1"/>
  <c r="DD2266" i="16"/>
  <c r="DE2266" i="16" s="1"/>
  <c r="CP2268" i="16"/>
  <c r="CQ2268" i="16" s="1"/>
  <c r="CP2128" i="16"/>
  <c r="CQ2128" i="16" s="1"/>
  <c r="CP2144" i="16"/>
  <c r="CQ2144" i="16" s="1"/>
  <c r="CP2284" i="16"/>
  <c r="CQ2284" i="16" s="1"/>
  <c r="D32" i="14" l="1"/>
  <c r="G22" i="14"/>
  <c r="D25" i="14"/>
  <c r="J25" i="14" s="1"/>
  <c r="F9" i="14"/>
  <c r="D15" i="14"/>
  <c r="C16" i="14"/>
  <c r="F31" i="14"/>
  <c r="E32" i="14"/>
  <c r="D24" i="14"/>
  <c r="J24" i="14" s="1"/>
  <c r="F5" i="14"/>
  <c r="I25" i="14"/>
  <c r="I24" i="14"/>
  <c r="G31" i="14" l="1"/>
  <c r="F32" i="14"/>
  <c r="D16" i="14"/>
  <c r="C17" i="14"/>
  <c r="E24" i="14"/>
  <c r="F24" i="14" s="1"/>
  <c r="E25" i="14"/>
  <c r="F25" i="14" s="1"/>
  <c r="H31" i="14" l="1"/>
  <c r="G32" i="14"/>
  <c r="G25" i="14"/>
  <c r="H25" i="14" s="1"/>
  <c r="G24" i="14"/>
  <c r="H24" i="14" s="1"/>
  <c r="C20" i="14"/>
  <c r="C18" i="14"/>
  <c r="D17" i="14"/>
  <c r="I31" i="14" l="1"/>
  <c r="H32" i="14"/>
  <c r="C21" i="14"/>
  <c r="D18" i="14"/>
  <c r="J31" i="14" l="1"/>
  <c r="I32" i="14"/>
  <c r="J32" i="14" l="1"/>
  <c r="K31" i="14"/>
  <c r="K32" i="14" s="1"/>
  <c r="BY1131" i="10" l="1"/>
  <c r="BX1131" i="10"/>
  <c r="BY1130" i="10"/>
  <c r="BX1130" i="10"/>
  <c r="BY1129" i="10"/>
  <c r="BX1129" i="10"/>
  <c r="BY1128" i="10"/>
  <c r="BX1128" i="10"/>
  <c r="BY1127" i="10"/>
  <c r="BX1127" i="10"/>
  <c r="BY1126" i="10"/>
  <c r="BX1126" i="10"/>
  <c r="BY1125" i="10"/>
  <c r="BX1125" i="10"/>
  <c r="BY1124" i="10"/>
  <c r="BX1124" i="10"/>
  <c r="BY1123" i="10"/>
  <c r="BX1123" i="10"/>
  <c r="BY1122" i="10"/>
  <c r="BX1122" i="10"/>
  <c r="BY1121" i="10"/>
  <c r="BX1121" i="10"/>
  <c r="BY1120" i="10"/>
  <c r="BX1120" i="10"/>
  <c r="BY1119" i="10"/>
  <c r="BX1119" i="10"/>
  <c r="BY1118" i="10"/>
  <c r="BX1118" i="10"/>
  <c r="BY1117" i="10"/>
  <c r="BX1117" i="10"/>
  <c r="BY1116" i="10"/>
  <c r="BX1116" i="10"/>
  <c r="BY1115" i="10"/>
  <c r="BX1115" i="10"/>
  <c r="BY1114" i="10"/>
  <c r="BX1114" i="10"/>
  <c r="BY1113" i="10"/>
  <c r="BX1113" i="10"/>
  <c r="BY1112" i="10"/>
  <c r="BX1112" i="10"/>
  <c r="BY1111" i="10"/>
  <c r="BX1111" i="10"/>
  <c r="BY1110" i="10"/>
  <c r="BX1110" i="10"/>
  <c r="BY1109" i="10"/>
  <c r="BX1109" i="10"/>
  <c r="BY1108" i="10"/>
  <c r="BX1108" i="10"/>
  <c r="BY1107" i="10"/>
  <c r="BX1107" i="10"/>
  <c r="BY1106" i="10"/>
  <c r="BX1106" i="10"/>
  <c r="BY1105" i="10"/>
  <c r="BX1105" i="10"/>
  <c r="BY1104" i="10"/>
  <c r="BX1104" i="10"/>
  <c r="BY1103" i="10"/>
  <c r="BX1103" i="10"/>
  <c r="BY1102" i="10"/>
  <c r="BX1102" i="10"/>
  <c r="BY1101" i="10"/>
  <c r="BX1101" i="10"/>
  <c r="BY1100" i="10"/>
  <c r="BX1100" i="10"/>
  <c r="BY1099" i="10"/>
  <c r="BX1099" i="10"/>
  <c r="BY1098" i="10"/>
  <c r="BX1098" i="10"/>
  <c r="BY1097" i="10"/>
  <c r="BX1097" i="10"/>
  <c r="BY1096" i="10"/>
  <c r="BX1096" i="10"/>
  <c r="BY1095" i="10"/>
  <c r="BX1095" i="10"/>
  <c r="BY1094" i="10"/>
  <c r="BX1094" i="10"/>
  <c r="BY1093" i="10"/>
  <c r="BX1093" i="10"/>
  <c r="BY1092" i="10"/>
  <c r="BX1092" i="10"/>
  <c r="BY1091" i="10"/>
  <c r="BX1091" i="10"/>
  <c r="BY1090" i="10"/>
  <c r="BX1090" i="10"/>
  <c r="BY1089" i="10"/>
  <c r="BX1089" i="10"/>
  <c r="BY1088" i="10"/>
  <c r="BX1088" i="10"/>
  <c r="BY1087" i="10"/>
  <c r="BX1087" i="10"/>
  <c r="BY1086" i="10"/>
  <c r="BX1086" i="10"/>
  <c r="BY1085" i="10"/>
  <c r="BX1085" i="10"/>
  <c r="BY1084" i="10"/>
  <c r="BX1084" i="10"/>
  <c r="BY1083" i="10"/>
  <c r="BX1083" i="10"/>
  <c r="BY1082" i="10"/>
  <c r="BX1082" i="10"/>
  <c r="BY1081" i="10"/>
  <c r="BX1081" i="10"/>
  <c r="BY1080" i="10"/>
  <c r="BX1080" i="10"/>
  <c r="BY1079" i="10"/>
  <c r="BX1079" i="10"/>
  <c r="BY1078" i="10"/>
  <c r="BX1078" i="10"/>
  <c r="BY1077" i="10"/>
  <c r="BX1077" i="10"/>
  <c r="BY1076" i="10"/>
  <c r="BX1076" i="10"/>
  <c r="BY1075" i="10"/>
  <c r="BX1075" i="10"/>
  <c r="BY1074" i="10"/>
  <c r="BX1074" i="10"/>
  <c r="BY1073" i="10"/>
  <c r="BX1073" i="10"/>
  <c r="BY1072" i="10"/>
  <c r="BX1072" i="10"/>
  <c r="BY1071" i="10"/>
  <c r="BX1071" i="10"/>
  <c r="BY1070" i="10"/>
  <c r="BX1070" i="10"/>
  <c r="BY1069" i="10"/>
  <c r="BX1069" i="10"/>
  <c r="BY1068" i="10"/>
  <c r="BX1068" i="10"/>
  <c r="BY1067" i="10"/>
  <c r="BX1067" i="10"/>
  <c r="BY1066" i="10"/>
  <c r="BX1066" i="10"/>
  <c r="BY1065" i="10"/>
  <c r="BX1065" i="10"/>
  <c r="BY1064" i="10"/>
  <c r="BX1064" i="10"/>
  <c r="BY1063" i="10"/>
  <c r="BX1063" i="10"/>
  <c r="BY1062" i="10"/>
  <c r="BX1062" i="10"/>
  <c r="BY1061" i="10"/>
  <c r="BX1061" i="10"/>
  <c r="BY1060" i="10"/>
  <c r="BX1060" i="10"/>
  <c r="BY1059" i="10"/>
  <c r="BX1059" i="10"/>
  <c r="BY1058" i="10"/>
  <c r="BX1058" i="10"/>
  <c r="BY1057" i="10"/>
  <c r="BX1057" i="10"/>
  <c r="BY1056" i="10"/>
  <c r="BX1056" i="10"/>
  <c r="BY1055" i="10"/>
  <c r="BX1055" i="10"/>
  <c r="BY1054" i="10"/>
  <c r="BX1054" i="10"/>
  <c r="BY1053" i="10"/>
  <c r="BX1053" i="10"/>
  <c r="BY1052" i="10"/>
  <c r="BX1052" i="10"/>
  <c r="BY1051" i="10"/>
  <c r="BX1051" i="10"/>
  <c r="BY1050" i="10"/>
  <c r="BX1050" i="10"/>
  <c r="BY1049" i="10"/>
  <c r="BX1049" i="10"/>
  <c r="BY1048" i="10"/>
  <c r="BX1048" i="10"/>
  <c r="BY1047" i="10"/>
  <c r="BX1047" i="10"/>
  <c r="BY1046" i="10"/>
  <c r="BX1046" i="10"/>
  <c r="BY1045" i="10"/>
  <c r="BX1045" i="10"/>
  <c r="BY1044" i="10"/>
  <c r="BX1044" i="10"/>
  <c r="BY1043" i="10"/>
  <c r="BX1043" i="10"/>
  <c r="BY1042" i="10"/>
  <c r="BX1042" i="10"/>
  <c r="BY1041" i="10"/>
  <c r="BX1041" i="10"/>
  <c r="BY1040" i="10"/>
  <c r="BX1040" i="10"/>
  <c r="BY1039" i="10"/>
  <c r="BX1039" i="10"/>
  <c r="BY1038" i="10"/>
  <c r="BX1038" i="10"/>
  <c r="BY1037" i="10"/>
  <c r="BX1037" i="10"/>
  <c r="BY1036" i="10"/>
  <c r="BX1036" i="10"/>
  <c r="BY1035" i="10"/>
  <c r="BX1035" i="10"/>
  <c r="BY1034" i="10"/>
  <c r="BX1034" i="10"/>
  <c r="BY1033" i="10"/>
  <c r="BX1033" i="10"/>
  <c r="BY1032" i="10"/>
  <c r="BX1032" i="10"/>
  <c r="BY1031" i="10"/>
  <c r="BX1031" i="10"/>
  <c r="BY1030" i="10"/>
  <c r="BX1030" i="10"/>
  <c r="BY1029" i="10"/>
  <c r="BX1029" i="10"/>
  <c r="BY1028" i="10"/>
  <c r="BX1028" i="10"/>
  <c r="BY1027" i="10"/>
  <c r="BX1027" i="10"/>
  <c r="BY1026" i="10"/>
  <c r="BX1026" i="10"/>
  <c r="BY1025" i="10"/>
  <c r="BX1025" i="10"/>
  <c r="BY1024" i="10"/>
  <c r="BX1024" i="10"/>
  <c r="BY1023" i="10"/>
  <c r="BX1023" i="10"/>
  <c r="BY1022" i="10"/>
  <c r="BX1022" i="10"/>
  <c r="BY1021" i="10"/>
  <c r="BX1021" i="10"/>
  <c r="BY1020" i="10"/>
  <c r="BX1020" i="10"/>
  <c r="BY1019" i="10"/>
  <c r="BX1019" i="10"/>
  <c r="BY1018" i="10"/>
  <c r="BX1018" i="10"/>
  <c r="BY1017" i="10"/>
  <c r="BX1017" i="10"/>
  <c r="BY1016" i="10"/>
  <c r="BX1016" i="10"/>
  <c r="BY1015" i="10"/>
  <c r="BX1015" i="10"/>
  <c r="BY1014" i="10"/>
  <c r="BX1014" i="10"/>
  <c r="BY1013" i="10"/>
  <c r="BX1013" i="10"/>
  <c r="BY1012" i="10"/>
  <c r="BX1012" i="10"/>
  <c r="BY1011" i="10"/>
  <c r="BX1011" i="10"/>
  <c r="BY1010" i="10"/>
  <c r="BX1010" i="10"/>
  <c r="BY1009" i="10"/>
  <c r="BX1009" i="10"/>
  <c r="BY1008" i="10"/>
  <c r="BX1008" i="10"/>
  <c r="BY1007" i="10"/>
  <c r="BX1007" i="10"/>
  <c r="BY1006" i="10"/>
  <c r="BX1006" i="10"/>
  <c r="BY1005" i="10"/>
  <c r="BX1005" i="10"/>
  <c r="BY1004" i="10"/>
  <c r="BX1004" i="10"/>
  <c r="BY1003" i="10"/>
  <c r="BX1003" i="10"/>
  <c r="BY1002" i="10"/>
  <c r="BX1002" i="10"/>
  <c r="BY1001" i="10"/>
  <c r="BX1001" i="10"/>
  <c r="BY1000" i="10"/>
  <c r="BX1000" i="10"/>
  <c r="BY999" i="10"/>
  <c r="BX999" i="10"/>
  <c r="BY998" i="10"/>
  <c r="BX998" i="10"/>
  <c r="BY997" i="10"/>
  <c r="BX997" i="10"/>
  <c r="BY996" i="10"/>
  <c r="BX996" i="10"/>
  <c r="BY995" i="10"/>
  <c r="BX995" i="10"/>
  <c r="BY994" i="10"/>
  <c r="BX994" i="10"/>
  <c r="BY993" i="10"/>
  <c r="BX993" i="10"/>
  <c r="BY992" i="10"/>
  <c r="BX992" i="10"/>
  <c r="BY991" i="10"/>
  <c r="BX991" i="10"/>
  <c r="BY990" i="10"/>
  <c r="BX990" i="10"/>
  <c r="BY989" i="10"/>
  <c r="BX989" i="10"/>
  <c r="BY988" i="10"/>
  <c r="BX988" i="10"/>
  <c r="BY987" i="10"/>
  <c r="BX987" i="10"/>
  <c r="BY986" i="10"/>
  <c r="BX986" i="10"/>
  <c r="BY985" i="10"/>
  <c r="BX985" i="10"/>
  <c r="BY984" i="10"/>
  <c r="BX984" i="10"/>
  <c r="BY983" i="10"/>
  <c r="BX983" i="10"/>
  <c r="BY982" i="10"/>
  <c r="BX982" i="10"/>
  <c r="BY981" i="10"/>
  <c r="BX981" i="10"/>
  <c r="BY980" i="10"/>
  <c r="BX980" i="10"/>
  <c r="BY979" i="10"/>
  <c r="BX979" i="10"/>
  <c r="BY978" i="10"/>
  <c r="BX978" i="10"/>
  <c r="BY977" i="10"/>
  <c r="BX977" i="10"/>
  <c r="BY976" i="10"/>
  <c r="BX976" i="10"/>
  <c r="BY975" i="10"/>
  <c r="BX975" i="10"/>
  <c r="BY974" i="10"/>
  <c r="BX974" i="10"/>
  <c r="BY973" i="10"/>
  <c r="BX973" i="10"/>
  <c r="BY972" i="10"/>
  <c r="BX972" i="10"/>
  <c r="BY971" i="10"/>
  <c r="BX971" i="10"/>
  <c r="BY970" i="10"/>
  <c r="BX970" i="10"/>
  <c r="BY969" i="10"/>
  <c r="BX969" i="10"/>
  <c r="BY968" i="10"/>
  <c r="BX968" i="10"/>
  <c r="BY967" i="10"/>
  <c r="BX967" i="10"/>
  <c r="BY966" i="10"/>
  <c r="BX966" i="10"/>
  <c r="BY965" i="10"/>
  <c r="BX965" i="10"/>
  <c r="BY964" i="10"/>
  <c r="BX964" i="10"/>
  <c r="BY963" i="10"/>
  <c r="BX963" i="10"/>
  <c r="BY962" i="10"/>
  <c r="BX962" i="10"/>
  <c r="BY961" i="10"/>
  <c r="BX961" i="10"/>
  <c r="BY960" i="10"/>
  <c r="BX960" i="10"/>
  <c r="BY959" i="10"/>
  <c r="BX959" i="10"/>
  <c r="BY958" i="10"/>
  <c r="BX958" i="10"/>
  <c r="BY957" i="10"/>
  <c r="BX957" i="10"/>
  <c r="BY956" i="10"/>
  <c r="BX956" i="10"/>
  <c r="BY955" i="10"/>
  <c r="BX955" i="10"/>
  <c r="BY954" i="10"/>
  <c r="BX954" i="10"/>
  <c r="BY953" i="10"/>
  <c r="BX953" i="10"/>
  <c r="BY952" i="10"/>
  <c r="BX952" i="10"/>
  <c r="BY951" i="10"/>
  <c r="BX951" i="10"/>
  <c r="BY950" i="10"/>
  <c r="BX950" i="10"/>
  <c r="BY949" i="10"/>
  <c r="BX949" i="10"/>
  <c r="BY948" i="10"/>
  <c r="BX948" i="10"/>
  <c r="BY947" i="10"/>
  <c r="BX947" i="10"/>
  <c r="BY946" i="10"/>
  <c r="BX946" i="10"/>
  <c r="BY945" i="10"/>
  <c r="BX945" i="10"/>
  <c r="BY944" i="10"/>
  <c r="BX944" i="10"/>
  <c r="BY943" i="10"/>
  <c r="BX943" i="10"/>
  <c r="BY942" i="10"/>
  <c r="BX942" i="10"/>
  <c r="BY941" i="10"/>
  <c r="BX941" i="10"/>
  <c r="BY940" i="10"/>
  <c r="BX940" i="10"/>
  <c r="BY939" i="10"/>
  <c r="BX939" i="10"/>
  <c r="BY938" i="10"/>
  <c r="BX938" i="10"/>
  <c r="BY937" i="10"/>
  <c r="BX937" i="10"/>
  <c r="BY936" i="10"/>
  <c r="BX936" i="10"/>
  <c r="BY935" i="10"/>
  <c r="BX935" i="10"/>
  <c r="BY934" i="10"/>
  <c r="BX934" i="10"/>
  <c r="BY933" i="10"/>
  <c r="BX933" i="10"/>
  <c r="BY932" i="10"/>
  <c r="BX932" i="10"/>
  <c r="BY931" i="10"/>
  <c r="BX931" i="10"/>
  <c r="BY930" i="10"/>
  <c r="BX930" i="10"/>
  <c r="BY929" i="10"/>
  <c r="BX929" i="10"/>
  <c r="BY928" i="10"/>
  <c r="BX928" i="10"/>
  <c r="BY927" i="10"/>
  <c r="BX927" i="10"/>
  <c r="BY926" i="10"/>
  <c r="BX926" i="10"/>
  <c r="BY925" i="10"/>
  <c r="BX925" i="10"/>
  <c r="BY924" i="10"/>
  <c r="BX924" i="10"/>
  <c r="BY923" i="10"/>
  <c r="BX923" i="10"/>
  <c r="BY922" i="10"/>
  <c r="BX922" i="10"/>
  <c r="BY921" i="10"/>
  <c r="BX921" i="10"/>
  <c r="BY920" i="10"/>
  <c r="BX920" i="10"/>
  <c r="BY919" i="10"/>
  <c r="BX919" i="10"/>
  <c r="BY918" i="10"/>
  <c r="BX918" i="10"/>
  <c r="BY917" i="10"/>
  <c r="BX917" i="10"/>
  <c r="BY916" i="10"/>
  <c r="BX916" i="10"/>
  <c r="BY915" i="10"/>
  <c r="BX915" i="10"/>
  <c r="BY914" i="10"/>
  <c r="BX914" i="10"/>
  <c r="BY913" i="10"/>
  <c r="BX913" i="10"/>
  <c r="BY912" i="10"/>
  <c r="BX912" i="10"/>
  <c r="BY911" i="10"/>
  <c r="BX911" i="10"/>
  <c r="BY910" i="10"/>
  <c r="BX910" i="10"/>
  <c r="BY909" i="10"/>
  <c r="BX909" i="10"/>
  <c r="BY908" i="10"/>
  <c r="BX908" i="10"/>
  <c r="BY907" i="10"/>
  <c r="BX907" i="10"/>
  <c r="BY906" i="10"/>
  <c r="BX906" i="10"/>
  <c r="BY905" i="10"/>
  <c r="BX905" i="10"/>
  <c r="BY904" i="10"/>
  <c r="BX904" i="10"/>
  <c r="BY903" i="10"/>
  <c r="BX903" i="10"/>
  <c r="BY902" i="10"/>
  <c r="BX902" i="10"/>
  <c r="BY901" i="10"/>
  <c r="BX901" i="10"/>
  <c r="BY900" i="10"/>
  <c r="BX900" i="10"/>
  <c r="BY899" i="10"/>
  <c r="BX899" i="10"/>
  <c r="BY898" i="10"/>
  <c r="BX898" i="10"/>
  <c r="BY897" i="10"/>
  <c r="BX897" i="10"/>
  <c r="BY896" i="10"/>
  <c r="BX896" i="10"/>
  <c r="BY895" i="10"/>
  <c r="BX895" i="10"/>
  <c r="BY894" i="10"/>
  <c r="BX894" i="10"/>
  <c r="BY893" i="10"/>
  <c r="BX893" i="10"/>
  <c r="BY892" i="10"/>
  <c r="BX892" i="10"/>
  <c r="BY891" i="10"/>
  <c r="BX891" i="10"/>
  <c r="BY890" i="10"/>
  <c r="BX890" i="10"/>
  <c r="BY889" i="10"/>
  <c r="BX889" i="10"/>
  <c r="BY888" i="10"/>
  <c r="BX888" i="10"/>
  <c r="BY887" i="10"/>
  <c r="BX887" i="10"/>
  <c r="BY886" i="10"/>
  <c r="BX886" i="10"/>
  <c r="BY885" i="10"/>
  <c r="BX885" i="10"/>
  <c r="BY884" i="10"/>
  <c r="BX884" i="10"/>
  <c r="BY883" i="10"/>
  <c r="BX883" i="10"/>
  <c r="BY882" i="10"/>
  <c r="BX882" i="10"/>
  <c r="BY881" i="10"/>
  <c r="BX881" i="10"/>
  <c r="BY880" i="10"/>
  <c r="BX880" i="10"/>
  <c r="BY879" i="10"/>
  <c r="BX879" i="10"/>
  <c r="BY878" i="10"/>
  <c r="BX878" i="10"/>
  <c r="BY877" i="10"/>
  <c r="BX877" i="10"/>
  <c r="BY876" i="10"/>
  <c r="BX876" i="10"/>
  <c r="BY875" i="10"/>
  <c r="BX875" i="10"/>
  <c r="BY874" i="10"/>
  <c r="BX874" i="10"/>
  <c r="BY873" i="10"/>
  <c r="BX873" i="10"/>
  <c r="BY872" i="10"/>
  <c r="BX872" i="10"/>
  <c r="BY871" i="10"/>
  <c r="BX871" i="10"/>
  <c r="BY870" i="10"/>
  <c r="BX870" i="10"/>
  <c r="BY869" i="10"/>
  <c r="BX869" i="10"/>
  <c r="BY868" i="10"/>
  <c r="BX868" i="10"/>
  <c r="BY867" i="10"/>
  <c r="BX867" i="10"/>
  <c r="BY866" i="10"/>
  <c r="BX866" i="10"/>
  <c r="BY865" i="10"/>
  <c r="BX865" i="10"/>
  <c r="BY864" i="10"/>
  <c r="BX864" i="10"/>
  <c r="BY863" i="10"/>
  <c r="BX863" i="10"/>
  <c r="BY862" i="10"/>
  <c r="BX862" i="10"/>
  <c r="BY861" i="10"/>
  <c r="BX861" i="10"/>
  <c r="BY860" i="10"/>
  <c r="BX860" i="10"/>
  <c r="BY859" i="10"/>
  <c r="BX859" i="10"/>
  <c r="BY858" i="10"/>
  <c r="BX858" i="10"/>
  <c r="BY857" i="10"/>
  <c r="BX857" i="10"/>
  <c r="BY856" i="10"/>
  <c r="BX856" i="10"/>
  <c r="BY855" i="10"/>
  <c r="BX855" i="10"/>
  <c r="BY854" i="10"/>
  <c r="BX854" i="10"/>
  <c r="BY853" i="10"/>
  <c r="BX853" i="10"/>
  <c r="BY852" i="10"/>
  <c r="BX852" i="10"/>
  <c r="BY851" i="10"/>
  <c r="BX851" i="10"/>
  <c r="BY850" i="10"/>
  <c r="BX850" i="10"/>
  <c r="BY849" i="10"/>
  <c r="BX849" i="10"/>
  <c r="BY848" i="10"/>
  <c r="BX848" i="10"/>
  <c r="BY847" i="10"/>
  <c r="BX847" i="10"/>
  <c r="BY846" i="10"/>
  <c r="BX846" i="10"/>
  <c r="BY845" i="10"/>
  <c r="BX845" i="10"/>
  <c r="BY844" i="10"/>
  <c r="BX844" i="10"/>
  <c r="BY843" i="10"/>
  <c r="BX843" i="10"/>
  <c r="BY842" i="10"/>
  <c r="BX842" i="10"/>
  <c r="BY841" i="10"/>
  <c r="BX841" i="10"/>
  <c r="BY840" i="10"/>
  <c r="BX840" i="10"/>
  <c r="BY839" i="10"/>
  <c r="BX839" i="10"/>
  <c r="BY838" i="10"/>
  <c r="BX838" i="10"/>
  <c r="BY837" i="10"/>
  <c r="BX837" i="10"/>
  <c r="BY836" i="10"/>
  <c r="BX836" i="10"/>
  <c r="BY835" i="10"/>
  <c r="BX835" i="10"/>
  <c r="BY834" i="10"/>
  <c r="BX834" i="10"/>
  <c r="BY833" i="10"/>
  <c r="BX833" i="10"/>
  <c r="BY832" i="10"/>
  <c r="BX832" i="10"/>
  <c r="BY831" i="10"/>
  <c r="BX831" i="10"/>
  <c r="BY830" i="10"/>
  <c r="BX830" i="10"/>
  <c r="BY829" i="10"/>
  <c r="BX829" i="10"/>
  <c r="BY828" i="10"/>
  <c r="BX828" i="10"/>
  <c r="BY827" i="10"/>
  <c r="BX827" i="10"/>
  <c r="BY826" i="10"/>
  <c r="BX826" i="10"/>
  <c r="BY825" i="10"/>
  <c r="BX825" i="10"/>
  <c r="BY824" i="10"/>
  <c r="BX824" i="10"/>
  <c r="BY823" i="10"/>
  <c r="BX823" i="10"/>
  <c r="BY822" i="10"/>
  <c r="BX822" i="10"/>
  <c r="BY821" i="10"/>
  <c r="BX821" i="10"/>
  <c r="BY820" i="10"/>
  <c r="BX820" i="10"/>
  <c r="BY819" i="10"/>
  <c r="BX819" i="10"/>
  <c r="BY818" i="10"/>
  <c r="BX818" i="10"/>
  <c r="BY817" i="10"/>
  <c r="BX817" i="10"/>
  <c r="BY816" i="10"/>
  <c r="BX816" i="10"/>
  <c r="BY815" i="10"/>
  <c r="BX815" i="10"/>
  <c r="BY814" i="10"/>
  <c r="BX814" i="10"/>
  <c r="BY813" i="10"/>
  <c r="BX813" i="10"/>
  <c r="BY812" i="10"/>
  <c r="BX812" i="10"/>
  <c r="BY811" i="10"/>
  <c r="BX811" i="10"/>
  <c r="BY810" i="10"/>
  <c r="BX810" i="10"/>
  <c r="BY809" i="10"/>
  <c r="BX809" i="10"/>
  <c r="BY808" i="10"/>
  <c r="BX808" i="10"/>
  <c r="BY807" i="10"/>
  <c r="BX807" i="10"/>
  <c r="BY806" i="10"/>
  <c r="BX806" i="10"/>
  <c r="BY805" i="10"/>
  <c r="BX805" i="10"/>
  <c r="BY804" i="10"/>
  <c r="BX804" i="10"/>
  <c r="BY803" i="10"/>
  <c r="BX803" i="10"/>
  <c r="BY802" i="10"/>
  <c r="BX802" i="10"/>
  <c r="BY801" i="10"/>
  <c r="BX801" i="10"/>
  <c r="BY800" i="10"/>
  <c r="BX800" i="10"/>
  <c r="BY799" i="10"/>
  <c r="BX799" i="10"/>
  <c r="BY798" i="10"/>
  <c r="BX798" i="10"/>
  <c r="BY797" i="10"/>
  <c r="BX797" i="10"/>
  <c r="BY796" i="10"/>
  <c r="BX796" i="10"/>
  <c r="BY795" i="10"/>
  <c r="BX795" i="10"/>
  <c r="BY794" i="10"/>
  <c r="BX794" i="10"/>
  <c r="BY793" i="10"/>
  <c r="BX793" i="10"/>
  <c r="BY792" i="10"/>
  <c r="BX792" i="10"/>
  <c r="BY791" i="10"/>
  <c r="BX791" i="10"/>
  <c r="BY790" i="10"/>
  <c r="BX790" i="10"/>
  <c r="BY789" i="10"/>
  <c r="BX789" i="10"/>
  <c r="BY788" i="10"/>
  <c r="BX788" i="10"/>
  <c r="BY787" i="10"/>
  <c r="BX787" i="10"/>
  <c r="BY786" i="10"/>
  <c r="BX786" i="10"/>
  <c r="BY785" i="10"/>
  <c r="BX785" i="10"/>
  <c r="BY784" i="10"/>
  <c r="BX784" i="10"/>
  <c r="BY783" i="10"/>
  <c r="BX783" i="10"/>
  <c r="BY782" i="10"/>
  <c r="BX782" i="10"/>
  <c r="BY781" i="10"/>
  <c r="BX781" i="10"/>
  <c r="BY780" i="10"/>
  <c r="BX780" i="10"/>
  <c r="BY779" i="10"/>
  <c r="BX779" i="10"/>
  <c r="BY778" i="10"/>
  <c r="BX778" i="10"/>
  <c r="BY777" i="10"/>
  <c r="BX777" i="10"/>
  <c r="BY776" i="10"/>
  <c r="BX776" i="10"/>
  <c r="BY775" i="10"/>
  <c r="BX775" i="10"/>
  <c r="BY774" i="10"/>
  <c r="BX774" i="10"/>
  <c r="BY773" i="10"/>
  <c r="BX773" i="10"/>
  <c r="BY772" i="10"/>
  <c r="BX772" i="10"/>
  <c r="BY771" i="10"/>
  <c r="BX771" i="10"/>
  <c r="BY770" i="10"/>
  <c r="BX770" i="10"/>
  <c r="BY769" i="10"/>
  <c r="BX769" i="10"/>
  <c r="BY768" i="10"/>
  <c r="BX768" i="10"/>
  <c r="BY767" i="10"/>
  <c r="BX767" i="10"/>
  <c r="BY766" i="10"/>
  <c r="BX766" i="10"/>
  <c r="BY765" i="10"/>
  <c r="BX765" i="10"/>
  <c r="BY764" i="10"/>
  <c r="BX764" i="10"/>
  <c r="BY763" i="10"/>
  <c r="BX763" i="10"/>
  <c r="BY762" i="10"/>
  <c r="BX762" i="10"/>
  <c r="BY761" i="10"/>
  <c r="BX761" i="10"/>
  <c r="BY760" i="10"/>
  <c r="BX760" i="10"/>
  <c r="BY759" i="10"/>
  <c r="BX759" i="10"/>
  <c r="BY758" i="10"/>
  <c r="BX758" i="10"/>
  <c r="BY757" i="10"/>
  <c r="BX757" i="10"/>
  <c r="BY756" i="10"/>
  <c r="BX756" i="10"/>
  <c r="BY755" i="10"/>
  <c r="BX755" i="10"/>
  <c r="BY754" i="10"/>
  <c r="BX754" i="10"/>
  <c r="BY753" i="10"/>
  <c r="BX753" i="10"/>
  <c r="BY752" i="10"/>
  <c r="BX752" i="10"/>
  <c r="BY751" i="10"/>
  <c r="BX751" i="10"/>
  <c r="BY750" i="10"/>
  <c r="BX750" i="10"/>
  <c r="BY749" i="10"/>
  <c r="BX749" i="10"/>
  <c r="BY748" i="10"/>
  <c r="BX748" i="10"/>
  <c r="BY747" i="10"/>
  <c r="BX747" i="10"/>
  <c r="BY746" i="10"/>
  <c r="BX746" i="10"/>
  <c r="BY745" i="10"/>
  <c r="BX745" i="10"/>
  <c r="BY744" i="10"/>
  <c r="BX744" i="10"/>
  <c r="BY743" i="10"/>
  <c r="BX743" i="10"/>
  <c r="BY742" i="10"/>
  <c r="BX742" i="10"/>
  <c r="BY741" i="10"/>
  <c r="BX741" i="10"/>
  <c r="BY740" i="10"/>
  <c r="BX740" i="10"/>
  <c r="BY739" i="10"/>
  <c r="BX739" i="10"/>
  <c r="BY738" i="10"/>
  <c r="BX738" i="10"/>
  <c r="BY737" i="10"/>
  <c r="BX737" i="10"/>
  <c r="BY736" i="10"/>
  <c r="BX736" i="10"/>
  <c r="BY735" i="10"/>
  <c r="BX735" i="10"/>
  <c r="BY734" i="10"/>
  <c r="BX734" i="10"/>
  <c r="BY733" i="10"/>
  <c r="BX733" i="10"/>
  <c r="BY732" i="10"/>
  <c r="BX732" i="10"/>
  <c r="BY731" i="10"/>
  <c r="BX731" i="10"/>
  <c r="BY730" i="10"/>
  <c r="BX730" i="10"/>
  <c r="BY729" i="10"/>
  <c r="BX729" i="10"/>
  <c r="BY728" i="10"/>
  <c r="BX728" i="10"/>
  <c r="BY727" i="10"/>
  <c r="BX727" i="10"/>
  <c r="BY726" i="10"/>
  <c r="BX726" i="10"/>
  <c r="BY725" i="10"/>
  <c r="BX725" i="10"/>
  <c r="BY724" i="10"/>
  <c r="BX724" i="10"/>
  <c r="BY723" i="10"/>
  <c r="BX723" i="10"/>
  <c r="BY722" i="10"/>
  <c r="BX722" i="10"/>
  <c r="BY721" i="10"/>
  <c r="BX721" i="10"/>
  <c r="BY720" i="10"/>
  <c r="BX720" i="10"/>
  <c r="BY719" i="10"/>
  <c r="BX719" i="10"/>
  <c r="BY718" i="10"/>
  <c r="BX718" i="10"/>
  <c r="BY717" i="10"/>
  <c r="BX717" i="10"/>
  <c r="BY716" i="10"/>
  <c r="BX716" i="10"/>
  <c r="BY715" i="10"/>
  <c r="BX715" i="10"/>
  <c r="BY714" i="10"/>
  <c r="BX714" i="10"/>
  <c r="BY713" i="10"/>
  <c r="BX713" i="10"/>
  <c r="BY712" i="10"/>
  <c r="BX712" i="10"/>
  <c r="BY711" i="10"/>
  <c r="BX711" i="10"/>
  <c r="BY710" i="10"/>
  <c r="BX710" i="10"/>
  <c r="BY709" i="10"/>
  <c r="BX709" i="10"/>
  <c r="BY708" i="10"/>
  <c r="BX708" i="10"/>
  <c r="BY707" i="10"/>
  <c r="BX707" i="10"/>
  <c r="BY706" i="10"/>
  <c r="BX706" i="10"/>
  <c r="BY705" i="10"/>
  <c r="BX705" i="10"/>
  <c r="BY704" i="10"/>
  <c r="BX704" i="10"/>
  <c r="BY703" i="10"/>
  <c r="BX703" i="10"/>
  <c r="BY702" i="10"/>
  <c r="BX702" i="10"/>
  <c r="BY701" i="10"/>
  <c r="BX701" i="10"/>
  <c r="BY700" i="10"/>
  <c r="BX700" i="10"/>
  <c r="BY699" i="10"/>
  <c r="BX699" i="10"/>
  <c r="BY698" i="10"/>
  <c r="BX698" i="10"/>
  <c r="BY697" i="10"/>
  <c r="BX697" i="10"/>
  <c r="BY696" i="10"/>
  <c r="BX696" i="10"/>
  <c r="BY695" i="10"/>
  <c r="BX695" i="10"/>
  <c r="BY694" i="10"/>
  <c r="BX694" i="10"/>
  <c r="BY693" i="10"/>
  <c r="BX693" i="10"/>
  <c r="BY692" i="10"/>
  <c r="BX692" i="10"/>
  <c r="BY691" i="10"/>
  <c r="BX691" i="10"/>
  <c r="BY690" i="10"/>
  <c r="BX690" i="10"/>
  <c r="BY689" i="10"/>
  <c r="BX689" i="10"/>
  <c r="BY688" i="10"/>
  <c r="BX688" i="10"/>
  <c r="BY687" i="10"/>
  <c r="BX687" i="10"/>
  <c r="BY686" i="10"/>
  <c r="BX686" i="10"/>
  <c r="BY685" i="10"/>
  <c r="BX685" i="10"/>
  <c r="BY684" i="10"/>
  <c r="BX684" i="10"/>
  <c r="BY683" i="10"/>
  <c r="BX683" i="10"/>
  <c r="BY682" i="10"/>
  <c r="BX682" i="10"/>
  <c r="BY681" i="10"/>
  <c r="BX681" i="10"/>
  <c r="BY680" i="10"/>
  <c r="BX680" i="10"/>
  <c r="BY679" i="10"/>
  <c r="BX679" i="10"/>
  <c r="BY678" i="10"/>
  <c r="BX678" i="10"/>
  <c r="BY677" i="10"/>
  <c r="BX677" i="10"/>
  <c r="BY676" i="10"/>
  <c r="BX676" i="10"/>
  <c r="BY675" i="10"/>
  <c r="BX675" i="10"/>
  <c r="BY674" i="10"/>
  <c r="BX674" i="10"/>
  <c r="BY673" i="10"/>
  <c r="BX673" i="10"/>
  <c r="BY672" i="10"/>
  <c r="BX672" i="10"/>
  <c r="BY671" i="10"/>
  <c r="BX671" i="10"/>
  <c r="BY670" i="10"/>
  <c r="BX670" i="10"/>
  <c r="BY669" i="10"/>
  <c r="BX669" i="10"/>
  <c r="BY668" i="10"/>
  <c r="BX668" i="10"/>
  <c r="BY667" i="10"/>
  <c r="BX667" i="10"/>
  <c r="BY666" i="10"/>
  <c r="BX666" i="10"/>
  <c r="BY665" i="10"/>
  <c r="BX665" i="10"/>
  <c r="BY664" i="10"/>
  <c r="BX664" i="10"/>
  <c r="BY663" i="10"/>
  <c r="BX663" i="10"/>
  <c r="BY662" i="10"/>
  <c r="BX662" i="10"/>
  <c r="BY661" i="10"/>
  <c r="BX661" i="10"/>
  <c r="BY660" i="10"/>
  <c r="BX660" i="10"/>
  <c r="BY659" i="10"/>
  <c r="BX659" i="10"/>
  <c r="BY658" i="10"/>
  <c r="BX658" i="10"/>
  <c r="BY657" i="10"/>
  <c r="BX657" i="10"/>
  <c r="BY656" i="10"/>
  <c r="BX656" i="10"/>
  <c r="BY655" i="10"/>
  <c r="BX655" i="10"/>
  <c r="BY654" i="10"/>
  <c r="BX654" i="10"/>
  <c r="BY653" i="10"/>
  <c r="BX653" i="10"/>
  <c r="BY652" i="10"/>
  <c r="BX652" i="10"/>
  <c r="BY651" i="10"/>
  <c r="BX651" i="10"/>
  <c r="BY650" i="10"/>
  <c r="BX650" i="10"/>
  <c r="BY649" i="10"/>
  <c r="BX649" i="10"/>
  <c r="BY648" i="10"/>
  <c r="BX648" i="10"/>
  <c r="BY647" i="10"/>
  <c r="BX647" i="10"/>
  <c r="BY646" i="10"/>
  <c r="BX646" i="10"/>
  <c r="BY645" i="10"/>
  <c r="BX645" i="10"/>
  <c r="BY644" i="10"/>
  <c r="BX644" i="10"/>
  <c r="BY643" i="10"/>
  <c r="BX643" i="10"/>
  <c r="BY642" i="10"/>
  <c r="BX642" i="10"/>
  <c r="BY641" i="10"/>
  <c r="BX641" i="10"/>
  <c r="BY640" i="10"/>
  <c r="BX640" i="10"/>
  <c r="BY639" i="10"/>
  <c r="BX639" i="10"/>
  <c r="BY638" i="10"/>
  <c r="BX638" i="10"/>
  <c r="BY637" i="10"/>
  <c r="BX637" i="10"/>
  <c r="BY636" i="10"/>
  <c r="BX636" i="10"/>
  <c r="BY635" i="10"/>
  <c r="BX635" i="10"/>
  <c r="BY634" i="10"/>
  <c r="BX634" i="10"/>
  <c r="BY633" i="10"/>
  <c r="BX633" i="10"/>
  <c r="BY632" i="10"/>
  <c r="BX632" i="10"/>
  <c r="BY631" i="10"/>
  <c r="BX631" i="10"/>
  <c r="BY630" i="10"/>
  <c r="BX630" i="10"/>
  <c r="BY629" i="10"/>
  <c r="BX629" i="10"/>
  <c r="BY628" i="10"/>
  <c r="BX628" i="10"/>
  <c r="BY627" i="10"/>
  <c r="BX627" i="10"/>
  <c r="BY626" i="10"/>
  <c r="BX626" i="10"/>
  <c r="BY625" i="10"/>
  <c r="BX625" i="10"/>
  <c r="BY624" i="10"/>
  <c r="BX624" i="10"/>
  <c r="BY623" i="10"/>
  <c r="BX623" i="10"/>
  <c r="BY622" i="10"/>
  <c r="BX622" i="10"/>
  <c r="BY621" i="10"/>
  <c r="BX621" i="10"/>
  <c r="BY620" i="10"/>
  <c r="BX620" i="10"/>
  <c r="BY619" i="10"/>
  <c r="BX619" i="10"/>
  <c r="BY618" i="10"/>
  <c r="BX618" i="10"/>
  <c r="BY617" i="10"/>
  <c r="BX617" i="10"/>
  <c r="BY616" i="10"/>
  <c r="BX616" i="10"/>
  <c r="BY615" i="10"/>
  <c r="BX615" i="10"/>
  <c r="BY614" i="10"/>
  <c r="BX614" i="10"/>
  <c r="BY613" i="10"/>
  <c r="BX613" i="10"/>
  <c r="BY612" i="10"/>
  <c r="BX612" i="10"/>
  <c r="BY611" i="10"/>
  <c r="BX611" i="10"/>
  <c r="BY610" i="10"/>
  <c r="BX610" i="10"/>
  <c r="BY609" i="10"/>
  <c r="BX609" i="10"/>
  <c r="BY608" i="10"/>
  <c r="BX608" i="10"/>
  <c r="BY607" i="10"/>
  <c r="BX607" i="10"/>
  <c r="BY606" i="10"/>
  <c r="BX606" i="10"/>
  <c r="BY605" i="10"/>
  <c r="BX605" i="10"/>
  <c r="BY604" i="10"/>
  <c r="BX604" i="10"/>
  <c r="BY603" i="10"/>
  <c r="BX603" i="10"/>
  <c r="BY602" i="10"/>
  <c r="BX602" i="10"/>
  <c r="BY601" i="10"/>
  <c r="BX601" i="10"/>
  <c r="BY600" i="10"/>
  <c r="BX600" i="10"/>
  <c r="BY599" i="10"/>
  <c r="BX599" i="10"/>
  <c r="BY598" i="10"/>
  <c r="BX598" i="10"/>
  <c r="BY597" i="10"/>
  <c r="BX597" i="10"/>
  <c r="BY596" i="10"/>
  <c r="BX596" i="10"/>
  <c r="BY595" i="10"/>
  <c r="BX595" i="10"/>
  <c r="BY594" i="10"/>
  <c r="BX594" i="10"/>
  <c r="BY593" i="10"/>
  <c r="BX593" i="10"/>
  <c r="BY592" i="10"/>
  <c r="BX592" i="10"/>
  <c r="BY591" i="10"/>
  <c r="BX591" i="10"/>
  <c r="BY590" i="10"/>
  <c r="BX590" i="10"/>
  <c r="BY589" i="10"/>
  <c r="BX589" i="10"/>
  <c r="BY588" i="10"/>
  <c r="BX588" i="10"/>
  <c r="BY587" i="10"/>
  <c r="BX587" i="10"/>
  <c r="BY586" i="10"/>
  <c r="BX586" i="10"/>
  <c r="BY585" i="10"/>
  <c r="BX585" i="10"/>
  <c r="BY584" i="10"/>
  <c r="BX584" i="10"/>
  <c r="BY583" i="10"/>
  <c r="BX583" i="10"/>
  <c r="BY582" i="10"/>
  <c r="BX582" i="10"/>
  <c r="BY581" i="10"/>
  <c r="BX581" i="10"/>
  <c r="BY580" i="10"/>
  <c r="BX580" i="10"/>
  <c r="BY579" i="10"/>
  <c r="BX579" i="10"/>
  <c r="BY578" i="10"/>
  <c r="BX578" i="10"/>
  <c r="BY577" i="10"/>
  <c r="BX577" i="10"/>
  <c r="BY576" i="10"/>
  <c r="BX576" i="10"/>
  <c r="BY575" i="10"/>
  <c r="BX575" i="10"/>
  <c r="BY574" i="10"/>
  <c r="BX574" i="10"/>
  <c r="BY573" i="10"/>
  <c r="BX573" i="10"/>
  <c r="BY572" i="10"/>
  <c r="BX572" i="10"/>
  <c r="BY571" i="10"/>
  <c r="BX571" i="10"/>
  <c r="BY570" i="10"/>
  <c r="BX570" i="10"/>
  <c r="BY569" i="10"/>
  <c r="BX569" i="10"/>
  <c r="BY568" i="10"/>
  <c r="BX568" i="10"/>
  <c r="BY567" i="10"/>
  <c r="BX567" i="10"/>
  <c r="BY566" i="10"/>
  <c r="BX566" i="10"/>
  <c r="BY565" i="10"/>
  <c r="BX565" i="10"/>
  <c r="BY564" i="10"/>
  <c r="BX564" i="10"/>
  <c r="BY563" i="10"/>
  <c r="BX563" i="10"/>
  <c r="BY562" i="10"/>
  <c r="BX562" i="10"/>
  <c r="BY561" i="10"/>
  <c r="BX561" i="10"/>
  <c r="BY560" i="10"/>
  <c r="BX560" i="10"/>
  <c r="BY559" i="10"/>
  <c r="BX559" i="10"/>
  <c r="BY558" i="10"/>
  <c r="BX558" i="10"/>
  <c r="BY557" i="10"/>
  <c r="BX557" i="10"/>
  <c r="BY556" i="10"/>
  <c r="BX556" i="10"/>
  <c r="BY555" i="10"/>
  <c r="BX555" i="10"/>
  <c r="BY554" i="10"/>
  <c r="BX554" i="10"/>
  <c r="BY553" i="10"/>
  <c r="BX553" i="10"/>
  <c r="BY552" i="10"/>
  <c r="BX552" i="10"/>
  <c r="BY551" i="10"/>
  <c r="BX551" i="10"/>
  <c r="BY550" i="10"/>
  <c r="BX550" i="10"/>
  <c r="BY549" i="10"/>
  <c r="BX549" i="10"/>
  <c r="BY548" i="10"/>
  <c r="BX548" i="10"/>
  <c r="BY547" i="10"/>
  <c r="BX547" i="10"/>
  <c r="BY546" i="10"/>
  <c r="BX546" i="10"/>
  <c r="BY545" i="10"/>
  <c r="BX545" i="10"/>
  <c r="BY544" i="10"/>
  <c r="BX544" i="10"/>
  <c r="BY543" i="10"/>
  <c r="BX543" i="10"/>
  <c r="BY542" i="10"/>
  <c r="BX542" i="10"/>
  <c r="BY541" i="10"/>
  <c r="BX541" i="10"/>
  <c r="BY540" i="10"/>
  <c r="BX540" i="10"/>
  <c r="BY539" i="10"/>
  <c r="BX539" i="10"/>
  <c r="BY538" i="10"/>
  <c r="BX538" i="10"/>
  <c r="BY537" i="10"/>
  <c r="BX537" i="10"/>
  <c r="BY536" i="10"/>
  <c r="BX536" i="10"/>
  <c r="BY535" i="10"/>
  <c r="BX535" i="10"/>
  <c r="BY534" i="10"/>
  <c r="BX534" i="10"/>
  <c r="BY533" i="10"/>
  <c r="BX533" i="10"/>
  <c r="BY532" i="10"/>
  <c r="BX532" i="10"/>
  <c r="BY531" i="10"/>
  <c r="BX531" i="10"/>
  <c r="BY530" i="10"/>
  <c r="BX530" i="10"/>
  <c r="BY529" i="10"/>
  <c r="BX529" i="10"/>
  <c r="BY528" i="10"/>
  <c r="BX528" i="10"/>
  <c r="BY527" i="10"/>
  <c r="BX527" i="10"/>
  <c r="BY526" i="10"/>
  <c r="BX526" i="10"/>
  <c r="BY525" i="10"/>
  <c r="BX525" i="10"/>
  <c r="BY524" i="10"/>
  <c r="BX524" i="10"/>
  <c r="BY523" i="10"/>
  <c r="BX523" i="10"/>
  <c r="BY522" i="10"/>
  <c r="BX522" i="10"/>
  <c r="BY521" i="10"/>
  <c r="BX521" i="10"/>
  <c r="BY520" i="10"/>
  <c r="BX520" i="10"/>
  <c r="BY519" i="10"/>
  <c r="BX519" i="10"/>
  <c r="BY518" i="10"/>
  <c r="BX518" i="10"/>
  <c r="BY517" i="10"/>
  <c r="BX517" i="10"/>
  <c r="BY516" i="10"/>
  <c r="BX516" i="10"/>
  <c r="BY515" i="10"/>
  <c r="BX515" i="10"/>
  <c r="BY514" i="10"/>
  <c r="BX514" i="10"/>
  <c r="BY513" i="10"/>
  <c r="BX513" i="10"/>
  <c r="BY512" i="10"/>
  <c r="BX512" i="10"/>
  <c r="BY511" i="10"/>
  <c r="BX511" i="10"/>
  <c r="BY510" i="10"/>
  <c r="BX510" i="10"/>
  <c r="BY509" i="10"/>
  <c r="BX509" i="10"/>
  <c r="BY508" i="10"/>
  <c r="BX508" i="10"/>
  <c r="BY507" i="10"/>
  <c r="BX507" i="10"/>
  <c r="BY506" i="10"/>
  <c r="BX506" i="10"/>
  <c r="BY505" i="10"/>
  <c r="BX505" i="10"/>
  <c r="BY504" i="10"/>
  <c r="BX504" i="10"/>
  <c r="BY503" i="10"/>
  <c r="BX503" i="10"/>
  <c r="BY502" i="10"/>
  <c r="BX502" i="10"/>
  <c r="BY501" i="10"/>
  <c r="BX501" i="10"/>
  <c r="BY500" i="10"/>
  <c r="BX500" i="10"/>
  <c r="BY499" i="10"/>
  <c r="BX499" i="10"/>
  <c r="BY498" i="10"/>
  <c r="BX498" i="10"/>
  <c r="BY497" i="10"/>
  <c r="BX497" i="10"/>
  <c r="BY496" i="10"/>
  <c r="BX496" i="10"/>
  <c r="BY495" i="10"/>
  <c r="BX495" i="10"/>
  <c r="BY494" i="10"/>
  <c r="BX494" i="10"/>
  <c r="BY493" i="10"/>
  <c r="BX493" i="10"/>
  <c r="BY492" i="10"/>
  <c r="BX492" i="10"/>
  <c r="BY491" i="10"/>
  <c r="BX491" i="10"/>
  <c r="BY490" i="10"/>
  <c r="BX490" i="10"/>
  <c r="BY489" i="10"/>
  <c r="BX489" i="10"/>
  <c r="BY488" i="10"/>
  <c r="BX488" i="10"/>
  <c r="BY487" i="10"/>
  <c r="BX487" i="10"/>
  <c r="BY486" i="10"/>
  <c r="BX486" i="10"/>
  <c r="BY485" i="10"/>
  <c r="BX485" i="10"/>
  <c r="BY484" i="10"/>
  <c r="BX484" i="10"/>
  <c r="BY483" i="10"/>
  <c r="BX483" i="10"/>
  <c r="BY482" i="10"/>
  <c r="BX482" i="10"/>
  <c r="BY481" i="10"/>
  <c r="BX481" i="10"/>
  <c r="BY480" i="10"/>
  <c r="BX480" i="10"/>
  <c r="BY479" i="10"/>
  <c r="BX479" i="10"/>
  <c r="BY478" i="10"/>
  <c r="BX478" i="10"/>
  <c r="BY477" i="10"/>
  <c r="BX477" i="10"/>
  <c r="BY476" i="10"/>
  <c r="BX476" i="10"/>
  <c r="BY475" i="10"/>
  <c r="BX475" i="10"/>
  <c r="BY474" i="10"/>
  <c r="BX474" i="10"/>
  <c r="BY473" i="10"/>
  <c r="BX473" i="10"/>
  <c r="BY472" i="10"/>
  <c r="BX472" i="10"/>
  <c r="BY471" i="10"/>
  <c r="BX471" i="10"/>
  <c r="BY470" i="10"/>
  <c r="BX470" i="10"/>
  <c r="BY469" i="10"/>
  <c r="BX469" i="10"/>
  <c r="BY468" i="10"/>
  <c r="BX468" i="10"/>
  <c r="BY467" i="10"/>
  <c r="BX467" i="10"/>
  <c r="BY466" i="10"/>
  <c r="BX466" i="10"/>
  <c r="BY465" i="10"/>
  <c r="BX465" i="10"/>
  <c r="BY464" i="10"/>
  <c r="BX464" i="10"/>
  <c r="BY463" i="10"/>
  <c r="BX463" i="10"/>
  <c r="BY462" i="10"/>
  <c r="BX462" i="10"/>
  <c r="BY461" i="10"/>
  <c r="BX461" i="10"/>
  <c r="BY460" i="10"/>
  <c r="BX460" i="10"/>
  <c r="BY459" i="10"/>
  <c r="BX459" i="10"/>
  <c r="BY458" i="10"/>
  <c r="BX458" i="10"/>
  <c r="BY457" i="10"/>
  <c r="BX457" i="10"/>
  <c r="BY456" i="10"/>
  <c r="BX456" i="10"/>
  <c r="BY455" i="10"/>
  <c r="BX455" i="10"/>
  <c r="BY454" i="10"/>
  <c r="BX454" i="10"/>
  <c r="BY453" i="10"/>
  <c r="BX453" i="10"/>
  <c r="BY452" i="10"/>
  <c r="BX452" i="10"/>
  <c r="BY451" i="10"/>
  <c r="BX451" i="10"/>
  <c r="BY450" i="10"/>
  <c r="BX450" i="10"/>
  <c r="BY449" i="10"/>
  <c r="BX449" i="10"/>
  <c r="BY448" i="10"/>
  <c r="BX448" i="10"/>
  <c r="BY447" i="10"/>
  <c r="BX447" i="10"/>
  <c r="BY446" i="10"/>
  <c r="BX446" i="10"/>
  <c r="BY445" i="10"/>
  <c r="BX445" i="10"/>
  <c r="BY444" i="10"/>
  <c r="BX444" i="10"/>
  <c r="BY443" i="10"/>
  <c r="BX443" i="10"/>
  <c r="BY442" i="10"/>
  <c r="BX442" i="10"/>
  <c r="BY441" i="10"/>
  <c r="BX441" i="10"/>
  <c r="BY440" i="10"/>
  <c r="BX440" i="10"/>
  <c r="BY439" i="10"/>
  <c r="BX439" i="10"/>
  <c r="BY438" i="10"/>
  <c r="BX438" i="10"/>
  <c r="BY437" i="10"/>
  <c r="BX437" i="10"/>
  <c r="BY436" i="10"/>
  <c r="BX436" i="10"/>
  <c r="BY435" i="10"/>
  <c r="BX435" i="10"/>
  <c r="BY434" i="10"/>
  <c r="BX434" i="10"/>
  <c r="BY433" i="10"/>
  <c r="BX433" i="10"/>
  <c r="BY432" i="10"/>
  <c r="BX432" i="10"/>
  <c r="BY431" i="10"/>
  <c r="BX431" i="10"/>
  <c r="BY430" i="10"/>
  <c r="BX430" i="10"/>
  <c r="BY429" i="10"/>
  <c r="BX429" i="10"/>
  <c r="BY428" i="10"/>
  <c r="BX428" i="10"/>
  <c r="BY427" i="10"/>
  <c r="BX427" i="10"/>
  <c r="BY426" i="10"/>
  <c r="BX426" i="10"/>
  <c r="BY425" i="10"/>
  <c r="BX425" i="10"/>
  <c r="BY424" i="10"/>
  <c r="BX424" i="10"/>
  <c r="BY423" i="10"/>
  <c r="BX423" i="10"/>
  <c r="BY422" i="10"/>
  <c r="BX422" i="10"/>
  <c r="BY421" i="10"/>
  <c r="BX421" i="10"/>
  <c r="BY420" i="10"/>
  <c r="BX420" i="10"/>
  <c r="BY419" i="10"/>
  <c r="BX419" i="10"/>
  <c r="BY418" i="10"/>
  <c r="BX418" i="10"/>
  <c r="BY417" i="10"/>
  <c r="BX417" i="10"/>
  <c r="BY416" i="10"/>
  <c r="BX416" i="10"/>
  <c r="BY415" i="10"/>
  <c r="BX415" i="10"/>
  <c r="BY414" i="10"/>
  <c r="BX414" i="10"/>
  <c r="BY413" i="10"/>
  <c r="BX413" i="10"/>
  <c r="BY412" i="10"/>
  <c r="BX412" i="10"/>
  <c r="BY411" i="10"/>
  <c r="BX411" i="10"/>
  <c r="BY410" i="10"/>
  <c r="BX410" i="10"/>
  <c r="BY409" i="10"/>
  <c r="BX409" i="10"/>
  <c r="BY408" i="10"/>
  <c r="BX408" i="10"/>
  <c r="BY407" i="10"/>
  <c r="BX407" i="10"/>
  <c r="BY406" i="10"/>
  <c r="BX406" i="10"/>
  <c r="BY405" i="10"/>
  <c r="BX405" i="10"/>
  <c r="BY404" i="10"/>
  <c r="BX404" i="10"/>
  <c r="BY403" i="10"/>
  <c r="BX403" i="10"/>
  <c r="BY402" i="10"/>
  <c r="BX402" i="10"/>
  <c r="BY401" i="10"/>
  <c r="BX401" i="10"/>
  <c r="BY400" i="10"/>
  <c r="BX400" i="10"/>
  <c r="BY399" i="10"/>
  <c r="BX399" i="10"/>
  <c r="BY398" i="10"/>
  <c r="BX398" i="10"/>
  <c r="BY397" i="10"/>
  <c r="BX397" i="10"/>
  <c r="BY396" i="10"/>
  <c r="BX396" i="10"/>
  <c r="BY395" i="10"/>
  <c r="BX395" i="10"/>
  <c r="BY394" i="10"/>
  <c r="BX394" i="10"/>
  <c r="BY393" i="10"/>
  <c r="BX393" i="10"/>
  <c r="BY392" i="10"/>
  <c r="BX392" i="10"/>
  <c r="BY391" i="10"/>
  <c r="BX391" i="10"/>
  <c r="BY390" i="10"/>
  <c r="BX390" i="10"/>
  <c r="BY389" i="10"/>
  <c r="BX389" i="10"/>
  <c r="BY388" i="10"/>
  <c r="BX388" i="10"/>
  <c r="BY387" i="10"/>
  <c r="BX387" i="10"/>
  <c r="BY386" i="10"/>
  <c r="BX386" i="10"/>
  <c r="BY385" i="10"/>
  <c r="BX385" i="10"/>
  <c r="BY384" i="10"/>
  <c r="BX384" i="10"/>
  <c r="BY383" i="10"/>
  <c r="BX383" i="10"/>
  <c r="BY382" i="10"/>
  <c r="BX382" i="10"/>
  <c r="BY381" i="10"/>
  <c r="BX381" i="10"/>
  <c r="BY380" i="10"/>
  <c r="BX380" i="10"/>
  <c r="BY379" i="10"/>
  <c r="BX379" i="10"/>
  <c r="BY378" i="10"/>
  <c r="BX378" i="10"/>
  <c r="BY377" i="10"/>
  <c r="BX377" i="10"/>
  <c r="BY376" i="10"/>
  <c r="BX376" i="10"/>
  <c r="BY375" i="10"/>
  <c r="BX375" i="10"/>
  <c r="BY374" i="10"/>
  <c r="BX374" i="10"/>
  <c r="BY373" i="10"/>
  <c r="BX373" i="10"/>
  <c r="BY372" i="10"/>
  <c r="BX372" i="10"/>
  <c r="BY371" i="10"/>
  <c r="BX371" i="10"/>
  <c r="BY370" i="10"/>
  <c r="BX370" i="10"/>
  <c r="BY369" i="10"/>
  <c r="BX369" i="10"/>
  <c r="BY368" i="10"/>
  <c r="BX368" i="10"/>
  <c r="BY367" i="10"/>
  <c r="BX367" i="10"/>
  <c r="BY366" i="10"/>
  <c r="BX366" i="10"/>
  <c r="BY365" i="10"/>
  <c r="BX365" i="10"/>
  <c r="BY364" i="10"/>
  <c r="BX364" i="10"/>
  <c r="BY363" i="10"/>
  <c r="BX363" i="10"/>
  <c r="BY362" i="10"/>
  <c r="BX362" i="10"/>
  <c r="BY361" i="10"/>
  <c r="BX361" i="10"/>
  <c r="BY360" i="10"/>
  <c r="BX360" i="10"/>
  <c r="BY359" i="10"/>
  <c r="BX359" i="10"/>
  <c r="BY358" i="10"/>
  <c r="BX358" i="10"/>
  <c r="BY357" i="10"/>
  <c r="BX357" i="10"/>
  <c r="BY356" i="10"/>
  <c r="BX356" i="10"/>
  <c r="BY355" i="10"/>
  <c r="BX355" i="10"/>
  <c r="BY354" i="10"/>
  <c r="BX354" i="10"/>
  <c r="BY353" i="10"/>
  <c r="BX353" i="10"/>
  <c r="BY352" i="10"/>
  <c r="BX352" i="10"/>
  <c r="BY351" i="10"/>
  <c r="BX351" i="10"/>
  <c r="BY350" i="10"/>
  <c r="BX350" i="10"/>
  <c r="BY349" i="10"/>
  <c r="BX349" i="10"/>
  <c r="BY348" i="10"/>
  <c r="BX348" i="10"/>
  <c r="BY347" i="10"/>
  <c r="BX347" i="10"/>
  <c r="BY346" i="10"/>
  <c r="BX346" i="10"/>
  <c r="BY345" i="10"/>
  <c r="BX345" i="10"/>
  <c r="BY344" i="10"/>
  <c r="BX344" i="10"/>
  <c r="BY343" i="10"/>
  <c r="BX343" i="10"/>
  <c r="BY342" i="10"/>
  <c r="BX342" i="10"/>
  <c r="BY341" i="10"/>
  <c r="BX341" i="10"/>
  <c r="BY340" i="10"/>
  <c r="BX340" i="10"/>
  <c r="BY339" i="10"/>
  <c r="BX339" i="10"/>
  <c r="BY338" i="10"/>
  <c r="BX338" i="10"/>
  <c r="BY337" i="10"/>
  <c r="BX337" i="10"/>
  <c r="BY336" i="10"/>
  <c r="BX336" i="10"/>
  <c r="BY335" i="10"/>
  <c r="BX335" i="10"/>
  <c r="BY334" i="10"/>
  <c r="BX334" i="10"/>
  <c r="BY333" i="10"/>
  <c r="BX333" i="10"/>
  <c r="BY332" i="10"/>
  <c r="BX332" i="10"/>
  <c r="BY331" i="10"/>
  <c r="BX331" i="10"/>
  <c r="BY330" i="10"/>
  <c r="BX330" i="10"/>
  <c r="BY329" i="10"/>
  <c r="BX329" i="10"/>
  <c r="BY328" i="10"/>
  <c r="BX328" i="10"/>
  <c r="BY327" i="10"/>
  <c r="BX327" i="10"/>
  <c r="BY326" i="10"/>
  <c r="BX326" i="10"/>
  <c r="BY325" i="10"/>
  <c r="BX325" i="10"/>
  <c r="BY324" i="10"/>
  <c r="BX324" i="10"/>
  <c r="BY323" i="10"/>
  <c r="BX323" i="10"/>
  <c r="BY322" i="10"/>
  <c r="BX322" i="10"/>
  <c r="BY321" i="10"/>
  <c r="BX321" i="10"/>
  <c r="BY320" i="10"/>
  <c r="BX320" i="10"/>
  <c r="BY319" i="10"/>
  <c r="BX319" i="10"/>
  <c r="BY318" i="10"/>
  <c r="BX318" i="10"/>
  <c r="BY317" i="10"/>
  <c r="BX317" i="10"/>
  <c r="BY316" i="10"/>
  <c r="BX316" i="10"/>
  <c r="BY315" i="10"/>
  <c r="BX315" i="10"/>
  <c r="BY314" i="10"/>
  <c r="BX314" i="10"/>
  <c r="BY313" i="10"/>
  <c r="BX313" i="10"/>
  <c r="BY312" i="10"/>
  <c r="BX312" i="10"/>
  <c r="BY311" i="10"/>
  <c r="BX311" i="10"/>
  <c r="BY310" i="10"/>
  <c r="BX310" i="10"/>
  <c r="BY309" i="10"/>
  <c r="BX309" i="10"/>
  <c r="BY308" i="10"/>
  <c r="BX308" i="10"/>
  <c r="BY307" i="10"/>
  <c r="BX307" i="10"/>
  <c r="BY306" i="10"/>
  <c r="BX306" i="10"/>
  <c r="BY305" i="10"/>
  <c r="BX305" i="10"/>
  <c r="BY304" i="10"/>
  <c r="BX304" i="10"/>
  <c r="BY303" i="10"/>
  <c r="BX303" i="10"/>
  <c r="BY302" i="10"/>
  <c r="BX302" i="10"/>
  <c r="BY301" i="10"/>
  <c r="BX301" i="10"/>
  <c r="BY300" i="10"/>
  <c r="BX300" i="10"/>
  <c r="BY299" i="10"/>
  <c r="BX299" i="10"/>
  <c r="BY298" i="10"/>
  <c r="BX298" i="10"/>
  <c r="BY297" i="10"/>
  <c r="BX297" i="10"/>
  <c r="BY296" i="10"/>
  <c r="BX296" i="10"/>
  <c r="BY295" i="10"/>
  <c r="BX295" i="10"/>
  <c r="BY294" i="10"/>
  <c r="BX294" i="10"/>
  <c r="BY293" i="10"/>
  <c r="BX293" i="10"/>
  <c r="BY292" i="10"/>
  <c r="BX292" i="10"/>
  <c r="BY291" i="10"/>
  <c r="BX291" i="10"/>
  <c r="BY290" i="10"/>
  <c r="BX290" i="10"/>
  <c r="BY289" i="10"/>
  <c r="BX289" i="10"/>
  <c r="BY288" i="10"/>
  <c r="BX288" i="10"/>
  <c r="BY287" i="10"/>
  <c r="BX287" i="10"/>
  <c r="BY286" i="10"/>
  <c r="BX286" i="10"/>
  <c r="BY285" i="10"/>
  <c r="BX285" i="10"/>
  <c r="BY284" i="10"/>
  <c r="BX284" i="10"/>
  <c r="BY283" i="10"/>
  <c r="BX283" i="10"/>
  <c r="BY282" i="10"/>
  <c r="BX282" i="10"/>
  <c r="BY281" i="10"/>
  <c r="BX281" i="10"/>
  <c r="BY280" i="10"/>
  <c r="BX280" i="10"/>
  <c r="BY279" i="10"/>
  <c r="BX279" i="10"/>
  <c r="BY278" i="10"/>
  <c r="BX278" i="10"/>
  <c r="BY277" i="10"/>
  <c r="BX277" i="10"/>
  <c r="BY276" i="10"/>
  <c r="BX276" i="10"/>
  <c r="BY275" i="10"/>
  <c r="BX275" i="10"/>
  <c r="BY274" i="10"/>
  <c r="BX274" i="10"/>
  <c r="BY273" i="10"/>
  <c r="BX273" i="10"/>
  <c r="BY272" i="10"/>
  <c r="BX272" i="10"/>
  <c r="BY271" i="10"/>
  <c r="BX271" i="10"/>
  <c r="BY270" i="10"/>
  <c r="BX270" i="10"/>
  <c r="BY269" i="10"/>
  <c r="BX269" i="10"/>
  <c r="BY268" i="10"/>
  <c r="BX268" i="10"/>
  <c r="BY267" i="10"/>
  <c r="BX267" i="10"/>
  <c r="BY266" i="10"/>
  <c r="BX266" i="10"/>
  <c r="BY265" i="10"/>
  <c r="BX265" i="10"/>
  <c r="BY264" i="10"/>
  <c r="BX264" i="10"/>
  <c r="BY263" i="10"/>
  <c r="BX263" i="10"/>
  <c r="BY262" i="10"/>
  <c r="BX262" i="10"/>
  <c r="BY261" i="10"/>
  <c r="BX261" i="10"/>
  <c r="BY260" i="10"/>
  <c r="BX260" i="10"/>
  <c r="BY259" i="10"/>
  <c r="BX259" i="10"/>
  <c r="BY258" i="10"/>
  <c r="BX258" i="10"/>
  <c r="BY257" i="10"/>
  <c r="BX257" i="10"/>
  <c r="BY256" i="10"/>
  <c r="BX256" i="10"/>
  <c r="BY255" i="10"/>
  <c r="BX255" i="10"/>
  <c r="BY254" i="10"/>
  <c r="BX254" i="10"/>
  <c r="BY253" i="10"/>
  <c r="BX253" i="10"/>
  <c r="BY252" i="10"/>
  <c r="BX252" i="10"/>
  <c r="BY251" i="10"/>
  <c r="BX251" i="10"/>
  <c r="BY250" i="10"/>
  <c r="BX250" i="10"/>
  <c r="BY249" i="10"/>
  <c r="BX249" i="10"/>
  <c r="BY248" i="10"/>
  <c r="BX248" i="10"/>
  <c r="BY247" i="10"/>
  <c r="BX247" i="10"/>
  <c r="BY246" i="10"/>
  <c r="BX246" i="10"/>
  <c r="BY245" i="10"/>
  <c r="BX245" i="10"/>
  <c r="BY244" i="10"/>
  <c r="BX244" i="10"/>
  <c r="BY243" i="10"/>
  <c r="BX243" i="10"/>
  <c r="BY242" i="10"/>
  <c r="BX242" i="10"/>
  <c r="BY241" i="10"/>
  <c r="BX241" i="10"/>
  <c r="BY240" i="10"/>
  <c r="BX240" i="10"/>
  <c r="BY239" i="10"/>
  <c r="BX239" i="10"/>
  <c r="BY238" i="10"/>
  <c r="BX238" i="10"/>
  <c r="BY237" i="10"/>
  <c r="BX237" i="10"/>
  <c r="BY236" i="10"/>
  <c r="BX236" i="10"/>
  <c r="BY235" i="10"/>
  <c r="BX235" i="10"/>
  <c r="BY234" i="10"/>
  <c r="BX234" i="10"/>
  <c r="BY233" i="10"/>
  <c r="BX233" i="10"/>
  <c r="BY232" i="10"/>
  <c r="BX232" i="10"/>
  <c r="BY231" i="10"/>
  <c r="BX231" i="10"/>
  <c r="BY230" i="10"/>
  <c r="BX230" i="10"/>
  <c r="BY229" i="10"/>
  <c r="BX229" i="10"/>
  <c r="BY228" i="10"/>
  <c r="BX228" i="10"/>
  <c r="BY227" i="10"/>
  <c r="BX227" i="10"/>
  <c r="BY226" i="10"/>
  <c r="BX226" i="10"/>
  <c r="BY225" i="10"/>
  <c r="BX225" i="10"/>
  <c r="BY224" i="10"/>
  <c r="BX224" i="10"/>
  <c r="BY223" i="10"/>
  <c r="BX223" i="10"/>
  <c r="BY222" i="10"/>
  <c r="BX222" i="10"/>
  <c r="BY221" i="10"/>
  <c r="BX221" i="10"/>
  <c r="BY220" i="10"/>
  <c r="BX220" i="10"/>
  <c r="BY219" i="10"/>
  <c r="BX219" i="10"/>
  <c r="BY218" i="10"/>
  <c r="BX218" i="10"/>
  <c r="BY217" i="10"/>
  <c r="BX217" i="10"/>
  <c r="BY216" i="10"/>
  <c r="BX216" i="10"/>
  <c r="BY215" i="10"/>
  <c r="BX215" i="10"/>
  <c r="BY214" i="10"/>
  <c r="BX214" i="10"/>
  <c r="BY213" i="10"/>
  <c r="BX213" i="10"/>
  <c r="BY212" i="10"/>
  <c r="BX212" i="10"/>
  <c r="BY211" i="10"/>
  <c r="BX211" i="10"/>
  <c r="BY210" i="10"/>
  <c r="BX210" i="10"/>
  <c r="BY209" i="10"/>
  <c r="BX209" i="10"/>
  <c r="BY208" i="10"/>
  <c r="BX208" i="10"/>
  <c r="BY207" i="10"/>
  <c r="BX207" i="10"/>
  <c r="BY206" i="10"/>
  <c r="BX206" i="10"/>
  <c r="BY205" i="10"/>
  <c r="BX205" i="10"/>
  <c r="BY204" i="10"/>
  <c r="BX204" i="10"/>
  <c r="BY203" i="10"/>
  <c r="BX203" i="10"/>
  <c r="BY202" i="10"/>
  <c r="BX202" i="10"/>
  <c r="BY201" i="10"/>
  <c r="BX201" i="10"/>
  <c r="BY200" i="10"/>
  <c r="BX200" i="10"/>
  <c r="BY199" i="10"/>
  <c r="BX199" i="10"/>
  <c r="BY198" i="10"/>
  <c r="BX198" i="10"/>
  <c r="BY197" i="10"/>
  <c r="BX197" i="10"/>
  <c r="BY196" i="10"/>
  <c r="BX196" i="10"/>
  <c r="BY195" i="10"/>
  <c r="BX195" i="10"/>
  <c r="BY194" i="10"/>
  <c r="BX194" i="10"/>
  <c r="BY193" i="10"/>
  <c r="BX193" i="10"/>
  <c r="BY192" i="10"/>
  <c r="BX192" i="10"/>
  <c r="BY191" i="10"/>
  <c r="BX191" i="10"/>
  <c r="BY190" i="10"/>
  <c r="BX190" i="10"/>
  <c r="BY189" i="10"/>
  <c r="BX189" i="10"/>
  <c r="BY188" i="10"/>
  <c r="BX188" i="10"/>
  <c r="BY187" i="10"/>
  <c r="BX187" i="10"/>
  <c r="BY186" i="10"/>
  <c r="BX186" i="10"/>
  <c r="BY185" i="10"/>
  <c r="BX185" i="10"/>
  <c r="BY184" i="10"/>
  <c r="BX184" i="10"/>
  <c r="BY183" i="10"/>
  <c r="BX183" i="10"/>
  <c r="BY182" i="10"/>
  <c r="BX182" i="10"/>
  <c r="BY181" i="10"/>
  <c r="BX181" i="10"/>
  <c r="BY180" i="10"/>
  <c r="BX180" i="10"/>
  <c r="BY179" i="10"/>
  <c r="BX179" i="10"/>
  <c r="BY178" i="10"/>
  <c r="BX178" i="10"/>
  <c r="BY177" i="10"/>
  <c r="BX177" i="10"/>
  <c r="BY176" i="10"/>
  <c r="BX176" i="10"/>
  <c r="BY175" i="10"/>
  <c r="BX175" i="10"/>
  <c r="BY174" i="10"/>
  <c r="BX174" i="10"/>
  <c r="BY173" i="10"/>
  <c r="BX173" i="10"/>
  <c r="BY172" i="10"/>
  <c r="BX172" i="10"/>
  <c r="BY171" i="10"/>
  <c r="BX171" i="10"/>
  <c r="BY170" i="10"/>
  <c r="BX170" i="10"/>
  <c r="BY169" i="10"/>
  <c r="BX169" i="10"/>
  <c r="BY168" i="10"/>
  <c r="BX168" i="10"/>
  <c r="BY167" i="10"/>
  <c r="BX167" i="10"/>
  <c r="BY166" i="10"/>
  <c r="BX166" i="10"/>
  <c r="BY165" i="10"/>
  <c r="BX165" i="10"/>
  <c r="BY164" i="10"/>
  <c r="BX164" i="10"/>
  <c r="BY163" i="10"/>
  <c r="BX163" i="10"/>
  <c r="BY162" i="10"/>
  <c r="BX162" i="10"/>
  <c r="BY161" i="10"/>
  <c r="BX161" i="10"/>
  <c r="BY160" i="10"/>
  <c r="BX160" i="10"/>
  <c r="BY159" i="10"/>
  <c r="BX159" i="10"/>
  <c r="BY158" i="10"/>
  <c r="BX158" i="10"/>
  <c r="BY157" i="10"/>
  <c r="BX157" i="10"/>
  <c r="BY156" i="10"/>
  <c r="BX156" i="10"/>
  <c r="BY155" i="10"/>
  <c r="BX155" i="10"/>
  <c r="BY154" i="10"/>
  <c r="BX154" i="10"/>
  <c r="BY153" i="10"/>
  <c r="BX153" i="10"/>
  <c r="BY152" i="10"/>
  <c r="BX152" i="10"/>
  <c r="BY151" i="10"/>
  <c r="BX151" i="10"/>
  <c r="BY150" i="10"/>
  <c r="BX150" i="10"/>
  <c r="BY149" i="10"/>
  <c r="BX149" i="10"/>
  <c r="BY148" i="10"/>
  <c r="BX148" i="10"/>
  <c r="BY147" i="10"/>
  <c r="BX147" i="10"/>
  <c r="BY146" i="10"/>
  <c r="BX146" i="10"/>
  <c r="BY145" i="10"/>
  <c r="BX145" i="10"/>
  <c r="BY144" i="10"/>
  <c r="BX144" i="10"/>
  <c r="BY143" i="10"/>
  <c r="BX143" i="10"/>
  <c r="BY142" i="10"/>
  <c r="BX142" i="10"/>
  <c r="BY141" i="10"/>
  <c r="BX141" i="10"/>
  <c r="BY140" i="10"/>
  <c r="BX140" i="10"/>
  <c r="BY139" i="10"/>
  <c r="BX139" i="10"/>
  <c r="BY138" i="10"/>
  <c r="BX138" i="10"/>
  <c r="BY137" i="10"/>
  <c r="BX137" i="10"/>
  <c r="BY136" i="10"/>
  <c r="BX136" i="10"/>
  <c r="BY135" i="10"/>
  <c r="BX135" i="10"/>
  <c r="BY134" i="10"/>
  <c r="BX134" i="10"/>
  <c r="BY133" i="10"/>
  <c r="BX133" i="10"/>
  <c r="BY132" i="10"/>
  <c r="BX132" i="10"/>
  <c r="BY131" i="10"/>
  <c r="BX131" i="10"/>
  <c r="BY130" i="10"/>
  <c r="BX130" i="10"/>
  <c r="BY129" i="10"/>
  <c r="BX129" i="10"/>
  <c r="BY128" i="10"/>
  <c r="BX128" i="10"/>
  <c r="BY127" i="10"/>
  <c r="BX127" i="10"/>
  <c r="BY126" i="10"/>
  <c r="BX126" i="10"/>
  <c r="BY125" i="10"/>
  <c r="BX125" i="10"/>
  <c r="BY124" i="10"/>
  <c r="BX124" i="10"/>
  <c r="BY123" i="10"/>
  <c r="BX123" i="10"/>
  <c r="BY122" i="10"/>
  <c r="BX122" i="10"/>
  <c r="BY121" i="10"/>
  <c r="BX121" i="10"/>
  <c r="BY120" i="10"/>
  <c r="BX120" i="10"/>
  <c r="BY119" i="10"/>
  <c r="BX119" i="10"/>
  <c r="BY118" i="10"/>
  <c r="BX118" i="10"/>
  <c r="BY117" i="10"/>
  <c r="BX117" i="10"/>
  <c r="BY116" i="10"/>
  <c r="BX116" i="10"/>
  <c r="BY115" i="10"/>
  <c r="BX115" i="10"/>
  <c r="BY114" i="10"/>
  <c r="BX114" i="10"/>
  <c r="BY113" i="10"/>
  <c r="BX113" i="10"/>
  <c r="BY112" i="10"/>
  <c r="BX112" i="10"/>
  <c r="BY111" i="10"/>
  <c r="BX111" i="10"/>
  <c r="BY110" i="10"/>
  <c r="BX110" i="10"/>
  <c r="BY109" i="10"/>
  <c r="BX109" i="10"/>
  <c r="BY108" i="10"/>
  <c r="BX108" i="10"/>
  <c r="BY107" i="10"/>
  <c r="BX107" i="10"/>
  <c r="BY106" i="10"/>
  <c r="BX106" i="10"/>
  <c r="BY105" i="10"/>
  <c r="BX105" i="10"/>
  <c r="BY104" i="10"/>
  <c r="BX104" i="10"/>
  <c r="BY103" i="10"/>
  <c r="BX103" i="10"/>
  <c r="BY102" i="10"/>
  <c r="BX102" i="10"/>
  <c r="BY101" i="10"/>
  <c r="BX101" i="10"/>
  <c r="BY100" i="10"/>
  <c r="BX100" i="10"/>
  <c r="BY99" i="10"/>
  <c r="BX99" i="10"/>
  <c r="BY98" i="10"/>
  <c r="BX98" i="10"/>
  <c r="BY97" i="10"/>
  <c r="BX97" i="10"/>
  <c r="BY96" i="10"/>
  <c r="BX96" i="10"/>
  <c r="BY95" i="10"/>
  <c r="BX95" i="10"/>
  <c r="BY94" i="10"/>
  <c r="BX94" i="10"/>
  <c r="BY93" i="10"/>
  <c r="BX93" i="10"/>
  <c r="BY92" i="10"/>
  <c r="BX92" i="10"/>
  <c r="BY91" i="10"/>
  <c r="BX91" i="10"/>
  <c r="BY90" i="10"/>
  <c r="BX90" i="10"/>
  <c r="BY89" i="10"/>
  <c r="BX89" i="10"/>
  <c r="BY88" i="10"/>
  <c r="BX88" i="10"/>
  <c r="BY87" i="10"/>
  <c r="BX87" i="10"/>
  <c r="BY86" i="10"/>
  <c r="BX86" i="10"/>
  <c r="BY85" i="10"/>
  <c r="BX85" i="10"/>
  <c r="BY84" i="10"/>
  <c r="BX84" i="10"/>
  <c r="BY83" i="10"/>
  <c r="BX83" i="10"/>
  <c r="BY82" i="10"/>
  <c r="BX82" i="10"/>
  <c r="BY81" i="10"/>
  <c r="BX81" i="10"/>
  <c r="BY80" i="10"/>
  <c r="BX80" i="10"/>
  <c r="BY79" i="10"/>
  <c r="BX79" i="10"/>
  <c r="BY78" i="10"/>
  <c r="BX78" i="10"/>
  <c r="BY77" i="10"/>
  <c r="BX77" i="10"/>
  <c r="BY76" i="10"/>
  <c r="BX76" i="10"/>
  <c r="BY75" i="10"/>
  <c r="BX75" i="10"/>
  <c r="BY74" i="10"/>
  <c r="BX74" i="10"/>
  <c r="BY73" i="10"/>
  <c r="BX73" i="10"/>
  <c r="BY72" i="10"/>
  <c r="BX72" i="10"/>
  <c r="BY71" i="10"/>
  <c r="BX71" i="10"/>
  <c r="BY70" i="10"/>
  <c r="BX70" i="10"/>
  <c r="BY69" i="10"/>
  <c r="BX69" i="10"/>
  <c r="BY68" i="10"/>
  <c r="BX68" i="10"/>
  <c r="BY67" i="10"/>
  <c r="BX67" i="10"/>
  <c r="BY66" i="10"/>
  <c r="BX66" i="10"/>
  <c r="BY65" i="10"/>
  <c r="BX65" i="10"/>
  <c r="BY64" i="10"/>
  <c r="BX64" i="10"/>
  <c r="BY63" i="10"/>
  <c r="BX63" i="10"/>
  <c r="BY62" i="10"/>
  <c r="BX62" i="10"/>
  <c r="BY61" i="10"/>
  <c r="BX61" i="10"/>
  <c r="BY60" i="10"/>
  <c r="BX60" i="10"/>
  <c r="BY59" i="10"/>
  <c r="BX59" i="10"/>
  <c r="BY58" i="10"/>
  <c r="BX58" i="10"/>
  <c r="BY57" i="10"/>
  <c r="BX57" i="10"/>
  <c r="BY56" i="10"/>
  <c r="BX56" i="10"/>
  <c r="BY55" i="10"/>
  <c r="BX55" i="10"/>
  <c r="BY54" i="10"/>
  <c r="BX54" i="10"/>
  <c r="BY53" i="10"/>
  <c r="BX53" i="10"/>
  <c r="BY52" i="10"/>
  <c r="BX52" i="10"/>
  <c r="BY51" i="10"/>
  <c r="BX51" i="10"/>
  <c r="BY50" i="10"/>
  <c r="BX50" i="10"/>
  <c r="BY49" i="10"/>
  <c r="BX49" i="10"/>
  <c r="BY48" i="10"/>
  <c r="BX48" i="10"/>
  <c r="BY47" i="10"/>
  <c r="BX47" i="10"/>
  <c r="BY46" i="10"/>
  <c r="BX46" i="10"/>
  <c r="BY45" i="10"/>
  <c r="BX45" i="10"/>
  <c r="BY44" i="10"/>
  <c r="BX44" i="10"/>
  <c r="BY43" i="10"/>
  <c r="BX43" i="10"/>
  <c r="BY42" i="10"/>
  <c r="BX42" i="10"/>
  <c r="BY41" i="10"/>
  <c r="BX41" i="10"/>
  <c r="BY40" i="10"/>
  <c r="BX40" i="10"/>
  <c r="BY39" i="10"/>
  <c r="BX39" i="10"/>
  <c r="BY38" i="10"/>
  <c r="BX38" i="10"/>
  <c r="BY37" i="10"/>
  <c r="BX37" i="10"/>
  <c r="BY36" i="10"/>
  <c r="BX36" i="10"/>
  <c r="BY35" i="10"/>
  <c r="BX35" i="10"/>
  <c r="BY34" i="10"/>
  <c r="BX34" i="10"/>
  <c r="BY33" i="10"/>
  <c r="BX33" i="10"/>
  <c r="BY32" i="10"/>
  <c r="BX32" i="10"/>
  <c r="BY31" i="10"/>
  <c r="BX31" i="10"/>
  <c r="BY30" i="10"/>
  <c r="BX30" i="10"/>
  <c r="BY29" i="10"/>
  <c r="BX29" i="10"/>
  <c r="BY28" i="10"/>
  <c r="BX28" i="10"/>
  <c r="BY27" i="10"/>
  <c r="BX27" i="10"/>
  <c r="BY26" i="10"/>
  <c r="BX26" i="10"/>
  <c r="BY25" i="10"/>
  <c r="BX25" i="10"/>
  <c r="BY24" i="10"/>
  <c r="BX24" i="10"/>
  <c r="BY23" i="10"/>
  <c r="BX23" i="10"/>
  <c r="BY22" i="10"/>
  <c r="BX22" i="10"/>
  <c r="BY21" i="10"/>
  <c r="BX21" i="10"/>
  <c r="BY20" i="10"/>
  <c r="BX20" i="10"/>
  <c r="BY19" i="10"/>
  <c r="BX19" i="10"/>
  <c r="BY18" i="10"/>
  <c r="BX18" i="10"/>
  <c r="BY17" i="10"/>
  <c r="BX17" i="10"/>
  <c r="BY16" i="10"/>
  <c r="BX16" i="10"/>
  <c r="BY15" i="10"/>
  <c r="BX15" i="10"/>
  <c r="BY14" i="10"/>
  <c r="BX14" i="10"/>
  <c r="BY13" i="10"/>
  <c r="BX13" i="10"/>
  <c r="BY12" i="10"/>
  <c r="BX12" i="10"/>
  <c r="BY11" i="10"/>
  <c r="BX11" i="10"/>
  <c r="BY10" i="10"/>
  <c r="BX10" i="10"/>
  <c r="BY9" i="10"/>
  <c r="BX9" i="10"/>
  <c r="BY8" i="10"/>
  <c r="BX8" i="10"/>
  <c r="BY7" i="10"/>
  <c r="BX7" i="10"/>
  <c r="BY6" i="10"/>
  <c r="BX6" i="10"/>
  <c r="BY5" i="10"/>
  <c r="BX5" i="10"/>
  <c r="BU6" i="10"/>
  <c r="BT6" i="10"/>
  <c r="BS6" i="10"/>
  <c r="BU5" i="10"/>
  <c r="BT5" i="10"/>
  <c r="BS5" i="10"/>
  <c r="BU1131" i="10"/>
  <c r="BT1131" i="10"/>
  <c r="BS1131" i="10"/>
  <c r="BU1130" i="10"/>
  <c r="BT1130" i="10"/>
  <c r="BS1130" i="10"/>
  <c r="BU1129" i="10"/>
  <c r="BT1129" i="10"/>
  <c r="BS1129" i="10"/>
  <c r="BU1128" i="10"/>
  <c r="BT1128" i="10"/>
  <c r="BS1128" i="10"/>
  <c r="BU1127" i="10"/>
  <c r="BT1127" i="10"/>
  <c r="BS1127" i="10"/>
  <c r="BU1126" i="10"/>
  <c r="BT1126" i="10"/>
  <c r="BS1126" i="10"/>
  <c r="BU1125" i="10"/>
  <c r="BT1125" i="10"/>
  <c r="BS1125" i="10"/>
  <c r="BU1124" i="10"/>
  <c r="BT1124" i="10"/>
  <c r="BS1124" i="10"/>
  <c r="BU1123" i="10"/>
  <c r="BT1123" i="10"/>
  <c r="BS1123" i="10"/>
  <c r="BU1122" i="10"/>
  <c r="BT1122" i="10"/>
  <c r="BS1122" i="10"/>
  <c r="BU1121" i="10"/>
  <c r="BT1121" i="10"/>
  <c r="BS1121" i="10"/>
  <c r="BU1120" i="10"/>
  <c r="BT1120" i="10"/>
  <c r="BS1120" i="10"/>
  <c r="BU1119" i="10"/>
  <c r="BT1119" i="10"/>
  <c r="BS1119" i="10"/>
  <c r="BU1118" i="10"/>
  <c r="BT1118" i="10"/>
  <c r="BS1118" i="10"/>
  <c r="BU1117" i="10"/>
  <c r="BT1117" i="10"/>
  <c r="BS1117" i="10"/>
  <c r="BU1116" i="10"/>
  <c r="BT1116" i="10"/>
  <c r="BS1116" i="10"/>
  <c r="BU1115" i="10"/>
  <c r="BT1115" i="10"/>
  <c r="BS1115" i="10"/>
  <c r="BU1114" i="10"/>
  <c r="BT1114" i="10"/>
  <c r="BS1114" i="10"/>
  <c r="BU1113" i="10"/>
  <c r="BT1113" i="10"/>
  <c r="BS1113" i="10"/>
  <c r="BU1112" i="10"/>
  <c r="BT1112" i="10"/>
  <c r="BS1112" i="10"/>
  <c r="BU1111" i="10"/>
  <c r="BT1111" i="10"/>
  <c r="BS1111" i="10"/>
  <c r="BU1110" i="10"/>
  <c r="BT1110" i="10"/>
  <c r="BS1110" i="10"/>
  <c r="BU1109" i="10"/>
  <c r="BT1109" i="10"/>
  <c r="BS1109" i="10"/>
  <c r="BU1108" i="10"/>
  <c r="BT1108" i="10"/>
  <c r="BS1108" i="10"/>
  <c r="BU1107" i="10"/>
  <c r="BT1107" i="10"/>
  <c r="BS1107" i="10"/>
  <c r="BU1106" i="10"/>
  <c r="BT1106" i="10"/>
  <c r="BS1106" i="10"/>
  <c r="BU1105" i="10"/>
  <c r="BT1105" i="10"/>
  <c r="BS1105" i="10"/>
  <c r="BU1104" i="10"/>
  <c r="BT1104" i="10"/>
  <c r="BS1104" i="10"/>
  <c r="BU1103" i="10"/>
  <c r="BT1103" i="10"/>
  <c r="BS1103" i="10"/>
  <c r="BU1102" i="10"/>
  <c r="BT1102" i="10"/>
  <c r="BS1102" i="10"/>
  <c r="BU1101" i="10"/>
  <c r="BT1101" i="10"/>
  <c r="BS1101" i="10"/>
  <c r="BU1100" i="10"/>
  <c r="BT1100" i="10"/>
  <c r="BS1100" i="10"/>
  <c r="BU1099" i="10"/>
  <c r="BT1099" i="10"/>
  <c r="BS1099" i="10"/>
  <c r="BU1098" i="10"/>
  <c r="BT1098" i="10"/>
  <c r="BS1098" i="10"/>
  <c r="BU1097" i="10"/>
  <c r="BT1097" i="10"/>
  <c r="BS1097" i="10"/>
  <c r="BU1096" i="10"/>
  <c r="BT1096" i="10"/>
  <c r="BS1096" i="10"/>
  <c r="BU1095" i="10"/>
  <c r="BT1095" i="10"/>
  <c r="BS1095" i="10"/>
  <c r="BU1094" i="10"/>
  <c r="BT1094" i="10"/>
  <c r="BS1094" i="10"/>
  <c r="BU1093" i="10"/>
  <c r="BT1093" i="10"/>
  <c r="BS1093" i="10"/>
  <c r="BU1092" i="10"/>
  <c r="BT1092" i="10"/>
  <c r="BS1092" i="10"/>
  <c r="BU1091" i="10"/>
  <c r="BT1091" i="10"/>
  <c r="BS1091" i="10"/>
  <c r="BU1090" i="10"/>
  <c r="BT1090" i="10"/>
  <c r="BS1090" i="10"/>
  <c r="BU1089" i="10"/>
  <c r="BT1089" i="10"/>
  <c r="BS1089" i="10"/>
  <c r="BU1088" i="10"/>
  <c r="BT1088" i="10"/>
  <c r="BS1088" i="10"/>
  <c r="BU1087" i="10"/>
  <c r="BT1087" i="10"/>
  <c r="BS1087" i="10"/>
  <c r="BU1086" i="10"/>
  <c r="BT1086" i="10"/>
  <c r="BS1086" i="10"/>
  <c r="BU1085" i="10"/>
  <c r="BT1085" i="10"/>
  <c r="BS1085" i="10"/>
  <c r="BU1084" i="10"/>
  <c r="BT1084" i="10"/>
  <c r="BS1084" i="10"/>
  <c r="BU1083" i="10"/>
  <c r="BT1083" i="10"/>
  <c r="BS1083" i="10"/>
  <c r="BU1082" i="10"/>
  <c r="BT1082" i="10"/>
  <c r="BS1082" i="10"/>
  <c r="BU1081" i="10"/>
  <c r="BT1081" i="10"/>
  <c r="BS1081" i="10"/>
  <c r="BU1080" i="10"/>
  <c r="BT1080" i="10"/>
  <c r="BS1080" i="10"/>
  <c r="BU1079" i="10"/>
  <c r="BT1079" i="10"/>
  <c r="BS1079" i="10"/>
  <c r="BU1078" i="10"/>
  <c r="BT1078" i="10"/>
  <c r="BS1078" i="10"/>
  <c r="BU1077" i="10"/>
  <c r="BT1077" i="10"/>
  <c r="BS1077" i="10"/>
  <c r="BU1076" i="10"/>
  <c r="BT1076" i="10"/>
  <c r="BS1076" i="10"/>
  <c r="BU1075" i="10"/>
  <c r="BT1075" i="10"/>
  <c r="BS1075" i="10"/>
  <c r="BU1074" i="10"/>
  <c r="BT1074" i="10"/>
  <c r="BS1074" i="10"/>
  <c r="BU1073" i="10"/>
  <c r="BT1073" i="10"/>
  <c r="BS1073" i="10"/>
  <c r="BU1072" i="10"/>
  <c r="BT1072" i="10"/>
  <c r="BS1072" i="10"/>
  <c r="BU1071" i="10"/>
  <c r="BT1071" i="10"/>
  <c r="BS1071" i="10"/>
  <c r="BU1070" i="10"/>
  <c r="BT1070" i="10"/>
  <c r="BS1070" i="10"/>
  <c r="BU1069" i="10"/>
  <c r="BT1069" i="10"/>
  <c r="BS1069" i="10"/>
  <c r="BU1068" i="10"/>
  <c r="BT1068" i="10"/>
  <c r="BS1068" i="10"/>
  <c r="BU1067" i="10"/>
  <c r="BT1067" i="10"/>
  <c r="BS1067" i="10"/>
  <c r="BU1066" i="10"/>
  <c r="BT1066" i="10"/>
  <c r="BS1066" i="10"/>
  <c r="BU1065" i="10"/>
  <c r="BT1065" i="10"/>
  <c r="BS1065" i="10"/>
  <c r="BU1064" i="10"/>
  <c r="BT1064" i="10"/>
  <c r="BS1064" i="10"/>
  <c r="BU1063" i="10"/>
  <c r="BT1063" i="10"/>
  <c r="BS1063" i="10"/>
  <c r="BU1062" i="10"/>
  <c r="BT1062" i="10"/>
  <c r="BS1062" i="10"/>
  <c r="BU1061" i="10"/>
  <c r="BT1061" i="10"/>
  <c r="BS1061" i="10"/>
  <c r="BU1060" i="10"/>
  <c r="BT1060" i="10"/>
  <c r="BS1060" i="10"/>
  <c r="BU1059" i="10"/>
  <c r="BT1059" i="10"/>
  <c r="BS1059" i="10"/>
  <c r="BU1058" i="10"/>
  <c r="BT1058" i="10"/>
  <c r="BS1058" i="10"/>
  <c r="BU1057" i="10"/>
  <c r="BT1057" i="10"/>
  <c r="BS1057" i="10"/>
  <c r="BU1056" i="10"/>
  <c r="BT1056" i="10"/>
  <c r="BS1056" i="10"/>
  <c r="BU1055" i="10"/>
  <c r="BT1055" i="10"/>
  <c r="BS1055" i="10"/>
  <c r="BU1054" i="10"/>
  <c r="BT1054" i="10"/>
  <c r="BS1054" i="10"/>
  <c r="BU1053" i="10"/>
  <c r="BT1053" i="10"/>
  <c r="BS1053" i="10"/>
  <c r="BU1052" i="10"/>
  <c r="BT1052" i="10"/>
  <c r="BS1052" i="10"/>
  <c r="BU1051" i="10"/>
  <c r="BT1051" i="10"/>
  <c r="BS1051" i="10"/>
  <c r="BU1050" i="10"/>
  <c r="BT1050" i="10"/>
  <c r="BS1050" i="10"/>
  <c r="BU1049" i="10"/>
  <c r="BT1049" i="10"/>
  <c r="BS1049" i="10"/>
  <c r="BU1048" i="10"/>
  <c r="BT1048" i="10"/>
  <c r="BS1048" i="10"/>
  <c r="BU1047" i="10"/>
  <c r="BT1047" i="10"/>
  <c r="BS1047" i="10"/>
  <c r="BU1046" i="10"/>
  <c r="BT1046" i="10"/>
  <c r="BS1046" i="10"/>
  <c r="BU1045" i="10"/>
  <c r="BT1045" i="10"/>
  <c r="BS1045" i="10"/>
  <c r="BU1044" i="10"/>
  <c r="BT1044" i="10"/>
  <c r="BS1044" i="10"/>
  <c r="BU1043" i="10"/>
  <c r="BT1043" i="10"/>
  <c r="BS1043" i="10"/>
  <c r="BU1042" i="10"/>
  <c r="BT1042" i="10"/>
  <c r="BS1042" i="10"/>
  <c r="BU1041" i="10"/>
  <c r="BT1041" i="10"/>
  <c r="BS1041" i="10"/>
  <c r="BU1040" i="10"/>
  <c r="BT1040" i="10"/>
  <c r="BS1040" i="10"/>
  <c r="BU1039" i="10"/>
  <c r="BT1039" i="10"/>
  <c r="BS1039" i="10"/>
  <c r="BU1038" i="10"/>
  <c r="BT1038" i="10"/>
  <c r="BS1038" i="10"/>
  <c r="BU1037" i="10"/>
  <c r="BT1037" i="10"/>
  <c r="BS1037" i="10"/>
  <c r="BU1036" i="10"/>
  <c r="BT1036" i="10"/>
  <c r="BS1036" i="10"/>
  <c r="BU1035" i="10"/>
  <c r="BT1035" i="10"/>
  <c r="BS1035" i="10"/>
  <c r="BU1034" i="10"/>
  <c r="BT1034" i="10"/>
  <c r="BS1034" i="10"/>
  <c r="BU1033" i="10"/>
  <c r="BT1033" i="10"/>
  <c r="BS1033" i="10"/>
  <c r="BU1032" i="10"/>
  <c r="BT1032" i="10"/>
  <c r="BS1032" i="10"/>
  <c r="BU1031" i="10"/>
  <c r="BT1031" i="10"/>
  <c r="BS1031" i="10"/>
  <c r="BU1030" i="10"/>
  <c r="BT1030" i="10"/>
  <c r="BS1030" i="10"/>
  <c r="BU1029" i="10"/>
  <c r="BT1029" i="10"/>
  <c r="BS1029" i="10"/>
  <c r="BU1028" i="10"/>
  <c r="BT1028" i="10"/>
  <c r="BS1028" i="10"/>
  <c r="BU1027" i="10"/>
  <c r="BT1027" i="10"/>
  <c r="BS1027" i="10"/>
  <c r="BU1026" i="10"/>
  <c r="BT1026" i="10"/>
  <c r="BS1026" i="10"/>
  <c r="BU1025" i="10"/>
  <c r="BT1025" i="10"/>
  <c r="BS1025" i="10"/>
  <c r="BU1024" i="10"/>
  <c r="BT1024" i="10"/>
  <c r="BS1024" i="10"/>
  <c r="BU1023" i="10"/>
  <c r="BT1023" i="10"/>
  <c r="BS1023" i="10"/>
  <c r="BU1022" i="10"/>
  <c r="BT1022" i="10"/>
  <c r="BS1022" i="10"/>
  <c r="BU1021" i="10"/>
  <c r="BT1021" i="10"/>
  <c r="BS1021" i="10"/>
  <c r="BU1020" i="10"/>
  <c r="BT1020" i="10"/>
  <c r="BS1020" i="10"/>
  <c r="BU1019" i="10"/>
  <c r="BT1019" i="10"/>
  <c r="BS1019" i="10"/>
  <c r="BU1018" i="10"/>
  <c r="BT1018" i="10"/>
  <c r="BS1018" i="10"/>
  <c r="BU1017" i="10"/>
  <c r="BT1017" i="10"/>
  <c r="BS1017" i="10"/>
  <c r="BU1016" i="10"/>
  <c r="BT1016" i="10"/>
  <c r="BS1016" i="10"/>
  <c r="BU1015" i="10"/>
  <c r="BT1015" i="10"/>
  <c r="BS1015" i="10"/>
  <c r="BU1014" i="10"/>
  <c r="BT1014" i="10"/>
  <c r="BS1014" i="10"/>
  <c r="BU1013" i="10"/>
  <c r="BT1013" i="10"/>
  <c r="BS1013" i="10"/>
  <c r="BU1012" i="10"/>
  <c r="BT1012" i="10"/>
  <c r="BS1012" i="10"/>
  <c r="BU1011" i="10"/>
  <c r="BT1011" i="10"/>
  <c r="BS1011" i="10"/>
  <c r="BU1010" i="10"/>
  <c r="BT1010" i="10"/>
  <c r="BS1010" i="10"/>
  <c r="BU1009" i="10"/>
  <c r="BT1009" i="10"/>
  <c r="BS1009" i="10"/>
  <c r="BU1008" i="10"/>
  <c r="BT1008" i="10"/>
  <c r="BS1008" i="10"/>
  <c r="BU1007" i="10"/>
  <c r="BT1007" i="10"/>
  <c r="BS1007" i="10"/>
  <c r="BU1006" i="10"/>
  <c r="BT1006" i="10"/>
  <c r="BS1006" i="10"/>
  <c r="BU1005" i="10"/>
  <c r="BT1005" i="10"/>
  <c r="BS1005" i="10"/>
  <c r="BU1004" i="10"/>
  <c r="BT1004" i="10"/>
  <c r="BS1004" i="10"/>
  <c r="BU1003" i="10"/>
  <c r="BT1003" i="10"/>
  <c r="BS1003" i="10"/>
  <c r="BU1002" i="10"/>
  <c r="BT1002" i="10"/>
  <c r="BS1002" i="10"/>
  <c r="BU1001" i="10"/>
  <c r="BT1001" i="10"/>
  <c r="BS1001" i="10"/>
  <c r="BU1000" i="10"/>
  <c r="BT1000" i="10"/>
  <c r="BS1000" i="10"/>
  <c r="BU999" i="10"/>
  <c r="BT999" i="10"/>
  <c r="BS999" i="10"/>
  <c r="BU998" i="10"/>
  <c r="BT998" i="10"/>
  <c r="BS998" i="10"/>
  <c r="BU997" i="10"/>
  <c r="BT997" i="10"/>
  <c r="BS997" i="10"/>
  <c r="BU996" i="10"/>
  <c r="BT996" i="10"/>
  <c r="BS996" i="10"/>
  <c r="BU995" i="10"/>
  <c r="BT995" i="10"/>
  <c r="BS995" i="10"/>
  <c r="BU994" i="10"/>
  <c r="BT994" i="10"/>
  <c r="BS994" i="10"/>
  <c r="BU993" i="10"/>
  <c r="BT993" i="10"/>
  <c r="BS993" i="10"/>
  <c r="BU992" i="10"/>
  <c r="BT992" i="10"/>
  <c r="BS992" i="10"/>
  <c r="BU991" i="10"/>
  <c r="BT991" i="10"/>
  <c r="BS991" i="10"/>
  <c r="BU990" i="10"/>
  <c r="BT990" i="10"/>
  <c r="BS990" i="10"/>
  <c r="BU989" i="10"/>
  <c r="BT989" i="10"/>
  <c r="BS989" i="10"/>
  <c r="BU988" i="10"/>
  <c r="BT988" i="10"/>
  <c r="BS988" i="10"/>
  <c r="BU987" i="10"/>
  <c r="BT987" i="10"/>
  <c r="BS987" i="10"/>
  <c r="BU986" i="10"/>
  <c r="BT986" i="10"/>
  <c r="BS986" i="10"/>
  <c r="BU985" i="10"/>
  <c r="BT985" i="10"/>
  <c r="BS985" i="10"/>
  <c r="BU984" i="10"/>
  <c r="BT984" i="10"/>
  <c r="BS984" i="10"/>
  <c r="BU983" i="10"/>
  <c r="BT983" i="10"/>
  <c r="BS983" i="10"/>
  <c r="BU982" i="10"/>
  <c r="BT982" i="10"/>
  <c r="BS982" i="10"/>
  <c r="BU981" i="10"/>
  <c r="BT981" i="10"/>
  <c r="BS981" i="10"/>
  <c r="BU980" i="10"/>
  <c r="BT980" i="10"/>
  <c r="BS980" i="10"/>
  <c r="BU979" i="10"/>
  <c r="BT979" i="10"/>
  <c r="BS979" i="10"/>
  <c r="BU978" i="10"/>
  <c r="BT978" i="10"/>
  <c r="BS978" i="10"/>
  <c r="BU977" i="10"/>
  <c r="BT977" i="10"/>
  <c r="BS977" i="10"/>
  <c r="BU976" i="10"/>
  <c r="BT976" i="10"/>
  <c r="BS976" i="10"/>
  <c r="BU975" i="10"/>
  <c r="BT975" i="10"/>
  <c r="BS975" i="10"/>
  <c r="BU974" i="10"/>
  <c r="BT974" i="10"/>
  <c r="BS974" i="10"/>
  <c r="BU973" i="10"/>
  <c r="BT973" i="10"/>
  <c r="BS973" i="10"/>
  <c r="BU972" i="10"/>
  <c r="BT972" i="10"/>
  <c r="BS972" i="10"/>
  <c r="BU971" i="10"/>
  <c r="BT971" i="10"/>
  <c r="BS971" i="10"/>
  <c r="BU970" i="10"/>
  <c r="BT970" i="10"/>
  <c r="BS970" i="10"/>
  <c r="BU969" i="10"/>
  <c r="BT969" i="10"/>
  <c r="BS969" i="10"/>
  <c r="BU968" i="10"/>
  <c r="BT968" i="10"/>
  <c r="BS968" i="10"/>
  <c r="BU967" i="10"/>
  <c r="BT967" i="10"/>
  <c r="BS967" i="10"/>
  <c r="BU966" i="10"/>
  <c r="BT966" i="10"/>
  <c r="BS966" i="10"/>
  <c r="BU965" i="10"/>
  <c r="BT965" i="10"/>
  <c r="BS965" i="10"/>
  <c r="BU964" i="10"/>
  <c r="BT964" i="10"/>
  <c r="BS964" i="10"/>
  <c r="BU963" i="10"/>
  <c r="BT963" i="10"/>
  <c r="BS963" i="10"/>
  <c r="BU962" i="10"/>
  <c r="BT962" i="10"/>
  <c r="BS962" i="10"/>
  <c r="BU961" i="10"/>
  <c r="BT961" i="10"/>
  <c r="BS961" i="10"/>
  <c r="BU960" i="10"/>
  <c r="BT960" i="10"/>
  <c r="BS960" i="10"/>
  <c r="BU959" i="10"/>
  <c r="BT959" i="10"/>
  <c r="BS959" i="10"/>
  <c r="BU958" i="10"/>
  <c r="BT958" i="10"/>
  <c r="BS958" i="10"/>
  <c r="BU957" i="10"/>
  <c r="BT957" i="10"/>
  <c r="BS957" i="10"/>
  <c r="BU956" i="10"/>
  <c r="BT956" i="10"/>
  <c r="BS956" i="10"/>
  <c r="BU955" i="10"/>
  <c r="BT955" i="10"/>
  <c r="BS955" i="10"/>
  <c r="BU954" i="10"/>
  <c r="BT954" i="10"/>
  <c r="BS954" i="10"/>
  <c r="BU953" i="10"/>
  <c r="BT953" i="10"/>
  <c r="BS953" i="10"/>
  <c r="BU952" i="10"/>
  <c r="BT952" i="10"/>
  <c r="BS952" i="10"/>
  <c r="BU951" i="10"/>
  <c r="BT951" i="10"/>
  <c r="BS951" i="10"/>
  <c r="BU950" i="10"/>
  <c r="BT950" i="10"/>
  <c r="BS950" i="10"/>
  <c r="BU949" i="10"/>
  <c r="BT949" i="10"/>
  <c r="BS949" i="10"/>
  <c r="BU948" i="10"/>
  <c r="BT948" i="10"/>
  <c r="BS948" i="10"/>
  <c r="BU947" i="10"/>
  <c r="BT947" i="10"/>
  <c r="BS947" i="10"/>
  <c r="BU946" i="10"/>
  <c r="BT946" i="10"/>
  <c r="BS946" i="10"/>
  <c r="BU945" i="10"/>
  <c r="BT945" i="10"/>
  <c r="BS945" i="10"/>
  <c r="BU944" i="10"/>
  <c r="BT944" i="10"/>
  <c r="BS944" i="10"/>
  <c r="BU943" i="10"/>
  <c r="BT943" i="10"/>
  <c r="BS943" i="10"/>
  <c r="BU942" i="10"/>
  <c r="BT942" i="10"/>
  <c r="BS942" i="10"/>
  <c r="BU941" i="10"/>
  <c r="BT941" i="10"/>
  <c r="BS941" i="10"/>
  <c r="BU940" i="10"/>
  <c r="BT940" i="10"/>
  <c r="BS940" i="10"/>
  <c r="BU939" i="10"/>
  <c r="BT939" i="10"/>
  <c r="BS939" i="10"/>
  <c r="BU938" i="10"/>
  <c r="BT938" i="10"/>
  <c r="BS938" i="10"/>
  <c r="BU937" i="10"/>
  <c r="BT937" i="10"/>
  <c r="BS937" i="10"/>
  <c r="BU936" i="10"/>
  <c r="BT936" i="10"/>
  <c r="BS936" i="10"/>
  <c r="BU935" i="10"/>
  <c r="BT935" i="10"/>
  <c r="BS935" i="10"/>
  <c r="BU934" i="10"/>
  <c r="BT934" i="10"/>
  <c r="BS934" i="10"/>
  <c r="BU933" i="10"/>
  <c r="BT933" i="10"/>
  <c r="BS933" i="10"/>
  <c r="BU932" i="10"/>
  <c r="BT932" i="10"/>
  <c r="BS932" i="10"/>
  <c r="BU931" i="10"/>
  <c r="BT931" i="10"/>
  <c r="BS931" i="10"/>
  <c r="BU930" i="10"/>
  <c r="BT930" i="10"/>
  <c r="BS930" i="10"/>
  <c r="BU929" i="10"/>
  <c r="BT929" i="10"/>
  <c r="BS929" i="10"/>
  <c r="BU928" i="10"/>
  <c r="BT928" i="10"/>
  <c r="BS928" i="10"/>
  <c r="BU927" i="10"/>
  <c r="BT927" i="10"/>
  <c r="BS927" i="10"/>
  <c r="BU926" i="10"/>
  <c r="BT926" i="10"/>
  <c r="BS926" i="10"/>
  <c r="BU925" i="10"/>
  <c r="BT925" i="10"/>
  <c r="BS925" i="10"/>
  <c r="BU924" i="10"/>
  <c r="BT924" i="10"/>
  <c r="BS924" i="10"/>
  <c r="BU923" i="10"/>
  <c r="BT923" i="10"/>
  <c r="BS923" i="10"/>
  <c r="BU922" i="10"/>
  <c r="BT922" i="10"/>
  <c r="BS922" i="10"/>
  <c r="BU921" i="10"/>
  <c r="BT921" i="10"/>
  <c r="BS921" i="10"/>
  <c r="BU920" i="10"/>
  <c r="BT920" i="10"/>
  <c r="BS920" i="10"/>
  <c r="BU919" i="10"/>
  <c r="BT919" i="10"/>
  <c r="BS919" i="10"/>
  <c r="BU918" i="10"/>
  <c r="BT918" i="10"/>
  <c r="BS918" i="10"/>
  <c r="BU917" i="10"/>
  <c r="BT917" i="10"/>
  <c r="BS917" i="10"/>
  <c r="BU916" i="10"/>
  <c r="BT916" i="10"/>
  <c r="BS916" i="10"/>
  <c r="BU915" i="10"/>
  <c r="BT915" i="10"/>
  <c r="BS915" i="10"/>
  <c r="BU914" i="10"/>
  <c r="BT914" i="10"/>
  <c r="BS914" i="10"/>
  <c r="BU913" i="10"/>
  <c r="BT913" i="10"/>
  <c r="BS913" i="10"/>
  <c r="BU912" i="10"/>
  <c r="BT912" i="10"/>
  <c r="BS912" i="10"/>
  <c r="BU911" i="10"/>
  <c r="BT911" i="10"/>
  <c r="BS911" i="10"/>
  <c r="BU910" i="10"/>
  <c r="BT910" i="10"/>
  <c r="BS910" i="10"/>
  <c r="BU909" i="10"/>
  <c r="BT909" i="10"/>
  <c r="BS909" i="10"/>
  <c r="BU908" i="10"/>
  <c r="BT908" i="10"/>
  <c r="BS908" i="10"/>
  <c r="BU907" i="10"/>
  <c r="BT907" i="10"/>
  <c r="BS907" i="10"/>
  <c r="BU906" i="10"/>
  <c r="BT906" i="10"/>
  <c r="BS906" i="10"/>
  <c r="BU905" i="10"/>
  <c r="BT905" i="10"/>
  <c r="BS905" i="10"/>
  <c r="BU904" i="10"/>
  <c r="BT904" i="10"/>
  <c r="BS904" i="10"/>
  <c r="BU903" i="10"/>
  <c r="BT903" i="10"/>
  <c r="BS903" i="10"/>
  <c r="BU902" i="10"/>
  <c r="BT902" i="10"/>
  <c r="BS902" i="10"/>
  <c r="BU901" i="10"/>
  <c r="BT901" i="10"/>
  <c r="BS901" i="10"/>
  <c r="BU900" i="10"/>
  <c r="BT900" i="10"/>
  <c r="BS900" i="10"/>
  <c r="BU899" i="10"/>
  <c r="BT899" i="10"/>
  <c r="BS899" i="10"/>
  <c r="BU898" i="10"/>
  <c r="BT898" i="10"/>
  <c r="BS898" i="10"/>
  <c r="BU897" i="10"/>
  <c r="BT897" i="10"/>
  <c r="BS897" i="10"/>
  <c r="BU896" i="10"/>
  <c r="BT896" i="10"/>
  <c r="BS896" i="10"/>
  <c r="BU895" i="10"/>
  <c r="BT895" i="10"/>
  <c r="BS895" i="10"/>
  <c r="BU894" i="10"/>
  <c r="BT894" i="10"/>
  <c r="BS894" i="10"/>
  <c r="BU893" i="10"/>
  <c r="BT893" i="10"/>
  <c r="BS893" i="10"/>
  <c r="BU892" i="10"/>
  <c r="BT892" i="10"/>
  <c r="BS892" i="10"/>
  <c r="BU891" i="10"/>
  <c r="BT891" i="10"/>
  <c r="BS891" i="10"/>
  <c r="BU890" i="10"/>
  <c r="BT890" i="10"/>
  <c r="BS890" i="10"/>
  <c r="BU889" i="10"/>
  <c r="BT889" i="10"/>
  <c r="BS889" i="10"/>
  <c r="BU888" i="10"/>
  <c r="BT888" i="10"/>
  <c r="BS888" i="10"/>
  <c r="BU887" i="10"/>
  <c r="BT887" i="10"/>
  <c r="BS887" i="10"/>
  <c r="BU886" i="10"/>
  <c r="BT886" i="10"/>
  <c r="BS886" i="10"/>
  <c r="BU885" i="10"/>
  <c r="BT885" i="10"/>
  <c r="BS885" i="10"/>
  <c r="BU884" i="10"/>
  <c r="BT884" i="10"/>
  <c r="BS884" i="10"/>
  <c r="BU883" i="10"/>
  <c r="BT883" i="10"/>
  <c r="BS883" i="10"/>
  <c r="BU882" i="10"/>
  <c r="BT882" i="10"/>
  <c r="BS882" i="10"/>
  <c r="BU881" i="10"/>
  <c r="BT881" i="10"/>
  <c r="BS881" i="10"/>
  <c r="BU880" i="10"/>
  <c r="BT880" i="10"/>
  <c r="BS880" i="10"/>
  <c r="BU879" i="10"/>
  <c r="BT879" i="10"/>
  <c r="BS879" i="10"/>
  <c r="BU878" i="10"/>
  <c r="BT878" i="10"/>
  <c r="BS878" i="10"/>
  <c r="BU877" i="10"/>
  <c r="BT877" i="10"/>
  <c r="BS877" i="10"/>
  <c r="BU876" i="10"/>
  <c r="BT876" i="10"/>
  <c r="BS876" i="10"/>
  <c r="BU875" i="10"/>
  <c r="BT875" i="10"/>
  <c r="BS875" i="10"/>
  <c r="BU874" i="10"/>
  <c r="BT874" i="10"/>
  <c r="BS874" i="10"/>
  <c r="BU873" i="10"/>
  <c r="BT873" i="10"/>
  <c r="BS873" i="10"/>
  <c r="BU872" i="10"/>
  <c r="BT872" i="10"/>
  <c r="BS872" i="10"/>
  <c r="BU871" i="10"/>
  <c r="BT871" i="10"/>
  <c r="BS871" i="10"/>
  <c r="BU870" i="10"/>
  <c r="BT870" i="10"/>
  <c r="BS870" i="10"/>
  <c r="BU869" i="10"/>
  <c r="BT869" i="10"/>
  <c r="BS869" i="10"/>
  <c r="BU868" i="10"/>
  <c r="BT868" i="10"/>
  <c r="BS868" i="10"/>
  <c r="BU867" i="10"/>
  <c r="BT867" i="10"/>
  <c r="BS867" i="10"/>
  <c r="BU866" i="10"/>
  <c r="BT866" i="10"/>
  <c r="BS866" i="10"/>
  <c r="BU865" i="10"/>
  <c r="BT865" i="10"/>
  <c r="BS865" i="10"/>
  <c r="BU864" i="10"/>
  <c r="BT864" i="10"/>
  <c r="BS864" i="10"/>
  <c r="BU863" i="10"/>
  <c r="BT863" i="10"/>
  <c r="BS863" i="10"/>
  <c r="BU862" i="10"/>
  <c r="BT862" i="10"/>
  <c r="BS862" i="10"/>
  <c r="BU861" i="10"/>
  <c r="BT861" i="10"/>
  <c r="BS861" i="10"/>
  <c r="BU860" i="10"/>
  <c r="BT860" i="10"/>
  <c r="BS860" i="10"/>
  <c r="BU859" i="10"/>
  <c r="BT859" i="10"/>
  <c r="BS859" i="10"/>
  <c r="BU858" i="10"/>
  <c r="BT858" i="10"/>
  <c r="BS858" i="10"/>
  <c r="BU857" i="10"/>
  <c r="BT857" i="10"/>
  <c r="BS857" i="10"/>
  <c r="BU856" i="10"/>
  <c r="BT856" i="10"/>
  <c r="BS856" i="10"/>
  <c r="BU855" i="10"/>
  <c r="BT855" i="10"/>
  <c r="BS855" i="10"/>
  <c r="BU854" i="10"/>
  <c r="BT854" i="10"/>
  <c r="BS854" i="10"/>
  <c r="BU853" i="10"/>
  <c r="BT853" i="10"/>
  <c r="BS853" i="10"/>
  <c r="BU852" i="10"/>
  <c r="BT852" i="10"/>
  <c r="BS852" i="10"/>
  <c r="BU851" i="10"/>
  <c r="BT851" i="10"/>
  <c r="BS851" i="10"/>
  <c r="BU850" i="10"/>
  <c r="BT850" i="10"/>
  <c r="BS850" i="10"/>
  <c r="BU849" i="10"/>
  <c r="BT849" i="10"/>
  <c r="BS849" i="10"/>
  <c r="BU848" i="10"/>
  <c r="BT848" i="10"/>
  <c r="BS848" i="10"/>
  <c r="BU847" i="10"/>
  <c r="BT847" i="10"/>
  <c r="BS847" i="10"/>
  <c r="BU846" i="10"/>
  <c r="BT846" i="10"/>
  <c r="BS846" i="10"/>
  <c r="BU845" i="10"/>
  <c r="BT845" i="10"/>
  <c r="BS845" i="10"/>
  <c r="BU844" i="10"/>
  <c r="BT844" i="10"/>
  <c r="BS844" i="10"/>
  <c r="BU843" i="10"/>
  <c r="BT843" i="10"/>
  <c r="BS843" i="10"/>
  <c r="BU842" i="10"/>
  <c r="BT842" i="10"/>
  <c r="BS842" i="10"/>
  <c r="BU841" i="10"/>
  <c r="BT841" i="10"/>
  <c r="BS841" i="10"/>
  <c r="BU840" i="10"/>
  <c r="BT840" i="10"/>
  <c r="BS840" i="10"/>
  <c r="BU839" i="10"/>
  <c r="BT839" i="10"/>
  <c r="BS839" i="10"/>
  <c r="BU838" i="10"/>
  <c r="BT838" i="10"/>
  <c r="BS838" i="10"/>
  <c r="BU837" i="10"/>
  <c r="BT837" i="10"/>
  <c r="BS837" i="10"/>
  <c r="BU836" i="10"/>
  <c r="BT836" i="10"/>
  <c r="BS836" i="10"/>
  <c r="BU835" i="10"/>
  <c r="BT835" i="10"/>
  <c r="BS835" i="10"/>
  <c r="BU834" i="10"/>
  <c r="BT834" i="10"/>
  <c r="BS834" i="10"/>
  <c r="BU833" i="10"/>
  <c r="BT833" i="10"/>
  <c r="BS833" i="10"/>
  <c r="BU832" i="10"/>
  <c r="BT832" i="10"/>
  <c r="BS832" i="10"/>
  <c r="BU831" i="10"/>
  <c r="BT831" i="10"/>
  <c r="BS831" i="10"/>
  <c r="BU830" i="10"/>
  <c r="BT830" i="10"/>
  <c r="BS830" i="10"/>
  <c r="BU829" i="10"/>
  <c r="BT829" i="10"/>
  <c r="BS829" i="10"/>
  <c r="BU828" i="10"/>
  <c r="BT828" i="10"/>
  <c r="BS828" i="10"/>
  <c r="BU827" i="10"/>
  <c r="BT827" i="10"/>
  <c r="BS827" i="10"/>
  <c r="BU826" i="10"/>
  <c r="BT826" i="10"/>
  <c r="BS826" i="10"/>
  <c r="BU825" i="10"/>
  <c r="BT825" i="10"/>
  <c r="BS825" i="10"/>
  <c r="BU824" i="10"/>
  <c r="BT824" i="10"/>
  <c r="BS824" i="10"/>
  <c r="BU823" i="10"/>
  <c r="BT823" i="10"/>
  <c r="BS823" i="10"/>
  <c r="BU822" i="10"/>
  <c r="BT822" i="10"/>
  <c r="BS822" i="10"/>
  <c r="BU821" i="10"/>
  <c r="BT821" i="10"/>
  <c r="BS821" i="10"/>
  <c r="BU820" i="10"/>
  <c r="BT820" i="10"/>
  <c r="BS820" i="10"/>
  <c r="BU819" i="10"/>
  <c r="BT819" i="10"/>
  <c r="BS819" i="10"/>
  <c r="BU818" i="10"/>
  <c r="BT818" i="10"/>
  <c r="BS818" i="10"/>
  <c r="BU817" i="10"/>
  <c r="BT817" i="10"/>
  <c r="BS817" i="10"/>
  <c r="BU816" i="10"/>
  <c r="BT816" i="10"/>
  <c r="BS816" i="10"/>
  <c r="BU815" i="10"/>
  <c r="BT815" i="10"/>
  <c r="BS815" i="10"/>
  <c r="BU814" i="10"/>
  <c r="BT814" i="10"/>
  <c r="BS814" i="10"/>
  <c r="BU813" i="10"/>
  <c r="BT813" i="10"/>
  <c r="BS813" i="10"/>
  <c r="BU812" i="10"/>
  <c r="BT812" i="10"/>
  <c r="BS812" i="10"/>
  <c r="BU811" i="10"/>
  <c r="BT811" i="10"/>
  <c r="BS811" i="10"/>
  <c r="BU810" i="10"/>
  <c r="BT810" i="10"/>
  <c r="BS810" i="10"/>
  <c r="BU809" i="10"/>
  <c r="BT809" i="10"/>
  <c r="BS809" i="10"/>
  <c r="BU808" i="10"/>
  <c r="BT808" i="10"/>
  <c r="BS808" i="10"/>
  <c r="BU807" i="10"/>
  <c r="BT807" i="10"/>
  <c r="BS807" i="10"/>
  <c r="BU806" i="10"/>
  <c r="BT806" i="10"/>
  <c r="BS806" i="10"/>
  <c r="BU805" i="10"/>
  <c r="BT805" i="10"/>
  <c r="BS805" i="10"/>
  <c r="BU804" i="10"/>
  <c r="BT804" i="10"/>
  <c r="BS804" i="10"/>
  <c r="BU803" i="10"/>
  <c r="BT803" i="10"/>
  <c r="BS803" i="10"/>
  <c r="BU802" i="10"/>
  <c r="BT802" i="10"/>
  <c r="BS802" i="10"/>
  <c r="BU801" i="10"/>
  <c r="BT801" i="10"/>
  <c r="BS801" i="10"/>
  <c r="BU800" i="10"/>
  <c r="BT800" i="10"/>
  <c r="BS800" i="10"/>
  <c r="BU799" i="10"/>
  <c r="BT799" i="10"/>
  <c r="BS799" i="10"/>
  <c r="BU798" i="10"/>
  <c r="BT798" i="10"/>
  <c r="BS798" i="10"/>
  <c r="BU797" i="10"/>
  <c r="BT797" i="10"/>
  <c r="BS797" i="10"/>
  <c r="BU796" i="10"/>
  <c r="BT796" i="10"/>
  <c r="BS796" i="10"/>
  <c r="BU795" i="10"/>
  <c r="BT795" i="10"/>
  <c r="BS795" i="10"/>
  <c r="BU794" i="10"/>
  <c r="BT794" i="10"/>
  <c r="BS794" i="10"/>
  <c r="BU793" i="10"/>
  <c r="BT793" i="10"/>
  <c r="BS793" i="10"/>
  <c r="BU792" i="10"/>
  <c r="BT792" i="10"/>
  <c r="BS792" i="10"/>
  <c r="BU791" i="10"/>
  <c r="BT791" i="10"/>
  <c r="BS791" i="10"/>
  <c r="BU790" i="10"/>
  <c r="BT790" i="10"/>
  <c r="BS790" i="10"/>
  <c r="BU789" i="10"/>
  <c r="BT789" i="10"/>
  <c r="BS789" i="10"/>
  <c r="BU788" i="10"/>
  <c r="BT788" i="10"/>
  <c r="BS788" i="10"/>
  <c r="BU787" i="10"/>
  <c r="BT787" i="10"/>
  <c r="BS787" i="10"/>
  <c r="BU786" i="10"/>
  <c r="BT786" i="10"/>
  <c r="BS786" i="10"/>
  <c r="BU785" i="10"/>
  <c r="BT785" i="10"/>
  <c r="BS785" i="10"/>
  <c r="BU784" i="10"/>
  <c r="BT784" i="10"/>
  <c r="BS784" i="10"/>
  <c r="BU783" i="10"/>
  <c r="BT783" i="10"/>
  <c r="BS783" i="10"/>
  <c r="BU782" i="10"/>
  <c r="BT782" i="10"/>
  <c r="BS782" i="10"/>
  <c r="BU781" i="10"/>
  <c r="BT781" i="10"/>
  <c r="BS781" i="10"/>
  <c r="BU780" i="10"/>
  <c r="BT780" i="10"/>
  <c r="BS780" i="10"/>
  <c r="BU779" i="10"/>
  <c r="BT779" i="10"/>
  <c r="BS779" i="10"/>
  <c r="BU778" i="10"/>
  <c r="BT778" i="10"/>
  <c r="BS778" i="10"/>
  <c r="BU777" i="10"/>
  <c r="BT777" i="10"/>
  <c r="BS777" i="10"/>
  <c r="BU776" i="10"/>
  <c r="BT776" i="10"/>
  <c r="BS776" i="10"/>
  <c r="BU775" i="10"/>
  <c r="BT775" i="10"/>
  <c r="BS775" i="10"/>
  <c r="BU774" i="10"/>
  <c r="BT774" i="10"/>
  <c r="BS774" i="10"/>
  <c r="BU773" i="10"/>
  <c r="BT773" i="10"/>
  <c r="BS773" i="10"/>
  <c r="BU772" i="10"/>
  <c r="BT772" i="10"/>
  <c r="BS772" i="10"/>
  <c r="BU771" i="10"/>
  <c r="BT771" i="10"/>
  <c r="BS771" i="10"/>
  <c r="BU770" i="10"/>
  <c r="BT770" i="10"/>
  <c r="BS770" i="10"/>
  <c r="BU769" i="10"/>
  <c r="BT769" i="10"/>
  <c r="BS769" i="10"/>
  <c r="BU768" i="10"/>
  <c r="BT768" i="10"/>
  <c r="BS768" i="10"/>
  <c r="BU767" i="10"/>
  <c r="BT767" i="10"/>
  <c r="BS767" i="10"/>
  <c r="BU766" i="10"/>
  <c r="BT766" i="10"/>
  <c r="BS766" i="10"/>
  <c r="BU765" i="10"/>
  <c r="BT765" i="10"/>
  <c r="BS765" i="10"/>
  <c r="BU764" i="10"/>
  <c r="BT764" i="10"/>
  <c r="BS764" i="10"/>
  <c r="BU763" i="10"/>
  <c r="BT763" i="10"/>
  <c r="BS763" i="10"/>
  <c r="BU762" i="10"/>
  <c r="BT762" i="10"/>
  <c r="BS762" i="10"/>
  <c r="BU761" i="10"/>
  <c r="BT761" i="10"/>
  <c r="BS761" i="10"/>
  <c r="BU760" i="10"/>
  <c r="BT760" i="10"/>
  <c r="BS760" i="10"/>
  <c r="BU759" i="10"/>
  <c r="BT759" i="10"/>
  <c r="BS759" i="10"/>
  <c r="BU758" i="10"/>
  <c r="BT758" i="10"/>
  <c r="BS758" i="10"/>
  <c r="BU757" i="10"/>
  <c r="BT757" i="10"/>
  <c r="BS757" i="10"/>
  <c r="BU756" i="10"/>
  <c r="BT756" i="10"/>
  <c r="BS756" i="10"/>
  <c r="BU755" i="10"/>
  <c r="BT755" i="10"/>
  <c r="BS755" i="10"/>
  <c r="BU754" i="10"/>
  <c r="BT754" i="10"/>
  <c r="BS754" i="10"/>
  <c r="BU753" i="10"/>
  <c r="BT753" i="10"/>
  <c r="BS753" i="10"/>
  <c r="BU752" i="10"/>
  <c r="BT752" i="10"/>
  <c r="BS752" i="10"/>
  <c r="BU751" i="10"/>
  <c r="BT751" i="10"/>
  <c r="BS751" i="10"/>
  <c r="BU750" i="10"/>
  <c r="BT750" i="10"/>
  <c r="BS750" i="10"/>
  <c r="BU749" i="10"/>
  <c r="BT749" i="10"/>
  <c r="BS749" i="10"/>
  <c r="BU748" i="10"/>
  <c r="BT748" i="10"/>
  <c r="BS748" i="10"/>
  <c r="BU747" i="10"/>
  <c r="BT747" i="10"/>
  <c r="BS747" i="10"/>
  <c r="BU746" i="10"/>
  <c r="BT746" i="10"/>
  <c r="BS746" i="10"/>
  <c r="BU745" i="10"/>
  <c r="BT745" i="10"/>
  <c r="BS745" i="10"/>
  <c r="BU744" i="10"/>
  <c r="BT744" i="10"/>
  <c r="BS744" i="10"/>
  <c r="BU743" i="10"/>
  <c r="BT743" i="10"/>
  <c r="BS743" i="10"/>
  <c r="BU742" i="10"/>
  <c r="BT742" i="10"/>
  <c r="BS742" i="10"/>
  <c r="BU741" i="10"/>
  <c r="BT741" i="10"/>
  <c r="BS741" i="10"/>
  <c r="BU740" i="10"/>
  <c r="BT740" i="10"/>
  <c r="BS740" i="10"/>
  <c r="BU739" i="10"/>
  <c r="BT739" i="10"/>
  <c r="BS739" i="10"/>
  <c r="BU738" i="10"/>
  <c r="BT738" i="10"/>
  <c r="BS738" i="10"/>
  <c r="BU737" i="10"/>
  <c r="BT737" i="10"/>
  <c r="BS737" i="10"/>
  <c r="BU736" i="10"/>
  <c r="BT736" i="10"/>
  <c r="BS736" i="10"/>
  <c r="BU735" i="10"/>
  <c r="BT735" i="10"/>
  <c r="BS735" i="10"/>
  <c r="BU734" i="10"/>
  <c r="BT734" i="10"/>
  <c r="BS734" i="10"/>
  <c r="BU733" i="10"/>
  <c r="BT733" i="10"/>
  <c r="BS733" i="10"/>
  <c r="BU732" i="10"/>
  <c r="BT732" i="10"/>
  <c r="BS732" i="10"/>
  <c r="BU731" i="10"/>
  <c r="BT731" i="10"/>
  <c r="BS731" i="10"/>
  <c r="BU730" i="10"/>
  <c r="BT730" i="10"/>
  <c r="BS730" i="10"/>
  <c r="BU729" i="10"/>
  <c r="BT729" i="10"/>
  <c r="BS729" i="10"/>
  <c r="BU728" i="10"/>
  <c r="BT728" i="10"/>
  <c r="BS728" i="10"/>
  <c r="BU727" i="10"/>
  <c r="BT727" i="10"/>
  <c r="BS727" i="10"/>
  <c r="BU726" i="10"/>
  <c r="BT726" i="10"/>
  <c r="BS726" i="10"/>
  <c r="BU725" i="10"/>
  <c r="BT725" i="10"/>
  <c r="BS725" i="10"/>
  <c r="BU724" i="10"/>
  <c r="BT724" i="10"/>
  <c r="BS724" i="10"/>
  <c r="BU723" i="10"/>
  <c r="BT723" i="10"/>
  <c r="BS723" i="10"/>
  <c r="BU722" i="10"/>
  <c r="BT722" i="10"/>
  <c r="BS722" i="10"/>
  <c r="BU721" i="10"/>
  <c r="BT721" i="10"/>
  <c r="BS721" i="10"/>
  <c r="BU720" i="10"/>
  <c r="BT720" i="10"/>
  <c r="BS720" i="10"/>
  <c r="BU719" i="10"/>
  <c r="BT719" i="10"/>
  <c r="BS719" i="10"/>
  <c r="BU718" i="10"/>
  <c r="BT718" i="10"/>
  <c r="BS718" i="10"/>
  <c r="BU717" i="10"/>
  <c r="BT717" i="10"/>
  <c r="BS717" i="10"/>
  <c r="BU716" i="10"/>
  <c r="BT716" i="10"/>
  <c r="BS716" i="10"/>
  <c r="BU715" i="10"/>
  <c r="BT715" i="10"/>
  <c r="BS715" i="10"/>
  <c r="BU714" i="10"/>
  <c r="BT714" i="10"/>
  <c r="BS714" i="10"/>
  <c r="BU713" i="10"/>
  <c r="BT713" i="10"/>
  <c r="BS713" i="10"/>
  <c r="BU712" i="10"/>
  <c r="BT712" i="10"/>
  <c r="BS712" i="10"/>
  <c r="BU711" i="10"/>
  <c r="BT711" i="10"/>
  <c r="BS711" i="10"/>
  <c r="BU710" i="10"/>
  <c r="BT710" i="10"/>
  <c r="BS710" i="10"/>
  <c r="BU709" i="10"/>
  <c r="BT709" i="10"/>
  <c r="BS709" i="10"/>
  <c r="BU708" i="10"/>
  <c r="BT708" i="10"/>
  <c r="BS708" i="10"/>
  <c r="BU707" i="10"/>
  <c r="BT707" i="10"/>
  <c r="BS707" i="10"/>
  <c r="BU706" i="10"/>
  <c r="BT706" i="10"/>
  <c r="BS706" i="10"/>
  <c r="BU705" i="10"/>
  <c r="BT705" i="10"/>
  <c r="BS705" i="10"/>
  <c r="BU704" i="10"/>
  <c r="BT704" i="10"/>
  <c r="BS704" i="10"/>
  <c r="BU703" i="10"/>
  <c r="BT703" i="10"/>
  <c r="BS703" i="10"/>
  <c r="BU702" i="10"/>
  <c r="BT702" i="10"/>
  <c r="BS702" i="10"/>
  <c r="BU701" i="10"/>
  <c r="BT701" i="10"/>
  <c r="BS701" i="10"/>
  <c r="BU700" i="10"/>
  <c r="BT700" i="10"/>
  <c r="BS700" i="10"/>
  <c r="BU699" i="10"/>
  <c r="BT699" i="10"/>
  <c r="BS699" i="10"/>
  <c r="BU698" i="10"/>
  <c r="BT698" i="10"/>
  <c r="BS698" i="10"/>
  <c r="BU697" i="10"/>
  <c r="BT697" i="10"/>
  <c r="BS697" i="10"/>
  <c r="BU696" i="10"/>
  <c r="BT696" i="10"/>
  <c r="BS696" i="10"/>
  <c r="BU695" i="10"/>
  <c r="BT695" i="10"/>
  <c r="BS695" i="10"/>
  <c r="BU694" i="10"/>
  <c r="BT694" i="10"/>
  <c r="BS694" i="10"/>
  <c r="BU693" i="10"/>
  <c r="BT693" i="10"/>
  <c r="BS693" i="10"/>
  <c r="BU692" i="10"/>
  <c r="BT692" i="10"/>
  <c r="BS692" i="10"/>
  <c r="BU691" i="10"/>
  <c r="BT691" i="10"/>
  <c r="BS691" i="10"/>
  <c r="BU690" i="10"/>
  <c r="BT690" i="10"/>
  <c r="BS690" i="10"/>
  <c r="BU689" i="10"/>
  <c r="BT689" i="10"/>
  <c r="BS689" i="10"/>
  <c r="BU688" i="10"/>
  <c r="BT688" i="10"/>
  <c r="BS688" i="10"/>
  <c r="BU687" i="10"/>
  <c r="BT687" i="10"/>
  <c r="BS687" i="10"/>
  <c r="BU686" i="10"/>
  <c r="BT686" i="10"/>
  <c r="BS686" i="10"/>
  <c r="BU685" i="10"/>
  <c r="BT685" i="10"/>
  <c r="BS685" i="10"/>
  <c r="BU684" i="10"/>
  <c r="BT684" i="10"/>
  <c r="BS684" i="10"/>
  <c r="BU683" i="10"/>
  <c r="BT683" i="10"/>
  <c r="BS683" i="10"/>
  <c r="BU682" i="10"/>
  <c r="BT682" i="10"/>
  <c r="BS682" i="10"/>
  <c r="BU681" i="10"/>
  <c r="BT681" i="10"/>
  <c r="BS681" i="10"/>
  <c r="BU680" i="10"/>
  <c r="BT680" i="10"/>
  <c r="BS680" i="10"/>
  <c r="BU679" i="10"/>
  <c r="BT679" i="10"/>
  <c r="BS679" i="10"/>
  <c r="BU678" i="10"/>
  <c r="BT678" i="10"/>
  <c r="BS678" i="10"/>
  <c r="BU677" i="10"/>
  <c r="BT677" i="10"/>
  <c r="BS677" i="10"/>
  <c r="BU676" i="10"/>
  <c r="BT676" i="10"/>
  <c r="BS676" i="10"/>
  <c r="BU675" i="10"/>
  <c r="BT675" i="10"/>
  <c r="BS675" i="10"/>
  <c r="BU674" i="10"/>
  <c r="BT674" i="10"/>
  <c r="BS674" i="10"/>
  <c r="BU673" i="10"/>
  <c r="BT673" i="10"/>
  <c r="BS673" i="10"/>
  <c r="BU672" i="10"/>
  <c r="BT672" i="10"/>
  <c r="BS672" i="10"/>
  <c r="BU671" i="10"/>
  <c r="BT671" i="10"/>
  <c r="BS671" i="10"/>
  <c r="BU670" i="10"/>
  <c r="BT670" i="10"/>
  <c r="BS670" i="10"/>
  <c r="BU669" i="10"/>
  <c r="BT669" i="10"/>
  <c r="BS669" i="10"/>
  <c r="BU668" i="10"/>
  <c r="BT668" i="10"/>
  <c r="BS668" i="10"/>
  <c r="BU667" i="10"/>
  <c r="BT667" i="10"/>
  <c r="BS667" i="10"/>
  <c r="BU666" i="10"/>
  <c r="BT666" i="10"/>
  <c r="BS666" i="10"/>
  <c r="BU665" i="10"/>
  <c r="BT665" i="10"/>
  <c r="BS665" i="10"/>
  <c r="BU664" i="10"/>
  <c r="BT664" i="10"/>
  <c r="BS664" i="10"/>
  <c r="BU663" i="10"/>
  <c r="BT663" i="10"/>
  <c r="BS663" i="10"/>
  <c r="BU662" i="10"/>
  <c r="BT662" i="10"/>
  <c r="BS662" i="10"/>
  <c r="BU661" i="10"/>
  <c r="BT661" i="10"/>
  <c r="BS661" i="10"/>
  <c r="BU660" i="10"/>
  <c r="BT660" i="10"/>
  <c r="BS660" i="10"/>
  <c r="BU659" i="10"/>
  <c r="BT659" i="10"/>
  <c r="BS659" i="10"/>
  <c r="BU658" i="10"/>
  <c r="BT658" i="10"/>
  <c r="BS658" i="10"/>
  <c r="BU657" i="10"/>
  <c r="BT657" i="10"/>
  <c r="BS657" i="10"/>
  <c r="BU656" i="10"/>
  <c r="BT656" i="10"/>
  <c r="BS656" i="10"/>
  <c r="BU655" i="10"/>
  <c r="BT655" i="10"/>
  <c r="BS655" i="10"/>
  <c r="BU654" i="10"/>
  <c r="BT654" i="10"/>
  <c r="BS654" i="10"/>
  <c r="BU653" i="10"/>
  <c r="BT653" i="10"/>
  <c r="BS653" i="10"/>
  <c r="BU652" i="10"/>
  <c r="BT652" i="10"/>
  <c r="BS652" i="10"/>
  <c r="BU651" i="10"/>
  <c r="BT651" i="10"/>
  <c r="BS651" i="10"/>
  <c r="BU650" i="10"/>
  <c r="BT650" i="10"/>
  <c r="BS650" i="10"/>
  <c r="BU649" i="10"/>
  <c r="BT649" i="10"/>
  <c r="BS649" i="10"/>
  <c r="BU648" i="10"/>
  <c r="BT648" i="10"/>
  <c r="BS648" i="10"/>
  <c r="BU647" i="10"/>
  <c r="BT647" i="10"/>
  <c r="BS647" i="10"/>
  <c r="BU646" i="10"/>
  <c r="BT646" i="10"/>
  <c r="BS646" i="10"/>
  <c r="BU645" i="10"/>
  <c r="BT645" i="10"/>
  <c r="BS645" i="10"/>
  <c r="BU644" i="10"/>
  <c r="BT644" i="10"/>
  <c r="BS644" i="10"/>
  <c r="BU643" i="10"/>
  <c r="BT643" i="10"/>
  <c r="BS643" i="10"/>
  <c r="BU642" i="10"/>
  <c r="BT642" i="10"/>
  <c r="BS642" i="10"/>
  <c r="BU641" i="10"/>
  <c r="BT641" i="10"/>
  <c r="BS641" i="10"/>
  <c r="BU640" i="10"/>
  <c r="BT640" i="10"/>
  <c r="BS640" i="10"/>
  <c r="BU639" i="10"/>
  <c r="BT639" i="10"/>
  <c r="BS639" i="10"/>
  <c r="BU638" i="10"/>
  <c r="BT638" i="10"/>
  <c r="BS638" i="10"/>
  <c r="BU637" i="10"/>
  <c r="BT637" i="10"/>
  <c r="BS637" i="10"/>
  <c r="BU636" i="10"/>
  <c r="BT636" i="10"/>
  <c r="BS636" i="10"/>
  <c r="BU635" i="10"/>
  <c r="BT635" i="10"/>
  <c r="BS635" i="10"/>
  <c r="BU634" i="10"/>
  <c r="BT634" i="10"/>
  <c r="BS634" i="10"/>
  <c r="BU633" i="10"/>
  <c r="BT633" i="10"/>
  <c r="BS633" i="10"/>
  <c r="BU632" i="10"/>
  <c r="BT632" i="10"/>
  <c r="BS632" i="10"/>
  <c r="BU631" i="10"/>
  <c r="BT631" i="10"/>
  <c r="BS631" i="10"/>
  <c r="BU630" i="10"/>
  <c r="BT630" i="10"/>
  <c r="BS630" i="10"/>
  <c r="BU629" i="10"/>
  <c r="BT629" i="10"/>
  <c r="BS629" i="10"/>
  <c r="BU628" i="10"/>
  <c r="BT628" i="10"/>
  <c r="BS628" i="10"/>
  <c r="BU627" i="10"/>
  <c r="BT627" i="10"/>
  <c r="BS627" i="10"/>
  <c r="BU626" i="10"/>
  <c r="BT626" i="10"/>
  <c r="BS626" i="10"/>
  <c r="BU625" i="10"/>
  <c r="BT625" i="10"/>
  <c r="BS625" i="10"/>
  <c r="BU624" i="10"/>
  <c r="BT624" i="10"/>
  <c r="BS624" i="10"/>
  <c r="BU623" i="10"/>
  <c r="BT623" i="10"/>
  <c r="BS623" i="10"/>
  <c r="BU622" i="10"/>
  <c r="BT622" i="10"/>
  <c r="BS622" i="10"/>
  <c r="BU621" i="10"/>
  <c r="BT621" i="10"/>
  <c r="BS621" i="10"/>
  <c r="BU620" i="10"/>
  <c r="BT620" i="10"/>
  <c r="BS620" i="10"/>
  <c r="BU619" i="10"/>
  <c r="BT619" i="10"/>
  <c r="BS619" i="10"/>
  <c r="BU618" i="10"/>
  <c r="BT618" i="10"/>
  <c r="BS618" i="10"/>
  <c r="BU617" i="10"/>
  <c r="BT617" i="10"/>
  <c r="BS617" i="10"/>
  <c r="BU616" i="10"/>
  <c r="BT616" i="10"/>
  <c r="BS616" i="10"/>
  <c r="BU615" i="10"/>
  <c r="BT615" i="10"/>
  <c r="BS615" i="10"/>
  <c r="BU614" i="10"/>
  <c r="BT614" i="10"/>
  <c r="BS614" i="10"/>
  <c r="BU613" i="10"/>
  <c r="BT613" i="10"/>
  <c r="BS613" i="10"/>
  <c r="BU612" i="10"/>
  <c r="BT612" i="10"/>
  <c r="BS612" i="10"/>
  <c r="BU611" i="10"/>
  <c r="BT611" i="10"/>
  <c r="BS611" i="10"/>
  <c r="BU610" i="10"/>
  <c r="BT610" i="10"/>
  <c r="BS610" i="10"/>
  <c r="BU609" i="10"/>
  <c r="BT609" i="10"/>
  <c r="BS609" i="10"/>
  <c r="BU608" i="10"/>
  <c r="BT608" i="10"/>
  <c r="BS608" i="10"/>
  <c r="BU607" i="10"/>
  <c r="BT607" i="10"/>
  <c r="BS607" i="10"/>
  <c r="BU606" i="10"/>
  <c r="BT606" i="10"/>
  <c r="BS606" i="10"/>
  <c r="BU605" i="10"/>
  <c r="BT605" i="10"/>
  <c r="BS605" i="10"/>
  <c r="BU604" i="10"/>
  <c r="BT604" i="10"/>
  <c r="BS604" i="10"/>
  <c r="BU603" i="10"/>
  <c r="BT603" i="10"/>
  <c r="BS603" i="10"/>
  <c r="BU602" i="10"/>
  <c r="BT602" i="10"/>
  <c r="BS602" i="10"/>
  <c r="BU601" i="10"/>
  <c r="BT601" i="10"/>
  <c r="BS601" i="10"/>
  <c r="BU600" i="10"/>
  <c r="BT600" i="10"/>
  <c r="BS600" i="10"/>
  <c r="BU599" i="10"/>
  <c r="BT599" i="10"/>
  <c r="BS599" i="10"/>
  <c r="BU598" i="10"/>
  <c r="BT598" i="10"/>
  <c r="BS598" i="10"/>
  <c r="BU597" i="10"/>
  <c r="BT597" i="10"/>
  <c r="BS597" i="10"/>
  <c r="BU596" i="10"/>
  <c r="BT596" i="10"/>
  <c r="BS596" i="10"/>
  <c r="BU595" i="10"/>
  <c r="BT595" i="10"/>
  <c r="BS595" i="10"/>
  <c r="BU594" i="10"/>
  <c r="BT594" i="10"/>
  <c r="BS594" i="10"/>
  <c r="BU593" i="10"/>
  <c r="BT593" i="10"/>
  <c r="BS593" i="10"/>
  <c r="BU592" i="10"/>
  <c r="BT592" i="10"/>
  <c r="BS592" i="10"/>
  <c r="BU591" i="10"/>
  <c r="BT591" i="10"/>
  <c r="BS591" i="10"/>
  <c r="BU590" i="10"/>
  <c r="BT590" i="10"/>
  <c r="BS590" i="10"/>
  <c r="BU589" i="10"/>
  <c r="BT589" i="10"/>
  <c r="BS589" i="10"/>
  <c r="BU588" i="10"/>
  <c r="BT588" i="10"/>
  <c r="BS588" i="10"/>
  <c r="BU587" i="10"/>
  <c r="BT587" i="10"/>
  <c r="BS587" i="10"/>
  <c r="BU586" i="10"/>
  <c r="BT586" i="10"/>
  <c r="BS586" i="10"/>
  <c r="BU585" i="10"/>
  <c r="BT585" i="10"/>
  <c r="BS585" i="10"/>
  <c r="BU584" i="10"/>
  <c r="BT584" i="10"/>
  <c r="BS584" i="10"/>
  <c r="BU583" i="10"/>
  <c r="BT583" i="10"/>
  <c r="BS583" i="10"/>
  <c r="BU582" i="10"/>
  <c r="BT582" i="10"/>
  <c r="BS582" i="10"/>
  <c r="BU581" i="10"/>
  <c r="BT581" i="10"/>
  <c r="BS581" i="10"/>
  <c r="BU580" i="10"/>
  <c r="BT580" i="10"/>
  <c r="BS580" i="10"/>
  <c r="BU579" i="10"/>
  <c r="BT579" i="10"/>
  <c r="BS579" i="10"/>
  <c r="BU578" i="10"/>
  <c r="BT578" i="10"/>
  <c r="BS578" i="10"/>
  <c r="BU577" i="10"/>
  <c r="BT577" i="10"/>
  <c r="BS577" i="10"/>
  <c r="BU576" i="10"/>
  <c r="BT576" i="10"/>
  <c r="BS576" i="10"/>
  <c r="BU575" i="10"/>
  <c r="BT575" i="10"/>
  <c r="BS575" i="10"/>
  <c r="BU574" i="10"/>
  <c r="BT574" i="10"/>
  <c r="BS574" i="10"/>
  <c r="BU573" i="10"/>
  <c r="BT573" i="10"/>
  <c r="BS573" i="10"/>
  <c r="BU572" i="10"/>
  <c r="BT572" i="10"/>
  <c r="BS572" i="10"/>
  <c r="BU571" i="10"/>
  <c r="BT571" i="10"/>
  <c r="BS571" i="10"/>
  <c r="BU570" i="10"/>
  <c r="BT570" i="10"/>
  <c r="BS570" i="10"/>
  <c r="BU569" i="10"/>
  <c r="BT569" i="10"/>
  <c r="BS569" i="10"/>
  <c r="BU568" i="10"/>
  <c r="BT568" i="10"/>
  <c r="BS568" i="10"/>
  <c r="BU567" i="10"/>
  <c r="BT567" i="10"/>
  <c r="BS567" i="10"/>
  <c r="BU566" i="10"/>
  <c r="BT566" i="10"/>
  <c r="BS566" i="10"/>
  <c r="BU565" i="10"/>
  <c r="BT565" i="10"/>
  <c r="BS565" i="10"/>
  <c r="BU564" i="10"/>
  <c r="BT564" i="10"/>
  <c r="BS564" i="10"/>
  <c r="BU563" i="10"/>
  <c r="BT563" i="10"/>
  <c r="BS563" i="10"/>
  <c r="BU562" i="10"/>
  <c r="BT562" i="10"/>
  <c r="BS562" i="10"/>
  <c r="BU561" i="10"/>
  <c r="BT561" i="10"/>
  <c r="BS561" i="10"/>
  <c r="BU560" i="10"/>
  <c r="BT560" i="10"/>
  <c r="BS560" i="10"/>
  <c r="BU559" i="10"/>
  <c r="BT559" i="10"/>
  <c r="BS559" i="10"/>
  <c r="BU558" i="10"/>
  <c r="BT558" i="10"/>
  <c r="BS558" i="10"/>
  <c r="BU557" i="10"/>
  <c r="BT557" i="10"/>
  <c r="BS557" i="10"/>
  <c r="BU556" i="10"/>
  <c r="BT556" i="10"/>
  <c r="BS556" i="10"/>
  <c r="BU555" i="10"/>
  <c r="BT555" i="10"/>
  <c r="BS555" i="10"/>
  <c r="BU554" i="10"/>
  <c r="BT554" i="10"/>
  <c r="BS554" i="10"/>
  <c r="BU553" i="10"/>
  <c r="BT553" i="10"/>
  <c r="BS553" i="10"/>
  <c r="BU552" i="10"/>
  <c r="BT552" i="10"/>
  <c r="BS552" i="10"/>
  <c r="BU551" i="10"/>
  <c r="BT551" i="10"/>
  <c r="BS551" i="10"/>
  <c r="BU550" i="10"/>
  <c r="BT550" i="10"/>
  <c r="BS550" i="10"/>
  <c r="BU549" i="10"/>
  <c r="BT549" i="10"/>
  <c r="BS549" i="10"/>
  <c r="BU548" i="10"/>
  <c r="BT548" i="10"/>
  <c r="BS548" i="10"/>
  <c r="BU547" i="10"/>
  <c r="BT547" i="10"/>
  <c r="BS547" i="10"/>
  <c r="BU546" i="10"/>
  <c r="BT546" i="10"/>
  <c r="BS546" i="10"/>
  <c r="BU545" i="10"/>
  <c r="BT545" i="10"/>
  <c r="BS545" i="10"/>
  <c r="BU544" i="10"/>
  <c r="BT544" i="10"/>
  <c r="BS544" i="10"/>
  <c r="BU543" i="10"/>
  <c r="BT543" i="10"/>
  <c r="BS543" i="10"/>
  <c r="BU542" i="10"/>
  <c r="BT542" i="10"/>
  <c r="BS542" i="10"/>
  <c r="BU541" i="10"/>
  <c r="BT541" i="10"/>
  <c r="BS541" i="10"/>
  <c r="BU540" i="10"/>
  <c r="BT540" i="10"/>
  <c r="BS540" i="10"/>
  <c r="BU539" i="10"/>
  <c r="BT539" i="10"/>
  <c r="BS539" i="10"/>
  <c r="BU538" i="10"/>
  <c r="BT538" i="10"/>
  <c r="BS538" i="10"/>
  <c r="BU537" i="10"/>
  <c r="BT537" i="10"/>
  <c r="BS537" i="10"/>
  <c r="BU536" i="10"/>
  <c r="BT536" i="10"/>
  <c r="BS536" i="10"/>
  <c r="BU535" i="10"/>
  <c r="BT535" i="10"/>
  <c r="BS535" i="10"/>
  <c r="BU534" i="10"/>
  <c r="BT534" i="10"/>
  <c r="BS534" i="10"/>
  <c r="BU533" i="10"/>
  <c r="BT533" i="10"/>
  <c r="BS533" i="10"/>
  <c r="BU532" i="10"/>
  <c r="BT532" i="10"/>
  <c r="BS532" i="10"/>
  <c r="BU531" i="10"/>
  <c r="BT531" i="10"/>
  <c r="BS531" i="10"/>
  <c r="BU530" i="10"/>
  <c r="BT530" i="10"/>
  <c r="BS530" i="10"/>
  <c r="BU529" i="10"/>
  <c r="BT529" i="10"/>
  <c r="BS529" i="10"/>
  <c r="BU528" i="10"/>
  <c r="BT528" i="10"/>
  <c r="BS528" i="10"/>
  <c r="BU527" i="10"/>
  <c r="BT527" i="10"/>
  <c r="BS527" i="10"/>
  <c r="BU526" i="10"/>
  <c r="BT526" i="10"/>
  <c r="BS526" i="10"/>
  <c r="BU525" i="10"/>
  <c r="BT525" i="10"/>
  <c r="BS525" i="10"/>
  <c r="BU524" i="10"/>
  <c r="BT524" i="10"/>
  <c r="BS524" i="10"/>
  <c r="BU523" i="10"/>
  <c r="BT523" i="10"/>
  <c r="BS523" i="10"/>
  <c r="BU522" i="10"/>
  <c r="BT522" i="10"/>
  <c r="BS522" i="10"/>
  <c r="BU521" i="10"/>
  <c r="BT521" i="10"/>
  <c r="BS521" i="10"/>
  <c r="BU520" i="10"/>
  <c r="BT520" i="10"/>
  <c r="BS520" i="10"/>
  <c r="BU519" i="10"/>
  <c r="BT519" i="10"/>
  <c r="BS519" i="10"/>
  <c r="BU518" i="10"/>
  <c r="BT518" i="10"/>
  <c r="BS518" i="10"/>
  <c r="BU517" i="10"/>
  <c r="BT517" i="10"/>
  <c r="BS517" i="10"/>
  <c r="BU516" i="10"/>
  <c r="BT516" i="10"/>
  <c r="BS516" i="10"/>
  <c r="BU515" i="10"/>
  <c r="BT515" i="10"/>
  <c r="BS515" i="10"/>
  <c r="BU514" i="10"/>
  <c r="BT514" i="10"/>
  <c r="BS514" i="10"/>
  <c r="BU513" i="10"/>
  <c r="BT513" i="10"/>
  <c r="BS513" i="10"/>
  <c r="BU512" i="10"/>
  <c r="BT512" i="10"/>
  <c r="BS512" i="10"/>
  <c r="BU511" i="10"/>
  <c r="BT511" i="10"/>
  <c r="BS511" i="10"/>
  <c r="BU510" i="10"/>
  <c r="BT510" i="10"/>
  <c r="BS510" i="10"/>
  <c r="BU509" i="10"/>
  <c r="BT509" i="10"/>
  <c r="BS509" i="10"/>
  <c r="BU508" i="10"/>
  <c r="BT508" i="10"/>
  <c r="BS508" i="10"/>
  <c r="BU507" i="10"/>
  <c r="BT507" i="10"/>
  <c r="BS507" i="10"/>
  <c r="BU506" i="10"/>
  <c r="BT506" i="10"/>
  <c r="BS506" i="10"/>
  <c r="BU505" i="10"/>
  <c r="BT505" i="10"/>
  <c r="BS505" i="10"/>
  <c r="BU504" i="10"/>
  <c r="BT504" i="10"/>
  <c r="BS504" i="10"/>
  <c r="BU503" i="10"/>
  <c r="BT503" i="10"/>
  <c r="BS503" i="10"/>
  <c r="BU502" i="10"/>
  <c r="BT502" i="10"/>
  <c r="BS502" i="10"/>
  <c r="BU501" i="10"/>
  <c r="BT501" i="10"/>
  <c r="BS501" i="10"/>
  <c r="BU500" i="10"/>
  <c r="BT500" i="10"/>
  <c r="BS500" i="10"/>
  <c r="BU499" i="10"/>
  <c r="BT499" i="10"/>
  <c r="BS499" i="10"/>
  <c r="BU498" i="10"/>
  <c r="BT498" i="10"/>
  <c r="BS498" i="10"/>
  <c r="BU497" i="10"/>
  <c r="BT497" i="10"/>
  <c r="BS497" i="10"/>
  <c r="BU496" i="10"/>
  <c r="BT496" i="10"/>
  <c r="BS496" i="10"/>
  <c r="BU495" i="10"/>
  <c r="BT495" i="10"/>
  <c r="BS495" i="10"/>
  <c r="BU494" i="10"/>
  <c r="BT494" i="10"/>
  <c r="BS494" i="10"/>
  <c r="BU493" i="10"/>
  <c r="BT493" i="10"/>
  <c r="BS493" i="10"/>
  <c r="BU492" i="10"/>
  <c r="BT492" i="10"/>
  <c r="BS492" i="10"/>
  <c r="BU491" i="10"/>
  <c r="BT491" i="10"/>
  <c r="BS491" i="10"/>
  <c r="BU490" i="10"/>
  <c r="BT490" i="10"/>
  <c r="BS490" i="10"/>
  <c r="BU489" i="10"/>
  <c r="BT489" i="10"/>
  <c r="BS489" i="10"/>
  <c r="BU488" i="10"/>
  <c r="BT488" i="10"/>
  <c r="BS488" i="10"/>
  <c r="BU487" i="10"/>
  <c r="BT487" i="10"/>
  <c r="BS487" i="10"/>
  <c r="BU486" i="10"/>
  <c r="BT486" i="10"/>
  <c r="BS486" i="10"/>
  <c r="BU485" i="10"/>
  <c r="BT485" i="10"/>
  <c r="BS485" i="10"/>
  <c r="BU484" i="10"/>
  <c r="BT484" i="10"/>
  <c r="BS484" i="10"/>
  <c r="BU483" i="10"/>
  <c r="BT483" i="10"/>
  <c r="BS483" i="10"/>
  <c r="BU482" i="10"/>
  <c r="BT482" i="10"/>
  <c r="BS482" i="10"/>
  <c r="BU481" i="10"/>
  <c r="BT481" i="10"/>
  <c r="BS481" i="10"/>
  <c r="BU480" i="10"/>
  <c r="BT480" i="10"/>
  <c r="BS480" i="10"/>
  <c r="BU479" i="10"/>
  <c r="BT479" i="10"/>
  <c r="BS479" i="10"/>
  <c r="BU478" i="10"/>
  <c r="BT478" i="10"/>
  <c r="BS478" i="10"/>
  <c r="BU477" i="10"/>
  <c r="BT477" i="10"/>
  <c r="BS477" i="10"/>
  <c r="BU476" i="10"/>
  <c r="BT476" i="10"/>
  <c r="BS476" i="10"/>
  <c r="BU475" i="10"/>
  <c r="BT475" i="10"/>
  <c r="BS475" i="10"/>
  <c r="BU474" i="10"/>
  <c r="BT474" i="10"/>
  <c r="BS474" i="10"/>
  <c r="BU473" i="10"/>
  <c r="BT473" i="10"/>
  <c r="BS473" i="10"/>
  <c r="BU472" i="10"/>
  <c r="BT472" i="10"/>
  <c r="BS472" i="10"/>
  <c r="BU471" i="10"/>
  <c r="BT471" i="10"/>
  <c r="BS471" i="10"/>
  <c r="BU470" i="10"/>
  <c r="BT470" i="10"/>
  <c r="BS470" i="10"/>
  <c r="BU469" i="10"/>
  <c r="BT469" i="10"/>
  <c r="BS469" i="10"/>
  <c r="BU468" i="10"/>
  <c r="BT468" i="10"/>
  <c r="BS468" i="10"/>
  <c r="BU467" i="10"/>
  <c r="BT467" i="10"/>
  <c r="BS467" i="10"/>
  <c r="BU466" i="10"/>
  <c r="BT466" i="10"/>
  <c r="BS466" i="10"/>
  <c r="BU465" i="10"/>
  <c r="BT465" i="10"/>
  <c r="BS465" i="10"/>
  <c r="BU464" i="10"/>
  <c r="BT464" i="10"/>
  <c r="BS464" i="10"/>
  <c r="BU463" i="10"/>
  <c r="BT463" i="10"/>
  <c r="BS463" i="10"/>
  <c r="BU462" i="10"/>
  <c r="BT462" i="10"/>
  <c r="BS462" i="10"/>
  <c r="BU461" i="10"/>
  <c r="BT461" i="10"/>
  <c r="BS461" i="10"/>
  <c r="BU460" i="10"/>
  <c r="BT460" i="10"/>
  <c r="BS460" i="10"/>
  <c r="BU459" i="10"/>
  <c r="BT459" i="10"/>
  <c r="BS459" i="10"/>
  <c r="BU458" i="10"/>
  <c r="BT458" i="10"/>
  <c r="BS458" i="10"/>
  <c r="BU457" i="10"/>
  <c r="BT457" i="10"/>
  <c r="BS457" i="10"/>
  <c r="BU456" i="10"/>
  <c r="BT456" i="10"/>
  <c r="BS456" i="10"/>
  <c r="BU455" i="10"/>
  <c r="BT455" i="10"/>
  <c r="BS455" i="10"/>
  <c r="BU454" i="10"/>
  <c r="BT454" i="10"/>
  <c r="BS454" i="10"/>
  <c r="BU453" i="10"/>
  <c r="BT453" i="10"/>
  <c r="BS453" i="10"/>
  <c r="BU452" i="10"/>
  <c r="BT452" i="10"/>
  <c r="BS452" i="10"/>
  <c r="BU451" i="10"/>
  <c r="BT451" i="10"/>
  <c r="BS451" i="10"/>
  <c r="BU450" i="10"/>
  <c r="BT450" i="10"/>
  <c r="BS450" i="10"/>
  <c r="BU449" i="10"/>
  <c r="BT449" i="10"/>
  <c r="BS449" i="10"/>
  <c r="BU448" i="10"/>
  <c r="BT448" i="10"/>
  <c r="BS448" i="10"/>
  <c r="BU447" i="10"/>
  <c r="BT447" i="10"/>
  <c r="BS447" i="10"/>
  <c r="BU446" i="10"/>
  <c r="BT446" i="10"/>
  <c r="BS446" i="10"/>
  <c r="BU445" i="10"/>
  <c r="BT445" i="10"/>
  <c r="BS445" i="10"/>
  <c r="BU444" i="10"/>
  <c r="BT444" i="10"/>
  <c r="BS444" i="10"/>
  <c r="BU443" i="10"/>
  <c r="BT443" i="10"/>
  <c r="BS443" i="10"/>
  <c r="BU442" i="10"/>
  <c r="BT442" i="10"/>
  <c r="BS442" i="10"/>
  <c r="BU441" i="10"/>
  <c r="BT441" i="10"/>
  <c r="BS441" i="10"/>
  <c r="BU440" i="10"/>
  <c r="BT440" i="10"/>
  <c r="BS440" i="10"/>
  <c r="BU439" i="10"/>
  <c r="BT439" i="10"/>
  <c r="BS439" i="10"/>
  <c r="BU438" i="10"/>
  <c r="BT438" i="10"/>
  <c r="BS438" i="10"/>
  <c r="BU437" i="10"/>
  <c r="BT437" i="10"/>
  <c r="BS437" i="10"/>
  <c r="BU436" i="10"/>
  <c r="BT436" i="10"/>
  <c r="BS436" i="10"/>
  <c r="BU435" i="10"/>
  <c r="BT435" i="10"/>
  <c r="BS435" i="10"/>
  <c r="BU434" i="10"/>
  <c r="BT434" i="10"/>
  <c r="BS434" i="10"/>
  <c r="BU433" i="10"/>
  <c r="BT433" i="10"/>
  <c r="BS433" i="10"/>
  <c r="BU432" i="10"/>
  <c r="BT432" i="10"/>
  <c r="BS432" i="10"/>
  <c r="BU431" i="10"/>
  <c r="BT431" i="10"/>
  <c r="BS431" i="10"/>
  <c r="BU430" i="10"/>
  <c r="BT430" i="10"/>
  <c r="BS430" i="10"/>
  <c r="BU429" i="10"/>
  <c r="BT429" i="10"/>
  <c r="BS429" i="10"/>
  <c r="BU428" i="10"/>
  <c r="BT428" i="10"/>
  <c r="BS428" i="10"/>
  <c r="BU427" i="10"/>
  <c r="BT427" i="10"/>
  <c r="BS427" i="10"/>
  <c r="BU426" i="10"/>
  <c r="BT426" i="10"/>
  <c r="BS426" i="10"/>
  <c r="BU425" i="10"/>
  <c r="BT425" i="10"/>
  <c r="BS425" i="10"/>
  <c r="BU424" i="10"/>
  <c r="BT424" i="10"/>
  <c r="BS424" i="10"/>
  <c r="BU423" i="10"/>
  <c r="BT423" i="10"/>
  <c r="BS423" i="10"/>
  <c r="BU422" i="10"/>
  <c r="BT422" i="10"/>
  <c r="BS422" i="10"/>
  <c r="BU421" i="10"/>
  <c r="BT421" i="10"/>
  <c r="BS421" i="10"/>
  <c r="BU420" i="10"/>
  <c r="BT420" i="10"/>
  <c r="BS420" i="10"/>
  <c r="BU419" i="10"/>
  <c r="BT419" i="10"/>
  <c r="BS419" i="10"/>
  <c r="BU418" i="10"/>
  <c r="BT418" i="10"/>
  <c r="BS418" i="10"/>
  <c r="BU417" i="10"/>
  <c r="BT417" i="10"/>
  <c r="BS417" i="10"/>
  <c r="BU416" i="10"/>
  <c r="BT416" i="10"/>
  <c r="BS416" i="10"/>
  <c r="BU415" i="10"/>
  <c r="BT415" i="10"/>
  <c r="BS415" i="10"/>
  <c r="BU414" i="10"/>
  <c r="BT414" i="10"/>
  <c r="BS414" i="10"/>
  <c r="BU413" i="10"/>
  <c r="BT413" i="10"/>
  <c r="BS413" i="10"/>
  <c r="BU412" i="10"/>
  <c r="BT412" i="10"/>
  <c r="BS412" i="10"/>
  <c r="BU411" i="10"/>
  <c r="BT411" i="10"/>
  <c r="BS411" i="10"/>
  <c r="BU410" i="10"/>
  <c r="BT410" i="10"/>
  <c r="BS410" i="10"/>
  <c r="BU409" i="10"/>
  <c r="BT409" i="10"/>
  <c r="BS409" i="10"/>
  <c r="BU408" i="10"/>
  <c r="BT408" i="10"/>
  <c r="BS408" i="10"/>
  <c r="BU407" i="10"/>
  <c r="BT407" i="10"/>
  <c r="BS407" i="10"/>
  <c r="BU406" i="10"/>
  <c r="BT406" i="10"/>
  <c r="BS406" i="10"/>
  <c r="BU405" i="10"/>
  <c r="BT405" i="10"/>
  <c r="BS405" i="10"/>
  <c r="BU404" i="10"/>
  <c r="BT404" i="10"/>
  <c r="BS404" i="10"/>
  <c r="BU403" i="10"/>
  <c r="BT403" i="10"/>
  <c r="BS403" i="10"/>
  <c r="BU402" i="10"/>
  <c r="BT402" i="10"/>
  <c r="BS402" i="10"/>
  <c r="BU401" i="10"/>
  <c r="BT401" i="10"/>
  <c r="BS401" i="10"/>
  <c r="BU400" i="10"/>
  <c r="BT400" i="10"/>
  <c r="BS400" i="10"/>
  <c r="BU399" i="10"/>
  <c r="BT399" i="10"/>
  <c r="BS399" i="10"/>
  <c r="BU398" i="10"/>
  <c r="BT398" i="10"/>
  <c r="BS398" i="10"/>
  <c r="BU397" i="10"/>
  <c r="BT397" i="10"/>
  <c r="BS397" i="10"/>
  <c r="BU396" i="10"/>
  <c r="BT396" i="10"/>
  <c r="BS396" i="10"/>
  <c r="BU395" i="10"/>
  <c r="BT395" i="10"/>
  <c r="BS395" i="10"/>
  <c r="BU394" i="10"/>
  <c r="BT394" i="10"/>
  <c r="BS394" i="10"/>
  <c r="BU393" i="10"/>
  <c r="BT393" i="10"/>
  <c r="BS393" i="10"/>
  <c r="BU392" i="10"/>
  <c r="BT392" i="10"/>
  <c r="BS392" i="10"/>
  <c r="BU391" i="10"/>
  <c r="BT391" i="10"/>
  <c r="BS391" i="10"/>
  <c r="BU390" i="10"/>
  <c r="BT390" i="10"/>
  <c r="BS390" i="10"/>
  <c r="BU389" i="10"/>
  <c r="BT389" i="10"/>
  <c r="BS389" i="10"/>
  <c r="BU388" i="10"/>
  <c r="BT388" i="10"/>
  <c r="BS388" i="10"/>
  <c r="BU387" i="10"/>
  <c r="BT387" i="10"/>
  <c r="BS387" i="10"/>
  <c r="BU386" i="10"/>
  <c r="BT386" i="10"/>
  <c r="BS386" i="10"/>
  <c r="BU385" i="10"/>
  <c r="BT385" i="10"/>
  <c r="BS385" i="10"/>
  <c r="BU384" i="10"/>
  <c r="BT384" i="10"/>
  <c r="BS384" i="10"/>
  <c r="BU383" i="10"/>
  <c r="BT383" i="10"/>
  <c r="BS383" i="10"/>
  <c r="BU382" i="10"/>
  <c r="BT382" i="10"/>
  <c r="BS382" i="10"/>
  <c r="BU381" i="10"/>
  <c r="BT381" i="10"/>
  <c r="BS381" i="10"/>
  <c r="BU380" i="10"/>
  <c r="BT380" i="10"/>
  <c r="BS380" i="10"/>
  <c r="BU379" i="10"/>
  <c r="BT379" i="10"/>
  <c r="BS379" i="10"/>
  <c r="BU378" i="10"/>
  <c r="BT378" i="10"/>
  <c r="BS378" i="10"/>
  <c r="BU377" i="10"/>
  <c r="BT377" i="10"/>
  <c r="BS377" i="10"/>
  <c r="BU376" i="10"/>
  <c r="BT376" i="10"/>
  <c r="BS376" i="10"/>
  <c r="BU375" i="10"/>
  <c r="BT375" i="10"/>
  <c r="BS375" i="10"/>
  <c r="BU374" i="10"/>
  <c r="BT374" i="10"/>
  <c r="BS374" i="10"/>
  <c r="BU373" i="10"/>
  <c r="BT373" i="10"/>
  <c r="BS373" i="10"/>
  <c r="BU372" i="10"/>
  <c r="BT372" i="10"/>
  <c r="BS372" i="10"/>
  <c r="BU371" i="10"/>
  <c r="BT371" i="10"/>
  <c r="BS371" i="10"/>
  <c r="BU370" i="10"/>
  <c r="BT370" i="10"/>
  <c r="BS370" i="10"/>
  <c r="BU369" i="10"/>
  <c r="BT369" i="10"/>
  <c r="BS369" i="10"/>
  <c r="BU368" i="10"/>
  <c r="BT368" i="10"/>
  <c r="BS368" i="10"/>
  <c r="BU367" i="10"/>
  <c r="BT367" i="10"/>
  <c r="BS367" i="10"/>
  <c r="BU366" i="10"/>
  <c r="BT366" i="10"/>
  <c r="BS366" i="10"/>
  <c r="BU365" i="10"/>
  <c r="BT365" i="10"/>
  <c r="BS365" i="10"/>
  <c r="BU364" i="10"/>
  <c r="BT364" i="10"/>
  <c r="BS364" i="10"/>
  <c r="BU363" i="10"/>
  <c r="BT363" i="10"/>
  <c r="BS363" i="10"/>
  <c r="BU362" i="10"/>
  <c r="BT362" i="10"/>
  <c r="BS362" i="10"/>
  <c r="BU361" i="10"/>
  <c r="BT361" i="10"/>
  <c r="BS361" i="10"/>
  <c r="BU360" i="10"/>
  <c r="BT360" i="10"/>
  <c r="BS360" i="10"/>
  <c r="BU359" i="10"/>
  <c r="BT359" i="10"/>
  <c r="BS359" i="10"/>
  <c r="BU358" i="10"/>
  <c r="BT358" i="10"/>
  <c r="BS358" i="10"/>
  <c r="BU357" i="10"/>
  <c r="BT357" i="10"/>
  <c r="BS357" i="10"/>
  <c r="BU356" i="10"/>
  <c r="BT356" i="10"/>
  <c r="BS356" i="10"/>
  <c r="BU355" i="10"/>
  <c r="BT355" i="10"/>
  <c r="BS355" i="10"/>
  <c r="BU354" i="10"/>
  <c r="BT354" i="10"/>
  <c r="BS354" i="10"/>
  <c r="BU353" i="10"/>
  <c r="BT353" i="10"/>
  <c r="BS353" i="10"/>
  <c r="BU352" i="10"/>
  <c r="BT352" i="10"/>
  <c r="BS352" i="10"/>
  <c r="BU351" i="10"/>
  <c r="BT351" i="10"/>
  <c r="BS351" i="10"/>
  <c r="BU350" i="10"/>
  <c r="BT350" i="10"/>
  <c r="BS350" i="10"/>
  <c r="BU349" i="10"/>
  <c r="BT349" i="10"/>
  <c r="BS349" i="10"/>
  <c r="BU348" i="10"/>
  <c r="BT348" i="10"/>
  <c r="BS348" i="10"/>
  <c r="BU347" i="10"/>
  <c r="BT347" i="10"/>
  <c r="BS347" i="10"/>
  <c r="BU346" i="10"/>
  <c r="BT346" i="10"/>
  <c r="BS346" i="10"/>
  <c r="BU345" i="10"/>
  <c r="BT345" i="10"/>
  <c r="BS345" i="10"/>
  <c r="BU344" i="10"/>
  <c r="BT344" i="10"/>
  <c r="BS344" i="10"/>
  <c r="BU343" i="10"/>
  <c r="BT343" i="10"/>
  <c r="BS343" i="10"/>
  <c r="BU342" i="10"/>
  <c r="BT342" i="10"/>
  <c r="BS342" i="10"/>
  <c r="BU341" i="10"/>
  <c r="BT341" i="10"/>
  <c r="BS341" i="10"/>
  <c r="BU340" i="10"/>
  <c r="BT340" i="10"/>
  <c r="BS340" i="10"/>
  <c r="BU339" i="10"/>
  <c r="BT339" i="10"/>
  <c r="BS339" i="10"/>
  <c r="BU338" i="10"/>
  <c r="BT338" i="10"/>
  <c r="BS338" i="10"/>
  <c r="BU337" i="10"/>
  <c r="BT337" i="10"/>
  <c r="BS337" i="10"/>
  <c r="BU336" i="10"/>
  <c r="BT336" i="10"/>
  <c r="BS336" i="10"/>
  <c r="BU335" i="10"/>
  <c r="BT335" i="10"/>
  <c r="BS335" i="10"/>
  <c r="BU334" i="10"/>
  <c r="BT334" i="10"/>
  <c r="BS334" i="10"/>
  <c r="BU333" i="10"/>
  <c r="BT333" i="10"/>
  <c r="BS333" i="10"/>
  <c r="BU332" i="10"/>
  <c r="BT332" i="10"/>
  <c r="BS332" i="10"/>
  <c r="BU331" i="10"/>
  <c r="BT331" i="10"/>
  <c r="BS331" i="10"/>
  <c r="BU330" i="10"/>
  <c r="BT330" i="10"/>
  <c r="BS330" i="10"/>
  <c r="BU329" i="10"/>
  <c r="BT329" i="10"/>
  <c r="BS329" i="10"/>
  <c r="BU328" i="10"/>
  <c r="BT328" i="10"/>
  <c r="BS328" i="10"/>
  <c r="BU327" i="10"/>
  <c r="BT327" i="10"/>
  <c r="BS327" i="10"/>
  <c r="BU326" i="10"/>
  <c r="BT326" i="10"/>
  <c r="BS326" i="10"/>
  <c r="BU325" i="10"/>
  <c r="BT325" i="10"/>
  <c r="BS325" i="10"/>
  <c r="BU324" i="10"/>
  <c r="BT324" i="10"/>
  <c r="BS324" i="10"/>
  <c r="BU323" i="10"/>
  <c r="BT323" i="10"/>
  <c r="BS323" i="10"/>
  <c r="BU322" i="10"/>
  <c r="BT322" i="10"/>
  <c r="BS322" i="10"/>
  <c r="BU321" i="10"/>
  <c r="BT321" i="10"/>
  <c r="BS321" i="10"/>
  <c r="BU320" i="10"/>
  <c r="BT320" i="10"/>
  <c r="BS320" i="10"/>
  <c r="BU319" i="10"/>
  <c r="BT319" i="10"/>
  <c r="BS319" i="10"/>
  <c r="BU318" i="10"/>
  <c r="BT318" i="10"/>
  <c r="BS318" i="10"/>
  <c r="BU317" i="10"/>
  <c r="BT317" i="10"/>
  <c r="BS317" i="10"/>
  <c r="BU316" i="10"/>
  <c r="BT316" i="10"/>
  <c r="BS316" i="10"/>
  <c r="BU315" i="10"/>
  <c r="BT315" i="10"/>
  <c r="BS315" i="10"/>
  <c r="BU314" i="10"/>
  <c r="BT314" i="10"/>
  <c r="BS314" i="10"/>
  <c r="BU313" i="10"/>
  <c r="BT313" i="10"/>
  <c r="BS313" i="10"/>
  <c r="BU312" i="10"/>
  <c r="BT312" i="10"/>
  <c r="BS312" i="10"/>
  <c r="BU311" i="10"/>
  <c r="BT311" i="10"/>
  <c r="BS311" i="10"/>
  <c r="BU310" i="10"/>
  <c r="BT310" i="10"/>
  <c r="BS310" i="10"/>
  <c r="BU309" i="10"/>
  <c r="BT309" i="10"/>
  <c r="BS309" i="10"/>
  <c r="BU308" i="10"/>
  <c r="BT308" i="10"/>
  <c r="BS308" i="10"/>
  <c r="BU307" i="10"/>
  <c r="BT307" i="10"/>
  <c r="BS307" i="10"/>
  <c r="BU306" i="10"/>
  <c r="BT306" i="10"/>
  <c r="BS306" i="10"/>
  <c r="BU305" i="10"/>
  <c r="BT305" i="10"/>
  <c r="BS305" i="10"/>
  <c r="BU304" i="10"/>
  <c r="BT304" i="10"/>
  <c r="BS304" i="10"/>
  <c r="BU303" i="10"/>
  <c r="BT303" i="10"/>
  <c r="BS303" i="10"/>
  <c r="BU302" i="10"/>
  <c r="BT302" i="10"/>
  <c r="BS302" i="10"/>
  <c r="BU301" i="10"/>
  <c r="BT301" i="10"/>
  <c r="BS301" i="10"/>
  <c r="BU300" i="10"/>
  <c r="BT300" i="10"/>
  <c r="BS300" i="10"/>
  <c r="BU299" i="10"/>
  <c r="BT299" i="10"/>
  <c r="BS299" i="10"/>
  <c r="BU298" i="10"/>
  <c r="BT298" i="10"/>
  <c r="BS298" i="10"/>
  <c r="BU297" i="10"/>
  <c r="BT297" i="10"/>
  <c r="BS297" i="10"/>
  <c r="BU296" i="10"/>
  <c r="BT296" i="10"/>
  <c r="BS296" i="10"/>
  <c r="BU295" i="10"/>
  <c r="BT295" i="10"/>
  <c r="BS295" i="10"/>
  <c r="BU294" i="10"/>
  <c r="BT294" i="10"/>
  <c r="BS294" i="10"/>
  <c r="BU293" i="10"/>
  <c r="BT293" i="10"/>
  <c r="BS293" i="10"/>
  <c r="BU292" i="10"/>
  <c r="BT292" i="10"/>
  <c r="BS292" i="10"/>
  <c r="BU291" i="10"/>
  <c r="BT291" i="10"/>
  <c r="BS291" i="10"/>
  <c r="BU290" i="10"/>
  <c r="BT290" i="10"/>
  <c r="BS290" i="10"/>
  <c r="BU289" i="10"/>
  <c r="BT289" i="10"/>
  <c r="BS289" i="10"/>
  <c r="BU288" i="10"/>
  <c r="BT288" i="10"/>
  <c r="BS288" i="10"/>
  <c r="BU287" i="10"/>
  <c r="BT287" i="10"/>
  <c r="BS287" i="10"/>
  <c r="BU286" i="10"/>
  <c r="BT286" i="10"/>
  <c r="BS286" i="10"/>
  <c r="BU285" i="10"/>
  <c r="BT285" i="10"/>
  <c r="BS285" i="10"/>
  <c r="BU284" i="10"/>
  <c r="BT284" i="10"/>
  <c r="BS284" i="10"/>
  <c r="BU283" i="10"/>
  <c r="BT283" i="10"/>
  <c r="BS283" i="10"/>
  <c r="BU282" i="10"/>
  <c r="BT282" i="10"/>
  <c r="BS282" i="10"/>
  <c r="BU281" i="10"/>
  <c r="BT281" i="10"/>
  <c r="BS281" i="10"/>
  <c r="BU280" i="10"/>
  <c r="BT280" i="10"/>
  <c r="BS280" i="10"/>
  <c r="BU279" i="10"/>
  <c r="BT279" i="10"/>
  <c r="BS279" i="10"/>
  <c r="BU278" i="10"/>
  <c r="BT278" i="10"/>
  <c r="BS278" i="10"/>
  <c r="BU277" i="10"/>
  <c r="BT277" i="10"/>
  <c r="BS277" i="10"/>
  <c r="BU276" i="10"/>
  <c r="BT276" i="10"/>
  <c r="BS276" i="10"/>
  <c r="BU275" i="10"/>
  <c r="BT275" i="10"/>
  <c r="BS275" i="10"/>
  <c r="BU274" i="10"/>
  <c r="BT274" i="10"/>
  <c r="BS274" i="10"/>
  <c r="BU273" i="10"/>
  <c r="BT273" i="10"/>
  <c r="BS273" i="10"/>
  <c r="BU272" i="10"/>
  <c r="BT272" i="10"/>
  <c r="BS272" i="10"/>
  <c r="BU271" i="10"/>
  <c r="BT271" i="10"/>
  <c r="BS271" i="10"/>
  <c r="BU270" i="10"/>
  <c r="BT270" i="10"/>
  <c r="BS270" i="10"/>
  <c r="BU269" i="10"/>
  <c r="BT269" i="10"/>
  <c r="BS269" i="10"/>
  <c r="BU268" i="10"/>
  <c r="BT268" i="10"/>
  <c r="BS268" i="10"/>
  <c r="BU267" i="10"/>
  <c r="BT267" i="10"/>
  <c r="BS267" i="10"/>
  <c r="BU266" i="10"/>
  <c r="BT266" i="10"/>
  <c r="BS266" i="10"/>
  <c r="BU265" i="10"/>
  <c r="BT265" i="10"/>
  <c r="BS265" i="10"/>
  <c r="BU264" i="10"/>
  <c r="BT264" i="10"/>
  <c r="BS264" i="10"/>
  <c r="BU263" i="10"/>
  <c r="BT263" i="10"/>
  <c r="BS263" i="10"/>
  <c r="BU262" i="10"/>
  <c r="BT262" i="10"/>
  <c r="BS262" i="10"/>
  <c r="BU261" i="10"/>
  <c r="BT261" i="10"/>
  <c r="BS261" i="10"/>
  <c r="BU260" i="10"/>
  <c r="BT260" i="10"/>
  <c r="BS260" i="10"/>
  <c r="BU259" i="10"/>
  <c r="BT259" i="10"/>
  <c r="BS259" i="10"/>
  <c r="BU258" i="10"/>
  <c r="BT258" i="10"/>
  <c r="BS258" i="10"/>
  <c r="BU257" i="10"/>
  <c r="BT257" i="10"/>
  <c r="BS257" i="10"/>
  <c r="BU256" i="10"/>
  <c r="BT256" i="10"/>
  <c r="BS256" i="10"/>
  <c r="BU255" i="10"/>
  <c r="BT255" i="10"/>
  <c r="BS255" i="10"/>
  <c r="BU254" i="10"/>
  <c r="BT254" i="10"/>
  <c r="BS254" i="10"/>
  <c r="BU253" i="10"/>
  <c r="BT253" i="10"/>
  <c r="BS253" i="10"/>
  <c r="BU252" i="10"/>
  <c r="BT252" i="10"/>
  <c r="BS252" i="10"/>
  <c r="BU251" i="10"/>
  <c r="BT251" i="10"/>
  <c r="BS251" i="10"/>
  <c r="BU250" i="10"/>
  <c r="BT250" i="10"/>
  <c r="BS250" i="10"/>
  <c r="BU249" i="10"/>
  <c r="BT249" i="10"/>
  <c r="BS249" i="10"/>
  <c r="BU248" i="10"/>
  <c r="BT248" i="10"/>
  <c r="BS248" i="10"/>
  <c r="BU247" i="10"/>
  <c r="BT247" i="10"/>
  <c r="BS247" i="10"/>
  <c r="BU246" i="10"/>
  <c r="BT246" i="10"/>
  <c r="BS246" i="10"/>
  <c r="BU245" i="10"/>
  <c r="BT245" i="10"/>
  <c r="BS245" i="10"/>
  <c r="BU244" i="10"/>
  <c r="BT244" i="10"/>
  <c r="BS244" i="10"/>
  <c r="BU243" i="10"/>
  <c r="BT243" i="10"/>
  <c r="BS243" i="10"/>
  <c r="BU242" i="10"/>
  <c r="BT242" i="10"/>
  <c r="BS242" i="10"/>
  <c r="BU241" i="10"/>
  <c r="BT241" i="10"/>
  <c r="BS241" i="10"/>
  <c r="BU240" i="10"/>
  <c r="BT240" i="10"/>
  <c r="BS240" i="10"/>
  <c r="BU239" i="10"/>
  <c r="BT239" i="10"/>
  <c r="BS239" i="10"/>
  <c r="BU238" i="10"/>
  <c r="BT238" i="10"/>
  <c r="BS238" i="10"/>
  <c r="BU237" i="10"/>
  <c r="BT237" i="10"/>
  <c r="BS237" i="10"/>
  <c r="BU236" i="10"/>
  <c r="BT236" i="10"/>
  <c r="BS236" i="10"/>
  <c r="BU235" i="10"/>
  <c r="BT235" i="10"/>
  <c r="BS235" i="10"/>
  <c r="BU234" i="10"/>
  <c r="BT234" i="10"/>
  <c r="BS234" i="10"/>
  <c r="BU233" i="10"/>
  <c r="BT233" i="10"/>
  <c r="BS233" i="10"/>
  <c r="BU232" i="10"/>
  <c r="BT232" i="10"/>
  <c r="BS232" i="10"/>
  <c r="BU231" i="10"/>
  <c r="BT231" i="10"/>
  <c r="BS231" i="10"/>
  <c r="BU230" i="10"/>
  <c r="BT230" i="10"/>
  <c r="BS230" i="10"/>
  <c r="BU229" i="10"/>
  <c r="BT229" i="10"/>
  <c r="BS229" i="10"/>
  <c r="BU228" i="10"/>
  <c r="BT228" i="10"/>
  <c r="BS228" i="10"/>
  <c r="BU227" i="10"/>
  <c r="BT227" i="10"/>
  <c r="BS227" i="10"/>
  <c r="BU226" i="10"/>
  <c r="BT226" i="10"/>
  <c r="BS226" i="10"/>
  <c r="BU225" i="10"/>
  <c r="BT225" i="10"/>
  <c r="BS225" i="10"/>
  <c r="BU224" i="10"/>
  <c r="BT224" i="10"/>
  <c r="BS224" i="10"/>
  <c r="BU223" i="10"/>
  <c r="BT223" i="10"/>
  <c r="BS223" i="10"/>
  <c r="BU222" i="10"/>
  <c r="BT222" i="10"/>
  <c r="BS222" i="10"/>
  <c r="BU221" i="10"/>
  <c r="BT221" i="10"/>
  <c r="BS221" i="10"/>
  <c r="BU220" i="10"/>
  <c r="BT220" i="10"/>
  <c r="BS220" i="10"/>
  <c r="BU219" i="10"/>
  <c r="BT219" i="10"/>
  <c r="BS219" i="10"/>
  <c r="BU218" i="10"/>
  <c r="BT218" i="10"/>
  <c r="BS218" i="10"/>
  <c r="BU217" i="10"/>
  <c r="BT217" i="10"/>
  <c r="BS217" i="10"/>
  <c r="BU216" i="10"/>
  <c r="BT216" i="10"/>
  <c r="BS216" i="10"/>
  <c r="BU215" i="10"/>
  <c r="BT215" i="10"/>
  <c r="BS215" i="10"/>
  <c r="BU214" i="10"/>
  <c r="BT214" i="10"/>
  <c r="BS214" i="10"/>
  <c r="BU213" i="10"/>
  <c r="BT213" i="10"/>
  <c r="BS213" i="10"/>
  <c r="BU212" i="10"/>
  <c r="BT212" i="10"/>
  <c r="BS212" i="10"/>
  <c r="BU211" i="10"/>
  <c r="BT211" i="10"/>
  <c r="BS211" i="10"/>
  <c r="BU210" i="10"/>
  <c r="BT210" i="10"/>
  <c r="BS210" i="10"/>
  <c r="BU209" i="10"/>
  <c r="BT209" i="10"/>
  <c r="BS209" i="10"/>
  <c r="BU208" i="10"/>
  <c r="BT208" i="10"/>
  <c r="BS208" i="10"/>
  <c r="BU207" i="10"/>
  <c r="BT207" i="10"/>
  <c r="BS207" i="10"/>
  <c r="BU206" i="10"/>
  <c r="BT206" i="10"/>
  <c r="BS206" i="10"/>
  <c r="BU205" i="10"/>
  <c r="BT205" i="10"/>
  <c r="BS205" i="10"/>
  <c r="BU204" i="10"/>
  <c r="BT204" i="10"/>
  <c r="BS204" i="10"/>
  <c r="BU203" i="10"/>
  <c r="BT203" i="10"/>
  <c r="BS203" i="10"/>
  <c r="BU202" i="10"/>
  <c r="BT202" i="10"/>
  <c r="BS202" i="10"/>
  <c r="BU201" i="10"/>
  <c r="BT201" i="10"/>
  <c r="BS201" i="10"/>
  <c r="BU200" i="10"/>
  <c r="BT200" i="10"/>
  <c r="BS200" i="10"/>
  <c r="BU199" i="10"/>
  <c r="BT199" i="10"/>
  <c r="BS199" i="10"/>
  <c r="BU198" i="10"/>
  <c r="BT198" i="10"/>
  <c r="BS198" i="10"/>
  <c r="BU197" i="10"/>
  <c r="BT197" i="10"/>
  <c r="BS197" i="10"/>
  <c r="BU196" i="10"/>
  <c r="BT196" i="10"/>
  <c r="BS196" i="10"/>
  <c r="BU195" i="10"/>
  <c r="BT195" i="10"/>
  <c r="BS195" i="10"/>
  <c r="BU194" i="10"/>
  <c r="BT194" i="10"/>
  <c r="BS194" i="10"/>
  <c r="BU193" i="10"/>
  <c r="BT193" i="10"/>
  <c r="BS193" i="10"/>
  <c r="BU192" i="10"/>
  <c r="BT192" i="10"/>
  <c r="BS192" i="10"/>
  <c r="BU191" i="10"/>
  <c r="BT191" i="10"/>
  <c r="BS191" i="10"/>
  <c r="BU190" i="10"/>
  <c r="BT190" i="10"/>
  <c r="BS190" i="10"/>
  <c r="BU189" i="10"/>
  <c r="BT189" i="10"/>
  <c r="BS189" i="10"/>
  <c r="BU188" i="10"/>
  <c r="BT188" i="10"/>
  <c r="BS188" i="10"/>
  <c r="BU187" i="10"/>
  <c r="BT187" i="10"/>
  <c r="BS187" i="10"/>
  <c r="BU186" i="10"/>
  <c r="BT186" i="10"/>
  <c r="BS186" i="10"/>
  <c r="BU185" i="10"/>
  <c r="BT185" i="10"/>
  <c r="BS185" i="10"/>
  <c r="BU184" i="10"/>
  <c r="BT184" i="10"/>
  <c r="BS184" i="10"/>
  <c r="BU183" i="10"/>
  <c r="BT183" i="10"/>
  <c r="BS183" i="10"/>
  <c r="BU182" i="10"/>
  <c r="BT182" i="10"/>
  <c r="BS182" i="10"/>
  <c r="BU181" i="10"/>
  <c r="BT181" i="10"/>
  <c r="BS181" i="10"/>
  <c r="BU180" i="10"/>
  <c r="BT180" i="10"/>
  <c r="BS180" i="10"/>
  <c r="BU179" i="10"/>
  <c r="BT179" i="10"/>
  <c r="BS179" i="10"/>
  <c r="BU178" i="10"/>
  <c r="BT178" i="10"/>
  <c r="BS178" i="10"/>
  <c r="BU177" i="10"/>
  <c r="BT177" i="10"/>
  <c r="BS177" i="10"/>
  <c r="BU176" i="10"/>
  <c r="BT176" i="10"/>
  <c r="BS176" i="10"/>
  <c r="BU175" i="10"/>
  <c r="BT175" i="10"/>
  <c r="BS175" i="10"/>
  <c r="BU174" i="10"/>
  <c r="BT174" i="10"/>
  <c r="BS174" i="10"/>
  <c r="BU173" i="10"/>
  <c r="BT173" i="10"/>
  <c r="BS173" i="10"/>
  <c r="BU172" i="10"/>
  <c r="BT172" i="10"/>
  <c r="BS172" i="10"/>
  <c r="BU171" i="10"/>
  <c r="BT171" i="10"/>
  <c r="BS171" i="10"/>
  <c r="BU170" i="10"/>
  <c r="BT170" i="10"/>
  <c r="BS170" i="10"/>
  <c r="BU169" i="10"/>
  <c r="BT169" i="10"/>
  <c r="BS169" i="10"/>
  <c r="BU168" i="10"/>
  <c r="BT168" i="10"/>
  <c r="BS168" i="10"/>
  <c r="BU167" i="10"/>
  <c r="BT167" i="10"/>
  <c r="BS167" i="10"/>
  <c r="BU166" i="10"/>
  <c r="BT166" i="10"/>
  <c r="BS166" i="10"/>
  <c r="BU165" i="10"/>
  <c r="BT165" i="10"/>
  <c r="BS165" i="10"/>
  <c r="BU164" i="10"/>
  <c r="BT164" i="10"/>
  <c r="BS164" i="10"/>
  <c r="BU163" i="10"/>
  <c r="BT163" i="10"/>
  <c r="BS163" i="10"/>
  <c r="BU162" i="10"/>
  <c r="BT162" i="10"/>
  <c r="BS162" i="10"/>
  <c r="BU161" i="10"/>
  <c r="BT161" i="10"/>
  <c r="BS161" i="10"/>
  <c r="BU160" i="10"/>
  <c r="BT160" i="10"/>
  <c r="BS160" i="10"/>
  <c r="BU159" i="10"/>
  <c r="BT159" i="10"/>
  <c r="BS159" i="10"/>
  <c r="BU158" i="10"/>
  <c r="BT158" i="10"/>
  <c r="BS158" i="10"/>
  <c r="BU157" i="10"/>
  <c r="BT157" i="10"/>
  <c r="BS157" i="10"/>
  <c r="BU156" i="10"/>
  <c r="BT156" i="10"/>
  <c r="BS156" i="10"/>
  <c r="BU155" i="10"/>
  <c r="BT155" i="10"/>
  <c r="BS155" i="10"/>
  <c r="BU154" i="10"/>
  <c r="BT154" i="10"/>
  <c r="BS154" i="10"/>
  <c r="BU153" i="10"/>
  <c r="BT153" i="10"/>
  <c r="BS153" i="10"/>
  <c r="BU152" i="10"/>
  <c r="BT152" i="10"/>
  <c r="BS152" i="10"/>
  <c r="BU151" i="10"/>
  <c r="BT151" i="10"/>
  <c r="BS151" i="10"/>
  <c r="BU150" i="10"/>
  <c r="BT150" i="10"/>
  <c r="BS150" i="10"/>
  <c r="BU149" i="10"/>
  <c r="BT149" i="10"/>
  <c r="BS149" i="10"/>
  <c r="BU148" i="10"/>
  <c r="BT148" i="10"/>
  <c r="BS148" i="10"/>
  <c r="BU147" i="10"/>
  <c r="BT147" i="10"/>
  <c r="BS147" i="10"/>
  <c r="BU146" i="10"/>
  <c r="BT146" i="10"/>
  <c r="BS146" i="10"/>
  <c r="BU145" i="10"/>
  <c r="BT145" i="10"/>
  <c r="BS145" i="10"/>
  <c r="BU144" i="10"/>
  <c r="BT144" i="10"/>
  <c r="BS144" i="10"/>
  <c r="BU143" i="10"/>
  <c r="BT143" i="10"/>
  <c r="BS143" i="10"/>
  <c r="BU142" i="10"/>
  <c r="BT142" i="10"/>
  <c r="BS142" i="10"/>
  <c r="BU141" i="10"/>
  <c r="BT141" i="10"/>
  <c r="BS141" i="10"/>
  <c r="BU140" i="10"/>
  <c r="BT140" i="10"/>
  <c r="BS140" i="10"/>
  <c r="BU139" i="10"/>
  <c r="BT139" i="10"/>
  <c r="BS139" i="10"/>
  <c r="BU138" i="10"/>
  <c r="BT138" i="10"/>
  <c r="BS138" i="10"/>
  <c r="BU137" i="10"/>
  <c r="BT137" i="10"/>
  <c r="BS137" i="10"/>
  <c r="BU136" i="10"/>
  <c r="BT136" i="10"/>
  <c r="BS136" i="10"/>
  <c r="BU135" i="10"/>
  <c r="BT135" i="10"/>
  <c r="BS135" i="10"/>
  <c r="BU134" i="10"/>
  <c r="BT134" i="10"/>
  <c r="BS134" i="10"/>
  <c r="BU133" i="10"/>
  <c r="BT133" i="10"/>
  <c r="BS133" i="10"/>
  <c r="BU132" i="10"/>
  <c r="BT132" i="10"/>
  <c r="BS132" i="10"/>
  <c r="BU131" i="10"/>
  <c r="BT131" i="10"/>
  <c r="BS131" i="10"/>
  <c r="BU130" i="10"/>
  <c r="BT130" i="10"/>
  <c r="BS130" i="10"/>
  <c r="BU129" i="10"/>
  <c r="BT129" i="10"/>
  <c r="BS129" i="10"/>
  <c r="BU128" i="10"/>
  <c r="BT128" i="10"/>
  <c r="BS128" i="10"/>
  <c r="BU127" i="10"/>
  <c r="BT127" i="10"/>
  <c r="BS127" i="10"/>
  <c r="BU126" i="10"/>
  <c r="BT126" i="10"/>
  <c r="BS126" i="10"/>
  <c r="BU125" i="10"/>
  <c r="BT125" i="10"/>
  <c r="BS125" i="10"/>
  <c r="BU124" i="10"/>
  <c r="BT124" i="10"/>
  <c r="BS124" i="10"/>
  <c r="BU123" i="10"/>
  <c r="BT123" i="10"/>
  <c r="BS123" i="10"/>
  <c r="BU122" i="10"/>
  <c r="BT122" i="10"/>
  <c r="BS122" i="10"/>
  <c r="BU121" i="10"/>
  <c r="BT121" i="10"/>
  <c r="BS121" i="10"/>
  <c r="BU120" i="10"/>
  <c r="BT120" i="10"/>
  <c r="BS120" i="10"/>
  <c r="BU119" i="10"/>
  <c r="BT119" i="10"/>
  <c r="BS119" i="10"/>
  <c r="BU118" i="10"/>
  <c r="BT118" i="10"/>
  <c r="BS118" i="10"/>
  <c r="BU117" i="10"/>
  <c r="BT117" i="10"/>
  <c r="BS117" i="10"/>
  <c r="BU116" i="10"/>
  <c r="BT116" i="10"/>
  <c r="BS116" i="10"/>
  <c r="BU115" i="10"/>
  <c r="BT115" i="10"/>
  <c r="BS115" i="10"/>
  <c r="BU114" i="10"/>
  <c r="BT114" i="10"/>
  <c r="BS114" i="10"/>
  <c r="BU113" i="10"/>
  <c r="BT113" i="10"/>
  <c r="BS113" i="10"/>
  <c r="BU112" i="10"/>
  <c r="BT112" i="10"/>
  <c r="BS112" i="10"/>
  <c r="BU111" i="10"/>
  <c r="BT111" i="10"/>
  <c r="BS111" i="10"/>
  <c r="BU110" i="10"/>
  <c r="BT110" i="10"/>
  <c r="BS110" i="10"/>
  <c r="BU109" i="10"/>
  <c r="BT109" i="10"/>
  <c r="BS109" i="10"/>
  <c r="BU108" i="10"/>
  <c r="BT108" i="10"/>
  <c r="BS108" i="10"/>
  <c r="BU107" i="10"/>
  <c r="BT107" i="10"/>
  <c r="BS107" i="10"/>
  <c r="BU106" i="10"/>
  <c r="BT106" i="10"/>
  <c r="BS106" i="10"/>
  <c r="BU105" i="10"/>
  <c r="BT105" i="10"/>
  <c r="BS105" i="10"/>
  <c r="BU104" i="10"/>
  <c r="BT104" i="10"/>
  <c r="BS104" i="10"/>
  <c r="BU103" i="10"/>
  <c r="BT103" i="10"/>
  <c r="BS103" i="10"/>
  <c r="BU102" i="10"/>
  <c r="BT102" i="10"/>
  <c r="BS102" i="10"/>
  <c r="BU101" i="10"/>
  <c r="BT101" i="10"/>
  <c r="BS101" i="10"/>
  <c r="BU100" i="10"/>
  <c r="BT100" i="10"/>
  <c r="BS100" i="10"/>
  <c r="BU99" i="10"/>
  <c r="BT99" i="10"/>
  <c r="BS99" i="10"/>
  <c r="BU98" i="10"/>
  <c r="BT98" i="10"/>
  <c r="BS98" i="10"/>
  <c r="BU97" i="10"/>
  <c r="BT97" i="10"/>
  <c r="BS97" i="10"/>
  <c r="BU96" i="10"/>
  <c r="BT96" i="10"/>
  <c r="BS96" i="10"/>
  <c r="BU95" i="10"/>
  <c r="BT95" i="10"/>
  <c r="BS95" i="10"/>
  <c r="BU94" i="10"/>
  <c r="BT94" i="10"/>
  <c r="BS94" i="10"/>
  <c r="BU93" i="10"/>
  <c r="BT93" i="10"/>
  <c r="BS93" i="10"/>
  <c r="BU92" i="10"/>
  <c r="BT92" i="10"/>
  <c r="BS92" i="10"/>
  <c r="BU91" i="10"/>
  <c r="BT91" i="10"/>
  <c r="BS91" i="10"/>
  <c r="BU90" i="10"/>
  <c r="BT90" i="10"/>
  <c r="BS90" i="10"/>
  <c r="BU89" i="10"/>
  <c r="BT89" i="10"/>
  <c r="BS89" i="10"/>
  <c r="BU88" i="10"/>
  <c r="BT88" i="10"/>
  <c r="BS88" i="10"/>
  <c r="BU87" i="10"/>
  <c r="BT87" i="10"/>
  <c r="BS87" i="10"/>
  <c r="BU86" i="10"/>
  <c r="BT86" i="10"/>
  <c r="BS86" i="10"/>
  <c r="BU85" i="10"/>
  <c r="BT85" i="10"/>
  <c r="BS85" i="10"/>
  <c r="BU84" i="10"/>
  <c r="BT84" i="10"/>
  <c r="BS84" i="10"/>
  <c r="BU83" i="10"/>
  <c r="BT83" i="10"/>
  <c r="BS83" i="10"/>
  <c r="BU82" i="10"/>
  <c r="BT82" i="10"/>
  <c r="BS82" i="10"/>
  <c r="BU81" i="10"/>
  <c r="BT81" i="10"/>
  <c r="BS81" i="10"/>
  <c r="BU80" i="10"/>
  <c r="BT80" i="10"/>
  <c r="BS80" i="10"/>
  <c r="BU79" i="10"/>
  <c r="BT79" i="10"/>
  <c r="BS79" i="10"/>
  <c r="BU78" i="10"/>
  <c r="BT78" i="10"/>
  <c r="BS78" i="10"/>
  <c r="BU77" i="10"/>
  <c r="BT77" i="10"/>
  <c r="BS77" i="10"/>
  <c r="BU76" i="10"/>
  <c r="BT76" i="10"/>
  <c r="BS76" i="10"/>
  <c r="BU75" i="10"/>
  <c r="BT75" i="10"/>
  <c r="BS75" i="10"/>
  <c r="BU74" i="10"/>
  <c r="BT74" i="10"/>
  <c r="BS74" i="10"/>
  <c r="BU73" i="10"/>
  <c r="BT73" i="10"/>
  <c r="BS73" i="10"/>
  <c r="BU72" i="10"/>
  <c r="BT72" i="10"/>
  <c r="BS72" i="10"/>
  <c r="BU71" i="10"/>
  <c r="BT71" i="10"/>
  <c r="BS71" i="10"/>
  <c r="BU70" i="10"/>
  <c r="BT70" i="10"/>
  <c r="BS70" i="10"/>
  <c r="BU69" i="10"/>
  <c r="BT69" i="10"/>
  <c r="BS69" i="10"/>
  <c r="BU68" i="10"/>
  <c r="BT68" i="10"/>
  <c r="BS68" i="10"/>
  <c r="BU67" i="10"/>
  <c r="BT67" i="10"/>
  <c r="BS67" i="10"/>
  <c r="BU66" i="10"/>
  <c r="BT66" i="10"/>
  <c r="BS66" i="10"/>
  <c r="BU65" i="10"/>
  <c r="BT65" i="10"/>
  <c r="BS65" i="10"/>
  <c r="BU64" i="10"/>
  <c r="BT64" i="10"/>
  <c r="BS64" i="10"/>
  <c r="BU63" i="10"/>
  <c r="BT63" i="10"/>
  <c r="BS63" i="10"/>
  <c r="BU62" i="10"/>
  <c r="BT62" i="10"/>
  <c r="BS62" i="10"/>
  <c r="BU61" i="10"/>
  <c r="BT61" i="10"/>
  <c r="BS61" i="10"/>
  <c r="BU60" i="10"/>
  <c r="BT60" i="10"/>
  <c r="BS60" i="10"/>
  <c r="BU59" i="10"/>
  <c r="BT59" i="10"/>
  <c r="BS59" i="10"/>
  <c r="BU58" i="10"/>
  <c r="BT58" i="10"/>
  <c r="BS58" i="10"/>
  <c r="BU57" i="10"/>
  <c r="BT57" i="10"/>
  <c r="BS57" i="10"/>
  <c r="BU56" i="10"/>
  <c r="BT56" i="10"/>
  <c r="BS56" i="10"/>
  <c r="BU55" i="10"/>
  <c r="BT55" i="10"/>
  <c r="BS55" i="10"/>
  <c r="BU54" i="10"/>
  <c r="BT54" i="10"/>
  <c r="BS54" i="10"/>
  <c r="BU53" i="10"/>
  <c r="BT53" i="10"/>
  <c r="BS53" i="10"/>
  <c r="BU52" i="10"/>
  <c r="BT52" i="10"/>
  <c r="BS52" i="10"/>
  <c r="BU51" i="10"/>
  <c r="BT51" i="10"/>
  <c r="BS51" i="10"/>
  <c r="BU50" i="10"/>
  <c r="BT50" i="10"/>
  <c r="BS50" i="10"/>
  <c r="BU49" i="10"/>
  <c r="BT49" i="10"/>
  <c r="BS49" i="10"/>
  <c r="BU48" i="10"/>
  <c r="BT48" i="10"/>
  <c r="BS48" i="10"/>
  <c r="BU47" i="10"/>
  <c r="BT47" i="10"/>
  <c r="BS47" i="10"/>
  <c r="BU46" i="10"/>
  <c r="BT46" i="10"/>
  <c r="BS46" i="10"/>
  <c r="BU45" i="10"/>
  <c r="BT45" i="10"/>
  <c r="BS45" i="10"/>
  <c r="BU44" i="10"/>
  <c r="BT44" i="10"/>
  <c r="BS44" i="10"/>
  <c r="BU43" i="10"/>
  <c r="BT43" i="10"/>
  <c r="BS43" i="10"/>
  <c r="BU42" i="10"/>
  <c r="BT42" i="10"/>
  <c r="BS42" i="10"/>
  <c r="BU41" i="10"/>
  <c r="BT41" i="10"/>
  <c r="BS41" i="10"/>
  <c r="BU40" i="10"/>
  <c r="BT40" i="10"/>
  <c r="BS40" i="10"/>
  <c r="BU39" i="10"/>
  <c r="BT39" i="10"/>
  <c r="BS39" i="10"/>
  <c r="BU38" i="10"/>
  <c r="BT38" i="10"/>
  <c r="BS38" i="10"/>
  <c r="BU37" i="10"/>
  <c r="BT37" i="10"/>
  <c r="BS37" i="10"/>
  <c r="BU36" i="10"/>
  <c r="BT36" i="10"/>
  <c r="BS36" i="10"/>
  <c r="BU35" i="10"/>
  <c r="BT35" i="10"/>
  <c r="BS35" i="10"/>
  <c r="BU34" i="10"/>
  <c r="BT34" i="10"/>
  <c r="BS34" i="10"/>
  <c r="BU33" i="10"/>
  <c r="BT33" i="10"/>
  <c r="BS33" i="10"/>
  <c r="BU32" i="10"/>
  <c r="BT32" i="10"/>
  <c r="BS32" i="10"/>
  <c r="BU31" i="10"/>
  <c r="BT31" i="10"/>
  <c r="BS31" i="10"/>
  <c r="BU30" i="10"/>
  <c r="BT30" i="10"/>
  <c r="BS30" i="10"/>
  <c r="BU29" i="10"/>
  <c r="BT29" i="10"/>
  <c r="BS29" i="10"/>
  <c r="BU28" i="10"/>
  <c r="BT28" i="10"/>
  <c r="BS28" i="10"/>
  <c r="BU27" i="10"/>
  <c r="BT27" i="10"/>
  <c r="BS27" i="10"/>
  <c r="BU26" i="10"/>
  <c r="BT26" i="10"/>
  <c r="BS26" i="10"/>
  <c r="BU25" i="10"/>
  <c r="BT25" i="10"/>
  <c r="BS25" i="10"/>
  <c r="BU24" i="10"/>
  <c r="BT24" i="10"/>
  <c r="BS24" i="10"/>
  <c r="BU23" i="10"/>
  <c r="BT23" i="10"/>
  <c r="BS23" i="10"/>
  <c r="BU22" i="10"/>
  <c r="BT22" i="10"/>
  <c r="BS22" i="10"/>
  <c r="BU21" i="10"/>
  <c r="BT21" i="10"/>
  <c r="BS21" i="10"/>
  <c r="BU20" i="10"/>
  <c r="BT20" i="10"/>
  <c r="BS20" i="10"/>
  <c r="BU19" i="10"/>
  <c r="BT19" i="10"/>
  <c r="BS19" i="10"/>
  <c r="BU18" i="10"/>
  <c r="BT18" i="10"/>
  <c r="BS18" i="10"/>
  <c r="BU17" i="10"/>
  <c r="BT17" i="10"/>
  <c r="BS17" i="10"/>
  <c r="BU16" i="10"/>
  <c r="BT16" i="10"/>
  <c r="BS16" i="10"/>
  <c r="BU15" i="10"/>
  <c r="BT15" i="10"/>
  <c r="BS15" i="10"/>
  <c r="BU14" i="10"/>
  <c r="BT14" i="10"/>
  <c r="BS14" i="10"/>
  <c r="BU13" i="10"/>
  <c r="BT13" i="10"/>
  <c r="BS13" i="10"/>
  <c r="BU12" i="10"/>
  <c r="BT12" i="10"/>
  <c r="BS12" i="10"/>
  <c r="BU11" i="10"/>
  <c r="BT11" i="10"/>
  <c r="BS11" i="10"/>
  <c r="BU10" i="10"/>
  <c r="BT10" i="10"/>
  <c r="BS10" i="10"/>
  <c r="BU9" i="10"/>
  <c r="BT9" i="10"/>
  <c r="BS9" i="10"/>
  <c r="BU8" i="10"/>
  <c r="BT8" i="10"/>
  <c r="BS8" i="10"/>
  <c r="BU7" i="10"/>
  <c r="BT7" i="10"/>
  <c r="BS7" i="10"/>
  <c r="CH4" i="10"/>
  <c r="CG4" i="10"/>
  <c r="BZ10" i="10" l="1"/>
  <c r="BZ18" i="10"/>
  <c r="BZ26" i="10"/>
  <c r="BZ34" i="10"/>
  <c r="BZ12" i="10"/>
  <c r="BZ20" i="10"/>
  <c r="BZ28" i="10"/>
  <c r="BZ36" i="10"/>
  <c r="BZ44" i="10"/>
  <c r="BZ52" i="10"/>
  <c r="BZ60" i="10"/>
  <c r="BZ68" i="10"/>
  <c r="BZ76" i="10"/>
  <c r="BZ84" i="10"/>
  <c r="BZ92" i="10"/>
  <c r="BZ100" i="10"/>
  <c r="BZ108" i="10"/>
  <c r="BZ116" i="10"/>
  <c r="BZ124" i="10"/>
  <c r="BZ132" i="10"/>
  <c r="BZ140" i="10"/>
  <c r="BZ148" i="10"/>
  <c r="BZ156" i="10"/>
  <c r="BZ164" i="10"/>
  <c r="BZ172" i="10"/>
  <c r="BZ180" i="10"/>
  <c r="BZ188" i="10"/>
  <c r="BZ196" i="10"/>
  <c r="BZ204" i="10"/>
  <c r="BZ212" i="10"/>
  <c r="BZ220" i="10"/>
  <c r="BZ228" i="10"/>
  <c r="BZ236" i="10"/>
  <c r="BZ244" i="10"/>
  <c r="BZ252" i="10"/>
  <c r="BZ260" i="10"/>
  <c r="BZ268" i="10"/>
  <c r="BZ276" i="10"/>
  <c r="BZ284" i="10"/>
  <c r="BZ292" i="10"/>
  <c r="BZ300" i="10"/>
  <c r="BZ308" i="10"/>
  <c r="BZ316" i="10"/>
  <c r="BZ324" i="10"/>
  <c r="BZ332" i="10"/>
  <c r="BZ340" i="10"/>
  <c r="BZ348" i="10"/>
  <c r="BZ356" i="10"/>
  <c r="BZ364" i="10"/>
  <c r="BZ372" i="10"/>
  <c r="BZ380" i="10"/>
  <c r="BZ388" i="10"/>
  <c r="BZ396" i="10"/>
  <c r="BZ404" i="10"/>
  <c r="BZ412" i="10"/>
  <c r="BZ420" i="10"/>
  <c r="BZ428" i="10"/>
  <c r="BZ436" i="10"/>
  <c r="BZ444" i="10"/>
  <c r="BZ452" i="10"/>
  <c r="BZ460" i="10"/>
  <c r="BZ468" i="10"/>
  <c r="BZ476" i="10"/>
  <c r="BZ484" i="10"/>
  <c r="BZ492" i="10"/>
  <c r="BZ500" i="10"/>
  <c r="BZ508" i="10"/>
  <c r="BZ516" i="10"/>
  <c r="BZ524" i="10"/>
  <c r="BZ532" i="10"/>
  <c r="BZ6" i="10"/>
  <c r="BZ32" i="10"/>
  <c r="BZ64" i="10"/>
  <c r="BZ96" i="10"/>
  <c r="BZ160" i="10"/>
  <c r="BZ192" i="10"/>
  <c r="BZ224" i="10"/>
  <c r="BZ416" i="10"/>
  <c r="BZ424" i="10"/>
  <c r="BZ432" i="10"/>
  <c r="BZ440" i="10"/>
  <c r="BZ448" i="10"/>
  <c r="BZ456" i="10"/>
  <c r="BZ464" i="10"/>
  <c r="BZ472" i="10"/>
  <c r="BZ480" i="10"/>
  <c r="BZ488" i="10"/>
  <c r="BZ496" i="10"/>
  <c r="BZ504" i="10"/>
  <c r="BZ512" i="10"/>
  <c r="BZ520" i="10"/>
  <c r="BZ528" i="10"/>
  <c r="BZ536" i="10"/>
  <c r="BZ540" i="10"/>
  <c r="BZ544" i="10"/>
  <c r="BZ548" i="10"/>
  <c r="BZ552" i="10"/>
  <c r="BZ556" i="10"/>
  <c r="BZ560" i="10"/>
  <c r="BZ564" i="10"/>
  <c r="BZ568" i="10"/>
  <c r="BZ572" i="10"/>
  <c r="BZ576" i="10"/>
  <c r="BZ580" i="10"/>
  <c r="BZ584" i="10"/>
  <c r="BZ588" i="10"/>
  <c r="BZ596" i="10"/>
  <c r="BZ604" i="10"/>
  <c r="BZ612" i="10"/>
  <c r="BZ620" i="10"/>
  <c r="BZ628" i="10"/>
  <c r="BZ636" i="10"/>
  <c r="BZ644" i="10"/>
  <c r="BZ652" i="10"/>
  <c r="BZ660" i="10"/>
  <c r="BZ668" i="10"/>
  <c r="BZ676" i="10"/>
  <c r="BZ684" i="10"/>
  <c r="BZ692" i="10"/>
  <c r="BZ700" i="10"/>
  <c r="BZ708" i="10"/>
  <c r="BZ716" i="10"/>
  <c r="BZ724" i="10"/>
  <c r="BZ732" i="10"/>
  <c r="BZ740" i="10"/>
  <c r="BZ748" i="10"/>
  <c r="BZ756" i="10"/>
  <c r="BZ184" i="10"/>
  <c r="BZ216" i="10"/>
  <c r="BZ344" i="10"/>
  <c r="BZ376" i="10"/>
  <c r="BZ40" i="10"/>
  <c r="BZ72" i="10"/>
  <c r="BZ168" i="10"/>
  <c r="BZ200" i="10"/>
  <c r="BZ296" i="10"/>
  <c r="BZ368" i="10"/>
  <c r="BZ408" i="10"/>
  <c r="BZ24" i="10"/>
  <c r="BZ56" i="10"/>
  <c r="BZ88" i="10"/>
  <c r="BZ120" i="10"/>
  <c r="BZ152" i="10"/>
  <c r="BZ248" i="10"/>
  <c r="BZ280" i="10"/>
  <c r="BZ312" i="10"/>
  <c r="BZ128" i="10"/>
  <c r="BZ256" i="10"/>
  <c r="BZ288" i="10"/>
  <c r="BZ320" i="10"/>
  <c r="BZ352" i="10"/>
  <c r="BZ384" i="10"/>
  <c r="BZ14" i="10"/>
  <c r="BZ30" i="10"/>
  <c r="BZ38" i="10"/>
  <c r="BZ42" i="10"/>
  <c r="BZ46" i="10"/>
  <c r="BZ50" i="10"/>
  <c r="BZ54" i="10"/>
  <c r="BZ58" i="10"/>
  <c r="BZ62" i="10"/>
  <c r="BZ66" i="10"/>
  <c r="BZ70" i="10"/>
  <c r="BZ74" i="10"/>
  <c r="BZ78" i="10"/>
  <c r="BZ82" i="10"/>
  <c r="BZ86" i="10"/>
  <c r="BZ90" i="10"/>
  <c r="BZ94" i="10"/>
  <c r="BZ98" i="10"/>
  <c r="BZ102" i="10"/>
  <c r="BZ106" i="10"/>
  <c r="BZ110" i="10"/>
  <c r="BZ114" i="10"/>
  <c r="BZ118" i="10"/>
  <c r="BZ122" i="10"/>
  <c r="BZ126" i="10"/>
  <c r="BZ130" i="10"/>
  <c r="BZ134" i="10"/>
  <c r="BZ138" i="10"/>
  <c r="BZ142" i="10"/>
  <c r="BZ146" i="10"/>
  <c r="BZ150" i="10"/>
  <c r="BZ154" i="10"/>
  <c r="BZ158" i="10"/>
  <c r="BZ162" i="10"/>
  <c r="BZ166" i="10"/>
  <c r="BZ170" i="10"/>
  <c r="BZ174" i="10"/>
  <c r="BZ112" i="10"/>
  <c r="BZ176" i="10"/>
  <c r="BZ336" i="10"/>
  <c r="BZ360" i="10"/>
  <c r="BZ400" i="10"/>
  <c r="BZ22" i="10"/>
  <c r="BS1132" i="10"/>
  <c r="CA6" i="10"/>
  <c r="CA14" i="10"/>
  <c r="CA22" i="10"/>
  <c r="CA30" i="10"/>
  <c r="CA38" i="10"/>
  <c r="CA46" i="10"/>
  <c r="CA54" i="10"/>
  <c r="CA62" i="10"/>
  <c r="CA70" i="10"/>
  <c r="CA78" i="10"/>
  <c r="CA86" i="10"/>
  <c r="CA94" i="10"/>
  <c r="CA102" i="10"/>
  <c r="CA110" i="10"/>
  <c r="BZ8" i="10"/>
  <c r="BZ104" i="10"/>
  <c r="BZ136" i="10"/>
  <c r="BZ232" i="10"/>
  <c r="BZ264" i="10"/>
  <c r="BZ328" i="10"/>
  <c r="BZ392" i="10"/>
  <c r="BT1132" i="10"/>
  <c r="BZ16" i="10"/>
  <c r="BZ48" i="10"/>
  <c r="BZ80" i="10"/>
  <c r="BZ144" i="10"/>
  <c r="BZ208" i="10"/>
  <c r="BZ240" i="10"/>
  <c r="BZ272" i="10"/>
  <c r="BZ304" i="10"/>
  <c r="BU1132" i="10"/>
  <c r="BZ640" i="10"/>
  <c r="BZ648" i="10"/>
  <c r="BZ656" i="10"/>
  <c r="BZ672" i="10"/>
  <c r="BZ688" i="10"/>
  <c r="BZ720" i="10"/>
  <c r="BZ728" i="10"/>
  <c r="BZ744" i="10"/>
  <c r="BZ752" i="10"/>
  <c r="BZ760" i="10"/>
  <c r="BZ764" i="10"/>
  <c r="BZ768" i="10"/>
  <c r="BZ772" i="10"/>
  <c r="BZ776" i="10"/>
  <c r="BZ780" i="10"/>
  <c r="BZ784" i="10"/>
  <c r="BZ788" i="10"/>
  <c r="BZ792" i="10"/>
  <c r="BZ796" i="10"/>
  <c r="BZ800" i="10"/>
  <c r="BZ804" i="10"/>
  <c r="BZ808" i="10"/>
  <c r="BZ812" i="10"/>
  <c r="BZ816" i="10"/>
  <c r="BZ820" i="10"/>
  <c r="BZ824" i="10"/>
  <c r="BZ828" i="10"/>
  <c r="BZ832" i="10"/>
  <c r="BZ836" i="10"/>
  <c r="BZ840" i="10"/>
  <c r="BZ844" i="10"/>
  <c r="BZ848" i="10"/>
  <c r="BZ852" i="10"/>
  <c r="BZ856" i="10"/>
  <c r="BZ860" i="10"/>
  <c r="BZ864" i="10"/>
  <c r="BZ868" i="10"/>
  <c r="BZ872" i="10"/>
  <c r="BZ876" i="10"/>
  <c r="BZ880" i="10"/>
  <c r="BZ884" i="10"/>
  <c r="BZ888" i="10"/>
  <c r="BZ892" i="10"/>
  <c r="BZ896" i="10"/>
  <c r="BZ900" i="10"/>
  <c r="BZ904" i="10"/>
  <c r="BZ908" i="10"/>
  <c r="BZ912" i="10"/>
  <c r="BZ916" i="10"/>
  <c r="BZ920" i="10"/>
  <c r="BZ924" i="10"/>
  <c r="BZ928" i="10"/>
  <c r="BZ932" i="10"/>
  <c r="BZ936" i="10"/>
  <c r="BZ940" i="10"/>
  <c r="BZ944" i="10"/>
  <c r="BZ948" i="10"/>
  <c r="BZ952" i="10"/>
  <c r="BZ592" i="10"/>
  <c r="BZ608" i="10"/>
  <c r="BZ624" i="10"/>
  <c r="BZ736" i="10"/>
  <c r="CA8" i="10"/>
  <c r="CA12" i="10"/>
  <c r="CA16" i="10"/>
  <c r="CA20" i="10"/>
  <c r="CA24" i="10"/>
  <c r="CA28" i="10"/>
  <c r="CA32" i="10"/>
  <c r="CA36" i="10"/>
  <c r="CA40" i="10"/>
  <c r="CA44" i="10"/>
  <c r="CA48" i="10"/>
  <c r="CA52" i="10"/>
  <c r="CA56" i="10"/>
  <c r="CA60" i="10"/>
  <c r="CA64" i="10"/>
  <c r="CA68" i="10"/>
  <c r="CA72" i="10"/>
  <c r="CA76" i="10"/>
  <c r="CA80" i="10"/>
  <c r="CA84" i="10"/>
  <c r="CA88" i="10"/>
  <c r="CA92" i="10"/>
  <c r="CA96" i="10"/>
  <c r="CA100" i="10"/>
  <c r="CA104" i="10"/>
  <c r="CA108" i="10"/>
  <c r="CA112" i="10"/>
  <c r="CA116" i="10"/>
  <c r="CA120" i="10"/>
  <c r="CA124" i="10"/>
  <c r="CA128" i="10"/>
  <c r="CA132" i="10"/>
  <c r="CA136" i="10"/>
  <c r="CA140" i="10"/>
  <c r="CA144" i="10"/>
  <c r="CA148" i="10"/>
  <c r="CA152" i="10"/>
  <c r="CA156" i="10"/>
  <c r="CA160" i="10"/>
  <c r="CA164" i="10"/>
  <c r="CA168" i="10"/>
  <c r="BZ600" i="10"/>
  <c r="BZ616" i="10"/>
  <c r="BZ664" i="10"/>
  <c r="BZ680" i="10"/>
  <c r="BZ696" i="10"/>
  <c r="BZ712" i="10"/>
  <c r="BZ5" i="10"/>
  <c r="BZ9" i="10"/>
  <c r="BZ13" i="10"/>
  <c r="BZ17" i="10"/>
  <c r="BZ21" i="10"/>
  <c r="BZ25" i="10"/>
  <c r="BZ29" i="10"/>
  <c r="BZ33" i="10"/>
  <c r="BZ37" i="10"/>
  <c r="BZ41" i="10"/>
  <c r="BZ45" i="10"/>
  <c r="BZ49" i="10"/>
  <c r="BZ53" i="10"/>
  <c r="BZ57" i="10"/>
  <c r="BZ61" i="10"/>
  <c r="BZ65" i="10"/>
  <c r="BZ69" i="10"/>
  <c r="BZ73" i="10"/>
  <c r="BZ77" i="10"/>
  <c r="BZ81" i="10"/>
  <c r="BZ85" i="10"/>
  <c r="BZ89" i="10"/>
  <c r="BZ93" i="10"/>
  <c r="BZ97" i="10"/>
  <c r="BZ101" i="10"/>
  <c r="BZ105" i="10"/>
  <c r="BZ109" i="10"/>
  <c r="BZ113" i="10"/>
  <c r="BZ117" i="10"/>
  <c r="BZ121" i="10"/>
  <c r="BZ125" i="10"/>
  <c r="BZ129" i="10"/>
  <c r="BZ133" i="10"/>
  <c r="BZ632" i="10"/>
  <c r="BZ704" i="10"/>
  <c r="CA5" i="10"/>
  <c r="CA9" i="10"/>
  <c r="CA13" i="10"/>
  <c r="CA17" i="10"/>
  <c r="CA21" i="10"/>
  <c r="CA25" i="10"/>
  <c r="CA29" i="10"/>
  <c r="CA33" i="10"/>
  <c r="CA37" i="10"/>
  <c r="CA41" i="10"/>
  <c r="CA45" i="10"/>
  <c r="CA49" i="10"/>
  <c r="CA53" i="10"/>
  <c r="CA57" i="10"/>
  <c r="CA61" i="10"/>
  <c r="CA65" i="10"/>
  <c r="CA69" i="10"/>
  <c r="CA73" i="10"/>
  <c r="CA77" i="10"/>
  <c r="CA81" i="10"/>
  <c r="CA85" i="10"/>
  <c r="CA89" i="10"/>
  <c r="CA93" i="10"/>
  <c r="CA97" i="10"/>
  <c r="CA101" i="10"/>
  <c r="CA105" i="10"/>
  <c r="CA109" i="10"/>
  <c r="CA113" i="10"/>
  <c r="CA117" i="10"/>
  <c r="CA121" i="10"/>
  <c r="CA125" i="10"/>
  <c r="CA129" i="10"/>
  <c r="CA133" i="10"/>
  <c r="CA137" i="10"/>
  <c r="CA141" i="10"/>
  <c r="CA145" i="10"/>
  <c r="CA149" i="10"/>
  <c r="CA153" i="10"/>
  <c r="CA157" i="10"/>
  <c r="CA161" i="10"/>
  <c r="BZ178" i="10"/>
  <c r="BZ182" i="10"/>
  <c r="BZ186" i="10"/>
  <c r="BZ190" i="10"/>
  <c r="BZ194" i="10"/>
  <c r="BZ198" i="10"/>
  <c r="BZ202" i="10"/>
  <c r="BZ206" i="10"/>
  <c r="BZ210" i="10"/>
  <c r="BZ214" i="10"/>
  <c r="BZ218" i="10"/>
  <c r="BZ222" i="10"/>
  <c r="BZ226" i="10"/>
  <c r="BZ230" i="10"/>
  <c r="BZ234" i="10"/>
  <c r="BZ238" i="10"/>
  <c r="CA34" i="10"/>
  <c r="CA58" i="10"/>
  <c r="CA82" i="10"/>
  <c r="CA90" i="10"/>
  <c r="CA114" i="10"/>
  <c r="CA122" i="10"/>
  <c r="CA126" i="10"/>
  <c r="CA130" i="10"/>
  <c r="CA134" i="10"/>
  <c r="CA138" i="10"/>
  <c r="CA142" i="10"/>
  <c r="CA146" i="10"/>
  <c r="CA150" i="10"/>
  <c r="CA154" i="10"/>
  <c r="CA158" i="10"/>
  <c r="CA162" i="10"/>
  <c r="CA166" i="10"/>
  <c r="CA170" i="10"/>
  <c r="CA174" i="10"/>
  <c r="CA178" i="10"/>
  <c r="CA182" i="10"/>
  <c r="CA186" i="10"/>
  <c r="CA190" i="10"/>
  <c r="CA194" i="10"/>
  <c r="CA198" i="10"/>
  <c r="CA202" i="10"/>
  <c r="CA206" i="10"/>
  <c r="CA210" i="10"/>
  <c r="CA214" i="10"/>
  <c r="CA218" i="10"/>
  <c r="CA222" i="10"/>
  <c r="CA226" i="10"/>
  <c r="CA230" i="10"/>
  <c r="CA234" i="10"/>
  <c r="CA238" i="10"/>
  <c r="CA242" i="10"/>
  <c r="CA246" i="10"/>
  <c r="CA250" i="10"/>
  <c r="CA254" i="10"/>
  <c r="CA258" i="10"/>
  <c r="CA262" i="10"/>
  <c r="CA266" i="10"/>
  <c r="CA270" i="10"/>
  <c r="CA274" i="10"/>
  <c r="CA278" i="10"/>
  <c r="CA282" i="10"/>
  <c r="CA286" i="10"/>
  <c r="CA290" i="10"/>
  <c r="CA294" i="10"/>
  <c r="CA298" i="10"/>
  <c r="CA302" i="10"/>
  <c r="CA306" i="10"/>
  <c r="CA310" i="10"/>
  <c r="CA314" i="10"/>
  <c r="CA318" i="10"/>
  <c r="CA322" i="10"/>
  <c r="CA326" i="10"/>
  <c r="CA330" i="10"/>
  <c r="CA334" i="10"/>
  <c r="CA338" i="10"/>
  <c r="CA10" i="10"/>
  <c r="CA18" i="10"/>
  <c r="CA50" i="10"/>
  <c r="CA74" i="10"/>
  <c r="CA98" i="10"/>
  <c r="CA106" i="10"/>
  <c r="CA118" i="10"/>
  <c r="BZ7" i="10"/>
  <c r="BZ11" i="10"/>
  <c r="BZ15" i="10"/>
  <c r="BZ19" i="10"/>
  <c r="BZ23" i="10"/>
  <c r="BZ27" i="10"/>
  <c r="BZ31" i="10"/>
  <c r="BZ35" i="10"/>
  <c r="BZ39" i="10"/>
  <c r="BZ43" i="10"/>
  <c r="BZ47" i="10"/>
  <c r="BZ51" i="10"/>
  <c r="BZ55" i="10"/>
  <c r="BZ59" i="10"/>
  <c r="BZ63" i="10"/>
  <c r="BZ67" i="10"/>
  <c r="BZ71" i="10"/>
  <c r="BZ75" i="10"/>
  <c r="BZ79" i="10"/>
  <c r="BZ83" i="10"/>
  <c r="BZ87" i="10"/>
  <c r="BZ91" i="10"/>
  <c r="BZ95" i="10"/>
  <c r="BZ99" i="10"/>
  <c r="BZ103" i="10"/>
  <c r="BZ107" i="10"/>
  <c r="BZ111" i="10"/>
  <c r="BZ115" i="10"/>
  <c r="BZ119" i="10"/>
  <c r="BZ123" i="10"/>
  <c r="BZ127" i="10"/>
  <c r="BZ131" i="10"/>
  <c r="BZ135" i="10"/>
  <c r="BZ139" i="10"/>
  <c r="BZ143" i="10"/>
  <c r="BZ147" i="10"/>
  <c r="BZ151" i="10"/>
  <c r="BZ155" i="10"/>
  <c r="BZ159" i="10"/>
  <c r="BZ163" i="10"/>
  <c r="BZ167" i="10"/>
  <c r="BZ171" i="10"/>
  <c r="BZ175" i="10"/>
  <c r="BZ179" i="10"/>
  <c r="BZ183" i="10"/>
  <c r="BZ187" i="10"/>
  <c r="BZ191" i="10"/>
  <c r="CA26" i="10"/>
  <c r="CA42" i="10"/>
  <c r="CA66" i="10"/>
  <c r="CA7" i="10"/>
  <c r="BY1132" i="10"/>
  <c r="CA11" i="10"/>
  <c r="CA15" i="10"/>
  <c r="CA19" i="10"/>
  <c r="CA23" i="10"/>
  <c r="CA27" i="10"/>
  <c r="CA31" i="10"/>
  <c r="CA35" i="10"/>
  <c r="CA39" i="10"/>
  <c r="CA43" i="10"/>
  <c r="CA47" i="10"/>
  <c r="CA51" i="10"/>
  <c r="CA55" i="10"/>
  <c r="CA59" i="10"/>
  <c r="CA63" i="10"/>
  <c r="CA67" i="10"/>
  <c r="CA71" i="10"/>
  <c r="CA75" i="10"/>
  <c r="CA79" i="10"/>
  <c r="CA83" i="10"/>
  <c r="CA87" i="10"/>
  <c r="CA91" i="10"/>
  <c r="CA95" i="10"/>
  <c r="CA99" i="10"/>
  <c r="CA103" i="10"/>
  <c r="CA107" i="10"/>
  <c r="CA111" i="10"/>
  <c r="CA115" i="10"/>
  <c r="CA119" i="10"/>
  <c r="CA123" i="10"/>
  <c r="CA127" i="10"/>
  <c r="CA131" i="10"/>
  <c r="CA135" i="10"/>
  <c r="CA139" i="10"/>
  <c r="CA143" i="10"/>
  <c r="CA147" i="10"/>
  <c r="CA151" i="10"/>
  <c r="CA155" i="10"/>
  <c r="CA159" i="10"/>
  <c r="CA163" i="10"/>
  <c r="CA167" i="10"/>
  <c r="CA171" i="10"/>
  <c r="CA175" i="10"/>
  <c r="CA179" i="10"/>
  <c r="CA183" i="10"/>
  <c r="BZ956" i="10"/>
  <c r="BZ960" i="10"/>
  <c r="BZ964" i="10"/>
  <c r="BZ968" i="10"/>
  <c r="BZ972" i="10"/>
  <c r="BZ976" i="10"/>
  <c r="BZ980" i="10"/>
  <c r="BZ984" i="10"/>
  <c r="BZ988" i="10"/>
  <c r="BZ992" i="10"/>
  <c r="BZ996" i="10"/>
  <c r="BZ1000" i="10"/>
  <c r="BZ1004" i="10"/>
  <c r="BZ1008" i="10"/>
  <c r="BZ1012" i="10"/>
  <c r="BZ1016" i="10"/>
  <c r="BZ1020" i="10"/>
  <c r="BZ1024" i="10"/>
  <c r="BZ1028" i="10"/>
  <c r="BZ1032" i="10"/>
  <c r="BZ1036" i="10"/>
  <c r="BZ1040" i="10"/>
  <c r="BZ1044" i="10"/>
  <c r="BZ1048" i="10"/>
  <c r="BZ1052" i="10"/>
  <c r="BZ1056" i="10"/>
  <c r="BZ1060" i="10"/>
  <c r="BZ1064" i="10"/>
  <c r="BZ1068" i="10"/>
  <c r="BZ1072" i="10"/>
  <c r="BZ1076" i="10"/>
  <c r="BZ1080" i="10"/>
  <c r="BZ1084" i="10"/>
  <c r="BZ1088" i="10"/>
  <c r="BZ1092" i="10"/>
  <c r="BZ1096" i="10"/>
  <c r="BZ1100" i="10"/>
  <c r="BZ1104" i="10"/>
  <c r="BZ1108" i="10"/>
  <c r="BZ1112" i="10"/>
  <c r="BZ1116" i="10"/>
  <c r="BZ1120" i="10"/>
  <c r="BZ1124" i="10"/>
  <c r="BZ1128" i="10"/>
  <c r="CA172" i="10"/>
  <c r="CA176" i="10"/>
  <c r="CA180" i="10"/>
  <c r="CA184" i="10"/>
  <c r="CA188" i="10"/>
  <c r="CA192" i="10"/>
  <c r="CA196" i="10"/>
  <c r="CA200" i="10"/>
  <c r="CA204" i="10"/>
  <c r="CA208" i="10"/>
  <c r="CA212" i="10"/>
  <c r="CA216" i="10"/>
  <c r="CA220" i="10"/>
  <c r="CA224" i="10"/>
  <c r="CA228" i="10"/>
  <c r="CA232" i="10"/>
  <c r="CA236" i="10"/>
  <c r="CA240" i="10"/>
  <c r="CA244" i="10"/>
  <c r="CA248" i="10"/>
  <c r="CA252" i="10"/>
  <c r="CA256" i="10"/>
  <c r="CA260" i="10"/>
  <c r="CA264" i="10"/>
  <c r="CA268" i="10"/>
  <c r="CA272" i="10"/>
  <c r="CA276" i="10"/>
  <c r="CA280" i="10"/>
  <c r="CA284" i="10"/>
  <c r="CA288" i="10"/>
  <c r="CA292" i="10"/>
  <c r="CA296" i="10"/>
  <c r="CA300" i="10"/>
  <c r="CA304" i="10"/>
  <c r="CA308" i="10"/>
  <c r="CA312" i="10"/>
  <c r="CA316" i="10"/>
  <c r="CA320" i="10"/>
  <c r="CA324" i="10"/>
  <c r="CA328" i="10"/>
  <c r="CA332" i="10"/>
  <c r="CA336" i="10"/>
  <c r="CA340" i="10"/>
  <c r="CA344" i="10"/>
  <c r="CA348" i="10"/>
  <c r="CA352" i="10"/>
  <c r="CA356" i="10"/>
  <c r="CA360" i="10"/>
  <c r="CA364" i="10"/>
  <c r="CA368" i="10"/>
  <c r="CA372" i="10"/>
  <c r="CA376" i="10"/>
  <c r="CA380" i="10"/>
  <c r="CA384" i="10"/>
  <c r="CA388" i="10"/>
  <c r="CA392" i="10"/>
  <c r="CA396" i="10"/>
  <c r="CA400" i="10"/>
  <c r="CA404" i="10"/>
  <c r="CA408" i="10"/>
  <c r="CA412" i="10"/>
  <c r="CA416" i="10"/>
  <c r="CA420" i="10"/>
  <c r="CA424" i="10"/>
  <c r="CA428" i="10"/>
  <c r="CA432" i="10"/>
  <c r="CA436" i="10"/>
  <c r="CA440" i="10"/>
  <c r="CA444" i="10"/>
  <c r="CA448" i="10"/>
  <c r="CA452" i="10"/>
  <c r="CA456" i="10"/>
  <c r="CA460" i="10"/>
  <c r="CA464" i="10"/>
  <c r="CA468" i="10"/>
  <c r="CA472" i="10"/>
  <c r="CA476" i="10"/>
  <c r="CA480" i="10"/>
  <c r="CA484" i="10"/>
  <c r="CA488" i="10"/>
  <c r="CA492" i="10"/>
  <c r="CA496" i="10"/>
  <c r="CA500" i="10"/>
  <c r="CA504" i="10"/>
  <c r="CA508" i="10"/>
  <c r="BZ137" i="10"/>
  <c r="BZ141" i="10"/>
  <c r="BZ145" i="10"/>
  <c r="BZ149" i="10"/>
  <c r="BZ153" i="10"/>
  <c r="BZ157" i="10"/>
  <c r="BZ161" i="10"/>
  <c r="BZ165" i="10"/>
  <c r="BZ169" i="10"/>
  <c r="BZ173" i="10"/>
  <c r="BZ177" i="10"/>
  <c r="BZ181" i="10"/>
  <c r="BZ185" i="10"/>
  <c r="BZ189" i="10"/>
  <c r="BZ193" i="10"/>
  <c r="BZ197" i="10"/>
  <c r="BZ201" i="10"/>
  <c r="BZ205" i="10"/>
  <c r="BZ209" i="10"/>
  <c r="BZ213" i="10"/>
  <c r="BZ217" i="10"/>
  <c r="BZ221" i="10"/>
  <c r="BZ225" i="10"/>
  <c r="BZ229" i="10"/>
  <c r="BZ233" i="10"/>
  <c r="BZ237" i="10"/>
  <c r="BZ241" i="10"/>
  <c r="BZ245" i="10"/>
  <c r="BZ249" i="10"/>
  <c r="BZ253" i="10"/>
  <c r="BZ257" i="10"/>
  <c r="BZ261" i="10"/>
  <c r="BZ265" i="10"/>
  <c r="BZ269" i="10"/>
  <c r="BZ273" i="10"/>
  <c r="BZ277" i="10"/>
  <c r="BZ281" i="10"/>
  <c r="BZ285" i="10"/>
  <c r="BZ289" i="10"/>
  <c r="BZ293" i="10"/>
  <c r="BZ297" i="10"/>
  <c r="BZ301" i="10"/>
  <c r="BZ305" i="10"/>
  <c r="BZ309" i="10"/>
  <c r="BZ313" i="10"/>
  <c r="BZ317" i="10"/>
  <c r="BZ321" i="10"/>
  <c r="BZ325" i="10"/>
  <c r="BZ329" i="10"/>
  <c r="BZ333" i="10"/>
  <c r="BZ337" i="10"/>
  <c r="BZ341" i="10"/>
  <c r="BZ345" i="10"/>
  <c r="BZ349" i="10"/>
  <c r="BZ353" i="10"/>
  <c r="BZ357" i="10"/>
  <c r="BZ361" i="10"/>
  <c r="BZ365" i="10"/>
  <c r="BZ369" i="10"/>
  <c r="BZ373" i="10"/>
  <c r="BZ377" i="10"/>
  <c r="BZ381" i="10"/>
  <c r="BZ385" i="10"/>
  <c r="BZ389" i="10"/>
  <c r="BZ393" i="10"/>
  <c r="BZ397" i="10"/>
  <c r="BZ401" i="10"/>
  <c r="BZ405" i="10"/>
  <c r="BZ409" i="10"/>
  <c r="BZ413" i="10"/>
  <c r="BZ417" i="10"/>
  <c r="BZ421" i="10"/>
  <c r="BZ425" i="10"/>
  <c r="BZ429" i="10"/>
  <c r="BZ433" i="10"/>
  <c r="BZ437" i="10"/>
  <c r="BZ441" i="10"/>
  <c r="BZ445" i="10"/>
  <c r="BZ449" i="10"/>
  <c r="BZ453" i="10"/>
  <c r="CA165" i="10"/>
  <c r="CA169" i="10"/>
  <c r="CA173" i="10"/>
  <c r="CA177" i="10"/>
  <c r="CA181" i="10"/>
  <c r="CA185" i="10"/>
  <c r="CA189" i="10"/>
  <c r="CA193" i="10"/>
  <c r="CA197" i="10"/>
  <c r="CA201" i="10"/>
  <c r="CA205" i="10"/>
  <c r="CA209" i="10"/>
  <c r="CA213" i="10"/>
  <c r="CA217" i="10"/>
  <c r="CA221" i="10"/>
  <c r="CA225" i="10"/>
  <c r="CA229" i="10"/>
  <c r="CA233" i="10"/>
  <c r="CA237" i="10"/>
  <c r="CA241" i="10"/>
  <c r="CA245" i="10"/>
  <c r="CA249" i="10"/>
  <c r="CA253" i="10"/>
  <c r="CA257" i="10"/>
  <c r="CA261" i="10"/>
  <c r="CA265" i="10"/>
  <c r="CA269" i="10"/>
  <c r="CA273" i="10"/>
  <c r="CA277" i="10"/>
  <c r="CA281" i="10"/>
  <c r="CA285" i="10"/>
  <c r="CA289" i="10"/>
  <c r="CA293" i="10"/>
  <c r="CA297" i="10"/>
  <c r="CA301" i="10"/>
  <c r="CA305" i="10"/>
  <c r="CA309" i="10"/>
  <c r="CA313" i="10"/>
  <c r="CA317" i="10"/>
  <c r="CA321" i="10"/>
  <c r="CA325" i="10"/>
  <c r="CA329" i="10"/>
  <c r="CA333" i="10"/>
  <c r="CA337" i="10"/>
  <c r="CA341" i="10"/>
  <c r="CA345" i="10"/>
  <c r="CA349" i="10"/>
  <c r="CA353" i="10"/>
  <c r="CA357" i="10"/>
  <c r="CA361" i="10"/>
  <c r="CA365" i="10"/>
  <c r="CA369" i="10"/>
  <c r="CA373" i="10"/>
  <c r="CA377" i="10"/>
  <c r="CA381" i="10"/>
  <c r="CA385" i="10"/>
  <c r="CA389" i="10"/>
  <c r="CA393" i="10"/>
  <c r="CA397" i="10"/>
  <c r="CA401" i="10"/>
  <c r="CA405" i="10"/>
  <c r="CA409" i="10"/>
  <c r="CA413" i="10"/>
  <c r="CA417" i="10"/>
  <c r="CA421" i="10"/>
  <c r="CA425" i="10"/>
  <c r="CA429" i="10"/>
  <c r="CA433" i="10"/>
  <c r="CA437" i="10"/>
  <c r="CA441" i="10"/>
  <c r="CA445" i="10"/>
  <c r="CA449" i="10"/>
  <c r="CA453" i="10"/>
  <c r="CA457" i="10"/>
  <c r="CA461" i="10"/>
  <c r="CA465" i="10"/>
  <c r="CA469" i="10"/>
  <c r="CA473" i="10"/>
  <c r="CA477" i="10"/>
  <c r="CA481" i="10"/>
  <c r="CA485" i="10"/>
  <c r="CA489" i="10"/>
  <c r="CA493" i="10"/>
  <c r="CA497" i="10"/>
  <c r="CA501" i="10"/>
  <c r="BZ242" i="10"/>
  <c r="BZ246" i="10"/>
  <c r="BZ250" i="10"/>
  <c r="BZ254" i="10"/>
  <c r="BZ258" i="10"/>
  <c r="BZ262" i="10"/>
  <c r="BZ266" i="10"/>
  <c r="BZ270" i="10"/>
  <c r="BZ274" i="10"/>
  <c r="BZ278" i="10"/>
  <c r="BZ282" i="10"/>
  <c r="BZ286" i="10"/>
  <c r="BZ290" i="10"/>
  <c r="BZ294" i="10"/>
  <c r="BZ298" i="10"/>
  <c r="BZ302" i="10"/>
  <c r="BZ306" i="10"/>
  <c r="BZ310" i="10"/>
  <c r="BZ314" i="10"/>
  <c r="BZ318" i="10"/>
  <c r="BZ322" i="10"/>
  <c r="BZ326" i="10"/>
  <c r="BZ330" i="10"/>
  <c r="BZ334" i="10"/>
  <c r="BZ338" i="10"/>
  <c r="BZ342" i="10"/>
  <c r="BZ346" i="10"/>
  <c r="BZ350" i="10"/>
  <c r="BZ354" i="10"/>
  <c r="BZ358" i="10"/>
  <c r="BZ362" i="10"/>
  <c r="BZ366" i="10"/>
  <c r="BZ370" i="10"/>
  <c r="BZ374" i="10"/>
  <c r="BZ378" i="10"/>
  <c r="BZ382" i="10"/>
  <c r="BZ386" i="10"/>
  <c r="BZ390" i="10"/>
  <c r="BZ394" i="10"/>
  <c r="BZ398" i="10"/>
  <c r="BZ402" i="10"/>
  <c r="BZ406" i="10"/>
  <c r="BZ410" i="10"/>
  <c r="BZ414" i="10"/>
  <c r="BZ418" i="10"/>
  <c r="BZ422" i="10"/>
  <c r="BZ426" i="10"/>
  <c r="BZ430" i="10"/>
  <c r="BZ434" i="10"/>
  <c r="BZ438" i="10"/>
  <c r="BZ442" i="10"/>
  <c r="BZ446" i="10"/>
  <c r="BZ450" i="10"/>
  <c r="BZ454" i="10"/>
  <c r="BZ458" i="10"/>
  <c r="BZ462" i="10"/>
  <c r="BZ466" i="10"/>
  <c r="BZ470" i="10"/>
  <c r="BZ474" i="10"/>
  <c r="BZ478" i="10"/>
  <c r="BZ482" i="10"/>
  <c r="BZ486" i="10"/>
  <c r="BZ490" i="10"/>
  <c r="BZ494" i="10"/>
  <c r="BZ498" i="10"/>
  <c r="BZ502" i="10"/>
  <c r="BZ506" i="10"/>
  <c r="BZ510" i="10"/>
  <c r="BZ514" i="10"/>
  <c r="CA342" i="10"/>
  <c r="CA346" i="10"/>
  <c r="CA350" i="10"/>
  <c r="CA354" i="10"/>
  <c r="CA358" i="10"/>
  <c r="CA362" i="10"/>
  <c r="CA366" i="10"/>
  <c r="CA370" i="10"/>
  <c r="CA374" i="10"/>
  <c r="CA378" i="10"/>
  <c r="CA382" i="10"/>
  <c r="CA386" i="10"/>
  <c r="CA390" i="10"/>
  <c r="CA394" i="10"/>
  <c r="CA398" i="10"/>
  <c r="CA402" i="10"/>
  <c r="CA406" i="10"/>
  <c r="CA410" i="10"/>
  <c r="CA414" i="10"/>
  <c r="CA418" i="10"/>
  <c r="CA422" i="10"/>
  <c r="CA426" i="10"/>
  <c r="CA430" i="10"/>
  <c r="CA434" i="10"/>
  <c r="CA438" i="10"/>
  <c r="CA442" i="10"/>
  <c r="CA446" i="10"/>
  <c r="CA450" i="10"/>
  <c r="CA454" i="10"/>
  <c r="CA458" i="10"/>
  <c r="CA462" i="10"/>
  <c r="CA466" i="10"/>
  <c r="CA470" i="10"/>
  <c r="CA474" i="10"/>
  <c r="CA478" i="10"/>
  <c r="CA482" i="10"/>
  <c r="CA486" i="10"/>
  <c r="CA490" i="10"/>
  <c r="CA494" i="10"/>
  <c r="CA498" i="10"/>
  <c r="CA502" i="10"/>
  <c r="CA506" i="10"/>
  <c r="CA510" i="10"/>
  <c r="CA514" i="10"/>
  <c r="CA518" i="10"/>
  <c r="CA522" i="10"/>
  <c r="CA526" i="10"/>
  <c r="CA530" i="10"/>
  <c r="CA534" i="10"/>
  <c r="CA538" i="10"/>
  <c r="CA542" i="10"/>
  <c r="CA546" i="10"/>
  <c r="CA550" i="10"/>
  <c r="CA554" i="10"/>
  <c r="CA558" i="10"/>
  <c r="CA562" i="10"/>
  <c r="CA566" i="10"/>
  <c r="CA570" i="10"/>
  <c r="CA574" i="10"/>
  <c r="CA578" i="10"/>
  <c r="CA582" i="10"/>
  <c r="CA586" i="10"/>
  <c r="CA590" i="10"/>
  <c r="CA594" i="10"/>
  <c r="CA598" i="10"/>
  <c r="CA602" i="10"/>
  <c r="CA606" i="10"/>
  <c r="CA610" i="10"/>
  <c r="CA614" i="10"/>
  <c r="CA618" i="10"/>
  <c r="CA622" i="10"/>
  <c r="CA626" i="10"/>
  <c r="CA630" i="10"/>
  <c r="CA634" i="10"/>
  <c r="CA638" i="10"/>
  <c r="CA642" i="10"/>
  <c r="CA646" i="10"/>
  <c r="CA650" i="10"/>
  <c r="CA654" i="10"/>
  <c r="CA658" i="10"/>
  <c r="CA662" i="10"/>
  <c r="CA666" i="10"/>
  <c r="CA670" i="10"/>
  <c r="CA674" i="10"/>
  <c r="BZ195" i="10"/>
  <c r="BZ199" i="10"/>
  <c r="BZ203" i="10"/>
  <c r="BZ207" i="10"/>
  <c r="BZ211" i="10"/>
  <c r="BZ215" i="10"/>
  <c r="BZ219" i="10"/>
  <c r="BZ223" i="10"/>
  <c r="BZ227" i="10"/>
  <c r="BZ231" i="10"/>
  <c r="BZ235" i="10"/>
  <c r="BZ239" i="10"/>
  <c r="BZ243" i="10"/>
  <c r="BZ247" i="10"/>
  <c r="BZ251" i="10"/>
  <c r="BZ255" i="10"/>
  <c r="BZ259" i="10"/>
  <c r="BZ263" i="10"/>
  <c r="BZ267" i="10"/>
  <c r="BZ271" i="10"/>
  <c r="BZ275" i="10"/>
  <c r="BZ279" i="10"/>
  <c r="BZ283" i="10"/>
  <c r="BZ287" i="10"/>
  <c r="BZ291" i="10"/>
  <c r="BZ295" i="10"/>
  <c r="BZ299" i="10"/>
  <c r="BZ303" i="10"/>
  <c r="BZ307" i="10"/>
  <c r="BZ311" i="10"/>
  <c r="BZ315" i="10"/>
  <c r="BZ319" i="10"/>
  <c r="BZ323" i="10"/>
  <c r="BZ327" i="10"/>
  <c r="BZ331" i="10"/>
  <c r="BZ335" i="10"/>
  <c r="BZ339" i="10"/>
  <c r="BZ343" i="10"/>
  <c r="BZ347" i="10"/>
  <c r="BZ351" i="10"/>
  <c r="BZ355" i="10"/>
  <c r="BZ359" i="10"/>
  <c r="BZ363" i="10"/>
  <c r="BZ367" i="10"/>
  <c r="BZ371" i="10"/>
  <c r="BZ375" i="10"/>
  <c r="BZ379" i="10"/>
  <c r="BZ383" i="10"/>
  <c r="BZ387" i="10"/>
  <c r="BZ391" i="10"/>
  <c r="BZ395" i="10"/>
  <c r="BZ399" i="10"/>
  <c r="BZ403" i="10"/>
  <c r="BZ407" i="10"/>
  <c r="BZ411" i="10"/>
  <c r="BZ415" i="10"/>
  <c r="BZ419" i="10"/>
  <c r="BZ423" i="10"/>
  <c r="BZ427" i="10"/>
  <c r="BZ431" i="10"/>
  <c r="BZ435" i="10"/>
  <c r="BZ439" i="10"/>
  <c r="BZ443" i="10"/>
  <c r="BZ447" i="10"/>
  <c r="BZ451" i="10"/>
  <c r="BZ455" i="10"/>
  <c r="BZ459" i="10"/>
  <c r="BZ463" i="10"/>
  <c r="BZ467" i="10"/>
  <c r="BZ471" i="10"/>
  <c r="BZ475" i="10"/>
  <c r="CA187" i="10"/>
  <c r="CA191" i="10"/>
  <c r="CA195" i="10"/>
  <c r="CA199" i="10"/>
  <c r="CA203" i="10"/>
  <c r="CA207" i="10"/>
  <c r="CA211" i="10"/>
  <c r="CA215" i="10"/>
  <c r="CA219" i="10"/>
  <c r="CA223" i="10"/>
  <c r="CA227" i="10"/>
  <c r="CA231" i="10"/>
  <c r="CA235" i="10"/>
  <c r="CA239" i="10"/>
  <c r="CA243" i="10"/>
  <c r="CA247" i="10"/>
  <c r="CA251" i="10"/>
  <c r="CA255" i="10"/>
  <c r="CA259" i="10"/>
  <c r="CA263" i="10"/>
  <c r="CA267" i="10"/>
  <c r="CA271" i="10"/>
  <c r="CA275" i="10"/>
  <c r="CA279" i="10"/>
  <c r="CA283" i="10"/>
  <c r="CA287" i="10"/>
  <c r="CA291" i="10"/>
  <c r="CA295" i="10"/>
  <c r="CA299" i="10"/>
  <c r="CA303" i="10"/>
  <c r="CA307" i="10"/>
  <c r="CA311" i="10"/>
  <c r="CA315" i="10"/>
  <c r="CA319" i="10"/>
  <c r="CA323" i="10"/>
  <c r="CA327" i="10"/>
  <c r="CA331" i="10"/>
  <c r="CA335" i="10"/>
  <c r="CA339" i="10"/>
  <c r="CA343" i="10"/>
  <c r="CA347" i="10"/>
  <c r="CA351" i="10"/>
  <c r="CA355" i="10"/>
  <c r="CA359" i="10"/>
  <c r="CA363" i="10"/>
  <c r="CA367" i="10"/>
  <c r="CA371" i="10"/>
  <c r="CA375" i="10"/>
  <c r="CA379" i="10"/>
  <c r="CA383" i="10"/>
  <c r="CA387" i="10"/>
  <c r="CA391" i="10"/>
  <c r="CA395" i="10"/>
  <c r="CA399" i="10"/>
  <c r="CA403" i="10"/>
  <c r="CA407" i="10"/>
  <c r="CA411" i="10"/>
  <c r="CA415" i="10"/>
  <c r="CA419" i="10"/>
  <c r="CA423" i="10"/>
  <c r="CA427" i="10"/>
  <c r="CA431" i="10"/>
  <c r="CA435" i="10"/>
  <c r="CA439" i="10"/>
  <c r="CA443" i="10"/>
  <c r="CA447" i="10"/>
  <c r="CA451" i="10"/>
  <c r="CA455" i="10"/>
  <c r="CA459" i="10"/>
  <c r="CA463" i="10"/>
  <c r="CA467" i="10"/>
  <c r="CA471" i="10"/>
  <c r="CA475" i="10"/>
  <c r="CA479" i="10"/>
  <c r="CA483" i="10"/>
  <c r="CA487" i="10"/>
  <c r="CA512" i="10"/>
  <c r="CA516" i="10"/>
  <c r="CA520" i="10"/>
  <c r="CA524" i="10"/>
  <c r="CA528" i="10"/>
  <c r="CA532" i="10"/>
  <c r="CA536" i="10"/>
  <c r="CA540" i="10"/>
  <c r="CA544" i="10"/>
  <c r="CA548" i="10"/>
  <c r="CA552" i="10"/>
  <c r="CA556" i="10"/>
  <c r="CA560" i="10"/>
  <c r="CA564" i="10"/>
  <c r="CA568" i="10"/>
  <c r="CA572" i="10"/>
  <c r="CA576" i="10"/>
  <c r="CA580" i="10"/>
  <c r="CA584" i="10"/>
  <c r="CA588" i="10"/>
  <c r="CA592" i="10"/>
  <c r="CA596" i="10"/>
  <c r="CA600" i="10"/>
  <c r="CA604" i="10"/>
  <c r="CA608" i="10"/>
  <c r="CA612" i="10"/>
  <c r="CA616" i="10"/>
  <c r="CA620" i="10"/>
  <c r="CA624" i="10"/>
  <c r="CA628" i="10"/>
  <c r="CA632" i="10"/>
  <c r="CA636" i="10"/>
  <c r="CA640" i="10"/>
  <c r="CA644" i="10"/>
  <c r="CA648" i="10"/>
  <c r="CA652" i="10"/>
  <c r="CA656" i="10"/>
  <c r="CA660" i="10"/>
  <c r="CA664" i="10"/>
  <c r="CA668" i="10"/>
  <c r="CA672" i="10"/>
  <c r="CA676" i="10"/>
  <c r="CA680" i="10"/>
  <c r="CA684" i="10"/>
  <c r="CA688" i="10"/>
  <c r="CA692" i="10"/>
  <c r="CA696" i="10"/>
  <c r="CA700" i="10"/>
  <c r="CA704" i="10"/>
  <c r="CA708" i="10"/>
  <c r="CA712" i="10"/>
  <c r="CA716" i="10"/>
  <c r="CA720" i="10"/>
  <c r="CA724" i="10"/>
  <c r="CA728" i="10"/>
  <c r="CA732" i="10"/>
  <c r="CA736" i="10"/>
  <c r="CA740" i="10"/>
  <c r="CA744" i="10"/>
  <c r="CA748" i="10"/>
  <c r="CA752" i="10"/>
  <c r="CA756" i="10"/>
  <c r="CA760" i="10"/>
  <c r="CA764" i="10"/>
  <c r="CA768" i="10"/>
  <c r="CA772" i="10"/>
  <c r="CA776" i="10"/>
  <c r="CA780" i="10"/>
  <c r="CA784" i="10"/>
  <c r="CA788" i="10"/>
  <c r="CA792" i="10"/>
  <c r="CA796" i="10"/>
  <c r="CA800" i="10"/>
  <c r="CA804" i="10"/>
  <c r="CA808" i="10"/>
  <c r="CA812" i="10"/>
  <c r="CA816" i="10"/>
  <c r="CA820" i="10"/>
  <c r="CA824" i="10"/>
  <c r="CA828" i="10"/>
  <c r="CA832" i="10"/>
  <c r="CA836" i="10"/>
  <c r="CA840" i="10"/>
  <c r="CA844" i="10"/>
  <c r="CA848" i="10"/>
  <c r="BZ457" i="10"/>
  <c r="BZ461" i="10"/>
  <c r="BZ465" i="10"/>
  <c r="BZ469" i="10"/>
  <c r="BZ473" i="10"/>
  <c r="BZ477" i="10"/>
  <c r="BZ481" i="10"/>
  <c r="BZ485" i="10"/>
  <c r="BZ489" i="10"/>
  <c r="BZ493" i="10"/>
  <c r="BZ497" i="10"/>
  <c r="BZ501" i="10"/>
  <c r="BZ505" i="10"/>
  <c r="BZ509" i="10"/>
  <c r="BZ513" i="10"/>
  <c r="BZ517" i="10"/>
  <c r="BZ521" i="10"/>
  <c r="BZ525" i="10"/>
  <c r="BZ529" i="10"/>
  <c r="BZ533" i="10"/>
  <c r="BZ537" i="10"/>
  <c r="BZ541" i="10"/>
  <c r="BZ545" i="10"/>
  <c r="BZ549" i="10"/>
  <c r="BZ553" i="10"/>
  <c r="BZ557" i="10"/>
  <c r="BZ561" i="10"/>
  <c r="BZ565" i="10"/>
  <c r="BZ569" i="10"/>
  <c r="BZ573" i="10"/>
  <c r="BZ577" i="10"/>
  <c r="BZ581" i="10"/>
  <c r="BZ585" i="10"/>
  <c r="BZ589" i="10"/>
  <c r="BZ593" i="10"/>
  <c r="BZ597" i="10"/>
  <c r="BZ601" i="10"/>
  <c r="BZ605" i="10"/>
  <c r="BZ609" i="10"/>
  <c r="BZ613" i="10"/>
  <c r="BZ617" i="10"/>
  <c r="BZ621" i="10"/>
  <c r="BZ625" i="10"/>
  <c r="BZ629" i="10"/>
  <c r="BZ633" i="10"/>
  <c r="BZ637" i="10"/>
  <c r="BZ641" i="10"/>
  <c r="BZ645" i="10"/>
  <c r="BZ649" i="10"/>
  <c r="BZ653" i="10"/>
  <c r="BZ657" i="10"/>
  <c r="BZ661" i="10"/>
  <c r="BZ665" i="10"/>
  <c r="BZ669" i="10"/>
  <c r="BZ673" i="10"/>
  <c r="BZ677" i="10"/>
  <c r="BZ681" i="10"/>
  <c r="BZ685" i="10"/>
  <c r="BZ689" i="10"/>
  <c r="BZ693" i="10"/>
  <c r="BZ697" i="10"/>
  <c r="BZ701" i="10"/>
  <c r="BZ705" i="10"/>
  <c r="BZ709" i="10"/>
  <c r="BZ713" i="10"/>
  <c r="BZ717" i="10"/>
  <c r="BZ721" i="10"/>
  <c r="BZ725" i="10"/>
  <c r="BZ729" i="10"/>
  <c r="BZ733" i="10"/>
  <c r="BZ737" i="10"/>
  <c r="BZ741" i="10"/>
  <c r="BZ745" i="10"/>
  <c r="BZ749" i="10"/>
  <c r="BZ753" i="10"/>
  <c r="BZ757" i="10"/>
  <c r="BZ761" i="10"/>
  <c r="BZ765" i="10"/>
  <c r="BZ769" i="10"/>
  <c r="BZ773" i="10"/>
  <c r="BZ777" i="10"/>
  <c r="BZ781" i="10"/>
  <c r="BZ785" i="10"/>
  <c r="BZ789" i="10"/>
  <c r="CA505" i="10"/>
  <c r="CA509" i="10"/>
  <c r="CA513" i="10"/>
  <c r="CA517" i="10"/>
  <c r="CA521" i="10"/>
  <c r="CA525" i="10"/>
  <c r="CA529" i="10"/>
  <c r="CA533" i="10"/>
  <c r="CA537" i="10"/>
  <c r="CA541" i="10"/>
  <c r="CA545" i="10"/>
  <c r="CA549" i="10"/>
  <c r="CA553" i="10"/>
  <c r="CA557" i="10"/>
  <c r="CA561" i="10"/>
  <c r="CA565" i="10"/>
  <c r="CA569" i="10"/>
  <c r="CA573" i="10"/>
  <c r="CA577" i="10"/>
  <c r="CA581" i="10"/>
  <c r="CA585" i="10"/>
  <c r="CA589" i="10"/>
  <c r="CA593" i="10"/>
  <c r="CA597" i="10"/>
  <c r="CA601" i="10"/>
  <c r="CA605" i="10"/>
  <c r="CA609" i="10"/>
  <c r="CA613" i="10"/>
  <c r="CA617" i="10"/>
  <c r="CA621" i="10"/>
  <c r="CA625" i="10"/>
  <c r="CA629" i="10"/>
  <c r="CA633" i="10"/>
  <c r="CA637" i="10"/>
  <c r="CA641" i="10"/>
  <c r="CA645" i="10"/>
  <c r="CA649" i="10"/>
  <c r="CA653" i="10"/>
  <c r="CA657" i="10"/>
  <c r="CA661" i="10"/>
  <c r="CA665" i="10"/>
  <c r="CA669" i="10"/>
  <c r="CA673" i="10"/>
  <c r="CA677" i="10"/>
  <c r="CA681" i="10"/>
  <c r="CA685" i="10"/>
  <c r="CA689" i="10"/>
  <c r="CA693" i="10"/>
  <c r="CA697" i="10"/>
  <c r="CA701" i="10"/>
  <c r="CA705" i="10"/>
  <c r="CA709" i="10"/>
  <c r="CA713" i="10"/>
  <c r="CA717" i="10"/>
  <c r="CA721" i="10"/>
  <c r="CA725" i="10"/>
  <c r="CA729" i="10"/>
  <c r="CA733" i="10"/>
  <c r="CA737" i="10"/>
  <c r="CA741" i="10"/>
  <c r="CA745" i="10"/>
  <c r="CA749" i="10"/>
  <c r="CA753" i="10"/>
  <c r="CA757" i="10"/>
  <c r="CA761" i="10"/>
  <c r="CA765" i="10"/>
  <c r="CA769" i="10"/>
  <c r="CA773" i="10"/>
  <c r="CA777" i="10"/>
  <c r="CA781" i="10"/>
  <c r="CA785" i="10"/>
  <c r="CA789" i="10"/>
  <c r="CA793" i="10"/>
  <c r="BZ518" i="10"/>
  <c r="BZ522" i="10"/>
  <c r="BZ526" i="10"/>
  <c r="BZ530" i="10"/>
  <c r="BZ534" i="10"/>
  <c r="BZ538" i="10"/>
  <c r="BZ542" i="10"/>
  <c r="BZ546" i="10"/>
  <c r="BZ550" i="10"/>
  <c r="BZ554" i="10"/>
  <c r="BZ558" i="10"/>
  <c r="BZ562" i="10"/>
  <c r="BZ566" i="10"/>
  <c r="BZ570" i="10"/>
  <c r="BZ574" i="10"/>
  <c r="BZ578" i="10"/>
  <c r="BZ582" i="10"/>
  <c r="BZ586" i="10"/>
  <c r="BZ590" i="10"/>
  <c r="BZ594" i="10"/>
  <c r="BZ598" i="10"/>
  <c r="BZ602" i="10"/>
  <c r="BZ606" i="10"/>
  <c r="BZ610" i="10"/>
  <c r="BZ614" i="10"/>
  <c r="BZ618" i="10"/>
  <c r="BZ622" i="10"/>
  <c r="BZ626" i="10"/>
  <c r="BZ630" i="10"/>
  <c r="BZ634" i="10"/>
  <c r="BZ638" i="10"/>
  <c r="BZ642" i="10"/>
  <c r="BZ646" i="10"/>
  <c r="BZ650" i="10"/>
  <c r="BZ654" i="10"/>
  <c r="BZ658" i="10"/>
  <c r="BZ662" i="10"/>
  <c r="BZ666" i="10"/>
  <c r="BZ670" i="10"/>
  <c r="BZ674" i="10"/>
  <c r="BZ678" i="10"/>
  <c r="BZ682" i="10"/>
  <c r="BZ686" i="10"/>
  <c r="BZ690" i="10"/>
  <c r="BZ694" i="10"/>
  <c r="BZ698" i="10"/>
  <c r="BZ702" i="10"/>
  <c r="BZ706" i="10"/>
  <c r="BZ710" i="10"/>
  <c r="BZ714" i="10"/>
  <c r="BZ718" i="10"/>
  <c r="BZ722" i="10"/>
  <c r="BZ726" i="10"/>
  <c r="BZ730" i="10"/>
  <c r="BZ734" i="10"/>
  <c r="BZ738" i="10"/>
  <c r="BZ742" i="10"/>
  <c r="BZ746" i="10"/>
  <c r="BZ750" i="10"/>
  <c r="BZ754" i="10"/>
  <c r="BZ758" i="10"/>
  <c r="BZ762" i="10"/>
  <c r="BZ766" i="10"/>
  <c r="BZ770" i="10"/>
  <c r="BZ774" i="10"/>
  <c r="BZ778" i="10"/>
  <c r="BZ782" i="10"/>
  <c r="BZ786" i="10"/>
  <c r="BZ790" i="10"/>
  <c r="BZ794" i="10"/>
  <c r="CA678" i="10"/>
  <c r="CA682" i="10"/>
  <c r="CA686" i="10"/>
  <c r="CA690" i="10"/>
  <c r="CA694" i="10"/>
  <c r="CA698" i="10"/>
  <c r="CA702" i="10"/>
  <c r="CA706" i="10"/>
  <c r="CA710" i="10"/>
  <c r="CA714" i="10"/>
  <c r="CA718" i="10"/>
  <c r="CA722" i="10"/>
  <c r="CA726" i="10"/>
  <c r="CA730" i="10"/>
  <c r="CA734" i="10"/>
  <c r="CA738" i="10"/>
  <c r="CA742" i="10"/>
  <c r="CA746" i="10"/>
  <c r="CA750" i="10"/>
  <c r="CA754" i="10"/>
  <c r="CA758" i="10"/>
  <c r="CA762" i="10"/>
  <c r="CA766" i="10"/>
  <c r="CA770" i="10"/>
  <c r="CA774" i="10"/>
  <c r="CA778" i="10"/>
  <c r="CA782" i="10"/>
  <c r="CA786" i="10"/>
  <c r="CA790" i="10"/>
  <c r="CA794" i="10"/>
  <c r="CA798" i="10"/>
  <c r="CA802" i="10"/>
  <c r="CA806" i="10"/>
  <c r="CA810" i="10"/>
  <c r="CA814" i="10"/>
  <c r="CA818" i="10"/>
  <c r="CA822" i="10"/>
  <c r="CA826" i="10"/>
  <c r="CA830" i="10"/>
  <c r="CA834" i="10"/>
  <c r="CA838" i="10"/>
  <c r="CA842" i="10"/>
  <c r="CA846" i="10"/>
  <c r="CA850" i="10"/>
  <c r="CA854" i="10"/>
  <c r="CA858" i="10"/>
  <c r="CA862" i="10"/>
  <c r="CA866" i="10"/>
  <c r="CA870" i="10"/>
  <c r="CA874" i="10"/>
  <c r="CA878" i="10"/>
  <c r="CA882" i="10"/>
  <c r="CA886" i="10"/>
  <c r="CA890" i="10"/>
  <c r="CA894" i="10"/>
  <c r="CA898" i="10"/>
  <c r="CA902" i="10"/>
  <c r="CA906" i="10"/>
  <c r="CA910" i="10"/>
  <c r="CA914" i="10"/>
  <c r="CA918" i="10"/>
  <c r="CA922" i="10"/>
  <c r="CA926" i="10"/>
  <c r="CA930" i="10"/>
  <c r="CA934" i="10"/>
  <c r="CA938" i="10"/>
  <c r="CA942" i="10"/>
  <c r="CA946" i="10"/>
  <c r="CA950" i="10"/>
  <c r="CA954" i="10"/>
  <c r="CA958" i="10"/>
  <c r="CA962" i="10"/>
  <c r="CA966" i="10"/>
  <c r="CA970" i="10"/>
  <c r="CA974" i="10"/>
  <c r="CA978" i="10"/>
  <c r="CA982" i="10"/>
  <c r="CA986" i="10"/>
  <c r="CA990" i="10"/>
  <c r="CA994" i="10"/>
  <c r="CA998" i="10"/>
  <c r="CA1002" i="10"/>
  <c r="CA1006" i="10"/>
  <c r="CA1010" i="10"/>
  <c r="CA1014" i="10"/>
  <c r="BZ479" i="10"/>
  <c r="BZ483" i="10"/>
  <c r="BZ487" i="10"/>
  <c r="BZ491" i="10"/>
  <c r="BZ495" i="10"/>
  <c r="BZ499" i="10"/>
  <c r="BZ503" i="10"/>
  <c r="BZ507" i="10"/>
  <c r="BZ511" i="10"/>
  <c r="BZ515" i="10"/>
  <c r="BZ519" i="10"/>
  <c r="BZ523" i="10"/>
  <c r="BZ527" i="10"/>
  <c r="BZ531" i="10"/>
  <c r="BZ535" i="10"/>
  <c r="BZ539" i="10"/>
  <c r="BZ543" i="10"/>
  <c r="BZ547" i="10"/>
  <c r="BZ551" i="10"/>
  <c r="BZ555" i="10"/>
  <c r="BZ559" i="10"/>
  <c r="BZ563" i="10"/>
  <c r="BZ567" i="10"/>
  <c r="BZ571" i="10"/>
  <c r="BZ575" i="10"/>
  <c r="BZ579" i="10"/>
  <c r="BZ583" i="10"/>
  <c r="BZ587" i="10"/>
  <c r="BZ591" i="10"/>
  <c r="BZ595" i="10"/>
  <c r="BZ599" i="10"/>
  <c r="BZ603" i="10"/>
  <c r="BZ607" i="10"/>
  <c r="BZ611" i="10"/>
  <c r="BZ615" i="10"/>
  <c r="BZ619" i="10"/>
  <c r="BZ623" i="10"/>
  <c r="BZ627" i="10"/>
  <c r="BZ631" i="10"/>
  <c r="BZ635" i="10"/>
  <c r="BZ639" i="10"/>
  <c r="BZ643" i="10"/>
  <c r="BZ647" i="10"/>
  <c r="BZ651" i="10"/>
  <c r="BZ655" i="10"/>
  <c r="BZ659" i="10"/>
  <c r="BZ663" i="10"/>
  <c r="BZ667" i="10"/>
  <c r="BZ671" i="10"/>
  <c r="BZ675" i="10"/>
  <c r="BZ679" i="10"/>
  <c r="BZ683" i="10"/>
  <c r="BZ687" i="10"/>
  <c r="BZ691" i="10"/>
  <c r="BZ695" i="10"/>
  <c r="BZ699" i="10"/>
  <c r="BZ703" i="10"/>
  <c r="BZ707" i="10"/>
  <c r="BZ711" i="10"/>
  <c r="BZ715" i="10"/>
  <c r="BZ719" i="10"/>
  <c r="BZ723" i="10"/>
  <c r="BZ727" i="10"/>
  <c r="BZ731" i="10"/>
  <c r="BZ735" i="10"/>
  <c r="BZ739" i="10"/>
  <c r="BZ743" i="10"/>
  <c r="BZ747" i="10"/>
  <c r="BZ751" i="10"/>
  <c r="BZ755" i="10"/>
  <c r="BZ759" i="10"/>
  <c r="BZ763" i="10"/>
  <c r="BZ767" i="10"/>
  <c r="BZ771" i="10"/>
  <c r="BZ775" i="10"/>
  <c r="BZ779" i="10"/>
  <c r="BZ783" i="10"/>
  <c r="BZ787" i="10"/>
  <c r="BZ791" i="10"/>
  <c r="CA491" i="10"/>
  <c r="CA495" i="10"/>
  <c r="CA499" i="10"/>
  <c r="CA503" i="10"/>
  <c r="CA507" i="10"/>
  <c r="CA511" i="10"/>
  <c r="CA515" i="10"/>
  <c r="CA519" i="10"/>
  <c r="CA523" i="10"/>
  <c r="CA527" i="10"/>
  <c r="CA531" i="10"/>
  <c r="CA535" i="10"/>
  <c r="CA539" i="10"/>
  <c r="CA543" i="10"/>
  <c r="CA547" i="10"/>
  <c r="CA551" i="10"/>
  <c r="CA555" i="10"/>
  <c r="CA559" i="10"/>
  <c r="CA563" i="10"/>
  <c r="CA567" i="10"/>
  <c r="CA571" i="10"/>
  <c r="CA575" i="10"/>
  <c r="CA579" i="10"/>
  <c r="CA583" i="10"/>
  <c r="CA587" i="10"/>
  <c r="CA591" i="10"/>
  <c r="CA595" i="10"/>
  <c r="CA599" i="10"/>
  <c r="CA603" i="10"/>
  <c r="CA607" i="10"/>
  <c r="CA611" i="10"/>
  <c r="CA615" i="10"/>
  <c r="CA619" i="10"/>
  <c r="CA623" i="10"/>
  <c r="CA627" i="10"/>
  <c r="CA631" i="10"/>
  <c r="CA635" i="10"/>
  <c r="CA639" i="10"/>
  <c r="CA643" i="10"/>
  <c r="CA647" i="10"/>
  <c r="CA651" i="10"/>
  <c r="CA655" i="10"/>
  <c r="CA659" i="10"/>
  <c r="CA663" i="10"/>
  <c r="CA667" i="10"/>
  <c r="CA671" i="10"/>
  <c r="CA675" i="10"/>
  <c r="CA679" i="10"/>
  <c r="CA683" i="10"/>
  <c r="CA687" i="10"/>
  <c r="CA691" i="10"/>
  <c r="CA695" i="10"/>
  <c r="CA699" i="10"/>
  <c r="CA703" i="10"/>
  <c r="CA707" i="10"/>
  <c r="CA711" i="10"/>
  <c r="CA715" i="10"/>
  <c r="CA719" i="10"/>
  <c r="CA723" i="10"/>
  <c r="CA727" i="10"/>
  <c r="CA731" i="10"/>
  <c r="CA735" i="10"/>
  <c r="CA739" i="10"/>
  <c r="CA743" i="10"/>
  <c r="CA747" i="10"/>
  <c r="CA751" i="10"/>
  <c r="CA755" i="10"/>
  <c r="CA759" i="10"/>
  <c r="CA763" i="10"/>
  <c r="CA767" i="10"/>
  <c r="CA771" i="10"/>
  <c r="CA775" i="10"/>
  <c r="CA779" i="10"/>
  <c r="CA783" i="10"/>
  <c r="CA787" i="10"/>
  <c r="CA791" i="10"/>
  <c r="CA795" i="10"/>
  <c r="CA799" i="10"/>
  <c r="CA803" i="10"/>
  <c r="CA807" i="10"/>
  <c r="CA811" i="10"/>
  <c r="CA815" i="10"/>
  <c r="CA819" i="10"/>
  <c r="CA823" i="10"/>
  <c r="CA827" i="10"/>
  <c r="CA852" i="10"/>
  <c r="CA856" i="10"/>
  <c r="CA860" i="10"/>
  <c r="CA864" i="10"/>
  <c r="CA868" i="10"/>
  <c r="CA872" i="10"/>
  <c r="CA876" i="10"/>
  <c r="CA880" i="10"/>
  <c r="CA884" i="10"/>
  <c r="CA888" i="10"/>
  <c r="CA892" i="10"/>
  <c r="CA896" i="10"/>
  <c r="CA900" i="10"/>
  <c r="CA904" i="10"/>
  <c r="CA908" i="10"/>
  <c r="CA912" i="10"/>
  <c r="CA916" i="10"/>
  <c r="CA920" i="10"/>
  <c r="CA924" i="10"/>
  <c r="CA928" i="10"/>
  <c r="CA932" i="10"/>
  <c r="CA936" i="10"/>
  <c r="CA940" i="10"/>
  <c r="CA944" i="10"/>
  <c r="CA948" i="10"/>
  <c r="CA952" i="10"/>
  <c r="CA956" i="10"/>
  <c r="CA960" i="10"/>
  <c r="CA964" i="10"/>
  <c r="CA968" i="10"/>
  <c r="CA972" i="10"/>
  <c r="CA976" i="10"/>
  <c r="CA980" i="10"/>
  <c r="CA984" i="10"/>
  <c r="CA988" i="10"/>
  <c r="CA992" i="10"/>
  <c r="CA996" i="10"/>
  <c r="CA1000" i="10"/>
  <c r="CA1004" i="10"/>
  <c r="CA1008" i="10"/>
  <c r="CA1012" i="10"/>
  <c r="CA1016" i="10"/>
  <c r="CA1020" i="10"/>
  <c r="CA1024" i="10"/>
  <c r="CA1028" i="10"/>
  <c r="CA1032" i="10"/>
  <c r="CA1036" i="10"/>
  <c r="CA1040" i="10"/>
  <c r="CA1044" i="10"/>
  <c r="CA1048" i="10"/>
  <c r="CA1052" i="10"/>
  <c r="CA1056" i="10"/>
  <c r="CA1060" i="10"/>
  <c r="CA1064" i="10"/>
  <c r="CA1068" i="10"/>
  <c r="CA1072" i="10"/>
  <c r="CA1076" i="10"/>
  <c r="CA1080" i="10"/>
  <c r="CA1084" i="10"/>
  <c r="CA1088" i="10"/>
  <c r="CA1092" i="10"/>
  <c r="CA1096" i="10"/>
  <c r="CA1100" i="10"/>
  <c r="CA1104" i="10"/>
  <c r="CA1108" i="10"/>
  <c r="CA1112" i="10"/>
  <c r="CA1116" i="10"/>
  <c r="CA1120" i="10"/>
  <c r="CA1124" i="10"/>
  <c r="CA1128" i="10"/>
  <c r="BZ793" i="10"/>
  <c r="BZ797" i="10"/>
  <c r="BZ801" i="10"/>
  <c r="BZ805" i="10"/>
  <c r="BZ809" i="10"/>
  <c r="BZ813" i="10"/>
  <c r="BZ817" i="10"/>
  <c r="BZ821" i="10"/>
  <c r="BZ825" i="10"/>
  <c r="BZ829" i="10"/>
  <c r="BZ833" i="10"/>
  <c r="BZ837" i="10"/>
  <c r="BZ841" i="10"/>
  <c r="BZ845" i="10"/>
  <c r="BZ849" i="10"/>
  <c r="BZ853" i="10"/>
  <c r="BZ857" i="10"/>
  <c r="BZ861" i="10"/>
  <c r="BZ865" i="10"/>
  <c r="BZ869" i="10"/>
  <c r="BZ873" i="10"/>
  <c r="BZ877" i="10"/>
  <c r="BZ881" i="10"/>
  <c r="BZ885" i="10"/>
  <c r="BZ889" i="10"/>
  <c r="BZ893" i="10"/>
  <c r="BZ897" i="10"/>
  <c r="BZ901" i="10"/>
  <c r="BZ905" i="10"/>
  <c r="BZ909" i="10"/>
  <c r="BZ913" i="10"/>
  <c r="BZ917" i="10"/>
  <c r="BZ921" i="10"/>
  <c r="BZ925" i="10"/>
  <c r="BZ929" i="10"/>
  <c r="BZ933" i="10"/>
  <c r="BZ937" i="10"/>
  <c r="BZ941" i="10"/>
  <c r="BZ945" i="10"/>
  <c r="BZ949" i="10"/>
  <c r="BZ953" i="10"/>
  <c r="BZ957" i="10"/>
  <c r="BZ961" i="10"/>
  <c r="BZ965" i="10"/>
  <c r="BZ969" i="10"/>
  <c r="BZ973" i="10"/>
  <c r="BZ977" i="10"/>
  <c r="BZ981" i="10"/>
  <c r="BZ985" i="10"/>
  <c r="BZ989" i="10"/>
  <c r="BZ993" i="10"/>
  <c r="BZ997" i="10"/>
  <c r="BZ1001" i="10"/>
  <c r="BZ1005" i="10"/>
  <c r="BZ1009" i="10"/>
  <c r="BZ1013" i="10"/>
  <c r="BZ1017" i="10"/>
  <c r="BZ1021" i="10"/>
  <c r="BZ1025" i="10"/>
  <c r="BZ1029" i="10"/>
  <c r="BZ1033" i="10"/>
  <c r="BZ1037" i="10"/>
  <c r="BZ1041" i="10"/>
  <c r="BZ1045" i="10"/>
  <c r="BZ1049" i="10"/>
  <c r="BZ1053" i="10"/>
  <c r="BZ1057" i="10"/>
  <c r="BZ1061" i="10"/>
  <c r="BZ1065" i="10"/>
  <c r="BZ1069" i="10"/>
  <c r="BZ1073" i="10"/>
  <c r="BZ1077" i="10"/>
  <c r="BZ1081" i="10"/>
  <c r="BZ1085" i="10"/>
  <c r="BZ1089" i="10"/>
  <c r="BZ1093" i="10"/>
  <c r="BZ1097" i="10"/>
  <c r="BZ1101" i="10"/>
  <c r="BZ1105" i="10"/>
  <c r="BZ1109" i="10"/>
  <c r="BZ1113" i="10"/>
  <c r="BZ1117" i="10"/>
  <c r="BZ1121" i="10"/>
  <c r="BZ1125" i="10"/>
  <c r="BZ1129" i="10"/>
  <c r="CA797" i="10"/>
  <c r="CA801" i="10"/>
  <c r="CA805" i="10"/>
  <c r="CA809" i="10"/>
  <c r="CA813" i="10"/>
  <c r="CA817" i="10"/>
  <c r="CA821" i="10"/>
  <c r="CA825" i="10"/>
  <c r="CA829" i="10"/>
  <c r="CA833" i="10"/>
  <c r="CA837" i="10"/>
  <c r="CA841" i="10"/>
  <c r="CA845" i="10"/>
  <c r="CA849" i="10"/>
  <c r="CA853" i="10"/>
  <c r="CA857" i="10"/>
  <c r="CA861" i="10"/>
  <c r="CA865" i="10"/>
  <c r="CA869" i="10"/>
  <c r="CA873" i="10"/>
  <c r="CA877" i="10"/>
  <c r="CA881" i="10"/>
  <c r="CA885" i="10"/>
  <c r="CA889" i="10"/>
  <c r="CA893" i="10"/>
  <c r="CA897" i="10"/>
  <c r="CA901" i="10"/>
  <c r="CA905" i="10"/>
  <c r="CA909" i="10"/>
  <c r="CA913" i="10"/>
  <c r="CA917" i="10"/>
  <c r="CA921" i="10"/>
  <c r="CA925" i="10"/>
  <c r="CA929" i="10"/>
  <c r="CA933" i="10"/>
  <c r="CA937" i="10"/>
  <c r="CA941" i="10"/>
  <c r="CA945" i="10"/>
  <c r="CA949" i="10"/>
  <c r="CA953" i="10"/>
  <c r="CA957" i="10"/>
  <c r="CA961" i="10"/>
  <c r="CA965" i="10"/>
  <c r="CA969" i="10"/>
  <c r="CA973" i="10"/>
  <c r="CA977" i="10"/>
  <c r="CA981" i="10"/>
  <c r="CA985" i="10"/>
  <c r="CA989" i="10"/>
  <c r="CA993" i="10"/>
  <c r="CA997" i="10"/>
  <c r="CA1001" i="10"/>
  <c r="CA1005" i="10"/>
  <c r="CA1009" i="10"/>
  <c r="CA1013" i="10"/>
  <c r="CA1017" i="10"/>
  <c r="CA1021" i="10"/>
  <c r="CA1025" i="10"/>
  <c r="CA1029" i="10"/>
  <c r="CA1033" i="10"/>
  <c r="CA1037" i="10"/>
  <c r="CA1041" i="10"/>
  <c r="CA1045" i="10"/>
  <c r="CA1049" i="10"/>
  <c r="CA1053" i="10"/>
  <c r="CA1057" i="10"/>
  <c r="CA1061" i="10"/>
  <c r="CA1065" i="10"/>
  <c r="CA1069" i="10"/>
  <c r="CA1073" i="10"/>
  <c r="CA1077" i="10"/>
  <c r="CA1081" i="10"/>
  <c r="CA1085" i="10"/>
  <c r="CA1089" i="10"/>
  <c r="CA1093" i="10"/>
  <c r="CA1097" i="10"/>
  <c r="CA1101" i="10"/>
  <c r="CA1105" i="10"/>
  <c r="CA1109" i="10"/>
  <c r="CA1113" i="10"/>
  <c r="CA1117" i="10"/>
  <c r="CA1121" i="10"/>
  <c r="CA1125" i="10"/>
  <c r="CA1129" i="10"/>
  <c r="BZ798" i="10"/>
  <c r="BZ802" i="10"/>
  <c r="BZ806" i="10"/>
  <c r="BZ810" i="10"/>
  <c r="BZ814" i="10"/>
  <c r="BZ818" i="10"/>
  <c r="BZ822" i="10"/>
  <c r="BZ826" i="10"/>
  <c r="BZ830" i="10"/>
  <c r="BZ834" i="10"/>
  <c r="BZ838" i="10"/>
  <c r="BZ842" i="10"/>
  <c r="BZ846" i="10"/>
  <c r="BZ850" i="10"/>
  <c r="BZ854" i="10"/>
  <c r="BZ858" i="10"/>
  <c r="BZ862" i="10"/>
  <c r="BZ866" i="10"/>
  <c r="BZ870" i="10"/>
  <c r="BZ874" i="10"/>
  <c r="BZ878" i="10"/>
  <c r="BZ882" i="10"/>
  <c r="BZ886" i="10"/>
  <c r="BZ890" i="10"/>
  <c r="BZ894" i="10"/>
  <c r="BZ898" i="10"/>
  <c r="BZ902" i="10"/>
  <c r="BZ906" i="10"/>
  <c r="BZ910" i="10"/>
  <c r="BZ914" i="10"/>
  <c r="BZ918" i="10"/>
  <c r="BZ922" i="10"/>
  <c r="BZ926" i="10"/>
  <c r="BZ930" i="10"/>
  <c r="BZ934" i="10"/>
  <c r="BZ938" i="10"/>
  <c r="BZ942" i="10"/>
  <c r="BZ946" i="10"/>
  <c r="BZ950" i="10"/>
  <c r="BZ954" i="10"/>
  <c r="BZ958" i="10"/>
  <c r="BZ962" i="10"/>
  <c r="BZ966" i="10"/>
  <c r="BZ970" i="10"/>
  <c r="BZ974" i="10"/>
  <c r="BZ978" i="10"/>
  <c r="BZ982" i="10"/>
  <c r="BZ986" i="10"/>
  <c r="BZ990" i="10"/>
  <c r="BZ994" i="10"/>
  <c r="BZ998" i="10"/>
  <c r="BZ1002" i="10"/>
  <c r="BZ1006" i="10"/>
  <c r="BZ1010" i="10"/>
  <c r="BZ1014" i="10"/>
  <c r="BZ1018" i="10"/>
  <c r="BZ1022" i="10"/>
  <c r="BZ1026" i="10"/>
  <c r="BZ1030" i="10"/>
  <c r="BZ1034" i="10"/>
  <c r="BZ1038" i="10"/>
  <c r="BZ1042" i="10"/>
  <c r="BZ1046" i="10"/>
  <c r="BZ1050" i="10"/>
  <c r="BZ1054" i="10"/>
  <c r="BZ1058" i="10"/>
  <c r="BZ1062" i="10"/>
  <c r="BZ1066" i="10"/>
  <c r="BZ1070" i="10"/>
  <c r="BZ1074" i="10"/>
  <c r="BZ1078" i="10"/>
  <c r="BZ1082" i="10"/>
  <c r="BZ1086" i="10"/>
  <c r="BZ1090" i="10"/>
  <c r="BZ1094" i="10"/>
  <c r="BZ1098" i="10"/>
  <c r="BZ1102" i="10"/>
  <c r="BZ1106" i="10"/>
  <c r="BZ1110" i="10"/>
  <c r="BZ1114" i="10"/>
  <c r="BZ1118" i="10"/>
  <c r="BZ1122" i="10"/>
  <c r="BZ1126" i="10"/>
  <c r="BZ1130" i="10"/>
  <c r="CA1018" i="10"/>
  <c r="CA1022" i="10"/>
  <c r="CA1026" i="10"/>
  <c r="CA1030" i="10"/>
  <c r="CA1034" i="10"/>
  <c r="CA1038" i="10"/>
  <c r="CA1042" i="10"/>
  <c r="CA1046" i="10"/>
  <c r="CA1050" i="10"/>
  <c r="CA1054" i="10"/>
  <c r="CA1058" i="10"/>
  <c r="CA1062" i="10"/>
  <c r="CA1066" i="10"/>
  <c r="CA1070" i="10"/>
  <c r="CA1074" i="10"/>
  <c r="CA1078" i="10"/>
  <c r="CA1082" i="10"/>
  <c r="CA1086" i="10"/>
  <c r="CA1090" i="10"/>
  <c r="CA1094" i="10"/>
  <c r="CA1098" i="10"/>
  <c r="CA1102" i="10"/>
  <c r="CA1106" i="10"/>
  <c r="CA1110" i="10"/>
  <c r="CA1114" i="10"/>
  <c r="CA1118" i="10"/>
  <c r="CA1122" i="10"/>
  <c r="CA1126" i="10"/>
  <c r="CA1130" i="10"/>
  <c r="BZ795" i="10"/>
  <c r="BZ799" i="10"/>
  <c r="BZ803" i="10"/>
  <c r="BZ807" i="10"/>
  <c r="BZ811" i="10"/>
  <c r="BZ815" i="10"/>
  <c r="BZ819" i="10"/>
  <c r="BZ823" i="10"/>
  <c r="BZ827" i="10"/>
  <c r="BZ831" i="10"/>
  <c r="BZ835" i="10"/>
  <c r="BZ839" i="10"/>
  <c r="BZ843" i="10"/>
  <c r="BZ847" i="10"/>
  <c r="BZ851" i="10"/>
  <c r="BZ855" i="10"/>
  <c r="BZ859" i="10"/>
  <c r="BZ863" i="10"/>
  <c r="BZ867" i="10"/>
  <c r="BZ871" i="10"/>
  <c r="BZ875" i="10"/>
  <c r="BZ879" i="10"/>
  <c r="BZ883" i="10"/>
  <c r="BZ887" i="10"/>
  <c r="BZ891" i="10"/>
  <c r="BZ895" i="10"/>
  <c r="BZ899" i="10"/>
  <c r="BZ903" i="10"/>
  <c r="BZ907" i="10"/>
  <c r="BZ911" i="10"/>
  <c r="BZ915" i="10"/>
  <c r="BZ919" i="10"/>
  <c r="BZ923" i="10"/>
  <c r="BZ927" i="10"/>
  <c r="BZ931" i="10"/>
  <c r="BZ935" i="10"/>
  <c r="BZ939" i="10"/>
  <c r="BZ943" i="10"/>
  <c r="BZ947" i="10"/>
  <c r="BZ951" i="10"/>
  <c r="BZ955" i="10"/>
  <c r="BZ959" i="10"/>
  <c r="BZ963" i="10"/>
  <c r="BZ967" i="10"/>
  <c r="BZ971" i="10"/>
  <c r="BZ975" i="10"/>
  <c r="BZ979" i="10"/>
  <c r="BZ983" i="10"/>
  <c r="BZ987" i="10"/>
  <c r="BZ991" i="10"/>
  <c r="BZ995" i="10"/>
  <c r="BZ999" i="10"/>
  <c r="BZ1003" i="10"/>
  <c r="BZ1007" i="10"/>
  <c r="BZ1011" i="10"/>
  <c r="BZ1015" i="10"/>
  <c r="BZ1019" i="10"/>
  <c r="BZ1023" i="10"/>
  <c r="BZ1027" i="10"/>
  <c r="BZ1031" i="10"/>
  <c r="BZ1035" i="10"/>
  <c r="BZ1039" i="10"/>
  <c r="BZ1043" i="10"/>
  <c r="BZ1047" i="10"/>
  <c r="BZ1051" i="10"/>
  <c r="BZ1055" i="10"/>
  <c r="BZ1059" i="10"/>
  <c r="BZ1063" i="10"/>
  <c r="BZ1067" i="10"/>
  <c r="BZ1071" i="10"/>
  <c r="BZ1075" i="10"/>
  <c r="BZ1079" i="10"/>
  <c r="BZ1083" i="10"/>
  <c r="BZ1087" i="10"/>
  <c r="BZ1091" i="10"/>
  <c r="BZ1095" i="10"/>
  <c r="BZ1099" i="10"/>
  <c r="BZ1103" i="10"/>
  <c r="BZ1107" i="10"/>
  <c r="BZ1111" i="10"/>
  <c r="BZ1115" i="10"/>
  <c r="BZ1119" i="10"/>
  <c r="BZ1123" i="10"/>
  <c r="BZ1127" i="10"/>
  <c r="BZ1131" i="10"/>
  <c r="CA831" i="10"/>
  <c r="CA835" i="10"/>
  <c r="CA839" i="10"/>
  <c r="CA843" i="10"/>
  <c r="CA847" i="10"/>
  <c r="CA851" i="10"/>
  <c r="CA855" i="10"/>
  <c r="CA859" i="10"/>
  <c r="CA863" i="10"/>
  <c r="CA867" i="10"/>
  <c r="CA871" i="10"/>
  <c r="CA875" i="10"/>
  <c r="CA879" i="10"/>
  <c r="CA883" i="10"/>
  <c r="CA887" i="10"/>
  <c r="CA891" i="10"/>
  <c r="CA895" i="10"/>
  <c r="CA899" i="10"/>
  <c r="CA903" i="10"/>
  <c r="CA907" i="10"/>
  <c r="CA911" i="10"/>
  <c r="CA915" i="10"/>
  <c r="CA919" i="10"/>
  <c r="CA923" i="10"/>
  <c r="CA927" i="10"/>
  <c r="CA931" i="10"/>
  <c r="CA935" i="10"/>
  <c r="CA939" i="10"/>
  <c r="CA943" i="10"/>
  <c r="CA947" i="10"/>
  <c r="CA951" i="10"/>
  <c r="CA955" i="10"/>
  <c r="CA959" i="10"/>
  <c r="CA963" i="10"/>
  <c r="CA967" i="10"/>
  <c r="CA971" i="10"/>
  <c r="CA975" i="10"/>
  <c r="CA979" i="10"/>
  <c r="CA983" i="10"/>
  <c r="CA987" i="10"/>
  <c r="CA991" i="10"/>
  <c r="CA995" i="10"/>
  <c r="CA999" i="10"/>
  <c r="CA1003" i="10"/>
  <c r="CA1007" i="10"/>
  <c r="CA1011" i="10"/>
  <c r="CA1015" i="10"/>
  <c r="CA1019" i="10"/>
  <c r="CA1023" i="10"/>
  <c r="CA1027" i="10"/>
  <c r="CA1031" i="10"/>
  <c r="CA1035" i="10"/>
  <c r="CA1039" i="10"/>
  <c r="CA1043" i="10"/>
  <c r="CA1047" i="10"/>
  <c r="CA1051" i="10"/>
  <c r="CA1055" i="10"/>
  <c r="CA1059" i="10"/>
  <c r="CA1063" i="10"/>
  <c r="CA1067" i="10"/>
  <c r="CA1071" i="10"/>
  <c r="CA1075" i="10"/>
  <c r="CA1079" i="10"/>
  <c r="CA1083" i="10"/>
  <c r="CA1087" i="10"/>
  <c r="CA1091" i="10"/>
  <c r="CA1095" i="10"/>
  <c r="CA1099" i="10"/>
  <c r="CA1103" i="10"/>
  <c r="CA1107" i="10"/>
  <c r="CA1111" i="10"/>
  <c r="CA1115" i="10"/>
  <c r="CA1119" i="10"/>
  <c r="CA1123" i="10"/>
  <c r="CA1127" i="10"/>
  <c r="CA1131" i="10"/>
  <c r="BX1132" i="10"/>
  <c r="M10" i="12"/>
  <c r="L10" i="12"/>
  <c r="K10" i="12"/>
  <c r="J10" i="12"/>
  <c r="I10" i="12"/>
  <c r="H10" i="12"/>
  <c r="G10" i="12"/>
  <c r="F10" i="12"/>
  <c r="E10" i="12"/>
  <c r="D10" i="12"/>
  <c r="C10" i="12"/>
  <c r="B10" i="12"/>
  <c r="CC879" i="10" l="1"/>
  <c r="CF879" i="10"/>
  <c r="CF758" i="10"/>
  <c r="CC758" i="10"/>
  <c r="CF1115" i="10"/>
  <c r="CC1115" i="10"/>
  <c r="CF827" i="10"/>
  <c r="CC827" i="10"/>
  <c r="CF801" i="10"/>
  <c r="CC801" i="10"/>
  <c r="CF1111" i="10"/>
  <c r="CC1111" i="10"/>
  <c r="CF1015" i="10"/>
  <c r="CC1015" i="10"/>
  <c r="CF919" i="10"/>
  <c r="CC919" i="10"/>
  <c r="CF1086" i="10"/>
  <c r="CC1086" i="10"/>
  <c r="CF958" i="10"/>
  <c r="CC958" i="10"/>
  <c r="CF894" i="10"/>
  <c r="CC894" i="10"/>
  <c r="CF1021" i="10"/>
  <c r="CC1021" i="10"/>
  <c r="CF1075" i="10"/>
  <c r="CC1075" i="10"/>
  <c r="CF1011" i="10"/>
  <c r="CC1011" i="10"/>
  <c r="CC947" i="10"/>
  <c r="CF947" i="10"/>
  <c r="CF551" i="10"/>
  <c r="CC551" i="10"/>
  <c r="CF519" i="10"/>
  <c r="CC519" i="10"/>
  <c r="CF794" i="10"/>
  <c r="CC794" i="10"/>
  <c r="CF666" i="10"/>
  <c r="CC666" i="10"/>
  <c r="CF721" i="10"/>
  <c r="CC721" i="10"/>
  <c r="CF689" i="10"/>
  <c r="CC689" i="10"/>
  <c r="CC593" i="10"/>
  <c r="CF593" i="10"/>
  <c r="CF395" i="10"/>
  <c r="CC395" i="10"/>
  <c r="CF382" i="10"/>
  <c r="CC382" i="10"/>
  <c r="CF233" i="10"/>
  <c r="CC233" i="10"/>
  <c r="CF201" i="10"/>
  <c r="CC201" i="10"/>
  <c r="CF1120" i="10"/>
  <c r="CC1120" i="10"/>
  <c r="CF1088" i="10"/>
  <c r="CC1088" i="10"/>
  <c r="CC226" i="10"/>
  <c r="CF226" i="10"/>
  <c r="CF194" i="10"/>
  <c r="CC194" i="10"/>
  <c r="CF129" i="10"/>
  <c r="CC129" i="10"/>
  <c r="CF900" i="10"/>
  <c r="CC900" i="10"/>
  <c r="CF328" i="10"/>
  <c r="CC328" i="10"/>
  <c r="CC336" i="10"/>
  <c r="CF336" i="10"/>
  <c r="CF90" i="10"/>
  <c r="CC90" i="10"/>
  <c r="CF384" i="10"/>
  <c r="CC384" i="10"/>
  <c r="CF484" i="10"/>
  <c r="CC484" i="10"/>
  <c r="CF420" i="10"/>
  <c r="CC420" i="10"/>
  <c r="CF100" i="10"/>
  <c r="CC100" i="10"/>
  <c r="CF886" i="10"/>
  <c r="CC886" i="10"/>
  <c r="CF653" i="10"/>
  <c r="CC653" i="10"/>
  <c r="CF589" i="10"/>
  <c r="CC589" i="10"/>
  <c r="CF525" i="10"/>
  <c r="CC525" i="10"/>
  <c r="CF327" i="10"/>
  <c r="CC327" i="10"/>
  <c r="CF93" i="10"/>
  <c r="CC93" i="10"/>
  <c r="CF576" i="10"/>
  <c r="CC576" i="10"/>
  <c r="CF156" i="10"/>
  <c r="CC156" i="10"/>
  <c r="CF907" i="10"/>
  <c r="CC907" i="10"/>
  <c r="CF1106" i="10"/>
  <c r="CC1106" i="10"/>
  <c r="CF1105" i="10"/>
  <c r="CC1105" i="10"/>
  <c r="CF913" i="10"/>
  <c r="CC913" i="10"/>
  <c r="CF786" i="10"/>
  <c r="CC786" i="10"/>
  <c r="CC713" i="10"/>
  <c r="CF713" i="10"/>
  <c r="CC649" i="10"/>
  <c r="CF649" i="10"/>
  <c r="CF387" i="10"/>
  <c r="CC387" i="10"/>
  <c r="CF417" i="10"/>
  <c r="CC417" i="10"/>
  <c r="CF385" i="10"/>
  <c r="CC385" i="10"/>
  <c r="CF1016" i="10"/>
  <c r="CC1016" i="10"/>
  <c r="CF67" i="10"/>
  <c r="CC67" i="10"/>
  <c r="CF121" i="10"/>
  <c r="CC121" i="10"/>
  <c r="CC828" i="10"/>
  <c r="CF828" i="10"/>
  <c r="CC120" i="10"/>
  <c r="CF120" i="10"/>
  <c r="CF620" i="10"/>
  <c r="CC620" i="10"/>
  <c r="CF540" i="10"/>
  <c r="CC540" i="10"/>
  <c r="CF20" i="10"/>
  <c r="CC20" i="10"/>
  <c r="CF822" i="10"/>
  <c r="CC822" i="10"/>
  <c r="CF675" i="10"/>
  <c r="CC675" i="10"/>
  <c r="CF611" i="10"/>
  <c r="CC611" i="10"/>
  <c r="CF630" i="10"/>
  <c r="CC630" i="10"/>
  <c r="CF261" i="10"/>
  <c r="CC261" i="10"/>
  <c r="CF103" i="10"/>
  <c r="CC103" i="10"/>
  <c r="CF222" i="10"/>
  <c r="CC222" i="10"/>
  <c r="CF896" i="10"/>
  <c r="CC896" i="10"/>
  <c r="CF150" i="10"/>
  <c r="CC150" i="10"/>
  <c r="CF86" i="10"/>
  <c r="CC86" i="10"/>
  <c r="CC756" i="10"/>
  <c r="CF756" i="10"/>
  <c r="CF424" i="10"/>
  <c r="CC424" i="10"/>
  <c r="CF1127" i="10"/>
  <c r="CC1127" i="10"/>
  <c r="CF871" i="10"/>
  <c r="CC871" i="10"/>
  <c r="CF1038" i="10"/>
  <c r="CC1038" i="10"/>
  <c r="CF763" i="10"/>
  <c r="CC763" i="10"/>
  <c r="CF731" i="10"/>
  <c r="CC731" i="10"/>
  <c r="CF571" i="10"/>
  <c r="CC571" i="10"/>
  <c r="CF539" i="10"/>
  <c r="CC539" i="10"/>
  <c r="CF718" i="10"/>
  <c r="CC718" i="10"/>
  <c r="CF654" i="10"/>
  <c r="CC654" i="10"/>
  <c r="CF590" i="10"/>
  <c r="CC590" i="10"/>
  <c r="CF773" i="10"/>
  <c r="CC773" i="10"/>
  <c r="CF677" i="10"/>
  <c r="CC677" i="10"/>
  <c r="CF581" i="10"/>
  <c r="CC581" i="10"/>
  <c r="CF447" i="10"/>
  <c r="CC447" i="10"/>
  <c r="CF415" i="10"/>
  <c r="CC415" i="10"/>
  <c r="CF319" i="10"/>
  <c r="CC319" i="10"/>
  <c r="CF223" i="10"/>
  <c r="CC223" i="10"/>
  <c r="CF466" i="10"/>
  <c r="CC466" i="10"/>
  <c r="CF402" i="10"/>
  <c r="CC402" i="10"/>
  <c r="CF381" i="10"/>
  <c r="CC381" i="10"/>
  <c r="CF1044" i="10"/>
  <c r="CC1044" i="10"/>
  <c r="CF1012" i="10"/>
  <c r="CC1012" i="10"/>
  <c r="CF95" i="10"/>
  <c r="CC95" i="10"/>
  <c r="CF648" i="10"/>
  <c r="CC648" i="10"/>
  <c r="CC88" i="10"/>
  <c r="CF88" i="10"/>
  <c r="CF472" i="10"/>
  <c r="CC472" i="10"/>
  <c r="CF396" i="10"/>
  <c r="CC396" i="10"/>
  <c r="CF268" i="10"/>
  <c r="CC268" i="10"/>
  <c r="CF76" i="10"/>
  <c r="CC76" i="10"/>
  <c r="CF963" i="10"/>
  <c r="CC963" i="10"/>
  <c r="CC899" i="10"/>
  <c r="CF899" i="10"/>
  <c r="CF1066" i="10"/>
  <c r="CC1066" i="10"/>
  <c r="CF906" i="10"/>
  <c r="CC906" i="10"/>
  <c r="CF874" i="10"/>
  <c r="CC874" i="10"/>
  <c r="CF842" i="10"/>
  <c r="CC842" i="10"/>
  <c r="CF810" i="10"/>
  <c r="CC810" i="10"/>
  <c r="CF1129" i="10"/>
  <c r="CC1129" i="10"/>
  <c r="CF1033" i="10"/>
  <c r="CC1033" i="10"/>
  <c r="CF905" i="10"/>
  <c r="CC905" i="10"/>
  <c r="CF873" i="10"/>
  <c r="CC873" i="10"/>
  <c r="CF841" i="10"/>
  <c r="CC841" i="10"/>
  <c r="CC663" i="10"/>
  <c r="CF663" i="10"/>
  <c r="CF650" i="10"/>
  <c r="CC650" i="10"/>
  <c r="CF618" i="10"/>
  <c r="CC618" i="10"/>
  <c r="CF586" i="10"/>
  <c r="CC586" i="10"/>
  <c r="CF554" i="10"/>
  <c r="CC554" i="10"/>
  <c r="CC411" i="10"/>
  <c r="CF411" i="10"/>
  <c r="CF379" i="10"/>
  <c r="CC379" i="10"/>
  <c r="CF251" i="10"/>
  <c r="CC251" i="10"/>
  <c r="CC494" i="10"/>
  <c r="CF494" i="10"/>
  <c r="CF366" i="10"/>
  <c r="CC366" i="10"/>
  <c r="CF334" i="10"/>
  <c r="CC334" i="10"/>
  <c r="CF1104" i="10"/>
  <c r="CC1104" i="10"/>
  <c r="CF1008" i="10"/>
  <c r="CC1008" i="10"/>
  <c r="CF91" i="10"/>
  <c r="CC91" i="10"/>
  <c r="CF948" i="10"/>
  <c r="CC948" i="10"/>
  <c r="CF820" i="10"/>
  <c r="CC820" i="10"/>
  <c r="CF256" i="10"/>
  <c r="CC256" i="10"/>
  <c r="CF564" i="10"/>
  <c r="CC564" i="10"/>
  <c r="CF1087" i="10"/>
  <c r="CC1087" i="10"/>
  <c r="CF991" i="10"/>
  <c r="CC991" i="10"/>
  <c r="CF959" i="10"/>
  <c r="CC959" i="10"/>
  <c r="CF895" i="10"/>
  <c r="CC895" i="10"/>
  <c r="CF1126" i="10"/>
  <c r="CC1126" i="10"/>
  <c r="CF755" i="10"/>
  <c r="CC755" i="10"/>
  <c r="CF659" i="10"/>
  <c r="CC659" i="10"/>
  <c r="CF710" i="10"/>
  <c r="CC710" i="10"/>
  <c r="CC471" i="10"/>
  <c r="CF471" i="10"/>
  <c r="CF394" i="10"/>
  <c r="CC394" i="10"/>
  <c r="CF330" i="10"/>
  <c r="CC330" i="10"/>
  <c r="CF437" i="10"/>
  <c r="CC437" i="10"/>
  <c r="CF238" i="10"/>
  <c r="CC238" i="10"/>
  <c r="CF13" i="10"/>
  <c r="CC13" i="10"/>
  <c r="CF912" i="10"/>
  <c r="CC912" i="10"/>
  <c r="CF880" i="10"/>
  <c r="CC880" i="10"/>
  <c r="CF22" i="10"/>
  <c r="CC22" i="10"/>
  <c r="CF724" i="10"/>
  <c r="CC724" i="10"/>
  <c r="CF596" i="10"/>
  <c r="CC596" i="10"/>
  <c r="CF520" i="10"/>
  <c r="CC520" i="10"/>
  <c r="CF508" i="10"/>
  <c r="CC508" i="10"/>
  <c r="CF380" i="10"/>
  <c r="CC380" i="10"/>
  <c r="CF1103" i="10"/>
  <c r="CC1103" i="10"/>
  <c r="CF854" i="10"/>
  <c r="CC854" i="10"/>
  <c r="CF821" i="10"/>
  <c r="CC821" i="10"/>
  <c r="CF707" i="10"/>
  <c r="CC707" i="10"/>
  <c r="CC795" i="10"/>
  <c r="CF795" i="10"/>
  <c r="CF962" i="10"/>
  <c r="CC962" i="10"/>
  <c r="CF783" i="10"/>
  <c r="CC783" i="10"/>
  <c r="CF770" i="10"/>
  <c r="CC770" i="10"/>
  <c r="CF610" i="10"/>
  <c r="CC610" i="10"/>
  <c r="CF665" i="10"/>
  <c r="CC665" i="10"/>
  <c r="CF505" i="10"/>
  <c r="CC505" i="10"/>
  <c r="CF473" i="10"/>
  <c r="CC473" i="10"/>
  <c r="CF403" i="10"/>
  <c r="CC403" i="10"/>
  <c r="CF262" i="10"/>
  <c r="CC262" i="10"/>
  <c r="CF337" i="10"/>
  <c r="CC337" i="10"/>
  <c r="CF908" i="10"/>
  <c r="CC908" i="10"/>
  <c r="CF844" i="10"/>
  <c r="CC844" i="10"/>
  <c r="CF652" i="10"/>
  <c r="CC652" i="10"/>
  <c r="CC436" i="10"/>
  <c r="CF436" i="10"/>
  <c r="CF18" i="10"/>
  <c r="CC18" i="10"/>
  <c r="CF547" i="10"/>
  <c r="CC547" i="10"/>
  <c r="CF898" i="10"/>
  <c r="CC898" i="10"/>
  <c r="CF559" i="10"/>
  <c r="CC559" i="10"/>
  <c r="CF1053" i="10"/>
  <c r="CC1053" i="10"/>
  <c r="CF491" i="10"/>
  <c r="CC491" i="10"/>
  <c r="CF702" i="10"/>
  <c r="CC702" i="10"/>
  <c r="CF789" i="10"/>
  <c r="CC789" i="10"/>
  <c r="CF661" i="10"/>
  <c r="CC661" i="10"/>
  <c r="CF629" i="10"/>
  <c r="CC629" i="10"/>
  <c r="CC565" i="10"/>
  <c r="CF565" i="10"/>
  <c r="CF399" i="10"/>
  <c r="CC399" i="10"/>
  <c r="CF335" i="10"/>
  <c r="CC335" i="10"/>
  <c r="CF514" i="10"/>
  <c r="CC514" i="10"/>
  <c r="CF418" i="10"/>
  <c r="CC418" i="10"/>
  <c r="CF333" i="10"/>
  <c r="CC333" i="10"/>
  <c r="CF269" i="10"/>
  <c r="CC269" i="10"/>
  <c r="CF996" i="10"/>
  <c r="CC996" i="10"/>
  <c r="CF872" i="10"/>
  <c r="CC872" i="10"/>
  <c r="CF720" i="10"/>
  <c r="CC720" i="10"/>
  <c r="CF504" i="10"/>
  <c r="CC504" i="10"/>
  <c r="CF492" i="10"/>
  <c r="CC492" i="10"/>
  <c r="CC12" i="10"/>
  <c r="CF12" i="10"/>
  <c r="BW979" i="10"/>
  <c r="BV979" i="10"/>
  <c r="BW1046" i="10"/>
  <c r="BV1046" i="10"/>
  <c r="BW1113" i="10"/>
  <c r="BV1113" i="10"/>
  <c r="BW1081" i="10"/>
  <c r="BV1081" i="10"/>
  <c r="BW1049" i="10"/>
  <c r="BV1049" i="10"/>
  <c r="BW1017" i="10"/>
  <c r="BV1017" i="10"/>
  <c r="BW985" i="10"/>
  <c r="BV985" i="10"/>
  <c r="BW953" i="10"/>
  <c r="BV953" i="10"/>
  <c r="BW921" i="10"/>
  <c r="BV921" i="10"/>
  <c r="BW889" i="10"/>
  <c r="BV889" i="10"/>
  <c r="BW857" i="10"/>
  <c r="BV857" i="10"/>
  <c r="BW825" i="10"/>
  <c r="BV825" i="10"/>
  <c r="BV1116" i="10"/>
  <c r="BW1116" i="10"/>
  <c r="BV1084" i="10"/>
  <c r="BW1084" i="10"/>
  <c r="BV1052" i="10"/>
  <c r="BW1052" i="10"/>
  <c r="BV1020" i="10"/>
  <c r="BW1020" i="10"/>
  <c r="BV988" i="10"/>
  <c r="BW988" i="10"/>
  <c r="BV956" i="10"/>
  <c r="BW956" i="10"/>
  <c r="BV924" i="10"/>
  <c r="BW924" i="10"/>
  <c r="BV892" i="10"/>
  <c r="BW892" i="10"/>
  <c r="BV860" i="10"/>
  <c r="BW860" i="10"/>
  <c r="BW807" i="10"/>
  <c r="BV807" i="10"/>
  <c r="BV775" i="10"/>
  <c r="BW775" i="10"/>
  <c r="BV743" i="10"/>
  <c r="BW743" i="10"/>
  <c r="BV711" i="10"/>
  <c r="BW711" i="10"/>
  <c r="BV679" i="10"/>
  <c r="BW679" i="10"/>
  <c r="BV647" i="10"/>
  <c r="BW647" i="10"/>
  <c r="BV615" i="10"/>
  <c r="BW615" i="10"/>
  <c r="BW583" i="10"/>
  <c r="BV583" i="10"/>
  <c r="BW551" i="10"/>
  <c r="BV551" i="10"/>
  <c r="BV519" i="10"/>
  <c r="BW519" i="10"/>
  <c r="BW1010" i="10"/>
  <c r="BV1010" i="10"/>
  <c r="BW978" i="10"/>
  <c r="BV978" i="10"/>
  <c r="BW946" i="10"/>
  <c r="BV946" i="10"/>
  <c r="BV914" i="10"/>
  <c r="BW914" i="10"/>
  <c r="BV882" i="10"/>
  <c r="BW882" i="10"/>
  <c r="BV850" i="10"/>
  <c r="BW850" i="10"/>
  <c r="BV818" i="10"/>
  <c r="BW818" i="10"/>
  <c r="BV786" i="10"/>
  <c r="BW786" i="10"/>
  <c r="BV754" i="10"/>
  <c r="BW754" i="10"/>
  <c r="BV722" i="10"/>
  <c r="BW722" i="10"/>
  <c r="BV690" i="10"/>
  <c r="BW690" i="10"/>
  <c r="BW769" i="10"/>
  <c r="BV769" i="10"/>
  <c r="BW737" i="10"/>
  <c r="BV737" i="10"/>
  <c r="BW705" i="10"/>
  <c r="BV705" i="10"/>
  <c r="BW673" i="10"/>
  <c r="BV673" i="10"/>
  <c r="BW641" i="10"/>
  <c r="BV641" i="10"/>
  <c r="BW609" i="10"/>
  <c r="BV609" i="10"/>
  <c r="BW577" i="10"/>
  <c r="BV577" i="10"/>
  <c r="BW545" i="10"/>
  <c r="BV545" i="10"/>
  <c r="BW513" i="10"/>
  <c r="BV513" i="10"/>
  <c r="BV844" i="10"/>
  <c r="BW844" i="10"/>
  <c r="BV812" i="10"/>
  <c r="BW812" i="10"/>
  <c r="BW780" i="10"/>
  <c r="BV780" i="10"/>
  <c r="BW748" i="10"/>
  <c r="BV748" i="10"/>
  <c r="BW716" i="10"/>
  <c r="BV716" i="10"/>
  <c r="BW684" i="10"/>
  <c r="BV684" i="10"/>
  <c r="BW652" i="10"/>
  <c r="BV652" i="10"/>
  <c r="BW620" i="10"/>
  <c r="BV620" i="10"/>
  <c r="BV588" i="10"/>
  <c r="BW588" i="10"/>
  <c r="BV556" i="10"/>
  <c r="BW556" i="10"/>
  <c r="BW524" i="10"/>
  <c r="BV524" i="10"/>
  <c r="BV471" i="10"/>
  <c r="BW471" i="10"/>
  <c r="BV439" i="10"/>
  <c r="BW439" i="10"/>
  <c r="BV407" i="10"/>
  <c r="BW407" i="10"/>
  <c r="BW375" i="10"/>
  <c r="BV375" i="10"/>
  <c r="BW343" i="10"/>
  <c r="BV343" i="10"/>
  <c r="BW311" i="10"/>
  <c r="BV311" i="10"/>
  <c r="BW279" i="10"/>
  <c r="BV279" i="10"/>
  <c r="BW247" i="10"/>
  <c r="BV247" i="10"/>
  <c r="BW215" i="10"/>
  <c r="BV215" i="10"/>
  <c r="BV670" i="10"/>
  <c r="BW670" i="10"/>
  <c r="BV638" i="10"/>
  <c r="BW638" i="10"/>
  <c r="BV606" i="10"/>
  <c r="BW606" i="10"/>
  <c r="BV574" i="10"/>
  <c r="BW574" i="10"/>
  <c r="BV542" i="10"/>
  <c r="BW542" i="10"/>
  <c r="BV510" i="10"/>
  <c r="BW510" i="10"/>
  <c r="BV478" i="10"/>
  <c r="BW478" i="10"/>
  <c r="BV446" i="10"/>
  <c r="BW446" i="10"/>
  <c r="BV414" i="10"/>
  <c r="BW414" i="10"/>
  <c r="BV382" i="10"/>
  <c r="BW382" i="10"/>
  <c r="BW350" i="10"/>
  <c r="BV350" i="10"/>
  <c r="BW501" i="10"/>
  <c r="BV501" i="10"/>
  <c r="BV469" i="10"/>
  <c r="BW469" i="10"/>
  <c r="BW437" i="10"/>
  <c r="BV437" i="10"/>
  <c r="BW405" i="10"/>
  <c r="BV405" i="10"/>
  <c r="BV373" i="10"/>
  <c r="BW373" i="10"/>
  <c r="BV341" i="10"/>
  <c r="BW341" i="10"/>
  <c r="BV309" i="10"/>
  <c r="BW309" i="10"/>
  <c r="BV277" i="10"/>
  <c r="BW277" i="10"/>
  <c r="BV245" i="10"/>
  <c r="BW245" i="10"/>
  <c r="BV213" i="10"/>
  <c r="BW213" i="10"/>
  <c r="CM213" i="10"/>
  <c r="BV181" i="10"/>
  <c r="BW181" i="10"/>
  <c r="BW496" i="10"/>
  <c r="BV496" i="10"/>
  <c r="BW464" i="10"/>
  <c r="BV464" i="10"/>
  <c r="BW432" i="10"/>
  <c r="BV432" i="10"/>
  <c r="BW400" i="10"/>
  <c r="BV400" i="10"/>
  <c r="BV368" i="10"/>
  <c r="BW368" i="10"/>
  <c r="BV336" i="10"/>
  <c r="BW336" i="10"/>
  <c r="BV304" i="10"/>
  <c r="BW304" i="10"/>
  <c r="BW272" i="10"/>
  <c r="BV272" i="10"/>
  <c r="BW240" i="10"/>
  <c r="BV240" i="10"/>
  <c r="BW208" i="10"/>
  <c r="BV208" i="10"/>
  <c r="BW176" i="10"/>
  <c r="BV176" i="10"/>
  <c r="BW175" i="10"/>
  <c r="BV175" i="10"/>
  <c r="BW143" i="10"/>
  <c r="BV143" i="10"/>
  <c r="BW111" i="10"/>
  <c r="BV111" i="10"/>
  <c r="BW79" i="10"/>
  <c r="BV79" i="10"/>
  <c r="BW47" i="10"/>
  <c r="BV47" i="10"/>
  <c r="BW15" i="10"/>
  <c r="BV15" i="10"/>
  <c r="BW98" i="10"/>
  <c r="BV98" i="10"/>
  <c r="BV326" i="10"/>
  <c r="BW326" i="10"/>
  <c r="BV294" i="10"/>
  <c r="BW294" i="10"/>
  <c r="BV262" i="10"/>
  <c r="BW262" i="10"/>
  <c r="BW230" i="10"/>
  <c r="BV230" i="10"/>
  <c r="BV198" i="10"/>
  <c r="BW198" i="10"/>
  <c r="BV166" i="10"/>
  <c r="BW166" i="10"/>
  <c r="BV134" i="10"/>
  <c r="BW134" i="10"/>
  <c r="BW34" i="10"/>
  <c r="BV34" i="10"/>
  <c r="BV133" i="10"/>
  <c r="BW133" i="10"/>
  <c r="BW101" i="10"/>
  <c r="BV101" i="10"/>
  <c r="BW69" i="10"/>
  <c r="BV69" i="10"/>
  <c r="BW37" i="10"/>
  <c r="BV37" i="10"/>
  <c r="BV5" i="10"/>
  <c r="BW5" i="10"/>
  <c r="BW144" i="10"/>
  <c r="BV144" i="10"/>
  <c r="BV112" i="10"/>
  <c r="BW112" i="10"/>
  <c r="BV80" i="10"/>
  <c r="BW80" i="10"/>
  <c r="BV48" i="10"/>
  <c r="BW48" i="10"/>
  <c r="BV16" i="10"/>
  <c r="BW16" i="10"/>
  <c r="BW62" i="10"/>
  <c r="BV62" i="10"/>
  <c r="BW1043" i="10"/>
  <c r="BV1043" i="10"/>
  <c r="BW1110" i="10"/>
  <c r="BV1110" i="10"/>
  <c r="BW1007" i="10"/>
  <c r="BV1007" i="10"/>
  <c r="BW1106" i="10"/>
  <c r="BV1106" i="10"/>
  <c r="BW1074" i="10"/>
  <c r="BV1074" i="10"/>
  <c r="BW1042" i="10"/>
  <c r="BV1042" i="10"/>
  <c r="BW1109" i="10"/>
  <c r="BV1109" i="10"/>
  <c r="BW1077" i="10"/>
  <c r="BV1077" i="10"/>
  <c r="BW1045" i="10"/>
  <c r="BV1045" i="10"/>
  <c r="BW1013" i="10"/>
  <c r="BV1013" i="10"/>
  <c r="BW981" i="10"/>
  <c r="BV981" i="10"/>
  <c r="BW949" i="10"/>
  <c r="BV949" i="10"/>
  <c r="BW917" i="10"/>
  <c r="BV917" i="10"/>
  <c r="BW885" i="10"/>
  <c r="BV885" i="10"/>
  <c r="BW853" i="10"/>
  <c r="BV853" i="10"/>
  <c r="BW821" i="10"/>
  <c r="BV821" i="10"/>
  <c r="CC1029" i="10"/>
  <c r="CF1029" i="10"/>
  <c r="CL1029" i="10" s="1"/>
  <c r="BV1112" i="10"/>
  <c r="BW1112" i="10"/>
  <c r="BV1080" i="10"/>
  <c r="BW1080" i="10"/>
  <c r="BV1048" i="10"/>
  <c r="BW1048" i="10"/>
  <c r="BV1016" i="10"/>
  <c r="BW1016" i="10"/>
  <c r="BV984" i="10"/>
  <c r="BW984" i="10"/>
  <c r="BV952" i="10"/>
  <c r="BW952" i="10"/>
  <c r="BV920" i="10"/>
  <c r="BW920" i="10"/>
  <c r="BV888" i="10"/>
  <c r="BW888" i="10"/>
  <c r="BV856" i="10"/>
  <c r="BW856" i="10"/>
  <c r="BW803" i="10"/>
  <c r="BV803" i="10"/>
  <c r="BV771" i="10"/>
  <c r="BW771" i="10"/>
  <c r="BV739" i="10"/>
  <c r="BW739" i="10"/>
  <c r="BV707" i="10"/>
  <c r="BW707" i="10"/>
  <c r="BV675" i="10"/>
  <c r="BW675" i="10"/>
  <c r="BV643" i="10"/>
  <c r="BW643" i="10"/>
  <c r="BV611" i="10"/>
  <c r="BW611" i="10"/>
  <c r="BW579" i="10"/>
  <c r="BV579" i="10"/>
  <c r="BW547" i="10"/>
  <c r="BV547" i="10"/>
  <c r="BV515" i="10"/>
  <c r="BW515" i="10"/>
  <c r="BW1006" i="10"/>
  <c r="BV1006" i="10"/>
  <c r="BW974" i="10"/>
  <c r="BV974" i="10"/>
  <c r="BW942" i="10"/>
  <c r="BV942" i="10"/>
  <c r="BV910" i="10"/>
  <c r="BW910" i="10"/>
  <c r="BV878" i="10"/>
  <c r="BW878" i="10"/>
  <c r="BV846" i="10"/>
  <c r="BW846" i="10"/>
  <c r="BV814" i="10"/>
  <c r="BW814" i="10"/>
  <c r="BV782" i="10"/>
  <c r="BW782" i="10"/>
  <c r="BV750" i="10"/>
  <c r="BW750" i="10"/>
  <c r="BV718" i="10"/>
  <c r="BW718" i="10"/>
  <c r="BV686" i="10"/>
  <c r="BW686" i="10"/>
  <c r="BW765" i="10"/>
  <c r="BV765" i="10"/>
  <c r="BW733" i="10"/>
  <c r="BV733" i="10"/>
  <c r="BW701" i="10"/>
  <c r="BV701" i="10"/>
  <c r="BW669" i="10"/>
  <c r="BV669" i="10"/>
  <c r="BW637" i="10"/>
  <c r="BV637" i="10"/>
  <c r="BW605" i="10"/>
  <c r="BV605" i="10"/>
  <c r="BW573" i="10"/>
  <c r="BV573" i="10"/>
  <c r="BW541" i="10"/>
  <c r="BV541" i="10"/>
  <c r="BW509" i="10"/>
  <c r="BV509" i="10"/>
  <c r="BV840" i="10"/>
  <c r="BW840" i="10"/>
  <c r="BV808" i="10"/>
  <c r="BW808" i="10"/>
  <c r="BW776" i="10"/>
  <c r="BV776" i="10"/>
  <c r="BW744" i="10"/>
  <c r="BV744" i="10"/>
  <c r="BW712" i="10"/>
  <c r="BV712" i="10"/>
  <c r="BW680" i="10"/>
  <c r="BV680" i="10"/>
  <c r="BW648" i="10"/>
  <c r="BV648" i="10"/>
  <c r="BW616" i="10"/>
  <c r="BV616" i="10"/>
  <c r="BW584" i="10"/>
  <c r="BV584" i="10"/>
  <c r="BW552" i="10"/>
  <c r="BV552" i="10"/>
  <c r="BW520" i="10"/>
  <c r="BV520" i="10"/>
  <c r="BV467" i="10"/>
  <c r="BW467" i="10"/>
  <c r="BV435" i="10"/>
  <c r="BW435" i="10"/>
  <c r="BV403" i="10"/>
  <c r="BW403" i="10"/>
  <c r="BW371" i="10"/>
  <c r="BV371" i="10"/>
  <c r="BW339" i="10"/>
  <c r="BV339" i="10"/>
  <c r="BW307" i="10"/>
  <c r="BV307" i="10"/>
  <c r="BW275" i="10"/>
  <c r="BV275" i="10"/>
  <c r="BW243" i="10"/>
  <c r="BV243" i="10"/>
  <c r="BW211" i="10"/>
  <c r="BV211" i="10"/>
  <c r="BV666" i="10"/>
  <c r="BW666" i="10"/>
  <c r="BW634" i="10"/>
  <c r="BV634" i="10"/>
  <c r="BW602" i="10"/>
  <c r="BV602" i="10"/>
  <c r="BW570" i="10"/>
  <c r="BV570" i="10"/>
  <c r="BV538" i="10"/>
  <c r="BW538" i="10"/>
  <c r="BV506" i="10"/>
  <c r="BW506" i="10"/>
  <c r="BV474" i="10"/>
  <c r="BW474" i="10"/>
  <c r="BV442" i="10"/>
  <c r="BW442" i="10"/>
  <c r="BV410" i="10"/>
  <c r="BW410" i="10"/>
  <c r="BW378" i="10"/>
  <c r="BV378" i="10"/>
  <c r="BW346" i="10"/>
  <c r="BV346" i="10"/>
  <c r="BW497" i="10"/>
  <c r="BV497" i="10"/>
  <c r="BW465" i="10"/>
  <c r="BV465" i="10"/>
  <c r="BW433" i="10"/>
  <c r="BV433" i="10"/>
  <c r="BW401" i="10"/>
  <c r="BV401" i="10"/>
  <c r="BV369" i="10"/>
  <c r="BW369" i="10"/>
  <c r="BV337" i="10"/>
  <c r="BW337" i="10"/>
  <c r="BV305" i="10"/>
  <c r="BW305" i="10"/>
  <c r="BV273" i="10"/>
  <c r="BW273" i="10"/>
  <c r="BV241" i="10"/>
  <c r="BW241" i="10"/>
  <c r="BV209" i="10"/>
  <c r="BW209" i="10"/>
  <c r="BV177" i="10"/>
  <c r="BW177" i="10"/>
  <c r="CF213" i="10"/>
  <c r="CH213" i="10"/>
  <c r="BW492" i="10"/>
  <c r="BV492" i="10"/>
  <c r="BW460" i="10"/>
  <c r="BV460" i="10"/>
  <c r="BW428" i="10"/>
  <c r="BV428" i="10"/>
  <c r="BW396" i="10"/>
  <c r="BV396" i="10"/>
  <c r="BV364" i="10"/>
  <c r="BW364" i="10"/>
  <c r="BV332" i="10"/>
  <c r="BW332" i="10"/>
  <c r="BV300" i="10"/>
  <c r="BW300" i="10"/>
  <c r="BW268" i="10"/>
  <c r="BV268" i="10"/>
  <c r="BW236" i="10"/>
  <c r="BV236" i="10"/>
  <c r="BW204" i="10"/>
  <c r="BV204" i="10"/>
  <c r="BW172" i="10"/>
  <c r="BV172" i="10"/>
  <c r="BW171" i="10"/>
  <c r="BV171" i="10"/>
  <c r="BW139" i="10"/>
  <c r="BV139" i="10"/>
  <c r="BW107" i="10"/>
  <c r="BV107" i="10"/>
  <c r="BW75" i="10"/>
  <c r="BV75" i="10"/>
  <c r="BW43" i="10"/>
  <c r="BV43" i="10"/>
  <c r="BW11" i="10"/>
  <c r="BV11" i="10"/>
  <c r="BW74" i="10"/>
  <c r="BV74" i="10"/>
  <c r="BW322" i="10"/>
  <c r="BV322" i="10"/>
  <c r="BW290" i="10"/>
  <c r="BV290" i="10"/>
  <c r="BW258" i="10"/>
  <c r="BV258" i="10"/>
  <c r="BW226" i="10"/>
  <c r="BV226" i="10"/>
  <c r="BW194" i="10"/>
  <c r="BV194" i="10"/>
  <c r="BW162" i="10"/>
  <c r="BV162" i="10"/>
  <c r="BW130" i="10"/>
  <c r="BV130" i="10"/>
  <c r="BV161" i="10"/>
  <c r="BW161" i="10"/>
  <c r="BV129" i="10"/>
  <c r="BW129" i="10"/>
  <c r="BV97" i="10"/>
  <c r="BW97" i="10"/>
  <c r="BV65" i="10"/>
  <c r="BW65" i="10"/>
  <c r="BV33" i="10"/>
  <c r="BW33" i="10"/>
  <c r="BW140" i="10"/>
  <c r="BV140" i="10"/>
  <c r="BV108" i="10"/>
  <c r="BW108" i="10"/>
  <c r="BV76" i="10"/>
  <c r="BW76" i="10"/>
  <c r="BV44" i="10"/>
  <c r="BW44" i="10"/>
  <c r="BV12" i="10"/>
  <c r="BW12" i="10"/>
  <c r="BW54" i="10"/>
  <c r="BV54" i="10"/>
  <c r="BW1107" i="10"/>
  <c r="BV1107" i="10"/>
  <c r="BW851" i="10"/>
  <c r="BV851" i="10"/>
  <c r="BW1078" i="10"/>
  <c r="BV1078" i="10"/>
  <c r="BW975" i="10"/>
  <c r="BV975" i="10"/>
  <c r="BW1131" i="10"/>
  <c r="BV1131" i="10"/>
  <c r="BW907" i="10"/>
  <c r="BV907" i="10"/>
  <c r="BW1009" i="10"/>
  <c r="BV1009" i="10"/>
  <c r="BW913" i="10"/>
  <c r="BV913" i="10"/>
  <c r="BW817" i="10"/>
  <c r="BV817" i="10"/>
  <c r="BV980" i="10"/>
  <c r="BW980" i="10"/>
  <c r="BV767" i="10"/>
  <c r="BW767" i="10"/>
  <c r="BW511" i="10"/>
  <c r="BV511" i="10"/>
  <c r="BW938" i="10"/>
  <c r="BV938" i="10"/>
  <c r="BV714" i="10"/>
  <c r="BW714" i="10"/>
  <c r="BW729" i="10"/>
  <c r="BV729" i="10"/>
  <c r="BW665" i="10"/>
  <c r="BV665" i="10"/>
  <c r="BW633" i="10"/>
  <c r="BV633" i="10"/>
  <c r="BW601" i="10"/>
  <c r="BV601" i="10"/>
  <c r="BW569" i="10"/>
  <c r="BV569" i="10"/>
  <c r="BV505" i="10"/>
  <c r="BW505" i="10"/>
  <c r="BV836" i="10"/>
  <c r="BW836" i="10"/>
  <c r="BV804" i="10"/>
  <c r="BW804" i="10"/>
  <c r="BW772" i="10"/>
  <c r="BV772" i="10"/>
  <c r="BV740" i="10"/>
  <c r="BW740" i="10"/>
  <c r="BW708" i="10"/>
  <c r="BV708" i="10"/>
  <c r="BW676" i="10"/>
  <c r="BV676" i="10"/>
  <c r="BW644" i="10"/>
  <c r="BV644" i="10"/>
  <c r="BV612" i="10"/>
  <c r="BW612" i="10"/>
  <c r="BW580" i="10"/>
  <c r="BV580" i="10"/>
  <c r="BW548" i="10"/>
  <c r="BV548" i="10"/>
  <c r="BW463" i="10"/>
  <c r="BV463" i="10"/>
  <c r="BW367" i="10"/>
  <c r="BV367" i="10"/>
  <c r="BW335" i="10"/>
  <c r="BV335" i="10"/>
  <c r="BW303" i="10"/>
  <c r="BV303" i="10"/>
  <c r="BW271" i="10"/>
  <c r="BV271" i="10"/>
  <c r="BW239" i="10"/>
  <c r="BV239" i="10"/>
  <c r="BW207" i="10"/>
  <c r="BV207" i="10"/>
  <c r="BW598" i="10"/>
  <c r="BV598" i="10"/>
  <c r="BW566" i="10"/>
  <c r="BV566" i="10"/>
  <c r="BW534" i="10"/>
  <c r="BV534" i="10"/>
  <c r="BV502" i="10"/>
  <c r="BW502" i="10"/>
  <c r="BV470" i="10"/>
  <c r="BW470" i="10"/>
  <c r="BV438" i="10"/>
  <c r="BW438" i="10"/>
  <c r="BV406" i="10"/>
  <c r="BW406" i="10"/>
  <c r="BV374" i="10"/>
  <c r="BW374" i="10"/>
  <c r="BV342" i="10"/>
  <c r="BW342" i="10"/>
  <c r="BW493" i="10"/>
  <c r="BV493" i="10"/>
  <c r="BW461" i="10"/>
  <c r="BV461" i="10"/>
  <c r="BW429" i="10"/>
  <c r="BV429" i="10"/>
  <c r="BW397" i="10"/>
  <c r="BV397" i="10"/>
  <c r="BV365" i="10"/>
  <c r="BW365" i="10"/>
  <c r="BV333" i="10"/>
  <c r="BW333" i="10"/>
  <c r="BV301" i="10"/>
  <c r="BW301" i="10"/>
  <c r="BV269" i="10"/>
  <c r="BW269" i="10"/>
  <c r="BV237" i="10"/>
  <c r="BW237" i="10"/>
  <c r="BV205" i="10"/>
  <c r="BW205" i="10"/>
  <c r="BV173" i="10"/>
  <c r="BW173" i="10"/>
  <c r="BW488" i="10"/>
  <c r="BV488" i="10"/>
  <c r="BW456" i="10"/>
  <c r="BV456" i="10"/>
  <c r="BW424" i="10"/>
  <c r="BV424" i="10"/>
  <c r="BW392" i="10"/>
  <c r="BV392" i="10"/>
  <c r="BV360" i="10"/>
  <c r="BW360" i="10"/>
  <c r="BV328" i="10"/>
  <c r="BW328" i="10"/>
  <c r="BV296" i="10"/>
  <c r="BW296" i="10"/>
  <c r="BW264" i="10"/>
  <c r="BV264" i="10"/>
  <c r="BW232" i="10"/>
  <c r="BV232" i="10"/>
  <c r="BW200" i="10"/>
  <c r="BV200" i="10"/>
  <c r="BW167" i="10"/>
  <c r="BV167" i="10"/>
  <c r="BW135" i="10"/>
  <c r="BV135" i="10"/>
  <c r="BW103" i="10"/>
  <c r="BV103" i="10"/>
  <c r="BW71" i="10"/>
  <c r="BV71" i="10"/>
  <c r="BW39" i="10"/>
  <c r="BV39" i="10"/>
  <c r="BW50" i="10"/>
  <c r="BV50" i="10"/>
  <c r="BW318" i="10"/>
  <c r="BV318" i="10"/>
  <c r="BV286" i="10"/>
  <c r="BW286" i="10"/>
  <c r="BV254" i="10"/>
  <c r="BW254" i="10"/>
  <c r="BV222" i="10"/>
  <c r="BW222" i="10"/>
  <c r="BW190" i="10"/>
  <c r="BV190" i="10"/>
  <c r="BV158" i="10"/>
  <c r="BW158" i="10"/>
  <c r="BW126" i="10"/>
  <c r="BV126" i="10"/>
  <c r="BV157" i="10"/>
  <c r="BW157" i="10"/>
  <c r="BV125" i="10"/>
  <c r="BW125" i="10"/>
  <c r="BW93" i="10"/>
  <c r="BV93" i="10"/>
  <c r="BW61" i="10"/>
  <c r="BV61" i="10"/>
  <c r="BW29" i="10"/>
  <c r="BV29" i="10"/>
  <c r="BW168" i="10"/>
  <c r="BV168" i="10"/>
  <c r="BW136" i="10"/>
  <c r="BV136" i="10"/>
  <c r="BV104" i="10"/>
  <c r="BW104" i="10"/>
  <c r="BV72" i="10"/>
  <c r="BW72" i="10"/>
  <c r="BV40" i="10"/>
  <c r="BW40" i="10"/>
  <c r="BV8" i="10"/>
  <c r="BW8" i="10"/>
  <c r="BW110" i="10"/>
  <c r="BV110" i="10"/>
  <c r="BW46" i="10"/>
  <c r="BV46" i="10"/>
  <c r="BW915" i="10"/>
  <c r="BV915" i="10"/>
  <c r="BW879" i="10"/>
  <c r="BV879" i="10"/>
  <c r="BW1035" i="10"/>
  <c r="BV1035" i="10"/>
  <c r="BW939" i="10"/>
  <c r="BV939" i="10"/>
  <c r="BW1073" i="10"/>
  <c r="BV1073" i="10"/>
  <c r="BW881" i="10"/>
  <c r="BV881" i="10"/>
  <c r="BV1108" i="10"/>
  <c r="BW1108" i="10"/>
  <c r="BV916" i="10"/>
  <c r="BW916" i="10"/>
  <c r="BV671" i="10"/>
  <c r="BW671" i="10"/>
  <c r="BV906" i="10"/>
  <c r="BW906" i="10"/>
  <c r="BV793" i="10"/>
  <c r="BW793" i="10"/>
  <c r="BV662" i="10"/>
  <c r="BW662" i="10"/>
  <c r="BW1127" i="10"/>
  <c r="BV1127" i="10"/>
  <c r="BW1095" i="10"/>
  <c r="BV1095" i="10"/>
  <c r="BW1063" i="10"/>
  <c r="BV1063" i="10"/>
  <c r="BW1031" i="10"/>
  <c r="BV1031" i="10"/>
  <c r="BW999" i="10"/>
  <c r="BV999" i="10"/>
  <c r="BW967" i="10"/>
  <c r="BV967" i="10"/>
  <c r="BW935" i="10"/>
  <c r="BV935" i="10"/>
  <c r="BW903" i="10"/>
  <c r="BV903" i="10"/>
  <c r="BW871" i="10"/>
  <c r="BV871" i="10"/>
  <c r="BW839" i="10"/>
  <c r="BV839" i="10"/>
  <c r="BW1130" i="10"/>
  <c r="BV1130" i="10"/>
  <c r="BW1098" i="10"/>
  <c r="BV1098" i="10"/>
  <c r="BW1066" i="10"/>
  <c r="BV1066" i="10"/>
  <c r="BW1034" i="10"/>
  <c r="BV1034" i="10"/>
  <c r="BW1101" i="10"/>
  <c r="BV1101" i="10"/>
  <c r="BW1069" i="10"/>
  <c r="BV1069" i="10"/>
  <c r="BW1037" i="10"/>
  <c r="BV1037" i="10"/>
  <c r="BW1005" i="10"/>
  <c r="BV1005" i="10"/>
  <c r="BW973" i="10"/>
  <c r="BV973" i="10"/>
  <c r="BW941" i="10"/>
  <c r="BV941" i="10"/>
  <c r="BW909" i="10"/>
  <c r="BV909" i="10"/>
  <c r="BW877" i="10"/>
  <c r="BV877" i="10"/>
  <c r="BW845" i="10"/>
  <c r="BV845" i="10"/>
  <c r="BW813" i="10"/>
  <c r="BV813" i="10"/>
  <c r="BV1104" i="10"/>
  <c r="BW1104" i="10"/>
  <c r="BV1072" i="10"/>
  <c r="BW1072" i="10"/>
  <c r="BV1040" i="10"/>
  <c r="BW1040" i="10"/>
  <c r="BV1008" i="10"/>
  <c r="BW1008" i="10"/>
  <c r="BV976" i="10"/>
  <c r="BW976" i="10"/>
  <c r="BV944" i="10"/>
  <c r="BW944" i="10"/>
  <c r="BV912" i="10"/>
  <c r="BW912" i="10"/>
  <c r="BV880" i="10"/>
  <c r="BW880" i="10"/>
  <c r="BW827" i="10"/>
  <c r="BV827" i="10"/>
  <c r="BW795" i="10"/>
  <c r="BV795" i="10"/>
  <c r="BV763" i="10"/>
  <c r="BW763" i="10"/>
  <c r="BV731" i="10"/>
  <c r="BW731" i="10"/>
  <c r="BV699" i="10"/>
  <c r="BW699" i="10"/>
  <c r="BV667" i="10"/>
  <c r="BW667" i="10"/>
  <c r="BV635" i="10"/>
  <c r="BW635" i="10"/>
  <c r="BV603" i="10"/>
  <c r="BW603" i="10"/>
  <c r="BW571" i="10"/>
  <c r="BV571" i="10"/>
  <c r="BW539" i="10"/>
  <c r="BV539" i="10"/>
  <c r="BW507" i="10"/>
  <c r="BV507" i="10"/>
  <c r="BW998" i="10"/>
  <c r="BV998" i="10"/>
  <c r="BW966" i="10"/>
  <c r="BV966" i="10"/>
  <c r="BW934" i="10"/>
  <c r="BV934" i="10"/>
  <c r="BV902" i="10"/>
  <c r="BW902" i="10"/>
  <c r="BV870" i="10"/>
  <c r="BW870" i="10"/>
  <c r="BV838" i="10"/>
  <c r="BW838" i="10"/>
  <c r="BV806" i="10"/>
  <c r="BW806" i="10"/>
  <c r="BV774" i="10"/>
  <c r="BW774" i="10"/>
  <c r="BV742" i="10"/>
  <c r="BW742" i="10"/>
  <c r="BV710" i="10"/>
  <c r="BW710" i="10"/>
  <c r="BV678" i="10"/>
  <c r="BW678" i="10"/>
  <c r="BW789" i="10"/>
  <c r="BV789" i="10"/>
  <c r="BW757" i="10"/>
  <c r="BV757" i="10"/>
  <c r="BW725" i="10"/>
  <c r="BV725" i="10"/>
  <c r="BW693" i="10"/>
  <c r="BV693" i="10"/>
  <c r="BW661" i="10"/>
  <c r="BV661" i="10"/>
  <c r="BW629" i="10"/>
  <c r="BV629" i="10"/>
  <c r="BW597" i="10"/>
  <c r="BV597" i="10"/>
  <c r="BW565" i="10"/>
  <c r="BV565" i="10"/>
  <c r="BW533" i="10"/>
  <c r="BV533" i="10"/>
  <c r="BV832" i="10"/>
  <c r="BW832" i="10"/>
  <c r="BV800" i="10"/>
  <c r="BW800" i="10"/>
  <c r="BW768" i="10"/>
  <c r="BV768" i="10"/>
  <c r="BW736" i="10"/>
  <c r="BV736" i="10"/>
  <c r="BW704" i="10"/>
  <c r="BV704" i="10"/>
  <c r="BW672" i="10"/>
  <c r="BV672" i="10"/>
  <c r="BW640" i="10"/>
  <c r="BV640" i="10"/>
  <c r="BV608" i="10"/>
  <c r="BW608" i="10"/>
  <c r="BV576" i="10"/>
  <c r="BW576" i="10"/>
  <c r="BW544" i="10"/>
  <c r="BV544" i="10"/>
  <c r="BW512" i="10"/>
  <c r="BV512" i="10"/>
  <c r="BW459" i="10"/>
  <c r="BV459" i="10"/>
  <c r="BW427" i="10"/>
  <c r="BV427" i="10"/>
  <c r="BW395" i="10"/>
  <c r="BV395" i="10"/>
  <c r="BW363" i="10"/>
  <c r="BV363" i="10"/>
  <c r="BW331" i="10"/>
  <c r="BV331" i="10"/>
  <c r="BW299" i="10"/>
  <c r="BV299" i="10"/>
  <c r="BW267" i="10"/>
  <c r="BV267" i="10"/>
  <c r="BW235" i="10"/>
  <c r="BV235" i="10"/>
  <c r="BW203" i="10"/>
  <c r="BV203" i="10"/>
  <c r="BV658" i="10"/>
  <c r="BW658" i="10"/>
  <c r="BW626" i="10"/>
  <c r="BV626" i="10"/>
  <c r="BW594" i="10"/>
  <c r="BV594" i="10"/>
  <c r="BW562" i="10"/>
  <c r="BV562" i="10"/>
  <c r="BW530" i="10"/>
  <c r="BV530" i="10"/>
  <c r="BV498" i="10"/>
  <c r="BW498" i="10"/>
  <c r="BV466" i="10"/>
  <c r="BW466" i="10"/>
  <c r="BV434" i="10"/>
  <c r="BW434" i="10"/>
  <c r="BV402" i="10"/>
  <c r="BW402" i="10"/>
  <c r="BV370" i="10"/>
  <c r="BW370" i="10"/>
  <c r="BV489" i="10"/>
  <c r="BW489" i="10"/>
  <c r="BW457" i="10"/>
  <c r="BV457" i="10"/>
  <c r="BW425" i="10"/>
  <c r="BV425" i="10"/>
  <c r="BV393" i="10"/>
  <c r="BW393" i="10"/>
  <c r="BV361" i="10"/>
  <c r="BW361" i="10"/>
  <c r="BV329" i="10"/>
  <c r="BW329" i="10"/>
  <c r="BV297" i="10"/>
  <c r="BW297" i="10"/>
  <c r="BV265" i="10"/>
  <c r="BW265" i="10"/>
  <c r="BV233" i="10"/>
  <c r="BW233" i="10"/>
  <c r="BV201" i="10"/>
  <c r="BW201" i="10"/>
  <c r="BV169" i="10"/>
  <c r="BW169" i="10"/>
  <c r="BW484" i="10"/>
  <c r="BV484" i="10"/>
  <c r="BW452" i="10"/>
  <c r="BV452" i="10"/>
  <c r="BW420" i="10"/>
  <c r="BV420" i="10"/>
  <c r="BW388" i="10"/>
  <c r="BV388" i="10"/>
  <c r="BV356" i="10"/>
  <c r="BW356" i="10"/>
  <c r="BV324" i="10"/>
  <c r="BW324" i="10"/>
  <c r="BW292" i="10"/>
  <c r="BV292" i="10"/>
  <c r="BW260" i="10"/>
  <c r="BV260" i="10"/>
  <c r="BW228" i="10"/>
  <c r="BV228" i="10"/>
  <c r="BW196" i="10"/>
  <c r="BV196" i="10"/>
  <c r="BW163" i="10"/>
  <c r="BV163" i="10"/>
  <c r="BW131" i="10"/>
  <c r="BV131" i="10"/>
  <c r="BW99" i="10"/>
  <c r="BV99" i="10"/>
  <c r="BW67" i="10"/>
  <c r="BV67" i="10"/>
  <c r="BW35" i="10"/>
  <c r="BV35" i="10"/>
  <c r="BW7" i="10"/>
  <c r="BV7" i="10"/>
  <c r="BW18" i="10"/>
  <c r="BV18" i="10"/>
  <c r="BW314" i="10"/>
  <c r="BV314" i="10"/>
  <c r="BW282" i="10"/>
  <c r="BV282" i="10"/>
  <c r="BW250" i="10"/>
  <c r="BV250" i="10"/>
  <c r="BW218" i="10"/>
  <c r="BV218" i="10"/>
  <c r="BW186" i="10"/>
  <c r="BV186" i="10"/>
  <c r="BW154" i="10"/>
  <c r="BV154" i="10"/>
  <c r="BW122" i="10"/>
  <c r="BV122" i="10"/>
  <c r="BV153" i="10"/>
  <c r="BW153" i="10"/>
  <c r="BW121" i="10"/>
  <c r="BV121" i="10"/>
  <c r="BW89" i="10"/>
  <c r="BV89" i="10"/>
  <c r="BW57" i="10"/>
  <c r="BV57" i="10"/>
  <c r="BW25" i="10"/>
  <c r="BV25" i="10"/>
  <c r="BW164" i="10"/>
  <c r="BV164" i="10"/>
  <c r="BW132" i="10"/>
  <c r="BV132" i="10"/>
  <c r="BV100" i="10"/>
  <c r="BW100" i="10"/>
  <c r="BV68" i="10"/>
  <c r="BW68" i="10"/>
  <c r="BV36" i="10"/>
  <c r="BW36" i="10"/>
  <c r="BW102" i="10"/>
  <c r="BV102" i="10"/>
  <c r="BW38" i="10"/>
  <c r="BV38" i="10"/>
  <c r="BW1075" i="10"/>
  <c r="BV1075" i="10"/>
  <c r="BW883" i="10"/>
  <c r="BV883" i="10"/>
  <c r="BW1039" i="10"/>
  <c r="BV1039" i="10"/>
  <c r="BW1003" i="10"/>
  <c r="BV1003" i="10"/>
  <c r="BW843" i="10"/>
  <c r="BV843" i="10"/>
  <c r="BW1038" i="10"/>
  <c r="BV1038" i="10"/>
  <c r="BW977" i="10"/>
  <c r="BV977" i="10"/>
  <c r="BV1012" i="10"/>
  <c r="BW1012" i="10"/>
  <c r="BV852" i="10"/>
  <c r="BW852" i="10"/>
  <c r="BV639" i="10"/>
  <c r="BW639" i="10"/>
  <c r="BV874" i="10"/>
  <c r="BW874" i="10"/>
  <c r="BW761" i="10"/>
  <c r="BV761" i="10"/>
  <c r="BW630" i="10"/>
  <c r="BV630" i="10"/>
  <c r="BW1123" i="10"/>
  <c r="BV1123" i="10"/>
  <c r="BW1091" i="10"/>
  <c r="BV1091" i="10"/>
  <c r="BW1059" i="10"/>
  <c r="BV1059" i="10"/>
  <c r="BW1027" i="10"/>
  <c r="BV1027" i="10"/>
  <c r="BW995" i="10"/>
  <c r="BV995" i="10"/>
  <c r="BW963" i="10"/>
  <c r="BV963" i="10"/>
  <c r="BW931" i="10"/>
  <c r="BV931" i="10"/>
  <c r="BW899" i="10"/>
  <c r="BV899" i="10"/>
  <c r="BW867" i="10"/>
  <c r="BV867" i="10"/>
  <c r="BW835" i="10"/>
  <c r="BV835" i="10"/>
  <c r="BW1126" i="10"/>
  <c r="BV1126" i="10"/>
  <c r="BW1094" i="10"/>
  <c r="BV1094" i="10"/>
  <c r="BW1062" i="10"/>
  <c r="BV1062" i="10"/>
  <c r="BW1030" i="10"/>
  <c r="BV1030" i="10"/>
  <c r="BW1129" i="10"/>
  <c r="BV1129" i="10"/>
  <c r="BW1097" i="10"/>
  <c r="BV1097" i="10"/>
  <c r="BW1065" i="10"/>
  <c r="BV1065" i="10"/>
  <c r="BW1033" i="10"/>
  <c r="BV1033" i="10"/>
  <c r="BW1001" i="10"/>
  <c r="BV1001" i="10"/>
  <c r="BW969" i="10"/>
  <c r="BV969" i="10"/>
  <c r="BW937" i="10"/>
  <c r="BV937" i="10"/>
  <c r="BW905" i="10"/>
  <c r="BV905" i="10"/>
  <c r="BW873" i="10"/>
  <c r="BV873" i="10"/>
  <c r="BW841" i="10"/>
  <c r="BV841" i="10"/>
  <c r="BW809" i="10"/>
  <c r="BV809" i="10"/>
  <c r="BV1100" i="10"/>
  <c r="BW1100" i="10"/>
  <c r="BV1068" i="10"/>
  <c r="BW1068" i="10"/>
  <c r="BV1036" i="10"/>
  <c r="BW1036" i="10"/>
  <c r="BV1004" i="10"/>
  <c r="BW1004" i="10"/>
  <c r="BV972" i="10"/>
  <c r="BW972" i="10"/>
  <c r="BV940" i="10"/>
  <c r="BW940" i="10"/>
  <c r="BV908" i="10"/>
  <c r="BW908" i="10"/>
  <c r="BV876" i="10"/>
  <c r="BW876" i="10"/>
  <c r="BW823" i="10"/>
  <c r="BV823" i="10"/>
  <c r="BV791" i="10"/>
  <c r="BW791" i="10"/>
  <c r="BV759" i="10"/>
  <c r="BW759" i="10"/>
  <c r="BV727" i="10"/>
  <c r="BW727" i="10"/>
  <c r="BV695" i="10"/>
  <c r="BW695" i="10"/>
  <c r="BV663" i="10"/>
  <c r="BW663" i="10"/>
  <c r="BV631" i="10"/>
  <c r="BW631" i="10"/>
  <c r="BV599" i="10"/>
  <c r="BW599" i="10"/>
  <c r="BW567" i="10"/>
  <c r="BV567" i="10"/>
  <c r="BW535" i="10"/>
  <c r="BV535" i="10"/>
  <c r="BV503" i="10"/>
  <c r="BW503" i="10"/>
  <c r="BW994" i="10"/>
  <c r="BV994" i="10"/>
  <c r="BW962" i="10"/>
  <c r="BV962" i="10"/>
  <c r="BW930" i="10"/>
  <c r="BV930" i="10"/>
  <c r="BV898" i="10"/>
  <c r="BW898" i="10"/>
  <c r="BV866" i="10"/>
  <c r="BW866" i="10"/>
  <c r="BV834" i="10"/>
  <c r="BW834" i="10"/>
  <c r="BV802" i="10"/>
  <c r="BW802" i="10"/>
  <c r="BV770" i="10"/>
  <c r="BW770" i="10"/>
  <c r="BV738" i="10"/>
  <c r="BW738" i="10"/>
  <c r="BV706" i="10"/>
  <c r="BW706" i="10"/>
  <c r="BW785" i="10"/>
  <c r="BV785" i="10"/>
  <c r="BW753" i="10"/>
  <c r="BV753" i="10"/>
  <c r="BW721" i="10"/>
  <c r="BV721" i="10"/>
  <c r="BW689" i="10"/>
  <c r="BV689" i="10"/>
  <c r="BW657" i="10"/>
  <c r="BV657" i="10"/>
  <c r="BW625" i="10"/>
  <c r="BV625" i="10"/>
  <c r="BW593" i="10"/>
  <c r="BV593" i="10"/>
  <c r="BW561" i="10"/>
  <c r="BV561" i="10"/>
  <c r="BW529" i="10"/>
  <c r="BV529" i="10"/>
  <c r="BV828" i="10"/>
  <c r="BW828" i="10"/>
  <c r="BV796" i="10"/>
  <c r="BW796" i="10"/>
  <c r="BW764" i="10"/>
  <c r="BV764" i="10"/>
  <c r="BW732" i="10"/>
  <c r="BV732" i="10"/>
  <c r="BW700" i="10"/>
  <c r="BV700" i="10"/>
  <c r="BW668" i="10"/>
  <c r="BV668" i="10"/>
  <c r="BW636" i="10"/>
  <c r="BV636" i="10"/>
  <c r="BW604" i="10"/>
  <c r="BV604" i="10"/>
  <c r="BV572" i="10"/>
  <c r="BW572" i="10"/>
  <c r="BV540" i="10"/>
  <c r="BW540" i="10"/>
  <c r="BV487" i="10"/>
  <c r="BW487" i="10"/>
  <c r="BV455" i="10"/>
  <c r="BW455" i="10"/>
  <c r="BV423" i="10"/>
  <c r="BW423" i="10"/>
  <c r="BV391" i="10"/>
  <c r="BW391" i="10"/>
  <c r="BW359" i="10"/>
  <c r="BV359" i="10"/>
  <c r="BW327" i="10"/>
  <c r="BV327" i="10"/>
  <c r="BW295" i="10"/>
  <c r="BV295" i="10"/>
  <c r="BW263" i="10"/>
  <c r="BV263" i="10"/>
  <c r="BW231" i="10"/>
  <c r="BV231" i="10"/>
  <c r="BW199" i="10"/>
  <c r="BV199" i="10"/>
  <c r="BV654" i="10"/>
  <c r="BW654" i="10"/>
  <c r="BW622" i="10"/>
  <c r="BV622" i="10"/>
  <c r="BV590" i="10"/>
  <c r="BW590" i="10"/>
  <c r="BV558" i="10"/>
  <c r="BW558" i="10"/>
  <c r="BV526" i="10"/>
  <c r="BW526" i="10"/>
  <c r="BV494" i="10"/>
  <c r="BW494" i="10"/>
  <c r="BV462" i="10"/>
  <c r="BW462" i="10"/>
  <c r="BV430" i="10"/>
  <c r="BW430" i="10"/>
  <c r="BV398" i="10"/>
  <c r="BW398" i="10"/>
  <c r="BW366" i="10"/>
  <c r="BV366" i="10"/>
  <c r="BW485" i="10"/>
  <c r="BV485" i="10"/>
  <c r="BV453" i="10"/>
  <c r="BW453" i="10"/>
  <c r="BW421" i="10"/>
  <c r="BV421" i="10"/>
  <c r="BV389" i="10"/>
  <c r="BW389" i="10"/>
  <c r="BV357" i="10"/>
  <c r="BW357" i="10"/>
  <c r="BV325" i="10"/>
  <c r="BW325" i="10"/>
  <c r="BV293" i="10"/>
  <c r="BW293" i="10"/>
  <c r="BV261" i="10"/>
  <c r="BW261" i="10"/>
  <c r="BV229" i="10"/>
  <c r="BW229" i="10"/>
  <c r="BV197" i="10"/>
  <c r="BW197" i="10"/>
  <c r="BV165" i="10"/>
  <c r="BW165" i="10"/>
  <c r="BW480" i="10"/>
  <c r="BV480" i="10"/>
  <c r="BW448" i="10"/>
  <c r="BV448" i="10"/>
  <c r="BW416" i="10"/>
  <c r="BV416" i="10"/>
  <c r="BW384" i="10"/>
  <c r="BV384" i="10"/>
  <c r="BV352" i="10"/>
  <c r="BW352" i="10"/>
  <c r="BV320" i="10"/>
  <c r="BW320" i="10"/>
  <c r="BW288" i="10"/>
  <c r="BV288" i="10"/>
  <c r="BW256" i="10"/>
  <c r="BV256" i="10"/>
  <c r="BW224" i="10"/>
  <c r="BV224" i="10"/>
  <c r="BW192" i="10"/>
  <c r="BV192" i="10"/>
  <c r="BW159" i="10"/>
  <c r="BV159" i="10"/>
  <c r="BW127" i="10"/>
  <c r="BV127" i="10"/>
  <c r="BW95" i="10"/>
  <c r="BV95" i="10"/>
  <c r="BW63" i="10"/>
  <c r="BV63" i="10"/>
  <c r="BW31" i="10"/>
  <c r="BV31" i="10"/>
  <c r="BW66" i="10"/>
  <c r="BV66" i="10"/>
  <c r="BW10" i="10"/>
  <c r="BV10" i="10"/>
  <c r="BV310" i="10"/>
  <c r="BW310" i="10"/>
  <c r="BW278" i="10"/>
  <c r="BV278" i="10"/>
  <c r="BW246" i="10"/>
  <c r="BV246" i="10"/>
  <c r="BV214" i="10"/>
  <c r="BW214" i="10"/>
  <c r="BV182" i="10"/>
  <c r="BW182" i="10"/>
  <c r="BW150" i="10"/>
  <c r="BV150" i="10"/>
  <c r="BW114" i="10"/>
  <c r="BV114" i="10"/>
  <c r="BV149" i="10"/>
  <c r="BW149" i="10"/>
  <c r="BV117" i="10"/>
  <c r="BW117" i="10"/>
  <c r="BV85" i="10"/>
  <c r="BW85" i="10"/>
  <c r="BW53" i="10"/>
  <c r="BV53" i="10"/>
  <c r="BV21" i="10"/>
  <c r="BW21" i="10"/>
  <c r="BW160" i="10"/>
  <c r="BV160" i="10"/>
  <c r="BW128" i="10"/>
  <c r="BV128" i="10"/>
  <c r="BV96" i="10"/>
  <c r="BW96" i="10"/>
  <c r="BV64" i="10"/>
  <c r="BW64" i="10"/>
  <c r="BV32" i="10"/>
  <c r="BW32" i="10"/>
  <c r="BW94" i="10"/>
  <c r="BV94" i="10"/>
  <c r="BW30" i="10"/>
  <c r="BV30" i="10"/>
  <c r="BW947" i="10"/>
  <c r="BV947" i="10"/>
  <c r="BW1071" i="10"/>
  <c r="BV1071" i="10"/>
  <c r="BW847" i="10"/>
  <c r="BV847" i="10"/>
  <c r="BW971" i="10"/>
  <c r="BV971" i="10"/>
  <c r="BW1070" i="10"/>
  <c r="BV1070" i="10"/>
  <c r="BW1041" i="10"/>
  <c r="BV1041" i="10"/>
  <c r="BW849" i="10"/>
  <c r="BV849" i="10"/>
  <c r="BV1044" i="10"/>
  <c r="BW1044" i="10"/>
  <c r="BV948" i="10"/>
  <c r="BW948" i="10"/>
  <c r="BW799" i="10"/>
  <c r="BV799" i="10"/>
  <c r="BV607" i="10"/>
  <c r="BW607" i="10"/>
  <c r="BV842" i="10"/>
  <c r="BW842" i="10"/>
  <c r="BV746" i="10"/>
  <c r="BW746" i="10"/>
  <c r="BV682" i="10"/>
  <c r="BW682" i="10"/>
  <c r="BW697" i="10"/>
  <c r="BV697" i="10"/>
  <c r="BW537" i="10"/>
  <c r="BV537" i="10"/>
  <c r="BW516" i="10"/>
  <c r="BV516" i="10"/>
  <c r="BW1087" i="10"/>
  <c r="BV1087" i="10"/>
  <c r="BW991" i="10"/>
  <c r="BV991" i="10"/>
  <c r="BW895" i="10"/>
  <c r="BV895" i="10"/>
  <c r="BW1122" i="10"/>
  <c r="BV1122" i="10"/>
  <c r="BW1090" i="10"/>
  <c r="BV1090" i="10"/>
  <c r="BW1058" i="10"/>
  <c r="BV1058" i="10"/>
  <c r="BW1026" i="10"/>
  <c r="BV1026" i="10"/>
  <c r="BW1125" i="10"/>
  <c r="BV1125" i="10"/>
  <c r="BW1093" i="10"/>
  <c r="BV1093" i="10"/>
  <c r="BW1061" i="10"/>
  <c r="BV1061" i="10"/>
  <c r="BW1029" i="10"/>
  <c r="BV1029" i="10"/>
  <c r="BW997" i="10"/>
  <c r="BV997" i="10"/>
  <c r="BW965" i="10"/>
  <c r="BV965" i="10"/>
  <c r="BW933" i="10"/>
  <c r="BV933" i="10"/>
  <c r="BW901" i="10"/>
  <c r="BV901" i="10"/>
  <c r="BW869" i="10"/>
  <c r="BV869" i="10"/>
  <c r="BW837" i="10"/>
  <c r="BV837" i="10"/>
  <c r="BW805" i="10"/>
  <c r="BV805" i="10"/>
  <c r="BV1128" i="10"/>
  <c r="BW1128" i="10"/>
  <c r="BV1096" i="10"/>
  <c r="BW1096" i="10"/>
  <c r="BV1064" i="10"/>
  <c r="BW1064" i="10"/>
  <c r="BV1032" i="10"/>
  <c r="BW1032" i="10"/>
  <c r="BV1000" i="10"/>
  <c r="BW1000" i="10"/>
  <c r="BV968" i="10"/>
  <c r="BW968" i="10"/>
  <c r="BV936" i="10"/>
  <c r="BW936" i="10"/>
  <c r="BV904" i="10"/>
  <c r="BW904" i="10"/>
  <c r="BV872" i="10"/>
  <c r="BW872" i="10"/>
  <c r="BW819" i="10"/>
  <c r="BV819" i="10"/>
  <c r="BV787" i="10"/>
  <c r="BW787" i="10"/>
  <c r="BV755" i="10"/>
  <c r="BW755" i="10"/>
  <c r="BV723" i="10"/>
  <c r="BW723" i="10"/>
  <c r="BV691" i="10"/>
  <c r="BW691" i="10"/>
  <c r="BV659" i="10"/>
  <c r="BW659" i="10"/>
  <c r="BV627" i="10"/>
  <c r="BW627" i="10"/>
  <c r="BW595" i="10"/>
  <c r="BV595" i="10"/>
  <c r="BW563" i="10"/>
  <c r="BV563" i="10"/>
  <c r="BW531" i="10"/>
  <c r="BV531" i="10"/>
  <c r="BV499" i="10"/>
  <c r="BW499" i="10"/>
  <c r="BW990" i="10"/>
  <c r="BV990" i="10"/>
  <c r="BW958" i="10"/>
  <c r="BV958" i="10"/>
  <c r="BV926" i="10"/>
  <c r="BW926" i="10"/>
  <c r="BV894" i="10"/>
  <c r="BW894" i="10"/>
  <c r="BV862" i="10"/>
  <c r="BW862" i="10"/>
  <c r="BV830" i="10"/>
  <c r="BW830" i="10"/>
  <c r="BV798" i="10"/>
  <c r="BW798" i="10"/>
  <c r="BV766" i="10"/>
  <c r="BW766" i="10"/>
  <c r="BV734" i="10"/>
  <c r="BW734" i="10"/>
  <c r="BV702" i="10"/>
  <c r="BW702" i="10"/>
  <c r="BW781" i="10"/>
  <c r="BV781" i="10"/>
  <c r="BW749" i="10"/>
  <c r="BV749" i="10"/>
  <c r="BW717" i="10"/>
  <c r="BV717" i="10"/>
  <c r="BW685" i="10"/>
  <c r="BV685" i="10"/>
  <c r="BW653" i="10"/>
  <c r="BV653" i="10"/>
  <c r="BW621" i="10"/>
  <c r="BV621" i="10"/>
  <c r="BW589" i="10"/>
  <c r="BV589" i="10"/>
  <c r="BW557" i="10"/>
  <c r="BV557" i="10"/>
  <c r="BW525" i="10"/>
  <c r="BV525" i="10"/>
  <c r="BV824" i="10"/>
  <c r="BW824" i="10"/>
  <c r="BV792" i="10"/>
  <c r="BW792" i="10"/>
  <c r="BW760" i="10"/>
  <c r="BV760" i="10"/>
  <c r="BW728" i="10"/>
  <c r="BV728" i="10"/>
  <c r="BW696" i="10"/>
  <c r="BV696" i="10"/>
  <c r="BW664" i="10"/>
  <c r="BV664" i="10"/>
  <c r="BV632" i="10"/>
  <c r="BW632" i="10"/>
  <c r="BV600" i="10"/>
  <c r="BW600" i="10"/>
  <c r="BW568" i="10"/>
  <c r="BV568" i="10"/>
  <c r="BW536" i="10"/>
  <c r="BV536" i="10"/>
  <c r="BV483" i="10"/>
  <c r="BW483" i="10"/>
  <c r="BV451" i="10"/>
  <c r="BW451" i="10"/>
  <c r="BV419" i="10"/>
  <c r="BW419" i="10"/>
  <c r="BV387" i="10"/>
  <c r="BW387" i="10"/>
  <c r="BW355" i="10"/>
  <c r="BV355" i="10"/>
  <c r="BW323" i="10"/>
  <c r="BV323" i="10"/>
  <c r="BW291" i="10"/>
  <c r="BV291" i="10"/>
  <c r="BW259" i="10"/>
  <c r="BV259" i="10"/>
  <c r="BW227" i="10"/>
  <c r="BV227" i="10"/>
  <c r="BW195" i="10"/>
  <c r="BV195" i="10"/>
  <c r="BV650" i="10"/>
  <c r="BW650" i="10"/>
  <c r="BV618" i="10"/>
  <c r="BW618" i="10"/>
  <c r="BW586" i="10"/>
  <c r="BV586" i="10"/>
  <c r="BV554" i="10"/>
  <c r="BW554" i="10"/>
  <c r="BV522" i="10"/>
  <c r="BW522" i="10"/>
  <c r="BV490" i="10"/>
  <c r="BW490" i="10"/>
  <c r="BV458" i="10"/>
  <c r="BW458" i="10"/>
  <c r="BV426" i="10"/>
  <c r="BW426" i="10"/>
  <c r="BV394" i="10"/>
  <c r="BW394" i="10"/>
  <c r="BW362" i="10"/>
  <c r="BV362" i="10"/>
  <c r="BW481" i="10"/>
  <c r="BV481" i="10"/>
  <c r="BW449" i="10"/>
  <c r="BV449" i="10"/>
  <c r="BW417" i="10"/>
  <c r="BV417" i="10"/>
  <c r="BW385" i="10"/>
  <c r="BV385" i="10"/>
  <c r="BV353" i="10"/>
  <c r="BW353" i="10"/>
  <c r="BV321" i="10"/>
  <c r="BW321" i="10"/>
  <c r="BV289" i="10"/>
  <c r="BW289" i="10"/>
  <c r="BV257" i="10"/>
  <c r="BW257" i="10"/>
  <c r="BV225" i="10"/>
  <c r="BW225" i="10"/>
  <c r="BV193" i="10"/>
  <c r="BW193" i="10"/>
  <c r="BW508" i="10"/>
  <c r="BV508" i="10"/>
  <c r="BW476" i="10"/>
  <c r="BV476" i="10"/>
  <c r="BW444" i="10"/>
  <c r="BV444" i="10"/>
  <c r="BW412" i="10"/>
  <c r="BV412" i="10"/>
  <c r="BW380" i="10"/>
  <c r="BV380" i="10"/>
  <c r="BV348" i="10"/>
  <c r="BW348" i="10"/>
  <c r="BV316" i="10"/>
  <c r="BW316" i="10"/>
  <c r="BW284" i="10"/>
  <c r="BV284" i="10"/>
  <c r="BW252" i="10"/>
  <c r="BV252" i="10"/>
  <c r="BW220" i="10"/>
  <c r="BV220" i="10"/>
  <c r="BW188" i="10"/>
  <c r="BV188" i="10"/>
  <c r="BW155" i="10"/>
  <c r="BV155" i="10"/>
  <c r="BW123" i="10"/>
  <c r="BV123" i="10"/>
  <c r="BW91" i="10"/>
  <c r="BV91" i="10"/>
  <c r="BW59" i="10"/>
  <c r="BV59" i="10"/>
  <c r="BW27" i="10"/>
  <c r="BV27" i="10"/>
  <c r="BW42" i="10"/>
  <c r="BV42" i="10"/>
  <c r="BV338" i="10"/>
  <c r="BW338" i="10"/>
  <c r="BV306" i="10"/>
  <c r="BW306" i="10"/>
  <c r="BW274" i="10"/>
  <c r="BV274" i="10"/>
  <c r="BW242" i="10"/>
  <c r="BV242" i="10"/>
  <c r="BW210" i="10"/>
  <c r="BV210" i="10"/>
  <c r="BW178" i="10"/>
  <c r="BV178" i="10"/>
  <c r="BW146" i="10"/>
  <c r="BV146" i="10"/>
  <c r="BW90" i="10"/>
  <c r="BV90" i="10"/>
  <c r="BV145" i="10"/>
  <c r="BW145" i="10"/>
  <c r="BW113" i="10"/>
  <c r="BV113" i="10"/>
  <c r="BW81" i="10"/>
  <c r="BV81" i="10"/>
  <c r="BV49" i="10"/>
  <c r="BW49" i="10"/>
  <c r="BW17" i="10"/>
  <c r="BV17" i="10"/>
  <c r="BW156" i="10"/>
  <c r="BV156" i="10"/>
  <c r="BW124" i="10"/>
  <c r="BV124" i="10"/>
  <c r="BV92" i="10"/>
  <c r="BW92" i="10"/>
  <c r="BV60" i="10"/>
  <c r="BW60" i="10"/>
  <c r="BV28" i="10"/>
  <c r="BW28" i="10"/>
  <c r="BW86" i="10"/>
  <c r="BV86" i="10"/>
  <c r="BW22" i="10"/>
  <c r="BV22" i="10"/>
  <c r="BW911" i="10"/>
  <c r="BV911" i="10"/>
  <c r="BW1099" i="10"/>
  <c r="BV1099" i="10"/>
  <c r="BV703" i="10"/>
  <c r="BW703" i="10"/>
  <c r="BW543" i="10"/>
  <c r="BV543" i="10"/>
  <c r="BW970" i="10"/>
  <c r="BV970" i="10"/>
  <c r="BV810" i="10"/>
  <c r="BW810" i="10"/>
  <c r="BW399" i="10"/>
  <c r="BV399" i="10"/>
  <c r="BW1055" i="10"/>
  <c r="BV1055" i="10"/>
  <c r="BW959" i="10"/>
  <c r="BV959" i="10"/>
  <c r="BW831" i="10"/>
  <c r="BV831" i="10"/>
  <c r="BW1115" i="10"/>
  <c r="BV1115" i="10"/>
  <c r="BW1083" i="10"/>
  <c r="BV1083" i="10"/>
  <c r="BW1051" i="10"/>
  <c r="BV1051" i="10"/>
  <c r="BW1019" i="10"/>
  <c r="BV1019" i="10"/>
  <c r="BW987" i="10"/>
  <c r="BV987" i="10"/>
  <c r="BW955" i="10"/>
  <c r="BV955" i="10"/>
  <c r="BW923" i="10"/>
  <c r="BV923" i="10"/>
  <c r="BW891" i="10"/>
  <c r="BV891" i="10"/>
  <c r="BW859" i="10"/>
  <c r="BV859" i="10"/>
  <c r="BW1118" i="10"/>
  <c r="BV1118" i="10"/>
  <c r="BW1086" i="10"/>
  <c r="BV1086" i="10"/>
  <c r="BW1054" i="10"/>
  <c r="BV1054" i="10"/>
  <c r="BW1022" i="10"/>
  <c r="BV1022" i="10"/>
  <c r="BW1121" i="10"/>
  <c r="BV1121" i="10"/>
  <c r="BW1089" i="10"/>
  <c r="BV1089" i="10"/>
  <c r="BW1057" i="10"/>
  <c r="BV1057" i="10"/>
  <c r="BW1025" i="10"/>
  <c r="BV1025" i="10"/>
  <c r="BW993" i="10"/>
  <c r="BV993" i="10"/>
  <c r="BW961" i="10"/>
  <c r="BV961" i="10"/>
  <c r="BW929" i="10"/>
  <c r="BV929" i="10"/>
  <c r="BW897" i="10"/>
  <c r="BV897" i="10"/>
  <c r="BW865" i="10"/>
  <c r="BV865" i="10"/>
  <c r="BW833" i="10"/>
  <c r="BV833" i="10"/>
  <c r="BW801" i="10"/>
  <c r="BV801" i="10"/>
  <c r="BV1124" i="10"/>
  <c r="BW1124" i="10"/>
  <c r="BV1092" i="10"/>
  <c r="BW1092" i="10"/>
  <c r="BV1060" i="10"/>
  <c r="BW1060" i="10"/>
  <c r="BV1028" i="10"/>
  <c r="BW1028" i="10"/>
  <c r="BV996" i="10"/>
  <c r="BW996" i="10"/>
  <c r="BV964" i="10"/>
  <c r="BW964" i="10"/>
  <c r="BV932" i="10"/>
  <c r="BW932" i="10"/>
  <c r="BV900" i="10"/>
  <c r="BW900" i="10"/>
  <c r="BV868" i="10"/>
  <c r="BW868" i="10"/>
  <c r="BW815" i="10"/>
  <c r="BV815" i="10"/>
  <c r="BV783" i="10"/>
  <c r="BW783" i="10"/>
  <c r="BV751" i="10"/>
  <c r="BW751" i="10"/>
  <c r="BV719" i="10"/>
  <c r="BW719" i="10"/>
  <c r="BV687" i="10"/>
  <c r="BW687" i="10"/>
  <c r="BV655" i="10"/>
  <c r="BW655" i="10"/>
  <c r="BV623" i="10"/>
  <c r="BW623" i="10"/>
  <c r="BW591" i="10"/>
  <c r="BV591" i="10"/>
  <c r="BW559" i="10"/>
  <c r="BV559" i="10"/>
  <c r="BW527" i="10"/>
  <c r="BV527" i="10"/>
  <c r="BV495" i="10"/>
  <c r="BW495" i="10"/>
  <c r="BW986" i="10"/>
  <c r="BV986" i="10"/>
  <c r="BW954" i="10"/>
  <c r="BV954" i="10"/>
  <c r="BV922" i="10"/>
  <c r="BW922" i="10"/>
  <c r="BV890" i="10"/>
  <c r="BW890" i="10"/>
  <c r="BV858" i="10"/>
  <c r="BW858" i="10"/>
  <c r="BV826" i="10"/>
  <c r="BW826" i="10"/>
  <c r="BV794" i="10"/>
  <c r="BW794" i="10"/>
  <c r="BV762" i="10"/>
  <c r="BW762" i="10"/>
  <c r="BV730" i="10"/>
  <c r="BW730" i="10"/>
  <c r="BV698" i="10"/>
  <c r="BW698" i="10"/>
  <c r="BW777" i="10"/>
  <c r="BV777" i="10"/>
  <c r="BW745" i="10"/>
  <c r="BV745" i="10"/>
  <c r="BW713" i="10"/>
  <c r="BV713" i="10"/>
  <c r="BW681" i="10"/>
  <c r="BV681" i="10"/>
  <c r="BW649" i="10"/>
  <c r="BV649" i="10"/>
  <c r="BW617" i="10"/>
  <c r="BV617" i="10"/>
  <c r="BW585" i="10"/>
  <c r="BV585" i="10"/>
  <c r="BW553" i="10"/>
  <c r="BV553" i="10"/>
  <c r="BV521" i="10"/>
  <c r="BW521" i="10"/>
  <c r="BV820" i="10"/>
  <c r="BW820" i="10"/>
  <c r="BW788" i="10"/>
  <c r="BV788" i="10"/>
  <c r="BW756" i="10"/>
  <c r="BV756" i="10"/>
  <c r="BW724" i="10"/>
  <c r="BV724" i="10"/>
  <c r="BW692" i="10"/>
  <c r="BV692" i="10"/>
  <c r="BW660" i="10"/>
  <c r="BV660" i="10"/>
  <c r="BW628" i="10"/>
  <c r="BV628" i="10"/>
  <c r="BW596" i="10"/>
  <c r="BV596" i="10"/>
  <c r="BV564" i="10"/>
  <c r="BW564" i="10"/>
  <c r="BW532" i="10"/>
  <c r="BV532" i="10"/>
  <c r="BV479" i="10"/>
  <c r="BW479" i="10"/>
  <c r="BW447" i="10"/>
  <c r="BV447" i="10"/>
  <c r="BV415" i="10"/>
  <c r="BW415" i="10"/>
  <c r="BW383" i="10"/>
  <c r="BV383" i="10"/>
  <c r="BW351" i="10"/>
  <c r="BV351" i="10"/>
  <c r="BW319" i="10"/>
  <c r="BV319" i="10"/>
  <c r="BW287" i="10"/>
  <c r="BV287" i="10"/>
  <c r="BW255" i="10"/>
  <c r="BV255" i="10"/>
  <c r="BW223" i="10"/>
  <c r="BV223" i="10"/>
  <c r="BW191" i="10"/>
  <c r="BV191" i="10"/>
  <c r="BV646" i="10"/>
  <c r="BW646" i="10"/>
  <c r="BV614" i="10"/>
  <c r="BW614" i="10"/>
  <c r="BW582" i="10"/>
  <c r="BV582" i="10"/>
  <c r="BW550" i="10"/>
  <c r="BV550" i="10"/>
  <c r="BV518" i="10"/>
  <c r="BW518" i="10"/>
  <c r="BV486" i="10"/>
  <c r="BW486" i="10"/>
  <c r="BV454" i="10"/>
  <c r="BW454" i="10"/>
  <c r="BV422" i="10"/>
  <c r="BW422" i="10"/>
  <c r="BV390" i="10"/>
  <c r="BW390" i="10"/>
  <c r="BV358" i="10"/>
  <c r="BW358" i="10"/>
  <c r="BW477" i="10"/>
  <c r="BV477" i="10"/>
  <c r="BW445" i="10"/>
  <c r="BV445" i="10"/>
  <c r="BW413" i="10"/>
  <c r="BV413" i="10"/>
  <c r="BW381" i="10"/>
  <c r="BV381" i="10"/>
  <c r="BV349" i="10"/>
  <c r="BW349" i="10"/>
  <c r="BV317" i="10"/>
  <c r="BW317" i="10"/>
  <c r="BV285" i="10"/>
  <c r="BW285" i="10"/>
  <c r="BV253" i="10"/>
  <c r="BW253" i="10"/>
  <c r="BV221" i="10"/>
  <c r="BW221" i="10"/>
  <c r="BV189" i="10"/>
  <c r="BW189" i="10"/>
  <c r="BW504" i="10"/>
  <c r="BV504" i="10"/>
  <c r="BW472" i="10"/>
  <c r="BV472" i="10"/>
  <c r="BW440" i="10"/>
  <c r="BV440" i="10"/>
  <c r="BW408" i="10"/>
  <c r="BV408" i="10"/>
  <c r="BV376" i="10"/>
  <c r="BW376" i="10"/>
  <c r="BV344" i="10"/>
  <c r="BW344" i="10"/>
  <c r="BV312" i="10"/>
  <c r="BW312" i="10"/>
  <c r="BW280" i="10"/>
  <c r="BV280" i="10"/>
  <c r="BW248" i="10"/>
  <c r="BV248" i="10"/>
  <c r="BW216" i="10"/>
  <c r="BV216" i="10"/>
  <c r="BW184" i="10"/>
  <c r="BV184" i="10"/>
  <c r="BW183" i="10"/>
  <c r="BV183" i="10"/>
  <c r="BW151" i="10"/>
  <c r="BV151" i="10"/>
  <c r="BW119" i="10"/>
  <c r="BV119" i="10"/>
  <c r="BW87" i="10"/>
  <c r="BV87" i="10"/>
  <c r="BW55" i="10"/>
  <c r="BV55" i="10"/>
  <c r="BW23" i="10"/>
  <c r="BV23" i="10"/>
  <c r="BW26" i="10"/>
  <c r="BV26" i="10"/>
  <c r="BW118" i="10"/>
  <c r="BV118" i="10"/>
  <c r="BW334" i="10"/>
  <c r="BV334" i="10"/>
  <c r="BW302" i="10"/>
  <c r="BV302" i="10"/>
  <c r="BW270" i="10"/>
  <c r="BV270" i="10"/>
  <c r="BV238" i="10"/>
  <c r="BW238" i="10"/>
  <c r="BV206" i="10"/>
  <c r="BW206" i="10"/>
  <c r="BV174" i="10"/>
  <c r="BW174" i="10"/>
  <c r="BV142" i="10"/>
  <c r="BW142" i="10"/>
  <c r="BW82" i="10"/>
  <c r="BV82" i="10"/>
  <c r="BV141" i="10"/>
  <c r="BW141" i="10"/>
  <c r="BW109" i="10"/>
  <c r="BV109" i="10"/>
  <c r="BW77" i="10"/>
  <c r="BV77" i="10"/>
  <c r="BW45" i="10"/>
  <c r="BV45" i="10"/>
  <c r="BW13" i="10"/>
  <c r="BV13" i="10"/>
  <c r="BW152" i="10"/>
  <c r="BV152" i="10"/>
  <c r="BV120" i="10"/>
  <c r="BW120" i="10"/>
  <c r="BV88" i="10"/>
  <c r="BW88" i="10"/>
  <c r="BV56" i="10"/>
  <c r="BW56" i="10"/>
  <c r="BV24" i="10"/>
  <c r="BW24" i="10"/>
  <c r="BW78" i="10"/>
  <c r="BV78" i="10"/>
  <c r="BW14" i="10"/>
  <c r="BV14" i="10"/>
  <c r="BW1011" i="10"/>
  <c r="BV1011" i="10"/>
  <c r="BW1103" i="10"/>
  <c r="BV1103" i="10"/>
  <c r="BW943" i="10"/>
  <c r="BV943" i="10"/>
  <c r="BW1067" i="10"/>
  <c r="BV1067" i="10"/>
  <c r="BW875" i="10"/>
  <c r="BV875" i="10"/>
  <c r="BW1102" i="10"/>
  <c r="BV1102" i="10"/>
  <c r="BW1105" i="10"/>
  <c r="BV1105" i="10"/>
  <c r="BW945" i="10"/>
  <c r="BV945" i="10"/>
  <c r="BV1076" i="10"/>
  <c r="BW1076" i="10"/>
  <c r="BV884" i="10"/>
  <c r="BW884" i="10"/>
  <c r="BV735" i="10"/>
  <c r="BW735" i="10"/>
  <c r="BW575" i="10"/>
  <c r="BV575" i="10"/>
  <c r="BW1002" i="10"/>
  <c r="BV1002" i="10"/>
  <c r="BV778" i="10"/>
  <c r="BW778" i="10"/>
  <c r="BW431" i="10"/>
  <c r="BV431" i="10"/>
  <c r="BW1119" i="10"/>
  <c r="BV1119" i="10"/>
  <c r="BW1023" i="10"/>
  <c r="BV1023" i="10"/>
  <c r="BW927" i="10"/>
  <c r="BV927" i="10"/>
  <c r="BW863" i="10"/>
  <c r="BV863" i="10"/>
  <c r="BW1111" i="10"/>
  <c r="BV1111" i="10"/>
  <c r="BW1079" i="10"/>
  <c r="BV1079" i="10"/>
  <c r="BW1047" i="10"/>
  <c r="BV1047" i="10"/>
  <c r="BW1015" i="10"/>
  <c r="BV1015" i="10"/>
  <c r="BW983" i="10"/>
  <c r="BV983" i="10"/>
  <c r="BW951" i="10"/>
  <c r="BV951" i="10"/>
  <c r="BW919" i="10"/>
  <c r="BV919" i="10"/>
  <c r="BW887" i="10"/>
  <c r="BV887" i="10"/>
  <c r="BW855" i="10"/>
  <c r="BV855" i="10"/>
  <c r="BW1114" i="10"/>
  <c r="BV1114" i="10"/>
  <c r="BW1082" i="10"/>
  <c r="BV1082" i="10"/>
  <c r="BW1050" i="10"/>
  <c r="BV1050" i="10"/>
  <c r="BW1018" i="10"/>
  <c r="BV1018" i="10"/>
  <c r="BW1117" i="10"/>
  <c r="BV1117" i="10"/>
  <c r="BW1085" i="10"/>
  <c r="BV1085" i="10"/>
  <c r="BW1053" i="10"/>
  <c r="BV1053" i="10"/>
  <c r="BW1021" i="10"/>
  <c r="BV1021" i="10"/>
  <c r="BW989" i="10"/>
  <c r="BV989" i="10"/>
  <c r="BW957" i="10"/>
  <c r="BV957" i="10"/>
  <c r="BW925" i="10"/>
  <c r="BV925" i="10"/>
  <c r="BW893" i="10"/>
  <c r="BV893" i="10"/>
  <c r="BW861" i="10"/>
  <c r="BV861" i="10"/>
  <c r="BW829" i="10"/>
  <c r="BV829" i="10"/>
  <c r="BW797" i="10"/>
  <c r="BV797" i="10"/>
  <c r="BV1120" i="10"/>
  <c r="BW1120" i="10"/>
  <c r="BV1088" i="10"/>
  <c r="BW1088" i="10"/>
  <c r="BV1056" i="10"/>
  <c r="BW1056" i="10"/>
  <c r="BV1024" i="10"/>
  <c r="BW1024" i="10"/>
  <c r="BV992" i="10"/>
  <c r="BW992" i="10"/>
  <c r="BV960" i="10"/>
  <c r="BW960" i="10"/>
  <c r="BV928" i="10"/>
  <c r="BW928" i="10"/>
  <c r="BV896" i="10"/>
  <c r="BW896" i="10"/>
  <c r="BV864" i="10"/>
  <c r="BW864" i="10"/>
  <c r="BW811" i="10"/>
  <c r="BV811" i="10"/>
  <c r="BV779" i="10"/>
  <c r="BW779" i="10"/>
  <c r="BV747" i="10"/>
  <c r="BW747" i="10"/>
  <c r="BV715" i="10"/>
  <c r="BW715" i="10"/>
  <c r="BV683" i="10"/>
  <c r="BW683" i="10"/>
  <c r="BV651" i="10"/>
  <c r="BW651" i="10"/>
  <c r="BV619" i="10"/>
  <c r="BW619" i="10"/>
  <c r="BW587" i="10"/>
  <c r="BV587" i="10"/>
  <c r="BW555" i="10"/>
  <c r="BV555" i="10"/>
  <c r="BW523" i="10"/>
  <c r="BV523" i="10"/>
  <c r="BW491" i="10"/>
  <c r="BV491" i="10"/>
  <c r="BW1014" i="10"/>
  <c r="BV1014" i="10"/>
  <c r="BW982" i="10"/>
  <c r="BV982" i="10"/>
  <c r="BW950" i="10"/>
  <c r="BV950" i="10"/>
  <c r="BV918" i="10"/>
  <c r="BW918" i="10"/>
  <c r="BV886" i="10"/>
  <c r="BW886" i="10"/>
  <c r="BV854" i="10"/>
  <c r="BW854" i="10"/>
  <c r="BV822" i="10"/>
  <c r="BW822" i="10"/>
  <c r="BV790" i="10"/>
  <c r="BW790" i="10"/>
  <c r="BV758" i="10"/>
  <c r="BW758" i="10"/>
  <c r="BV726" i="10"/>
  <c r="BW726" i="10"/>
  <c r="BV694" i="10"/>
  <c r="BW694" i="10"/>
  <c r="BW773" i="10"/>
  <c r="BV773" i="10"/>
  <c r="BW741" i="10"/>
  <c r="BV741" i="10"/>
  <c r="BW709" i="10"/>
  <c r="BV709" i="10"/>
  <c r="BW677" i="10"/>
  <c r="BV677" i="10"/>
  <c r="BW645" i="10"/>
  <c r="BV645" i="10"/>
  <c r="BW613" i="10"/>
  <c r="BV613" i="10"/>
  <c r="BW581" i="10"/>
  <c r="BV581" i="10"/>
  <c r="BW549" i="10"/>
  <c r="BV549" i="10"/>
  <c r="BW517" i="10"/>
  <c r="BV517" i="10"/>
  <c r="BV848" i="10"/>
  <c r="BW848" i="10"/>
  <c r="BV816" i="10"/>
  <c r="BW816" i="10"/>
  <c r="BW784" i="10"/>
  <c r="BV784" i="10"/>
  <c r="BW752" i="10"/>
  <c r="BV752" i="10"/>
  <c r="BW720" i="10"/>
  <c r="BV720" i="10"/>
  <c r="BW688" i="10"/>
  <c r="BV688" i="10"/>
  <c r="BW656" i="10"/>
  <c r="BV656" i="10"/>
  <c r="BW624" i="10"/>
  <c r="BV624" i="10"/>
  <c r="BW592" i="10"/>
  <c r="BV592" i="10"/>
  <c r="BW560" i="10"/>
  <c r="BV560" i="10"/>
  <c r="BW528" i="10"/>
  <c r="BV528" i="10"/>
  <c r="BW475" i="10"/>
  <c r="BV475" i="10"/>
  <c r="BW443" i="10"/>
  <c r="BV443" i="10"/>
  <c r="BW411" i="10"/>
  <c r="BV411" i="10"/>
  <c r="BW379" i="10"/>
  <c r="BV379" i="10"/>
  <c r="BW347" i="10"/>
  <c r="BV347" i="10"/>
  <c r="BW315" i="10"/>
  <c r="BV315" i="10"/>
  <c r="BW283" i="10"/>
  <c r="BV283" i="10"/>
  <c r="BW251" i="10"/>
  <c r="BV251" i="10"/>
  <c r="BW219" i="10"/>
  <c r="BV219" i="10"/>
  <c r="BW187" i="10"/>
  <c r="BV187" i="10"/>
  <c r="BV674" i="10"/>
  <c r="BW674" i="10"/>
  <c r="BV642" i="10"/>
  <c r="BW642" i="10"/>
  <c r="BW610" i="10"/>
  <c r="BV610" i="10"/>
  <c r="BV578" i="10"/>
  <c r="BW578" i="10"/>
  <c r="BW546" i="10"/>
  <c r="BV546" i="10"/>
  <c r="BV514" i="10"/>
  <c r="BW514" i="10"/>
  <c r="BV482" i="10"/>
  <c r="BW482" i="10"/>
  <c r="BV450" i="10"/>
  <c r="BW450" i="10"/>
  <c r="BV418" i="10"/>
  <c r="BW418" i="10"/>
  <c r="BV386" i="10"/>
  <c r="BW386" i="10"/>
  <c r="BW354" i="10"/>
  <c r="BV354" i="10"/>
  <c r="BW473" i="10"/>
  <c r="BV473" i="10"/>
  <c r="BV441" i="10"/>
  <c r="BW441" i="10"/>
  <c r="BW409" i="10"/>
  <c r="BV409" i="10"/>
  <c r="BV377" i="10"/>
  <c r="BW377" i="10"/>
  <c r="BV345" i="10"/>
  <c r="BW345" i="10"/>
  <c r="BV313" i="10"/>
  <c r="BW313" i="10"/>
  <c r="BV281" i="10"/>
  <c r="BW281" i="10"/>
  <c r="BV249" i="10"/>
  <c r="BW249" i="10"/>
  <c r="BV217" i="10"/>
  <c r="BW217" i="10"/>
  <c r="BV185" i="10"/>
  <c r="BW185" i="10"/>
  <c r="BW500" i="10"/>
  <c r="BV500" i="10"/>
  <c r="BW468" i="10"/>
  <c r="BV468" i="10"/>
  <c r="BW436" i="10"/>
  <c r="BV436" i="10"/>
  <c r="BW404" i="10"/>
  <c r="BV404" i="10"/>
  <c r="BV372" i="10"/>
  <c r="BW372" i="10"/>
  <c r="BV340" i="10"/>
  <c r="BW340" i="10"/>
  <c r="BV308" i="10"/>
  <c r="BW308" i="10"/>
  <c r="BW276" i="10"/>
  <c r="BV276" i="10"/>
  <c r="BW244" i="10"/>
  <c r="BV244" i="10"/>
  <c r="BW212" i="10"/>
  <c r="BV212" i="10"/>
  <c r="BW180" i="10"/>
  <c r="BV180" i="10"/>
  <c r="BW179" i="10"/>
  <c r="BV179" i="10"/>
  <c r="BW147" i="10"/>
  <c r="BV147" i="10"/>
  <c r="BW115" i="10"/>
  <c r="BV115" i="10"/>
  <c r="BW83" i="10"/>
  <c r="BV83" i="10"/>
  <c r="BW51" i="10"/>
  <c r="BV51" i="10"/>
  <c r="BW19" i="10"/>
  <c r="BV19" i="10"/>
  <c r="BW106" i="10"/>
  <c r="BV106" i="10"/>
  <c r="BW330" i="10"/>
  <c r="BV330" i="10"/>
  <c r="BW298" i="10"/>
  <c r="BV298" i="10"/>
  <c r="BW266" i="10"/>
  <c r="BV266" i="10"/>
  <c r="BW234" i="10"/>
  <c r="BV234" i="10"/>
  <c r="BW202" i="10"/>
  <c r="BV202" i="10"/>
  <c r="BW170" i="10"/>
  <c r="BV170" i="10"/>
  <c r="BW138" i="10"/>
  <c r="BV138" i="10"/>
  <c r="BW58" i="10"/>
  <c r="BV58" i="10"/>
  <c r="CF214" i="10"/>
  <c r="CL214" i="10" s="1"/>
  <c r="CC214" i="10"/>
  <c r="BV137" i="10"/>
  <c r="BW137" i="10"/>
  <c r="BV105" i="10"/>
  <c r="BW105" i="10"/>
  <c r="BV73" i="10"/>
  <c r="BW73" i="10"/>
  <c r="BW41" i="10"/>
  <c r="BV41" i="10"/>
  <c r="BW9" i="10"/>
  <c r="BV9" i="10"/>
  <c r="BW148" i="10"/>
  <c r="BV148" i="10"/>
  <c r="BV116" i="10"/>
  <c r="BW116" i="10"/>
  <c r="BV84" i="10"/>
  <c r="BW84" i="10"/>
  <c r="BV52" i="10"/>
  <c r="BW52" i="10"/>
  <c r="BV20" i="10"/>
  <c r="BW20" i="10"/>
  <c r="BW70" i="10"/>
  <c r="BV70" i="10"/>
  <c r="BW6" i="10"/>
  <c r="BV6" i="10"/>
  <c r="BZ1132" i="10"/>
  <c r="CA1132" i="10"/>
  <c r="CA1133" i="10" s="1"/>
  <c r="AD11" i="7"/>
  <c r="AC11" i="7"/>
  <c r="AD10" i="7"/>
  <c r="AC10" i="7"/>
  <c r="AD9" i="7"/>
  <c r="AC9" i="7"/>
  <c r="AB11" i="7"/>
  <c r="AB10" i="7"/>
  <c r="AB9" i="7"/>
  <c r="AB30" i="8"/>
  <c r="AD30" i="8" s="1"/>
  <c r="AB29" i="8"/>
  <c r="AD29" i="8" s="1"/>
  <c r="AD28" i="8"/>
  <c r="AC28" i="8"/>
  <c r="AB28" i="8"/>
  <c r="AC27" i="8"/>
  <c r="AB27" i="8"/>
  <c r="AD27" i="8" s="1"/>
  <c r="AB26" i="8"/>
  <c r="AD26" i="8" s="1"/>
  <c r="AD25" i="8"/>
  <c r="AC25" i="8"/>
  <c r="AB25" i="8"/>
  <c r="AD24" i="8"/>
  <c r="AC24" i="8"/>
  <c r="AB24" i="8"/>
  <c r="AB23" i="8"/>
  <c r="AD23" i="8" s="1"/>
  <c r="AB22" i="8"/>
  <c r="AD22" i="8" s="1"/>
  <c r="AD21" i="8"/>
  <c r="AB21" i="8"/>
  <c r="AC21" i="8" s="1"/>
  <c r="AC20" i="8"/>
  <c r="AB20" i="8"/>
  <c r="AD20" i="8" s="1"/>
  <c r="AB19" i="8"/>
  <c r="AD19" i="8" s="1"/>
  <c r="AB18" i="8"/>
  <c r="AD18" i="8" s="1"/>
  <c r="AD17" i="8"/>
  <c r="AC17" i="8"/>
  <c r="AB17" i="8"/>
  <c r="AD16" i="8"/>
  <c r="AC16" i="8"/>
  <c r="AB16" i="8"/>
  <c r="AB15" i="8"/>
  <c r="AD15" i="8" s="1"/>
  <c r="AB14" i="8"/>
  <c r="AD14" i="8" s="1"/>
  <c r="AD13" i="8"/>
  <c r="AB13" i="8"/>
  <c r="AC13" i="8" s="1"/>
  <c r="AC12" i="8"/>
  <c r="AB12" i="8"/>
  <c r="AD12" i="8" s="1"/>
  <c r="AB11" i="8"/>
  <c r="AD11" i="8" s="1"/>
  <c r="AB10" i="8"/>
  <c r="AD10" i="8" s="1"/>
  <c r="AD9" i="8"/>
  <c r="AC9" i="8"/>
  <c r="AB9" i="8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9" i="5"/>
  <c r="AC10" i="5"/>
  <c r="AB23" i="5"/>
  <c r="AB22" i="5"/>
  <c r="AB21" i="5"/>
  <c r="AB20" i="5"/>
  <c r="AB19" i="5"/>
  <c r="AB18" i="5"/>
  <c r="AB17" i="5"/>
  <c r="AB16" i="5"/>
  <c r="AB15" i="5"/>
  <c r="AB14" i="5"/>
  <c r="AB13" i="5"/>
  <c r="AB12" i="5"/>
  <c r="AB11" i="5"/>
  <c r="AB10" i="5"/>
  <c r="AB9" i="5"/>
  <c r="AB132" i="6"/>
  <c r="AD132" i="6" s="1"/>
  <c r="AB131" i="6"/>
  <c r="AD131" i="6" s="1"/>
  <c r="AD130" i="6"/>
  <c r="AC130" i="6"/>
  <c r="AB130" i="6"/>
  <c r="AC129" i="6"/>
  <c r="AB129" i="6"/>
  <c r="AD129" i="6" s="1"/>
  <c r="AB128" i="6"/>
  <c r="AD128" i="6" s="1"/>
  <c r="AD127" i="6"/>
  <c r="AC127" i="6"/>
  <c r="AB127" i="6"/>
  <c r="AD126" i="6"/>
  <c r="AC126" i="6"/>
  <c r="AB126" i="6"/>
  <c r="AC125" i="6"/>
  <c r="AB125" i="6"/>
  <c r="AD125" i="6" s="1"/>
  <c r="AB124" i="6"/>
  <c r="AD124" i="6" s="1"/>
  <c r="AD123" i="6"/>
  <c r="AB123" i="6"/>
  <c r="AC123" i="6" s="1"/>
  <c r="AD122" i="6"/>
  <c r="AC122" i="6"/>
  <c r="AB122" i="6"/>
  <c r="AB121" i="6"/>
  <c r="AD121" i="6" s="1"/>
  <c r="AB120" i="6"/>
  <c r="AD120" i="6" s="1"/>
  <c r="AD119" i="6"/>
  <c r="AC119" i="6"/>
  <c r="AB119" i="6"/>
  <c r="AD118" i="6"/>
  <c r="AC118" i="6"/>
  <c r="AB118" i="6"/>
  <c r="AC117" i="6"/>
  <c r="AB117" i="6"/>
  <c r="AD117" i="6" s="1"/>
  <c r="AB116" i="6"/>
  <c r="AD116" i="6" s="1"/>
  <c r="AD115" i="6"/>
  <c r="AB115" i="6"/>
  <c r="AC115" i="6" s="1"/>
  <c r="AD114" i="6"/>
  <c r="AC114" i="6"/>
  <c r="AB114" i="6"/>
  <c r="AB113" i="6"/>
  <c r="AD113" i="6" s="1"/>
  <c r="AB112" i="6"/>
  <c r="AD112" i="6" s="1"/>
  <c r="AD111" i="6"/>
  <c r="AC111" i="6"/>
  <c r="AB111" i="6"/>
  <c r="AD110" i="6"/>
  <c r="AC110" i="6"/>
  <c r="AB110" i="6"/>
  <c r="AC109" i="6"/>
  <c r="AB109" i="6"/>
  <c r="AD109" i="6" s="1"/>
  <c r="AB108" i="6"/>
  <c r="AD108" i="6" s="1"/>
  <c r="AD107" i="6"/>
  <c r="AB107" i="6"/>
  <c r="AC107" i="6" s="1"/>
  <c r="AD106" i="6"/>
  <c r="AC106" i="6"/>
  <c r="AB106" i="6"/>
  <c r="AB105" i="6"/>
  <c r="AD105" i="6" s="1"/>
  <c r="AB104" i="6"/>
  <c r="AD104" i="6" s="1"/>
  <c r="AD103" i="6"/>
  <c r="AC103" i="6"/>
  <c r="AB103" i="6"/>
  <c r="AD102" i="6"/>
  <c r="AC102" i="6"/>
  <c r="AB102" i="6"/>
  <c r="AC101" i="6"/>
  <c r="AB101" i="6"/>
  <c r="AD101" i="6" s="1"/>
  <c r="AB100" i="6"/>
  <c r="AD100" i="6" s="1"/>
  <c r="AD99" i="6"/>
  <c r="AB99" i="6"/>
  <c r="AC99" i="6" s="1"/>
  <c r="AD98" i="6"/>
  <c r="AC98" i="6"/>
  <c r="AB98" i="6"/>
  <c r="AB97" i="6"/>
  <c r="AD97" i="6" s="1"/>
  <c r="AB96" i="6"/>
  <c r="AD96" i="6" s="1"/>
  <c r="AD95" i="6"/>
  <c r="AC95" i="6"/>
  <c r="AB95" i="6"/>
  <c r="AD94" i="6"/>
  <c r="AC94" i="6"/>
  <c r="AB94" i="6"/>
  <c r="AB93" i="6"/>
  <c r="AC93" i="6" s="1"/>
  <c r="AB92" i="6"/>
  <c r="AD92" i="6" s="1"/>
  <c r="AD91" i="6"/>
  <c r="AB91" i="6"/>
  <c r="AC91" i="6" s="1"/>
  <c r="AD90" i="6"/>
  <c r="AC90" i="6"/>
  <c r="AB90" i="6"/>
  <c r="AB89" i="6"/>
  <c r="AD89" i="6" s="1"/>
  <c r="AB88" i="6"/>
  <c r="AD88" i="6" s="1"/>
  <c r="AD87" i="6"/>
  <c r="AC87" i="6"/>
  <c r="AB87" i="6"/>
  <c r="AD86" i="6"/>
  <c r="AC86" i="6"/>
  <c r="AB86" i="6"/>
  <c r="AB85" i="6"/>
  <c r="AC85" i="6" s="1"/>
  <c r="AD84" i="6"/>
  <c r="AB84" i="6"/>
  <c r="AC84" i="6" s="1"/>
  <c r="AD83" i="6"/>
  <c r="AB83" i="6"/>
  <c r="AC83" i="6" s="1"/>
  <c r="AD82" i="6"/>
  <c r="AC82" i="6"/>
  <c r="AB82" i="6"/>
  <c r="AB81" i="6"/>
  <c r="AD81" i="6" s="1"/>
  <c r="AB80" i="6"/>
  <c r="AD80" i="6" s="1"/>
  <c r="AD79" i="6"/>
  <c r="AC79" i="6"/>
  <c r="AB79" i="6"/>
  <c r="AD78" i="6"/>
  <c r="AC78" i="6"/>
  <c r="AB78" i="6"/>
  <c r="AB77" i="6"/>
  <c r="AD77" i="6" s="1"/>
  <c r="AD76" i="6"/>
  <c r="AB76" i="6"/>
  <c r="AC76" i="6" s="1"/>
  <c r="AD75" i="6"/>
  <c r="AB75" i="6"/>
  <c r="AC75" i="6" s="1"/>
  <c r="AD74" i="6"/>
  <c r="AC74" i="6"/>
  <c r="AB74" i="6"/>
  <c r="AB73" i="6"/>
  <c r="AD73" i="6" s="1"/>
  <c r="AB72" i="6"/>
  <c r="AD72" i="6" s="1"/>
  <c r="AD71" i="6"/>
  <c r="AC71" i="6"/>
  <c r="AB71" i="6"/>
  <c r="AD70" i="6"/>
  <c r="AC70" i="6"/>
  <c r="AB70" i="6"/>
  <c r="AB69" i="6"/>
  <c r="AC69" i="6" s="1"/>
  <c r="AD68" i="6"/>
  <c r="AB68" i="6"/>
  <c r="AC68" i="6" s="1"/>
  <c r="AD67" i="6"/>
  <c r="AB67" i="6"/>
  <c r="AC67" i="6" s="1"/>
  <c r="AC66" i="6"/>
  <c r="AB66" i="6"/>
  <c r="AD66" i="6" s="1"/>
  <c r="AB65" i="6"/>
  <c r="AD65" i="6" s="1"/>
  <c r="AB64" i="6"/>
  <c r="AD64" i="6" s="1"/>
  <c r="AD63" i="6"/>
  <c r="AC63" i="6"/>
  <c r="AB63" i="6"/>
  <c r="AD62" i="6"/>
  <c r="AC62" i="6"/>
  <c r="AB62" i="6"/>
  <c r="AB61" i="6"/>
  <c r="AD61" i="6" s="1"/>
  <c r="AD60" i="6"/>
  <c r="AB60" i="6"/>
  <c r="AC60" i="6" s="1"/>
  <c r="AD59" i="6"/>
  <c r="AB59" i="6"/>
  <c r="AC59" i="6" s="1"/>
  <c r="AC58" i="6"/>
  <c r="AB58" i="6"/>
  <c r="AD58" i="6" s="1"/>
  <c r="AB57" i="6"/>
  <c r="AD57" i="6" s="1"/>
  <c r="AB56" i="6"/>
  <c r="AD56" i="6" s="1"/>
  <c r="AD55" i="6"/>
  <c r="AC55" i="6"/>
  <c r="AB55" i="6"/>
  <c r="AD54" i="6"/>
  <c r="AC54" i="6"/>
  <c r="AB54" i="6"/>
  <c r="AB53" i="6"/>
  <c r="AC53" i="6" s="1"/>
  <c r="AD52" i="6"/>
  <c r="AB52" i="6"/>
  <c r="AC52" i="6" s="1"/>
  <c r="AD51" i="6"/>
  <c r="AB51" i="6"/>
  <c r="AC51" i="6" s="1"/>
  <c r="AC50" i="6"/>
  <c r="AB50" i="6"/>
  <c r="AD50" i="6" s="1"/>
  <c r="AB49" i="6"/>
  <c r="AD49" i="6" s="1"/>
  <c r="AB48" i="6"/>
  <c r="AD48" i="6" s="1"/>
  <c r="AD47" i="6"/>
  <c r="AC47" i="6"/>
  <c r="AB47" i="6"/>
  <c r="AD46" i="6"/>
  <c r="AC46" i="6"/>
  <c r="AB46" i="6"/>
  <c r="AB45" i="6"/>
  <c r="AD45" i="6" s="1"/>
  <c r="AD44" i="6"/>
  <c r="AB44" i="6"/>
  <c r="AC44" i="6" s="1"/>
  <c r="AD43" i="6"/>
  <c r="AC43" i="6"/>
  <c r="AB43" i="6"/>
  <c r="AB42" i="6"/>
  <c r="AC42" i="6" s="1"/>
  <c r="AB41" i="6"/>
  <c r="AD41" i="6" s="1"/>
  <c r="AB40" i="6"/>
  <c r="AD40" i="6" s="1"/>
  <c r="AD39" i="6"/>
  <c r="AC39" i="6"/>
  <c r="AB39" i="6"/>
  <c r="AD38" i="6"/>
  <c r="AC38" i="6"/>
  <c r="AB38" i="6"/>
  <c r="AB37" i="6"/>
  <c r="AC37" i="6" s="1"/>
  <c r="AD36" i="6"/>
  <c r="AB36" i="6"/>
  <c r="AC36" i="6" s="1"/>
  <c r="AD35" i="6"/>
  <c r="AC35" i="6"/>
  <c r="AB35" i="6"/>
  <c r="AB34" i="6"/>
  <c r="AC34" i="6" s="1"/>
  <c r="AB33" i="6"/>
  <c r="AD33" i="6" s="1"/>
  <c r="AB32" i="6"/>
  <c r="AD32" i="6" s="1"/>
  <c r="AD31" i="6"/>
  <c r="AC31" i="6"/>
  <c r="AB31" i="6"/>
  <c r="AD30" i="6"/>
  <c r="AC30" i="6"/>
  <c r="AB30" i="6"/>
  <c r="AB29" i="6"/>
  <c r="AC29" i="6" s="1"/>
  <c r="AD28" i="6"/>
  <c r="AB28" i="6"/>
  <c r="AC28" i="6" s="1"/>
  <c r="AD27" i="6"/>
  <c r="AC27" i="6"/>
  <c r="AB27" i="6"/>
  <c r="AB26" i="6"/>
  <c r="AC26" i="6" s="1"/>
  <c r="AB25" i="6"/>
  <c r="AD25" i="6" s="1"/>
  <c r="AB24" i="6"/>
  <c r="AD24" i="6" s="1"/>
  <c r="AD23" i="6"/>
  <c r="AC23" i="6"/>
  <c r="AB23" i="6"/>
  <c r="AD22" i="6"/>
  <c r="AC22" i="6"/>
  <c r="AB22" i="6"/>
  <c r="AB21" i="6"/>
  <c r="AD21" i="6" s="1"/>
  <c r="AD20" i="6"/>
  <c r="AB20" i="6"/>
  <c r="AC20" i="6" s="1"/>
  <c r="AD19" i="6"/>
  <c r="AC19" i="6"/>
  <c r="AB19" i="6"/>
  <c r="AB18" i="6"/>
  <c r="AC18" i="6" s="1"/>
  <c r="AB17" i="6"/>
  <c r="AD17" i="6" s="1"/>
  <c r="AB16" i="6"/>
  <c r="AD16" i="6" s="1"/>
  <c r="AD15" i="6"/>
  <c r="AC15" i="6"/>
  <c r="AB15" i="6"/>
  <c r="AD14" i="6"/>
  <c r="AC14" i="6"/>
  <c r="AB14" i="6"/>
  <c r="AB13" i="6"/>
  <c r="AD13" i="6" s="1"/>
  <c r="AD12" i="6"/>
  <c r="AB12" i="6"/>
  <c r="AC12" i="6" s="1"/>
  <c r="AD11" i="6"/>
  <c r="AC11" i="6"/>
  <c r="AB11" i="6"/>
  <c r="AB10" i="6"/>
  <c r="AD10" i="6" s="1"/>
  <c r="AD9" i="6"/>
  <c r="AC9" i="6"/>
  <c r="AB9" i="6"/>
  <c r="CG795" i="10" l="1"/>
  <c r="CL795" i="10"/>
  <c r="CG494" i="10"/>
  <c r="CU494" i="10" s="1"/>
  <c r="CL494" i="10"/>
  <c r="CG663" i="10"/>
  <c r="CU663" i="10" s="1"/>
  <c r="CL663" i="10"/>
  <c r="CG947" i="10"/>
  <c r="CL947" i="10"/>
  <c r="CG492" i="10"/>
  <c r="CL492" i="10"/>
  <c r="CG996" i="10"/>
  <c r="CU996" i="10" s="1"/>
  <c r="CL996" i="10"/>
  <c r="CG514" i="10"/>
  <c r="CU514" i="10" s="1"/>
  <c r="CL514" i="10"/>
  <c r="CG629" i="10"/>
  <c r="CL629" i="10"/>
  <c r="CG491" i="10"/>
  <c r="CL491" i="10"/>
  <c r="CG547" i="10"/>
  <c r="CL547" i="10"/>
  <c r="CG844" i="10"/>
  <c r="CL844" i="10"/>
  <c r="CG403" i="10"/>
  <c r="CL403" i="10"/>
  <c r="CG610" i="10"/>
  <c r="CU610" i="10" s="1"/>
  <c r="CL610" i="10"/>
  <c r="CG1103" i="10"/>
  <c r="CU1103" i="10" s="1"/>
  <c r="CL1103" i="10"/>
  <c r="CG596" i="10"/>
  <c r="CU596" i="10" s="1"/>
  <c r="CL596" i="10"/>
  <c r="CG912" i="10"/>
  <c r="CL912" i="10"/>
  <c r="CG330" i="10"/>
  <c r="CL330" i="10"/>
  <c r="CG659" i="10"/>
  <c r="CL659" i="10"/>
  <c r="CG959" i="10"/>
  <c r="CL959" i="10"/>
  <c r="CG256" i="10"/>
  <c r="CV256" i="10" s="1"/>
  <c r="CL256" i="10"/>
  <c r="CG1008" i="10"/>
  <c r="CL1008" i="10"/>
  <c r="CG554" i="10"/>
  <c r="CL554" i="10"/>
  <c r="CG1033" i="10"/>
  <c r="CL1033" i="10"/>
  <c r="CG874" i="10"/>
  <c r="CL874" i="10"/>
  <c r="CG963" i="10"/>
  <c r="CV963" i="10" s="1"/>
  <c r="CL963" i="10"/>
  <c r="CG472" i="10"/>
  <c r="CU472" i="10" s="1"/>
  <c r="CL472" i="10"/>
  <c r="CG1012" i="10"/>
  <c r="CL1012" i="10"/>
  <c r="CG466" i="10"/>
  <c r="CU466" i="10" s="1"/>
  <c r="CL466" i="10"/>
  <c r="CG447" i="10"/>
  <c r="CL447" i="10"/>
  <c r="CG590" i="10"/>
  <c r="CL590" i="10"/>
  <c r="CG571" i="10"/>
  <c r="CL571" i="10"/>
  <c r="CG871" i="10"/>
  <c r="CL871" i="10"/>
  <c r="CG86" i="10"/>
  <c r="CL86" i="10"/>
  <c r="CG103" i="10"/>
  <c r="CV103" i="10" s="1"/>
  <c r="CL103" i="10"/>
  <c r="CG675" i="10"/>
  <c r="CL675" i="10"/>
  <c r="CG620" i="10"/>
  <c r="CU620" i="10" s="1"/>
  <c r="CL620" i="10"/>
  <c r="CG67" i="10"/>
  <c r="CL67" i="10"/>
  <c r="CG387" i="10"/>
  <c r="CL387" i="10"/>
  <c r="CG913" i="10"/>
  <c r="CV913" i="10" s="1"/>
  <c r="CL913" i="10"/>
  <c r="CG156" i="10"/>
  <c r="CU156" i="10" s="1"/>
  <c r="CL156" i="10"/>
  <c r="CG525" i="10"/>
  <c r="CU525" i="10" s="1"/>
  <c r="CL525" i="10"/>
  <c r="CG100" i="10"/>
  <c r="CL100" i="10"/>
  <c r="CG90" i="10"/>
  <c r="CL90" i="10"/>
  <c r="CG129" i="10"/>
  <c r="CU129" i="10" s="1"/>
  <c r="CL129" i="10"/>
  <c r="CG1120" i="10"/>
  <c r="CL1120" i="10"/>
  <c r="CG395" i="10"/>
  <c r="CL395" i="10"/>
  <c r="CG666" i="10"/>
  <c r="CU666" i="10" s="1"/>
  <c r="CL666" i="10"/>
  <c r="CG894" i="10"/>
  <c r="CL894" i="10"/>
  <c r="CG1015" i="10"/>
  <c r="CU1015" i="10" s="1"/>
  <c r="CL1015" i="10"/>
  <c r="CG1115" i="10"/>
  <c r="CL1115" i="10"/>
  <c r="CG88" i="10"/>
  <c r="CL88" i="10"/>
  <c r="CG120" i="10"/>
  <c r="CL120" i="10"/>
  <c r="CG649" i="10"/>
  <c r="CU649" i="10" s="1"/>
  <c r="CL649" i="10"/>
  <c r="CG336" i="10"/>
  <c r="CU336" i="10" s="1"/>
  <c r="CL336" i="10"/>
  <c r="CG593" i="10"/>
  <c r="CU593" i="10" s="1"/>
  <c r="CL593" i="10"/>
  <c r="CG504" i="10"/>
  <c r="CU504" i="10" s="1"/>
  <c r="CL504" i="10"/>
  <c r="CG269" i="10"/>
  <c r="CV269" i="10" s="1"/>
  <c r="CL269" i="10"/>
  <c r="CG335" i="10"/>
  <c r="CU335" i="10" s="1"/>
  <c r="CL335" i="10"/>
  <c r="CG661" i="10"/>
  <c r="CL661" i="10"/>
  <c r="CG1053" i="10"/>
  <c r="CL1053" i="10"/>
  <c r="CG18" i="10"/>
  <c r="CU18" i="10" s="1"/>
  <c r="CL18" i="10"/>
  <c r="CG908" i="10"/>
  <c r="CL908" i="10"/>
  <c r="CG473" i="10"/>
  <c r="CL473" i="10"/>
  <c r="CG770" i="10"/>
  <c r="CL770" i="10"/>
  <c r="CG707" i="10"/>
  <c r="CL707" i="10"/>
  <c r="CG380" i="10"/>
  <c r="CL380" i="10"/>
  <c r="CG724" i="10"/>
  <c r="CV724" i="10" s="1"/>
  <c r="CL724" i="10"/>
  <c r="CG13" i="10"/>
  <c r="CL13" i="10"/>
  <c r="CG394" i="10"/>
  <c r="CL394" i="10"/>
  <c r="CG755" i="10"/>
  <c r="CU755" i="10" s="1"/>
  <c r="CL755" i="10"/>
  <c r="CG991" i="10"/>
  <c r="CU991" i="10" s="1"/>
  <c r="CL991" i="10"/>
  <c r="CG820" i="10"/>
  <c r="CL820" i="10"/>
  <c r="CG1104" i="10"/>
  <c r="CL1104" i="10"/>
  <c r="CG251" i="10"/>
  <c r="CL251" i="10"/>
  <c r="CG586" i="10"/>
  <c r="CL586" i="10"/>
  <c r="CG841" i="10"/>
  <c r="CU841" i="10" s="1"/>
  <c r="CL841" i="10"/>
  <c r="CG1129" i="10"/>
  <c r="CL1129" i="10"/>
  <c r="CG906" i="10"/>
  <c r="CU906" i="10" s="1"/>
  <c r="CL906" i="10"/>
  <c r="CG76" i="10"/>
  <c r="CL76" i="10"/>
  <c r="CG1044" i="10"/>
  <c r="CL1044" i="10"/>
  <c r="CG223" i="10"/>
  <c r="CU223" i="10" s="1"/>
  <c r="CL223" i="10"/>
  <c r="CG581" i="10"/>
  <c r="CV581" i="10" s="1"/>
  <c r="CL581" i="10"/>
  <c r="CG654" i="10"/>
  <c r="CU654" i="10" s="1"/>
  <c r="CL654" i="10"/>
  <c r="CG731" i="10"/>
  <c r="CU731" i="10" s="1"/>
  <c r="CL731" i="10"/>
  <c r="CG1127" i="10"/>
  <c r="CL1127" i="10"/>
  <c r="CG150" i="10"/>
  <c r="CL150" i="10"/>
  <c r="CG261" i="10"/>
  <c r="CU261" i="10" s="1"/>
  <c r="CL261" i="10"/>
  <c r="CG822" i="10"/>
  <c r="CL822" i="10"/>
  <c r="CG1016" i="10"/>
  <c r="CU1016" i="10" s="1"/>
  <c r="CL1016" i="10"/>
  <c r="CG1105" i="10"/>
  <c r="CU1105" i="10" s="1"/>
  <c r="CL1105" i="10"/>
  <c r="CG576" i="10"/>
  <c r="CL576" i="10"/>
  <c r="CG589" i="10"/>
  <c r="CU589" i="10" s="1"/>
  <c r="CL589" i="10"/>
  <c r="CG420" i="10"/>
  <c r="CL420" i="10"/>
  <c r="CG194" i="10"/>
  <c r="CL194" i="10"/>
  <c r="CG201" i="10"/>
  <c r="CV201" i="10" s="1"/>
  <c r="CL201" i="10"/>
  <c r="CG794" i="10"/>
  <c r="CL794" i="10"/>
  <c r="CG1011" i="10"/>
  <c r="CL1011" i="10"/>
  <c r="CG958" i="10"/>
  <c r="CL958" i="10"/>
  <c r="CG1111" i="10"/>
  <c r="CL1111" i="10"/>
  <c r="CG758" i="10"/>
  <c r="CU758" i="10" s="1"/>
  <c r="CL758" i="10"/>
  <c r="CG436" i="10"/>
  <c r="CL436" i="10"/>
  <c r="CG471" i="10"/>
  <c r="CL471" i="10"/>
  <c r="CG828" i="10"/>
  <c r="CU828" i="10" s="1"/>
  <c r="CL828" i="10"/>
  <c r="CG713" i="10"/>
  <c r="CV713" i="10" s="1"/>
  <c r="CL713" i="10"/>
  <c r="CG226" i="10"/>
  <c r="CL226" i="10"/>
  <c r="CG879" i="10"/>
  <c r="CL879" i="10"/>
  <c r="CG720" i="10"/>
  <c r="CL720" i="10"/>
  <c r="CG333" i="10"/>
  <c r="CL333" i="10"/>
  <c r="CG399" i="10"/>
  <c r="CL399" i="10"/>
  <c r="CG789" i="10"/>
  <c r="CL789" i="10"/>
  <c r="CG559" i="10"/>
  <c r="CL559" i="10"/>
  <c r="CG337" i="10"/>
  <c r="CU337" i="10" s="1"/>
  <c r="CL337" i="10"/>
  <c r="CG505" i="10"/>
  <c r="CU505" i="10" s="1"/>
  <c r="CL505" i="10"/>
  <c r="CG783" i="10"/>
  <c r="CL783" i="10"/>
  <c r="CG821" i="10"/>
  <c r="CL821" i="10"/>
  <c r="CG508" i="10"/>
  <c r="CU508" i="10" s="1"/>
  <c r="CL508" i="10"/>
  <c r="CG22" i="10"/>
  <c r="CL22" i="10"/>
  <c r="CG238" i="10"/>
  <c r="CL238" i="10"/>
  <c r="CG1126" i="10"/>
  <c r="CU1126" i="10" s="1"/>
  <c r="CL1126" i="10"/>
  <c r="CG1087" i="10"/>
  <c r="CU1087" i="10" s="1"/>
  <c r="CL1087" i="10"/>
  <c r="CG948" i="10"/>
  <c r="CU948" i="10" s="1"/>
  <c r="CL948" i="10"/>
  <c r="CG334" i="10"/>
  <c r="CU334" i="10" s="1"/>
  <c r="CL334" i="10"/>
  <c r="CG379" i="10"/>
  <c r="CL379" i="10"/>
  <c r="CG618" i="10"/>
  <c r="CU618" i="10" s="1"/>
  <c r="CL618" i="10"/>
  <c r="CG873" i="10"/>
  <c r="CU873" i="10" s="1"/>
  <c r="CL873" i="10"/>
  <c r="CG810" i="10"/>
  <c r="CL810" i="10"/>
  <c r="CG1066" i="10"/>
  <c r="CL1066" i="10"/>
  <c r="CG268" i="10"/>
  <c r="CL268" i="10"/>
  <c r="CG648" i="10"/>
  <c r="CU648" i="10" s="1"/>
  <c r="CL648" i="10"/>
  <c r="CG381" i="10"/>
  <c r="CU381" i="10" s="1"/>
  <c r="CL381" i="10"/>
  <c r="CG319" i="10"/>
  <c r="CL319" i="10"/>
  <c r="CG677" i="10"/>
  <c r="CV677" i="10" s="1"/>
  <c r="CL677" i="10"/>
  <c r="CG718" i="10"/>
  <c r="CL718" i="10"/>
  <c r="CG763" i="10"/>
  <c r="CL763" i="10"/>
  <c r="CG424" i="10"/>
  <c r="CL424" i="10"/>
  <c r="CG896" i="10"/>
  <c r="CU896" i="10" s="1"/>
  <c r="CL896" i="10"/>
  <c r="CG630" i="10"/>
  <c r="CV630" i="10" s="1"/>
  <c r="CL630" i="10"/>
  <c r="CG20" i="10"/>
  <c r="CL20" i="10"/>
  <c r="CG385" i="10"/>
  <c r="CL385" i="10"/>
  <c r="CG1106" i="10"/>
  <c r="CU1106" i="10" s="1"/>
  <c r="CL1106" i="10"/>
  <c r="CG93" i="10"/>
  <c r="CU93" i="10" s="1"/>
  <c r="CL93" i="10"/>
  <c r="CG653" i="10"/>
  <c r="CL653" i="10"/>
  <c r="CG484" i="10"/>
  <c r="CU484" i="10" s="1"/>
  <c r="CL484" i="10"/>
  <c r="CG328" i="10"/>
  <c r="CU328" i="10" s="1"/>
  <c r="CL328" i="10"/>
  <c r="CG233" i="10"/>
  <c r="CL233" i="10"/>
  <c r="CG689" i="10"/>
  <c r="CL689" i="10"/>
  <c r="CG519" i="10"/>
  <c r="CL519" i="10"/>
  <c r="CG1075" i="10"/>
  <c r="CL1075" i="10"/>
  <c r="CG1086" i="10"/>
  <c r="CL1086" i="10"/>
  <c r="CG801" i="10"/>
  <c r="CL801" i="10"/>
  <c r="CG12" i="10"/>
  <c r="CL12" i="10"/>
  <c r="CG565" i="10"/>
  <c r="CL565" i="10"/>
  <c r="CG411" i="10"/>
  <c r="CU411" i="10" s="1"/>
  <c r="CL411" i="10"/>
  <c r="CG899" i="10"/>
  <c r="CL899" i="10"/>
  <c r="CG756" i="10"/>
  <c r="CL756" i="10"/>
  <c r="CG872" i="10"/>
  <c r="CL872" i="10"/>
  <c r="CG418" i="10"/>
  <c r="CU418" i="10" s="1"/>
  <c r="CL418" i="10"/>
  <c r="CG702" i="10"/>
  <c r="CL702" i="10"/>
  <c r="CG898" i="10"/>
  <c r="CL898" i="10"/>
  <c r="CG652" i="10"/>
  <c r="CL652" i="10"/>
  <c r="CG262" i="10"/>
  <c r="CL262" i="10"/>
  <c r="CG665" i="10"/>
  <c r="CL665" i="10"/>
  <c r="CG962" i="10"/>
  <c r="CL962" i="10"/>
  <c r="CG854" i="10"/>
  <c r="CL854" i="10"/>
  <c r="CG520" i="10"/>
  <c r="CL520" i="10"/>
  <c r="CG880" i="10"/>
  <c r="CV880" i="10" s="1"/>
  <c r="CL880" i="10"/>
  <c r="CG437" i="10"/>
  <c r="CV437" i="10" s="1"/>
  <c r="CL437" i="10"/>
  <c r="CG710" i="10"/>
  <c r="CL710" i="10"/>
  <c r="CG895" i="10"/>
  <c r="CL895" i="10"/>
  <c r="CG564" i="10"/>
  <c r="CL564" i="10"/>
  <c r="CG91" i="10"/>
  <c r="CL91" i="10"/>
  <c r="CG366" i="10"/>
  <c r="CL366" i="10"/>
  <c r="CG650" i="10"/>
  <c r="CL650" i="10"/>
  <c r="CG905" i="10"/>
  <c r="CL905" i="10"/>
  <c r="CG842" i="10"/>
  <c r="CL842" i="10"/>
  <c r="CG396" i="10"/>
  <c r="CL396" i="10"/>
  <c r="CG95" i="10"/>
  <c r="CL95" i="10"/>
  <c r="CG402" i="10"/>
  <c r="CU402" i="10" s="1"/>
  <c r="CL402" i="10"/>
  <c r="CG415" i="10"/>
  <c r="CL415" i="10"/>
  <c r="CG773" i="10"/>
  <c r="CL773" i="10"/>
  <c r="CG539" i="10"/>
  <c r="CL539" i="10"/>
  <c r="CG1038" i="10"/>
  <c r="CL1038" i="10"/>
  <c r="CG222" i="10"/>
  <c r="CL222" i="10"/>
  <c r="CG611" i="10"/>
  <c r="CU611" i="10" s="1"/>
  <c r="CL611" i="10"/>
  <c r="CG540" i="10"/>
  <c r="CL540" i="10"/>
  <c r="CG121" i="10"/>
  <c r="CL121" i="10"/>
  <c r="CG417" i="10"/>
  <c r="CU417" i="10" s="1"/>
  <c r="CL417" i="10"/>
  <c r="CG786" i="10"/>
  <c r="CL786" i="10"/>
  <c r="CG907" i="10"/>
  <c r="CL907" i="10"/>
  <c r="CG327" i="10"/>
  <c r="CU327" i="10" s="1"/>
  <c r="CL327" i="10"/>
  <c r="CG886" i="10"/>
  <c r="CL886" i="10"/>
  <c r="CG384" i="10"/>
  <c r="CL384" i="10"/>
  <c r="CG900" i="10"/>
  <c r="CU900" i="10" s="1"/>
  <c r="CL900" i="10"/>
  <c r="CG1088" i="10"/>
  <c r="CU1088" i="10" s="1"/>
  <c r="CL1088" i="10"/>
  <c r="CG382" i="10"/>
  <c r="CL382" i="10"/>
  <c r="CG721" i="10"/>
  <c r="CL721" i="10"/>
  <c r="CG551" i="10"/>
  <c r="CL551" i="10"/>
  <c r="CG1021" i="10"/>
  <c r="CL1021" i="10"/>
  <c r="CG919" i="10"/>
  <c r="CU919" i="10" s="1"/>
  <c r="CL919" i="10"/>
  <c r="CG827" i="10"/>
  <c r="CL827" i="10"/>
  <c r="CC1132" i="10"/>
  <c r="CG1029" i="10"/>
  <c r="CU1029" i="10" s="1"/>
  <c r="CG214" i="10"/>
  <c r="CU214" i="10" s="1"/>
  <c r="AC15" i="8"/>
  <c r="AC23" i="8"/>
  <c r="AC10" i="8"/>
  <c r="AC18" i="8"/>
  <c r="AC26" i="8"/>
  <c r="AC29" i="8"/>
  <c r="AC11" i="8"/>
  <c r="AC19" i="8"/>
  <c r="AC14" i="8"/>
  <c r="AC22" i="8"/>
  <c r="AC30" i="8"/>
  <c r="AC10" i="6"/>
  <c r="AC13" i="6"/>
  <c r="AD18" i="6"/>
  <c r="AC21" i="6"/>
  <c r="AD26" i="6"/>
  <c r="AD34" i="6"/>
  <c r="AD42" i="6"/>
  <c r="AC45" i="6"/>
  <c r="AC61" i="6"/>
  <c r="AC77" i="6"/>
  <c r="AC16" i="6"/>
  <c r="AC24" i="6"/>
  <c r="AD29" i="6"/>
  <c r="AC32" i="6"/>
  <c r="AD37" i="6"/>
  <c r="AC40" i="6"/>
  <c r="AC48" i="6"/>
  <c r="AD53" i="6"/>
  <c r="AC56" i="6"/>
  <c r="AC64" i="6"/>
  <c r="AD69" i="6"/>
  <c r="AC72" i="6"/>
  <c r="AC80" i="6"/>
  <c r="AD85" i="6"/>
  <c r="AC88" i="6"/>
  <c r="AD93" i="6"/>
  <c r="AC96" i="6"/>
  <c r="AC104" i="6"/>
  <c r="AC112" i="6"/>
  <c r="AC120" i="6"/>
  <c r="AC128" i="6"/>
  <c r="AC131" i="6"/>
  <c r="AC33" i="6"/>
  <c r="AC49" i="6"/>
  <c r="AC57" i="6"/>
  <c r="AC97" i="6"/>
  <c r="AC105" i="6"/>
  <c r="AC113" i="6"/>
  <c r="AC121" i="6"/>
  <c r="AC17" i="6"/>
  <c r="AC25" i="6"/>
  <c r="AC41" i="6"/>
  <c r="AC65" i="6"/>
  <c r="AC73" i="6"/>
  <c r="AC81" i="6"/>
  <c r="AC89" i="6"/>
  <c r="AC92" i="6"/>
  <c r="AC100" i="6"/>
  <c r="AC108" i="6"/>
  <c r="AC116" i="6"/>
  <c r="AC124" i="6"/>
  <c r="AC132" i="6"/>
  <c r="CH773" i="10" l="1"/>
  <c r="CM773" i="10" s="1"/>
  <c r="CV773" i="10"/>
  <c r="CH268" i="10"/>
  <c r="CM268" i="10" s="1"/>
  <c r="CV268" i="10"/>
  <c r="CH794" i="10"/>
  <c r="CM794" i="10" s="1"/>
  <c r="CV794" i="10"/>
  <c r="CH13" i="10"/>
  <c r="CM13" i="10" s="1"/>
  <c r="CV13" i="10"/>
  <c r="CH120" i="10"/>
  <c r="CM120" i="10" s="1"/>
  <c r="CV120" i="10"/>
  <c r="CH912" i="10"/>
  <c r="CM912" i="10" s="1"/>
  <c r="CV912" i="10"/>
  <c r="CH629" i="10"/>
  <c r="CM629" i="10" s="1"/>
  <c r="CV629" i="10"/>
  <c r="CH962" i="10"/>
  <c r="CM962" i="10" s="1"/>
  <c r="CV962" i="10"/>
  <c r="CH12" i="10"/>
  <c r="CM12" i="10" s="1"/>
  <c r="CV12" i="10"/>
  <c r="CH519" i="10"/>
  <c r="CM519" i="10" s="1"/>
  <c r="CV519" i="10"/>
  <c r="CH675" i="10"/>
  <c r="CM675" i="10" s="1"/>
  <c r="CV675" i="10"/>
  <c r="CH121" i="10"/>
  <c r="CM121" i="10" s="1"/>
  <c r="CV121" i="10"/>
  <c r="CH879" i="10"/>
  <c r="CM879" i="10" s="1"/>
  <c r="CV879" i="10"/>
  <c r="CH1115" i="10"/>
  <c r="CM1115" i="10" s="1"/>
  <c r="CV1115" i="10"/>
  <c r="CH100" i="10"/>
  <c r="CM100" i="10" s="1"/>
  <c r="CV100" i="10"/>
  <c r="CH554" i="10"/>
  <c r="CM554" i="10" s="1"/>
  <c r="CV554" i="10"/>
  <c r="CH551" i="10"/>
  <c r="CM551" i="10" s="1"/>
  <c r="CV551" i="10"/>
  <c r="CH650" i="10"/>
  <c r="CM650" i="10" s="1"/>
  <c r="CV650" i="10"/>
  <c r="CH520" i="10"/>
  <c r="CM520" i="10" s="1"/>
  <c r="CV520" i="10"/>
  <c r="CH436" i="10"/>
  <c r="CM436" i="10" s="1"/>
  <c r="CV436" i="10"/>
  <c r="CH795" i="10"/>
  <c r="CM795" i="10" s="1"/>
  <c r="CV795" i="10"/>
  <c r="CH895" i="10"/>
  <c r="CM895" i="10" s="1"/>
  <c r="CU895" i="10"/>
  <c r="CH22" i="10"/>
  <c r="CM22" i="10" s="1"/>
  <c r="CU22" i="10"/>
  <c r="CH399" i="10"/>
  <c r="CM399" i="10" s="1"/>
  <c r="CU399" i="10"/>
  <c r="CH1011" i="10"/>
  <c r="CM1011" i="10" s="1"/>
  <c r="CU1011" i="10"/>
  <c r="CH1129" i="10"/>
  <c r="CM1129" i="10" s="1"/>
  <c r="CU1129" i="10"/>
  <c r="CH1104" i="10"/>
  <c r="CM1104" i="10" s="1"/>
  <c r="CU1104" i="10"/>
  <c r="CH707" i="10"/>
  <c r="CM707" i="10" s="1"/>
  <c r="CU707" i="10"/>
  <c r="CH1120" i="10"/>
  <c r="CM1120" i="10" s="1"/>
  <c r="CU1120" i="10"/>
  <c r="CH492" i="10"/>
  <c r="CM492" i="10" s="1"/>
  <c r="CU492" i="10"/>
  <c r="CH907" i="10"/>
  <c r="CM907" i="10" s="1"/>
  <c r="CU907" i="10"/>
  <c r="CH539" i="10"/>
  <c r="CM539" i="10" s="1"/>
  <c r="CU539" i="10"/>
  <c r="CH1086" i="10"/>
  <c r="CM1086" i="10" s="1"/>
  <c r="CU1086" i="10"/>
  <c r="CH233" i="10"/>
  <c r="CM233" i="10" s="1"/>
  <c r="CU233" i="10"/>
  <c r="CH718" i="10"/>
  <c r="CM718" i="10" s="1"/>
  <c r="CU718" i="10"/>
  <c r="CH226" i="10"/>
  <c r="CM226" i="10" s="1"/>
  <c r="CU226" i="10"/>
  <c r="CH420" i="10"/>
  <c r="CM420" i="10" s="1"/>
  <c r="CU420" i="10"/>
  <c r="CH1127" i="10"/>
  <c r="CM1127" i="10" s="1"/>
  <c r="CU1127" i="10"/>
  <c r="CH394" i="10"/>
  <c r="CM394" i="10" s="1"/>
  <c r="CU394" i="10"/>
  <c r="CH67" i="10"/>
  <c r="CM67" i="10" s="1"/>
  <c r="CU67" i="10"/>
  <c r="CH827" i="10"/>
  <c r="CM827" i="10" s="1"/>
  <c r="CU827" i="10"/>
  <c r="CH721" i="10"/>
  <c r="CM721" i="10" s="1"/>
  <c r="CU721" i="10"/>
  <c r="CH384" i="10"/>
  <c r="CM384" i="10" s="1"/>
  <c r="CU384" i="10"/>
  <c r="CH786" i="10"/>
  <c r="CM786" i="10" s="1"/>
  <c r="CU786" i="10"/>
  <c r="CH396" i="10"/>
  <c r="CM396" i="10" s="1"/>
  <c r="CU396" i="10"/>
  <c r="CH366" i="10"/>
  <c r="CM366" i="10" s="1"/>
  <c r="CU366" i="10"/>
  <c r="CH710" i="10"/>
  <c r="CM710" i="10" s="1"/>
  <c r="CU710" i="10"/>
  <c r="CH854" i="10"/>
  <c r="CM854" i="10" s="1"/>
  <c r="CU854" i="10"/>
  <c r="CH652" i="10"/>
  <c r="CM652" i="10" s="1"/>
  <c r="CU652" i="10"/>
  <c r="CH872" i="10"/>
  <c r="CM872" i="10" s="1"/>
  <c r="CU872" i="10"/>
  <c r="CH565" i="10"/>
  <c r="CM565" i="10" s="1"/>
  <c r="CU565" i="10"/>
  <c r="CH1075" i="10"/>
  <c r="CM1075" i="10" s="1"/>
  <c r="CU1075" i="10"/>
  <c r="CH333" i="10"/>
  <c r="CM333" i="10" s="1"/>
  <c r="CU333" i="10"/>
  <c r="CH822" i="10"/>
  <c r="CM822" i="10" s="1"/>
  <c r="CU822" i="10"/>
  <c r="CH1044" i="10"/>
  <c r="CM1044" i="10" s="1"/>
  <c r="CU1044" i="10"/>
  <c r="CH820" i="10"/>
  <c r="CM820" i="10" s="1"/>
  <c r="CU820" i="10"/>
  <c r="CH770" i="10"/>
  <c r="CM770" i="10" s="1"/>
  <c r="CU770" i="10"/>
  <c r="CH1053" i="10"/>
  <c r="CM1053" i="10" s="1"/>
  <c r="CU1053" i="10"/>
  <c r="CH894" i="10"/>
  <c r="CM894" i="10" s="1"/>
  <c r="CU894" i="10"/>
  <c r="CH871" i="10"/>
  <c r="CM871" i="10" s="1"/>
  <c r="CU871" i="10"/>
  <c r="CH874" i="10"/>
  <c r="CM874" i="10" s="1"/>
  <c r="CU874" i="10"/>
  <c r="CH403" i="10"/>
  <c r="CM403" i="10" s="1"/>
  <c r="CU403" i="10"/>
  <c r="CH947" i="10"/>
  <c r="CM947" i="10" s="1"/>
  <c r="CU947" i="10"/>
  <c r="CH382" i="10"/>
  <c r="CM382" i="10" s="1"/>
  <c r="CU382" i="10"/>
  <c r="CH886" i="10"/>
  <c r="CM886" i="10" s="1"/>
  <c r="CU886" i="10"/>
  <c r="CH222" i="10"/>
  <c r="CM222" i="10" s="1"/>
  <c r="CU222" i="10"/>
  <c r="CH415" i="10"/>
  <c r="CM415" i="10" s="1"/>
  <c r="CU415" i="10"/>
  <c r="CH842" i="10"/>
  <c r="CM842" i="10" s="1"/>
  <c r="CU842" i="10"/>
  <c r="CH91" i="10"/>
  <c r="CM91" i="10" s="1"/>
  <c r="CU91" i="10"/>
  <c r="CH898" i="10"/>
  <c r="CM898" i="10" s="1"/>
  <c r="CU898" i="10"/>
  <c r="CH756" i="10"/>
  <c r="CM756" i="10" s="1"/>
  <c r="CU756" i="10"/>
  <c r="CH385" i="10"/>
  <c r="CM385" i="10" s="1"/>
  <c r="CU385" i="10"/>
  <c r="CH424" i="10"/>
  <c r="CM424" i="10" s="1"/>
  <c r="CU424" i="10"/>
  <c r="CH319" i="10"/>
  <c r="CM319" i="10" s="1"/>
  <c r="CU319" i="10"/>
  <c r="CH1066" i="10"/>
  <c r="CM1066" i="10" s="1"/>
  <c r="CU1066" i="10"/>
  <c r="CH379" i="10"/>
  <c r="CM379" i="10" s="1"/>
  <c r="CU379" i="10"/>
  <c r="CH821" i="10"/>
  <c r="CM821" i="10" s="1"/>
  <c r="CU821" i="10"/>
  <c r="CH559" i="10"/>
  <c r="CM559" i="10" s="1"/>
  <c r="CU559" i="10"/>
  <c r="CH720" i="10"/>
  <c r="CM720" i="10" s="1"/>
  <c r="CU720" i="10"/>
  <c r="CH1111" i="10"/>
  <c r="CM1111" i="10" s="1"/>
  <c r="CU1111" i="10"/>
  <c r="CH576" i="10"/>
  <c r="CM576" i="10" s="1"/>
  <c r="CU576" i="10"/>
  <c r="CH76" i="10"/>
  <c r="CM76" i="10" s="1"/>
  <c r="CU76" i="10"/>
  <c r="CH586" i="10"/>
  <c r="CM586" i="10" s="1"/>
  <c r="CU586" i="10"/>
  <c r="CH473" i="10"/>
  <c r="CM473" i="10" s="1"/>
  <c r="CU473" i="10"/>
  <c r="CH661" i="10"/>
  <c r="CM661" i="10" s="1"/>
  <c r="CU661" i="10"/>
  <c r="CH88" i="10"/>
  <c r="CM88" i="10" s="1"/>
  <c r="CU88" i="10"/>
  <c r="CH90" i="10"/>
  <c r="CM90" i="10" s="1"/>
  <c r="CU90" i="10"/>
  <c r="CH571" i="10"/>
  <c r="CM571" i="10" s="1"/>
  <c r="CU571" i="10"/>
  <c r="CH1012" i="10"/>
  <c r="CM1012" i="10" s="1"/>
  <c r="CU1012" i="10"/>
  <c r="CH1033" i="10"/>
  <c r="CM1033" i="10" s="1"/>
  <c r="CU1033" i="10"/>
  <c r="CH959" i="10"/>
  <c r="CM959" i="10" s="1"/>
  <c r="CU959" i="10"/>
  <c r="CH844" i="10"/>
  <c r="CM844" i="10" s="1"/>
  <c r="CU844" i="10"/>
  <c r="CH1021" i="10"/>
  <c r="CM1021" i="10" s="1"/>
  <c r="CU1021" i="10"/>
  <c r="CH1038" i="10"/>
  <c r="CM1038" i="10" s="1"/>
  <c r="CU1038" i="10"/>
  <c r="CH905" i="10"/>
  <c r="CM905" i="10" s="1"/>
  <c r="CU905" i="10"/>
  <c r="CH564" i="10"/>
  <c r="CM564" i="10" s="1"/>
  <c r="CU564" i="10"/>
  <c r="CH665" i="10"/>
  <c r="CM665" i="10" s="1"/>
  <c r="CU665" i="10"/>
  <c r="CH702" i="10"/>
  <c r="CM702" i="10" s="1"/>
  <c r="CU702" i="10"/>
  <c r="CH899" i="10"/>
  <c r="CM899" i="10" s="1"/>
  <c r="CU899" i="10"/>
  <c r="CH801" i="10"/>
  <c r="CM801" i="10" s="1"/>
  <c r="CU801" i="10"/>
  <c r="CH689" i="10"/>
  <c r="CM689" i="10" s="1"/>
  <c r="CU689" i="10"/>
  <c r="CH653" i="10"/>
  <c r="CM653" i="10" s="1"/>
  <c r="CU653" i="10"/>
  <c r="CH20" i="10"/>
  <c r="CM20" i="10" s="1"/>
  <c r="CU20" i="10"/>
  <c r="CH763" i="10"/>
  <c r="CM763" i="10" s="1"/>
  <c r="CU763" i="10"/>
  <c r="CH810" i="10"/>
  <c r="CM810" i="10" s="1"/>
  <c r="CU810" i="10"/>
  <c r="CH238" i="10"/>
  <c r="CM238" i="10" s="1"/>
  <c r="CU238" i="10"/>
  <c r="CH783" i="10"/>
  <c r="CM783" i="10" s="1"/>
  <c r="CU783" i="10"/>
  <c r="CH789" i="10"/>
  <c r="CM789" i="10" s="1"/>
  <c r="CU789" i="10"/>
  <c r="CH471" i="10"/>
  <c r="CM471" i="10" s="1"/>
  <c r="CU471" i="10"/>
  <c r="CH958" i="10"/>
  <c r="CM958" i="10" s="1"/>
  <c r="CU958" i="10"/>
  <c r="CH194" i="10"/>
  <c r="CM194" i="10" s="1"/>
  <c r="CU194" i="10"/>
  <c r="CH150" i="10"/>
  <c r="CM150" i="10" s="1"/>
  <c r="CU150" i="10"/>
  <c r="CH251" i="10"/>
  <c r="CM251" i="10" s="1"/>
  <c r="CU251" i="10"/>
  <c r="CH380" i="10"/>
  <c r="CM380" i="10" s="1"/>
  <c r="CU380" i="10"/>
  <c r="CH908" i="10"/>
  <c r="CM908" i="10" s="1"/>
  <c r="CU908" i="10"/>
  <c r="CH395" i="10"/>
  <c r="CM395" i="10" s="1"/>
  <c r="CU395" i="10"/>
  <c r="CH387" i="10"/>
  <c r="CM387" i="10" s="1"/>
  <c r="CU387" i="10"/>
  <c r="CH590" i="10"/>
  <c r="CM590" i="10" s="1"/>
  <c r="CU590" i="10"/>
  <c r="CH659" i="10"/>
  <c r="CM659" i="10" s="1"/>
  <c r="CU659" i="10"/>
  <c r="CH547" i="10"/>
  <c r="CM547" i="10" s="1"/>
  <c r="CU547" i="10"/>
  <c r="CH540" i="10"/>
  <c r="CM540" i="10" s="1"/>
  <c r="CU540" i="10"/>
  <c r="CH95" i="10"/>
  <c r="CM95" i="10" s="1"/>
  <c r="CU95" i="10"/>
  <c r="CH262" i="10"/>
  <c r="CM262" i="10" s="1"/>
  <c r="CU262" i="10"/>
  <c r="CH86" i="10"/>
  <c r="CM86" i="10" s="1"/>
  <c r="CU86" i="10"/>
  <c r="CH447" i="10"/>
  <c r="CM447" i="10" s="1"/>
  <c r="CU447" i="10"/>
  <c r="CH1008" i="10"/>
  <c r="CM1008" i="10" s="1"/>
  <c r="CU1008" i="10"/>
  <c r="CH330" i="10"/>
  <c r="CM330" i="10" s="1"/>
  <c r="CU330" i="10"/>
  <c r="CH491" i="10"/>
  <c r="CM491" i="10" s="1"/>
  <c r="CU491" i="10"/>
  <c r="CH418" i="10"/>
  <c r="CM418" i="10" s="1"/>
  <c r="CT418" i="10"/>
  <c r="CH327" i="10"/>
  <c r="CM327" i="10" s="1"/>
  <c r="CT327" i="10"/>
  <c r="CH900" i="10"/>
  <c r="CM900" i="10" s="1"/>
  <c r="CT900" i="10"/>
  <c r="CH328" i="10"/>
  <c r="CM328" i="10" s="1"/>
  <c r="CT328" i="10"/>
  <c r="CH1106" i="10"/>
  <c r="CM1106" i="10" s="1"/>
  <c r="CT1106" i="10"/>
  <c r="CH896" i="10"/>
  <c r="CM896" i="10" s="1"/>
  <c r="CT896" i="10"/>
  <c r="CH677" i="10"/>
  <c r="CM677" i="10" s="1"/>
  <c r="CT677" i="10"/>
  <c r="CH618" i="10"/>
  <c r="CM618" i="10" s="1"/>
  <c r="CT618" i="10"/>
  <c r="CH1087" i="10"/>
  <c r="CM1087" i="10" s="1"/>
  <c r="CT1087" i="10"/>
  <c r="CH508" i="10"/>
  <c r="CM508" i="10" s="1"/>
  <c r="CT508" i="10"/>
  <c r="CH337" i="10"/>
  <c r="CM337" i="10" s="1"/>
  <c r="CT337" i="10"/>
  <c r="CH713" i="10"/>
  <c r="CM713" i="10" s="1"/>
  <c r="CT713" i="10"/>
  <c r="CH758" i="10"/>
  <c r="CM758" i="10" s="1"/>
  <c r="CT758" i="10"/>
  <c r="CH589" i="10"/>
  <c r="CM589" i="10" s="1"/>
  <c r="CT589" i="10"/>
  <c r="CH731" i="10"/>
  <c r="CM731" i="10" s="1"/>
  <c r="CT731" i="10"/>
  <c r="CH841" i="10"/>
  <c r="CM841" i="10" s="1"/>
  <c r="CT841" i="10"/>
  <c r="CH504" i="10"/>
  <c r="CM504" i="10" s="1"/>
  <c r="CT504" i="10"/>
  <c r="CH129" i="10"/>
  <c r="CM129" i="10" s="1"/>
  <c r="CT129" i="10"/>
  <c r="CH156" i="10"/>
  <c r="CM156" i="10" s="1"/>
  <c r="CT156" i="10"/>
  <c r="CH620" i="10"/>
  <c r="CM620" i="10" s="1"/>
  <c r="CT620" i="10"/>
  <c r="CH466" i="10"/>
  <c r="CM466" i="10" s="1"/>
  <c r="CT466" i="10"/>
  <c r="CH256" i="10"/>
  <c r="CM256" i="10" s="1"/>
  <c r="CT256" i="10"/>
  <c r="CH611" i="10"/>
  <c r="CM611" i="10" s="1"/>
  <c r="CT611" i="10"/>
  <c r="CH919" i="10"/>
  <c r="CM919" i="10" s="1"/>
  <c r="CT919" i="10"/>
  <c r="CH417" i="10"/>
  <c r="CM417" i="10" s="1"/>
  <c r="CT417" i="10"/>
  <c r="CH484" i="10"/>
  <c r="CM484" i="10" s="1"/>
  <c r="CT484" i="10"/>
  <c r="CH1126" i="10"/>
  <c r="CM1126" i="10" s="1"/>
  <c r="CT1126" i="10"/>
  <c r="CH828" i="10"/>
  <c r="CM828" i="10" s="1"/>
  <c r="CT828" i="10"/>
  <c r="CH201" i="10"/>
  <c r="CM201" i="10" s="1"/>
  <c r="CT201" i="10"/>
  <c r="CH261" i="10"/>
  <c r="CM261" i="10" s="1"/>
  <c r="CT261" i="10"/>
  <c r="CH654" i="10"/>
  <c r="CM654" i="10" s="1"/>
  <c r="CT654" i="10"/>
  <c r="CH991" i="10"/>
  <c r="CM991" i="10" s="1"/>
  <c r="CT991" i="10"/>
  <c r="CH724" i="10"/>
  <c r="CM724" i="10" s="1"/>
  <c r="CT724" i="10"/>
  <c r="CH593" i="10"/>
  <c r="CM593" i="10" s="1"/>
  <c r="CT593" i="10"/>
  <c r="CH666" i="10"/>
  <c r="CM666" i="10" s="1"/>
  <c r="CT666" i="10"/>
  <c r="CH913" i="10"/>
  <c r="CM913" i="10" s="1"/>
  <c r="CT913" i="10"/>
  <c r="CH596" i="10"/>
  <c r="CM596" i="10" s="1"/>
  <c r="CT596" i="10"/>
  <c r="CH514" i="10"/>
  <c r="CM514" i="10" s="1"/>
  <c r="CT514" i="10"/>
  <c r="CH663" i="10"/>
  <c r="CM663" i="10" s="1"/>
  <c r="CT663" i="10"/>
  <c r="CH437" i="10"/>
  <c r="CM437" i="10" s="1"/>
  <c r="CT437" i="10"/>
  <c r="CH214" i="10"/>
  <c r="CM214" i="10" s="1"/>
  <c r="CT214" i="10"/>
  <c r="CH381" i="10"/>
  <c r="CM381" i="10" s="1"/>
  <c r="CT381" i="10"/>
  <c r="CH334" i="10"/>
  <c r="CM334" i="10" s="1"/>
  <c r="CT334" i="10"/>
  <c r="CH1105" i="10"/>
  <c r="CM1105" i="10" s="1"/>
  <c r="CT1105" i="10"/>
  <c r="CH581" i="10"/>
  <c r="CM581" i="10" s="1"/>
  <c r="CT581" i="10"/>
  <c r="CH906" i="10"/>
  <c r="CM906" i="10" s="1"/>
  <c r="CT906" i="10"/>
  <c r="CH755" i="10"/>
  <c r="CM755" i="10" s="1"/>
  <c r="CT755" i="10"/>
  <c r="CH335" i="10"/>
  <c r="CM335" i="10" s="1"/>
  <c r="CT335" i="10"/>
  <c r="CH336" i="10"/>
  <c r="CM336" i="10" s="1"/>
  <c r="CT336" i="10"/>
  <c r="CH103" i="10"/>
  <c r="CM103" i="10" s="1"/>
  <c r="CT103" i="10"/>
  <c r="CH472" i="10"/>
  <c r="CM472" i="10" s="1"/>
  <c r="CT472" i="10"/>
  <c r="CH1103" i="10"/>
  <c r="CM1103" i="10" s="1"/>
  <c r="CT1103" i="10"/>
  <c r="CH996" i="10"/>
  <c r="CM996" i="10" s="1"/>
  <c r="CT996" i="10"/>
  <c r="CH494" i="10"/>
  <c r="CM494" i="10" s="1"/>
  <c r="CT494" i="10"/>
  <c r="CH402" i="10"/>
  <c r="CM402" i="10" s="1"/>
  <c r="CT402" i="10"/>
  <c r="CH1029" i="10"/>
  <c r="CM1029" i="10" s="1"/>
  <c r="CT1029" i="10"/>
  <c r="CH1088" i="10"/>
  <c r="CM1088" i="10" s="1"/>
  <c r="CT1088" i="10"/>
  <c r="CH880" i="10"/>
  <c r="CM880" i="10" s="1"/>
  <c r="CT880" i="10"/>
  <c r="CH411" i="10"/>
  <c r="CM411" i="10" s="1"/>
  <c r="CT411" i="10"/>
  <c r="CH93" i="10"/>
  <c r="CM93" i="10" s="1"/>
  <c r="CT93" i="10"/>
  <c r="CH630" i="10"/>
  <c r="CM630" i="10" s="1"/>
  <c r="CT630" i="10"/>
  <c r="CH648" i="10"/>
  <c r="CM648" i="10" s="1"/>
  <c r="CT648" i="10"/>
  <c r="CH873" i="10"/>
  <c r="CM873" i="10" s="1"/>
  <c r="CT873" i="10"/>
  <c r="CH948" i="10"/>
  <c r="CM948" i="10" s="1"/>
  <c r="CT948" i="10"/>
  <c r="CH505" i="10"/>
  <c r="CM505" i="10" s="1"/>
  <c r="CT505" i="10"/>
  <c r="CH1016" i="10"/>
  <c r="CM1016" i="10" s="1"/>
  <c r="CT1016" i="10"/>
  <c r="CH223" i="10"/>
  <c r="CM223" i="10" s="1"/>
  <c r="CT223" i="10"/>
  <c r="CH18" i="10"/>
  <c r="CM18" i="10" s="1"/>
  <c r="CT18" i="10"/>
  <c r="CH269" i="10"/>
  <c r="CM269" i="10" s="1"/>
  <c r="CT269" i="10"/>
  <c r="CH649" i="10"/>
  <c r="CM649" i="10" s="1"/>
  <c r="CT649" i="10"/>
  <c r="CH1015" i="10"/>
  <c r="CM1015" i="10" s="1"/>
  <c r="CT1015" i="10"/>
  <c r="CH525" i="10"/>
  <c r="CM525" i="10" s="1"/>
  <c r="CT525" i="10"/>
  <c r="CH963" i="10"/>
  <c r="CM963" i="10" s="1"/>
  <c r="CT963" i="10"/>
  <c r="CH610" i="10"/>
  <c r="CM610" i="10" s="1"/>
  <c r="CT610" i="10"/>
  <c r="P9" i="3"/>
  <c r="P8" i="3"/>
  <c r="P7" i="3"/>
  <c r="P6" i="3"/>
  <c r="P5" i="3"/>
  <c r="P4" i="3"/>
  <c r="P3" i="3"/>
  <c r="P2" i="3"/>
  <c r="CH1132" i="10" l="1"/>
  <c r="CG1132" i="10" s="1"/>
  <c r="AD11" i="1"/>
  <c r="AD10" i="1"/>
  <c r="AD9" i="1"/>
  <c r="AD8" i="1"/>
  <c r="AD7" i="1"/>
  <c r="AD6" i="1"/>
  <c r="AD4" i="1"/>
  <c r="AD3" i="1"/>
  <c r="CH1181" i="10" l="1"/>
</calcChain>
</file>

<file path=xl/sharedStrings.xml><?xml version="1.0" encoding="utf-8"?>
<sst xmlns="http://schemas.openxmlformats.org/spreadsheetml/2006/main" count="42222" uniqueCount="5455">
  <si>
    <t>Packing Specification</t>
  </si>
  <si>
    <t>Item Category</t>
  </si>
  <si>
    <t>Decoration</t>
  </si>
  <si>
    <t>Glass Colour</t>
  </si>
  <si>
    <t>JOB</t>
  </si>
  <si>
    <t>Finish_Type</t>
  </si>
  <si>
    <t>Capacity</t>
  </si>
  <si>
    <t>Process</t>
  </si>
  <si>
    <t>Layers_PP</t>
  </si>
  <si>
    <t>Bottle_Con</t>
  </si>
  <si>
    <t>Item_Code</t>
  </si>
  <si>
    <t>Item_Desc</t>
  </si>
  <si>
    <t>Bott_Tray</t>
  </si>
  <si>
    <t>Trays_Pallet</t>
  </si>
  <si>
    <t>Qty_Pallet</t>
  </si>
  <si>
    <t>Weight_gms</t>
  </si>
  <si>
    <t>Pallet Code</t>
  </si>
  <si>
    <t>CB Tray Code</t>
  </si>
  <si>
    <t>BOX Code</t>
  </si>
  <si>
    <t>Box Rate</t>
  </si>
  <si>
    <t>Bottle/Box</t>
  </si>
  <si>
    <t>Box/Layer</t>
  </si>
  <si>
    <t>Box/Pallet</t>
  </si>
  <si>
    <t>Pallet/Container</t>
  </si>
  <si>
    <t>Box/Container</t>
  </si>
  <si>
    <t>Bottles/Container</t>
  </si>
  <si>
    <t>No. of Extra Trays/Pallet</t>
  </si>
  <si>
    <t>Strapping-In Meters/Pallet</t>
  </si>
  <si>
    <t>Shrink Film in Kgs/Pallet</t>
  </si>
  <si>
    <t>Top Frame Code</t>
  </si>
  <si>
    <t>FINISHED GOODS</t>
  </si>
  <si>
    <t>Plain</t>
  </si>
  <si>
    <t>Flint</t>
  </si>
  <si>
    <t>RUM</t>
  </si>
  <si>
    <t>GME 30.06-31.5 H BVP</t>
  </si>
  <si>
    <t>1000 ML</t>
  </si>
  <si>
    <t>Blow &amp; Blow</t>
  </si>
  <si>
    <t>4 Layers</t>
  </si>
  <si>
    <t>A</t>
  </si>
  <si>
    <t>PFRUM31.5H1000B04A</t>
  </si>
  <si>
    <t>1000 ML RUM EXPORT PACKING - 2410 C</t>
  </si>
  <si>
    <t>3 Layers</t>
  </si>
  <si>
    <t>B</t>
  </si>
  <si>
    <t>PFRUM31.5H1000B03B</t>
  </si>
  <si>
    <t>1000 ML RUM EXPORT PACKING - 24LN2</t>
  </si>
  <si>
    <t>Decorated</t>
  </si>
  <si>
    <t>AXL</t>
  </si>
  <si>
    <t>26-540 TWIST OFF</t>
  </si>
  <si>
    <t>250 ML</t>
  </si>
  <si>
    <t>NNPB</t>
  </si>
  <si>
    <t>10 Layers</t>
  </si>
  <si>
    <t>M</t>
  </si>
  <si>
    <t>DFAXL265400250N10M</t>
  </si>
  <si>
    <t>250ml AXL BOTTLE PRINTED MENABEV - KSA</t>
  </si>
  <si>
    <t>DORICA</t>
  </si>
  <si>
    <t>31.5 MM PP STD (GF-304)</t>
  </si>
  <si>
    <t>D</t>
  </si>
  <si>
    <t>PFDORGF3040250B04D</t>
  </si>
  <si>
    <t>250 ML DORICA  -CHIP BOARD-CGP</t>
  </si>
  <si>
    <t>MIXER</t>
  </si>
  <si>
    <t>26 MM H 126 CROWN</t>
  </si>
  <si>
    <t>200 ML</t>
  </si>
  <si>
    <t>12 Layers</t>
  </si>
  <si>
    <t>C</t>
  </si>
  <si>
    <t>PFMIXH01260200B12C</t>
  </si>
  <si>
    <t>200 ML MIXER FLINT NRB - CGP 24LN2</t>
  </si>
  <si>
    <t>6 Layers</t>
  </si>
  <si>
    <t>E</t>
  </si>
  <si>
    <t>PFMIXH01260200B06E</t>
  </si>
  <si>
    <t>200 ML MIXER FLINT NRB- CGP 24LN2</t>
  </si>
  <si>
    <t>PFMIXH01260200B06D</t>
  </si>
  <si>
    <t>200 ML MIXER FLINT NRB- DELTA</t>
  </si>
  <si>
    <t>Vinegar</t>
  </si>
  <si>
    <t>28 MM BSS</t>
  </si>
  <si>
    <t>473 ML</t>
  </si>
  <si>
    <t>PFVIN28BSS0473B12D</t>
  </si>
  <si>
    <t>473 ML VINEGAR L/W 12L--CGP</t>
  </si>
  <si>
    <t>WORK IN PROGRESS</t>
  </si>
  <si>
    <t>FLASK BOTTLE</t>
  </si>
  <si>
    <t>28 MM GPI 3500 E</t>
  </si>
  <si>
    <t>PFFSK28GPI0200B06B</t>
  </si>
  <si>
    <t>200 ML FLAT FLASK LONG NECK -R-WIP</t>
  </si>
  <si>
    <t>PMTWPALT0014</t>
  </si>
  <si>
    <t>PMTWPALT0013</t>
  </si>
  <si>
    <t>PMTCBTRY0032</t>
  </si>
  <si>
    <t>PMTCBTRY0021</t>
  </si>
  <si>
    <t>PMTCBTRY0021 -1</t>
  </si>
  <si>
    <t>N/A</t>
  </si>
  <si>
    <t>PRODUCTION NOT STARTED</t>
  </si>
  <si>
    <t>PMTWPALT0015</t>
  </si>
  <si>
    <t>PMTCBTRY0036</t>
  </si>
  <si>
    <t>-</t>
  </si>
  <si>
    <t>PMTWPALT0019</t>
  </si>
  <si>
    <t>SAMPLE TAG TAKEN</t>
  </si>
  <si>
    <t>PMTCBTRY0015</t>
  </si>
  <si>
    <t>PMTCBTRY0003</t>
  </si>
  <si>
    <t>Item_Code_WP</t>
  </si>
  <si>
    <t>SumOfCost_BOTTLE</t>
  </si>
  <si>
    <t>Item_Desc_WP</t>
  </si>
  <si>
    <t>DFAXL265400250N10A</t>
  </si>
  <si>
    <t>250ml AXL BOTTLE PRINTED</t>
  </si>
  <si>
    <t>DFAXL265400250N10C</t>
  </si>
  <si>
    <t>250 ML AXL BOTTLE PRINTED JORDAN</t>
  </si>
  <si>
    <t>DFAXL265400250N10D</t>
  </si>
  <si>
    <t>250 ML AXL PRINTED - AL JOMAIH</t>
  </si>
  <si>
    <t>DFAXL265400250N10E</t>
  </si>
  <si>
    <t>250 ML AXL BOTTLE PRINTED-DRC</t>
  </si>
  <si>
    <t>DFAXL265400250N10G</t>
  </si>
  <si>
    <t>250ml AXL BOTTLE PRINTED ORC - GRAPES</t>
  </si>
  <si>
    <t>DFAXL266000237B10A</t>
  </si>
  <si>
    <t>237 ML AXL RB PRINTED</t>
  </si>
  <si>
    <t>DFAXL266000250N09A</t>
  </si>
  <si>
    <t>250 ML AXL PRINTED (IRAQ)</t>
  </si>
  <si>
    <t>DFBAL266000222B09A</t>
  </si>
  <si>
    <t>222ML FLT BALASHI - CHILL PRINTED</t>
  </si>
  <si>
    <t>DFCOK266550250B11G</t>
  </si>
  <si>
    <t>Coca Cola Con Ultra 250ml (Printed)</t>
  </si>
  <si>
    <t>DFCOK266550250N11C</t>
  </si>
  <si>
    <t>Coca Cola NNPB Printed None Price</t>
  </si>
  <si>
    <t>DFCOK266550250N11K</t>
  </si>
  <si>
    <t>250 ML CONTOUR ULTRA NRB - KUWAIT</t>
  </si>
  <si>
    <t>DFCOK266550250N11L</t>
  </si>
  <si>
    <t>250 ML CONTOUR ULTRA NRB - KSA</t>
  </si>
  <si>
    <t>DFCOK266550250N11M</t>
  </si>
  <si>
    <t>250 ML CONTOUR ULTRA NRB- KUWAIT</t>
  </si>
  <si>
    <t>DFFRS266000240B09E</t>
  </si>
  <si>
    <t>240 ML FRUIT SODA 441 PRINTED</t>
  </si>
  <si>
    <t>DFFRSMCA200800B07A</t>
  </si>
  <si>
    <t>800 ML FRUIT SODA PRINTED</t>
  </si>
  <si>
    <t>DFMIR265400250N10B</t>
  </si>
  <si>
    <t>250 ML MIRINDA -17</t>
  </si>
  <si>
    <t>DFMIR265400250N10C</t>
  </si>
  <si>
    <t>250 ML MIRINDA PRINTED JORDAN</t>
  </si>
  <si>
    <t>DFMIR265400250N10D</t>
  </si>
  <si>
    <t>250 ML MIRINDA ORANGE ( AXL) ORC</t>
  </si>
  <si>
    <t>DFPEP265400250N10A</t>
  </si>
  <si>
    <t>250 ML PEPSI PRINTED BOTTLE JORDAN</t>
  </si>
  <si>
    <t>DFRCC266000240B09A</t>
  </si>
  <si>
    <t>240ml RC COLA PRINTED</t>
  </si>
  <si>
    <t>DFRCCMCA200750B07A</t>
  </si>
  <si>
    <t>750 ML R C COLA PRINTED</t>
  </si>
  <si>
    <t>DFRCCMCA200800B07A</t>
  </si>
  <si>
    <t>R.C Cola 800 ml - Printed (7 Layers)</t>
  </si>
  <si>
    <t>DFROO266000240B09A</t>
  </si>
  <si>
    <t>240 ml Root Beer</t>
  </si>
  <si>
    <t>DFSHA265400250N10A</t>
  </si>
  <si>
    <t>250 ML SHANI PRINTED -2017</t>
  </si>
  <si>
    <t>DFSHA265400250N10B</t>
  </si>
  <si>
    <t>250 ML SHANI PRINTED AL JOMAIH</t>
  </si>
  <si>
    <t>DFSIN26DIN0200N11A</t>
  </si>
  <si>
    <t>200 ML SINALCO NRB PRINTED</t>
  </si>
  <si>
    <t>DFSIN26DIN0300N10A</t>
  </si>
  <si>
    <t>300 ML SINALCO NRB PRINTED</t>
  </si>
  <si>
    <t>DG7UP265400250N10B</t>
  </si>
  <si>
    <t>250 ML 7 UP PRINTED-2017</t>
  </si>
  <si>
    <t>DG7UP265400250N10C</t>
  </si>
  <si>
    <t>250 ML 7 UP PRINTED JORDAN</t>
  </si>
  <si>
    <t>DG7UP265400250N10E</t>
  </si>
  <si>
    <t>250 ML 7 UP PRINTED (FS) ORC</t>
  </si>
  <si>
    <t>DG7UP265400250N10F</t>
  </si>
  <si>
    <t>250 ML 7UP PRINTED- KSA</t>
  </si>
  <si>
    <t>DGDEW265400250N10A</t>
  </si>
  <si>
    <t>250ml MOUNTAIN DEW PRINTED</t>
  </si>
  <si>
    <t>DGDEW265400250N10B</t>
  </si>
  <si>
    <t>250 ML MOUNTAIN DEW PRINTED-2017</t>
  </si>
  <si>
    <t>DGDEW265400250N10C</t>
  </si>
  <si>
    <t>250 ML MOUNTAIN DEW JRDN</t>
  </si>
  <si>
    <t>DGDEW265400250N10D</t>
  </si>
  <si>
    <t>250 ML MOUNTAIN DEW  AL JUMAIAH</t>
  </si>
  <si>
    <t>DGDEW265400250N10E</t>
  </si>
  <si>
    <t>250 ML MOUNTAIN DEW  KUWAIT</t>
  </si>
  <si>
    <t>DGDEW266000237B10A</t>
  </si>
  <si>
    <t>237 ML MOUNTAIN DEW  RB PRINTED</t>
  </si>
  <si>
    <t>DGDEW266000250N09A</t>
  </si>
  <si>
    <t>250 ML MOUNTAIN DEW PRINTED (IRAQ)</t>
  </si>
  <si>
    <t>DGJUI266000240B09F</t>
  </si>
  <si>
    <t>240ML JUICY LEMON LW PRINTED</t>
  </si>
  <si>
    <t>DGJUI266000240B09J</t>
  </si>
  <si>
    <t>240ML JUICY LEMON LW PRINTED NEW LOGO</t>
  </si>
  <si>
    <t>DGJUIMCA200800B07A</t>
  </si>
  <si>
    <t>Juicy Lemon 800 ml - Printed (7 Layers)</t>
  </si>
  <si>
    <t>PFALR266550200B12A</t>
  </si>
  <si>
    <t>200ml Al Reem</t>
  </si>
  <si>
    <t>PFALS266000200B11A</t>
  </si>
  <si>
    <t>200 ML AL SHAHEER CSD CROWN FINISH</t>
  </si>
  <si>
    <t>PFALSMCA200200B11A</t>
  </si>
  <si>
    <t>200 ML AL SHAHEER CSD MCA 2</t>
  </si>
  <si>
    <t>PFALSMCA200200B12B</t>
  </si>
  <si>
    <t>200 ML AL SHAHEER CSD MCA-2</t>
  </si>
  <si>
    <t>PFALSMCA200300N11A</t>
  </si>
  <si>
    <t>300 ML AL SHAHEER 5 STAR</t>
  </si>
  <si>
    <t>PFAXL265400250N08A</t>
  </si>
  <si>
    <t>250ml AXL BOTTLE PLAIN</t>
  </si>
  <si>
    <t>PFAXL265400250N09A</t>
  </si>
  <si>
    <t>250ml AXL PEPSI</t>
  </si>
  <si>
    <t>PFAXL265400250N09B</t>
  </si>
  <si>
    <t>250ML AXL BOTTLE PLAIN (9 LAYER)</t>
  </si>
  <si>
    <t>PFAXL265400250N10A</t>
  </si>
  <si>
    <t>250 ML AXL PLAIN</t>
  </si>
  <si>
    <t>PFAXL266000237B08A</t>
  </si>
  <si>
    <t>237 ML AXL PLAIN</t>
  </si>
  <si>
    <t>PFAXL266000250N09A</t>
  </si>
  <si>
    <t>250 ML AXL PLAIN (IRAQ)</t>
  </si>
  <si>
    <t>PFBABH01260200N06A</t>
  </si>
  <si>
    <t>NRB 200 ML BABY CHAM (EMBOSS)</t>
  </si>
  <si>
    <t>PFBAL266000222B08A</t>
  </si>
  <si>
    <t>222 ML FLT BALASHI - PLAIN</t>
  </si>
  <si>
    <t>PFBAL266000222B09A</t>
  </si>
  <si>
    <t>222 ML BALASHI PLAIN</t>
  </si>
  <si>
    <t>PFBDX22PPD0187B06A</t>
  </si>
  <si>
    <t>187 ML BORDEAUX - R2</t>
  </si>
  <si>
    <t>PFCDL56MMB0172P01A</t>
  </si>
  <si>
    <t>3.5" TALL CANDLE JAR - FLINT 24 X 180 BOXES</t>
  </si>
  <si>
    <t>PFCDL56MMB0172P01B</t>
  </si>
  <si>
    <t>3.5" TALL CANDLE JAR - FLINT 24 X 132 BOXES</t>
  </si>
  <si>
    <t>PFCDL56MMB0172P01C</t>
  </si>
  <si>
    <t>3.5" TALL CANDLE JAR - FLINT 12 X 360 BOXES</t>
  </si>
  <si>
    <t>PFCDL56MMB0172P01D</t>
  </si>
  <si>
    <t>3.5" TALL CANDLE JAR - FLINT 12 X 168 BOXES</t>
  </si>
  <si>
    <t>PFCDL56MMB0172P13A</t>
  </si>
  <si>
    <t>3.5" FLINT TALL CANDLE JAR( WIP)</t>
  </si>
  <si>
    <t>PFCDL56MMB0172P25A</t>
  </si>
  <si>
    <t>3.5" FLINT TALL CANDLE JAR</t>
  </si>
  <si>
    <t>PFCDL56MMB0172P26A</t>
  </si>
  <si>
    <t>3.5"  TALL CANDLE JAR - FLINT</t>
  </si>
  <si>
    <t>PFCDL56MMB01B2P12A</t>
  </si>
  <si>
    <t>3.5" FLINT TALL CANDLE JAR 12 PK</t>
  </si>
  <si>
    <t>PFCDL56MMB01B3P24A</t>
  </si>
  <si>
    <t>3.5" FLINT TALL CANDLE JAR 24 PK</t>
  </si>
  <si>
    <t>PFCHIHSSPN0122B12A</t>
  </si>
  <si>
    <t>Chilly Sause 122 ml (12 Layers)</t>
  </si>
  <si>
    <t>PFCID265400250N11A</t>
  </si>
  <si>
    <t>250 ML CIDER</t>
  </si>
  <si>
    <t>PFCID266550250N11B</t>
  </si>
  <si>
    <t>250 ML CIDER CROWN</t>
  </si>
  <si>
    <t>PFCIDMCA200275B10A</t>
  </si>
  <si>
    <t>275 ML CIDER MCA2</t>
  </si>
  <si>
    <t>PFCOC38CTF12OZN06A</t>
  </si>
  <si>
    <t>12 OZ COCKTAIL SAUCE 6 LAYERS CTF</t>
  </si>
  <si>
    <t>PFCOC38CTF12OZN08B</t>
  </si>
  <si>
    <t>12 OZ COCKTAIL SAUCE 8 LAYERS CTF (WIP)</t>
  </si>
  <si>
    <t>PFCOC38MED12OZN06B</t>
  </si>
  <si>
    <t>12 OZ COCKTAIL SAUCE</t>
  </si>
  <si>
    <t>PFCOC38MED12OZN08A</t>
  </si>
  <si>
    <t>12 OZ COCKTAIL SAUCE NNPB 8 LAYERS (WIP)</t>
  </si>
  <si>
    <t>PFCOC38MED12OZP06A</t>
  </si>
  <si>
    <t>12 OZ COCKTAIL SAUCE (WIP)</t>
  </si>
  <si>
    <t>PFCOC38MED12OZP06B</t>
  </si>
  <si>
    <t>12 OZ COCKTAIL SAUCE BOTTLE</t>
  </si>
  <si>
    <t>PFCOC38MED12OZP08B</t>
  </si>
  <si>
    <t>12 OZ COCKTAIL SAUCE 8 LAYERS (WIP)</t>
  </si>
  <si>
    <t>PFCOF38PTO32OZP05A</t>
  </si>
  <si>
    <t>32 OZ COFFEE RETORT</t>
  </si>
  <si>
    <t>PFCOK266550250B09A</t>
  </si>
  <si>
    <t>Coca Cola Contour Ultra 250ml (Plain)</t>
  </si>
  <si>
    <t>PFCOK266550250N09A</t>
  </si>
  <si>
    <t>Coca Cola Contour Ultra 250ml (Plain - NNPB)</t>
  </si>
  <si>
    <t>PFCOK266550250N09B</t>
  </si>
  <si>
    <t>250 ML COCA COLA  CONT. ULTRA PLAIN</t>
  </si>
  <si>
    <t>PFCOS820400300P13B</t>
  </si>
  <si>
    <t>300 ML JAR FLINT</t>
  </si>
  <si>
    <t>PFCOS82GPI0300P12A</t>
  </si>
  <si>
    <t>300 ML CLEAR GLASS ROUND JAR - MG300M</t>
  </si>
  <si>
    <t>PFCSE821300532P10A</t>
  </si>
  <si>
    <t>500 G CHEESE SPREAD JAR</t>
  </si>
  <si>
    <t>PFCSE821300550P10A</t>
  </si>
  <si>
    <t>500 GMS CHEESE SPREAD JAR</t>
  </si>
  <si>
    <t>PFDEL381450285N10A</t>
  </si>
  <si>
    <t>285 Gms DELICIO LONG FINISH</t>
  </si>
  <si>
    <t>PFDOR301690250B04A</t>
  </si>
  <si>
    <t>250 ML DORICA TWIST OFF</t>
  </si>
  <si>
    <t>PFDORGF3040250B04A</t>
  </si>
  <si>
    <t>250 ML DORICA  -CGP</t>
  </si>
  <si>
    <t>PFDORGF3040250B04B</t>
  </si>
  <si>
    <t>250 ML DORICA  - BERLIN</t>
  </si>
  <si>
    <t>PFDORGF3040250B04C</t>
  </si>
  <si>
    <t>250 ML DORICA  - GLASS WORKS</t>
  </si>
  <si>
    <t>PFDORGF3040250B09A</t>
  </si>
  <si>
    <t>250 ML DORICA</t>
  </si>
  <si>
    <t>PFDORGF3040250B09B</t>
  </si>
  <si>
    <t>250 ML DORICA- CGP</t>
  </si>
  <si>
    <t>PFDORGF3040500B04C</t>
  </si>
  <si>
    <t>500 ML DORICA - CGP</t>
  </si>
  <si>
    <t>PFDORGF3040500B04D</t>
  </si>
  <si>
    <t>500 ML DORICA - 4 LAYER</t>
  </si>
  <si>
    <t>PFDORGF3040500B08A</t>
  </si>
  <si>
    <t>500 ML DORICA</t>
  </si>
  <si>
    <t>PFDORGF3040500B08B</t>
  </si>
  <si>
    <t>500 ML DORICA -CGP</t>
  </si>
  <si>
    <t>PFENA266000200N12A</t>
  </si>
  <si>
    <t>200 ML REEM ENERGY DRINK (NRB)</t>
  </si>
  <si>
    <t>PFENA266000250N11A</t>
  </si>
  <si>
    <t>250 ML REEM ENERGY DRINK</t>
  </si>
  <si>
    <t>PFFRS266000240B07A</t>
  </si>
  <si>
    <t>RB 240 ML FRUIT SODA  PLAIN</t>
  </si>
  <si>
    <t>PFFRS266000240B07C</t>
  </si>
  <si>
    <t>240ML FRUIT SODA PLAIN 16</t>
  </si>
  <si>
    <t>PFFRSMCA200800B06A</t>
  </si>
  <si>
    <t>800 ML FRUIT SODA PLAIN</t>
  </si>
  <si>
    <t>PFFSK28GPI0200B06A</t>
  </si>
  <si>
    <t>200 ML FLAT FLASK LONG NECK -R</t>
  </si>
  <si>
    <t>PFFSKGF3050200B06A</t>
  </si>
  <si>
    <t>200 ML FLASK -R2</t>
  </si>
  <si>
    <t>PFGLN28GUA0375B06A</t>
  </si>
  <si>
    <t>RB 375 ML GLEN-R</t>
  </si>
  <si>
    <t>PFGRA38MED16OZP12A</t>
  </si>
  <si>
    <t>16 OZ GRACE</t>
  </si>
  <si>
    <t>PFGRA38MED16OZP12B</t>
  </si>
  <si>
    <t>16 OZ GRACE BOTTLE</t>
  </si>
  <si>
    <t>PFGRA38MED16OZP12C</t>
  </si>
  <si>
    <t>16 OZ GRACE JUICE BOTTLE</t>
  </si>
  <si>
    <t>PFHNYGF3130355B10A</t>
  </si>
  <si>
    <t>355 ML HONEY (AL JABERI )</t>
  </si>
  <si>
    <t>PFHNYGF3130710B08B</t>
  </si>
  <si>
    <t>710 ML AL JABERI BOTTLE</t>
  </si>
  <si>
    <t>PFHOS005OZ0147B10A</t>
  </si>
  <si>
    <t>5oz Hot Sauce</t>
  </si>
  <si>
    <t>PFHOS005OZ0147B12A</t>
  </si>
  <si>
    <t>5oz Hot Sauce 12  BOX</t>
  </si>
  <si>
    <t>PFHOT3142503OZB01A</t>
  </si>
  <si>
    <t>03 OZ HOT SAUCE 24B X 28B X 12L</t>
  </si>
  <si>
    <t>PFHOT3142503OZB06A</t>
  </si>
  <si>
    <t>03 OZ HOT SAUCE WIP</t>
  </si>
  <si>
    <t>PFHOT3142503OZB08A</t>
  </si>
  <si>
    <t>03 OZ HOT SAUCE WIP 8 LAYERS</t>
  </si>
  <si>
    <t>PFHOTHSSPL0088B01A</t>
  </si>
  <si>
    <t>88ml HOT SAUCE NN 24 X 195 BOXES</t>
  </si>
  <si>
    <t>PFHOTHSSPL0088B05B</t>
  </si>
  <si>
    <t>88 ML HOT SAUCE NN 5 LAYER</t>
  </si>
  <si>
    <t>PFHOTHSSPL0088B05C</t>
  </si>
  <si>
    <t>88 ML HOTSAUCE WM NEW</t>
  </si>
  <si>
    <t>PFHOTHSSPL0088B06A</t>
  </si>
  <si>
    <t>88ml HOT SAUCE NN 24 X 174 BOXES</t>
  </si>
  <si>
    <t>PFHOTHSSPL0088B09A</t>
  </si>
  <si>
    <t>HOT SAUCE - 88ml</t>
  </si>
  <si>
    <t>PFHOTHSSPL0088B10A</t>
  </si>
  <si>
    <t>88ml HOT SAUCE NN 10 LAYERS-CGP</t>
  </si>
  <si>
    <t>PFHOTHSSPL0088B10B</t>
  </si>
  <si>
    <t>88ml HOT SAUCE NN 10 LAYERS</t>
  </si>
  <si>
    <t>PFHOTHSSPL0088B12A</t>
  </si>
  <si>
    <t>88 ML HOTSAUCE NN - BOX  PALLET</t>
  </si>
  <si>
    <t>PFHOTHSSPN0100B10A</t>
  </si>
  <si>
    <t>100ML Hot Sauce</t>
  </si>
  <si>
    <t>PFHOTHSSPN0120B09B</t>
  </si>
  <si>
    <t>120 ml Hot Sauce</t>
  </si>
  <si>
    <t>PFHOTHSSPN0150B08A</t>
  </si>
  <si>
    <t>150ML HOT SAUCE</t>
  </si>
  <si>
    <t>PFHOTHSSPW0088B05A</t>
  </si>
  <si>
    <t>HOT SAUCE - 88ml WM (5 Layers)</t>
  </si>
  <si>
    <t>PFHOTHSSPW0088B10A</t>
  </si>
  <si>
    <t>88ml HOT SAUCE WM</t>
  </si>
  <si>
    <t>PFJAR581360263P09A</t>
  </si>
  <si>
    <t>263  ML JAR LW 9 LAYERS</t>
  </si>
  <si>
    <t>PFJAR581360263P19A</t>
  </si>
  <si>
    <t>263  ML JAR LW -2017</t>
  </si>
  <si>
    <t>PFJAR581360263P19B</t>
  </si>
  <si>
    <t>263  ML JAR LW - CGP</t>
  </si>
  <si>
    <t>PFJAR630350258P18A</t>
  </si>
  <si>
    <t>258 ML JAR</t>
  </si>
  <si>
    <t>PFJAR630350258P20A</t>
  </si>
  <si>
    <t>258 ML JAR 20 LAYERS</t>
  </si>
  <si>
    <t>PFJAR631380370P01A</t>
  </si>
  <si>
    <t>370 ML FRIGOKEN JAR 1PLT</t>
  </si>
  <si>
    <t>PFJAR631380370P08B</t>
  </si>
  <si>
    <t>370 ML JAR  08 LAYERS</t>
  </si>
  <si>
    <t>PFJAR631380370P08C</t>
  </si>
  <si>
    <t>370 ML FRIGOKEN JAR -WIP</t>
  </si>
  <si>
    <t>PFJAR631380370P16A</t>
  </si>
  <si>
    <t>370ML  JAR</t>
  </si>
  <si>
    <t>PFJAR631380370P19A</t>
  </si>
  <si>
    <t>370 ML FRIGOKEN JAR</t>
  </si>
  <si>
    <t>PFJAR631380370P19B</t>
  </si>
  <si>
    <t>370 ML ROUND JAR - CGP</t>
  </si>
  <si>
    <t>PFJAR631380410P08A</t>
  </si>
  <si>
    <t>410ml JAR  8 Layers</t>
  </si>
  <si>
    <t>PFJAR631380410P08B</t>
  </si>
  <si>
    <t>410 ML JAR 8 LAYERS</t>
  </si>
  <si>
    <t>PFJAR631380410P16A</t>
  </si>
  <si>
    <t>410ML JAR</t>
  </si>
  <si>
    <t>PFJAR631380526P14A</t>
  </si>
  <si>
    <t>MAYONNAISE 526 ML LIGHT WEIGHT (14 Layers)</t>
  </si>
  <si>
    <t>PFJAR631380526P14B</t>
  </si>
  <si>
    <t>526 ML MAYONNAISE JAR LONG FINISH</t>
  </si>
  <si>
    <t>PFJAR661380971P06A</t>
  </si>
  <si>
    <t>MAYONNAISE 971 ML LIGHT WEIGHT (6 Layers)</t>
  </si>
  <si>
    <t>PFJAR661380971P06D</t>
  </si>
  <si>
    <t>MAYONNAISE 971 ML LIGHT WEIGHT-WIP</t>
  </si>
  <si>
    <t>PFJAR661380971P13A</t>
  </si>
  <si>
    <t>MAYONNAISE 971 ML LIGHT WEIGHT (13 Layers)</t>
  </si>
  <si>
    <t>PFJAR661380971P13C</t>
  </si>
  <si>
    <t>MAYONNAISE 971 ML THREADED (13 Layers)</t>
  </si>
  <si>
    <t>PFJAR661380971P13E</t>
  </si>
  <si>
    <t>MAYONNAISE 971 ML L/W (13 LAYERS) CGP</t>
  </si>
  <si>
    <t>PFJAR820400300P12A</t>
  </si>
  <si>
    <t>300 ML MULTIPURPOSE JAR</t>
  </si>
  <si>
    <t>PFJAR820400300P12B</t>
  </si>
  <si>
    <t>300 ML MULTIPURPOSE JAR FG</t>
  </si>
  <si>
    <t>PFJAR821300580P15B</t>
  </si>
  <si>
    <t>580 ML RESERVE JAR</t>
  </si>
  <si>
    <t>PFJAR821300580P18A</t>
  </si>
  <si>
    <t>580 ML FRIGOKEN JAR</t>
  </si>
  <si>
    <t>PFJAR821300720P11A</t>
  </si>
  <si>
    <t>720  ML ROUND JAR</t>
  </si>
  <si>
    <t>PFJAR821300720P13B</t>
  </si>
  <si>
    <t>720 ML ROUND JAR</t>
  </si>
  <si>
    <t>PFJAR821300720P16A</t>
  </si>
  <si>
    <t>720 ML FRIGOKEN JAR</t>
  </si>
  <si>
    <t>PFJAR833160750P12A</t>
  </si>
  <si>
    <t>750 GRAMS TANG JAR LW 12 TRAYS</t>
  </si>
  <si>
    <t>PFJARGF3160875P12A</t>
  </si>
  <si>
    <t>TANG JAR</t>
  </si>
  <si>
    <t>PFJARGPI700419P15A</t>
  </si>
  <si>
    <t>419 ML JAR</t>
  </si>
  <si>
    <t>PFJARGPI700419P16A</t>
  </si>
  <si>
    <t>419 ML JAR 16 LAYERS</t>
  </si>
  <si>
    <t>PFKET301690250B10A</t>
  </si>
  <si>
    <t>TOMATO KETCHUP</t>
  </si>
  <si>
    <t>PFKET301690250B10C</t>
  </si>
  <si>
    <t>Tomato Ketchup 250ml LW (400*10 Layers)</t>
  </si>
  <si>
    <t>PFKET301690250N11A</t>
  </si>
  <si>
    <t>250 ML TOMATO KETCHUP -2017</t>
  </si>
  <si>
    <t>PFKET301690250N11B</t>
  </si>
  <si>
    <t>250 ML KETCHUP NNPB -2018</t>
  </si>
  <si>
    <t>PFKET301690250N11C</t>
  </si>
  <si>
    <t>250 ML KETCHUP NNPB - CGP</t>
  </si>
  <si>
    <t>PFKET301690320B11A</t>
  </si>
  <si>
    <t>320 GMS KETCHUP</t>
  </si>
  <si>
    <t>PFKET3020814OZN08A</t>
  </si>
  <si>
    <t>14 OZ Tomato Ketchup</t>
  </si>
  <si>
    <t>PFKET3020814OZN11A</t>
  </si>
  <si>
    <t>14OZ FLT KETCHUP HAITI</t>
  </si>
  <si>
    <t>PFKET3020814OZN11C</t>
  </si>
  <si>
    <t>14 OZ FLT KETCHUP JAMAICA</t>
  </si>
  <si>
    <t>PFKET3020814OZN11F</t>
  </si>
  <si>
    <t>14 OZ KETCHUP</t>
  </si>
  <si>
    <t>PFKET381450250B05A</t>
  </si>
  <si>
    <t>TOMATO KETCHUP LONG NECK (5 Layers)</t>
  </si>
  <si>
    <t>PFKET381450250B10A</t>
  </si>
  <si>
    <t>TOMATO KETCHUP LONG NECK</t>
  </si>
  <si>
    <t>PFKIN38MED16OZP05A</t>
  </si>
  <si>
    <t>16 OZ SAUCE BOTTLE (KINDER'S)</t>
  </si>
  <si>
    <t>PFKIN38MED25OZP05A</t>
  </si>
  <si>
    <t>25 OZ SAUCE BOTTLE (KINDER'S)</t>
  </si>
  <si>
    <t>PFLIQ28GPI0750B01A</t>
  </si>
  <si>
    <t>750 ML LIQUOR  12 X 82 BOXES</t>
  </si>
  <si>
    <t>PFLIQ28GPI0750B05A</t>
  </si>
  <si>
    <t>750 ML LIQUOR BOTTLE WIP</t>
  </si>
  <si>
    <t>PFLIQ28GPI0750B05B</t>
  </si>
  <si>
    <t>750 ML LIQUOR  12 X 75 BOXES</t>
  </si>
  <si>
    <t>PFLIQ28GPI0750B08A</t>
  </si>
  <si>
    <t>750 ML LIQUOR 12 X 120 BOX</t>
  </si>
  <si>
    <t>PFMARGF3040250B01A</t>
  </si>
  <si>
    <t>250 ML MARASCA 100 BOXES</t>
  </si>
  <si>
    <t>PFMARGF3040250B05A</t>
  </si>
  <si>
    <t>250 ML MARASCA 5 LAYERS</t>
  </si>
  <si>
    <t>PFMARGF3040250B05B</t>
  </si>
  <si>
    <t>250 ML MARASCA-CGP- 5 LAYERS</t>
  </si>
  <si>
    <t>PFMARGF3040250B09A</t>
  </si>
  <si>
    <t>250 ML MARASCA 9 LAYERS</t>
  </si>
  <si>
    <t>PFMARGF3040250B10A</t>
  </si>
  <si>
    <t>250 ML MARASCA</t>
  </si>
  <si>
    <t>PFMARGF3040250B10C</t>
  </si>
  <si>
    <t>250 ML MARASCA- CGP</t>
  </si>
  <si>
    <t>PFMARGF3040500B01A</t>
  </si>
  <si>
    <t>500 ML MARASCA  55 BOX</t>
  </si>
  <si>
    <t>PFMARGF3040500B01B</t>
  </si>
  <si>
    <t>500 ML MARASCA 62 BOX</t>
  </si>
  <si>
    <t>PFMARGF3040500B04A</t>
  </si>
  <si>
    <t>500 ML MARASCA 4 LAYERS</t>
  </si>
  <si>
    <t>PFMARGF3040500B04B</t>
  </si>
  <si>
    <t>500 ML MARASCA 4 LAYERS-CGP</t>
  </si>
  <si>
    <t>PFMARGF3040500B08A</t>
  </si>
  <si>
    <t>500 ML MARASCA 8 LAYERS</t>
  </si>
  <si>
    <t>PFMARGF3040500B09A</t>
  </si>
  <si>
    <t>500 ML MARASCA</t>
  </si>
  <si>
    <t>PFMARGF3040500B09B</t>
  </si>
  <si>
    <t>500 ML MARASCA 9 LAYERS-CGP</t>
  </si>
  <si>
    <t>PFMIR265400250N08A</t>
  </si>
  <si>
    <t>250ml MIRINDA PLAIN</t>
  </si>
  <si>
    <t>PFMIR265400250N08B</t>
  </si>
  <si>
    <t>250 ML MIRINDA PLAIN 2017</t>
  </si>
  <si>
    <t>PFMIR265400250N08C</t>
  </si>
  <si>
    <t>250 ML MIRINDA PLAIN -17</t>
  </si>
  <si>
    <t>PFMIR265400250N09C</t>
  </si>
  <si>
    <t>250 ML MIRINDA PLAIN 2020</t>
  </si>
  <si>
    <t>PFMIXH01260200B06A</t>
  </si>
  <si>
    <t>200 ML MIXER NRB</t>
  </si>
  <si>
    <t>PFMIXH01260200B06B</t>
  </si>
  <si>
    <t>200 ML MIXER BERLIN</t>
  </si>
  <si>
    <t>PFMIXH01260200B12A</t>
  </si>
  <si>
    <t>200 ML MIXER FLINT NRB</t>
  </si>
  <si>
    <t>PFMLR266000250N11A</t>
  </si>
  <si>
    <t>250 ML MISSION AL REEM PLAIN</t>
  </si>
  <si>
    <t>PFMZN581360260P16A</t>
  </si>
  <si>
    <t>240G MAZOON JAR</t>
  </si>
  <si>
    <t>PFMZN821300550P16A</t>
  </si>
  <si>
    <t>500 G MAZOON JAR</t>
  </si>
  <si>
    <t>PFMZN821300950P11A</t>
  </si>
  <si>
    <t>900 G MAZOON JAR</t>
  </si>
  <si>
    <t>PFNAW265400250N11A</t>
  </si>
  <si>
    <t>250 ML NAWARAS PLAIN TWIST OFF</t>
  </si>
  <si>
    <t>PFPAC631380375P18A</t>
  </si>
  <si>
    <t>375 ML PACO JAR</t>
  </si>
  <si>
    <t>PFPAR58THR0012P01A</t>
  </si>
  <si>
    <t>12 OZ PARAGON JAR THREADED 24 X 48 BOXES</t>
  </si>
  <si>
    <t>PFPAR58THR0012P01B</t>
  </si>
  <si>
    <t>12 OZ PARAGON JAR THREADED 24 X 56 BOXES</t>
  </si>
  <si>
    <t>PFPAR58THR0012P06A</t>
  </si>
  <si>
    <t>12 OZ PARAGON JAR THREADED 24 X 84 BOXES</t>
  </si>
  <si>
    <t>PFPAR58THR0012P07A</t>
  </si>
  <si>
    <t>12 OZ PARAGON JAR THREADED</t>
  </si>
  <si>
    <t>PFPAR58THR0012P11B</t>
  </si>
  <si>
    <t>12 OZ PARAGON JAR THREADED 11 L</t>
  </si>
  <si>
    <t>PFPIN202040220P12A</t>
  </si>
  <si>
    <t>220 G PINAR JAR</t>
  </si>
  <si>
    <t>PFPIN202040220P12B</t>
  </si>
  <si>
    <t>PINAR 200G</t>
  </si>
  <si>
    <t>PFPIN202040255P10A</t>
  </si>
  <si>
    <t>NRB 255 ML ROUND PINAR</t>
  </si>
  <si>
    <t>PFPIN701380532P08A</t>
  </si>
  <si>
    <t>500 G  PINAR JAR</t>
  </si>
  <si>
    <t>PFPIN701380532P08B</t>
  </si>
  <si>
    <t>500 G  PINAR JAR 161 X 8 LAYERS L4</t>
  </si>
  <si>
    <t>PFPON31DSP0750B07C</t>
  </si>
  <si>
    <t>750 ML PONCHE CARIBE</t>
  </si>
  <si>
    <t>PFPRE6320318OZP08A</t>
  </si>
  <si>
    <t>18 OZ PRESERVE LIGHT JAR (WIP)</t>
  </si>
  <si>
    <t>PFPRE6320318OZP17A</t>
  </si>
  <si>
    <t>18 OZ PRESERVE JAR</t>
  </si>
  <si>
    <t>PFPST6313826OZP06B</t>
  </si>
  <si>
    <t>26 OZ PASTA JAR 2 (WIP)</t>
  </si>
  <si>
    <t>PFPST6313826OZP06C</t>
  </si>
  <si>
    <t>26 OZ PASTA JAR FLINT REG</t>
  </si>
  <si>
    <t>PFPST6313826OZP07A</t>
  </si>
  <si>
    <t>26 OZ PASTA JAR (WIP)</t>
  </si>
  <si>
    <t>PFPST6313826OZP13A</t>
  </si>
  <si>
    <t>26 OZ PASTA JAR</t>
  </si>
  <si>
    <t>PFPST6313826OZP13B</t>
  </si>
  <si>
    <t>26 OZ PASTA JAR FLINT</t>
  </si>
  <si>
    <t>PFPST6320324OZP07A</t>
  </si>
  <si>
    <t>24 OZ PASTA JAR WIP</t>
  </si>
  <si>
    <t>PFPST6320324OZP14B</t>
  </si>
  <si>
    <t>24 OZ PASTA JAR</t>
  </si>
  <si>
    <t>PFRAN381450200N13A</t>
  </si>
  <si>
    <t>RANI WIDE MOUTH - 13L (NNPB)</t>
  </si>
  <si>
    <t>PFRAN381450200N13B</t>
  </si>
  <si>
    <t>200 ML RANI JUICE L / W</t>
  </si>
  <si>
    <t>PFRAU381460272N13A</t>
  </si>
  <si>
    <t>272 ML RAUBI</t>
  </si>
  <si>
    <t>PFRAU381460272N13B</t>
  </si>
  <si>
    <t>272 ML RAUBI (IRAQ)</t>
  </si>
  <si>
    <t>PFRAU431571100B08A</t>
  </si>
  <si>
    <t>1100 ML RAUBI 8 LAYERS BB</t>
  </si>
  <si>
    <t>PFRCC266000240B07A</t>
  </si>
  <si>
    <t>240ml RC COLA PLAIN</t>
  </si>
  <si>
    <t>PFRCCMCA200750B06A</t>
  </si>
  <si>
    <t>750 ML R C COLA PLAIN   (6 Layers)</t>
  </si>
  <si>
    <t>PFRCCMCA200800B06A</t>
  </si>
  <si>
    <t>R.C Cola  Plain 800 ml - Plain (6 Layers)</t>
  </si>
  <si>
    <t>PFRES266550180N09B</t>
  </si>
  <si>
    <t>180ML REEM SODA PLAIN</t>
  </si>
  <si>
    <t>PFRES266550180N09C</t>
  </si>
  <si>
    <t>180 ML REEM SODA PLAIN</t>
  </si>
  <si>
    <t>PFRES266550180N14B</t>
  </si>
  <si>
    <t>180 ML REEM SODA (PLAIN)</t>
  </si>
  <si>
    <t>PFRES266550200B12A</t>
  </si>
  <si>
    <t>200 ML REEM SODA PLAIN</t>
  </si>
  <si>
    <t>PFRES266550200N12A</t>
  </si>
  <si>
    <t>NRB 200 ML REEM SODA -LW</t>
  </si>
  <si>
    <t>PFRES266550200N13A</t>
  </si>
  <si>
    <t>200 ML REEM SODA  13 LAYERS</t>
  </si>
  <si>
    <t>PFRSQ450700710P07A</t>
  </si>
  <si>
    <t>24 OZ ROUND SQUARE RO WIP</t>
  </si>
  <si>
    <t>PFRSQ4507024OZP13B</t>
  </si>
  <si>
    <t>24 OZ ROUND SQUARE JAR (THREADED)</t>
  </si>
  <si>
    <t>PFRSQ48PTO09OZP14A</t>
  </si>
  <si>
    <t>9.5 OZ SQUARE ROUND</t>
  </si>
  <si>
    <t>PFRSQ48PTO13OZP05A</t>
  </si>
  <si>
    <t>13.7 OZ ROUND SQUARE BOTTLE(WIP)</t>
  </si>
  <si>
    <t>PFRSQ48PTO13OZP05B</t>
  </si>
  <si>
    <t>13.7 OZ ROUND SQUARE BOTTLE</t>
  </si>
  <si>
    <t>PFRSQ48PTO13OZP12A</t>
  </si>
  <si>
    <t>13.7 OZ SQUARE ROUND</t>
  </si>
  <si>
    <t>PFRSQGPI7024OZP06B</t>
  </si>
  <si>
    <t>24 OZ ROUND SQUARE JAR 2  (WIP)</t>
  </si>
  <si>
    <t>PFRSQGPI7024OZP13A</t>
  </si>
  <si>
    <t>24 OZ ROUND SQUARE JAR</t>
  </si>
  <si>
    <t>PFRST28GUA0180B06A</t>
  </si>
  <si>
    <t>180 ML ROYAL STAG 6 LAYRS</t>
  </si>
  <si>
    <t>PFRST28GUA0180B07C</t>
  </si>
  <si>
    <t>180 ML ROYAL STAG 7 LAYRS</t>
  </si>
  <si>
    <t>PFRUM30EDR0700B07A</t>
  </si>
  <si>
    <t>700 ML WHITE RUM</t>
  </si>
  <si>
    <t>PFRUM31.5H1000B07A</t>
  </si>
  <si>
    <t>1000 ML RUM BOTTLE</t>
  </si>
  <si>
    <t>PFRUM31.5H1000B07B</t>
  </si>
  <si>
    <t>1000 ML RUM  BOTTLE.</t>
  </si>
  <si>
    <t>PFRUM31.5H1000B07C</t>
  </si>
  <si>
    <t>1000 ML RUM  BOTTLE NRB</t>
  </si>
  <si>
    <t>PFRUM31.5H1000B07D</t>
  </si>
  <si>
    <t>1000 ML RUM - EXPORT PACKING</t>
  </si>
  <si>
    <t>PFSHB266000200N12B</t>
  </si>
  <si>
    <t>200 ML SHABI NRB</t>
  </si>
  <si>
    <t>PFSIN26DIN0200N09A</t>
  </si>
  <si>
    <t>200 ML SINALCO NRB (WIP)</t>
  </si>
  <si>
    <t>PFSIN26DIN0300N09A</t>
  </si>
  <si>
    <t>300 ML SINALCO NRB (WIP)</t>
  </si>
  <si>
    <t>PFSLS8204016OZP09A</t>
  </si>
  <si>
    <t>16 OZ SALSA (DV-F009) 9 LAYERS</t>
  </si>
  <si>
    <t>PFSLS8204016OZP10A</t>
  </si>
  <si>
    <t>16 OZ SALSA (DV-F009) WIP</t>
  </si>
  <si>
    <t>PFSLS8204016OZP20B</t>
  </si>
  <si>
    <t>16 OZ SALSA (DV-F009)</t>
  </si>
  <si>
    <t>PFSLS8204016OZP21C</t>
  </si>
  <si>
    <t>16 OZ SALSA JAR</t>
  </si>
  <si>
    <t>PFSLS82GPI24OZP07A</t>
  </si>
  <si>
    <t>24 OZ SALSA (DV-F004) WIP</t>
  </si>
  <si>
    <t>PFSLS82GPI24OZP07B</t>
  </si>
  <si>
    <t>24 OZ SALSA (DV-F004) - WIP</t>
  </si>
  <si>
    <t>PFSLS82GPI24OZP14A</t>
  </si>
  <si>
    <t>24 OZ SALSA (DV-F004)</t>
  </si>
  <si>
    <t>PFSLS82GPI24OZP14B</t>
  </si>
  <si>
    <t>24 OZ SALSA (DV-F004) 14 X 11 BOXES</t>
  </si>
  <si>
    <t>PFSLSGPI5816OZP07A</t>
  </si>
  <si>
    <t>16 OZ SALSA -LV</t>
  </si>
  <si>
    <t>PFSLVGPI5816OZP07A</t>
  </si>
  <si>
    <t>16 OZ SALSA  LV</t>
  </si>
  <si>
    <t>PFSOD26SPL12OZN10A</t>
  </si>
  <si>
    <t>12 OZ ROPP FLINT SODA</t>
  </si>
  <si>
    <t>PFSPA26TCF10OZN12A</t>
  </si>
  <si>
    <t>10 OZ SPARKLING SODA</t>
  </si>
  <si>
    <t>PFSQR55GUA1000B08A</t>
  </si>
  <si>
    <t>NRB 1000 ML SQUARE BOTTLE</t>
  </si>
  <si>
    <t>PFSTD821300458P21A</t>
  </si>
  <si>
    <t>NRB 458 ML STANDARD JAR</t>
  </si>
  <si>
    <t>PFTOF265400200N13A</t>
  </si>
  <si>
    <t>200 ML TWIST OFF</t>
  </si>
  <si>
    <t>PFTOU31.5H0700B07A</t>
  </si>
  <si>
    <t>700 ML TOUFA BOTTLE</t>
  </si>
  <si>
    <t>PFTRO381460250N13B</t>
  </si>
  <si>
    <t>250 ML TROPICANA ROUND 13 LAYERS</t>
  </si>
  <si>
    <t>PFTRO381460250N14A</t>
  </si>
  <si>
    <t>250 ML TROPICANA ROUND</t>
  </si>
  <si>
    <t>PFVERVERSP0250B06A</t>
  </si>
  <si>
    <t>250 ml VERI PERI</t>
  </si>
  <si>
    <t>PFVIMGF3130710B04C</t>
  </si>
  <si>
    <t>710ml Vimto LW 4 layers</t>
  </si>
  <si>
    <t>PFVIMGF3130710B08C</t>
  </si>
  <si>
    <t>710ml Vimto LW</t>
  </si>
  <si>
    <t>PFVIN28BSS0473B06B</t>
  </si>
  <si>
    <t>473 ml Vinegar L/W</t>
  </si>
  <si>
    <t>PFVIN28BSS0473B08A</t>
  </si>
  <si>
    <t>473 ml Vinegar LW  8 Layer</t>
  </si>
  <si>
    <t>PFVIN28BSS0473B12A</t>
  </si>
  <si>
    <t>473 ml Vinegar L/W 12L</t>
  </si>
  <si>
    <t>PFVINMCA200473B12A</t>
  </si>
  <si>
    <t>473 ml Vinegar LW MCA-2</t>
  </si>
  <si>
    <t>PFWHI30EDR0700B05A</t>
  </si>
  <si>
    <t>700ml Whiskey Bottle</t>
  </si>
  <si>
    <t>PFWHI30EDR0700B07A</t>
  </si>
  <si>
    <t>PFWHI30EDR0700B07B</t>
  </si>
  <si>
    <t>700 ML RUM WHISKEY BOTTLE</t>
  </si>
  <si>
    <t>PFWTRMCA200330N08A</t>
  </si>
  <si>
    <t>330 ML WATER BOTTLE</t>
  </si>
  <si>
    <t>PFWTRMCA200750B06A</t>
  </si>
  <si>
    <t>750 ML WATER BOTTLE</t>
  </si>
  <si>
    <t>PFWZYCSS2410OZB01A</t>
  </si>
  <si>
    <t>10 OZ WOOZY-12 x 264  BOXES</t>
  </si>
  <si>
    <t>10 OZ WOOZY-12 x 264  BOXES.</t>
  </si>
  <si>
    <t>PFWZYCSS2410OZB01B</t>
  </si>
  <si>
    <t>10 OZ WOOZY-12 x 120 BOXES</t>
  </si>
  <si>
    <t>PFWZYCSS2410OZB01C</t>
  </si>
  <si>
    <t>10 OZ WOOZY- 6 x 225 BOXES</t>
  </si>
  <si>
    <t>PFWZYCSS2410OZB05A</t>
  </si>
  <si>
    <t>10 OZ WOOZY  -WIP</t>
  </si>
  <si>
    <t>PFWZYCSS2410OZB06A</t>
  </si>
  <si>
    <t>10 OZ WOOZY</t>
  </si>
  <si>
    <t>PFYAMGF3040300B10A</t>
  </si>
  <si>
    <t>300 ML YAMAMA</t>
  </si>
  <si>
    <t>PFYAMGF3040300N10B</t>
  </si>
  <si>
    <t>300 ML YAMAMA NNPB</t>
  </si>
  <si>
    <t>PFYAMGF3040750B08A</t>
  </si>
  <si>
    <t>750 ML YAMAMA</t>
  </si>
  <si>
    <t>PG7UP265400250N08A</t>
  </si>
  <si>
    <t>250ml 7-UP PLAIN</t>
  </si>
  <si>
    <t>PG7UP265400250N08B</t>
  </si>
  <si>
    <t>250 ML 7UP 17</t>
  </si>
  <si>
    <t>PG7UP265400250N08C</t>
  </si>
  <si>
    <t>250 ML 7UP PLAIN 2017</t>
  </si>
  <si>
    <t>PG7UP265400250N09A</t>
  </si>
  <si>
    <t>250 ML 7UP - PLAIN 9LAYERS</t>
  </si>
  <si>
    <t>PGBAL266000222B05A</t>
  </si>
  <si>
    <t>222 ML BALASHI  CHILL PLAIN GREEN 5 LAYERS</t>
  </si>
  <si>
    <t>PGBAL266000222B08A</t>
  </si>
  <si>
    <t>222 ML BALASHI  CHILL PLAIN GREEN</t>
  </si>
  <si>
    <t>PGBAR265400330B09B</t>
  </si>
  <si>
    <t>330 ml BARBICAN BB</t>
  </si>
  <si>
    <t>PGBAR265400330N09A</t>
  </si>
  <si>
    <t>330 ML BARBICAN NNPB 9LAYERS</t>
  </si>
  <si>
    <t>PGBIS265400330N10A</t>
  </si>
  <si>
    <t>330 ML BISTRO</t>
  </si>
  <si>
    <t>PGDEW265400250N09A</t>
  </si>
  <si>
    <t>250 ML MOUNTAIN DEW PLAIN - 9 LAYER</t>
  </si>
  <si>
    <t>PGDEW266000237B08A</t>
  </si>
  <si>
    <t>237 ML MOUNTAIN DEW RB PLAIN</t>
  </si>
  <si>
    <t>PGDEW266000250N09A</t>
  </si>
  <si>
    <t>250 ML MOUNTAIN DEW (IRAQ)</t>
  </si>
  <si>
    <t>PGGRN265400330N10A</t>
  </si>
  <si>
    <t>330 ML GREEN BOTTLE</t>
  </si>
  <si>
    <t>PGGRN266550200N13A</t>
  </si>
  <si>
    <t>200 ML GREEN NAKED</t>
  </si>
  <si>
    <t>PGGRN266550200N13B</t>
  </si>
  <si>
    <t>200 ML GREEN NAKED (NEW NRB)</t>
  </si>
  <si>
    <t>PGHUN266550650B04A</t>
  </si>
  <si>
    <t>650 ML HUNTER 4 LAYERS</t>
  </si>
  <si>
    <t>PGHUN266550650B08A</t>
  </si>
  <si>
    <t>650 ML HUNTER</t>
  </si>
  <si>
    <t>PGJUI266000240B07A</t>
  </si>
  <si>
    <t>Juicy lemon 240 ml - Plain (7 Layers)</t>
  </si>
  <si>
    <t>PGJUI266000240B07C</t>
  </si>
  <si>
    <t>240ML JUICY LEMON</t>
  </si>
  <si>
    <t>PGJUIMCA200800B06A</t>
  </si>
  <si>
    <t>Juicy Lemon 800 ml - Plain (6 Layers)</t>
  </si>
  <si>
    <t>PGKFR266000650B08A</t>
  </si>
  <si>
    <t>650 ML KINGFISHER - BB</t>
  </si>
  <si>
    <t>PGKLS266000650B08A</t>
  </si>
  <si>
    <t>650 ML KALS BEER</t>
  </si>
  <si>
    <t>PGMIXH01260200B06A</t>
  </si>
  <si>
    <t>200 ML MIXER GREEN NRB</t>
  </si>
  <si>
    <t>PGRES266550200B13A</t>
  </si>
  <si>
    <t>200 ML REEM SODA GREEN</t>
  </si>
  <si>
    <t>PGRES266550200N13A</t>
  </si>
  <si>
    <t>200 ML REEM SODA  GREEN</t>
  </si>
  <si>
    <t>PGSPR266550250B09A</t>
  </si>
  <si>
    <t>Sprite 250ml - Plain</t>
  </si>
  <si>
    <t>PGWTRMCA200330N08B</t>
  </si>
  <si>
    <t>330 ML WATER BOTTLE - GREEN</t>
  </si>
  <si>
    <t>PGWTRMCA200750B06A</t>
  </si>
  <si>
    <t>750 ML WATER BOTTLE GREEN</t>
  </si>
  <si>
    <t>PGYAMGF3040300B10A</t>
  </si>
  <si>
    <t>300 ML YAMAMA GREEN</t>
  </si>
  <si>
    <t>PGYAMGF3040750B08A</t>
  </si>
  <si>
    <t>750 ML YAMAMA GREEN</t>
  </si>
  <si>
    <t>PGYAMGF3TY0750B08A</t>
  </si>
  <si>
    <t>POYAMGF3040300B10A</t>
  </si>
  <si>
    <t>300 ML YAMAMA OS</t>
  </si>
  <si>
    <t>POYAMGF3040300N10A</t>
  </si>
  <si>
    <t>300 ML YAMAMA(NNPB) OS</t>
  </si>
  <si>
    <t>POYAMGF3040300N10C</t>
  </si>
  <si>
    <t>300 ML YAMAMA NNPB OS</t>
  </si>
  <si>
    <t>POYAMGF3040750B08A</t>
  </si>
  <si>
    <t>750 ML YAMAMA OS</t>
  </si>
  <si>
    <t>MARASCA</t>
  </si>
  <si>
    <t>PFMARGF3040250B04A</t>
  </si>
  <si>
    <t>250 ML MARASCA- 4 LAYERS GLASSWORKS</t>
  </si>
  <si>
    <t>525.000</t>
  </si>
  <si>
    <t>4.000</t>
  </si>
  <si>
    <t>2,100.000</t>
  </si>
  <si>
    <t>220.000</t>
  </si>
  <si>
    <t>495.000</t>
  </si>
  <si>
    <t>12.000</t>
  </si>
  <si>
    <t>5,940.000</t>
  </si>
  <si>
    <t>160.000</t>
  </si>
  <si>
    <t>484.000</t>
  </si>
  <si>
    <t>6.000</t>
  </si>
  <si>
    <t>2,904.000</t>
  </si>
  <si>
    <t>1000 ML RUM EXPORT PACKING - 2410C</t>
  </si>
  <si>
    <t>182.000</t>
  </si>
  <si>
    <t>3.000</t>
  </si>
  <si>
    <t>546.000</t>
  </si>
  <si>
    <t>1000 ML RUM EXPORT PACKING- 2410C</t>
  </si>
  <si>
    <t>728.000</t>
  </si>
  <si>
    <t>264.000</t>
  </si>
  <si>
    <t>3,168.000</t>
  </si>
  <si>
    <t>442.000</t>
  </si>
  <si>
    <t>2,652.000</t>
  </si>
  <si>
    <t>195.000</t>
  </si>
  <si>
    <t xml:space="preserve">   Item Master Detail Register</t>
  </si>
  <si>
    <t>Item Group</t>
  </si>
  <si>
    <t>Classification</t>
  </si>
  <si>
    <t>Indent Required</t>
  </si>
  <si>
    <t>Item Code</t>
  </si>
  <si>
    <t>Profit Code</t>
  </si>
  <si>
    <t>Item Description</t>
  </si>
  <si>
    <t>Stock/Asset Account</t>
  </si>
  <si>
    <t>Valuation Method</t>
  </si>
  <si>
    <t>P And L Account</t>
  </si>
  <si>
    <t>Speed</t>
  </si>
  <si>
    <t>Bud Speed</t>
  </si>
  <si>
    <t>Primary Unit</t>
  </si>
  <si>
    <t>Crital Code(A/B/C)</t>
  </si>
  <si>
    <t>Inventory (Yes/No)</t>
  </si>
  <si>
    <t>Item Type</t>
  </si>
  <si>
    <t>Pulled Effieciency</t>
  </si>
  <si>
    <t>Hold</t>
  </si>
  <si>
    <t>Bottles Per Layer</t>
  </si>
  <si>
    <t>Trays per Pallet</t>
  </si>
  <si>
    <t>Qty of Pallet</t>
  </si>
  <si>
    <t>Status</t>
  </si>
  <si>
    <t>PACKING MATERIALS</t>
  </si>
  <si>
    <t/>
  </si>
  <si>
    <t>BOTTOM FILM</t>
  </si>
  <si>
    <t>YES</t>
  </si>
  <si>
    <t>PMTBFILM0001</t>
  </si>
  <si>
    <t>CEBTF001</t>
  </si>
  <si>
    <t>BOTTOM FILM, 70 MICRO</t>
  </si>
  <si>
    <t>PACKING MATERIALS INVENTORY</t>
  </si>
  <si>
    <t>W</t>
  </si>
  <si>
    <t>CONSUMPTION/USAGE OF PACKING MATERIALS</t>
  </si>
  <si>
    <t>KGS</t>
  </si>
  <si>
    <t>INVENTORY</t>
  </si>
  <si>
    <t>Active</t>
  </si>
  <si>
    <t>BOTTOM PAD</t>
  </si>
  <si>
    <t>PMTBOPAD0001</t>
  </si>
  <si>
    <t>COBPD002</t>
  </si>
  <si>
    <t>BOTTOM PAD 1115MM X 1420MM</t>
  </si>
  <si>
    <t>NOS</t>
  </si>
  <si>
    <t>PMTBOPAD0002</t>
  </si>
  <si>
    <t>CEBPD001</t>
  </si>
  <si>
    <t>BOTTOM PAD 1.2MX1M</t>
  </si>
  <si>
    <t>PMTBOPAD0004</t>
  </si>
  <si>
    <t>BOTTOM PAD ALCOPOP 1192.5 X 992.5 MM</t>
  </si>
  <si>
    <t>NO</t>
  </si>
  <si>
    <t>CARD BOARD BOX</t>
  </si>
  <si>
    <t>PMTCBBOX0001</t>
  </si>
  <si>
    <t>CECBBOX176</t>
  </si>
  <si>
    <t>176ML HOT SAUCE BOX WITH PARTITION</t>
  </si>
  <si>
    <t>PMTCBBOX0002</t>
  </si>
  <si>
    <t>CB BOX L250 X W170X H180MM B FLUTE 3 PLY B/T RSC 460 GSM 3OZ HS 13PP-24-PACK 022</t>
  </si>
  <si>
    <t>PMTCBBOX0003</t>
  </si>
  <si>
    <t>CB BOX PARTITION 6/4 (24 PCS) SET L245 X H174 5 SLOTS W165 X H174 3 SLOTS 420 GSM E FLUTE 3OZ HS 13PP-24-PACK-022</t>
  </si>
  <si>
    <t>SET</t>
  </si>
  <si>
    <t>PMTCBBOX0004</t>
  </si>
  <si>
    <t>750 ML LIQUIR 12 BOTS 35658-00023,CROSS PARTITION SET LXH: 324 X 286 MM (2 NOS.) WXH: 244 X 286 MM (3 NOS.) "E" FLUTE, 400 GSM</t>
  </si>
  <si>
    <t>PMTCBBOX0005</t>
  </si>
  <si>
    <t>750 ML LIQUIR 12 BOTS 35658-00023, CB BOX L330 X W250X H295MM B FLUTE 3 PLY B/T RSC 460 GSM</t>
  </si>
  <si>
    <t>PMTCBBOX0006</t>
  </si>
  <si>
    <t>12 OZ PARAGON JAR BOX 35658-00025 24 PACK, L 400 X W 270 X H 170 B FLUTE 3 PLY B/T RSC 460 GSM</t>
  </si>
  <si>
    <t>PMTCBBOX0007</t>
  </si>
  <si>
    <t>12 OZ PARAGON JAR PARTITION SET 24 BOT, L394 X H160, W264 X H160 MM -E FLUTE 400 GSM</t>
  </si>
  <si>
    <t>PMTCBBOX0008</t>
  </si>
  <si>
    <t>3.5” CANDLE JAR 24 PACK PARTITION SET, L 351 MM X W 232 MM X H 95 E FLUTE 400 GSM</t>
  </si>
  <si>
    <t>PMTCBBOX0009</t>
  </si>
  <si>
    <t>3.5” CANDLE JAR BOX 24 PACK 35658-00016, L 357 MM X W 238 MM X H 102 MM B FLUTE 3 PLY 460 GSM</t>
  </si>
  <si>
    <t>PMTCBBOX0010</t>
  </si>
  <si>
    <t>3.5” CANDLE JAR 12 PACK PARTITION SET, L 232 MM X W 173 MM X H 95 E FLUTE 400 GSM</t>
  </si>
  <si>
    <t>PMTCBBOX0011</t>
  </si>
  <si>
    <t>3.5” CANDLE JAR 12 PACK BOX 35658-00017, L 238 MM X W 179 MM X H 102 MM B FLUTE 3 PLY 460 GSM</t>
  </si>
  <si>
    <t>PMTCBBOX0012</t>
  </si>
  <si>
    <t>24 OZ SALSA PARTITIONS SETS L355 X H195 X 2 NOS, W265 X H195 X 3 NOS</t>
  </si>
  <si>
    <t>PMTCBBOX0013</t>
  </si>
  <si>
    <t>24 OZ SALSA BOXES L360 X W270 X H205 X T3 MM 3 PLY 480GSM</t>
  </si>
  <si>
    <t>PMTCBBOX0014</t>
  </si>
  <si>
    <t>24 OZ SALSA 12 PACK R1 PARTITIONS SETS L355 X H158 X 2 NOS, W265 X H158 X 3 NOS</t>
  </si>
  <si>
    <t>PMTCBBOX0015</t>
  </si>
  <si>
    <t>24 OZ SALSA 12 PACK R1 BOXES L360 X W270 X H168 X T3 MM 3 PLY 480GSM</t>
  </si>
  <si>
    <t>PMTCBBOX0016</t>
  </si>
  <si>
    <t>250 ML MARASCA 24 BOTS CB BOX 3 PLY B/T UNPRINTED RSC L 297 X W 200 X H 220 MM 460 GSM</t>
  </si>
  <si>
    <t>PMTCBBOX0017</t>
  </si>
  <si>
    <t>250 ML MARASCA 24 BOTS CB PARTITIONS SET L 291 X H 212 MM AND W 194 X H 212MM "E" FLUTE, 400 GSM</t>
  </si>
  <si>
    <t>PMTCBBOX0018</t>
  </si>
  <si>
    <t>500 ML MARASCA 30 BOTS CB BOX 3 PLY B/T UNPRINTED RSC L 369 X W 307 X H 267 MM 460 GSM</t>
  </si>
  <si>
    <t>PMTCBBOX0019</t>
  </si>
  <si>
    <t>500 ML MARASCA 30 BOTS CB PARTITIONS SET L 363 X H 258 MM AND W 301 X H 258 MM "E" FLUTE, 400 GSM</t>
  </si>
  <si>
    <t>PMTCBBOX0020</t>
  </si>
  <si>
    <t>200 ML SEAGRAM CB-BOX -24 PACK,L314 XW238 XH189 E FLUTE 460GSM</t>
  </si>
  <si>
    <t>PMTCBBOX0021</t>
  </si>
  <si>
    <t>200 ML SEAGRAM 24 PACK PARTITION L308MM XW232 MMXH179 MM-EFLUTE 400GSM</t>
  </si>
  <si>
    <t>PMTCBBOX0022</t>
  </si>
  <si>
    <t>200 ML SEAGRAM CB BOX 48PACK ,L470 X W315 X H189 MM BFLUTE 460GSM.</t>
  </si>
  <si>
    <t>PMTCBBOX0023</t>
  </si>
  <si>
    <t>200 ML SEAGRAM 48 PACK PARTITION SET L308 X W232 X H179 MM E FLUTE 400 GSM.</t>
  </si>
  <si>
    <t>PMTCBBOX0024</t>
  </si>
  <si>
    <t>10 OZ WOOZY BOX 35658-00038, 12PACK L 250 XW188 X H215 MM B FLUTE 3 PLY B/T PRINTED RSC 460GSM</t>
  </si>
  <si>
    <t>PMTCBBOX0025</t>
  </si>
  <si>
    <t>10 OZWOOZY PARTITION12PACKCROSSPARTIONSET(LXH245X205MM 2NOS,WXH183X205MM3NOS EFLUTE460GSM</t>
  </si>
  <si>
    <t>PMTCBBOX0026</t>
  </si>
  <si>
    <t>CARD BOARD CHIP BOARD 1200 X 1000 X 1.5 ,1100GSM</t>
  </si>
  <si>
    <t>PMTCBBOX0027</t>
  </si>
  <si>
    <t>10 OZ WOOZY 6PACK-35658-00039, CBBOX L192 X W130 XH216 MM B FLUTE3PLY B/T RSC 460 GSM</t>
  </si>
  <si>
    <t>PMTCBBOX0028</t>
  </si>
  <si>
    <t>10 OZ WOOZY 6 PACK -35658-00039, PARTITION SET L186 X W124 XH210 E FLUTE 400 GSM</t>
  </si>
  <si>
    <t>PMTCBBOX0029</t>
  </si>
  <si>
    <t>16 OZ SALSA BOXES L364 X W273 X H119 MM 3 PLY 460 GSM</t>
  </si>
  <si>
    <t>PMTCBBOX0030</t>
  </si>
  <si>
    <t>16 OZ SALSA PARTITIONS 12 PACK 359 X 265 X 109 MM ( 4 X3 ) 460 GSM</t>
  </si>
  <si>
    <t>PMTCBBOX0031</t>
  </si>
  <si>
    <t>200 ML FLASK SEAGRAMS PARTITIONS 48 NOS L486 XW304 X H175 MM MILL BOARD CALIPER 0.047 INCHES</t>
  </si>
  <si>
    <t>PMTCBBOX0032</t>
  </si>
  <si>
    <t>200 ML FLASK SEAGRAMS CBBOX 48 NOSL 492 X W310 XH184 MM C FLUTE ECT32</t>
  </si>
  <si>
    <t>C.B TRAYS</t>
  </si>
  <si>
    <t>PMTCBTRY0001</t>
  </si>
  <si>
    <t>CECBT007</t>
  </si>
  <si>
    <t>CB TRAYS 1430 X 1120 X 180MM 3 PLY</t>
  </si>
  <si>
    <t>PMTCBTRY0002</t>
  </si>
  <si>
    <t>CECBTUS008</t>
  </si>
  <si>
    <t>CB TRAYS 1430 X 1120 X 140MM -- 3 PLY PLAIN</t>
  </si>
  <si>
    <t>CECBT006</t>
  </si>
  <si>
    <t>CB TRAYS 1010X1210X150MM  3 PLY</t>
  </si>
  <si>
    <t>PMTCBTRY0008</t>
  </si>
  <si>
    <t>CECBT001</t>
  </si>
  <si>
    <t>C B TRAYS 1190X990X120MM</t>
  </si>
  <si>
    <t>PMTCBTRY0011</t>
  </si>
  <si>
    <t>CB TRAYS 1210X1010X150 WITH CRAFT PAPER - 480GSM, BURSTING STRENGTH 7 KG /CM2 FLUTE TYPE B, GREEN PRINT</t>
  </si>
  <si>
    <t>PMTCBTRY0012</t>
  </si>
  <si>
    <t>C.B TRAYS 90MM X 1000MM X 1200MM 460GSM, BURSTING STRENGHT 7 KG /CM2 FLUTE TYPE B</t>
  </si>
  <si>
    <t>PMTCBTRY0013</t>
  </si>
  <si>
    <t>TFT LAYER PAD 1422 X 1098, GSM 782, FLUTE TYPE D</t>
  </si>
  <si>
    <t>PMTCBTRY0014</t>
  </si>
  <si>
    <t>5 PLY 2 SIDE KRAFT PAPER LAYER PAD 1422 X 1098 MM 780 GSM FLUTE TYPE D</t>
  </si>
  <si>
    <t>PLAIN CB TRAY ALCOPOP 1192 X 992 X 150 MM WITH CRAFT PAPER - 480GSM, BURSTING STRENGTH 7 KG /CM2 FLUTE TYPE B</t>
  </si>
  <si>
    <t>PMTCBTRY0016</t>
  </si>
  <si>
    <t>CB TRAYS 1210 MM X 1010X 120 MM</t>
  </si>
  <si>
    <t>PMTCBTRY0017</t>
  </si>
  <si>
    <t>C.B TRAYS PLAIN 70MM X 1210MM X 1010MM 460GSM, BURSTING STRENGHT 7 KG /CM2 FLUTE TYPE B</t>
  </si>
  <si>
    <t>PMTCBTRY0018</t>
  </si>
  <si>
    <t>C.B TRAYS PLAIN 70 MM X 1430 MM X 1120 MM 460GSM, BURSTING STRENGHT 7 KG /CM2 FLUTE TYPE B</t>
  </si>
  <si>
    <t>CB TRAY 1210 X 1010 X 150 MM PLAIN</t>
  </si>
  <si>
    <t>PMTCBTRY0023</t>
  </si>
  <si>
    <t>C.B TRAYS 1210MM X 1010MM X 200MM- 460GSM, BURSTING STRENGTH 7 KG /CM2 FLUTE TYPE B</t>
  </si>
  <si>
    <t>PMTCBTRY0024</t>
  </si>
  <si>
    <t>C.B TRAYS 1210MM X 1010MM X 90MM 460GSM, BURSTING STRENGTH 7 KG /CM2 FLUTE TYPE B</t>
  </si>
  <si>
    <t>PMTCBTRY0025</t>
  </si>
  <si>
    <t>CARDBOARD CHIPBOARD 1422 X 1118 X 1.5 MM</t>
  </si>
  <si>
    <t>PMTCBTRY0026</t>
  </si>
  <si>
    <t>C.B TRAYS PLAIN 90MM X 1210MM X 1010MM 460GSM, BURSTING STRENGHT 7 KG /CM2 FLUTE TYPE B</t>
  </si>
  <si>
    <t>PMTCBTRY0027</t>
  </si>
  <si>
    <t>C.B TRAYS PLAIN 120 MM X 1210MM X 1010MM 460GSM, BURSTING STRENGHT 7 KG /CM2 FLUTE TYPE B</t>
  </si>
  <si>
    <t>PMTCBTRY0028</t>
  </si>
  <si>
    <t>5 PLY 2 SIDE KRAFT PAPER LAYER PAD 1422 X 1118 MM 780 GSM FLUTE TYPE D</t>
  </si>
  <si>
    <t>PMTCBTRY0029</t>
  </si>
  <si>
    <t>C.B TRAYS INTERLOCK PLAIN 150 X 1210 X 1010 MM 460GSM, BURSTING STRENGHT 7 KG /CM2 FLUTE TYPE B</t>
  </si>
  <si>
    <t>PMTCBTRY0030</t>
  </si>
  <si>
    <t>C.B TRAYS PLAIN 200MM 1210MM X 1010MM - 460GSM, BURSTING STRENGTH 7 KG /CM2 FLUTE TYPE B</t>
  </si>
  <si>
    <t>PMTCBTRY0031</t>
  </si>
  <si>
    <t>5 PLY 2 SIDE KRAFT PAPER LAYER PAD 1192.5 X 992.5MM 780 GSM FLUTE TYPE D</t>
  </si>
  <si>
    <t>5 PLY 2 SIDE KRAFT PAPER LAYER PAD 1210 X 1010 MM 780 GMS FLUTE TYPE D</t>
  </si>
  <si>
    <t>PMTCBTRY0033</t>
  </si>
  <si>
    <t>CHIP BOARD 1192.5 X 992.5 X1.5 MM, 1100 GSM ROUND CORNERS</t>
  </si>
  <si>
    <t>PMTCBTRY0034</t>
  </si>
  <si>
    <t>DIAGEO CBTRAY 1185 X960 X150 MM 480 GSM BURSTING STRENGTH 7 KG / CM2 B TYPE FLUTE</t>
  </si>
  <si>
    <t>PMTCBTRY0035</t>
  </si>
  <si>
    <t>BORDEAUX TRAY 1192.2 X 992.5 X120 MM CBTRAY 460 GSM, BURSTING STRENGTH 7 KG /CM2 FLUTE B TYPE</t>
  </si>
  <si>
    <t>CROFFTER CHIP BOARD 1020 X1200 X1.5 MM WITH1100 GSM</t>
  </si>
  <si>
    <t>PMTCBTRY0037</t>
  </si>
  <si>
    <t>PULPAC SHEET (1041,4+101,6) (1231,9 +101,6) X1.5 MM</t>
  </si>
  <si>
    <t>PMTCBTRY0038</t>
  </si>
  <si>
    <t>PLASTIC LAYER PAD 1200 X1000 X 3.3 MM</t>
  </si>
  <si>
    <t>DUNNAGE BAG</t>
  </si>
  <si>
    <t>PMTDUBAG0001</t>
  </si>
  <si>
    <t>CODBAG90180</t>
  </si>
  <si>
    <t>DUNNAGE BAG  90 X 180 2 PLY</t>
  </si>
  <si>
    <t>PMTDUBAG0003</t>
  </si>
  <si>
    <t>AIRBAG INFLATOR</t>
  </si>
  <si>
    <t>EDGE BOARD (55X55X1000)</t>
  </si>
  <si>
    <t>PMTEDGEB0001</t>
  </si>
  <si>
    <t>COEDGBD055</t>
  </si>
  <si>
    <t>PMTEDGEB0002</t>
  </si>
  <si>
    <t>PALLET EDGE PROTECTORS - PLASTIC</t>
  </si>
  <si>
    <t>BUBBLE FILM</t>
  </si>
  <si>
    <t>PMTFILMS0001</t>
  </si>
  <si>
    <t>COABFILM150</t>
  </si>
  <si>
    <t>AIR BUBBLE FILM 150CM</t>
  </si>
  <si>
    <t>ROLL</t>
  </si>
  <si>
    <t>FOOD GRADE STICKER</t>
  </si>
  <si>
    <t>PMTFSTIK0001</t>
  </si>
  <si>
    <t>CEPTGRSTK001</t>
  </si>
  <si>
    <t>GUM TAPE 2"</t>
  </si>
  <si>
    <t>PMTGUMTP0001</t>
  </si>
  <si>
    <t>CEGTP001</t>
  </si>
  <si>
    <t>PALLET TAG</t>
  </si>
  <si>
    <t>PMTPLTAG0001</t>
  </si>
  <si>
    <t>CEPTG001</t>
  </si>
  <si>
    <t>PALLET TAG -WHITE</t>
  </si>
  <si>
    <t>PMTPLTAG0002</t>
  </si>
  <si>
    <t>CEPTG006</t>
  </si>
  <si>
    <t>PALLET TAG- - ORANGE</t>
  </si>
  <si>
    <t>PMTPLTAG0003</t>
  </si>
  <si>
    <t>CEPTG007</t>
  </si>
  <si>
    <t>PALLET TAG- PURPLE</t>
  </si>
  <si>
    <t>PMTPLTAG0004</t>
  </si>
  <si>
    <t>CEPTG003</t>
  </si>
  <si>
    <t>PALLET TAG- BLUE</t>
  </si>
  <si>
    <t>PMTPLTAG0005</t>
  </si>
  <si>
    <t>CEPTG005</t>
  </si>
  <si>
    <t>PALLET TAG- GREEN</t>
  </si>
  <si>
    <t>PMTPLTAG0006</t>
  </si>
  <si>
    <t>CEPTG002</t>
  </si>
  <si>
    <t>PALLET TAG-YELLOW</t>
  </si>
  <si>
    <t>PMTPLTAG0007</t>
  </si>
  <si>
    <t>CEPTG004</t>
  </si>
  <si>
    <t>PALLET TAG- PINK</t>
  </si>
  <si>
    <t>PMTPLTAG0008</t>
  </si>
  <si>
    <t>TT PLAIN LABELS FOR BAR CODE PALLET TAG 210 X 300MM /76MM CORE</t>
  </si>
  <si>
    <t>PMTPLTAG0009</t>
  </si>
  <si>
    <t>WAX RIBBONS 222X450 MM FOR BAR CODE LABEL PRINTING</t>
  </si>
  <si>
    <t>PMTPLTAG0010</t>
  </si>
  <si>
    <t>TT PLAIN LABELS BLUE FOR BAR CODE PALLET TAG 210 X 300MM /76MM CORE</t>
  </si>
  <si>
    <t>PMTPLTAG0011</t>
  </si>
  <si>
    <t>TT PLAIN LABELS GREEN FOR BAR CODE PALLET TAG 210 X 300MM /76MM CORE</t>
  </si>
  <si>
    <t>PMTPLTAG0012</t>
  </si>
  <si>
    <t>ZEBRA RESIN RIBBON FOR SYNTHETIC LABELS 220MM X 450 MTRS</t>
  </si>
  <si>
    <t>PMTPLTAG0013</t>
  </si>
  <si>
    <t>SYNTHETIC BLUE BAR CODE PALLET TAG 210 X 300MM /76MM CORE</t>
  </si>
  <si>
    <t>PMTPLTAG0014</t>
  </si>
  <si>
    <t>SYNTHETIC GREEN BAR CODE PALLET TAG 210 X 300MM /76MM CORE</t>
  </si>
  <si>
    <t>PMTPLTAG0015</t>
  </si>
  <si>
    <t>SYNTHETIC WHITE BAR CODE PALLET TAG 210 X 300MM /76MM CORE</t>
  </si>
  <si>
    <t>PMTPLTAG0016</t>
  </si>
  <si>
    <t>DRUM - DR-2305 FOR BROTHER MFC-L2700DW</t>
  </si>
  <si>
    <t>PMTPLTAG0017</t>
  </si>
  <si>
    <t>TONER - TN-2355 HIGH CAPACITY MFC-L2700DW</t>
  </si>
  <si>
    <t>PMTPLTAG0019</t>
  </si>
  <si>
    <t>DRUM- DR-3405 FOR BROTHER HL-L6400DW</t>
  </si>
  <si>
    <t>PMTPLTAG0020</t>
  </si>
  <si>
    <t>TONER- TN-3487 FOR BROTHER HL-L6400DW</t>
  </si>
  <si>
    <t>PMTPLTAG0021</t>
  </si>
  <si>
    <t>A5 PALLET TAGGING PAPER</t>
  </si>
  <si>
    <t>PNEUMATIC STAPLES</t>
  </si>
  <si>
    <t>PMTPSPIN0001</t>
  </si>
  <si>
    <t>COSTAP1022</t>
  </si>
  <si>
    <t>PNEUMATIC STAPLES 10 * 22MM</t>
  </si>
  <si>
    <t>BOX</t>
  </si>
  <si>
    <t>PMTPSPIN0002</t>
  </si>
  <si>
    <t>CESTPL3515</t>
  </si>
  <si>
    <t>STAPLES - 3515</t>
  </si>
  <si>
    <t>WOODEN PALLET (RECYCLED)</t>
  </si>
  <si>
    <t>PMTRPALT0001</t>
  </si>
  <si>
    <t>CEWP002</t>
  </si>
  <si>
    <t>WOODEN PALLET (RECYCLED) - 3 BOTTOM</t>
  </si>
  <si>
    <t>PMTRPALT0003</t>
  </si>
  <si>
    <t>WOODEN PALLET (RECYCLED) - 5 BOTTOM</t>
  </si>
  <si>
    <t>SHRINK FILM-</t>
  </si>
  <si>
    <t>PMTSHFLM0001</t>
  </si>
  <si>
    <t>CESHF001</t>
  </si>
  <si>
    <t>SHRINK FILM- TUBULAR UV STABLIZED 130 MICRO, 150KG, 5% UV</t>
  </si>
  <si>
    <t>PMTSHFLM0002</t>
  </si>
  <si>
    <t>CESHF003</t>
  </si>
  <si>
    <t>SHRINK FILM 1520MM X 590 X 590 TUBULAR UV STABLIZED 130 MICRON,  5% UV</t>
  </si>
  <si>
    <t>PMTSHFLM0003</t>
  </si>
  <si>
    <t>SHRINK FILM LIGHT GREEN 130 MICR WIDTH 132 CM GUSSET 54 CM</t>
  </si>
  <si>
    <t>PMTSHFLM0004</t>
  </si>
  <si>
    <t>SHRINK FILM- TUBULAR UV STABLIZED 120 MICRO, 150KG, 5% UV</t>
  </si>
  <si>
    <t>PMTSHFLM0005</t>
  </si>
  <si>
    <t>SHRINK FILM 150 MICR WIDTH 132 CM GUSSET 54 CM, UV 5%</t>
  </si>
  <si>
    <t>PMTSHFLM0006</t>
  </si>
  <si>
    <t>SHRINK FILM 1320 X 540 X540 MM TUBULAR UV STABILISED 130 MICRON, 5% UV</t>
  </si>
  <si>
    <t>PMTSHFLM0007</t>
  </si>
  <si>
    <t>SHRINK FILM STD 1320 X540 X540 MM GUSSET TUBULAR UV STABILIZED 120 MICRON, 5% UV</t>
  </si>
  <si>
    <t>PMTSHFLM0008</t>
  </si>
  <si>
    <t>SHRINK FILM STD 1320 X540 X540 MM GUSSET TUBULAR UV STABILIZED110 MICRON,5% UV</t>
  </si>
  <si>
    <t>PMTSHFLM0009</t>
  </si>
  <si>
    <t>SHRINK FILM STD 1320 X540 X540 GUSSET TUBULAR UV STABIIZED 100 MICRON, 5% UV</t>
  </si>
  <si>
    <t>SILICA GEL</t>
  </si>
  <si>
    <t>PMTSILGL0001</t>
  </si>
  <si>
    <t>SILICA GEL (20 GRAMS PACKET)</t>
  </si>
  <si>
    <t>PACKET</t>
  </si>
  <si>
    <t>SLEEVES</t>
  </si>
  <si>
    <t>PMTSLEVE0001</t>
  </si>
  <si>
    <t>SL300MIRCANV</t>
  </si>
  <si>
    <t>300 ML MIRINDA CANVAS SLEVES</t>
  </si>
  <si>
    <t>STRAPPING PINS</t>
  </si>
  <si>
    <t>PMTSTPIN0001</t>
  </si>
  <si>
    <t>COSTRPPINS001</t>
  </si>
  <si>
    <t>PP STRAP 15MM</t>
  </si>
  <si>
    <t>PMTSTRAP0002</t>
  </si>
  <si>
    <t>PET STRAP</t>
  </si>
  <si>
    <t>STRETCH WRAP FILM</t>
  </si>
  <si>
    <t>PMTSWFLM0001</t>
  </si>
  <si>
    <t>CESWF001</t>
  </si>
  <si>
    <t>TECHNOMELT</t>
  </si>
  <si>
    <t>PMTTEMLT0001</t>
  </si>
  <si>
    <t>CEGUM001</t>
  </si>
  <si>
    <t>PMTTEMLT0002</t>
  </si>
  <si>
    <t>TECHNOMELT SUPRA 100 PLUS-22</t>
  </si>
  <si>
    <t>TETRAHYDROFURANE (THF)</t>
  </si>
  <si>
    <t>PMTTETHF0001</t>
  </si>
  <si>
    <t>CETHF001</t>
  </si>
  <si>
    <t>VIMTO BOX</t>
  </si>
  <si>
    <t>PMTVIBOX0001</t>
  </si>
  <si>
    <t>CEVMT003</t>
  </si>
  <si>
    <t>LONG PART - VIMTO FRUIT 315X225X0 - RECYCLED</t>
  </si>
  <si>
    <t>PMTVIBOX0002</t>
  </si>
  <si>
    <t>CEVMT001</t>
  </si>
  <si>
    <t>VIMTO FRUIT 318 X 238 X 282  - RECYCLED</t>
  </si>
  <si>
    <t>PMTVIBOX0003</t>
  </si>
  <si>
    <t>CEVMT002</t>
  </si>
  <si>
    <t>SHORT PART OF VIMTO FRUIT - 235X225 -- RECYCLED</t>
  </si>
  <si>
    <t>WOODEN PALLET</t>
  </si>
  <si>
    <t>PMTWPALT0001</t>
  </si>
  <si>
    <t>CEWP005</t>
  </si>
  <si>
    <t>WOODEN PALLET 1205X1005X129 (5 BOTTOM)</t>
  </si>
  <si>
    <t>PMTWPALT0003</t>
  </si>
  <si>
    <t>CEWP006</t>
  </si>
  <si>
    <t>WOODEN PALLET 1200X1000X135 (5 BOTTOM)</t>
  </si>
  <si>
    <t>PMTWPALT0005</t>
  </si>
  <si>
    <t>CEWP011</t>
  </si>
  <si>
    <t>WOODEN PALLET 1118 X 1422 X 125MM</t>
  </si>
  <si>
    <t>PMTWPALT0007</t>
  </si>
  <si>
    <t>HEAT TREATED PALLETS 1000X1210X140 -5BOTTOM</t>
  </si>
  <si>
    <t>PMTWPALT0009</t>
  </si>
  <si>
    <t>4 WAY WOODEN PALLET 1422 X 1092 X 130 +/- 3 MM</t>
  </si>
  <si>
    <t>PMTWPALT0010</t>
  </si>
  <si>
    <t>PALLET TOP FRAMES (WOODEN)  1422 X 1092 X 50</t>
  </si>
  <si>
    <t>ALCOPOP PALLET 1192.5 X 992.5 X 147 MM</t>
  </si>
  <si>
    <t>5 BOTTOM WOODEN PALLET 1200 X 1000 X 150 MM 2020</t>
  </si>
  <si>
    <t>3 BOTTOM WOODEN PALLET 1200 X 1000 X 150 MM 2020</t>
  </si>
  <si>
    <t>PMTWPALT0016</t>
  </si>
  <si>
    <t>PALLET TOP FRAMES (WOODEN) 1422 X 1118 X 50 MM</t>
  </si>
  <si>
    <t>PMTWPALT0017</t>
  </si>
  <si>
    <t>3 BOTTOM WOODEN PALLET 1200 X 1000 X 150 MM 100 MM BLOCK</t>
  </si>
  <si>
    <t>PMTWPALT0018</t>
  </si>
  <si>
    <t>3 BOTTOM WOODEN PALLET 1200 X 1000 X 130 MM HEIGHT</t>
  </si>
  <si>
    <t>PALLET TOP FRAMES ( WOODEN) 1200 X 1000 X 50 MM</t>
  </si>
  <si>
    <t>PMTWPALT0020</t>
  </si>
  <si>
    <t>GMA WOODEN PALLET STRINGER -CLASS 48.0 X40.0 X 4.75 INCHES 4 WAY PALLT</t>
  </si>
  <si>
    <t>PMTWPALT0021</t>
  </si>
  <si>
    <t>EUROPEAN ARDAGH STD PALLET 1200 X1000 MM 4 WAY PALLET</t>
  </si>
  <si>
    <t>PMTWPALT0022</t>
  </si>
  <si>
    <t>3 BOTTOM WOODEN PALLET 1200 X1000 X 110 MM</t>
  </si>
  <si>
    <t>PMTWPALT0023</t>
  </si>
  <si>
    <t>MENABEV 5 BOTTOM PALLET 1193 MMX1000 MM X165 MM</t>
  </si>
  <si>
    <t>Stock Valuation Detailed Report</t>
  </si>
  <si>
    <t>Majan Glass Company SAOG</t>
  </si>
  <si>
    <t>Product ID</t>
  </si>
  <si>
    <t>Product Desc</t>
  </si>
  <si>
    <t>Unit</t>
  </si>
  <si>
    <t>Opening Rate</t>
  </si>
  <si>
    <t>Opening Stock</t>
  </si>
  <si>
    <t>Opening Value</t>
  </si>
  <si>
    <t>Received Qty</t>
  </si>
  <si>
    <t>Recieved Amount</t>
  </si>
  <si>
    <t>Issued Qty</t>
  </si>
  <si>
    <t>Issued Value</t>
  </si>
  <si>
    <t>Closing Rate</t>
  </si>
  <si>
    <t>Closing Qty</t>
  </si>
  <si>
    <t>Closing Value</t>
  </si>
  <si>
    <t>GRN</t>
  </si>
  <si>
    <t>GRN Amt</t>
  </si>
  <si>
    <t>Physical Excess</t>
  </si>
  <si>
    <t>Physical Excess Amt</t>
  </si>
  <si>
    <t>Issue Return</t>
  </si>
  <si>
    <t>Issue Return Amt</t>
  </si>
  <si>
    <t>Recyclable Receipt</t>
  </si>
  <si>
    <t>Recyclabe Rcpt Amt</t>
  </si>
  <si>
    <t>Stock Transfer(P)</t>
  </si>
  <si>
    <t>Stock Transfer(P) Amt</t>
  </si>
  <si>
    <t>Material Issue</t>
  </si>
  <si>
    <t>Material Issue Amt</t>
  </si>
  <si>
    <t>Recyclable Issue</t>
  </si>
  <si>
    <t>Recyclable Issue Amt</t>
  </si>
  <si>
    <t>Stock Transfer(M)</t>
  </si>
  <si>
    <t>Stock Transfer(M) Amt</t>
  </si>
  <si>
    <t>RAW MATERIALS</t>
  </si>
  <si>
    <t>RMTALUHY0001</t>
  </si>
  <si>
    <t>RMALH001</t>
  </si>
  <si>
    <t>ALUMINUM HYDROXIDE</t>
  </si>
  <si>
    <t>MT</t>
  </si>
  <si>
    <t>RMTCALUM0001</t>
  </si>
  <si>
    <t>RMCLM004</t>
  </si>
  <si>
    <t>CALUMITE</t>
  </si>
  <si>
    <t>RMTCARBN0001</t>
  </si>
  <si>
    <t>RMCARB001</t>
  </si>
  <si>
    <t>CARBON POWDER GLASS GRADE</t>
  </si>
  <si>
    <t>RMTCOBAL0001</t>
  </si>
  <si>
    <t>RMCBT008</t>
  </si>
  <si>
    <t>COBALT</t>
  </si>
  <si>
    <t>RMTCRMOX0001</t>
  </si>
  <si>
    <t>RMCRO009</t>
  </si>
  <si>
    <t>CROMIC OXIDE</t>
  </si>
  <si>
    <t>RMTFELDS0001</t>
  </si>
  <si>
    <t>RMFLS005</t>
  </si>
  <si>
    <t>FELDSPAR</t>
  </si>
  <si>
    <t>RMTFLCUL0001</t>
  </si>
  <si>
    <t>RMCFG011</t>
  </si>
  <si>
    <t>CULLET FLINT GENERATED</t>
  </si>
  <si>
    <t>RMTFLCUL0002</t>
  </si>
  <si>
    <t>RMCFP012</t>
  </si>
  <si>
    <t>CULLET FLINT PURCHASED</t>
  </si>
  <si>
    <t>RMTGRCUL0002</t>
  </si>
  <si>
    <t>RMCGP014</t>
  </si>
  <si>
    <t>CULLET GREEN PURCHASED</t>
  </si>
  <si>
    <t>RMTIRONX0001</t>
  </si>
  <si>
    <t>RMIOX010</t>
  </si>
  <si>
    <t>IRON OXIDE</t>
  </si>
  <si>
    <t>RMTLIMES0001</t>
  </si>
  <si>
    <t>RMLIS003</t>
  </si>
  <si>
    <t>LIME STONE</t>
  </si>
  <si>
    <t>RMTSELEN0001</t>
  </si>
  <si>
    <t>RMSLM007</t>
  </si>
  <si>
    <t>SELENIUM</t>
  </si>
  <si>
    <t>RMTSILSD0001</t>
  </si>
  <si>
    <t>RMSLS001</t>
  </si>
  <si>
    <t>SILICA SAND</t>
  </si>
  <si>
    <t>RMTSOASH0001</t>
  </si>
  <si>
    <t>RMSDA002</t>
  </si>
  <si>
    <t>SODA ASH</t>
  </si>
  <si>
    <t>RMTSOSUL0001</t>
  </si>
  <si>
    <t>RMSDS006</t>
  </si>
  <si>
    <t>SODIUM SULPHATE</t>
  </si>
  <si>
    <t>Total</t>
  </si>
  <si>
    <t>Grand Total</t>
  </si>
  <si>
    <t>PMTBOPAD0003</t>
  </si>
  <si>
    <t>BOTTOM PADS 1210MM X 1000MM</t>
  </si>
  <si>
    <t>CB TRAYS 1010X1210X150MM 3 PLY</t>
  </si>
  <si>
    <t>PMTCBTRY0004</t>
  </si>
  <si>
    <t>CECBT003</t>
  </si>
  <si>
    <t>CB TRAYS 1200X1000X120 MM</t>
  </si>
  <si>
    <t>PMTCBTRY0005</t>
  </si>
  <si>
    <t>CECBT002</t>
  </si>
  <si>
    <t>C.B TRAYS 1208X150MM</t>
  </si>
  <si>
    <t>PMTCBTRY0006</t>
  </si>
  <si>
    <t>CECBT005</t>
  </si>
  <si>
    <t>CB TRAYS 1195X995X200 MM</t>
  </si>
  <si>
    <t>PMTCBTRY0007</t>
  </si>
  <si>
    <t>CECBT009</t>
  </si>
  <si>
    <t>CB TRAYS PRINTED 1205 X 1005 X 200MM</t>
  </si>
  <si>
    <t>PMTCBTRY0009</t>
  </si>
  <si>
    <t>150 MM TRAYS 1210X1010 WITH CRAFT PAPER - 480GSM, FLUTE TYPE B, BLUE PRINT</t>
  </si>
  <si>
    <t>PMTCBTRY0010</t>
  </si>
  <si>
    <t>CB TRAYS 1200X1000X150MM - GSM 450 GMM/2 +/- 5%, BURSTING STRENGTH 8 KG/CM2 +/-1, FLUTE DIRECTION B</t>
  </si>
  <si>
    <t>PMTCBTRY0019</t>
  </si>
  <si>
    <t>C.B TRAYS 50MM X 1000MM X 1200MM 460GSM, BURSTING STRENGHT 7 KG /CM2 FLUTE TYPE B</t>
  </si>
  <si>
    <t>PMTCBTRY0020</t>
  </si>
  <si>
    <t>C.B TRAYS 70MM X 1000MM X 1200MM 460GSM, BURSTING STRENGHT 7 KG /CM2 FLUTE TYPE B</t>
  </si>
  <si>
    <t>PMTCBTRY0022</t>
  </si>
  <si>
    <t>CB TRAYS PLAIN 1205 X 1005 X 200MM</t>
  </si>
  <si>
    <t>DUNNAGE BAG 90 X 180 2 PLY</t>
  </si>
  <si>
    <t>PMTPLTAG0018</t>
  </si>
  <si>
    <t>TONER - TN-2305 FOR BROTHER MFC-L2700DW</t>
  </si>
  <si>
    <t>PMTRPALT0002</t>
  </si>
  <si>
    <t>CEWP001</t>
  </si>
  <si>
    <t>WOODEN PALLET 1208X1005X142 (3 BOTTOM)</t>
  </si>
  <si>
    <t>SHRINK FILM 1520MM X 590 X 590 TUBULAR UV STABLIZED 130 MICRON, 5% UV</t>
  </si>
  <si>
    <t>PMTSTRAP0001</t>
  </si>
  <si>
    <t>COPPSTRAP015</t>
  </si>
  <si>
    <t>PMTWPALT0002</t>
  </si>
  <si>
    <t>CEWP004</t>
  </si>
  <si>
    <t>WOODEN PALLET 1208X1005X142 (5 BOTTOM)</t>
  </si>
  <si>
    <t>PMTWPALT0004</t>
  </si>
  <si>
    <t>CEWP003</t>
  </si>
  <si>
    <t>WOODEN PALLET 1200X1000X142 (3 BOTTOM)</t>
  </si>
  <si>
    <t>PMTWPALT0006</t>
  </si>
  <si>
    <t>CEWP010</t>
  </si>
  <si>
    <t>WODDEN PALLET 1210X1005X145 (5 BOTTOM)</t>
  </si>
  <si>
    <t>PMTWPALT0008</t>
  </si>
  <si>
    <t>WOODEN PALLET 1200X1000X145 MM (3 BOTTOM)</t>
  </si>
  <si>
    <t>PALLET TOP FRAMES (WOODEN) 1422 X 1092 X 50</t>
  </si>
  <si>
    <t>PMTWPALT0011</t>
  </si>
  <si>
    <t>5 BOTTOM WOODEN PALLET 1210 X 1000 X 152 MM</t>
  </si>
  <si>
    <t>PMTWPALT0012</t>
  </si>
  <si>
    <t>3 BOTTOM WOODEN PALLET 1200 MM X 1000 MM X 110 MM</t>
  </si>
  <si>
    <t>OTHER MATERIALS</t>
  </si>
  <si>
    <t>OMTCECOT0001</t>
  </si>
  <si>
    <t>CECT5001</t>
  </si>
  <si>
    <t>COLD END COATING - T 5</t>
  </si>
  <si>
    <t>OMTCECOT0002</t>
  </si>
  <si>
    <t>CECRP001</t>
  </si>
  <si>
    <t>COLD END COATING - RP 40</t>
  </si>
  <si>
    <t>OMTHECOT0001</t>
  </si>
  <si>
    <t>ISHEC001</t>
  </si>
  <si>
    <t>HOT END COATING</t>
  </si>
  <si>
    <t>COLORS</t>
  </si>
  <si>
    <t>COLBLUEC0001</t>
  </si>
  <si>
    <t>ALCOL21620</t>
  </si>
  <si>
    <t>VTA21620 - CHILL BLUE COLOR</t>
  </si>
  <si>
    <t>COLBLUEP0001</t>
  </si>
  <si>
    <t>ALCOL21602</t>
  </si>
  <si>
    <t>PEPSI BLUE ENAMEL - VTA 21602</t>
  </si>
  <si>
    <t>COLBLUEP0002</t>
  </si>
  <si>
    <t>BLUE VNR 2417 MX57</t>
  </si>
  <si>
    <t>COLBLUEP0003</t>
  </si>
  <si>
    <t>FANTA BLUE VTA 21612</t>
  </si>
  <si>
    <t>COLBLUEP0004</t>
  </si>
  <si>
    <t>RC COLA BLUE COLOUR -VTA 21618</t>
  </si>
  <si>
    <t>COLCFBWN0001</t>
  </si>
  <si>
    <t>ALCOL010</t>
  </si>
  <si>
    <t>CAFE/BROWN COLOUR VV 4211351</t>
  </si>
  <si>
    <t>COLCFBWN0002</t>
  </si>
  <si>
    <t>BROWN COLOUR VTA21502</t>
  </si>
  <si>
    <t>COLCORED0001</t>
  </si>
  <si>
    <t>ALCOL008</t>
  </si>
  <si>
    <t>COKE RED COLOR VTA-22202</t>
  </si>
  <si>
    <t>COLCOWAX0001</t>
  </si>
  <si>
    <t>ACLWAX367</t>
  </si>
  <si>
    <t>WAX- M00367 -LCEITINA DE SOJA (LIQUID)</t>
  </si>
  <si>
    <t>COLCOWAX0002</t>
  </si>
  <si>
    <t>ACLWAX057</t>
  </si>
  <si>
    <t>WAX - MX 57</t>
  </si>
  <si>
    <t>COLCOWAX0003</t>
  </si>
  <si>
    <t>ACLWAX1017</t>
  </si>
  <si>
    <t>WAX -VCV1017</t>
  </si>
  <si>
    <t>COLGREEN0001</t>
  </si>
  <si>
    <t>ALCOL009</t>
  </si>
  <si>
    <t>SPRITE GREEN PMS 355</t>
  </si>
  <si>
    <t>COLGREEN0002</t>
  </si>
  <si>
    <t>ALCOL21301</t>
  </si>
  <si>
    <t>GREEN VTA21301</t>
  </si>
  <si>
    <t>COLGREEN0003</t>
  </si>
  <si>
    <t>ALCOL303</t>
  </si>
  <si>
    <t>THERMOFUSIBLE GREEN VTA-22303</t>
  </si>
  <si>
    <t>COLGREEN0005</t>
  </si>
  <si>
    <t>MDEW GREEN - VNR 1427 MX 57</t>
  </si>
  <si>
    <t>COLGREEN0006</t>
  </si>
  <si>
    <t>FANTA GREEN - VTA21305</t>
  </si>
  <si>
    <t>COLGREY00001</t>
  </si>
  <si>
    <t>ACLCOL21702</t>
  </si>
  <si>
    <t>VTA21702 GREY THERMOPLASTIC</t>
  </si>
  <si>
    <t>COLREDEN0001</t>
  </si>
  <si>
    <t>ALCOL006</t>
  </si>
  <si>
    <t>RED ENAMEL - VTA21201M</t>
  </si>
  <si>
    <t>COLREDEN0003</t>
  </si>
  <si>
    <t>RED VNR 7452 MX57</t>
  </si>
  <si>
    <t>COLWHITE0001</t>
  </si>
  <si>
    <t>ALCOL005</t>
  </si>
  <si>
    <t>WHITE ENAMEL - VTA21101M</t>
  </si>
  <si>
    <t>COLWHITE0003</t>
  </si>
  <si>
    <t>WHITE -VNR 9407 MX57</t>
  </si>
  <si>
    <t>COLYELLW0001</t>
  </si>
  <si>
    <t>ALCOLRB21401</t>
  </si>
  <si>
    <t>YELLOW [VTA 21401]</t>
  </si>
  <si>
    <t>COLYELLW0002</t>
  </si>
  <si>
    <t>ALCOL007</t>
  </si>
  <si>
    <t>YELLOW ENAMEL - VTA22401M</t>
  </si>
  <si>
    <t>RO</t>
  </si>
  <si>
    <t>USD</t>
  </si>
  <si>
    <t>AED</t>
  </si>
  <si>
    <t>FCY</t>
  </si>
  <si>
    <t>FCY DESC</t>
  </si>
  <si>
    <t>FCY_Rate</t>
  </si>
  <si>
    <t>UAE Dirham</t>
  </si>
  <si>
    <t>Euro</t>
  </si>
  <si>
    <t>GBP</t>
  </si>
  <si>
    <t>UK Pound</t>
  </si>
  <si>
    <t>OMR</t>
  </si>
  <si>
    <t>Omani Riyal</t>
  </si>
  <si>
    <t>US Dollar</t>
  </si>
  <si>
    <t>Net Production Statement - Jobwise</t>
  </si>
  <si>
    <t xml:space="preserve">From Date 01/11/2022 and 30/11/2022 </t>
  </si>
  <si>
    <t>Qty Of Pallet</t>
  </si>
  <si>
    <t>Weight</t>
  </si>
  <si>
    <t>Prev Rate</t>
  </si>
  <si>
    <t>Current Rate</t>
  </si>
  <si>
    <t>Opening Qty</t>
  </si>
  <si>
    <t>Opening Qty(MT)</t>
  </si>
  <si>
    <t>Opening Qty Value</t>
  </si>
  <si>
    <t>R_Opening Stock</t>
  </si>
  <si>
    <t>R_Opening Stock(MT)</t>
  </si>
  <si>
    <t>R_Direct Addition</t>
  </si>
  <si>
    <t>R_Direct Addition(MT)</t>
  </si>
  <si>
    <t>R_Direct Purchase</t>
  </si>
  <si>
    <t>R_Direct Purchase(MT)</t>
  </si>
  <si>
    <t>R_Prod. Entry</t>
  </si>
  <si>
    <t>R_Prod. Entry(MT)</t>
  </si>
  <si>
    <t>R_Physical Excess</t>
  </si>
  <si>
    <t>R_Physical Excess(MT)</t>
  </si>
  <si>
    <t>R_Material Return</t>
  </si>
  <si>
    <t>R_Material Return(MT)</t>
  </si>
  <si>
    <t>R_Recyclable Receipt</t>
  </si>
  <si>
    <t>R_Receipt Recyclable(MT)</t>
  </si>
  <si>
    <t>R_Stock Value</t>
  </si>
  <si>
    <t>R_Stock Value(MT)</t>
  </si>
  <si>
    <t>R_GRN</t>
  </si>
  <si>
    <t>R_GRN(MT)</t>
  </si>
  <si>
    <t>Total Receipt</t>
  </si>
  <si>
    <t>Total Receipt(MT)</t>
  </si>
  <si>
    <t>Total Receipt Val(Prev Price)</t>
  </si>
  <si>
    <t>I_FG to Heldware</t>
  </si>
  <si>
    <t>I_FG to Heldware(MT)</t>
  </si>
  <si>
    <t>I_Material Issue</t>
  </si>
  <si>
    <t>I_Material Issue(MT)</t>
  </si>
  <si>
    <t>I_Purchase Return</t>
  </si>
  <si>
    <t>I_Purchase Return(MT)</t>
  </si>
  <si>
    <t>I_Direct Sales</t>
  </si>
  <si>
    <t>I_Direct Sale(MT)</t>
  </si>
  <si>
    <t>I_Wastages</t>
  </si>
  <si>
    <t>I_Wastages(MT)</t>
  </si>
  <si>
    <t>I_Delivery Order</t>
  </si>
  <si>
    <t>I_Delivery Order(MT)</t>
  </si>
  <si>
    <t>I_ACL Printing</t>
  </si>
  <si>
    <t>I_ACL Printing(MT)</t>
  </si>
  <si>
    <t>I_Stock Transfer</t>
  </si>
  <si>
    <t>I_Stock Transfer(MT)</t>
  </si>
  <si>
    <t>Total Issue</t>
  </si>
  <si>
    <t>Total Issue (MT)</t>
  </si>
  <si>
    <t>Total Issue Val(Prev)</t>
  </si>
  <si>
    <t>Closing Qty(Pallet)</t>
  </si>
  <si>
    <t>Closing Qty(MT)</t>
  </si>
  <si>
    <t>Prev Rate Closing Value</t>
  </si>
  <si>
    <t>Present Rate Closing Value</t>
  </si>
  <si>
    <t>Test MT Rate</t>
  </si>
  <si>
    <t>Test Unit Rate</t>
  </si>
  <si>
    <t>Test Closing Value</t>
  </si>
  <si>
    <t>Net Production(Qty)</t>
  </si>
  <si>
    <t>Net Production(MT)</t>
  </si>
  <si>
    <t>Held. Prod Debit(Qty)</t>
  </si>
  <si>
    <t>Held. Prod Debit(MT)</t>
  </si>
  <si>
    <t>Held. Prod Credit(Qty)</t>
  </si>
  <si>
    <t>Held. Prod Credit(MT)</t>
  </si>
  <si>
    <t>Net Prod Held(Qty)</t>
  </si>
  <si>
    <t>Net Prod Held(MT)</t>
  </si>
  <si>
    <t>Net Production</t>
  </si>
  <si>
    <t>10 OZ WOOZY- 6 X 225 BOXES</t>
  </si>
  <si>
    <t>10 OZ WOOZY-12 X 120 BOXES</t>
  </si>
  <si>
    <t>10 OZ WOOZY-12 X 264 BOXES</t>
  </si>
  <si>
    <t>10 OZ WOOZY -WIP</t>
  </si>
  <si>
    <t>7UP</t>
  </si>
  <si>
    <t>DG7UP265400250N10A</t>
  </si>
  <si>
    <t>250ML 7-UP PRINTED</t>
  </si>
  <si>
    <t>DG7UPMCA100300B09C</t>
  </si>
  <si>
    <t>300ML 7UP DRC PRINTED</t>
  </si>
  <si>
    <t>DG7UPMCA100355B09A</t>
  </si>
  <si>
    <t>7 UP 355ML - GULF</t>
  </si>
  <si>
    <t>LG7UPMCA100355B09A</t>
  </si>
  <si>
    <t>7UP 355ML DIET - GULF</t>
  </si>
  <si>
    <t>DG7UPMCA100300B09A</t>
  </si>
  <si>
    <t>7UP PRINTED BOTTLE [EMB] 300ML - 9 LAYERS</t>
  </si>
  <si>
    <t>DG7UPMCA100300B09D</t>
  </si>
  <si>
    <t>7UP PRINTED [NEMB] 300ML - 9 LAYERS</t>
  </si>
  <si>
    <t>DG7UPMCA100300B09B</t>
  </si>
  <si>
    <t>7UP [25627_R1 EMB] PRINTED BOTTLE 300ML - 9 LAYERS</t>
  </si>
  <si>
    <t>250ML 7-UP PLAIN</t>
  </si>
  <si>
    <t>PG7UPMCA100300B08B</t>
  </si>
  <si>
    <t>300ML 7UP DRC PLAIN</t>
  </si>
  <si>
    <t>PG7UPMCA100355B08A</t>
  </si>
  <si>
    <t>7-UP 355ML PLAIN</t>
  </si>
  <si>
    <t>PG7UPMCA100300B08A</t>
  </si>
  <si>
    <t>7UP PLAIN [EMB] 300ML - 8 LAYERS</t>
  </si>
  <si>
    <t>PG7UPMCA100300B08C</t>
  </si>
  <si>
    <t>7UP PLAIN [NEMB] 300ML - 8 LAYERS</t>
  </si>
  <si>
    <t>Ahlan</t>
  </si>
  <si>
    <t>LFAHLMCA100250B14A</t>
  </si>
  <si>
    <t>250ML AHLAN MANGO</t>
  </si>
  <si>
    <t>LFAHLMCA100250B14B</t>
  </si>
  <si>
    <t>250ML AHLAN QUAVA</t>
  </si>
  <si>
    <t>Al Reem</t>
  </si>
  <si>
    <t>DFALR266550180N14A</t>
  </si>
  <si>
    <t>180 ML ALREEM PRINTED</t>
  </si>
  <si>
    <t>PFALR266550180N13A</t>
  </si>
  <si>
    <t>180ML AL REEM</t>
  </si>
  <si>
    <t>LFALR266550180N13A</t>
  </si>
  <si>
    <t>180ML REEM SODA</t>
  </si>
  <si>
    <t>200ML AL REEM</t>
  </si>
  <si>
    <t>LGALR266550200B12A</t>
  </si>
  <si>
    <t>200ML REEM SODA</t>
  </si>
  <si>
    <t>LFALR266550200B12A</t>
  </si>
  <si>
    <t>200ML REEM SODA FLINT</t>
  </si>
  <si>
    <t>DFALR266000250N11A</t>
  </si>
  <si>
    <t>250 ML ALREEM GAZOZ RED</t>
  </si>
  <si>
    <t>DFALR266000250N11B</t>
  </si>
  <si>
    <t>250 ML ALREEM R BLUE</t>
  </si>
  <si>
    <t>PFALR266550180N10A</t>
  </si>
  <si>
    <t>180 ML ALREEM PLAIN WITHOUT EMBOSSING</t>
  </si>
  <si>
    <t>PFALR266550180N09A</t>
  </si>
  <si>
    <t>180ML REEM PL (WITHOUT LABEL)</t>
  </si>
  <si>
    <t>Al Shaheer</t>
  </si>
  <si>
    <t>PFALS266000200B12B</t>
  </si>
  <si>
    <t>200 ML AL SHAHEER CSD, CROWN FINISH</t>
  </si>
  <si>
    <t>DFALS266550200B12D</t>
  </si>
  <si>
    <t>200 ML ALSHEER BLUE</t>
  </si>
  <si>
    <t>DGALS266550200B12A</t>
  </si>
  <si>
    <t>200ML AL SHAHEER GREEN PRINTED</t>
  </si>
  <si>
    <t>DFALS266550200B12B</t>
  </si>
  <si>
    <t>200ML AL SHAHEER PRINTED</t>
  </si>
  <si>
    <t>DFALS266550200B12A</t>
  </si>
  <si>
    <t>200ML AL SHAHEER PRINTED RED</t>
  </si>
  <si>
    <t>DFALS266000240B09A</t>
  </si>
  <si>
    <t>240ML FRUIT SODA PRINTED DAVAO 2015</t>
  </si>
  <si>
    <t>DFALS265400250N11B</t>
  </si>
  <si>
    <t>250 ML NAWARES PRINTED TWIST OFF</t>
  </si>
  <si>
    <t>DFALS265400250N11A</t>
  </si>
  <si>
    <t>250 ML NAWRES PRINTED TWIST OFF</t>
  </si>
  <si>
    <t>PFALS265400275B10B</t>
  </si>
  <si>
    <t>CIDER 275 ML NEW</t>
  </si>
  <si>
    <t>PGALS266550200N10A</t>
  </si>
  <si>
    <t>200ML AL SHAHEER GREEN PLAIN</t>
  </si>
  <si>
    <t>PFALS266550200B10A</t>
  </si>
  <si>
    <t>200ML AL SHAHEER PLAIN</t>
  </si>
  <si>
    <t>DFAXL265400250N10B</t>
  </si>
  <si>
    <t>250 ML PEPSI AXL DIET</t>
  </si>
  <si>
    <t>250ML AXL BOTTLE PRINTED</t>
  </si>
  <si>
    <t>250ML AXL BOTTLE PRINTED MENABEV - KSA</t>
  </si>
  <si>
    <t>250ML AXL BOTTLE PRINTED ORC - GRAPES</t>
  </si>
  <si>
    <t>250ML AXL PEPSI</t>
  </si>
  <si>
    <t>DFAXL265400300N10A</t>
  </si>
  <si>
    <t>300ML AXL PEPSI PRINTED</t>
  </si>
  <si>
    <t>250ML AXL BOTTLE PLAIN</t>
  </si>
  <si>
    <t>PFAXL265400300N08A</t>
  </si>
  <si>
    <t>300ML AXL PEPSI PLAIN</t>
  </si>
  <si>
    <t>BABY CHAM</t>
  </si>
  <si>
    <t>Balashi</t>
  </si>
  <si>
    <t>PFBAL266000222B10A</t>
  </si>
  <si>
    <t>PGBAL266000222B09A</t>
  </si>
  <si>
    <t>222 ML BALASHI GREEN PLAIN</t>
  </si>
  <si>
    <t>222 ML BALASHI CHILL PLAIN GREEN</t>
  </si>
  <si>
    <t>222 ML BALASHI CHILL PLAIN GREEN 5 LAYERS</t>
  </si>
  <si>
    <t>Barbican</t>
  </si>
  <si>
    <t>PGBAR265400330B10C</t>
  </si>
  <si>
    <t>330 ML BARBICAN B &amp; B</t>
  </si>
  <si>
    <t>330 ML BARBICAN BB</t>
  </si>
  <si>
    <t>PGBAR265400330B10B</t>
  </si>
  <si>
    <t>330ML BARBICAN NRB</t>
  </si>
  <si>
    <t>PGBAR265400330B10A</t>
  </si>
  <si>
    <t>BARBICAN</t>
  </si>
  <si>
    <t>PGBAR265400330B09A</t>
  </si>
  <si>
    <t>BARBICAN (9 LAYERS)</t>
  </si>
  <si>
    <t>PGBAR265400330N10A</t>
  </si>
  <si>
    <t>BARBICAN 330 ML [NNPB]</t>
  </si>
  <si>
    <t>PGBAR265400330N10B</t>
  </si>
  <si>
    <t>BARBICAN 330 ML [NNPB] [10 LAYERS]</t>
  </si>
  <si>
    <t>Beer</t>
  </si>
  <si>
    <t>PFBEE265400330B05A</t>
  </si>
  <si>
    <t>330ML BEER BOTTLE</t>
  </si>
  <si>
    <t>BEVERAGE</t>
  </si>
  <si>
    <t>PFBEV30EDR0700B03A</t>
  </si>
  <si>
    <t>700 ML BEVERAGE</t>
  </si>
  <si>
    <t>PFBEV30EDR0700B07B</t>
  </si>
  <si>
    <t>700 ML BEVERAGE BOTTLES</t>
  </si>
  <si>
    <t>BISTRO</t>
  </si>
  <si>
    <t>PGBIS265400330N02A</t>
  </si>
  <si>
    <t>330 ML BISTRO - SAMPLE BOTTLE</t>
  </si>
  <si>
    <t>BORDEAUX BOTTLE</t>
  </si>
  <si>
    <t>Bottles 22mm Caps</t>
  </si>
  <si>
    <t>TRADING BOTTLES</t>
  </si>
  <si>
    <t>PFMAH22ROP0030O14A</t>
  </si>
  <si>
    <t>1 OZ (30 ML) BOTTLE WITH ROPP CAP 168 X 5 X 14</t>
  </si>
  <si>
    <t>PFMAH22ROP0030O01E</t>
  </si>
  <si>
    <t>1 OZ BOTTLE (30 ML) WITH 22MM ROPP CAP</t>
  </si>
  <si>
    <t>PFMAH22ROP0030O01A</t>
  </si>
  <si>
    <t>1 OZ BOTTLE WITH 22MM ROPP CAP</t>
  </si>
  <si>
    <t>PFMAH22ROP0030O08C</t>
  </si>
  <si>
    <t>1OZ BOTTLE(30 ML)WITH 22MM ROPP CAP (882 X 8L)</t>
  </si>
  <si>
    <t>PFMAH22ROP0030O01B</t>
  </si>
  <si>
    <t>1OZ BOTTLE(30 ML)WITH 22MM ROPP CAP 7056</t>
  </si>
  <si>
    <t>PFMAH22ROP0030O08A</t>
  </si>
  <si>
    <t>1OZ BOTTLE(30 ML)WITH 22MM ROPP CAP(1139 X 8 L)</t>
  </si>
  <si>
    <t>PFMAH22ROP0030O10A</t>
  </si>
  <si>
    <t>1OZ BOTTLE(30 ML)WITH 22MM ROPP CAP(1620 X 10 L)</t>
  </si>
  <si>
    <t>PFMAH22ROP0030O08B</t>
  </si>
  <si>
    <t>1OZ BOTTLE(30 ML)WITH 22MM ROPP CAP(960 X 8 L)</t>
  </si>
  <si>
    <t>PFMAH22ROP0020O01A</t>
  </si>
  <si>
    <t>20 ML MAHALAVIYA WITH 22MM ROPP GOLDEN CAPS</t>
  </si>
  <si>
    <t>PFMAH22ROP0030O01C</t>
  </si>
  <si>
    <t>28ML SABA BOTTLES</t>
  </si>
  <si>
    <t>PFMAH22ROP0030O01D</t>
  </si>
  <si>
    <t>SABA 28ML</t>
  </si>
  <si>
    <t>Brio</t>
  </si>
  <si>
    <t>PFBRI265400300B09A</t>
  </si>
  <si>
    <t>BARIO 300 ML [9 LAYERS]</t>
  </si>
  <si>
    <t>Canada Dry</t>
  </si>
  <si>
    <t>PFCANMCA100330B10A</t>
  </si>
  <si>
    <t>CANADA DRY PLAIN</t>
  </si>
  <si>
    <t>LFCANMCA100300B10F</t>
  </si>
  <si>
    <t>NRB CANADA DRY</t>
  </si>
  <si>
    <t>LFCANMCA100300B10D</t>
  </si>
  <si>
    <t>NRC CITRUS - CANADA DRY</t>
  </si>
  <si>
    <t>LFCANMCA100300B10B</t>
  </si>
  <si>
    <t>NRC CLUB SODA - CANADA DRY</t>
  </si>
  <si>
    <t>LFCANMCA100300B10G</t>
  </si>
  <si>
    <t>NRC COLA - CANADA DRY</t>
  </si>
  <si>
    <t>LFCANMCA100300B10A</t>
  </si>
  <si>
    <t>NRC CREAM SODA - CANADA DRY</t>
  </si>
  <si>
    <t>LFCANMCA100300B10E</t>
  </si>
  <si>
    <t>NRC DANA - CANADA DRY</t>
  </si>
  <si>
    <t>LFCANMCA100300B10C</t>
  </si>
  <si>
    <t>NRC ORANGE - CANADA DRY</t>
  </si>
  <si>
    <t>CANDLE</t>
  </si>
  <si>
    <t>3.5" TALL CANDLE JAR - FLINT</t>
  </si>
  <si>
    <t>CHEESE JAR</t>
  </si>
  <si>
    <t>Chili Sauce</t>
  </si>
  <si>
    <t>PFCHIHSSPN0122B04A</t>
  </si>
  <si>
    <t>122 ML CHILLY SAUCE (4 X 650)</t>
  </si>
  <si>
    <t>PFCHIHSSPN0122B07A</t>
  </si>
  <si>
    <t>122 ML CHILLY SAUCE (7 X 638)</t>
  </si>
  <si>
    <t>CHILLY SAUSE 122 ML (12 LAYERS)</t>
  </si>
  <si>
    <t>PFCHIHSSPN0122B05A</t>
  </si>
  <si>
    <t>CHILLY SAUSE 122 ML (5 LAYERS)</t>
  </si>
  <si>
    <t>PFCHIHSSPN0122B06B</t>
  </si>
  <si>
    <t>CHILLY SAUSE 122 ML (6 LAY)</t>
  </si>
  <si>
    <t>PFCHIHSSPN0122B06A</t>
  </si>
  <si>
    <t>CHILLY SAUSE 122 ML (6 LAYERS)</t>
  </si>
  <si>
    <t>CIDER</t>
  </si>
  <si>
    <t>PFCID266550250N11A</t>
  </si>
  <si>
    <t>250 ML CIDER CROWN FINISH</t>
  </si>
  <si>
    <t>PFCID265400275B10A</t>
  </si>
  <si>
    <t>275 ML CIDER</t>
  </si>
  <si>
    <t>Coca Cola</t>
  </si>
  <si>
    <t>DFCOK266550250B06A</t>
  </si>
  <si>
    <t>250 ML COCA COLA CONTOUR ULTRA DUAL PRICE (6 LAYERS)</t>
  </si>
  <si>
    <t>DFCOK266550250B06B</t>
  </si>
  <si>
    <t>250 ML COCA COLA CONTOUR ULTRA NON PRICE</t>
  </si>
  <si>
    <t>PFCOK266550250B07A</t>
  </si>
  <si>
    <t>COCA COLA 250 ML PLAIN (7LAYERSX400)</t>
  </si>
  <si>
    <t>DFCOK266550250B11D</t>
  </si>
  <si>
    <t>COCA COLA CON 250ML (PRINTED)</t>
  </si>
  <si>
    <t>COCA COLA CON ULTRA 250ML (PRINTED)</t>
  </si>
  <si>
    <t>DFCOK266550250B11E</t>
  </si>
  <si>
    <t>COCA COLA CONT- ZERO 250 ML</t>
  </si>
  <si>
    <t>DFCOK266550250B11F</t>
  </si>
  <si>
    <t>COCA COLA CONTOUR - LIGHT 250 ML</t>
  </si>
  <si>
    <t>DFCOK266550250B11H</t>
  </si>
  <si>
    <t>COCA COLA CONTOUR - ZERO 250 ML</t>
  </si>
  <si>
    <t>COCA COLA CONTOUR ULTRA 250ML (PLAIN - NNPB)</t>
  </si>
  <si>
    <t>COCA COLA CONTOUR ULTRA 250ML (PLAIN)</t>
  </si>
  <si>
    <t>DFCOK266550250B11I</t>
  </si>
  <si>
    <t>COCA COLA CONTOUR ULTRA 250ML (RIYADH)</t>
  </si>
  <si>
    <t>DFCOK266550250B11C</t>
  </si>
  <si>
    <t>COCA COLA CONTOUR ULTRA 250ML PRNTD (DUAL PRICE)</t>
  </si>
  <si>
    <t>DFCOK266550250N11B</t>
  </si>
  <si>
    <t>COCA COLA CONTOUR ULTRA 250ML PRNTD (DUAL PRICE- NNPB)</t>
  </si>
  <si>
    <t>DFCOK266550250B11A</t>
  </si>
  <si>
    <t>COCA COLA CONTOUR-LIGHT 250 ML PRNTD(DUAL PRICE)</t>
  </si>
  <si>
    <t>DFCOK266550250B11B</t>
  </si>
  <si>
    <t>COCA COLA CONTOUR-ZERO 250 ML PRNTD (SINGLE PRICE)</t>
  </si>
  <si>
    <t>DFCOK266550250N11E</t>
  </si>
  <si>
    <t>COCA COLA NNPB LIGHT DUAL PRICE (11 LAYERS)</t>
  </si>
  <si>
    <t>DFCOK266550250N11D</t>
  </si>
  <si>
    <t>COCA COLA NNPB LIGHT NONE PRICE (11 LAYERS)</t>
  </si>
  <si>
    <t>COCA COLA NNPB PRINTED NONE PRICE</t>
  </si>
  <si>
    <t>DFCOK266550250N11A</t>
  </si>
  <si>
    <t>COCA COLA NNPB ZERO NONE PRICE 250 ML (11 LAYERS)</t>
  </si>
  <si>
    <t>DFCOK266550250N11F</t>
  </si>
  <si>
    <t>COCA COLA NNPB ZERO SINGLE PRICE 250 ML (11 LAYERS)</t>
  </si>
  <si>
    <t>250 ML COCA COLA CONT. ULTRA PLAIN</t>
  </si>
  <si>
    <t>COCKTAIL</t>
  </si>
  <si>
    <t>COFFEE</t>
  </si>
  <si>
    <t>COSPACK</t>
  </si>
  <si>
    <t>Cother Cola</t>
  </si>
  <si>
    <t>DFCOT266550200B13A</t>
  </si>
  <si>
    <t>200ML COTHER COLA PRINTED</t>
  </si>
  <si>
    <t>PFCOT266550200B10A</t>
  </si>
  <si>
    <t>200ML COTHER COLA PLAIN</t>
  </si>
  <si>
    <t>DANAH</t>
  </si>
  <si>
    <t>PGDAN266000200B13A</t>
  </si>
  <si>
    <t>200 ML DANAH GREEN PLAIN</t>
  </si>
  <si>
    <t>PFDAN266000200B10A</t>
  </si>
  <si>
    <t>200ML DANAH PLAIN FLINT (420)</t>
  </si>
  <si>
    <t>PFDAN266000200N13A</t>
  </si>
  <si>
    <t>200ML DANAH PLAIN FLINT NNPB (13 TRAYS)</t>
  </si>
  <si>
    <t>DGDAN266000200B14A</t>
  </si>
  <si>
    <t>200ML DANAH PRINTED - GREEN</t>
  </si>
  <si>
    <t>DGDAN266000200B13A</t>
  </si>
  <si>
    <t>200ML DANAH PRINTED - GREEN 13 LAYER</t>
  </si>
  <si>
    <t>DFDAN266000200B13A</t>
  </si>
  <si>
    <t>200ML DANAH PRINTED FLINT</t>
  </si>
  <si>
    <t>PFDAN266000200B13A</t>
  </si>
  <si>
    <t>NF DANAH 200 ML PLAIN</t>
  </si>
  <si>
    <t>PFDAN266000200B13B</t>
  </si>
  <si>
    <t>NF DANAH MANGO 200ML</t>
  </si>
  <si>
    <t>PFDAN266000200B10B</t>
  </si>
  <si>
    <t>200ML DANAH PLAIN FLINT</t>
  </si>
  <si>
    <t>PGDAN266000200B10A</t>
  </si>
  <si>
    <t>200ML DANAH PLAIN - GREEN</t>
  </si>
  <si>
    <t>PFDAN266000200N10A</t>
  </si>
  <si>
    <t>200ML DANAH PLAIN FLINT NNPB</t>
  </si>
  <si>
    <t>DANCE</t>
  </si>
  <si>
    <t>DFDNC266000200B13A</t>
  </si>
  <si>
    <t>200ML DANCE COLA</t>
  </si>
  <si>
    <t>DFDNC266000200B13B</t>
  </si>
  <si>
    <t>200ML DANCE GUM</t>
  </si>
  <si>
    <t>DFDNC266000200N13A</t>
  </si>
  <si>
    <t>200ML DANCE GUM NNPB</t>
  </si>
  <si>
    <t>DFDNC266000200B13C</t>
  </si>
  <si>
    <t>200ML DANCE ORANGE</t>
  </si>
  <si>
    <t>DGDNC266000200B13D</t>
  </si>
  <si>
    <t>200ML DANCE UP - GREEN</t>
  </si>
  <si>
    <t>DELICO</t>
  </si>
  <si>
    <t>285 GMS DELICIO LONG FINISH</t>
  </si>
  <si>
    <t>PFDEL381450285N05A</t>
  </si>
  <si>
    <t>285 GMS DELICIO NNPB</t>
  </si>
  <si>
    <t>PFDEL381450285N10B</t>
  </si>
  <si>
    <t>285GMS DELICIO MEDIUM FINISH</t>
  </si>
  <si>
    <t>PFDEL381450285N05B</t>
  </si>
  <si>
    <t>285ML KETCHUP DELICIO</t>
  </si>
  <si>
    <t>250 ML DORICA - BERLIN</t>
  </si>
  <si>
    <t>250 ML DORICA - GLASS WORKS</t>
  </si>
  <si>
    <t>250 ML DORICA -CGP</t>
  </si>
  <si>
    <t>250 ML DORICA -CHIP BOARD-CGP</t>
  </si>
  <si>
    <t>DRAINNG</t>
  </si>
  <si>
    <t>PFDRNXXXXXXXXBXXD</t>
  </si>
  <si>
    <t>FLINT DRAINING</t>
  </si>
  <si>
    <t>PGDRNXXXXXXXXBXXC</t>
  </si>
  <si>
    <t>DRAINING</t>
  </si>
  <si>
    <t>FANTA</t>
  </si>
  <si>
    <t>LFFAN26CET0250B11D</t>
  </si>
  <si>
    <t>250 ML FANTA N/P [12-A7203]</t>
  </si>
  <si>
    <t>LFFAN26CET0250B06A</t>
  </si>
  <si>
    <t>250 ML FANTA DUAL PRICE 6 LAYERS</t>
  </si>
  <si>
    <t>LFFAN26CET0250B06B</t>
  </si>
  <si>
    <t>250 ML FANTA NONE PRICE 6 LAYERS</t>
  </si>
  <si>
    <t>PFFAN26CET0250B08A</t>
  </si>
  <si>
    <t>FANTA 250 ML PLAIN - (8 LAYERS)</t>
  </si>
  <si>
    <t>LFFAN26CET0250B11A</t>
  </si>
  <si>
    <t>FANTA 250ML LABELLED</t>
  </si>
  <si>
    <t>LGFAN266550200B13A</t>
  </si>
  <si>
    <t>FANTA CITRUS 200ML</t>
  </si>
  <si>
    <t>LGFAN266550200B13B</t>
  </si>
  <si>
    <t>FANTA CITRUS CROWN FINISH 200ML</t>
  </si>
  <si>
    <t>LFFAN26CET0250B11C</t>
  </si>
  <si>
    <t>FANTA D/P 250 ML [12-A7202]</t>
  </si>
  <si>
    <t>LFFAN26CET0250B11B</t>
  </si>
  <si>
    <t>FANTA DUAL PRICED - 250 ML (11 LAYERS)</t>
  </si>
  <si>
    <t>LFFAN26CET0250B11E</t>
  </si>
  <si>
    <t>FANTA ORANGE 250 ML - KSA</t>
  </si>
  <si>
    <t>LFFAN26CET0250B11F</t>
  </si>
  <si>
    <t>FANTA STRAWBERRY 250 ML- KSA</t>
  </si>
  <si>
    <t>PFFSKGP3500200B11B</t>
  </si>
  <si>
    <t>200 ML HIRAM WALKER 48 PK</t>
  </si>
  <si>
    <t>PFFSKGP3500200B12A</t>
  </si>
  <si>
    <t>200 ML SEAGRAMS GIN 24 PK</t>
  </si>
  <si>
    <t>PFFSKGP3500200B11A</t>
  </si>
  <si>
    <t>200 ML SEAGRAMS GIN 48 PK</t>
  </si>
  <si>
    <t>PFFSKGP3500200B12B</t>
  </si>
  <si>
    <t>200 ML SEAGRAMS VODKA 24 PK</t>
  </si>
  <si>
    <t>Food Jars</t>
  </si>
  <si>
    <t>263 ML JAR LW - CGP</t>
  </si>
  <si>
    <t>263 ML JAR LW -2017</t>
  </si>
  <si>
    <t>263 ML JAR LW 9 LAYERS</t>
  </si>
  <si>
    <t>PFJAR581360263P18B</t>
  </si>
  <si>
    <t>263ML MAYONESE JAR</t>
  </si>
  <si>
    <t>370 ML JAR 08 LAYERS</t>
  </si>
  <si>
    <t>370ML JAR</t>
  </si>
  <si>
    <t>PFJAR631380370P08A</t>
  </si>
  <si>
    <t>410ML JAR 8 LAYERS</t>
  </si>
  <si>
    <t>PFJAR631380526P07B</t>
  </si>
  <si>
    <t>526ML M JAR LONG FINISH 7 LAYERS</t>
  </si>
  <si>
    <t>PFJAR631380526P07C</t>
  </si>
  <si>
    <t>526ML M JAR LW 7</t>
  </si>
  <si>
    <t>PFJAR833160750P06A</t>
  </si>
  <si>
    <t>750 GMS TANG JAR LW</t>
  </si>
  <si>
    <t>PFJAR581360263P08A</t>
  </si>
  <si>
    <t>MAYONNAISE 263 ML (8 LAYERS)</t>
  </si>
  <si>
    <t>PFJAR581360263P17B</t>
  </si>
  <si>
    <t>MAYONNAISE 263 ML LIGHT WEIGHT (17 LAYERS)</t>
  </si>
  <si>
    <t>PFJAR581360263P17C</t>
  </si>
  <si>
    <t>MAYONNAISE 263 ML LIGHT WEIGHT (333 X 17 LAYERS)</t>
  </si>
  <si>
    <t>PFJAR581360263P18A</t>
  </si>
  <si>
    <t>MAYONNAISE 263 ML LIGHT WEIGHT (333 X 18 LAYERS)</t>
  </si>
  <si>
    <t>PFJAR581360263P17A</t>
  </si>
  <si>
    <t>MAYONNAISE 263ML</t>
  </si>
  <si>
    <t>MAYONNAISE 526 ML LIGHT WEIGHT (14 LAYERS)</t>
  </si>
  <si>
    <t>PFJAR631380526P14C</t>
  </si>
  <si>
    <t>MAYONNAISE 526ML</t>
  </si>
  <si>
    <t>PFJAR631380526P07A</t>
  </si>
  <si>
    <t>MAYONNAISE 526ML (7 LAYERS)</t>
  </si>
  <si>
    <t>PFJAR661380971P06C</t>
  </si>
  <si>
    <t>MAYONNAISE 971 ML (6 LAYERS)</t>
  </si>
  <si>
    <t>PFJAR661380971P10A</t>
  </si>
  <si>
    <t>MAYONNAISE 971 ML LIGHT WEIGHT (10 LAYERS)</t>
  </si>
  <si>
    <t>MAYONNAISE 971 ML LIGHT WEIGHT (13 LAYERS)</t>
  </si>
  <si>
    <t>MAYONNAISE 971 ML LIGHT WEIGHT (6 LAYERS)</t>
  </si>
  <si>
    <t>PFJAR661380971P07A</t>
  </si>
  <si>
    <t>MAYONNAISE 971 ML LIGHT WEIGHT (7 LAYERS)</t>
  </si>
  <si>
    <t>MAYONNAISE 971 ML THREADED (13 LAYERS)</t>
  </si>
  <si>
    <t>PFJAR661380971P06B</t>
  </si>
  <si>
    <t>MAYONNAISE 971 ML THREADED (6 LAYERS)</t>
  </si>
  <si>
    <t>PFJAR661380971P13D</t>
  </si>
  <si>
    <t>MAYONNAISE 971ML</t>
  </si>
  <si>
    <t>PFJAR661380971P13B</t>
  </si>
  <si>
    <t>MAYONNAISE 971ML JAR OFF SHADE</t>
  </si>
  <si>
    <t>PFJARGF3160875P04A</t>
  </si>
  <si>
    <t>TANG JAR (4 LAYERS)</t>
  </si>
  <si>
    <t>PFJARGF3160875P06A</t>
  </si>
  <si>
    <t>TANG JAR - 6 LAYERS</t>
  </si>
  <si>
    <t>PFJAR431570030O16A</t>
  </si>
  <si>
    <t>1 OZ BOTTLE JAR</t>
  </si>
  <si>
    <t>PFJAR431570030O01A</t>
  </si>
  <si>
    <t>1 OZ JAR</t>
  </si>
  <si>
    <t>PFJAR431570030O20A</t>
  </si>
  <si>
    <t>NRB 1 OZ ROUND JAR</t>
  </si>
  <si>
    <t>PFJAR431570030O20B</t>
  </si>
  <si>
    <t>NRB 1 OZ ROUND JAR 660X20</t>
  </si>
  <si>
    <t>PFJAR431570030O20C</t>
  </si>
  <si>
    <t>NRB 1 OZ ROUND JAR 30ML</t>
  </si>
  <si>
    <t>Fruit Soda</t>
  </si>
  <si>
    <t>PFFRS266000240B07B</t>
  </si>
  <si>
    <t>240ML FRUIT SODA LW</t>
  </si>
  <si>
    <t>DFFRS266000240B09D</t>
  </si>
  <si>
    <t>240ML FRUIT SODA LW PRINTED</t>
  </si>
  <si>
    <t>DFFRS266000240B09C</t>
  </si>
  <si>
    <t>240ML FRUIT SODA PRINTED MANILA 2015</t>
  </si>
  <si>
    <t>DFFRS266000240B09A</t>
  </si>
  <si>
    <t>RB 240 ML FRUIT SODA PRINTED</t>
  </si>
  <si>
    <t>DFFRS266000240B09B</t>
  </si>
  <si>
    <t>RB 240 ML FRUIT SODA PRINTED DAVAO</t>
  </si>
  <si>
    <t>RB 240 ML FRUIT SODA PLAIN</t>
  </si>
  <si>
    <t>GLEN</t>
  </si>
  <si>
    <t>GRACE JUICE</t>
  </si>
  <si>
    <t>GREEN</t>
  </si>
  <si>
    <t>GSM</t>
  </si>
  <si>
    <t>PFGSM266000350B13A</t>
  </si>
  <si>
    <t>HONEY</t>
  </si>
  <si>
    <t>PFHNYGF3130710B08A</t>
  </si>
  <si>
    <t>710 ML HONEY</t>
  </si>
  <si>
    <t>Hot Sauce</t>
  </si>
  <si>
    <t>100ML HOT SAUCE</t>
  </si>
  <si>
    <t>120 ML HOT SAUCE</t>
  </si>
  <si>
    <t>PFHOTHSSPN0120B08A</t>
  </si>
  <si>
    <t>120ML HOTSAUCE</t>
  </si>
  <si>
    <t>PFHOT314250176B06A</t>
  </si>
  <si>
    <t>176ML HOT SAUCE</t>
  </si>
  <si>
    <t>PFHOT184250176B05A</t>
  </si>
  <si>
    <t>176ML HOT SAUCE AAC (5 LAYERS)</t>
  </si>
  <si>
    <t>PFHOT184250176B01A</t>
  </si>
  <si>
    <t>176ML HOT SAUCE AAC (BOX)</t>
  </si>
  <si>
    <t>PFHOTHSSPL0088B09C</t>
  </si>
  <si>
    <t>88 ML HOT SAUCE NN 9 LAY</t>
  </si>
  <si>
    <t>PFHOTHSSPL0088B09D</t>
  </si>
  <si>
    <t>88 ML HOT SAUCE NN 9 LAYER</t>
  </si>
  <si>
    <t>POHOTHSSPL0088B09A</t>
  </si>
  <si>
    <t>88 ML HOT SAUCE WM OFF SHADE</t>
  </si>
  <si>
    <t>88 ML HOTSAUCE NN - BOX PALLET</t>
  </si>
  <si>
    <t>88ML HOT SAUCE NN 10 LAYERS</t>
  </si>
  <si>
    <t>88ML HOT SAUCE NN 10 LAYERS-CGP</t>
  </si>
  <si>
    <t>88ML HOT SAUCE NN 24 X 174 BOXES</t>
  </si>
  <si>
    <t>88ML HOT SAUCE NN 24 X 195 BOXES</t>
  </si>
  <si>
    <t>88ML HOT SAUCE WM</t>
  </si>
  <si>
    <t>PFHOTHSSPW0088B05B</t>
  </si>
  <si>
    <t>88ML HOT SAUCE WM (GREENISH) 5 LAYERS</t>
  </si>
  <si>
    <t>PFHOTHSSPN0120B09A</t>
  </si>
  <si>
    <t>HOT SAUCE - 120ML</t>
  </si>
  <si>
    <t>PFHOT314250176B11A</t>
  </si>
  <si>
    <t>HOT SAUCE - 176ML</t>
  </si>
  <si>
    <t>HOT SAUCE - 88ML</t>
  </si>
  <si>
    <t>PFHOTHSSPW0088B09A</t>
  </si>
  <si>
    <t>HOT SAUCE - 88ML WM</t>
  </si>
  <si>
    <t>HOT SAUCE - 88ML WM (5 LAYERS)</t>
  </si>
  <si>
    <t>PFHOTHSSPW0088B06A</t>
  </si>
  <si>
    <t>HOT SAUCE - 88ML WM (6 LAYERS)</t>
  </si>
  <si>
    <t>PFHOTHSSPL0088B09B</t>
  </si>
  <si>
    <t>HOT SAUCE 88ML (945*9)</t>
  </si>
  <si>
    <t>HUNTER</t>
  </si>
  <si>
    <t>PGHUN266550650B03A</t>
  </si>
  <si>
    <t>650 ML HUNTER 3 LAYERS</t>
  </si>
  <si>
    <t>Indico</t>
  </si>
  <si>
    <t>PFIND265400330B09A</t>
  </si>
  <si>
    <t>INDICO</t>
  </si>
  <si>
    <t>Juicy Lemon</t>
  </si>
  <si>
    <t>DGJUI266000240B09I</t>
  </si>
  <si>
    <t>240ML JUICY LEMON LW</t>
  </si>
  <si>
    <t>DGJUI266000240B09E</t>
  </si>
  <si>
    <t>240ML JUICY LEMON CEBU</t>
  </si>
  <si>
    <t>DGJUI266000240B09B</t>
  </si>
  <si>
    <t>240ML JUICY LEMON PRINTED</t>
  </si>
  <si>
    <t>DGJUI266000240B09G</t>
  </si>
  <si>
    <t>240ML JUICY LEMON PRINTED DAVAO (LW)</t>
  </si>
  <si>
    <t>DGJUI266000240B09C</t>
  </si>
  <si>
    <t>240ML JUICY LEMON PRINTED DAVAO 2015</t>
  </si>
  <si>
    <t>DGJUI266000240B09H</t>
  </si>
  <si>
    <t>240ML JUICY LEMON PRINTED MANILA</t>
  </si>
  <si>
    <t>DGJUI266000240B09D</t>
  </si>
  <si>
    <t>240ML JUICY LEMON PRINTED MANILA 2015</t>
  </si>
  <si>
    <t>DGJUI266000240B09A</t>
  </si>
  <si>
    <t>JUICY LEMON 240 ML - PRINTED (9 LAYERS)</t>
  </si>
  <si>
    <t>JUICY LEMON 800 ML - PRINTED (7 LAYERS)</t>
  </si>
  <si>
    <t>DGJUIMCA200800B07B</t>
  </si>
  <si>
    <t>JUICY LEMON 800 ML - PRINTED (7 LAYERS) - DAVAO</t>
  </si>
  <si>
    <t>PGJUI266000240B07B</t>
  </si>
  <si>
    <t>240ML JUICY LEMON PLAIN</t>
  </si>
  <si>
    <t>JUICY LEMON 240 ML - PLAIN (7 LAYERS)</t>
  </si>
  <si>
    <t>JUICY LEMON 800 ML - PLAIN (6 LAYERS)</t>
  </si>
  <si>
    <t>KALS BEER</t>
  </si>
  <si>
    <t>KINDER'S</t>
  </si>
  <si>
    <t>KING FISHER</t>
  </si>
  <si>
    <t>PGKFR266000650N08A</t>
  </si>
  <si>
    <t>650 ML KING FISHER NNPB</t>
  </si>
  <si>
    <t>LIQUOR</t>
  </si>
  <si>
    <t>750 ML LIQUOR 12 X 75 BOXES</t>
  </si>
  <si>
    <t>750 ML LIQUOR 12 X 82 BOXES</t>
  </si>
  <si>
    <t>PFMARGF3040250B10B</t>
  </si>
  <si>
    <t>250 ML MARASCA-WRONG</t>
  </si>
  <si>
    <t>500 ML MARASCA 55 BOX</t>
  </si>
  <si>
    <t>Mazaj</t>
  </si>
  <si>
    <t>PFMAZ265400275B01A</t>
  </si>
  <si>
    <t>MAZAJ</t>
  </si>
  <si>
    <t>MAZOON</t>
  </si>
  <si>
    <t>PFMZN82130950P11A</t>
  </si>
  <si>
    <t>900 GMS MAZOON JAR</t>
  </si>
  <si>
    <t>Mirinda</t>
  </si>
  <si>
    <t>LFMIRMCA100300B05A</t>
  </si>
  <si>
    <t>300 ML MIRINDA 5 LAYERS</t>
  </si>
  <si>
    <t>SFMIR265400300B10A</t>
  </si>
  <si>
    <t>300 ML MIRINDA CANVAS SLEEVED</t>
  </si>
  <si>
    <t>LFMIRMCA100355B09A</t>
  </si>
  <si>
    <t>MIRINDA - GULF</t>
  </si>
  <si>
    <t>LFMIRMCA100300B10B</t>
  </si>
  <si>
    <t>MIRINDA 150BZ - 300 ML (10 LAYERS)</t>
  </si>
  <si>
    <t>LFMIRMCA100300B10A</t>
  </si>
  <si>
    <t>MIRINDA ORANGE 300ML (10 LAYERS)</t>
  </si>
  <si>
    <t>LFMIRMCA100355B09B</t>
  </si>
  <si>
    <t>MIRINDA STRAWBERRY 355ML - GULF</t>
  </si>
  <si>
    <t>250ML MIRINDA PLAIN</t>
  </si>
  <si>
    <t>PFMIRMCA100355B09A</t>
  </si>
  <si>
    <t>MIRANDA / SHANI PLAIN</t>
  </si>
  <si>
    <t>PFMIRMCA100300B08A</t>
  </si>
  <si>
    <t>MIRINDA SHANI PLAIN 300 ML (8 LAYERS)</t>
  </si>
  <si>
    <t>MISSION AL REEM</t>
  </si>
  <si>
    <t>DFMLR266000250N11A</t>
  </si>
  <si>
    <t>250 ML MISSION AL REEM PRINTED</t>
  </si>
  <si>
    <t>DFMLR266000250N11B</t>
  </si>
  <si>
    <t>250 ML MISSION ALREEM BLUE</t>
  </si>
  <si>
    <t>PFMLR266000250N08A</t>
  </si>
  <si>
    <t>250 ML MISSION ALREEM</t>
  </si>
  <si>
    <t>MOUNTAIN DEW</t>
  </si>
  <si>
    <t>237 ML MOUNTAIN DEW RB PRINTED</t>
  </si>
  <si>
    <t>250 ML MOUNTAIN DEW AL JUMAIAH</t>
  </si>
  <si>
    <t>250 ML MOUNTAIN DEW KUWAIT</t>
  </si>
  <si>
    <t>DGDEW265400250N11A</t>
  </si>
  <si>
    <t>250 ML MOUNTAIN DEW -2017 11L</t>
  </si>
  <si>
    <t>PGDEW265400250N08C</t>
  </si>
  <si>
    <t>250 ML MOUNTAIN DEW PLAIN 2017</t>
  </si>
  <si>
    <t>250ML MOUNTAIN DEW PRINTED</t>
  </si>
  <si>
    <t>DGDEWMCA100300B09A</t>
  </si>
  <si>
    <t>300 ML M DEW DRC PRINTED</t>
  </si>
  <si>
    <t>DGDEWMCA100300B09B</t>
  </si>
  <si>
    <t>MOUNTAIN DEW 300ML D/O- 9LAYERS</t>
  </si>
  <si>
    <t>DGDEWMCA100300B09C</t>
  </si>
  <si>
    <t>MOUNTAIN DEW 300ML ABA,QATAR-9 LAYERS</t>
  </si>
  <si>
    <t>DGDEWMCA100330B09A</t>
  </si>
  <si>
    <t>MOUNTAIN DEW 330ML - ABA PRINTED</t>
  </si>
  <si>
    <t>DGDEWMCA100330B09B</t>
  </si>
  <si>
    <t>MOUNTAIN DEW ACL D/O</t>
  </si>
  <si>
    <t>PGDEW265400250N08B</t>
  </si>
  <si>
    <t>250 MOUNTAINDEW PLAIN 17</t>
  </si>
  <si>
    <t>PGDEW265400250N08A</t>
  </si>
  <si>
    <t>250ML MOUNTAIN DEW PLAIN</t>
  </si>
  <si>
    <t>PGDEWMCA100300B08A</t>
  </si>
  <si>
    <t>300 ML M DEW DRC PLAIN</t>
  </si>
  <si>
    <t>PGDEWMCA100300B08B</t>
  </si>
  <si>
    <t>300 ML MOUNTAIN DEW PLAIN</t>
  </si>
  <si>
    <t>PGDEWMCA100300B08C</t>
  </si>
  <si>
    <t>MOUNTAIN DEW 300ML PLAIN- 8 LAYERS</t>
  </si>
  <si>
    <t>PGDEWMCA100330B09B</t>
  </si>
  <si>
    <t>MOUNTAIN DEW 330ML PLAIN</t>
  </si>
  <si>
    <t>PGDEWMCA100330B08A</t>
  </si>
  <si>
    <t>MOUNTAIN DEW 330ML PLAIN (8 LAYERS)</t>
  </si>
  <si>
    <t>NAWARES</t>
  </si>
  <si>
    <t>PFNAW265400250N08A</t>
  </si>
  <si>
    <t>250 ML NAWARES TWIST OFF PLAIN</t>
  </si>
  <si>
    <t>NIRVANA</t>
  </si>
  <si>
    <t>PFNIR265400250N10A</t>
  </si>
  <si>
    <t>250 ML NIRVANA PLAIN</t>
  </si>
  <si>
    <t>PACO</t>
  </si>
  <si>
    <t>PARAGON</t>
  </si>
  <si>
    <t>PASTA</t>
  </si>
  <si>
    <t>Pepsi</t>
  </si>
  <si>
    <t>LFPEPMCA100300B05A</t>
  </si>
  <si>
    <t>300 ML PEPSI LIVE MOMENT</t>
  </si>
  <si>
    <t>LFPEPMCA100300B10A</t>
  </si>
  <si>
    <t>300 ML PEPSI LIVE THE MOMENT</t>
  </si>
  <si>
    <t>LFPEPMCA100300B10F</t>
  </si>
  <si>
    <t>300 ML PEPSI PEPPER ORC NONE PRICED</t>
  </si>
  <si>
    <t>LFPEPMCA100355B09C</t>
  </si>
  <si>
    <t>355ML PEPSI PEPPER</t>
  </si>
  <si>
    <t>LFPEPMCA100355B09A</t>
  </si>
  <si>
    <t>PEPSI 355ML - PEPPER</t>
  </si>
  <si>
    <t>LFPEPMCA100355B09B</t>
  </si>
  <si>
    <t>PEPSI 355ML - SWIRL</t>
  </si>
  <si>
    <t>LFPEPMCA100355B09E</t>
  </si>
  <si>
    <t>PEPSI 355ML DIET - SWIRL</t>
  </si>
  <si>
    <t>LFPEPMCA100300B10E</t>
  </si>
  <si>
    <t>PEPSI PEPPER 150BZ - 300 ML (10 LAYERS)</t>
  </si>
  <si>
    <t>LFPEPMCA100355B09D</t>
  </si>
  <si>
    <t>PEPSI PEPPER DIET</t>
  </si>
  <si>
    <t>LFPEPMCA100300B10D</t>
  </si>
  <si>
    <t>PEPSI PEPPER DIET 300 ML - 10 LAYERS</t>
  </si>
  <si>
    <t>LFPEPMCA100300B09A</t>
  </si>
  <si>
    <t>PEPSI PEPPER-300ML (9 LAYERS)</t>
  </si>
  <si>
    <t>LFPEPMCA100300B10B</t>
  </si>
  <si>
    <t>PEPSI PEPPER-300ML (LABEL NO. P27598) - 10 LAYERS</t>
  </si>
  <si>
    <t>LFPEPMCA100300B10C</t>
  </si>
  <si>
    <t>PEPSI PEPPER-300ML -10 LAYERS</t>
  </si>
  <si>
    <t>PFPEP265400300B08A</t>
  </si>
  <si>
    <t>300 ML MIRINDA CANVAS</t>
  </si>
  <si>
    <t>PFPEPMCA100355B07A</t>
  </si>
  <si>
    <t>355 ML PEPSI PEPPER PLAIN</t>
  </si>
  <si>
    <t>PFPEPMCA100300B08A</t>
  </si>
  <si>
    <t>PEPSI PEPPER 300 ML PLAIN - (8 LAYERS)</t>
  </si>
  <si>
    <t>PINAR</t>
  </si>
  <si>
    <t>240 GMS ROUND PINAR</t>
  </si>
  <si>
    <t>500 G PINAR JAR</t>
  </si>
  <si>
    <t>500 G PINAR JAR 161 X 8 LAYERS L4</t>
  </si>
  <si>
    <t>Ponche</t>
  </si>
  <si>
    <t>PFPON31DSP0750B07A</t>
  </si>
  <si>
    <t>750ML PONCHE CARIBE</t>
  </si>
  <si>
    <t>PFPON31DSP0750B07B</t>
  </si>
  <si>
    <t>750ML RB PONCHE CARIBE</t>
  </si>
  <si>
    <t>PRESERVE</t>
  </si>
  <si>
    <t>Q J</t>
  </si>
  <si>
    <t>LGQJ1266550200B13A</t>
  </si>
  <si>
    <t>Q J 200 ML</t>
  </si>
  <si>
    <t>R C Cola</t>
  </si>
  <si>
    <t>240ML RC COLA PRINTED</t>
  </si>
  <si>
    <t>DFRCC266000240B09B</t>
  </si>
  <si>
    <t>240ML RC COLA PRINTED DAVAO 2015</t>
  </si>
  <si>
    <t>DFRCC266000240B09C</t>
  </si>
  <si>
    <t>240ML RC COLA PRINTED MANILA 2015</t>
  </si>
  <si>
    <t>DFRCCMCA200800B07B</t>
  </si>
  <si>
    <t>800ML RC COLA PRINTED DAVAO 2015</t>
  </si>
  <si>
    <t>DFRCCMCA200800B07C</t>
  </si>
  <si>
    <t>800ML RC COLA PRINTED MANILA 2015</t>
  </si>
  <si>
    <t>R.C COLA 800 ML - PRINTED (7 LAYERS)</t>
  </si>
  <si>
    <t>PFRCC266000240B07B</t>
  </si>
  <si>
    <t>240 ML RC COLA (LW)</t>
  </si>
  <si>
    <t>240ML RC COLA PLAIN</t>
  </si>
  <si>
    <t>750 ML R C COLA PLAIN (6 LAYERS)</t>
  </si>
  <si>
    <t>R.C COLA PLAIN 800 ML - PLAIN (6 LAYERS)</t>
  </si>
  <si>
    <t>RANI</t>
  </si>
  <si>
    <t>PFRAN266000200B13A</t>
  </si>
  <si>
    <t>200 ML NRB PLAIN</t>
  </si>
  <si>
    <t>PFRAN381450300B12A</t>
  </si>
  <si>
    <t>300 ML RANI NNPB</t>
  </si>
  <si>
    <t>PFRAN381450300B12B</t>
  </si>
  <si>
    <t>300ML NRB NNPB</t>
  </si>
  <si>
    <t>PFRAN266000200B04A</t>
  </si>
  <si>
    <t>NRB 200 ML PLAIN (C)</t>
  </si>
  <si>
    <t>PFRANMCA200200B13A</t>
  </si>
  <si>
    <t>RANI FAKHER</t>
  </si>
  <si>
    <t>SFRAN381450250B13A</t>
  </si>
  <si>
    <t>RANI FLOAT ORANGE - RASBERRY 250 ML (13 LAYERS)</t>
  </si>
  <si>
    <t>SFRAN381450250B13B</t>
  </si>
  <si>
    <t>RANI FLOAT STRAWBERRY - BANANA 250 ML (13 LAYERS)</t>
  </si>
  <si>
    <t>PFRAN381450200B11A</t>
  </si>
  <si>
    <t>RANI WIDE MOUTH - 11L</t>
  </si>
  <si>
    <t>PFRAN381450200B13A</t>
  </si>
  <si>
    <t>RANI WIDE MOUTH - 13L</t>
  </si>
  <si>
    <t>PFRAN381450250B09A</t>
  </si>
  <si>
    <t>RANI FLOAT 250 ML (PLAIN)</t>
  </si>
  <si>
    <t>RAUBI</t>
  </si>
  <si>
    <t>PFRAU431571100P09A</t>
  </si>
  <si>
    <t>1100 ML RAUBI</t>
  </si>
  <si>
    <t>PFRAU431571100P08A</t>
  </si>
  <si>
    <t>1100 ML RAUBI 8 LAYERS</t>
  </si>
  <si>
    <t>REEM ENERGY</t>
  </si>
  <si>
    <t>Reem Soda</t>
  </si>
  <si>
    <t>PFRES266550180N14A</t>
  </si>
  <si>
    <t>180 ML REEM SODA</t>
  </si>
  <si>
    <t>LFRES266550180N14A</t>
  </si>
  <si>
    <t>180 ML REEM SODA GAZOZ</t>
  </si>
  <si>
    <t>LFRES266550180N13A</t>
  </si>
  <si>
    <t>180ML REEM SODA CASIS</t>
  </si>
  <si>
    <t>LFRES266550180N13B</t>
  </si>
  <si>
    <t>180ML REEM SODA COCONUT &amp; MULBERRY</t>
  </si>
  <si>
    <t>LFRES266550180N13D</t>
  </si>
  <si>
    <t>180ML REEM SODA PEAR &amp; PEACH</t>
  </si>
  <si>
    <t>LFRES266550180N13C</t>
  </si>
  <si>
    <t>180ML REEM SODA PINEAPPLE</t>
  </si>
  <si>
    <t>LFRES266550180N13E</t>
  </si>
  <si>
    <t>180ML REEMSODA GUM</t>
  </si>
  <si>
    <t>200 ML REEM SODA 13 LAYERS</t>
  </si>
  <si>
    <t>PFRES266550200B13A</t>
  </si>
  <si>
    <t>Root Beer</t>
  </si>
  <si>
    <t>240 ML ROOT BEER</t>
  </si>
  <si>
    <t>DFROO266000240B09D</t>
  </si>
  <si>
    <t>240ML ROOT BEER PRINTED</t>
  </si>
  <si>
    <t>DFROO266000240B09C</t>
  </si>
  <si>
    <t>240ML ROOT BEER PRINTED MANILA 2015</t>
  </si>
  <si>
    <t>PFROO266000240B07A</t>
  </si>
  <si>
    <t>240ML ROOT BEER</t>
  </si>
  <si>
    <t>ROUND BOTTLE</t>
  </si>
  <si>
    <t>PFRNDCOR310250N10A</t>
  </si>
  <si>
    <t>250 ML ROUND THREADED</t>
  </si>
  <si>
    <t>PFRND302080250N10B</t>
  </si>
  <si>
    <t>250ML ROUND LUG CAP</t>
  </si>
  <si>
    <t>ROUND SQUARE</t>
  </si>
  <si>
    <t>PFRSQGPI7024OZP07A</t>
  </si>
  <si>
    <t>24 OZ ROUND SQUARE JAR (WIP)</t>
  </si>
  <si>
    <t>24 OZ ROUND SQUARE JAR 2 (WIP)</t>
  </si>
  <si>
    <t>ROYAL STAG</t>
  </si>
  <si>
    <t>PFRST28GUA0180N06A</t>
  </si>
  <si>
    <t>180 ML ROYAL STAG 6 LAYERS</t>
  </si>
  <si>
    <t>PFRST28GUA0180N07A</t>
  </si>
  <si>
    <t>180 ML ROYAL STAG 7 LAYERS</t>
  </si>
  <si>
    <t>PFRST28GUA0180N07B</t>
  </si>
  <si>
    <t>180 ML ROYAL STAG 7 LYRS</t>
  </si>
  <si>
    <t>1000 ML RUM BOTTLE NRB</t>
  </si>
  <si>
    <t>1000 ML RUM BOTTLE.</t>
  </si>
  <si>
    <t>SALSA</t>
  </si>
  <si>
    <t>SALSA LV</t>
  </si>
  <si>
    <t>16 OZ SALSA LV</t>
  </si>
  <si>
    <t>SAMPLE RUN</t>
  </si>
  <si>
    <t>PFSMPXXXXXXXXBXXB</t>
  </si>
  <si>
    <t>SAMPLE RUN FLINT B&amp;B</t>
  </si>
  <si>
    <t>PFSMPXXXXXXXXNXXA</t>
  </si>
  <si>
    <t>SAMPLE RUN FLINT NNPB</t>
  </si>
  <si>
    <t>PFSMPXXXXXXXXPXXA</t>
  </si>
  <si>
    <t>SAMPLE RUN FLINT PRESS &amp; BLOW</t>
  </si>
  <si>
    <t>PGSMPXXXXXXXXBXXA</t>
  </si>
  <si>
    <t>SAMPLE RUN GREEN B&amp;B</t>
  </si>
  <si>
    <t>PGSMPXXXXXXXXNXXA</t>
  </si>
  <si>
    <t>SAMPLE RUN GREEN NNPB</t>
  </si>
  <si>
    <t>Seetrus</t>
  </si>
  <si>
    <t>DGSET266000240B09A</t>
  </si>
  <si>
    <t>240ML SEETRUS PRINTED</t>
  </si>
  <si>
    <t>PGSET266000240B07A</t>
  </si>
  <si>
    <t>240ML SEETRUS PLAIN</t>
  </si>
  <si>
    <t>SHABI</t>
  </si>
  <si>
    <t>PFSHB266000200N12A</t>
  </si>
  <si>
    <t>200 ML SHABI BOTTLE</t>
  </si>
  <si>
    <t>Shani</t>
  </si>
  <si>
    <t>LFSHAMCA100300B05A</t>
  </si>
  <si>
    <t>300 ML SHANI 5 LAYERS</t>
  </si>
  <si>
    <t>LFSHAMCA100300B01A</t>
  </si>
  <si>
    <t>300 ML SHANI WITHOUT LABEL</t>
  </si>
  <si>
    <t>LFSHAMCA100355B09A</t>
  </si>
  <si>
    <t>SHANI - GULF</t>
  </si>
  <si>
    <t>LFSHAMCA100300B10B</t>
  </si>
  <si>
    <t>SHANI 150BZ - 300 ML (10 LAYERS)</t>
  </si>
  <si>
    <t>LFSHAMCA100300B10A</t>
  </si>
  <si>
    <t>SHANI 300 ML (10 LAYERS)</t>
  </si>
  <si>
    <t>SINALCO</t>
  </si>
  <si>
    <t>SODA</t>
  </si>
  <si>
    <t>Sparkling</t>
  </si>
  <si>
    <t>PFSPA265400300B05A</t>
  </si>
  <si>
    <t>300 ML SPARKLING NRB LW</t>
  </si>
  <si>
    <t>PFSPA265400300B09A</t>
  </si>
  <si>
    <t>SPARKLING 300 ML [9 LAYERS]</t>
  </si>
  <si>
    <t>Sprite</t>
  </si>
  <si>
    <t>DGSPR266550250B11B</t>
  </si>
  <si>
    <t>SPRITE ULTRA 250ML (400X11)</t>
  </si>
  <si>
    <t>DGSPR266550250B11A</t>
  </si>
  <si>
    <t>SPRITE ULTRA 250ML (PRINTED)</t>
  </si>
  <si>
    <t>DGSPR266550250B11D</t>
  </si>
  <si>
    <t>SPRITE ULTRA 250ML (PRINTED)(KSA)</t>
  </si>
  <si>
    <t>DGSPR266550250B11C</t>
  </si>
  <si>
    <t>SPRITE ULTRA 250ML PRINTED (DP)</t>
  </si>
  <si>
    <t>SPRITE 250ML - PLAIN</t>
  </si>
  <si>
    <t>SQUARE BOTTLE</t>
  </si>
  <si>
    <t>STANDARD JAR</t>
  </si>
  <si>
    <t>Stippled</t>
  </si>
  <si>
    <t>PFSTI265400330B09A</t>
  </si>
  <si>
    <t>330 ML STIPPLED NRB - 9LAYER</t>
  </si>
  <si>
    <t>PFSTI265400330B10A</t>
  </si>
  <si>
    <t>330ML STIPPLED NRB</t>
  </si>
  <si>
    <t>Tomato Ketchup</t>
  </si>
  <si>
    <t>PFKET3020814OZN11B</t>
  </si>
  <si>
    <t>14 OZ FLT KETCHUP HONDURAS</t>
  </si>
  <si>
    <t>PFKET3020814OZN11D</t>
  </si>
  <si>
    <t>14 OZ FLT KETCHUP MIAMI</t>
  </si>
  <si>
    <t>PFKET3020814OZN10A</t>
  </si>
  <si>
    <t>14 OZ FLT KETCHUP REGULAR</t>
  </si>
  <si>
    <t>14 OZ TOMATO KETCHUP</t>
  </si>
  <si>
    <t>PFKET3020814OZN11E</t>
  </si>
  <si>
    <t>14OZ FLT KETCHUP CAUCEDO</t>
  </si>
  <si>
    <t>POKET301690250B10B</t>
  </si>
  <si>
    <t>250 ML TOMATO KETCHUP OFF SHADE 400 X 10</t>
  </si>
  <si>
    <t>POKET301690250N11A</t>
  </si>
  <si>
    <t>250 ML TOMATO KETCHUP OFFSHADE-2017</t>
  </si>
  <si>
    <t>POKET301690250N10B</t>
  </si>
  <si>
    <t>250ML TK NNPB OFF SHADE</t>
  </si>
  <si>
    <t>PFKET301690250N10A</t>
  </si>
  <si>
    <t>TOMATO KETCHUP 250 ML NNPB (10 LAYERS)</t>
  </si>
  <si>
    <t>PFKET301690250N05B</t>
  </si>
  <si>
    <t>TOMATO KETCHUP 250 ML NNPB (400 * 5 LAYERS)</t>
  </si>
  <si>
    <t>PFKET301690250N05A</t>
  </si>
  <si>
    <t>TOMATO KETCHUP 250 ML NNPB (5 LAYERS)</t>
  </si>
  <si>
    <t>PFKET301690250B05A</t>
  </si>
  <si>
    <t>TOMATO KETCHUP 250ML ( 5 LAYER)</t>
  </si>
  <si>
    <t>PFKET301690250B08A</t>
  </si>
  <si>
    <t>TOMATO KETCHUP 250ML (8 LAYERS)</t>
  </si>
  <si>
    <t>PFKET301690250B10B</t>
  </si>
  <si>
    <t>TOMATO KETCHUP 250ML LW (10 LAYERS)</t>
  </si>
  <si>
    <t>TOMATO KETCHUP 250ML LW (400*10 LAYERS)</t>
  </si>
  <si>
    <t>PFKET301690250B08C</t>
  </si>
  <si>
    <t>TOMATO KETCHUP 250ML LW (400*8 LAYERS)</t>
  </si>
  <si>
    <t>PFKET301690250B08B</t>
  </si>
  <si>
    <t>TOMATO KETCHUP 250ML LW (8 LAYERS)</t>
  </si>
  <si>
    <t>TOMATO KETCHUP LONG NECK (5 LAYERS)</t>
  </si>
  <si>
    <t>TOUFA</t>
  </si>
  <si>
    <t>Tropicana</t>
  </si>
  <si>
    <t>PFTRO431571000B07A</t>
  </si>
  <si>
    <t>TROPICANA 1000 ML - (7 LAYERS)</t>
  </si>
  <si>
    <t>PFTRO431571000B08A</t>
  </si>
  <si>
    <t>TROPICANA 1000 ML - (8 LAYERS)</t>
  </si>
  <si>
    <t>PFTRO431571000B07B</t>
  </si>
  <si>
    <t>TROPICANA 1000 ML - 7 LAYERS(168X7)</t>
  </si>
  <si>
    <t>PFTRO431570300B12A</t>
  </si>
  <si>
    <t>TROPICANA 300 ML - 12 LAYERS</t>
  </si>
  <si>
    <t>TWIST OFF</t>
  </si>
  <si>
    <t>UBF</t>
  </si>
  <si>
    <t>SFUBFMCA100250B13A</t>
  </si>
  <si>
    <t>250ML UBF STYLE C - SLEEVE</t>
  </si>
  <si>
    <t>PFUBFMCA100250B09A</t>
  </si>
  <si>
    <t>250ML UBF PLAIN MCA1 FINISH</t>
  </si>
  <si>
    <t>VERI PERI</t>
  </si>
  <si>
    <t>250 ML VERI PERI</t>
  </si>
  <si>
    <t>Vimto Bottle</t>
  </si>
  <si>
    <t>PFVIMGF3130710B04B</t>
  </si>
  <si>
    <t>710ML VIMTO BOX PACKING (12X14X4)</t>
  </si>
  <si>
    <t>PFVIMGF3130710B05B</t>
  </si>
  <si>
    <t>710ML VIMTO BOX PACKING (12X14X5)</t>
  </si>
  <si>
    <t>PFVIMGF3130710B08B</t>
  </si>
  <si>
    <t>710ML VIMTO BOX PACKING (12X14X8)</t>
  </si>
  <si>
    <t>710ML VIMTO LW</t>
  </si>
  <si>
    <t>710ML VIMTO LW 4 LAYERS</t>
  </si>
  <si>
    <t>PFVIMGF3130710B07A</t>
  </si>
  <si>
    <t>VIMTO</t>
  </si>
  <si>
    <t>PFVIMGF3130710B04D</t>
  </si>
  <si>
    <t>VIMTO (225 X 4 LAYERS)</t>
  </si>
  <si>
    <t>PFVIMGF3130710B07B</t>
  </si>
  <si>
    <t>VIMTO (225 X 7 LAYER )</t>
  </si>
  <si>
    <t>PFVIMGF3130710B03A</t>
  </si>
  <si>
    <t>VIMTO (3 LAYERS)</t>
  </si>
  <si>
    <t>PFVIMGF3130710B05A</t>
  </si>
  <si>
    <t>VIMTO (5 LAYERS)</t>
  </si>
  <si>
    <t>PFVIMGF3130710B08A</t>
  </si>
  <si>
    <t>VIMTO (8 LAYERS)</t>
  </si>
  <si>
    <t>473 ML VINEGAR L/W</t>
  </si>
  <si>
    <t>473 ML VINEGAR L/W 12L</t>
  </si>
  <si>
    <t>473 ML VINEGAR LW 8 LAYER</t>
  </si>
  <si>
    <t>473 ML VINEGAR LW MCA-2</t>
  </si>
  <si>
    <t>PFVIN28BSS0473B12C</t>
  </si>
  <si>
    <t>VINEGAR (OFF SHADE) - 12LAYER</t>
  </si>
  <si>
    <t>PFVIN28BSS0473B12B</t>
  </si>
  <si>
    <t>VINEGAR - 12LAYER</t>
  </si>
  <si>
    <t>PFVIN28BSS0473B06A</t>
  </si>
  <si>
    <t>VINEGAR - 6LAYER</t>
  </si>
  <si>
    <t>Vinokulafu</t>
  </si>
  <si>
    <t>PFVOK266000350B11A</t>
  </si>
  <si>
    <t>VINOKULAFU</t>
  </si>
  <si>
    <t>WATER BOTTLE</t>
  </si>
  <si>
    <t>Whisky</t>
  </si>
  <si>
    <t>700ML WHISKEY BOTTLE</t>
  </si>
  <si>
    <t>700 ML WHISKY REGULAR PALLET</t>
  </si>
  <si>
    <t>YAMAMA</t>
  </si>
  <si>
    <t>PGYAMGF3040300N10B</t>
  </si>
  <si>
    <t>300 ML YAMAMA NNPB GR</t>
  </si>
  <si>
    <t>Heldware Stock Valuation - Jobwise</t>
  </si>
  <si>
    <t>T1-&gt;Production HW T2-&gt;FG Rework HW T3-&gt;Sales Return HW</t>
  </si>
  <si>
    <t xml:space="preserve">Date - 01/11/2022 t0 30/11/2022 </t>
  </si>
  <si>
    <t>Product Group</t>
  </si>
  <si>
    <t>Weight(gms)</t>
  </si>
  <si>
    <t>Present Rate</t>
  </si>
  <si>
    <t>T1 Opening(Qty)</t>
  </si>
  <si>
    <t>T1 Opening(MT)</t>
  </si>
  <si>
    <t>T1 Opening(RO)</t>
  </si>
  <si>
    <t>T2 Opening(Qty)</t>
  </si>
  <si>
    <t>T2 Opening(MT)</t>
  </si>
  <si>
    <t>T2 Opening(RO)</t>
  </si>
  <si>
    <t>T3 Opening(Qty)</t>
  </si>
  <si>
    <t>T3 Opening(MT)</t>
  </si>
  <si>
    <t>T3 Opening(RO)</t>
  </si>
  <si>
    <t>Total Opening(Qty)</t>
  </si>
  <si>
    <t>Opening(MT)</t>
  </si>
  <si>
    <t>Opening(RO)</t>
  </si>
  <si>
    <t>T1_Old ERP(+Qty)</t>
  </si>
  <si>
    <t>T1_Old ERP(+MT)</t>
  </si>
  <si>
    <t>T1_Held.Adj(+Qty)</t>
  </si>
  <si>
    <t>T1_Held.Adj(+MT)</t>
  </si>
  <si>
    <t>T1_Prod.Gen(+Qty)</t>
  </si>
  <si>
    <t>T1_Prod.Gen(+MT)</t>
  </si>
  <si>
    <t>T2_FG_to_HW(+Qty)</t>
  </si>
  <si>
    <t>T2_FG_to_HW(+MT)</t>
  </si>
  <si>
    <t>T3_Sales.Ret(+Qty)</t>
  </si>
  <si>
    <t>T3_Sales.Ret(+MT)</t>
  </si>
  <si>
    <t>Debit(Qty)</t>
  </si>
  <si>
    <t>Debit(MT)</t>
  </si>
  <si>
    <t>Prv Db(RO)</t>
  </si>
  <si>
    <t>Db(RO)</t>
  </si>
  <si>
    <t>T1_HW Adj(-Qty)</t>
  </si>
  <si>
    <t>T1_HW Adj(-MT)</t>
  </si>
  <si>
    <t>T1_PRO.REC(-Qty)</t>
  </si>
  <si>
    <t>T1_PRO.REC(-MT)</t>
  </si>
  <si>
    <t>T1_PRO_REJ(-Qty)</t>
  </si>
  <si>
    <t>T1_PRO_REJ(-MT)</t>
  </si>
  <si>
    <t>T2_FGRW_RCV(-Qty)</t>
  </si>
  <si>
    <t>T2_FGRW_RCV(-MT)</t>
  </si>
  <si>
    <t>T2_FGRW_REJ(-Qty)</t>
  </si>
  <si>
    <t>T2_FGRW_REJ(-MT)</t>
  </si>
  <si>
    <t>T3_SR_REC(-Qty)</t>
  </si>
  <si>
    <t>T3_SR_REC(-MT)</t>
  </si>
  <si>
    <t>T3_SR_REJ(-Qty)</t>
  </si>
  <si>
    <t>T3_SR_REJ(-MT)</t>
  </si>
  <si>
    <t>Credit(-Qty)</t>
  </si>
  <si>
    <t>Credit(-MT)</t>
  </si>
  <si>
    <t>Prev Credit(RO)</t>
  </si>
  <si>
    <t>Credit(RO)</t>
  </si>
  <si>
    <t>T1_Closing(Qty)</t>
  </si>
  <si>
    <t>T1_Closing(MT)</t>
  </si>
  <si>
    <t>T1_Closing(RO)</t>
  </si>
  <si>
    <t>T2_Closing(Qty)</t>
  </si>
  <si>
    <t>T2_Closing(MT)</t>
  </si>
  <si>
    <t>T2_Closing(RO)</t>
  </si>
  <si>
    <t>T3_Closing(Qty)</t>
  </si>
  <si>
    <t>T3_Closing(MT)</t>
  </si>
  <si>
    <t>T3_Closing(RO)</t>
  </si>
  <si>
    <t>Closing(Qty)</t>
  </si>
  <si>
    <t>Closing(MT)</t>
  </si>
  <si>
    <t>Closing(RO)</t>
  </si>
  <si>
    <t>Test MT Values</t>
  </si>
  <si>
    <t>Test Closing Rate</t>
  </si>
  <si>
    <t>Heldware Prod(Qty)</t>
  </si>
  <si>
    <t>Heldware Prod(MT)</t>
  </si>
  <si>
    <t xml:space="preserve">Total of 10 OZ WOOZY of WORK IN PROGRESS </t>
  </si>
  <si>
    <t xml:space="preserve">Total of 10 OZ WOOZY </t>
  </si>
  <si>
    <t>CD2507UPPR</t>
  </si>
  <si>
    <t>CDDRC7UPPR</t>
  </si>
  <si>
    <t>CD51355</t>
  </si>
  <si>
    <t xml:space="preserve">Total of 7UP of FINISHED GOODS </t>
  </si>
  <si>
    <t>CD2507UPPL</t>
  </si>
  <si>
    <t>CDDRC7UPPL</t>
  </si>
  <si>
    <t>CD36355</t>
  </si>
  <si>
    <t xml:space="preserve">Total of 7UP of WORK IN PROGRESS </t>
  </si>
  <si>
    <t xml:space="preserve">Total of 7UP </t>
  </si>
  <si>
    <t>CD180REEMSDA</t>
  </si>
  <si>
    <t>CD200REEMFLT</t>
  </si>
  <si>
    <t>CD200REEM</t>
  </si>
  <si>
    <t>CD180ALREEM</t>
  </si>
  <si>
    <t>CD200ALREEM</t>
  </si>
  <si>
    <t xml:space="preserve">Total of Al Reem of FINISHED GOODS </t>
  </si>
  <si>
    <t>CD180REEMPL</t>
  </si>
  <si>
    <t xml:space="preserve">Total of Al Reem of WORK IN PROGRESS </t>
  </si>
  <si>
    <t xml:space="preserve">Total of Al Reem </t>
  </si>
  <si>
    <t>CD200ALSHRED</t>
  </si>
  <si>
    <t>CD200ALSHPR</t>
  </si>
  <si>
    <t>CD200ALSHPRBLUE</t>
  </si>
  <si>
    <t xml:space="preserve">Total of Al Shaheer of FINISHED GOODS </t>
  </si>
  <si>
    <t>CD200ALSHPL</t>
  </si>
  <si>
    <t xml:space="preserve">Total of Al Shaheer of WORK IN PROGRESS </t>
  </si>
  <si>
    <t xml:space="preserve">Total of Al Shaheer </t>
  </si>
  <si>
    <t>CD250AXLPR</t>
  </si>
  <si>
    <t>CD250AXLDIET</t>
  </si>
  <si>
    <t>CD300AXLPR</t>
  </si>
  <si>
    <t>CD250AXLPL9</t>
  </si>
  <si>
    <t xml:space="preserve">Total of AXL of FINISHED GOODS </t>
  </si>
  <si>
    <t>CD250AXLPL</t>
  </si>
  <si>
    <t>CD300AXLPL</t>
  </si>
  <si>
    <t xml:space="preserve">Total of AXL of WORK IN PROGRESS </t>
  </si>
  <si>
    <t xml:space="preserve">Total of AXL </t>
  </si>
  <si>
    <t xml:space="preserve">Total of BABY CHAM of FINISHED GOODS </t>
  </si>
  <si>
    <t xml:space="preserve">Total of BABY CHAM </t>
  </si>
  <si>
    <t>CD222BALPR</t>
  </si>
  <si>
    <t xml:space="preserve">Total of Balashi of FINISHED GOODS </t>
  </si>
  <si>
    <t>CD222BALPL</t>
  </si>
  <si>
    <t xml:space="preserve">Total of Balashi of WORK IN PROGRESS </t>
  </si>
  <si>
    <t xml:space="preserve">Total of Balashi </t>
  </si>
  <si>
    <t>BV06330</t>
  </si>
  <si>
    <t>BVNNPB0433010</t>
  </si>
  <si>
    <t xml:space="preserve">Total of Barbican of FINISHED GOODS </t>
  </si>
  <si>
    <t xml:space="preserve">Total of Barbican </t>
  </si>
  <si>
    <t xml:space="preserve">Total of BISTRO of FINISHED GOODS </t>
  </si>
  <si>
    <t xml:space="preserve">Total of BISTRO </t>
  </si>
  <si>
    <t xml:space="preserve">Total of BORDEAUX BOTTLE of FINISHED GOODS </t>
  </si>
  <si>
    <t xml:space="preserve">Total of BORDEAUX BOTTLE </t>
  </si>
  <si>
    <t xml:space="preserve">Total of CANDLE of FINISHED GOODS </t>
  </si>
  <si>
    <t xml:space="preserve">Total of CANDLE of WORK IN PROGRESS </t>
  </si>
  <si>
    <t xml:space="preserve">Total of CANDLE </t>
  </si>
  <si>
    <t>CB121226</t>
  </si>
  <si>
    <t>CB12212L</t>
  </si>
  <si>
    <t xml:space="preserve">Total of Chili Sauce of FINISHED GOODS </t>
  </si>
  <si>
    <t xml:space="preserve">Total of Chili Sauce </t>
  </si>
  <si>
    <t>CD275CIDER</t>
  </si>
  <si>
    <t xml:space="preserve">Total of CIDER of FINISHED GOODS </t>
  </si>
  <si>
    <t xml:space="preserve">Total of CIDER </t>
  </si>
  <si>
    <t>CD74250</t>
  </si>
  <si>
    <t>CD80250</t>
  </si>
  <si>
    <t>CDNNPB72250</t>
  </si>
  <si>
    <t>CDNNPB74250</t>
  </si>
  <si>
    <t>CDNNPB73250</t>
  </si>
  <si>
    <t xml:space="preserve">Total of Coca Cola of FINISHED GOODS </t>
  </si>
  <si>
    <t xml:space="preserve">Total of Coca Cola of WORK IN PROGRESS </t>
  </si>
  <si>
    <t xml:space="preserve">Total of Coca Cola </t>
  </si>
  <si>
    <t xml:space="preserve">Total of COCKTAIL of FINISHED GOODS </t>
  </si>
  <si>
    <t>PFCOC38MED0012P06A</t>
  </si>
  <si>
    <t xml:space="preserve">Total of COCKTAIL of WORK IN PROGRESS </t>
  </si>
  <si>
    <t xml:space="preserve">Total of COCKTAIL </t>
  </si>
  <si>
    <t>CD200CCPR</t>
  </si>
  <si>
    <t xml:space="preserve">Total of Cother Cola of FINISHED GOODS </t>
  </si>
  <si>
    <t>CD200CCPL</t>
  </si>
  <si>
    <t xml:space="preserve">Total of Cother Cola of WORK IN PROGRESS </t>
  </si>
  <si>
    <t xml:space="preserve">Total of Cother Cola </t>
  </si>
  <si>
    <t>DN200FPL02</t>
  </si>
  <si>
    <t>CD27200</t>
  </si>
  <si>
    <t>DNGR200PL</t>
  </si>
  <si>
    <t xml:space="preserve">Total of DANAH of FINISHED GOODS </t>
  </si>
  <si>
    <t>DN200FPL</t>
  </si>
  <si>
    <t>DN200FPL03</t>
  </si>
  <si>
    <t>DN200GPL</t>
  </si>
  <si>
    <t xml:space="preserve">Total of DANAH of WORK IN PROGRESS </t>
  </si>
  <si>
    <t xml:space="preserve">Total of DANAH </t>
  </si>
  <si>
    <t>CDDNGUM</t>
  </si>
  <si>
    <t>CDDNGUMNNPB</t>
  </si>
  <si>
    <t>CDDNUP</t>
  </si>
  <si>
    <t xml:space="preserve">Total of DANCE of FINISHED GOODS </t>
  </si>
  <si>
    <t xml:space="preserve">Total of DANCE </t>
  </si>
  <si>
    <t>CB285DELLOFIN</t>
  </si>
  <si>
    <t>CB285DELMEFIN</t>
  </si>
  <si>
    <t xml:space="preserve">Total of DELICO of FINISHED GOODS </t>
  </si>
  <si>
    <t xml:space="preserve">Total of DELICO </t>
  </si>
  <si>
    <t xml:space="preserve">Total of DORICA of FINISHED GOODS </t>
  </si>
  <si>
    <t xml:space="preserve">Total of DORICA </t>
  </si>
  <si>
    <t xml:space="preserve">Total of FLASK BOTTLE of FINISHED GOODS </t>
  </si>
  <si>
    <t xml:space="preserve">Total of FLASK BOTTLE </t>
  </si>
  <si>
    <t>CB35263</t>
  </si>
  <si>
    <t>CB36263</t>
  </si>
  <si>
    <t>CB37020138L</t>
  </si>
  <si>
    <t>CB41020138L</t>
  </si>
  <si>
    <t>CB4102013</t>
  </si>
  <si>
    <t>CB34526</t>
  </si>
  <si>
    <t>CB44526</t>
  </si>
  <si>
    <t>CB28971</t>
  </si>
  <si>
    <t>CB29971</t>
  </si>
  <si>
    <t>CB32971</t>
  </si>
  <si>
    <t>JB750LW</t>
  </si>
  <si>
    <t>JB10875</t>
  </si>
  <si>
    <t xml:space="preserve">Total of Food Jars of FINISHED GOODS </t>
  </si>
  <si>
    <t xml:space="preserve">Total of Food Jars of WORK IN PROGRESS </t>
  </si>
  <si>
    <t xml:space="preserve">Total of Food Jars </t>
  </si>
  <si>
    <t>CD240FSPR</t>
  </si>
  <si>
    <t>CD240FS15PR</t>
  </si>
  <si>
    <t>CD240FS15PL</t>
  </si>
  <si>
    <t xml:space="preserve">Total of Fruit Soda of FINISHED GOODS </t>
  </si>
  <si>
    <t>CD240FSPL</t>
  </si>
  <si>
    <t xml:space="preserve">Total of Fruit Soda of WORK IN PROGRESS </t>
  </si>
  <si>
    <t xml:space="preserve">Total of Fruit Soda </t>
  </si>
  <si>
    <t xml:space="preserve">Total of GRACE JUICE of FINISHED GOODS </t>
  </si>
  <si>
    <t xml:space="preserve">Total of GRACE JUICE </t>
  </si>
  <si>
    <t xml:space="preserve">Total of GREEN of FINISHED GOODS </t>
  </si>
  <si>
    <t xml:space="preserve">Total of GREEN </t>
  </si>
  <si>
    <t xml:space="preserve">Total of HONEY of FINISHED GOODS </t>
  </si>
  <si>
    <t xml:space="preserve">Total of HONEY </t>
  </si>
  <si>
    <t>CBHS176ML5</t>
  </si>
  <si>
    <t>CB02176</t>
  </si>
  <si>
    <t>CBHS885</t>
  </si>
  <si>
    <t>CB0188</t>
  </si>
  <si>
    <t>CBHS889</t>
  </si>
  <si>
    <t>CBHS8810</t>
  </si>
  <si>
    <t>CBHS100ML10</t>
  </si>
  <si>
    <t>CBHS120ML</t>
  </si>
  <si>
    <t>CBHS120ML9</t>
  </si>
  <si>
    <t>CBHS150ML8</t>
  </si>
  <si>
    <t>CB02885</t>
  </si>
  <si>
    <t>CB028810</t>
  </si>
  <si>
    <t xml:space="preserve">Total of Hot Sauce of FINISHED GOODS </t>
  </si>
  <si>
    <t xml:space="preserve">Total of Hot Sauce of WORK IN PROGRESS </t>
  </si>
  <si>
    <t xml:space="preserve">Total of Hot Sauce </t>
  </si>
  <si>
    <t xml:space="preserve">Total of HUNTER of FINISHED GOODS </t>
  </si>
  <si>
    <t xml:space="preserve">Total of HUNTER </t>
  </si>
  <si>
    <t>CD43240</t>
  </si>
  <si>
    <t>CD240JL15PR</t>
  </si>
  <si>
    <t>CD240JLPRDAV</t>
  </si>
  <si>
    <t>CD240JLPRMNL</t>
  </si>
  <si>
    <t>CD240JL15PR1</t>
  </si>
  <si>
    <t>CD45800</t>
  </si>
  <si>
    <t>CDDAVAO45800</t>
  </si>
  <si>
    <t xml:space="preserve">Total of Juicy Lemon of FINISHED GOODS </t>
  </si>
  <si>
    <t>CD42240</t>
  </si>
  <si>
    <t>CD240JL15PL</t>
  </si>
  <si>
    <t>CD240JL15PL1</t>
  </si>
  <si>
    <t>CD44800</t>
  </si>
  <si>
    <t xml:space="preserve">Total of Juicy Lemon of WORK IN PROGRESS </t>
  </si>
  <si>
    <t xml:space="preserve">Total of Juicy Lemon </t>
  </si>
  <si>
    <t xml:space="preserve">Total of KALS BEER of FINISHED GOODS </t>
  </si>
  <si>
    <t xml:space="preserve">Total of KALS BEER </t>
  </si>
  <si>
    <t xml:space="preserve">Total of KINDER'S of FINISHED GOODS </t>
  </si>
  <si>
    <t xml:space="preserve">Total of KINDER'S </t>
  </si>
  <si>
    <t xml:space="preserve">Total of KING FISHER of FINISHED GOODS </t>
  </si>
  <si>
    <t xml:space="preserve">Total of KING FISHER </t>
  </si>
  <si>
    <t xml:space="preserve">Total of LIQUOR of WORK IN PROGRESS </t>
  </si>
  <si>
    <t xml:space="preserve">Total of LIQUOR </t>
  </si>
  <si>
    <t xml:space="preserve">Total of MARASCA of FINISHED GOODS </t>
  </si>
  <si>
    <t xml:space="preserve">Total of MARASCA </t>
  </si>
  <si>
    <t xml:space="preserve">Total of MAZOON of FINISHED GOODS </t>
  </si>
  <si>
    <t xml:space="preserve">Total of MAZOON </t>
  </si>
  <si>
    <t>CDORCM300</t>
  </si>
  <si>
    <t>CD52355</t>
  </si>
  <si>
    <t xml:space="preserve">Total of Mirinda of FINISHED GOODS </t>
  </si>
  <si>
    <t>CD250MIRPL</t>
  </si>
  <si>
    <t xml:space="preserve">Total of Mirinda of WORK IN PROGRESS </t>
  </si>
  <si>
    <t xml:space="preserve">Total of Mirinda </t>
  </si>
  <si>
    <t xml:space="preserve">Total of MISSION AL REEM of FINISHED GOODS </t>
  </si>
  <si>
    <t xml:space="preserve">Total of MISSION AL REEM of WORK IN PROGRESS </t>
  </si>
  <si>
    <t xml:space="preserve">Total of MISSION AL REEM </t>
  </si>
  <si>
    <t xml:space="preserve">Total of MIXER of FINISHED GOODS </t>
  </si>
  <si>
    <t xml:space="preserve">Total of MIXER </t>
  </si>
  <si>
    <t>CD250MDEWPR</t>
  </si>
  <si>
    <t>CD63300</t>
  </si>
  <si>
    <t>CD64300</t>
  </si>
  <si>
    <t xml:space="preserve">Total of MOUNTAIN DEW of FINISHED GOODS </t>
  </si>
  <si>
    <t>CD250MDEWPL</t>
  </si>
  <si>
    <t>CD2013001</t>
  </si>
  <si>
    <t>CD36330</t>
  </si>
  <si>
    <t xml:space="preserve">Total of MOUNTAIN DEW of WORK IN PROGRESS </t>
  </si>
  <si>
    <t xml:space="preserve">Total of MOUNTAIN DEW </t>
  </si>
  <si>
    <t xml:space="preserve">Total of NAWARES of FINISHED GOODS </t>
  </si>
  <si>
    <t xml:space="preserve">Total of NAWARES of WORK IN PROGRESS </t>
  </si>
  <si>
    <t xml:space="preserve">Total of NAWARES </t>
  </si>
  <si>
    <t xml:space="preserve">Total of PACO of FINISHED GOODS </t>
  </si>
  <si>
    <t xml:space="preserve">Total of PACO </t>
  </si>
  <si>
    <t xml:space="preserve">Total of PARAGON of WORK IN PROGRESS </t>
  </si>
  <si>
    <t xml:space="preserve">Total of PARAGON </t>
  </si>
  <si>
    <t xml:space="preserve">Total of PASTA of FINISHED GOODS </t>
  </si>
  <si>
    <t xml:space="preserve">Total of PASTA of WORK IN PROGRESS </t>
  </si>
  <si>
    <t xml:space="preserve">Total of PASTA </t>
  </si>
  <si>
    <t>CDLMN300ORC</t>
  </si>
  <si>
    <t>CDLMN300ORC10L</t>
  </si>
  <si>
    <t>CD32355</t>
  </si>
  <si>
    <t xml:space="preserve">Total of Pepsi of FINISHED GOODS </t>
  </si>
  <si>
    <t>CD30355</t>
  </si>
  <si>
    <t xml:space="preserve">Total of Pepsi of WORK IN PROGRESS </t>
  </si>
  <si>
    <t xml:space="preserve">Total of Pepsi </t>
  </si>
  <si>
    <t xml:space="preserve">Total of PINAR of FINISHED GOODS </t>
  </si>
  <si>
    <t xml:space="preserve">Total of PINAR </t>
  </si>
  <si>
    <t>BVPONCHE750</t>
  </si>
  <si>
    <t>BVPON03750</t>
  </si>
  <si>
    <t xml:space="preserve">Total of Ponche of FINISHED GOODS </t>
  </si>
  <si>
    <t xml:space="preserve">Total of Ponche </t>
  </si>
  <si>
    <t xml:space="preserve">Total of PRESERVE of FINISHED GOODS </t>
  </si>
  <si>
    <t xml:space="preserve">Total of PRESERVE of WORK IN PROGRESS </t>
  </si>
  <si>
    <t xml:space="preserve">Total of PRESERVE </t>
  </si>
  <si>
    <t>CD240RCPR</t>
  </si>
  <si>
    <t>CD240RCPRDAV</t>
  </si>
  <si>
    <t>CD240RCPRMNL</t>
  </si>
  <si>
    <t>CD47800</t>
  </si>
  <si>
    <t>CD800RCPRMNL</t>
  </si>
  <si>
    <t xml:space="preserve">Total of R C Cola of FINISHED GOODS </t>
  </si>
  <si>
    <t>CD240RCPL</t>
  </si>
  <si>
    <t>CD46800</t>
  </si>
  <si>
    <t xml:space="preserve">Total of R C Cola of WORK IN PROGRESS </t>
  </si>
  <si>
    <t xml:space="preserve">Total of R C Cola </t>
  </si>
  <si>
    <t>JBNNPB02200</t>
  </si>
  <si>
    <t>RN300NNPB</t>
  </si>
  <si>
    <t xml:space="preserve">Total of RANI of FINISHED GOODS </t>
  </si>
  <si>
    <t xml:space="preserve">Total of RANI </t>
  </si>
  <si>
    <t xml:space="preserve">Total of RAUBI of FINISHED GOODS </t>
  </si>
  <si>
    <t xml:space="preserve">Total of RAUBI </t>
  </si>
  <si>
    <t xml:space="preserve">Total of REEM ENERGY of FINISHED GOODS </t>
  </si>
  <si>
    <t xml:space="preserve">Total of REEM ENERGY </t>
  </si>
  <si>
    <t>CD180REEMSDACA</t>
  </si>
  <si>
    <t>CD180REEMSDACM</t>
  </si>
  <si>
    <t>180REEMSDAPA</t>
  </si>
  <si>
    <t>CD180REEMSDAPP</t>
  </si>
  <si>
    <t>CD180REEMSDAGU</t>
  </si>
  <si>
    <t xml:space="preserve">Total of Reem Soda of FINISHED GOODS </t>
  </si>
  <si>
    <t>CD180REEMSDAP</t>
  </si>
  <si>
    <t xml:space="preserve">Total of Reem Soda of WORK IN PROGRESS </t>
  </si>
  <si>
    <t xml:space="preserve">Total of Reem Soda </t>
  </si>
  <si>
    <t>CD240RBPR</t>
  </si>
  <si>
    <t>CD240RBPRMNL</t>
  </si>
  <si>
    <t xml:space="preserve">Total of Root Beer of FINISHED GOODS </t>
  </si>
  <si>
    <t xml:space="preserve">Total of Root Beer of WORK IN PROGRESS </t>
  </si>
  <si>
    <t xml:space="preserve">Total of Root Beer </t>
  </si>
  <si>
    <t xml:space="preserve">Total of ROUND BOTTLE of FINISHED GOODS </t>
  </si>
  <si>
    <t xml:space="preserve">Total of ROUND BOTTLE </t>
  </si>
  <si>
    <t xml:space="preserve">Total of ROUND SQUARE of FINISHED GOODS </t>
  </si>
  <si>
    <t xml:space="preserve">Total of ROUND SQUARE of WORK IN PROGRESS </t>
  </si>
  <si>
    <t xml:space="preserve">Total of ROUND SQUARE </t>
  </si>
  <si>
    <t xml:space="preserve">Total of ROYAL STAG of FINISHED GOODS </t>
  </si>
  <si>
    <t xml:space="preserve">Total of ROYAL STAG </t>
  </si>
  <si>
    <t xml:space="preserve">Total of RUM of FINISHED GOODS </t>
  </si>
  <si>
    <t xml:space="preserve">Total of RUM </t>
  </si>
  <si>
    <t xml:space="preserve">Total of SALSA of FINISHED GOODS </t>
  </si>
  <si>
    <t xml:space="preserve">Total of SALSA of WORK IN PROGRESS </t>
  </si>
  <si>
    <t xml:space="preserve">Total of SALSA </t>
  </si>
  <si>
    <t xml:space="preserve">Total of SALSA LV of FINISHED GOODS </t>
  </si>
  <si>
    <t xml:space="preserve">Total of SALSA LV </t>
  </si>
  <si>
    <t>CD240STRSPR</t>
  </si>
  <si>
    <t xml:space="preserve">Total of Seetrus of FINISHED GOODS </t>
  </si>
  <si>
    <t>CD240STRSPL</t>
  </si>
  <si>
    <t xml:space="preserve">Total of Seetrus of WORK IN PROGRESS </t>
  </si>
  <si>
    <t xml:space="preserve">Total of Seetrus </t>
  </si>
  <si>
    <t xml:space="preserve">Total of SHABI of FINISHED GOODS </t>
  </si>
  <si>
    <t xml:space="preserve">Total of SHABI </t>
  </si>
  <si>
    <t>CDSH5L300</t>
  </si>
  <si>
    <t>CD66300</t>
  </si>
  <si>
    <t>CD53355</t>
  </si>
  <si>
    <t xml:space="preserve">Total of Shani of FINISHED GOODS </t>
  </si>
  <si>
    <t xml:space="preserve">Total of Shani </t>
  </si>
  <si>
    <t xml:space="preserve">Total of SINALCO of FINISHED GOODS </t>
  </si>
  <si>
    <t xml:space="preserve">Total of SINALCO of WORK IN PROGRESS </t>
  </si>
  <si>
    <t xml:space="preserve">Total of SINALCO </t>
  </si>
  <si>
    <t xml:space="preserve">Total of SQUARE BOTTLE of FINISHED GOODS </t>
  </si>
  <si>
    <t xml:space="preserve">Total of SQUARE BOTTLE </t>
  </si>
  <si>
    <t xml:space="preserve">Total of STANDARD JAR of FINISHED GOODS </t>
  </si>
  <si>
    <t xml:space="preserve">Total of STANDARD JAR </t>
  </si>
  <si>
    <t>CB18250</t>
  </si>
  <si>
    <t>CBNNPB202505</t>
  </si>
  <si>
    <t>CBNNPB20250</t>
  </si>
  <si>
    <t>CB14OZ16</t>
  </si>
  <si>
    <t>CB14OZTKREG</t>
  </si>
  <si>
    <t>CB14OZTKJMC</t>
  </si>
  <si>
    <t>CB14OZTKMIA</t>
  </si>
  <si>
    <t>CB14OZTKCCD</t>
  </si>
  <si>
    <t>CB12250</t>
  </si>
  <si>
    <t>CB250TKOSH</t>
  </si>
  <si>
    <t>CB250TKOSH02</t>
  </si>
  <si>
    <t xml:space="preserve">Total of Tomato Ketchup of FINISHED GOODS </t>
  </si>
  <si>
    <t xml:space="preserve">Total of Tomato Ketchup </t>
  </si>
  <si>
    <t xml:space="preserve">Total of TOUFA of FINISHED GOODS </t>
  </si>
  <si>
    <t xml:space="preserve">Total of TOUFA </t>
  </si>
  <si>
    <t xml:space="preserve">Total of Tropicana of FINISHED GOODS </t>
  </si>
  <si>
    <t xml:space="preserve">Total of Tropicana </t>
  </si>
  <si>
    <t xml:space="preserve">Total of TWIST OFF of FINISHED GOODS </t>
  </si>
  <si>
    <t xml:space="preserve">Total of TWIST OFF </t>
  </si>
  <si>
    <t>CD250UBFSL</t>
  </si>
  <si>
    <t xml:space="preserve">Total of UBF of FINISHED GOODS </t>
  </si>
  <si>
    <t xml:space="preserve">Total of UBF </t>
  </si>
  <si>
    <t xml:space="preserve">Total of VERI PERI of FINISHED GOODS </t>
  </si>
  <si>
    <t xml:space="preserve">Total of VERI PERI </t>
  </si>
  <si>
    <t>JB107104</t>
  </si>
  <si>
    <t>JB107105</t>
  </si>
  <si>
    <t>JB10710</t>
  </si>
  <si>
    <t>JB710BOX3</t>
  </si>
  <si>
    <t>JB710LW</t>
  </si>
  <si>
    <t xml:space="preserve">Total of Vimto Bottle of FINISHED GOODS </t>
  </si>
  <si>
    <t xml:space="preserve">Total of Vimto Bottle </t>
  </si>
  <si>
    <t>VR473LW</t>
  </si>
  <si>
    <t>VR473LW12L</t>
  </si>
  <si>
    <t>VR473LWMCA2</t>
  </si>
  <si>
    <t xml:space="preserve">Total of Vinegar of FINISHED GOODS </t>
  </si>
  <si>
    <t xml:space="preserve">Total of Vinegar </t>
  </si>
  <si>
    <t xml:space="preserve">Total of WATER BOTTLE of FINISHED GOODS </t>
  </si>
  <si>
    <t xml:space="preserve">Total of WATER BOTTLE </t>
  </si>
  <si>
    <t>BVWSKY700</t>
  </si>
  <si>
    <t xml:space="preserve">Total of Whisky of FINISHED GOODS </t>
  </si>
  <si>
    <t xml:space="preserve">Total of Whisky of WORK IN PROGRESS </t>
  </si>
  <si>
    <t xml:space="preserve">Total of Whisky </t>
  </si>
  <si>
    <t xml:space="preserve">Total of YAMAMA of FINISHED GOODS </t>
  </si>
  <si>
    <t xml:space="preserve">Total of YAMAMA </t>
  </si>
  <si>
    <t>Down Time</t>
  </si>
  <si>
    <t>YTD NOV 22</t>
  </si>
  <si>
    <t>Line</t>
  </si>
  <si>
    <t>Line 1</t>
  </si>
  <si>
    <t>Line 2</t>
  </si>
  <si>
    <t>Line 3</t>
  </si>
  <si>
    <t>Line 4</t>
  </si>
  <si>
    <t>Line 5</t>
  </si>
  <si>
    <t xml:space="preserve">  ACL Running Days</t>
  </si>
  <si>
    <t>Month</t>
  </si>
  <si>
    <t>ACL-1</t>
  </si>
  <si>
    <t>ACL-2</t>
  </si>
  <si>
    <t>2022-01(JAN)</t>
  </si>
  <si>
    <t>2022-02(FEB)</t>
  </si>
  <si>
    <t>2022-03(MAR)</t>
  </si>
  <si>
    <t>2022-04(APR)</t>
  </si>
  <si>
    <t>2022-05(MAY)</t>
  </si>
  <si>
    <t>2022-06(JUN)</t>
  </si>
  <si>
    <t>2022-07(JUL)</t>
  </si>
  <si>
    <t>2022-08(AUG)</t>
  </si>
  <si>
    <t>2022-09(SEP)</t>
  </si>
  <si>
    <t>2022-10(OCT)</t>
  </si>
  <si>
    <t>2022-11(NOV)</t>
  </si>
  <si>
    <t>YYYYY</t>
  </si>
  <si>
    <t>Production</t>
  </si>
  <si>
    <t>HW</t>
  </si>
  <si>
    <t>TOTAL</t>
  </si>
  <si>
    <t>Closing</t>
  </si>
  <si>
    <t>Qty</t>
  </si>
  <si>
    <t>Final Rate</t>
  </si>
  <si>
    <t>FG Value</t>
  </si>
  <si>
    <t>Cost Sheet Code</t>
  </si>
  <si>
    <t>Selling Rate</t>
  </si>
  <si>
    <t>COLOR</t>
  </si>
  <si>
    <t>PKG BOM</t>
  </si>
  <si>
    <t>COST SHEET</t>
  </si>
  <si>
    <t>COPN RO</t>
  </si>
  <si>
    <t>Amount</t>
  </si>
  <si>
    <t>NRV</t>
  </si>
  <si>
    <t>NRV1</t>
  </si>
  <si>
    <t>PRODN</t>
  </si>
  <si>
    <t>VALUATION</t>
  </si>
  <si>
    <t>PER TON VALUE</t>
  </si>
  <si>
    <t>Difference</t>
  </si>
  <si>
    <t>PFWZYCSS2410OZB06A00Line 2</t>
  </si>
  <si>
    <t>PFWZYCSS2410OZB05A00Line 2</t>
  </si>
  <si>
    <t>DG7UP265400250N10E01Line 4</t>
  </si>
  <si>
    <t>Y</t>
  </si>
  <si>
    <t>DG7UP265400250N10C00Line 5</t>
  </si>
  <si>
    <t>DG7UP265400250N10B00Line 4</t>
  </si>
  <si>
    <t>DG7UP265400250N10F01Line 5</t>
  </si>
  <si>
    <t>PFALS266000200B11A00Line 1</t>
  </si>
  <si>
    <t>PFALSMCA200200B12B00Line 1</t>
  </si>
  <si>
    <t>PFALSMCA200300N11A00Line 5</t>
  </si>
  <si>
    <t>DFAXL266000237B10A00Line 1</t>
  </si>
  <si>
    <t>DFAXL265400250N10E06Line 3</t>
  </si>
  <si>
    <t>DFAXL266000250N09A00Line 5</t>
  </si>
  <si>
    <t>DFAXL265400250N10D02Line 3</t>
  </si>
  <si>
    <t>DFAXL265400250N10A00Line 3</t>
  </si>
  <si>
    <t>DFAXL265400250N10G07Line 3</t>
  </si>
  <si>
    <t>PFAXL266000237B08A00Line 1</t>
  </si>
  <si>
    <t>PFAXL265400250N09B00Line 3</t>
  </si>
  <si>
    <t>PGBAL266000222B08A00Line 5</t>
  </si>
  <si>
    <t>PGBAL266000222B05A00Line 5</t>
  </si>
  <si>
    <t>PGBAR265400330N09A00Line 5</t>
  </si>
  <si>
    <t>PGBIS265400330N10A00Line 5</t>
  </si>
  <si>
    <t>PFBDX22PPD0187B06A00Line 3</t>
  </si>
  <si>
    <t>PFCDL56MMB0172P25A00Line 4</t>
  </si>
  <si>
    <t>PFCDL56MMB0172P13A01Line 4</t>
  </si>
  <si>
    <t>PFCID265400250N11A00Line 3</t>
  </si>
  <si>
    <t>PFCID266550250N11B00Line 5</t>
  </si>
  <si>
    <t>PFCIDMCA200275B10A00Line 2</t>
  </si>
  <si>
    <t>DFCOK266550250N11L03Line 3</t>
  </si>
  <si>
    <t>DFCOK266550250N11K00Line 3</t>
  </si>
  <si>
    <t>DFCOK266550250B11G00Line 3</t>
  </si>
  <si>
    <t>PFCOK266550250N09A00Line 3</t>
  </si>
  <si>
    <t>DFCOK266550250N11C00Line 3</t>
  </si>
  <si>
    <t>PFCOK266550250N09B00Line 3</t>
  </si>
  <si>
    <t>PFCOC38MED12OZN06B00Line 3</t>
  </si>
  <si>
    <t>PFCOC38CTF12OZN06A00Line 3</t>
  </si>
  <si>
    <t>PFCOC38CTF12OZN08B00Line 3</t>
  </si>
  <si>
    <t>PFCOC38MED12OZN08A00Line 3</t>
  </si>
  <si>
    <t>PFDEL381450285N10A00Line 3</t>
  </si>
  <si>
    <t>PFDORGF3040250B09A00Line 4</t>
  </si>
  <si>
    <t>PFDORGF3040250B04B00Line 1</t>
  </si>
  <si>
    <t>PFDORGF3040250B04C01Line 1</t>
  </si>
  <si>
    <t>PFDORGF3040250B04A02Line 1</t>
  </si>
  <si>
    <t>PFDORGF3040500B08A00Line 5</t>
  </si>
  <si>
    <t>PFDORGF3040500B04D00Line 1</t>
  </si>
  <si>
    <t>PFDORGF3040500B04C00Line 5</t>
  </si>
  <si>
    <t>PFDORGF3040500B08B00Line 5</t>
  </si>
  <si>
    <t>`````</t>
  </si>
  <si>
    <t>ACL 1</t>
  </si>
  <si>
    <t>ACL 2</t>
  </si>
  <si>
    <t>units p hour</t>
  </si>
  <si>
    <t>Gas</t>
  </si>
  <si>
    <t>2021-01(JAN)</t>
  </si>
  <si>
    <t>Power</t>
  </si>
  <si>
    <t>2021-03(MAR)</t>
  </si>
  <si>
    <t>2021-04(APR)</t>
  </si>
  <si>
    <t>2021-05(MAY)</t>
  </si>
  <si>
    <t>2021-06(JUN)</t>
  </si>
  <si>
    <t>2021-07(JUL)</t>
  </si>
  <si>
    <t>2021-08(AUG)</t>
  </si>
  <si>
    <t>2021-09(SEP)</t>
  </si>
  <si>
    <t>Days</t>
  </si>
  <si>
    <t>DOWM</t>
  </si>
  <si>
    <t>Final</t>
  </si>
  <si>
    <t>2021-10(OCT)</t>
  </si>
  <si>
    <t>2021-11(NOV)</t>
  </si>
  <si>
    <t>2021-12(DEC)</t>
  </si>
  <si>
    <t>ACL1</t>
  </si>
  <si>
    <t>ACL2</t>
  </si>
  <si>
    <t>TOTAL ACL</t>
  </si>
  <si>
    <t>NET</t>
  </si>
  <si>
    <t>Fixed</t>
  </si>
  <si>
    <t>Variable</t>
  </si>
  <si>
    <t>GAS</t>
  </si>
  <si>
    <t>POWER</t>
  </si>
  <si>
    <t xml:space="preserve">   </t>
  </si>
  <si>
    <t>Amount RO</t>
  </si>
  <si>
    <t>Basis</t>
  </si>
  <si>
    <t>Furnace I</t>
  </si>
  <si>
    <t>Furnace II</t>
  </si>
  <si>
    <t>ACL TOTAL</t>
  </si>
  <si>
    <t>Furnace Capacity</t>
  </si>
  <si>
    <t>PDAY CAPACITY</t>
  </si>
  <si>
    <t>CAPACITY</t>
  </si>
  <si>
    <t>Item_Code1</t>
  </si>
  <si>
    <t>Item_Code1_F</t>
  </si>
  <si>
    <t>Item_Desc1</t>
  </si>
  <si>
    <t>Process Code</t>
  </si>
  <si>
    <t>LINE_CODE</t>
  </si>
  <si>
    <t>LCODE</t>
  </si>
  <si>
    <t>Line Desc</t>
  </si>
  <si>
    <t>Line Speed</t>
  </si>
  <si>
    <t>Efficiency</t>
  </si>
  <si>
    <t>G_CODE</t>
  </si>
  <si>
    <t>Gob Code</t>
  </si>
  <si>
    <t>Gob Desc</t>
  </si>
  <si>
    <t>Color</t>
  </si>
  <si>
    <t>Furnace</t>
  </si>
  <si>
    <t>OPTION_CODE</t>
  </si>
  <si>
    <t>FUR_CLOR</t>
  </si>
  <si>
    <t>RM_COSTKG</t>
  </si>
  <si>
    <t>LIN_OH</t>
  </si>
  <si>
    <t>UTI_OH</t>
  </si>
  <si>
    <t>Item_Code2</t>
  </si>
  <si>
    <t>Item_Desc2</t>
  </si>
  <si>
    <t>Weight_gms1</t>
  </si>
  <si>
    <t>Qty_Pallet1</t>
  </si>
  <si>
    <t>Print_speed</t>
  </si>
  <si>
    <t>Item_Code2_F</t>
  </si>
  <si>
    <t>Efficiency1</t>
  </si>
  <si>
    <t>Item_Code3</t>
  </si>
  <si>
    <t>Item_Desc3</t>
  </si>
  <si>
    <t>Weight_gms2</t>
  </si>
  <si>
    <t>Qty_Pallet2</t>
  </si>
  <si>
    <t>Stage_code</t>
  </si>
  <si>
    <t>Stage Description</t>
  </si>
  <si>
    <t>Despatch code</t>
  </si>
  <si>
    <t>Despatch Description</t>
  </si>
  <si>
    <t>PACK_CODE</t>
  </si>
  <si>
    <t>PACK_TYPE</t>
  </si>
  <si>
    <t>LIN_OC</t>
  </si>
  <si>
    <t>LIN_SEC</t>
  </si>
  <si>
    <t>LIN_OH1</t>
  </si>
  <si>
    <t>LIN_OH2</t>
  </si>
  <si>
    <t>LIN_OH3</t>
  </si>
  <si>
    <t>COT_DAY</t>
  </si>
  <si>
    <t>ACOT_DAY</t>
  </si>
  <si>
    <t>P_CODE</t>
  </si>
  <si>
    <t>S_CODE</t>
  </si>
  <si>
    <t>COLCO</t>
  </si>
  <si>
    <t>L_CODE</t>
  </si>
  <si>
    <t>DESCODE</t>
  </si>
  <si>
    <t>S_CODI</t>
  </si>
  <si>
    <t>L_CODI</t>
  </si>
  <si>
    <t>PKG_COST</t>
  </si>
  <si>
    <t>RMT_COST</t>
  </si>
  <si>
    <t>MLD_COST</t>
  </si>
  <si>
    <t>COT_COST</t>
  </si>
  <si>
    <t>ACL_COST</t>
  </si>
  <si>
    <t>ACOT_COST</t>
  </si>
  <si>
    <t>PKS_COST</t>
  </si>
  <si>
    <t>PKI_COST</t>
  </si>
  <si>
    <t>LOS_COST</t>
  </si>
  <si>
    <t>S_LCO</t>
  </si>
  <si>
    <t>S_LCI</t>
  </si>
  <si>
    <t>OH_MIN</t>
  </si>
  <si>
    <t>UT_MIN</t>
  </si>
  <si>
    <t>ACL_OH</t>
  </si>
  <si>
    <t>GEN_OH</t>
  </si>
  <si>
    <t>FIN_OH</t>
  </si>
  <si>
    <t>DESP_COST</t>
  </si>
  <si>
    <t>COPN_BOTT_RO</t>
  </si>
  <si>
    <t>COGS_BOTT_RO</t>
  </si>
  <si>
    <t>TCOS_BOTT_RO</t>
  </si>
  <si>
    <t>COPN_MT_RO</t>
  </si>
  <si>
    <t>COGS_MT_RO</t>
  </si>
  <si>
    <t>TCOS_MT_RO</t>
  </si>
  <si>
    <t>COPN_MT_USD</t>
  </si>
  <si>
    <t>COGS_MT_USD</t>
  </si>
  <si>
    <t>TCOS_MT_USD</t>
  </si>
  <si>
    <t>COPN_BOTT_USD</t>
  </si>
  <si>
    <t>COGS_BOTT_USD</t>
  </si>
  <si>
    <t>TCOS_BOTT_USD</t>
  </si>
  <si>
    <t>SKU_CODE</t>
  </si>
  <si>
    <t>SKU_TYPE</t>
  </si>
  <si>
    <t>CAS_OH</t>
  </si>
  <si>
    <t>DEP_COST</t>
  </si>
  <si>
    <t>CASH_BOTT_RO</t>
  </si>
  <si>
    <t>CASH_BOTT_USD</t>
  </si>
  <si>
    <t>XXXX</t>
  </si>
  <si>
    <t>Variable Cost</t>
  </si>
  <si>
    <t>Fixed MFG cost</t>
  </si>
  <si>
    <t>Admin Cost</t>
  </si>
  <si>
    <t>Finance cost</t>
  </si>
  <si>
    <t>TOTAL Cost</t>
  </si>
  <si>
    <t>WIP</t>
  </si>
  <si>
    <t>ADDL FG</t>
  </si>
  <si>
    <t>CHECK</t>
  </si>
  <si>
    <t>ActProdBot</t>
  </si>
  <si>
    <t>PackBots</t>
  </si>
  <si>
    <t>ActProd_T</t>
  </si>
  <si>
    <t>PackT</t>
  </si>
  <si>
    <t>Efficiency_A</t>
  </si>
  <si>
    <t>Line Speed_A</t>
  </si>
  <si>
    <t>Minutes</t>
  </si>
  <si>
    <t>Item_Code3_F</t>
  </si>
  <si>
    <t>Efficiency_P</t>
  </si>
  <si>
    <t>Line Speed_P</t>
  </si>
  <si>
    <t>Efficiency_S</t>
  </si>
  <si>
    <t>PFALR266550200B12A00Line 1</t>
  </si>
  <si>
    <t>BB</t>
  </si>
  <si>
    <t>01</t>
  </si>
  <si>
    <t>03</t>
  </si>
  <si>
    <t>TG</t>
  </si>
  <si>
    <t>Triple Gob</t>
  </si>
  <si>
    <t>Furnace 1</t>
  </si>
  <si>
    <t>00</t>
  </si>
  <si>
    <t>Furnace 1Flint</t>
  </si>
  <si>
    <t>Line 1MFG_FUR</t>
  </si>
  <si>
    <t>Line 1UTI_FUR</t>
  </si>
  <si>
    <t>FINAL</t>
  </si>
  <si>
    <t>Despatch Export - Sea</t>
  </si>
  <si>
    <t>Bulk_Pallet</t>
  </si>
  <si>
    <t>Line 1COT</t>
  </si>
  <si>
    <t>FINALCOT</t>
  </si>
  <si>
    <t>HOADM_GEN</t>
  </si>
  <si>
    <t>HOFIN_TOT</t>
  </si>
  <si>
    <t>FINALMFG_ACL</t>
  </si>
  <si>
    <t>PPFALR266550200B12A</t>
  </si>
  <si>
    <t>COLPFALR266550200B12A</t>
  </si>
  <si>
    <t>LPFALR266550200B12A</t>
  </si>
  <si>
    <t>DES_03</t>
  </si>
  <si>
    <t>DEPLine 1MFG_FUR</t>
  </si>
  <si>
    <t>PFALR266550200B12ALine 1</t>
  </si>
  <si>
    <t>PPFALS266000200B11A</t>
  </si>
  <si>
    <t>COLPFALS266000200B11A</t>
  </si>
  <si>
    <t>LPFALS266000200B11A</t>
  </si>
  <si>
    <t>PFALS266000200B11ALine 1</t>
  </si>
  <si>
    <t>PFALSMCA200200B11A00Line 1</t>
  </si>
  <si>
    <t>PPFALSMCA200200B11A</t>
  </si>
  <si>
    <t>COLPFALSMCA200200B11A</t>
  </si>
  <si>
    <t>LPFALSMCA200200B11A</t>
  </si>
  <si>
    <t>PFALSMCA200200B11ALine 1</t>
  </si>
  <si>
    <t>PPFALSMCA200200B12B</t>
  </si>
  <si>
    <t>COLPFALSMCA200200B12B</t>
  </si>
  <si>
    <t>LPFALSMCA200200B12B</t>
  </si>
  <si>
    <t>PFALSMCA200200B12BLine 1</t>
  </si>
  <si>
    <t>05</t>
  </si>
  <si>
    <t>02</t>
  </si>
  <si>
    <t>DG</t>
  </si>
  <si>
    <t>Double Gob</t>
  </si>
  <si>
    <t>Furnace 2</t>
  </si>
  <si>
    <t>Furnace 2Flint</t>
  </si>
  <si>
    <t>Line 5MFG_FUR</t>
  </si>
  <si>
    <t>Line 5UTI_FUR</t>
  </si>
  <si>
    <t>Line 5COT</t>
  </si>
  <si>
    <t>PPFALSMCA200300N11A</t>
  </si>
  <si>
    <t>COLPFALSMCA200300N11A</t>
  </si>
  <si>
    <t>LPFALSMCA200300N11A</t>
  </si>
  <si>
    <t>DEPLine 5MFG_FUR</t>
  </si>
  <si>
    <t>PFALSMCA200300N11ALine 5</t>
  </si>
  <si>
    <t>Line 3MFG_FUR</t>
  </si>
  <si>
    <t>Line 3UTI_FUR</t>
  </si>
  <si>
    <t>04</t>
  </si>
  <si>
    <t>Despatch Export - Road</t>
  </si>
  <si>
    <t>Line 3COT</t>
  </si>
  <si>
    <t>ACL 2COT</t>
  </si>
  <si>
    <t>ACL 2MFG_ACL</t>
  </si>
  <si>
    <t>PPFAXL265400250N09B</t>
  </si>
  <si>
    <t>DDFAXL265400250N10A</t>
  </si>
  <si>
    <t>COLDFAXL265400250N10A</t>
  </si>
  <si>
    <t>LDFAXL265400250N10A</t>
  </si>
  <si>
    <t>DES_02</t>
  </si>
  <si>
    <t>DEPLine 3MFG_FUR</t>
  </si>
  <si>
    <t>PFAXL265400250N09BLine 3</t>
  </si>
  <si>
    <t>PFAXL265400250N09B00Line 5</t>
  </si>
  <si>
    <t>DFAXL265400250N10A00Line 5</t>
  </si>
  <si>
    <t>Despatch - Local Road</t>
  </si>
  <si>
    <t>ACL 1COT</t>
  </si>
  <si>
    <t>ACL 1MFG_ACL</t>
  </si>
  <si>
    <t>DES_01</t>
  </si>
  <si>
    <t>PFAXL265400250N09BLine 5</t>
  </si>
  <si>
    <t>PFAXL265400250N09B01Line 3</t>
  </si>
  <si>
    <t>DFAXL265400250N10C01Line 3</t>
  </si>
  <si>
    <t>DDFAXL265400250N10C</t>
  </si>
  <si>
    <t>COLDFAXL265400250N10C</t>
  </si>
  <si>
    <t>LDFAXL265400250N10C</t>
  </si>
  <si>
    <t>PFAXL265400250N09B02Line 3</t>
  </si>
  <si>
    <t>DDFAXL265400250N10D</t>
  </si>
  <si>
    <t>COLDFAXL265400250N10D</t>
  </si>
  <si>
    <t>LDFAXL265400250N10D</t>
  </si>
  <si>
    <t>PFAXL265400250N09B03Line 3</t>
  </si>
  <si>
    <t>DFPEP265400250N10A03Line 3</t>
  </si>
  <si>
    <t>DDFPEP265400250N10A</t>
  </si>
  <si>
    <t>COLDFPEP265400250N10A</t>
  </si>
  <si>
    <t>LDFPEP265400250N10A</t>
  </si>
  <si>
    <t>PFAXL265400250N09B04Line 3</t>
  </si>
  <si>
    <t>DFMIR265400250N10D04Line 3</t>
  </si>
  <si>
    <t>DDFMIR265400250N10D</t>
  </si>
  <si>
    <t>COLDFMIR265400250N10D</t>
  </si>
  <si>
    <t>LDFMIR265400250N10D</t>
  </si>
  <si>
    <t>PFAXL265400250N09B05Line 3</t>
  </si>
  <si>
    <t>PFAXL265400250N10A05Line 3</t>
  </si>
  <si>
    <t>REPAK</t>
  </si>
  <si>
    <t>REPAKCOT</t>
  </si>
  <si>
    <t>REPAKMFG_ACL</t>
  </si>
  <si>
    <t>PPFAXL265400250N10A</t>
  </si>
  <si>
    <t>COLPFAXL265400250N10A</t>
  </si>
  <si>
    <t>LPFAXL265400250N10A</t>
  </si>
  <si>
    <t>PPFAXL266000237B08A</t>
  </si>
  <si>
    <t>DDFAXL266000237B10A</t>
  </si>
  <si>
    <t>COLDFAXL266000237B10A</t>
  </si>
  <si>
    <t>LDFAXL266000237B10A</t>
  </si>
  <si>
    <t>PFAXL266000237B08ALine 1</t>
  </si>
  <si>
    <t>PFAXL266000250N09A00Line 5</t>
  </si>
  <si>
    <t>PPFAXL266000250N09A</t>
  </si>
  <si>
    <t>DDFAXL266000250N09A</t>
  </si>
  <si>
    <t>COLDFAXL266000250N09A</t>
  </si>
  <si>
    <t>LDFAXL266000250N09A</t>
  </si>
  <si>
    <t>PFAXL266000250N09ALine 5</t>
  </si>
  <si>
    <t>PFBABH01260200N06A00Line 3</t>
  </si>
  <si>
    <t>PPFBABH01260200N06A</t>
  </si>
  <si>
    <t>COLPFBABH01260200N06A</t>
  </si>
  <si>
    <t>LPFBABH01260200N06A</t>
  </si>
  <si>
    <t>PFBABH01260200N06ALine 3</t>
  </si>
  <si>
    <t>PFBAL266000222B08A00Line 1</t>
  </si>
  <si>
    <t>DFBAL266000222B09A00Line 1</t>
  </si>
  <si>
    <t>PPFBAL266000222B08A</t>
  </si>
  <si>
    <t>DDFBAL266000222B09A</t>
  </si>
  <si>
    <t>COLDFBAL266000222B09A</t>
  </si>
  <si>
    <t>LDFBAL266000222B09A</t>
  </si>
  <si>
    <t>PFBAL266000222B08ALine 1</t>
  </si>
  <si>
    <t>PFBAL266000222B09A00Line 1</t>
  </si>
  <si>
    <t>PPFBAL266000222B09A</t>
  </si>
  <si>
    <t>COLPFBAL266000222B09A</t>
  </si>
  <si>
    <t>LPFBAL266000222B09A</t>
  </si>
  <si>
    <t>PFBAL266000222B09ALine 1</t>
  </si>
  <si>
    <t>PB</t>
  </si>
  <si>
    <t>Line 4MFG_FUR</t>
  </si>
  <si>
    <t>Line 4UTI_FUR</t>
  </si>
  <si>
    <t>PFCDL56MMB0172P01A01Line 4</t>
  </si>
  <si>
    <t>Box_Floor</t>
  </si>
  <si>
    <t>Line 4COT</t>
  </si>
  <si>
    <t>PPFCDL56MMB0172P13A</t>
  </si>
  <si>
    <t>PPFCDL56MMB0172P01A</t>
  </si>
  <si>
    <t>COLPFCDL56MMB0172P01A</t>
  </si>
  <si>
    <t>LPFCDL56MMB0172P01A</t>
  </si>
  <si>
    <t>DEPLine 4MFG_FUR</t>
  </si>
  <si>
    <t>PFCDL56MMB0172P13ALine 4</t>
  </si>
  <si>
    <t>PFCDL56MMB0172P13A02Line 4</t>
  </si>
  <si>
    <t>PFCDL56MMB0172P01D02Line 4</t>
  </si>
  <si>
    <t>PPFCDL56MMB0172P01D</t>
  </si>
  <si>
    <t>COLPFCDL56MMB0172P01D</t>
  </si>
  <si>
    <t>LPFCDL56MMB0172P01D</t>
  </si>
  <si>
    <t>PFCDL56MMB0172P13A03Line 4</t>
  </si>
  <si>
    <t>PFCDL56MMB0172P01C03Line 4</t>
  </si>
  <si>
    <t>PPFCDL56MMB0172P01C</t>
  </si>
  <si>
    <t>COLPFCDL56MMB0172P01C</t>
  </si>
  <si>
    <t>LPFCDL56MMB0172P01C</t>
  </si>
  <si>
    <t>PFCDL56MMB0172P13A04Line 4</t>
  </si>
  <si>
    <t>PFCDL56MMB0172P01B04Line 4</t>
  </si>
  <si>
    <t>PPFCDL56MMB0172P01B</t>
  </si>
  <si>
    <t>COLPFCDL56MMB0172P01B</t>
  </si>
  <si>
    <t>LPFCDL56MMB0172P01B</t>
  </si>
  <si>
    <t>PFCDL56MMB0172P25A00Line 2</t>
  </si>
  <si>
    <t>Line 2MFG_FUR</t>
  </si>
  <si>
    <t>Line 2UTI_FUR</t>
  </si>
  <si>
    <t>Line 2COT</t>
  </si>
  <si>
    <t>PPFCDL56MMB0172P25A</t>
  </si>
  <si>
    <t>COLPFCDL56MMB0172P25A</t>
  </si>
  <si>
    <t>LPFCDL56MMB0172P25A</t>
  </si>
  <si>
    <t>DEPLine 2MFG_FUR</t>
  </si>
  <si>
    <t>PFCDL56MMB0172P25ALine 2</t>
  </si>
  <si>
    <t>PFCDL56MMB0172P25ALine 4</t>
  </si>
  <si>
    <t>PFCDL56MMB0172P25A01Line 2</t>
  </si>
  <si>
    <t>PFCDL56MMB0172P01A01Line 2</t>
  </si>
  <si>
    <t>PFCDL56MMB0172P25A01Line 4</t>
  </si>
  <si>
    <t>PFCDL56MMB0172P01D01Line 4</t>
  </si>
  <si>
    <t>PFCDL56MMB0172P25A02Line 2</t>
  </si>
  <si>
    <t>PFCDL56MMB0172P01D02Line 2</t>
  </si>
  <si>
    <t>PFCDL56MMB0172P25A02Line 4</t>
  </si>
  <si>
    <t>PFCDL56MMB0172P01C02Line 4</t>
  </si>
  <si>
    <t>PFCDL56MMB0172P25A03Line 4</t>
  </si>
  <si>
    <t>PFCDL56MMB0172P01B03Line 4</t>
  </si>
  <si>
    <t>PFCDL56MMB0172P25A04Line 2</t>
  </si>
  <si>
    <t>PFCDL56MMB0172P01B04Line 2</t>
  </si>
  <si>
    <t>PFCDL56MMB0172P25A04Line 4</t>
  </si>
  <si>
    <t>PFCDL56MMB0172P01A04Line 4</t>
  </si>
  <si>
    <t>Box_Pallet</t>
  </si>
  <si>
    <t>PFCDL56MMB0172P25A05Line 4</t>
  </si>
  <si>
    <t>PFCDL56MMB0172P26A05Line 4</t>
  </si>
  <si>
    <t>PPFCDL56MMB0172P26A</t>
  </si>
  <si>
    <t>COLPFCDL56MMB0172P26A</t>
  </si>
  <si>
    <t>LPFCDL56MMB0172P26A</t>
  </si>
  <si>
    <t>PPFCID265400250N11A</t>
  </si>
  <si>
    <t>COLPFCID265400250N11A</t>
  </si>
  <si>
    <t>LPFCID265400250N11A</t>
  </si>
  <si>
    <t>PFCID265400250N11ALine 3</t>
  </si>
  <si>
    <t>PFCID266550250N11B00Line 3</t>
  </si>
  <si>
    <t>PPFCID266550250N11B</t>
  </si>
  <si>
    <t>COLPFCID266550250N11B</t>
  </si>
  <si>
    <t>LPFCID266550250N11B</t>
  </si>
  <si>
    <t>PFCID266550250N11BLine 3</t>
  </si>
  <si>
    <t>PPFCIDMCA200275B10A</t>
  </si>
  <si>
    <t>COLPFCIDMCA200275B10A</t>
  </si>
  <si>
    <t>LPFCIDMCA200275B10A</t>
  </si>
  <si>
    <t>PFCIDMCA200275B10ALine 2</t>
  </si>
  <si>
    <t>PPFCOC38MED12OZN08A</t>
  </si>
  <si>
    <t>PPFCOC38MED12OZN06B</t>
  </si>
  <si>
    <t>COLPFCOC38MED12OZN06B</t>
  </si>
  <si>
    <t>LPFCOC38MED12OZN06B</t>
  </si>
  <si>
    <t>PFCOC38MED12OZN08ALine 3</t>
  </si>
  <si>
    <t>PFCOC38MED12OZP06A00Line 3</t>
  </si>
  <si>
    <t>PPFCOC38MED12OZP06A</t>
  </si>
  <si>
    <t>COLPFCOC38MED12OZP06A</t>
  </si>
  <si>
    <t>LPFCOC38MED12OZP06A</t>
  </si>
  <si>
    <t>PFCOC38MED12OZP06ALine 3</t>
  </si>
  <si>
    <t>PFCOC38MED12OZP06A01Line 3</t>
  </si>
  <si>
    <t>PFCOC38MED12OZP06B01Line 3</t>
  </si>
  <si>
    <t>PPFCOC38MED12OZP06B</t>
  </si>
  <si>
    <t>COLPFCOC38MED12OZP06B</t>
  </si>
  <si>
    <t>LPFCOC38MED12OZP06B</t>
  </si>
  <si>
    <t>PFCOC38MED12OZP08B00Line 3</t>
  </si>
  <si>
    <t>PPFCOC38MED12OZP08B</t>
  </si>
  <si>
    <t>COLPFCOC38MED12OZP08B</t>
  </si>
  <si>
    <t>LPFCOC38MED12OZP08B</t>
  </si>
  <si>
    <t>PFCOC38MED12OZP08BLine 3</t>
  </si>
  <si>
    <t>PFCOF38PTO32OZP05A00Line 4</t>
  </si>
  <si>
    <t>PPFCOF38PTO32OZP05A</t>
  </si>
  <si>
    <t>COLPFCOF38PTO32OZP05A</t>
  </si>
  <si>
    <t>LPFCOF38PTO32OZP05A</t>
  </si>
  <si>
    <t>PFCOF38PTO32OZP05ALine 4</t>
  </si>
  <si>
    <t>PFCOK266550250B09A00Line 3</t>
  </si>
  <si>
    <t>PPFCOK266550250B09A</t>
  </si>
  <si>
    <t>DDFCOK266550250B11G</t>
  </si>
  <si>
    <t>COLDFCOK266550250B11G</t>
  </si>
  <si>
    <t>LDFCOK266550250B11G</t>
  </si>
  <si>
    <t>PFCOK266550250B09ALine 3</t>
  </si>
  <si>
    <t>PPFCOK266550250N09A</t>
  </si>
  <si>
    <t>DDFCOK266550250N11K</t>
  </si>
  <si>
    <t>COLDFCOK266550250N11K</t>
  </si>
  <si>
    <t>LDFCOK266550250N11K</t>
  </si>
  <si>
    <t>PFCOK266550250N09ALine 3</t>
  </si>
  <si>
    <t>PPFCOK266550250N09B</t>
  </si>
  <si>
    <t>DDFCOK266550250N11C</t>
  </si>
  <si>
    <t>COLDFCOK266550250N11C</t>
  </si>
  <si>
    <t>LDFCOK266550250N11C</t>
  </si>
  <si>
    <t>PFCOK266550250N09BLine 3</t>
  </si>
  <si>
    <t>PFCOK266550250N09B03Line 3</t>
  </si>
  <si>
    <t>DDFCOK266550250N11L</t>
  </si>
  <si>
    <t>COLDFCOK266550250N11L</t>
  </si>
  <si>
    <t>LDFCOK266550250N11L</t>
  </si>
  <si>
    <t>PPFDEL381450285N10A</t>
  </si>
  <si>
    <t>COLPFDEL381450285N10A</t>
  </si>
  <si>
    <t>LPFDEL381450285N10A</t>
  </si>
  <si>
    <t>PFDEL381450285N10ALine 3</t>
  </si>
  <si>
    <t>PFDOR301690250B04A00Line 4</t>
  </si>
  <si>
    <t>PPFDOR301690250B04A</t>
  </si>
  <si>
    <t>COLPFDOR301690250B04A</t>
  </si>
  <si>
    <t>LPFDOR301690250B04A</t>
  </si>
  <si>
    <t>PFDOR301690250B04ALine 4</t>
  </si>
  <si>
    <t>PFDORGF3040250B09A00Line 1</t>
  </si>
  <si>
    <t>PPFDORGF3040250B09A</t>
  </si>
  <si>
    <t>COLPFDORGF3040250B09A</t>
  </si>
  <si>
    <t>LPFDORGF3040250B09A</t>
  </si>
  <si>
    <t>PFDORGF3040250B09ALine 1</t>
  </si>
  <si>
    <t>PFDORGF3040250B09ALine 4</t>
  </si>
  <si>
    <t>PFDORGF3040500B08A00Line 2</t>
  </si>
  <si>
    <t>PPFDORGF3040500B08A</t>
  </si>
  <si>
    <t>COLPFDORGF3040500B08A</t>
  </si>
  <si>
    <t>LPFDORGF3040500B08A</t>
  </si>
  <si>
    <t>PFDORGF3040500B08ALine 2</t>
  </si>
  <si>
    <t>PFDORGF3040500B08A00Line 4</t>
  </si>
  <si>
    <t>PFDORGF3040500B08ALine 4</t>
  </si>
  <si>
    <t>PFENA266000200N12A00Line 3</t>
  </si>
  <si>
    <t>PPFENA266000200N12A</t>
  </si>
  <si>
    <t>COLPFENA266000200N12A</t>
  </si>
  <si>
    <t>LPFENA266000200N12A</t>
  </si>
  <si>
    <t>PFENA266000250N11ALine 3</t>
  </si>
  <si>
    <t>PFENA266000250N11A00Line 3</t>
  </si>
  <si>
    <t>PPFENA266000250N11A</t>
  </si>
  <si>
    <t>COLPFENA266000250N11A</t>
  </si>
  <si>
    <t>LPFENA266000250N11A</t>
  </si>
  <si>
    <t>PFENA266000250N11ALine 5</t>
  </si>
  <si>
    <t>PFENA266000250N11A00Line 5</t>
  </si>
  <si>
    <t>PFFRS266000240B07ALine 1</t>
  </si>
  <si>
    <t>PFFRS266000240B07A00Line 1</t>
  </si>
  <si>
    <t>DFROO266000240B09A00Line 1</t>
  </si>
  <si>
    <t>PPFFRS266000240B07A</t>
  </si>
  <si>
    <t>DDFROO266000240B09A</t>
  </si>
  <si>
    <t>COLDFROO266000240B09A</t>
  </si>
  <si>
    <t>LDFROO266000240B09A</t>
  </si>
  <si>
    <t>PFFRS266000240B07CLine 1</t>
  </si>
  <si>
    <t>PFFRS266000240B07C00Line 1</t>
  </si>
  <si>
    <t>DFFRS266000240B09E00Line 1</t>
  </si>
  <si>
    <t>PPFFRS266000240B07C</t>
  </si>
  <si>
    <t>DDFFRS266000240B09E</t>
  </si>
  <si>
    <t>COLDFFRS266000240B09E</t>
  </si>
  <si>
    <t>LDFFRS266000240B09E</t>
  </si>
  <si>
    <t>PFFRSMCA200800B06ALine 1</t>
  </si>
  <si>
    <t>PFFRSMCA200800B06A00Line 1</t>
  </si>
  <si>
    <t>DFFRSMCA200800B07A00Line 1</t>
  </si>
  <si>
    <t>PPFFRSMCA200800B06A</t>
  </si>
  <si>
    <t>DDFFRSMCA200800B07A</t>
  </si>
  <si>
    <t>COLDFFRSMCA200800B07A</t>
  </si>
  <si>
    <t>LDFFRSMCA200800B07A</t>
  </si>
  <si>
    <t>PFHNYGF3130355B10ALine 1</t>
  </si>
  <si>
    <t>PFHNYGF3130355B10A00Line 1</t>
  </si>
  <si>
    <t>PPFHNYGF3130355B10A</t>
  </si>
  <si>
    <t>COLPFHNYGF3130355B10A</t>
  </si>
  <si>
    <t>LPFHNYGF3130355B10A</t>
  </si>
  <si>
    <t>PFHNYGF3130710B08BLine 1</t>
  </si>
  <si>
    <t>PFHNYGF3130710B08B00Line 1</t>
  </si>
  <si>
    <t>PPFHNYGF3130710B08B</t>
  </si>
  <si>
    <t>COLPFHNYGF3130710B08B</t>
  </si>
  <si>
    <t>LPFHNYGF3130710B08B</t>
  </si>
  <si>
    <t>PFHNYGF3130710B08BLine 4</t>
  </si>
  <si>
    <t>PFHNYGF3130710B08B00Line 4</t>
  </si>
  <si>
    <t>PFHOT3142503OZB06ALine 1</t>
  </si>
  <si>
    <t>PFHOT3142503OZB06A00Line 1</t>
  </si>
  <si>
    <t>PPFHOT3142503OZB06A</t>
  </si>
  <si>
    <t>COLPFHOT3142503OZB06A</t>
  </si>
  <si>
    <t>LPFHOT3142503OZB06A</t>
  </si>
  <si>
    <t>PFHOT3142503OZB08ALine 1</t>
  </si>
  <si>
    <t>PFHOT3142503OZB08A00Line 1</t>
  </si>
  <si>
    <t>PFHOT3142503OZB01A00Line 1</t>
  </si>
  <si>
    <t>PPFHOT3142503OZB08A</t>
  </si>
  <si>
    <t>PPFHOT3142503OZB01A</t>
  </si>
  <si>
    <t>COLPFHOT3142503OZB01A</t>
  </si>
  <si>
    <t>LPFHOT3142503OZB01A</t>
  </si>
  <si>
    <t>PFHOT3142503OZB08A02Line 1</t>
  </si>
  <si>
    <t>COLPFHOT3142503OZB08A</t>
  </si>
  <si>
    <t>LPFHOT3142503OZB08A</t>
  </si>
  <si>
    <t>PFHOTHSSPL0088B05CLine 3</t>
  </si>
  <si>
    <t>PFHOTHSSPL0088B05C00Line 3</t>
  </si>
  <si>
    <t>PPFHOTHSSPL0088B05C</t>
  </si>
  <si>
    <t>COLPFHOTHSSPL0088B05C</t>
  </si>
  <si>
    <t>LPFHOTHSSPL0088B05C</t>
  </si>
  <si>
    <t>PFHOTHSSPL0088B10BLine 3</t>
  </si>
  <si>
    <t>PFHOTHSSPL0088B10B00Line 3</t>
  </si>
  <si>
    <t>PPFHOTHSSPL0088B10B</t>
  </si>
  <si>
    <t>COLPFHOTHSSPL0088B10B</t>
  </si>
  <si>
    <t>LPFHOTHSSPL0088B10B</t>
  </si>
  <si>
    <t>PFHOTHSSPL0088B10BLine 1</t>
  </si>
  <si>
    <t>PFHOTHSSPL0088B10B01Line 1</t>
  </si>
  <si>
    <t>PFHOTHSSPN0100B10ALine 2</t>
  </si>
  <si>
    <t>PFHOTHSSPN0100B10A00Line 2</t>
  </si>
  <si>
    <t>PPFHOTHSSPN0100B10A</t>
  </si>
  <si>
    <t>COLPFHOTHSSPN0100B10A</t>
  </si>
  <si>
    <t>LPFHOTHSSPN0100B10A</t>
  </si>
  <si>
    <t>PFHOTHSSPN0120B09BLine 4</t>
  </si>
  <si>
    <t>PFHOTHSSPN0120B09B00Line 4</t>
  </si>
  <si>
    <t>PPFHOTHSSPN0120B09B</t>
  </si>
  <si>
    <t>COLPFHOTHSSPN0120B09B</t>
  </si>
  <si>
    <t>LPFHOTHSSPN0120B09B</t>
  </si>
  <si>
    <t>PFHOTHSSPN0150B08ALine 4</t>
  </si>
  <si>
    <t>PFHOTHSSPN0150B08A00Line 4</t>
  </si>
  <si>
    <t>PPFHOTHSSPN0150B08A</t>
  </si>
  <si>
    <t>COLPFHOTHSSPN0150B08A</t>
  </si>
  <si>
    <t>LPFHOTHSSPN0150B08A</t>
  </si>
  <si>
    <t>PFHOTHSSPW0088B05ALine 3</t>
  </si>
  <si>
    <t>PFHOTHSSPW0088B05A00Line 3</t>
  </si>
  <si>
    <t>PPFHOTHSSPW0088B05A</t>
  </si>
  <si>
    <t>COLPFHOTHSSPW0088B05A</t>
  </si>
  <si>
    <t>LPFHOTHSSPW0088B05A</t>
  </si>
  <si>
    <t>PFHOTHSSPW0088B10ALine 1</t>
  </si>
  <si>
    <t>PFHOTHSSPW0088B10A00Line 3</t>
  </si>
  <si>
    <t>PPFHOTHSSPW0088B10A</t>
  </si>
  <si>
    <t>COLPFHOTHSSPW0088B10A</t>
  </si>
  <si>
    <t>LPFHOTHSSPW0088B10A</t>
  </si>
  <si>
    <t>PFJAR581360263P09ALine 2</t>
  </si>
  <si>
    <t>PFJAR581360263P09A00Line 2</t>
  </si>
  <si>
    <t>PPFJAR581360263P09A</t>
  </si>
  <si>
    <t>COLPFJAR581360263P09A</t>
  </si>
  <si>
    <t>LPFJAR581360263P09A</t>
  </si>
  <si>
    <t>PFJAR581360263P09ALine 4</t>
  </si>
  <si>
    <t>PFJAR581360263P09A00Line 4</t>
  </si>
  <si>
    <t>PFJAR581360263P19ALine 2</t>
  </si>
  <si>
    <t>PFJAR581360263P19A00Line 2</t>
  </si>
  <si>
    <t>PPFJAR581360263P19A</t>
  </si>
  <si>
    <t>COLPFJAR581360263P19A</t>
  </si>
  <si>
    <t>LPFJAR581360263P19A</t>
  </si>
  <si>
    <t>PFJAR581360263P19ALine 4</t>
  </si>
  <si>
    <t>PFJAR581360263P19A00Line 4</t>
  </si>
  <si>
    <t>PFJAR631380370P08BLine 2</t>
  </si>
  <si>
    <t>PFJAR631380370P08B00Line 2</t>
  </si>
  <si>
    <t>PPFJAR631380370P08B</t>
  </si>
  <si>
    <t>COLPFJAR631380370P08B</t>
  </si>
  <si>
    <t>LPFJAR631380370P08B</t>
  </si>
  <si>
    <t>PFJAR631380370P08B01Line 2</t>
  </si>
  <si>
    <t>PFJAR631380370P16A01Line 2</t>
  </si>
  <si>
    <t>PPFJAR631380370P16A</t>
  </si>
  <si>
    <t>COLPFJAR631380370P16A</t>
  </si>
  <si>
    <t>LPFJAR631380370P16A</t>
  </si>
  <si>
    <t>PFJAR631380370P19ALine 2</t>
  </si>
  <si>
    <t>PFJAR631380370P19A00Line 2</t>
  </si>
  <si>
    <t>PPFJAR631380370P19A</t>
  </si>
  <si>
    <t>COLPFJAR631380370P19A</t>
  </si>
  <si>
    <t>LPFJAR631380370P19A</t>
  </si>
  <si>
    <t>PFJAR631380410P16ALine 2</t>
  </si>
  <si>
    <t>PFJAR631380410P16A00Line 2</t>
  </si>
  <si>
    <t>PPFJAR631380410P16A</t>
  </si>
  <si>
    <t>COLPFJAR631380410P16A</t>
  </si>
  <si>
    <t>LPFJAR631380410P16A</t>
  </si>
  <si>
    <t>PFJAR631380410P16A01Line 2</t>
  </si>
  <si>
    <t>PFJAR631380410P08A01Line 2</t>
  </si>
  <si>
    <t>PPFJAR631380410P08A</t>
  </si>
  <si>
    <t>COLPFJAR631380410P08A</t>
  </si>
  <si>
    <t>LPFJAR631380410P08A</t>
  </si>
  <si>
    <t>PFJAR631380410P16A02Line 2</t>
  </si>
  <si>
    <t>PFJAR631380410P08B02Line 2</t>
  </si>
  <si>
    <t>Despatch Export - Sea_A</t>
  </si>
  <si>
    <t>PPFJAR631380410P08B</t>
  </si>
  <si>
    <t>COLPFJAR631380410P08B</t>
  </si>
  <si>
    <t>LPFJAR631380410P08B</t>
  </si>
  <si>
    <t>DES_04</t>
  </si>
  <si>
    <t>PFJAR631380526P14ALine 1</t>
  </si>
  <si>
    <t>PFJAR631380526P14A00Line 1</t>
  </si>
  <si>
    <t>PPFJAR631380526P14A</t>
  </si>
  <si>
    <t>COLPFJAR631380526P14A</t>
  </si>
  <si>
    <t>LPFJAR631380526P14A</t>
  </si>
  <si>
    <t>PFJAR631380526P14ALine 2</t>
  </si>
  <si>
    <t>PFJAR631380526P14A00Line 2</t>
  </si>
  <si>
    <t>PFJAR631380526P14BLine 2</t>
  </si>
  <si>
    <t>PFJAR631380526P14B00Line 2</t>
  </si>
  <si>
    <t>PPFJAR631380526P14B</t>
  </si>
  <si>
    <t>COLPFJAR631380526P14B</t>
  </si>
  <si>
    <t>LPFJAR631380526P14B</t>
  </si>
  <si>
    <t>PFJAR661380971P13ALine 2</t>
  </si>
  <si>
    <t>PFJAR661380971P13A00Line 2</t>
  </si>
  <si>
    <t>PPFJAR661380971P13A</t>
  </si>
  <si>
    <t>COLPFJAR661380971P13A</t>
  </si>
  <si>
    <t>LPFJAR661380971P13A</t>
  </si>
  <si>
    <t>PFJAR661380971P13A01Line 2</t>
  </si>
  <si>
    <t>PFJAR661380971P13A02Line 2</t>
  </si>
  <si>
    <t>PFJAR661380971P06A02Line 2</t>
  </si>
  <si>
    <t>PPFJAR661380971P06A</t>
  </si>
  <si>
    <t>COLPFJAR661380971P06A</t>
  </si>
  <si>
    <t>LPFJAR661380971P06A</t>
  </si>
  <si>
    <t>PFJAR661380971P13CLine 2</t>
  </si>
  <si>
    <t>PFJAR661380971P13C00Line 2</t>
  </si>
  <si>
    <t>PPFJAR661380971P13C</t>
  </si>
  <si>
    <t>COLPFJAR661380971P13C</t>
  </si>
  <si>
    <t>LPFJAR661380971P13C</t>
  </si>
  <si>
    <t>PFJAR820400300P12ALine 2</t>
  </si>
  <si>
    <t>PFJAR820400300P12A00Line 2</t>
  </si>
  <si>
    <t>PFMULBOXPK0300P48A</t>
  </si>
  <si>
    <t>PFMULBOXPK0300P48A00Line 2</t>
  </si>
  <si>
    <t>PPFJAR820400300P12A</t>
  </si>
  <si>
    <t>PPFMULBOXPK0300P48A</t>
  </si>
  <si>
    <t>COLPFMULBOXPK0300P48A</t>
  </si>
  <si>
    <t>LPFMULBOXPK0300P48A</t>
  </si>
  <si>
    <t>PFJAR820400300P12A01Line 2</t>
  </si>
  <si>
    <t>PFCOS820400300P13B01Line 2</t>
  </si>
  <si>
    <t>PPFCOS820400300P13B</t>
  </si>
  <si>
    <t>COLPFCOS820400300P13B</t>
  </si>
  <si>
    <t>LPFCOS820400300P13B</t>
  </si>
  <si>
    <t>PFJAR820400300P12A02Line 2</t>
  </si>
  <si>
    <t>PFCOS82GPI0300P12A02Line 2</t>
  </si>
  <si>
    <t>PPFCOS82GPI0300P12A</t>
  </si>
  <si>
    <t>COLPFCOS82GPI0300P12A</t>
  </si>
  <si>
    <t>LPFCOS82GPI0300P12A</t>
  </si>
  <si>
    <t>PFJAR821300580P18ALine 1</t>
  </si>
  <si>
    <t>PFJAR821300580P18A00Line 1</t>
  </si>
  <si>
    <t>PPFJAR821300580P18A</t>
  </si>
  <si>
    <t>COLPFJAR821300580P18A</t>
  </si>
  <si>
    <t>LPFJAR821300580P18A</t>
  </si>
  <si>
    <t>PFJAR821300580P18ALine 2</t>
  </si>
  <si>
    <t>PFJAR821300580P18A00Line 2</t>
  </si>
  <si>
    <t>PFJAR821300580P18ALine 4</t>
  </si>
  <si>
    <t>PFJAR821300580P18A00Line 4</t>
  </si>
  <si>
    <t>PFJAR821300580P18A01Line 1</t>
  </si>
  <si>
    <t>PFJAR821300580P15B01Line 1</t>
  </si>
  <si>
    <t>PPFJAR821300580P15B</t>
  </si>
  <si>
    <t>COLPFJAR821300580P15B</t>
  </si>
  <si>
    <t>LPFJAR821300580P15B</t>
  </si>
  <si>
    <t>PFJAR821300720P13BLine 4</t>
  </si>
  <si>
    <t>PFJAR821300720P13B00Line 4</t>
  </si>
  <si>
    <t>PPFJAR821300720P13B</t>
  </si>
  <si>
    <t>COLPFJAR821300720P13B</t>
  </si>
  <si>
    <t>LPFJAR821300720P13B</t>
  </si>
  <si>
    <t>PFJAR821300720P16ALine 1</t>
  </si>
  <si>
    <t>PFJAR821300720P16A00Line 1</t>
  </si>
  <si>
    <t>PPFJAR821300720P16A</t>
  </si>
  <si>
    <t>COLPFJAR821300720P16A</t>
  </si>
  <si>
    <t>LPFJAR821300720P16A</t>
  </si>
  <si>
    <t>PFJAR821300720P16ALine 2</t>
  </si>
  <si>
    <t>PFJAR821300720P16A00Line 2</t>
  </si>
  <si>
    <t>PFJAR821300720P16ALine 4</t>
  </si>
  <si>
    <t>PFJAR821300720P16A00Line 4</t>
  </si>
  <si>
    <t>PFJAR833160750P12ALine 2</t>
  </si>
  <si>
    <t>PFJAR833160750P12A00Line 2</t>
  </si>
  <si>
    <t>PPFJAR833160750P12A</t>
  </si>
  <si>
    <t>COLPFJAR833160750P12A</t>
  </si>
  <si>
    <t>LPFJAR833160750P12A</t>
  </si>
  <si>
    <t>PFJARGF3160875P12ALine 2</t>
  </si>
  <si>
    <t>PFJARGF3160875P12A00Line 2</t>
  </si>
  <si>
    <t>PPFJARGF3160875P12A</t>
  </si>
  <si>
    <t>COLPFJARGF3160875P12A</t>
  </si>
  <si>
    <t>LPFJARGF3160875P12A</t>
  </si>
  <si>
    <t>PFJARGPI700419P15ALine 1</t>
  </si>
  <si>
    <t>PFJARGPI700419P15A00Line 1</t>
  </si>
  <si>
    <t>PPFJARGPI700419P15A</t>
  </si>
  <si>
    <t>COLPFJARGPI700419P15A</t>
  </si>
  <si>
    <t>LPFJARGPI700419P15A</t>
  </si>
  <si>
    <t>PFKET301690250B10ALine 1</t>
  </si>
  <si>
    <t>PFKET301690250B10A00Line 1</t>
  </si>
  <si>
    <t>PPFKET301690250B10A</t>
  </si>
  <si>
    <t>COLPFKET301690250B10A</t>
  </si>
  <si>
    <t>LPFKET301690250B10A</t>
  </si>
  <si>
    <t>PFKET301690250N11ALine 1</t>
  </si>
  <si>
    <t>PFKET301690250N11A00Line 1</t>
  </si>
  <si>
    <t>PPFKET301690250N11A</t>
  </si>
  <si>
    <t>COLPFKET301690250N11A</t>
  </si>
  <si>
    <t>LPFKET301690250N11A</t>
  </si>
  <si>
    <t>PFKET301690250N11BLine 3</t>
  </si>
  <si>
    <t>PFKET301690250N11B00Line 3</t>
  </si>
  <si>
    <t>PPFKET301690250N11B</t>
  </si>
  <si>
    <t>COLPFKET301690250N11B</t>
  </si>
  <si>
    <t>LPFKET301690250N11B</t>
  </si>
  <si>
    <t>PFKET301690320B11ALine 1</t>
  </si>
  <si>
    <t>PFKET301690320B11A00Line 1</t>
  </si>
  <si>
    <t>PPFKET301690320B11A</t>
  </si>
  <si>
    <t>COLPFKET301690320B11A</t>
  </si>
  <si>
    <t>LPFKET301690320B11A</t>
  </si>
  <si>
    <t>PFKET3020814OZN08ALine 3</t>
  </si>
  <si>
    <t>PFKET3020814OZN08A00Line 3</t>
  </si>
  <si>
    <t>PPFKET3020814OZN08A</t>
  </si>
  <si>
    <t>COLPFKET3020814OZN08A</t>
  </si>
  <si>
    <t>LPFKET3020814OZN08A</t>
  </si>
  <si>
    <t>PFKET3020814OZN08A01Line 3</t>
  </si>
  <si>
    <t>PFKET3020814OZN11A01Line 3</t>
  </si>
  <si>
    <t>PPFKET3020814OZN11A</t>
  </si>
  <si>
    <t>COLPFKET3020814OZN11A</t>
  </si>
  <si>
    <t>LPFKET3020814OZN11A</t>
  </si>
  <si>
    <t>PFKET3020814OZN08A02Line 3</t>
  </si>
  <si>
    <t>PFKET3020814OZN11C02Line 3</t>
  </si>
  <si>
    <t>PPFKET3020814OZN11C</t>
  </si>
  <si>
    <t>COLPFKET3020814OZN11C</t>
  </si>
  <si>
    <t>LPFKET3020814OZN11C</t>
  </si>
  <si>
    <t>PFKET3020814OZN08A03Line 3</t>
  </si>
  <si>
    <t>PFKET3020814OZN11F03Line 3</t>
  </si>
  <si>
    <t>PPFKET3020814OZN11F</t>
  </si>
  <si>
    <t>COLPFKET3020814OZN11F</t>
  </si>
  <si>
    <t>LPFKET3020814OZN11F</t>
  </si>
  <si>
    <t>PFKET381450250B05ALine 1</t>
  </si>
  <si>
    <t>PFKET381450250B05A00Line 1</t>
  </si>
  <si>
    <t>PPFKET381450250B05A</t>
  </si>
  <si>
    <t>COLPFKET381450250B05A</t>
  </si>
  <si>
    <t>LPFKET381450250B05A</t>
  </si>
  <si>
    <t>PFKET381450250B10ALine 1</t>
  </si>
  <si>
    <t>PFKET381450250B10A00Line 1</t>
  </si>
  <si>
    <t>PPFKET381450250B10A</t>
  </si>
  <si>
    <t>COLPFKET381450250B10A</t>
  </si>
  <si>
    <t>LPFKET381450250B10A</t>
  </si>
  <si>
    <t>PFKIN38MED16OZP05ALine 1</t>
  </si>
  <si>
    <t>PFKIN38MED16OZP05A00Line 1</t>
  </si>
  <si>
    <t>PPFKIN38MED16OZP05A</t>
  </si>
  <si>
    <t>COLPFKIN38MED16OZP05A</t>
  </si>
  <si>
    <t>LPFKIN38MED16OZP05A</t>
  </si>
  <si>
    <t>PFKIN38MED25OZP05ALine 1</t>
  </si>
  <si>
    <t>PFKIN38MED25OZP05A00Line 1</t>
  </si>
  <si>
    <t>PPFKIN38MED25OZP05A</t>
  </si>
  <si>
    <t>COLPFKIN38MED25OZP05A</t>
  </si>
  <si>
    <t>LPFKIN38MED25OZP05A</t>
  </si>
  <si>
    <t>PFLIQ28GPI0750B05ALine 4</t>
  </si>
  <si>
    <t>PFLIQ28GPI0750B05A00Line 4</t>
  </si>
  <si>
    <t>PFLIQ28GPI0750B05B00Line 4</t>
  </si>
  <si>
    <t>PPFLIQ28GPI0750B05A</t>
  </si>
  <si>
    <t>PPFLIQ28GPI0750B05B</t>
  </si>
  <si>
    <t>COLPFLIQ28GPI0750B05B</t>
  </si>
  <si>
    <t>LPFLIQ28GPI0750B05B</t>
  </si>
  <si>
    <t>PFLIQ28GPI0750B05ALine 5</t>
  </si>
  <si>
    <t>PFLIQ28GPI0750B05A00Line 5</t>
  </si>
  <si>
    <t>PFLIQ28GPI0750B01A00Line 5</t>
  </si>
  <si>
    <t>PPFLIQ28GPI0750B01A</t>
  </si>
  <si>
    <t>COLPFLIQ28GPI0750B01A</t>
  </si>
  <si>
    <t>LPFLIQ28GPI0750B01A</t>
  </si>
  <si>
    <t>PFLIQ28GPI0750B05A02Line 5</t>
  </si>
  <si>
    <t>PFLIQ28GPI0750B05B02Line 5</t>
  </si>
  <si>
    <t>PFLIQ28GPI0750B05A03Line 5</t>
  </si>
  <si>
    <t>PFLIQ28GPI0750B08A03Line 5</t>
  </si>
  <si>
    <t>PPFLIQ28GPI0750B08A</t>
  </si>
  <si>
    <t>COLPFLIQ28GPI0750B08A</t>
  </si>
  <si>
    <t>LPFLIQ28GPI0750B08A</t>
  </si>
  <si>
    <t>PFMARGF3040250B05ALine 4</t>
  </si>
  <si>
    <t>PFMARGF3040250B05A00Line 2</t>
  </si>
  <si>
    <t>PPFMARGF3040250B05A</t>
  </si>
  <si>
    <t>COLPFMARGF3040250B05A</t>
  </si>
  <si>
    <t>LPFMARGF3040250B05A</t>
  </si>
  <si>
    <t>PFMARGF3040250B10ALine 1</t>
  </si>
  <si>
    <t>PFMARGF3040250B10A00Line 2</t>
  </si>
  <si>
    <t>PPFMARGF3040250B10A</t>
  </si>
  <si>
    <t>COLPFMARGF3040250B10A</t>
  </si>
  <si>
    <t>LPFMARGF3040250B10A</t>
  </si>
  <si>
    <t>PFMARGF3040250B10ALine 4</t>
  </si>
  <si>
    <t>PFMARGF3040250B10A02Line 4</t>
  </si>
  <si>
    <t>PFMARGF3040250B01A02Line 4</t>
  </si>
  <si>
    <t>PPFMARGF3040250B01A</t>
  </si>
  <si>
    <t>COLPFMARGF3040250B01A</t>
  </si>
  <si>
    <t>LPFMARGF3040250B01A</t>
  </si>
  <si>
    <t>PFMARGF3040250B10A03Line 4</t>
  </si>
  <si>
    <t>PFMARGF3040250B10A04Line 4</t>
  </si>
  <si>
    <t>PFMARGF3040250B09A04Line 4</t>
  </si>
  <si>
    <t>PPFMARGF3040250B09A</t>
  </si>
  <si>
    <t>COLPFMARGF3040250B09A</t>
  </si>
  <si>
    <t>LPFMARGF3040250B09A</t>
  </si>
  <si>
    <t>PFMARGF3040500B04ALine 1</t>
  </si>
  <si>
    <t>PFMARGF3040500B04A00Line 1</t>
  </si>
  <si>
    <t>PPFMARGF3040500B04A</t>
  </si>
  <si>
    <t>COLPFMARGF3040500B04A</t>
  </si>
  <si>
    <t>LPFMARGF3040500B04A</t>
  </si>
  <si>
    <t>PFMARGF3040500B04ALine 4</t>
  </si>
  <si>
    <t>PFMARGF3040500B04A00Line 4</t>
  </si>
  <si>
    <t>PFMARGF3040500B04ALine 5</t>
  </si>
  <si>
    <t>PFMARGF3040500B04A00Line 5</t>
  </si>
  <si>
    <t>PFMARGF3040500B09ALine 1</t>
  </si>
  <si>
    <t>PFMARGF3040500B09A00Line 1</t>
  </si>
  <si>
    <t>PPFMARGF3040500B09A</t>
  </si>
  <si>
    <t>COLPFMARGF3040500B09A</t>
  </si>
  <si>
    <t>LPFMARGF3040500B09A</t>
  </si>
  <si>
    <t>PFMARGF3040500B09ALine 2</t>
  </si>
  <si>
    <t>PFMARGF3040500B09A00Line 2</t>
  </si>
  <si>
    <t>PFMARGF3040500B09ALine 4</t>
  </si>
  <si>
    <t>PFMARGF3040500B09A00Line 4</t>
  </si>
  <si>
    <t>PFMARGF3040500B09A01Line 1</t>
  </si>
  <si>
    <t>PFMARGF3040500B01A01Line 1</t>
  </si>
  <si>
    <t>PPFMARGF3040500B01A</t>
  </si>
  <si>
    <t>COLPFMARGF3040500B01A</t>
  </si>
  <si>
    <t>LPFMARGF3040500B01A</t>
  </si>
  <si>
    <t>PFMARGF3040500B09A02Line 1</t>
  </si>
  <si>
    <t>PFMARGF3040500B01B02Line 1</t>
  </si>
  <si>
    <t>PPFMARGF3040500B01B</t>
  </si>
  <si>
    <t>COLPFMARGF3040500B01B</t>
  </si>
  <si>
    <t>LPFMARGF3040500B01B</t>
  </si>
  <si>
    <t>PFMARGF3040500B09A03Line 1</t>
  </si>
  <si>
    <t>PFMARGF3040500B08A03Line 1</t>
  </si>
  <si>
    <t>PPFMARGF3040500B08A</t>
  </si>
  <si>
    <t>COLPFMARGF3040500B08A</t>
  </si>
  <si>
    <t>LPFMARGF3040500B08A</t>
  </si>
  <si>
    <t>PFMIR265400250N08BLine 3</t>
  </si>
  <si>
    <t>PFMIR265400250N08B00Line 3</t>
  </si>
  <si>
    <t>PPFMIR265400250N08B</t>
  </si>
  <si>
    <t>COLPFMIR265400250N08B</t>
  </si>
  <si>
    <t>LPFMIR265400250N08B</t>
  </si>
  <si>
    <t>PFMIR265400250N08B01Line 3</t>
  </si>
  <si>
    <t>DFMIR265400250N10D01Line 3</t>
  </si>
  <si>
    <t>PFMIR265400250N08B03Line 3</t>
  </si>
  <si>
    <t>DFMIR265400250N10C03Line 3</t>
  </si>
  <si>
    <t>DDFMIR265400250N10C</t>
  </si>
  <si>
    <t>COLDFMIR265400250N10C</t>
  </si>
  <si>
    <t>LDFMIR265400250N10C</t>
  </si>
  <si>
    <t>PFMIR265400250N08B04Line 3</t>
  </si>
  <si>
    <t>DFSHA265400250N10A04Line 3</t>
  </si>
  <si>
    <t>DDFSHA265400250N10A</t>
  </si>
  <si>
    <t>COLDFSHA265400250N10A</t>
  </si>
  <si>
    <t>LDFSHA265400250N10A</t>
  </si>
  <si>
    <t>PFMIR265400250N08B05Line 3</t>
  </si>
  <si>
    <t>DFSHA265400250N10B05Line 3</t>
  </si>
  <si>
    <t>DDFSHA265400250N10B</t>
  </si>
  <si>
    <t>COLDFSHA265400250N10B</t>
  </si>
  <si>
    <t>LDFSHA265400250N10B</t>
  </si>
  <si>
    <t>PFMIR265400250N08CLine 3</t>
  </si>
  <si>
    <t>PFMIR265400250N08C00Line 3</t>
  </si>
  <si>
    <t>DFMIR265400250N10B00Line 3</t>
  </si>
  <si>
    <t>PPFMIR265400250N08C</t>
  </si>
  <si>
    <t>DDFMIR265400250N10B</t>
  </si>
  <si>
    <t>COLDFMIR265400250N10B</t>
  </si>
  <si>
    <t>LDFMIR265400250N10B</t>
  </si>
  <si>
    <t>PFMIR265400250N09CLine 5</t>
  </si>
  <si>
    <t>PFMIR265400250N09C00Line 5</t>
  </si>
  <si>
    <t>DFMIR265400250N10C00Line 5</t>
  </si>
  <si>
    <t>PPFMIR265400250N09C</t>
  </si>
  <si>
    <t>PFMIXH01260200B06ALine 3</t>
  </si>
  <si>
    <t>PFMIXH01260200B06A00Line 3</t>
  </si>
  <si>
    <t>PPFMIXH01260200B06A</t>
  </si>
  <si>
    <t>COLPFMIXH01260200B06A</t>
  </si>
  <si>
    <t>LPFMIXH01260200B06A</t>
  </si>
  <si>
    <t>PFMLR266000250N11ALine 3</t>
  </si>
  <si>
    <t>PFMLR266000250N11A00Line 3</t>
  </si>
  <si>
    <t>PPFMLR266000250N11A</t>
  </si>
  <si>
    <t>COLPFMLR266000250N11A</t>
  </si>
  <si>
    <t>LPFMLR266000250N11A</t>
  </si>
  <si>
    <t>PFMLR26XL50250N11ALine 5</t>
  </si>
  <si>
    <t>PFMLR26XL50250N11A</t>
  </si>
  <si>
    <t>PFMLR26XL50250N11A00Line 5</t>
  </si>
  <si>
    <t>PPFMLR26XL50250N11A</t>
  </si>
  <si>
    <t>COLPFMLR26XL50250N11A</t>
  </si>
  <si>
    <t>LPFMLR26XL50250N11A</t>
  </si>
  <si>
    <t>PFNAW265400250N11ALine 3</t>
  </si>
  <si>
    <t>PFNAW265400250N11A00Line 3</t>
  </si>
  <si>
    <t>PPFNAW265400250N11A</t>
  </si>
  <si>
    <t>COLPFNAW265400250N11A</t>
  </si>
  <si>
    <t>LPFNAW265400250N11A</t>
  </si>
  <si>
    <t>PFPAR58THR0012P07ALine 2</t>
  </si>
  <si>
    <t>PFPAR58THR0012P07A00Line 2</t>
  </si>
  <si>
    <t>PFPAR58THR0012P01B00Line 2</t>
  </si>
  <si>
    <t>PPFPAR58THR0012P07A</t>
  </si>
  <si>
    <t>PPFPAR58THR0012P01B</t>
  </si>
  <si>
    <t>COLPFPAR58THR0012P01B</t>
  </si>
  <si>
    <t>LPFPAR58THR0012P01B</t>
  </si>
  <si>
    <t>PFPAR58THR0012P07ALine 4</t>
  </si>
  <si>
    <t>PFPAR58THR0012P07A00Line 4</t>
  </si>
  <si>
    <t>PFPAR58THR0012P01B00Line 4</t>
  </si>
  <si>
    <t>PFPAR58THR0012P07A01Line 4</t>
  </si>
  <si>
    <t>PFPAR58THR0012P06A01Line 4</t>
  </si>
  <si>
    <t>PPFPAR58THR0012P06A</t>
  </si>
  <si>
    <t>COLPFPAR58THR0012P06A</t>
  </si>
  <si>
    <t>LPFPAR58THR0012P06A</t>
  </si>
  <si>
    <t>PFPAR58THR0012P11BLine 4</t>
  </si>
  <si>
    <t>PFPAR58THR0012P11B00Line 4</t>
  </si>
  <si>
    <t>PPFPAR58THR0012P11B</t>
  </si>
  <si>
    <t>COLPFPAR58THR0012P11B</t>
  </si>
  <si>
    <t>LPFPAR58THR0012P11B</t>
  </si>
  <si>
    <t>PFPIN202040220P12ALine 2</t>
  </si>
  <si>
    <t>PFPIN202040220P12A00Line 2</t>
  </si>
  <si>
    <t>PPFPIN202040220P12A</t>
  </si>
  <si>
    <t>COLPFPIN202040220P12A</t>
  </si>
  <si>
    <t>LPFPIN202040220P12A</t>
  </si>
  <si>
    <t>PFPIN202040220P12BLine 2</t>
  </si>
  <si>
    <t>PFPIN202040220P12B00Line 2</t>
  </si>
  <si>
    <t>PPFPIN202040220P12B</t>
  </si>
  <si>
    <t>COLPFPIN202040220P12B</t>
  </si>
  <si>
    <t>LPFPIN202040220P12B</t>
  </si>
  <si>
    <t>PFPIN701380532P08ALine 2</t>
  </si>
  <si>
    <t>PFPIN701380532P08A00Line 2</t>
  </si>
  <si>
    <t>PPFPIN701380532P08A</t>
  </si>
  <si>
    <t>COLPFPIN701380532P08A</t>
  </si>
  <si>
    <t>LPFPIN701380532P08A</t>
  </si>
  <si>
    <t>PFPIN701380532P08ALine 4</t>
  </si>
  <si>
    <t>PFPIN701380532P08A00Line 4</t>
  </si>
  <si>
    <t>PFPIN701380532P08BLine 4</t>
  </si>
  <si>
    <t>PFPIN701380532P08B00Line 4</t>
  </si>
  <si>
    <t>PPFPIN701380532P08B</t>
  </si>
  <si>
    <t>COLPFPIN701380532P08B</t>
  </si>
  <si>
    <t>LPFPIN701380532P08B</t>
  </si>
  <si>
    <t>PFPON31DSP0750B07CLine 1</t>
  </si>
  <si>
    <t>PFPON31DSP0750B07C00Line 1</t>
  </si>
  <si>
    <t>PPFPON31DSP0750B07C</t>
  </si>
  <si>
    <t>COLPFPON31DSP0750B07C</t>
  </si>
  <si>
    <t>LPFPON31DSP0750B07C</t>
  </si>
  <si>
    <t>PFPRE6320318OZP08ALine 2</t>
  </si>
  <si>
    <t>PFPRE6320318OZP08A00Line 2</t>
  </si>
  <si>
    <t>PPFPRE6320318OZP08A</t>
  </si>
  <si>
    <t>COLPFPRE6320318OZP08A</t>
  </si>
  <si>
    <t>LPFPRE6320318OZP08A</t>
  </si>
  <si>
    <t>PFPRE6320318OZP17ALine 1</t>
  </si>
  <si>
    <t>PFPRE6320318OZP17A00Line 1</t>
  </si>
  <si>
    <t>PPFPRE6320318OZP17A</t>
  </si>
  <si>
    <t>COLPFPRE6320318OZP17A</t>
  </si>
  <si>
    <t>LPFPRE6320318OZP17A</t>
  </si>
  <si>
    <t>PFPRE6320318OZP17ALine 2</t>
  </si>
  <si>
    <t>PFPRE6320318OZP17A00Line 2</t>
  </si>
  <si>
    <t>PFPST6313826OZP06BLine 2</t>
  </si>
  <si>
    <t>PFPST6313826OZP06B00Line 2</t>
  </si>
  <si>
    <t>PPFPST6313826OZP06B</t>
  </si>
  <si>
    <t>COLPFPST6313826OZP06B</t>
  </si>
  <si>
    <t>LPFPST6313826OZP06B</t>
  </si>
  <si>
    <t>PFPST6313826OZP06CLine 2</t>
  </si>
  <si>
    <t>PFPST6313826OZP06C00Line 2</t>
  </si>
  <si>
    <t>PPFPST6313826OZP06C</t>
  </si>
  <si>
    <t>COLPFPST6313826OZP06C</t>
  </si>
  <si>
    <t>LPFPST6313826OZP06C</t>
  </si>
  <si>
    <t>PFPST6313826OZP07ALine 2</t>
  </si>
  <si>
    <t>PFPST6313826OZP07A00Line 2</t>
  </si>
  <si>
    <t>PPFPST6313826OZP07A</t>
  </si>
  <si>
    <t>COLPFPST6313826OZP07A</t>
  </si>
  <si>
    <t>LPFPST6313826OZP07A</t>
  </si>
  <si>
    <t>PFPST6313826OZP13BLine 2</t>
  </si>
  <si>
    <t>PFPST6313826OZP13B00Line 1</t>
  </si>
  <si>
    <t>PPFPST6313826OZP13B</t>
  </si>
  <si>
    <t>COLPFPST6313826OZP13B</t>
  </si>
  <si>
    <t>LPFPST6313826OZP13B</t>
  </si>
  <si>
    <t>PFPST6320324OZP07ALine 1</t>
  </si>
  <si>
    <t>PFPST6313826OZP13B00Line 2</t>
  </si>
  <si>
    <t>PFPST6320324OZP14BLine 1</t>
  </si>
  <si>
    <t>PFPST6320324OZP07A00Line 1</t>
  </si>
  <si>
    <t>PPFPST6320324OZP07A</t>
  </si>
  <si>
    <t>COLPFPST6320324OZP07A</t>
  </si>
  <si>
    <t>LPFPST6320324OZP07A</t>
  </si>
  <si>
    <t>PFRAN381450200N13ALine 3</t>
  </si>
  <si>
    <t>PFPST6320324OZP14B00Line 1</t>
  </si>
  <si>
    <t>PPFPST6320324OZP14B</t>
  </si>
  <si>
    <t>COLPFPST6320324OZP14B</t>
  </si>
  <si>
    <t>LPFPST6320324OZP14B</t>
  </si>
  <si>
    <t>PFRAN381450200N13BLine 3</t>
  </si>
  <si>
    <t>PFRAN381450200N13A00Line 3</t>
  </si>
  <si>
    <t>PPFRAN381450200N13A</t>
  </si>
  <si>
    <t>COLPFRAN381450200N13A</t>
  </si>
  <si>
    <t>LPFRAN381450200N13A</t>
  </si>
  <si>
    <t>PFRAU381460272N13ALine 3</t>
  </si>
  <si>
    <t>PFRAN381450200N13B00Line 3</t>
  </si>
  <si>
    <t>PPFRAN381450200N13B</t>
  </si>
  <si>
    <t>COLPFRAN381450200N13B</t>
  </si>
  <si>
    <t>LPFRAN381450200N13B</t>
  </si>
  <si>
    <t>PFRAU381460272N13BLine 3</t>
  </si>
  <si>
    <t>PFRAU381460272N13A00Line 3</t>
  </si>
  <si>
    <t>PPFRAU381460272N13A</t>
  </si>
  <si>
    <t>COLPFRAU381460272N13A</t>
  </si>
  <si>
    <t>LPFRAU381460272N13A</t>
  </si>
  <si>
    <t>PFRAU431571100B08ALine 1</t>
  </si>
  <si>
    <t>PFRAU381460272N13B00Line 3</t>
  </si>
  <si>
    <t>PPFRAU381460272N13B</t>
  </si>
  <si>
    <t>COLPFRAU381460272N13B</t>
  </si>
  <si>
    <t>LPFRAU381460272N13B</t>
  </si>
  <si>
    <t>PFRCC266000240B07ALine 2</t>
  </si>
  <si>
    <t>PFRAU431571100B08A00Line 1</t>
  </si>
  <si>
    <t>PPFRAU431571100B08A</t>
  </si>
  <si>
    <t>COLPFRAU431571100B08A</t>
  </si>
  <si>
    <t>LPFRAU431571100B08A</t>
  </si>
  <si>
    <t>PFRCCMCA200750B06ALine 2</t>
  </si>
  <si>
    <t>PFRCC266000240B07A00Line 2</t>
  </si>
  <si>
    <t>DFRCC266000240B09A00Line 2</t>
  </si>
  <si>
    <t>PPFRCC266000240B07A</t>
  </si>
  <si>
    <t>DDFRCC266000240B09A</t>
  </si>
  <si>
    <t>COLDFRCC266000240B09A</t>
  </si>
  <si>
    <t>LDFRCC266000240B09A</t>
  </si>
  <si>
    <t>PFRCCMCA200800B06ALine 1</t>
  </si>
  <si>
    <t>PFRCCMCA200750B06A00Line 2</t>
  </si>
  <si>
    <t>DFRCCMCA200750B07A00Line 2</t>
  </si>
  <si>
    <t>PPFRCCMCA200750B06A</t>
  </si>
  <si>
    <t>DDFRCCMCA200750B07A</t>
  </si>
  <si>
    <t>COLDFRCCMCA200750B07A</t>
  </si>
  <si>
    <t>LDFRCCMCA200750B07A</t>
  </si>
  <si>
    <t>PFRES266550180N09BLine 3</t>
  </si>
  <si>
    <t>PFRCCMCA200800B06A00Line 1</t>
  </si>
  <si>
    <t>DFRCCMCA200800B07A00Line 1</t>
  </si>
  <si>
    <t>PPFRCCMCA200800B06A</t>
  </si>
  <si>
    <t>DDFRCCMCA200800B07A</t>
  </si>
  <si>
    <t>COLDFRCCMCA200800B07A</t>
  </si>
  <si>
    <t>LDFRCCMCA200800B07A</t>
  </si>
  <si>
    <t>PFRES266550180N09CLine 3</t>
  </si>
  <si>
    <t>PFRES266550180N09B00Line 3</t>
  </si>
  <si>
    <t>PPFRES266550180N09B</t>
  </si>
  <si>
    <t>COLPFRES266550180N09B</t>
  </si>
  <si>
    <t>LPFRES266550180N09B</t>
  </si>
  <si>
    <t>PFRES266550180N14BLine 3</t>
  </si>
  <si>
    <t>PFRES266550180N09C00Line 3</t>
  </si>
  <si>
    <t>PPFRES266550180N09C</t>
  </si>
  <si>
    <t>COLPFRES266550180N09C</t>
  </si>
  <si>
    <t>LPFRES266550180N09C</t>
  </si>
  <si>
    <t>PFRES266550200B12ALine 1</t>
  </si>
  <si>
    <t>PFRES266550180N14B00Line 3</t>
  </si>
  <si>
    <t>PPFRES266550180N14B</t>
  </si>
  <si>
    <t>COLPFRES266550180N14B</t>
  </si>
  <si>
    <t>LPFRES266550180N14B</t>
  </si>
  <si>
    <t>PFRES266550200N12ALine 3</t>
  </si>
  <si>
    <t>PFRES266550200B12A00Line 1</t>
  </si>
  <si>
    <t>PPFRES266550200B12A</t>
  </si>
  <si>
    <t>COLPFRES266550200B12A</t>
  </si>
  <si>
    <t>LPFRES266550200B12A</t>
  </si>
  <si>
    <t>PFRES266550200N13ALine 3</t>
  </si>
  <si>
    <t>PFRES266550200N12A00Line 3</t>
  </si>
  <si>
    <t>PPFRES266550200N12A</t>
  </si>
  <si>
    <t>COLPFRES266550200N12A</t>
  </si>
  <si>
    <t>LPFRES266550200N12A</t>
  </si>
  <si>
    <t>PFRES266550200N13ALine 5</t>
  </si>
  <si>
    <t>PFRES266550200N13A00Line 3</t>
  </si>
  <si>
    <t>PPFRES266550200N13A</t>
  </si>
  <si>
    <t>COLPFRES266550200N13A</t>
  </si>
  <si>
    <t>LPFRES266550200N13A</t>
  </si>
  <si>
    <t>PFRSQ450700710P07ALine 2</t>
  </si>
  <si>
    <t>PFRES266550200N13A02Line 5</t>
  </si>
  <si>
    <t>PFRSQ4507024OZP13BLine 2</t>
  </si>
  <si>
    <t>PFRSQ450700710P07A00Line 2</t>
  </si>
  <si>
    <t>PPFRSQ450700710P07A</t>
  </si>
  <si>
    <t>COLPFRSQ450700710P07A</t>
  </si>
  <si>
    <t>LPFRSQ450700710P07A</t>
  </si>
  <si>
    <t>PFRSQ48PTO09OZP14ALine 2</t>
  </si>
  <si>
    <t>PFRSQ4507024OZP13B00Line 2</t>
  </si>
  <si>
    <t>PPFRSQ4507024OZP13B</t>
  </si>
  <si>
    <t>COLPFRSQ4507024OZP13B</t>
  </si>
  <si>
    <t>LPFRSQ4507024OZP13B</t>
  </si>
  <si>
    <t>PFRSQ48PTO13OZP05ALine 2</t>
  </si>
  <si>
    <t>PFRSQ48PTO09OZP14A00Line 2</t>
  </si>
  <si>
    <t>PPFRSQ48PTO09OZP14A</t>
  </si>
  <si>
    <t>COLPFRSQ48PTO09OZP14A</t>
  </si>
  <si>
    <t>LPFRSQ48PTO09OZP14A</t>
  </si>
  <si>
    <t>PFRSQ48PTO13OZP05A00Line 2</t>
  </si>
  <si>
    <t>PPFRSQ48PTO13OZP05A</t>
  </si>
  <si>
    <t>COLPFRSQ48PTO13OZP05A</t>
  </si>
  <si>
    <t>LPFRSQ48PTO13OZP05A</t>
  </si>
  <si>
    <t>PFRSQ48PTO13OZP12ALine 2</t>
  </si>
  <si>
    <t>PFRSQ48PTO13OZP05A01Line 2</t>
  </si>
  <si>
    <t>PFRSQ48PTO13OZP05B01Line 2</t>
  </si>
  <si>
    <t>PPFRSQ48PTO13OZP05B</t>
  </si>
  <si>
    <t>COLPFRSQ48PTO13OZP05B</t>
  </si>
  <si>
    <t>LPFRSQ48PTO13OZP05B</t>
  </si>
  <si>
    <t>PFRSQGPI7024OZP06BLine 2</t>
  </si>
  <si>
    <t>PFRSQ48PTO13OZP12A00Line 2</t>
  </si>
  <si>
    <t>PPFRSQ48PTO13OZP12A</t>
  </si>
  <si>
    <t>COLPFRSQ48PTO13OZP12A</t>
  </si>
  <si>
    <t>LPFRSQ48PTO13OZP12A</t>
  </si>
  <si>
    <t>PFRST28GUA0180B06ALine 1</t>
  </si>
  <si>
    <t>PFRSQGPI7024OZP06B00Line 2</t>
  </si>
  <si>
    <t>PFRSQGPI7024OZP13A00Line 2</t>
  </si>
  <si>
    <t>PPFRSQGPI7024OZP06B</t>
  </si>
  <si>
    <t>PPFRSQGPI7024OZP13A</t>
  </si>
  <si>
    <t>COLPFRSQGPI7024OZP13A</t>
  </si>
  <si>
    <t>LPFRSQGPI7024OZP13A</t>
  </si>
  <si>
    <t>PFRST28GUA0180B07CLine 1</t>
  </si>
  <si>
    <t>PFRST28GUA0180B06A00Line 1</t>
  </si>
  <si>
    <t>PPFRST28GUA0180B06A</t>
  </si>
  <si>
    <t>COLPFRST28GUA0180B06A</t>
  </si>
  <si>
    <t>LPFRST28GUA0180B06A</t>
  </si>
  <si>
    <t>PFRUM31.5H1000B07BLine 1</t>
  </si>
  <si>
    <t>PFRST28GUA0180B07C00Line 1</t>
  </si>
  <si>
    <t>PPFRST28GUA0180B07C</t>
  </si>
  <si>
    <t>COLPFRST28GUA0180B07C</t>
  </si>
  <si>
    <t>LPFRST28GUA0180B07C</t>
  </si>
  <si>
    <t>PFRUM31.5H1000B07CLine 4</t>
  </si>
  <si>
    <t>PFRUM30EDR0700B07A00Line 2</t>
  </si>
  <si>
    <t>PPFRUM30EDR0700B07A</t>
  </si>
  <si>
    <t>COLPFRUM30EDR0700B07A</t>
  </si>
  <si>
    <t>LPFRUM30EDR0700B07A</t>
  </si>
  <si>
    <t>PFSHB266000200N12BLine 3</t>
  </si>
  <si>
    <t>PFRUM31.5H1000B07B00Line 1</t>
  </si>
  <si>
    <t>PPFRUM31.5H1000B07B</t>
  </si>
  <si>
    <t>COLPFRUM31.5H1000B07B</t>
  </si>
  <si>
    <t>LPFRUM31.5H1000B07B</t>
  </si>
  <si>
    <t>PFSIN26DIN0200N09ALine 5</t>
  </si>
  <si>
    <t>PFRUM31.5H1000B07C00Line 4</t>
  </si>
  <si>
    <t>PPFRUM31.5H1000B07C</t>
  </si>
  <si>
    <t>COLPFRUM31.5H1000B07C</t>
  </si>
  <si>
    <t>LPFRUM31.5H1000B07C</t>
  </si>
  <si>
    <t>PFSIN26DIN0300N09ALine 5</t>
  </si>
  <si>
    <t>PFSHB266000200N12B00Line 3</t>
  </si>
  <si>
    <t>PPFSHB266000200N12B</t>
  </si>
  <si>
    <t>COLPFSHB266000200N12B</t>
  </si>
  <si>
    <t>LPFSHB266000200N12B</t>
  </si>
  <si>
    <t>PFSLS8204016OZP10ALine 2</t>
  </si>
  <si>
    <t>PFSIN26DIN0200N09A00Line 5</t>
  </si>
  <si>
    <t>DFSIN26DIN0200N11A00Line 5</t>
  </si>
  <si>
    <t>PPFSIN26DIN0200N09A</t>
  </si>
  <si>
    <t>DDFSIN26DIN0200N11A</t>
  </si>
  <si>
    <t>COLDFSIN26DIN0200N11A</t>
  </si>
  <si>
    <t>LDFSIN26DIN0200N11A</t>
  </si>
  <si>
    <t>PFSIN26DIN0300N09A00Line 5</t>
  </si>
  <si>
    <t>DFSIN26DIN0300N10A00Line 5</t>
  </si>
  <si>
    <t>PPFSIN26DIN0300N09A</t>
  </si>
  <si>
    <t>DDFSIN26DIN0300N10A</t>
  </si>
  <si>
    <t>COLDFSIN26DIN0300N10A</t>
  </si>
  <si>
    <t>LDFSIN26DIN0300N10A</t>
  </si>
  <si>
    <t>PFSLS8204016OZP20BLine 2</t>
  </si>
  <si>
    <t>PFSLS8204016OZP10A00Line 2</t>
  </si>
  <si>
    <t>PPFSLS8204016OZP10A</t>
  </si>
  <si>
    <t>COLPFSLS8204016OZP10A</t>
  </si>
  <si>
    <t>LPFSLS8204016OZP10A</t>
  </si>
  <si>
    <t>PFSLS8204016OZP21CLine 2</t>
  </si>
  <si>
    <t>PFSLS8204016OZP10A01Line 2</t>
  </si>
  <si>
    <t>PFSLS8204016OZP20B01Line 2</t>
  </si>
  <si>
    <t>PPFSLS8204016OZP20B</t>
  </si>
  <si>
    <t>COLPFSLS8204016OZP20B</t>
  </si>
  <si>
    <t>LPFSLS8204016OZP20B</t>
  </si>
  <si>
    <t>PFSLS82GPI24OZP07ALine 2</t>
  </si>
  <si>
    <t>PFSLS8204016OZP20B00Line 2</t>
  </si>
  <si>
    <t>PFSLS82GPI24OZP07BLine 1</t>
  </si>
  <si>
    <t>PFSLS8204016OZP21C00Line 2</t>
  </si>
  <si>
    <t>PPFSLS8204016OZP21C</t>
  </si>
  <si>
    <t>COLPFSLS8204016OZP21C</t>
  </si>
  <si>
    <t>LPFSLS8204016OZP21C</t>
  </si>
  <si>
    <t>PFSLS82GPI24OZP14ALine 1</t>
  </si>
  <si>
    <t>PFSLS82GPI24OZP07A00Line 2</t>
  </si>
  <si>
    <t>PFSLS82GPI24OZP14B00Line 2</t>
  </si>
  <si>
    <t>PPFSLS82GPI24OZP07A</t>
  </si>
  <si>
    <t>PPFSLS82GPI24OZP14B</t>
  </si>
  <si>
    <t>COLPFSLS82GPI24OZP14B</t>
  </si>
  <si>
    <t>LPFSLS82GPI24OZP14B</t>
  </si>
  <si>
    <t>PFSLS82GPI24OZP14ALine 2</t>
  </si>
  <si>
    <t>PFSLS82GPI24OZP07B00Line 1</t>
  </si>
  <si>
    <t>PPFSLS82GPI24OZP07B</t>
  </si>
  <si>
    <t>COLPFSLS82GPI24OZP07B</t>
  </si>
  <si>
    <t>LPFSLS82GPI24OZP07B</t>
  </si>
  <si>
    <t>PFSLVGPI5816OZP07ALine 1</t>
  </si>
  <si>
    <t>PFSLS82GPI24OZP14A00Line 1</t>
  </si>
  <si>
    <t>PPFSLS82GPI24OZP14A</t>
  </si>
  <si>
    <t>COLPFSLS82GPI24OZP14A</t>
  </si>
  <si>
    <t>LPFSLS82GPI24OZP14A</t>
  </si>
  <si>
    <t>PFSLVGPI5816OZP07ALine 2</t>
  </si>
  <si>
    <t>PFSLS82GPI24OZP14A00Line 2</t>
  </si>
  <si>
    <t>PFTOF265400200N13ALine 3</t>
  </si>
  <si>
    <t>PFSLVGPI5816OZP07A00Line 1</t>
  </si>
  <si>
    <t>PPFSLVGPI5816OZP07A</t>
  </si>
  <si>
    <t>COLPFSLVGPI5816OZP07A</t>
  </si>
  <si>
    <t>LPFSLVGPI5816OZP07A</t>
  </si>
  <si>
    <t>PFTOF265400200N13ALine 5</t>
  </si>
  <si>
    <t>PFSLVGPI5816OZP07A00Line 2</t>
  </si>
  <si>
    <t>PFTOU31.5H0700B07ALine 1</t>
  </si>
  <si>
    <t>PFTOF265400200N13A00Line 3</t>
  </si>
  <si>
    <t>PPFTOF265400200N13A</t>
  </si>
  <si>
    <t>COLPFTOF265400200N13A</t>
  </si>
  <si>
    <t>LPFTOF265400200N13A</t>
  </si>
  <si>
    <t>PFTRO381460250N13BLine 3</t>
  </si>
  <si>
    <t>PFTOF265400200N13A00Line 5</t>
  </si>
  <si>
    <t>PFTRO381460250N14ALine 3</t>
  </si>
  <si>
    <t>PFTOU31.5H0700B07A00Line 1</t>
  </si>
  <si>
    <t>PPFTOU31.5H0700B07A</t>
  </si>
  <si>
    <t>COLPFTOU31.5H0700B07A</t>
  </si>
  <si>
    <t>LPFTOU31.5H0700B07A</t>
  </si>
  <si>
    <t>PFVERVERSP0250B06ALine 1</t>
  </si>
  <si>
    <t>PFTOU31.5H0700B07A00Line 2</t>
  </si>
  <si>
    <t>PFVIMGF3130710B08CLine 2</t>
  </si>
  <si>
    <t>PFTRO381460250N13B00Line 3</t>
  </si>
  <si>
    <t>PPFTRO381460250N13B</t>
  </si>
  <si>
    <t>COLPFTRO381460250N13B</t>
  </si>
  <si>
    <t>LPFTRO381460250N13B</t>
  </si>
  <si>
    <t>PFTRO381460250N14A00Line 3</t>
  </si>
  <si>
    <t>PPFTRO381460250N14A</t>
  </si>
  <si>
    <t>COLPFTRO381460250N14A</t>
  </si>
  <si>
    <t>LPFTRO381460250N14A</t>
  </si>
  <si>
    <t>PFVIN28BSS0473B06BLine 5</t>
  </si>
  <si>
    <t>PFVERVERSP0250B06A00Line 1</t>
  </si>
  <si>
    <t>PPFVERVERSP0250B06A</t>
  </si>
  <si>
    <t>COLPFVERVERSP0250B06A</t>
  </si>
  <si>
    <t>LPFVERVERSP0250B06A</t>
  </si>
  <si>
    <t>PFVIN28BSS0473B12ALine 2</t>
  </si>
  <si>
    <t>PFVIMGF3130710B08C00Line 2</t>
  </si>
  <si>
    <t>PPFVIMGF3130710B08C</t>
  </si>
  <si>
    <t>COLPFVIMGF3130710B08C</t>
  </si>
  <si>
    <t>LPFVIMGF3130710B08C</t>
  </si>
  <si>
    <t>PFVIN28BSS0473B12ALine 4</t>
  </si>
  <si>
    <t>PFVIMGF3130710B08C01Line 2</t>
  </si>
  <si>
    <t>PFVIMGF3130710B04C01Line 2</t>
  </si>
  <si>
    <t>PPFVIMGF3130710B04C</t>
  </si>
  <si>
    <t>COLPFVIMGF3130710B04C</t>
  </si>
  <si>
    <t>LPFVIMGF3130710B04C</t>
  </si>
  <si>
    <t>PFVIN28BSS0473B12ALine 5</t>
  </si>
  <si>
    <t>PFVIN28BSS0473B06B00Line 5</t>
  </si>
  <si>
    <t>PPFVIN28BSS0473B06B</t>
  </si>
  <si>
    <t>COLPFVIN28BSS0473B06B</t>
  </si>
  <si>
    <t>LPFVIN28BSS0473B06B</t>
  </si>
  <si>
    <t>PFVINMCA200473B12ALine 1</t>
  </si>
  <si>
    <t>PFVIN28BSS0473B12A00Line 2</t>
  </si>
  <si>
    <t>PPFVIN28BSS0473B12A</t>
  </si>
  <si>
    <t>COLPFVIN28BSS0473B12A</t>
  </si>
  <si>
    <t>LPFVIN28BSS0473B12A</t>
  </si>
  <si>
    <t>PFWHI30EDR0700B05ALine 2</t>
  </si>
  <si>
    <t>PFVIN28BSS0473B12A00Line 4</t>
  </si>
  <si>
    <t>PFWHI30EDR0700B07ALine 2</t>
  </si>
  <si>
    <t>PFVIN28BSS0473B12A00Line 5</t>
  </si>
  <si>
    <t>PFVINMCA200473B12A00Line 1</t>
  </si>
  <si>
    <t>PPFVINMCA200473B12A</t>
  </si>
  <si>
    <t>COLPFVINMCA200473B12A</t>
  </si>
  <si>
    <t>LPFVINMCA200473B12A</t>
  </si>
  <si>
    <t>PFWTRMCA200330N08ALine 3</t>
  </si>
  <si>
    <t>PFWHI30EDR0700B05A00Line 2</t>
  </si>
  <si>
    <t>PPFWHI30EDR0700B05A</t>
  </si>
  <si>
    <t>COLPFWHI30EDR0700B05A</t>
  </si>
  <si>
    <t>LPFWHI30EDR0700B05A</t>
  </si>
  <si>
    <t>PFWZYCSS2410OZB05ALine 2</t>
  </si>
  <si>
    <t>PFWHI30EDR0700B07A00Line 2</t>
  </si>
  <si>
    <t>PPFWHI30EDR0700B07A</t>
  </si>
  <si>
    <t>COLPFWHI30EDR0700B07A</t>
  </si>
  <si>
    <t>LPFWHI30EDR0700B07A</t>
  </si>
  <si>
    <t>PFWZYCSS2410OZB06ALine 2</t>
  </si>
  <si>
    <t>PFWHI30EDR0700B07A01Line 2</t>
  </si>
  <si>
    <t>PFWHI30EDR0700B07B01Line 2</t>
  </si>
  <si>
    <t>PPFWHI30EDR0700B07B</t>
  </si>
  <si>
    <t>COLPFWHI30EDR0700B07B</t>
  </si>
  <si>
    <t>LPFWHI30EDR0700B07B</t>
  </si>
  <si>
    <t>PFYAMGF3040300B10ALine 1</t>
  </si>
  <si>
    <t>PFWTRMCA200330N08A00Line 3</t>
  </si>
  <si>
    <t>PPFWTRMCA200330N08A</t>
  </si>
  <si>
    <t>COLPFWTRMCA200330N08A</t>
  </si>
  <si>
    <t>LPFWTRMCA200330N08A</t>
  </si>
  <si>
    <t>PFYAMGF3040300B10ALine 5</t>
  </si>
  <si>
    <t>PFWTRMCA200750B06A00Line 2</t>
  </si>
  <si>
    <t>PPFWTRMCA200750B06A</t>
  </si>
  <si>
    <t>COLPFWTRMCA200750B06A</t>
  </si>
  <si>
    <t>LPFWTRMCA200750B06A</t>
  </si>
  <si>
    <t>PFYAMGF3040300N10BLine 3</t>
  </si>
  <si>
    <t>PPFWZYCSS2410OZB05A</t>
  </si>
  <si>
    <t>COLPFWZYCSS2410OZB05A</t>
  </si>
  <si>
    <t>LPFWZYCSS2410OZB05A</t>
  </si>
  <si>
    <t>PFYAMGF3040750B08ALine 1</t>
  </si>
  <si>
    <t>PPFWZYCSS2410OZB06A</t>
  </si>
  <si>
    <t>COLPFWZYCSS2410OZB06A</t>
  </si>
  <si>
    <t>LPFWZYCSS2410OZB06A</t>
  </si>
  <si>
    <t>PFYAMGF3040750B08ALine 4</t>
  </si>
  <si>
    <t>PFYAMGF3040300B10A00Line 1</t>
  </si>
  <si>
    <t>PPFYAMGF3040300B10A</t>
  </si>
  <si>
    <t>COLPFYAMGF3040300B10A</t>
  </si>
  <si>
    <t>LPFYAMGF3040300B10A</t>
  </si>
  <si>
    <t>PG7UP265400250N08BLine 5</t>
  </si>
  <si>
    <t>PFYAMGF3040300B10A00Line 5</t>
  </si>
  <si>
    <t>PG7UP265400250N09ALine 4</t>
  </si>
  <si>
    <t>PFYAMGF3040300N10B00Line 3</t>
  </si>
  <si>
    <t>PPFYAMGF3040300N10B</t>
  </si>
  <si>
    <t>COLPFYAMGF3040300N10B</t>
  </si>
  <si>
    <t>LPFYAMGF3040300N10B</t>
  </si>
  <si>
    <t>PG7UP265400250N09ALine 5</t>
  </si>
  <si>
    <t>PFYAMGF3040750B08A00Line 1</t>
  </si>
  <si>
    <t>PPFYAMGF3040750B08A</t>
  </si>
  <si>
    <t>COLPFYAMGF3040750B08A</t>
  </si>
  <si>
    <t>LPFYAMGF3040750B08A</t>
  </si>
  <si>
    <t>PFYAMGF3040750B08A00Line 4</t>
  </si>
  <si>
    <t>PG7UP265400250N08B00Line 5</t>
  </si>
  <si>
    <t>Green</t>
  </si>
  <si>
    <t>Furnace 2Green</t>
  </si>
  <si>
    <t>PPG7UP265400250N08B</t>
  </si>
  <si>
    <t>DDG7UP265400250N10C</t>
  </si>
  <si>
    <t>COLDG7UP265400250N10C</t>
  </si>
  <si>
    <t>LDG7UP265400250N10C</t>
  </si>
  <si>
    <t>PG7UP265400250N09A00Line 4</t>
  </si>
  <si>
    <t>PPG7UP265400250N09A</t>
  </si>
  <si>
    <t>DDG7UP265400250N10B</t>
  </si>
  <si>
    <t>COLDG7UP265400250N10B</t>
  </si>
  <si>
    <t>LDG7UP265400250N10B</t>
  </si>
  <si>
    <t>PGBAL266000222B05ALine 5</t>
  </si>
  <si>
    <t>PG7UP265400250N09A00Line 5</t>
  </si>
  <si>
    <t>DG7UP265400250N10B00Line 5</t>
  </si>
  <si>
    <t>PGBAL266000222B08ALine 5</t>
  </si>
  <si>
    <t>PG7UP265400250N09A01Line 4</t>
  </si>
  <si>
    <t>DDG7UP265400250N10E</t>
  </si>
  <si>
    <t>COLDG7UP265400250N10E</t>
  </si>
  <si>
    <t>LDG7UP265400250N10E</t>
  </si>
  <si>
    <t>PGBAR265400330N09ALine 5</t>
  </si>
  <si>
    <t>PG7UP265400250N09A01Line 5</t>
  </si>
  <si>
    <t>DG7UP265400250N10E01Line 5</t>
  </si>
  <si>
    <t>PGBIS265400330N10ALine 5</t>
  </si>
  <si>
    <t>PG7UP265400250N09A02Line 5</t>
  </si>
  <si>
    <t>DG7UP265400250N10F02Line 5</t>
  </si>
  <si>
    <t>DDG7UP265400250N10F</t>
  </si>
  <si>
    <t>COLDG7UP265400250N10F</t>
  </si>
  <si>
    <t>LDG7UP265400250N10F</t>
  </si>
  <si>
    <t>PGDEW265400250N09ALine 4</t>
  </si>
  <si>
    <t>PPGBAL266000222B05A</t>
  </si>
  <si>
    <t>COLPGBAL266000222B05A</t>
  </si>
  <si>
    <t>LPGBAL266000222B05A</t>
  </si>
  <si>
    <t>PGDEW265400250N09ALine 5</t>
  </si>
  <si>
    <t>PPGBAL266000222B08A</t>
  </si>
  <si>
    <t>COLPGBAL266000222B08A</t>
  </si>
  <si>
    <t>LPGBAL266000222B08A</t>
  </si>
  <si>
    <t>PPGBAR265400330N09A</t>
  </si>
  <si>
    <t>COLPGBAR265400330N09A</t>
  </si>
  <si>
    <t>LPGBAR265400330N09A</t>
  </si>
  <si>
    <t>PPGBIS265400330N10A</t>
  </si>
  <si>
    <t>COLPGBIS265400330N10A</t>
  </si>
  <si>
    <t>LPGBIS265400330N10A</t>
  </si>
  <si>
    <t>PGDEW265400250N09A00Line 4</t>
  </si>
  <si>
    <t>DGDEW265400250N10B00Line 4</t>
  </si>
  <si>
    <t>PPGDEW265400250N09A</t>
  </si>
  <si>
    <t>DDGDEW265400250N10B</t>
  </si>
  <si>
    <t>COLDGDEW265400250N10B</t>
  </si>
  <si>
    <t>LDGDEW265400250N10B</t>
  </si>
  <si>
    <t>PGDEW266000237B08ALine 4</t>
  </si>
  <si>
    <t>PGDEW265400250N09A00Line 5</t>
  </si>
  <si>
    <t>DGDEW265400250N10C00Line 5</t>
  </si>
  <si>
    <t>DDGDEW265400250N10C</t>
  </si>
  <si>
    <t>COLDGDEW265400250N10C</t>
  </si>
  <si>
    <t>LDGDEW265400250N10C</t>
  </si>
  <si>
    <t>PGDEW266000250N09ALine 5</t>
  </si>
  <si>
    <t>PGDEW265400250N09A01Line 5</t>
  </si>
  <si>
    <t>DGDEW265400250N10D01Line 5</t>
  </si>
  <si>
    <t>DDGDEW265400250N10D</t>
  </si>
  <si>
    <t>COLDGDEW265400250N10D</t>
  </si>
  <si>
    <t>LDGDEW265400250N10D</t>
  </si>
  <si>
    <t>PGGRN265400330N10ALine 4</t>
  </si>
  <si>
    <t>PGDEW265400250N09A02Line 5</t>
  </si>
  <si>
    <t>DGDEW265400250N10E02Line 5</t>
  </si>
  <si>
    <t>DDGDEW265400250N10E</t>
  </si>
  <si>
    <t>COLDGDEW265400250N10E</t>
  </si>
  <si>
    <t>LDGDEW265400250N10E</t>
  </si>
  <si>
    <t>PGGRN266550200N13ALine 5</t>
  </si>
  <si>
    <t>PGDEW265400250N09A03Line 5</t>
  </si>
  <si>
    <t>DGDEW265400250N10B03Line 5</t>
  </si>
  <si>
    <t>PGGRN266550200N13BLine 5</t>
  </si>
  <si>
    <t>PGDEW266000237B08A00Line 4</t>
  </si>
  <si>
    <t>DGDEW266000237B10A00Line 4</t>
  </si>
  <si>
    <t>PPGDEW266000237B08A</t>
  </si>
  <si>
    <t>DDGDEW266000237B10A</t>
  </si>
  <si>
    <t>COLDGDEW266000237B10A</t>
  </si>
  <si>
    <t>LDGDEW266000237B10A</t>
  </si>
  <si>
    <t>PGHUN266550650B04ALine 5</t>
  </si>
  <si>
    <t>PGDEW266000250N09A00Line 5</t>
  </si>
  <si>
    <t>DGDEW266000250N09A00Line 5</t>
  </si>
  <si>
    <t>PPGDEW266000250N09A</t>
  </si>
  <si>
    <t>DDGDEW266000250N09A</t>
  </si>
  <si>
    <t>COLDGDEW266000250N09A</t>
  </si>
  <si>
    <t>LDGDEW266000250N09A</t>
  </si>
  <si>
    <t>PGHUN266550650B08ALine 4</t>
  </si>
  <si>
    <t>PGGRN265400330N10A00Line 4</t>
  </si>
  <si>
    <t>PPGGRN265400330N10A</t>
  </si>
  <si>
    <t>COLPGGRN265400330N10A</t>
  </si>
  <si>
    <t>LPGGRN265400330N10A</t>
  </si>
  <si>
    <t>PGJUI266000240B07CLine 4</t>
  </si>
  <si>
    <t>PGGRN266550200N13A00Line 5</t>
  </si>
  <si>
    <t>PPGGRN266550200N13A</t>
  </si>
  <si>
    <t>COLPGGRN266550200N13A</t>
  </si>
  <si>
    <t>LPGGRN266550200N13A</t>
  </si>
  <si>
    <t>PGJUI266000240B07CLine 5</t>
  </si>
  <si>
    <t>PGGRN266550200N13B00Line 5</t>
  </si>
  <si>
    <t>PPGGRN266550200N13B</t>
  </si>
  <si>
    <t>COLPGGRN266550200N13B</t>
  </si>
  <si>
    <t>LPGGRN266550200N13B</t>
  </si>
  <si>
    <t>PGJUIMCA200800B06ALine 4</t>
  </si>
  <si>
    <t>PGHUN266550650B04A00Line 5</t>
  </si>
  <si>
    <t>PPGHUN266550650B04A</t>
  </si>
  <si>
    <t>COLPGHUN266550650B04A</t>
  </si>
  <si>
    <t>LPGHUN266550650B04A</t>
  </si>
  <si>
    <t>PGKFR266000650B08ALine 4</t>
  </si>
  <si>
    <t>PGHUN266550650B08A00Line 4</t>
  </si>
  <si>
    <t>PPGHUN266550650B08A</t>
  </si>
  <si>
    <t>COLPGHUN266550650B08A</t>
  </si>
  <si>
    <t>LPGHUN266550650B08A</t>
  </si>
  <si>
    <t>PGKLS266000650B08ALine 4</t>
  </si>
  <si>
    <t>PGJUI266000240B07C00Line 4</t>
  </si>
  <si>
    <t>DGJUI266000240B09F00Line 4</t>
  </si>
  <si>
    <t>PPGJUI266000240B07C</t>
  </si>
  <si>
    <t>DDGJUI266000240B09F</t>
  </si>
  <si>
    <t>COLDGJUI266000240B09F</t>
  </si>
  <si>
    <t>LDGJUI266000240B09F</t>
  </si>
  <si>
    <t>PGMIXH01260200B06ALine 4</t>
  </si>
  <si>
    <t>PGJUI266000240B07C00Line 5</t>
  </si>
  <si>
    <t>DGJUI266000240B09J00Line 5</t>
  </si>
  <si>
    <t>DDGJUI266000240B09J</t>
  </si>
  <si>
    <t>COLDGJUI266000240B09J</t>
  </si>
  <si>
    <t>LDGJUI266000240B09J</t>
  </si>
  <si>
    <t>PGRES266550200N13ALine 5</t>
  </si>
  <si>
    <t>PGJUIMCA200800B06A00Line 4</t>
  </si>
  <si>
    <t>DGJUIMCA200800B07A00Line 4</t>
  </si>
  <si>
    <t>PPGJUIMCA200800B06A</t>
  </si>
  <si>
    <t>DDGJUIMCA200800B07A</t>
  </si>
  <si>
    <t>COLDGJUIMCA200800B07A</t>
  </si>
  <si>
    <t>LDGJUIMCA200800B07A</t>
  </si>
  <si>
    <t>PGYAMGF3040300B10ALine 5</t>
  </si>
  <si>
    <t>PGKFR266000650B08A00Line 4</t>
  </si>
  <si>
    <t>PPGKFR266000650B08A</t>
  </si>
  <si>
    <t>COLPGKFR266000650B08A</t>
  </si>
  <si>
    <t>LPGKFR266000650B08A</t>
  </si>
  <si>
    <t>PGYAMGF3040750B08ALine 4</t>
  </si>
  <si>
    <t>PGKLS266000650B08A00Line 4</t>
  </si>
  <si>
    <t>PPGKLS266000650B08A</t>
  </si>
  <si>
    <t>COLPGKLS266000650B08A</t>
  </si>
  <si>
    <t>LPGKLS266000650B08A</t>
  </si>
  <si>
    <t>POYAMGF3040300B10ALine 5</t>
  </si>
  <si>
    <t>PGMIXH01260200B06A00Line 4</t>
  </si>
  <si>
    <t>PPGMIXH01260200B06A</t>
  </si>
  <si>
    <t>COLPGMIXH01260200B06A</t>
  </si>
  <si>
    <t>LPGMIXH01260200B06A</t>
  </si>
  <si>
    <t>POYAMGF3040300N10CLine 5</t>
  </si>
  <si>
    <t>PGRES266550200N13A00Line 5</t>
  </si>
  <si>
    <t>PPGRES266550200N13A</t>
  </si>
  <si>
    <t>COLPGRES266550200N13A</t>
  </si>
  <si>
    <t>LPGRES266550200N13A</t>
  </si>
  <si>
    <t>POYAMGF3040750B08ALine 4</t>
  </si>
  <si>
    <t>PGYAMGF3040300B10A00Line 5</t>
  </si>
  <si>
    <t>PPGYAMGF3040300B10A</t>
  </si>
  <si>
    <t>COLPGYAMGF3040300B10A</t>
  </si>
  <si>
    <t>LPGYAMGF3040300B10A</t>
  </si>
  <si>
    <t>PGYAMGF3040750B08A00Line 4</t>
  </si>
  <si>
    <t>PPGYAMGF3040750B08A</t>
  </si>
  <si>
    <t>COLPGYAMGF3040750B08A</t>
  </si>
  <si>
    <t>LPGYAMGF3040750B08A</t>
  </si>
  <si>
    <t>POYAMGF3040300B10A00Line 5</t>
  </si>
  <si>
    <t>OffShade</t>
  </si>
  <si>
    <t>Furnace 2OffShade</t>
  </si>
  <si>
    <t>PPOYAMGF3040300B10A</t>
  </si>
  <si>
    <t>COLPOYAMGF3040300B10A</t>
  </si>
  <si>
    <t>LPOYAMGF3040300B10A</t>
  </si>
  <si>
    <t>POYAMGF3040300N10C00Line 5</t>
  </si>
  <si>
    <t>PPOYAMGF3040300N10C</t>
  </si>
  <si>
    <t>COLPOYAMGF3040300N10C</t>
  </si>
  <si>
    <t>LPOYAMGF3040300N10C</t>
  </si>
  <si>
    <t>POYAMGF3040750B08A00Line 4</t>
  </si>
  <si>
    <t>PPOYAMGF3040750B08A</t>
  </si>
  <si>
    <t>COLPOYAMGF3040750B08A</t>
  </si>
  <si>
    <t>LPOYAMGF3040750B08A</t>
  </si>
  <si>
    <t>PFAXL265400250N09B06Line 3</t>
  </si>
  <si>
    <t>06</t>
  </si>
  <si>
    <t>DDFAXL265400250N10E</t>
  </si>
  <si>
    <t>COLDFAXL265400250N10E</t>
  </si>
  <si>
    <t>LDFAXL265400250N10E</t>
  </si>
  <si>
    <t>PFAXL265400250N09B07Line 3</t>
  </si>
  <si>
    <t>07</t>
  </si>
  <si>
    <t>DDFAXL265400250N10G</t>
  </si>
  <si>
    <t>COLDFAXL265400250N10G</t>
  </si>
  <si>
    <t>LDFAXL265400250N10G</t>
  </si>
  <si>
    <t>PPFBDX22PPD0187B06A</t>
  </si>
  <si>
    <t>COLPFBDX22PPD0187B06A</t>
  </si>
  <si>
    <t>LPFBDX22PPD0187B06A</t>
  </si>
  <si>
    <t>PPFCOC38CTF12OZN08B</t>
  </si>
  <si>
    <t>PPFCOC38CTF12OZN06A</t>
  </si>
  <si>
    <t>COLPFCOC38CTF12OZN06A</t>
  </si>
  <si>
    <t>LPFCOC38CTF12OZN06A</t>
  </si>
  <si>
    <t>PPFDORGF3040250B04B</t>
  </si>
  <si>
    <t>COLPFDORGF3040250B04B</t>
  </si>
  <si>
    <t>LPFDORGF3040250B04B</t>
  </si>
  <si>
    <t>PFDORGF3040250B09A01Line 1</t>
  </si>
  <si>
    <t>PPFDORGF3040250B04C</t>
  </si>
  <si>
    <t>COLPFDORGF3040250B04C</t>
  </si>
  <si>
    <t>LPFDORGF3040250B04C</t>
  </si>
  <si>
    <t>PFDORGF3040250B09A02Line 1</t>
  </si>
  <si>
    <t>PPFDORGF3040250B04A</t>
  </si>
  <si>
    <t>COLPFDORGF3040250B04A</t>
  </si>
  <si>
    <t>LPFDORGF3040250B04A</t>
  </si>
  <si>
    <t>PFDORGF3040500B04C00Line 1</t>
  </si>
  <si>
    <t>PPFDORGF3040500B04C</t>
  </si>
  <si>
    <t>COLPFDORGF3040500B04C</t>
  </si>
  <si>
    <t>LPFDORGF3040500B04C</t>
  </si>
  <si>
    <t>PPFDORGF3040500B04D</t>
  </si>
  <si>
    <t>COLPFDORGF3040500B04D</t>
  </si>
  <si>
    <t>LPFDORGF3040500B04D</t>
  </si>
  <si>
    <t>PPFDORGF3040500B08B</t>
  </si>
  <si>
    <t>COLPFDORGF3040500B08B</t>
  </si>
  <si>
    <t>LPFDORGF3040500B08B</t>
  </si>
  <si>
    <t>PFENA266000200N12A00Line 5</t>
  </si>
  <si>
    <t>PFFSKGF3050200B06A00Line 4</t>
  </si>
  <si>
    <t>PPFFSKGF3050200B06A</t>
  </si>
  <si>
    <t>COLPFFSKGF3050200B06A</t>
  </si>
  <si>
    <t>LPFFSKGF3050200B06A</t>
  </si>
  <si>
    <t>PFGLN28GUA0375B06A00Line 1</t>
  </si>
  <si>
    <t>PPFGLN28GUA0375B06A</t>
  </si>
  <si>
    <t>COLPFGLN28GUA0375B06A</t>
  </si>
  <si>
    <t>LPFGLN28GUA0375B06A</t>
  </si>
  <si>
    <t>PFGRA38MED16OZP12C00Line 1</t>
  </si>
  <si>
    <t>PPFGRA38MED16OZP12C</t>
  </si>
  <si>
    <t>COLPFGRA38MED16OZP12C</t>
  </si>
  <si>
    <t>LPFGRA38MED16OZP12C</t>
  </si>
  <si>
    <t>PFGRA38MED16OZP12C00Line 5</t>
  </si>
  <si>
    <t>PFHNYGF3130710B08B00Line 2</t>
  </si>
  <si>
    <t>PFHOT3142503OZB08A00Line 3</t>
  </si>
  <si>
    <t>PFHOTHSSPL0088B10A00Line 3</t>
  </si>
  <si>
    <t>PPFHOTHSSPL0088B10A</t>
  </si>
  <si>
    <t>COLPFHOTHSSPL0088B10A</t>
  </si>
  <si>
    <t>LPFHOTHSSPL0088B10A</t>
  </si>
  <si>
    <t>PFJAR581360263P19B00Line 2</t>
  </si>
  <si>
    <t>PPFJAR581360263P19B</t>
  </si>
  <si>
    <t>COLPFJAR581360263P19B</t>
  </si>
  <si>
    <t>LPFJAR581360263P19B</t>
  </si>
  <si>
    <t>PFJAR630350258P18A00Line 2</t>
  </si>
  <si>
    <t>PPFJAR630350258P18A</t>
  </si>
  <si>
    <t>COLPFJAR630350258P18A</t>
  </si>
  <si>
    <t>LPFJAR630350258P18A</t>
  </si>
  <si>
    <t>PFJAR630350258P20A00Line 2</t>
  </si>
  <si>
    <t>PPFJAR630350258P20A</t>
  </si>
  <si>
    <t>COLPFJAR630350258P20A</t>
  </si>
  <si>
    <t>LPFJAR630350258P20A</t>
  </si>
  <si>
    <t>PFJAR631380370P08C00Line 2</t>
  </si>
  <si>
    <t>PPFJAR631380370P08C</t>
  </si>
  <si>
    <t>COLPFJAR631380370P08C</t>
  </si>
  <si>
    <t>LPFJAR631380370P08C</t>
  </si>
  <si>
    <t>PFJAR661380971P06D00Line 2</t>
  </si>
  <si>
    <t>PPFJAR661380971P06D</t>
  </si>
  <si>
    <t>COLPFJAR661380971P06D</t>
  </si>
  <si>
    <t>LPFJAR661380971P06D</t>
  </si>
  <si>
    <t>PFJAR661380971P13A00Line 1</t>
  </si>
  <si>
    <t>PFJAR661380971P13E00Line 2</t>
  </si>
  <si>
    <t>PPFJAR661380971P13E</t>
  </si>
  <si>
    <t>COLPFJAR661380971P13E</t>
  </si>
  <si>
    <t>LPFJAR661380971P13E</t>
  </si>
  <si>
    <t>PFJAR821300720P11A00Line 1</t>
  </si>
  <si>
    <t>PPFJAR821300720P11A</t>
  </si>
  <si>
    <t>COLPFJAR821300720P11A</t>
  </si>
  <si>
    <t>LPFJAR821300720P11A</t>
  </si>
  <si>
    <t>PFJARGPI700419P16A00Line 1</t>
  </si>
  <si>
    <t>PPFJARGPI700419P16A</t>
  </si>
  <si>
    <t>COLPFJARGPI700419P16A</t>
  </si>
  <si>
    <t>LPFJARGPI700419P16A</t>
  </si>
  <si>
    <t>PFKET301690250N11C00Line 3</t>
  </si>
  <si>
    <t>PPFKET301690250N11C</t>
  </si>
  <si>
    <t>COLPFKET301690250N11C</t>
  </si>
  <si>
    <t>LPFKET301690250N11C</t>
  </si>
  <si>
    <t>PFKET3020814OZN11C00Line 3</t>
  </si>
  <si>
    <t>PFLIQ28GPI0750B05A01Line 4</t>
  </si>
  <si>
    <t>PFLIQ28GPI0750B01A01Line 4</t>
  </si>
  <si>
    <t>PFLIQ28GPI0750B05A02Line 4</t>
  </si>
  <si>
    <t>PFLIQ28GPI0750B05B02Line 4</t>
  </si>
  <si>
    <t>PFLIQ28GPI0750B05A03Line 4</t>
  </si>
  <si>
    <t>PFLIQ28GPI0750B08A03Line 4</t>
  </si>
  <si>
    <t>PFMARGF3040250B09A00Line 2</t>
  </si>
  <si>
    <t>PFMARGF3040250B10C00Line 1</t>
  </si>
  <si>
    <t>PPFMARGF3040250B10C</t>
  </si>
  <si>
    <t>COLPFMARGF3040250B10C</t>
  </si>
  <si>
    <t>LPFMARGF3040250B10C</t>
  </si>
  <si>
    <t>PFMARGF3040500B04B00Line 4</t>
  </si>
  <si>
    <t>PPFMARGF3040500B04B</t>
  </si>
  <si>
    <t>COLPFMARGF3040500B04B</t>
  </si>
  <si>
    <t>LPFMARGF3040500B04B</t>
  </si>
  <si>
    <t>PFMARGF3040500B09B00Line 4</t>
  </si>
  <si>
    <t>PPFMARGF3040500B09B</t>
  </si>
  <si>
    <t>COLPFMARGF3040500B09B</t>
  </si>
  <si>
    <t>LPFMARGF3040500B09B</t>
  </si>
  <si>
    <t>PFMIXH01260200B06B00Line 3</t>
  </si>
  <si>
    <t>PPFMIXH01260200B06B</t>
  </si>
  <si>
    <t>COLPFMIXH01260200B06B</t>
  </si>
  <si>
    <t>LPFMIXH01260200B06B</t>
  </si>
  <si>
    <t>PFMIXH01260200B12A00Line 3</t>
  </si>
  <si>
    <t>PPFMIXH01260200B12A</t>
  </si>
  <si>
    <t>COLPFMIXH01260200B12A</t>
  </si>
  <si>
    <t>LPFMIXH01260200B12A</t>
  </si>
  <si>
    <t>PFMZN821300550P16A00Line 1</t>
  </si>
  <si>
    <t>PPFMZN821300550P16A</t>
  </si>
  <si>
    <t>COLPFMZN821300550P16A</t>
  </si>
  <si>
    <t>LPFMZN821300550P16A</t>
  </si>
  <si>
    <t>PPFMZN821300950P11A</t>
  </si>
  <si>
    <t>COLPFMZN821300950P11A</t>
  </si>
  <si>
    <t>LPFMZN821300950P11A</t>
  </si>
  <si>
    <t>PFPAC631380375P18A00Line 1</t>
  </si>
  <si>
    <t>PPFPAC631380375P18A</t>
  </si>
  <si>
    <t>COLPFPAC631380375P18A</t>
  </si>
  <si>
    <t>LPFPAC631380375P18A</t>
  </si>
  <si>
    <t>PFPAR58THR0012P07A00Line 1</t>
  </si>
  <si>
    <t>PFPAR58THR0012P07A03Line 4</t>
  </si>
  <si>
    <t>PFPAR58THR0012P11B03Line 4</t>
  </si>
  <si>
    <t>PFPIN202040255P10A00Line 2</t>
  </si>
  <si>
    <t>PPFPIN202040255P10A</t>
  </si>
  <si>
    <t>COLPFPIN202040255P10A</t>
  </si>
  <si>
    <t>LPFPIN202040255P10A</t>
  </si>
  <si>
    <t>PFPST6313826OZP06C00Line 1</t>
  </si>
  <si>
    <t>PFRCCMCA200750B06A00Line 4</t>
  </si>
  <si>
    <t>DFRCCMCA200750B07A00Line 4</t>
  </si>
  <si>
    <t>PFRSQ4507024OZP13B00Line 1</t>
  </si>
  <si>
    <t>PFRSQ48PTO09OZP14A00Line 1</t>
  </si>
  <si>
    <t>PFRUM30EDR0700B07A00Line 1</t>
  </si>
  <si>
    <t>PFRUM30EDR0700B07A00Line 4</t>
  </si>
  <si>
    <t>PFRUM31.5H1000B07D00Line 4</t>
  </si>
  <si>
    <t>PPFRUM31.5H1000B07D</t>
  </si>
  <si>
    <t>COLPFRUM31.5H1000B07D</t>
  </si>
  <si>
    <t>LPFRUM31.5H1000B07D</t>
  </si>
  <si>
    <t>PFRUM31.5H1000B07D00Line 5</t>
  </si>
  <si>
    <t>PFSIN26DIN0300N09A00Line 3</t>
  </si>
  <si>
    <t>DFSIN26DIN0300N10A00Line 3</t>
  </si>
  <si>
    <t>PFSLS8204016OZP09A00Line 2</t>
  </si>
  <si>
    <t>PPFSLS8204016OZP09A</t>
  </si>
  <si>
    <t>COLPFSLS8204016OZP09A</t>
  </si>
  <si>
    <t>LPFSLS8204016OZP09A</t>
  </si>
  <si>
    <t>PFSQR55GUA1000B08A00Line 4</t>
  </si>
  <si>
    <t>PPFSQR55GUA1000B08A</t>
  </si>
  <si>
    <t>COLPFSQR55GUA1000B08A</t>
  </si>
  <si>
    <t>LPFSQR55GUA1000B08A</t>
  </si>
  <si>
    <t>PFSTD821300458P21A00Line 2</t>
  </si>
  <si>
    <t>PPFSTD821300458P21A</t>
  </si>
  <si>
    <t>COLPFSTD821300458P21A</t>
  </si>
  <si>
    <t>LPFSTD821300458P21A</t>
  </si>
  <si>
    <t>PFVERVERSP0250B06A00Line 5</t>
  </si>
  <si>
    <t>PFVIN28BSS0473B12A00Line 1</t>
  </si>
  <si>
    <t>PFWTRMCA200750B06A00Line 1</t>
  </si>
  <si>
    <t>PFWTRMCA200750B06A00Line 4</t>
  </si>
  <si>
    <t>PFYAMGF3040300N10B00Line 5</t>
  </si>
  <si>
    <t>DG7UP265400250N10C02Line 5</t>
  </si>
  <si>
    <t>PG7UP265400250N09A03Line 5</t>
  </si>
  <si>
    <t>DG7UP265400250N10F03Line 5</t>
  </si>
  <si>
    <t>PGBAR265400330N09A00Line 4</t>
  </si>
  <si>
    <t>PGBIS265400330N10A01Line 5</t>
  </si>
  <si>
    <t>PGGRN265400330N10A01Line 5</t>
  </si>
  <si>
    <t>PGWTRMCA200330N08B00Line 5</t>
  </si>
  <si>
    <t>PPGWTRMCA200330N08B</t>
  </si>
  <si>
    <t>COLPGWTRMCA200330N08B</t>
  </si>
  <si>
    <t>LPGWTRMCA200330N08B</t>
  </si>
  <si>
    <t>PGWTRMCA200750B06A00Line 4</t>
  </si>
  <si>
    <t>PPGWTRMCA200750B06A</t>
  </si>
  <si>
    <t>COLPGWTRMCA200750B06A</t>
  </si>
  <si>
    <t>LPGWTRMCA200750B06A</t>
  </si>
  <si>
    <t>POYAMGF3040300N10A00Line 5</t>
  </si>
  <si>
    <t>PPOYAMGF3040300N10A</t>
  </si>
  <si>
    <t>COLPOYAMGF3040300N10A</t>
  </si>
  <si>
    <t>LPOYAMGF3040300N10A</t>
  </si>
  <si>
    <t>PFDORGF3040250B04A00Line 2</t>
  </si>
  <si>
    <t>PFDORGF3040250B04B00Line 2</t>
  </si>
  <si>
    <t>PFDORGF3040250B04D00Line 2</t>
  </si>
  <si>
    <t>PPFDORGF3040250B04D</t>
  </si>
  <si>
    <t>COLPFDORGF3040250B04D</t>
  </si>
  <si>
    <t>LPFDORGF3040250B04D</t>
  </si>
  <si>
    <t>PFDORGF3040250B09A00Line 2</t>
  </si>
  <si>
    <t>PFDORGF3040250B09B00Line 2</t>
  </si>
  <si>
    <t>PPFDORGF3040250B09B</t>
  </si>
  <si>
    <t>COLPFDORGF3040250B09B</t>
  </si>
  <si>
    <t>LPFDORGF3040250B09B</t>
  </si>
  <si>
    <t>PFFSK28GPI0200B06B00Line 4</t>
  </si>
  <si>
    <t>PPFFSK28GPI0200B06B</t>
  </si>
  <si>
    <t>COLPFFSK28GPI0200B06B</t>
  </si>
  <si>
    <t>LPFFSK28GPI0200B06B</t>
  </si>
  <si>
    <t>PFRUM31.5H1000B03B00Line 1</t>
  </si>
  <si>
    <t>PPFRUM31.5H1000B03B</t>
  </si>
  <si>
    <t>COLPFRUM31.5H1000B03B</t>
  </si>
  <si>
    <t>LPFRUM31.5H1000B03B</t>
  </si>
  <si>
    <t>PFRUM31.5H1000B04A00Line 1</t>
  </si>
  <si>
    <t>PPFRUM31.5H1000B04A</t>
  </si>
  <si>
    <t>COLPFRUM31.5H1000B04A</t>
  </si>
  <si>
    <t>LPFRUM31.5H1000B04A</t>
  </si>
  <si>
    <t xml:space="preserve">  Finished Goods Item Transfer Report</t>
  </si>
  <si>
    <t xml:space="preserve">Date  01/01/2022  to  30/11/2022 </t>
  </si>
  <si>
    <t>Doc Date</t>
  </si>
  <si>
    <t>Doc ID</t>
  </si>
  <si>
    <t>Type</t>
  </si>
  <si>
    <t>Item ID</t>
  </si>
  <si>
    <t>Item Desc</t>
  </si>
  <si>
    <t>Bottle Wt.(Gms)</t>
  </si>
  <si>
    <t>Input/Output Btls</t>
  </si>
  <si>
    <t>Input/Output MT</t>
  </si>
  <si>
    <t>Rejected Bottles</t>
  </si>
  <si>
    <t>Rejected MT</t>
  </si>
  <si>
    <t>Input/(Output+Rejected) Btls</t>
  </si>
  <si>
    <t>Input/(Output+Rejected) MT</t>
  </si>
  <si>
    <t>FGT22000001</t>
  </si>
  <si>
    <t>13/01/2022</t>
  </si>
  <si>
    <t>Input</t>
  </si>
  <si>
    <t>Output</t>
  </si>
  <si>
    <t>FGT22000002</t>
  </si>
  <si>
    <t>14/01/2022</t>
  </si>
  <si>
    <t>FGT22000003</t>
  </si>
  <si>
    <t>15/01/2022</t>
  </si>
  <si>
    <t>FGT22000006</t>
  </si>
  <si>
    <t>16/01/2022</t>
  </si>
  <si>
    <t>FGT22000005</t>
  </si>
  <si>
    <t>17/01/2022</t>
  </si>
  <si>
    <t>FGT22000007</t>
  </si>
  <si>
    <t>18/01/2022</t>
  </si>
  <si>
    <t>FGT22000008</t>
  </si>
  <si>
    <t>19/01/2022</t>
  </si>
  <si>
    <t>FGT22000009</t>
  </si>
  <si>
    <t>20/01/2022</t>
  </si>
  <si>
    <t>FGT22000011</t>
  </si>
  <si>
    <t>21/01/2022</t>
  </si>
  <si>
    <t>FGT22000010</t>
  </si>
  <si>
    <t>22/01/2022</t>
  </si>
  <si>
    <t>FGT22000012</t>
  </si>
  <si>
    <t>02/02/2022</t>
  </si>
  <si>
    <t>FGT22000013</t>
  </si>
  <si>
    <t>06/03/2022</t>
  </si>
  <si>
    <t>FGT22000014</t>
  </si>
  <si>
    <t>12/04/2022</t>
  </si>
  <si>
    <t>FGT22000015</t>
  </si>
  <si>
    <t>FGT22000016</t>
  </si>
  <si>
    <t>27/04/2022</t>
  </si>
  <si>
    <t>FGT22000017</t>
  </si>
  <si>
    <t>FGT22000018</t>
  </si>
  <si>
    <t>17/05/2022</t>
  </si>
  <si>
    <t>FGT22000019</t>
  </si>
  <si>
    <t>23/05/2022</t>
  </si>
  <si>
    <t>FGT22000020</t>
  </si>
  <si>
    <t>03/07/2022</t>
  </si>
  <si>
    <t>FGT22000021</t>
  </si>
  <si>
    <t>22/07/2022</t>
  </si>
  <si>
    <t>FGT22000022</t>
  </si>
  <si>
    <t>27/07/2022</t>
  </si>
  <si>
    <t>FGT22000023</t>
  </si>
  <si>
    <t>16/08/2022</t>
  </si>
  <si>
    <t>FGT22000024</t>
  </si>
  <si>
    <t>25/08/2022</t>
  </si>
  <si>
    <t>FGT22000025</t>
  </si>
  <si>
    <t>29/08/2022</t>
  </si>
  <si>
    <t>FGT22000026</t>
  </si>
  <si>
    <t>06/09/2022</t>
  </si>
  <si>
    <t>FGT22000027</t>
  </si>
  <si>
    <t>07/09/2022</t>
  </si>
  <si>
    <t>FGT22000028</t>
  </si>
  <si>
    <t>18/09/2022</t>
  </si>
  <si>
    <t>FGT22000029</t>
  </si>
  <si>
    <t>19/09/2022</t>
  </si>
  <si>
    <t>FGT22000030</t>
  </si>
  <si>
    <t>FGT22000031</t>
  </si>
  <si>
    <t>20/09/2022</t>
  </si>
  <si>
    <t>FGT22000032</t>
  </si>
  <si>
    <t>FGT22000034</t>
  </si>
  <si>
    <t>21/09/2022</t>
  </si>
  <si>
    <t>FGT22000035</t>
  </si>
  <si>
    <t>FGT22000036</t>
  </si>
  <si>
    <t>FGT22000037</t>
  </si>
  <si>
    <t>FGT22000038</t>
  </si>
  <si>
    <t>FGT22000039</t>
  </si>
  <si>
    <t>22/09/2022</t>
  </si>
  <si>
    <t>FGT22000040</t>
  </si>
  <si>
    <t>FGT22000041</t>
  </si>
  <si>
    <t>24/09/2022</t>
  </si>
  <si>
    <t>FGT22000042</t>
  </si>
  <si>
    <t>25/09/2022</t>
  </si>
  <si>
    <t>FGT22000043</t>
  </si>
  <si>
    <t>FGT22000044</t>
  </si>
  <si>
    <t>26/09/2022</t>
  </si>
  <si>
    <t>FGT22000045</t>
  </si>
  <si>
    <t>28/09/2022</t>
  </si>
  <si>
    <t>FGT22000046</t>
  </si>
  <si>
    <t>FGT22000047</t>
  </si>
  <si>
    <t>08/10/2022</t>
  </si>
  <si>
    <t>FGT22000049</t>
  </si>
  <si>
    <t>12/10/2022</t>
  </si>
  <si>
    <t>FGT22000050</t>
  </si>
  <si>
    <t>13/10/2022</t>
  </si>
  <si>
    <t>FGT22000051</t>
  </si>
  <si>
    <t>17/10/2022</t>
  </si>
  <si>
    <t>FGT22000052</t>
  </si>
  <si>
    <t>23/10/2022</t>
  </si>
  <si>
    <t>FGT22000053</t>
  </si>
  <si>
    <t>25/10/2022</t>
  </si>
  <si>
    <t>FGT22000054</t>
  </si>
  <si>
    <t>26/10/2022</t>
  </si>
  <si>
    <t>FGT22000055</t>
  </si>
  <si>
    <t>27/10/2022</t>
  </si>
  <si>
    <t>FGT22000056</t>
  </si>
  <si>
    <t>29/10/2022</t>
  </si>
  <si>
    <t>FGT22000057</t>
  </si>
  <si>
    <t>FGT22000058</t>
  </si>
  <si>
    <t>30/10/2022</t>
  </si>
  <si>
    <t>FGT22000059</t>
  </si>
  <si>
    <t>08/11/2022</t>
  </si>
  <si>
    <t>FGT22000060</t>
  </si>
  <si>
    <t>09/11/2022</t>
  </si>
  <si>
    <t>FGT22000061</t>
  </si>
  <si>
    <t>FGT22000062</t>
  </si>
  <si>
    <t>26/11/2022</t>
  </si>
  <si>
    <t>FGT22000063</t>
  </si>
  <si>
    <t>30/11/2022</t>
  </si>
  <si>
    <t xml:space="preserve">  Offline WIP-Production Efficiency</t>
  </si>
  <si>
    <t>Date</t>
  </si>
  <si>
    <t>Line ID</t>
  </si>
  <si>
    <t>Input Item Code</t>
  </si>
  <si>
    <t>Input Item Desc</t>
  </si>
  <si>
    <t>IP Btl Wt</t>
  </si>
  <si>
    <t>Output Code</t>
  </si>
  <si>
    <t>Output Item Desc</t>
  </si>
  <si>
    <t>OP Btl Wt</t>
  </si>
  <si>
    <t>Input Bottles</t>
  </si>
  <si>
    <t>Output Bottles</t>
  </si>
  <si>
    <t>Hold Bottles</t>
  </si>
  <si>
    <t>Input MT</t>
  </si>
  <si>
    <t>Output MT</t>
  </si>
  <si>
    <t>Hold MT</t>
  </si>
  <si>
    <t>Rejection MT</t>
  </si>
  <si>
    <t>OFF LINE-1</t>
  </si>
  <si>
    <t>05/01/2022</t>
  </si>
  <si>
    <t>Off Line</t>
  </si>
  <si>
    <t>06/01/2022</t>
  </si>
  <si>
    <t>10/01/2022</t>
  </si>
  <si>
    <t>27/01/2022</t>
  </si>
  <si>
    <t>28/01/2022</t>
  </si>
  <si>
    <t>29/01/2022</t>
  </si>
  <si>
    <t>30/01/2022</t>
  </si>
  <si>
    <t>31/01/2022</t>
  </si>
  <si>
    <t>10/02/2022</t>
  </si>
  <si>
    <t>14/02/2022</t>
  </si>
  <si>
    <t>15/02/2022</t>
  </si>
  <si>
    <t>16/02/2022</t>
  </si>
  <si>
    <t>17/02/2022</t>
  </si>
  <si>
    <t>19/02/2022</t>
  </si>
  <si>
    <t>20/02/2022</t>
  </si>
  <si>
    <t>21/02/2022</t>
  </si>
  <si>
    <t>23/02/2022</t>
  </si>
  <si>
    <t>24/02/2022</t>
  </si>
  <si>
    <t>26/02/2022</t>
  </si>
  <si>
    <t>27/02/2022</t>
  </si>
  <si>
    <t>28/02/2022</t>
  </si>
  <si>
    <t>05/03/2022</t>
  </si>
  <si>
    <t>07/03/2022</t>
  </si>
  <si>
    <t>08/03/2022</t>
  </si>
  <si>
    <t>09/03/2022</t>
  </si>
  <si>
    <t>10/03/2022</t>
  </si>
  <si>
    <t>12/03/2022</t>
  </si>
  <si>
    <t>13/03/2022</t>
  </si>
  <si>
    <t>14/03/2022</t>
  </si>
  <si>
    <t>15/03/2022</t>
  </si>
  <si>
    <t>16/03/2022</t>
  </si>
  <si>
    <t>17/03/2022</t>
  </si>
  <si>
    <t>19/03/2022</t>
  </si>
  <si>
    <t>20/03/2022</t>
  </si>
  <si>
    <t>21/03/2022</t>
  </si>
  <si>
    <t>22/03/2022</t>
  </si>
  <si>
    <t>23/03/2022</t>
  </si>
  <si>
    <t>24/03/2022</t>
  </si>
  <si>
    <t>26/03/2022</t>
  </si>
  <si>
    <t>27/03/2022</t>
  </si>
  <si>
    <t>28/03/2022</t>
  </si>
  <si>
    <t>29/03/2022</t>
  </si>
  <si>
    <t>30/03/2022</t>
  </si>
  <si>
    <t>31/03/2022</t>
  </si>
  <si>
    <t>05/04/2022</t>
  </si>
  <si>
    <t>06/04/2022</t>
  </si>
  <si>
    <t>07/04/2022</t>
  </si>
  <si>
    <t>09/04/2022</t>
  </si>
  <si>
    <t>10/04/2022</t>
  </si>
  <si>
    <t>11/04/2022</t>
  </si>
  <si>
    <t>13/04/2022</t>
  </si>
  <si>
    <t>14/04/2022</t>
  </si>
  <si>
    <t>18/04/2022</t>
  </si>
  <si>
    <t>19/04/2022</t>
  </si>
  <si>
    <t>20/04/2022</t>
  </si>
  <si>
    <t>21/04/2022</t>
  </si>
  <si>
    <t>23/04/2022</t>
  </si>
  <si>
    <t>28/04/2022</t>
  </si>
  <si>
    <t>30/04/2022</t>
  </si>
  <si>
    <t>01/05/2022</t>
  </si>
  <si>
    <t>22/05/2022</t>
  </si>
  <si>
    <t>24/05/2022</t>
  </si>
  <si>
    <t>25/05/2022</t>
  </si>
  <si>
    <t>26/05/2022</t>
  </si>
  <si>
    <t>28/05/2022</t>
  </si>
  <si>
    <t>29/05/2022</t>
  </si>
  <si>
    <t>30/05/2022</t>
  </si>
  <si>
    <t>31/05/2022</t>
  </si>
  <si>
    <t>07/06/2022</t>
  </si>
  <si>
    <t>08/06/2022</t>
  </si>
  <si>
    <t>09/06/2022</t>
  </si>
  <si>
    <t>11/06/2022</t>
  </si>
  <si>
    <t>12/06/2022</t>
  </si>
  <si>
    <t>13/06/2022</t>
  </si>
  <si>
    <t>16/06/2022</t>
  </si>
  <si>
    <t>18/06/2022</t>
  </si>
  <si>
    <t>19/06/2022</t>
  </si>
  <si>
    <t>22/06/2022</t>
  </si>
  <si>
    <t>23/06/2022</t>
  </si>
  <si>
    <t>25/06/2022</t>
  </si>
  <si>
    <t>26/06/2022</t>
  </si>
  <si>
    <t>27/06/2022</t>
  </si>
  <si>
    <t>28/06/2022</t>
  </si>
  <si>
    <t>29/06/2022</t>
  </si>
  <si>
    <t>30/06/2022</t>
  </si>
  <si>
    <t>04/07/2022</t>
  </si>
  <si>
    <t>05/07/2022</t>
  </si>
  <si>
    <t>13/07/2022</t>
  </si>
  <si>
    <t>14/07/2022</t>
  </si>
  <si>
    <t>16/07/2022</t>
  </si>
  <si>
    <t>17/07/2022</t>
  </si>
  <si>
    <t>20/07/2022</t>
  </si>
  <si>
    <t>21/07/2022</t>
  </si>
  <si>
    <t>28/07/2022</t>
  </si>
  <si>
    <t>30/07/2022</t>
  </si>
  <si>
    <t>01/08/2022</t>
  </si>
  <si>
    <t>02/08/2022</t>
  </si>
  <si>
    <t>03/08/2022</t>
  </si>
  <si>
    <t>04/08/2022</t>
  </si>
  <si>
    <t>11/08/2022</t>
  </si>
  <si>
    <t>20/08/2022</t>
  </si>
  <si>
    <t>21/08/2022</t>
  </si>
  <si>
    <t>22/08/2022</t>
  </si>
  <si>
    <t>23/08/2022</t>
  </si>
  <si>
    <t>24/08/2022</t>
  </si>
  <si>
    <t>27/08/2022</t>
  </si>
  <si>
    <t>01/09/2022</t>
  </si>
  <si>
    <t>473 ML VINEGAR LW  8 LAYER</t>
  </si>
  <si>
    <t>03/09/2022</t>
  </si>
  <si>
    <t>04/09/2022</t>
  </si>
  <si>
    <t>05/09/2022</t>
  </si>
  <si>
    <t>10/09/2022</t>
  </si>
  <si>
    <t>11/09/2022</t>
  </si>
  <si>
    <t>12/09/2022</t>
  </si>
  <si>
    <t>13/09/2022</t>
  </si>
  <si>
    <t>14/09/2022</t>
  </si>
  <si>
    <t>11/10/2022</t>
  </si>
  <si>
    <t>15/10/2022</t>
  </si>
  <si>
    <t>16/10/2022</t>
  </si>
  <si>
    <t>18/10/2022</t>
  </si>
  <si>
    <t>19/10/2022</t>
  </si>
  <si>
    <t>20/10/2022</t>
  </si>
  <si>
    <t>31/10/2022</t>
  </si>
  <si>
    <t>28/11/2022</t>
  </si>
  <si>
    <t>PFPAR58THR0012P11B00Line 1</t>
  </si>
  <si>
    <t>PFVIN28BSS0473B12D00Line 4</t>
  </si>
  <si>
    <t xml:space="preserve">  Direct Overhead Expense Register</t>
  </si>
  <si>
    <t xml:space="preserve">Date -  01/01/2022  -  30/11/2022 </t>
  </si>
  <si>
    <t>Account Name</t>
  </si>
  <si>
    <t>Group Code</t>
  </si>
  <si>
    <t>Group Name</t>
  </si>
  <si>
    <t>Cost Center Code</t>
  </si>
  <si>
    <t>Cost Center Name</t>
  </si>
  <si>
    <t>Amount(OMR)</t>
  </si>
  <si>
    <t>CONSUMPTION</t>
  </si>
  <si>
    <t>CONSUMPTION/USAGE OF CONSUMABLES</t>
  </si>
  <si>
    <t>11AC</t>
  </si>
  <si>
    <t xml:space="preserve">ACL </t>
  </si>
  <si>
    <t>11ACCO00</t>
  </si>
  <si>
    <t>ACL common</t>
  </si>
  <si>
    <t>11ACCO02</t>
  </si>
  <si>
    <t>Conveyor 02</t>
  </si>
  <si>
    <t>11ACDL01</t>
  </si>
  <si>
    <t>Decorating Lehr 01</t>
  </si>
  <si>
    <t>11ACDL02</t>
  </si>
  <si>
    <t>Decorating Lehr 02</t>
  </si>
  <si>
    <t>11ACDP01</t>
  </si>
  <si>
    <t>Depalletiser 01</t>
  </si>
  <si>
    <t>11ACDP02</t>
  </si>
  <si>
    <t>Depalletiser 02</t>
  </si>
  <si>
    <t>11ACPA01</t>
  </si>
  <si>
    <t>Palletizer 01</t>
  </si>
  <si>
    <t>11ACPA02</t>
  </si>
  <si>
    <t>Palletizer 02</t>
  </si>
  <si>
    <t>11ACPR02</t>
  </si>
  <si>
    <t>Printing 02</t>
  </si>
  <si>
    <t>11ACSC02</t>
  </si>
  <si>
    <t>Surface Coating 02</t>
  </si>
  <si>
    <t>11CI</t>
  </si>
  <si>
    <t>CE Inspection</t>
  </si>
  <si>
    <t>11CIBT01</t>
  </si>
  <si>
    <t>Bottle Trans 01</t>
  </si>
  <si>
    <t>11CICO00</t>
  </si>
  <si>
    <t>CE Common</t>
  </si>
  <si>
    <t>11CICO01</t>
  </si>
  <si>
    <t>Conveyor 01</t>
  </si>
  <si>
    <t>11CICO02</t>
  </si>
  <si>
    <t>11CICO03</t>
  </si>
  <si>
    <t>Conveyor 03</t>
  </si>
  <si>
    <t>11CICO04</t>
  </si>
  <si>
    <t>Conveyor 04</t>
  </si>
  <si>
    <t>11CICO05</t>
  </si>
  <si>
    <t>Conveyor 05</t>
  </si>
  <si>
    <t>11CIDC01</t>
  </si>
  <si>
    <t>Date Coding MC 01</t>
  </si>
  <si>
    <t>11CIDC02</t>
  </si>
  <si>
    <t>Date Coding MC 02</t>
  </si>
  <si>
    <t>11CIDC03</t>
  </si>
  <si>
    <t>Date Coding MC 03</t>
  </si>
  <si>
    <t>11CIFL05</t>
  </si>
  <si>
    <t>FLEXINSPECT BC</t>
  </si>
  <si>
    <t>11CIFL01</t>
  </si>
  <si>
    <t>Flex T 01</t>
  </si>
  <si>
    <t>11CIFL02</t>
  </si>
  <si>
    <t>Flex T 02</t>
  </si>
  <si>
    <t>11CIFL03</t>
  </si>
  <si>
    <t>Flex T 03</t>
  </si>
  <si>
    <t>11CIFL04</t>
  </si>
  <si>
    <t>Flex T 04</t>
  </si>
  <si>
    <t>11CIIC00</t>
  </si>
  <si>
    <t>I CAM</t>
  </si>
  <si>
    <t>11CIMI01</t>
  </si>
  <si>
    <t>Multi Inspection 01</t>
  </si>
  <si>
    <t>11CIMI02</t>
  </si>
  <si>
    <t>Multi Inspection 02</t>
  </si>
  <si>
    <t>11CIM401</t>
  </si>
  <si>
    <t>Multi4 Inspection Machine</t>
  </si>
  <si>
    <t>11CIST03</t>
  </si>
  <si>
    <t>Squeeze Tester 03</t>
  </si>
  <si>
    <t>11CISC01</t>
  </si>
  <si>
    <t>Surface Coating 01</t>
  </si>
  <si>
    <t>11CISC03</t>
  </si>
  <si>
    <t>Surface Coating 03</t>
  </si>
  <si>
    <t>11CISC04</t>
  </si>
  <si>
    <t>Surface Coating 04</t>
  </si>
  <si>
    <t>11CISC05</t>
  </si>
  <si>
    <t>Surface Coating 05</t>
  </si>
  <si>
    <t>11CIVE02</t>
  </si>
  <si>
    <t>Veritas IB</t>
  </si>
  <si>
    <t>11CIVE03</t>
  </si>
  <si>
    <t>Veritas IM</t>
  </si>
  <si>
    <t>11EL</t>
  </si>
  <si>
    <t>Electrical Maint</t>
  </si>
  <si>
    <t>11ELCO00</t>
  </si>
  <si>
    <t>EL Common</t>
  </si>
  <si>
    <t>11FC</t>
  </si>
  <si>
    <t>Factory Common</t>
  </si>
  <si>
    <t>11FCCO00</t>
  </si>
  <si>
    <t>FC Common</t>
  </si>
  <si>
    <t>11FO</t>
  </si>
  <si>
    <t>Forming</t>
  </si>
  <si>
    <t>11FOAL02</t>
  </si>
  <si>
    <t>Annealing Lehr 02</t>
  </si>
  <si>
    <t>11FOAL03</t>
  </si>
  <si>
    <t>Annealing Lehr 03</t>
  </si>
  <si>
    <t>11FOAL05</t>
  </si>
  <si>
    <t>Annealing Lehr 05</t>
  </si>
  <si>
    <t>11FOFH02</t>
  </si>
  <si>
    <t>Forehearth 02</t>
  </si>
  <si>
    <t>11FOFH04</t>
  </si>
  <si>
    <t>Forehearth 04</t>
  </si>
  <si>
    <t>11FOFH05</t>
  </si>
  <si>
    <t>Forehearth 05</t>
  </si>
  <si>
    <t>11FOCO00</t>
  </si>
  <si>
    <t>Forming Common</t>
  </si>
  <si>
    <t>11FOHC05</t>
  </si>
  <si>
    <t>Hot End Coating 05</t>
  </si>
  <si>
    <t>11FOIS01</t>
  </si>
  <si>
    <t>I S Machine 01</t>
  </si>
  <si>
    <t>11FOIS02</t>
  </si>
  <si>
    <t>I S Machine 02</t>
  </si>
  <si>
    <t>11FOIS04</t>
  </si>
  <si>
    <t>I S Machine 04</t>
  </si>
  <si>
    <t>11FOIS06</t>
  </si>
  <si>
    <t>I.S Machine 06</t>
  </si>
  <si>
    <t>11GE</t>
  </si>
  <si>
    <t>General Engg</t>
  </si>
  <si>
    <t>11GECO00</t>
  </si>
  <si>
    <t>GE Common</t>
  </si>
  <si>
    <t>11GL</t>
  </si>
  <si>
    <t>Glass</t>
  </si>
  <si>
    <t>11GLBP00</t>
  </si>
  <si>
    <t>Batch plant</t>
  </si>
  <si>
    <t>11GLFU01</t>
  </si>
  <si>
    <t>11GLFU02</t>
  </si>
  <si>
    <t>11GLCO00</t>
  </si>
  <si>
    <t>Glass Common</t>
  </si>
  <si>
    <t>11GM</t>
  </si>
  <si>
    <t>General Maint</t>
  </si>
  <si>
    <t>11GMAD01</t>
  </si>
  <si>
    <t>Air Dryer 01</t>
  </si>
  <si>
    <t>11GMCP01</t>
  </si>
  <si>
    <t>Compressor 01</t>
  </si>
  <si>
    <t>11GMCP02</t>
  </si>
  <si>
    <t>Compressor 02</t>
  </si>
  <si>
    <t>11GMCP04</t>
  </si>
  <si>
    <t>Compressor 04</t>
  </si>
  <si>
    <t>11GMCP05</t>
  </si>
  <si>
    <t>Compressor 05</t>
  </si>
  <si>
    <t>11GMCP06</t>
  </si>
  <si>
    <t>Compressor 06</t>
  </si>
  <si>
    <t>11GMCP07</t>
  </si>
  <si>
    <t>Compressor 07</t>
  </si>
  <si>
    <t>11GMCP08</t>
  </si>
  <si>
    <t>Compressor 08</t>
  </si>
  <si>
    <t>11GMCP09</t>
  </si>
  <si>
    <t>Compressor 09</t>
  </si>
  <si>
    <t>11GMCT02</t>
  </si>
  <si>
    <t>Cooling Tower 02</t>
  </si>
  <si>
    <t>11GMCT05</t>
  </si>
  <si>
    <t>Cooling Tower 05</t>
  </si>
  <si>
    <t>11GMCT07</t>
  </si>
  <si>
    <t>Cooling Tower 07</t>
  </si>
  <si>
    <t>11GMCT08</t>
  </si>
  <si>
    <t>Cooling Tower 08</t>
  </si>
  <si>
    <t>11GMDM01</t>
  </si>
  <si>
    <t>D M Plant</t>
  </si>
  <si>
    <t>11GMCO00</t>
  </si>
  <si>
    <t>GM Common</t>
  </si>
  <si>
    <t>11GMVP01</t>
  </si>
  <si>
    <t>Vaccum Pump 01</t>
  </si>
  <si>
    <t>11GMVP02</t>
  </si>
  <si>
    <t>Vaccum Pump 02</t>
  </si>
  <si>
    <t>11GMVP03</t>
  </si>
  <si>
    <t xml:space="preserve">Vaccum Pump 03 </t>
  </si>
  <si>
    <t>11HE</t>
  </si>
  <si>
    <t>Hot End Instrumentation</t>
  </si>
  <si>
    <t>11HECO00</t>
  </si>
  <si>
    <t>HE Common</t>
  </si>
  <si>
    <t>11HS</t>
  </si>
  <si>
    <t>Health &amp; Safety</t>
  </si>
  <si>
    <t>11HSCO00</t>
  </si>
  <si>
    <t>HS Common</t>
  </si>
  <si>
    <t>11IS</t>
  </si>
  <si>
    <t>IS Maintanence</t>
  </si>
  <si>
    <t>11ISCO00</t>
  </si>
  <si>
    <t>IS Common</t>
  </si>
  <si>
    <t>11LO</t>
  </si>
  <si>
    <t>Logistics</t>
  </si>
  <si>
    <t>11LOCO00</t>
  </si>
  <si>
    <t>Logistics Common</t>
  </si>
  <si>
    <t>11MH</t>
  </si>
  <si>
    <t>Material Handling</t>
  </si>
  <si>
    <t>11MHFL02</t>
  </si>
  <si>
    <t>Forklift 02</t>
  </si>
  <si>
    <t>11MHFL03</t>
  </si>
  <si>
    <t>Forklift 03</t>
  </si>
  <si>
    <t>11MHFL04</t>
  </si>
  <si>
    <t>Forklift 04</t>
  </si>
  <si>
    <t>11MHFL05</t>
  </si>
  <si>
    <t>Forklift 05</t>
  </si>
  <si>
    <t>11MHFL06</t>
  </si>
  <si>
    <t>Forklift 06</t>
  </si>
  <si>
    <t>11MHFL07</t>
  </si>
  <si>
    <t>Forklift 07</t>
  </si>
  <si>
    <t>11MHFL08</t>
  </si>
  <si>
    <t>Forklift 08</t>
  </si>
  <si>
    <t>11MHFL09</t>
  </si>
  <si>
    <t>Forklift 09</t>
  </si>
  <si>
    <t>11MHFL10</t>
  </si>
  <si>
    <t>Forklift 10</t>
  </si>
  <si>
    <t>11MHFL11</t>
  </si>
  <si>
    <t>Forklift 11</t>
  </si>
  <si>
    <t>11MHFL12</t>
  </si>
  <si>
    <t>Forklift 12</t>
  </si>
  <si>
    <t>11MHFL13</t>
  </si>
  <si>
    <t>Forklift 13</t>
  </si>
  <si>
    <t>11MHFL20</t>
  </si>
  <si>
    <t>Forklift 14</t>
  </si>
  <si>
    <t>11MHFL21</t>
  </si>
  <si>
    <t>Forklift 15</t>
  </si>
  <si>
    <t>11MHFL24</t>
  </si>
  <si>
    <t>Forklift 16</t>
  </si>
  <si>
    <t>11MHFL16</t>
  </si>
  <si>
    <t>Rent Forklift 03</t>
  </si>
  <si>
    <t>11MHFL19</t>
  </si>
  <si>
    <t>Rent Forklift 06</t>
  </si>
  <si>
    <t>11MHFL22</t>
  </si>
  <si>
    <t>Rent Forklift 07</t>
  </si>
  <si>
    <t>11MHWL01</t>
  </si>
  <si>
    <t>Wheel Loader</t>
  </si>
  <si>
    <t>11MW</t>
  </si>
  <si>
    <t>Mould &amp; Workshop</t>
  </si>
  <si>
    <t>11MWCO00</t>
  </si>
  <si>
    <t>M &amp; W Common</t>
  </si>
  <si>
    <t>11PK</t>
  </si>
  <si>
    <t>Packaging</t>
  </si>
  <si>
    <t>11PKCO00</t>
  </si>
  <si>
    <t>Packing Common</t>
  </si>
  <si>
    <t>11PKPA01</t>
  </si>
  <si>
    <t>11PKPA02</t>
  </si>
  <si>
    <t>11PKPA03</t>
  </si>
  <si>
    <t>Palletizer 03</t>
  </si>
  <si>
    <t>11PKPA04</t>
  </si>
  <si>
    <t>Palletizer 04</t>
  </si>
  <si>
    <t>11PKPA05</t>
  </si>
  <si>
    <t>Palletizer 05</t>
  </si>
  <si>
    <t>11PT</t>
  </si>
  <si>
    <t>Planning &amp; Tech</t>
  </si>
  <si>
    <t>11PTCO00</t>
  </si>
  <si>
    <t>PT Common</t>
  </si>
  <si>
    <t>11QA</t>
  </si>
  <si>
    <t>Quality Assurance</t>
  </si>
  <si>
    <t>11QACO00</t>
  </si>
  <si>
    <t>Quality Assurance Common</t>
  </si>
  <si>
    <t>11QC</t>
  </si>
  <si>
    <t>Quality Control</t>
  </si>
  <si>
    <t>11QCLE01</t>
  </si>
  <si>
    <t>Laboratory Equipments</t>
  </si>
  <si>
    <t>11QCCO00</t>
  </si>
  <si>
    <t>Quality Common</t>
  </si>
  <si>
    <t>11SL</t>
  </si>
  <si>
    <t>Stores</t>
  </si>
  <si>
    <t>11SLCO00</t>
  </si>
  <si>
    <t>Stores Common</t>
  </si>
  <si>
    <t>12CE</t>
  </si>
  <si>
    <t>Chief Executive Officer</t>
  </si>
  <si>
    <t>12CECO00</t>
  </si>
  <si>
    <t>Common CE</t>
  </si>
  <si>
    <t>12FA</t>
  </si>
  <si>
    <t>Finance &amp; Accounts</t>
  </si>
  <si>
    <t>12FACO00</t>
  </si>
  <si>
    <t>Common FA</t>
  </si>
  <si>
    <t>12HA</t>
  </si>
  <si>
    <t>Head Office Common</t>
  </si>
  <si>
    <t>12HACO00</t>
  </si>
  <si>
    <t>HA Common</t>
  </si>
  <si>
    <t>12HR</t>
  </si>
  <si>
    <t>Human Resources</t>
  </si>
  <si>
    <t>12HRCO00</t>
  </si>
  <si>
    <t>HR Common</t>
  </si>
  <si>
    <t>12HRVE01</t>
  </si>
  <si>
    <t>Tata Bus 1044YD</t>
  </si>
  <si>
    <t>12IA</t>
  </si>
  <si>
    <t>Internal Audit</t>
  </si>
  <si>
    <t>12IACO00</t>
  </si>
  <si>
    <t>Common IA</t>
  </si>
  <si>
    <t>12IT</t>
  </si>
  <si>
    <t>Information Technology</t>
  </si>
  <si>
    <t>12ITCO00</t>
  </si>
  <si>
    <t>Common IT</t>
  </si>
  <si>
    <t>12MK</t>
  </si>
  <si>
    <t>Marketing</t>
  </si>
  <si>
    <t>12MKCO00</t>
  </si>
  <si>
    <t>Common MK</t>
  </si>
  <si>
    <t>12PC</t>
  </si>
  <si>
    <t>Purchase</t>
  </si>
  <si>
    <t>12PCCO00</t>
  </si>
  <si>
    <t>Common PC</t>
  </si>
  <si>
    <t>12SE</t>
  </si>
  <si>
    <t>Security</t>
  </si>
  <si>
    <t>12SECO00</t>
  </si>
  <si>
    <t>Common SE</t>
  </si>
  <si>
    <t xml:space="preserve">Total  CONSUMPTION/USAGE OF CONSUMABLES </t>
  </si>
  <si>
    <t>CONSUMPTION/USAGE OF OILS</t>
  </si>
  <si>
    <t xml:space="preserve">Total  CONSUMPTION/USAGE OF OILS </t>
  </si>
  <si>
    <t>CONSUMPTION/USAGE OF SPARES</t>
  </si>
  <si>
    <t>11ACPR01</t>
  </si>
  <si>
    <t>Printing 01</t>
  </si>
  <si>
    <t>11CIBT03</t>
  </si>
  <si>
    <t>Bottle Trans 03</t>
  </si>
  <si>
    <t>11CIBT04</t>
  </si>
  <si>
    <t>Bottle Trans 04</t>
  </si>
  <si>
    <t>11CIST04</t>
  </si>
  <si>
    <t>Squeeze Tester 04</t>
  </si>
  <si>
    <t>11CISC02</t>
  </si>
  <si>
    <t>11CIVE01</t>
  </si>
  <si>
    <t>Veritas IC</t>
  </si>
  <si>
    <t>11FOAL01</t>
  </si>
  <si>
    <t>Annealing Lehr 01</t>
  </si>
  <si>
    <t>11FOAL04</t>
  </si>
  <si>
    <t>Annealing Lehr 04</t>
  </si>
  <si>
    <t>11FOFH01</t>
  </si>
  <si>
    <t>Forehearth 01</t>
  </si>
  <si>
    <t>11FOFH03</t>
  </si>
  <si>
    <t>Forehearth 03</t>
  </si>
  <si>
    <t>11FOIS03</t>
  </si>
  <si>
    <t>I S Machine 03</t>
  </si>
  <si>
    <t>11FOIS05</t>
  </si>
  <si>
    <t>I S Machine 05</t>
  </si>
  <si>
    <t>11GMAD06</t>
  </si>
  <si>
    <t>Air Dryer 06</t>
  </si>
  <si>
    <t>11GMCP03</t>
  </si>
  <si>
    <t>Compressor 03</t>
  </si>
  <si>
    <t>11GMCT01</t>
  </si>
  <si>
    <t>Cooling Tower 01</t>
  </si>
  <si>
    <t>11GMCT03</t>
  </si>
  <si>
    <t>Cooling Tower 03</t>
  </si>
  <si>
    <t>11GMCT04</t>
  </si>
  <si>
    <t>Cooling Tower 04</t>
  </si>
  <si>
    <t>11GMCT06</t>
  </si>
  <si>
    <t>Cooling Tower 06</t>
  </si>
  <si>
    <t>11GMGN01</t>
  </si>
  <si>
    <t>Generator 01</t>
  </si>
  <si>
    <t>11MHFL01</t>
  </si>
  <si>
    <t>Forklift 01</t>
  </si>
  <si>
    <t>11PKSW01</t>
  </si>
  <si>
    <t>Shrink wraping 01</t>
  </si>
  <si>
    <t xml:space="preserve">Total  CONSUMPTION/USAGE OF SPARES </t>
  </si>
  <si>
    <t>CONSUMPTION/USAGE OF TOOLINGS</t>
  </si>
  <si>
    <t xml:space="preserve">Total  CONSUMPTION/USAGE OF TOOLINGS </t>
  </si>
  <si>
    <t>CONSUMPTION/USAGE OF TOOLS</t>
  </si>
  <si>
    <t xml:space="preserve">Total  CONSUMPTION/USAGE OF TOOLS </t>
  </si>
  <si>
    <t xml:space="preserve">Total  CONSUMPTION </t>
  </si>
  <si>
    <t>DEPRECIATION</t>
  </si>
  <si>
    <t>DEPRECIATION - BUILDING</t>
  </si>
  <si>
    <t>11ACCO01</t>
  </si>
  <si>
    <t xml:space="preserve">Total  DEPRECIATION - BUILDING </t>
  </si>
  <si>
    <t>DEPRECIATION - PLANT &amp; MACHINERY</t>
  </si>
  <si>
    <t>11ACSL01</t>
  </si>
  <si>
    <t>Sleeving Machine</t>
  </si>
  <si>
    <t>11GMAD02</t>
  </si>
  <si>
    <t>Air Dryer 02</t>
  </si>
  <si>
    <t>11GMGN03</t>
  </si>
  <si>
    <t>Generator 03</t>
  </si>
  <si>
    <t xml:space="preserve">Total  DEPRECIATION - PLANT &amp; MACHINERY </t>
  </si>
  <si>
    <t>DEPRECIATION ON LEASED LAND</t>
  </si>
  <si>
    <t xml:space="preserve">Total  DEPRECIATION ON LEASED LAND </t>
  </si>
  <si>
    <t xml:space="preserve">Total  DEPRECIATION </t>
  </si>
  <si>
    <t>FINANCIAL EXPENSES</t>
  </si>
  <si>
    <t>FINANCE COST ON LEASED LAND</t>
  </si>
  <si>
    <t xml:space="preserve">Total  FINANCE COST ON LEASED LAND </t>
  </si>
  <si>
    <t xml:space="preserve">Total  FINANCIAL EXPENSES </t>
  </si>
  <si>
    <t>MANPOWER COST - DIRECT</t>
  </si>
  <si>
    <t>ANNUAL AIR PASSAGE - DIRECT</t>
  </si>
  <si>
    <t>11OP</t>
  </si>
  <si>
    <t>General Manager (Operations)</t>
  </si>
  <si>
    <t>11OPCO00</t>
  </si>
  <si>
    <t>OP Common</t>
  </si>
  <si>
    <t xml:space="preserve">Total  ANNUAL AIR PASSAGE - DIRECT </t>
  </si>
  <si>
    <t>CASUAL LABOUR WAGES - DIRECT</t>
  </si>
  <si>
    <t xml:space="preserve">Total  CASUAL LABOUR WAGES - DIRECT </t>
  </si>
  <si>
    <t>GRATUITY - DIRECT</t>
  </si>
  <si>
    <t xml:space="preserve">Total  GRATUITY - DIRECT </t>
  </si>
  <si>
    <t>LEAVE SALARY -DIRECT</t>
  </si>
  <si>
    <t xml:space="preserve">Total  LEAVE SALARY -DIRECT </t>
  </si>
  <si>
    <t>OVER TIME EXPENSE - DIRECT</t>
  </si>
  <si>
    <t xml:space="preserve">Total  OVER TIME EXPENSE - DIRECT </t>
  </si>
  <si>
    <t>SALARY &amp; WAGES - DIRECT</t>
  </si>
  <si>
    <t xml:space="preserve">Total  SALARY &amp; WAGES - DIRECT </t>
  </si>
  <si>
    <t>SOCIAL INSURANCE - COMPANY -DIRECT</t>
  </si>
  <si>
    <t xml:space="preserve">Total  SOCIAL INSURANCE - COMPANY -DIRECT </t>
  </si>
  <si>
    <t xml:space="preserve">Total  MANPOWER COST - DIRECT </t>
  </si>
  <si>
    <t>MANUFACTURING EXPENSES</t>
  </si>
  <si>
    <t>CONSUMABLE EXPENSES</t>
  </si>
  <si>
    <t xml:space="preserve">Total  CONSUMABLE EXPENSES </t>
  </si>
  <si>
    <t>EQUIPMENT HIRE CHARGES</t>
  </si>
  <si>
    <t xml:space="preserve">Total  EQUIPMENT HIRE CHARGES </t>
  </si>
  <si>
    <t>EQUIPMENT REPAIRS</t>
  </si>
  <si>
    <t xml:space="preserve">Total  EQUIPMENT REPAIRS </t>
  </si>
  <si>
    <t xml:space="preserve">Total  GAS </t>
  </si>
  <si>
    <t xml:space="preserve">Total  POWER </t>
  </si>
  <si>
    <t>REPAIRS AND MAINTENANCE</t>
  </si>
  <si>
    <t>11MR</t>
  </si>
  <si>
    <t>ISO Factory</t>
  </si>
  <si>
    <t>11MRCO00</t>
  </si>
  <si>
    <t>MR Common</t>
  </si>
  <si>
    <t>12HAGM00</t>
  </si>
  <si>
    <t>General Manager_HO</t>
  </si>
  <si>
    <t xml:space="preserve">Total  REPAIRS AND MAINTENANCE </t>
  </si>
  <si>
    <t>SEWAGE WATER CHARGE</t>
  </si>
  <si>
    <t xml:space="preserve">Total  SEWAGE WATER CHARGE </t>
  </si>
  <si>
    <t>SPARES CONSUMED</t>
  </si>
  <si>
    <t xml:space="preserve">Total  SPARES CONSUMED </t>
  </si>
  <si>
    <t>WATER</t>
  </si>
  <si>
    <t xml:space="preserve">Total  WATER </t>
  </si>
  <si>
    <t xml:space="preserve">Total  MANUFACTURING EXPENSES </t>
  </si>
  <si>
    <t xml:space="preserve">  Profit And Loss Schedule</t>
  </si>
  <si>
    <t xml:space="preserve">Date -  01/01/2022  to  30/11/2022 </t>
  </si>
  <si>
    <t>Particulars</t>
  </si>
  <si>
    <t>Sche.No</t>
  </si>
  <si>
    <t>Closing Balance</t>
  </si>
  <si>
    <t>GROSS REVENUE</t>
  </si>
  <si>
    <t>1</t>
  </si>
  <si>
    <t>Sales Of Manufactured Bottles</t>
  </si>
  <si>
    <t>2</t>
  </si>
  <si>
    <t>SALE OF GLASS BOTTLES / JARS</t>
  </si>
  <si>
    <t>SALES RATE DIFFERENCE</t>
  </si>
  <si>
    <t>CUSTOMER INCENTIVE</t>
  </si>
  <si>
    <t>Sales Of Trading Bottles</t>
  </si>
  <si>
    <t>3</t>
  </si>
  <si>
    <t>Sub Total GROSS REVENUE</t>
  </si>
  <si>
    <t>4</t>
  </si>
  <si>
    <t>5</t>
  </si>
  <si>
    <t>COST OF GOODS SOLD</t>
  </si>
  <si>
    <t>6</t>
  </si>
  <si>
    <t>MATERIALS COSTS</t>
  </si>
  <si>
    <t>7</t>
  </si>
  <si>
    <t>Raw Materials Costs</t>
  </si>
  <si>
    <t>8</t>
  </si>
  <si>
    <t>CONSUMPTION/USAGE OF RAW MATERIALS</t>
  </si>
  <si>
    <t>RAW MATERIAL CONSUMED</t>
  </si>
  <si>
    <t>Packing Materials Costs</t>
  </si>
  <si>
    <t>9</t>
  </si>
  <si>
    <t>PACKING MATERIAL CONSUMED</t>
  </si>
  <si>
    <t>Other Materials Costs</t>
  </si>
  <si>
    <t>10</t>
  </si>
  <si>
    <t>CONSUMPTION/USAGE OF OTHER MATERIALS INVENTORY</t>
  </si>
  <si>
    <t>Colors Costs</t>
  </si>
  <si>
    <t>11</t>
  </si>
  <si>
    <t>ARTWORK EXPENSES</t>
  </si>
  <si>
    <t>CONSUMPTION/USAGE OF COLORS</t>
  </si>
  <si>
    <t>Coating Materials Costs</t>
  </si>
  <si>
    <t>12</t>
  </si>
  <si>
    <t>Labels Costs</t>
  </si>
  <si>
    <t>13</t>
  </si>
  <si>
    <t>Sub Total MATERIALS COSTS</t>
  </si>
  <si>
    <t>14</t>
  </si>
  <si>
    <t>15</t>
  </si>
  <si>
    <t>SPARES &amp; CONSUMABLES</t>
  </si>
  <si>
    <t>16</t>
  </si>
  <si>
    <t>Spares Costs</t>
  </si>
  <si>
    <t>17</t>
  </si>
  <si>
    <t>Consumables Costs</t>
  </si>
  <si>
    <t>18</t>
  </si>
  <si>
    <t>Tools Costs</t>
  </si>
  <si>
    <t>19</t>
  </si>
  <si>
    <t>Sub Total SPARES &amp; CONSUMABLES</t>
  </si>
  <si>
    <t>20</t>
  </si>
  <si>
    <t>21</t>
  </si>
  <si>
    <t>UTILITIES COSTS</t>
  </si>
  <si>
    <t>22</t>
  </si>
  <si>
    <t>Power Costs</t>
  </si>
  <si>
    <t>23</t>
  </si>
  <si>
    <t>Water Costs</t>
  </si>
  <si>
    <t>24</t>
  </si>
  <si>
    <t>Gas Consumption</t>
  </si>
  <si>
    <t>25</t>
  </si>
  <si>
    <t>Sub Total UTILITIES COSTS</t>
  </si>
  <si>
    <t>26</t>
  </si>
  <si>
    <t>27</t>
  </si>
  <si>
    <t>MANUFACTURING COSTS</t>
  </si>
  <si>
    <t>28</t>
  </si>
  <si>
    <t>Repairs &amp; Maintenance</t>
  </si>
  <si>
    <t>29</t>
  </si>
  <si>
    <t>Fatory Rentals</t>
  </si>
  <si>
    <t>30</t>
  </si>
  <si>
    <t>Direct Manpower Costs</t>
  </si>
  <si>
    <t>31</t>
  </si>
  <si>
    <t>AIR PASSAGE - DIRECT (TICKET PAID BY CO.)</t>
  </si>
  <si>
    <t>JOB SECURITY SYSTEM-COMPANY-DIRECT</t>
  </si>
  <si>
    <t>Outsourced Materials Costs</t>
  </si>
  <si>
    <t>32</t>
  </si>
  <si>
    <t>Sub Total MANUFACTURING COSTS</t>
  </si>
  <si>
    <t>107</t>
  </si>
  <si>
    <t>106</t>
  </si>
  <si>
    <t>Other Manufacturing Expenses</t>
  </si>
  <si>
    <t>95</t>
  </si>
  <si>
    <t>Tooling Expenses</t>
  </si>
  <si>
    <t>96</t>
  </si>
  <si>
    <t>Oil Expenses</t>
  </si>
  <si>
    <t>97</t>
  </si>
  <si>
    <t>Lease Rent - Building</t>
  </si>
  <si>
    <t>98</t>
  </si>
  <si>
    <t>Inventory Provision</t>
  </si>
  <si>
    <t>99</t>
  </si>
  <si>
    <t>INVENTORY PROVISION</t>
  </si>
  <si>
    <t>Mould Design Expenses</t>
  </si>
  <si>
    <t>100</t>
  </si>
  <si>
    <t>33</t>
  </si>
  <si>
    <t>34</t>
  </si>
  <si>
    <t>INCREASE/DECREASE IN INVENTORY</t>
  </si>
  <si>
    <t>41</t>
  </si>
  <si>
    <t>Inc/Dec Finished Goods</t>
  </si>
  <si>
    <t>42</t>
  </si>
  <si>
    <t>INC / DEC IN STOCK</t>
  </si>
  <si>
    <t>INC / DEC IN WIP STOCK</t>
  </si>
  <si>
    <t>Inc/Dec Heldware</t>
  </si>
  <si>
    <t>43</t>
  </si>
  <si>
    <t>INC / DEC IN HELDWARE STOCK</t>
  </si>
  <si>
    <t>Inc/Dec Trading Bottles</t>
  </si>
  <si>
    <t>89</t>
  </si>
  <si>
    <t>Sub Total INCREASE/DECREASE IN INVENTORY</t>
  </si>
  <si>
    <t>44</t>
  </si>
  <si>
    <t>45</t>
  </si>
  <si>
    <t>46</t>
  </si>
  <si>
    <t>47</t>
  </si>
  <si>
    <t>DEPRECIATION FACTORY</t>
  </si>
  <si>
    <t>35</t>
  </si>
  <si>
    <t>Plant &amp; Machinery</t>
  </si>
  <si>
    <t>36</t>
  </si>
  <si>
    <t>Depreciation - Plant &amp; Machinery</t>
  </si>
  <si>
    <t>101</t>
  </si>
  <si>
    <t>Depreciation - Moulds</t>
  </si>
  <si>
    <t>102</t>
  </si>
  <si>
    <t>DEPRECIATION -  MOULDS</t>
  </si>
  <si>
    <t>Depreciation - Mould Accessories</t>
  </si>
  <si>
    <t>103</t>
  </si>
  <si>
    <t>DEPRECIATION -  MOULD ACCESSORIES</t>
  </si>
  <si>
    <t>Sub Total Plant &amp; Machinery</t>
  </si>
  <si>
    <t>104</t>
  </si>
  <si>
    <t>105</t>
  </si>
  <si>
    <t>Building</t>
  </si>
  <si>
    <t>37</t>
  </si>
  <si>
    <t>Accelerated Depreciation</t>
  </si>
  <si>
    <t>38</t>
  </si>
  <si>
    <t>Sub Total DEPRECIATION FACTORY</t>
  </si>
  <si>
    <t>39</t>
  </si>
  <si>
    <t>40</t>
  </si>
  <si>
    <t>GROSS PROFIT</t>
  </si>
  <si>
    <t>48</t>
  </si>
  <si>
    <t>49</t>
  </si>
  <si>
    <t>ADMINISTRATIVE EXPENSES</t>
  </si>
  <si>
    <t>50</t>
  </si>
  <si>
    <t>Indirect Manpower Costs</t>
  </si>
  <si>
    <t>51</t>
  </si>
  <si>
    <t>CASUAL LABOUR WAGES - INDIRECT</t>
  </si>
  <si>
    <t>CANTEEN EXPENSES</t>
  </si>
  <si>
    <t>MEDICAL EXPENSES</t>
  </si>
  <si>
    <t>STAFF TRAINING EXPENSES</t>
  </si>
  <si>
    <t>JOB SECURITY SYSTEM-COMPANY-INDIRECT</t>
  </si>
  <si>
    <t>LEAVE SALARY -INDIRECT</t>
  </si>
  <si>
    <t>JOINING EXPENSES</t>
  </si>
  <si>
    <t>SALARY &amp; WAGES - INDIRECT</t>
  </si>
  <si>
    <t>SOCIAL INSURANCE - COMPANY -INDIRECT</t>
  </si>
  <si>
    <t>GRATUITY - INDIRECT</t>
  </si>
  <si>
    <t>VISA MEDICAL EXPENSES</t>
  </si>
  <si>
    <t>TERMINAL PASSAGE</t>
  </si>
  <si>
    <t>OVERTIME EXPENSE - INDIRECT</t>
  </si>
  <si>
    <t>LABOUR CARD RENEWAL CHARGES</t>
  </si>
  <si>
    <t>ELECTRICITY &amp; WATER EXP FOR CEO</t>
  </si>
  <si>
    <t>COVID 19 EXPENSES</t>
  </si>
  <si>
    <t>ANNUAL AIR PASSAGE - INDIRECT</t>
  </si>
  <si>
    <t>STAFF WELFARE</t>
  </si>
  <si>
    <t>General Administration Expenses</t>
  </si>
  <si>
    <t>52</t>
  </si>
  <si>
    <t>PETROL EXPENSES</t>
  </si>
  <si>
    <t>MISCELLANIES EXPENSES</t>
  </si>
  <si>
    <t>WITHHOLDING TAX EXPENSES</t>
  </si>
  <si>
    <t>VEHICLE REPAIRS &amp; MAINTENANCE</t>
  </si>
  <si>
    <t>REPAIRS AND MAINTENANCE- HO</t>
  </si>
  <si>
    <t>MATERIAL TESTING EXPENSES</t>
  </si>
  <si>
    <t>PENALTIES</t>
  </si>
  <si>
    <t>LEGAL &amp; DOCUMENTATION EXPENSES</t>
  </si>
  <si>
    <t>TELEPHONE EXPENSES</t>
  </si>
  <si>
    <t>BOOKS &amp; PERODICALS</t>
  </si>
  <si>
    <t>LISTING FEES</t>
  </si>
  <si>
    <t>WASTE WATER DISPOSAL AT PLANT</t>
  </si>
  <si>
    <t>HOTEL EXPENSES</t>
  </si>
  <si>
    <t>INSURANCE</t>
  </si>
  <si>
    <t>CONSULTANCY FEES</t>
  </si>
  <si>
    <t>AUDIT FEES AND OUT OF POCKET EXPENSES</t>
  </si>
  <si>
    <t>LUNCH EXPENSES</t>
  </si>
  <si>
    <t>ROUND OFF</t>
  </si>
  <si>
    <t>VEHICLE REGISTRATION EXPENSES</t>
  </si>
  <si>
    <t>MEMERSHIP &amp; SUBSCRIPTION FEES</t>
  </si>
  <si>
    <t>COMPUTER SOFTWARE EXPENSES</t>
  </si>
  <si>
    <t>PRINTING AND STATIONERY</t>
  </si>
  <si>
    <t>VISAS &amp; PERMITS</t>
  </si>
  <si>
    <t>PUBLICATION EXPENSES</t>
  </si>
  <si>
    <t>COMPUTER HARDWARE EXPENSES</t>
  </si>
  <si>
    <t>SITTING FEES</t>
  </si>
  <si>
    <t>COURIER EXPENSES</t>
  </si>
  <si>
    <t>VEHICLE PARKING CHARGES</t>
  </si>
  <si>
    <t>TRAVELLING EXPENSES -FOREIGN</t>
  </si>
  <si>
    <t>CONVEYANCE - LOCAL</t>
  </si>
  <si>
    <t>TRAVELLING EXPENSES - LOCAL</t>
  </si>
  <si>
    <t>PRESENTATION OF ARTICLES</t>
  </si>
  <si>
    <t>INTERNAL AUDIT EXPENSES</t>
  </si>
  <si>
    <t>TYPING CHARGES</t>
  </si>
  <si>
    <t>Depreciation Others</t>
  </si>
  <si>
    <t>53</t>
  </si>
  <si>
    <t>DEPRECIATION - INTANGIBLE ASSETS</t>
  </si>
  <si>
    <t>DEPRECIATION - FURNITURE &amp; FIXTURES (OFFICE)</t>
  </si>
  <si>
    <t>DEPRECIATION - OFFICE EQUIPMENTS</t>
  </si>
  <si>
    <t>DEPRECIATION - FURNITURE &amp; FIXTURES (HSG)</t>
  </si>
  <si>
    <t>DEPRECIATION - COMPUTERS</t>
  </si>
  <si>
    <t>DEPRECIATION - VEHICLES</t>
  </si>
  <si>
    <t>Sub Total 'ADMINISTRATIVE EXPENSES</t>
  </si>
  <si>
    <t>55</t>
  </si>
  <si>
    <t>56</t>
  </si>
  <si>
    <t>SELLING &amp; DISTRIBUTION EXPENSES</t>
  </si>
  <si>
    <t>57</t>
  </si>
  <si>
    <t>Discounts &amp; Inentives</t>
  </si>
  <si>
    <t>58</t>
  </si>
  <si>
    <t>Sales Travelling Costs</t>
  </si>
  <si>
    <t>59</t>
  </si>
  <si>
    <t>Provisions &amp; Bad Debts</t>
  </si>
  <si>
    <t>60</t>
  </si>
  <si>
    <t>Freight Outward</t>
  </si>
  <si>
    <t>61</t>
  </si>
  <si>
    <t>FREIGHT OUTWARD</t>
  </si>
  <si>
    <t>Sales Commission</t>
  </si>
  <si>
    <t>93</t>
  </si>
  <si>
    <t>SALES COMMISSION FOR USINE LAVELUXE LEBANON</t>
  </si>
  <si>
    <t>SALES COMMISSION FOR PEPSI PHILIPPINES</t>
  </si>
  <si>
    <t>SALES COMMISSION</t>
  </si>
  <si>
    <t>SALES COMMISSION FOR PINE HILL ARABIA</t>
  </si>
  <si>
    <t>Other selling expenses</t>
  </si>
  <si>
    <t>94</t>
  </si>
  <si>
    <t>LOADING EXPENSES (OUT SOURCED)</t>
  </si>
  <si>
    <t>INSURANCE FOR RECEIVABLES</t>
  </si>
  <si>
    <t>LEGALISATION OF SALES DOCUMENTS</t>
  </si>
  <si>
    <t>Sub Total SELLING &amp; DISTRIBUTION EXPENSES</t>
  </si>
  <si>
    <t>62</t>
  </si>
  <si>
    <t>63</t>
  </si>
  <si>
    <t>FINANCE COST</t>
  </si>
  <si>
    <t>64</t>
  </si>
  <si>
    <t>Interest Costs</t>
  </si>
  <si>
    <t>65</t>
  </si>
  <si>
    <t>INTEREST ON BILL DISCOUNTING</t>
  </si>
  <si>
    <t>INTEREST ON LTR</t>
  </si>
  <si>
    <t>INTEREST ON BANK MUSCAT SHORT TERM LOAN</t>
  </si>
  <si>
    <t>INTEREST ON OIF TERM LOAN</t>
  </si>
  <si>
    <t>INTEREST ON OVERDRAFT</t>
  </si>
  <si>
    <t>Bank Charges</t>
  </si>
  <si>
    <t>66</t>
  </si>
  <si>
    <t>BANK CHARGES</t>
  </si>
  <si>
    <t>STL Interest Costs</t>
  </si>
  <si>
    <t>67</t>
  </si>
  <si>
    <t>INTEREST ON BANK MUSCAT TERM LOAN</t>
  </si>
  <si>
    <t>Sub Total FINANCE COST</t>
  </si>
  <si>
    <t>68</t>
  </si>
  <si>
    <t>69</t>
  </si>
  <si>
    <t>OTHER INCOME</t>
  </si>
  <si>
    <t>70</t>
  </si>
  <si>
    <t>Scrap Sales</t>
  </si>
  <si>
    <t>71</t>
  </si>
  <si>
    <t>SALE OF SCRAP</t>
  </si>
  <si>
    <t>Raw Material Sales</t>
  </si>
  <si>
    <t>72</t>
  </si>
  <si>
    <t>Insurance Claims</t>
  </si>
  <si>
    <t>73</t>
  </si>
  <si>
    <t>Profit on Sale of Fixed Asset</t>
  </si>
  <si>
    <t>90</t>
  </si>
  <si>
    <t>Interest Income</t>
  </si>
  <si>
    <t>91</t>
  </si>
  <si>
    <t>Miscellaneous Income</t>
  </si>
  <si>
    <t>92</t>
  </si>
  <si>
    <t>FOREIGN EXCHANGE GAIN OR LOSS</t>
  </si>
  <si>
    <t>MISCELLANEOUS INCOME</t>
  </si>
  <si>
    <t>Sub Total OTHER INCOME</t>
  </si>
  <si>
    <t>74</t>
  </si>
  <si>
    <t>75</t>
  </si>
  <si>
    <t>NET OPERATING PROFIT</t>
  </si>
  <si>
    <t>76</t>
  </si>
  <si>
    <t>77</t>
  </si>
  <si>
    <t>OTHER NON-OPERATING INCOME/EXPENSE</t>
  </si>
  <si>
    <t>78</t>
  </si>
  <si>
    <t>Prior period Income/Expense</t>
  </si>
  <si>
    <t>79</t>
  </si>
  <si>
    <t>Profit /Loss of Sale of Assets</t>
  </si>
  <si>
    <t>80</t>
  </si>
  <si>
    <t>Abnormal Losses/Gains</t>
  </si>
  <si>
    <t>81</t>
  </si>
  <si>
    <t>Sub Total OTHER NON-OPERATING INCOME/EXPENSE</t>
  </si>
  <si>
    <t>82</t>
  </si>
  <si>
    <t>83</t>
  </si>
  <si>
    <t>PROFIT/(LOSS) BEFORE TAX</t>
  </si>
  <si>
    <t>84</t>
  </si>
  <si>
    <t>TAX</t>
  </si>
  <si>
    <t>85</t>
  </si>
  <si>
    <t>TAXATION</t>
  </si>
  <si>
    <t xml:space="preserve">PROFIT AFTER TAX </t>
  </si>
  <si>
    <t>86</t>
  </si>
  <si>
    <t>DIVIDENDS</t>
  </si>
  <si>
    <t>87</t>
  </si>
  <si>
    <t>TRANSFER TO RETAINED EARNINGS</t>
  </si>
  <si>
    <t>88</t>
  </si>
  <si>
    <t>Consumables</t>
  </si>
  <si>
    <t>REPORT</t>
  </si>
  <si>
    <t>Repairs &amp; Maint</t>
  </si>
  <si>
    <t>Depreciation</t>
  </si>
  <si>
    <t>Lease Rental</t>
  </si>
  <si>
    <t>Water</t>
  </si>
  <si>
    <t>Subtotal</t>
  </si>
  <si>
    <t>Admin &amp; Selling Expenses</t>
  </si>
  <si>
    <t>Indirect Manpower</t>
  </si>
  <si>
    <t>Finance Cost</t>
  </si>
  <si>
    <t>Interest on Overdraft</t>
  </si>
  <si>
    <t>Interest on Term Loan</t>
  </si>
  <si>
    <t>PFCOC38MED12OZP06B00Line 5</t>
  </si>
  <si>
    <t>PFDORGF3040500B08B00Line 1</t>
  </si>
  <si>
    <t>PFKET301690250N11B00Line 5</t>
  </si>
  <si>
    <t>PFKET301690250N11C00Line 5</t>
  </si>
  <si>
    <t>PFMARGF3040250B10A00Line 1</t>
  </si>
  <si>
    <t>PFMARGF3040500B04B00Line 1</t>
  </si>
  <si>
    <t>PFMARGF3040500B09B00Line 1</t>
  </si>
  <si>
    <t>PFMZN821300550P16A00Line 2</t>
  </si>
  <si>
    <t>PFMZN821300950P11A00Line 2</t>
  </si>
  <si>
    <t>PPFVIN28BSS0473B12D</t>
  </si>
  <si>
    <t>COLPFVIN28BSS0473B12D</t>
  </si>
  <si>
    <t>LPFVIN28BSS0473B12D</t>
  </si>
  <si>
    <t>iView1</t>
  </si>
  <si>
    <t>AXPERT CODE</t>
  </si>
  <si>
    <t>Cust Code</t>
  </si>
  <si>
    <t>Customer Name</t>
  </si>
  <si>
    <t>Pallet</t>
  </si>
  <si>
    <t>Amount(FC)</t>
  </si>
  <si>
    <t xml:space="preserve">Freight OMR </t>
  </si>
  <si>
    <t>Ex works Sales</t>
  </si>
  <si>
    <t>trim</t>
  </si>
  <si>
    <t>commission/discount</t>
  </si>
  <si>
    <t>Pallet Return qty</t>
  </si>
  <si>
    <t>Pallet Return value</t>
  </si>
  <si>
    <t>Net Sales</t>
  </si>
  <si>
    <t>Gross/100</t>
  </si>
  <si>
    <t>Freight/100</t>
  </si>
  <si>
    <t>Ex wk/100</t>
  </si>
  <si>
    <t>C000017</t>
  </si>
  <si>
    <t>Al Faris Food Industries Ltd.</t>
  </si>
  <si>
    <t>C000033</t>
  </si>
  <si>
    <t>AATCO FOOD INDUSTRIES SPC</t>
  </si>
  <si>
    <t>C000036</t>
  </si>
  <si>
    <t>All American Containers Inc.</t>
  </si>
  <si>
    <t>C000048</t>
  </si>
  <si>
    <t>Crown Food Industry (L.L.C)</t>
  </si>
  <si>
    <t>C000072</t>
  </si>
  <si>
    <t>House of Lebnon Products Foodstuff LLC</t>
  </si>
  <si>
    <t>C000100</t>
  </si>
  <si>
    <t>Oman Agro Industries LTD</t>
  </si>
  <si>
    <t>C000103</t>
  </si>
  <si>
    <t>Oman Refreshment Company SAOG</t>
  </si>
  <si>
    <t>C000105</t>
  </si>
  <si>
    <t>Pine Hill Arabia Food Limited</t>
  </si>
  <si>
    <t>C000152</t>
  </si>
  <si>
    <t>Pure Food Processing Industries LLC</t>
  </si>
  <si>
    <t>C000186</t>
  </si>
  <si>
    <t>Glassworks International Ltd.</t>
  </si>
  <si>
    <t>C000188</t>
  </si>
  <si>
    <t>Jordan Ice &amp; Aerated Water Company</t>
  </si>
  <si>
    <t>C000194</t>
  </si>
  <si>
    <t>Chaudhary Glass Pack General Trading LLC</t>
  </si>
  <si>
    <t>C000211</t>
  </si>
  <si>
    <t>Berlin Packaging</t>
  </si>
  <si>
    <t>C000214</t>
  </si>
  <si>
    <t>Hawa Water FZ - LLC</t>
  </si>
  <si>
    <t>C000223</t>
  </si>
  <si>
    <t>Mazoon Dairy Company SAOC</t>
  </si>
  <si>
    <t>C000226</t>
  </si>
  <si>
    <t>Berlin Packaging UK Ltd (EUR)</t>
  </si>
  <si>
    <t>Customer incentive</t>
  </si>
  <si>
    <t>Sales rate Diff</t>
  </si>
  <si>
    <t>As per Costing</t>
  </si>
  <si>
    <t>Waiting Charges</t>
  </si>
  <si>
    <t>As per AR</t>
  </si>
  <si>
    <t>Pine Hill</t>
  </si>
  <si>
    <t>Commn ARC</t>
  </si>
  <si>
    <t>Commn Pep. Philli</t>
  </si>
  <si>
    <t>Commn USINE LAVELUXE</t>
  </si>
  <si>
    <t>Dar Zaytoun</t>
  </si>
  <si>
    <t>C000002</t>
  </si>
  <si>
    <t>AATCO Food Industries</t>
  </si>
  <si>
    <t>C000011</t>
  </si>
  <si>
    <t>Al Ain National Juice &amp; Refreshment Co</t>
  </si>
  <si>
    <t>C000012</t>
  </si>
  <si>
    <t>Al Amal Trading</t>
  </si>
  <si>
    <t>C000015</t>
  </si>
  <si>
    <t>Pastry Gallery LLC</t>
  </si>
  <si>
    <t>C000021</t>
  </si>
  <si>
    <t>Al Reem Soft Drinks Company</t>
  </si>
  <si>
    <t>C000032</t>
  </si>
  <si>
    <t>Al Zain World (FZC)</t>
  </si>
  <si>
    <t>C000039</t>
  </si>
  <si>
    <t>Aujan Industries LLC</t>
  </si>
  <si>
    <t>C000046</t>
  </si>
  <si>
    <t>Cash Customer</t>
  </si>
  <si>
    <t>C000054</t>
  </si>
  <si>
    <t>Dubai Refreshment P.J.S.C</t>
  </si>
  <si>
    <t>C000062</t>
  </si>
  <si>
    <t>General Food Processing Industries LLC</t>
  </si>
  <si>
    <t>C000144</t>
  </si>
  <si>
    <t>Al Ain Honey &amp; Dates Center (OMR)</t>
  </si>
  <si>
    <t>C000155</t>
  </si>
  <si>
    <t>Binghatti Beverage Manufacturing L.L.C.</t>
  </si>
  <si>
    <t>C000156</t>
  </si>
  <si>
    <t>Pepsi-Cola Products Philippines,Inc.</t>
  </si>
  <si>
    <t>C000159</t>
  </si>
  <si>
    <t>Bahr Al Nawares Co. For Food Industries, Juices, Healthy Water and Energy Drinks Ltd.</t>
  </si>
  <si>
    <t>C000165</t>
  </si>
  <si>
    <t>FRIGOKEN LTD</t>
  </si>
  <si>
    <t>C000169</t>
  </si>
  <si>
    <t>Koub Glass Company</t>
  </si>
  <si>
    <t>C000189</t>
  </si>
  <si>
    <t>Al Amin Company For Glass Industries</t>
  </si>
  <si>
    <t>C000195</t>
  </si>
  <si>
    <t>Baladna Food Industries WLL</t>
  </si>
  <si>
    <t>C000206</t>
  </si>
  <si>
    <t>Free lines for general trading Co. LLC</t>
  </si>
  <si>
    <t>C000208</t>
  </si>
  <si>
    <t>Al Nabi soft drinks Co. Ltd</t>
  </si>
  <si>
    <t>C000210</t>
  </si>
  <si>
    <t>SOCIETE MODERNE LIBANAISE POUR LE COMMERCE S.A.L.</t>
  </si>
  <si>
    <t>C000224</t>
  </si>
  <si>
    <t>Berlin Packaging UK Ltd</t>
  </si>
  <si>
    <t>C000212</t>
  </si>
  <si>
    <t>USINE LAVELUXE INDUSTRIELLE-A.ATAYA</t>
  </si>
  <si>
    <t>C000215</t>
  </si>
  <si>
    <t>Century Pacific Agricultural Ventures Inc.</t>
  </si>
  <si>
    <t>C000217</t>
  </si>
  <si>
    <t>Dar Zaytoun Arabian Company</t>
  </si>
  <si>
    <t>C000218</t>
  </si>
  <si>
    <t>AL BARAKAH DATES FACTORY L.L.C</t>
  </si>
  <si>
    <t>C000220</t>
  </si>
  <si>
    <t>Shoppex Tr. Est.</t>
  </si>
  <si>
    <t>C000221</t>
  </si>
  <si>
    <t>AL Injaz For Manufacturing and Filling Beverage Co.Ltd</t>
  </si>
  <si>
    <t>C000222</t>
  </si>
  <si>
    <t>Dijla Soft Drinks , Juices &amp; Mineral Water Co.</t>
  </si>
  <si>
    <t>C000225</t>
  </si>
  <si>
    <t>Kassatly Chtaura SAL</t>
  </si>
  <si>
    <t>C000227</t>
  </si>
  <si>
    <t>Berlin Packaging Italy S.p.A.</t>
  </si>
  <si>
    <t>C000229</t>
  </si>
  <si>
    <t xml:space="preserve">Berlin Packaging Iberia S.L.U </t>
  </si>
  <si>
    <t>Customer Incentive</t>
  </si>
  <si>
    <t>Sales Rate Difference Oman Agro</t>
  </si>
  <si>
    <t>Ex wkP Bott RO</t>
  </si>
  <si>
    <t>Ex works Value</t>
  </si>
  <si>
    <t xml:space="preserve">PMT </t>
  </si>
  <si>
    <t>Heldware</t>
  </si>
  <si>
    <t xml:space="preserve">FG </t>
  </si>
  <si>
    <t>Value in OMR</t>
  </si>
  <si>
    <t>FG</t>
  </si>
  <si>
    <t>Closing value as at 30 November 2022</t>
  </si>
  <si>
    <t>Opening value as at 31 October 2022</t>
  </si>
  <si>
    <t>Change in Inventory for November 2022</t>
  </si>
  <si>
    <t>Cost/MT at above cost</t>
  </si>
  <si>
    <t>WAR Actual cost as per ERP for November 2022</t>
  </si>
  <si>
    <t>Difference on account of NRV valuation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</si>
</sst>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(* #,##0.00_);_(* \(#,##0.00\);_(* &quot;-&quot;??_);_(@_)"/>
    <numFmt numFmtId="164" formatCode="0.0"/>
    <numFmt numFmtId="165" formatCode="_(* #,##0.00000000_);_(* \(#,##0.00000000\);_(* &quot;-&quot;??_);_(@_)"/>
    <numFmt numFmtId="166" formatCode="#"/>
    <numFmt numFmtId="167" formatCode="#.000"/>
    <numFmt numFmtId="168" formatCode="_(* #,##0_);_(* \(#,##0\);_(* &quot;-&quot;??_);_(@_)"/>
    <numFmt numFmtId="169" formatCode="#,##0.000"/>
    <numFmt numFmtId="170" formatCode="#,###"/>
    <numFmt numFmtId="171" formatCode="#,###.000"/>
    <numFmt numFmtId="172" formatCode="_(* #,##0.0000000_);_(* \(#,##0.0000000\);_(* &quot;-&quot;??_);_(@_)"/>
    <numFmt numFmtId="173" formatCode="0.0000000"/>
    <numFmt numFmtId="174" formatCode="0.0000000000"/>
    <numFmt numFmtId="175" formatCode="0.000000"/>
    <numFmt numFmtId="176" formatCode="#,###.000000"/>
    <numFmt numFmtId="177" formatCode="_(* #,##0.00000_);_(* \(#,##0.00000\);_(* &quot;-&quot;??_);_(@_)"/>
    <numFmt numFmtId="178" formatCode="#,###.000;\(#,###.000\)"/>
    <numFmt numFmtId="179" formatCode="_(* #,##0.000_);_(* \(#,##0.000\);_(* &quot;-&quot;??_);_(@_)"/>
    <numFmt numFmtId="180" formatCode="#,###.00"/>
    <numFmt numFmtId="181" formatCode="0.0000"/>
    <numFmt numFmtId="182" formatCode="0.000"/>
    <numFmt numFmtId="183" formatCode="#,##0.000_);\(#,##0.000\)"/>
  </numFmts>
  <fonts count="76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0"/>
      <color rgb="FFFF0000"/>
      <name val="Times New Roman"/>
      <family val="1"/>
    </font>
    <font>
      <b/>
      <sz val="10"/>
      <color rgb="FF080000"/>
      <name val="Times New Roman"/>
      <family val="1"/>
    </font>
    <font>
      <b/>
      <sz val="10"/>
      <color rgb="FF080000"/>
      <name val="Arial"/>
      <family val="2"/>
    </font>
    <font>
      <b/>
      <sz val="10"/>
      <color rgb="FFFF0000"/>
      <name val="Arial"/>
      <family val="2"/>
    </font>
    <font>
      <sz val="10"/>
      <color rgb="FF080000"/>
      <name val="Times New Roman"/>
      <family val="1"/>
    </font>
    <font>
      <sz val="10"/>
      <color rgb="FF080000"/>
      <name val="Arial"/>
      <family val="2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color theme="1"/>
      <name val="Times New Roman"/>
      <family val="1"/>
    </font>
    <font>
      <sz val="12"/>
      <color rgb="FF000000"/>
      <name val="Arial"/>
      <family val="2"/>
    </font>
    <font>
      <sz val="10"/>
      <color rgb="FF080000"/>
      <name val="Times New Roman"/>
      <family val="1"/>
    </font>
    <font>
      <sz val="11"/>
      <color rgb="FF0000FF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8"/>
      <color rgb="FF000000"/>
      <name val="Arial"/>
      <family val="2"/>
    </font>
    <font>
      <sz val="8"/>
      <color theme="1"/>
      <name val="Calibri"/>
      <family val="2"/>
      <scheme val="minor"/>
    </font>
    <font>
      <b/>
      <u/>
      <sz val="8"/>
      <color rgb="FF0000FF"/>
      <name val="Arial Nova"/>
      <family val="2"/>
    </font>
    <font>
      <sz val="8"/>
      <color theme="1"/>
      <name val="Arial Nova"/>
      <family val="2"/>
    </font>
    <font>
      <b/>
      <sz val="8"/>
      <color rgb="FFFFA500"/>
      <name val="Arial Nova"/>
      <family val="2"/>
    </font>
    <font>
      <b/>
      <sz val="8"/>
      <color rgb="FF0000FF"/>
      <name val="Arial Nova"/>
      <family val="2"/>
    </font>
    <font>
      <b/>
      <sz val="8"/>
      <color rgb="FFFFFFFF"/>
      <name val="Arial Nova"/>
      <family val="2"/>
    </font>
    <font>
      <b/>
      <u/>
      <sz val="8"/>
      <color rgb="FF800000"/>
      <name val="Arial Nova"/>
      <family val="2"/>
    </font>
    <font>
      <sz val="8"/>
      <color rgb="FF000000"/>
      <name val="Arial Nova"/>
      <family val="2"/>
    </font>
    <font>
      <sz val="8"/>
      <color rgb="FF0000FF"/>
      <name val="Arial Nova"/>
      <family val="2"/>
    </font>
    <font>
      <sz val="8"/>
      <color rgb="FF800000"/>
      <name val="Arial Nova"/>
      <family val="2"/>
    </font>
    <font>
      <b/>
      <sz val="8"/>
      <color rgb="FF008000"/>
      <name val="Arial Nova"/>
      <family val="2"/>
    </font>
    <font>
      <b/>
      <sz val="8"/>
      <name val="Arial Nova"/>
      <family val="2"/>
    </font>
    <font>
      <sz val="12"/>
      <color indexed="8"/>
      <name val="Calibri"/>
      <family val="2"/>
    </font>
    <font>
      <b/>
      <u/>
      <sz val="8"/>
      <color rgb="FF0000FF"/>
      <name val="Times New Roman"/>
      <family val="1"/>
    </font>
    <font>
      <sz val="8"/>
      <color theme="1"/>
      <name val="Times New Roman"/>
      <family val="1"/>
    </font>
    <font>
      <b/>
      <sz val="8"/>
      <color rgb="FFFFA500"/>
      <name val="Times New Roman"/>
      <family val="1"/>
    </font>
    <font>
      <b/>
      <sz val="8"/>
      <color rgb="FF0000FF"/>
      <name val="Times New Roman"/>
      <family val="1"/>
    </font>
    <font>
      <b/>
      <sz val="8"/>
      <color rgb="FFFFFFFF"/>
      <name val="Times New Roman"/>
      <family val="1"/>
    </font>
    <font>
      <b/>
      <sz val="8"/>
      <name val="Times New Roman"/>
      <family val="1"/>
    </font>
    <font>
      <b/>
      <u/>
      <sz val="8"/>
      <color rgb="FF800000"/>
      <name val="Times New Roman"/>
      <family val="1"/>
    </font>
    <font>
      <sz val="8"/>
      <color rgb="FF000000"/>
      <name val="Times New Roman"/>
      <family val="1"/>
    </font>
    <font>
      <sz val="8"/>
      <color rgb="FF0000FF"/>
      <name val="Times New Roman"/>
      <family val="1"/>
    </font>
    <font>
      <sz val="8"/>
      <color rgb="FF800000"/>
      <name val="Times New Roman"/>
      <family val="1"/>
    </font>
    <font>
      <b/>
      <sz val="8"/>
      <color rgb="FF008000"/>
      <name val="Times New Roman"/>
      <family val="1"/>
    </font>
    <font>
      <b/>
      <sz val="8"/>
      <color rgb="FF800000"/>
      <name val="Arial Nova"/>
      <family val="2"/>
    </font>
    <font>
      <b/>
      <sz val="8"/>
      <color rgb="FF000000"/>
      <name val="Arial Nova"/>
      <family val="2"/>
    </font>
    <font>
      <b/>
      <sz val="8"/>
      <color rgb="FF800080"/>
      <name val="Arial Nova"/>
      <family val="2"/>
    </font>
    <font>
      <b/>
      <sz val="8"/>
      <color theme="1"/>
      <name val="Arial Nova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 Nova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rgb="FF000000"/>
      <name val="Calibri"/>
      <family val="2"/>
    </font>
    <font>
      <sz val="10"/>
      <color rgb="FF00000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CC00CC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FF"/>
      <name val="Calibri"/>
      <family val="2"/>
      <scheme val="minor"/>
    </font>
    <font>
      <b/>
      <u/>
      <sz val="8"/>
      <color rgb="FF800000"/>
      <name val="Calibri"/>
      <family val="2"/>
      <scheme val="minor"/>
    </font>
    <font>
      <b/>
      <sz val="8"/>
      <color rgb="FF800000"/>
      <name val="Segoe UI"/>
      <family val="2"/>
    </font>
    <font>
      <b/>
      <sz val="8"/>
      <color rgb="FF008000"/>
      <name val="Segoe UI"/>
      <family val="2"/>
    </font>
    <font>
      <b/>
      <sz val="8"/>
      <color rgb="FF800000"/>
      <name val="Calibri"/>
      <family val="2"/>
      <scheme val="minor"/>
    </font>
    <font>
      <b/>
      <sz val="8"/>
      <color rgb="FF008000"/>
      <name val="Calibri"/>
      <family val="2"/>
      <scheme val="minor"/>
    </font>
    <font>
      <sz val="10"/>
      <color theme="1"/>
      <name val="Times New Roman"/>
      <family val="1"/>
    </font>
    <font>
      <b/>
      <sz val="8"/>
      <color rgb="FF080000"/>
      <name val="MS Sans Serif"/>
    </font>
    <font>
      <sz val="11"/>
      <color theme="1"/>
      <name val="Times New Roman"/>
      <family val="1"/>
    </font>
    <font>
      <b/>
      <sz val="10"/>
      <color rgb="FF000000"/>
      <name val="Times New Roman"/>
    </font>
    <font>
      <sz val="10"/>
      <color rgb="FF000000"/>
      <name val="Times New Roman"/>
    </font>
    <font>
      <b/>
      <sz val="11"/>
      <color indexed="8"/>
      <name val="Calibri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rgb="FFFF0000"/>
      <name val="Arial"/>
      <family val="2"/>
    </font>
    <font>
      <b/>
      <sz val="8"/>
      <name val="Arial"/>
      <family val="2"/>
    </font>
    <font>
      <b/>
      <sz val="8"/>
      <color theme="9" tint="-0.499984740745262"/>
      <name val="Arial"/>
      <family val="2"/>
    </font>
    <font>
      <sz val="8"/>
      <color rgb="FFFF0000"/>
      <name val="Arial Nova"/>
      <family val="2"/>
    </font>
    <font>
      <b/>
      <sz val="12"/>
      <color rgb="FF000000"/>
      <name val="Calibri"/>
    </font>
    <font>
      <sz val="12"/>
      <color rgb="FF000000"/>
      <name val="Calibri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55519A"/>
        <bgColor indexed="64"/>
      </patternFill>
    </fill>
    <fill>
      <patternFill patternType="solid">
        <fgColor rgb="FFD9E3FC"/>
        <bgColor indexed="64"/>
      </patternFill>
    </fill>
    <fill>
      <patternFill patternType="solid">
        <fgColor rgb="FFF1F1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rgb="FF0000FF"/>
      </left>
      <right/>
      <top style="medium">
        <color rgb="FF0000FF"/>
      </top>
      <bottom/>
      <diagonal/>
    </border>
    <border>
      <left/>
      <right/>
      <top style="medium">
        <color rgb="FF0000FF"/>
      </top>
      <bottom/>
      <diagonal/>
    </border>
    <border>
      <left/>
      <right style="medium">
        <color rgb="FF0000FF"/>
      </right>
      <top style="medium">
        <color rgb="FF0000FF"/>
      </top>
      <bottom/>
      <diagonal/>
    </border>
    <border>
      <left style="medium">
        <color rgb="FF0000FF"/>
      </left>
      <right/>
      <top/>
      <bottom/>
      <diagonal/>
    </border>
    <border>
      <left/>
      <right style="medium">
        <color rgb="FF0000FF"/>
      </right>
      <top/>
      <bottom/>
      <diagonal/>
    </border>
    <border>
      <left style="medium">
        <color rgb="FF0000FF"/>
      </left>
      <right/>
      <top/>
      <bottom style="medium">
        <color rgb="FF0000FF"/>
      </bottom>
      <diagonal/>
    </border>
    <border>
      <left/>
      <right/>
      <top/>
      <bottom style="medium">
        <color rgb="FF0000FF"/>
      </bottom>
      <diagonal/>
    </border>
    <border>
      <left/>
      <right style="medium">
        <color rgb="FF0000FF"/>
      </right>
      <top/>
      <bottom style="medium">
        <color rgb="FF0000F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DBEFF9"/>
      </right>
      <top style="thin">
        <color rgb="FFDBEFF9"/>
      </top>
      <bottom style="thin">
        <color rgb="FFDBEFF9"/>
      </bottom>
      <diagonal/>
    </border>
    <border>
      <left style="thin">
        <color rgb="FFDBEFF9"/>
      </left>
      <right style="thin">
        <color rgb="FFDBEFF9"/>
      </right>
      <top style="thin">
        <color rgb="FFDBEFF9"/>
      </top>
      <bottom style="thin">
        <color rgb="FFDBEFF9"/>
      </bottom>
      <diagonal/>
    </border>
  </borders>
  <cellStyleXfs count="10">
    <xf numFmtId="0" fontId="0" fillId="0" borderId="0"/>
    <xf numFmtId="0" fontId="1" fillId="0" borderId="0">
      <alignment horizontal="left" vertical="top" wrapText="1"/>
    </xf>
    <xf numFmtId="43" fontId="9" fillId="0" borderId="0" applyFont="0" applyFill="0" applyBorder="0" applyAlignment="0" applyProtection="0"/>
    <xf numFmtId="0" fontId="10" fillId="0" borderId="0"/>
    <xf numFmtId="0" fontId="13" fillId="0" borderId="0">
      <alignment horizontal="left" vertical="top" wrapText="1"/>
    </xf>
    <xf numFmtId="0" fontId="10" fillId="0" borderId="0"/>
    <xf numFmtId="0" fontId="1" fillId="0" borderId="0">
      <alignment horizontal="left" vertical="top" wrapText="1"/>
    </xf>
    <xf numFmtId="0" fontId="1" fillId="0" borderId="0">
      <alignment horizontal="left" vertical="top" wrapText="1"/>
    </xf>
    <xf numFmtId="0" fontId="9" fillId="0" borderId="0"/>
    <xf numFmtId="43" fontId="9" fillId="0" borderId="0" applyFont="0" applyFill="0" applyBorder="0" applyAlignment="0" applyProtection="0"/>
  </cellStyleXfs>
  <cellXfs count="398">
    <xf numFmtId="0" fontId="0" fillId="0" borderId="0" xfId="0"/>
    <xf numFmtId="0" fontId="1" fillId="0" borderId="0" xfId="1">
      <alignment horizontal="left" vertical="top" wrapText="1"/>
    </xf>
    <xf numFmtId="0" fontId="5" fillId="3" borderId="1" xfId="1" applyFont="1" applyFill="1" applyBorder="1" applyAlignment="1" applyProtection="1">
      <alignment horizontal="left" vertical="top" wrapText="1" readingOrder="1"/>
    </xf>
    <xf numFmtId="0" fontId="2" fillId="3" borderId="1" xfId="1" applyFont="1" applyFill="1" applyBorder="1" applyAlignment="1" applyProtection="1">
      <alignment horizontal="center" vertical="top" wrapText="1" readingOrder="1"/>
    </xf>
    <xf numFmtId="0" fontId="6" fillId="4" borderId="2" xfId="1" applyFont="1" applyFill="1" applyBorder="1" applyAlignment="1" applyProtection="1">
      <alignment horizontal="left" vertical="top" wrapText="1" readingOrder="1"/>
    </xf>
    <xf numFmtId="0" fontId="6" fillId="4" borderId="2" xfId="1" applyFont="1" applyFill="1" applyBorder="1" applyAlignment="1" applyProtection="1">
      <alignment horizontal="center" vertical="top" wrapText="1" readingOrder="1"/>
    </xf>
    <xf numFmtId="3" fontId="6" fillId="4" borderId="2" xfId="1" applyNumberFormat="1" applyFont="1" applyFill="1" applyBorder="1" applyAlignment="1" applyProtection="1">
      <alignment horizontal="right" vertical="top" wrapText="1" readingOrder="1"/>
    </xf>
    <xf numFmtId="164" fontId="7" fillId="4" borderId="3" xfId="1" applyNumberFormat="1" applyFont="1" applyFill="1" applyBorder="1" applyAlignment="1" applyProtection="1">
      <alignment horizontal="right" vertical="top" wrapText="1" readingOrder="1"/>
    </xf>
    <xf numFmtId="0" fontId="8" fillId="0" borderId="1" xfId="1" applyFont="1" applyBorder="1">
      <alignment horizontal="left" vertical="top" wrapText="1"/>
    </xf>
    <xf numFmtId="0" fontId="8" fillId="5" borderId="1" xfId="1" applyFont="1" applyFill="1" applyBorder="1">
      <alignment horizontal="left" vertical="top" wrapText="1"/>
    </xf>
    <xf numFmtId="0" fontId="1" fillId="0" borderId="1" xfId="1" applyBorder="1">
      <alignment horizontal="left" vertical="top" wrapText="1"/>
    </xf>
    <xf numFmtId="0" fontId="3" fillId="3" borderId="2" xfId="1" applyFont="1" applyFill="1" applyBorder="1" applyAlignment="1" applyProtection="1">
      <alignment horizontal="center" vertical="top" wrapText="1" readingOrder="1"/>
    </xf>
    <xf numFmtId="0" fontId="4" fillId="3" borderId="2" xfId="1" applyFont="1" applyFill="1" applyBorder="1" applyAlignment="1" applyProtection="1">
      <alignment horizontal="left" vertical="top" wrapText="1" readingOrder="1"/>
    </xf>
    <xf numFmtId="0" fontId="11" fillId="7" borderId="8" xfId="3" applyFont="1" applyFill="1" applyBorder="1" applyAlignment="1">
      <alignment horizontal="center"/>
    </xf>
    <xf numFmtId="0" fontId="11" fillId="7" borderId="9" xfId="3" applyFont="1" applyFill="1" applyBorder="1" applyAlignment="1">
      <alignment horizontal="center"/>
    </xf>
    <xf numFmtId="0" fontId="12" fillId="0" borderId="0" xfId="0" applyFont="1"/>
    <xf numFmtId="0" fontId="14" fillId="4" borderId="2" xfId="4" applyFont="1" applyFill="1" applyBorder="1" applyAlignment="1" applyProtection="1">
      <alignment horizontal="left" vertical="top" wrapText="1" readingOrder="1"/>
    </xf>
    <xf numFmtId="0" fontId="16" fillId="0" borderId="1" xfId="0" applyFont="1" applyBorder="1" applyAlignment="1">
      <alignment horizontal="center"/>
    </xf>
    <xf numFmtId="49" fontId="17" fillId="0" borderId="1" xfId="0" quotePrefix="1" applyNumberFormat="1" applyFont="1" applyBorder="1" applyAlignment="1">
      <alignment horizontal="left"/>
    </xf>
    <xf numFmtId="166" fontId="17" fillId="0" borderId="1" xfId="0" applyNumberFormat="1" applyFont="1" applyBorder="1" applyAlignment="1">
      <alignment horizontal="right"/>
    </xf>
    <xf numFmtId="167" fontId="17" fillId="0" borderId="1" xfId="0" applyNumberFormat="1" applyFont="1" applyBorder="1" applyAlignment="1">
      <alignment horizontal="right"/>
    </xf>
    <xf numFmtId="49" fontId="18" fillId="0" borderId="1" xfId="0" quotePrefix="1" applyNumberFormat="1" applyFont="1" applyBorder="1" applyAlignment="1">
      <alignment horizontal="left"/>
    </xf>
    <xf numFmtId="166" fontId="18" fillId="0" borderId="1" xfId="0" applyNumberFormat="1" applyFont="1" applyBorder="1" applyAlignment="1">
      <alignment horizontal="right"/>
    </xf>
    <xf numFmtId="167" fontId="18" fillId="0" borderId="1" xfId="0" applyNumberFormat="1" applyFont="1" applyBorder="1" applyAlignment="1">
      <alignment horizontal="right"/>
    </xf>
    <xf numFmtId="0" fontId="29" fillId="8" borderId="11" xfId="0" applyFont="1" applyFill="1" applyBorder="1" applyAlignment="1">
      <alignment horizontal="center" wrapText="1"/>
    </xf>
    <xf numFmtId="0" fontId="25" fillId="8" borderId="0" xfId="0" applyFont="1" applyFill="1" applyAlignment="1">
      <alignment horizontal="right" wrapText="1"/>
    </xf>
    <xf numFmtId="0" fontId="20" fillId="8" borderId="0" xfId="0" applyFont="1" applyFill="1"/>
    <xf numFmtId="0" fontId="24" fillId="8" borderId="0" xfId="0" applyFont="1" applyFill="1" applyAlignment="1">
      <alignment horizontal="right" wrapText="1"/>
    </xf>
    <xf numFmtId="0" fontId="30" fillId="7" borderId="8" xfId="5" applyFont="1" applyFill="1" applyBorder="1" applyAlignment="1">
      <alignment horizontal="center"/>
    </xf>
    <xf numFmtId="0" fontId="30" fillId="0" borderId="18" xfId="5" applyFont="1" applyFill="1" applyBorder="1" applyAlignment="1">
      <alignment wrapText="1"/>
    </xf>
    <xf numFmtId="2" fontId="30" fillId="0" borderId="18" xfId="5" applyNumberFormat="1" applyFont="1" applyFill="1" applyBorder="1" applyAlignment="1">
      <alignment horizontal="right" wrapText="1"/>
    </xf>
    <xf numFmtId="0" fontId="28" fillId="8" borderId="0" xfId="0" applyFont="1" applyFill="1" applyAlignment="1">
      <alignment horizontal="right" wrapText="1"/>
    </xf>
    <xf numFmtId="0" fontId="19" fillId="8" borderId="0" xfId="0" applyFont="1" applyFill="1" applyAlignment="1">
      <alignment wrapText="1"/>
    </xf>
    <xf numFmtId="0" fontId="20" fillId="8" borderId="0" xfId="0" applyFont="1" applyFill="1" applyAlignment="1"/>
    <xf numFmtId="0" fontId="20" fillId="8" borderId="0" xfId="0" applyFont="1" applyFill="1" applyAlignment="1">
      <alignment horizontal="center"/>
    </xf>
    <xf numFmtId="0" fontId="21" fillId="8" borderId="0" xfId="0" applyFont="1" applyFill="1" applyAlignment="1">
      <alignment wrapText="1"/>
    </xf>
    <xf numFmtId="0" fontId="22" fillId="8" borderId="0" xfId="0" applyFont="1" applyFill="1" applyAlignment="1">
      <alignment wrapText="1"/>
    </xf>
    <xf numFmtId="0" fontId="21" fillId="8" borderId="0" xfId="0" applyFont="1" applyFill="1" applyAlignment="1">
      <alignment horizontal="center"/>
    </xf>
    <xf numFmtId="0" fontId="23" fillId="8" borderId="10" xfId="0" applyFont="1" applyFill="1" applyBorder="1" applyAlignment="1">
      <alignment horizontal="center" wrapText="1"/>
    </xf>
    <xf numFmtId="0" fontId="24" fillId="8" borderId="13" xfId="0" applyFont="1" applyFill="1" applyBorder="1" applyAlignment="1">
      <alignment horizontal="left" wrapText="1"/>
    </xf>
    <xf numFmtId="0" fontId="24" fillId="8" borderId="0" xfId="0" applyFont="1" applyFill="1" applyAlignment="1">
      <alignment horizontal="left" wrapText="1"/>
    </xf>
    <xf numFmtId="0" fontId="24" fillId="8" borderId="14" xfId="0" applyFont="1" applyFill="1" applyBorder="1" applyAlignment="1">
      <alignment horizontal="right" wrapText="1"/>
    </xf>
    <xf numFmtId="0" fontId="25" fillId="8" borderId="13" xfId="0" applyFont="1" applyFill="1" applyBorder="1" applyAlignment="1">
      <alignment horizontal="left" wrapText="1"/>
    </xf>
    <xf numFmtId="0" fontId="25" fillId="8" borderId="0" xfId="0" applyFont="1" applyFill="1" applyAlignment="1">
      <alignment horizontal="left" wrapText="1"/>
    </xf>
    <xf numFmtId="4" fontId="25" fillId="8" borderId="0" xfId="0" applyNumberFormat="1" applyFont="1" applyFill="1" applyAlignment="1">
      <alignment horizontal="right" wrapText="1"/>
    </xf>
    <xf numFmtId="4" fontId="26" fillId="8" borderId="0" xfId="0" applyNumberFormat="1" applyFont="1" applyFill="1" applyAlignment="1">
      <alignment horizontal="right" wrapText="1"/>
    </xf>
    <xf numFmtId="4" fontId="27" fillId="8" borderId="0" xfId="0" applyNumberFormat="1" applyFont="1" applyFill="1" applyAlignment="1">
      <alignment horizontal="right" wrapText="1"/>
    </xf>
    <xf numFmtId="0" fontId="25" fillId="8" borderId="14" xfId="0" applyFont="1" applyFill="1" applyBorder="1" applyAlignment="1">
      <alignment horizontal="right" wrapText="1"/>
    </xf>
    <xf numFmtId="0" fontId="26" fillId="8" borderId="0" xfId="0" applyFont="1" applyFill="1" applyAlignment="1">
      <alignment horizontal="right" wrapText="1"/>
    </xf>
    <xf numFmtId="0" fontId="27" fillId="8" borderId="0" xfId="0" applyFont="1" applyFill="1" applyAlignment="1">
      <alignment horizontal="right" wrapText="1"/>
    </xf>
    <xf numFmtId="4" fontId="24" fillId="8" borderId="0" xfId="0" applyNumberFormat="1" applyFont="1" applyFill="1" applyAlignment="1">
      <alignment horizontal="right" wrapText="1"/>
    </xf>
    <xf numFmtId="0" fontId="28" fillId="8" borderId="13" xfId="0" applyFont="1" applyFill="1" applyBorder="1" applyAlignment="1">
      <alignment horizontal="left" wrapText="1"/>
    </xf>
    <xf numFmtId="0" fontId="28" fillId="8" borderId="0" xfId="0" applyFont="1" applyFill="1" applyAlignment="1">
      <alignment horizontal="left" wrapText="1"/>
    </xf>
    <xf numFmtId="4" fontId="28" fillId="8" borderId="0" xfId="0" applyNumberFormat="1" applyFont="1" applyFill="1" applyAlignment="1">
      <alignment horizontal="right" wrapText="1"/>
    </xf>
    <xf numFmtId="0" fontId="28" fillId="8" borderId="14" xfId="0" applyFont="1" applyFill="1" applyBorder="1" applyAlignment="1">
      <alignment horizontal="right" wrapText="1"/>
    </xf>
    <xf numFmtId="0" fontId="20" fillId="8" borderId="15" xfId="0" applyFont="1" applyFill="1" applyBorder="1" applyAlignment="1">
      <alignment horizontal="left" wrapText="1"/>
    </xf>
    <xf numFmtId="0" fontId="20" fillId="8" borderId="16" xfId="0" applyFont="1" applyFill="1" applyBorder="1" applyAlignment="1">
      <alignment horizontal="left" wrapText="1"/>
    </xf>
    <xf numFmtId="0" fontId="20" fillId="8" borderId="16" xfId="0" applyFont="1" applyFill="1" applyBorder="1" applyAlignment="1">
      <alignment horizontal="right" wrapText="1"/>
    </xf>
    <xf numFmtId="0" fontId="20" fillId="8" borderId="17" xfId="0" applyFont="1" applyFill="1" applyBorder="1" applyAlignment="1">
      <alignment horizontal="right" wrapText="1"/>
    </xf>
    <xf numFmtId="0" fontId="29" fillId="8" borderId="12" xfId="0" applyFont="1" applyFill="1" applyBorder="1" applyAlignment="1">
      <alignment horizontal="center" wrapText="1"/>
    </xf>
    <xf numFmtId="0" fontId="31" fillId="8" borderId="0" xfId="0" applyFont="1" applyFill="1" applyAlignment="1">
      <alignment wrapText="1"/>
    </xf>
    <xf numFmtId="0" fontId="32" fillId="8" borderId="0" xfId="0" applyFont="1" applyFill="1" applyAlignment="1"/>
    <xf numFmtId="0" fontId="32" fillId="8" borderId="0" xfId="0" applyFont="1" applyFill="1"/>
    <xf numFmtId="0" fontId="32" fillId="8" borderId="0" xfId="0" applyFont="1" applyFill="1" applyAlignment="1">
      <alignment horizontal="center"/>
    </xf>
    <xf numFmtId="0" fontId="33" fillId="8" borderId="0" xfId="0" applyFont="1" applyFill="1" applyAlignment="1">
      <alignment wrapText="1"/>
    </xf>
    <xf numFmtId="0" fontId="34" fillId="8" borderId="0" xfId="0" applyFont="1" applyFill="1" applyAlignment="1">
      <alignment wrapText="1"/>
    </xf>
    <xf numFmtId="0" fontId="33" fillId="8" borderId="0" xfId="0" applyFont="1" applyFill="1" applyAlignment="1">
      <alignment horizontal="center"/>
    </xf>
    <xf numFmtId="0" fontId="35" fillId="8" borderId="10" xfId="0" applyFont="1" applyFill="1" applyBorder="1" applyAlignment="1">
      <alignment horizontal="left" wrapText="1"/>
    </xf>
    <xf numFmtId="0" fontId="35" fillId="8" borderId="11" xfId="0" applyFont="1" applyFill="1" applyBorder="1" applyAlignment="1">
      <alignment horizontal="left" wrapText="1"/>
    </xf>
    <xf numFmtId="0" fontId="36" fillId="8" borderId="11" xfId="0" applyFont="1" applyFill="1" applyBorder="1" applyAlignment="1">
      <alignment horizontal="center" wrapText="1"/>
    </xf>
    <xf numFmtId="0" fontId="35" fillId="8" borderId="12" xfId="0" applyFont="1" applyFill="1" applyBorder="1" applyAlignment="1">
      <alignment horizontal="left" wrapText="1"/>
    </xf>
    <xf numFmtId="0" fontId="37" fillId="8" borderId="13" xfId="0" applyFont="1" applyFill="1" applyBorder="1" applyAlignment="1">
      <alignment horizontal="left" wrapText="1"/>
    </xf>
    <xf numFmtId="0" fontId="37" fillId="8" borderId="0" xfId="0" applyFont="1" applyFill="1" applyAlignment="1">
      <alignment horizontal="left" wrapText="1"/>
    </xf>
    <xf numFmtId="0" fontId="37" fillId="8" borderId="0" xfId="0" applyFont="1" applyFill="1" applyAlignment="1">
      <alignment horizontal="right" wrapText="1"/>
    </xf>
    <xf numFmtId="0" fontId="37" fillId="8" borderId="14" xfId="0" applyFont="1" applyFill="1" applyBorder="1" applyAlignment="1">
      <alignment horizontal="right" wrapText="1"/>
    </xf>
    <xf numFmtId="0" fontId="38" fillId="8" borderId="13" xfId="0" applyFont="1" applyFill="1" applyBorder="1" applyAlignment="1">
      <alignment horizontal="left" wrapText="1"/>
    </xf>
    <xf numFmtId="0" fontId="38" fillId="8" borderId="0" xfId="0" applyFont="1" applyFill="1" applyAlignment="1">
      <alignment horizontal="left" wrapText="1"/>
    </xf>
    <xf numFmtId="0" fontId="38" fillId="8" borderId="0" xfId="0" applyFont="1" applyFill="1" applyAlignment="1">
      <alignment horizontal="right" wrapText="1"/>
    </xf>
    <xf numFmtId="0" fontId="38" fillId="8" borderId="14" xfId="0" applyFont="1" applyFill="1" applyBorder="1" applyAlignment="1">
      <alignment horizontal="right" wrapText="1"/>
    </xf>
    <xf numFmtId="4" fontId="38" fillId="8" borderId="0" xfId="0" applyNumberFormat="1" applyFont="1" applyFill="1" applyAlignment="1">
      <alignment horizontal="right" wrapText="1"/>
    </xf>
    <xf numFmtId="0" fontId="39" fillId="8" borderId="0" xfId="0" applyFont="1" applyFill="1" applyAlignment="1">
      <alignment horizontal="right" wrapText="1"/>
    </xf>
    <xf numFmtId="4" fontId="40" fillId="8" borderId="0" xfId="0" applyNumberFormat="1" applyFont="1" applyFill="1" applyAlignment="1">
      <alignment horizontal="right" wrapText="1"/>
    </xf>
    <xf numFmtId="0" fontId="40" fillId="8" borderId="0" xfId="0" applyFont="1" applyFill="1" applyAlignment="1">
      <alignment horizontal="right" wrapText="1"/>
    </xf>
    <xf numFmtId="4" fontId="39" fillId="8" borderId="0" xfId="0" applyNumberFormat="1" applyFont="1" applyFill="1" applyAlignment="1">
      <alignment horizontal="right" wrapText="1"/>
    </xf>
    <xf numFmtId="4" fontId="37" fillId="8" borderId="0" xfId="0" applyNumberFormat="1" applyFont="1" applyFill="1" applyAlignment="1">
      <alignment horizontal="right" wrapText="1"/>
    </xf>
    <xf numFmtId="0" fontId="41" fillId="8" borderId="13" xfId="0" applyFont="1" applyFill="1" applyBorder="1" applyAlignment="1">
      <alignment horizontal="left" wrapText="1"/>
    </xf>
    <xf numFmtId="0" fontId="41" fillId="8" borderId="0" xfId="0" applyFont="1" applyFill="1" applyAlignment="1">
      <alignment horizontal="left" wrapText="1"/>
    </xf>
    <xf numFmtId="4" fontId="41" fillId="8" borderId="0" xfId="0" applyNumberFormat="1" applyFont="1" applyFill="1" applyAlignment="1">
      <alignment horizontal="right" wrapText="1"/>
    </xf>
    <xf numFmtId="0" fontId="41" fillId="8" borderId="0" xfId="0" applyFont="1" applyFill="1" applyAlignment="1">
      <alignment horizontal="right" wrapText="1"/>
    </xf>
    <xf numFmtId="0" fontId="41" fillId="8" borderId="14" xfId="0" applyFont="1" applyFill="1" applyBorder="1" applyAlignment="1">
      <alignment horizontal="right" wrapText="1"/>
    </xf>
    <xf numFmtId="0" fontId="32" fillId="8" borderId="15" xfId="0" applyFont="1" applyFill="1" applyBorder="1" applyAlignment="1">
      <alignment horizontal="left" wrapText="1"/>
    </xf>
    <xf numFmtId="0" fontId="32" fillId="8" borderId="16" xfId="0" applyFont="1" applyFill="1" applyBorder="1" applyAlignment="1">
      <alignment horizontal="left" wrapText="1"/>
    </xf>
    <xf numFmtId="0" fontId="32" fillId="8" borderId="16" xfId="0" applyFont="1" applyFill="1" applyBorder="1" applyAlignment="1">
      <alignment horizontal="right" wrapText="1"/>
    </xf>
    <xf numFmtId="0" fontId="32" fillId="8" borderId="17" xfId="0" applyFont="1" applyFill="1" applyBorder="1" applyAlignment="1">
      <alignment horizontal="right" wrapText="1"/>
    </xf>
    <xf numFmtId="0" fontId="29" fillId="8" borderId="10" xfId="0" applyFont="1" applyFill="1" applyBorder="1" applyAlignment="1">
      <alignment horizontal="center" wrapText="1"/>
    </xf>
    <xf numFmtId="0" fontId="19" fillId="9" borderId="0" xfId="0" applyFont="1" applyFill="1" applyAlignment="1">
      <alignment wrapText="1"/>
    </xf>
    <xf numFmtId="0" fontId="20" fillId="9" borderId="0" xfId="0" applyFont="1" applyFill="1" applyAlignment="1"/>
    <xf numFmtId="0" fontId="20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 applyAlignment="1">
      <alignment wrapText="1"/>
    </xf>
    <xf numFmtId="0" fontId="22" fillId="9" borderId="0" xfId="0" applyFont="1" applyFill="1" applyAlignment="1">
      <alignment wrapText="1"/>
    </xf>
    <xf numFmtId="0" fontId="23" fillId="10" borderId="10" xfId="0" applyFont="1" applyFill="1" applyBorder="1" applyAlignment="1">
      <alignment horizontal="center" wrapText="1"/>
    </xf>
    <xf numFmtId="0" fontId="23" fillId="10" borderId="11" xfId="0" applyFont="1" applyFill="1" applyBorder="1" applyAlignment="1">
      <alignment horizontal="center" wrapText="1"/>
    </xf>
    <xf numFmtId="0" fontId="23" fillId="10" borderId="12" xfId="0" applyFont="1" applyFill="1" applyBorder="1" applyAlignment="1">
      <alignment horizontal="center" wrapText="1"/>
    </xf>
    <xf numFmtId="0" fontId="42" fillId="11" borderId="13" xfId="0" applyFont="1" applyFill="1" applyBorder="1" applyAlignment="1">
      <alignment horizontal="left" wrapText="1"/>
    </xf>
    <xf numFmtId="0" fontId="24" fillId="11" borderId="0" xfId="0" applyFont="1" applyFill="1" applyAlignment="1">
      <alignment horizontal="left" wrapText="1"/>
    </xf>
    <xf numFmtId="0" fontId="42" fillId="11" borderId="0" xfId="0" applyFont="1" applyFill="1" applyAlignment="1">
      <alignment horizontal="left" wrapText="1"/>
    </xf>
    <xf numFmtId="0" fontId="42" fillId="11" borderId="0" xfId="0" applyFont="1" applyFill="1" applyAlignment="1">
      <alignment horizontal="right" wrapText="1"/>
    </xf>
    <xf numFmtId="0" fontId="42" fillId="11" borderId="14" xfId="0" applyFont="1" applyFill="1" applyBorder="1" applyAlignment="1">
      <alignment horizontal="right" wrapText="1"/>
    </xf>
    <xf numFmtId="0" fontId="42" fillId="12" borderId="13" xfId="0" applyFont="1" applyFill="1" applyBorder="1" applyAlignment="1">
      <alignment horizontal="left" wrapText="1"/>
    </xf>
    <xf numFmtId="0" fontId="42" fillId="12" borderId="0" xfId="0" applyFont="1" applyFill="1" applyAlignment="1">
      <alignment horizontal="left" wrapText="1"/>
    </xf>
    <xf numFmtId="0" fontId="24" fillId="12" borderId="0" xfId="0" applyFont="1" applyFill="1" applyAlignment="1">
      <alignment horizontal="left" wrapText="1"/>
    </xf>
    <xf numFmtId="0" fontId="42" fillId="12" borderId="0" xfId="0" applyFont="1" applyFill="1" applyAlignment="1">
      <alignment horizontal="right" wrapText="1"/>
    </xf>
    <xf numFmtId="0" fontId="42" fillId="12" borderId="14" xfId="0" applyFont="1" applyFill="1" applyBorder="1" applyAlignment="1">
      <alignment horizontal="right" wrapText="1"/>
    </xf>
    <xf numFmtId="0" fontId="25" fillId="11" borderId="13" xfId="0" applyFont="1" applyFill="1" applyBorder="1" applyAlignment="1">
      <alignment horizontal="left" wrapText="1"/>
    </xf>
    <xf numFmtId="0" fontId="25" fillId="11" borderId="0" xfId="0" applyFont="1" applyFill="1" applyAlignment="1">
      <alignment horizontal="left" wrapText="1"/>
    </xf>
    <xf numFmtId="3" fontId="25" fillId="11" borderId="0" xfId="0" applyNumberFormat="1" applyFont="1" applyFill="1" applyAlignment="1">
      <alignment horizontal="right" wrapText="1"/>
    </xf>
    <xf numFmtId="0" fontId="25" fillId="11" borderId="0" xfId="0" applyFont="1" applyFill="1" applyAlignment="1">
      <alignment horizontal="right" wrapText="1"/>
    </xf>
    <xf numFmtId="0" fontId="43" fillId="11" borderId="0" xfId="0" applyFont="1" applyFill="1" applyAlignment="1">
      <alignment horizontal="right" wrapText="1"/>
    </xf>
    <xf numFmtId="0" fontId="43" fillId="11" borderId="14" xfId="0" applyFont="1" applyFill="1" applyBorder="1" applyAlignment="1">
      <alignment horizontal="right" wrapText="1"/>
    </xf>
    <xf numFmtId="0" fontId="25" fillId="12" borderId="13" xfId="0" applyFont="1" applyFill="1" applyBorder="1" applyAlignment="1">
      <alignment horizontal="left" wrapText="1"/>
    </xf>
    <xf numFmtId="0" fontId="25" fillId="12" borderId="0" xfId="0" applyFont="1" applyFill="1" applyAlignment="1">
      <alignment horizontal="left" wrapText="1"/>
    </xf>
    <xf numFmtId="3" fontId="25" fillId="12" borderId="0" xfId="0" applyNumberFormat="1" applyFont="1" applyFill="1" applyAlignment="1">
      <alignment horizontal="right" wrapText="1"/>
    </xf>
    <xf numFmtId="0" fontId="25" fillId="12" borderId="0" xfId="0" applyFont="1" applyFill="1" applyAlignment="1">
      <alignment horizontal="right" wrapText="1"/>
    </xf>
    <xf numFmtId="0" fontId="43" fillId="12" borderId="0" xfId="0" applyFont="1" applyFill="1" applyAlignment="1">
      <alignment horizontal="right" wrapText="1"/>
    </xf>
    <xf numFmtId="0" fontId="43" fillId="12" borderId="14" xfId="0" applyFont="1" applyFill="1" applyBorder="1" applyAlignment="1">
      <alignment horizontal="right" wrapText="1"/>
    </xf>
    <xf numFmtId="0" fontId="24" fillId="12" borderId="0" xfId="0" applyFont="1" applyFill="1" applyAlignment="1">
      <alignment horizontal="right" wrapText="1"/>
    </xf>
    <xf numFmtId="0" fontId="22" fillId="12" borderId="0" xfId="0" applyFont="1" applyFill="1" applyAlignment="1">
      <alignment horizontal="right" wrapText="1"/>
    </xf>
    <xf numFmtId="4" fontId="22" fillId="12" borderId="0" xfId="0" applyNumberFormat="1" applyFont="1" applyFill="1" applyAlignment="1">
      <alignment horizontal="right" wrapText="1"/>
    </xf>
    <xf numFmtId="3" fontId="22" fillId="12" borderId="0" xfId="0" applyNumberFormat="1" applyFont="1" applyFill="1" applyAlignment="1">
      <alignment horizontal="right" wrapText="1"/>
    </xf>
    <xf numFmtId="0" fontId="22" fillId="11" borderId="0" xfId="0" applyFont="1" applyFill="1" applyAlignment="1">
      <alignment horizontal="right" wrapText="1"/>
    </xf>
    <xf numFmtId="4" fontId="22" fillId="11" borderId="0" xfId="0" applyNumberFormat="1" applyFont="1" applyFill="1" applyAlignment="1">
      <alignment horizontal="right" wrapText="1"/>
    </xf>
    <xf numFmtId="3" fontId="22" fillId="11" borderId="0" xfId="0" applyNumberFormat="1" applyFont="1" applyFill="1" applyAlignment="1">
      <alignment horizontal="right" wrapText="1"/>
    </xf>
    <xf numFmtId="0" fontId="24" fillId="12" borderId="13" xfId="0" applyFont="1" applyFill="1" applyBorder="1" applyAlignment="1">
      <alignment horizontal="left" wrapText="1"/>
    </xf>
    <xf numFmtId="4" fontId="42" fillId="12" borderId="0" xfId="0" applyNumberFormat="1" applyFont="1" applyFill="1" applyAlignment="1">
      <alignment horizontal="right" wrapText="1"/>
    </xf>
    <xf numFmtId="3" fontId="42" fillId="12" borderId="0" xfId="0" applyNumberFormat="1" applyFont="1" applyFill="1" applyAlignment="1">
      <alignment horizontal="right" wrapText="1"/>
    </xf>
    <xf numFmtId="0" fontId="24" fillId="11" borderId="13" xfId="0" applyFont="1" applyFill="1" applyBorder="1" applyAlignment="1">
      <alignment horizontal="left" wrapText="1"/>
    </xf>
    <xf numFmtId="0" fontId="24" fillId="11" borderId="0" xfId="0" applyFont="1" applyFill="1" applyAlignment="1">
      <alignment horizontal="right" wrapText="1"/>
    </xf>
    <xf numFmtId="4" fontId="42" fillId="11" borderId="0" xfId="0" applyNumberFormat="1" applyFont="1" applyFill="1" applyAlignment="1">
      <alignment horizontal="right" wrapText="1"/>
    </xf>
    <xf numFmtId="3" fontId="42" fillId="11" borderId="0" xfId="0" applyNumberFormat="1" applyFont="1" applyFill="1" applyAlignment="1">
      <alignment horizontal="right" wrapText="1"/>
    </xf>
    <xf numFmtId="3" fontId="43" fillId="11" borderId="0" xfId="0" applyNumberFormat="1" applyFont="1" applyFill="1" applyAlignment="1">
      <alignment horizontal="right" wrapText="1"/>
    </xf>
    <xf numFmtId="4" fontId="28" fillId="11" borderId="0" xfId="0" applyNumberFormat="1" applyFont="1" applyFill="1" applyAlignment="1">
      <alignment horizontal="right" wrapText="1"/>
    </xf>
    <xf numFmtId="0" fontId="28" fillId="11" borderId="0" xfId="0" applyFont="1" applyFill="1" applyAlignment="1">
      <alignment horizontal="right" wrapText="1"/>
    </xf>
    <xf numFmtId="3" fontId="28" fillId="11" borderId="0" xfId="0" applyNumberFormat="1" applyFont="1" applyFill="1" applyAlignment="1">
      <alignment horizontal="right" wrapText="1"/>
    </xf>
    <xf numFmtId="3" fontId="44" fillId="11" borderId="0" xfId="0" applyNumberFormat="1" applyFont="1" applyFill="1" applyAlignment="1">
      <alignment horizontal="right" wrapText="1"/>
    </xf>
    <xf numFmtId="0" fontId="44" fillId="11" borderId="0" xfId="0" applyFont="1" applyFill="1" applyAlignment="1">
      <alignment horizontal="right" wrapText="1"/>
    </xf>
    <xf numFmtId="0" fontId="25" fillId="11" borderId="14" xfId="0" applyFont="1" applyFill="1" applyBorder="1" applyAlignment="1">
      <alignment horizontal="right" wrapText="1"/>
    </xf>
    <xf numFmtId="3" fontId="24" fillId="11" borderId="0" xfId="0" applyNumberFormat="1" applyFont="1" applyFill="1" applyAlignment="1">
      <alignment horizontal="right" wrapText="1"/>
    </xf>
    <xf numFmtId="0" fontId="24" fillId="11" borderId="14" xfId="0" applyFont="1" applyFill="1" applyBorder="1" applyAlignment="1">
      <alignment horizontal="right" wrapText="1"/>
    </xf>
    <xf numFmtId="3" fontId="24" fillId="12" borderId="0" xfId="0" applyNumberFormat="1" applyFont="1" applyFill="1" applyAlignment="1">
      <alignment horizontal="right" wrapText="1"/>
    </xf>
    <xf numFmtId="0" fontId="24" fillId="12" borderId="14" xfId="0" applyFont="1" applyFill="1" applyBorder="1" applyAlignment="1">
      <alignment horizontal="right" wrapText="1"/>
    </xf>
    <xf numFmtId="0" fontId="44" fillId="12" borderId="0" xfId="0" applyFont="1" applyFill="1" applyAlignment="1">
      <alignment horizontal="right" wrapText="1"/>
    </xf>
    <xf numFmtId="3" fontId="44" fillId="12" borderId="0" xfId="0" applyNumberFormat="1" applyFont="1" applyFill="1" applyAlignment="1">
      <alignment horizontal="right" wrapText="1"/>
    </xf>
    <xf numFmtId="4" fontId="28" fillId="12" borderId="0" xfId="0" applyNumberFormat="1" applyFont="1" applyFill="1" applyAlignment="1">
      <alignment horizontal="right" wrapText="1"/>
    </xf>
    <xf numFmtId="0" fontId="25" fillId="12" borderId="14" xfId="0" applyFont="1" applyFill="1" applyBorder="1" applyAlignment="1">
      <alignment horizontal="right" wrapText="1"/>
    </xf>
    <xf numFmtId="3" fontId="43" fillId="12" borderId="0" xfId="0" applyNumberFormat="1" applyFont="1" applyFill="1" applyAlignment="1">
      <alignment horizontal="right" wrapText="1"/>
    </xf>
    <xf numFmtId="0" fontId="28" fillId="12" borderId="0" xfId="0" applyFont="1" applyFill="1" applyAlignment="1">
      <alignment horizontal="right" wrapText="1"/>
    </xf>
    <xf numFmtId="3" fontId="28" fillId="12" borderId="0" xfId="0" applyNumberFormat="1" applyFont="1" applyFill="1" applyAlignment="1">
      <alignment horizontal="right" wrapText="1"/>
    </xf>
    <xf numFmtId="0" fontId="28" fillId="12" borderId="13" xfId="0" applyFont="1" applyFill="1" applyBorder="1" applyAlignment="1">
      <alignment horizontal="left" wrapText="1"/>
    </xf>
    <xf numFmtId="0" fontId="28" fillId="12" borderId="0" xfId="0" applyFont="1" applyFill="1" applyAlignment="1">
      <alignment horizontal="left" wrapText="1"/>
    </xf>
    <xf numFmtId="4" fontId="28" fillId="12" borderId="14" xfId="0" applyNumberFormat="1" applyFont="1" applyFill="1" applyBorder="1" applyAlignment="1">
      <alignment horizontal="right" wrapText="1"/>
    </xf>
    <xf numFmtId="0" fontId="45" fillId="11" borderId="15" xfId="0" applyFont="1" applyFill="1" applyBorder="1" applyAlignment="1">
      <alignment horizontal="left" wrapText="1"/>
    </xf>
    <xf numFmtId="0" fontId="45" fillId="11" borderId="16" xfId="0" applyFont="1" applyFill="1" applyBorder="1" applyAlignment="1">
      <alignment horizontal="left" wrapText="1"/>
    </xf>
    <xf numFmtId="0" fontId="45" fillId="11" borderId="16" xfId="0" applyFont="1" applyFill="1" applyBorder="1" applyAlignment="1">
      <alignment horizontal="right" wrapText="1"/>
    </xf>
    <xf numFmtId="0" fontId="45" fillId="11" borderId="17" xfId="0" applyFont="1" applyFill="1" applyBorder="1" applyAlignment="1">
      <alignment horizontal="right" wrapText="1"/>
    </xf>
    <xf numFmtId="4" fontId="25" fillId="12" borderId="0" xfId="0" applyNumberFormat="1" applyFont="1" applyFill="1" applyAlignment="1">
      <alignment horizontal="right" wrapText="1"/>
    </xf>
    <xf numFmtId="4" fontId="24" fillId="12" borderId="0" xfId="0" applyNumberFormat="1" applyFont="1" applyFill="1" applyAlignment="1">
      <alignment horizontal="right" wrapText="1"/>
    </xf>
    <xf numFmtId="4" fontId="25" fillId="11" borderId="0" xfId="0" applyNumberFormat="1" applyFont="1" applyFill="1" applyAlignment="1">
      <alignment horizontal="right" wrapText="1"/>
    </xf>
    <xf numFmtId="4" fontId="24" fillId="11" borderId="0" xfId="0" applyNumberFormat="1" applyFont="1" applyFill="1" applyAlignment="1">
      <alignment horizontal="right" wrapText="1"/>
    </xf>
    <xf numFmtId="0" fontId="28" fillId="12" borderId="14" xfId="0" applyFont="1" applyFill="1" applyBorder="1" applyAlignment="1">
      <alignment horizontal="right" wrapText="1"/>
    </xf>
    <xf numFmtId="0" fontId="20" fillId="11" borderId="15" xfId="0" applyFont="1" applyFill="1" applyBorder="1" applyAlignment="1">
      <alignment horizontal="left" wrapText="1"/>
    </xf>
    <xf numFmtId="0" fontId="20" fillId="11" borderId="16" xfId="0" applyFont="1" applyFill="1" applyBorder="1" applyAlignment="1">
      <alignment horizontal="left" wrapText="1"/>
    </xf>
    <xf numFmtId="0" fontId="20" fillId="11" borderId="16" xfId="0" applyFont="1" applyFill="1" applyBorder="1" applyAlignment="1">
      <alignment horizontal="right" wrapText="1"/>
    </xf>
    <xf numFmtId="0" fontId="20" fillId="11" borderId="17" xfId="0" applyFont="1" applyFill="1" applyBorder="1" applyAlignment="1">
      <alignment horizontal="right" wrapText="1"/>
    </xf>
    <xf numFmtId="0" fontId="47" fillId="3" borderId="1" xfId="0" applyFont="1" applyFill="1" applyBorder="1"/>
    <xf numFmtId="17" fontId="47" fillId="3" borderId="1" xfId="0" applyNumberFormat="1" applyFont="1" applyFill="1" applyBorder="1"/>
    <xf numFmtId="0" fontId="0" fillId="0" borderId="1" xfId="0" applyBorder="1"/>
    <xf numFmtId="168" fontId="0" fillId="0" borderId="1" xfId="2" applyNumberFormat="1" applyFont="1" applyBorder="1"/>
    <xf numFmtId="0" fontId="46" fillId="0" borderId="1" xfId="0" applyFont="1" applyBorder="1"/>
    <xf numFmtId="168" fontId="46" fillId="0" borderId="1" xfId="2" applyNumberFormat="1" applyFont="1" applyBorder="1"/>
    <xf numFmtId="0" fontId="48" fillId="0" borderId="0" xfId="0" applyFont="1"/>
    <xf numFmtId="17" fontId="46" fillId="0" borderId="0" xfId="0" applyNumberFormat="1" applyFont="1" applyAlignment="1">
      <alignment horizontal="center"/>
    </xf>
    <xf numFmtId="0" fontId="0" fillId="2" borderId="0" xfId="0" applyFill="1"/>
    <xf numFmtId="0" fontId="46" fillId="13" borderId="0" xfId="0" applyFont="1" applyFill="1"/>
    <xf numFmtId="0" fontId="46" fillId="14" borderId="0" xfId="0" applyFont="1" applyFill="1"/>
    <xf numFmtId="0" fontId="49" fillId="13" borderId="0" xfId="0" applyFont="1" applyFill="1"/>
    <xf numFmtId="0" fontId="0" fillId="9" borderId="0" xfId="0" applyFill="1"/>
    <xf numFmtId="0" fontId="16" fillId="0" borderId="0" xfId="0" applyFont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2" borderId="20" xfId="0" applyFont="1" applyFill="1" applyBorder="1" applyAlignment="1">
      <alignment horizontal="center"/>
    </xf>
    <xf numFmtId="0" fontId="16" fillId="13" borderId="20" xfId="0" applyFont="1" applyFill="1" applyBorder="1" applyAlignment="1">
      <alignment horizontal="center"/>
    </xf>
    <xf numFmtId="0" fontId="16" fillId="13" borderId="21" xfId="0" applyFont="1" applyFill="1" applyBorder="1" applyAlignment="1">
      <alignment horizontal="center"/>
    </xf>
    <xf numFmtId="0" fontId="0" fillId="14" borderId="0" xfId="0" applyFill="1"/>
    <xf numFmtId="0" fontId="46" fillId="9" borderId="0" xfId="0" applyFont="1" applyFill="1"/>
    <xf numFmtId="169" fontId="28" fillId="12" borderId="0" xfId="0" applyNumberFormat="1" applyFont="1" applyFill="1" applyAlignment="1">
      <alignment horizontal="right" wrapText="1"/>
    </xf>
    <xf numFmtId="170" fontId="0" fillId="0" borderId="19" xfId="0" applyNumberFormat="1" applyBorder="1"/>
    <xf numFmtId="169" fontId="0" fillId="0" borderId="19" xfId="0" applyNumberFormat="1" applyBorder="1"/>
    <xf numFmtId="169" fontId="20" fillId="9" borderId="0" xfId="0" applyNumberFormat="1" applyFont="1" applyFill="1"/>
    <xf numFmtId="0" fontId="50" fillId="0" borderId="22" xfId="0" applyFont="1" applyFill="1" applyBorder="1" applyAlignment="1" applyProtection="1">
      <alignment vertical="center" wrapText="1"/>
    </xf>
    <xf numFmtId="0" fontId="50" fillId="0" borderId="23" xfId="0" applyFont="1" applyFill="1" applyBorder="1" applyAlignment="1" applyProtection="1">
      <alignment vertical="center" wrapText="1"/>
    </xf>
    <xf numFmtId="0" fontId="51" fillId="0" borderId="23" xfId="0" applyFont="1" applyFill="1" applyBorder="1" applyAlignment="1" applyProtection="1">
      <alignment vertical="center" wrapText="1"/>
    </xf>
    <xf numFmtId="0" fontId="48" fillId="0" borderId="19" xfId="0" applyFont="1" applyBorder="1"/>
    <xf numFmtId="15" fontId="48" fillId="0" borderId="19" xfId="0" applyNumberFormat="1" applyFont="1" applyBorder="1"/>
    <xf numFmtId="1" fontId="48" fillId="0" borderId="19" xfId="0" applyNumberFormat="1" applyFont="1" applyBorder="1"/>
    <xf numFmtId="49" fontId="17" fillId="0" borderId="19" xfId="0" quotePrefix="1" applyNumberFormat="1" applyFont="1" applyBorder="1" applyAlignment="1">
      <alignment horizontal="left"/>
    </xf>
    <xf numFmtId="166" fontId="17" fillId="0" borderId="19" xfId="0" applyNumberFormat="1" applyFont="1" applyBorder="1" applyAlignment="1">
      <alignment horizontal="right"/>
    </xf>
    <xf numFmtId="0" fontId="0" fillId="0" borderId="0" xfId="0" applyAlignment="1">
      <alignment vertical="center"/>
    </xf>
    <xf numFmtId="37" fontId="0" fillId="0" borderId="0" xfId="0" applyNumberFormat="1"/>
    <xf numFmtId="49" fontId="18" fillId="0" borderId="19" xfId="0" quotePrefix="1" applyNumberFormat="1" applyFont="1" applyBorder="1" applyAlignment="1">
      <alignment horizontal="left"/>
    </xf>
    <xf numFmtId="166" fontId="18" fillId="0" borderId="19" xfId="0" applyNumberFormat="1" applyFont="1" applyBorder="1" applyAlignment="1">
      <alignment horizontal="right"/>
    </xf>
    <xf numFmtId="0" fontId="0" fillId="0" borderId="0" xfId="0" applyFill="1" applyBorder="1"/>
    <xf numFmtId="1" fontId="0" fillId="0" borderId="0" xfId="0" applyNumberFormat="1"/>
    <xf numFmtId="37" fontId="0" fillId="0" borderId="0" xfId="2" applyNumberFormat="1" applyFont="1"/>
    <xf numFmtId="171" fontId="17" fillId="0" borderId="19" xfId="0" applyNumberFormat="1" applyFont="1" applyBorder="1" applyAlignment="1">
      <alignment horizontal="right"/>
    </xf>
    <xf numFmtId="0" fontId="52" fillId="0" borderId="0" xfId="0" applyFont="1"/>
    <xf numFmtId="169" fontId="0" fillId="0" borderId="0" xfId="0" applyNumberFormat="1"/>
    <xf numFmtId="172" fontId="0" fillId="0" borderId="0" xfId="0" applyNumberFormat="1"/>
    <xf numFmtId="0" fontId="46" fillId="0" borderId="0" xfId="0" applyFont="1"/>
    <xf numFmtId="0" fontId="53" fillId="6" borderId="19" xfId="0" applyFont="1" applyFill="1" applyBorder="1" applyAlignment="1" applyProtection="1">
      <alignment horizontal="center" vertical="center"/>
    </xf>
    <xf numFmtId="0" fontId="53" fillId="6" borderId="20" xfId="0" applyFont="1" applyFill="1" applyBorder="1" applyAlignment="1" applyProtection="1">
      <alignment horizontal="center" vertical="center"/>
    </xf>
    <xf numFmtId="2" fontId="50" fillId="0" borderId="23" xfId="0" applyNumberFormat="1" applyFont="1" applyFill="1" applyBorder="1" applyAlignment="1" applyProtection="1">
      <alignment horizontal="right" vertical="center" wrapText="1"/>
    </xf>
    <xf numFmtId="173" fontId="0" fillId="0" borderId="0" xfId="0" applyNumberFormat="1"/>
    <xf numFmtId="174" fontId="0" fillId="0" borderId="0" xfId="0" applyNumberFormat="1"/>
    <xf numFmtId="174" fontId="54" fillId="0" borderId="0" xfId="0" applyNumberFormat="1" applyFont="1"/>
    <xf numFmtId="0" fontId="55" fillId="0" borderId="23" xfId="0" applyFont="1" applyFill="1" applyBorder="1" applyAlignment="1" applyProtection="1">
      <alignment vertical="center" wrapText="1"/>
    </xf>
    <xf numFmtId="175" fontId="0" fillId="0" borderId="0" xfId="0" applyNumberFormat="1"/>
    <xf numFmtId="0" fontId="57" fillId="0" borderId="19" xfId="0" quotePrefix="1" applyFont="1" applyBorder="1" applyAlignment="1">
      <alignment horizontal="left"/>
    </xf>
    <xf numFmtId="49" fontId="57" fillId="0" borderId="19" xfId="0" quotePrefix="1" applyNumberFormat="1" applyFont="1" applyBorder="1" applyAlignment="1">
      <alignment horizontal="left"/>
    </xf>
    <xf numFmtId="167" fontId="57" fillId="0" borderId="19" xfId="0" applyNumberFormat="1" applyFont="1" applyBorder="1" applyAlignment="1">
      <alignment horizontal="right"/>
    </xf>
    <xf numFmtId="170" fontId="57" fillId="0" borderId="19" xfId="0" applyNumberFormat="1" applyFont="1" applyBorder="1" applyAlignment="1">
      <alignment horizontal="right"/>
    </xf>
    <xf numFmtId="171" fontId="57" fillId="0" borderId="19" xfId="0" applyNumberFormat="1" applyFont="1" applyBorder="1" applyAlignment="1">
      <alignment horizontal="right"/>
    </xf>
    <xf numFmtId="49" fontId="17" fillId="0" borderId="19" xfId="0" applyNumberFormat="1" applyFont="1" applyBorder="1" applyAlignment="1">
      <alignment horizontal="left"/>
    </xf>
    <xf numFmtId="49" fontId="58" fillId="0" borderId="19" xfId="0" quotePrefix="1" applyNumberFormat="1" applyFont="1" applyBorder="1" applyAlignment="1">
      <alignment horizontal="left"/>
    </xf>
    <xf numFmtId="167" fontId="17" fillId="0" borderId="19" xfId="0" applyNumberFormat="1" applyFont="1" applyBorder="1" applyAlignment="1">
      <alignment horizontal="right"/>
    </xf>
    <xf numFmtId="170" fontId="17" fillId="0" borderId="19" xfId="0" applyNumberFormat="1" applyFont="1" applyBorder="1" applyAlignment="1">
      <alignment horizontal="right"/>
    </xf>
    <xf numFmtId="49" fontId="59" fillId="0" borderId="19" xfId="0" quotePrefix="1" applyNumberFormat="1" applyFont="1" applyBorder="1" applyAlignment="1">
      <alignment horizontal="left"/>
    </xf>
    <xf numFmtId="0" fontId="18" fillId="0" borderId="19" xfId="0" quotePrefix="1" applyFont="1" applyBorder="1" applyAlignment="1">
      <alignment horizontal="left"/>
    </xf>
    <xf numFmtId="167" fontId="18" fillId="0" borderId="19" xfId="0" applyNumberFormat="1" applyFont="1" applyBorder="1" applyAlignment="1">
      <alignment horizontal="right"/>
    </xf>
    <xf numFmtId="170" fontId="18" fillId="0" borderId="19" xfId="0" applyNumberFormat="1" applyFont="1" applyBorder="1" applyAlignment="1">
      <alignment horizontal="right"/>
    </xf>
    <xf numFmtId="171" fontId="18" fillId="0" borderId="19" xfId="0" applyNumberFormat="1" applyFont="1" applyBorder="1" applyAlignment="1">
      <alignment horizontal="right"/>
    </xf>
    <xf numFmtId="0" fontId="20" fillId="9" borderId="0" xfId="0" applyFont="1" applyFill="1" applyBorder="1"/>
    <xf numFmtId="0" fontId="50" fillId="0" borderId="22" xfId="0" applyFont="1" applyFill="1" applyBorder="1" applyAlignment="1" applyProtection="1">
      <alignment vertical="center" wrapText="1"/>
    </xf>
    <xf numFmtId="0" fontId="0" fillId="0" borderId="0" xfId="0"/>
    <xf numFmtId="0" fontId="50" fillId="0" borderId="22" xfId="0" applyFont="1" applyFill="1" applyBorder="1" applyAlignment="1" applyProtection="1">
      <alignment vertical="center" wrapText="1"/>
    </xf>
    <xf numFmtId="0" fontId="0" fillId="0" borderId="0" xfId="0"/>
    <xf numFmtId="0" fontId="20" fillId="9" borderId="0" xfId="0" applyFont="1" applyFill="1"/>
    <xf numFmtId="0" fontId="50" fillId="0" borderId="23" xfId="0" applyFont="1" applyFill="1" applyBorder="1" applyAlignment="1" applyProtection="1">
      <alignment vertical="center" wrapText="1"/>
    </xf>
    <xf numFmtId="0" fontId="50" fillId="0" borderId="22" xfId="0" applyFont="1" applyFill="1" applyBorder="1" applyAlignment="1" applyProtection="1">
      <alignment vertical="center" wrapText="1"/>
    </xf>
    <xf numFmtId="0" fontId="0" fillId="0" borderId="0" xfId="0"/>
    <xf numFmtId="0" fontId="50" fillId="0" borderId="23" xfId="0" applyFont="1" applyFill="1" applyBorder="1" applyAlignment="1" applyProtection="1">
      <alignment vertical="center" wrapText="1"/>
    </xf>
    <xf numFmtId="0" fontId="51" fillId="0" borderId="23" xfId="0" applyFont="1" applyFill="1" applyBorder="1" applyAlignment="1" applyProtection="1">
      <alignment vertical="center" wrapText="1"/>
    </xf>
    <xf numFmtId="0" fontId="50" fillId="0" borderId="22" xfId="0" applyFont="1" applyFill="1" applyBorder="1" applyAlignment="1" applyProtection="1">
      <alignment vertical="center" wrapText="1"/>
    </xf>
    <xf numFmtId="0" fontId="51" fillId="0" borderId="22" xfId="0" applyFont="1" applyFill="1" applyBorder="1" applyAlignment="1" applyProtection="1">
      <alignment vertical="center" wrapText="1"/>
    </xf>
    <xf numFmtId="166" fontId="57" fillId="0" borderId="19" xfId="0" applyNumberFormat="1" applyFont="1" applyBorder="1" applyAlignment="1">
      <alignment horizontal="right"/>
    </xf>
    <xf numFmtId="176" fontId="57" fillId="0" borderId="19" xfId="0" applyNumberFormat="1" applyFont="1" applyBorder="1" applyAlignment="1">
      <alignment horizontal="right"/>
    </xf>
    <xf numFmtId="176" fontId="17" fillId="0" borderId="19" xfId="0" applyNumberFormat="1" applyFont="1" applyBorder="1" applyAlignment="1">
      <alignment horizontal="right"/>
    </xf>
    <xf numFmtId="0" fontId="60" fillId="0" borderId="19" xfId="0" quotePrefix="1" applyFont="1" applyBorder="1" applyAlignment="1">
      <alignment horizontal="left"/>
    </xf>
    <xf numFmtId="49" fontId="60" fillId="0" borderId="19" xfId="0" quotePrefix="1" applyNumberFormat="1" applyFont="1" applyBorder="1" applyAlignment="1">
      <alignment horizontal="left"/>
    </xf>
    <xf numFmtId="166" fontId="60" fillId="0" borderId="19" xfId="0" applyNumberFormat="1" applyFont="1" applyBorder="1" applyAlignment="1">
      <alignment horizontal="right"/>
    </xf>
    <xf numFmtId="170" fontId="60" fillId="0" borderId="19" xfId="0" applyNumberFormat="1" applyFont="1" applyBorder="1" applyAlignment="1">
      <alignment horizontal="right"/>
    </xf>
    <xf numFmtId="176" fontId="60" fillId="0" borderId="19" xfId="0" applyNumberFormat="1" applyFont="1" applyBorder="1" applyAlignment="1">
      <alignment horizontal="right"/>
    </xf>
    <xf numFmtId="0" fontId="61" fillId="0" borderId="19" xfId="0" quotePrefix="1" applyFont="1" applyBorder="1" applyAlignment="1">
      <alignment horizontal="left"/>
    </xf>
    <xf numFmtId="49" fontId="61" fillId="0" borderId="19" xfId="0" quotePrefix="1" applyNumberFormat="1" applyFont="1" applyBorder="1" applyAlignment="1">
      <alignment horizontal="left"/>
    </xf>
    <xf numFmtId="166" fontId="61" fillId="0" borderId="19" xfId="0" applyNumberFormat="1" applyFont="1" applyBorder="1" applyAlignment="1">
      <alignment horizontal="right"/>
    </xf>
    <xf numFmtId="170" fontId="61" fillId="0" borderId="19" xfId="0" applyNumberFormat="1" applyFont="1" applyBorder="1" applyAlignment="1">
      <alignment horizontal="right"/>
    </xf>
    <xf numFmtId="176" fontId="61" fillId="0" borderId="19" xfId="0" applyNumberFormat="1" applyFont="1" applyBorder="1" applyAlignment="1">
      <alignment horizontal="right"/>
    </xf>
    <xf numFmtId="176" fontId="18" fillId="0" borderId="19" xfId="0" applyNumberFormat="1" applyFont="1" applyBorder="1" applyAlignment="1">
      <alignment horizontal="right"/>
    </xf>
    <xf numFmtId="0" fontId="0" fillId="0" borderId="0" xfId="0"/>
    <xf numFmtId="0" fontId="20" fillId="9" borderId="0" xfId="0" applyFont="1" applyFill="1"/>
    <xf numFmtId="0" fontId="50" fillId="0" borderId="22" xfId="0" applyFont="1" applyFill="1" applyBorder="1" applyAlignment="1" applyProtection="1">
      <alignment vertical="center" wrapText="1"/>
    </xf>
    <xf numFmtId="0" fontId="51" fillId="0" borderId="23" xfId="0" applyFont="1" applyFill="1" applyBorder="1" applyAlignment="1" applyProtection="1">
      <alignment vertical="center" wrapText="1"/>
    </xf>
    <xf numFmtId="0" fontId="0" fillId="0" borderId="0" xfId="0"/>
    <xf numFmtId="0" fontId="20" fillId="9" borderId="0" xfId="0" applyFont="1" applyFill="1"/>
    <xf numFmtId="0" fontId="50" fillId="0" borderId="22" xfId="0" applyFont="1" applyFill="1" applyBorder="1" applyAlignment="1" applyProtection="1">
      <alignment vertical="center" wrapText="1"/>
    </xf>
    <xf numFmtId="0" fontId="0" fillId="0" borderId="0" xfId="0"/>
    <xf numFmtId="0" fontId="20" fillId="9" borderId="0" xfId="0" applyFont="1" applyFill="1"/>
    <xf numFmtId="0" fontId="50" fillId="0" borderId="22" xfId="0" applyFont="1" applyFill="1" applyBorder="1" applyAlignment="1" applyProtection="1">
      <alignment vertical="center" wrapText="1"/>
    </xf>
    <xf numFmtId="0" fontId="0" fillId="0" borderId="0" xfId="0"/>
    <xf numFmtId="0" fontId="20" fillId="9" borderId="0" xfId="0" applyFont="1" applyFill="1"/>
    <xf numFmtId="0" fontId="50" fillId="0" borderId="22" xfId="0" applyFont="1" applyFill="1" applyBorder="1" applyAlignment="1" applyProtection="1">
      <alignment vertical="center" wrapText="1"/>
    </xf>
    <xf numFmtId="0" fontId="0" fillId="0" borderId="0" xfId="0"/>
    <xf numFmtId="0" fontId="20" fillId="9" borderId="0" xfId="0" applyFont="1" applyFill="1"/>
    <xf numFmtId="0" fontId="51" fillId="0" borderId="23" xfId="0" applyFont="1" applyFill="1" applyBorder="1" applyAlignment="1" applyProtection="1">
      <alignment vertical="center" wrapText="1"/>
    </xf>
    <xf numFmtId="0" fontId="50" fillId="0" borderId="22" xfId="0" applyFont="1" applyFill="1" applyBorder="1" applyAlignment="1" applyProtection="1">
      <alignment vertical="center" wrapText="1"/>
    </xf>
    <xf numFmtId="0" fontId="20" fillId="2" borderId="0" xfId="0" applyFont="1" applyFill="1"/>
    <xf numFmtId="0" fontId="20" fillId="9" borderId="0" xfId="0" applyFont="1" applyFill="1"/>
    <xf numFmtId="0" fontId="50" fillId="0" borderId="22" xfId="0" applyFont="1" applyFill="1" applyBorder="1" applyAlignment="1" applyProtection="1">
      <alignment vertical="center" wrapText="1"/>
    </xf>
    <xf numFmtId="165" fontId="62" fillId="2" borderId="0" xfId="2" applyNumberFormat="1" applyFont="1" applyFill="1"/>
    <xf numFmtId="0" fontId="20" fillId="2" borderId="0" xfId="0" applyFont="1" applyFill="1"/>
    <xf numFmtId="0" fontId="0" fillId="0" borderId="0" xfId="0"/>
    <xf numFmtId="0" fontId="0" fillId="2" borderId="0" xfId="0" applyFill="1"/>
    <xf numFmtId="0" fontId="0" fillId="9" borderId="0" xfId="0" applyFill="1"/>
    <xf numFmtId="170" fontId="0" fillId="0" borderId="19" xfId="0" applyNumberFormat="1" applyBorder="1"/>
    <xf numFmtId="0" fontId="0" fillId="0" borderId="0" xfId="0"/>
    <xf numFmtId="0" fontId="20" fillId="9" borderId="0" xfId="0" applyFont="1" applyFill="1"/>
    <xf numFmtId="0" fontId="0" fillId="9" borderId="0" xfId="0" applyFill="1"/>
    <xf numFmtId="170" fontId="0" fillId="0" borderId="19" xfId="0" applyNumberFormat="1" applyBorder="1"/>
    <xf numFmtId="0" fontId="50" fillId="0" borderId="22" xfId="0" applyFont="1" applyFill="1" applyBorder="1" applyAlignment="1" applyProtection="1">
      <alignment vertical="center" wrapText="1"/>
    </xf>
    <xf numFmtId="0" fontId="0" fillId="0" borderId="19" xfId="0" applyBorder="1"/>
    <xf numFmtId="175" fontId="0" fillId="0" borderId="19" xfId="0" applyNumberFormat="1" applyBorder="1"/>
    <xf numFmtId="37" fontId="0" fillId="0" borderId="19" xfId="0" applyNumberFormat="1" applyBorder="1"/>
    <xf numFmtId="165" fontId="62" fillId="2" borderId="0" xfId="2" applyNumberFormat="1" applyFont="1" applyFill="1"/>
    <xf numFmtId="177" fontId="62" fillId="9" borderId="0" xfId="2" applyNumberFormat="1" applyFont="1" applyFill="1"/>
    <xf numFmtId="0" fontId="20" fillId="2" borderId="0" xfId="0" applyFont="1" applyFill="1"/>
    <xf numFmtId="171" fontId="60" fillId="0" borderId="19" xfId="0" applyNumberFormat="1" applyFont="1" applyBorder="1" applyAlignment="1">
      <alignment horizontal="right"/>
    </xf>
    <xf numFmtId="171" fontId="61" fillId="0" borderId="19" xfId="0" applyNumberFormat="1" applyFont="1" applyBorder="1" applyAlignment="1">
      <alignment horizontal="right"/>
    </xf>
    <xf numFmtId="49" fontId="63" fillId="0" borderId="19" xfId="0" quotePrefix="1" applyNumberFormat="1" applyFont="1" applyBorder="1" applyAlignment="1">
      <alignment horizontal="left"/>
    </xf>
    <xf numFmtId="171" fontId="63" fillId="0" borderId="19" xfId="0" applyNumberFormat="1" applyFont="1" applyBorder="1" applyAlignment="1">
      <alignment horizontal="right"/>
    </xf>
    <xf numFmtId="178" fontId="18" fillId="0" borderId="19" xfId="0" applyNumberFormat="1" applyFont="1" applyBorder="1" applyAlignment="1">
      <alignment horizontal="right"/>
    </xf>
    <xf numFmtId="178" fontId="63" fillId="0" borderId="19" xfId="0" applyNumberFormat="1" applyFont="1" applyBorder="1" applyAlignment="1">
      <alignment horizontal="right"/>
    </xf>
    <xf numFmtId="0" fontId="48" fillId="0" borderId="0" xfId="8" applyFont="1"/>
    <xf numFmtId="0" fontId="9" fillId="0" borderId="0" xfId="8"/>
    <xf numFmtId="179" fontId="64" fillId="0" borderId="0" xfId="9" applyNumberFormat="1" applyFont="1"/>
    <xf numFmtId="49" fontId="17" fillId="0" borderId="20" xfId="8" applyNumberFormat="1" applyFont="1" applyFill="1" applyBorder="1" applyAlignment="1">
      <alignment horizontal="left"/>
    </xf>
    <xf numFmtId="0" fontId="65" fillId="6" borderId="19" xfId="0" applyFont="1" applyFill="1" applyBorder="1" applyAlignment="1" applyProtection="1">
      <alignment horizontal="center" vertical="center"/>
    </xf>
    <xf numFmtId="0" fontId="66" fillId="0" borderId="23" xfId="0" applyFont="1" applyFill="1" applyBorder="1" applyAlignment="1" applyProtection="1">
      <alignment vertical="center" wrapText="1"/>
    </xf>
    <xf numFmtId="2" fontId="66" fillId="0" borderId="23" xfId="0" applyNumberFormat="1" applyFont="1" applyFill="1" applyBorder="1" applyAlignment="1" applyProtection="1">
      <alignment horizontal="right" vertical="center" wrapText="1"/>
    </xf>
    <xf numFmtId="0" fontId="15" fillId="0" borderId="19" xfId="0" applyFont="1" applyBorder="1" applyAlignment="1"/>
    <xf numFmtId="0" fontId="0" fillId="15" borderId="19" xfId="0" applyFill="1" applyBorder="1"/>
    <xf numFmtId="0" fontId="67" fillId="15" borderId="19" xfId="0" applyFont="1" applyFill="1" applyBorder="1"/>
    <xf numFmtId="0" fontId="16" fillId="16" borderId="19" xfId="0" applyFont="1" applyFill="1" applyBorder="1" applyAlignment="1">
      <alignment horizontal="center"/>
    </xf>
    <xf numFmtId="0" fontId="17" fillId="0" borderId="19" xfId="0" quotePrefix="1" applyNumberFormat="1" applyFont="1" applyBorder="1" applyAlignment="1">
      <alignment horizontal="left"/>
    </xf>
    <xf numFmtId="171" fontId="68" fillId="0" borderId="19" xfId="0" applyNumberFormat="1" applyFont="1" applyFill="1" applyBorder="1" applyAlignment="1">
      <alignment horizontal="right"/>
    </xf>
    <xf numFmtId="0" fontId="68" fillId="0" borderId="0" xfId="0" applyFont="1"/>
    <xf numFmtId="0" fontId="68" fillId="0" borderId="0" xfId="0" applyFont="1" applyFill="1"/>
    <xf numFmtId="0" fontId="0" fillId="0" borderId="0" xfId="0" applyFill="1"/>
    <xf numFmtId="169" fontId="68" fillId="0" borderId="0" xfId="0" applyNumberFormat="1" applyFont="1"/>
    <xf numFmtId="49" fontId="69" fillId="0" borderId="19" xfId="0" quotePrefix="1" applyNumberFormat="1" applyFont="1" applyFill="1" applyBorder="1" applyAlignment="1">
      <alignment horizontal="left"/>
    </xf>
    <xf numFmtId="0" fontId="69" fillId="0" borderId="19" xfId="0" quotePrefix="1" applyNumberFormat="1" applyFont="1" applyFill="1" applyBorder="1" applyAlignment="1">
      <alignment horizontal="left"/>
    </xf>
    <xf numFmtId="170" fontId="69" fillId="0" borderId="19" xfId="0" applyNumberFormat="1" applyFont="1" applyFill="1" applyBorder="1" applyAlignment="1">
      <alignment horizontal="right"/>
    </xf>
    <xf numFmtId="180" fontId="69" fillId="0" borderId="19" xfId="0" applyNumberFormat="1" applyFont="1" applyFill="1" applyBorder="1" applyAlignment="1">
      <alignment horizontal="right"/>
    </xf>
    <xf numFmtId="2" fontId="0" fillId="0" borderId="0" xfId="0" applyNumberFormat="1"/>
    <xf numFmtId="170" fontId="70" fillId="2" borderId="19" xfId="0" applyNumberFormat="1" applyFont="1" applyFill="1" applyBorder="1" applyAlignment="1">
      <alignment horizontal="right"/>
    </xf>
    <xf numFmtId="171" fontId="69" fillId="0" borderId="19" xfId="0" applyNumberFormat="1" applyFont="1" applyFill="1" applyBorder="1" applyAlignment="1">
      <alignment horizontal="right"/>
    </xf>
    <xf numFmtId="0" fontId="0" fillId="0" borderId="0" xfId="0" applyFont="1"/>
    <xf numFmtId="170" fontId="69" fillId="17" borderId="19" xfId="0" applyNumberFormat="1" applyFont="1" applyFill="1" applyBorder="1" applyAlignment="1">
      <alignment horizontal="right"/>
    </xf>
    <xf numFmtId="0" fontId="0" fillId="17" borderId="0" xfId="0" applyFill="1"/>
    <xf numFmtId="180" fontId="71" fillId="0" borderId="19" xfId="0" applyNumberFormat="1" applyFont="1" applyFill="1" applyBorder="1" applyAlignment="1">
      <alignment horizontal="right"/>
    </xf>
    <xf numFmtId="43" fontId="69" fillId="0" borderId="19" xfId="2" quotePrefix="1" applyFont="1" applyFill="1" applyBorder="1" applyAlignment="1">
      <alignment horizontal="left"/>
    </xf>
    <xf numFmtId="49" fontId="17" fillId="0" borderId="19" xfId="0" quotePrefix="1" applyNumberFormat="1" applyFont="1" applyFill="1" applyBorder="1" applyAlignment="1">
      <alignment horizontal="left"/>
    </xf>
    <xf numFmtId="0" fontId="17" fillId="0" borderId="19" xfId="0" quotePrefix="1" applyNumberFormat="1" applyFont="1" applyFill="1" applyBorder="1" applyAlignment="1">
      <alignment horizontal="left"/>
    </xf>
    <xf numFmtId="170" fontId="17" fillId="0" borderId="19" xfId="0" applyNumberFormat="1" applyFont="1" applyFill="1" applyBorder="1" applyAlignment="1">
      <alignment horizontal="right"/>
    </xf>
    <xf numFmtId="180" fontId="17" fillId="0" borderId="19" xfId="0" applyNumberFormat="1" applyFont="1" applyFill="1" applyBorder="1" applyAlignment="1">
      <alignment horizontal="right"/>
    </xf>
    <xf numFmtId="170" fontId="68" fillId="0" borderId="19" xfId="0" applyNumberFormat="1" applyFont="1" applyFill="1" applyBorder="1" applyAlignment="1">
      <alignment horizontal="right"/>
    </xf>
    <xf numFmtId="169" fontId="68" fillId="0" borderId="0" xfId="0" applyNumberFormat="1" applyFont="1" applyFill="1"/>
    <xf numFmtId="2" fontId="0" fillId="0" borderId="0" xfId="0" applyNumberFormat="1" applyFill="1"/>
    <xf numFmtId="43" fontId="0" fillId="0" borderId="0" xfId="2" applyFont="1" applyFill="1"/>
    <xf numFmtId="171" fontId="17" fillId="0" borderId="19" xfId="0" applyNumberFormat="1" applyFont="1" applyFill="1" applyBorder="1" applyAlignment="1">
      <alignment horizontal="right"/>
    </xf>
    <xf numFmtId="181" fontId="68" fillId="0" borderId="0" xfId="0" applyNumberFormat="1" applyFont="1" applyFill="1"/>
    <xf numFmtId="49" fontId="72" fillId="0" borderId="19" xfId="0" quotePrefix="1" applyNumberFormat="1" applyFont="1" applyFill="1" applyBorder="1" applyAlignment="1">
      <alignment horizontal="left"/>
    </xf>
    <xf numFmtId="0" fontId="72" fillId="0" borderId="19" xfId="0" quotePrefix="1" applyNumberFormat="1" applyFont="1" applyFill="1" applyBorder="1" applyAlignment="1">
      <alignment horizontal="left"/>
    </xf>
    <xf numFmtId="170" fontId="72" fillId="0" borderId="19" xfId="0" applyNumberFormat="1" applyFont="1" applyFill="1" applyBorder="1" applyAlignment="1">
      <alignment horizontal="right"/>
    </xf>
    <xf numFmtId="180" fontId="72" fillId="0" borderId="19" xfId="0" applyNumberFormat="1" applyFont="1" applyFill="1" applyBorder="1" applyAlignment="1">
      <alignment horizontal="right"/>
    </xf>
    <xf numFmtId="170" fontId="0" fillId="0" borderId="0" xfId="0" applyNumberFormat="1"/>
    <xf numFmtId="164" fontId="0" fillId="0" borderId="0" xfId="0" applyNumberFormat="1"/>
    <xf numFmtId="180" fontId="46" fillId="2" borderId="0" xfId="0" applyNumberFormat="1" applyFont="1" applyFill="1"/>
    <xf numFmtId="171" fontId="46" fillId="0" borderId="0" xfId="0" applyNumberFormat="1" applyFont="1"/>
    <xf numFmtId="168" fontId="0" fillId="0" borderId="0" xfId="2" applyNumberFormat="1" applyFont="1"/>
    <xf numFmtId="168" fontId="0" fillId="17" borderId="0" xfId="2" applyNumberFormat="1" applyFont="1" applyFill="1"/>
    <xf numFmtId="182" fontId="46" fillId="0" borderId="0" xfId="0" applyNumberFormat="1" applyFont="1"/>
    <xf numFmtId="168" fontId="0" fillId="0" borderId="0" xfId="0" applyNumberFormat="1"/>
    <xf numFmtId="0" fontId="0" fillId="0" borderId="0" xfId="0" applyFont="1" applyFill="1"/>
    <xf numFmtId="2" fontId="0" fillId="17" borderId="0" xfId="0" applyNumberFormat="1" applyFill="1"/>
    <xf numFmtId="2" fontId="0" fillId="17" borderId="0" xfId="2" applyNumberFormat="1" applyFont="1" applyFill="1"/>
    <xf numFmtId="49" fontId="17" fillId="2" borderId="19" xfId="0" quotePrefix="1" applyNumberFormat="1" applyFont="1" applyFill="1" applyBorder="1" applyAlignment="1">
      <alignment horizontal="left"/>
    </xf>
    <xf numFmtId="0" fontId="17" fillId="2" borderId="19" xfId="0" quotePrefix="1" applyNumberFormat="1" applyFont="1" applyFill="1" applyBorder="1" applyAlignment="1">
      <alignment horizontal="left"/>
    </xf>
    <xf numFmtId="43" fontId="0" fillId="17" borderId="0" xfId="2" applyFont="1" applyFill="1"/>
    <xf numFmtId="171" fontId="46" fillId="2" borderId="0" xfId="0" applyNumberFormat="1" applyFont="1" applyFill="1"/>
    <xf numFmtId="168" fontId="46" fillId="0" borderId="0" xfId="0" applyNumberFormat="1" applyFont="1"/>
    <xf numFmtId="0" fontId="62" fillId="9" borderId="0" xfId="0" applyFont="1" applyFill="1"/>
    <xf numFmtId="0" fontId="73" fillId="2" borderId="0" xfId="0" applyFont="1" applyFill="1"/>
    <xf numFmtId="0" fontId="74" fillId="6" borderId="19" xfId="0" applyFont="1" applyFill="1" applyBorder="1" applyAlignment="1" applyProtection="1">
      <alignment horizontal="center" vertical="center"/>
    </xf>
    <xf numFmtId="0" fontId="75" fillId="0" borderId="7" xfId="0" applyFont="1" applyFill="1" applyBorder="1" applyAlignment="1" applyProtection="1">
      <alignment vertical="center" wrapText="1"/>
    </xf>
    <xf numFmtId="0" fontId="75" fillId="0" borderId="7" xfId="0" applyFont="1" applyFill="1" applyBorder="1" applyAlignment="1" applyProtection="1">
      <alignment horizontal="right" vertical="center" wrapText="1"/>
    </xf>
    <xf numFmtId="0" fontId="20" fillId="9" borderId="19" xfId="0" applyFont="1" applyFill="1" applyBorder="1"/>
    <xf numFmtId="0" fontId="48" fillId="2" borderId="19" xfId="0" applyFont="1" applyFill="1" applyBorder="1" applyAlignment="1">
      <alignment horizontal="right"/>
    </xf>
    <xf numFmtId="183" fontId="64" fillId="2" borderId="19" xfId="0" applyNumberFormat="1" applyFont="1" applyFill="1" applyBorder="1"/>
    <xf numFmtId="0" fontId="15" fillId="0" borderId="19" xfId="0" applyFont="1" applyBorder="1" applyAlignment="1">
      <alignment horizontal="center"/>
    </xf>
    <xf numFmtId="0" fontId="56" fillId="0" borderId="19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" fillId="2" borderId="1" xfId="1" applyFont="1" applyFill="1" applyBorder="1" applyAlignment="1" applyProtection="1">
      <alignment horizontal="center" vertical="top" wrapText="1" readingOrder="1"/>
    </xf>
    <xf numFmtId="0" fontId="1" fillId="0" borderId="4" xfId="1" applyBorder="1" applyAlignment="1">
      <alignment horizontal="center" vertical="top" wrapText="1"/>
    </xf>
    <xf numFmtId="0" fontId="1" fillId="0" borderId="5" xfId="1" applyBorder="1" applyAlignment="1">
      <alignment horizontal="center" vertical="top" wrapText="1"/>
    </xf>
    <xf numFmtId="0" fontId="1" fillId="0" borderId="6" xfId="1" applyBorder="1" applyAlignment="1">
      <alignment horizontal="center" vertical="top" wrapText="1"/>
    </xf>
    <xf numFmtId="0" fontId="45" fillId="9" borderId="0" xfId="0" applyFont="1" applyFill="1"/>
    <xf numFmtId="37" fontId="20" fillId="9" borderId="0" xfId="0" applyNumberFormat="1" applyFont="1" applyFill="1"/>
    <xf numFmtId="179" fontId="45" fillId="9" borderId="0" xfId="2" applyNumberFormat="1" applyFont="1" applyFill="1"/>
    <xf numFmtId="168" fontId="45" fillId="9" borderId="0" xfId="2" applyNumberFormat="1" applyFont="1" applyFill="1"/>
    <xf numFmtId="0" fontId="0" fillId="9" borderId="19" xfId="0" applyFill="1" applyBorder="1"/>
    <xf numFmtId="179" fontId="46" fillId="9" borderId="19" xfId="2" applyNumberFormat="1" applyFont="1" applyFill="1" applyBorder="1"/>
    <xf numFmtId="0" fontId="46" fillId="2" borderId="19" xfId="0" applyFont="1" applyFill="1" applyBorder="1"/>
    <xf numFmtId="168" fontId="46" fillId="15" borderId="19" xfId="2" applyNumberFormat="1" applyFont="1" applyFill="1" applyBorder="1"/>
    <xf numFmtId="168" fontId="46" fillId="9" borderId="19" xfId="2" applyNumberFormat="1" applyFont="1" applyFill="1" applyBorder="1"/>
    <xf numFmtId="0" fontId="46" fillId="18" borderId="19" xfId="0" applyFont="1" applyFill="1" applyBorder="1"/>
    <xf numFmtId="168" fontId="46" fillId="18" borderId="19" xfId="2" applyNumberFormat="1" applyFont="1" applyFill="1" applyBorder="1"/>
  </cellXfs>
  <cellStyles count="10">
    <cellStyle name="Comma" xfId="2" builtinId="3"/>
    <cellStyle name="Comma 2" xfId="9" xr:uid="{CF9C2F20-AFBC-444A-91D3-682740F95A7A}"/>
    <cellStyle name="Normal" xfId="0" builtinId="0"/>
    <cellStyle name="Normal 2" xfId="1" xr:uid="{00000000-0005-0000-0000-000001000000}"/>
    <cellStyle name="Normal 2 2" xfId="8" xr:uid="{51C134D4-3965-4C47-A890-3CE6C869D597}"/>
    <cellStyle name="Normal 6" xfId="7" xr:uid="{8B9CD01D-14F6-48C3-B541-43533FD70E65}"/>
    <cellStyle name="Normal 7" xfId="4" xr:uid="{20AF0CAE-D60F-4EFA-B99E-F66E78835DE4}"/>
    <cellStyle name="Normal 7 2" xfId="6" xr:uid="{BD6FBF99-432B-42F4-BD1A-D04D131BA41D}"/>
    <cellStyle name="Normal_FG_DetailT" xfId="3" xr:uid="{46B9177A-86D0-4135-AE09-83FABAF4E918}"/>
    <cellStyle name="Normal_Sheet2" xfId="5" xr:uid="{A79FDC23-6209-4DBC-A54B-CB569CCC4F5E}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0</xdr:colOff>
          <xdr:row>1191</xdr:row>
          <xdr:rowOff>0</xdr:rowOff>
        </xdr:from>
        <xdr:to>
          <xdr:col>100</xdr:col>
          <xdr:colOff>600075</xdr:colOff>
          <xdr:row>1213</xdr:row>
          <xdr:rowOff>66675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845008BC-FFC9-46B9-A3DE-90ABCBD83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prasan205\Local%20Settings\Temporary%20Internet%20Files\Content.Outlook\3E38DH6K\Capital-Budget-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SSETS IT"/>
      <sheetName val="support cost"/>
    </sheetNames>
    <sheetDataSet>
      <sheetData sheetId="0"/>
      <sheetData sheetId="1">
        <row r="14">
          <cell r="C14">
            <v>3.7</v>
          </cell>
        </row>
        <row r="16">
          <cell r="C16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85BB5-65F2-4968-A478-79A99269B9E4}">
  <dimension ref="A1:BQ292"/>
  <sheetViews>
    <sheetView workbookViewId="0">
      <pane xSplit="4" ySplit="2" topLeftCell="E3" activePane="bottomRight" state="frozen"/>
      <selection activeCell="K4" sqref="K4"/>
      <selection pane="topRight" activeCell="K4" sqref="K4"/>
      <selection pane="bottomLeft" activeCell="K4" sqref="K4"/>
      <selection pane="bottomRight" activeCell="K4" sqref="K4"/>
    </sheetView>
  </sheetViews>
  <sheetFormatPr defaultRowHeight="15" x14ac:dyDescent="0.25"/>
  <cols>
    <col min="1" max="1" width="18.28515625" style="295" bestFit="1" customWidth="1"/>
    <col min="2" max="2" width="11.42578125" style="295" bestFit="1" customWidth="1"/>
    <col min="3" max="3" width="27.5703125" style="295" customWidth="1"/>
    <col min="4" max="4" width="39.7109375" style="295" customWidth="1"/>
    <col min="5" max="5" width="9.28515625" style="295" bestFit="1" customWidth="1"/>
    <col min="6" max="6" width="8.140625" style="295" bestFit="1" customWidth="1"/>
    <col min="7" max="7" width="10.28515625" style="295" bestFit="1" customWidth="1"/>
    <col min="8" max="8" width="13.7109375" style="295" customWidth="1"/>
    <col min="9" max="9" width="15.5703125" style="295" bestFit="1" customWidth="1"/>
    <col min="10" max="10" width="9.7109375" style="295" bestFit="1" customWidth="1"/>
    <col min="11" max="11" width="10.7109375" style="295" bestFit="1" customWidth="1"/>
    <col min="12" max="12" width="21.7109375" style="295" bestFit="1" customWidth="1"/>
    <col min="13" max="13" width="16.28515625" style="295" bestFit="1" customWidth="1"/>
    <col min="14" max="14" width="17.42578125" style="295" bestFit="1" customWidth="1"/>
    <col min="15" max="15" width="19.28515625" style="295" bestFit="1" customWidth="1"/>
    <col min="16" max="16" width="12.28515625" style="295" bestFit="1" customWidth="1"/>
    <col min="17" max="17" width="12.7109375" style="295" bestFit="1" customWidth="1"/>
    <col min="18" max="18" width="13.7109375" style="295" bestFit="1" customWidth="1"/>
    <col min="19" max="19" width="13.28515625" style="295" bestFit="1" customWidth="1"/>
    <col min="20" max="20" width="9.7109375" style="295" bestFit="1" customWidth="1"/>
    <col min="21" max="21" width="8.28515625" style="295" customWidth="1"/>
    <col min="22" max="22" width="15.85546875" style="295" bestFit="1" customWidth="1"/>
    <col min="23" max="23" width="37.28515625" style="295" bestFit="1" customWidth="1"/>
    <col min="24" max="24" width="16.7109375" style="295" bestFit="1" customWidth="1"/>
    <col min="25" max="25" width="10.7109375" style="295" bestFit="1" customWidth="1"/>
    <col min="26" max="26" width="18.28515625" style="295" bestFit="1" customWidth="1"/>
    <col min="27" max="27" width="35.28515625" style="295" bestFit="1" customWidth="1"/>
    <col min="28" max="28" width="10.5703125" style="295" bestFit="1" customWidth="1"/>
    <col min="29" max="29" width="7.42578125" style="295" bestFit="1" customWidth="1"/>
    <col min="30" max="30" width="9" style="295" customWidth="1"/>
    <col min="31" max="31" width="9.7109375" style="295" bestFit="1" customWidth="1"/>
    <col min="32" max="32" width="11.7109375" style="295" bestFit="1" customWidth="1"/>
    <col min="33" max="33" width="10.5703125" style="295" bestFit="1" customWidth="1"/>
    <col min="34" max="34" width="9.7109375" style="295" bestFit="1" customWidth="1"/>
    <col min="35" max="35" width="17.7109375" style="295" bestFit="1" customWidth="1"/>
    <col min="36" max="36" width="18" style="295" bestFit="1" customWidth="1"/>
    <col min="37" max="37" width="15.42578125" style="295" bestFit="1" customWidth="1"/>
    <col min="38" max="50" width="8.85546875" style="295"/>
    <col min="51" max="51" width="12.5703125" style="295" bestFit="1" customWidth="1"/>
    <col min="52" max="52" width="16.42578125" style="295" bestFit="1" customWidth="1"/>
    <col min="53" max="53" width="14.7109375" style="295" bestFit="1" customWidth="1"/>
    <col min="54" max="54" width="8.85546875" style="295"/>
    <col min="55" max="55" width="12.5703125" style="295" bestFit="1" customWidth="1"/>
    <col min="56" max="58" width="8.85546875" style="295"/>
    <col min="59" max="59" width="21.7109375" style="295" bestFit="1" customWidth="1"/>
    <col min="60" max="248" width="8.85546875" style="295"/>
    <col min="249" max="249" width="47.28515625" style="295" customWidth="1"/>
    <col min="250" max="252" width="10.7109375" style="295" customWidth="1"/>
    <col min="253" max="253" width="11.7109375" style="295" customWidth="1"/>
    <col min="254" max="254" width="12.42578125" style="295" customWidth="1"/>
    <col min="255" max="504" width="8.85546875" style="295"/>
    <col min="505" max="505" width="47.28515625" style="295" customWidth="1"/>
    <col min="506" max="508" width="10.7109375" style="295" customWidth="1"/>
    <col min="509" max="509" width="11.7109375" style="295" customWidth="1"/>
    <col min="510" max="510" width="12.42578125" style="295" customWidth="1"/>
    <col min="511" max="760" width="8.85546875" style="295"/>
    <col min="761" max="761" width="47.28515625" style="295" customWidth="1"/>
    <col min="762" max="764" width="10.7109375" style="295" customWidth="1"/>
    <col min="765" max="765" width="11.7109375" style="295" customWidth="1"/>
    <col min="766" max="766" width="12.42578125" style="295" customWidth="1"/>
    <col min="767" max="1016" width="8.85546875" style="295"/>
    <col min="1017" max="1017" width="47.28515625" style="295" customWidth="1"/>
    <col min="1018" max="1020" width="10.7109375" style="295" customWidth="1"/>
    <col min="1021" max="1021" width="11.7109375" style="295" customWidth="1"/>
    <col min="1022" max="1022" width="12.42578125" style="295" customWidth="1"/>
    <col min="1023" max="1272" width="8.85546875" style="295"/>
    <col min="1273" max="1273" width="47.28515625" style="295" customWidth="1"/>
    <col min="1274" max="1276" width="10.7109375" style="295" customWidth="1"/>
    <col min="1277" max="1277" width="11.7109375" style="295" customWidth="1"/>
    <col min="1278" max="1278" width="12.42578125" style="295" customWidth="1"/>
    <col min="1279" max="1528" width="8.85546875" style="295"/>
    <col min="1529" max="1529" width="47.28515625" style="295" customWidth="1"/>
    <col min="1530" max="1532" width="10.7109375" style="295" customWidth="1"/>
    <col min="1533" max="1533" width="11.7109375" style="295" customWidth="1"/>
    <col min="1534" max="1534" width="12.42578125" style="295" customWidth="1"/>
    <col min="1535" max="1784" width="8.85546875" style="295"/>
    <col min="1785" max="1785" width="47.28515625" style="295" customWidth="1"/>
    <col min="1786" max="1788" width="10.7109375" style="295" customWidth="1"/>
    <col min="1789" max="1789" width="11.7109375" style="295" customWidth="1"/>
    <col min="1790" max="1790" width="12.42578125" style="295" customWidth="1"/>
    <col min="1791" max="2040" width="8.85546875" style="295"/>
    <col min="2041" max="2041" width="47.28515625" style="295" customWidth="1"/>
    <col min="2042" max="2044" width="10.7109375" style="295" customWidth="1"/>
    <col min="2045" max="2045" width="11.7109375" style="295" customWidth="1"/>
    <col min="2046" max="2046" width="12.42578125" style="295" customWidth="1"/>
    <col min="2047" max="2296" width="8.85546875" style="295"/>
    <col min="2297" max="2297" width="47.28515625" style="295" customWidth="1"/>
    <col min="2298" max="2300" width="10.7109375" style="295" customWidth="1"/>
    <col min="2301" max="2301" width="11.7109375" style="295" customWidth="1"/>
    <col min="2302" max="2302" width="12.42578125" style="295" customWidth="1"/>
    <col min="2303" max="2552" width="8.85546875" style="295"/>
    <col min="2553" max="2553" width="47.28515625" style="295" customWidth="1"/>
    <col min="2554" max="2556" width="10.7109375" style="295" customWidth="1"/>
    <col min="2557" max="2557" width="11.7109375" style="295" customWidth="1"/>
    <col min="2558" max="2558" width="12.42578125" style="295" customWidth="1"/>
    <col min="2559" max="2808" width="8.85546875" style="295"/>
    <col min="2809" max="2809" width="47.28515625" style="295" customWidth="1"/>
    <col min="2810" max="2812" width="10.7109375" style="295" customWidth="1"/>
    <col min="2813" max="2813" width="11.7109375" style="295" customWidth="1"/>
    <col min="2814" max="2814" width="12.42578125" style="295" customWidth="1"/>
    <col min="2815" max="3064" width="8.85546875" style="295"/>
    <col min="3065" max="3065" width="47.28515625" style="295" customWidth="1"/>
    <col min="3066" max="3068" width="10.7109375" style="295" customWidth="1"/>
    <col min="3069" max="3069" width="11.7109375" style="295" customWidth="1"/>
    <col min="3070" max="3070" width="12.42578125" style="295" customWidth="1"/>
    <col min="3071" max="3320" width="8.85546875" style="295"/>
    <col min="3321" max="3321" width="47.28515625" style="295" customWidth="1"/>
    <col min="3322" max="3324" width="10.7109375" style="295" customWidth="1"/>
    <col min="3325" max="3325" width="11.7109375" style="295" customWidth="1"/>
    <col min="3326" max="3326" width="12.42578125" style="295" customWidth="1"/>
    <col min="3327" max="3576" width="8.85546875" style="295"/>
    <col min="3577" max="3577" width="47.28515625" style="295" customWidth="1"/>
    <col min="3578" max="3580" width="10.7109375" style="295" customWidth="1"/>
    <col min="3581" max="3581" width="11.7109375" style="295" customWidth="1"/>
    <col min="3582" max="3582" width="12.42578125" style="295" customWidth="1"/>
    <col min="3583" max="3832" width="8.85546875" style="295"/>
    <col min="3833" max="3833" width="47.28515625" style="295" customWidth="1"/>
    <col min="3834" max="3836" width="10.7109375" style="295" customWidth="1"/>
    <col min="3837" max="3837" width="11.7109375" style="295" customWidth="1"/>
    <col min="3838" max="3838" width="12.42578125" style="295" customWidth="1"/>
    <col min="3839" max="4088" width="8.85546875" style="295"/>
    <col min="4089" max="4089" width="47.28515625" style="295" customWidth="1"/>
    <col min="4090" max="4092" width="10.7109375" style="295" customWidth="1"/>
    <col min="4093" max="4093" width="11.7109375" style="295" customWidth="1"/>
    <col min="4094" max="4094" width="12.42578125" style="295" customWidth="1"/>
    <col min="4095" max="4344" width="8.85546875" style="295"/>
    <col min="4345" max="4345" width="47.28515625" style="295" customWidth="1"/>
    <col min="4346" max="4348" width="10.7109375" style="295" customWidth="1"/>
    <col min="4349" max="4349" width="11.7109375" style="295" customWidth="1"/>
    <col min="4350" max="4350" width="12.42578125" style="295" customWidth="1"/>
    <col min="4351" max="4600" width="8.85546875" style="295"/>
    <col min="4601" max="4601" width="47.28515625" style="295" customWidth="1"/>
    <col min="4602" max="4604" width="10.7109375" style="295" customWidth="1"/>
    <col min="4605" max="4605" width="11.7109375" style="295" customWidth="1"/>
    <col min="4606" max="4606" width="12.42578125" style="295" customWidth="1"/>
    <col min="4607" max="4856" width="8.85546875" style="295"/>
    <col min="4857" max="4857" width="47.28515625" style="295" customWidth="1"/>
    <col min="4858" max="4860" width="10.7109375" style="295" customWidth="1"/>
    <col min="4861" max="4861" width="11.7109375" style="295" customWidth="1"/>
    <col min="4862" max="4862" width="12.42578125" style="295" customWidth="1"/>
    <col min="4863" max="5112" width="8.85546875" style="295"/>
    <col min="5113" max="5113" width="47.28515625" style="295" customWidth="1"/>
    <col min="5114" max="5116" width="10.7109375" style="295" customWidth="1"/>
    <col min="5117" max="5117" width="11.7109375" style="295" customWidth="1"/>
    <col min="5118" max="5118" width="12.42578125" style="295" customWidth="1"/>
    <col min="5119" max="5368" width="8.85546875" style="295"/>
    <col min="5369" max="5369" width="47.28515625" style="295" customWidth="1"/>
    <col min="5370" max="5372" width="10.7109375" style="295" customWidth="1"/>
    <col min="5373" max="5373" width="11.7109375" style="295" customWidth="1"/>
    <col min="5374" max="5374" width="12.42578125" style="295" customWidth="1"/>
    <col min="5375" max="5624" width="8.85546875" style="295"/>
    <col min="5625" max="5625" width="47.28515625" style="295" customWidth="1"/>
    <col min="5626" max="5628" width="10.7109375" style="295" customWidth="1"/>
    <col min="5629" max="5629" width="11.7109375" style="295" customWidth="1"/>
    <col min="5630" max="5630" width="12.42578125" style="295" customWidth="1"/>
    <col min="5631" max="5880" width="8.85546875" style="295"/>
    <col min="5881" max="5881" width="47.28515625" style="295" customWidth="1"/>
    <col min="5882" max="5884" width="10.7109375" style="295" customWidth="1"/>
    <col min="5885" max="5885" width="11.7109375" style="295" customWidth="1"/>
    <col min="5886" max="5886" width="12.42578125" style="295" customWidth="1"/>
    <col min="5887" max="6136" width="8.85546875" style="295"/>
    <col min="6137" max="6137" width="47.28515625" style="295" customWidth="1"/>
    <col min="6138" max="6140" width="10.7109375" style="295" customWidth="1"/>
    <col min="6141" max="6141" width="11.7109375" style="295" customWidth="1"/>
    <col min="6142" max="6142" width="12.42578125" style="295" customWidth="1"/>
    <col min="6143" max="6392" width="8.85546875" style="295"/>
    <col min="6393" max="6393" width="47.28515625" style="295" customWidth="1"/>
    <col min="6394" max="6396" width="10.7109375" style="295" customWidth="1"/>
    <col min="6397" max="6397" width="11.7109375" style="295" customWidth="1"/>
    <col min="6398" max="6398" width="12.42578125" style="295" customWidth="1"/>
    <col min="6399" max="6648" width="8.85546875" style="295"/>
    <col min="6649" max="6649" width="47.28515625" style="295" customWidth="1"/>
    <col min="6650" max="6652" width="10.7109375" style="295" customWidth="1"/>
    <col min="6653" max="6653" width="11.7109375" style="295" customWidth="1"/>
    <col min="6654" max="6654" width="12.42578125" style="295" customWidth="1"/>
    <col min="6655" max="6904" width="8.85546875" style="295"/>
    <col min="6905" max="6905" width="47.28515625" style="295" customWidth="1"/>
    <col min="6906" max="6908" width="10.7109375" style="295" customWidth="1"/>
    <col min="6909" max="6909" width="11.7109375" style="295" customWidth="1"/>
    <col min="6910" max="6910" width="12.42578125" style="295" customWidth="1"/>
    <col min="6911" max="7160" width="8.85546875" style="295"/>
    <col min="7161" max="7161" width="47.28515625" style="295" customWidth="1"/>
    <col min="7162" max="7164" width="10.7109375" style="295" customWidth="1"/>
    <col min="7165" max="7165" width="11.7109375" style="295" customWidth="1"/>
    <col min="7166" max="7166" width="12.42578125" style="295" customWidth="1"/>
    <col min="7167" max="7416" width="8.85546875" style="295"/>
    <col min="7417" max="7417" width="47.28515625" style="295" customWidth="1"/>
    <col min="7418" max="7420" width="10.7109375" style="295" customWidth="1"/>
    <col min="7421" max="7421" width="11.7109375" style="295" customWidth="1"/>
    <col min="7422" max="7422" width="12.42578125" style="295" customWidth="1"/>
    <col min="7423" max="7672" width="8.85546875" style="295"/>
    <col min="7673" max="7673" width="47.28515625" style="295" customWidth="1"/>
    <col min="7674" max="7676" width="10.7109375" style="295" customWidth="1"/>
    <col min="7677" max="7677" width="11.7109375" style="295" customWidth="1"/>
    <col min="7678" max="7678" width="12.42578125" style="295" customWidth="1"/>
    <col min="7679" max="7928" width="8.85546875" style="295"/>
    <col min="7929" max="7929" width="47.28515625" style="295" customWidth="1"/>
    <col min="7930" max="7932" width="10.7109375" style="295" customWidth="1"/>
    <col min="7933" max="7933" width="11.7109375" style="295" customWidth="1"/>
    <col min="7934" max="7934" width="12.42578125" style="295" customWidth="1"/>
    <col min="7935" max="8184" width="8.85546875" style="295"/>
    <col min="8185" max="8185" width="47.28515625" style="295" customWidth="1"/>
    <col min="8186" max="8188" width="10.7109375" style="295" customWidth="1"/>
    <col min="8189" max="8189" width="11.7109375" style="295" customWidth="1"/>
    <col min="8190" max="8190" width="12.42578125" style="295" customWidth="1"/>
    <col min="8191" max="8440" width="8.85546875" style="295"/>
    <col min="8441" max="8441" width="47.28515625" style="295" customWidth="1"/>
    <col min="8442" max="8444" width="10.7109375" style="295" customWidth="1"/>
    <col min="8445" max="8445" width="11.7109375" style="295" customWidth="1"/>
    <col min="8446" max="8446" width="12.42578125" style="295" customWidth="1"/>
    <col min="8447" max="8696" width="8.85546875" style="295"/>
    <col min="8697" max="8697" width="47.28515625" style="295" customWidth="1"/>
    <col min="8698" max="8700" width="10.7109375" style="295" customWidth="1"/>
    <col min="8701" max="8701" width="11.7109375" style="295" customWidth="1"/>
    <col min="8702" max="8702" width="12.42578125" style="295" customWidth="1"/>
    <col min="8703" max="8952" width="8.85546875" style="295"/>
    <col min="8953" max="8953" width="47.28515625" style="295" customWidth="1"/>
    <col min="8954" max="8956" width="10.7109375" style="295" customWidth="1"/>
    <col min="8957" max="8957" width="11.7109375" style="295" customWidth="1"/>
    <col min="8958" max="8958" width="12.42578125" style="295" customWidth="1"/>
    <col min="8959" max="9208" width="8.85546875" style="295"/>
    <col min="9209" max="9209" width="47.28515625" style="295" customWidth="1"/>
    <col min="9210" max="9212" width="10.7109375" style="295" customWidth="1"/>
    <col min="9213" max="9213" width="11.7109375" style="295" customWidth="1"/>
    <col min="9214" max="9214" width="12.42578125" style="295" customWidth="1"/>
    <col min="9215" max="9464" width="8.85546875" style="295"/>
    <col min="9465" max="9465" width="47.28515625" style="295" customWidth="1"/>
    <col min="9466" max="9468" width="10.7109375" style="295" customWidth="1"/>
    <col min="9469" max="9469" width="11.7109375" style="295" customWidth="1"/>
    <col min="9470" max="9470" width="12.42578125" style="295" customWidth="1"/>
    <col min="9471" max="9720" width="8.85546875" style="295"/>
    <col min="9721" max="9721" width="47.28515625" style="295" customWidth="1"/>
    <col min="9722" max="9724" width="10.7109375" style="295" customWidth="1"/>
    <col min="9725" max="9725" width="11.7109375" style="295" customWidth="1"/>
    <col min="9726" max="9726" width="12.42578125" style="295" customWidth="1"/>
    <col min="9727" max="9976" width="8.85546875" style="295"/>
    <col min="9977" max="9977" width="47.28515625" style="295" customWidth="1"/>
    <col min="9978" max="9980" width="10.7109375" style="295" customWidth="1"/>
    <col min="9981" max="9981" width="11.7109375" style="295" customWidth="1"/>
    <col min="9982" max="9982" width="12.42578125" style="295" customWidth="1"/>
    <col min="9983" max="10232" width="8.85546875" style="295"/>
    <col min="10233" max="10233" width="47.28515625" style="295" customWidth="1"/>
    <col min="10234" max="10236" width="10.7109375" style="295" customWidth="1"/>
    <col min="10237" max="10237" width="11.7109375" style="295" customWidth="1"/>
    <col min="10238" max="10238" width="12.42578125" style="295" customWidth="1"/>
    <col min="10239" max="10488" width="8.85546875" style="295"/>
    <col min="10489" max="10489" width="47.28515625" style="295" customWidth="1"/>
    <col min="10490" max="10492" width="10.7109375" style="295" customWidth="1"/>
    <col min="10493" max="10493" width="11.7109375" style="295" customWidth="1"/>
    <col min="10494" max="10494" width="12.42578125" style="295" customWidth="1"/>
    <col min="10495" max="10744" width="8.85546875" style="295"/>
    <col min="10745" max="10745" width="47.28515625" style="295" customWidth="1"/>
    <col min="10746" max="10748" width="10.7109375" style="295" customWidth="1"/>
    <col min="10749" max="10749" width="11.7109375" style="295" customWidth="1"/>
    <col min="10750" max="10750" width="12.42578125" style="295" customWidth="1"/>
    <col min="10751" max="11000" width="8.85546875" style="295"/>
    <col min="11001" max="11001" width="47.28515625" style="295" customWidth="1"/>
    <col min="11002" max="11004" width="10.7109375" style="295" customWidth="1"/>
    <col min="11005" max="11005" width="11.7109375" style="295" customWidth="1"/>
    <col min="11006" max="11006" width="12.42578125" style="295" customWidth="1"/>
    <col min="11007" max="11256" width="8.85546875" style="295"/>
    <col min="11257" max="11257" width="47.28515625" style="295" customWidth="1"/>
    <col min="11258" max="11260" width="10.7109375" style="295" customWidth="1"/>
    <col min="11261" max="11261" width="11.7109375" style="295" customWidth="1"/>
    <col min="11262" max="11262" width="12.42578125" style="295" customWidth="1"/>
    <col min="11263" max="11512" width="8.85546875" style="295"/>
    <col min="11513" max="11513" width="47.28515625" style="295" customWidth="1"/>
    <col min="11514" max="11516" width="10.7109375" style="295" customWidth="1"/>
    <col min="11517" max="11517" width="11.7109375" style="295" customWidth="1"/>
    <col min="11518" max="11518" width="12.42578125" style="295" customWidth="1"/>
    <col min="11519" max="11768" width="8.85546875" style="295"/>
    <col min="11769" max="11769" width="47.28515625" style="295" customWidth="1"/>
    <col min="11770" max="11772" width="10.7109375" style="295" customWidth="1"/>
    <col min="11773" max="11773" width="11.7109375" style="295" customWidth="1"/>
    <col min="11774" max="11774" width="12.42578125" style="295" customWidth="1"/>
    <col min="11775" max="12024" width="8.85546875" style="295"/>
    <col min="12025" max="12025" width="47.28515625" style="295" customWidth="1"/>
    <col min="12026" max="12028" width="10.7109375" style="295" customWidth="1"/>
    <col min="12029" max="12029" width="11.7109375" style="295" customWidth="1"/>
    <col min="12030" max="12030" width="12.42578125" style="295" customWidth="1"/>
    <col min="12031" max="12280" width="8.85546875" style="295"/>
    <col min="12281" max="12281" width="47.28515625" style="295" customWidth="1"/>
    <col min="12282" max="12284" width="10.7109375" style="295" customWidth="1"/>
    <col min="12285" max="12285" width="11.7109375" style="295" customWidth="1"/>
    <col min="12286" max="12286" width="12.42578125" style="295" customWidth="1"/>
    <col min="12287" max="12536" width="8.85546875" style="295"/>
    <col min="12537" max="12537" width="47.28515625" style="295" customWidth="1"/>
    <col min="12538" max="12540" width="10.7109375" style="295" customWidth="1"/>
    <col min="12541" max="12541" width="11.7109375" style="295" customWidth="1"/>
    <col min="12542" max="12542" width="12.42578125" style="295" customWidth="1"/>
    <col min="12543" max="12792" width="8.85546875" style="295"/>
    <col min="12793" max="12793" width="47.28515625" style="295" customWidth="1"/>
    <col min="12794" max="12796" width="10.7109375" style="295" customWidth="1"/>
    <col min="12797" max="12797" width="11.7109375" style="295" customWidth="1"/>
    <col min="12798" max="12798" width="12.42578125" style="295" customWidth="1"/>
    <col min="12799" max="13048" width="8.85546875" style="295"/>
    <col min="13049" max="13049" width="47.28515625" style="295" customWidth="1"/>
    <col min="13050" max="13052" width="10.7109375" style="295" customWidth="1"/>
    <col min="13053" max="13053" width="11.7109375" style="295" customWidth="1"/>
    <col min="13054" max="13054" width="12.42578125" style="295" customWidth="1"/>
    <col min="13055" max="13304" width="8.85546875" style="295"/>
    <col min="13305" max="13305" width="47.28515625" style="295" customWidth="1"/>
    <col min="13306" max="13308" width="10.7109375" style="295" customWidth="1"/>
    <col min="13309" max="13309" width="11.7109375" style="295" customWidth="1"/>
    <col min="13310" max="13310" width="12.42578125" style="295" customWidth="1"/>
    <col min="13311" max="13560" width="8.85546875" style="295"/>
    <col min="13561" max="13561" width="47.28515625" style="295" customWidth="1"/>
    <col min="13562" max="13564" width="10.7109375" style="295" customWidth="1"/>
    <col min="13565" max="13565" width="11.7109375" style="295" customWidth="1"/>
    <col min="13566" max="13566" width="12.42578125" style="295" customWidth="1"/>
    <col min="13567" max="13816" width="8.85546875" style="295"/>
    <col min="13817" max="13817" width="47.28515625" style="295" customWidth="1"/>
    <col min="13818" max="13820" width="10.7109375" style="295" customWidth="1"/>
    <col min="13821" max="13821" width="11.7109375" style="295" customWidth="1"/>
    <col min="13822" max="13822" width="12.42578125" style="295" customWidth="1"/>
    <col min="13823" max="14072" width="8.85546875" style="295"/>
    <col min="14073" max="14073" width="47.28515625" style="295" customWidth="1"/>
    <col min="14074" max="14076" width="10.7109375" style="295" customWidth="1"/>
    <col min="14077" max="14077" width="11.7109375" style="295" customWidth="1"/>
    <col min="14078" max="14078" width="12.42578125" style="295" customWidth="1"/>
    <col min="14079" max="14328" width="8.85546875" style="295"/>
    <col min="14329" max="14329" width="47.28515625" style="295" customWidth="1"/>
    <col min="14330" max="14332" width="10.7109375" style="295" customWidth="1"/>
    <col min="14333" max="14333" width="11.7109375" style="295" customWidth="1"/>
    <col min="14334" max="14334" width="12.42578125" style="295" customWidth="1"/>
    <col min="14335" max="14584" width="8.85546875" style="295"/>
    <col min="14585" max="14585" width="47.28515625" style="295" customWidth="1"/>
    <col min="14586" max="14588" width="10.7109375" style="295" customWidth="1"/>
    <col min="14589" max="14589" width="11.7109375" style="295" customWidth="1"/>
    <col min="14590" max="14590" width="12.42578125" style="295" customWidth="1"/>
    <col min="14591" max="14840" width="8.85546875" style="295"/>
    <col min="14841" max="14841" width="47.28515625" style="295" customWidth="1"/>
    <col min="14842" max="14844" width="10.7109375" style="295" customWidth="1"/>
    <col min="14845" max="14845" width="11.7109375" style="295" customWidth="1"/>
    <col min="14846" max="14846" width="12.42578125" style="295" customWidth="1"/>
    <col min="14847" max="15096" width="8.85546875" style="295"/>
    <col min="15097" max="15097" width="47.28515625" style="295" customWidth="1"/>
    <col min="15098" max="15100" width="10.7109375" style="295" customWidth="1"/>
    <col min="15101" max="15101" width="11.7109375" style="295" customWidth="1"/>
    <col min="15102" max="15102" width="12.42578125" style="295" customWidth="1"/>
    <col min="15103" max="15352" width="8.85546875" style="295"/>
    <col min="15353" max="15353" width="47.28515625" style="295" customWidth="1"/>
    <col min="15354" max="15356" width="10.7109375" style="295" customWidth="1"/>
    <col min="15357" max="15357" width="11.7109375" style="295" customWidth="1"/>
    <col min="15358" max="15358" width="12.42578125" style="295" customWidth="1"/>
    <col min="15359" max="15608" width="8.85546875" style="295"/>
    <col min="15609" max="15609" width="47.28515625" style="295" customWidth="1"/>
    <col min="15610" max="15612" width="10.7109375" style="295" customWidth="1"/>
    <col min="15613" max="15613" width="11.7109375" style="295" customWidth="1"/>
    <col min="15614" max="15614" width="12.42578125" style="295" customWidth="1"/>
    <col min="15615" max="15864" width="8.85546875" style="295"/>
    <col min="15865" max="15865" width="47.28515625" style="295" customWidth="1"/>
    <col min="15866" max="15868" width="10.7109375" style="295" customWidth="1"/>
    <col min="15869" max="15869" width="11.7109375" style="295" customWidth="1"/>
    <col min="15870" max="15870" width="12.42578125" style="295" customWidth="1"/>
    <col min="15871" max="16120" width="8.85546875" style="295"/>
    <col min="16121" max="16121" width="47.28515625" style="295" customWidth="1"/>
    <col min="16122" max="16124" width="10.7109375" style="295" customWidth="1"/>
    <col min="16125" max="16125" width="11.7109375" style="295" customWidth="1"/>
    <col min="16126" max="16126" width="12.42578125" style="295" customWidth="1"/>
    <col min="16127" max="16368" width="8.85546875" style="295"/>
    <col min="16369" max="16375" width="9.28515625" style="295" customWidth="1"/>
    <col min="16376" max="16384" width="8.85546875" style="295"/>
  </cols>
  <sheetData>
    <row r="1" spans="1:69" x14ac:dyDescent="0.25">
      <c r="A1" s="319" t="s">
        <v>5318</v>
      </c>
      <c r="B1" s="319"/>
      <c r="C1" s="319"/>
      <c r="D1" s="319"/>
      <c r="E1" s="319"/>
      <c r="F1" s="319"/>
      <c r="G1" s="319"/>
      <c r="H1" s="319"/>
      <c r="I1" s="319"/>
      <c r="Q1" s="295" t="s">
        <v>1325</v>
      </c>
      <c r="R1" s="295" t="s">
        <v>1325</v>
      </c>
      <c r="S1" s="295" t="s">
        <v>1325</v>
      </c>
    </row>
    <row r="2" spans="1:69" x14ac:dyDescent="0.25">
      <c r="A2" s="320" t="s">
        <v>5319</v>
      </c>
      <c r="B2" s="320" t="s">
        <v>5320</v>
      </c>
      <c r="C2" s="321" t="s">
        <v>5321</v>
      </c>
      <c r="D2" s="321" t="s">
        <v>4330</v>
      </c>
      <c r="E2" s="189" t="s">
        <v>5322</v>
      </c>
      <c r="F2" s="189" t="s">
        <v>2647</v>
      </c>
      <c r="G2" s="189" t="s">
        <v>1340</v>
      </c>
      <c r="H2" s="189" t="s">
        <v>5323</v>
      </c>
      <c r="I2" s="189" t="s">
        <v>4598</v>
      </c>
      <c r="J2" s="189" t="s">
        <v>5324</v>
      </c>
      <c r="K2" s="322" t="s">
        <v>5325</v>
      </c>
      <c r="L2" s="190" t="s">
        <v>5326</v>
      </c>
      <c r="M2" s="190" t="s">
        <v>5327</v>
      </c>
      <c r="N2" s="190" t="s">
        <v>5328</v>
      </c>
      <c r="O2" s="190" t="s">
        <v>5329</v>
      </c>
      <c r="P2" s="190" t="s">
        <v>5330</v>
      </c>
      <c r="Q2" s="190" t="s">
        <v>5331</v>
      </c>
      <c r="R2" s="190" t="s">
        <v>5332</v>
      </c>
      <c r="S2" s="190" t="s">
        <v>5333</v>
      </c>
    </row>
    <row r="3" spans="1:69" x14ac:dyDescent="0.25">
      <c r="A3" s="206"/>
      <c r="B3" s="323"/>
      <c r="C3" s="206"/>
      <c r="D3" s="206"/>
      <c r="E3" s="236"/>
      <c r="F3" s="236"/>
      <c r="G3" s="215"/>
      <c r="H3" s="215"/>
      <c r="I3" s="324"/>
      <c r="J3" s="324"/>
      <c r="K3" s="215"/>
      <c r="M3" s="325"/>
      <c r="N3" s="326"/>
      <c r="O3" s="327"/>
      <c r="P3" s="328"/>
    </row>
    <row r="4" spans="1:69" x14ac:dyDescent="0.25">
      <c r="A4" s="329" t="s">
        <v>379</v>
      </c>
      <c r="B4" s="330" t="s">
        <v>5334</v>
      </c>
      <c r="C4" s="329" t="s">
        <v>5335</v>
      </c>
      <c r="D4" s="329" t="s">
        <v>1740</v>
      </c>
      <c r="E4" s="331">
        <v>24</v>
      </c>
      <c r="F4" s="331">
        <v>68208</v>
      </c>
      <c r="G4" s="332">
        <v>17.052</v>
      </c>
      <c r="H4" s="331">
        <v>9903.7999999999993</v>
      </c>
      <c r="I4" s="331">
        <v>3808.011</v>
      </c>
      <c r="J4" s="331">
        <v>533</v>
      </c>
      <c r="K4" s="331">
        <f>I4-J4</f>
        <v>3275.011</v>
      </c>
      <c r="L4" s="327" t="str">
        <f>TRIM(A4)</f>
        <v>PFJAR631380526P14A</v>
      </c>
      <c r="P4" s="328">
        <f>K4+O4</f>
        <v>3275.011</v>
      </c>
      <c r="Q4" s="333">
        <f>IFERROR((I4/F4)*100*2.6,0)</f>
        <v>14.51564127375088</v>
      </c>
      <c r="R4" s="333">
        <f>IFERROR((J4/F4)*100*2.6,0)</f>
        <v>2.0317264836969269</v>
      </c>
      <c r="S4" s="333">
        <f>IFERROR((K4/F4)*100*2.6,0)</f>
        <v>12.483914790053953</v>
      </c>
    </row>
    <row r="5" spans="1:69" x14ac:dyDescent="0.25">
      <c r="A5" s="329" t="s">
        <v>337</v>
      </c>
      <c r="B5" s="330" t="s">
        <v>5336</v>
      </c>
      <c r="C5" s="329" t="s">
        <v>5337</v>
      </c>
      <c r="D5" s="329" t="s">
        <v>1812</v>
      </c>
      <c r="E5" s="331">
        <v>6</v>
      </c>
      <c r="F5" s="331">
        <v>58620</v>
      </c>
      <c r="G5" s="332">
        <v>7.21</v>
      </c>
      <c r="H5" s="331">
        <v>3716.51</v>
      </c>
      <c r="I5" s="331">
        <v>1428.998</v>
      </c>
      <c r="J5" s="331">
        <v>5.548</v>
      </c>
      <c r="K5" s="331"/>
      <c r="L5" s="327" t="str">
        <f t="shared" ref="L5:L56" si="0">TRIM(A5)</f>
        <v>PFHOTHSSPL0088B10B</v>
      </c>
      <c r="P5" s="328">
        <f t="shared" ref="P5:P56" si="1">K5+O5</f>
        <v>0</v>
      </c>
      <c r="Q5" s="333">
        <f t="shared" ref="Q5:Q56" si="2">IFERROR((I5/F5)*100*2.6,0)</f>
        <v>6.3381009894234053</v>
      </c>
      <c r="R5" s="333">
        <f t="shared" ref="R5:R56" si="3">IFERROR((J5/F5)*100*2.6,0)</f>
        <v>2.4607301262367792E-2</v>
      </c>
      <c r="S5" s="333">
        <f t="shared" ref="S5:S56" si="4">IFERROR((K5/F5)*100*2.6,0)</f>
        <v>0</v>
      </c>
    </row>
    <row r="6" spans="1:69" x14ac:dyDescent="0.25">
      <c r="A6" s="329" t="s">
        <v>387</v>
      </c>
      <c r="B6" s="330" t="s">
        <v>5336</v>
      </c>
      <c r="C6" s="329" t="s">
        <v>5337</v>
      </c>
      <c r="D6" s="329" t="s">
        <v>1749</v>
      </c>
      <c r="E6" s="331">
        <v>16</v>
      </c>
      <c r="F6" s="331">
        <v>25168</v>
      </c>
      <c r="G6" s="332">
        <v>9.1859999999999999</v>
      </c>
      <c r="H6" s="331">
        <v>4419.5</v>
      </c>
      <c r="I6" s="331">
        <v>1699.298</v>
      </c>
      <c r="J6" s="331">
        <v>10.603</v>
      </c>
      <c r="K6" s="331">
        <f t="shared" ref="K6:K56" si="5">I6-J6</f>
        <v>1688.6949999999999</v>
      </c>
      <c r="L6" s="327" t="str">
        <f t="shared" si="0"/>
        <v>PFJAR661380971P13A</v>
      </c>
      <c r="P6" s="328">
        <f t="shared" si="1"/>
        <v>1688.6949999999999</v>
      </c>
      <c r="Q6" s="333">
        <f t="shared" si="2"/>
        <v>17.554731404958677</v>
      </c>
      <c r="R6" s="333">
        <f t="shared" si="3"/>
        <v>0.10953512396694214</v>
      </c>
      <c r="S6" s="333">
        <f t="shared" si="4"/>
        <v>17.445196280991738</v>
      </c>
    </row>
    <row r="7" spans="1:69" x14ac:dyDescent="0.25">
      <c r="A7" s="329" t="s">
        <v>421</v>
      </c>
      <c r="B7" s="330" t="s">
        <v>5336</v>
      </c>
      <c r="C7" s="329" t="s">
        <v>5337</v>
      </c>
      <c r="D7" s="329" t="s">
        <v>422</v>
      </c>
      <c r="E7" s="331">
        <v>10</v>
      </c>
      <c r="F7" s="331">
        <v>45100</v>
      </c>
      <c r="G7" s="332">
        <v>7.6669999999999998</v>
      </c>
      <c r="H7" s="331">
        <v>3377.99</v>
      </c>
      <c r="I7" s="331">
        <v>1298.837</v>
      </c>
      <c r="J7" s="331">
        <v>8.8490000000000002</v>
      </c>
      <c r="K7" s="331">
        <f t="shared" si="5"/>
        <v>1289.9880000000001</v>
      </c>
      <c r="L7" s="327" t="str">
        <f t="shared" si="0"/>
        <v>PFKET301690250N11B</v>
      </c>
      <c r="P7" s="328">
        <f t="shared" si="1"/>
        <v>1289.9880000000001</v>
      </c>
      <c r="Q7" s="333">
        <f t="shared" si="2"/>
        <v>7.4877521064301549</v>
      </c>
      <c r="R7" s="333">
        <f t="shared" si="3"/>
        <v>5.1014190687361419E-2</v>
      </c>
      <c r="S7" s="333">
        <f t="shared" si="4"/>
        <v>7.4367379157427944</v>
      </c>
    </row>
    <row r="8" spans="1:69" x14ac:dyDescent="0.25">
      <c r="A8" s="329" t="s">
        <v>443</v>
      </c>
      <c r="B8" s="330" t="s">
        <v>5338</v>
      </c>
      <c r="C8" s="329" t="s">
        <v>5339</v>
      </c>
      <c r="D8" s="329" t="s">
        <v>1868</v>
      </c>
      <c r="E8" s="331">
        <v>2</v>
      </c>
      <c r="F8" s="331">
        <v>1968</v>
      </c>
      <c r="G8" s="332">
        <v>0.78700000000000003</v>
      </c>
      <c r="H8" s="331">
        <v>410.92</v>
      </c>
      <c r="I8" s="331">
        <v>157.99799999999999</v>
      </c>
      <c r="J8" s="331">
        <f>-6.137</f>
        <v>-6.1369999999999996</v>
      </c>
      <c r="K8" s="331">
        <f t="shared" si="5"/>
        <v>164.13499999999999</v>
      </c>
      <c r="L8" s="327" t="str">
        <f t="shared" si="0"/>
        <v>PFLIQ28GPI0750B01A</v>
      </c>
      <c r="P8" s="328">
        <f t="shared" si="1"/>
        <v>164.13499999999999</v>
      </c>
      <c r="Q8" s="333">
        <f t="shared" si="2"/>
        <v>20.873719512195127</v>
      </c>
      <c r="R8" s="333">
        <f t="shared" si="3"/>
        <v>-0.81078252032520315</v>
      </c>
      <c r="S8" s="333">
        <f t="shared" si="4"/>
        <v>21.684502032520324</v>
      </c>
    </row>
    <row r="9" spans="1:69" x14ac:dyDescent="0.25">
      <c r="A9" s="329" t="s">
        <v>447</v>
      </c>
      <c r="B9" s="330" t="s">
        <v>5338</v>
      </c>
      <c r="C9" s="329" t="s">
        <v>5339</v>
      </c>
      <c r="D9" s="329" t="s">
        <v>1867</v>
      </c>
      <c r="E9" s="331">
        <v>68</v>
      </c>
      <c r="F9" s="331">
        <v>61200</v>
      </c>
      <c r="G9" s="332">
        <v>24.48</v>
      </c>
      <c r="H9" s="331">
        <v>12778.56</v>
      </c>
      <c r="I9" s="334">
        <f>4913.356+4706.6791248</f>
        <v>9620.0351248000006</v>
      </c>
      <c r="J9" s="334">
        <f>-190.846+4548.681</f>
        <v>4357.8349999999991</v>
      </c>
      <c r="K9" s="331">
        <f t="shared" si="5"/>
        <v>5262.2001248000015</v>
      </c>
      <c r="L9" s="327" t="str">
        <f t="shared" si="0"/>
        <v>PFLIQ28GPI0750B05B</v>
      </c>
      <c r="P9" s="328">
        <f t="shared" si="1"/>
        <v>5262.2001248000015</v>
      </c>
      <c r="Q9" s="333">
        <f t="shared" si="2"/>
        <v>40.869430268758173</v>
      </c>
      <c r="R9" s="333">
        <f t="shared" si="3"/>
        <v>18.51367810457516</v>
      </c>
      <c r="S9" s="333">
        <f t="shared" si="4"/>
        <v>22.355752164183016</v>
      </c>
    </row>
    <row r="10" spans="1:69" x14ac:dyDescent="0.25">
      <c r="A10" s="329" t="s">
        <v>337</v>
      </c>
      <c r="B10" s="330" t="s">
        <v>5340</v>
      </c>
      <c r="C10" s="329" t="s">
        <v>5341</v>
      </c>
      <c r="D10" s="329" t="s">
        <v>1812</v>
      </c>
      <c r="E10" s="331">
        <v>52</v>
      </c>
      <c r="F10" s="331">
        <v>508040</v>
      </c>
      <c r="G10" s="332">
        <v>62.488999999999997</v>
      </c>
      <c r="H10" s="331">
        <v>27281.74</v>
      </c>
      <c r="I10" s="331">
        <v>10489.83</v>
      </c>
      <c r="J10" s="331">
        <v>400</v>
      </c>
      <c r="K10" s="331">
        <f t="shared" si="5"/>
        <v>10089.83</v>
      </c>
      <c r="L10" s="327" t="str">
        <f t="shared" si="0"/>
        <v>PFHOTHSSPL0088B10B</v>
      </c>
      <c r="P10" s="328">
        <f t="shared" si="1"/>
        <v>10089.83</v>
      </c>
      <c r="Q10" s="333">
        <f t="shared" si="2"/>
        <v>5.368387922210851</v>
      </c>
      <c r="R10" s="333">
        <f t="shared" si="3"/>
        <v>0.20470829068577279</v>
      </c>
      <c r="S10" s="333">
        <f t="shared" si="4"/>
        <v>5.1636796315250777</v>
      </c>
    </row>
    <row r="11" spans="1:69" x14ac:dyDescent="0.25">
      <c r="A11" s="329" t="s">
        <v>379</v>
      </c>
      <c r="B11" s="330" t="s">
        <v>5340</v>
      </c>
      <c r="C11" s="329" t="s">
        <v>5341</v>
      </c>
      <c r="D11" s="329" t="s">
        <v>1740</v>
      </c>
      <c r="E11" s="331">
        <v>30</v>
      </c>
      <c r="F11" s="331">
        <v>85260</v>
      </c>
      <c r="G11" s="332">
        <v>21.315000000000001</v>
      </c>
      <c r="H11" s="331">
        <v>8091.17</v>
      </c>
      <c r="I11" s="331">
        <v>3111.0549999999998</v>
      </c>
      <c r="J11" s="331">
        <v>200</v>
      </c>
      <c r="K11" s="331">
        <f t="shared" si="5"/>
        <v>2911.0549999999998</v>
      </c>
      <c r="L11" s="327" t="str">
        <f t="shared" si="0"/>
        <v>PFJAR631380526P14A</v>
      </c>
      <c r="P11" s="328">
        <f t="shared" si="1"/>
        <v>2911.0549999999998</v>
      </c>
      <c r="Q11" s="333">
        <f t="shared" si="2"/>
        <v>9.48714872155759</v>
      </c>
      <c r="R11" s="333">
        <f t="shared" si="3"/>
        <v>0.60989913206661983</v>
      </c>
      <c r="S11" s="333">
        <f t="shared" si="4"/>
        <v>8.8772495894909689</v>
      </c>
    </row>
    <row r="12" spans="1:69" s="336" customFormat="1" x14ac:dyDescent="0.25">
      <c r="A12" s="329" t="s">
        <v>421</v>
      </c>
      <c r="B12" s="330" t="s">
        <v>5340</v>
      </c>
      <c r="C12" s="329" t="s">
        <v>5341</v>
      </c>
      <c r="D12" s="329" t="s">
        <v>422</v>
      </c>
      <c r="E12" s="331">
        <v>270</v>
      </c>
      <c r="F12" s="331">
        <v>1217700</v>
      </c>
      <c r="G12" s="335">
        <v>207.00899999999999</v>
      </c>
      <c r="H12" s="331">
        <v>83534.22</v>
      </c>
      <c r="I12" s="331">
        <v>32118.912</v>
      </c>
      <c r="J12" s="331">
        <v>1800</v>
      </c>
      <c r="K12" s="331">
        <f t="shared" si="5"/>
        <v>30318.912</v>
      </c>
      <c r="L12" s="327" t="str">
        <f t="shared" si="0"/>
        <v>PFKET301690250N11B</v>
      </c>
      <c r="M12" s="295"/>
      <c r="P12" s="328">
        <f t="shared" si="1"/>
        <v>30318.912</v>
      </c>
      <c r="Q12" s="333">
        <f t="shared" si="2"/>
        <v>6.8579429416112347</v>
      </c>
      <c r="R12" s="333">
        <f t="shared" si="3"/>
        <v>0.38433111603843312</v>
      </c>
      <c r="S12" s="333">
        <f t="shared" si="4"/>
        <v>6.4736118255728021</v>
      </c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295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2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</row>
    <row r="13" spans="1:69" s="336" customFormat="1" x14ac:dyDescent="0.25">
      <c r="A13" s="329" t="s">
        <v>653</v>
      </c>
      <c r="B13" s="330" t="s">
        <v>5340</v>
      </c>
      <c r="C13" s="329" t="s">
        <v>5341</v>
      </c>
      <c r="D13" s="329" t="s">
        <v>2208</v>
      </c>
      <c r="E13" s="331">
        <v>390</v>
      </c>
      <c r="F13" s="331">
        <v>1235520</v>
      </c>
      <c r="G13" s="332">
        <v>271.81400000000002</v>
      </c>
      <c r="H13" s="331">
        <v>113050.08</v>
      </c>
      <c r="I13" s="331">
        <v>43467.762000000002</v>
      </c>
      <c r="J13" s="331">
        <v>2600</v>
      </c>
      <c r="K13" s="331">
        <f t="shared" si="5"/>
        <v>40867.762000000002</v>
      </c>
      <c r="L13" s="327" t="str">
        <f t="shared" si="0"/>
        <v>PFVIN28BSS0473B12A</v>
      </c>
      <c r="M13" s="295"/>
      <c r="P13" s="328">
        <f t="shared" si="1"/>
        <v>40867.762000000002</v>
      </c>
      <c r="Q13" s="333">
        <f t="shared" si="2"/>
        <v>9.1472563131313134</v>
      </c>
      <c r="R13" s="333">
        <f t="shared" si="3"/>
        <v>0.54713804713804715</v>
      </c>
      <c r="S13" s="333">
        <f t="shared" si="4"/>
        <v>8.6001182659932667</v>
      </c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295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295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</row>
    <row r="14" spans="1:69" s="336" customFormat="1" x14ac:dyDescent="0.25">
      <c r="A14" s="329" t="s">
        <v>379</v>
      </c>
      <c r="B14" s="330" t="s">
        <v>5342</v>
      </c>
      <c r="C14" s="329" t="s">
        <v>5343</v>
      </c>
      <c r="D14" s="329" t="s">
        <v>1740</v>
      </c>
      <c r="E14" s="331">
        <v>7</v>
      </c>
      <c r="F14" s="331">
        <v>19894</v>
      </c>
      <c r="G14" s="332">
        <v>4.9740000000000002</v>
      </c>
      <c r="H14" s="331">
        <v>2984.1</v>
      </c>
      <c r="I14" s="331">
        <v>1147.386</v>
      </c>
      <c r="J14" s="331"/>
      <c r="K14" s="331">
        <f t="shared" si="5"/>
        <v>1147.386</v>
      </c>
      <c r="L14" s="327" t="str">
        <f t="shared" si="0"/>
        <v>PFJAR631380526P14A</v>
      </c>
      <c r="M14" s="295"/>
      <c r="P14" s="328">
        <f t="shared" si="1"/>
        <v>1147.386</v>
      </c>
      <c r="Q14" s="333">
        <f t="shared" si="2"/>
        <v>14.995494118829798</v>
      </c>
      <c r="R14" s="333">
        <f t="shared" si="3"/>
        <v>0</v>
      </c>
      <c r="S14" s="333">
        <f t="shared" si="4"/>
        <v>14.995494118829798</v>
      </c>
      <c r="T14" s="295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5"/>
      <c r="AH14" s="295"/>
      <c r="AI14" s="295"/>
      <c r="AJ14" s="295"/>
      <c r="AK14" s="295"/>
      <c r="AL14" s="295"/>
      <c r="AM14" s="295"/>
      <c r="AN14" s="295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/>
      <c r="AZ14" s="295"/>
      <c r="BA14" s="295"/>
      <c r="BB14" s="295"/>
      <c r="BC14" s="295"/>
      <c r="BD14" s="295"/>
      <c r="BE14" s="295"/>
      <c r="BF14" s="295"/>
      <c r="BG14" s="295"/>
      <c r="BH14" s="295"/>
      <c r="BI14" s="295"/>
      <c r="BJ14" s="295"/>
      <c r="BK14" s="295"/>
      <c r="BL14" s="295"/>
      <c r="BM14" s="295"/>
      <c r="BN14" s="295"/>
      <c r="BO14" s="295"/>
      <c r="BP14" s="295"/>
      <c r="BQ14" s="295"/>
    </row>
    <row r="15" spans="1:69" s="336" customFormat="1" x14ac:dyDescent="0.25">
      <c r="A15" s="329" t="s">
        <v>337</v>
      </c>
      <c r="B15" s="330" t="s">
        <v>5344</v>
      </c>
      <c r="C15" s="329" t="s">
        <v>5345</v>
      </c>
      <c r="D15" s="329" t="s">
        <v>1812</v>
      </c>
      <c r="E15" s="331">
        <v>310</v>
      </c>
      <c r="F15" s="331">
        <v>3028700</v>
      </c>
      <c r="G15" s="332">
        <v>372.53</v>
      </c>
      <c r="H15" s="331">
        <v>166275.65</v>
      </c>
      <c r="I15" s="331">
        <v>63932.991000000002</v>
      </c>
      <c r="J15" s="331">
        <v>890</v>
      </c>
      <c r="K15" s="331">
        <f t="shared" si="5"/>
        <v>63042.991000000002</v>
      </c>
      <c r="L15" s="327" t="str">
        <f t="shared" si="0"/>
        <v>PFHOTHSSPL0088B10B</v>
      </c>
      <c r="M15" s="295"/>
      <c r="P15" s="328">
        <f t="shared" si="1"/>
        <v>63042.991000000002</v>
      </c>
      <c r="Q15" s="333">
        <f t="shared" si="2"/>
        <v>5.4883539670485693</v>
      </c>
      <c r="R15" s="333">
        <f t="shared" si="3"/>
        <v>7.6402416878528737E-2</v>
      </c>
      <c r="S15" s="333">
        <f t="shared" si="4"/>
        <v>5.4119515501700404</v>
      </c>
      <c r="T15" s="295"/>
      <c r="U15" s="295"/>
      <c r="V15" s="295"/>
      <c r="W15" s="295"/>
      <c r="X15" s="295"/>
      <c r="Y15" s="295"/>
      <c r="Z15" s="295"/>
      <c r="AA15" s="295"/>
      <c r="AB15" s="295"/>
      <c r="AC15" s="295"/>
      <c r="AD15" s="295"/>
      <c r="AE15" s="295"/>
      <c r="AF15" s="295"/>
      <c r="AG15" s="295"/>
      <c r="AH15" s="295"/>
      <c r="AI15" s="295"/>
      <c r="AJ15" s="295"/>
      <c r="AK15" s="295"/>
      <c r="AL15" s="295"/>
      <c r="AM15" s="295"/>
      <c r="AN15" s="295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D15" s="295"/>
      <c r="BE15" s="295"/>
      <c r="BF15" s="295"/>
      <c r="BG15" s="295"/>
      <c r="BH15" s="295"/>
      <c r="BI15" s="295"/>
      <c r="BJ15" s="295"/>
      <c r="BK15" s="295"/>
      <c r="BL15" s="295"/>
      <c r="BM15" s="295"/>
      <c r="BN15" s="295"/>
      <c r="BO15" s="295"/>
      <c r="BP15" s="295"/>
      <c r="BQ15" s="295"/>
    </row>
    <row r="16" spans="1:69" s="336" customFormat="1" x14ac:dyDescent="0.25">
      <c r="A16" s="329" t="s">
        <v>421</v>
      </c>
      <c r="B16" s="330" t="s">
        <v>5344</v>
      </c>
      <c r="C16" s="329" t="s">
        <v>5345</v>
      </c>
      <c r="D16" s="329" t="s">
        <v>422</v>
      </c>
      <c r="E16" s="331">
        <v>294</v>
      </c>
      <c r="F16" s="331">
        <v>1325940</v>
      </c>
      <c r="G16" s="332">
        <v>225.41</v>
      </c>
      <c r="H16" s="331">
        <v>98782.53</v>
      </c>
      <c r="I16" s="331">
        <v>37981.879999999997</v>
      </c>
      <c r="J16" s="331">
        <v>750</v>
      </c>
      <c r="K16" s="331">
        <f t="shared" si="5"/>
        <v>37231.879999999997</v>
      </c>
      <c r="L16" s="327" t="str">
        <f t="shared" si="0"/>
        <v>PFKET301690250N11B</v>
      </c>
      <c r="M16" s="295"/>
      <c r="P16" s="328">
        <f t="shared" si="1"/>
        <v>37231.879999999997</v>
      </c>
      <c r="Q16" s="333">
        <f t="shared" si="2"/>
        <v>7.4477644538968582</v>
      </c>
      <c r="R16" s="333">
        <f t="shared" si="3"/>
        <v>0.14706547807593107</v>
      </c>
      <c r="S16" s="333">
        <f t="shared" si="4"/>
        <v>7.3006989758209277</v>
      </c>
      <c r="T16" s="295"/>
      <c r="U16" s="295"/>
      <c r="V16" s="295"/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5"/>
      <c r="AU16" s="295"/>
      <c r="AV16" s="295"/>
      <c r="AW16" s="295"/>
      <c r="AX16" s="295"/>
      <c r="AY16" s="295"/>
      <c r="AZ16" s="295"/>
      <c r="BA16" s="295"/>
      <c r="BB16" s="295"/>
      <c r="BC16" s="295"/>
      <c r="BD16" s="295"/>
      <c r="BE16" s="295"/>
      <c r="BF16" s="295"/>
      <c r="BG16" s="295"/>
      <c r="BH16" s="295"/>
      <c r="BI16" s="295"/>
      <c r="BJ16" s="295"/>
      <c r="BK16" s="295"/>
      <c r="BL16" s="295"/>
      <c r="BM16" s="295"/>
      <c r="BN16" s="295"/>
      <c r="BO16" s="295"/>
      <c r="BP16" s="295"/>
      <c r="BQ16" s="295"/>
    </row>
    <row r="17" spans="1:69" s="336" customFormat="1" x14ac:dyDescent="0.25">
      <c r="A17" s="329" t="s">
        <v>653</v>
      </c>
      <c r="B17" s="330" t="s">
        <v>5344</v>
      </c>
      <c r="C17" s="329" t="s">
        <v>5345</v>
      </c>
      <c r="D17" s="329" t="s">
        <v>2208</v>
      </c>
      <c r="E17" s="331">
        <v>60</v>
      </c>
      <c r="F17" s="331">
        <v>190080</v>
      </c>
      <c r="G17" s="332">
        <v>41.817999999999998</v>
      </c>
      <c r="H17" s="331">
        <v>19806.34</v>
      </c>
      <c r="I17" s="331">
        <v>7615.5379999999996</v>
      </c>
      <c r="J17" s="331">
        <v>150</v>
      </c>
      <c r="K17" s="331">
        <f t="shared" si="5"/>
        <v>7465.5379999999996</v>
      </c>
      <c r="L17" s="327" t="str">
        <f t="shared" si="0"/>
        <v>PFVIN28BSS0473B12A</v>
      </c>
      <c r="M17" s="295"/>
      <c r="P17" s="328">
        <f t="shared" si="1"/>
        <v>7465.5379999999996</v>
      </c>
      <c r="Q17" s="333">
        <f t="shared" si="2"/>
        <v>10.416876473063972</v>
      </c>
      <c r="R17" s="333">
        <f t="shared" si="3"/>
        <v>0.20517676767676768</v>
      </c>
      <c r="S17" s="333">
        <f t="shared" si="4"/>
        <v>10.211699705387206</v>
      </c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295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</row>
    <row r="18" spans="1:69" s="336" customFormat="1" x14ac:dyDescent="0.25">
      <c r="A18" s="329" t="s">
        <v>99</v>
      </c>
      <c r="B18" s="330" t="s">
        <v>5346</v>
      </c>
      <c r="C18" s="329" t="s">
        <v>5347</v>
      </c>
      <c r="D18" s="329" t="s">
        <v>1480</v>
      </c>
      <c r="E18" s="331">
        <v>60</v>
      </c>
      <c r="F18" s="331">
        <v>252000</v>
      </c>
      <c r="G18" s="332">
        <v>42.84</v>
      </c>
      <c r="H18" s="331">
        <v>21193.200000000001</v>
      </c>
      <c r="I18" s="331">
        <v>8148.7860000000001</v>
      </c>
      <c r="J18" s="331">
        <v>180</v>
      </c>
      <c r="K18" s="331">
        <f t="shared" si="5"/>
        <v>7968.7860000000001</v>
      </c>
      <c r="L18" s="327" t="str">
        <f t="shared" si="0"/>
        <v>DFAXL265400250N10A</v>
      </c>
      <c r="M18" s="295"/>
      <c r="P18" s="328">
        <f t="shared" si="1"/>
        <v>7968.7860000000001</v>
      </c>
      <c r="Q18" s="333">
        <f t="shared" si="2"/>
        <v>8.4074776190476204</v>
      </c>
      <c r="R18" s="333">
        <f t="shared" si="3"/>
        <v>0.18571428571428572</v>
      </c>
      <c r="S18" s="333">
        <f t="shared" si="4"/>
        <v>8.2217633333333335</v>
      </c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295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295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</row>
    <row r="19" spans="1:69" s="336" customFormat="1" x14ac:dyDescent="0.25">
      <c r="A19" s="329" t="s">
        <v>133</v>
      </c>
      <c r="B19" s="330" t="s">
        <v>5346</v>
      </c>
      <c r="C19" s="329" t="s">
        <v>5347</v>
      </c>
      <c r="D19" s="329" t="s">
        <v>134</v>
      </c>
      <c r="E19" s="331">
        <v>30</v>
      </c>
      <c r="F19" s="331">
        <v>117600</v>
      </c>
      <c r="G19" s="332">
        <v>19.992000000000001</v>
      </c>
      <c r="H19" s="331">
        <v>9890.16</v>
      </c>
      <c r="I19" s="331">
        <v>3802.7669999999998</v>
      </c>
      <c r="J19" s="331">
        <v>126</v>
      </c>
      <c r="K19" s="331">
        <f t="shared" si="5"/>
        <v>3676.7669999999998</v>
      </c>
      <c r="L19" s="327" t="str">
        <f t="shared" si="0"/>
        <v>DFMIR265400250N10D</v>
      </c>
      <c r="M19" s="295"/>
      <c r="P19" s="328">
        <f t="shared" si="1"/>
        <v>3676.7669999999998</v>
      </c>
      <c r="Q19" s="333">
        <f t="shared" si="2"/>
        <v>8.4074780612244897</v>
      </c>
      <c r="R19" s="333">
        <f t="shared" si="3"/>
        <v>0.27857142857142858</v>
      </c>
      <c r="S19" s="333">
        <f t="shared" si="4"/>
        <v>8.1289066326530612</v>
      </c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295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295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</row>
    <row r="20" spans="1:69" s="336" customFormat="1" x14ac:dyDescent="0.25">
      <c r="A20" s="329" t="s">
        <v>157</v>
      </c>
      <c r="B20" s="330" t="s">
        <v>5346</v>
      </c>
      <c r="C20" s="329" t="s">
        <v>5347</v>
      </c>
      <c r="D20" s="329" t="s">
        <v>158</v>
      </c>
      <c r="E20" s="331">
        <v>50</v>
      </c>
      <c r="F20" s="331">
        <v>205000</v>
      </c>
      <c r="G20" s="332">
        <v>34.85</v>
      </c>
      <c r="H20" s="331">
        <v>17240.5</v>
      </c>
      <c r="I20" s="331">
        <v>6628.9719999999998</v>
      </c>
      <c r="J20" s="331">
        <v>180</v>
      </c>
      <c r="K20" s="331">
        <f t="shared" si="5"/>
        <v>6448.9719999999998</v>
      </c>
      <c r="L20" s="327" t="str">
        <f t="shared" si="0"/>
        <v>DG7UP265400250N10E</v>
      </c>
      <c r="M20" s="295"/>
      <c r="P20" s="328">
        <f t="shared" si="1"/>
        <v>6448.9719999999998</v>
      </c>
      <c r="Q20" s="333">
        <f t="shared" si="2"/>
        <v>8.4074766829268288</v>
      </c>
      <c r="R20" s="333">
        <f t="shared" si="3"/>
        <v>0.2282926829268293</v>
      </c>
      <c r="S20" s="333">
        <f t="shared" si="4"/>
        <v>8.1791839999999993</v>
      </c>
      <c r="T20" s="295"/>
      <c r="U20" s="295"/>
      <c r="V20" s="295"/>
      <c r="W20" s="295"/>
      <c r="X20" s="295"/>
      <c r="Y20" s="295"/>
      <c r="Z20" s="295"/>
      <c r="AA20" s="295"/>
      <c r="AB20" s="295"/>
      <c r="AC20" s="295"/>
      <c r="AD20" s="295"/>
      <c r="AE20" s="295"/>
      <c r="AF20" s="295"/>
      <c r="AG20" s="295"/>
      <c r="AH20" s="295"/>
      <c r="AI20" s="295"/>
      <c r="AJ20" s="295"/>
      <c r="AK20" s="295"/>
      <c r="AL20" s="295"/>
      <c r="AM20" s="295"/>
      <c r="AN20" s="295"/>
      <c r="AO20" s="295"/>
      <c r="AP20" s="295"/>
      <c r="AQ20" s="295"/>
      <c r="AR20" s="295"/>
      <c r="AS20" s="295"/>
      <c r="AT20" s="295"/>
      <c r="AU20" s="295"/>
      <c r="AV20" s="295"/>
      <c r="AW20" s="295"/>
      <c r="AX20" s="295"/>
      <c r="AY20" s="295"/>
      <c r="AZ20" s="295"/>
      <c r="BA20" s="295"/>
      <c r="BB20" s="295"/>
      <c r="BC20" s="295"/>
      <c r="BD20" s="295"/>
      <c r="BE20" s="295"/>
      <c r="BF20" s="295"/>
      <c r="BG20" s="295"/>
      <c r="BH20" s="295"/>
      <c r="BI20" s="295"/>
      <c r="BJ20" s="295"/>
      <c r="BK20" s="295"/>
      <c r="BL20" s="295"/>
      <c r="BM20" s="295"/>
      <c r="BN20" s="295"/>
      <c r="BO20" s="295"/>
      <c r="BP20" s="295"/>
      <c r="BQ20" s="295"/>
    </row>
    <row r="21" spans="1:69" x14ac:dyDescent="0.25">
      <c r="A21" s="329" t="s">
        <v>163</v>
      </c>
      <c r="B21" s="330" t="s">
        <v>5346</v>
      </c>
      <c r="C21" s="329" t="s">
        <v>5347</v>
      </c>
      <c r="D21" s="329" t="s">
        <v>164</v>
      </c>
      <c r="E21" s="331">
        <v>59</v>
      </c>
      <c r="F21" s="331">
        <v>241900</v>
      </c>
      <c r="G21" s="332">
        <v>41.122999999999998</v>
      </c>
      <c r="H21" s="331">
        <v>20343.79</v>
      </c>
      <c r="I21" s="331">
        <v>7822.1869999999999</v>
      </c>
      <c r="J21" s="331">
        <v>180</v>
      </c>
      <c r="K21" s="331">
        <f t="shared" si="5"/>
        <v>7642.1869999999999</v>
      </c>
      <c r="L21" s="327" t="str">
        <f t="shared" si="0"/>
        <v>DGDEW265400250N10B</v>
      </c>
      <c r="P21" s="328">
        <f t="shared" si="1"/>
        <v>7642.1869999999999</v>
      </c>
      <c r="Q21" s="333">
        <f t="shared" si="2"/>
        <v>8.4074767259198033</v>
      </c>
      <c r="R21" s="333">
        <f t="shared" si="3"/>
        <v>0.19346837536171974</v>
      </c>
      <c r="S21" s="333">
        <f t="shared" si="4"/>
        <v>8.2140083505580819</v>
      </c>
    </row>
    <row r="22" spans="1:69" x14ac:dyDescent="0.25">
      <c r="A22" s="329" t="s">
        <v>349</v>
      </c>
      <c r="B22" s="330" t="s">
        <v>5348</v>
      </c>
      <c r="C22" s="329" t="s">
        <v>5349</v>
      </c>
      <c r="D22" s="329" t="s">
        <v>1816</v>
      </c>
      <c r="E22" s="331">
        <v>24</v>
      </c>
      <c r="F22" s="331">
        <v>234480</v>
      </c>
      <c r="G22" s="335">
        <v>29.31</v>
      </c>
      <c r="H22" s="331">
        <v>14537.76</v>
      </c>
      <c r="I22" s="331">
        <v>5589.7690000000002</v>
      </c>
      <c r="J22" s="331">
        <v>720</v>
      </c>
      <c r="K22" s="337">
        <f>I22-J22-M22</f>
        <v>4455.0442240000002</v>
      </c>
      <c r="L22" s="327" t="str">
        <f t="shared" si="0"/>
        <v>PFHOTHSSPW0088B10A</v>
      </c>
      <c r="M22" s="338">
        <v>414.72477600000008</v>
      </c>
      <c r="P22" s="328">
        <f t="shared" si="1"/>
        <v>4455.0442240000002</v>
      </c>
      <c r="Q22" s="333">
        <f t="shared" si="2"/>
        <v>6.1981403104742414</v>
      </c>
      <c r="R22" s="333">
        <f t="shared" si="3"/>
        <v>0.7983623336745137</v>
      </c>
      <c r="S22" s="333">
        <f t="shared" si="4"/>
        <v>4.9399159767997274</v>
      </c>
    </row>
    <row r="23" spans="1:69" x14ac:dyDescent="0.25">
      <c r="A23" s="329" t="s">
        <v>353</v>
      </c>
      <c r="B23" s="330" t="s">
        <v>5350</v>
      </c>
      <c r="C23" s="329" t="s">
        <v>5351</v>
      </c>
      <c r="D23" s="329" t="s">
        <v>1716</v>
      </c>
      <c r="E23" s="331">
        <v>6</v>
      </c>
      <c r="F23" s="331">
        <v>37962</v>
      </c>
      <c r="G23" s="335">
        <v>5.694</v>
      </c>
      <c r="H23" s="331">
        <v>4099.8999999999996</v>
      </c>
      <c r="I23" s="331">
        <v>1576.412</v>
      </c>
      <c r="J23" s="331">
        <v>56.009</v>
      </c>
      <c r="K23" s="331">
        <f t="shared" si="5"/>
        <v>1520.403</v>
      </c>
      <c r="L23" s="327" t="str">
        <f t="shared" si="0"/>
        <v>PFJAR581360263P19A</v>
      </c>
      <c r="P23" s="328">
        <f t="shared" si="1"/>
        <v>1520.403</v>
      </c>
      <c r="Q23" s="333">
        <f t="shared" si="2"/>
        <v>10.796773615720983</v>
      </c>
      <c r="R23" s="333">
        <f t="shared" si="3"/>
        <v>0.38360307676097155</v>
      </c>
      <c r="S23" s="333">
        <f t="shared" si="4"/>
        <v>10.413170538960014</v>
      </c>
    </row>
    <row r="24" spans="1:69" x14ac:dyDescent="0.25">
      <c r="A24" s="329" t="s">
        <v>387</v>
      </c>
      <c r="B24" s="330" t="s">
        <v>5350</v>
      </c>
      <c r="C24" s="329" t="s">
        <v>5351</v>
      </c>
      <c r="D24" s="329" t="s">
        <v>1749</v>
      </c>
      <c r="E24" s="331">
        <v>17</v>
      </c>
      <c r="F24" s="331">
        <v>26741</v>
      </c>
      <c r="G24" s="332">
        <v>9.76</v>
      </c>
      <c r="H24" s="331">
        <v>5960.57</v>
      </c>
      <c r="I24" s="331">
        <v>2291.8389999999999</v>
      </c>
      <c r="J24" s="331">
        <v>96.004000000000005</v>
      </c>
      <c r="K24" s="331">
        <f t="shared" si="5"/>
        <v>2195.835</v>
      </c>
      <c r="L24" s="327" t="str">
        <f t="shared" si="0"/>
        <v>PFJAR661380971P13A</v>
      </c>
      <c r="P24" s="328">
        <f t="shared" si="1"/>
        <v>2195.835</v>
      </c>
      <c r="Q24" s="333">
        <f t="shared" si="2"/>
        <v>22.283315508021392</v>
      </c>
      <c r="R24" s="333">
        <f t="shared" si="3"/>
        <v>0.93343704423918328</v>
      </c>
      <c r="S24" s="333">
        <f t="shared" si="4"/>
        <v>21.349878463782208</v>
      </c>
    </row>
    <row r="25" spans="1:69" x14ac:dyDescent="0.25">
      <c r="A25" s="329" t="s">
        <v>653</v>
      </c>
      <c r="B25" s="330" t="s">
        <v>5350</v>
      </c>
      <c r="C25" s="329" t="s">
        <v>5351</v>
      </c>
      <c r="D25" s="329" t="s">
        <v>2208</v>
      </c>
      <c r="E25" s="331">
        <v>7</v>
      </c>
      <c r="F25" s="331">
        <v>22176</v>
      </c>
      <c r="G25" s="335">
        <v>4.8789999999999996</v>
      </c>
      <c r="H25" s="331">
        <v>2306.3000000000002</v>
      </c>
      <c r="I25" s="331">
        <v>886.77200000000005</v>
      </c>
      <c r="J25" s="331">
        <v>47.987000000000002</v>
      </c>
      <c r="K25" s="331">
        <f t="shared" si="5"/>
        <v>838.78500000000008</v>
      </c>
      <c r="L25" s="327" t="str">
        <f t="shared" si="0"/>
        <v>PFVIN28BSS0473B12A</v>
      </c>
      <c r="P25" s="328">
        <f t="shared" si="1"/>
        <v>838.78500000000008</v>
      </c>
      <c r="Q25" s="333">
        <f t="shared" si="2"/>
        <v>10.396857864357864</v>
      </c>
      <c r="R25" s="333">
        <f t="shared" si="3"/>
        <v>0.56261814574314584</v>
      </c>
      <c r="S25" s="333">
        <f t="shared" si="4"/>
        <v>9.8342397186147199</v>
      </c>
    </row>
    <row r="26" spans="1:69" x14ac:dyDescent="0.25">
      <c r="A26" s="329" t="s">
        <v>209</v>
      </c>
      <c r="B26" s="330" t="s">
        <v>5352</v>
      </c>
      <c r="C26" s="329" t="s">
        <v>5353</v>
      </c>
      <c r="D26" s="329" t="s">
        <v>210</v>
      </c>
      <c r="E26" s="331">
        <v>420</v>
      </c>
      <c r="F26" s="331">
        <v>1333080</v>
      </c>
      <c r="G26" s="332">
        <v>213.29300000000001</v>
      </c>
      <c r="H26" s="331">
        <v>103313.7</v>
      </c>
      <c r="I26" s="331">
        <v>39724.120000000003</v>
      </c>
      <c r="J26" s="331">
        <v>1200</v>
      </c>
      <c r="K26" s="331">
        <f t="shared" si="5"/>
        <v>38524.120000000003</v>
      </c>
      <c r="L26" s="327" t="str">
        <f t="shared" si="0"/>
        <v>PFBDX22PPD0187B06A</v>
      </c>
      <c r="P26" s="328">
        <f t="shared" si="1"/>
        <v>38524.120000000003</v>
      </c>
      <c r="Q26" s="333">
        <f t="shared" si="2"/>
        <v>7.7476754583370839</v>
      </c>
      <c r="R26" s="333">
        <f t="shared" si="3"/>
        <v>0.23404446844900531</v>
      </c>
      <c r="S26" s="333">
        <f t="shared" si="4"/>
        <v>7.5136309898880791</v>
      </c>
    </row>
    <row r="27" spans="1:69" x14ac:dyDescent="0.25">
      <c r="A27" s="329" t="s">
        <v>485</v>
      </c>
      <c r="B27" s="330" t="s">
        <v>5352</v>
      </c>
      <c r="C27" s="329" t="s">
        <v>5353</v>
      </c>
      <c r="D27" s="329" t="s">
        <v>486</v>
      </c>
      <c r="E27" s="331">
        <v>924</v>
      </c>
      <c r="F27" s="331">
        <v>2683296</v>
      </c>
      <c r="G27" s="332">
        <v>429.327</v>
      </c>
      <c r="H27" s="331">
        <v>178439.1</v>
      </c>
      <c r="I27" s="331">
        <v>68609.835000000006</v>
      </c>
      <c r="J27" s="331">
        <v>2520</v>
      </c>
      <c r="K27" s="331">
        <f t="shared" si="5"/>
        <v>66089.835000000006</v>
      </c>
      <c r="L27" s="327" t="str">
        <f t="shared" si="0"/>
        <v>PFMIXH01260200B06A</v>
      </c>
      <c r="P27" s="328">
        <f t="shared" si="1"/>
        <v>66089.835000000006</v>
      </c>
      <c r="Q27" s="333">
        <f t="shared" si="2"/>
        <v>6.648001972201353</v>
      </c>
      <c r="R27" s="333">
        <f t="shared" si="3"/>
        <v>0.24417731029301279</v>
      </c>
      <c r="S27" s="333">
        <f t="shared" si="4"/>
        <v>6.4038246619083408</v>
      </c>
    </row>
    <row r="28" spans="1:69" x14ac:dyDescent="0.25">
      <c r="A28" s="329" t="s">
        <v>131</v>
      </c>
      <c r="B28" s="330" t="s">
        <v>5354</v>
      </c>
      <c r="C28" s="329" t="s">
        <v>5355</v>
      </c>
      <c r="D28" s="329" t="s">
        <v>132</v>
      </c>
      <c r="E28" s="331">
        <v>192</v>
      </c>
      <c r="F28" s="331">
        <v>867840</v>
      </c>
      <c r="G28" s="332">
        <v>147.53299999999999</v>
      </c>
      <c r="H28" s="331">
        <v>68472.56</v>
      </c>
      <c r="I28" s="331">
        <v>26327.696</v>
      </c>
      <c r="J28" s="331"/>
      <c r="K28" s="331">
        <f t="shared" si="5"/>
        <v>26327.696</v>
      </c>
      <c r="L28" s="327" t="str">
        <f t="shared" si="0"/>
        <v>DFMIR265400250N10C</v>
      </c>
      <c r="P28" s="328">
        <f t="shared" si="1"/>
        <v>26327.696</v>
      </c>
      <c r="Q28" s="333">
        <f t="shared" si="2"/>
        <v>7.887630162241889</v>
      </c>
      <c r="R28" s="333">
        <f t="shared" si="3"/>
        <v>0</v>
      </c>
      <c r="S28" s="333">
        <f t="shared" si="4"/>
        <v>7.887630162241889</v>
      </c>
    </row>
    <row r="29" spans="1:69" x14ac:dyDescent="0.25">
      <c r="A29" s="329" t="s">
        <v>135</v>
      </c>
      <c r="B29" s="330" t="s">
        <v>5354</v>
      </c>
      <c r="C29" s="329" t="s">
        <v>5355</v>
      </c>
      <c r="D29" s="329" t="s">
        <v>136</v>
      </c>
      <c r="E29" s="331">
        <v>408</v>
      </c>
      <c r="F29" s="331">
        <v>1713600</v>
      </c>
      <c r="G29" s="332">
        <v>291.31200000000001</v>
      </c>
      <c r="H29" s="331">
        <v>135203.04</v>
      </c>
      <c r="I29" s="331">
        <v>51985.574999999997</v>
      </c>
      <c r="J29" s="331"/>
      <c r="K29" s="331">
        <f t="shared" si="5"/>
        <v>51985.574999999997</v>
      </c>
      <c r="L29" s="327" t="str">
        <f t="shared" si="0"/>
        <v>DFPEP265400250N10A</v>
      </c>
      <c r="P29" s="328">
        <f t="shared" si="1"/>
        <v>51985.574999999997</v>
      </c>
      <c r="Q29" s="333">
        <f t="shared" si="2"/>
        <v>7.8876339285714288</v>
      </c>
      <c r="R29" s="333">
        <f t="shared" si="3"/>
        <v>0</v>
      </c>
      <c r="S29" s="333">
        <f t="shared" si="4"/>
        <v>7.8876339285714288</v>
      </c>
    </row>
    <row r="30" spans="1:69" x14ac:dyDescent="0.25">
      <c r="A30" s="329" t="s">
        <v>271</v>
      </c>
      <c r="B30" s="330" t="s">
        <v>5356</v>
      </c>
      <c r="C30" s="329" t="s">
        <v>5357</v>
      </c>
      <c r="D30" s="329" t="s">
        <v>1676</v>
      </c>
      <c r="E30" s="331">
        <v>84</v>
      </c>
      <c r="F30" s="331">
        <v>193536</v>
      </c>
      <c r="G30" s="335">
        <v>44.512999999999998</v>
      </c>
      <c r="H30" s="331">
        <v>17011.82</v>
      </c>
      <c r="I30" s="331">
        <v>6541.0439999999999</v>
      </c>
      <c r="J30" s="331"/>
      <c r="K30" s="331">
        <f t="shared" si="5"/>
        <v>6541.0439999999999</v>
      </c>
      <c r="L30" s="327" t="str">
        <f t="shared" si="0"/>
        <v>PFDORGF3040250B04A</v>
      </c>
      <c r="P30" s="328">
        <f t="shared" si="1"/>
        <v>6541.0439999999999</v>
      </c>
      <c r="Q30" s="333">
        <f t="shared" si="2"/>
        <v>8.7873648313492065</v>
      </c>
      <c r="R30" s="333">
        <f t="shared" si="3"/>
        <v>0</v>
      </c>
      <c r="S30" s="333">
        <f t="shared" si="4"/>
        <v>8.7873648313492065</v>
      </c>
    </row>
    <row r="31" spans="1:69" x14ac:dyDescent="0.25">
      <c r="A31" s="329" t="s">
        <v>279</v>
      </c>
      <c r="B31" s="330" t="s">
        <v>5356</v>
      </c>
      <c r="C31" s="329" t="s">
        <v>5357</v>
      </c>
      <c r="D31" s="329" t="s">
        <v>280</v>
      </c>
      <c r="E31" s="331">
        <v>42</v>
      </c>
      <c r="F31" s="331">
        <v>217728</v>
      </c>
      <c r="G31" s="332">
        <v>50.076999999999998</v>
      </c>
      <c r="H31" s="331">
        <v>18376.240000000002</v>
      </c>
      <c r="I31" s="331">
        <v>7065.6639999999998</v>
      </c>
      <c r="J31" s="331"/>
      <c r="K31" s="331">
        <f t="shared" si="5"/>
        <v>7065.6639999999998</v>
      </c>
      <c r="L31" s="327" t="str">
        <f t="shared" si="0"/>
        <v>PFDORGF3040250B09B</v>
      </c>
      <c r="P31" s="328">
        <f t="shared" si="1"/>
        <v>7065.6639999999998</v>
      </c>
      <c r="Q31" s="333">
        <f t="shared" si="2"/>
        <v>8.4374661963550857</v>
      </c>
      <c r="R31" s="333">
        <f t="shared" si="3"/>
        <v>0</v>
      </c>
      <c r="S31" s="333">
        <f t="shared" si="4"/>
        <v>8.4374661963550857</v>
      </c>
    </row>
    <row r="32" spans="1:69" x14ac:dyDescent="0.25">
      <c r="A32" s="329" t="s">
        <v>281</v>
      </c>
      <c r="B32" s="330" t="s">
        <v>5356</v>
      </c>
      <c r="C32" s="329" t="s">
        <v>5357</v>
      </c>
      <c r="D32" s="329" t="s">
        <v>282</v>
      </c>
      <c r="E32" s="331">
        <v>34</v>
      </c>
      <c r="F32" s="331">
        <v>49096</v>
      </c>
      <c r="G32" s="332">
        <v>18.655999999999999</v>
      </c>
      <c r="H32" s="331">
        <v>7226.93</v>
      </c>
      <c r="I32" s="331">
        <v>2778.7550000000001</v>
      </c>
      <c r="J32" s="331"/>
      <c r="K32" s="331">
        <f t="shared" si="5"/>
        <v>2778.7550000000001</v>
      </c>
      <c r="L32" s="327" t="str">
        <f t="shared" si="0"/>
        <v>PFDORGF3040500B04C</v>
      </c>
      <c r="P32" s="328">
        <f t="shared" si="1"/>
        <v>2778.7550000000001</v>
      </c>
      <c r="Q32" s="333">
        <f t="shared" si="2"/>
        <v>14.715583754277336</v>
      </c>
      <c r="R32" s="333">
        <f t="shared" si="3"/>
        <v>0</v>
      </c>
      <c r="S32" s="333">
        <f t="shared" si="4"/>
        <v>14.715583754277336</v>
      </c>
    </row>
    <row r="33" spans="1:19" x14ac:dyDescent="0.25">
      <c r="A33" s="329" t="s">
        <v>335</v>
      </c>
      <c r="B33" s="330" t="s">
        <v>5356</v>
      </c>
      <c r="C33" s="329" t="s">
        <v>5357</v>
      </c>
      <c r="D33" s="329" t="s">
        <v>1813</v>
      </c>
      <c r="E33" s="331">
        <v>226</v>
      </c>
      <c r="F33" s="331">
        <v>2208020</v>
      </c>
      <c r="G33" s="332">
        <v>271.58600000000001</v>
      </c>
      <c r="H33" s="331">
        <v>111284.22</v>
      </c>
      <c r="I33" s="331">
        <v>42788.786</v>
      </c>
      <c r="J33" s="331"/>
      <c r="K33" s="331">
        <f t="shared" si="5"/>
        <v>42788.786</v>
      </c>
      <c r="L33" s="327" t="str">
        <f t="shared" si="0"/>
        <v>PFHOTHSSPL0088B10A</v>
      </c>
      <c r="P33" s="328">
        <f t="shared" si="1"/>
        <v>42788.786</v>
      </c>
      <c r="Q33" s="333">
        <f t="shared" si="2"/>
        <v>5.038488944846514</v>
      </c>
      <c r="R33" s="333">
        <f t="shared" si="3"/>
        <v>0</v>
      </c>
      <c r="S33" s="333">
        <f t="shared" si="4"/>
        <v>5.038488944846514</v>
      </c>
    </row>
    <row r="34" spans="1:19" x14ac:dyDescent="0.25">
      <c r="A34" s="329" t="s">
        <v>349</v>
      </c>
      <c r="B34" s="330" t="s">
        <v>5356</v>
      </c>
      <c r="C34" s="329" t="s">
        <v>5357</v>
      </c>
      <c r="D34" s="329" t="s">
        <v>1816</v>
      </c>
      <c r="E34" s="331">
        <v>73</v>
      </c>
      <c r="F34" s="331">
        <v>713210</v>
      </c>
      <c r="G34" s="332">
        <v>89.150999999999996</v>
      </c>
      <c r="H34" s="331">
        <v>35945.79</v>
      </c>
      <c r="I34" s="331">
        <v>13821.156999999999</v>
      </c>
      <c r="J34" s="331"/>
      <c r="K34" s="331">
        <f t="shared" si="5"/>
        <v>13821.156999999999</v>
      </c>
      <c r="L34" s="327" t="str">
        <f t="shared" si="0"/>
        <v>PFHOTHSSPW0088B10A</v>
      </c>
      <c r="P34" s="328">
        <f t="shared" si="1"/>
        <v>13821.156999999999</v>
      </c>
      <c r="Q34" s="333">
        <f t="shared" si="2"/>
        <v>5.03848911260358</v>
      </c>
      <c r="R34" s="333">
        <f t="shared" si="3"/>
        <v>0</v>
      </c>
      <c r="S34" s="333">
        <f t="shared" si="4"/>
        <v>5.03848911260358</v>
      </c>
    </row>
    <row r="35" spans="1:19" x14ac:dyDescent="0.25">
      <c r="A35" s="329" t="s">
        <v>353</v>
      </c>
      <c r="B35" s="330" t="s">
        <v>5356</v>
      </c>
      <c r="C35" s="329" t="s">
        <v>5357</v>
      </c>
      <c r="D35" s="329" t="s">
        <v>1716</v>
      </c>
      <c r="E35" s="331">
        <v>8</v>
      </c>
      <c r="F35" s="331">
        <v>50616</v>
      </c>
      <c r="G35" s="332">
        <v>7.5919999999999996</v>
      </c>
      <c r="H35" s="331">
        <v>3593.74</v>
      </c>
      <c r="I35" s="331">
        <v>1381.7929999999999</v>
      </c>
      <c r="J35" s="331"/>
      <c r="K35" s="331">
        <f t="shared" si="5"/>
        <v>1381.7929999999999</v>
      </c>
      <c r="L35" s="327" t="str">
        <f t="shared" si="0"/>
        <v>PFJAR581360263P19A</v>
      </c>
      <c r="P35" s="328">
        <f t="shared" si="1"/>
        <v>1381.7929999999999</v>
      </c>
      <c r="Q35" s="333">
        <f t="shared" si="2"/>
        <v>7.09787774616722</v>
      </c>
      <c r="R35" s="333">
        <f t="shared" si="3"/>
        <v>0</v>
      </c>
      <c r="S35" s="333">
        <f t="shared" si="4"/>
        <v>7.09787774616722</v>
      </c>
    </row>
    <row r="36" spans="1:19" x14ac:dyDescent="0.25">
      <c r="A36" s="329" t="s">
        <v>379</v>
      </c>
      <c r="B36" s="330" t="s">
        <v>5356</v>
      </c>
      <c r="C36" s="329" t="s">
        <v>5357</v>
      </c>
      <c r="D36" s="329" t="s">
        <v>1740</v>
      </c>
      <c r="E36" s="331">
        <v>6</v>
      </c>
      <c r="F36" s="331">
        <v>17052</v>
      </c>
      <c r="G36" s="332">
        <v>4.2629999999999999</v>
      </c>
      <c r="H36" s="331">
        <v>1988.26</v>
      </c>
      <c r="I36" s="331">
        <v>764.48599999999999</v>
      </c>
      <c r="J36" s="331"/>
      <c r="K36" s="331">
        <f t="shared" si="5"/>
        <v>764.48599999999999</v>
      </c>
      <c r="L36" s="327" t="str">
        <f t="shared" si="0"/>
        <v>PFJAR631380526P14A</v>
      </c>
      <c r="P36" s="328">
        <f t="shared" si="1"/>
        <v>764.48599999999999</v>
      </c>
      <c r="Q36" s="333">
        <f t="shared" si="2"/>
        <v>11.656483696927047</v>
      </c>
      <c r="R36" s="333">
        <f t="shared" si="3"/>
        <v>0</v>
      </c>
      <c r="S36" s="333">
        <f t="shared" si="4"/>
        <v>11.656483696927047</v>
      </c>
    </row>
    <row r="37" spans="1:19" x14ac:dyDescent="0.25">
      <c r="A37" s="329" t="s">
        <v>387</v>
      </c>
      <c r="B37" s="330" t="s">
        <v>5356</v>
      </c>
      <c r="C37" s="329" t="s">
        <v>5357</v>
      </c>
      <c r="D37" s="329" t="s">
        <v>1749</v>
      </c>
      <c r="E37" s="331">
        <v>44</v>
      </c>
      <c r="F37" s="331">
        <v>69212</v>
      </c>
      <c r="G37" s="332">
        <v>25.262</v>
      </c>
      <c r="H37" s="331">
        <v>11004.71</v>
      </c>
      <c r="I37" s="331">
        <v>4231.3109999999997</v>
      </c>
      <c r="J37" s="331"/>
      <c r="K37" s="331">
        <f t="shared" si="5"/>
        <v>4231.3109999999997</v>
      </c>
      <c r="L37" s="327" t="str">
        <f t="shared" si="0"/>
        <v>PFJAR661380971P13A</v>
      </c>
      <c r="P37" s="328">
        <f t="shared" si="1"/>
        <v>4231.3109999999997</v>
      </c>
      <c r="Q37" s="333">
        <f t="shared" si="2"/>
        <v>15.89523290758828</v>
      </c>
      <c r="R37" s="333">
        <f t="shared" si="3"/>
        <v>0</v>
      </c>
      <c r="S37" s="333">
        <f t="shared" si="4"/>
        <v>15.89523290758828</v>
      </c>
    </row>
    <row r="38" spans="1:19" x14ac:dyDescent="0.25">
      <c r="A38" s="329" t="s">
        <v>423</v>
      </c>
      <c r="B38" s="330" t="s">
        <v>5356</v>
      </c>
      <c r="C38" s="329" t="s">
        <v>5357</v>
      </c>
      <c r="D38" s="329" t="s">
        <v>424</v>
      </c>
      <c r="E38" s="331">
        <v>360</v>
      </c>
      <c r="F38" s="331">
        <v>1623600</v>
      </c>
      <c r="G38" s="335">
        <v>276.012</v>
      </c>
      <c r="H38" s="331">
        <v>101150.28</v>
      </c>
      <c r="I38" s="331">
        <v>38892.288</v>
      </c>
      <c r="J38" s="331"/>
      <c r="K38" s="331">
        <f t="shared" si="5"/>
        <v>38892.288</v>
      </c>
      <c r="L38" s="327" t="str">
        <f t="shared" si="0"/>
        <v>PFKET301690250N11C</v>
      </c>
      <c r="P38" s="328">
        <f t="shared" si="1"/>
        <v>38892.288</v>
      </c>
      <c r="Q38" s="333">
        <f t="shared" si="2"/>
        <v>6.2281318551367342</v>
      </c>
      <c r="R38" s="333">
        <f t="shared" si="3"/>
        <v>0</v>
      </c>
      <c r="S38" s="333">
        <f t="shared" si="4"/>
        <v>6.2281318551367342</v>
      </c>
    </row>
    <row r="39" spans="1:19" x14ac:dyDescent="0.25">
      <c r="A39" s="329" t="s">
        <v>461</v>
      </c>
      <c r="B39" s="330" t="s">
        <v>5356</v>
      </c>
      <c r="C39" s="329" t="s">
        <v>5357</v>
      </c>
      <c r="D39" s="329" t="s">
        <v>462</v>
      </c>
      <c r="E39" s="331">
        <v>28</v>
      </c>
      <c r="F39" s="331">
        <v>147000</v>
      </c>
      <c r="G39" s="332">
        <v>32.340000000000003</v>
      </c>
      <c r="H39" s="331">
        <v>11877.6</v>
      </c>
      <c r="I39" s="331">
        <v>4566.9369999999999</v>
      </c>
      <c r="J39" s="331"/>
      <c r="K39" s="331">
        <f t="shared" si="5"/>
        <v>4566.9369999999999</v>
      </c>
      <c r="L39" s="327" t="str">
        <f t="shared" si="0"/>
        <v>PFMARGF3040250B10C</v>
      </c>
      <c r="P39" s="328">
        <f t="shared" si="1"/>
        <v>4566.9369999999999</v>
      </c>
      <c r="Q39" s="333">
        <f t="shared" si="2"/>
        <v>8.077575646258504</v>
      </c>
      <c r="R39" s="333">
        <f t="shared" si="3"/>
        <v>0</v>
      </c>
      <c r="S39" s="333">
        <f t="shared" si="4"/>
        <v>8.077575646258504</v>
      </c>
    </row>
    <row r="40" spans="1:19" x14ac:dyDescent="0.25">
      <c r="A40" s="329" t="s">
        <v>469</v>
      </c>
      <c r="B40" s="330" t="s">
        <v>5356</v>
      </c>
      <c r="C40" s="329" t="s">
        <v>5357</v>
      </c>
      <c r="D40" s="329" t="s">
        <v>470</v>
      </c>
      <c r="E40" s="331">
        <v>14</v>
      </c>
      <c r="F40" s="331">
        <v>19040</v>
      </c>
      <c r="G40" s="332">
        <v>7.0449999999999999</v>
      </c>
      <c r="H40" s="331">
        <v>2724.62</v>
      </c>
      <c r="I40" s="331">
        <v>1047.616</v>
      </c>
      <c r="J40" s="331"/>
      <c r="K40" s="331">
        <f t="shared" si="5"/>
        <v>1047.616</v>
      </c>
      <c r="L40" s="327" t="str">
        <f t="shared" si="0"/>
        <v>PFMARGF3040500B04B</v>
      </c>
      <c r="P40" s="328">
        <f t="shared" si="1"/>
        <v>1047.616</v>
      </c>
      <c r="Q40" s="333">
        <f t="shared" si="2"/>
        <v>14.305680672268908</v>
      </c>
      <c r="R40" s="333">
        <f t="shared" si="3"/>
        <v>0</v>
      </c>
      <c r="S40" s="333">
        <f t="shared" si="4"/>
        <v>14.305680672268908</v>
      </c>
    </row>
    <row r="41" spans="1:19" x14ac:dyDescent="0.25">
      <c r="A41" s="329" t="s">
        <v>475</v>
      </c>
      <c r="B41" s="330" t="s">
        <v>5356</v>
      </c>
      <c r="C41" s="329" t="s">
        <v>5357</v>
      </c>
      <c r="D41" s="329" t="s">
        <v>476</v>
      </c>
      <c r="E41" s="331">
        <v>26</v>
      </c>
      <c r="F41" s="331">
        <v>79560</v>
      </c>
      <c r="G41" s="335">
        <v>29.437000000000001</v>
      </c>
      <c r="H41" s="331">
        <v>10812.2</v>
      </c>
      <c r="I41" s="331">
        <v>4157.2910000000002</v>
      </c>
      <c r="J41" s="331"/>
      <c r="K41" s="331">
        <f t="shared" si="5"/>
        <v>4157.2910000000002</v>
      </c>
      <c r="L41" s="327" t="str">
        <f t="shared" si="0"/>
        <v>PFMARGF3040500B09B</v>
      </c>
      <c r="P41" s="328">
        <f t="shared" si="1"/>
        <v>4157.2910000000002</v>
      </c>
      <c r="Q41" s="333">
        <f t="shared" si="2"/>
        <v>13.585918300653594</v>
      </c>
      <c r="R41" s="333">
        <f t="shared" si="3"/>
        <v>0</v>
      </c>
      <c r="S41" s="333">
        <f t="shared" si="4"/>
        <v>13.585918300653594</v>
      </c>
    </row>
    <row r="42" spans="1:19" x14ac:dyDescent="0.25">
      <c r="A42" s="329" t="s">
        <v>501</v>
      </c>
      <c r="B42" s="330" t="s">
        <v>5356</v>
      </c>
      <c r="C42" s="329" t="s">
        <v>5357</v>
      </c>
      <c r="D42" s="329" t="s">
        <v>502</v>
      </c>
      <c r="E42" s="331">
        <v>42</v>
      </c>
      <c r="F42" s="331">
        <v>179928</v>
      </c>
      <c r="G42" s="335">
        <v>44.082000000000001</v>
      </c>
      <c r="H42" s="331">
        <v>16823.259999999998</v>
      </c>
      <c r="I42" s="331">
        <v>6468.5439999999999</v>
      </c>
      <c r="J42" s="331"/>
      <c r="K42" s="331">
        <f t="shared" si="5"/>
        <v>6468.5439999999999</v>
      </c>
      <c r="L42" s="327" t="str">
        <f t="shared" si="0"/>
        <v>PFPAC631380375P18A</v>
      </c>
      <c r="P42" s="328">
        <f t="shared" si="1"/>
        <v>6468.5439999999999</v>
      </c>
      <c r="Q42" s="333">
        <f t="shared" si="2"/>
        <v>9.3471913209728328</v>
      </c>
      <c r="R42" s="333">
        <f t="shared" si="3"/>
        <v>0</v>
      </c>
      <c r="S42" s="333">
        <f t="shared" si="4"/>
        <v>9.3471913209728328</v>
      </c>
    </row>
    <row r="43" spans="1:19" x14ac:dyDescent="0.25">
      <c r="A43" s="329" t="s">
        <v>519</v>
      </c>
      <c r="B43" s="330" t="s">
        <v>5356</v>
      </c>
      <c r="C43" s="329" t="s">
        <v>5357</v>
      </c>
      <c r="D43" s="329" t="s">
        <v>1980</v>
      </c>
      <c r="E43" s="331">
        <v>180</v>
      </c>
      <c r="F43" s="331">
        <v>233280</v>
      </c>
      <c r="G43" s="332">
        <v>69.983999999999995</v>
      </c>
      <c r="H43" s="331">
        <v>32495.91</v>
      </c>
      <c r="I43" s="331">
        <v>12494.675999999999</v>
      </c>
      <c r="J43" s="331"/>
      <c r="K43" s="331">
        <f t="shared" si="5"/>
        <v>12494.675999999999</v>
      </c>
      <c r="L43" s="327" t="str">
        <f t="shared" si="0"/>
        <v>PFPIN701380532P08A</v>
      </c>
      <c r="P43" s="328">
        <f t="shared" si="1"/>
        <v>12494.675999999999</v>
      </c>
      <c r="Q43" s="333">
        <f t="shared" si="2"/>
        <v>13.925822016460904</v>
      </c>
      <c r="R43" s="333">
        <f t="shared" si="3"/>
        <v>0</v>
      </c>
      <c r="S43" s="333">
        <f t="shared" si="4"/>
        <v>13.925822016460904</v>
      </c>
    </row>
    <row r="44" spans="1:19" x14ac:dyDescent="0.25">
      <c r="A44" s="329" t="s">
        <v>43</v>
      </c>
      <c r="B44" s="330" t="s">
        <v>5356</v>
      </c>
      <c r="C44" s="329" t="s">
        <v>5357</v>
      </c>
      <c r="D44" s="329" t="s">
        <v>766</v>
      </c>
      <c r="E44" s="331">
        <v>1281</v>
      </c>
      <c r="F44" s="331">
        <v>699426</v>
      </c>
      <c r="G44" s="339">
        <v>346.21600000000001</v>
      </c>
      <c r="H44" s="331">
        <v>146179.79</v>
      </c>
      <c r="I44" s="331">
        <v>56206.131999999998</v>
      </c>
      <c r="J44" s="331"/>
      <c r="K44" s="331">
        <f t="shared" si="5"/>
        <v>56206.131999999998</v>
      </c>
      <c r="L44" s="327" t="str">
        <f t="shared" si="0"/>
        <v>PFRUM31.5H1000B03B</v>
      </c>
      <c r="P44" s="328">
        <f t="shared" si="1"/>
        <v>56206.131999999998</v>
      </c>
      <c r="Q44" s="333">
        <f t="shared" si="2"/>
        <v>20.893696145124718</v>
      </c>
      <c r="R44" s="333">
        <f t="shared" si="3"/>
        <v>0</v>
      </c>
      <c r="S44" s="333">
        <f t="shared" si="4"/>
        <v>20.893696145124718</v>
      </c>
    </row>
    <row r="45" spans="1:19" x14ac:dyDescent="0.25">
      <c r="A45" s="329" t="s">
        <v>39</v>
      </c>
      <c r="B45" s="330" t="s">
        <v>5356</v>
      </c>
      <c r="C45" s="329" t="s">
        <v>5357</v>
      </c>
      <c r="D45" s="329" t="s">
        <v>770</v>
      </c>
      <c r="E45" s="331">
        <v>1281</v>
      </c>
      <c r="F45" s="331">
        <v>932568</v>
      </c>
      <c r="G45" s="339">
        <v>461.62099999999998</v>
      </c>
      <c r="H45" s="331">
        <v>194906.59</v>
      </c>
      <c r="I45" s="331">
        <v>74941.611000000004</v>
      </c>
      <c r="J45" s="331"/>
      <c r="K45" s="331">
        <f t="shared" si="5"/>
        <v>74941.611000000004</v>
      </c>
      <c r="L45" s="327" t="str">
        <f t="shared" si="0"/>
        <v>PFRUM31.5H1000B04A</v>
      </c>
      <c r="P45" s="328">
        <f t="shared" si="1"/>
        <v>74941.611000000004</v>
      </c>
      <c r="Q45" s="333">
        <f t="shared" si="2"/>
        <v>20.893724489795918</v>
      </c>
      <c r="R45" s="333">
        <f t="shared" si="3"/>
        <v>0</v>
      </c>
      <c r="S45" s="333">
        <f t="shared" si="4"/>
        <v>20.893724489795918</v>
      </c>
    </row>
    <row r="46" spans="1:19" x14ac:dyDescent="0.25">
      <c r="A46" s="329" t="s">
        <v>643</v>
      </c>
      <c r="B46" s="330" t="s">
        <v>5356</v>
      </c>
      <c r="C46" s="329" t="s">
        <v>5357</v>
      </c>
      <c r="D46" s="329" t="s">
        <v>2185</v>
      </c>
      <c r="E46" s="331">
        <v>84</v>
      </c>
      <c r="F46" s="331">
        <v>206640</v>
      </c>
      <c r="G46" s="335">
        <v>37.195</v>
      </c>
      <c r="H46" s="331">
        <v>14092.84</v>
      </c>
      <c r="I46" s="331">
        <v>5418.6959999999999</v>
      </c>
      <c r="J46" s="331"/>
      <c r="K46" s="331">
        <f t="shared" si="5"/>
        <v>5418.6959999999999</v>
      </c>
      <c r="L46" s="327" t="str">
        <f t="shared" si="0"/>
        <v>PFVERVERSP0250B06A</v>
      </c>
      <c r="P46" s="328">
        <f t="shared" si="1"/>
        <v>5418.6959999999999</v>
      </c>
      <c r="Q46" s="333">
        <f t="shared" si="2"/>
        <v>6.8179488966318234</v>
      </c>
      <c r="R46" s="333">
        <f t="shared" si="3"/>
        <v>0</v>
      </c>
      <c r="S46" s="333">
        <f t="shared" si="4"/>
        <v>6.8179488966318234</v>
      </c>
    </row>
    <row r="47" spans="1:19" x14ac:dyDescent="0.25">
      <c r="A47" s="329" t="s">
        <v>75</v>
      </c>
      <c r="B47" s="330" t="s">
        <v>5356</v>
      </c>
      <c r="C47" s="329" t="s">
        <v>5357</v>
      </c>
      <c r="D47" s="329" t="s">
        <v>76</v>
      </c>
      <c r="E47" s="331">
        <v>102</v>
      </c>
      <c r="F47" s="331">
        <v>323136</v>
      </c>
      <c r="G47" s="339">
        <v>71.09</v>
      </c>
      <c r="H47" s="331">
        <v>25786.25</v>
      </c>
      <c r="I47" s="331">
        <v>9914.8130000000001</v>
      </c>
      <c r="J47" s="331"/>
      <c r="K47" s="331">
        <f t="shared" si="5"/>
        <v>9914.8130000000001</v>
      </c>
      <c r="L47" s="327" t="str">
        <f t="shared" si="0"/>
        <v>PFVIN28BSS0473B12D</v>
      </c>
      <c r="P47" s="328">
        <f t="shared" si="1"/>
        <v>9914.8130000000001</v>
      </c>
      <c r="Q47" s="333">
        <f t="shared" si="2"/>
        <v>7.9776050331748865</v>
      </c>
      <c r="R47" s="333">
        <f t="shared" si="3"/>
        <v>0</v>
      </c>
      <c r="S47" s="333">
        <f t="shared" si="4"/>
        <v>7.9776050331748865</v>
      </c>
    </row>
    <row r="48" spans="1:19" x14ac:dyDescent="0.25">
      <c r="A48" s="340" t="s">
        <v>662</v>
      </c>
      <c r="B48" s="330" t="s">
        <v>5356</v>
      </c>
      <c r="C48" s="329" t="s">
        <v>5357</v>
      </c>
      <c r="D48" s="329" t="s">
        <v>663</v>
      </c>
      <c r="E48" s="331"/>
      <c r="F48" s="331">
        <v>-82080</v>
      </c>
      <c r="G48" s="335">
        <v>-16.416</v>
      </c>
      <c r="H48" s="331">
        <v>-7091.71</v>
      </c>
      <c r="I48" s="331">
        <v>-2726.7620000000002</v>
      </c>
      <c r="J48" s="331"/>
      <c r="K48" s="331">
        <f t="shared" si="5"/>
        <v>-2726.7620000000002</v>
      </c>
      <c r="L48" s="327" t="str">
        <f t="shared" si="0"/>
        <v>PFWTRMCA200330N08A</v>
      </c>
      <c r="P48" s="328">
        <f t="shared" si="1"/>
        <v>-2726.7620000000002</v>
      </c>
      <c r="Q48" s="333">
        <f t="shared" si="2"/>
        <v>8.6374039961013658</v>
      </c>
      <c r="R48" s="333">
        <f t="shared" si="3"/>
        <v>0</v>
      </c>
      <c r="S48" s="333">
        <f t="shared" si="4"/>
        <v>8.6374039961013658</v>
      </c>
    </row>
    <row r="49" spans="1:69" s="327" customFormat="1" x14ac:dyDescent="0.25">
      <c r="A49" s="340" t="s">
        <v>664</v>
      </c>
      <c r="B49" s="330" t="s">
        <v>5356</v>
      </c>
      <c r="C49" s="329" t="s">
        <v>5357</v>
      </c>
      <c r="D49" s="329" t="s">
        <v>665</v>
      </c>
      <c r="E49" s="331">
        <v>150</v>
      </c>
      <c r="F49" s="331">
        <v>163800</v>
      </c>
      <c r="G49" s="335">
        <v>78.623999999999995</v>
      </c>
      <c r="H49" s="331">
        <v>32661.7</v>
      </c>
      <c r="I49" s="331">
        <v>12558.424999999999</v>
      </c>
      <c r="J49" s="331"/>
      <c r="K49" s="331">
        <f t="shared" si="5"/>
        <v>12558.424999999999</v>
      </c>
      <c r="L49" s="327" t="str">
        <f t="shared" si="0"/>
        <v>PFWTRMCA200750B06A</v>
      </c>
      <c r="M49" s="295"/>
      <c r="P49" s="328">
        <f t="shared" si="1"/>
        <v>12558.424999999999</v>
      </c>
      <c r="Q49" s="333">
        <f t="shared" si="2"/>
        <v>19.934007936507935</v>
      </c>
      <c r="R49" s="333">
        <f t="shared" si="3"/>
        <v>0</v>
      </c>
      <c r="S49" s="333">
        <f t="shared" si="4"/>
        <v>19.934007936507935</v>
      </c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295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</row>
    <row r="50" spans="1:69" s="327" customFormat="1" x14ac:dyDescent="0.25">
      <c r="A50" s="329" t="s">
        <v>737</v>
      </c>
      <c r="B50" s="330" t="s">
        <v>5356</v>
      </c>
      <c r="C50" s="329" t="s">
        <v>5357</v>
      </c>
      <c r="D50" s="329" t="s">
        <v>738</v>
      </c>
      <c r="E50" s="331">
        <v>30</v>
      </c>
      <c r="F50" s="331">
        <v>32760</v>
      </c>
      <c r="G50" s="332">
        <v>15.725</v>
      </c>
      <c r="H50" s="331">
        <v>6532.34</v>
      </c>
      <c r="I50" s="331">
        <v>2511.6849999999999</v>
      </c>
      <c r="J50" s="331"/>
      <c r="K50" s="331">
        <f t="shared" si="5"/>
        <v>2511.6849999999999</v>
      </c>
      <c r="L50" s="327" t="str">
        <f t="shared" si="0"/>
        <v>PGWTRMCA200750B06A</v>
      </c>
      <c r="M50" s="295"/>
      <c r="P50" s="328">
        <f t="shared" si="1"/>
        <v>2511.6849999999999</v>
      </c>
      <c r="Q50" s="333">
        <f t="shared" si="2"/>
        <v>19.934007936507939</v>
      </c>
      <c r="R50" s="333">
        <f t="shared" si="3"/>
        <v>0</v>
      </c>
      <c r="S50" s="333">
        <f t="shared" si="4"/>
        <v>19.934007936507939</v>
      </c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</row>
    <row r="51" spans="1:69" s="327" customFormat="1" x14ac:dyDescent="0.25">
      <c r="A51" s="329" t="s">
        <v>581</v>
      </c>
      <c r="B51" s="330" t="s">
        <v>5358</v>
      </c>
      <c r="C51" s="329" t="s">
        <v>5359</v>
      </c>
      <c r="D51" s="329" t="s">
        <v>582</v>
      </c>
      <c r="E51" s="331">
        <v>80</v>
      </c>
      <c r="F51" s="331">
        <v>342720</v>
      </c>
      <c r="G51" s="332">
        <v>87.394000000000005</v>
      </c>
      <c r="H51" s="331">
        <v>42805.75</v>
      </c>
      <c r="I51" s="331">
        <v>16458.810000000001</v>
      </c>
      <c r="J51" s="331">
        <v>600</v>
      </c>
      <c r="K51" s="331">
        <f t="shared" si="5"/>
        <v>15858.810000000001</v>
      </c>
      <c r="L51" s="327" t="str">
        <f t="shared" si="0"/>
        <v>PFRSQ48PTO13OZP12A</v>
      </c>
      <c r="M51" s="295"/>
      <c r="P51" s="328">
        <f t="shared" si="1"/>
        <v>15858.810000000001</v>
      </c>
      <c r="Q51" s="333">
        <f t="shared" si="2"/>
        <v>12.486258753501403</v>
      </c>
      <c r="R51" s="333">
        <f t="shared" si="3"/>
        <v>0.4551820728291317</v>
      </c>
      <c r="S51" s="333">
        <f t="shared" si="4"/>
        <v>12.031076680672273</v>
      </c>
      <c r="T51" s="295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295"/>
      <c r="AI51" s="295"/>
      <c r="AJ51" s="295"/>
      <c r="AK51" s="295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5"/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  <c r="BI51" s="295"/>
      <c r="BJ51" s="295"/>
      <c r="BK51" s="295"/>
      <c r="BL51" s="295"/>
      <c r="BM51" s="295"/>
      <c r="BN51" s="295"/>
      <c r="BO51" s="295"/>
      <c r="BP51" s="295"/>
      <c r="BQ51" s="295"/>
    </row>
    <row r="52" spans="1:69" s="327" customFormat="1" x14ac:dyDescent="0.25">
      <c r="A52" s="329" t="s">
        <v>607</v>
      </c>
      <c r="B52" s="330" t="s">
        <v>5358</v>
      </c>
      <c r="C52" s="329" t="s">
        <v>5359</v>
      </c>
      <c r="D52" s="329" t="s">
        <v>608</v>
      </c>
      <c r="E52" s="331">
        <v>96</v>
      </c>
      <c r="F52" s="331">
        <v>187488</v>
      </c>
      <c r="G52" s="332">
        <v>49.872</v>
      </c>
      <c r="H52" s="331">
        <v>25892.1</v>
      </c>
      <c r="I52" s="331">
        <v>9955.5120000000006</v>
      </c>
      <c r="J52" s="331">
        <v>400.5</v>
      </c>
      <c r="K52" s="331">
        <f t="shared" si="5"/>
        <v>9555.0120000000006</v>
      </c>
      <c r="L52" s="327" t="str">
        <f t="shared" si="0"/>
        <v>PFSLS8204016OZP09A</v>
      </c>
      <c r="M52" s="295"/>
      <c r="P52" s="328">
        <f t="shared" si="1"/>
        <v>9555.0120000000006</v>
      </c>
      <c r="Q52" s="333">
        <f t="shared" si="2"/>
        <v>13.805860215053766</v>
      </c>
      <c r="R52" s="333">
        <f t="shared" si="3"/>
        <v>0.55539554531490021</v>
      </c>
      <c r="S52" s="333">
        <f t="shared" si="4"/>
        <v>13.250464669738866</v>
      </c>
      <c r="T52" s="295"/>
      <c r="U52" s="295"/>
      <c r="V52" s="295"/>
      <c r="W52" s="295"/>
      <c r="X52" s="295"/>
      <c r="Y52" s="295"/>
      <c r="Z52" s="295"/>
      <c r="AA52" s="295"/>
      <c r="AB52" s="295"/>
      <c r="AC52" s="295"/>
      <c r="AD52" s="295"/>
      <c r="AE52" s="295"/>
      <c r="AF52" s="295"/>
      <c r="AG52" s="295"/>
      <c r="AH52" s="295"/>
      <c r="AI52" s="295"/>
      <c r="AJ52" s="295"/>
      <c r="AK52" s="295"/>
      <c r="AL52" s="295"/>
      <c r="AM52" s="295"/>
      <c r="AN52" s="295"/>
      <c r="AO52" s="295"/>
      <c r="AP52" s="295"/>
      <c r="AQ52" s="295"/>
      <c r="AR52" s="295"/>
      <c r="AS52" s="295"/>
      <c r="AT52" s="295"/>
      <c r="AU52" s="295"/>
      <c r="AV52" s="295"/>
      <c r="AW52" s="295"/>
      <c r="AX52" s="295"/>
      <c r="AY52" s="295"/>
      <c r="AZ52" s="295"/>
      <c r="BA52" s="295"/>
      <c r="BB52" s="295"/>
      <c r="BC52" s="295"/>
      <c r="BD52" s="295"/>
      <c r="BE52" s="295"/>
      <c r="BF52" s="295"/>
      <c r="BG52" s="295"/>
      <c r="BH52" s="295"/>
      <c r="BI52" s="295"/>
      <c r="BJ52" s="295"/>
      <c r="BK52" s="295"/>
      <c r="BL52" s="295"/>
      <c r="BM52" s="295"/>
      <c r="BN52" s="295"/>
      <c r="BO52" s="295"/>
      <c r="BP52" s="295"/>
      <c r="BQ52" s="295"/>
    </row>
    <row r="53" spans="1:69" s="327" customFormat="1" x14ac:dyDescent="0.25">
      <c r="A53" s="329" t="s">
        <v>277</v>
      </c>
      <c r="B53" s="330" t="s">
        <v>5360</v>
      </c>
      <c r="C53" s="329" t="s">
        <v>5361</v>
      </c>
      <c r="D53" s="329" t="s">
        <v>278</v>
      </c>
      <c r="E53" s="331">
        <v>8</v>
      </c>
      <c r="F53" s="331">
        <v>41472</v>
      </c>
      <c r="G53" s="332">
        <v>9.5389999999999997</v>
      </c>
      <c r="H53" s="331">
        <v>5391.36</v>
      </c>
      <c r="I53" s="331">
        <v>2072.9780000000001</v>
      </c>
      <c r="J53" s="331"/>
      <c r="K53" s="331">
        <f t="shared" si="5"/>
        <v>2072.9780000000001</v>
      </c>
      <c r="L53" s="327" t="str">
        <f t="shared" si="0"/>
        <v>PFDORGF3040250B09A</v>
      </c>
      <c r="M53" s="295"/>
      <c r="P53" s="328">
        <f t="shared" si="1"/>
        <v>2072.9780000000001</v>
      </c>
      <c r="Q53" s="333">
        <f t="shared" si="2"/>
        <v>12.996100501543211</v>
      </c>
      <c r="R53" s="333">
        <f t="shared" si="3"/>
        <v>0</v>
      </c>
      <c r="S53" s="333">
        <f t="shared" si="4"/>
        <v>12.996100501543211</v>
      </c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295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295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</row>
    <row r="54" spans="1:69" s="327" customFormat="1" x14ac:dyDescent="0.25">
      <c r="A54" s="329" t="s">
        <v>285</v>
      </c>
      <c r="B54" s="330" t="s">
        <v>5360</v>
      </c>
      <c r="C54" s="329" t="s">
        <v>5361</v>
      </c>
      <c r="D54" s="329" t="s">
        <v>286</v>
      </c>
      <c r="E54" s="331">
        <v>2</v>
      </c>
      <c r="F54" s="331">
        <v>5776</v>
      </c>
      <c r="G54" s="332">
        <v>2.1949999999999998</v>
      </c>
      <c r="H54" s="331">
        <v>1201.4100000000001</v>
      </c>
      <c r="I54" s="331">
        <v>461.94200000000001</v>
      </c>
      <c r="J54" s="331"/>
      <c r="K54" s="331">
        <f t="shared" si="5"/>
        <v>461.94200000000001</v>
      </c>
      <c r="L54" s="327" t="str">
        <f t="shared" si="0"/>
        <v>PFDORGF3040500B08A</v>
      </c>
      <c r="M54" s="295"/>
      <c r="P54" s="328">
        <f t="shared" si="1"/>
        <v>461.94200000000001</v>
      </c>
      <c r="Q54" s="333">
        <f t="shared" si="2"/>
        <v>20.79378808864266</v>
      </c>
      <c r="R54" s="333">
        <f t="shared" si="3"/>
        <v>0</v>
      </c>
      <c r="S54" s="333">
        <f t="shared" si="4"/>
        <v>20.79378808864266</v>
      </c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</row>
    <row r="55" spans="1:69" s="327" customFormat="1" x14ac:dyDescent="0.25">
      <c r="A55" s="329" t="s">
        <v>495</v>
      </c>
      <c r="B55" s="330" t="s">
        <v>5362</v>
      </c>
      <c r="C55" s="329" t="s">
        <v>5363</v>
      </c>
      <c r="D55" s="329" t="s">
        <v>496</v>
      </c>
      <c r="E55" s="331">
        <v>30</v>
      </c>
      <c r="F55" s="331">
        <v>74880</v>
      </c>
      <c r="G55" s="332">
        <v>21.341000000000001</v>
      </c>
      <c r="H55" s="331">
        <v>10258.56</v>
      </c>
      <c r="I55" s="331">
        <v>3944.4160000000002</v>
      </c>
      <c r="J55" s="331">
        <v>150</v>
      </c>
      <c r="K55" s="331">
        <f t="shared" si="5"/>
        <v>3794.4160000000002</v>
      </c>
      <c r="L55" s="327" t="str">
        <f t="shared" si="0"/>
        <v>PFMZN821300550P16A</v>
      </c>
      <c r="M55" s="295"/>
      <c r="P55" s="328">
        <f t="shared" si="1"/>
        <v>3794.4160000000002</v>
      </c>
      <c r="Q55" s="333">
        <f t="shared" si="2"/>
        <v>13.69588888888889</v>
      </c>
      <c r="R55" s="333">
        <f t="shared" si="3"/>
        <v>0.52083333333333326</v>
      </c>
      <c r="S55" s="333">
        <f t="shared" si="4"/>
        <v>13.175055555555556</v>
      </c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295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295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</row>
    <row r="56" spans="1:69" s="327" customFormat="1" x14ac:dyDescent="0.25">
      <c r="A56" s="329" t="s">
        <v>301</v>
      </c>
      <c r="B56" s="330" t="s">
        <v>5364</v>
      </c>
      <c r="C56" s="329" t="s">
        <v>5365</v>
      </c>
      <c r="D56" s="329" t="s">
        <v>302</v>
      </c>
      <c r="E56" s="331">
        <v>924</v>
      </c>
      <c r="F56" s="331">
        <v>2306304</v>
      </c>
      <c r="G56" s="332">
        <v>472.79199999999997</v>
      </c>
      <c r="H56" s="331">
        <v>260612.44</v>
      </c>
      <c r="I56" s="331">
        <v>99911.778999999995</v>
      </c>
      <c r="J56" s="331">
        <v>2640</v>
      </c>
      <c r="K56" s="331">
        <f t="shared" si="5"/>
        <v>97271.778999999995</v>
      </c>
      <c r="L56" s="327" t="str">
        <f t="shared" si="0"/>
        <v>PFFSKGF3050200B06A</v>
      </c>
      <c r="M56" s="295"/>
      <c r="P56" s="328">
        <f t="shared" si="1"/>
        <v>97271.778999999995</v>
      </c>
      <c r="Q56" s="333">
        <f t="shared" si="2"/>
        <v>11.26350322420635</v>
      </c>
      <c r="R56" s="333">
        <f t="shared" si="3"/>
        <v>0.29761904761904767</v>
      </c>
      <c r="S56" s="333">
        <f t="shared" si="4"/>
        <v>10.965884176587302</v>
      </c>
    </row>
    <row r="57" spans="1:69" s="327" customFormat="1" x14ac:dyDescent="0.25">
      <c r="A57" s="329"/>
      <c r="B57" s="330"/>
      <c r="C57" s="329"/>
      <c r="D57" s="329"/>
      <c r="E57" s="331"/>
      <c r="F57" s="331"/>
      <c r="G57" s="332"/>
      <c r="H57" s="331"/>
      <c r="I57" s="331"/>
      <c r="J57" s="331"/>
      <c r="K57" s="331"/>
      <c r="M57" s="295"/>
      <c r="P57" s="328"/>
      <c r="Q57" s="333"/>
      <c r="R57" s="333"/>
      <c r="S57" s="333"/>
    </row>
    <row r="58" spans="1:69" s="327" customFormat="1" x14ac:dyDescent="0.25">
      <c r="A58" s="329"/>
      <c r="B58" s="330"/>
      <c r="C58" s="329"/>
      <c r="D58" s="329"/>
      <c r="E58" s="331"/>
      <c r="F58" s="331"/>
      <c r="G58" s="332"/>
      <c r="H58" s="331"/>
      <c r="I58" s="331"/>
      <c r="J58" s="331"/>
      <c r="K58" s="331"/>
      <c r="M58" s="295"/>
      <c r="P58" s="328"/>
      <c r="Q58" s="333"/>
      <c r="R58" s="333"/>
      <c r="S58" s="333"/>
    </row>
    <row r="59" spans="1:69" s="327" customFormat="1" x14ac:dyDescent="0.25">
      <c r="A59" s="341"/>
      <c r="B59" s="342"/>
      <c r="C59" s="341"/>
      <c r="D59" s="341"/>
      <c r="E59" s="343"/>
      <c r="F59" s="343"/>
      <c r="G59" s="344"/>
      <c r="H59" s="343"/>
      <c r="I59" s="345"/>
      <c r="J59" s="345"/>
      <c r="K59" s="331"/>
      <c r="P59" s="346"/>
      <c r="Q59" s="347"/>
      <c r="R59" s="347"/>
      <c r="S59" s="347"/>
    </row>
    <row r="60" spans="1:69" s="327" customFormat="1" x14ac:dyDescent="0.25">
      <c r="A60" s="341"/>
      <c r="B60" s="342"/>
      <c r="C60" s="341"/>
      <c r="D60" s="341"/>
      <c r="E60" s="343"/>
      <c r="F60" s="343"/>
      <c r="G60" s="344"/>
      <c r="H60" s="343"/>
      <c r="I60" s="345"/>
      <c r="J60" s="345"/>
      <c r="K60" s="331"/>
      <c r="P60" s="346"/>
      <c r="Q60" s="347"/>
      <c r="R60" s="347"/>
      <c r="S60" s="347"/>
    </row>
    <row r="61" spans="1:69" s="327" customFormat="1" x14ac:dyDescent="0.25">
      <c r="A61" s="341"/>
      <c r="B61" s="342"/>
      <c r="C61" s="341"/>
      <c r="D61" s="341"/>
      <c r="E61" s="343"/>
      <c r="F61" s="343"/>
      <c r="G61" s="344"/>
      <c r="H61" s="343"/>
      <c r="I61" s="345"/>
      <c r="J61" s="345"/>
      <c r="K61" s="331"/>
      <c r="P61" s="346"/>
      <c r="Q61" s="347"/>
      <c r="R61" s="347"/>
      <c r="S61" s="347"/>
    </row>
    <row r="62" spans="1:69" s="327" customFormat="1" x14ac:dyDescent="0.25">
      <c r="A62" s="341"/>
      <c r="B62" s="342"/>
      <c r="C62" s="341"/>
      <c r="D62" s="341"/>
      <c r="E62" s="343"/>
      <c r="F62" s="343"/>
      <c r="G62" s="344"/>
      <c r="H62" s="343"/>
      <c r="I62" s="345"/>
      <c r="J62" s="345"/>
      <c r="K62" s="331"/>
      <c r="M62" s="348"/>
      <c r="P62" s="346"/>
      <c r="Q62" s="347"/>
      <c r="R62" s="347"/>
      <c r="S62" s="347"/>
    </row>
    <row r="63" spans="1:69" s="327" customFormat="1" x14ac:dyDescent="0.25">
      <c r="A63" s="341"/>
      <c r="B63" s="342"/>
      <c r="C63" s="341"/>
      <c r="D63" s="341"/>
      <c r="E63" s="343"/>
      <c r="F63" s="343"/>
      <c r="G63" s="344"/>
      <c r="H63" s="343"/>
      <c r="I63" s="345"/>
      <c r="J63" s="345"/>
      <c r="K63" s="331"/>
      <c r="M63" s="348"/>
      <c r="P63" s="346"/>
      <c r="Q63" s="347"/>
      <c r="R63" s="347"/>
      <c r="S63" s="347"/>
    </row>
    <row r="64" spans="1:69" s="327" customFormat="1" x14ac:dyDescent="0.25">
      <c r="A64" s="341"/>
      <c r="B64" s="342"/>
      <c r="C64" s="341"/>
      <c r="D64" s="341"/>
      <c r="E64" s="343"/>
      <c r="F64" s="343"/>
      <c r="G64" s="344"/>
      <c r="H64" s="343"/>
      <c r="I64" s="345"/>
      <c r="J64" s="345"/>
      <c r="K64" s="331"/>
      <c r="P64" s="346"/>
      <c r="Q64" s="347"/>
      <c r="R64" s="347"/>
      <c r="S64" s="347"/>
    </row>
    <row r="65" spans="1:69" s="327" customFormat="1" x14ac:dyDescent="0.25">
      <c r="A65" s="341"/>
      <c r="B65" s="342"/>
      <c r="C65" s="341"/>
      <c r="D65" s="341"/>
      <c r="E65" s="343"/>
      <c r="F65" s="343"/>
      <c r="G65" s="344"/>
      <c r="H65" s="343"/>
      <c r="I65" s="345"/>
      <c r="J65" s="345"/>
      <c r="K65" s="331"/>
      <c r="P65" s="346"/>
      <c r="Q65" s="347"/>
      <c r="R65" s="347"/>
      <c r="S65" s="347"/>
    </row>
    <row r="66" spans="1:69" s="327" customFormat="1" x14ac:dyDescent="0.25">
      <c r="A66" s="341"/>
      <c r="B66" s="342"/>
      <c r="C66" s="341"/>
      <c r="D66" s="341"/>
      <c r="E66" s="343"/>
      <c r="F66" s="343"/>
      <c r="G66" s="344"/>
      <c r="H66" s="343"/>
      <c r="I66" s="345"/>
      <c r="J66" s="345"/>
      <c r="K66" s="331"/>
      <c r="P66" s="346"/>
      <c r="Q66" s="347"/>
      <c r="R66" s="347"/>
      <c r="S66" s="347"/>
    </row>
    <row r="67" spans="1:69" s="327" customFormat="1" x14ac:dyDescent="0.25">
      <c r="A67" s="341"/>
      <c r="B67" s="342"/>
      <c r="C67" s="341"/>
      <c r="D67" s="341"/>
      <c r="E67" s="343"/>
      <c r="F67" s="343"/>
      <c r="G67" s="344"/>
      <c r="H67" s="343"/>
      <c r="I67" s="345"/>
      <c r="J67" s="345"/>
      <c r="K67" s="331"/>
      <c r="P67" s="346"/>
      <c r="Q67" s="347"/>
      <c r="R67" s="347"/>
      <c r="S67" s="347"/>
    </row>
    <row r="68" spans="1:69" s="327" customFormat="1" x14ac:dyDescent="0.25">
      <c r="A68" s="341"/>
      <c r="B68" s="342"/>
      <c r="C68" s="341"/>
      <c r="D68" s="341"/>
      <c r="E68" s="343"/>
      <c r="F68" s="343"/>
      <c r="G68" s="344"/>
      <c r="H68" s="343"/>
      <c r="I68" s="345"/>
      <c r="J68" s="345"/>
      <c r="K68" s="331"/>
      <c r="P68" s="346"/>
      <c r="Q68" s="347"/>
      <c r="R68" s="347"/>
      <c r="S68" s="347"/>
    </row>
    <row r="69" spans="1:69" s="327" customFormat="1" x14ac:dyDescent="0.25">
      <c r="A69" s="341"/>
      <c r="B69" s="342"/>
      <c r="C69" s="341"/>
      <c r="D69" s="341"/>
      <c r="E69" s="343"/>
      <c r="F69" s="343"/>
      <c r="G69" s="349"/>
      <c r="H69" s="349"/>
      <c r="I69" s="349"/>
      <c r="J69" s="349"/>
      <c r="K69" s="349"/>
      <c r="M69" s="350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295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295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</row>
    <row r="70" spans="1:69" s="219" customFormat="1" x14ac:dyDescent="0.25">
      <c r="A70" s="351" t="s">
        <v>1201</v>
      </c>
      <c r="B70" s="352"/>
      <c r="C70" s="351"/>
      <c r="D70" s="351"/>
      <c r="E70" s="353">
        <f t="shared" ref="E70:K70" si="6">SUM(E4:E69)</f>
        <v>8971</v>
      </c>
      <c r="F70" s="353">
        <f t="shared" si="6"/>
        <v>26642841</v>
      </c>
      <c r="G70" s="353">
        <f t="shared" si="6"/>
        <v>5150.8419999999996</v>
      </c>
      <c r="H70" s="353">
        <f t="shared" si="6"/>
        <v>2276958.6900000004</v>
      </c>
      <c r="I70" s="353">
        <f t="shared" si="6"/>
        <v>879903.6461248002</v>
      </c>
      <c r="J70" s="353">
        <f t="shared" si="6"/>
        <v>20796.198</v>
      </c>
      <c r="K70" s="353">
        <f t="shared" si="6"/>
        <v>857269.27334880026</v>
      </c>
      <c r="M70" s="354">
        <f>SUM(M3:M69)</f>
        <v>414.72477600000008</v>
      </c>
      <c r="N70" s="354">
        <f>SUM(N3:N69)</f>
        <v>0</v>
      </c>
      <c r="O70" s="353">
        <f>SUM(O3:O69)</f>
        <v>0</v>
      </c>
      <c r="P70" s="353">
        <f>SUM(P3:P69)</f>
        <v>857269.27334880026</v>
      </c>
      <c r="Q70" s="333">
        <f>IFERROR((I70/F70)*100*2.6,0)</f>
        <v>8.5867324731791186</v>
      </c>
      <c r="R70" s="333">
        <f>IFERROR((J70/F70)*100*2.6,0)</f>
        <v>0.20294425358016438</v>
      </c>
      <c r="S70" s="333">
        <f>IFERROR((K70/F70)*100*2.6,0)</f>
        <v>8.3658499883960609</v>
      </c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295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295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</row>
    <row r="71" spans="1:69" x14ac:dyDescent="0.25">
      <c r="D71" s="216"/>
      <c r="E71" s="216"/>
      <c r="F71" s="216"/>
      <c r="G71" s="216"/>
      <c r="H71" s="216" t="s">
        <v>5366</v>
      </c>
      <c r="I71" s="216">
        <v>-3879.194</v>
      </c>
      <c r="J71" s="355"/>
      <c r="K71" s="356">
        <f>K70/G70</f>
        <v>166.43284211567746</v>
      </c>
    </row>
    <row r="72" spans="1:69" x14ac:dyDescent="0.25">
      <c r="D72" s="216"/>
      <c r="E72" s="216"/>
      <c r="F72" s="216"/>
      <c r="G72" s="216"/>
      <c r="H72" s="216" t="s">
        <v>5367</v>
      </c>
      <c r="I72" s="216"/>
      <c r="J72" s="355"/>
      <c r="K72" s="213"/>
    </row>
    <row r="73" spans="1:69" x14ac:dyDescent="0.25">
      <c r="I73" s="357">
        <f>I70+I72+I71</f>
        <v>876024.45212480018</v>
      </c>
      <c r="J73" s="355"/>
    </row>
    <row r="74" spans="1:69" x14ac:dyDescent="0.25">
      <c r="H74" s="295" t="s">
        <v>5368</v>
      </c>
      <c r="I74" s="358">
        <f>K70</f>
        <v>857269.27334880026</v>
      </c>
      <c r="L74" s="295" t="s">
        <v>5369</v>
      </c>
      <c r="M74" s="359"/>
    </row>
    <row r="75" spans="1:69" x14ac:dyDescent="0.25">
      <c r="H75" s="295" t="s">
        <v>5370</v>
      </c>
      <c r="I75" s="358">
        <f>K70+M75+M76+M77+M78+M79</f>
        <v>857269.27334880026</v>
      </c>
      <c r="L75" s="295" t="s">
        <v>5371</v>
      </c>
      <c r="M75" s="360"/>
    </row>
    <row r="76" spans="1:69" x14ac:dyDescent="0.25">
      <c r="L76" s="295" t="s">
        <v>5372</v>
      </c>
      <c r="M76" s="360"/>
    </row>
    <row r="77" spans="1:69" x14ac:dyDescent="0.25">
      <c r="I77" s="217">
        <f>I74-I75</f>
        <v>0</v>
      </c>
      <c r="L77" s="295" t="s">
        <v>5373</v>
      </c>
      <c r="M77" s="360"/>
    </row>
    <row r="78" spans="1:69" x14ac:dyDescent="0.25">
      <c r="L78" s="295" t="s">
        <v>5374</v>
      </c>
      <c r="M78" s="360"/>
    </row>
    <row r="79" spans="1:69" x14ac:dyDescent="0.25">
      <c r="I79" s="333">
        <f>M78</f>
        <v>0</v>
      </c>
      <c r="L79" s="295" t="s">
        <v>5375</v>
      </c>
      <c r="M79" s="360">
        <f>M64</f>
        <v>0</v>
      </c>
    </row>
    <row r="80" spans="1:69" x14ac:dyDescent="0.25">
      <c r="I80" s="295">
        <f>M77</f>
        <v>0</v>
      </c>
    </row>
    <row r="81" spans="9:9" x14ac:dyDescent="0.25">
      <c r="I81" s="361">
        <f>SUM(I79:I80)</f>
        <v>0</v>
      </c>
    </row>
    <row r="288" spans="17:19" x14ac:dyDescent="0.25">
      <c r="Q288" s="295">
        <f>Q66/100</f>
        <v>0</v>
      </c>
      <c r="R288" s="359">
        <v>17500000</v>
      </c>
      <c r="S288" s="362">
        <f>R288*Q288</f>
        <v>0</v>
      </c>
    </row>
    <row r="290" spans="17:17" x14ac:dyDescent="0.25">
      <c r="Q290" s="295">
        <f>Q66/2.6</f>
        <v>0</v>
      </c>
    </row>
    <row r="291" spans="17:17" x14ac:dyDescent="0.25">
      <c r="Q291" s="295">
        <v>0.39200000000000002</v>
      </c>
    </row>
    <row r="292" spans="17:17" x14ac:dyDescent="0.25">
      <c r="Q292" s="295">
        <f>Q290/Q291</f>
        <v>0</v>
      </c>
    </row>
  </sheetData>
  <autoFilter ref="A2:XEU287" xr:uid="{900A561E-240E-403D-98A1-141E6D2E9679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964C1-A08A-4A3A-A031-AC9C72B554DF}">
  <dimension ref="A1:BQ424"/>
  <sheetViews>
    <sheetView workbookViewId="0">
      <pane xSplit="4" ySplit="2" topLeftCell="P3" activePane="bottomRight" state="frozen"/>
      <selection activeCell="K4" sqref="K4"/>
      <selection pane="topRight" activeCell="K4" sqref="K4"/>
      <selection pane="bottomLeft" activeCell="K4" sqref="K4"/>
      <selection pane="bottomRight" activeCell="U18" sqref="U18"/>
    </sheetView>
  </sheetViews>
  <sheetFormatPr defaultRowHeight="15" x14ac:dyDescent="0.25"/>
  <cols>
    <col min="1" max="1" width="18.28515625" style="295" bestFit="1" customWidth="1"/>
    <col min="2" max="2" width="11.42578125" style="295" bestFit="1" customWidth="1"/>
    <col min="3" max="3" width="27.5703125" style="295" customWidth="1"/>
    <col min="4" max="4" width="39.7109375" style="295" customWidth="1"/>
    <col min="5" max="5" width="9.28515625" style="295" bestFit="1" customWidth="1"/>
    <col min="6" max="6" width="8.85546875" style="295" bestFit="1" customWidth="1"/>
    <col min="7" max="7" width="10.28515625" style="295" bestFit="1" customWidth="1"/>
    <col min="8" max="8" width="13.7109375" style="295" customWidth="1"/>
    <col min="9" max="9" width="15.5703125" style="295" bestFit="1" customWidth="1"/>
    <col min="10" max="10" width="9.7109375" style="295" bestFit="1" customWidth="1"/>
    <col min="11" max="11" width="13.28515625" style="295" bestFit="1" customWidth="1"/>
    <col min="12" max="12" width="22" style="295" bestFit="1" customWidth="1"/>
    <col min="13" max="13" width="16.28515625" style="295" bestFit="1" customWidth="1"/>
    <col min="14" max="14" width="17.42578125" style="295" bestFit="1" customWidth="1"/>
    <col min="15" max="15" width="19.28515625" style="295" bestFit="1" customWidth="1"/>
    <col min="16" max="16" width="12.28515625" style="295" bestFit="1" customWidth="1"/>
    <col min="17" max="17" width="12.7109375" style="295" bestFit="1" customWidth="1"/>
    <col min="18" max="18" width="13.7109375" style="295" bestFit="1" customWidth="1"/>
    <col min="19" max="19" width="13.28515625" style="295" bestFit="1" customWidth="1"/>
    <col min="20" max="20" width="11.5703125" style="295" customWidth="1"/>
    <col min="21" max="21" width="11.28515625" style="295" customWidth="1"/>
    <col min="22" max="22" width="15.85546875" style="295" bestFit="1" customWidth="1"/>
    <col min="23" max="23" width="37.28515625" style="295" bestFit="1" customWidth="1"/>
    <col min="24" max="24" width="16.7109375" style="295" bestFit="1" customWidth="1"/>
    <col min="25" max="25" width="10.7109375" style="295" bestFit="1" customWidth="1"/>
    <col min="26" max="26" width="18.28515625" style="295" bestFit="1" customWidth="1"/>
    <col min="27" max="27" width="35.28515625" style="295" bestFit="1" customWidth="1"/>
    <col min="28" max="28" width="10.5703125" style="295" bestFit="1" customWidth="1"/>
    <col min="29" max="29" width="7.42578125" style="295" bestFit="1" customWidth="1"/>
    <col min="30" max="30" width="9" style="295" customWidth="1"/>
    <col min="31" max="31" width="9.7109375" style="295" bestFit="1" customWidth="1"/>
    <col min="32" max="32" width="11.7109375" style="295" bestFit="1" customWidth="1"/>
    <col min="33" max="33" width="10.5703125" style="295" bestFit="1" customWidth="1"/>
    <col min="34" max="34" width="9.7109375" style="295" bestFit="1" customWidth="1"/>
    <col min="35" max="35" width="17.7109375" style="295" bestFit="1" customWidth="1"/>
    <col min="36" max="36" width="18" style="295" bestFit="1" customWidth="1"/>
    <col min="37" max="37" width="15.42578125" style="295" bestFit="1" customWidth="1"/>
    <col min="38" max="50" width="8.85546875" style="295"/>
    <col min="51" max="51" width="12.5703125" style="295" bestFit="1" customWidth="1"/>
    <col min="52" max="52" width="16.42578125" style="295" bestFit="1" customWidth="1"/>
    <col min="53" max="53" width="14.7109375" style="295" bestFit="1" customWidth="1"/>
    <col min="54" max="54" width="8.85546875" style="295"/>
    <col min="55" max="55" width="12.5703125" style="295" bestFit="1" customWidth="1"/>
    <col min="56" max="58" width="8.85546875" style="295"/>
    <col min="59" max="59" width="21.7109375" style="295" bestFit="1" customWidth="1"/>
    <col min="60" max="248" width="8.85546875" style="295"/>
    <col min="249" max="249" width="47.28515625" style="295" customWidth="1"/>
    <col min="250" max="252" width="10.7109375" style="295" customWidth="1"/>
    <col min="253" max="253" width="11.7109375" style="295" customWidth="1"/>
    <col min="254" max="254" width="12.42578125" style="295" customWidth="1"/>
    <col min="255" max="504" width="8.85546875" style="295"/>
    <col min="505" max="505" width="47.28515625" style="295" customWidth="1"/>
    <col min="506" max="508" width="10.7109375" style="295" customWidth="1"/>
    <col min="509" max="509" width="11.7109375" style="295" customWidth="1"/>
    <col min="510" max="510" width="12.42578125" style="295" customWidth="1"/>
    <col min="511" max="760" width="8.85546875" style="295"/>
    <col min="761" max="761" width="47.28515625" style="295" customWidth="1"/>
    <col min="762" max="764" width="10.7109375" style="295" customWidth="1"/>
    <col min="765" max="765" width="11.7109375" style="295" customWidth="1"/>
    <col min="766" max="766" width="12.42578125" style="295" customWidth="1"/>
    <col min="767" max="1016" width="8.85546875" style="295"/>
    <col min="1017" max="1017" width="47.28515625" style="295" customWidth="1"/>
    <col min="1018" max="1020" width="10.7109375" style="295" customWidth="1"/>
    <col min="1021" max="1021" width="11.7109375" style="295" customWidth="1"/>
    <col min="1022" max="1022" width="12.42578125" style="295" customWidth="1"/>
    <col min="1023" max="1272" width="8.85546875" style="295"/>
    <col min="1273" max="1273" width="47.28515625" style="295" customWidth="1"/>
    <col min="1274" max="1276" width="10.7109375" style="295" customWidth="1"/>
    <col min="1277" max="1277" width="11.7109375" style="295" customWidth="1"/>
    <col min="1278" max="1278" width="12.42578125" style="295" customWidth="1"/>
    <col min="1279" max="1528" width="8.85546875" style="295"/>
    <col min="1529" max="1529" width="47.28515625" style="295" customWidth="1"/>
    <col min="1530" max="1532" width="10.7109375" style="295" customWidth="1"/>
    <col min="1533" max="1533" width="11.7109375" style="295" customWidth="1"/>
    <col min="1534" max="1534" width="12.42578125" style="295" customWidth="1"/>
    <col min="1535" max="1784" width="8.85546875" style="295"/>
    <col min="1785" max="1785" width="47.28515625" style="295" customWidth="1"/>
    <col min="1786" max="1788" width="10.7109375" style="295" customWidth="1"/>
    <col min="1789" max="1789" width="11.7109375" style="295" customWidth="1"/>
    <col min="1790" max="1790" width="12.42578125" style="295" customWidth="1"/>
    <col min="1791" max="2040" width="8.85546875" style="295"/>
    <col min="2041" max="2041" width="47.28515625" style="295" customWidth="1"/>
    <col min="2042" max="2044" width="10.7109375" style="295" customWidth="1"/>
    <col min="2045" max="2045" width="11.7109375" style="295" customWidth="1"/>
    <col min="2046" max="2046" width="12.42578125" style="295" customWidth="1"/>
    <col min="2047" max="2296" width="8.85546875" style="295"/>
    <col min="2297" max="2297" width="47.28515625" style="295" customWidth="1"/>
    <col min="2298" max="2300" width="10.7109375" style="295" customWidth="1"/>
    <col min="2301" max="2301" width="11.7109375" style="295" customWidth="1"/>
    <col min="2302" max="2302" width="12.42578125" style="295" customWidth="1"/>
    <col min="2303" max="2552" width="8.85546875" style="295"/>
    <col min="2553" max="2553" width="47.28515625" style="295" customWidth="1"/>
    <col min="2554" max="2556" width="10.7109375" style="295" customWidth="1"/>
    <col min="2557" max="2557" width="11.7109375" style="295" customWidth="1"/>
    <col min="2558" max="2558" width="12.42578125" style="295" customWidth="1"/>
    <col min="2559" max="2808" width="8.85546875" style="295"/>
    <col min="2809" max="2809" width="47.28515625" style="295" customWidth="1"/>
    <col min="2810" max="2812" width="10.7109375" style="295" customWidth="1"/>
    <col min="2813" max="2813" width="11.7109375" style="295" customWidth="1"/>
    <col min="2814" max="2814" width="12.42578125" style="295" customWidth="1"/>
    <col min="2815" max="3064" width="8.85546875" style="295"/>
    <col min="3065" max="3065" width="47.28515625" style="295" customWidth="1"/>
    <col min="3066" max="3068" width="10.7109375" style="295" customWidth="1"/>
    <col min="3069" max="3069" width="11.7109375" style="295" customWidth="1"/>
    <col min="3070" max="3070" width="12.42578125" style="295" customWidth="1"/>
    <col min="3071" max="3320" width="8.85546875" style="295"/>
    <col min="3321" max="3321" width="47.28515625" style="295" customWidth="1"/>
    <col min="3322" max="3324" width="10.7109375" style="295" customWidth="1"/>
    <col min="3325" max="3325" width="11.7109375" style="295" customWidth="1"/>
    <col min="3326" max="3326" width="12.42578125" style="295" customWidth="1"/>
    <col min="3327" max="3576" width="8.85546875" style="295"/>
    <col min="3577" max="3577" width="47.28515625" style="295" customWidth="1"/>
    <col min="3578" max="3580" width="10.7109375" style="295" customWidth="1"/>
    <col min="3581" max="3581" width="11.7109375" style="295" customWidth="1"/>
    <col min="3582" max="3582" width="12.42578125" style="295" customWidth="1"/>
    <col min="3583" max="3832" width="8.85546875" style="295"/>
    <col min="3833" max="3833" width="47.28515625" style="295" customWidth="1"/>
    <col min="3834" max="3836" width="10.7109375" style="295" customWidth="1"/>
    <col min="3837" max="3837" width="11.7109375" style="295" customWidth="1"/>
    <col min="3838" max="3838" width="12.42578125" style="295" customWidth="1"/>
    <col min="3839" max="4088" width="8.85546875" style="295"/>
    <col min="4089" max="4089" width="47.28515625" style="295" customWidth="1"/>
    <col min="4090" max="4092" width="10.7109375" style="295" customWidth="1"/>
    <col min="4093" max="4093" width="11.7109375" style="295" customWidth="1"/>
    <col min="4094" max="4094" width="12.42578125" style="295" customWidth="1"/>
    <col min="4095" max="4344" width="8.85546875" style="295"/>
    <col min="4345" max="4345" width="47.28515625" style="295" customWidth="1"/>
    <col min="4346" max="4348" width="10.7109375" style="295" customWidth="1"/>
    <col min="4349" max="4349" width="11.7109375" style="295" customWidth="1"/>
    <col min="4350" max="4350" width="12.42578125" style="295" customWidth="1"/>
    <col min="4351" max="4600" width="8.85546875" style="295"/>
    <col min="4601" max="4601" width="47.28515625" style="295" customWidth="1"/>
    <col min="4602" max="4604" width="10.7109375" style="295" customWidth="1"/>
    <col min="4605" max="4605" width="11.7109375" style="295" customWidth="1"/>
    <col min="4606" max="4606" width="12.42578125" style="295" customWidth="1"/>
    <col min="4607" max="4856" width="8.85546875" style="295"/>
    <col min="4857" max="4857" width="47.28515625" style="295" customWidth="1"/>
    <col min="4858" max="4860" width="10.7109375" style="295" customWidth="1"/>
    <col min="4861" max="4861" width="11.7109375" style="295" customWidth="1"/>
    <col min="4862" max="4862" width="12.42578125" style="295" customWidth="1"/>
    <col min="4863" max="5112" width="8.85546875" style="295"/>
    <col min="5113" max="5113" width="47.28515625" style="295" customWidth="1"/>
    <col min="5114" max="5116" width="10.7109375" style="295" customWidth="1"/>
    <col min="5117" max="5117" width="11.7109375" style="295" customWidth="1"/>
    <col min="5118" max="5118" width="12.42578125" style="295" customWidth="1"/>
    <col min="5119" max="5368" width="8.85546875" style="295"/>
    <col min="5369" max="5369" width="47.28515625" style="295" customWidth="1"/>
    <col min="5370" max="5372" width="10.7109375" style="295" customWidth="1"/>
    <col min="5373" max="5373" width="11.7109375" style="295" customWidth="1"/>
    <col min="5374" max="5374" width="12.42578125" style="295" customWidth="1"/>
    <col min="5375" max="5624" width="8.85546875" style="295"/>
    <col min="5625" max="5625" width="47.28515625" style="295" customWidth="1"/>
    <col min="5626" max="5628" width="10.7109375" style="295" customWidth="1"/>
    <col min="5629" max="5629" width="11.7109375" style="295" customWidth="1"/>
    <col min="5630" max="5630" width="12.42578125" style="295" customWidth="1"/>
    <col min="5631" max="5880" width="8.85546875" style="295"/>
    <col min="5881" max="5881" width="47.28515625" style="295" customWidth="1"/>
    <col min="5882" max="5884" width="10.7109375" style="295" customWidth="1"/>
    <col min="5885" max="5885" width="11.7109375" style="295" customWidth="1"/>
    <col min="5886" max="5886" width="12.42578125" style="295" customWidth="1"/>
    <col min="5887" max="6136" width="8.85546875" style="295"/>
    <col min="6137" max="6137" width="47.28515625" style="295" customWidth="1"/>
    <col min="6138" max="6140" width="10.7109375" style="295" customWidth="1"/>
    <col min="6141" max="6141" width="11.7109375" style="295" customWidth="1"/>
    <col min="6142" max="6142" width="12.42578125" style="295" customWidth="1"/>
    <col min="6143" max="6392" width="8.85546875" style="295"/>
    <col min="6393" max="6393" width="47.28515625" style="295" customWidth="1"/>
    <col min="6394" max="6396" width="10.7109375" style="295" customWidth="1"/>
    <col min="6397" max="6397" width="11.7109375" style="295" customWidth="1"/>
    <col min="6398" max="6398" width="12.42578125" style="295" customWidth="1"/>
    <col min="6399" max="6648" width="8.85546875" style="295"/>
    <col min="6649" max="6649" width="47.28515625" style="295" customWidth="1"/>
    <col min="6650" max="6652" width="10.7109375" style="295" customWidth="1"/>
    <col min="6653" max="6653" width="11.7109375" style="295" customWidth="1"/>
    <col min="6654" max="6654" width="12.42578125" style="295" customWidth="1"/>
    <col min="6655" max="6904" width="8.85546875" style="295"/>
    <col min="6905" max="6905" width="47.28515625" style="295" customWidth="1"/>
    <col min="6906" max="6908" width="10.7109375" style="295" customWidth="1"/>
    <col min="6909" max="6909" width="11.7109375" style="295" customWidth="1"/>
    <col min="6910" max="6910" width="12.42578125" style="295" customWidth="1"/>
    <col min="6911" max="7160" width="8.85546875" style="295"/>
    <col min="7161" max="7161" width="47.28515625" style="295" customWidth="1"/>
    <col min="7162" max="7164" width="10.7109375" style="295" customWidth="1"/>
    <col min="7165" max="7165" width="11.7109375" style="295" customWidth="1"/>
    <col min="7166" max="7166" width="12.42578125" style="295" customWidth="1"/>
    <col min="7167" max="7416" width="8.85546875" style="295"/>
    <col min="7417" max="7417" width="47.28515625" style="295" customWidth="1"/>
    <col min="7418" max="7420" width="10.7109375" style="295" customWidth="1"/>
    <col min="7421" max="7421" width="11.7109375" style="295" customWidth="1"/>
    <col min="7422" max="7422" width="12.42578125" style="295" customWidth="1"/>
    <col min="7423" max="7672" width="8.85546875" style="295"/>
    <col min="7673" max="7673" width="47.28515625" style="295" customWidth="1"/>
    <col min="7674" max="7676" width="10.7109375" style="295" customWidth="1"/>
    <col min="7677" max="7677" width="11.7109375" style="295" customWidth="1"/>
    <col min="7678" max="7678" width="12.42578125" style="295" customWidth="1"/>
    <col min="7679" max="7928" width="8.85546875" style="295"/>
    <col min="7929" max="7929" width="47.28515625" style="295" customWidth="1"/>
    <col min="7930" max="7932" width="10.7109375" style="295" customWidth="1"/>
    <col min="7933" max="7933" width="11.7109375" style="295" customWidth="1"/>
    <col min="7934" max="7934" width="12.42578125" style="295" customWidth="1"/>
    <col min="7935" max="8184" width="8.85546875" style="295"/>
    <col min="8185" max="8185" width="47.28515625" style="295" customWidth="1"/>
    <col min="8186" max="8188" width="10.7109375" style="295" customWidth="1"/>
    <col min="8189" max="8189" width="11.7109375" style="295" customWidth="1"/>
    <col min="8190" max="8190" width="12.42578125" style="295" customWidth="1"/>
    <col min="8191" max="8440" width="8.85546875" style="295"/>
    <col min="8441" max="8441" width="47.28515625" style="295" customWidth="1"/>
    <col min="8442" max="8444" width="10.7109375" style="295" customWidth="1"/>
    <col min="8445" max="8445" width="11.7109375" style="295" customWidth="1"/>
    <col min="8446" max="8446" width="12.42578125" style="295" customWidth="1"/>
    <col min="8447" max="8696" width="8.85546875" style="295"/>
    <col min="8697" max="8697" width="47.28515625" style="295" customWidth="1"/>
    <col min="8698" max="8700" width="10.7109375" style="295" customWidth="1"/>
    <col min="8701" max="8701" width="11.7109375" style="295" customWidth="1"/>
    <col min="8702" max="8702" width="12.42578125" style="295" customWidth="1"/>
    <col min="8703" max="8952" width="8.85546875" style="295"/>
    <col min="8953" max="8953" width="47.28515625" style="295" customWidth="1"/>
    <col min="8954" max="8956" width="10.7109375" style="295" customWidth="1"/>
    <col min="8957" max="8957" width="11.7109375" style="295" customWidth="1"/>
    <col min="8958" max="8958" width="12.42578125" style="295" customWidth="1"/>
    <col min="8959" max="9208" width="8.85546875" style="295"/>
    <col min="9209" max="9209" width="47.28515625" style="295" customWidth="1"/>
    <col min="9210" max="9212" width="10.7109375" style="295" customWidth="1"/>
    <col min="9213" max="9213" width="11.7109375" style="295" customWidth="1"/>
    <col min="9214" max="9214" width="12.42578125" style="295" customWidth="1"/>
    <col min="9215" max="9464" width="8.85546875" style="295"/>
    <col min="9465" max="9465" width="47.28515625" style="295" customWidth="1"/>
    <col min="9466" max="9468" width="10.7109375" style="295" customWidth="1"/>
    <col min="9469" max="9469" width="11.7109375" style="295" customWidth="1"/>
    <col min="9470" max="9470" width="12.42578125" style="295" customWidth="1"/>
    <col min="9471" max="9720" width="8.85546875" style="295"/>
    <col min="9721" max="9721" width="47.28515625" style="295" customWidth="1"/>
    <col min="9722" max="9724" width="10.7109375" style="295" customWidth="1"/>
    <col min="9725" max="9725" width="11.7109375" style="295" customWidth="1"/>
    <col min="9726" max="9726" width="12.42578125" style="295" customWidth="1"/>
    <col min="9727" max="9976" width="8.85546875" style="295"/>
    <col min="9977" max="9977" width="47.28515625" style="295" customWidth="1"/>
    <col min="9978" max="9980" width="10.7109375" style="295" customWidth="1"/>
    <col min="9981" max="9981" width="11.7109375" style="295" customWidth="1"/>
    <col min="9982" max="9982" width="12.42578125" style="295" customWidth="1"/>
    <col min="9983" max="10232" width="8.85546875" style="295"/>
    <col min="10233" max="10233" width="47.28515625" style="295" customWidth="1"/>
    <col min="10234" max="10236" width="10.7109375" style="295" customWidth="1"/>
    <col min="10237" max="10237" width="11.7109375" style="295" customWidth="1"/>
    <col min="10238" max="10238" width="12.42578125" style="295" customWidth="1"/>
    <col min="10239" max="10488" width="8.85546875" style="295"/>
    <col min="10489" max="10489" width="47.28515625" style="295" customWidth="1"/>
    <col min="10490" max="10492" width="10.7109375" style="295" customWidth="1"/>
    <col min="10493" max="10493" width="11.7109375" style="295" customWidth="1"/>
    <col min="10494" max="10494" width="12.42578125" style="295" customWidth="1"/>
    <col min="10495" max="10744" width="8.85546875" style="295"/>
    <col min="10745" max="10745" width="47.28515625" style="295" customWidth="1"/>
    <col min="10746" max="10748" width="10.7109375" style="295" customWidth="1"/>
    <col min="10749" max="10749" width="11.7109375" style="295" customWidth="1"/>
    <col min="10750" max="10750" width="12.42578125" style="295" customWidth="1"/>
    <col min="10751" max="11000" width="8.85546875" style="295"/>
    <col min="11001" max="11001" width="47.28515625" style="295" customWidth="1"/>
    <col min="11002" max="11004" width="10.7109375" style="295" customWidth="1"/>
    <col min="11005" max="11005" width="11.7109375" style="295" customWidth="1"/>
    <col min="11006" max="11006" width="12.42578125" style="295" customWidth="1"/>
    <col min="11007" max="11256" width="8.85546875" style="295"/>
    <col min="11257" max="11257" width="47.28515625" style="295" customWidth="1"/>
    <col min="11258" max="11260" width="10.7109375" style="295" customWidth="1"/>
    <col min="11261" max="11261" width="11.7109375" style="295" customWidth="1"/>
    <col min="11262" max="11262" width="12.42578125" style="295" customWidth="1"/>
    <col min="11263" max="11512" width="8.85546875" style="295"/>
    <col min="11513" max="11513" width="47.28515625" style="295" customWidth="1"/>
    <col min="11514" max="11516" width="10.7109375" style="295" customWidth="1"/>
    <col min="11517" max="11517" width="11.7109375" style="295" customWidth="1"/>
    <col min="11518" max="11518" width="12.42578125" style="295" customWidth="1"/>
    <col min="11519" max="11768" width="8.85546875" style="295"/>
    <col min="11769" max="11769" width="47.28515625" style="295" customWidth="1"/>
    <col min="11770" max="11772" width="10.7109375" style="295" customWidth="1"/>
    <col min="11773" max="11773" width="11.7109375" style="295" customWidth="1"/>
    <col min="11774" max="11774" width="12.42578125" style="295" customWidth="1"/>
    <col min="11775" max="12024" width="8.85546875" style="295"/>
    <col min="12025" max="12025" width="47.28515625" style="295" customWidth="1"/>
    <col min="12026" max="12028" width="10.7109375" style="295" customWidth="1"/>
    <col min="12029" max="12029" width="11.7109375" style="295" customWidth="1"/>
    <col min="12030" max="12030" width="12.42578125" style="295" customWidth="1"/>
    <col min="12031" max="12280" width="8.85546875" style="295"/>
    <col min="12281" max="12281" width="47.28515625" style="295" customWidth="1"/>
    <col min="12282" max="12284" width="10.7109375" style="295" customWidth="1"/>
    <col min="12285" max="12285" width="11.7109375" style="295" customWidth="1"/>
    <col min="12286" max="12286" width="12.42578125" style="295" customWidth="1"/>
    <col min="12287" max="12536" width="8.85546875" style="295"/>
    <col min="12537" max="12537" width="47.28515625" style="295" customWidth="1"/>
    <col min="12538" max="12540" width="10.7109375" style="295" customWidth="1"/>
    <col min="12541" max="12541" width="11.7109375" style="295" customWidth="1"/>
    <col min="12542" max="12542" width="12.42578125" style="295" customWidth="1"/>
    <col min="12543" max="12792" width="8.85546875" style="295"/>
    <col min="12793" max="12793" width="47.28515625" style="295" customWidth="1"/>
    <col min="12794" max="12796" width="10.7109375" style="295" customWidth="1"/>
    <col min="12797" max="12797" width="11.7109375" style="295" customWidth="1"/>
    <col min="12798" max="12798" width="12.42578125" style="295" customWidth="1"/>
    <col min="12799" max="13048" width="8.85546875" style="295"/>
    <col min="13049" max="13049" width="47.28515625" style="295" customWidth="1"/>
    <col min="13050" max="13052" width="10.7109375" style="295" customWidth="1"/>
    <col min="13053" max="13053" width="11.7109375" style="295" customWidth="1"/>
    <col min="13054" max="13054" width="12.42578125" style="295" customWidth="1"/>
    <col min="13055" max="13304" width="8.85546875" style="295"/>
    <col min="13305" max="13305" width="47.28515625" style="295" customWidth="1"/>
    <col min="13306" max="13308" width="10.7109375" style="295" customWidth="1"/>
    <col min="13309" max="13309" width="11.7109375" style="295" customWidth="1"/>
    <col min="13310" max="13310" width="12.42578125" style="295" customWidth="1"/>
    <col min="13311" max="13560" width="8.85546875" style="295"/>
    <col min="13561" max="13561" width="47.28515625" style="295" customWidth="1"/>
    <col min="13562" max="13564" width="10.7109375" style="295" customWidth="1"/>
    <col min="13565" max="13565" width="11.7109375" style="295" customWidth="1"/>
    <col min="13566" max="13566" width="12.42578125" style="295" customWidth="1"/>
    <col min="13567" max="13816" width="8.85546875" style="295"/>
    <col min="13817" max="13817" width="47.28515625" style="295" customWidth="1"/>
    <col min="13818" max="13820" width="10.7109375" style="295" customWidth="1"/>
    <col min="13821" max="13821" width="11.7109375" style="295" customWidth="1"/>
    <col min="13822" max="13822" width="12.42578125" style="295" customWidth="1"/>
    <col min="13823" max="14072" width="8.85546875" style="295"/>
    <col min="14073" max="14073" width="47.28515625" style="295" customWidth="1"/>
    <col min="14074" max="14076" width="10.7109375" style="295" customWidth="1"/>
    <col min="14077" max="14077" width="11.7109375" style="295" customWidth="1"/>
    <col min="14078" max="14078" width="12.42578125" style="295" customWidth="1"/>
    <col min="14079" max="14328" width="8.85546875" style="295"/>
    <col min="14329" max="14329" width="47.28515625" style="295" customWidth="1"/>
    <col min="14330" max="14332" width="10.7109375" style="295" customWidth="1"/>
    <col min="14333" max="14333" width="11.7109375" style="295" customWidth="1"/>
    <col min="14334" max="14334" width="12.42578125" style="295" customWidth="1"/>
    <col min="14335" max="14584" width="8.85546875" style="295"/>
    <col min="14585" max="14585" width="47.28515625" style="295" customWidth="1"/>
    <col min="14586" max="14588" width="10.7109375" style="295" customWidth="1"/>
    <col min="14589" max="14589" width="11.7109375" style="295" customWidth="1"/>
    <col min="14590" max="14590" width="12.42578125" style="295" customWidth="1"/>
    <col min="14591" max="14840" width="8.85546875" style="295"/>
    <col min="14841" max="14841" width="47.28515625" style="295" customWidth="1"/>
    <col min="14842" max="14844" width="10.7109375" style="295" customWidth="1"/>
    <col min="14845" max="14845" width="11.7109375" style="295" customWidth="1"/>
    <col min="14846" max="14846" width="12.42578125" style="295" customWidth="1"/>
    <col min="14847" max="15096" width="8.85546875" style="295"/>
    <col min="15097" max="15097" width="47.28515625" style="295" customWidth="1"/>
    <col min="15098" max="15100" width="10.7109375" style="295" customWidth="1"/>
    <col min="15101" max="15101" width="11.7109375" style="295" customWidth="1"/>
    <col min="15102" max="15102" width="12.42578125" style="295" customWidth="1"/>
    <col min="15103" max="15352" width="8.85546875" style="295"/>
    <col min="15353" max="15353" width="47.28515625" style="295" customWidth="1"/>
    <col min="15354" max="15356" width="10.7109375" style="295" customWidth="1"/>
    <col min="15357" max="15357" width="11.7109375" style="295" customWidth="1"/>
    <col min="15358" max="15358" width="12.42578125" style="295" customWidth="1"/>
    <col min="15359" max="15608" width="8.85546875" style="295"/>
    <col min="15609" max="15609" width="47.28515625" style="295" customWidth="1"/>
    <col min="15610" max="15612" width="10.7109375" style="295" customWidth="1"/>
    <col min="15613" max="15613" width="11.7109375" style="295" customWidth="1"/>
    <col min="15614" max="15614" width="12.42578125" style="295" customWidth="1"/>
    <col min="15615" max="15864" width="8.85546875" style="295"/>
    <col min="15865" max="15865" width="47.28515625" style="295" customWidth="1"/>
    <col min="15866" max="15868" width="10.7109375" style="295" customWidth="1"/>
    <col min="15869" max="15869" width="11.7109375" style="295" customWidth="1"/>
    <col min="15870" max="15870" width="12.42578125" style="295" customWidth="1"/>
    <col min="15871" max="16120" width="8.85546875" style="295"/>
    <col min="16121" max="16121" width="47.28515625" style="295" customWidth="1"/>
    <col min="16122" max="16124" width="10.7109375" style="295" customWidth="1"/>
    <col min="16125" max="16125" width="11.7109375" style="295" customWidth="1"/>
    <col min="16126" max="16126" width="12.42578125" style="295" customWidth="1"/>
    <col min="16127" max="16368" width="8.85546875" style="295"/>
    <col min="16369" max="16375" width="9.28515625" style="295" customWidth="1"/>
    <col min="16376" max="16384" width="8.85546875" style="295"/>
  </cols>
  <sheetData>
    <row r="1" spans="1:69" x14ac:dyDescent="0.25">
      <c r="A1" s="319" t="s">
        <v>5318</v>
      </c>
      <c r="B1" s="319"/>
      <c r="C1" s="319"/>
      <c r="D1" s="319"/>
      <c r="E1" s="319"/>
      <c r="F1" s="319"/>
      <c r="G1" s="319"/>
      <c r="H1" s="319"/>
      <c r="I1" s="319"/>
      <c r="Q1" s="295" t="s">
        <v>1325</v>
      </c>
      <c r="R1" s="295" t="s">
        <v>1325</v>
      </c>
      <c r="S1" s="295" t="s">
        <v>1325</v>
      </c>
    </row>
    <row r="2" spans="1:69" x14ac:dyDescent="0.25">
      <c r="A2" s="320" t="s">
        <v>5319</v>
      </c>
      <c r="B2" s="320" t="s">
        <v>5320</v>
      </c>
      <c r="C2" s="321" t="s">
        <v>5321</v>
      </c>
      <c r="D2" s="321" t="s">
        <v>4330</v>
      </c>
      <c r="E2" s="189" t="s">
        <v>5322</v>
      </c>
      <c r="F2" s="189" t="s">
        <v>2647</v>
      </c>
      <c r="G2" s="189" t="s">
        <v>1340</v>
      </c>
      <c r="H2" s="189" t="s">
        <v>5323</v>
      </c>
      <c r="I2" s="189" t="s">
        <v>4598</v>
      </c>
      <c r="J2" s="189" t="s">
        <v>5324</v>
      </c>
      <c r="K2" s="322" t="s">
        <v>5325</v>
      </c>
      <c r="L2" s="190" t="s">
        <v>5326</v>
      </c>
      <c r="M2" s="190" t="s">
        <v>5327</v>
      </c>
      <c r="N2" s="190" t="s">
        <v>5328</v>
      </c>
      <c r="O2" s="190" t="s">
        <v>5329</v>
      </c>
      <c r="P2" s="190" t="s">
        <v>5330</v>
      </c>
      <c r="Q2" s="190" t="s">
        <v>5331</v>
      </c>
      <c r="R2" s="190" t="s">
        <v>5332</v>
      </c>
      <c r="S2" s="190" t="s">
        <v>5333</v>
      </c>
      <c r="T2" s="190" t="s">
        <v>5442</v>
      </c>
      <c r="U2" s="190" t="s">
        <v>5443</v>
      </c>
    </row>
    <row r="3" spans="1:69" x14ac:dyDescent="0.25">
      <c r="A3" s="206"/>
      <c r="B3" s="323"/>
      <c r="C3" s="206"/>
      <c r="D3" s="206"/>
      <c r="E3" s="236"/>
      <c r="F3" s="236"/>
      <c r="G3" s="215"/>
      <c r="H3" s="215"/>
      <c r="I3" s="324"/>
      <c r="J3" s="324"/>
      <c r="K3" s="215"/>
      <c r="M3" s="325"/>
      <c r="N3" s="326"/>
      <c r="O3" s="327"/>
      <c r="P3" s="328"/>
    </row>
    <row r="4" spans="1:69" x14ac:dyDescent="0.25">
      <c r="A4" s="329" t="s">
        <v>387</v>
      </c>
      <c r="B4" s="330" t="s">
        <v>5376</v>
      </c>
      <c r="C4" s="329" t="s">
        <v>5377</v>
      </c>
      <c r="D4" s="329" t="s">
        <v>1749</v>
      </c>
      <c r="E4" s="331">
        <v>192</v>
      </c>
      <c r="F4" s="331">
        <v>302016</v>
      </c>
      <c r="G4" s="332">
        <v>110.236</v>
      </c>
      <c r="H4" s="331">
        <v>62698.559999999998</v>
      </c>
      <c r="I4" s="331">
        <v>24107.599999999999</v>
      </c>
      <c r="J4" s="331">
        <v>5730</v>
      </c>
      <c r="K4" s="331">
        <f>I4-J4</f>
        <v>18377.599999999999</v>
      </c>
      <c r="L4" s="363" t="str">
        <f>TRIM(A4)</f>
        <v>PFJAR661380971P13A</v>
      </c>
      <c r="P4" s="328">
        <f>K4+O4</f>
        <v>18377.599999999999</v>
      </c>
      <c r="Q4" s="333">
        <f>IFERROR((I4/F4)*100*2.6,0)</f>
        <v>20.753787878787875</v>
      </c>
      <c r="R4" s="333">
        <f>IFERROR((J4/F4)*100*2.6,0)</f>
        <v>4.9328512396694215</v>
      </c>
      <c r="S4" s="333">
        <f>IFERROR((K4/F4)*100*2.6,0)</f>
        <v>15.820936639118457</v>
      </c>
      <c r="T4" s="295">
        <f>ROUND(S4/(2.6*100),6)</f>
        <v>6.0850000000000001E-2</v>
      </c>
      <c r="U4" s="295">
        <f>ROUND(T4*F4,3)</f>
        <v>18377.673999999999</v>
      </c>
    </row>
    <row r="5" spans="1:69" x14ac:dyDescent="0.25">
      <c r="A5" s="329" t="s">
        <v>353</v>
      </c>
      <c r="B5" s="330" t="s">
        <v>5378</v>
      </c>
      <c r="C5" s="329" t="s">
        <v>5379</v>
      </c>
      <c r="D5" s="329" t="s">
        <v>1716</v>
      </c>
      <c r="E5" s="331">
        <v>170</v>
      </c>
      <c r="F5" s="331">
        <v>1075590</v>
      </c>
      <c r="G5" s="332">
        <v>161.339</v>
      </c>
      <c r="H5" s="331">
        <v>108316.97</v>
      </c>
      <c r="I5" s="331">
        <v>41647.875999999997</v>
      </c>
      <c r="J5" s="331">
        <v>976.33199999999999</v>
      </c>
      <c r="K5" s="331">
        <f t="shared" ref="K5:K68" si="0">I5-J5</f>
        <v>40671.543999999994</v>
      </c>
      <c r="L5" s="363" t="str">
        <f t="shared" ref="L5:L68" si="1">TRIM(A5)</f>
        <v>PFJAR581360263P19A</v>
      </c>
      <c r="P5" s="328">
        <f t="shared" ref="P5:P68" si="2">K5+O5</f>
        <v>40671.543999999994</v>
      </c>
      <c r="Q5" s="333">
        <f t="shared" ref="Q5:Q68" si="3">IFERROR((I5/F5)*100*2.6,0)</f>
        <v>10.067449269703138</v>
      </c>
      <c r="R5" s="333">
        <f t="shared" ref="R5:R68" si="4">IFERROR((J5/F5)*100*2.6,0)</f>
        <v>0.23600658243382702</v>
      </c>
      <c r="S5" s="333">
        <f t="shared" ref="S5:S68" si="5">IFERROR((K5/F5)*100*2.6,0)</f>
        <v>9.8314426872693126</v>
      </c>
      <c r="T5" s="295">
        <f t="shared" ref="T5:T68" si="6">ROUND(S5/(2.6*100),6)</f>
        <v>3.7812999999999999E-2</v>
      </c>
      <c r="U5" s="295">
        <f t="shared" ref="U5:U68" si="7">ROUND(T5*F5,3)</f>
        <v>40671.285000000003</v>
      </c>
    </row>
    <row r="6" spans="1:69" x14ac:dyDescent="0.25">
      <c r="A6" s="329" t="s">
        <v>379</v>
      </c>
      <c r="B6" s="330" t="s">
        <v>5378</v>
      </c>
      <c r="C6" s="329" t="s">
        <v>5379</v>
      </c>
      <c r="D6" s="329" t="s">
        <v>1740</v>
      </c>
      <c r="E6" s="331">
        <v>270</v>
      </c>
      <c r="F6" s="331">
        <v>755972</v>
      </c>
      <c r="G6" s="332">
        <v>188.99299999999999</v>
      </c>
      <c r="H6" s="331">
        <v>102483.07</v>
      </c>
      <c r="I6" s="331">
        <v>39404.743000000002</v>
      </c>
      <c r="J6" s="331">
        <v>1517.105</v>
      </c>
      <c r="K6" s="331">
        <f t="shared" si="0"/>
        <v>37887.637999999999</v>
      </c>
      <c r="L6" s="363" t="str">
        <f t="shared" si="1"/>
        <v>PFJAR631380526P14A</v>
      </c>
      <c r="P6" s="328">
        <f t="shared" si="2"/>
        <v>37887.637999999999</v>
      </c>
      <c r="Q6" s="333">
        <f t="shared" si="3"/>
        <v>13.552397681395609</v>
      </c>
      <c r="R6" s="333">
        <f t="shared" si="4"/>
        <v>0.52177501283116301</v>
      </c>
      <c r="S6" s="333">
        <f t="shared" si="5"/>
        <v>13.030622668564444</v>
      </c>
      <c r="T6" s="295">
        <f t="shared" si="6"/>
        <v>5.0118000000000003E-2</v>
      </c>
      <c r="U6" s="295">
        <f t="shared" si="7"/>
        <v>37887.805</v>
      </c>
    </row>
    <row r="7" spans="1:69" x14ac:dyDescent="0.25">
      <c r="A7" s="329" t="s">
        <v>387</v>
      </c>
      <c r="B7" s="330" t="s">
        <v>5378</v>
      </c>
      <c r="C7" s="329" t="s">
        <v>5379</v>
      </c>
      <c r="D7" s="329" t="s">
        <v>1749</v>
      </c>
      <c r="E7" s="331">
        <v>330</v>
      </c>
      <c r="F7" s="331">
        <v>519090</v>
      </c>
      <c r="G7" s="332">
        <v>189.46799999999999</v>
      </c>
      <c r="H7" s="331">
        <v>105247.38</v>
      </c>
      <c r="I7" s="331">
        <v>40467.614000000001</v>
      </c>
      <c r="J7" s="331">
        <v>1670.5630000000001</v>
      </c>
      <c r="K7" s="331">
        <f t="shared" si="0"/>
        <v>38797.050999999999</v>
      </c>
      <c r="L7" s="363" t="str">
        <f t="shared" si="1"/>
        <v>PFJAR661380971P13A</v>
      </c>
      <c r="P7" s="328">
        <f t="shared" si="2"/>
        <v>38797.050999999999</v>
      </c>
      <c r="Q7" s="333">
        <f t="shared" si="3"/>
        <v>20.269278236914602</v>
      </c>
      <c r="R7" s="333">
        <f t="shared" si="4"/>
        <v>0.83674580515902841</v>
      </c>
      <c r="S7" s="333">
        <f t="shared" si="5"/>
        <v>19.432532431755575</v>
      </c>
      <c r="T7" s="295">
        <f t="shared" si="6"/>
        <v>7.4741000000000002E-2</v>
      </c>
      <c r="U7" s="295">
        <f t="shared" si="7"/>
        <v>38797.305999999997</v>
      </c>
    </row>
    <row r="8" spans="1:69" x14ac:dyDescent="0.25">
      <c r="A8" s="329" t="s">
        <v>387</v>
      </c>
      <c r="B8" s="330" t="s">
        <v>5380</v>
      </c>
      <c r="C8" s="329" t="s">
        <v>5381</v>
      </c>
      <c r="D8" s="329" t="s">
        <v>1749</v>
      </c>
      <c r="E8" s="331">
        <v>21</v>
      </c>
      <c r="F8" s="331">
        <v>33033</v>
      </c>
      <c r="G8" s="332">
        <v>12.057</v>
      </c>
      <c r="H8" s="331">
        <v>8188.88</v>
      </c>
      <c r="I8" s="331">
        <v>3148.6239999999998</v>
      </c>
      <c r="J8" s="331"/>
      <c r="K8" s="331">
        <f t="shared" si="0"/>
        <v>3148.6239999999998</v>
      </c>
      <c r="L8" s="363" t="str">
        <f t="shared" si="1"/>
        <v>PFJAR661380971P13A</v>
      </c>
      <c r="P8" s="328">
        <f t="shared" si="2"/>
        <v>3148.6239999999998</v>
      </c>
      <c r="Q8" s="333">
        <f t="shared" si="3"/>
        <v>24.782558048012593</v>
      </c>
      <c r="R8" s="333">
        <f t="shared" si="4"/>
        <v>0</v>
      </c>
      <c r="S8" s="333">
        <f t="shared" si="5"/>
        <v>24.782558048012593</v>
      </c>
      <c r="T8" s="295">
        <f t="shared" si="6"/>
        <v>9.5318E-2</v>
      </c>
      <c r="U8" s="295">
        <f t="shared" si="7"/>
        <v>3148.6390000000001</v>
      </c>
    </row>
    <row r="9" spans="1:69" x14ac:dyDescent="0.25">
      <c r="A9" s="329" t="s">
        <v>353</v>
      </c>
      <c r="B9" s="330" t="s">
        <v>5382</v>
      </c>
      <c r="C9" s="329" t="s">
        <v>5383</v>
      </c>
      <c r="D9" s="329" t="s">
        <v>1716</v>
      </c>
      <c r="E9" s="331">
        <v>1</v>
      </c>
      <c r="F9" s="331">
        <v>6327</v>
      </c>
      <c r="G9" s="332">
        <v>0.94899999999999995</v>
      </c>
      <c r="H9" s="331">
        <v>255.61099999999999</v>
      </c>
      <c r="I9" s="331">
        <v>255.61099999999999</v>
      </c>
      <c r="J9" s="331"/>
      <c r="K9" s="331">
        <f t="shared" si="0"/>
        <v>255.61099999999999</v>
      </c>
      <c r="L9" s="363" t="str">
        <f t="shared" si="1"/>
        <v>PFJAR581360263P19A</v>
      </c>
      <c r="P9" s="328">
        <f t="shared" si="2"/>
        <v>255.61099999999999</v>
      </c>
      <c r="Q9" s="333">
        <f t="shared" si="3"/>
        <v>10.50400821874506</v>
      </c>
      <c r="R9" s="333">
        <f t="shared" si="4"/>
        <v>0</v>
      </c>
      <c r="S9" s="333">
        <f t="shared" si="5"/>
        <v>10.50400821874506</v>
      </c>
      <c r="T9" s="295">
        <f t="shared" si="6"/>
        <v>4.0399999999999998E-2</v>
      </c>
      <c r="U9" s="295">
        <f t="shared" si="7"/>
        <v>255.61099999999999</v>
      </c>
    </row>
    <row r="10" spans="1:69" x14ac:dyDescent="0.25">
      <c r="A10" s="329" t="s">
        <v>337</v>
      </c>
      <c r="B10" s="330" t="s">
        <v>5334</v>
      </c>
      <c r="C10" s="329" t="s">
        <v>5335</v>
      </c>
      <c r="D10" s="329" t="s">
        <v>1812</v>
      </c>
      <c r="E10" s="331">
        <v>48</v>
      </c>
      <c r="F10" s="331">
        <v>468960</v>
      </c>
      <c r="G10" s="332">
        <v>57.682000000000002</v>
      </c>
      <c r="H10" s="331">
        <v>29028.62</v>
      </c>
      <c r="I10" s="331">
        <v>11161.504000000001</v>
      </c>
      <c r="J10" s="331">
        <v>1066</v>
      </c>
      <c r="K10" s="331">
        <f t="shared" si="0"/>
        <v>10095.504000000001</v>
      </c>
      <c r="L10" s="363" t="str">
        <f t="shared" si="1"/>
        <v>PFHOTHSSPL0088B10B</v>
      </c>
      <c r="P10" s="328">
        <f t="shared" si="2"/>
        <v>10095.504000000001</v>
      </c>
      <c r="Q10" s="333">
        <f t="shared" si="3"/>
        <v>6.1881419310815433</v>
      </c>
      <c r="R10" s="333">
        <f t="shared" si="4"/>
        <v>0.59100989423404993</v>
      </c>
      <c r="S10" s="333">
        <f t="shared" si="5"/>
        <v>5.5971320368474924</v>
      </c>
      <c r="T10" s="295">
        <f t="shared" si="6"/>
        <v>2.1527000000000001E-2</v>
      </c>
      <c r="U10" s="295">
        <f t="shared" si="7"/>
        <v>10095.302</v>
      </c>
    </row>
    <row r="11" spans="1:69" x14ac:dyDescent="0.25">
      <c r="A11" s="329" t="s">
        <v>353</v>
      </c>
      <c r="B11" s="330" t="s">
        <v>5334</v>
      </c>
      <c r="C11" s="329" t="s">
        <v>5335</v>
      </c>
      <c r="D11" s="329" t="s">
        <v>1716</v>
      </c>
      <c r="E11" s="331">
        <v>72</v>
      </c>
      <c r="F11" s="331">
        <v>455544</v>
      </c>
      <c r="G11" s="332">
        <v>68.331999999999994</v>
      </c>
      <c r="H11" s="331">
        <v>40406.76</v>
      </c>
      <c r="I11" s="331">
        <v>15536.4</v>
      </c>
      <c r="J11" s="331">
        <v>1599</v>
      </c>
      <c r="K11" s="331">
        <f t="shared" si="0"/>
        <v>13937.4</v>
      </c>
      <c r="L11" s="363" t="str">
        <f t="shared" si="1"/>
        <v>PFJAR581360263P19A</v>
      </c>
      <c r="P11" s="328">
        <f t="shared" si="2"/>
        <v>13937.4</v>
      </c>
      <c r="Q11" s="333">
        <f t="shared" si="3"/>
        <v>8.8673410252357634</v>
      </c>
      <c r="R11" s="333">
        <f t="shared" si="4"/>
        <v>0.9126231494652548</v>
      </c>
      <c r="S11" s="333">
        <f t="shared" si="5"/>
        <v>7.9547178757705082</v>
      </c>
      <c r="T11" s="295">
        <f t="shared" si="6"/>
        <v>3.0595000000000001E-2</v>
      </c>
      <c r="U11" s="295">
        <f t="shared" si="7"/>
        <v>13937.369000000001</v>
      </c>
    </row>
    <row r="12" spans="1:69" s="336" customFormat="1" x14ac:dyDescent="0.25">
      <c r="A12" s="329" t="s">
        <v>379</v>
      </c>
      <c r="B12" s="330" t="s">
        <v>5334</v>
      </c>
      <c r="C12" s="329" t="s">
        <v>5335</v>
      </c>
      <c r="D12" s="329" t="s">
        <v>1740</v>
      </c>
      <c r="E12" s="331">
        <v>192</v>
      </c>
      <c r="F12" s="331">
        <v>545664</v>
      </c>
      <c r="G12" s="335">
        <v>136.416</v>
      </c>
      <c r="H12" s="331">
        <v>79230.399999999994</v>
      </c>
      <c r="I12" s="331">
        <v>30464.088</v>
      </c>
      <c r="J12" s="331">
        <v>4250</v>
      </c>
      <c r="K12" s="331">
        <f t="shared" si="0"/>
        <v>26214.088</v>
      </c>
      <c r="L12" s="363" t="str">
        <f t="shared" si="1"/>
        <v>PFJAR631380526P14A</v>
      </c>
      <c r="M12" s="295"/>
      <c r="P12" s="328">
        <f t="shared" si="2"/>
        <v>26214.088</v>
      </c>
      <c r="Q12" s="333">
        <f t="shared" si="3"/>
        <v>14.51564127375088</v>
      </c>
      <c r="R12" s="333">
        <f t="shared" si="4"/>
        <v>2.0250557119399484</v>
      </c>
      <c r="S12" s="333">
        <f t="shared" si="5"/>
        <v>12.490585561810931</v>
      </c>
      <c r="T12" s="295">
        <f t="shared" si="6"/>
        <v>4.8041E-2</v>
      </c>
      <c r="U12" s="295">
        <f t="shared" si="7"/>
        <v>26214.243999999999</v>
      </c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295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2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</row>
    <row r="13" spans="1:69" s="336" customFormat="1" x14ac:dyDescent="0.25">
      <c r="A13" s="329" t="s">
        <v>387</v>
      </c>
      <c r="B13" s="330" t="s">
        <v>5334</v>
      </c>
      <c r="C13" s="329" t="s">
        <v>5335</v>
      </c>
      <c r="D13" s="329" t="s">
        <v>1749</v>
      </c>
      <c r="E13" s="331">
        <v>263</v>
      </c>
      <c r="F13" s="331">
        <v>413699</v>
      </c>
      <c r="G13" s="332">
        <v>151</v>
      </c>
      <c r="H13" s="331">
        <v>81788.289999999994</v>
      </c>
      <c r="I13" s="331">
        <v>31447.600999999999</v>
      </c>
      <c r="J13" s="331">
        <v>5842</v>
      </c>
      <c r="K13" s="331">
        <f t="shared" si="0"/>
        <v>25605.600999999999</v>
      </c>
      <c r="L13" s="363" t="str">
        <f t="shared" si="1"/>
        <v>PFJAR661380971P13A</v>
      </c>
      <c r="M13" s="295"/>
      <c r="P13" s="328">
        <f t="shared" si="2"/>
        <v>25605.600999999999</v>
      </c>
      <c r="Q13" s="333">
        <f t="shared" si="3"/>
        <v>19.764070640731546</v>
      </c>
      <c r="R13" s="333">
        <f t="shared" si="4"/>
        <v>3.6715583068849571</v>
      </c>
      <c r="S13" s="333">
        <f t="shared" si="5"/>
        <v>16.092512333846589</v>
      </c>
      <c r="T13" s="295">
        <f t="shared" si="6"/>
        <v>6.1893999999999998E-2</v>
      </c>
      <c r="U13" s="295">
        <f t="shared" si="7"/>
        <v>25605.486000000001</v>
      </c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295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295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</row>
    <row r="14" spans="1:69" s="336" customFormat="1" x14ac:dyDescent="0.25">
      <c r="A14" s="329" t="s">
        <v>289</v>
      </c>
      <c r="B14" s="330" t="s">
        <v>5384</v>
      </c>
      <c r="C14" s="329" t="s">
        <v>5385</v>
      </c>
      <c r="D14" s="329" t="s">
        <v>290</v>
      </c>
      <c r="E14" s="331">
        <v>1008</v>
      </c>
      <c r="F14" s="331">
        <v>5987520</v>
      </c>
      <c r="G14" s="332">
        <v>868.19</v>
      </c>
      <c r="H14" s="331">
        <v>378411.2</v>
      </c>
      <c r="I14" s="331">
        <v>145499.12</v>
      </c>
      <c r="J14" s="331">
        <v>23700.400000000001</v>
      </c>
      <c r="K14" s="331">
        <f t="shared" si="0"/>
        <v>121798.72</v>
      </c>
      <c r="L14" s="363" t="str">
        <f t="shared" si="1"/>
        <v>PFENA266000200N12A</v>
      </c>
      <c r="M14" s="295"/>
      <c r="P14" s="328">
        <f t="shared" si="2"/>
        <v>121798.72</v>
      </c>
      <c r="Q14" s="333">
        <f t="shared" si="3"/>
        <v>6.3181035219924109</v>
      </c>
      <c r="R14" s="333">
        <f t="shared" si="4"/>
        <v>1.0291579819357597</v>
      </c>
      <c r="S14" s="333">
        <f t="shared" si="5"/>
        <v>5.2889455400566519</v>
      </c>
      <c r="T14" s="295">
        <f t="shared" si="6"/>
        <v>2.0341999999999999E-2</v>
      </c>
      <c r="U14" s="295">
        <f t="shared" si="7"/>
        <v>121798.132</v>
      </c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5"/>
      <c r="AH14" s="295"/>
      <c r="AI14" s="295"/>
      <c r="AJ14" s="295"/>
      <c r="AK14" s="295"/>
      <c r="AL14" s="295"/>
      <c r="AM14" s="295"/>
      <c r="AN14" s="295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/>
      <c r="AZ14" s="295"/>
      <c r="BA14" s="295"/>
      <c r="BB14" s="295"/>
      <c r="BC14" s="295"/>
      <c r="BD14" s="295"/>
      <c r="BE14" s="295"/>
      <c r="BF14" s="295"/>
      <c r="BG14" s="295"/>
      <c r="BH14" s="295"/>
      <c r="BI14" s="295"/>
      <c r="BJ14" s="295"/>
      <c r="BK14" s="295"/>
      <c r="BL14" s="295"/>
      <c r="BM14" s="295"/>
      <c r="BN14" s="295"/>
      <c r="BO14" s="295"/>
      <c r="BP14" s="295"/>
      <c r="BQ14" s="295"/>
    </row>
    <row r="15" spans="1:69" s="336" customFormat="1" x14ac:dyDescent="0.25">
      <c r="A15" s="329" t="s">
        <v>569</v>
      </c>
      <c r="B15" s="330" t="s">
        <v>5384</v>
      </c>
      <c r="C15" s="329" t="s">
        <v>5385</v>
      </c>
      <c r="D15" s="329" t="s">
        <v>2049</v>
      </c>
      <c r="E15" s="331">
        <v>4965</v>
      </c>
      <c r="F15" s="331">
        <v>29819790</v>
      </c>
      <c r="G15" s="332">
        <v>4472.9690000000001</v>
      </c>
      <c r="H15" s="331">
        <v>1902502.89</v>
      </c>
      <c r="I15" s="331">
        <v>731512.36600000004</v>
      </c>
      <c r="J15" s="331">
        <v>116325.236</v>
      </c>
      <c r="K15" s="331">
        <f t="shared" si="0"/>
        <v>615187.13</v>
      </c>
      <c r="L15" s="363" t="str">
        <f t="shared" si="1"/>
        <v>PFRES266550200N13A</v>
      </c>
      <c r="M15" s="295"/>
      <c r="P15" s="328">
        <f t="shared" si="2"/>
        <v>615187.13</v>
      </c>
      <c r="Q15" s="333">
        <f t="shared" si="3"/>
        <v>6.3780870073196372</v>
      </c>
      <c r="R15" s="333">
        <f t="shared" si="4"/>
        <v>1.0142446127219542</v>
      </c>
      <c r="S15" s="333">
        <f t="shared" si="5"/>
        <v>5.3638423945976816</v>
      </c>
      <c r="T15" s="295">
        <f t="shared" si="6"/>
        <v>2.0629999999999999E-2</v>
      </c>
      <c r="U15" s="295">
        <f t="shared" si="7"/>
        <v>615182.26800000004</v>
      </c>
      <c r="V15" s="295"/>
      <c r="W15" s="295"/>
      <c r="X15" s="295"/>
      <c r="Y15" s="295"/>
      <c r="Z15" s="295"/>
      <c r="AA15" s="295"/>
      <c r="AB15" s="295"/>
      <c r="AC15" s="295"/>
      <c r="AD15" s="295"/>
      <c r="AE15" s="295"/>
      <c r="AF15" s="295"/>
      <c r="AG15" s="295"/>
      <c r="AH15" s="295"/>
      <c r="AI15" s="295"/>
      <c r="AJ15" s="295"/>
      <c r="AK15" s="295"/>
      <c r="AL15" s="295"/>
      <c r="AM15" s="295"/>
      <c r="AN15" s="295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D15" s="295"/>
      <c r="BE15" s="295"/>
      <c r="BF15" s="295"/>
      <c r="BG15" s="295"/>
      <c r="BH15" s="295"/>
      <c r="BI15" s="295"/>
      <c r="BJ15" s="295"/>
      <c r="BK15" s="295"/>
      <c r="BL15" s="295"/>
      <c r="BM15" s="295"/>
      <c r="BN15" s="295"/>
      <c r="BO15" s="295"/>
      <c r="BP15" s="295"/>
      <c r="BQ15" s="295"/>
    </row>
    <row r="16" spans="1:69" s="336" customFormat="1" x14ac:dyDescent="0.25">
      <c r="A16" s="329" t="s">
        <v>731</v>
      </c>
      <c r="B16" s="330" t="s">
        <v>5384</v>
      </c>
      <c r="C16" s="329" t="s">
        <v>5385</v>
      </c>
      <c r="D16" s="329" t="s">
        <v>730</v>
      </c>
      <c r="E16" s="331">
        <v>495</v>
      </c>
      <c r="F16" s="331">
        <v>2972970</v>
      </c>
      <c r="G16" s="332">
        <v>445.94600000000003</v>
      </c>
      <c r="H16" s="331">
        <v>190864.69</v>
      </c>
      <c r="I16" s="331">
        <v>73387.472999999998</v>
      </c>
      <c r="J16" s="331">
        <v>11691.664000000001</v>
      </c>
      <c r="K16" s="331">
        <f t="shared" si="0"/>
        <v>61695.808999999994</v>
      </c>
      <c r="L16" s="363" t="str">
        <f t="shared" si="1"/>
        <v>PGRES266550200N13A</v>
      </c>
      <c r="M16" s="295"/>
      <c r="P16" s="328">
        <f t="shared" si="2"/>
        <v>61695.808999999994</v>
      </c>
      <c r="Q16" s="333">
        <f t="shared" si="3"/>
        <v>6.4180745113472382</v>
      </c>
      <c r="R16" s="333">
        <f t="shared" si="4"/>
        <v>1.022490183217456</v>
      </c>
      <c r="S16" s="333">
        <f t="shared" si="5"/>
        <v>5.3955843281297824</v>
      </c>
      <c r="T16" s="295">
        <f t="shared" si="6"/>
        <v>2.0752E-2</v>
      </c>
      <c r="U16" s="295">
        <f t="shared" si="7"/>
        <v>61695.072999999997</v>
      </c>
      <c r="V16" s="295"/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5"/>
      <c r="AU16" s="295"/>
      <c r="AV16" s="295"/>
      <c r="AW16" s="295"/>
      <c r="AX16" s="295"/>
      <c r="AY16" s="295"/>
      <c r="AZ16" s="295"/>
      <c r="BA16" s="295"/>
      <c r="BB16" s="295"/>
      <c r="BC16" s="295"/>
      <c r="BD16" s="295"/>
      <c r="BE16" s="295"/>
      <c r="BF16" s="295"/>
      <c r="BG16" s="295"/>
      <c r="BH16" s="295"/>
      <c r="BI16" s="295"/>
      <c r="BJ16" s="295"/>
      <c r="BK16" s="295"/>
      <c r="BL16" s="295"/>
      <c r="BM16" s="295"/>
      <c r="BN16" s="295"/>
      <c r="BO16" s="295"/>
      <c r="BP16" s="295"/>
      <c r="BQ16" s="295"/>
    </row>
    <row r="17" spans="1:69" s="336" customFormat="1" x14ac:dyDescent="0.25">
      <c r="A17" s="329" t="s">
        <v>715</v>
      </c>
      <c r="B17" s="330" t="s">
        <v>5386</v>
      </c>
      <c r="C17" s="329" t="s">
        <v>5387</v>
      </c>
      <c r="D17" s="329" t="s">
        <v>716</v>
      </c>
      <c r="E17" s="331">
        <v>2100</v>
      </c>
      <c r="F17" s="331">
        <v>3780000</v>
      </c>
      <c r="G17" s="332">
        <v>1606.5</v>
      </c>
      <c r="H17" s="331">
        <v>498960</v>
      </c>
      <c r="I17" s="331">
        <v>191850.1</v>
      </c>
      <c r="J17" s="331"/>
      <c r="K17" s="331">
        <f t="shared" si="0"/>
        <v>191850.1</v>
      </c>
      <c r="L17" s="363" t="str">
        <f t="shared" si="1"/>
        <v>PGHUN266550650B08A</v>
      </c>
      <c r="M17" s="295"/>
      <c r="P17" s="328">
        <f t="shared" si="2"/>
        <v>191850.1</v>
      </c>
      <c r="Q17" s="333">
        <f t="shared" si="3"/>
        <v>13.196038624338627</v>
      </c>
      <c r="R17" s="333">
        <f t="shared" si="4"/>
        <v>0</v>
      </c>
      <c r="S17" s="333">
        <f t="shared" si="5"/>
        <v>13.196038624338627</v>
      </c>
      <c r="T17" s="295">
        <f t="shared" si="6"/>
        <v>5.0754000000000001E-2</v>
      </c>
      <c r="U17" s="295">
        <f t="shared" si="7"/>
        <v>191850.12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295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</row>
    <row r="18" spans="1:69" s="336" customFormat="1" x14ac:dyDescent="0.25">
      <c r="A18" s="329" t="s">
        <v>337</v>
      </c>
      <c r="B18" s="330" t="s">
        <v>5336</v>
      </c>
      <c r="C18" s="329" t="s">
        <v>5337</v>
      </c>
      <c r="D18" s="329" t="s">
        <v>1812</v>
      </c>
      <c r="E18" s="331">
        <v>70</v>
      </c>
      <c r="F18" s="331">
        <v>683900</v>
      </c>
      <c r="G18" s="332">
        <v>84.12</v>
      </c>
      <c r="H18" s="331">
        <v>43359.26</v>
      </c>
      <c r="I18" s="331">
        <v>16671.633999999998</v>
      </c>
      <c r="J18" s="331">
        <v>20.451000000000001</v>
      </c>
      <c r="K18" s="331">
        <f t="shared" si="0"/>
        <v>16651.182999999997</v>
      </c>
      <c r="L18" s="363" t="str">
        <f t="shared" si="1"/>
        <v>PFHOTHSSPL0088B10B</v>
      </c>
      <c r="M18" s="295"/>
      <c r="P18" s="328">
        <f t="shared" si="2"/>
        <v>16651.182999999997</v>
      </c>
      <c r="Q18" s="333">
        <f t="shared" si="3"/>
        <v>6.338097441146366</v>
      </c>
      <c r="R18" s="333">
        <f t="shared" si="4"/>
        <v>7.7749086123702306E-3</v>
      </c>
      <c r="S18" s="333">
        <f t="shared" si="5"/>
        <v>6.3303225325339953</v>
      </c>
      <c r="T18" s="295">
        <f t="shared" si="6"/>
        <v>2.4347000000000001E-2</v>
      </c>
      <c r="U18" s="295">
        <f t="shared" si="7"/>
        <v>16650.913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295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295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</row>
    <row r="19" spans="1:69" s="336" customFormat="1" x14ac:dyDescent="0.25">
      <c r="A19" s="329" t="s">
        <v>343</v>
      </c>
      <c r="B19" s="330" t="s">
        <v>5336</v>
      </c>
      <c r="C19" s="329" t="s">
        <v>5337</v>
      </c>
      <c r="D19" s="329" t="s">
        <v>1796</v>
      </c>
      <c r="E19" s="331">
        <v>7</v>
      </c>
      <c r="F19" s="331">
        <v>40194</v>
      </c>
      <c r="G19" s="332">
        <v>6.23</v>
      </c>
      <c r="H19" s="331">
        <v>3404.43</v>
      </c>
      <c r="I19" s="331">
        <v>1309.0029999999999</v>
      </c>
      <c r="J19" s="331"/>
      <c r="K19" s="331">
        <f t="shared" si="0"/>
        <v>1309.0029999999999</v>
      </c>
      <c r="L19" s="363" t="str">
        <f t="shared" si="1"/>
        <v>PFHOTHSSPN0120B09B</v>
      </c>
      <c r="M19" s="295"/>
      <c r="P19" s="328">
        <f t="shared" si="2"/>
        <v>1309.0029999999999</v>
      </c>
      <c r="Q19" s="333">
        <f t="shared" si="3"/>
        <v>8.4674523560730446</v>
      </c>
      <c r="R19" s="333">
        <f t="shared" si="4"/>
        <v>0</v>
      </c>
      <c r="S19" s="333">
        <f t="shared" si="5"/>
        <v>8.4674523560730446</v>
      </c>
      <c r="T19" s="295">
        <f t="shared" si="6"/>
        <v>3.2566999999999999E-2</v>
      </c>
      <c r="U19" s="295">
        <f t="shared" si="7"/>
        <v>1308.998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295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295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</row>
    <row r="20" spans="1:69" s="336" customFormat="1" x14ac:dyDescent="0.25">
      <c r="A20" s="329" t="s">
        <v>345</v>
      </c>
      <c r="B20" s="330" t="s">
        <v>5336</v>
      </c>
      <c r="C20" s="329" t="s">
        <v>5337</v>
      </c>
      <c r="D20" s="329" t="s">
        <v>346</v>
      </c>
      <c r="E20" s="331">
        <v>48</v>
      </c>
      <c r="F20" s="331">
        <v>211968</v>
      </c>
      <c r="G20" s="332">
        <v>34.975000000000001</v>
      </c>
      <c r="H20" s="331">
        <v>18695.580000000002</v>
      </c>
      <c r="I20" s="331">
        <v>7188.451</v>
      </c>
      <c r="J20" s="331">
        <v>20</v>
      </c>
      <c r="K20" s="331">
        <f t="shared" si="0"/>
        <v>7168.451</v>
      </c>
      <c r="L20" s="363" t="str">
        <f t="shared" si="1"/>
        <v>PFHOTHSSPN0150B08A</v>
      </c>
      <c r="M20" s="295"/>
      <c r="P20" s="328">
        <f t="shared" si="2"/>
        <v>7168.451</v>
      </c>
      <c r="Q20" s="333">
        <f t="shared" si="3"/>
        <v>8.8173557329408219</v>
      </c>
      <c r="R20" s="333">
        <f t="shared" si="4"/>
        <v>2.4532004830917876E-2</v>
      </c>
      <c r="S20" s="333">
        <f t="shared" si="5"/>
        <v>8.7928237281099033</v>
      </c>
      <c r="T20" s="295">
        <f t="shared" si="6"/>
        <v>3.3819000000000002E-2</v>
      </c>
      <c r="U20" s="295">
        <f t="shared" si="7"/>
        <v>7168.5460000000003</v>
      </c>
      <c r="V20" s="295"/>
      <c r="W20" s="295"/>
      <c r="X20" s="295"/>
      <c r="Y20" s="295"/>
      <c r="Z20" s="295"/>
      <c r="AA20" s="295"/>
      <c r="AB20" s="295"/>
      <c r="AC20" s="295"/>
      <c r="AD20" s="295"/>
      <c r="AE20" s="295"/>
      <c r="AF20" s="295"/>
      <c r="AG20" s="295"/>
      <c r="AH20" s="295"/>
      <c r="AI20" s="295"/>
      <c r="AJ20" s="295"/>
      <c r="AK20" s="295"/>
      <c r="AL20" s="295"/>
      <c r="AM20" s="295"/>
      <c r="AN20" s="295"/>
      <c r="AO20" s="295"/>
      <c r="AP20" s="295"/>
      <c r="AQ20" s="295"/>
      <c r="AR20" s="295"/>
      <c r="AS20" s="295"/>
      <c r="AT20" s="295"/>
      <c r="AU20" s="295"/>
      <c r="AV20" s="295"/>
      <c r="AW20" s="295"/>
      <c r="AX20" s="295"/>
      <c r="AY20" s="295"/>
      <c r="AZ20" s="295"/>
      <c r="BA20" s="295"/>
      <c r="BB20" s="295"/>
      <c r="BC20" s="295"/>
      <c r="BD20" s="295"/>
      <c r="BE20" s="295"/>
      <c r="BF20" s="295"/>
      <c r="BG20" s="295"/>
      <c r="BH20" s="295"/>
      <c r="BI20" s="295"/>
      <c r="BJ20" s="295"/>
      <c r="BK20" s="295"/>
      <c r="BL20" s="295"/>
      <c r="BM20" s="295"/>
      <c r="BN20" s="295"/>
      <c r="BO20" s="295"/>
      <c r="BP20" s="295"/>
      <c r="BQ20" s="295"/>
    </row>
    <row r="21" spans="1:69" x14ac:dyDescent="0.25">
      <c r="A21" s="329" t="s">
        <v>349</v>
      </c>
      <c r="B21" s="330" t="s">
        <v>5336</v>
      </c>
      <c r="C21" s="329" t="s">
        <v>5337</v>
      </c>
      <c r="D21" s="329" t="s">
        <v>1816</v>
      </c>
      <c r="E21" s="331">
        <v>9</v>
      </c>
      <c r="F21" s="331">
        <v>87930</v>
      </c>
      <c r="G21" s="332">
        <v>10.991</v>
      </c>
      <c r="H21" s="331">
        <v>5574.77</v>
      </c>
      <c r="I21" s="331">
        <v>2143.4989999999998</v>
      </c>
      <c r="J21" s="331">
        <v>10.097</v>
      </c>
      <c r="K21" s="331">
        <f t="shared" si="0"/>
        <v>2133.4019999999996</v>
      </c>
      <c r="L21" s="363" t="str">
        <f t="shared" si="1"/>
        <v>PFHOTHSSPW0088B10A</v>
      </c>
      <c r="P21" s="328">
        <f t="shared" si="2"/>
        <v>2133.4019999999996</v>
      </c>
      <c r="Q21" s="333">
        <f t="shared" si="3"/>
        <v>6.3381069032184696</v>
      </c>
      <c r="R21" s="333">
        <f t="shared" si="4"/>
        <v>2.9855794381894687E-2</v>
      </c>
      <c r="S21" s="333">
        <f t="shared" si="5"/>
        <v>6.3082511088365738</v>
      </c>
      <c r="T21" s="295">
        <f t="shared" si="6"/>
        <v>2.4263E-2</v>
      </c>
      <c r="U21" s="295">
        <f t="shared" si="7"/>
        <v>2133.4459999999999</v>
      </c>
    </row>
    <row r="22" spans="1:69" x14ac:dyDescent="0.25">
      <c r="A22" s="329" t="s">
        <v>379</v>
      </c>
      <c r="B22" s="330" t="s">
        <v>5336</v>
      </c>
      <c r="C22" s="329" t="s">
        <v>5337</v>
      </c>
      <c r="D22" s="329" t="s">
        <v>1740</v>
      </c>
      <c r="E22" s="331">
        <v>1</v>
      </c>
      <c r="F22" s="331">
        <v>2842</v>
      </c>
      <c r="G22" s="335">
        <v>0.71099999999999997</v>
      </c>
      <c r="H22" s="331">
        <v>410.95</v>
      </c>
      <c r="I22" s="331">
        <v>158.01</v>
      </c>
      <c r="J22" s="331"/>
      <c r="K22" s="331">
        <f t="shared" si="0"/>
        <v>158.01</v>
      </c>
      <c r="L22" s="363" t="str">
        <f t="shared" si="1"/>
        <v>PFJAR631380526P14A</v>
      </c>
      <c r="P22" s="328">
        <f t="shared" si="2"/>
        <v>158.01</v>
      </c>
      <c r="Q22" s="333">
        <f t="shared" si="3"/>
        <v>14.455524278676988</v>
      </c>
      <c r="R22" s="333">
        <f t="shared" si="4"/>
        <v>0</v>
      </c>
      <c r="S22" s="333">
        <f t="shared" si="5"/>
        <v>14.455524278676988</v>
      </c>
      <c r="T22" s="295">
        <f t="shared" si="6"/>
        <v>5.5598000000000002E-2</v>
      </c>
      <c r="U22" s="295">
        <f t="shared" si="7"/>
        <v>158.01</v>
      </c>
    </row>
    <row r="23" spans="1:69" x14ac:dyDescent="0.25">
      <c r="A23" s="329" t="s">
        <v>387</v>
      </c>
      <c r="B23" s="330" t="s">
        <v>5336</v>
      </c>
      <c r="C23" s="329" t="s">
        <v>5337</v>
      </c>
      <c r="D23" s="329" t="s">
        <v>1749</v>
      </c>
      <c r="E23" s="331">
        <v>24</v>
      </c>
      <c r="F23" s="331">
        <v>37752</v>
      </c>
      <c r="G23" s="335">
        <v>13.779</v>
      </c>
      <c r="H23" s="331">
        <v>6629.25</v>
      </c>
      <c r="I23" s="331">
        <v>2548.9470000000001</v>
      </c>
      <c r="J23" s="331">
        <v>10.603</v>
      </c>
      <c r="K23" s="331">
        <f t="shared" si="0"/>
        <v>2538.3440000000001</v>
      </c>
      <c r="L23" s="363" t="str">
        <f t="shared" si="1"/>
        <v>PFJAR661380971P13A</v>
      </c>
      <c r="P23" s="328">
        <f t="shared" si="2"/>
        <v>2538.3440000000001</v>
      </c>
      <c r="Q23" s="333">
        <f t="shared" si="3"/>
        <v>17.554731404958677</v>
      </c>
      <c r="R23" s="333">
        <f t="shared" si="4"/>
        <v>7.3023415977961428E-2</v>
      </c>
      <c r="S23" s="333">
        <f t="shared" si="5"/>
        <v>17.48170798898072</v>
      </c>
      <c r="T23" s="295">
        <f t="shared" si="6"/>
        <v>6.7237000000000005E-2</v>
      </c>
      <c r="U23" s="295">
        <f t="shared" si="7"/>
        <v>2538.3310000000001</v>
      </c>
    </row>
    <row r="24" spans="1:69" x14ac:dyDescent="0.25">
      <c r="A24" s="329" t="s">
        <v>421</v>
      </c>
      <c r="B24" s="330" t="s">
        <v>5336</v>
      </c>
      <c r="C24" s="329" t="s">
        <v>5337</v>
      </c>
      <c r="D24" s="329" t="s">
        <v>422</v>
      </c>
      <c r="E24" s="331">
        <v>223</v>
      </c>
      <c r="F24" s="331">
        <v>1005730</v>
      </c>
      <c r="G24" s="332">
        <v>170.97399999999999</v>
      </c>
      <c r="H24" s="331">
        <v>75329.179999999993</v>
      </c>
      <c r="I24" s="331">
        <v>28964.067999999999</v>
      </c>
      <c r="J24" s="331">
        <v>103.849</v>
      </c>
      <c r="K24" s="331">
        <f t="shared" si="0"/>
        <v>28860.219000000001</v>
      </c>
      <c r="L24" s="363" t="str">
        <f t="shared" si="1"/>
        <v>PFKET301690250N11B</v>
      </c>
      <c r="P24" s="328">
        <f t="shared" si="2"/>
        <v>28860.219000000001</v>
      </c>
      <c r="Q24" s="333">
        <f t="shared" si="3"/>
        <v>7.4877528561343505</v>
      </c>
      <c r="R24" s="333">
        <f t="shared" si="4"/>
        <v>2.6846907221620118E-2</v>
      </c>
      <c r="S24" s="333">
        <f t="shared" si="5"/>
        <v>7.4609059489127301</v>
      </c>
      <c r="T24" s="295">
        <f t="shared" si="6"/>
        <v>2.8695999999999999E-2</v>
      </c>
      <c r="U24" s="295">
        <f t="shared" si="7"/>
        <v>28860.428</v>
      </c>
    </row>
    <row r="25" spans="1:69" x14ac:dyDescent="0.25">
      <c r="A25" s="329" t="s">
        <v>651</v>
      </c>
      <c r="B25" s="330" t="s">
        <v>5336</v>
      </c>
      <c r="C25" s="329" t="s">
        <v>5337</v>
      </c>
      <c r="D25" s="329" t="s">
        <v>2209</v>
      </c>
      <c r="E25" s="331">
        <v>10</v>
      </c>
      <c r="F25" s="331">
        <v>21120</v>
      </c>
      <c r="G25" s="335">
        <v>4.6459999999999999</v>
      </c>
      <c r="H25" s="331">
        <v>2384.4499999999998</v>
      </c>
      <c r="I25" s="331">
        <v>916.82100000000003</v>
      </c>
      <c r="J25" s="331"/>
      <c r="K25" s="331">
        <f t="shared" si="0"/>
        <v>916.82100000000003</v>
      </c>
      <c r="L25" s="363" t="str">
        <f t="shared" si="1"/>
        <v>PFVIN28BSS0473B08A</v>
      </c>
      <c r="P25" s="328">
        <f t="shared" si="2"/>
        <v>916.82100000000003</v>
      </c>
      <c r="Q25" s="333">
        <f t="shared" si="3"/>
        <v>11.286622159090909</v>
      </c>
      <c r="R25" s="333">
        <f t="shared" si="4"/>
        <v>0</v>
      </c>
      <c r="S25" s="333">
        <f t="shared" si="5"/>
        <v>11.286622159090909</v>
      </c>
      <c r="T25" s="295">
        <f t="shared" si="6"/>
        <v>4.3409999999999997E-2</v>
      </c>
      <c r="U25" s="295">
        <f t="shared" si="7"/>
        <v>916.81899999999996</v>
      </c>
    </row>
    <row r="26" spans="1:69" x14ac:dyDescent="0.25">
      <c r="A26" s="329" t="s">
        <v>653</v>
      </c>
      <c r="B26" s="330" t="s">
        <v>5336</v>
      </c>
      <c r="C26" s="329" t="s">
        <v>5337</v>
      </c>
      <c r="D26" s="329" t="s">
        <v>2208</v>
      </c>
      <c r="E26" s="331">
        <v>26</v>
      </c>
      <c r="F26" s="331">
        <v>60192</v>
      </c>
      <c r="G26" s="332">
        <v>13.242000000000001</v>
      </c>
      <c r="H26" s="331">
        <v>6591.03</v>
      </c>
      <c r="I26" s="331">
        <v>2534.2510000000002</v>
      </c>
      <c r="J26" s="331"/>
      <c r="K26" s="331">
        <f t="shared" si="0"/>
        <v>2534.2510000000002</v>
      </c>
      <c r="L26" s="363" t="str">
        <f t="shared" si="1"/>
        <v>PFVIN28BSS0473B12A</v>
      </c>
      <c r="P26" s="328">
        <f t="shared" si="2"/>
        <v>2534.2510000000002</v>
      </c>
      <c r="Q26" s="333">
        <f t="shared" si="3"/>
        <v>10.946724813928762</v>
      </c>
      <c r="R26" s="333">
        <f t="shared" si="4"/>
        <v>0</v>
      </c>
      <c r="S26" s="333">
        <f t="shared" si="5"/>
        <v>10.946724813928762</v>
      </c>
      <c r="T26" s="295">
        <f t="shared" si="6"/>
        <v>4.2103000000000002E-2</v>
      </c>
      <c r="U26" s="295">
        <f t="shared" si="7"/>
        <v>2534.2640000000001</v>
      </c>
    </row>
    <row r="27" spans="1:69" x14ac:dyDescent="0.25">
      <c r="A27" s="329" t="s">
        <v>309</v>
      </c>
      <c r="B27" s="330" t="s">
        <v>5338</v>
      </c>
      <c r="C27" s="329" t="s">
        <v>5339</v>
      </c>
      <c r="D27" s="329" t="s">
        <v>310</v>
      </c>
      <c r="E27" s="331">
        <v>2320</v>
      </c>
      <c r="F27" s="331">
        <v>9521280</v>
      </c>
      <c r="G27" s="332">
        <v>2380.3200000000002</v>
      </c>
      <c r="H27" s="331">
        <v>1612346.35</v>
      </c>
      <c r="I27" s="331">
        <v>619947.11</v>
      </c>
      <c r="J27" s="334">
        <f>231870.816-25774-2661</f>
        <v>203435.81599999999</v>
      </c>
      <c r="K27" s="331">
        <f t="shared" si="0"/>
        <v>416511.29399999999</v>
      </c>
      <c r="L27" s="363" t="str">
        <f t="shared" si="1"/>
        <v>PFGRA38MED16OZP12C</v>
      </c>
      <c r="P27" s="328">
        <f t="shared" si="2"/>
        <v>416511.29399999999</v>
      </c>
      <c r="Q27" s="333">
        <f t="shared" si="3"/>
        <v>16.929052459333199</v>
      </c>
      <c r="R27" s="333">
        <f t="shared" si="4"/>
        <v>5.5552732573771602</v>
      </c>
      <c r="S27" s="333">
        <f t="shared" si="5"/>
        <v>11.37377920195604</v>
      </c>
      <c r="T27" s="295">
        <f t="shared" si="6"/>
        <v>4.3744999999999999E-2</v>
      </c>
      <c r="U27" s="295">
        <f t="shared" si="7"/>
        <v>416508.39399999997</v>
      </c>
    </row>
    <row r="28" spans="1:69" x14ac:dyDescent="0.25">
      <c r="A28" s="329" t="s">
        <v>319</v>
      </c>
      <c r="B28" s="330" t="s">
        <v>5338</v>
      </c>
      <c r="C28" s="329" t="s">
        <v>5339</v>
      </c>
      <c r="D28" s="329" t="s">
        <v>320</v>
      </c>
      <c r="E28" s="331">
        <v>360</v>
      </c>
      <c r="F28" s="331">
        <v>2903040</v>
      </c>
      <c r="G28" s="332">
        <v>335.30099999999999</v>
      </c>
      <c r="H28" s="331">
        <v>252177.46</v>
      </c>
      <c r="I28" s="331">
        <v>96962.225999999995</v>
      </c>
      <c r="J28" s="334">
        <f>25635.652+4242.9-9268</f>
        <v>20610.551999999996</v>
      </c>
      <c r="K28" s="331">
        <f t="shared" si="0"/>
        <v>76351.673999999999</v>
      </c>
      <c r="L28" s="363" t="str">
        <f t="shared" si="1"/>
        <v>PFHOT3142503OZB01A</v>
      </c>
      <c r="P28" s="328">
        <f t="shared" si="2"/>
        <v>76351.673999999999</v>
      </c>
      <c r="Q28" s="333">
        <f t="shared" si="3"/>
        <v>8.6840617972883596</v>
      </c>
      <c r="R28" s="333">
        <f t="shared" si="4"/>
        <v>1.8459075727513226</v>
      </c>
      <c r="S28" s="333">
        <f t="shared" si="5"/>
        <v>6.8381542245370381</v>
      </c>
      <c r="T28" s="295">
        <f t="shared" si="6"/>
        <v>2.6301000000000001E-2</v>
      </c>
      <c r="U28" s="295">
        <f t="shared" si="7"/>
        <v>76352.854999999996</v>
      </c>
    </row>
    <row r="29" spans="1:69" x14ac:dyDescent="0.25">
      <c r="A29" s="329" t="s">
        <v>431</v>
      </c>
      <c r="B29" s="330" t="s">
        <v>5338</v>
      </c>
      <c r="C29" s="329" t="s">
        <v>5339</v>
      </c>
      <c r="D29" s="329" t="s">
        <v>432</v>
      </c>
      <c r="E29" s="331">
        <v>384</v>
      </c>
      <c r="F29" s="331">
        <v>1858560</v>
      </c>
      <c r="G29" s="332">
        <v>381.005</v>
      </c>
      <c r="H29" s="331">
        <v>307777.44</v>
      </c>
      <c r="I29" s="331">
        <v>118340.424</v>
      </c>
      <c r="J29" s="334">
        <f>36476.708+4314</f>
        <v>40790.707999999999</v>
      </c>
      <c r="K29" s="331">
        <f t="shared" si="0"/>
        <v>77549.716</v>
      </c>
      <c r="L29" s="363" t="str">
        <f t="shared" si="1"/>
        <v>PFKET3020814OZN11C</v>
      </c>
      <c r="P29" s="328">
        <f t="shared" si="2"/>
        <v>77549.716</v>
      </c>
      <c r="Q29" s="333">
        <f t="shared" si="3"/>
        <v>16.555026601239668</v>
      </c>
      <c r="R29" s="333">
        <f t="shared" si="4"/>
        <v>5.7063447400137743</v>
      </c>
      <c r="S29" s="333">
        <f t="shared" si="5"/>
        <v>10.848681861225897</v>
      </c>
      <c r="T29" s="295">
        <f t="shared" si="6"/>
        <v>4.1725999999999999E-2</v>
      </c>
      <c r="U29" s="295">
        <f t="shared" si="7"/>
        <v>77550.274999999994</v>
      </c>
    </row>
    <row r="30" spans="1:69" x14ac:dyDescent="0.25">
      <c r="A30" s="329" t="s">
        <v>443</v>
      </c>
      <c r="B30" s="330" t="s">
        <v>5338</v>
      </c>
      <c r="C30" s="329" t="s">
        <v>5339</v>
      </c>
      <c r="D30" s="329" t="s">
        <v>1868</v>
      </c>
      <c r="E30" s="331">
        <v>22</v>
      </c>
      <c r="F30" s="331">
        <v>21648</v>
      </c>
      <c r="G30" s="335">
        <v>8.6590000000000007</v>
      </c>
      <c r="H30" s="331">
        <v>6177.12</v>
      </c>
      <c r="I30" s="331">
        <v>2375.098</v>
      </c>
      <c r="J30" s="334">
        <f>906.227-281.027404646444</f>
        <v>625.19959535355599</v>
      </c>
      <c r="K30" s="331">
        <f t="shared" si="0"/>
        <v>1749.8984046464439</v>
      </c>
      <c r="L30" s="363" t="str">
        <f t="shared" si="1"/>
        <v>PFLIQ28GPI0750B01A</v>
      </c>
      <c r="P30" s="328">
        <f t="shared" si="2"/>
        <v>1749.8984046464439</v>
      </c>
      <c r="Q30" s="333">
        <f t="shared" si="3"/>
        <v>28.525752032520323</v>
      </c>
      <c r="R30" s="333">
        <f t="shared" si="4"/>
        <v>7.5088643196565306</v>
      </c>
      <c r="S30" s="333">
        <f t="shared" si="5"/>
        <v>21.016887712863795</v>
      </c>
      <c r="T30" s="295">
        <f t="shared" si="6"/>
        <v>8.0834000000000003E-2</v>
      </c>
      <c r="U30" s="295">
        <f t="shared" si="7"/>
        <v>1749.894</v>
      </c>
    </row>
    <row r="31" spans="1:69" x14ac:dyDescent="0.25">
      <c r="A31" s="329" t="s">
        <v>447</v>
      </c>
      <c r="B31" s="330" t="s">
        <v>5338</v>
      </c>
      <c r="C31" s="329" t="s">
        <v>5339</v>
      </c>
      <c r="D31" s="329" t="s">
        <v>1867</v>
      </c>
      <c r="E31" s="331">
        <v>748</v>
      </c>
      <c r="F31" s="331">
        <v>673200</v>
      </c>
      <c r="G31" s="332">
        <v>269.27999999999997</v>
      </c>
      <c r="H31" s="331">
        <v>192094.56</v>
      </c>
      <c r="I31" s="334">
        <f>73860.356+4706.6791248</f>
        <v>78567.035124799993</v>
      </c>
      <c r="J31" s="334">
        <f>28181.388-8739.34259535356+4548.681</f>
        <v>23990.726404646437</v>
      </c>
      <c r="K31" s="331">
        <f t="shared" si="0"/>
        <v>54576.308720153553</v>
      </c>
      <c r="L31" s="363" t="str">
        <f t="shared" si="1"/>
        <v>PFLIQ28GPI0750B05B</v>
      </c>
      <c r="P31" s="328">
        <f t="shared" si="2"/>
        <v>54576.308720153553</v>
      </c>
      <c r="Q31" s="333">
        <f t="shared" si="3"/>
        <v>30.343774706547833</v>
      </c>
      <c r="R31" s="333">
        <f t="shared" si="4"/>
        <v>9.2655806078551315</v>
      </c>
      <c r="S31" s="333">
        <f t="shared" si="5"/>
        <v>21.078194098692695</v>
      </c>
      <c r="T31" s="295">
        <f t="shared" si="6"/>
        <v>8.1070000000000003E-2</v>
      </c>
      <c r="U31" s="295">
        <f t="shared" si="7"/>
        <v>54576.324000000001</v>
      </c>
    </row>
    <row r="32" spans="1:69" x14ac:dyDescent="0.25">
      <c r="A32" s="329" t="s">
        <v>505</v>
      </c>
      <c r="B32" s="330" t="s">
        <v>5338</v>
      </c>
      <c r="C32" s="329" t="s">
        <v>5339</v>
      </c>
      <c r="D32" s="329" t="s">
        <v>506</v>
      </c>
      <c r="E32" s="331">
        <v>11</v>
      </c>
      <c r="F32" s="331">
        <v>14784</v>
      </c>
      <c r="G32" s="332">
        <v>3.3260000000000001</v>
      </c>
      <c r="H32" s="331">
        <v>2501.85</v>
      </c>
      <c r="I32" s="331">
        <v>961.96500000000003</v>
      </c>
      <c r="J32" s="331">
        <v>210.03100000000001</v>
      </c>
      <c r="K32" s="331">
        <f t="shared" si="0"/>
        <v>751.93399999999997</v>
      </c>
      <c r="L32" s="363" t="str">
        <f t="shared" si="1"/>
        <v>PFPAR58THR0012P01B</v>
      </c>
      <c r="P32" s="328">
        <f t="shared" si="2"/>
        <v>751.93399999999997</v>
      </c>
      <c r="Q32" s="333">
        <f t="shared" si="3"/>
        <v>16.917674512987013</v>
      </c>
      <c r="R32" s="333">
        <f t="shared" si="4"/>
        <v>3.6937270021645028</v>
      </c>
      <c r="S32" s="333">
        <f t="shared" si="5"/>
        <v>13.22394751082251</v>
      </c>
      <c r="T32" s="295">
        <f t="shared" si="6"/>
        <v>5.0861000000000003E-2</v>
      </c>
      <c r="U32" s="295">
        <f t="shared" si="7"/>
        <v>751.92899999999997</v>
      </c>
    </row>
    <row r="33" spans="1:21" x14ac:dyDescent="0.25">
      <c r="A33" s="329" t="s">
        <v>507</v>
      </c>
      <c r="B33" s="330" t="s">
        <v>5338</v>
      </c>
      <c r="C33" s="329" t="s">
        <v>5339</v>
      </c>
      <c r="D33" s="329" t="s">
        <v>508</v>
      </c>
      <c r="E33" s="331">
        <v>440</v>
      </c>
      <c r="F33" s="331">
        <v>887040</v>
      </c>
      <c r="G33" s="332">
        <v>199.584</v>
      </c>
      <c r="H33" s="331">
        <v>150111.35</v>
      </c>
      <c r="I33" s="331">
        <v>57717.813000000002</v>
      </c>
      <c r="J33" s="331">
        <v>12601.72</v>
      </c>
      <c r="K33" s="331">
        <f t="shared" si="0"/>
        <v>45116.093000000001</v>
      </c>
      <c r="L33" s="363" t="str">
        <f t="shared" si="1"/>
        <v>PFPAR58THR0012P06A</v>
      </c>
      <c r="P33" s="328">
        <f t="shared" si="2"/>
        <v>45116.093000000001</v>
      </c>
      <c r="Q33" s="333">
        <f t="shared" si="3"/>
        <v>16.917649012445889</v>
      </c>
      <c r="R33" s="333">
        <f t="shared" si="4"/>
        <v>3.6936859668109667</v>
      </c>
      <c r="S33" s="333">
        <f t="shared" si="5"/>
        <v>13.223963045634921</v>
      </c>
      <c r="T33" s="295">
        <f t="shared" si="6"/>
        <v>5.0861000000000003E-2</v>
      </c>
      <c r="U33" s="295">
        <f t="shared" si="7"/>
        <v>45115.741000000002</v>
      </c>
    </row>
    <row r="34" spans="1:21" x14ac:dyDescent="0.25">
      <c r="A34" s="329" t="s">
        <v>511</v>
      </c>
      <c r="B34" s="330" t="s">
        <v>5338</v>
      </c>
      <c r="C34" s="329" t="s">
        <v>5339</v>
      </c>
      <c r="D34" s="329" t="s">
        <v>512</v>
      </c>
      <c r="E34" s="331">
        <v>32</v>
      </c>
      <c r="F34" s="331">
        <v>154880</v>
      </c>
      <c r="G34" s="332">
        <v>34.847999999999999</v>
      </c>
      <c r="H34" s="331">
        <v>27847.42</v>
      </c>
      <c r="I34" s="331">
        <v>10707.332</v>
      </c>
      <c r="J34" s="331">
        <v>3335.4</v>
      </c>
      <c r="K34" s="331">
        <f t="shared" si="0"/>
        <v>7371.9320000000007</v>
      </c>
      <c r="L34" s="363" t="str">
        <f t="shared" si="1"/>
        <v>PFPAR58THR0012P11B</v>
      </c>
      <c r="P34" s="328">
        <f t="shared" si="2"/>
        <v>7371.9320000000007</v>
      </c>
      <c r="Q34" s="333">
        <f t="shared" si="3"/>
        <v>17.974601756198346</v>
      </c>
      <c r="R34" s="333">
        <f t="shared" si="4"/>
        <v>5.59919938016529</v>
      </c>
      <c r="S34" s="333">
        <f t="shared" si="5"/>
        <v>12.375402376033058</v>
      </c>
      <c r="T34" s="295">
        <f t="shared" si="6"/>
        <v>4.7598000000000001E-2</v>
      </c>
      <c r="U34" s="295">
        <f t="shared" si="7"/>
        <v>7371.9780000000001</v>
      </c>
    </row>
    <row r="35" spans="1:21" x14ac:dyDescent="0.25">
      <c r="A35" s="329" t="s">
        <v>545</v>
      </c>
      <c r="B35" s="330" t="s">
        <v>5388</v>
      </c>
      <c r="C35" s="329" t="s">
        <v>5389</v>
      </c>
      <c r="D35" s="329" t="s">
        <v>546</v>
      </c>
      <c r="E35" s="331">
        <v>209</v>
      </c>
      <c r="F35" s="331">
        <v>1255254</v>
      </c>
      <c r="G35" s="332">
        <v>188.28800000000001</v>
      </c>
      <c r="H35" s="331">
        <v>73055.81</v>
      </c>
      <c r="I35" s="331">
        <v>28089.962</v>
      </c>
      <c r="J35" s="331">
        <v>1400</v>
      </c>
      <c r="K35" s="331">
        <f t="shared" si="0"/>
        <v>26689.962</v>
      </c>
      <c r="L35" s="363" t="str">
        <f t="shared" si="1"/>
        <v>PFRAN381450200N13B</v>
      </c>
      <c r="P35" s="328">
        <f t="shared" si="2"/>
        <v>26689.962</v>
      </c>
      <c r="Q35" s="333">
        <f t="shared" si="3"/>
        <v>5.8182567990223486</v>
      </c>
      <c r="R35" s="333">
        <f t="shared" si="4"/>
        <v>0.28998115122517037</v>
      </c>
      <c r="S35" s="333">
        <f t="shared" si="5"/>
        <v>5.5282756477971793</v>
      </c>
      <c r="T35" s="295">
        <f t="shared" si="6"/>
        <v>2.1263000000000001E-2</v>
      </c>
      <c r="U35" s="295">
        <f t="shared" si="7"/>
        <v>26690.466</v>
      </c>
    </row>
    <row r="36" spans="1:21" x14ac:dyDescent="0.25">
      <c r="A36" s="329" t="s">
        <v>695</v>
      </c>
      <c r="B36" s="330" t="s">
        <v>5388</v>
      </c>
      <c r="C36" s="329" t="s">
        <v>5389</v>
      </c>
      <c r="D36" s="329" t="s">
        <v>1499</v>
      </c>
      <c r="E36" s="331"/>
      <c r="F36" s="331">
        <v>-177840</v>
      </c>
      <c r="G36" s="332">
        <v>-40.902999999999999</v>
      </c>
      <c r="H36" s="331">
        <v>-13640.32</v>
      </c>
      <c r="I36" s="331">
        <v>-5244.7039999999997</v>
      </c>
      <c r="J36" s="331">
        <v>444</v>
      </c>
      <c r="K36" s="331">
        <f t="shared" si="0"/>
        <v>-5688.7039999999997</v>
      </c>
      <c r="L36" s="363" t="str">
        <f t="shared" si="1"/>
        <v>PGBAR265400330B09B</v>
      </c>
      <c r="P36" s="328">
        <f t="shared" si="2"/>
        <v>-5688.7039999999997</v>
      </c>
      <c r="Q36" s="333">
        <f t="shared" si="3"/>
        <v>7.6676959064327486</v>
      </c>
      <c r="R36" s="333">
        <f t="shared" si="4"/>
        <v>-0.64912280701754388</v>
      </c>
      <c r="S36" s="333">
        <f t="shared" si="5"/>
        <v>8.3168187134502922</v>
      </c>
      <c r="T36" s="295">
        <f t="shared" si="6"/>
        <v>3.1988000000000003E-2</v>
      </c>
      <c r="U36" s="295">
        <f t="shared" si="7"/>
        <v>-5688.7460000000001</v>
      </c>
    </row>
    <row r="37" spans="1:21" x14ac:dyDescent="0.25">
      <c r="A37" s="329" t="s">
        <v>697</v>
      </c>
      <c r="B37" s="330" t="s">
        <v>5388</v>
      </c>
      <c r="C37" s="329" t="s">
        <v>5389</v>
      </c>
      <c r="D37" s="329" t="s">
        <v>698</v>
      </c>
      <c r="E37" s="331">
        <v>6265</v>
      </c>
      <c r="F37" s="331">
        <v>21426300</v>
      </c>
      <c r="G37" s="332">
        <v>4285.26</v>
      </c>
      <c r="H37" s="331">
        <v>1773516.24</v>
      </c>
      <c r="I37" s="331">
        <v>681917.02399999998</v>
      </c>
      <c r="J37" s="331">
        <v>41756.5</v>
      </c>
      <c r="K37" s="331">
        <f t="shared" si="0"/>
        <v>640160.52399999998</v>
      </c>
      <c r="L37" s="363" t="str">
        <f t="shared" si="1"/>
        <v>PGBAR265400330N09A</v>
      </c>
      <c r="P37" s="328">
        <f t="shared" si="2"/>
        <v>640160.52399999998</v>
      </c>
      <c r="Q37" s="333">
        <f t="shared" si="3"/>
        <v>8.2748036870574957</v>
      </c>
      <c r="R37" s="333">
        <f t="shared" si="4"/>
        <v>0.50669924345313933</v>
      </c>
      <c r="S37" s="333">
        <f t="shared" si="5"/>
        <v>7.768104443604356</v>
      </c>
      <c r="T37" s="295">
        <f t="shared" si="6"/>
        <v>2.9877000000000001E-2</v>
      </c>
      <c r="U37" s="295">
        <f t="shared" si="7"/>
        <v>640153.56499999994</v>
      </c>
    </row>
    <row r="38" spans="1:21" x14ac:dyDescent="0.25">
      <c r="A38" s="329" t="s">
        <v>341</v>
      </c>
      <c r="B38" s="330" t="s">
        <v>5390</v>
      </c>
      <c r="C38" s="329" t="s">
        <v>5391</v>
      </c>
      <c r="D38" s="329" t="s">
        <v>1795</v>
      </c>
      <c r="E38" s="331">
        <v>3</v>
      </c>
      <c r="F38" s="331">
        <v>22290</v>
      </c>
      <c r="G38" s="335">
        <v>2.742</v>
      </c>
      <c r="H38" s="331">
        <v>1114.5</v>
      </c>
      <c r="I38" s="331">
        <v>1114.5</v>
      </c>
      <c r="J38" s="331"/>
      <c r="K38" s="331">
        <f t="shared" si="0"/>
        <v>1114.5</v>
      </c>
      <c r="L38" s="363" t="str">
        <f t="shared" si="1"/>
        <v>PFHOTHSSPN0100B10A</v>
      </c>
      <c r="P38" s="328">
        <f t="shared" si="2"/>
        <v>1114.5</v>
      </c>
      <c r="Q38" s="333">
        <f t="shared" si="3"/>
        <v>13</v>
      </c>
      <c r="R38" s="333">
        <f t="shared" si="4"/>
        <v>0</v>
      </c>
      <c r="S38" s="333">
        <f t="shared" si="5"/>
        <v>13</v>
      </c>
      <c r="T38" s="295">
        <f t="shared" si="6"/>
        <v>0.05</v>
      </c>
      <c r="U38" s="295">
        <f t="shared" si="7"/>
        <v>1114.5</v>
      </c>
    </row>
    <row r="39" spans="1:21" x14ac:dyDescent="0.25">
      <c r="A39" s="329" t="s">
        <v>379</v>
      </c>
      <c r="B39" s="330" t="s">
        <v>5390</v>
      </c>
      <c r="C39" s="329" t="s">
        <v>5391</v>
      </c>
      <c r="D39" s="329" t="s">
        <v>1740</v>
      </c>
      <c r="E39" s="331">
        <v>9</v>
      </c>
      <c r="F39" s="331">
        <v>25578</v>
      </c>
      <c r="G39" s="332">
        <v>6.3949999999999996</v>
      </c>
      <c r="H39" s="331">
        <v>1342.845</v>
      </c>
      <c r="I39" s="331">
        <v>1342.845</v>
      </c>
      <c r="J39" s="331"/>
      <c r="K39" s="331">
        <f t="shared" si="0"/>
        <v>1342.845</v>
      </c>
      <c r="L39" s="363" t="str">
        <f t="shared" si="1"/>
        <v>PFJAR631380526P14A</v>
      </c>
      <c r="P39" s="328">
        <f t="shared" si="2"/>
        <v>1342.845</v>
      </c>
      <c r="Q39" s="333">
        <f t="shared" si="3"/>
        <v>13.65</v>
      </c>
      <c r="R39" s="333">
        <f t="shared" si="4"/>
        <v>0</v>
      </c>
      <c r="S39" s="333">
        <f t="shared" si="5"/>
        <v>13.65</v>
      </c>
      <c r="T39" s="295">
        <f t="shared" si="6"/>
        <v>5.2499999999999998E-2</v>
      </c>
      <c r="U39" s="295">
        <f t="shared" si="7"/>
        <v>1342.845</v>
      </c>
    </row>
    <row r="40" spans="1:21" x14ac:dyDescent="0.25">
      <c r="A40" s="329" t="s">
        <v>523</v>
      </c>
      <c r="B40" s="330" t="s">
        <v>5390</v>
      </c>
      <c r="C40" s="329" t="s">
        <v>5391</v>
      </c>
      <c r="D40" s="329" t="s">
        <v>524</v>
      </c>
      <c r="E40" s="331">
        <v>2</v>
      </c>
      <c r="F40" s="331">
        <v>2282</v>
      </c>
      <c r="G40" s="332">
        <v>1.3120000000000001</v>
      </c>
      <c r="H40" s="331">
        <v>246.935</v>
      </c>
      <c r="I40" s="331">
        <v>246.935</v>
      </c>
      <c r="J40" s="331"/>
      <c r="K40" s="331">
        <f t="shared" si="0"/>
        <v>246.935</v>
      </c>
      <c r="L40" s="363" t="str">
        <f t="shared" si="1"/>
        <v>PFPON31DSP0750B07C</v>
      </c>
      <c r="P40" s="328">
        <f t="shared" si="2"/>
        <v>246.935</v>
      </c>
      <c r="Q40" s="333">
        <f t="shared" si="3"/>
        <v>28.134574934268187</v>
      </c>
      <c r="R40" s="333">
        <f t="shared" si="4"/>
        <v>0</v>
      </c>
      <c r="S40" s="333">
        <f t="shared" si="5"/>
        <v>28.134574934268187</v>
      </c>
      <c r="T40" s="295">
        <f t="shared" si="6"/>
        <v>0.10821</v>
      </c>
      <c r="U40" s="295">
        <f t="shared" si="7"/>
        <v>246.935</v>
      </c>
    </row>
    <row r="41" spans="1:21" x14ac:dyDescent="0.25">
      <c r="A41" s="329" t="s">
        <v>337</v>
      </c>
      <c r="B41" s="330" t="s">
        <v>5340</v>
      </c>
      <c r="C41" s="329" t="s">
        <v>5341</v>
      </c>
      <c r="D41" s="329" t="s">
        <v>1812</v>
      </c>
      <c r="E41" s="331">
        <v>729</v>
      </c>
      <c r="F41" s="331">
        <v>7122330</v>
      </c>
      <c r="G41" s="332">
        <v>876.04700000000003</v>
      </c>
      <c r="H41" s="331">
        <v>379319.18</v>
      </c>
      <c r="I41" s="331">
        <v>145848.23800000001</v>
      </c>
      <c r="J41" s="331">
        <v>5620.1620000000003</v>
      </c>
      <c r="K41" s="331">
        <f t="shared" si="0"/>
        <v>140228.076</v>
      </c>
      <c r="L41" s="363" t="str">
        <f t="shared" si="1"/>
        <v>PFHOTHSSPL0088B10B</v>
      </c>
      <c r="P41" s="328">
        <f t="shared" si="2"/>
        <v>140228.076</v>
      </c>
      <c r="Q41" s="333">
        <f t="shared" si="3"/>
        <v>5.3241764815727439</v>
      </c>
      <c r="R41" s="333">
        <f t="shared" si="4"/>
        <v>0.20516349565380995</v>
      </c>
      <c r="S41" s="333">
        <f t="shared" si="5"/>
        <v>5.1190129859189346</v>
      </c>
      <c r="T41" s="295">
        <f t="shared" si="6"/>
        <v>1.9689000000000002E-2</v>
      </c>
      <c r="U41" s="295">
        <f t="shared" si="7"/>
        <v>140231.55499999999</v>
      </c>
    </row>
    <row r="42" spans="1:21" x14ac:dyDescent="0.25">
      <c r="A42" s="329" t="s">
        <v>353</v>
      </c>
      <c r="B42" s="330" t="s">
        <v>5340</v>
      </c>
      <c r="C42" s="329" t="s">
        <v>5341</v>
      </c>
      <c r="D42" s="329" t="s">
        <v>1716</v>
      </c>
      <c r="E42" s="331">
        <v>28</v>
      </c>
      <c r="F42" s="331">
        <v>177156</v>
      </c>
      <c r="G42" s="332">
        <v>26.573</v>
      </c>
      <c r="H42" s="331">
        <v>12188.33</v>
      </c>
      <c r="I42" s="331">
        <v>4686.4129999999996</v>
      </c>
      <c r="J42" s="331">
        <v>200</v>
      </c>
      <c r="K42" s="331">
        <f t="shared" si="0"/>
        <v>4486.4129999999996</v>
      </c>
      <c r="L42" s="363" t="str">
        <f t="shared" si="1"/>
        <v>PFJAR581360263P19A</v>
      </c>
      <c r="P42" s="328">
        <f t="shared" si="2"/>
        <v>4486.4129999999996</v>
      </c>
      <c r="Q42" s="333">
        <f t="shared" si="3"/>
        <v>6.8779345887240622</v>
      </c>
      <c r="R42" s="333">
        <f t="shared" si="4"/>
        <v>0.29352660931608299</v>
      </c>
      <c r="S42" s="333">
        <f t="shared" si="5"/>
        <v>6.5844079794079802</v>
      </c>
      <c r="T42" s="295">
        <f t="shared" si="6"/>
        <v>2.5325E-2</v>
      </c>
      <c r="U42" s="295">
        <f t="shared" si="7"/>
        <v>4486.4759999999997</v>
      </c>
    </row>
    <row r="43" spans="1:21" x14ac:dyDescent="0.25">
      <c r="A43" s="329" t="s">
        <v>379</v>
      </c>
      <c r="B43" s="330" t="s">
        <v>5340</v>
      </c>
      <c r="C43" s="329" t="s">
        <v>5341</v>
      </c>
      <c r="D43" s="329" t="s">
        <v>1740</v>
      </c>
      <c r="E43" s="331">
        <v>60</v>
      </c>
      <c r="F43" s="331">
        <v>170520</v>
      </c>
      <c r="G43" s="332">
        <v>42.63</v>
      </c>
      <c r="H43" s="331">
        <v>16182.34</v>
      </c>
      <c r="I43" s="331">
        <v>6222.11</v>
      </c>
      <c r="J43" s="331">
        <v>400</v>
      </c>
      <c r="K43" s="331">
        <f t="shared" si="0"/>
        <v>5822.11</v>
      </c>
      <c r="L43" s="363" t="str">
        <f t="shared" si="1"/>
        <v>PFJAR631380526P14A</v>
      </c>
      <c r="P43" s="328">
        <f t="shared" si="2"/>
        <v>5822.11</v>
      </c>
      <c r="Q43" s="333">
        <f t="shared" si="3"/>
        <v>9.48714872155759</v>
      </c>
      <c r="R43" s="333">
        <f t="shared" si="4"/>
        <v>0.60989913206661983</v>
      </c>
      <c r="S43" s="333">
        <f t="shared" si="5"/>
        <v>8.8772495894909689</v>
      </c>
      <c r="T43" s="295">
        <f t="shared" si="6"/>
        <v>3.4143E-2</v>
      </c>
      <c r="U43" s="295">
        <f t="shared" si="7"/>
        <v>5822.0640000000003</v>
      </c>
    </row>
    <row r="44" spans="1:21" x14ac:dyDescent="0.25">
      <c r="A44" s="329" t="s">
        <v>387</v>
      </c>
      <c r="B44" s="330" t="s">
        <v>5340</v>
      </c>
      <c r="C44" s="329" t="s">
        <v>5341</v>
      </c>
      <c r="D44" s="329" t="s">
        <v>1749</v>
      </c>
      <c r="E44" s="331">
        <v>30</v>
      </c>
      <c r="F44" s="331">
        <v>47190</v>
      </c>
      <c r="G44" s="332">
        <v>17.224</v>
      </c>
      <c r="H44" s="331">
        <v>7899.61</v>
      </c>
      <c r="I44" s="331">
        <v>3037.4</v>
      </c>
      <c r="J44" s="331">
        <v>200</v>
      </c>
      <c r="K44" s="331">
        <f t="shared" si="0"/>
        <v>2837.4</v>
      </c>
      <c r="L44" s="363" t="str">
        <f t="shared" si="1"/>
        <v>PFJAR661380971P13A</v>
      </c>
      <c r="P44" s="328">
        <f t="shared" si="2"/>
        <v>2837.4</v>
      </c>
      <c r="Q44" s="333">
        <f t="shared" si="3"/>
        <v>16.734986225895316</v>
      </c>
      <c r="R44" s="333">
        <f t="shared" si="4"/>
        <v>1.1019283746556474</v>
      </c>
      <c r="S44" s="333">
        <f t="shared" si="5"/>
        <v>15.63305785123967</v>
      </c>
      <c r="T44" s="295">
        <f t="shared" si="6"/>
        <v>6.0127E-2</v>
      </c>
      <c r="U44" s="295">
        <f t="shared" si="7"/>
        <v>2837.393</v>
      </c>
    </row>
    <row r="45" spans="1:21" x14ac:dyDescent="0.25">
      <c r="A45" s="329" t="s">
        <v>421</v>
      </c>
      <c r="B45" s="330" t="s">
        <v>5340</v>
      </c>
      <c r="C45" s="329" t="s">
        <v>5341</v>
      </c>
      <c r="D45" s="329" t="s">
        <v>422</v>
      </c>
      <c r="E45" s="331">
        <v>1491</v>
      </c>
      <c r="F45" s="331">
        <v>6724410</v>
      </c>
      <c r="G45" s="332">
        <v>1143.1500000000001</v>
      </c>
      <c r="H45" s="331">
        <v>461294.53</v>
      </c>
      <c r="I45" s="331">
        <v>177367.77</v>
      </c>
      <c r="J45" s="331">
        <v>9968.3379999999997</v>
      </c>
      <c r="K45" s="331">
        <f t="shared" si="0"/>
        <v>167399.432</v>
      </c>
      <c r="L45" s="363" t="str">
        <f t="shared" si="1"/>
        <v>PFKET301690250N11B</v>
      </c>
      <c r="P45" s="328">
        <f t="shared" si="2"/>
        <v>167399.432</v>
      </c>
      <c r="Q45" s="333">
        <f t="shared" si="3"/>
        <v>6.8579429570772756</v>
      </c>
      <c r="R45" s="333">
        <f t="shared" si="4"/>
        <v>0.3854268077050626</v>
      </c>
      <c r="S45" s="333">
        <f t="shared" si="5"/>
        <v>6.472516149372213</v>
      </c>
      <c r="T45" s="295">
        <f t="shared" si="6"/>
        <v>2.4893999999999999E-2</v>
      </c>
      <c r="U45" s="295">
        <f t="shared" si="7"/>
        <v>167397.46299999999</v>
      </c>
    </row>
    <row r="46" spans="1:21" x14ac:dyDescent="0.25">
      <c r="A46" s="329" t="s">
        <v>653</v>
      </c>
      <c r="B46" s="330" t="s">
        <v>5340</v>
      </c>
      <c r="C46" s="329" t="s">
        <v>5341</v>
      </c>
      <c r="D46" s="329" t="s">
        <v>2208</v>
      </c>
      <c r="E46" s="331">
        <v>1380</v>
      </c>
      <c r="F46" s="331">
        <v>4371840</v>
      </c>
      <c r="G46" s="332">
        <v>961.80499999999995</v>
      </c>
      <c r="H46" s="331">
        <v>400023.36</v>
      </c>
      <c r="I46" s="331">
        <v>153809.00399999999</v>
      </c>
      <c r="J46" s="331">
        <v>9177</v>
      </c>
      <c r="K46" s="331">
        <f t="shared" si="0"/>
        <v>144632.00399999999</v>
      </c>
      <c r="L46" s="363" t="str">
        <f t="shared" si="1"/>
        <v>PFVIN28BSS0473B12A</v>
      </c>
      <c r="P46" s="328">
        <f t="shared" si="2"/>
        <v>144632.00399999999</v>
      </c>
      <c r="Q46" s="333">
        <f t="shared" si="3"/>
        <v>9.1472563131313134</v>
      </c>
      <c r="R46" s="333">
        <f t="shared" si="4"/>
        <v>0.54577020202020199</v>
      </c>
      <c r="S46" s="333">
        <f t="shared" si="5"/>
        <v>8.6014861111111109</v>
      </c>
      <c r="T46" s="295">
        <f t="shared" si="6"/>
        <v>3.3083000000000001E-2</v>
      </c>
      <c r="U46" s="295">
        <f t="shared" si="7"/>
        <v>144633.58300000001</v>
      </c>
    </row>
    <row r="47" spans="1:21" x14ac:dyDescent="0.25">
      <c r="A47" s="329" t="s">
        <v>105</v>
      </c>
      <c r="B47" s="330" t="s">
        <v>5392</v>
      </c>
      <c r="C47" s="329" t="s">
        <v>5393</v>
      </c>
      <c r="D47" s="329" t="s">
        <v>106</v>
      </c>
      <c r="E47" s="331">
        <v>60</v>
      </c>
      <c r="F47" s="331">
        <v>252000</v>
      </c>
      <c r="G47" s="332">
        <v>42.84</v>
      </c>
      <c r="H47" s="331">
        <v>22428</v>
      </c>
      <c r="I47" s="331">
        <v>8623.5660000000007</v>
      </c>
      <c r="J47" s="331">
        <v>377</v>
      </c>
      <c r="K47" s="331">
        <f t="shared" si="0"/>
        <v>8246.5660000000007</v>
      </c>
      <c r="L47" s="363" t="str">
        <f t="shared" si="1"/>
        <v>DFAXL265400250N10E</v>
      </c>
      <c r="P47" s="328">
        <f t="shared" si="2"/>
        <v>8246.5660000000007</v>
      </c>
      <c r="Q47" s="333">
        <f t="shared" si="3"/>
        <v>8.8973300000000002</v>
      </c>
      <c r="R47" s="333">
        <f t="shared" si="4"/>
        <v>0.38896825396825396</v>
      </c>
      <c r="S47" s="333">
        <f t="shared" si="5"/>
        <v>8.5083617460317473</v>
      </c>
      <c r="T47" s="295">
        <f t="shared" si="6"/>
        <v>3.2724000000000003E-2</v>
      </c>
      <c r="U47" s="295">
        <f t="shared" si="7"/>
        <v>8246.4480000000003</v>
      </c>
    </row>
    <row r="48" spans="1:21" x14ac:dyDescent="0.25">
      <c r="A48" s="340" t="s">
        <v>353</v>
      </c>
      <c r="B48" s="330" t="s">
        <v>5394</v>
      </c>
      <c r="C48" s="329" t="s">
        <v>5395</v>
      </c>
      <c r="D48" s="329" t="s">
        <v>1716</v>
      </c>
      <c r="E48" s="331">
        <v>40</v>
      </c>
      <c r="F48" s="331">
        <v>253080</v>
      </c>
      <c r="G48" s="335">
        <v>37.962000000000003</v>
      </c>
      <c r="H48" s="331">
        <v>27357.95</v>
      </c>
      <c r="I48" s="331">
        <v>10519.132</v>
      </c>
      <c r="J48" s="331">
        <v>298.56700000000001</v>
      </c>
      <c r="K48" s="331">
        <f t="shared" si="0"/>
        <v>10220.564999999999</v>
      </c>
      <c r="L48" s="363" t="str">
        <f t="shared" si="1"/>
        <v>PFJAR581360263P19A</v>
      </c>
      <c r="P48" s="328">
        <f t="shared" si="2"/>
        <v>10220.564999999999</v>
      </c>
      <c r="Q48" s="333">
        <f t="shared" si="3"/>
        <v>10.806758021179075</v>
      </c>
      <c r="R48" s="333">
        <f t="shared" si="4"/>
        <v>0.30673075707286235</v>
      </c>
      <c r="S48" s="333">
        <f t="shared" si="5"/>
        <v>10.500027264106212</v>
      </c>
      <c r="T48" s="295">
        <f t="shared" si="6"/>
        <v>4.0384999999999997E-2</v>
      </c>
      <c r="U48" s="295">
        <f t="shared" si="7"/>
        <v>10220.636</v>
      </c>
    </row>
    <row r="49" spans="1:69" s="327" customFormat="1" x14ac:dyDescent="0.25">
      <c r="A49" s="340" t="s">
        <v>379</v>
      </c>
      <c r="B49" s="330" t="s">
        <v>5394</v>
      </c>
      <c r="C49" s="329" t="s">
        <v>5395</v>
      </c>
      <c r="D49" s="329" t="s">
        <v>1740</v>
      </c>
      <c r="E49" s="331">
        <v>20</v>
      </c>
      <c r="F49" s="331">
        <v>56840</v>
      </c>
      <c r="G49" s="335">
        <v>14.21</v>
      </c>
      <c r="H49" s="331">
        <v>8372.5300000000007</v>
      </c>
      <c r="I49" s="331">
        <v>3219.2370000000001</v>
      </c>
      <c r="J49" s="331">
        <v>136.66</v>
      </c>
      <c r="K49" s="331">
        <f t="shared" si="0"/>
        <v>3082.5770000000002</v>
      </c>
      <c r="L49" s="363" t="str">
        <f t="shared" si="1"/>
        <v>PFJAR631380526P14A</v>
      </c>
      <c r="M49" s="295"/>
      <c r="P49" s="328">
        <f t="shared" si="2"/>
        <v>3082.5770000000002</v>
      </c>
      <c r="Q49" s="333">
        <f t="shared" si="3"/>
        <v>14.725573891625615</v>
      </c>
      <c r="R49" s="333">
        <f t="shared" si="4"/>
        <v>0.62511611541168199</v>
      </c>
      <c r="S49" s="333">
        <f t="shared" si="5"/>
        <v>14.100457776213936</v>
      </c>
      <c r="T49" s="295">
        <f t="shared" si="6"/>
        <v>5.4233000000000003E-2</v>
      </c>
      <c r="U49" s="295">
        <f t="shared" si="7"/>
        <v>3082.6039999999998</v>
      </c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295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</row>
    <row r="50" spans="1:69" s="327" customFormat="1" x14ac:dyDescent="0.25">
      <c r="A50" s="329" t="s">
        <v>387</v>
      </c>
      <c r="B50" s="330" t="s">
        <v>5394</v>
      </c>
      <c r="C50" s="329" t="s">
        <v>5395</v>
      </c>
      <c r="D50" s="329" t="s">
        <v>1749</v>
      </c>
      <c r="E50" s="331">
        <v>180</v>
      </c>
      <c r="F50" s="331">
        <v>283140</v>
      </c>
      <c r="G50" s="332">
        <v>103.346</v>
      </c>
      <c r="H50" s="331">
        <v>63111.91</v>
      </c>
      <c r="I50" s="331">
        <v>24266.528999999999</v>
      </c>
      <c r="J50" s="331">
        <v>1164.7729999999999</v>
      </c>
      <c r="K50" s="331">
        <f t="shared" si="0"/>
        <v>23101.755999999998</v>
      </c>
      <c r="L50" s="363" t="str">
        <f t="shared" si="1"/>
        <v>PFJAR661380971P13A</v>
      </c>
      <c r="M50" s="295"/>
      <c r="P50" s="328">
        <f t="shared" si="2"/>
        <v>23101.755999999998</v>
      </c>
      <c r="Q50" s="333">
        <f t="shared" si="3"/>
        <v>22.283314049586775</v>
      </c>
      <c r="R50" s="333">
        <f t="shared" si="4"/>
        <v>1.0695803489439852</v>
      </c>
      <c r="S50" s="333">
        <f t="shared" si="5"/>
        <v>21.213733700642795</v>
      </c>
      <c r="T50" s="295">
        <f t="shared" si="6"/>
        <v>8.1590999999999997E-2</v>
      </c>
      <c r="U50" s="295">
        <f t="shared" si="7"/>
        <v>23101.675999999999</v>
      </c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</row>
    <row r="51" spans="1:69" s="327" customFormat="1" x14ac:dyDescent="0.25">
      <c r="A51" s="329" t="s">
        <v>379</v>
      </c>
      <c r="B51" s="330" t="s">
        <v>5342</v>
      </c>
      <c r="C51" s="329" t="s">
        <v>5343</v>
      </c>
      <c r="D51" s="329" t="s">
        <v>1740</v>
      </c>
      <c r="E51" s="331">
        <v>21</v>
      </c>
      <c r="F51" s="331">
        <v>59682</v>
      </c>
      <c r="G51" s="332">
        <v>14.920999999999999</v>
      </c>
      <c r="H51" s="331">
        <v>8952.2999999999993</v>
      </c>
      <c r="I51" s="331">
        <v>3442.1579999999999</v>
      </c>
      <c r="J51" s="331"/>
      <c r="K51" s="331">
        <f t="shared" si="0"/>
        <v>3442.1579999999999</v>
      </c>
      <c r="L51" s="363" t="str">
        <f t="shared" si="1"/>
        <v>PFJAR631380526P14A</v>
      </c>
      <c r="M51" s="295"/>
      <c r="P51" s="328">
        <f t="shared" si="2"/>
        <v>3442.1579999999999</v>
      </c>
      <c r="Q51" s="333">
        <f t="shared" si="3"/>
        <v>14.995494118829798</v>
      </c>
      <c r="R51" s="333">
        <f t="shared" si="4"/>
        <v>0</v>
      </c>
      <c r="S51" s="333">
        <f t="shared" si="5"/>
        <v>14.995494118829798</v>
      </c>
      <c r="T51" s="295">
        <f t="shared" si="6"/>
        <v>5.7674999999999997E-2</v>
      </c>
      <c r="U51" s="295">
        <f t="shared" si="7"/>
        <v>3442.1590000000001</v>
      </c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295"/>
      <c r="AI51" s="295"/>
      <c r="AJ51" s="295"/>
      <c r="AK51" s="295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5"/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  <c r="BI51" s="295"/>
      <c r="BJ51" s="295"/>
      <c r="BK51" s="295"/>
      <c r="BL51" s="295"/>
      <c r="BM51" s="295"/>
      <c r="BN51" s="295"/>
      <c r="BO51" s="295"/>
      <c r="BP51" s="295"/>
      <c r="BQ51" s="295"/>
    </row>
    <row r="52" spans="1:69" s="327" customFormat="1" x14ac:dyDescent="0.25">
      <c r="A52" s="329" t="s">
        <v>337</v>
      </c>
      <c r="B52" s="330" t="s">
        <v>5344</v>
      </c>
      <c r="C52" s="329" t="s">
        <v>5345</v>
      </c>
      <c r="D52" s="329" t="s">
        <v>1812</v>
      </c>
      <c r="E52" s="331">
        <v>1711</v>
      </c>
      <c r="F52" s="331">
        <v>16716470</v>
      </c>
      <c r="G52" s="332">
        <v>2056.1260000000002</v>
      </c>
      <c r="H52" s="331">
        <v>881153.4</v>
      </c>
      <c r="I52" s="331">
        <v>338803.49800000002</v>
      </c>
      <c r="J52" s="331">
        <v>4946.6909999999998</v>
      </c>
      <c r="K52" s="331">
        <f t="shared" si="0"/>
        <v>333856.80700000003</v>
      </c>
      <c r="L52" s="363" t="str">
        <f t="shared" si="1"/>
        <v>PFHOTHSSPL0088B10B</v>
      </c>
      <c r="M52" s="295"/>
      <c r="P52" s="328">
        <f t="shared" si="2"/>
        <v>333856.80700000003</v>
      </c>
      <c r="Q52" s="333">
        <f t="shared" si="3"/>
        <v>5.2695879859802952</v>
      </c>
      <c r="R52" s="333">
        <f t="shared" si="4"/>
        <v>7.6938472057796886E-2</v>
      </c>
      <c r="S52" s="333">
        <f t="shared" si="5"/>
        <v>5.1926495139224969</v>
      </c>
      <c r="T52" s="295">
        <f t="shared" si="6"/>
        <v>1.9972E-2</v>
      </c>
      <c r="U52" s="295">
        <f t="shared" si="7"/>
        <v>333861.33899999998</v>
      </c>
      <c r="V52" s="295"/>
      <c r="W52" s="295"/>
      <c r="X52" s="295"/>
      <c r="Y52" s="295"/>
      <c r="Z52" s="295"/>
      <c r="AA52" s="295"/>
      <c r="AB52" s="295"/>
      <c r="AC52" s="295"/>
      <c r="AD52" s="295"/>
      <c r="AE52" s="295"/>
      <c r="AF52" s="295"/>
      <c r="AG52" s="295"/>
      <c r="AH52" s="295"/>
      <c r="AI52" s="295"/>
      <c r="AJ52" s="295"/>
      <c r="AK52" s="295"/>
      <c r="AL52" s="295"/>
      <c r="AM52" s="295"/>
      <c r="AN52" s="295"/>
      <c r="AO52" s="295"/>
      <c r="AP52" s="295"/>
      <c r="AQ52" s="295"/>
      <c r="AR52" s="295"/>
      <c r="AS52" s="295"/>
      <c r="AT52" s="295"/>
      <c r="AU52" s="295"/>
      <c r="AV52" s="295"/>
      <c r="AW52" s="295"/>
      <c r="AX52" s="295"/>
      <c r="AY52" s="295"/>
      <c r="AZ52" s="295"/>
      <c r="BA52" s="295"/>
      <c r="BB52" s="295"/>
      <c r="BC52" s="295"/>
      <c r="BD52" s="295"/>
      <c r="BE52" s="295"/>
      <c r="BF52" s="295"/>
      <c r="BG52" s="295"/>
      <c r="BH52" s="295"/>
      <c r="BI52" s="295"/>
      <c r="BJ52" s="295"/>
      <c r="BK52" s="295"/>
      <c r="BL52" s="295"/>
      <c r="BM52" s="295"/>
      <c r="BN52" s="295"/>
      <c r="BO52" s="295"/>
      <c r="BP52" s="295"/>
      <c r="BQ52" s="295"/>
    </row>
    <row r="53" spans="1:69" s="327" customFormat="1" x14ac:dyDescent="0.25">
      <c r="A53" s="329" t="s">
        <v>421</v>
      </c>
      <c r="B53" s="330" t="s">
        <v>5344</v>
      </c>
      <c r="C53" s="329" t="s">
        <v>5345</v>
      </c>
      <c r="D53" s="329" t="s">
        <v>422</v>
      </c>
      <c r="E53" s="331">
        <v>1176</v>
      </c>
      <c r="F53" s="331">
        <v>5303760</v>
      </c>
      <c r="G53" s="332">
        <v>901.63900000000001</v>
      </c>
      <c r="H53" s="331">
        <v>390713.03</v>
      </c>
      <c r="I53" s="331">
        <v>150229.15100000001</v>
      </c>
      <c r="J53" s="331">
        <v>2947.8589999999999</v>
      </c>
      <c r="K53" s="331">
        <f t="shared" si="0"/>
        <v>147281.29200000002</v>
      </c>
      <c r="L53" s="363" t="str">
        <f t="shared" si="1"/>
        <v>PFKET301690250N11B</v>
      </c>
      <c r="M53" s="295"/>
      <c r="P53" s="328">
        <f t="shared" si="2"/>
        <v>147281.29200000002</v>
      </c>
      <c r="Q53" s="333">
        <f t="shared" si="3"/>
        <v>7.3645073042520783</v>
      </c>
      <c r="R53" s="333">
        <f t="shared" si="4"/>
        <v>0.14450943104514533</v>
      </c>
      <c r="S53" s="333">
        <f t="shared" si="5"/>
        <v>7.2199978732069328</v>
      </c>
      <c r="T53" s="295">
        <f t="shared" si="6"/>
        <v>2.7768999999999999E-2</v>
      </c>
      <c r="U53" s="295">
        <f t="shared" si="7"/>
        <v>147280.111</v>
      </c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295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295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</row>
    <row r="54" spans="1:69" s="327" customFormat="1" x14ac:dyDescent="0.25">
      <c r="A54" s="329" t="s">
        <v>653</v>
      </c>
      <c r="B54" s="330" t="s">
        <v>5344</v>
      </c>
      <c r="C54" s="329" t="s">
        <v>5345</v>
      </c>
      <c r="D54" s="329" t="s">
        <v>2208</v>
      </c>
      <c r="E54" s="331">
        <v>257</v>
      </c>
      <c r="F54" s="331">
        <v>814176</v>
      </c>
      <c r="G54" s="332">
        <v>179.119</v>
      </c>
      <c r="H54" s="331">
        <v>80959.509999999995</v>
      </c>
      <c r="I54" s="331">
        <v>31128.931</v>
      </c>
      <c r="J54" s="331">
        <v>635.45000000000005</v>
      </c>
      <c r="K54" s="331">
        <f t="shared" si="0"/>
        <v>30493.481</v>
      </c>
      <c r="L54" s="363" t="str">
        <f t="shared" si="1"/>
        <v>PFVIN28BSS0473B12A</v>
      </c>
      <c r="M54" s="295"/>
      <c r="P54" s="328">
        <f t="shared" si="2"/>
        <v>30493.481</v>
      </c>
      <c r="Q54" s="333">
        <f t="shared" si="3"/>
        <v>9.9407524417324993</v>
      </c>
      <c r="R54" s="333">
        <f t="shared" si="4"/>
        <v>0.2029254117045946</v>
      </c>
      <c r="S54" s="333">
        <f t="shared" si="5"/>
        <v>9.7378270300279066</v>
      </c>
      <c r="T54" s="295">
        <f t="shared" si="6"/>
        <v>3.7453E-2</v>
      </c>
      <c r="U54" s="295">
        <f t="shared" si="7"/>
        <v>30493.333999999999</v>
      </c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</row>
    <row r="55" spans="1:69" s="327" customFormat="1" x14ac:dyDescent="0.25">
      <c r="A55" s="329" t="s">
        <v>99</v>
      </c>
      <c r="B55" s="330" t="s">
        <v>5346</v>
      </c>
      <c r="C55" s="329" t="s">
        <v>5347</v>
      </c>
      <c r="D55" s="329" t="s">
        <v>1480</v>
      </c>
      <c r="E55" s="331">
        <v>1684</v>
      </c>
      <c r="F55" s="331">
        <v>7060200</v>
      </c>
      <c r="G55" s="332">
        <v>1200.2339999999999</v>
      </c>
      <c r="H55" s="331">
        <v>574958.57999999996</v>
      </c>
      <c r="I55" s="331">
        <v>221071.587</v>
      </c>
      <c r="J55" s="331">
        <v>5194.4769999999999</v>
      </c>
      <c r="K55" s="331">
        <f t="shared" si="0"/>
        <v>215877.11</v>
      </c>
      <c r="L55" s="363" t="str">
        <f t="shared" si="1"/>
        <v>DFAXL265400250N10A</v>
      </c>
      <c r="M55" s="295"/>
      <c r="P55" s="328">
        <f t="shared" si="2"/>
        <v>215877.11</v>
      </c>
      <c r="Q55" s="333">
        <f t="shared" si="3"/>
        <v>8.1412159173961083</v>
      </c>
      <c r="R55" s="333">
        <f t="shared" si="4"/>
        <v>0.19129260077618199</v>
      </c>
      <c r="S55" s="333">
        <f t="shared" si="5"/>
        <v>7.9499233166199268</v>
      </c>
      <c r="T55" s="295">
        <f t="shared" si="6"/>
        <v>3.0577E-2</v>
      </c>
      <c r="U55" s="295">
        <f t="shared" si="7"/>
        <v>215879.73499999999</v>
      </c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295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295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</row>
    <row r="56" spans="1:69" s="327" customFormat="1" x14ac:dyDescent="0.25">
      <c r="A56" s="329" t="s">
        <v>107</v>
      </c>
      <c r="B56" s="330" t="s">
        <v>5346</v>
      </c>
      <c r="C56" s="329" t="s">
        <v>5347</v>
      </c>
      <c r="D56" s="329" t="s">
        <v>1482</v>
      </c>
      <c r="E56" s="331">
        <v>117</v>
      </c>
      <c r="F56" s="331">
        <v>491400</v>
      </c>
      <c r="G56" s="332">
        <v>83.537999999999997</v>
      </c>
      <c r="H56" s="331">
        <v>41326.74</v>
      </c>
      <c r="I56" s="331">
        <v>15890.132</v>
      </c>
      <c r="J56" s="331">
        <v>360</v>
      </c>
      <c r="K56" s="331">
        <f t="shared" si="0"/>
        <v>15530.132</v>
      </c>
      <c r="L56" s="363" t="str">
        <f t="shared" si="1"/>
        <v>DFAXL265400250N10G</v>
      </c>
      <c r="M56" s="295"/>
      <c r="P56" s="328">
        <f t="shared" si="2"/>
        <v>15530.132</v>
      </c>
      <c r="Q56" s="333">
        <f t="shared" si="3"/>
        <v>8.4074772486772478</v>
      </c>
      <c r="R56" s="333">
        <f t="shared" si="4"/>
        <v>0.19047619047619049</v>
      </c>
      <c r="S56" s="333">
        <f t="shared" si="5"/>
        <v>8.217001058201058</v>
      </c>
      <c r="T56" s="295">
        <f t="shared" si="6"/>
        <v>3.1604E-2</v>
      </c>
      <c r="U56" s="295">
        <f t="shared" si="7"/>
        <v>15530.206</v>
      </c>
    </row>
    <row r="57" spans="1:69" s="327" customFormat="1" x14ac:dyDescent="0.25">
      <c r="A57" s="329" t="s">
        <v>133</v>
      </c>
      <c r="B57" s="330" t="s">
        <v>5346</v>
      </c>
      <c r="C57" s="329" t="s">
        <v>5347</v>
      </c>
      <c r="D57" s="329" t="s">
        <v>134</v>
      </c>
      <c r="E57" s="331">
        <v>420</v>
      </c>
      <c r="F57" s="331">
        <v>1755600</v>
      </c>
      <c r="G57" s="332">
        <v>298.452</v>
      </c>
      <c r="H57" s="331">
        <v>143938.62</v>
      </c>
      <c r="I57" s="331">
        <v>55344.402000000002</v>
      </c>
      <c r="J57" s="331">
        <v>1303.29</v>
      </c>
      <c r="K57" s="331">
        <f t="shared" si="0"/>
        <v>54041.112000000001</v>
      </c>
      <c r="L57" s="363" t="str">
        <f t="shared" si="1"/>
        <v>DFMIR265400250N10D</v>
      </c>
      <c r="M57" s="295"/>
      <c r="P57" s="328">
        <f t="shared" si="2"/>
        <v>54041.112000000001</v>
      </c>
      <c r="Q57" s="333">
        <f t="shared" si="3"/>
        <v>8.1963684894053319</v>
      </c>
      <c r="R57" s="333">
        <f t="shared" si="4"/>
        <v>0.19301401230348597</v>
      </c>
      <c r="S57" s="333">
        <f t="shared" si="5"/>
        <v>8.0033544771018459</v>
      </c>
      <c r="T57" s="295">
        <f t="shared" si="6"/>
        <v>3.0782E-2</v>
      </c>
      <c r="U57" s="295">
        <f t="shared" si="7"/>
        <v>54040.879000000001</v>
      </c>
    </row>
    <row r="58" spans="1:69" s="327" customFormat="1" x14ac:dyDescent="0.25">
      <c r="A58" s="329" t="s">
        <v>157</v>
      </c>
      <c r="B58" s="330" t="s">
        <v>5346</v>
      </c>
      <c r="C58" s="329" t="s">
        <v>5347</v>
      </c>
      <c r="D58" s="329" t="s">
        <v>158</v>
      </c>
      <c r="E58" s="331">
        <v>926</v>
      </c>
      <c r="F58" s="331">
        <v>3796600</v>
      </c>
      <c r="G58" s="332">
        <v>645.42200000000003</v>
      </c>
      <c r="H58" s="331">
        <v>309406.90999999997</v>
      </c>
      <c r="I58" s="331">
        <v>118966.95299999999</v>
      </c>
      <c r="J58" s="331">
        <v>2834.2159999999999</v>
      </c>
      <c r="K58" s="331">
        <f t="shared" si="0"/>
        <v>116132.73699999999</v>
      </c>
      <c r="L58" s="363" t="str">
        <f t="shared" si="1"/>
        <v>DG7UP265400250N10E</v>
      </c>
      <c r="M58" s="295"/>
      <c r="P58" s="328">
        <f t="shared" si="2"/>
        <v>116132.73699999999</v>
      </c>
      <c r="Q58" s="333">
        <f t="shared" si="3"/>
        <v>8.1471336933045357</v>
      </c>
      <c r="R58" s="333">
        <f t="shared" si="4"/>
        <v>0.19409370489385241</v>
      </c>
      <c r="S58" s="333">
        <f t="shared" si="5"/>
        <v>7.9530399884106835</v>
      </c>
      <c r="T58" s="295">
        <f t="shared" si="6"/>
        <v>3.0589000000000002E-2</v>
      </c>
      <c r="U58" s="295">
        <f t="shared" si="7"/>
        <v>116134.197</v>
      </c>
    </row>
    <row r="59" spans="1:69" s="327" customFormat="1" x14ac:dyDescent="0.25">
      <c r="A59" s="329" t="s">
        <v>163</v>
      </c>
      <c r="B59" s="330" t="s">
        <v>5346</v>
      </c>
      <c r="C59" s="329" t="s">
        <v>5347</v>
      </c>
      <c r="D59" s="329" t="s">
        <v>164</v>
      </c>
      <c r="E59" s="331">
        <v>1765</v>
      </c>
      <c r="F59" s="331">
        <v>7236500</v>
      </c>
      <c r="G59" s="332">
        <v>1230.2049999999999</v>
      </c>
      <c r="H59" s="331">
        <v>588143.77</v>
      </c>
      <c r="I59" s="331">
        <v>226141.274</v>
      </c>
      <c r="J59" s="331">
        <v>5444.0169999999998</v>
      </c>
      <c r="K59" s="331">
        <f t="shared" si="0"/>
        <v>220697.25700000001</v>
      </c>
      <c r="L59" s="363" t="str">
        <f t="shared" si="1"/>
        <v>DGDEW265400250N10B</v>
      </c>
      <c r="M59" s="295"/>
      <c r="P59" s="328">
        <f t="shared" si="2"/>
        <v>220697.25700000001</v>
      </c>
      <c r="Q59" s="333">
        <f t="shared" si="3"/>
        <v>8.1250233179023006</v>
      </c>
      <c r="R59" s="333">
        <f t="shared" si="4"/>
        <v>0.19559792993850617</v>
      </c>
      <c r="S59" s="333">
        <f t="shared" si="5"/>
        <v>7.9294253879637946</v>
      </c>
      <c r="T59" s="295">
        <f t="shared" si="6"/>
        <v>3.0498000000000001E-2</v>
      </c>
      <c r="U59" s="295">
        <f t="shared" si="7"/>
        <v>220698.777</v>
      </c>
    </row>
    <row r="60" spans="1:69" s="327" customFormat="1" x14ac:dyDescent="0.25">
      <c r="A60" s="329" t="s">
        <v>345</v>
      </c>
      <c r="B60" s="330" t="s">
        <v>5348</v>
      </c>
      <c r="C60" s="329" t="s">
        <v>5349</v>
      </c>
      <c r="D60" s="329" t="s">
        <v>346</v>
      </c>
      <c r="E60" s="331">
        <v>35</v>
      </c>
      <c r="F60" s="331">
        <v>154560</v>
      </c>
      <c r="G60" s="332">
        <v>25.501999999999999</v>
      </c>
      <c r="H60" s="331">
        <v>16847.04</v>
      </c>
      <c r="I60" s="331">
        <v>6477.6869999999999</v>
      </c>
      <c r="J60" s="331">
        <v>817.70600000000002</v>
      </c>
      <c r="K60" s="337">
        <f>I60-J60-M60</f>
        <v>4530.84292</v>
      </c>
      <c r="L60" s="363" t="str">
        <f t="shared" si="1"/>
        <v>PFHOTHSSPN0150B08A</v>
      </c>
      <c r="M60" s="364">
        <f>967.83264+161.30544</f>
        <v>1129.1380799999999</v>
      </c>
      <c r="P60" s="328">
        <f t="shared" si="2"/>
        <v>4530.84292</v>
      </c>
      <c r="Q60" s="333">
        <f t="shared" si="3"/>
        <v>10.896730201863354</v>
      </c>
      <c r="R60" s="333">
        <f t="shared" si="4"/>
        <v>1.3755406314699796</v>
      </c>
      <c r="S60" s="333">
        <f t="shared" si="5"/>
        <v>7.6217595703933751</v>
      </c>
      <c r="T60" s="295">
        <f t="shared" si="6"/>
        <v>2.9314E-2</v>
      </c>
      <c r="U60" s="295">
        <f t="shared" si="7"/>
        <v>4530.7719999999999</v>
      </c>
    </row>
    <row r="61" spans="1:69" s="327" customFormat="1" x14ac:dyDescent="0.25">
      <c r="A61" s="329" t="s">
        <v>349</v>
      </c>
      <c r="B61" s="330" t="s">
        <v>5348</v>
      </c>
      <c r="C61" s="329" t="s">
        <v>5349</v>
      </c>
      <c r="D61" s="329" t="s">
        <v>1816</v>
      </c>
      <c r="E61" s="331">
        <v>67</v>
      </c>
      <c r="F61" s="331">
        <v>654590</v>
      </c>
      <c r="G61" s="332">
        <v>81.823999999999998</v>
      </c>
      <c r="H61" s="331">
        <v>40584.58</v>
      </c>
      <c r="I61" s="331">
        <v>15604.772000000001</v>
      </c>
      <c r="J61" s="331">
        <v>2062.2939999999999</v>
      </c>
      <c r="K61" s="337">
        <f>I61-J61-M61</f>
        <v>11897.853843000001</v>
      </c>
      <c r="L61" s="363" t="str">
        <f t="shared" si="1"/>
        <v>PFHOTHSSPW0088B10A</v>
      </c>
      <c r="M61" s="364">
        <f>901.5756+328.323781+414.724776</f>
        <v>1644.624157</v>
      </c>
      <c r="P61" s="328">
        <f t="shared" si="2"/>
        <v>11897.853843000001</v>
      </c>
      <c r="Q61" s="333">
        <f t="shared" si="3"/>
        <v>6.1981403932232402</v>
      </c>
      <c r="R61" s="333">
        <f t="shared" si="4"/>
        <v>0.81913325898654121</v>
      </c>
      <c r="S61" s="333">
        <f t="shared" si="5"/>
        <v>4.7257703282665489</v>
      </c>
      <c r="T61" s="295">
        <f t="shared" si="6"/>
        <v>1.8176000000000001E-2</v>
      </c>
      <c r="U61" s="295">
        <f t="shared" si="7"/>
        <v>11897.828</v>
      </c>
    </row>
    <row r="62" spans="1:69" s="327" customFormat="1" x14ac:dyDescent="0.25">
      <c r="A62" s="329" t="s">
        <v>313</v>
      </c>
      <c r="B62" s="330" t="s">
        <v>5396</v>
      </c>
      <c r="C62" s="329" t="s">
        <v>5397</v>
      </c>
      <c r="D62" s="329" t="s">
        <v>314</v>
      </c>
      <c r="E62" s="331">
        <v>1515</v>
      </c>
      <c r="F62" s="331">
        <v>2727000</v>
      </c>
      <c r="G62" s="332">
        <v>1145.3399999999999</v>
      </c>
      <c r="H62" s="331">
        <v>158166</v>
      </c>
      <c r="I62" s="331">
        <v>158166</v>
      </c>
      <c r="J62" s="331">
        <v>6665</v>
      </c>
      <c r="K62" s="331">
        <f t="shared" si="0"/>
        <v>151501</v>
      </c>
      <c r="L62" s="363" t="str">
        <f t="shared" si="1"/>
        <v>PFHNYGF3130710B08B</v>
      </c>
      <c r="M62" s="295"/>
      <c r="P62" s="328">
        <f t="shared" si="2"/>
        <v>151501</v>
      </c>
      <c r="Q62" s="333">
        <f t="shared" si="3"/>
        <v>15.080000000000002</v>
      </c>
      <c r="R62" s="333">
        <f t="shared" si="4"/>
        <v>0.6354602126879354</v>
      </c>
      <c r="S62" s="333">
        <f t="shared" si="5"/>
        <v>14.444539787312065</v>
      </c>
      <c r="T62" s="295">
        <f t="shared" si="6"/>
        <v>5.5556000000000001E-2</v>
      </c>
      <c r="U62" s="295">
        <f t="shared" si="7"/>
        <v>151501.212</v>
      </c>
    </row>
    <row r="63" spans="1:69" s="327" customFormat="1" x14ac:dyDescent="0.25">
      <c r="A63" s="329" t="s">
        <v>267</v>
      </c>
      <c r="B63" s="330" t="s">
        <v>5350</v>
      </c>
      <c r="C63" s="329" t="s">
        <v>5351</v>
      </c>
      <c r="D63" s="329" t="s">
        <v>1667</v>
      </c>
      <c r="E63" s="331">
        <v>13</v>
      </c>
      <c r="F63" s="331">
        <v>52000</v>
      </c>
      <c r="G63" s="332">
        <v>10.4</v>
      </c>
      <c r="H63" s="331">
        <v>5116.8</v>
      </c>
      <c r="I63" s="331">
        <v>1967.41</v>
      </c>
      <c r="J63" s="331">
        <v>87.771000000000001</v>
      </c>
      <c r="K63" s="331">
        <f t="shared" si="0"/>
        <v>1879.6390000000001</v>
      </c>
      <c r="L63" s="363" t="str">
        <f t="shared" si="1"/>
        <v>PFDEL381450285N10A</v>
      </c>
      <c r="M63" s="295"/>
      <c r="P63" s="328">
        <f t="shared" si="2"/>
        <v>1879.6390000000001</v>
      </c>
      <c r="Q63" s="333">
        <f t="shared" si="3"/>
        <v>9.8370500000000014</v>
      </c>
      <c r="R63" s="333">
        <f t="shared" si="4"/>
        <v>0.43885500000000005</v>
      </c>
      <c r="S63" s="333">
        <f t="shared" si="5"/>
        <v>9.3981950000000012</v>
      </c>
      <c r="T63" s="295">
        <f t="shared" si="6"/>
        <v>3.6146999999999999E-2</v>
      </c>
      <c r="U63" s="295">
        <f t="shared" si="7"/>
        <v>1879.644</v>
      </c>
    </row>
    <row r="64" spans="1:69" s="327" customFormat="1" x14ac:dyDescent="0.25">
      <c r="A64" s="329" t="s">
        <v>353</v>
      </c>
      <c r="B64" s="330" t="s">
        <v>5350</v>
      </c>
      <c r="C64" s="329" t="s">
        <v>5351</v>
      </c>
      <c r="D64" s="329" t="s">
        <v>1716</v>
      </c>
      <c r="E64" s="331">
        <v>99</v>
      </c>
      <c r="F64" s="331">
        <v>626373</v>
      </c>
      <c r="G64" s="332">
        <v>93.956000000000003</v>
      </c>
      <c r="H64" s="331">
        <v>67648.28</v>
      </c>
      <c r="I64" s="331">
        <v>26010.762999999999</v>
      </c>
      <c r="J64" s="331">
        <v>867.59400000000005</v>
      </c>
      <c r="K64" s="331">
        <f t="shared" si="0"/>
        <v>25143.168999999998</v>
      </c>
      <c r="L64" s="363" t="str">
        <f t="shared" si="1"/>
        <v>PFJAR581360263P19A</v>
      </c>
      <c r="M64" s="295"/>
      <c r="P64" s="328">
        <f t="shared" si="2"/>
        <v>25143.168999999998</v>
      </c>
      <c r="Q64" s="333">
        <f t="shared" si="3"/>
        <v>10.79675908763628</v>
      </c>
      <c r="R64" s="333">
        <f t="shared" si="4"/>
        <v>0.36012797486481701</v>
      </c>
      <c r="S64" s="333">
        <f t="shared" si="5"/>
        <v>10.436631112771463</v>
      </c>
      <c r="T64" s="295">
        <f t="shared" si="6"/>
        <v>4.0141000000000003E-2</v>
      </c>
      <c r="U64" s="295">
        <f t="shared" si="7"/>
        <v>25143.239000000001</v>
      </c>
    </row>
    <row r="65" spans="1:21" x14ac:dyDescent="0.25">
      <c r="A65" s="329" t="s">
        <v>379</v>
      </c>
      <c r="B65" s="330" t="s">
        <v>5350</v>
      </c>
      <c r="C65" s="329" t="s">
        <v>5351</v>
      </c>
      <c r="D65" s="329" t="s">
        <v>1740</v>
      </c>
      <c r="E65" s="331">
        <v>78</v>
      </c>
      <c r="F65" s="331">
        <v>220408</v>
      </c>
      <c r="G65" s="332">
        <v>55.101999999999997</v>
      </c>
      <c r="H65" s="331">
        <v>32466.080000000002</v>
      </c>
      <c r="I65" s="331">
        <v>12483.206</v>
      </c>
      <c r="J65" s="331">
        <v>605.23099999999999</v>
      </c>
      <c r="K65" s="331">
        <f t="shared" si="0"/>
        <v>11877.975</v>
      </c>
      <c r="L65" s="363" t="str">
        <f t="shared" si="1"/>
        <v>PFJAR631380526P14A</v>
      </c>
      <c r="P65" s="328">
        <f t="shared" si="2"/>
        <v>11877.975</v>
      </c>
      <c r="Q65" s="333">
        <f t="shared" si="3"/>
        <v>14.725570578200431</v>
      </c>
      <c r="R65" s="333">
        <f t="shared" si="4"/>
        <v>0.71394894922144392</v>
      </c>
      <c r="S65" s="333">
        <f t="shared" si="5"/>
        <v>14.011621628978986</v>
      </c>
      <c r="T65" s="295">
        <f t="shared" si="6"/>
        <v>5.3891000000000001E-2</v>
      </c>
      <c r="U65" s="295">
        <f t="shared" si="7"/>
        <v>11878.008</v>
      </c>
    </row>
    <row r="66" spans="1:21" x14ac:dyDescent="0.25">
      <c r="A66" s="329" t="s">
        <v>387</v>
      </c>
      <c r="B66" s="330" t="s">
        <v>5350</v>
      </c>
      <c r="C66" s="329" t="s">
        <v>5351</v>
      </c>
      <c r="D66" s="329" t="s">
        <v>1749</v>
      </c>
      <c r="E66" s="331">
        <v>275</v>
      </c>
      <c r="F66" s="331">
        <v>430881</v>
      </c>
      <c r="G66" s="332">
        <v>157.27199999999999</v>
      </c>
      <c r="H66" s="331">
        <v>96043.4</v>
      </c>
      <c r="I66" s="331">
        <v>36928.688000000002</v>
      </c>
      <c r="J66" s="331">
        <v>1734.028</v>
      </c>
      <c r="K66" s="331">
        <f t="shared" si="0"/>
        <v>35194.660000000003</v>
      </c>
      <c r="L66" s="363" t="str">
        <f t="shared" si="1"/>
        <v>PFJAR661380971P13A</v>
      </c>
      <c r="P66" s="328">
        <f t="shared" si="2"/>
        <v>35194.660000000003</v>
      </c>
      <c r="Q66" s="333">
        <f t="shared" si="3"/>
        <v>22.283319245917088</v>
      </c>
      <c r="R66" s="333">
        <f t="shared" si="4"/>
        <v>1.0463382697310859</v>
      </c>
      <c r="S66" s="333">
        <f t="shared" si="5"/>
        <v>21.236980976186004</v>
      </c>
      <c r="T66" s="295">
        <f t="shared" si="6"/>
        <v>8.1681000000000004E-2</v>
      </c>
      <c r="U66" s="295">
        <f t="shared" si="7"/>
        <v>35194.790999999997</v>
      </c>
    </row>
    <row r="67" spans="1:21" x14ac:dyDescent="0.25">
      <c r="A67" s="329" t="s">
        <v>421</v>
      </c>
      <c r="B67" s="330" t="s">
        <v>5350</v>
      </c>
      <c r="C67" s="329" t="s">
        <v>5351</v>
      </c>
      <c r="D67" s="329" t="s">
        <v>422</v>
      </c>
      <c r="E67" s="331">
        <v>32</v>
      </c>
      <c r="F67" s="331">
        <v>144320</v>
      </c>
      <c r="G67" s="332">
        <v>24.533999999999999</v>
      </c>
      <c r="H67" s="331">
        <v>12021.87</v>
      </c>
      <c r="I67" s="331">
        <v>4622.4080000000004</v>
      </c>
      <c r="J67" s="331">
        <v>222.364</v>
      </c>
      <c r="K67" s="331">
        <f t="shared" si="0"/>
        <v>4400.0440000000008</v>
      </c>
      <c r="L67" s="363" t="str">
        <f t="shared" si="1"/>
        <v>PFKET301690250N11B</v>
      </c>
      <c r="P67" s="328">
        <f t="shared" si="2"/>
        <v>4400.0440000000008</v>
      </c>
      <c r="Q67" s="333">
        <f t="shared" si="3"/>
        <v>8.3275088691796029</v>
      </c>
      <c r="R67" s="333">
        <f t="shared" si="4"/>
        <v>0.40060033259423505</v>
      </c>
      <c r="S67" s="333">
        <f t="shared" si="5"/>
        <v>7.9269085365853673</v>
      </c>
      <c r="T67" s="295">
        <f t="shared" si="6"/>
        <v>3.0488000000000001E-2</v>
      </c>
      <c r="U67" s="295">
        <f t="shared" si="7"/>
        <v>4400.0280000000002</v>
      </c>
    </row>
    <row r="68" spans="1:21" x14ac:dyDescent="0.25">
      <c r="A68" s="329" t="s">
        <v>653</v>
      </c>
      <c r="B68" s="330" t="s">
        <v>5350</v>
      </c>
      <c r="C68" s="329" t="s">
        <v>5351</v>
      </c>
      <c r="D68" s="329" t="s">
        <v>2208</v>
      </c>
      <c r="E68" s="331">
        <v>13</v>
      </c>
      <c r="F68" s="331">
        <v>41184</v>
      </c>
      <c r="G68" s="332">
        <v>9.06</v>
      </c>
      <c r="H68" s="331">
        <v>4283.13</v>
      </c>
      <c r="I68" s="331">
        <v>1646.8630000000001</v>
      </c>
      <c r="J68" s="331">
        <v>93.513999999999996</v>
      </c>
      <c r="K68" s="331">
        <f t="shared" si="0"/>
        <v>1553.3490000000002</v>
      </c>
      <c r="L68" s="363" t="str">
        <f t="shared" si="1"/>
        <v>PFVIN28BSS0473B12A</v>
      </c>
      <c r="P68" s="328">
        <f t="shared" si="2"/>
        <v>1553.3490000000002</v>
      </c>
      <c r="Q68" s="333">
        <f t="shared" si="3"/>
        <v>10.396862373737376</v>
      </c>
      <c r="R68" s="333">
        <f t="shared" si="4"/>
        <v>0.59036616161616162</v>
      </c>
      <c r="S68" s="333">
        <f t="shared" si="5"/>
        <v>9.806496212121214</v>
      </c>
      <c r="T68" s="295">
        <f t="shared" si="6"/>
        <v>3.7717000000000001E-2</v>
      </c>
      <c r="U68" s="295">
        <f t="shared" si="7"/>
        <v>1553.337</v>
      </c>
    </row>
    <row r="69" spans="1:21" x14ac:dyDescent="0.25">
      <c r="A69" s="329" t="s">
        <v>549</v>
      </c>
      <c r="B69" s="330" t="s">
        <v>5398</v>
      </c>
      <c r="C69" s="329" t="s">
        <v>5399</v>
      </c>
      <c r="D69" s="329" t="s">
        <v>550</v>
      </c>
      <c r="E69" s="331">
        <v>168</v>
      </c>
      <c r="F69" s="331">
        <v>829920</v>
      </c>
      <c r="G69" s="332">
        <v>116.18899999999999</v>
      </c>
      <c r="H69" s="331">
        <v>53529.84</v>
      </c>
      <c r="I69" s="331">
        <v>20582.223999999998</v>
      </c>
      <c r="J69" s="331">
        <v>3968.08</v>
      </c>
      <c r="K69" s="331">
        <f t="shared" ref="K69:K132" si="8">I69-J69</f>
        <v>16614.144</v>
      </c>
      <c r="L69" s="363" t="str">
        <f t="shared" ref="L69:L132" si="9">TRIM(A69)</f>
        <v>PFRAU381460272N13B</v>
      </c>
      <c r="P69" s="328">
        <f t="shared" ref="P69:P132" si="10">K69+O69</f>
        <v>16614.144</v>
      </c>
      <c r="Q69" s="333">
        <f t="shared" ref="Q69:Q132" si="11">IFERROR((I69/F69)*100*2.6,0)</f>
        <v>6.4480651629072669</v>
      </c>
      <c r="R69" s="333">
        <f t="shared" ref="R69:R132" si="12">IFERROR((J69/F69)*100*2.6,0)</f>
        <v>1.2431328320802006</v>
      </c>
      <c r="S69" s="333">
        <f t="shared" ref="S69:S132" si="13">IFERROR((K69/F69)*100*2.6,0)</f>
        <v>5.2049323308270683</v>
      </c>
      <c r="T69" s="295">
        <f t="shared" ref="T69:T132" si="14">ROUND(S69/(2.6*100),6)</f>
        <v>2.0018999999999999E-2</v>
      </c>
      <c r="U69" s="295">
        <f t="shared" ref="U69:U132" si="15">ROUND(T69*F69,3)</f>
        <v>16614.168000000001</v>
      </c>
    </row>
    <row r="70" spans="1:21" x14ac:dyDescent="0.25">
      <c r="A70" s="329" t="s">
        <v>171</v>
      </c>
      <c r="B70" s="330" t="s">
        <v>5400</v>
      </c>
      <c r="C70" s="329" t="s">
        <v>5401</v>
      </c>
      <c r="D70" s="329" t="s">
        <v>1904</v>
      </c>
      <c r="E70" s="331">
        <v>147</v>
      </c>
      <c r="F70" s="331">
        <v>602700</v>
      </c>
      <c r="G70" s="332">
        <v>174.78299999999999</v>
      </c>
      <c r="H70" s="331">
        <v>72324</v>
      </c>
      <c r="I70" s="331">
        <v>27808.578000000001</v>
      </c>
      <c r="J70" s="331">
        <v>3966.55</v>
      </c>
      <c r="K70" s="337">
        <f>I70-J70-M70</f>
        <v>23146.813550000003</v>
      </c>
      <c r="L70" s="363" t="str">
        <f t="shared" si="9"/>
        <v>DGDEW266000237B10A</v>
      </c>
      <c r="M70" s="365">
        <v>695.21444999999994</v>
      </c>
      <c r="P70" s="328">
        <f t="shared" si="10"/>
        <v>23146.813550000003</v>
      </c>
      <c r="Q70" s="333">
        <f t="shared" si="11"/>
        <v>11.9964</v>
      </c>
      <c r="R70" s="333">
        <f t="shared" si="12"/>
        <v>1.7111382113821141</v>
      </c>
      <c r="S70" s="333">
        <f t="shared" si="13"/>
        <v>9.9853517886178871</v>
      </c>
      <c r="T70" s="295">
        <f t="shared" si="14"/>
        <v>3.8405000000000002E-2</v>
      </c>
      <c r="U70" s="295">
        <f t="shared" si="15"/>
        <v>23146.694</v>
      </c>
    </row>
    <row r="71" spans="1:21" x14ac:dyDescent="0.25">
      <c r="A71" s="329" t="s">
        <v>499</v>
      </c>
      <c r="B71" s="330" t="s">
        <v>5402</v>
      </c>
      <c r="C71" s="329" t="s">
        <v>5403</v>
      </c>
      <c r="D71" s="329" t="s">
        <v>500</v>
      </c>
      <c r="E71" s="331">
        <v>89</v>
      </c>
      <c r="F71" s="331">
        <v>452298</v>
      </c>
      <c r="G71" s="332">
        <v>76.891000000000005</v>
      </c>
      <c r="H71" s="331">
        <v>28947.08</v>
      </c>
      <c r="I71" s="331">
        <v>11130.153</v>
      </c>
      <c r="J71" s="331">
        <v>2041.2550000000001</v>
      </c>
      <c r="K71" s="331">
        <f t="shared" si="8"/>
        <v>9088.898000000001</v>
      </c>
      <c r="L71" s="363" t="str">
        <f t="shared" si="9"/>
        <v>PFNAW265400250N11A</v>
      </c>
      <c r="P71" s="328">
        <f t="shared" si="10"/>
        <v>9088.898000000001</v>
      </c>
      <c r="Q71" s="333">
        <f t="shared" si="11"/>
        <v>6.3980821935980261</v>
      </c>
      <c r="R71" s="333">
        <f t="shared" si="12"/>
        <v>1.1733996170666243</v>
      </c>
      <c r="S71" s="333">
        <f t="shared" si="13"/>
        <v>5.2246825765314027</v>
      </c>
      <c r="T71" s="295">
        <f t="shared" si="14"/>
        <v>2.0094999999999998E-2</v>
      </c>
      <c r="U71" s="295">
        <f t="shared" si="15"/>
        <v>9088.9279999999999</v>
      </c>
    </row>
    <row r="72" spans="1:21" x14ac:dyDescent="0.25">
      <c r="A72" s="329" t="s">
        <v>635</v>
      </c>
      <c r="B72" s="330" t="s">
        <v>5402</v>
      </c>
      <c r="C72" s="329" t="s">
        <v>5403</v>
      </c>
      <c r="D72" s="329" t="s">
        <v>636</v>
      </c>
      <c r="E72" s="331">
        <v>16</v>
      </c>
      <c r="F72" s="331">
        <v>102960</v>
      </c>
      <c r="G72" s="332">
        <v>14.414</v>
      </c>
      <c r="H72" s="331">
        <v>6229.08</v>
      </c>
      <c r="I72" s="331">
        <v>2395.0810000000001</v>
      </c>
      <c r="J72" s="331">
        <v>371.245</v>
      </c>
      <c r="K72" s="331">
        <f t="shared" si="8"/>
        <v>2023.8360000000002</v>
      </c>
      <c r="L72" s="363" t="str">
        <f t="shared" si="9"/>
        <v>PFTOF265400200N13A</v>
      </c>
      <c r="P72" s="328">
        <f t="shared" si="10"/>
        <v>2023.8360000000002</v>
      </c>
      <c r="Q72" s="333">
        <f t="shared" si="11"/>
        <v>6.0481843434343441</v>
      </c>
      <c r="R72" s="333">
        <f t="shared" si="12"/>
        <v>0.93748737373737379</v>
      </c>
      <c r="S72" s="333">
        <f t="shared" si="13"/>
        <v>5.1106969696969706</v>
      </c>
      <c r="T72" s="295">
        <f t="shared" si="14"/>
        <v>1.9657000000000001E-2</v>
      </c>
      <c r="U72" s="295">
        <f t="shared" si="15"/>
        <v>2023.885</v>
      </c>
    </row>
    <row r="73" spans="1:21" x14ac:dyDescent="0.25">
      <c r="A73" s="329" t="s">
        <v>369</v>
      </c>
      <c r="B73" s="330" t="s">
        <v>5404</v>
      </c>
      <c r="C73" s="329" t="s">
        <v>5405</v>
      </c>
      <c r="D73" s="329" t="s">
        <v>370</v>
      </c>
      <c r="E73" s="331">
        <v>230</v>
      </c>
      <c r="F73" s="331">
        <v>1118720</v>
      </c>
      <c r="G73" s="332">
        <v>178.995</v>
      </c>
      <c r="H73" s="331">
        <v>89609.43</v>
      </c>
      <c r="I73" s="331">
        <v>34454.824000000001</v>
      </c>
      <c r="J73" s="331">
        <v>1354.88</v>
      </c>
      <c r="K73" s="331">
        <f t="shared" si="8"/>
        <v>33099.944000000003</v>
      </c>
      <c r="L73" s="363" t="str">
        <f t="shared" si="9"/>
        <v>PFJAR631380370P19A</v>
      </c>
      <c r="P73" s="328">
        <f t="shared" si="10"/>
        <v>33099.944000000003</v>
      </c>
      <c r="Q73" s="333">
        <f t="shared" si="11"/>
        <v>8.0075928203661331</v>
      </c>
      <c r="R73" s="333">
        <f t="shared" si="12"/>
        <v>0.31488558352402751</v>
      </c>
      <c r="S73" s="333">
        <f t="shared" si="13"/>
        <v>7.6927072368421063</v>
      </c>
      <c r="T73" s="295">
        <f t="shared" si="14"/>
        <v>2.9586999999999999E-2</v>
      </c>
      <c r="U73" s="295">
        <f t="shared" si="15"/>
        <v>33099.569000000003</v>
      </c>
    </row>
    <row r="74" spans="1:21" x14ac:dyDescent="0.25">
      <c r="A74" s="329" t="s">
        <v>399</v>
      </c>
      <c r="B74" s="330" t="s">
        <v>5404</v>
      </c>
      <c r="C74" s="329" t="s">
        <v>5405</v>
      </c>
      <c r="D74" s="329" t="s">
        <v>400</v>
      </c>
      <c r="E74" s="331">
        <v>882</v>
      </c>
      <c r="F74" s="331">
        <v>2683044</v>
      </c>
      <c r="G74" s="332">
        <v>657.346</v>
      </c>
      <c r="H74" s="331">
        <v>319844.36</v>
      </c>
      <c r="I74" s="331">
        <v>122980.152</v>
      </c>
      <c r="J74" s="331">
        <v>5175</v>
      </c>
      <c r="K74" s="331">
        <f t="shared" si="8"/>
        <v>117805.152</v>
      </c>
      <c r="L74" s="363" t="str">
        <f t="shared" si="9"/>
        <v>PFJAR821300580P18A</v>
      </c>
      <c r="P74" s="328">
        <f t="shared" si="10"/>
        <v>117805.152</v>
      </c>
      <c r="Q74" s="333">
        <f t="shared" si="11"/>
        <v>11.917374265945694</v>
      </c>
      <c r="R74" s="333">
        <f t="shared" si="12"/>
        <v>0.50148264433978718</v>
      </c>
      <c r="S74" s="333">
        <f t="shared" si="13"/>
        <v>11.415891621605908</v>
      </c>
      <c r="T74" s="295">
        <f t="shared" si="14"/>
        <v>4.3907000000000002E-2</v>
      </c>
      <c r="U74" s="295">
        <f t="shared" si="15"/>
        <v>117804.413</v>
      </c>
    </row>
    <row r="75" spans="1:21" x14ac:dyDescent="0.25">
      <c r="A75" s="329" t="s">
        <v>405</v>
      </c>
      <c r="B75" s="330" t="s">
        <v>5404</v>
      </c>
      <c r="C75" s="329" t="s">
        <v>5405</v>
      </c>
      <c r="D75" s="329" t="s">
        <v>406</v>
      </c>
      <c r="E75" s="331">
        <v>2022</v>
      </c>
      <c r="F75" s="331">
        <v>4852800</v>
      </c>
      <c r="G75" s="332">
        <v>1383.048</v>
      </c>
      <c r="H75" s="331">
        <v>671854.32</v>
      </c>
      <c r="I75" s="331">
        <v>258327.99</v>
      </c>
      <c r="J75" s="331">
        <v>11903.395</v>
      </c>
      <c r="K75" s="331">
        <f t="shared" si="8"/>
        <v>246424.595</v>
      </c>
      <c r="L75" s="363" t="str">
        <f t="shared" si="9"/>
        <v>PFJAR821300720P16A</v>
      </c>
      <c r="P75" s="328">
        <f t="shared" si="10"/>
        <v>246424.595</v>
      </c>
      <c r="Q75" s="333">
        <f t="shared" si="11"/>
        <v>13.840520400593471</v>
      </c>
      <c r="R75" s="333">
        <f t="shared" si="12"/>
        <v>0.63775195763270687</v>
      </c>
      <c r="S75" s="333">
        <f t="shared" si="13"/>
        <v>13.202768442960767</v>
      </c>
      <c r="T75" s="295">
        <f t="shared" si="14"/>
        <v>5.0779999999999999E-2</v>
      </c>
      <c r="U75" s="295">
        <f t="shared" si="15"/>
        <v>246425.18400000001</v>
      </c>
    </row>
    <row r="76" spans="1:21" x14ac:dyDescent="0.25">
      <c r="A76" s="329" t="s">
        <v>633</v>
      </c>
      <c r="B76" s="330" t="s">
        <v>5404</v>
      </c>
      <c r="C76" s="329" t="s">
        <v>5405</v>
      </c>
      <c r="D76" s="329" t="s">
        <v>634</v>
      </c>
      <c r="E76" s="331">
        <v>142</v>
      </c>
      <c r="F76" s="331">
        <v>563598</v>
      </c>
      <c r="G76" s="332">
        <v>115.538</v>
      </c>
      <c r="H76" s="331">
        <v>60417.69</v>
      </c>
      <c r="I76" s="331">
        <v>23230.6</v>
      </c>
      <c r="J76" s="331">
        <v>852.72500000000002</v>
      </c>
      <c r="K76" s="331">
        <f t="shared" si="8"/>
        <v>22377.875</v>
      </c>
      <c r="L76" s="363" t="str">
        <f t="shared" si="9"/>
        <v>PFSTD821300458P21A</v>
      </c>
      <c r="P76" s="328">
        <f t="shared" si="10"/>
        <v>22377.875</v>
      </c>
      <c r="Q76" s="333">
        <f t="shared" si="11"/>
        <v>10.716780400214335</v>
      </c>
      <c r="R76" s="333">
        <f t="shared" si="12"/>
        <v>0.39338056558043144</v>
      </c>
      <c r="S76" s="333">
        <f t="shared" si="13"/>
        <v>10.323399834633907</v>
      </c>
      <c r="T76" s="295">
        <f t="shared" si="14"/>
        <v>3.9704999999999997E-2</v>
      </c>
      <c r="U76" s="295">
        <f t="shared" si="15"/>
        <v>22377.659</v>
      </c>
    </row>
    <row r="77" spans="1:21" x14ac:dyDescent="0.25">
      <c r="A77" s="329" t="s">
        <v>421</v>
      </c>
      <c r="B77" s="330" t="s">
        <v>5406</v>
      </c>
      <c r="C77" s="329" t="s">
        <v>5407</v>
      </c>
      <c r="D77" s="329" t="s">
        <v>422</v>
      </c>
      <c r="E77" s="331">
        <v>105</v>
      </c>
      <c r="F77" s="331">
        <v>473550</v>
      </c>
      <c r="G77" s="332">
        <v>80.504000000000005</v>
      </c>
      <c r="H77" s="331">
        <v>33622.050000000003</v>
      </c>
      <c r="I77" s="331">
        <v>12927.68</v>
      </c>
      <c r="J77" s="331">
        <v>605</v>
      </c>
      <c r="K77" s="331">
        <f t="shared" si="8"/>
        <v>12322.68</v>
      </c>
      <c r="L77" s="363" t="str">
        <f t="shared" si="9"/>
        <v>PFKET301690250N11B</v>
      </c>
      <c r="P77" s="328">
        <f t="shared" si="10"/>
        <v>12322.68</v>
      </c>
      <c r="Q77" s="333">
        <f t="shared" si="11"/>
        <v>7.097870974553901</v>
      </c>
      <c r="R77" s="333">
        <f t="shared" si="12"/>
        <v>0.33217189314750295</v>
      </c>
      <c r="S77" s="333">
        <f t="shared" si="13"/>
        <v>6.7656990814063986</v>
      </c>
      <c r="T77" s="295">
        <f t="shared" si="14"/>
        <v>2.6022E-2</v>
      </c>
      <c r="U77" s="295">
        <f t="shared" si="15"/>
        <v>12322.718000000001</v>
      </c>
    </row>
    <row r="78" spans="1:21" x14ac:dyDescent="0.25">
      <c r="A78" s="329" t="s">
        <v>209</v>
      </c>
      <c r="B78" s="330" t="s">
        <v>5352</v>
      </c>
      <c r="C78" s="329" t="s">
        <v>5353</v>
      </c>
      <c r="D78" s="329" t="s">
        <v>210</v>
      </c>
      <c r="E78" s="331">
        <v>1344</v>
      </c>
      <c r="F78" s="331">
        <v>4265856</v>
      </c>
      <c r="G78" s="332">
        <v>682.53700000000003</v>
      </c>
      <c r="H78" s="331">
        <v>402590.19</v>
      </c>
      <c r="I78" s="331">
        <v>154795.93400000001</v>
      </c>
      <c r="J78" s="331">
        <v>32619.691999999999</v>
      </c>
      <c r="K78" s="331">
        <f t="shared" si="8"/>
        <v>122176.24200000001</v>
      </c>
      <c r="L78" s="363" t="str">
        <f t="shared" si="9"/>
        <v>PFBDX22PPD0187B06A</v>
      </c>
      <c r="P78" s="328">
        <f t="shared" si="10"/>
        <v>122176.24200000001</v>
      </c>
      <c r="Q78" s="333">
        <f t="shared" si="11"/>
        <v>9.434669815389924</v>
      </c>
      <c r="R78" s="333">
        <f t="shared" si="12"/>
        <v>1.9881402278932998</v>
      </c>
      <c r="S78" s="333">
        <f t="shared" si="13"/>
        <v>7.4465295874966246</v>
      </c>
      <c r="T78" s="295">
        <f t="shared" si="14"/>
        <v>2.8639999999999999E-2</v>
      </c>
      <c r="U78" s="295">
        <f t="shared" si="15"/>
        <v>122174.11599999999</v>
      </c>
    </row>
    <row r="79" spans="1:21" x14ac:dyDescent="0.25">
      <c r="A79" s="329" t="s">
        <v>275</v>
      </c>
      <c r="B79" s="330" t="s">
        <v>5352</v>
      </c>
      <c r="C79" s="329" t="s">
        <v>5353</v>
      </c>
      <c r="D79" s="329" t="s">
        <v>1675</v>
      </c>
      <c r="E79" s="331">
        <v>132</v>
      </c>
      <c r="F79" s="331">
        <v>285648</v>
      </c>
      <c r="G79" s="332">
        <v>65.698999999999998</v>
      </c>
      <c r="H79" s="331">
        <v>34134.93</v>
      </c>
      <c r="I79" s="331">
        <v>13124.88</v>
      </c>
      <c r="J79" s="331">
        <v>400.5</v>
      </c>
      <c r="K79" s="331">
        <f t="shared" si="8"/>
        <v>12724.38</v>
      </c>
      <c r="L79" s="363" t="str">
        <f t="shared" si="9"/>
        <v>PFDORGF3040250B04C</v>
      </c>
      <c r="P79" s="328">
        <f t="shared" si="10"/>
        <v>12724.38</v>
      </c>
      <c r="Q79" s="333">
        <f t="shared" si="11"/>
        <v>11.9464123676693</v>
      </c>
      <c r="R79" s="333">
        <f t="shared" si="12"/>
        <v>0.36453957318097796</v>
      </c>
      <c r="S79" s="333">
        <f t="shared" si="13"/>
        <v>11.581872794488321</v>
      </c>
      <c r="T79" s="295">
        <f t="shared" si="14"/>
        <v>4.4546000000000002E-2</v>
      </c>
      <c r="U79" s="295">
        <f t="shared" si="15"/>
        <v>12724.476000000001</v>
      </c>
    </row>
    <row r="80" spans="1:21" x14ac:dyDescent="0.25">
      <c r="A80" s="329" t="s">
        <v>283</v>
      </c>
      <c r="B80" s="330" t="s">
        <v>5352</v>
      </c>
      <c r="C80" s="329" t="s">
        <v>5353</v>
      </c>
      <c r="D80" s="329" t="s">
        <v>284</v>
      </c>
      <c r="E80" s="331">
        <v>252</v>
      </c>
      <c r="F80" s="331">
        <v>363888</v>
      </c>
      <c r="G80" s="332">
        <v>138.27699999999999</v>
      </c>
      <c r="H80" s="331">
        <v>62661.54</v>
      </c>
      <c r="I80" s="331">
        <v>24093.360000000001</v>
      </c>
      <c r="J80" s="331">
        <v>774</v>
      </c>
      <c r="K80" s="331">
        <f t="shared" si="8"/>
        <v>23319.360000000001</v>
      </c>
      <c r="L80" s="363" t="str">
        <f t="shared" si="9"/>
        <v>PFDORGF3040500B04D</v>
      </c>
      <c r="P80" s="328">
        <f t="shared" si="10"/>
        <v>23319.360000000001</v>
      </c>
      <c r="Q80" s="333">
        <f t="shared" si="11"/>
        <v>17.214839730906213</v>
      </c>
      <c r="R80" s="333">
        <f t="shared" si="12"/>
        <v>0.55302730510486742</v>
      </c>
      <c r="S80" s="333">
        <f t="shared" si="13"/>
        <v>16.661812425801347</v>
      </c>
      <c r="T80" s="295">
        <f t="shared" si="14"/>
        <v>6.4084000000000002E-2</v>
      </c>
      <c r="U80" s="295">
        <f t="shared" si="15"/>
        <v>23319.399000000001</v>
      </c>
    </row>
    <row r="81" spans="1:21" x14ac:dyDescent="0.25">
      <c r="A81" s="329" t="s">
        <v>485</v>
      </c>
      <c r="B81" s="330" t="s">
        <v>5352</v>
      </c>
      <c r="C81" s="329" t="s">
        <v>5353</v>
      </c>
      <c r="D81" s="329" t="s">
        <v>486</v>
      </c>
      <c r="E81" s="331">
        <v>1100</v>
      </c>
      <c r="F81" s="331">
        <v>3194400</v>
      </c>
      <c r="G81" s="332">
        <v>511.10399999999998</v>
      </c>
      <c r="H81" s="331">
        <v>212427.5</v>
      </c>
      <c r="I81" s="331">
        <v>81678.375</v>
      </c>
      <c r="J81" s="331">
        <v>3054</v>
      </c>
      <c r="K81" s="331">
        <f t="shared" si="8"/>
        <v>78624.375</v>
      </c>
      <c r="L81" s="363" t="str">
        <f t="shared" si="9"/>
        <v>PFMIXH01260200B06A</v>
      </c>
      <c r="P81" s="328">
        <f t="shared" si="10"/>
        <v>78624.375</v>
      </c>
      <c r="Q81" s="333">
        <f t="shared" si="11"/>
        <v>6.648001972201353</v>
      </c>
      <c r="R81" s="333">
        <f t="shared" si="12"/>
        <v>0.248572501878287</v>
      </c>
      <c r="S81" s="333">
        <f t="shared" si="13"/>
        <v>6.3994294703230654</v>
      </c>
      <c r="T81" s="295">
        <f t="shared" si="14"/>
        <v>2.4612999999999999E-2</v>
      </c>
      <c r="U81" s="295">
        <f t="shared" si="15"/>
        <v>78623.767000000007</v>
      </c>
    </row>
    <row r="82" spans="1:21" x14ac:dyDescent="0.25">
      <c r="A82" s="329" t="s">
        <v>727</v>
      </c>
      <c r="B82" s="330" t="s">
        <v>5352</v>
      </c>
      <c r="C82" s="329" t="s">
        <v>5353</v>
      </c>
      <c r="D82" s="329" t="s">
        <v>728</v>
      </c>
      <c r="E82" s="331">
        <v>1408</v>
      </c>
      <c r="F82" s="331">
        <v>4088832</v>
      </c>
      <c r="G82" s="332">
        <v>654.21299999999997</v>
      </c>
      <c r="H82" s="331">
        <v>271907.20000000001</v>
      </c>
      <c r="I82" s="331">
        <v>104548.32</v>
      </c>
      <c r="J82" s="331">
        <v>3853.5</v>
      </c>
      <c r="K82" s="331">
        <f t="shared" si="8"/>
        <v>100694.82</v>
      </c>
      <c r="L82" s="363" t="str">
        <f t="shared" si="9"/>
        <v>PGMIXH01260200B06A</v>
      </c>
      <c r="P82" s="328">
        <f t="shared" si="10"/>
        <v>100694.82</v>
      </c>
      <c r="Q82" s="333">
        <f t="shared" si="11"/>
        <v>6.648001972201353</v>
      </c>
      <c r="R82" s="333">
        <f t="shared" si="12"/>
        <v>0.24503574614951165</v>
      </c>
      <c r="S82" s="333">
        <f t="shared" si="13"/>
        <v>6.4029662260518423</v>
      </c>
      <c r="T82" s="295">
        <f t="shared" si="14"/>
        <v>2.4627E-2</v>
      </c>
      <c r="U82" s="295">
        <f t="shared" si="15"/>
        <v>100695.666</v>
      </c>
    </row>
    <row r="83" spans="1:21" x14ac:dyDescent="0.25">
      <c r="A83" s="329" t="s">
        <v>131</v>
      </c>
      <c r="B83" s="330" t="s">
        <v>5354</v>
      </c>
      <c r="C83" s="329" t="s">
        <v>5355</v>
      </c>
      <c r="D83" s="329" t="s">
        <v>132</v>
      </c>
      <c r="E83" s="331">
        <v>591</v>
      </c>
      <c r="F83" s="331">
        <v>2648720</v>
      </c>
      <c r="G83" s="332">
        <v>450.28199999999998</v>
      </c>
      <c r="H83" s="331">
        <v>220114.05</v>
      </c>
      <c r="I83" s="331">
        <v>84633.846000000005</v>
      </c>
      <c r="J83" s="331">
        <v>8059.84</v>
      </c>
      <c r="K83" s="331">
        <f t="shared" si="8"/>
        <v>76574.006000000008</v>
      </c>
      <c r="L83" s="363" t="str">
        <f t="shared" si="9"/>
        <v>DFMIR265400250N10C</v>
      </c>
      <c r="P83" s="328">
        <f t="shared" si="10"/>
        <v>76574.006000000008</v>
      </c>
      <c r="Q83" s="333">
        <f t="shared" si="11"/>
        <v>8.307710879217133</v>
      </c>
      <c r="R83" s="333">
        <f t="shared" si="12"/>
        <v>0.79115889939291439</v>
      </c>
      <c r="S83" s="333">
        <f t="shared" si="13"/>
        <v>7.516551979824218</v>
      </c>
      <c r="T83" s="295">
        <f t="shared" si="14"/>
        <v>2.8910000000000002E-2</v>
      </c>
      <c r="U83" s="295">
        <f t="shared" si="15"/>
        <v>76574.494999999995</v>
      </c>
    </row>
    <row r="84" spans="1:21" x14ac:dyDescent="0.25">
      <c r="A84" s="329" t="s">
        <v>135</v>
      </c>
      <c r="B84" s="330" t="s">
        <v>5354</v>
      </c>
      <c r="C84" s="329" t="s">
        <v>5355</v>
      </c>
      <c r="D84" s="329" t="s">
        <v>136</v>
      </c>
      <c r="E84" s="331">
        <v>2337</v>
      </c>
      <c r="F84" s="331">
        <v>9399600</v>
      </c>
      <c r="G84" s="332">
        <v>1597.932</v>
      </c>
      <c r="H84" s="331">
        <v>746829.72</v>
      </c>
      <c r="I84" s="331">
        <v>287156.06099999999</v>
      </c>
      <c r="J84" s="331">
        <v>13640.16</v>
      </c>
      <c r="K84" s="331">
        <f t="shared" si="8"/>
        <v>273515.90100000001</v>
      </c>
      <c r="L84" s="363" t="str">
        <f t="shared" si="9"/>
        <v>DFPEP265400250N10A</v>
      </c>
      <c r="P84" s="328">
        <f t="shared" si="10"/>
        <v>273515.90100000001</v>
      </c>
      <c r="Q84" s="333">
        <f t="shared" si="11"/>
        <v>7.9429524511681349</v>
      </c>
      <c r="R84" s="333">
        <f t="shared" si="12"/>
        <v>0.37729707647133925</v>
      </c>
      <c r="S84" s="333">
        <f t="shared" si="13"/>
        <v>7.5656553746967958</v>
      </c>
      <c r="T84" s="295">
        <f t="shared" si="14"/>
        <v>2.9099E-2</v>
      </c>
      <c r="U84" s="295">
        <f t="shared" si="15"/>
        <v>273518.96000000002</v>
      </c>
    </row>
    <row r="85" spans="1:21" x14ac:dyDescent="0.25">
      <c r="A85" s="329" t="s">
        <v>155</v>
      </c>
      <c r="B85" s="330" t="s">
        <v>5354</v>
      </c>
      <c r="C85" s="329" t="s">
        <v>5355</v>
      </c>
      <c r="D85" s="329" t="s">
        <v>156</v>
      </c>
      <c r="E85" s="331">
        <v>261</v>
      </c>
      <c r="F85" s="331">
        <v>1070100</v>
      </c>
      <c r="G85" s="332">
        <v>181.917</v>
      </c>
      <c r="H85" s="331">
        <v>93337.32</v>
      </c>
      <c r="I85" s="331">
        <v>35888.201999999997</v>
      </c>
      <c r="J85" s="331">
        <v>8700</v>
      </c>
      <c r="K85" s="331">
        <f t="shared" si="8"/>
        <v>27188.201999999997</v>
      </c>
      <c r="L85" s="363" t="str">
        <f t="shared" si="9"/>
        <v>DG7UP265400250N10C</v>
      </c>
      <c r="P85" s="328">
        <f t="shared" si="10"/>
        <v>27188.201999999997</v>
      </c>
      <c r="Q85" s="333">
        <f t="shared" si="11"/>
        <v>8.7196827586206886</v>
      </c>
      <c r="R85" s="333">
        <f t="shared" si="12"/>
        <v>2.1138211382113825</v>
      </c>
      <c r="S85" s="333">
        <f t="shared" si="13"/>
        <v>6.605861620409307</v>
      </c>
      <c r="T85" s="295">
        <f t="shared" si="14"/>
        <v>2.5406999999999999E-2</v>
      </c>
      <c r="U85" s="295">
        <f t="shared" si="15"/>
        <v>27188.030999999999</v>
      </c>
    </row>
    <row r="86" spans="1:21" x14ac:dyDescent="0.25">
      <c r="A86" s="329" t="s">
        <v>165</v>
      </c>
      <c r="B86" s="330" t="s">
        <v>5354</v>
      </c>
      <c r="C86" s="329" t="s">
        <v>5355</v>
      </c>
      <c r="D86" s="329" t="s">
        <v>166</v>
      </c>
      <c r="E86" s="331">
        <v>363</v>
      </c>
      <c r="F86" s="331">
        <v>1488300</v>
      </c>
      <c r="G86" s="332">
        <v>253.011</v>
      </c>
      <c r="H86" s="331">
        <v>111255.96</v>
      </c>
      <c r="I86" s="331">
        <v>42777.915999999997</v>
      </c>
      <c r="J86" s="331">
        <v>3500</v>
      </c>
      <c r="K86" s="331">
        <f t="shared" si="8"/>
        <v>39277.915999999997</v>
      </c>
      <c r="L86" s="363" t="str">
        <f t="shared" si="9"/>
        <v>DGDEW265400250N10C</v>
      </c>
      <c r="P86" s="328">
        <f t="shared" si="10"/>
        <v>39277.915999999997</v>
      </c>
      <c r="Q86" s="333">
        <f t="shared" si="11"/>
        <v>7.4731291809447011</v>
      </c>
      <c r="R86" s="333">
        <f t="shared" si="12"/>
        <v>0.61143586642477987</v>
      </c>
      <c r="S86" s="333">
        <f t="shared" si="13"/>
        <v>6.8616933145199219</v>
      </c>
      <c r="T86" s="295">
        <f t="shared" si="14"/>
        <v>2.6391000000000001E-2</v>
      </c>
      <c r="U86" s="295">
        <f t="shared" si="15"/>
        <v>39277.724999999999</v>
      </c>
    </row>
    <row r="87" spans="1:21" x14ac:dyDescent="0.25">
      <c r="A87" s="329" t="s">
        <v>277</v>
      </c>
      <c r="B87" s="330" t="s">
        <v>5408</v>
      </c>
      <c r="C87" s="329" t="s">
        <v>5409</v>
      </c>
      <c r="D87" s="329" t="s">
        <v>278</v>
      </c>
      <c r="E87" s="331">
        <v>48</v>
      </c>
      <c r="F87" s="331">
        <v>248832</v>
      </c>
      <c r="G87" s="332">
        <v>57.231000000000002</v>
      </c>
      <c r="H87" s="331">
        <v>25256.44</v>
      </c>
      <c r="I87" s="331">
        <v>9711.1020000000008</v>
      </c>
      <c r="J87" s="331"/>
      <c r="K87" s="331">
        <f t="shared" si="8"/>
        <v>9711.1020000000008</v>
      </c>
      <c r="L87" s="363" t="str">
        <f t="shared" si="9"/>
        <v>PFDORGF3040250B09A</v>
      </c>
      <c r="P87" s="328">
        <f t="shared" si="10"/>
        <v>9711.1020000000008</v>
      </c>
      <c r="Q87" s="333">
        <f t="shared" si="11"/>
        <v>10.146952642746914</v>
      </c>
      <c r="R87" s="333">
        <f t="shared" si="12"/>
        <v>0</v>
      </c>
      <c r="S87" s="333">
        <f t="shared" si="13"/>
        <v>10.146952642746914</v>
      </c>
      <c r="T87" s="295">
        <f t="shared" si="14"/>
        <v>3.9026999999999999E-2</v>
      </c>
      <c r="U87" s="295">
        <f t="shared" si="15"/>
        <v>9711.1659999999993</v>
      </c>
    </row>
    <row r="88" spans="1:21" x14ac:dyDescent="0.25">
      <c r="A88" s="329" t="s">
        <v>379</v>
      </c>
      <c r="B88" s="330" t="s">
        <v>5408</v>
      </c>
      <c r="C88" s="329" t="s">
        <v>5409</v>
      </c>
      <c r="D88" s="329" t="s">
        <v>1740</v>
      </c>
      <c r="E88" s="331">
        <v>24</v>
      </c>
      <c r="F88" s="331">
        <v>68208</v>
      </c>
      <c r="G88" s="332">
        <v>17.052</v>
      </c>
      <c r="H88" s="331">
        <v>8512.36</v>
      </c>
      <c r="I88" s="331">
        <v>3273.002</v>
      </c>
      <c r="J88" s="331"/>
      <c r="K88" s="331">
        <f t="shared" si="8"/>
        <v>3273.002</v>
      </c>
      <c r="L88" s="363" t="str">
        <f t="shared" si="9"/>
        <v>PFJAR631380526P14A</v>
      </c>
      <c r="P88" s="328">
        <f t="shared" si="10"/>
        <v>3273.002</v>
      </c>
      <c r="Q88" s="333">
        <f t="shared" si="11"/>
        <v>12.476256744076942</v>
      </c>
      <c r="R88" s="333">
        <f t="shared" si="12"/>
        <v>0</v>
      </c>
      <c r="S88" s="333">
        <f t="shared" si="13"/>
        <v>12.476256744076942</v>
      </c>
      <c r="T88" s="295">
        <f t="shared" si="14"/>
        <v>4.7986000000000001E-2</v>
      </c>
      <c r="U88" s="295">
        <f t="shared" si="15"/>
        <v>3273.029</v>
      </c>
    </row>
    <row r="89" spans="1:21" x14ac:dyDescent="0.25">
      <c r="A89" s="329" t="s">
        <v>399</v>
      </c>
      <c r="B89" s="330" t="s">
        <v>5408</v>
      </c>
      <c r="C89" s="329" t="s">
        <v>5409</v>
      </c>
      <c r="D89" s="329" t="s">
        <v>400</v>
      </c>
      <c r="E89" s="331">
        <v>24</v>
      </c>
      <c r="F89" s="331">
        <v>73008</v>
      </c>
      <c r="G89" s="332">
        <v>17.887</v>
      </c>
      <c r="H89" s="331">
        <v>8724.4599999999991</v>
      </c>
      <c r="I89" s="331">
        <v>3354.5549999999998</v>
      </c>
      <c r="J89" s="331"/>
      <c r="K89" s="331">
        <f t="shared" si="8"/>
        <v>3354.5549999999998</v>
      </c>
      <c r="L89" s="363" t="str">
        <f t="shared" si="9"/>
        <v>PFJAR821300580P18A</v>
      </c>
      <c r="P89" s="328">
        <f t="shared" si="10"/>
        <v>3354.5549999999998</v>
      </c>
      <c r="Q89" s="333">
        <f t="shared" si="11"/>
        <v>11.94642094017094</v>
      </c>
      <c r="R89" s="333">
        <f t="shared" si="12"/>
        <v>0</v>
      </c>
      <c r="S89" s="333">
        <f t="shared" si="13"/>
        <v>11.94642094017094</v>
      </c>
      <c r="T89" s="295">
        <f t="shared" si="14"/>
        <v>4.5948000000000003E-2</v>
      </c>
      <c r="U89" s="295">
        <f t="shared" si="15"/>
        <v>3354.5720000000001</v>
      </c>
    </row>
    <row r="90" spans="1:21" x14ac:dyDescent="0.25">
      <c r="A90" s="329" t="s">
        <v>459</v>
      </c>
      <c r="B90" s="330" t="s">
        <v>5408</v>
      </c>
      <c r="C90" s="329" t="s">
        <v>5409</v>
      </c>
      <c r="D90" s="329" t="s">
        <v>460</v>
      </c>
      <c r="E90" s="331">
        <v>48</v>
      </c>
      <c r="F90" s="331">
        <v>252000</v>
      </c>
      <c r="G90" s="332">
        <v>55.44</v>
      </c>
      <c r="H90" s="331">
        <v>25174.799999999999</v>
      </c>
      <c r="I90" s="331">
        <v>9679.7099999999991</v>
      </c>
      <c r="J90" s="331"/>
      <c r="K90" s="331">
        <f t="shared" si="8"/>
        <v>9679.7099999999991</v>
      </c>
      <c r="L90" s="363" t="str">
        <f t="shared" si="9"/>
        <v>PFMARGF3040250B10A</v>
      </c>
      <c r="P90" s="328">
        <f t="shared" si="10"/>
        <v>9679.7099999999991</v>
      </c>
      <c r="Q90" s="333">
        <f t="shared" si="11"/>
        <v>9.9870023809523794</v>
      </c>
      <c r="R90" s="333">
        <f t="shared" si="12"/>
        <v>0</v>
      </c>
      <c r="S90" s="333">
        <f t="shared" si="13"/>
        <v>9.9870023809523794</v>
      </c>
      <c r="T90" s="295">
        <f t="shared" si="14"/>
        <v>3.8412000000000002E-2</v>
      </c>
      <c r="U90" s="295">
        <f t="shared" si="15"/>
        <v>9679.8240000000005</v>
      </c>
    </row>
    <row r="91" spans="1:21" x14ac:dyDescent="0.25">
      <c r="A91" s="329" t="s">
        <v>473</v>
      </c>
      <c r="B91" s="330" t="s">
        <v>5408</v>
      </c>
      <c r="C91" s="329" t="s">
        <v>5409</v>
      </c>
      <c r="D91" s="329" t="s">
        <v>474</v>
      </c>
      <c r="E91" s="331">
        <v>48</v>
      </c>
      <c r="F91" s="331">
        <v>146880</v>
      </c>
      <c r="G91" s="332">
        <v>54.345999999999997</v>
      </c>
      <c r="H91" s="331">
        <v>22399.200000000001</v>
      </c>
      <c r="I91" s="331">
        <v>8612.4920000000002</v>
      </c>
      <c r="J91" s="331"/>
      <c r="K91" s="331">
        <f t="shared" si="8"/>
        <v>8612.4920000000002</v>
      </c>
      <c r="L91" s="363" t="str">
        <f t="shared" si="9"/>
        <v>PFMARGF3040500B09A</v>
      </c>
      <c r="P91" s="328">
        <f t="shared" si="10"/>
        <v>8612.4920000000002</v>
      </c>
      <c r="Q91" s="333">
        <f t="shared" si="11"/>
        <v>15.245424291938997</v>
      </c>
      <c r="R91" s="333">
        <f t="shared" si="12"/>
        <v>0</v>
      </c>
      <c r="S91" s="333">
        <f t="shared" si="13"/>
        <v>15.245424291938997</v>
      </c>
      <c r="T91" s="295">
        <f t="shared" si="14"/>
        <v>5.8636000000000001E-2</v>
      </c>
      <c r="U91" s="295">
        <f t="shared" si="15"/>
        <v>8612.4560000000001</v>
      </c>
    </row>
    <row r="92" spans="1:21" x14ac:dyDescent="0.25">
      <c r="A92" s="329" t="s">
        <v>263</v>
      </c>
      <c r="B92" s="330" t="s">
        <v>5356</v>
      </c>
      <c r="C92" s="329" t="s">
        <v>5357</v>
      </c>
      <c r="D92" s="329" t="s">
        <v>264</v>
      </c>
      <c r="E92" s="331">
        <v>6</v>
      </c>
      <c r="F92" s="331">
        <v>8640</v>
      </c>
      <c r="G92" s="332">
        <v>2.419</v>
      </c>
      <c r="H92" s="331">
        <v>1179.3599999999999</v>
      </c>
      <c r="I92" s="331">
        <v>453.464</v>
      </c>
      <c r="J92" s="331"/>
      <c r="K92" s="331">
        <f t="shared" si="8"/>
        <v>453.464</v>
      </c>
      <c r="L92" s="363" t="str">
        <f t="shared" si="9"/>
        <v>PFCSE821300532P10A</v>
      </c>
      <c r="P92" s="328">
        <f t="shared" si="10"/>
        <v>453.464</v>
      </c>
      <c r="Q92" s="333">
        <f t="shared" si="11"/>
        <v>13.645907407407407</v>
      </c>
      <c r="R92" s="333">
        <f t="shared" si="12"/>
        <v>0</v>
      </c>
      <c r="S92" s="333">
        <f t="shared" si="13"/>
        <v>13.645907407407407</v>
      </c>
      <c r="T92" s="295">
        <f t="shared" si="14"/>
        <v>5.2484000000000003E-2</v>
      </c>
      <c r="U92" s="295">
        <f t="shared" si="15"/>
        <v>453.46199999999999</v>
      </c>
    </row>
    <row r="93" spans="1:21" x14ac:dyDescent="0.25">
      <c r="A93" s="329" t="s">
        <v>271</v>
      </c>
      <c r="B93" s="330" t="s">
        <v>5356</v>
      </c>
      <c r="C93" s="329" t="s">
        <v>5357</v>
      </c>
      <c r="D93" s="329" t="s">
        <v>1676</v>
      </c>
      <c r="E93" s="331">
        <v>280</v>
      </c>
      <c r="F93" s="331">
        <v>641200</v>
      </c>
      <c r="G93" s="332">
        <v>147.476</v>
      </c>
      <c r="H93" s="331">
        <v>56361.5</v>
      </c>
      <c r="I93" s="331">
        <v>21670.993999999999</v>
      </c>
      <c r="J93" s="331"/>
      <c r="K93" s="331">
        <f t="shared" si="8"/>
        <v>21670.993999999999</v>
      </c>
      <c r="L93" s="363" t="str">
        <f t="shared" si="9"/>
        <v>PFDORGF3040250B04A</v>
      </c>
      <c r="P93" s="328">
        <f t="shared" si="10"/>
        <v>21670.993999999999</v>
      </c>
      <c r="Q93" s="333">
        <f t="shared" si="11"/>
        <v>8.7873650031191506</v>
      </c>
      <c r="R93" s="333">
        <f t="shared" si="12"/>
        <v>0</v>
      </c>
      <c r="S93" s="333">
        <f t="shared" si="13"/>
        <v>8.7873650031191506</v>
      </c>
      <c r="T93" s="295">
        <f t="shared" si="14"/>
        <v>3.3798000000000002E-2</v>
      </c>
      <c r="U93" s="295">
        <f t="shared" si="15"/>
        <v>21671.277999999998</v>
      </c>
    </row>
    <row r="94" spans="1:21" x14ac:dyDescent="0.25">
      <c r="A94" s="329" t="s">
        <v>277</v>
      </c>
      <c r="B94" s="330" t="s">
        <v>5356</v>
      </c>
      <c r="C94" s="329" t="s">
        <v>5357</v>
      </c>
      <c r="D94" s="329" t="s">
        <v>278</v>
      </c>
      <c r="E94" s="331">
        <v>3</v>
      </c>
      <c r="F94" s="331">
        <v>15552</v>
      </c>
      <c r="G94" s="332">
        <v>3.577</v>
      </c>
      <c r="H94" s="331">
        <v>1312.59</v>
      </c>
      <c r="I94" s="331">
        <v>504.69099999999997</v>
      </c>
      <c r="J94" s="331"/>
      <c r="K94" s="331">
        <f t="shared" si="8"/>
        <v>504.69099999999997</v>
      </c>
      <c r="L94" s="363" t="str">
        <f t="shared" si="9"/>
        <v>PFDORGF3040250B09A</v>
      </c>
      <c r="P94" s="328">
        <f t="shared" si="10"/>
        <v>504.69099999999997</v>
      </c>
      <c r="Q94" s="333">
        <f t="shared" si="11"/>
        <v>8.4374781378600829</v>
      </c>
      <c r="R94" s="333">
        <f t="shared" si="12"/>
        <v>0</v>
      </c>
      <c r="S94" s="333">
        <f t="shared" si="13"/>
        <v>8.4374781378600829</v>
      </c>
      <c r="T94" s="295">
        <f t="shared" si="14"/>
        <v>3.2452000000000002E-2</v>
      </c>
      <c r="U94" s="295">
        <f t="shared" si="15"/>
        <v>504.69400000000002</v>
      </c>
    </row>
    <row r="95" spans="1:21" x14ac:dyDescent="0.25">
      <c r="A95" s="329" t="s">
        <v>279</v>
      </c>
      <c r="B95" s="330" t="s">
        <v>5356</v>
      </c>
      <c r="C95" s="329" t="s">
        <v>5357</v>
      </c>
      <c r="D95" s="329" t="s">
        <v>280</v>
      </c>
      <c r="E95" s="331">
        <v>94</v>
      </c>
      <c r="F95" s="331">
        <v>487296</v>
      </c>
      <c r="G95" s="332">
        <v>112.078</v>
      </c>
      <c r="H95" s="331">
        <v>41127.78</v>
      </c>
      <c r="I95" s="331">
        <v>15813.630999999999</v>
      </c>
      <c r="J95" s="331"/>
      <c r="K95" s="331">
        <f t="shared" si="8"/>
        <v>15813.630999999999</v>
      </c>
      <c r="L95" s="363" t="str">
        <f t="shared" si="9"/>
        <v>PFDORGF3040250B09B</v>
      </c>
      <c r="P95" s="328">
        <f t="shared" si="10"/>
        <v>15813.630999999999</v>
      </c>
      <c r="Q95" s="333">
        <f t="shared" si="11"/>
        <v>8.4374672888757534</v>
      </c>
      <c r="R95" s="333">
        <f t="shared" si="12"/>
        <v>0</v>
      </c>
      <c r="S95" s="333">
        <f t="shared" si="13"/>
        <v>8.4374672888757534</v>
      </c>
      <c r="T95" s="295">
        <f t="shared" si="14"/>
        <v>3.2452000000000002E-2</v>
      </c>
      <c r="U95" s="295">
        <f t="shared" si="15"/>
        <v>15813.73</v>
      </c>
    </row>
    <row r="96" spans="1:21" x14ac:dyDescent="0.25">
      <c r="A96" s="329" t="s">
        <v>281</v>
      </c>
      <c r="B96" s="330" t="s">
        <v>5356</v>
      </c>
      <c r="C96" s="329" t="s">
        <v>5357</v>
      </c>
      <c r="D96" s="329" t="s">
        <v>282</v>
      </c>
      <c r="E96" s="331">
        <v>156</v>
      </c>
      <c r="F96" s="331">
        <v>225264</v>
      </c>
      <c r="G96" s="332">
        <v>85.6</v>
      </c>
      <c r="H96" s="331">
        <v>33158.86</v>
      </c>
      <c r="I96" s="331">
        <v>12749.581</v>
      </c>
      <c r="J96" s="331"/>
      <c r="K96" s="331">
        <f t="shared" si="8"/>
        <v>12749.581</v>
      </c>
      <c r="L96" s="363" t="str">
        <f t="shared" si="9"/>
        <v>PFDORGF3040500B04C</v>
      </c>
      <c r="P96" s="328">
        <f t="shared" si="10"/>
        <v>12749.581</v>
      </c>
      <c r="Q96" s="333">
        <f t="shared" si="11"/>
        <v>14.715582871652817</v>
      </c>
      <c r="R96" s="333">
        <f t="shared" si="12"/>
        <v>0</v>
      </c>
      <c r="S96" s="333">
        <f t="shared" si="13"/>
        <v>14.715582871652817</v>
      </c>
      <c r="T96" s="295">
        <f t="shared" si="14"/>
        <v>5.6598000000000002E-2</v>
      </c>
      <c r="U96" s="295">
        <f t="shared" si="15"/>
        <v>12749.492</v>
      </c>
    </row>
    <row r="97" spans="1:69" x14ac:dyDescent="0.25">
      <c r="A97" s="329" t="s">
        <v>285</v>
      </c>
      <c r="B97" s="330" t="s">
        <v>5356</v>
      </c>
      <c r="C97" s="329" t="s">
        <v>5357</v>
      </c>
      <c r="D97" s="329" t="s">
        <v>286</v>
      </c>
      <c r="E97" s="331">
        <v>7</v>
      </c>
      <c r="F97" s="331">
        <v>20216</v>
      </c>
      <c r="G97" s="332">
        <v>7.6820000000000004</v>
      </c>
      <c r="H97" s="331">
        <v>2818.11</v>
      </c>
      <c r="I97" s="331">
        <v>1083.5630000000001</v>
      </c>
      <c r="J97" s="331"/>
      <c r="K97" s="331">
        <f t="shared" si="8"/>
        <v>1083.5630000000001</v>
      </c>
      <c r="L97" s="363" t="str">
        <f t="shared" si="9"/>
        <v>PFDORGF3040500B08A</v>
      </c>
      <c r="P97" s="328">
        <f t="shared" si="10"/>
        <v>1083.5630000000001</v>
      </c>
      <c r="Q97" s="333">
        <f t="shared" si="11"/>
        <v>13.935812227938268</v>
      </c>
      <c r="R97" s="333">
        <f t="shared" si="12"/>
        <v>0</v>
      </c>
      <c r="S97" s="333">
        <f t="shared" si="13"/>
        <v>13.935812227938268</v>
      </c>
      <c r="T97" s="295">
        <f t="shared" si="14"/>
        <v>5.3599000000000001E-2</v>
      </c>
      <c r="U97" s="295">
        <f t="shared" si="15"/>
        <v>1083.557</v>
      </c>
    </row>
    <row r="98" spans="1:69" x14ac:dyDescent="0.25">
      <c r="A98" s="329" t="s">
        <v>287</v>
      </c>
      <c r="B98" s="330" t="s">
        <v>5356</v>
      </c>
      <c r="C98" s="329" t="s">
        <v>5357</v>
      </c>
      <c r="D98" s="329" t="s">
        <v>288</v>
      </c>
      <c r="E98" s="331">
        <v>63</v>
      </c>
      <c r="F98" s="331">
        <v>181944</v>
      </c>
      <c r="G98" s="332">
        <v>69.138999999999996</v>
      </c>
      <c r="H98" s="331">
        <v>25362.99</v>
      </c>
      <c r="I98" s="331">
        <v>9752.07</v>
      </c>
      <c r="J98" s="331"/>
      <c r="K98" s="331">
        <f t="shared" si="8"/>
        <v>9752.07</v>
      </c>
      <c r="L98" s="363" t="str">
        <f t="shared" si="9"/>
        <v>PFDORGF3040500B08B</v>
      </c>
      <c r="P98" s="328">
        <f t="shared" si="10"/>
        <v>9752.07</v>
      </c>
      <c r="Q98" s="333">
        <f t="shared" si="11"/>
        <v>13.93581651497164</v>
      </c>
      <c r="R98" s="333">
        <f t="shared" si="12"/>
        <v>0</v>
      </c>
      <c r="S98" s="333">
        <f t="shared" si="13"/>
        <v>13.93581651497164</v>
      </c>
      <c r="T98" s="295">
        <f t="shared" si="14"/>
        <v>5.3599000000000001E-2</v>
      </c>
      <c r="U98" s="295">
        <f t="shared" si="15"/>
        <v>9752.0159999999996</v>
      </c>
    </row>
    <row r="99" spans="1:69" s="327" customFormat="1" x14ac:dyDescent="0.25">
      <c r="A99" s="329" t="s">
        <v>303</v>
      </c>
      <c r="B99" s="330" t="s">
        <v>5356</v>
      </c>
      <c r="C99" s="329" t="s">
        <v>5357</v>
      </c>
      <c r="D99" s="329" t="s">
        <v>304</v>
      </c>
      <c r="E99" s="331">
        <v>42</v>
      </c>
      <c r="F99" s="331">
        <v>58212</v>
      </c>
      <c r="G99" s="335">
        <v>21.538</v>
      </c>
      <c r="H99" s="335">
        <v>8720.16</v>
      </c>
      <c r="I99" s="335">
        <v>3352.902</v>
      </c>
      <c r="J99" s="335"/>
      <c r="K99" s="331">
        <f t="shared" si="8"/>
        <v>3352.902</v>
      </c>
      <c r="L99" s="363" t="str">
        <f t="shared" si="9"/>
        <v>PFGLN28GUA0375B06A</v>
      </c>
      <c r="M99" s="295"/>
      <c r="P99" s="328">
        <f t="shared" si="10"/>
        <v>3352.902</v>
      </c>
      <c r="Q99" s="333">
        <f t="shared" si="11"/>
        <v>14.975512265512267</v>
      </c>
      <c r="R99" s="333">
        <f t="shared" si="12"/>
        <v>0</v>
      </c>
      <c r="S99" s="333">
        <f t="shared" si="13"/>
        <v>14.975512265512267</v>
      </c>
      <c r="T99" s="295">
        <f t="shared" si="14"/>
        <v>5.7598000000000003E-2</v>
      </c>
      <c r="U99" s="295">
        <f t="shared" si="15"/>
        <v>3352.895</v>
      </c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295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295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</row>
    <row r="100" spans="1:69" s="327" customFormat="1" x14ac:dyDescent="0.25">
      <c r="A100" s="329" t="s">
        <v>335</v>
      </c>
      <c r="B100" s="330" t="s">
        <v>5356</v>
      </c>
      <c r="C100" s="329" t="s">
        <v>5357</v>
      </c>
      <c r="D100" s="329" t="s">
        <v>1813</v>
      </c>
      <c r="E100" s="331">
        <v>1078</v>
      </c>
      <c r="F100" s="331">
        <v>10532060</v>
      </c>
      <c r="G100" s="335">
        <v>1295.443</v>
      </c>
      <c r="H100" s="335">
        <v>527755.91</v>
      </c>
      <c r="I100" s="335">
        <v>202922.16099999999</v>
      </c>
      <c r="J100" s="335"/>
      <c r="K100" s="331">
        <f t="shared" si="8"/>
        <v>202922.16099999999</v>
      </c>
      <c r="L100" s="363" t="str">
        <f t="shared" si="9"/>
        <v>PFHOTHSSPL0088B10A</v>
      </c>
      <c r="M100" s="295"/>
      <c r="P100" s="328">
        <f t="shared" si="10"/>
        <v>202922.16099999999</v>
      </c>
      <c r="Q100" s="333">
        <f t="shared" si="11"/>
        <v>5.0094437232602163</v>
      </c>
      <c r="R100" s="333">
        <f t="shared" si="12"/>
        <v>0</v>
      </c>
      <c r="S100" s="333">
        <f t="shared" si="13"/>
        <v>5.0094437232602163</v>
      </c>
      <c r="T100" s="295">
        <f t="shared" si="14"/>
        <v>1.9266999999999999E-2</v>
      </c>
      <c r="U100" s="295">
        <f t="shared" si="15"/>
        <v>202921.2</v>
      </c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295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295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</row>
    <row r="101" spans="1:69" s="327" customFormat="1" x14ac:dyDescent="0.25">
      <c r="A101" s="329" t="s">
        <v>337</v>
      </c>
      <c r="B101" s="330" t="s">
        <v>5356</v>
      </c>
      <c r="C101" s="329" t="s">
        <v>5357</v>
      </c>
      <c r="D101" s="329" t="s">
        <v>1812</v>
      </c>
      <c r="E101" s="331">
        <v>188</v>
      </c>
      <c r="F101" s="331">
        <v>1836760</v>
      </c>
      <c r="G101" s="335">
        <v>225.92099999999999</v>
      </c>
      <c r="H101" s="335">
        <v>88668.61</v>
      </c>
      <c r="I101" s="335">
        <v>34093.08</v>
      </c>
      <c r="J101" s="335"/>
      <c r="K101" s="331">
        <f t="shared" si="8"/>
        <v>34093.08</v>
      </c>
      <c r="L101" s="363" t="str">
        <f t="shared" si="9"/>
        <v>PFHOTHSSPL0088B10B</v>
      </c>
      <c r="M101" s="295"/>
      <c r="P101" s="328">
        <f t="shared" si="10"/>
        <v>34093.08</v>
      </c>
      <c r="Q101" s="333">
        <f t="shared" si="11"/>
        <v>4.8259983884666475</v>
      </c>
      <c r="R101" s="333">
        <f t="shared" si="12"/>
        <v>0</v>
      </c>
      <c r="S101" s="333">
        <f t="shared" si="13"/>
        <v>4.8259983884666475</v>
      </c>
      <c r="T101" s="295">
        <f t="shared" si="14"/>
        <v>1.8561999999999999E-2</v>
      </c>
      <c r="U101" s="295">
        <f t="shared" si="15"/>
        <v>34093.938999999998</v>
      </c>
      <c r="V101" s="295"/>
      <c r="W101" s="295"/>
      <c r="X101" s="295"/>
      <c r="Y101" s="295"/>
      <c r="Z101" s="295"/>
      <c r="AA101" s="295"/>
      <c r="AB101" s="295"/>
      <c r="AC101" s="295"/>
      <c r="AD101" s="295"/>
      <c r="AE101" s="295"/>
      <c r="AF101" s="295"/>
      <c r="AG101" s="295"/>
      <c r="AH101" s="295"/>
      <c r="AI101" s="295"/>
      <c r="AJ101" s="295"/>
      <c r="AK101" s="295"/>
      <c r="AL101" s="295"/>
      <c r="AM101" s="295"/>
      <c r="AN101" s="295"/>
      <c r="AO101" s="295"/>
      <c r="AP101" s="295"/>
      <c r="AQ101" s="295"/>
      <c r="AR101" s="295"/>
      <c r="AS101" s="295"/>
      <c r="AT101" s="295"/>
      <c r="AU101" s="295"/>
      <c r="AV101" s="295"/>
      <c r="AW101" s="295"/>
      <c r="AX101" s="295"/>
      <c r="AY101" s="295"/>
      <c r="AZ101" s="295"/>
      <c r="BA101" s="295"/>
      <c r="BB101" s="295"/>
      <c r="BC101" s="295"/>
      <c r="BD101" s="295"/>
      <c r="BE101" s="295"/>
      <c r="BF101" s="295"/>
      <c r="BG101" s="295"/>
      <c r="BH101" s="295"/>
      <c r="BI101" s="295"/>
      <c r="BJ101" s="295"/>
      <c r="BK101" s="295"/>
      <c r="BL101" s="295"/>
      <c r="BM101" s="295"/>
      <c r="BN101" s="295"/>
      <c r="BO101" s="295"/>
      <c r="BP101" s="295"/>
      <c r="BQ101" s="295"/>
    </row>
    <row r="102" spans="1:69" s="327" customFormat="1" x14ac:dyDescent="0.25">
      <c r="A102" s="329" t="s">
        <v>349</v>
      </c>
      <c r="B102" s="330" t="s">
        <v>5356</v>
      </c>
      <c r="C102" s="329" t="s">
        <v>5357</v>
      </c>
      <c r="D102" s="329" t="s">
        <v>1816</v>
      </c>
      <c r="E102" s="331">
        <v>303</v>
      </c>
      <c r="F102" s="331">
        <v>2960310</v>
      </c>
      <c r="G102" s="335">
        <v>370.03899999999999</v>
      </c>
      <c r="H102" s="335">
        <v>142446.60999999999</v>
      </c>
      <c r="I102" s="335">
        <v>54770.722999999998</v>
      </c>
      <c r="J102" s="335"/>
      <c r="K102" s="331">
        <f t="shared" si="8"/>
        <v>54770.722999999998</v>
      </c>
      <c r="L102" s="363" t="str">
        <f t="shared" si="9"/>
        <v>PFHOTHSSPW0088B10A</v>
      </c>
      <c r="M102" s="295"/>
      <c r="P102" s="328">
        <f t="shared" si="10"/>
        <v>54770.722999999998</v>
      </c>
      <c r="Q102" s="333">
        <f t="shared" si="11"/>
        <v>4.8104380892541663</v>
      </c>
      <c r="R102" s="333">
        <f t="shared" si="12"/>
        <v>0</v>
      </c>
      <c r="S102" s="333">
        <f t="shared" si="13"/>
        <v>4.8104380892541663</v>
      </c>
      <c r="T102" s="295">
        <f t="shared" si="14"/>
        <v>1.8502000000000001E-2</v>
      </c>
      <c r="U102" s="295">
        <f t="shared" si="15"/>
        <v>54771.656000000003</v>
      </c>
      <c r="V102" s="295"/>
      <c r="W102" s="295"/>
      <c r="X102" s="295"/>
      <c r="Y102" s="295"/>
      <c r="Z102" s="295"/>
      <c r="AA102" s="295"/>
      <c r="AB102" s="295"/>
      <c r="AC102" s="295"/>
      <c r="AD102" s="295"/>
      <c r="AE102" s="295"/>
      <c r="AF102" s="295"/>
      <c r="AG102" s="295"/>
      <c r="AH102" s="295"/>
      <c r="AI102" s="295"/>
      <c r="AJ102" s="295"/>
      <c r="AK102" s="295"/>
      <c r="AL102" s="295"/>
      <c r="AM102" s="295"/>
      <c r="AN102" s="295"/>
      <c r="AO102" s="295"/>
      <c r="AP102" s="295"/>
      <c r="AQ102" s="295"/>
      <c r="AR102" s="295"/>
      <c r="AS102" s="295"/>
      <c r="AT102" s="295"/>
      <c r="AU102" s="295"/>
      <c r="AV102" s="295"/>
      <c r="AW102" s="295"/>
      <c r="AX102" s="295"/>
      <c r="AY102" s="295"/>
      <c r="AZ102" s="295"/>
      <c r="BA102" s="295"/>
      <c r="BB102" s="295"/>
      <c r="BC102" s="295"/>
      <c r="BD102" s="295"/>
      <c r="BE102" s="295"/>
      <c r="BF102" s="295"/>
      <c r="BG102" s="295"/>
      <c r="BH102" s="295"/>
      <c r="BI102" s="295"/>
      <c r="BJ102" s="295"/>
      <c r="BK102" s="295"/>
      <c r="BL102" s="295"/>
      <c r="BM102" s="295"/>
      <c r="BN102" s="295"/>
      <c r="BO102" s="295"/>
      <c r="BP102" s="295"/>
      <c r="BQ102" s="295"/>
    </row>
    <row r="103" spans="1:69" s="327" customFormat="1" x14ac:dyDescent="0.25">
      <c r="A103" s="329" t="s">
        <v>353</v>
      </c>
      <c r="B103" s="330" t="s">
        <v>5356</v>
      </c>
      <c r="C103" s="329" t="s">
        <v>5357</v>
      </c>
      <c r="D103" s="329" t="s">
        <v>1716</v>
      </c>
      <c r="E103" s="331">
        <v>223</v>
      </c>
      <c r="F103" s="331">
        <v>1410921</v>
      </c>
      <c r="G103" s="335">
        <v>211.63800000000001</v>
      </c>
      <c r="H103" s="335">
        <v>99618.63</v>
      </c>
      <c r="I103" s="335">
        <v>38303.362999999998</v>
      </c>
      <c r="J103" s="335"/>
      <c r="K103" s="331">
        <f t="shared" si="8"/>
        <v>38303.362999999998</v>
      </c>
      <c r="L103" s="363" t="str">
        <f t="shared" si="9"/>
        <v>PFJAR581360263P19A</v>
      </c>
      <c r="M103" s="295"/>
      <c r="P103" s="328">
        <f t="shared" si="10"/>
        <v>38303.362999999998</v>
      </c>
      <c r="Q103" s="333">
        <f t="shared" si="11"/>
        <v>7.0584209746683193</v>
      </c>
      <c r="R103" s="333">
        <f t="shared" si="12"/>
        <v>0</v>
      </c>
      <c r="S103" s="333">
        <f t="shared" si="13"/>
        <v>7.0584209746683193</v>
      </c>
      <c r="T103" s="295">
        <f t="shared" si="14"/>
        <v>2.7147999999999999E-2</v>
      </c>
      <c r="U103" s="295">
        <f t="shared" si="15"/>
        <v>38303.682999999997</v>
      </c>
      <c r="V103" s="295"/>
      <c r="W103" s="295"/>
      <c r="X103" s="295"/>
      <c r="Y103" s="295"/>
      <c r="Z103" s="295"/>
      <c r="AA103" s="295"/>
      <c r="AB103" s="295"/>
      <c r="AC103" s="295"/>
      <c r="AD103" s="295"/>
      <c r="AE103" s="295"/>
      <c r="AF103" s="295"/>
      <c r="AG103" s="295"/>
      <c r="AH103" s="295"/>
      <c r="AI103" s="295"/>
      <c r="AJ103" s="295"/>
      <c r="AK103" s="295"/>
      <c r="AL103" s="295"/>
      <c r="AM103" s="295"/>
      <c r="AN103" s="295"/>
      <c r="AO103" s="295"/>
      <c r="AP103" s="295"/>
      <c r="AQ103" s="295"/>
      <c r="AR103" s="295"/>
      <c r="AS103" s="295"/>
      <c r="AT103" s="295"/>
      <c r="AU103" s="295"/>
      <c r="AV103" s="295"/>
      <c r="AW103" s="295"/>
      <c r="AX103" s="295"/>
      <c r="AY103" s="295"/>
      <c r="AZ103" s="295"/>
      <c r="BA103" s="295"/>
      <c r="BB103" s="295"/>
      <c r="BC103" s="295"/>
      <c r="BD103" s="295"/>
      <c r="BE103" s="295"/>
      <c r="BF103" s="295"/>
      <c r="BG103" s="295"/>
      <c r="BH103" s="295"/>
      <c r="BI103" s="295"/>
      <c r="BJ103" s="295"/>
      <c r="BK103" s="295"/>
      <c r="BL103" s="295"/>
      <c r="BM103" s="295"/>
      <c r="BN103" s="295"/>
      <c r="BO103" s="295"/>
      <c r="BP103" s="295"/>
      <c r="BQ103" s="295"/>
    </row>
    <row r="104" spans="1:69" s="327" customFormat="1" x14ac:dyDescent="0.25">
      <c r="A104" s="329" t="s">
        <v>355</v>
      </c>
      <c r="B104" s="330" t="s">
        <v>5356</v>
      </c>
      <c r="C104" s="329" t="s">
        <v>5357</v>
      </c>
      <c r="D104" s="329" t="s">
        <v>1715</v>
      </c>
      <c r="E104" s="331">
        <v>90</v>
      </c>
      <c r="F104" s="331">
        <v>569430</v>
      </c>
      <c r="G104" s="335">
        <v>85.415000000000006</v>
      </c>
      <c r="H104" s="335">
        <v>40429.53</v>
      </c>
      <c r="I104" s="335">
        <v>15545.154</v>
      </c>
      <c r="J104" s="335"/>
      <c r="K104" s="331">
        <f t="shared" si="8"/>
        <v>15545.154</v>
      </c>
      <c r="L104" s="363" t="str">
        <f t="shared" si="9"/>
        <v>PFJAR581360263P19B</v>
      </c>
      <c r="M104" s="295"/>
      <c r="P104" s="328">
        <f t="shared" si="10"/>
        <v>15545.154</v>
      </c>
      <c r="Q104" s="333">
        <f t="shared" si="11"/>
        <v>7.0978698698698697</v>
      </c>
      <c r="R104" s="333">
        <f t="shared" si="12"/>
        <v>0</v>
      </c>
      <c r="S104" s="333">
        <f t="shared" si="13"/>
        <v>7.0978698698698697</v>
      </c>
      <c r="T104" s="295">
        <f t="shared" si="14"/>
        <v>2.7299E-2</v>
      </c>
      <c r="U104" s="295">
        <f t="shared" si="15"/>
        <v>15544.87</v>
      </c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295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295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</row>
    <row r="105" spans="1:69" s="327" customFormat="1" x14ac:dyDescent="0.25">
      <c r="A105" s="329" t="s">
        <v>371</v>
      </c>
      <c r="B105" s="330" t="s">
        <v>5356</v>
      </c>
      <c r="C105" s="329" t="s">
        <v>5357</v>
      </c>
      <c r="D105" s="329" t="s">
        <v>372</v>
      </c>
      <c r="E105" s="331">
        <v>50</v>
      </c>
      <c r="F105" s="331">
        <v>243200</v>
      </c>
      <c r="G105" s="335">
        <v>38.911999999999999</v>
      </c>
      <c r="H105" s="335">
        <v>18410.240000000002</v>
      </c>
      <c r="I105" s="335">
        <v>7078.7370000000001</v>
      </c>
      <c r="J105" s="335"/>
      <c r="K105" s="331">
        <f t="shared" si="8"/>
        <v>7078.7370000000001</v>
      </c>
      <c r="L105" s="363" t="str">
        <f t="shared" si="9"/>
        <v>PFJAR631380370P19B</v>
      </c>
      <c r="M105" s="295"/>
      <c r="P105" s="328">
        <f t="shared" si="10"/>
        <v>7078.7370000000001</v>
      </c>
      <c r="Q105" s="333">
        <f t="shared" si="11"/>
        <v>7.5677287006578959</v>
      </c>
      <c r="R105" s="333">
        <f t="shared" si="12"/>
        <v>0</v>
      </c>
      <c r="S105" s="333">
        <f t="shared" si="13"/>
        <v>7.5677287006578959</v>
      </c>
      <c r="T105" s="295">
        <f t="shared" si="14"/>
        <v>2.9107000000000001E-2</v>
      </c>
      <c r="U105" s="295">
        <f t="shared" si="15"/>
        <v>7078.8220000000001</v>
      </c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295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295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</row>
    <row r="106" spans="1:69" s="327" customFormat="1" x14ac:dyDescent="0.25">
      <c r="A106" s="329" t="s">
        <v>379</v>
      </c>
      <c r="B106" s="330" t="s">
        <v>5356</v>
      </c>
      <c r="C106" s="329" t="s">
        <v>5357</v>
      </c>
      <c r="D106" s="329" t="s">
        <v>1740</v>
      </c>
      <c r="E106" s="331">
        <v>148</v>
      </c>
      <c r="F106" s="331">
        <v>420616</v>
      </c>
      <c r="G106" s="335">
        <v>105.154</v>
      </c>
      <c r="H106" s="335">
        <v>48124.72</v>
      </c>
      <c r="I106" s="335">
        <v>18503.956999999999</v>
      </c>
      <c r="J106" s="335"/>
      <c r="K106" s="331">
        <f t="shared" si="8"/>
        <v>18503.956999999999</v>
      </c>
      <c r="L106" s="363" t="str">
        <f t="shared" si="9"/>
        <v>PFJAR631380526P14A</v>
      </c>
      <c r="M106" s="295"/>
      <c r="P106" s="328">
        <f t="shared" si="10"/>
        <v>18503.956999999999</v>
      </c>
      <c r="Q106" s="333">
        <f t="shared" si="11"/>
        <v>11.438054710234514</v>
      </c>
      <c r="R106" s="333">
        <f t="shared" si="12"/>
        <v>0</v>
      </c>
      <c r="S106" s="333">
        <f t="shared" si="13"/>
        <v>11.438054710234514</v>
      </c>
      <c r="T106" s="295">
        <f t="shared" si="14"/>
        <v>4.3992999999999997E-2</v>
      </c>
      <c r="U106" s="295">
        <f t="shared" si="15"/>
        <v>18504.16</v>
      </c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295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</row>
    <row r="107" spans="1:69" s="327" customFormat="1" x14ac:dyDescent="0.25">
      <c r="A107" s="329" t="s">
        <v>387</v>
      </c>
      <c r="B107" s="330" t="s">
        <v>5356</v>
      </c>
      <c r="C107" s="329" t="s">
        <v>5357</v>
      </c>
      <c r="D107" s="329" t="s">
        <v>1749</v>
      </c>
      <c r="E107" s="331">
        <v>394</v>
      </c>
      <c r="F107" s="331">
        <v>619762</v>
      </c>
      <c r="G107" s="335">
        <v>226.21299999999999</v>
      </c>
      <c r="H107" s="335">
        <v>97834.3</v>
      </c>
      <c r="I107" s="335">
        <v>37617.286999999997</v>
      </c>
      <c r="J107" s="335"/>
      <c r="K107" s="331">
        <f t="shared" si="8"/>
        <v>37617.286999999997</v>
      </c>
      <c r="L107" s="363" t="str">
        <f t="shared" si="9"/>
        <v>PFJAR661380971P13A</v>
      </c>
      <c r="M107" s="295"/>
      <c r="P107" s="328">
        <f t="shared" si="10"/>
        <v>37617.286999999997</v>
      </c>
      <c r="Q107" s="333">
        <f t="shared" si="11"/>
        <v>15.781049209212567</v>
      </c>
      <c r="R107" s="333">
        <f t="shared" si="12"/>
        <v>0</v>
      </c>
      <c r="S107" s="333">
        <f t="shared" si="13"/>
        <v>15.781049209212567</v>
      </c>
      <c r="T107" s="295">
        <f t="shared" si="14"/>
        <v>6.0696E-2</v>
      </c>
      <c r="U107" s="295">
        <f t="shared" si="15"/>
        <v>37617.074000000001</v>
      </c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  <c r="AL107" s="295"/>
      <c r="AM107" s="295"/>
      <c r="AN107" s="295"/>
      <c r="AO107" s="295"/>
      <c r="AP107" s="295"/>
      <c r="AQ107" s="295"/>
      <c r="AR107" s="295"/>
      <c r="AS107" s="295"/>
      <c r="AT107" s="295"/>
      <c r="AU107" s="295"/>
      <c r="AV107" s="295"/>
      <c r="AW107" s="295"/>
      <c r="AX107" s="295"/>
      <c r="AY107" s="295"/>
      <c r="AZ107" s="295"/>
      <c r="BA107" s="295"/>
      <c r="BB107" s="295"/>
      <c r="BC107" s="295"/>
      <c r="BD107" s="295"/>
      <c r="BE107" s="295"/>
      <c r="BF107" s="295"/>
      <c r="BG107" s="295"/>
      <c r="BH107" s="295"/>
      <c r="BI107" s="295"/>
      <c r="BJ107" s="295"/>
      <c r="BK107" s="295"/>
      <c r="BL107" s="295"/>
      <c r="BM107" s="295"/>
      <c r="BN107" s="295"/>
      <c r="BO107" s="295"/>
      <c r="BP107" s="295"/>
      <c r="BQ107" s="295"/>
    </row>
    <row r="108" spans="1:69" s="327" customFormat="1" x14ac:dyDescent="0.25">
      <c r="A108" s="329" t="s">
        <v>391</v>
      </c>
      <c r="B108" s="330" t="s">
        <v>5356</v>
      </c>
      <c r="C108" s="329" t="s">
        <v>5357</v>
      </c>
      <c r="D108" s="329" t="s">
        <v>392</v>
      </c>
      <c r="E108" s="331">
        <v>104</v>
      </c>
      <c r="F108" s="331">
        <v>163592</v>
      </c>
      <c r="G108" s="335">
        <v>59.710999999999999</v>
      </c>
      <c r="H108" s="335">
        <v>26011.14</v>
      </c>
      <c r="I108" s="335">
        <v>10001.284</v>
      </c>
      <c r="J108" s="335"/>
      <c r="K108" s="331">
        <f t="shared" si="8"/>
        <v>10001.284</v>
      </c>
      <c r="L108" s="363" t="str">
        <f t="shared" si="9"/>
        <v>PFJAR661380971P13E</v>
      </c>
      <c r="M108" s="295"/>
      <c r="P108" s="328">
        <f t="shared" si="10"/>
        <v>10001.284</v>
      </c>
      <c r="Q108" s="333">
        <f t="shared" si="11"/>
        <v>15.89523839796567</v>
      </c>
      <c r="R108" s="333">
        <f t="shared" si="12"/>
        <v>0</v>
      </c>
      <c r="S108" s="333">
        <f t="shared" si="13"/>
        <v>15.89523839796567</v>
      </c>
      <c r="T108" s="295">
        <f t="shared" si="14"/>
        <v>6.1136000000000003E-2</v>
      </c>
      <c r="U108" s="295">
        <f t="shared" si="15"/>
        <v>10001.361000000001</v>
      </c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  <c r="AL108" s="295"/>
      <c r="AM108" s="295"/>
      <c r="AN108" s="295"/>
      <c r="AO108" s="295"/>
      <c r="AP108" s="295"/>
      <c r="AQ108" s="295"/>
      <c r="AR108" s="295"/>
      <c r="AS108" s="295"/>
      <c r="AT108" s="295"/>
      <c r="AU108" s="295"/>
      <c r="AV108" s="295"/>
      <c r="AW108" s="295"/>
      <c r="AX108" s="295"/>
      <c r="AY108" s="295"/>
      <c r="AZ108" s="295"/>
      <c r="BA108" s="295"/>
      <c r="BB108" s="295"/>
      <c r="BC108" s="295"/>
      <c r="BD108" s="295"/>
      <c r="BE108" s="295"/>
      <c r="BF108" s="295"/>
      <c r="BG108" s="295"/>
      <c r="BH108" s="295"/>
      <c r="BI108" s="295"/>
      <c r="BJ108" s="295"/>
      <c r="BK108" s="295"/>
      <c r="BL108" s="295"/>
      <c r="BM108" s="295"/>
      <c r="BN108" s="295"/>
      <c r="BO108" s="295"/>
      <c r="BP108" s="295"/>
      <c r="BQ108" s="295"/>
    </row>
    <row r="109" spans="1:69" s="327" customFormat="1" x14ac:dyDescent="0.25">
      <c r="A109" s="329" t="s">
        <v>421</v>
      </c>
      <c r="B109" s="330" t="s">
        <v>5356</v>
      </c>
      <c r="C109" s="329" t="s">
        <v>5357</v>
      </c>
      <c r="D109" s="329" t="s">
        <v>422</v>
      </c>
      <c r="E109" s="331">
        <v>212</v>
      </c>
      <c r="F109" s="331">
        <v>956120</v>
      </c>
      <c r="G109" s="335">
        <v>162.54</v>
      </c>
      <c r="H109" s="335">
        <v>73465.67</v>
      </c>
      <c r="I109" s="335">
        <v>28247.55</v>
      </c>
      <c r="J109" s="335"/>
      <c r="K109" s="331">
        <f t="shared" si="8"/>
        <v>28247.55</v>
      </c>
      <c r="L109" s="363" t="str">
        <f t="shared" si="9"/>
        <v>PFKET301690250N11B</v>
      </c>
      <c r="M109" s="295"/>
      <c r="P109" s="328">
        <f t="shared" si="10"/>
        <v>28247.55</v>
      </c>
      <c r="Q109" s="333">
        <f t="shared" si="11"/>
        <v>7.681423879847717</v>
      </c>
      <c r="R109" s="333">
        <f t="shared" si="12"/>
        <v>0</v>
      </c>
      <c r="S109" s="333">
        <f t="shared" si="13"/>
        <v>7.681423879847717</v>
      </c>
      <c r="T109" s="295">
        <f t="shared" si="14"/>
        <v>2.9544000000000001E-2</v>
      </c>
      <c r="U109" s="295">
        <f t="shared" si="15"/>
        <v>28247.609</v>
      </c>
      <c r="V109" s="295"/>
      <c r="W109" s="295"/>
      <c r="X109" s="295"/>
      <c r="Y109" s="295"/>
      <c r="Z109" s="295"/>
      <c r="AA109" s="295"/>
      <c r="AB109" s="295"/>
      <c r="AC109" s="295"/>
      <c r="AD109" s="295"/>
      <c r="AE109" s="295"/>
      <c r="AF109" s="295"/>
      <c r="AG109" s="295"/>
      <c r="AH109" s="295"/>
      <c r="AI109" s="295"/>
      <c r="AJ109" s="295"/>
      <c r="AK109" s="295"/>
      <c r="AL109" s="295"/>
      <c r="AM109" s="295"/>
      <c r="AN109" s="295"/>
      <c r="AO109" s="295"/>
      <c r="AP109" s="295"/>
      <c r="AQ109" s="295"/>
      <c r="AR109" s="295"/>
      <c r="AS109" s="295"/>
      <c r="AT109" s="295"/>
      <c r="AU109" s="295"/>
      <c r="AV109" s="295"/>
      <c r="AW109" s="295"/>
      <c r="AX109" s="295"/>
      <c r="AY109" s="295"/>
      <c r="AZ109" s="295"/>
      <c r="BA109" s="295"/>
      <c r="BB109" s="295"/>
      <c r="BC109" s="295"/>
      <c r="BD109" s="295"/>
      <c r="BE109" s="295"/>
      <c r="BF109" s="295"/>
      <c r="BG109" s="295"/>
      <c r="BH109" s="295"/>
      <c r="BI109" s="295"/>
      <c r="BJ109" s="295"/>
      <c r="BK109" s="295"/>
      <c r="BL109" s="295"/>
      <c r="BM109" s="295"/>
      <c r="BN109" s="295"/>
      <c r="BO109" s="295"/>
      <c r="BP109" s="295"/>
      <c r="BQ109" s="295"/>
    </row>
    <row r="110" spans="1:69" s="327" customFormat="1" x14ac:dyDescent="0.25">
      <c r="A110" s="329" t="s">
        <v>423</v>
      </c>
      <c r="B110" s="330" t="s">
        <v>5356</v>
      </c>
      <c r="C110" s="329" t="s">
        <v>5357</v>
      </c>
      <c r="D110" s="329" t="s">
        <v>424</v>
      </c>
      <c r="E110" s="331">
        <v>1248</v>
      </c>
      <c r="F110" s="331">
        <v>5628480</v>
      </c>
      <c r="G110" s="335">
        <v>956.84199999999998</v>
      </c>
      <c r="H110" s="335">
        <v>350654.31</v>
      </c>
      <c r="I110" s="335">
        <v>134826.6</v>
      </c>
      <c r="J110" s="335"/>
      <c r="K110" s="331">
        <f t="shared" si="8"/>
        <v>134826.6</v>
      </c>
      <c r="L110" s="363" t="str">
        <f t="shared" si="9"/>
        <v>PFKET301690250N11C</v>
      </c>
      <c r="M110" s="295"/>
      <c r="P110" s="328">
        <f t="shared" si="10"/>
        <v>134826.6</v>
      </c>
      <c r="Q110" s="333">
        <f t="shared" si="11"/>
        <v>6.2281319290465644</v>
      </c>
      <c r="R110" s="333">
        <f t="shared" si="12"/>
        <v>0</v>
      </c>
      <c r="S110" s="333">
        <f t="shared" si="13"/>
        <v>6.2281319290465644</v>
      </c>
      <c r="T110" s="295">
        <f t="shared" si="14"/>
        <v>2.3954E-2</v>
      </c>
      <c r="U110" s="295">
        <f t="shared" si="15"/>
        <v>134824.60999999999</v>
      </c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295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295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</row>
    <row r="111" spans="1:69" s="327" customFormat="1" x14ac:dyDescent="0.25">
      <c r="A111" s="329" t="s">
        <v>453</v>
      </c>
      <c r="B111" s="330" t="s">
        <v>5356</v>
      </c>
      <c r="C111" s="329" t="s">
        <v>5357</v>
      </c>
      <c r="D111" s="329" t="s">
        <v>454</v>
      </c>
      <c r="E111" s="331">
        <v>28</v>
      </c>
      <c r="F111" s="331">
        <v>73500</v>
      </c>
      <c r="G111" s="335">
        <v>16.170000000000002</v>
      </c>
      <c r="H111" s="335">
        <v>6181.35</v>
      </c>
      <c r="I111" s="335">
        <v>2376.7289999999998</v>
      </c>
      <c r="J111" s="335"/>
      <c r="K111" s="331">
        <f t="shared" si="8"/>
        <v>2376.7289999999998</v>
      </c>
      <c r="L111" s="363" t="str">
        <f t="shared" si="9"/>
        <v>PFMARGF3040250B05A</v>
      </c>
      <c r="M111" s="295"/>
      <c r="P111" s="328">
        <f t="shared" si="10"/>
        <v>2376.7289999999998</v>
      </c>
      <c r="Q111" s="333">
        <f t="shared" si="11"/>
        <v>8.4074767346938764</v>
      </c>
      <c r="R111" s="333">
        <f t="shared" si="12"/>
        <v>0</v>
      </c>
      <c r="S111" s="333">
        <f t="shared" si="13"/>
        <v>8.4074767346938764</v>
      </c>
      <c r="T111" s="295">
        <f t="shared" si="14"/>
        <v>3.2335999999999997E-2</v>
      </c>
      <c r="U111" s="295">
        <f t="shared" si="15"/>
        <v>2376.6959999999999</v>
      </c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295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295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</row>
    <row r="112" spans="1:69" s="327" customFormat="1" x14ac:dyDescent="0.25">
      <c r="A112" s="329" t="s">
        <v>459</v>
      </c>
      <c r="B112" s="330" t="s">
        <v>5356</v>
      </c>
      <c r="C112" s="329" t="s">
        <v>5357</v>
      </c>
      <c r="D112" s="329" t="s">
        <v>460</v>
      </c>
      <c r="E112" s="331">
        <v>31</v>
      </c>
      <c r="F112" s="331">
        <v>162750</v>
      </c>
      <c r="G112" s="335">
        <v>35.805</v>
      </c>
      <c r="H112" s="335">
        <v>12173.7</v>
      </c>
      <c r="I112" s="335">
        <v>4680.7879999999996</v>
      </c>
      <c r="J112" s="335"/>
      <c r="K112" s="331">
        <f t="shared" si="8"/>
        <v>4680.7879999999996</v>
      </c>
      <c r="L112" s="363" t="str">
        <f t="shared" si="9"/>
        <v>PFMARGF3040250B10A</v>
      </c>
      <c r="M112" s="295"/>
      <c r="P112" s="328">
        <f t="shared" si="10"/>
        <v>4680.7879999999996</v>
      </c>
      <c r="Q112" s="333">
        <f t="shared" si="11"/>
        <v>7.4777565591397845</v>
      </c>
      <c r="R112" s="333">
        <f t="shared" si="12"/>
        <v>0</v>
      </c>
      <c r="S112" s="333">
        <f t="shared" si="13"/>
        <v>7.4777565591397845</v>
      </c>
      <c r="T112" s="295">
        <f t="shared" si="14"/>
        <v>2.8760999999999998E-2</v>
      </c>
      <c r="U112" s="295">
        <f t="shared" si="15"/>
        <v>4680.8530000000001</v>
      </c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295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295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</row>
    <row r="113" spans="1:69" s="327" customFormat="1" x14ac:dyDescent="0.25">
      <c r="A113" s="329" t="s">
        <v>461</v>
      </c>
      <c r="B113" s="330" t="s">
        <v>5356</v>
      </c>
      <c r="C113" s="329" t="s">
        <v>5357</v>
      </c>
      <c r="D113" s="329" t="s">
        <v>462</v>
      </c>
      <c r="E113" s="331">
        <v>51</v>
      </c>
      <c r="F113" s="331">
        <v>267750</v>
      </c>
      <c r="G113" s="335">
        <v>58.905000000000001</v>
      </c>
      <c r="H113" s="335">
        <v>21634.2</v>
      </c>
      <c r="I113" s="335">
        <v>8318.35</v>
      </c>
      <c r="J113" s="335"/>
      <c r="K113" s="331">
        <f t="shared" si="8"/>
        <v>8318.35</v>
      </c>
      <c r="L113" s="363" t="str">
        <f t="shared" si="9"/>
        <v>PFMARGF3040250B10C</v>
      </c>
      <c r="M113" s="295"/>
      <c r="P113" s="328">
        <f t="shared" si="10"/>
        <v>8318.35</v>
      </c>
      <c r="Q113" s="333">
        <f t="shared" si="11"/>
        <v>8.0775760971055099</v>
      </c>
      <c r="R113" s="333">
        <f t="shared" si="12"/>
        <v>0</v>
      </c>
      <c r="S113" s="333">
        <f t="shared" si="13"/>
        <v>8.0775760971055099</v>
      </c>
      <c r="T113" s="295">
        <f t="shared" si="14"/>
        <v>3.1067999999999998E-2</v>
      </c>
      <c r="U113" s="295">
        <f t="shared" si="15"/>
        <v>8318.4570000000003</v>
      </c>
      <c r="V113" s="295"/>
      <c r="W113" s="295"/>
      <c r="X113" s="295"/>
      <c r="Y113" s="295"/>
      <c r="Z113" s="295"/>
      <c r="AA113" s="295"/>
      <c r="AB113" s="295"/>
      <c r="AC113" s="295"/>
      <c r="AD113" s="295"/>
      <c r="AE113" s="295"/>
      <c r="AF113" s="295"/>
      <c r="AG113" s="295"/>
      <c r="AH113" s="295"/>
      <c r="AI113" s="295"/>
      <c r="AJ113" s="295"/>
      <c r="AK113" s="295"/>
      <c r="AL113" s="295"/>
      <c r="AM113" s="295"/>
      <c r="AN113" s="295"/>
      <c r="AO113" s="295"/>
      <c r="AP113" s="295"/>
      <c r="AQ113" s="295"/>
      <c r="AR113" s="295"/>
      <c r="AS113" s="295"/>
      <c r="AT113" s="295"/>
      <c r="AU113" s="295"/>
      <c r="AV113" s="295"/>
      <c r="AW113" s="295"/>
      <c r="AX113" s="295"/>
      <c r="AY113" s="295"/>
      <c r="AZ113" s="295"/>
      <c r="BA113" s="295"/>
      <c r="BB113" s="295"/>
      <c r="BC113" s="295"/>
      <c r="BD113" s="295"/>
      <c r="BE113" s="295"/>
      <c r="BF113" s="295"/>
      <c r="BG113" s="295"/>
      <c r="BH113" s="295"/>
      <c r="BI113" s="295"/>
      <c r="BJ113" s="295"/>
      <c r="BK113" s="295"/>
      <c r="BL113" s="295"/>
      <c r="BM113" s="295"/>
      <c r="BN113" s="295"/>
      <c r="BO113" s="295"/>
      <c r="BP113" s="295"/>
      <c r="BQ113" s="295"/>
    </row>
    <row r="114" spans="1:69" s="327" customFormat="1" x14ac:dyDescent="0.25">
      <c r="A114" s="329" t="s">
        <v>467</v>
      </c>
      <c r="B114" s="330" t="s">
        <v>5356</v>
      </c>
      <c r="C114" s="329" t="s">
        <v>5357</v>
      </c>
      <c r="D114" s="329" t="s">
        <v>468</v>
      </c>
      <c r="E114" s="331">
        <v>2</v>
      </c>
      <c r="F114" s="331">
        <v>2720</v>
      </c>
      <c r="G114" s="335">
        <v>1.006</v>
      </c>
      <c r="H114" s="335">
        <v>361.76</v>
      </c>
      <c r="I114" s="335">
        <v>139.09700000000001</v>
      </c>
      <c r="J114" s="335"/>
      <c r="K114" s="331">
        <f t="shared" si="8"/>
        <v>139.09700000000001</v>
      </c>
      <c r="L114" s="363" t="str">
        <f t="shared" si="9"/>
        <v>PFMARGF3040500B04A</v>
      </c>
      <c r="M114" s="295"/>
      <c r="P114" s="328">
        <f t="shared" si="10"/>
        <v>139.09700000000001</v>
      </c>
      <c r="Q114" s="333">
        <f t="shared" si="11"/>
        <v>13.296036764705883</v>
      </c>
      <c r="R114" s="333">
        <f t="shared" si="12"/>
        <v>0</v>
      </c>
      <c r="S114" s="333">
        <f t="shared" si="13"/>
        <v>13.296036764705883</v>
      </c>
      <c r="T114" s="295">
        <f t="shared" si="14"/>
        <v>5.1138999999999997E-2</v>
      </c>
      <c r="U114" s="295">
        <f t="shared" si="15"/>
        <v>139.09800000000001</v>
      </c>
      <c r="V114" s="295"/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J114" s="295"/>
      <c r="AK114" s="295"/>
      <c r="AL114" s="295"/>
      <c r="AM114" s="295"/>
      <c r="AN114" s="295"/>
      <c r="AO114" s="295"/>
      <c r="AP114" s="295"/>
      <c r="AQ114" s="295"/>
      <c r="AR114" s="295"/>
      <c r="AS114" s="295"/>
      <c r="AT114" s="295"/>
      <c r="AU114" s="295"/>
      <c r="AV114" s="295"/>
      <c r="AW114" s="295"/>
      <c r="AX114" s="295"/>
      <c r="AY114" s="295"/>
      <c r="AZ114" s="295"/>
      <c r="BA114" s="295"/>
      <c r="BB114" s="295"/>
      <c r="BC114" s="295"/>
      <c r="BD114" s="295"/>
      <c r="BE114" s="295"/>
      <c r="BF114" s="295"/>
      <c r="BG114" s="295"/>
      <c r="BH114" s="295"/>
      <c r="BI114" s="295"/>
      <c r="BJ114" s="295"/>
      <c r="BK114" s="295"/>
      <c r="BL114" s="295"/>
      <c r="BM114" s="295"/>
      <c r="BN114" s="295"/>
      <c r="BO114" s="295"/>
      <c r="BP114" s="295"/>
      <c r="BQ114" s="295"/>
    </row>
    <row r="115" spans="1:69" s="327" customFormat="1" x14ac:dyDescent="0.25">
      <c r="A115" s="329" t="s">
        <v>469</v>
      </c>
      <c r="B115" s="330" t="s">
        <v>5356</v>
      </c>
      <c r="C115" s="329" t="s">
        <v>5357</v>
      </c>
      <c r="D115" s="329" t="s">
        <v>470</v>
      </c>
      <c r="E115" s="331">
        <v>318</v>
      </c>
      <c r="F115" s="331">
        <v>432480</v>
      </c>
      <c r="G115" s="335">
        <v>160.018</v>
      </c>
      <c r="H115" s="335">
        <v>61887.91</v>
      </c>
      <c r="I115" s="335">
        <v>23795.899000000001</v>
      </c>
      <c r="J115" s="335"/>
      <c r="K115" s="331">
        <f t="shared" si="8"/>
        <v>23795.899000000001</v>
      </c>
      <c r="L115" s="363" t="str">
        <f t="shared" si="9"/>
        <v>PFMARGF3040500B04B</v>
      </c>
      <c r="M115" s="295"/>
      <c r="P115" s="328">
        <f t="shared" si="10"/>
        <v>23795.899000000001</v>
      </c>
      <c r="Q115" s="333">
        <f t="shared" si="11"/>
        <v>14.305710645578987</v>
      </c>
      <c r="R115" s="333">
        <f t="shared" si="12"/>
        <v>0</v>
      </c>
      <c r="S115" s="333">
        <f t="shared" si="13"/>
        <v>14.305710645578987</v>
      </c>
      <c r="T115" s="295">
        <f t="shared" si="14"/>
        <v>5.5022000000000001E-2</v>
      </c>
      <c r="U115" s="295">
        <f t="shared" si="15"/>
        <v>23795.915000000001</v>
      </c>
      <c r="V115" s="295"/>
      <c r="W115" s="295"/>
      <c r="X115" s="295"/>
      <c r="Y115" s="295"/>
      <c r="Z115" s="295"/>
      <c r="AA115" s="295"/>
      <c r="AB115" s="295"/>
      <c r="AC115" s="295"/>
      <c r="AD115" s="295"/>
      <c r="AE115" s="295"/>
      <c r="AF115" s="295"/>
      <c r="AG115" s="295"/>
      <c r="AH115" s="295"/>
      <c r="AI115" s="295"/>
      <c r="AJ115" s="295"/>
      <c r="AK115" s="295"/>
      <c r="AL115" s="295"/>
      <c r="AM115" s="295"/>
      <c r="AN115" s="295"/>
      <c r="AO115" s="295"/>
      <c r="AP115" s="295"/>
      <c r="AQ115" s="295"/>
      <c r="AR115" s="295"/>
      <c r="AS115" s="295"/>
      <c r="AT115" s="295"/>
      <c r="AU115" s="295"/>
      <c r="AV115" s="295"/>
      <c r="AW115" s="295"/>
      <c r="AX115" s="295"/>
      <c r="AY115" s="295"/>
      <c r="AZ115" s="295"/>
      <c r="BA115" s="295"/>
      <c r="BB115" s="295"/>
      <c r="BC115" s="295"/>
      <c r="BD115" s="295"/>
      <c r="BE115" s="295"/>
      <c r="BF115" s="295"/>
      <c r="BG115" s="295"/>
      <c r="BH115" s="295"/>
      <c r="BI115" s="295"/>
      <c r="BJ115" s="295"/>
      <c r="BK115" s="295"/>
      <c r="BL115" s="295"/>
      <c r="BM115" s="295"/>
      <c r="BN115" s="295"/>
      <c r="BO115" s="295"/>
      <c r="BP115" s="295"/>
      <c r="BQ115" s="295"/>
    </row>
    <row r="116" spans="1:69" s="327" customFormat="1" x14ac:dyDescent="0.25">
      <c r="A116" s="329" t="s">
        <v>473</v>
      </c>
      <c r="B116" s="330" t="s">
        <v>5356</v>
      </c>
      <c r="C116" s="329" t="s">
        <v>5357</v>
      </c>
      <c r="D116" s="329" t="s">
        <v>474</v>
      </c>
      <c r="E116" s="331">
        <v>5</v>
      </c>
      <c r="F116" s="331">
        <v>15300</v>
      </c>
      <c r="G116" s="335">
        <v>5.6609999999999996</v>
      </c>
      <c r="H116" s="335">
        <v>2079.27</v>
      </c>
      <c r="I116" s="335">
        <v>799.47799999999995</v>
      </c>
      <c r="J116" s="335"/>
      <c r="K116" s="331">
        <f t="shared" si="8"/>
        <v>799.47799999999995</v>
      </c>
      <c r="L116" s="363" t="str">
        <f t="shared" si="9"/>
        <v>PFMARGF3040500B09A</v>
      </c>
      <c r="M116" s="295"/>
      <c r="P116" s="328">
        <f t="shared" si="10"/>
        <v>799.47799999999995</v>
      </c>
      <c r="Q116" s="333">
        <f t="shared" si="11"/>
        <v>13.58590065359477</v>
      </c>
      <c r="R116" s="333">
        <f t="shared" si="12"/>
        <v>0</v>
      </c>
      <c r="S116" s="333">
        <f t="shared" si="13"/>
        <v>13.58590065359477</v>
      </c>
      <c r="T116" s="295">
        <f t="shared" si="14"/>
        <v>5.2253000000000001E-2</v>
      </c>
      <c r="U116" s="295">
        <f t="shared" si="15"/>
        <v>799.471</v>
      </c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295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295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</row>
    <row r="117" spans="1:69" s="327" customFormat="1" x14ac:dyDescent="0.25">
      <c r="A117" s="329" t="s">
        <v>475</v>
      </c>
      <c r="B117" s="330" t="s">
        <v>5356</v>
      </c>
      <c r="C117" s="329" t="s">
        <v>5357</v>
      </c>
      <c r="D117" s="329" t="s">
        <v>476</v>
      </c>
      <c r="E117" s="331">
        <v>86</v>
      </c>
      <c r="F117" s="331">
        <v>263160</v>
      </c>
      <c r="G117" s="335">
        <v>97.369</v>
      </c>
      <c r="H117" s="335">
        <v>35763.449999999997</v>
      </c>
      <c r="I117" s="335">
        <v>13751.046</v>
      </c>
      <c r="J117" s="335"/>
      <c r="K117" s="331">
        <f t="shared" si="8"/>
        <v>13751.046</v>
      </c>
      <c r="L117" s="363" t="str">
        <f t="shared" si="9"/>
        <v>PFMARGF3040500B09B</v>
      </c>
      <c r="M117" s="295"/>
      <c r="P117" s="328">
        <f t="shared" si="10"/>
        <v>13751.046</v>
      </c>
      <c r="Q117" s="333">
        <f t="shared" si="11"/>
        <v>13.585924760601916</v>
      </c>
      <c r="R117" s="333">
        <f t="shared" si="12"/>
        <v>0</v>
      </c>
      <c r="S117" s="333">
        <f t="shared" si="13"/>
        <v>13.585924760601916</v>
      </c>
      <c r="T117" s="295">
        <f t="shared" si="14"/>
        <v>5.2254000000000002E-2</v>
      </c>
      <c r="U117" s="295">
        <f t="shared" si="15"/>
        <v>13751.163</v>
      </c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295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295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</row>
    <row r="118" spans="1:69" s="327" customFormat="1" x14ac:dyDescent="0.25">
      <c r="A118" s="329" t="s">
        <v>501</v>
      </c>
      <c r="B118" s="330" t="s">
        <v>5356</v>
      </c>
      <c r="C118" s="329" t="s">
        <v>5357</v>
      </c>
      <c r="D118" s="329" t="s">
        <v>502</v>
      </c>
      <c r="E118" s="331">
        <v>609</v>
      </c>
      <c r="F118" s="331">
        <v>2608956</v>
      </c>
      <c r="G118" s="335">
        <v>639.19399999999996</v>
      </c>
      <c r="H118" s="335">
        <v>227878.78</v>
      </c>
      <c r="I118" s="335">
        <v>87619.384000000005</v>
      </c>
      <c r="J118" s="335"/>
      <c r="K118" s="331">
        <f t="shared" si="8"/>
        <v>87619.384000000005</v>
      </c>
      <c r="L118" s="363" t="str">
        <f t="shared" si="9"/>
        <v>PFPAC631380375P18A</v>
      </c>
      <c r="M118" s="295"/>
      <c r="P118" s="328">
        <f t="shared" si="10"/>
        <v>87619.384000000005</v>
      </c>
      <c r="Q118" s="333">
        <f t="shared" si="11"/>
        <v>8.7318604989888691</v>
      </c>
      <c r="R118" s="333">
        <f t="shared" si="12"/>
        <v>0</v>
      </c>
      <c r="S118" s="333">
        <f t="shared" si="13"/>
        <v>8.7318604989888691</v>
      </c>
      <c r="T118" s="295">
        <f t="shared" si="14"/>
        <v>3.3584000000000003E-2</v>
      </c>
      <c r="U118" s="295">
        <f t="shared" si="15"/>
        <v>87619.178</v>
      </c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295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295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</row>
    <row r="119" spans="1:69" s="327" customFormat="1" x14ac:dyDescent="0.25">
      <c r="A119" s="329" t="s">
        <v>517</v>
      </c>
      <c r="B119" s="330" t="s">
        <v>5356</v>
      </c>
      <c r="C119" s="329" t="s">
        <v>5357</v>
      </c>
      <c r="D119" s="329" t="s">
        <v>1979</v>
      </c>
      <c r="E119" s="331">
        <v>120</v>
      </c>
      <c r="F119" s="331">
        <v>367200</v>
      </c>
      <c r="G119" s="335">
        <v>62.423999999999999</v>
      </c>
      <c r="H119" s="335">
        <v>32019.84</v>
      </c>
      <c r="I119" s="335">
        <v>12311.628000000001</v>
      </c>
      <c r="J119" s="335"/>
      <c r="K119" s="331">
        <f t="shared" si="8"/>
        <v>12311.628000000001</v>
      </c>
      <c r="L119" s="363" t="str">
        <f t="shared" si="9"/>
        <v>PFPIN202040255P10A</v>
      </c>
      <c r="M119" s="295"/>
      <c r="P119" s="328">
        <f t="shared" si="10"/>
        <v>12311.628000000001</v>
      </c>
      <c r="Q119" s="333">
        <f t="shared" si="11"/>
        <v>8.7173836601307197</v>
      </c>
      <c r="R119" s="333">
        <f t="shared" si="12"/>
        <v>0</v>
      </c>
      <c r="S119" s="333">
        <f t="shared" si="13"/>
        <v>8.7173836601307197</v>
      </c>
      <c r="T119" s="295">
        <f t="shared" si="14"/>
        <v>3.3528000000000002E-2</v>
      </c>
      <c r="U119" s="295">
        <f t="shared" si="15"/>
        <v>12311.482</v>
      </c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  <c r="AI119" s="295"/>
      <c r="AJ119" s="295"/>
      <c r="AK119" s="295"/>
      <c r="AL119" s="295"/>
      <c r="AM119" s="295"/>
      <c r="AN119" s="295"/>
      <c r="AO119" s="295"/>
      <c r="AP119" s="295"/>
      <c r="AQ119" s="295"/>
      <c r="AR119" s="295"/>
      <c r="AS119" s="295"/>
      <c r="AT119" s="295"/>
      <c r="AU119" s="295"/>
      <c r="AV119" s="295"/>
      <c r="AW119" s="295"/>
      <c r="AX119" s="295"/>
      <c r="AY119" s="295"/>
      <c r="AZ119" s="295"/>
      <c r="BA119" s="295"/>
      <c r="BB119" s="295"/>
      <c r="BC119" s="295"/>
      <c r="BD119" s="295"/>
      <c r="BE119" s="295"/>
      <c r="BF119" s="295"/>
      <c r="BG119" s="295"/>
      <c r="BH119" s="295"/>
      <c r="BI119" s="295"/>
      <c r="BJ119" s="295"/>
      <c r="BK119" s="295"/>
      <c r="BL119" s="295"/>
      <c r="BM119" s="295"/>
      <c r="BN119" s="295"/>
      <c r="BO119" s="295"/>
      <c r="BP119" s="295"/>
      <c r="BQ119" s="295"/>
    </row>
    <row r="120" spans="1:69" s="327" customFormat="1" x14ac:dyDescent="0.25">
      <c r="A120" s="329" t="s">
        <v>519</v>
      </c>
      <c r="B120" s="330" t="s">
        <v>5356</v>
      </c>
      <c r="C120" s="329" t="s">
        <v>5357</v>
      </c>
      <c r="D120" s="329" t="s">
        <v>1980</v>
      </c>
      <c r="E120" s="331">
        <v>774</v>
      </c>
      <c r="F120" s="331">
        <v>1003104</v>
      </c>
      <c r="G120" s="335">
        <v>300.93099999999998</v>
      </c>
      <c r="H120" s="335">
        <v>139732.41</v>
      </c>
      <c r="I120" s="335">
        <v>53727.106</v>
      </c>
      <c r="J120" s="335"/>
      <c r="K120" s="331">
        <f t="shared" si="8"/>
        <v>53727.106</v>
      </c>
      <c r="L120" s="363" t="str">
        <f t="shared" si="9"/>
        <v>PFPIN701380532P08A</v>
      </c>
      <c r="M120" s="295"/>
      <c r="P120" s="328">
        <f t="shared" si="10"/>
        <v>53727.106</v>
      </c>
      <c r="Q120" s="333">
        <f t="shared" si="11"/>
        <v>13.925821809104541</v>
      </c>
      <c r="R120" s="333">
        <f t="shared" si="12"/>
        <v>0</v>
      </c>
      <c r="S120" s="333">
        <f t="shared" si="13"/>
        <v>13.925821809104541</v>
      </c>
      <c r="T120" s="295">
        <f t="shared" si="14"/>
        <v>5.3560999999999998E-2</v>
      </c>
      <c r="U120" s="295">
        <f t="shared" si="15"/>
        <v>53727.252999999997</v>
      </c>
      <c r="V120" s="295"/>
      <c r="W120" s="295"/>
      <c r="X120" s="295"/>
      <c r="Y120" s="295"/>
      <c r="Z120" s="295"/>
      <c r="AA120" s="295"/>
      <c r="AB120" s="295"/>
      <c r="AC120" s="295"/>
      <c r="AD120" s="295"/>
      <c r="AE120" s="295"/>
      <c r="AF120" s="295"/>
      <c r="AG120" s="295"/>
      <c r="AH120" s="295"/>
      <c r="AI120" s="295"/>
      <c r="AJ120" s="295"/>
      <c r="AK120" s="295"/>
      <c r="AL120" s="295"/>
      <c r="AM120" s="295"/>
      <c r="AN120" s="295"/>
      <c r="AO120" s="295"/>
      <c r="AP120" s="295"/>
      <c r="AQ120" s="295"/>
      <c r="AR120" s="295"/>
      <c r="AS120" s="295"/>
      <c r="AT120" s="295"/>
      <c r="AU120" s="295"/>
      <c r="AV120" s="295"/>
      <c r="AW120" s="295"/>
      <c r="AX120" s="295"/>
      <c r="AY120" s="295"/>
      <c r="AZ120" s="295"/>
      <c r="BA120" s="295"/>
      <c r="BB120" s="295"/>
      <c r="BC120" s="295"/>
      <c r="BD120" s="295"/>
      <c r="BE120" s="295"/>
      <c r="BF120" s="295"/>
      <c r="BG120" s="295"/>
      <c r="BH120" s="295"/>
      <c r="BI120" s="295"/>
      <c r="BJ120" s="295"/>
      <c r="BK120" s="295"/>
      <c r="BL120" s="295"/>
      <c r="BM120" s="295"/>
      <c r="BN120" s="295"/>
      <c r="BO120" s="295"/>
      <c r="BP120" s="295"/>
      <c r="BQ120" s="295"/>
    </row>
    <row r="121" spans="1:69" s="327" customFormat="1" x14ac:dyDescent="0.25">
      <c r="A121" s="329" t="s">
        <v>591</v>
      </c>
      <c r="B121" s="330" t="s">
        <v>5356</v>
      </c>
      <c r="C121" s="329" t="s">
        <v>5357</v>
      </c>
      <c r="D121" s="329" t="s">
        <v>592</v>
      </c>
      <c r="E121" s="331">
        <v>559</v>
      </c>
      <c r="F121" s="331">
        <v>911729</v>
      </c>
      <c r="G121" s="335">
        <v>387.48500000000001</v>
      </c>
      <c r="H121" s="335">
        <v>144092.38</v>
      </c>
      <c r="I121" s="335">
        <v>55403.521999999997</v>
      </c>
      <c r="J121" s="335"/>
      <c r="K121" s="331">
        <f t="shared" si="8"/>
        <v>55403.521999999997</v>
      </c>
      <c r="L121" s="363" t="str">
        <f t="shared" si="9"/>
        <v>PFRUM30EDR0700B07A</v>
      </c>
      <c r="M121" s="295"/>
      <c r="P121" s="328">
        <f t="shared" si="10"/>
        <v>55403.521999999997</v>
      </c>
      <c r="Q121" s="333">
        <f t="shared" si="11"/>
        <v>15.799558553034949</v>
      </c>
      <c r="R121" s="333">
        <f t="shared" si="12"/>
        <v>0</v>
      </c>
      <c r="S121" s="333">
        <f t="shared" si="13"/>
        <v>15.799558553034949</v>
      </c>
      <c r="T121" s="295">
        <f t="shared" si="14"/>
        <v>6.0768000000000003E-2</v>
      </c>
      <c r="U121" s="295">
        <f t="shared" si="15"/>
        <v>55403.947999999997</v>
      </c>
      <c r="V121" s="295"/>
      <c r="W121" s="295"/>
      <c r="X121" s="295"/>
      <c r="Y121" s="295"/>
      <c r="Z121" s="295"/>
      <c r="AA121" s="295"/>
      <c r="AB121" s="295"/>
      <c r="AC121" s="295"/>
      <c r="AD121" s="295"/>
      <c r="AE121" s="295"/>
      <c r="AF121" s="295"/>
      <c r="AG121" s="295"/>
      <c r="AH121" s="295"/>
      <c r="AI121" s="295"/>
      <c r="AJ121" s="295"/>
      <c r="AK121" s="295"/>
      <c r="AL121" s="295"/>
      <c r="AM121" s="295"/>
      <c r="AN121" s="295"/>
      <c r="AO121" s="295"/>
      <c r="AP121" s="295"/>
      <c r="AQ121" s="295"/>
      <c r="AR121" s="295"/>
      <c r="AS121" s="295"/>
      <c r="AT121" s="295"/>
      <c r="AU121" s="295"/>
      <c r="AV121" s="295"/>
      <c r="AW121" s="295"/>
      <c r="AX121" s="295"/>
      <c r="AY121" s="295"/>
      <c r="AZ121" s="295"/>
      <c r="BA121" s="295"/>
      <c r="BB121" s="295"/>
      <c r="BC121" s="295"/>
      <c r="BD121" s="295"/>
      <c r="BE121" s="295"/>
      <c r="BF121" s="295"/>
      <c r="BG121" s="295"/>
      <c r="BH121" s="295"/>
      <c r="BI121" s="295"/>
      <c r="BJ121" s="295"/>
      <c r="BK121" s="295"/>
      <c r="BL121" s="295"/>
      <c r="BM121" s="295"/>
      <c r="BN121" s="295"/>
      <c r="BO121" s="295"/>
      <c r="BP121" s="295"/>
      <c r="BQ121" s="295"/>
    </row>
    <row r="122" spans="1:69" s="327" customFormat="1" x14ac:dyDescent="0.25">
      <c r="A122" s="329" t="s">
        <v>43</v>
      </c>
      <c r="B122" s="330" t="s">
        <v>5356</v>
      </c>
      <c r="C122" s="329" t="s">
        <v>5357</v>
      </c>
      <c r="D122" s="329" t="s">
        <v>766</v>
      </c>
      <c r="E122" s="331">
        <v>1281</v>
      </c>
      <c r="F122" s="331">
        <v>699426</v>
      </c>
      <c r="G122" s="335">
        <v>346.21600000000001</v>
      </c>
      <c r="H122" s="335">
        <v>146179.79</v>
      </c>
      <c r="I122" s="335">
        <v>56206.131999999998</v>
      </c>
      <c r="J122" s="335"/>
      <c r="K122" s="331">
        <f t="shared" si="8"/>
        <v>56206.131999999998</v>
      </c>
      <c r="L122" s="363" t="str">
        <f t="shared" si="9"/>
        <v>PFRUM31.5H1000B03B</v>
      </c>
      <c r="M122" s="295"/>
      <c r="P122" s="328">
        <f t="shared" si="10"/>
        <v>56206.131999999998</v>
      </c>
      <c r="Q122" s="333">
        <f t="shared" si="11"/>
        <v>20.893696145124718</v>
      </c>
      <c r="R122" s="333">
        <f t="shared" si="12"/>
        <v>0</v>
      </c>
      <c r="S122" s="333">
        <f t="shared" si="13"/>
        <v>20.893696145124718</v>
      </c>
      <c r="T122" s="295">
        <f t="shared" si="14"/>
        <v>8.0360000000000001E-2</v>
      </c>
      <c r="U122" s="295">
        <f t="shared" si="15"/>
        <v>56205.873</v>
      </c>
      <c r="V122" s="295"/>
      <c r="W122" s="295"/>
      <c r="X122" s="295"/>
      <c r="Y122" s="295"/>
      <c r="Z122" s="295"/>
      <c r="AA122" s="295"/>
      <c r="AB122" s="295"/>
      <c r="AC122" s="295"/>
      <c r="AD122" s="295"/>
      <c r="AE122" s="295"/>
      <c r="AF122" s="295"/>
      <c r="AG122" s="295"/>
      <c r="AH122" s="295"/>
      <c r="AI122" s="295"/>
      <c r="AJ122" s="295"/>
      <c r="AK122" s="295"/>
      <c r="AL122" s="295"/>
      <c r="AM122" s="295"/>
      <c r="AN122" s="295"/>
      <c r="AO122" s="295"/>
      <c r="AP122" s="295"/>
      <c r="AQ122" s="295"/>
      <c r="AR122" s="295"/>
      <c r="AS122" s="295"/>
      <c r="AT122" s="295"/>
      <c r="AU122" s="295"/>
      <c r="AV122" s="295"/>
      <c r="AW122" s="295"/>
      <c r="AX122" s="295"/>
      <c r="AY122" s="295"/>
      <c r="AZ122" s="295"/>
      <c r="BA122" s="295"/>
      <c r="BB122" s="295"/>
      <c r="BC122" s="295"/>
      <c r="BD122" s="295"/>
      <c r="BE122" s="295"/>
      <c r="BF122" s="295"/>
      <c r="BG122" s="295"/>
      <c r="BH122" s="295"/>
      <c r="BI122" s="295"/>
      <c r="BJ122" s="295"/>
      <c r="BK122" s="295"/>
      <c r="BL122" s="295"/>
      <c r="BM122" s="295"/>
      <c r="BN122" s="295"/>
      <c r="BO122" s="295"/>
      <c r="BP122" s="295"/>
      <c r="BQ122" s="295"/>
    </row>
    <row r="123" spans="1:69" s="327" customFormat="1" x14ac:dyDescent="0.25">
      <c r="A123" s="329" t="s">
        <v>39</v>
      </c>
      <c r="B123" s="330" t="s">
        <v>5356</v>
      </c>
      <c r="C123" s="329" t="s">
        <v>5357</v>
      </c>
      <c r="D123" s="329" t="s">
        <v>770</v>
      </c>
      <c r="E123" s="331">
        <v>1281</v>
      </c>
      <c r="F123" s="331">
        <v>932568</v>
      </c>
      <c r="G123" s="335">
        <v>461.62099999999998</v>
      </c>
      <c r="H123" s="335">
        <v>194906.59</v>
      </c>
      <c r="I123" s="335">
        <v>74941.611000000004</v>
      </c>
      <c r="J123" s="335"/>
      <c r="K123" s="331">
        <f t="shared" si="8"/>
        <v>74941.611000000004</v>
      </c>
      <c r="L123" s="363" t="str">
        <f t="shared" si="9"/>
        <v>PFRUM31.5H1000B04A</v>
      </c>
      <c r="M123" s="295"/>
      <c r="P123" s="328">
        <f t="shared" si="10"/>
        <v>74941.611000000004</v>
      </c>
      <c r="Q123" s="333">
        <f t="shared" si="11"/>
        <v>20.893724489795918</v>
      </c>
      <c r="R123" s="333">
        <f t="shared" si="12"/>
        <v>0</v>
      </c>
      <c r="S123" s="333">
        <f t="shared" si="13"/>
        <v>20.893724489795918</v>
      </c>
      <c r="T123" s="295">
        <f t="shared" si="14"/>
        <v>8.0360000000000001E-2</v>
      </c>
      <c r="U123" s="295">
        <f t="shared" si="15"/>
        <v>74941.164000000004</v>
      </c>
      <c r="V123" s="295"/>
      <c r="W123" s="295"/>
      <c r="X123" s="295"/>
      <c r="Y123" s="295"/>
      <c r="Z123" s="295"/>
      <c r="AA123" s="295"/>
      <c r="AB123" s="295"/>
      <c r="AC123" s="295"/>
      <c r="AD123" s="295"/>
      <c r="AE123" s="295"/>
      <c r="AF123" s="295"/>
      <c r="AG123" s="295"/>
      <c r="AH123" s="295"/>
      <c r="AI123" s="295"/>
      <c r="AJ123" s="295"/>
      <c r="AK123" s="295"/>
      <c r="AL123" s="295"/>
      <c r="AM123" s="295"/>
      <c r="AN123" s="295"/>
      <c r="AO123" s="295"/>
      <c r="AP123" s="295"/>
      <c r="AQ123" s="295"/>
      <c r="AR123" s="295"/>
      <c r="AS123" s="295"/>
      <c r="AT123" s="295"/>
      <c r="AU123" s="295"/>
      <c r="AV123" s="295"/>
      <c r="AW123" s="295"/>
      <c r="AX123" s="295"/>
      <c r="AY123" s="295"/>
      <c r="AZ123" s="295"/>
      <c r="BA123" s="295"/>
      <c r="BB123" s="295"/>
      <c r="BC123" s="295"/>
      <c r="BD123" s="295"/>
      <c r="BE123" s="295"/>
      <c r="BF123" s="295"/>
      <c r="BG123" s="295"/>
      <c r="BH123" s="295"/>
      <c r="BI123" s="295"/>
      <c r="BJ123" s="295"/>
      <c r="BK123" s="295"/>
      <c r="BL123" s="295"/>
      <c r="BM123" s="295"/>
      <c r="BN123" s="295"/>
      <c r="BO123" s="295"/>
      <c r="BP123" s="295"/>
      <c r="BQ123" s="295"/>
    </row>
    <row r="124" spans="1:69" s="327" customFormat="1" x14ac:dyDescent="0.25">
      <c r="A124" s="329" t="s">
        <v>597</v>
      </c>
      <c r="B124" s="330" t="s">
        <v>5356</v>
      </c>
      <c r="C124" s="329" t="s">
        <v>5357</v>
      </c>
      <c r="D124" s="329" t="s">
        <v>2075</v>
      </c>
      <c r="E124" s="331">
        <v>785</v>
      </c>
      <c r="F124" s="331">
        <v>1000090</v>
      </c>
      <c r="G124" s="335">
        <v>495.04500000000002</v>
      </c>
      <c r="H124" s="335">
        <v>178246.68</v>
      </c>
      <c r="I124" s="335">
        <v>68535.834000000003</v>
      </c>
      <c r="J124" s="335"/>
      <c r="K124" s="331">
        <f t="shared" si="8"/>
        <v>68535.834000000003</v>
      </c>
      <c r="L124" s="363" t="str">
        <f t="shared" si="9"/>
        <v>PFRUM31.5H1000B07C</v>
      </c>
      <c r="M124" s="295"/>
      <c r="P124" s="328">
        <f t="shared" si="10"/>
        <v>68535.834000000003</v>
      </c>
      <c r="Q124" s="333">
        <f t="shared" si="11"/>
        <v>17.817713245807877</v>
      </c>
      <c r="R124" s="333">
        <f t="shared" si="12"/>
        <v>0</v>
      </c>
      <c r="S124" s="333">
        <f t="shared" si="13"/>
        <v>17.817713245807877</v>
      </c>
      <c r="T124" s="295">
        <f t="shared" si="14"/>
        <v>6.8529999999999994E-2</v>
      </c>
      <c r="U124" s="295">
        <f t="shared" si="15"/>
        <v>68536.168000000005</v>
      </c>
      <c r="V124" s="295"/>
      <c r="W124" s="295"/>
      <c r="X124" s="295"/>
      <c r="Y124" s="295"/>
      <c r="Z124" s="295"/>
      <c r="AA124" s="295"/>
      <c r="AB124" s="295"/>
      <c r="AC124" s="295"/>
      <c r="AD124" s="295"/>
      <c r="AE124" s="295"/>
      <c r="AF124" s="295"/>
      <c r="AG124" s="295"/>
      <c r="AH124" s="295"/>
      <c r="AI124" s="295"/>
      <c r="AJ124" s="295"/>
      <c r="AK124" s="295"/>
      <c r="AL124" s="295"/>
      <c r="AM124" s="295"/>
      <c r="AN124" s="295"/>
      <c r="AO124" s="295"/>
      <c r="AP124" s="295"/>
      <c r="AQ124" s="295"/>
      <c r="AR124" s="295"/>
      <c r="AS124" s="295"/>
      <c r="AT124" s="295"/>
      <c r="AU124" s="295"/>
      <c r="AV124" s="295"/>
      <c r="AW124" s="295"/>
      <c r="AX124" s="295"/>
      <c r="AY124" s="295"/>
      <c r="AZ124" s="295"/>
      <c r="BA124" s="295"/>
      <c r="BB124" s="295"/>
      <c r="BC124" s="295"/>
      <c r="BD124" s="295"/>
      <c r="BE124" s="295"/>
      <c r="BF124" s="295"/>
      <c r="BG124" s="295"/>
      <c r="BH124" s="295"/>
      <c r="BI124" s="295"/>
      <c r="BJ124" s="295"/>
      <c r="BK124" s="295"/>
      <c r="BL124" s="295"/>
      <c r="BM124" s="295"/>
      <c r="BN124" s="295"/>
      <c r="BO124" s="295"/>
      <c r="BP124" s="295"/>
      <c r="BQ124" s="295"/>
    </row>
    <row r="125" spans="1:69" s="327" customFormat="1" x14ac:dyDescent="0.25">
      <c r="A125" s="329" t="s">
        <v>599</v>
      </c>
      <c r="B125" s="330" t="s">
        <v>5356</v>
      </c>
      <c r="C125" s="329" t="s">
        <v>5357</v>
      </c>
      <c r="D125" s="329" t="s">
        <v>600</v>
      </c>
      <c r="E125" s="331">
        <v>1701</v>
      </c>
      <c r="F125" s="331">
        <v>2167074</v>
      </c>
      <c r="G125" s="335">
        <v>1072.702</v>
      </c>
      <c r="H125" s="335">
        <v>423229.86</v>
      </c>
      <c r="I125" s="335">
        <v>162731.916</v>
      </c>
      <c r="J125" s="335"/>
      <c r="K125" s="331">
        <f t="shared" si="8"/>
        <v>162731.916</v>
      </c>
      <c r="L125" s="363" t="str">
        <f t="shared" si="9"/>
        <v>PFRUM31.5H1000B07D</v>
      </c>
      <c r="M125" s="295"/>
      <c r="P125" s="328">
        <f t="shared" si="10"/>
        <v>162731.916</v>
      </c>
      <c r="Q125" s="333">
        <f t="shared" si="11"/>
        <v>19.524159378036931</v>
      </c>
      <c r="R125" s="333">
        <f t="shared" si="12"/>
        <v>0</v>
      </c>
      <c r="S125" s="333">
        <f t="shared" si="13"/>
        <v>19.524159378036931</v>
      </c>
      <c r="T125" s="295">
        <f t="shared" si="14"/>
        <v>7.5092999999999993E-2</v>
      </c>
      <c r="U125" s="295">
        <f t="shared" si="15"/>
        <v>162732.08799999999</v>
      </c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295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</row>
    <row r="126" spans="1:69" s="327" customFormat="1" x14ac:dyDescent="0.25">
      <c r="A126" s="329" t="s">
        <v>631</v>
      </c>
      <c r="B126" s="330" t="s">
        <v>5356</v>
      </c>
      <c r="C126" s="329" t="s">
        <v>5357</v>
      </c>
      <c r="D126" s="329" t="s">
        <v>632</v>
      </c>
      <c r="E126" s="331">
        <v>340</v>
      </c>
      <c r="F126" s="331">
        <v>530400</v>
      </c>
      <c r="G126" s="335">
        <v>286.416</v>
      </c>
      <c r="H126" s="335">
        <v>103428</v>
      </c>
      <c r="I126" s="335">
        <v>39768.065999999999</v>
      </c>
      <c r="J126" s="335"/>
      <c r="K126" s="331">
        <f t="shared" si="8"/>
        <v>39768.065999999999</v>
      </c>
      <c r="L126" s="363" t="str">
        <f t="shared" si="9"/>
        <v>PFSQR55GUA1000B08A</v>
      </c>
      <c r="M126" s="295"/>
      <c r="P126" s="328">
        <f t="shared" si="10"/>
        <v>39768.065999999999</v>
      </c>
      <c r="Q126" s="333">
        <f t="shared" si="11"/>
        <v>19.494150000000001</v>
      </c>
      <c r="R126" s="333">
        <f t="shared" si="12"/>
        <v>0</v>
      </c>
      <c r="S126" s="333">
        <f t="shared" si="13"/>
        <v>19.494150000000001</v>
      </c>
      <c r="T126" s="295">
        <f t="shared" si="14"/>
        <v>7.4978000000000003E-2</v>
      </c>
      <c r="U126" s="295">
        <f t="shared" si="15"/>
        <v>39768.330999999998</v>
      </c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295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</row>
    <row r="127" spans="1:69" s="327" customFormat="1" x14ac:dyDescent="0.25">
      <c r="A127" s="329" t="s">
        <v>637</v>
      </c>
      <c r="B127" s="330" t="s">
        <v>5356</v>
      </c>
      <c r="C127" s="329" t="s">
        <v>5357</v>
      </c>
      <c r="D127" s="329" t="s">
        <v>638</v>
      </c>
      <c r="E127" s="331">
        <v>294</v>
      </c>
      <c r="F127" s="331">
        <v>528906</v>
      </c>
      <c r="G127" s="335">
        <v>238.00800000000001</v>
      </c>
      <c r="H127" s="335">
        <v>87798.34</v>
      </c>
      <c r="I127" s="335">
        <v>33758.466</v>
      </c>
      <c r="J127" s="335"/>
      <c r="K127" s="331">
        <f t="shared" si="8"/>
        <v>33758.466</v>
      </c>
      <c r="L127" s="363" t="str">
        <f t="shared" si="9"/>
        <v>PFTOU31.5H0700B07A</v>
      </c>
      <c r="M127" s="295"/>
      <c r="P127" s="328">
        <f t="shared" si="10"/>
        <v>33758.466</v>
      </c>
      <c r="Q127" s="333">
        <f t="shared" si="11"/>
        <v>16.595011514333361</v>
      </c>
      <c r="R127" s="333">
        <f t="shared" si="12"/>
        <v>0</v>
      </c>
      <c r="S127" s="333">
        <f t="shared" si="13"/>
        <v>16.595011514333361</v>
      </c>
      <c r="T127" s="295">
        <f t="shared" si="14"/>
        <v>6.3826999999999995E-2</v>
      </c>
      <c r="U127" s="295">
        <f t="shared" si="15"/>
        <v>33758.483</v>
      </c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295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</row>
    <row r="128" spans="1:69" s="327" customFormat="1" x14ac:dyDescent="0.25">
      <c r="A128" s="329" t="s">
        <v>643</v>
      </c>
      <c r="B128" s="330" t="s">
        <v>5356</v>
      </c>
      <c r="C128" s="329" t="s">
        <v>5357</v>
      </c>
      <c r="D128" s="329" t="s">
        <v>2185</v>
      </c>
      <c r="E128" s="331">
        <v>378</v>
      </c>
      <c r="F128" s="331">
        <v>929880</v>
      </c>
      <c r="G128" s="335">
        <v>167.37799999999999</v>
      </c>
      <c r="H128" s="335">
        <v>63417.78</v>
      </c>
      <c r="I128" s="335">
        <v>24384.132000000001</v>
      </c>
      <c r="J128" s="335"/>
      <c r="K128" s="331">
        <f t="shared" si="8"/>
        <v>24384.132000000001</v>
      </c>
      <c r="L128" s="363" t="str">
        <f t="shared" si="9"/>
        <v>PFVERVERSP0250B06A</v>
      </c>
      <c r="M128" s="295"/>
      <c r="P128" s="328">
        <f t="shared" si="10"/>
        <v>24384.132000000001</v>
      </c>
      <c r="Q128" s="333">
        <f t="shared" si="11"/>
        <v>6.8179488966318251</v>
      </c>
      <c r="R128" s="333">
        <f t="shared" si="12"/>
        <v>0</v>
      </c>
      <c r="S128" s="333">
        <f t="shared" si="13"/>
        <v>6.8179488966318251</v>
      </c>
      <c r="T128" s="295">
        <f t="shared" si="14"/>
        <v>2.6223E-2</v>
      </c>
      <c r="U128" s="295">
        <f t="shared" si="15"/>
        <v>24384.242999999999</v>
      </c>
      <c r="V128" s="295"/>
      <c r="W128" s="295"/>
      <c r="X128" s="295"/>
      <c r="Y128" s="295"/>
      <c r="Z128" s="295"/>
      <c r="AA128" s="295"/>
      <c r="AB128" s="295"/>
      <c r="AC128" s="295"/>
      <c r="AD128" s="295"/>
      <c r="AE128" s="295"/>
      <c r="AF128" s="295"/>
      <c r="AG128" s="295"/>
      <c r="AH128" s="295"/>
      <c r="AI128" s="295"/>
      <c r="AJ128" s="295"/>
      <c r="AK128" s="295"/>
      <c r="AL128" s="295"/>
      <c r="AM128" s="295"/>
      <c r="AN128" s="295"/>
      <c r="AO128" s="295"/>
      <c r="AP128" s="295"/>
      <c r="AQ128" s="295"/>
      <c r="AR128" s="295"/>
      <c r="AS128" s="295"/>
      <c r="AT128" s="295"/>
      <c r="AU128" s="295"/>
      <c r="AV128" s="295"/>
      <c r="AW128" s="295"/>
      <c r="AX128" s="295"/>
      <c r="AY128" s="295"/>
      <c r="AZ128" s="295"/>
      <c r="BA128" s="295"/>
      <c r="BB128" s="295"/>
      <c r="BC128" s="295"/>
      <c r="BD128" s="295"/>
      <c r="BE128" s="295"/>
      <c r="BF128" s="295"/>
      <c r="BG128" s="295"/>
      <c r="BH128" s="295"/>
      <c r="BI128" s="295"/>
      <c r="BJ128" s="295"/>
      <c r="BK128" s="295"/>
      <c r="BL128" s="295"/>
      <c r="BM128" s="295"/>
      <c r="BN128" s="295"/>
      <c r="BO128" s="295"/>
      <c r="BP128" s="295"/>
      <c r="BQ128" s="295"/>
    </row>
    <row r="129" spans="1:69" s="327" customFormat="1" x14ac:dyDescent="0.25">
      <c r="A129" s="329" t="s">
        <v>653</v>
      </c>
      <c r="B129" s="330" t="s">
        <v>5356</v>
      </c>
      <c r="C129" s="329" t="s">
        <v>5357</v>
      </c>
      <c r="D129" s="329" t="s">
        <v>2208</v>
      </c>
      <c r="E129" s="331">
        <v>50</v>
      </c>
      <c r="F129" s="331">
        <v>158400</v>
      </c>
      <c r="G129" s="335">
        <v>34.847999999999999</v>
      </c>
      <c r="H129" s="335">
        <v>12640.32</v>
      </c>
      <c r="I129" s="335">
        <v>4860.2030000000004</v>
      </c>
      <c r="J129" s="335"/>
      <c r="K129" s="331">
        <f t="shared" si="8"/>
        <v>4860.2030000000004</v>
      </c>
      <c r="L129" s="363" t="str">
        <f t="shared" si="9"/>
        <v>PFVIN28BSS0473B12A</v>
      </c>
      <c r="M129" s="295"/>
      <c r="P129" s="328">
        <f t="shared" si="10"/>
        <v>4860.2030000000004</v>
      </c>
      <c r="Q129" s="333">
        <f t="shared" si="11"/>
        <v>7.9776059343434351</v>
      </c>
      <c r="R129" s="333">
        <f t="shared" si="12"/>
        <v>0</v>
      </c>
      <c r="S129" s="333">
        <f t="shared" si="13"/>
        <v>7.9776059343434351</v>
      </c>
      <c r="T129" s="295">
        <f t="shared" si="14"/>
        <v>3.0682999999999998E-2</v>
      </c>
      <c r="U129" s="295">
        <f t="shared" si="15"/>
        <v>4860.1869999999999</v>
      </c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295"/>
      <c r="AK129" s="295"/>
      <c r="AL129" s="295"/>
      <c r="AM129" s="295"/>
      <c r="AN129" s="295"/>
      <c r="AO129" s="295"/>
      <c r="AP129" s="295"/>
      <c r="AQ129" s="295"/>
      <c r="AR129" s="295"/>
      <c r="AS129" s="295"/>
      <c r="AT129" s="295"/>
      <c r="AU129" s="295"/>
      <c r="AV129" s="295"/>
      <c r="AW129" s="295"/>
      <c r="AX129" s="295"/>
      <c r="AY129" s="295"/>
      <c r="AZ129" s="295"/>
      <c r="BA129" s="295"/>
      <c r="BB129" s="295"/>
      <c r="BC129" s="295"/>
      <c r="BD129" s="295"/>
      <c r="BE129" s="295"/>
      <c r="BF129" s="295"/>
      <c r="BG129" s="295"/>
      <c r="BH129" s="295"/>
      <c r="BI129" s="295"/>
      <c r="BJ129" s="295"/>
      <c r="BK129" s="295"/>
      <c r="BL129" s="295"/>
      <c r="BM129" s="295"/>
      <c r="BN129" s="295"/>
      <c r="BO129" s="295"/>
      <c r="BP129" s="295"/>
      <c r="BQ129" s="295"/>
    </row>
    <row r="130" spans="1:69" s="327" customFormat="1" x14ac:dyDescent="0.25">
      <c r="A130" s="329" t="s">
        <v>75</v>
      </c>
      <c r="B130" s="330" t="s">
        <v>5356</v>
      </c>
      <c r="C130" s="329" t="s">
        <v>5357</v>
      </c>
      <c r="D130" s="329" t="s">
        <v>76</v>
      </c>
      <c r="E130" s="331">
        <v>102</v>
      </c>
      <c r="F130" s="331">
        <v>323136</v>
      </c>
      <c r="G130" s="335">
        <v>71.09</v>
      </c>
      <c r="H130" s="335">
        <v>25786.25</v>
      </c>
      <c r="I130" s="335">
        <v>9914.8130000000001</v>
      </c>
      <c r="J130" s="335"/>
      <c r="K130" s="331">
        <f t="shared" si="8"/>
        <v>9914.8130000000001</v>
      </c>
      <c r="L130" s="363" t="str">
        <f t="shared" si="9"/>
        <v>PFVIN28BSS0473B12D</v>
      </c>
      <c r="M130" s="295"/>
      <c r="P130" s="328">
        <f t="shared" si="10"/>
        <v>9914.8130000000001</v>
      </c>
      <c r="Q130" s="333">
        <f t="shared" si="11"/>
        <v>7.9776050331748865</v>
      </c>
      <c r="R130" s="333">
        <f t="shared" si="12"/>
        <v>0</v>
      </c>
      <c r="S130" s="333">
        <f t="shared" si="13"/>
        <v>7.9776050331748865</v>
      </c>
      <c r="T130" s="295">
        <f t="shared" si="14"/>
        <v>3.0682999999999998E-2</v>
      </c>
      <c r="U130" s="295">
        <f t="shared" si="15"/>
        <v>9914.7819999999992</v>
      </c>
      <c r="V130" s="295"/>
      <c r="W130" s="295"/>
      <c r="X130" s="295"/>
      <c r="Y130" s="295"/>
      <c r="Z130" s="295"/>
      <c r="AA130" s="295"/>
      <c r="AB130" s="295"/>
      <c r="AC130" s="295"/>
      <c r="AD130" s="295"/>
      <c r="AE130" s="295"/>
      <c r="AF130" s="295"/>
      <c r="AG130" s="295"/>
      <c r="AH130" s="295"/>
      <c r="AI130" s="295"/>
      <c r="AJ130" s="295"/>
      <c r="AK130" s="295"/>
      <c r="AL130" s="295"/>
      <c r="AM130" s="295"/>
      <c r="AN130" s="295"/>
      <c r="AO130" s="295"/>
      <c r="AP130" s="295"/>
      <c r="AQ130" s="295"/>
      <c r="AR130" s="295"/>
      <c r="AS130" s="295"/>
      <c r="AT130" s="295"/>
      <c r="AU130" s="295"/>
      <c r="AV130" s="295"/>
      <c r="AW130" s="295"/>
      <c r="AX130" s="295"/>
      <c r="AY130" s="295"/>
      <c r="AZ130" s="295"/>
      <c r="BA130" s="295"/>
      <c r="BB130" s="295"/>
      <c r="BC130" s="295"/>
      <c r="BD130" s="295"/>
      <c r="BE130" s="295"/>
      <c r="BF130" s="295"/>
      <c r="BG130" s="295"/>
      <c r="BH130" s="295"/>
      <c r="BI130" s="295"/>
      <c r="BJ130" s="295"/>
      <c r="BK130" s="295"/>
      <c r="BL130" s="295"/>
      <c r="BM130" s="295"/>
      <c r="BN130" s="295"/>
      <c r="BO130" s="295"/>
      <c r="BP130" s="295"/>
      <c r="BQ130" s="295"/>
    </row>
    <row r="131" spans="1:69" s="327" customFormat="1" x14ac:dyDescent="0.25">
      <c r="A131" s="329" t="s">
        <v>662</v>
      </c>
      <c r="B131" s="330" t="s">
        <v>5356</v>
      </c>
      <c r="C131" s="329" t="s">
        <v>5357</v>
      </c>
      <c r="D131" s="329" t="s">
        <v>663</v>
      </c>
      <c r="E131" s="331">
        <v>981</v>
      </c>
      <c r="F131" s="331">
        <v>2303712</v>
      </c>
      <c r="G131" s="335">
        <v>460.74200000000002</v>
      </c>
      <c r="H131" s="335">
        <v>190594.67</v>
      </c>
      <c r="I131" s="335">
        <v>73283.638000000006</v>
      </c>
      <c r="J131" s="335"/>
      <c r="K131" s="331">
        <f t="shared" si="8"/>
        <v>73283.638000000006</v>
      </c>
      <c r="L131" s="363" t="str">
        <f t="shared" si="9"/>
        <v>PFWTRMCA200330N08A</v>
      </c>
      <c r="M131" s="295"/>
      <c r="P131" s="328">
        <f t="shared" si="10"/>
        <v>73283.638000000006</v>
      </c>
      <c r="Q131" s="333">
        <f t="shared" si="11"/>
        <v>8.2708888437443591</v>
      </c>
      <c r="R131" s="333">
        <f t="shared" si="12"/>
        <v>0</v>
      </c>
      <c r="S131" s="333">
        <f t="shared" si="13"/>
        <v>8.2708888437443591</v>
      </c>
      <c r="T131" s="295">
        <f t="shared" si="14"/>
        <v>3.1810999999999999E-2</v>
      </c>
      <c r="U131" s="295">
        <f t="shared" si="15"/>
        <v>73283.381999999998</v>
      </c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295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295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</row>
    <row r="132" spans="1:69" s="327" customFormat="1" x14ac:dyDescent="0.25">
      <c r="A132" s="329" t="s">
        <v>664</v>
      </c>
      <c r="B132" s="330" t="s">
        <v>5356</v>
      </c>
      <c r="C132" s="329" t="s">
        <v>5357</v>
      </c>
      <c r="D132" s="329" t="s">
        <v>665</v>
      </c>
      <c r="E132" s="331">
        <v>1323</v>
      </c>
      <c r="F132" s="331">
        <v>1433282</v>
      </c>
      <c r="G132" s="335">
        <v>687.97500000000002</v>
      </c>
      <c r="H132" s="335">
        <v>275404.84999999998</v>
      </c>
      <c r="I132" s="335">
        <v>105893.178</v>
      </c>
      <c r="J132" s="335"/>
      <c r="K132" s="331">
        <f t="shared" si="8"/>
        <v>105893.178</v>
      </c>
      <c r="L132" s="363" t="str">
        <f t="shared" si="9"/>
        <v>PFWTRMCA200750B06A</v>
      </c>
      <c r="M132" s="295"/>
      <c r="P132" s="328">
        <f t="shared" si="10"/>
        <v>105893.178</v>
      </c>
      <c r="Q132" s="333">
        <f t="shared" si="11"/>
        <v>19.209217920827864</v>
      </c>
      <c r="R132" s="333">
        <f t="shared" si="12"/>
        <v>0</v>
      </c>
      <c r="S132" s="333">
        <f t="shared" si="13"/>
        <v>19.209217920827864</v>
      </c>
      <c r="T132" s="295">
        <f t="shared" si="14"/>
        <v>7.3882000000000003E-2</v>
      </c>
      <c r="U132" s="295">
        <f t="shared" si="15"/>
        <v>105893.74099999999</v>
      </c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295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295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</row>
    <row r="133" spans="1:69" s="327" customFormat="1" x14ac:dyDescent="0.25">
      <c r="A133" s="329" t="s">
        <v>735</v>
      </c>
      <c r="B133" s="330" t="s">
        <v>5356</v>
      </c>
      <c r="C133" s="329" t="s">
        <v>5357</v>
      </c>
      <c r="D133" s="329" t="s">
        <v>736</v>
      </c>
      <c r="E133" s="331">
        <v>308</v>
      </c>
      <c r="F133" s="331">
        <v>842688</v>
      </c>
      <c r="G133" s="335">
        <v>168.53800000000001</v>
      </c>
      <c r="H133" s="335">
        <v>72808.240000000005</v>
      </c>
      <c r="I133" s="335">
        <v>27994.764999999999</v>
      </c>
      <c r="J133" s="335"/>
      <c r="K133" s="331">
        <f t="shared" ref="K133:K184" si="16">I133-J133</f>
        <v>27994.764999999999</v>
      </c>
      <c r="L133" s="363" t="str">
        <f t="shared" ref="L133:L184" si="17">TRIM(A133)</f>
        <v>PGWTRMCA200330N08B</v>
      </c>
      <c r="M133" s="295"/>
      <c r="P133" s="328">
        <f t="shared" ref="P133:P184" si="18">K133+O133</f>
        <v>27994.764999999999</v>
      </c>
      <c r="Q133" s="333">
        <f t="shared" ref="Q133:Q184" si="19">IFERROR((I133/F133)*100*2.6,0)</f>
        <v>8.6374066083770025</v>
      </c>
      <c r="R133" s="333">
        <f t="shared" ref="R133:R184" si="20">IFERROR((J133/F133)*100*2.6,0)</f>
        <v>0</v>
      </c>
      <c r="S133" s="333">
        <f t="shared" ref="S133:S184" si="21">IFERROR((K133/F133)*100*2.6,0)</f>
        <v>8.6374066083770025</v>
      </c>
      <c r="T133" s="295">
        <f t="shared" ref="T133:T184" si="22">ROUND(S133/(2.6*100),6)</f>
        <v>3.3221000000000001E-2</v>
      </c>
      <c r="U133" s="295">
        <f t="shared" ref="U133:U184" si="23">ROUND(T133*F133,3)</f>
        <v>27994.937999999998</v>
      </c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295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295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</row>
    <row r="134" spans="1:69" s="327" customFormat="1" x14ac:dyDescent="0.25">
      <c r="A134" s="329" t="s">
        <v>737</v>
      </c>
      <c r="B134" s="330" t="s">
        <v>5356</v>
      </c>
      <c r="C134" s="329" t="s">
        <v>5357</v>
      </c>
      <c r="D134" s="329" t="s">
        <v>738</v>
      </c>
      <c r="E134" s="331">
        <v>260</v>
      </c>
      <c r="F134" s="331">
        <v>283920</v>
      </c>
      <c r="G134" s="335">
        <v>136.28200000000001</v>
      </c>
      <c r="H134" s="335">
        <v>56613.63</v>
      </c>
      <c r="I134" s="335">
        <v>21767.945</v>
      </c>
      <c r="J134" s="335"/>
      <c r="K134" s="331">
        <f t="shared" si="16"/>
        <v>21767.945</v>
      </c>
      <c r="L134" s="363" t="str">
        <f t="shared" si="17"/>
        <v>PGWTRMCA200750B06A</v>
      </c>
      <c r="M134" s="295"/>
      <c r="P134" s="328">
        <f t="shared" si="18"/>
        <v>21767.945</v>
      </c>
      <c r="Q134" s="333">
        <f t="shared" si="19"/>
        <v>19.93401556776557</v>
      </c>
      <c r="R134" s="333">
        <f t="shared" si="20"/>
        <v>0</v>
      </c>
      <c r="S134" s="333">
        <f t="shared" si="21"/>
        <v>19.93401556776557</v>
      </c>
      <c r="T134" s="295">
        <f t="shared" si="22"/>
        <v>7.6669000000000001E-2</v>
      </c>
      <c r="U134" s="295">
        <f t="shared" si="23"/>
        <v>21767.862000000001</v>
      </c>
      <c r="V134" s="295"/>
      <c r="W134" s="295"/>
      <c r="X134" s="295"/>
      <c r="Y134" s="295"/>
      <c r="Z134" s="295"/>
      <c r="AA134" s="295"/>
      <c r="AB134" s="295"/>
      <c r="AC134" s="295"/>
      <c r="AD134" s="295"/>
      <c r="AE134" s="295"/>
      <c r="AF134" s="295"/>
      <c r="AG134" s="295"/>
      <c r="AH134" s="295"/>
      <c r="AI134" s="295"/>
      <c r="AJ134" s="295"/>
      <c r="AK134" s="295"/>
      <c r="AL134" s="295"/>
      <c r="AM134" s="295"/>
      <c r="AN134" s="295"/>
      <c r="AO134" s="295"/>
      <c r="AP134" s="295"/>
      <c r="AQ134" s="295"/>
      <c r="AR134" s="295"/>
      <c r="AS134" s="295"/>
      <c r="AT134" s="295"/>
      <c r="AU134" s="295"/>
      <c r="AV134" s="295"/>
      <c r="AW134" s="295"/>
      <c r="AX134" s="295"/>
      <c r="AY134" s="295"/>
      <c r="AZ134" s="295"/>
      <c r="BA134" s="295"/>
      <c r="BB134" s="295"/>
      <c r="BC134" s="295"/>
      <c r="BD134" s="295"/>
      <c r="BE134" s="295"/>
      <c r="BF134" s="295"/>
      <c r="BG134" s="295"/>
      <c r="BH134" s="295"/>
      <c r="BI134" s="295"/>
      <c r="BJ134" s="295"/>
      <c r="BK134" s="295"/>
      <c r="BL134" s="295"/>
      <c r="BM134" s="295"/>
      <c r="BN134" s="295"/>
      <c r="BO134" s="295"/>
      <c r="BP134" s="295"/>
      <c r="BQ134" s="295"/>
    </row>
    <row r="135" spans="1:69" s="327" customFormat="1" x14ac:dyDescent="0.25">
      <c r="A135" s="329" t="s">
        <v>379</v>
      </c>
      <c r="B135" s="330" t="s">
        <v>5410</v>
      </c>
      <c r="C135" s="329" t="s">
        <v>5411</v>
      </c>
      <c r="D135" s="329" t="s">
        <v>1740</v>
      </c>
      <c r="E135" s="331">
        <v>1260</v>
      </c>
      <c r="F135" s="331">
        <v>3580920</v>
      </c>
      <c r="G135" s="335">
        <v>895.23</v>
      </c>
      <c r="H135" s="335">
        <v>475546.2</v>
      </c>
      <c r="I135" s="335">
        <v>182847.54</v>
      </c>
      <c r="J135" s="335">
        <v>23850</v>
      </c>
      <c r="K135" s="331">
        <f t="shared" si="16"/>
        <v>158997.54</v>
      </c>
      <c r="L135" s="363" t="str">
        <f t="shared" si="17"/>
        <v>PFJAR631380526P14A</v>
      </c>
      <c r="M135" s="295"/>
      <c r="P135" s="328">
        <f t="shared" si="18"/>
        <v>158997.54</v>
      </c>
      <c r="Q135" s="333">
        <f t="shared" si="19"/>
        <v>13.276018565061491</v>
      </c>
      <c r="R135" s="333">
        <f t="shared" si="20"/>
        <v>1.7316778928320096</v>
      </c>
      <c r="S135" s="333">
        <f t="shared" si="21"/>
        <v>11.544340672229485</v>
      </c>
      <c r="T135" s="295">
        <f t="shared" si="22"/>
        <v>4.4401000000000003E-2</v>
      </c>
      <c r="U135" s="295">
        <f t="shared" si="23"/>
        <v>158996.429</v>
      </c>
      <c r="V135" s="295"/>
      <c r="W135" s="295"/>
      <c r="X135" s="295"/>
      <c r="Y135" s="295"/>
      <c r="Z135" s="295"/>
      <c r="AA135" s="295"/>
      <c r="AB135" s="295"/>
      <c r="AC135" s="295"/>
      <c r="AD135" s="295"/>
      <c r="AE135" s="295"/>
      <c r="AF135" s="295"/>
      <c r="AG135" s="295"/>
      <c r="AH135" s="295"/>
      <c r="AI135" s="295"/>
      <c r="AJ135" s="295"/>
      <c r="AK135" s="295"/>
      <c r="AL135" s="295"/>
      <c r="AM135" s="295"/>
      <c r="AN135" s="295"/>
      <c r="AO135" s="295"/>
      <c r="AP135" s="295"/>
      <c r="AQ135" s="295"/>
      <c r="AR135" s="295"/>
      <c r="AS135" s="295"/>
      <c r="AT135" s="295"/>
      <c r="AU135" s="295"/>
      <c r="AV135" s="295"/>
      <c r="AW135" s="295"/>
      <c r="AX135" s="295"/>
      <c r="AY135" s="295"/>
      <c r="AZ135" s="295"/>
      <c r="BA135" s="295"/>
      <c r="BB135" s="295"/>
      <c r="BC135" s="295"/>
      <c r="BD135" s="295"/>
      <c r="BE135" s="295"/>
      <c r="BF135" s="295"/>
      <c r="BG135" s="295"/>
      <c r="BH135" s="295"/>
      <c r="BI135" s="295"/>
      <c r="BJ135" s="295"/>
      <c r="BK135" s="295"/>
      <c r="BL135" s="295"/>
      <c r="BM135" s="295"/>
      <c r="BN135" s="295"/>
      <c r="BO135" s="295"/>
      <c r="BP135" s="295"/>
      <c r="BQ135" s="295"/>
    </row>
    <row r="136" spans="1:69" s="327" customFormat="1" x14ac:dyDescent="0.25">
      <c r="A136" s="329" t="s">
        <v>233</v>
      </c>
      <c r="B136" s="330" t="s">
        <v>5412</v>
      </c>
      <c r="C136" s="329" t="s">
        <v>5413</v>
      </c>
      <c r="D136" s="329" t="s">
        <v>234</v>
      </c>
      <c r="E136" s="331">
        <v>1134</v>
      </c>
      <c r="F136" s="331">
        <v>5762988</v>
      </c>
      <c r="G136" s="335">
        <v>979.70799999999997</v>
      </c>
      <c r="H136" s="335">
        <v>397646.28</v>
      </c>
      <c r="I136" s="335">
        <v>152895.00599999999</v>
      </c>
      <c r="J136" s="335">
        <v>26703.48</v>
      </c>
      <c r="K136" s="331">
        <f t="shared" si="16"/>
        <v>126191.526</v>
      </c>
      <c r="L136" s="363" t="str">
        <f t="shared" si="17"/>
        <v>PFCID266550250N11B</v>
      </c>
      <c r="M136" s="295"/>
      <c r="P136" s="328">
        <f t="shared" si="18"/>
        <v>126191.526</v>
      </c>
      <c r="Q136" s="333">
        <f t="shared" si="19"/>
        <v>6.8979323850752419</v>
      </c>
      <c r="R136" s="333">
        <f t="shared" si="20"/>
        <v>1.2047404575543104</v>
      </c>
      <c r="S136" s="333">
        <f t="shared" si="21"/>
        <v>5.6931919275209326</v>
      </c>
      <c r="T136" s="295">
        <f t="shared" si="22"/>
        <v>2.1897E-2</v>
      </c>
      <c r="U136" s="295">
        <f t="shared" si="23"/>
        <v>126192.148</v>
      </c>
      <c r="V136" s="295"/>
      <c r="W136" s="295"/>
      <c r="X136" s="295"/>
      <c r="Y136" s="295"/>
      <c r="Z136" s="295"/>
      <c r="AA136" s="295"/>
      <c r="AB136" s="295"/>
      <c r="AC136" s="295"/>
      <c r="AD136" s="295"/>
      <c r="AE136" s="295"/>
      <c r="AF136" s="295"/>
      <c r="AG136" s="295"/>
      <c r="AH136" s="295"/>
      <c r="AI136" s="295"/>
      <c r="AJ136" s="295"/>
      <c r="AK136" s="295"/>
      <c r="AL136" s="295"/>
      <c r="AM136" s="295"/>
      <c r="AN136" s="295"/>
      <c r="AO136" s="295"/>
      <c r="AP136" s="295"/>
      <c r="AQ136" s="295"/>
      <c r="AR136" s="295"/>
      <c r="AS136" s="295"/>
      <c r="AT136" s="295"/>
      <c r="AU136" s="295"/>
      <c r="AV136" s="295"/>
      <c r="AW136" s="295"/>
      <c r="AX136" s="295"/>
      <c r="AY136" s="295"/>
      <c r="AZ136" s="295"/>
      <c r="BA136" s="295"/>
      <c r="BB136" s="295"/>
      <c r="BC136" s="295"/>
      <c r="BD136" s="295"/>
      <c r="BE136" s="295"/>
      <c r="BF136" s="295"/>
      <c r="BG136" s="295"/>
      <c r="BH136" s="295"/>
      <c r="BI136" s="295"/>
      <c r="BJ136" s="295"/>
      <c r="BK136" s="295"/>
      <c r="BL136" s="295"/>
      <c r="BM136" s="295"/>
      <c r="BN136" s="295"/>
      <c r="BO136" s="295"/>
      <c r="BP136" s="295"/>
      <c r="BQ136" s="295"/>
    </row>
    <row r="137" spans="1:69" s="327" customFormat="1" x14ac:dyDescent="0.25">
      <c r="A137" s="329" t="s">
        <v>711</v>
      </c>
      <c r="B137" s="330" t="s">
        <v>5412</v>
      </c>
      <c r="C137" s="329" t="s">
        <v>5413</v>
      </c>
      <c r="D137" s="329" t="s">
        <v>712</v>
      </c>
      <c r="E137" s="331">
        <v>1113</v>
      </c>
      <c r="F137" s="331">
        <v>6539988</v>
      </c>
      <c r="G137" s="335">
        <v>948.298</v>
      </c>
      <c r="H137" s="335">
        <v>468916.97</v>
      </c>
      <c r="I137" s="335">
        <v>180298.58</v>
      </c>
      <c r="J137" s="335">
        <v>25919.9</v>
      </c>
      <c r="K137" s="331">
        <f t="shared" si="16"/>
        <v>154378.68</v>
      </c>
      <c r="L137" s="363" t="str">
        <f t="shared" si="17"/>
        <v>PGGRN266550200N13B</v>
      </c>
      <c r="M137" s="295"/>
      <c r="P137" s="328">
        <f t="shared" si="18"/>
        <v>154378.68</v>
      </c>
      <c r="Q137" s="333">
        <f t="shared" si="19"/>
        <v>7.1678466076696168</v>
      </c>
      <c r="R137" s="333">
        <f t="shared" si="20"/>
        <v>1.0304566308072738</v>
      </c>
      <c r="S137" s="333">
        <f t="shared" si="21"/>
        <v>6.1373899768623428</v>
      </c>
      <c r="T137" s="295">
        <f t="shared" si="22"/>
        <v>2.3605000000000001E-2</v>
      </c>
      <c r="U137" s="295">
        <f t="shared" si="23"/>
        <v>154376.41699999999</v>
      </c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295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295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</row>
    <row r="138" spans="1:69" s="327" customFormat="1" x14ac:dyDescent="0.25">
      <c r="A138" s="329" t="s">
        <v>151</v>
      </c>
      <c r="B138" s="330" t="s">
        <v>5414</v>
      </c>
      <c r="C138" s="329" t="s">
        <v>5415</v>
      </c>
      <c r="D138" s="329" t="s">
        <v>152</v>
      </c>
      <c r="E138" s="331">
        <v>525</v>
      </c>
      <c r="F138" s="331">
        <v>2152500</v>
      </c>
      <c r="G138" s="335">
        <v>452.02499999999998</v>
      </c>
      <c r="H138" s="335">
        <v>227949.75</v>
      </c>
      <c r="I138" s="335">
        <v>87646.675000000003</v>
      </c>
      <c r="J138" s="335">
        <v>12030.24</v>
      </c>
      <c r="K138" s="331">
        <f t="shared" si="16"/>
        <v>75616.434999999998</v>
      </c>
      <c r="L138" s="363" t="str">
        <f t="shared" si="17"/>
        <v>DFSIN26DIN0300N10A</v>
      </c>
      <c r="M138" s="295"/>
      <c r="P138" s="328">
        <f t="shared" si="18"/>
        <v>75616.434999999998</v>
      </c>
      <c r="Q138" s="333">
        <f t="shared" si="19"/>
        <v>10.586822531939607</v>
      </c>
      <c r="R138" s="333">
        <f t="shared" si="20"/>
        <v>1.4531300348432057</v>
      </c>
      <c r="S138" s="333">
        <f t="shared" si="21"/>
        <v>9.1336924970963995</v>
      </c>
      <c r="T138" s="295">
        <f t="shared" si="22"/>
        <v>3.5130000000000002E-2</v>
      </c>
      <c r="U138" s="295">
        <f t="shared" si="23"/>
        <v>75617.324999999997</v>
      </c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295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295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</row>
    <row r="139" spans="1:69" s="327" customFormat="1" x14ac:dyDescent="0.25">
      <c r="A139" s="329" t="s">
        <v>639</v>
      </c>
      <c r="B139" s="330" t="s">
        <v>5416</v>
      </c>
      <c r="C139" s="329" t="s">
        <v>5417</v>
      </c>
      <c r="D139" s="329" t="s">
        <v>640</v>
      </c>
      <c r="E139" s="331">
        <v>621</v>
      </c>
      <c r="F139" s="331">
        <v>3309930</v>
      </c>
      <c r="G139" s="335">
        <v>446.84100000000001</v>
      </c>
      <c r="H139" s="335">
        <v>288256.59000000003</v>
      </c>
      <c r="I139" s="335">
        <v>110834.65300000001</v>
      </c>
      <c r="J139" s="335">
        <v>35375.741999999998</v>
      </c>
      <c r="K139" s="331">
        <f t="shared" si="16"/>
        <v>75458.911000000007</v>
      </c>
      <c r="L139" s="363" t="str">
        <f t="shared" si="17"/>
        <v>PFTRO381460250N13B</v>
      </c>
      <c r="M139" s="295"/>
      <c r="P139" s="328">
        <f t="shared" si="18"/>
        <v>75458.911000000007</v>
      </c>
      <c r="Q139" s="333">
        <f t="shared" si="19"/>
        <v>8.7062293704096465</v>
      </c>
      <c r="R139" s="333">
        <f t="shared" si="20"/>
        <v>2.7788179568752205</v>
      </c>
      <c r="S139" s="333">
        <f t="shared" si="21"/>
        <v>5.9274114135344256</v>
      </c>
      <c r="T139" s="295">
        <f t="shared" si="22"/>
        <v>2.2797999999999999E-2</v>
      </c>
      <c r="U139" s="295">
        <f t="shared" si="23"/>
        <v>75459.784</v>
      </c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295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295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</row>
    <row r="140" spans="1:69" s="327" customFormat="1" x14ac:dyDescent="0.25">
      <c r="A140" s="329" t="s">
        <v>237</v>
      </c>
      <c r="B140" s="330" t="s">
        <v>5358</v>
      </c>
      <c r="C140" s="329" t="s">
        <v>5359</v>
      </c>
      <c r="D140" s="329" t="s">
        <v>238</v>
      </c>
      <c r="E140" s="331">
        <v>1472</v>
      </c>
      <c r="F140" s="331">
        <v>3886080</v>
      </c>
      <c r="G140" s="335">
        <v>738.35500000000002</v>
      </c>
      <c r="H140" s="335">
        <v>360628.04</v>
      </c>
      <c r="I140" s="335">
        <v>138661.48000000001</v>
      </c>
      <c r="J140" s="335">
        <v>5601</v>
      </c>
      <c r="K140" s="331">
        <f t="shared" si="16"/>
        <v>133060.48000000001</v>
      </c>
      <c r="L140" s="363" t="str">
        <f t="shared" si="17"/>
        <v>PFCOC38CTF12OZN06A</v>
      </c>
      <c r="M140" s="295"/>
      <c r="P140" s="328">
        <f t="shared" si="18"/>
        <v>133060.48000000001</v>
      </c>
      <c r="Q140" s="333">
        <f t="shared" si="19"/>
        <v>9.2772111742424244</v>
      </c>
      <c r="R140" s="333">
        <f t="shared" si="20"/>
        <v>0.37473752470355731</v>
      </c>
      <c r="S140" s="333">
        <f t="shared" si="21"/>
        <v>8.9024736495388677</v>
      </c>
      <c r="T140" s="295">
        <f t="shared" si="22"/>
        <v>3.424E-2</v>
      </c>
      <c r="U140" s="295">
        <f t="shared" si="23"/>
        <v>133059.37899999999</v>
      </c>
      <c r="V140" s="295"/>
      <c r="W140" s="295"/>
      <c r="X140" s="295"/>
      <c r="Y140" s="295"/>
      <c r="Z140" s="295"/>
      <c r="AA140" s="295"/>
      <c r="AB140" s="295"/>
      <c r="AC140" s="295"/>
      <c r="AD140" s="295"/>
      <c r="AE140" s="295"/>
      <c r="AF140" s="295"/>
      <c r="AG140" s="295"/>
      <c r="AH140" s="295"/>
      <c r="AI140" s="295"/>
      <c r="AJ140" s="295"/>
      <c r="AK140" s="295"/>
      <c r="AL140" s="295"/>
      <c r="AM140" s="295"/>
      <c r="AN140" s="295"/>
      <c r="AO140" s="295"/>
      <c r="AP140" s="295"/>
      <c r="AQ140" s="295"/>
      <c r="AR140" s="295"/>
      <c r="AS140" s="295"/>
      <c r="AT140" s="295"/>
      <c r="AU140" s="295"/>
      <c r="AV140" s="295"/>
      <c r="AW140" s="295"/>
      <c r="AX140" s="295"/>
      <c r="AY140" s="295"/>
      <c r="AZ140" s="295"/>
      <c r="BA140" s="295"/>
      <c r="BB140" s="295"/>
      <c r="BC140" s="295"/>
      <c r="BD140" s="295"/>
      <c r="BE140" s="295"/>
      <c r="BF140" s="295"/>
      <c r="BG140" s="295"/>
      <c r="BH140" s="295"/>
      <c r="BI140" s="295"/>
      <c r="BJ140" s="295"/>
      <c r="BK140" s="295"/>
      <c r="BL140" s="295"/>
      <c r="BM140" s="295"/>
      <c r="BN140" s="295"/>
      <c r="BO140" s="295"/>
      <c r="BP140" s="295"/>
      <c r="BQ140" s="295"/>
    </row>
    <row r="141" spans="1:69" s="327" customFormat="1" x14ac:dyDescent="0.25">
      <c r="A141" s="329" t="s">
        <v>241</v>
      </c>
      <c r="B141" s="330" t="s">
        <v>5358</v>
      </c>
      <c r="C141" s="329" t="s">
        <v>5359</v>
      </c>
      <c r="D141" s="329" t="s">
        <v>242</v>
      </c>
      <c r="E141" s="331">
        <v>1341</v>
      </c>
      <c r="F141" s="331">
        <v>3540240</v>
      </c>
      <c r="G141" s="335">
        <v>672.64599999999996</v>
      </c>
      <c r="H141" s="335">
        <v>325341.63</v>
      </c>
      <c r="I141" s="335">
        <v>125093.857</v>
      </c>
      <c r="J141" s="335">
        <v>5088.5</v>
      </c>
      <c r="K141" s="331">
        <f t="shared" si="16"/>
        <v>120005.357</v>
      </c>
      <c r="L141" s="363" t="str">
        <f t="shared" si="17"/>
        <v>PFCOC38MED12OZN06B</v>
      </c>
      <c r="M141" s="295"/>
      <c r="P141" s="328">
        <f t="shared" si="18"/>
        <v>120005.357</v>
      </c>
      <c r="Q141" s="333">
        <f t="shared" si="19"/>
        <v>9.1870615607981385</v>
      </c>
      <c r="R141" s="333">
        <f t="shared" si="20"/>
        <v>0.37370630239757757</v>
      </c>
      <c r="S141" s="333">
        <f t="shared" si="21"/>
        <v>8.813355258400561</v>
      </c>
      <c r="T141" s="295">
        <f t="shared" si="22"/>
        <v>3.3897999999999998E-2</v>
      </c>
      <c r="U141" s="295">
        <f t="shared" si="23"/>
        <v>120007.056</v>
      </c>
      <c r="V141" s="295"/>
      <c r="W141" s="295"/>
      <c r="X141" s="295"/>
      <c r="Y141" s="295"/>
      <c r="Z141" s="295"/>
      <c r="AA141" s="295"/>
      <c r="AB141" s="295"/>
      <c r="AC141" s="295"/>
      <c r="AD141" s="295"/>
      <c r="AE141" s="295"/>
      <c r="AF141" s="295"/>
      <c r="AG141" s="295"/>
      <c r="AH141" s="295"/>
      <c r="AI141" s="295"/>
      <c r="AJ141" s="295"/>
      <c r="AK141" s="295"/>
      <c r="AL141" s="295"/>
      <c r="AM141" s="295"/>
      <c r="AN141" s="295"/>
      <c r="AO141" s="295"/>
      <c r="AP141" s="295"/>
      <c r="AQ141" s="295"/>
      <c r="AR141" s="295"/>
      <c r="AS141" s="295"/>
      <c r="AT141" s="295"/>
      <c r="AU141" s="295"/>
      <c r="AV141" s="295"/>
      <c r="AW141" s="295"/>
      <c r="AX141" s="295"/>
      <c r="AY141" s="295"/>
      <c r="AZ141" s="295"/>
      <c r="BA141" s="295"/>
      <c r="BB141" s="295"/>
      <c r="BC141" s="295"/>
      <c r="BD141" s="295"/>
      <c r="BE141" s="295"/>
      <c r="BF141" s="295"/>
      <c r="BG141" s="295"/>
      <c r="BH141" s="295"/>
      <c r="BI141" s="295"/>
      <c r="BJ141" s="295"/>
      <c r="BK141" s="295"/>
      <c r="BL141" s="295"/>
      <c r="BM141" s="295"/>
      <c r="BN141" s="295"/>
      <c r="BO141" s="295"/>
      <c r="BP141" s="295"/>
      <c r="BQ141" s="295"/>
    </row>
    <row r="142" spans="1:69" s="327" customFormat="1" x14ac:dyDescent="0.25">
      <c r="A142" s="366" t="s">
        <v>301</v>
      </c>
      <c r="B142" s="367" t="s">
        <v>5418</v>
      </c>
      <c r="C142" s="366" t="s">
        <v>5419</v>
      </c>
      <c r="D142" s="366" t="s">
        <v>302</v>
      </c>
      <c r="E142" s="331">
        <v>630</v>
      </c>
      <c r="F142" s="331">
        <v>1572480</v>
      </c>
      <c r="G142" s="335">
        <v>322.358</v>
      </c>
      <c r="H142" s="335">
        <v>188068.65</v>
      </c>
      <c r="I142" s="335">
        <v>72312.39</v>
      </c>
      <c r="J142" s="335">
        <v>1800</v>
      </c>
      <c r="K142" s="331">
        <f t="shared" si="16"/>
        <v>70512.39</v>
      </c>
      <c r="L142" s="363" t="str">
        <f t="shared" si="17"/>
        <v>PFFSKGF3050200B06A</v>
      </c>
      <c r="M142" s="295"/>
      <c r="P142" s="328">
        <f t="shared" si="18"/>
        <v>70512.39</v>
      </c>
      <c r="Q142" s="333">
        <f t="shared" si="19"/>
        <v>11.956413690476191</v>
      </c>
      <c r="R142" s="333">
        <f t="shared" si="20"/>
        <v>0.29761904761904767</v>
      </c>
      <c r="S142" s="333">
        <f t="shared" si="21"/>
        <v>11.658794642857142</v>
      </c>
      <c r="T142" s="295">
        <f t="shared" si="22"/>
        <v>4.4842E-2</v>
      </c>
      <c r="U142" s="295">
        <f t="shared" si="23"/>
        <v>70513.148000000001</v>
      </c>
      <c r="V142" s="295"/>
      <c r="W142" s="295"/>
      <c r="X142" s="295"/>
      <c r="Y142" s="295"/>
      <c r="Z142" s="295"/>
      <c r="AA142" s="295"/>
      <c r="AB142" s="295"/>
      <c r="AC142" s="295"/>
      <c r="AD142" s="295"/>
      <c r="AE142" s="295"/>
      <c r="AF142" s="295"/>
      <c r="AG142" s="295"/>
      <c r="AH142" s="295"/>
      <c r="AI142" s="295"/>
      <c r="AJ142" s="295"/>
      <c r="AK142" s="295"/>
      <c r="AL142" s="295"/>
      <c r="AM142" s="295"/>
      <c r="AN142" s="295"/>
      <c r="AO142" s="295"/>
      <c r="AP142" s="295"/>
      <c r="AQ142" s="295"/>
      <c r="AR142" s="295"/>
      <c r="AS142" s="295"/>
      <c r="AT142" s="295"/>
      <c r="AU142" s="295"/>
      <c r="AV142" s="295"/>
      <c r="AW142" s="295"/>
      <c r="AX142" s="295"/>
      <c r="AY142" s="295"/>
      <c r="AZ142" s="295"/>
      <c r="BA142" s="295"/>
      <c r="BB142" s="295"/>
      <c r="BC142" s="295"/>
      <c r="BD142" s="295"/>
      <c r="BE142" s="295"/>
      <c r="BF142" s="295"/>
      <c r="BG142" s="295"/>
      <c r="BH142" s="295"/>
      <c r="BI142" s="295"/>
      <c r="BJ142" s="295"/>
      <c r="BK142" s="295"/>
      <c r="BL142" s="295"/>
      <c r="BM142" s="295"/>
      <c r="BN142" s="295"/>
      <c r="BO142" s="295"/>
      <c r="BP142" s="295"/>
      <c r="BQ142" s="295"/>
    </row>
    <row r="143" spans="1:69" s="327" customFormat="1" x14ac:dyDescent="0.25">
      <c r="A143" s="329" t="s">
        <v>357</v>
      </c>
      <c r="B143" s="330" t="s">
        <v>5358</v>
      </c>
      <c r="C143" s="329" t="s">
        <v>5359</v>
      </c>
      <c r="D143" s="329" t="s">
        <v>358</v>
      </c>
      <c r="E143" s="331">
        <v>189</v>
      </c>
      <c r="F143" s="331">
        <v>1013796</v>
      </c>
      <c r="G143" s="335">
        <v>172.345</v>
      </c>
      <c r="H143" s="335">
        <v>103103.01</v>
      </c>
      <c r="I143" s="335">
        <v>39643.11</v>
      </c>
      <c r="J143" s="335">
        <v>1080</v>
      </c>
      <c r="K143" s="331">
        <f t="shared" si="16"/>
        <v>38563.11</v>
      </c>
      <c r="L143" s="363" t="str">
        <f t="shared" si="17"/>
        <v>PFJAR630350258P18A</v>
      </c>
      <c r="M143" s="295"/>
      <c r="P143" s="328">
        <f t="shared" si="18"/>
        <v>38563.11</v>
      </c>
      <c r="Q143" s="333">
        <f t="shared" si="19"/>
        <v>10.166945420972267</v>
      </c>
      <c r="R143" s="333">
        <f t="shared" si="20"/>
        <v>0.27697880046873335</v>
      </c>
      <c r="S143" s="333">
        <f t="shared" si="21"/>
        <v>9.8899666205035324</v>
      </c>
      <c r="T143" s="295">
        <f t="shared" si="22"/>
        <v>3.8038000000000002E-2</v>
      </c>
      <c r="U143" s="295">
        <f t="shared" si="23"/>
        <v>38562.771999999997</v>
      </c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295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295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</row>
    <row r="144" spans="1:69" s="327" customFormat="1" x14ac:dyDescent="0.25">
      <c r="A144" s="329" t="s">
        <v>359</v>
      </c>
      <c r="B144" s="330" t="s">
        <v>5358</v>
      </c>
      <c r="C144" s="329" t="s">
        <v>5359</v>
      </c>
      <c r="D144" s="329" t="s">
        <v>360</v>
      </c>
      <c r="E144" s="331">
        <v>147</v>
      </c>
      <c r="F144" s="331">
        <v>876120</v>
      </c>
      <c r="G144" s="335">
        <v>148.94</v>
      </c>
      <c r="H144" s="335">
        <v>89101.39</v>
      </c>
      <c r="I144" s="335">
        <v>34259.483999999997</v>
      </c>
      <c r="J144" s="335">
        <v>840</v>
      </c>
      <c r="K144" s="331">
        <f t="shared" si="16"/>
        <v>33419.483999999997</v>
      </c>
      <c r="L144" s="363" t="str">
        <f t="shared" si="17"/>
        <v>PFJAR630350258P20A</v>
      </c>
      <c r="M144" s="295"/>
      <c r="P144" s="328">
        <f t="shared" si="18"/>
        <v>33419.483999999997</v>
      </c>
      <c r="Q144" s="333">
        <f t="shared" si="19"/>
        <v>10.166947267497601</v>
      </c>
      <c r="R144" s="333">
        <f t="shared" si="20"/>
        <v>0.24928092042186001</v>
      </c>
      <c r="S144" s="333">
        <f t="shared" si="21"/>
        <v>9.9176663470757429</v>
      </c>
      <c r="T144" s="295">
        <f t="shared" si="22"/>
        <v>3.8144999999999998E-2</v>
      </c>
      <c r="U144" s="295">
        <f t="shared" si="23"/>
        <v>33419.597000000002</v>
      </c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295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</row>
    <row r="145" spans="1:69" s="327" customFormat="1" x14ac:dyDescent="0.25">
      <c r="A145" s="329" t="s">
        <v>411</v>
      </c>
      <c r="B145" s="330" t="s">
        <v>5358</v>
      </c>
      <c r="C145" s="329" t="s">
        <v>5359</v>
      </c>
      <c r="D145" s="329" t="s">
        <v>412</v>
      </c>
      <c r="E145" s="331">
        <v>378</v>
      </c>
      <c r="F145" s="331">
        <v>1321110</v>
      </c>
      <c r="G145" s="335">
        <v>330.27800000000002</v>
      </c>
      <c r="H145" s="335">
        <v>170951.58</v>
      </c>
      <c r="I145" s="335">
        <v>65730.888000000006</v>
      </c>
      <c r="J145" s="335">
        <v>2268</v>
      </c>
      <c r="K145" s="331">
        <f t="shared" si="16"/>
        <v>63462.888000000006</v>
      </c>
      <c r="L145" s="363" t="str">
        <f t="shared" si="17"/>
        <v>PFJARGPI700419P15A</v>
      </c>
      <c r="M145" s="295"/>
      <c r="P145" s="328">
        <f t="shared" si="18"/>
        <v>63462.888000000006</v>
      </c>
      <c r="Q145" s="333">
        <f t="shared" si="19"/>
        <v>12.936114994209415</v>
      </c>
      <c r="R145" s="333">
        <f t="shared" si="20"/>
        <v>0.44635193133047213</v>
      </c>
      <c r="S145" s="333">
        <f t="shared" si="21"/>
        <v>12.489763062878945</v>
      </c>
      <c r="T145" s="295">
        <f t="shared" si="22"/>
        <v>4.8037999999999997E-2</v>
      </c>
      <c r="U145" s="295">
        <f t="shared" si="23"/>
        <v>63463.482000000004</v>
      </c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295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</row>
    <row r="146" spans="1:69" s="327" customFormat="1" x14ac:dyDescent="0.25">
      <c r="A146" s="329" t="s">
        <v>413</v>
      </c>
      <c r="B146" s="330" t="s">
        <v>5358</v>
      </c>
      <c r="C146" s="329" t="s">
        <v>5359</v>
      </c>
      <c r="D146" s="329" t="s">
        <v>414</v>
      </c>
      <c r="E146" s="331">
        <v>441</v>
      </c>
      <c r="F146" s="331">
        <v>1644048</v>
      </c>
      <c r="G146" s="335">
        <v>411.012</v>
      </c>
      <c r="H146" s="335">
        <v>212739.87</v>
      </c>
      <c r="I146" s="335">
        <v>81798.486000000004</v>
      </c>
      <c r="J146" s="335">
        <v>2520</v>
      </c>
      <c r="K146" s="331">
        <f t="shared" si="16"/>
        <v>79278.486000000004</v>
      </c>
      <c r="L146" s="363" t="str">
        <f t="shared" si="17"/>
        <v>PFJARGPI700419P16A</v>
      </c>
      <c r="M146" s="295"/>
      <c r="P146" s="328">
        <f t="shared" si="18"/>
        <v>79278.486000000004</v>
      </c>
      <c r="Q146" s="333">
        <f t="shared" si="19"/>
        <v>12.936122521970162</v>
      </c>
      <c r="R146" s="333">
        <f t="shared" si="20"/>
        <v>0.39852851011649293</v>
      </c>
      <c r="S146" s="333">
        <f t="shared" si="21"/>
        <v>12.537594011853669</v>
      </c>
      <c r="T146" s="295">
        <f t="shared" si="22"/>
        <v>4.8222000000000001E-2</v>
      </c>
      <c r="U146" s="295">
        <f t="shared" si="23"/>
        <v>79279.282999999996</v>
      </c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  <c r="AL146" s="295"/>
      <c r="AM146" s="295"/>
      <c r="AN146" s="295"/>
      <c r="AO146" s="295"/>
      <c r="AP146" s="295"/>
      <c r="AQ146" s="295"/>
      <c r="AR146" s="295"/>
      <c r="AS146" s="295"/>
      <c r="AT146" s="295"/>
      <c r="AU146" s="295"/>
      <c r="AV146" s="295"/>
      <c r="AW146" s="295"/>
      <c r="AX146" s="295"/>
      <c r="AY146" s="295"/>
      <c r="AZ146" s="295"/>
      <c r="BA146" s="295"/>
      <c r="BB146" s="295"/>
      <c r="BC146" s="295"/>
      <c r="BD146" s="295"/>
      <c r="BE146" s="295"/>
      <c r="BF146" s="295"/>
      <c r="BG146" s="295"/>
      <c r="BH146" s="295"/>
      <c r="BI146" s="295"/>
      <c r="BJ146" s="295"/>
      <c r="BK146" s="295"/>
      <c r="BL146" s="295"/>
      <c r="BM146" s="295"/>
      <c r="BN146" s="295"/>
      <c r="BO146" s="295"/>
      <c r="BP146" s="295"/>
      <c r="BQ146" s="295"/>
    </row>
    <row r="147" spans="1:69" s="327" customFormat="1" x14ac:dyDescent="0.25">
      <c r="A147" s="329" t="s">
        <v>439</v>
      </c>
      <c r="B147" s="330" t="s">
        <v>5358</v>
      </c>
      <c r="C147" s="329" t="s">
        <v>5359</v>
      </c>
      <c r="D147" s="329" t="s">
        <v>440</v>
      </c>
      <c r="E147" s="331">
        <v>210</v>
      </c>
      <c r="F147" s="331">
        <v>228900</v>
      </c>
      <c r="G147" s="335">
        <v>62.261000000000003</v>
      </c>
      <c r="H147" s="335">
        <v>31405.1</v>
      </c>
      <c r="I147" s="335">
        <v>12075.26</v>
      </c>
      <c r="J147" s="335">
        <v>667.5</v>
      </c>
      <c r="K147" s="331">
        <f t="shared" si="16"/>
        <v>11407.76</v>
      </c>
      <c r="L147" s="363" t="str">
        <f t="shared" si="17"/>
        <v>PFKIN38MED16OZP05A</v>
      </c>
      <c r="M147" s="295"/>
      <c r="P147" s="328">
        <f t="shared" si="18"/>
        <v>11407.76</v>
      </c>
      <c r="Q147" s="333">
        <f t="shared" si="19"/>
        <v>13.715891655744867</v>
      </c>
      <c r="R147" s="333">
        <f t="shared" si="20"/>
        <v>0.75819134993446935</v>
      </c>
      <c r="S147" s="333">
        <f t="shared" si="21"/>
        <v>12.957700305810398</v>
      </c>
      <c r="T147" s="295">
        <f t="shared" si="22"/>
        <v>4.9836999999999999E-2</v>
      </c>
      <c r="U147" s="295">
        <f t="shared" si="23"/>
        <v>11407.689</v>
      </c>
      <c r="V147" s="295"/>
      <c r="W147" s="295"/>
      <c r="X147" s="295"/>
      <c r="Y147" s="295"/>
      <c r="Z147" s="295"/>
      <c r="AA147" s="295"/>
      <c r="AB147" s="295"/>
      <c r="AC147" s="295"/>
      <c r="AD147" s="295"/>
      <c r="AE147" s="295"/>
      <c r="AF147" s="295"/>
      <c r="AG147" s="295"/>
      <c r="AH147" s="295"/>
      <c r="AI147" s="295"/>
      <c r="AJ147" s="295"/>
      <c r="AK147" s="295"/>
      <c r="AL147" s="295"/>
      <c r="AM147" s="295"/>
      <c r="AN147" s="295"/>
      <c r="AO147" s="295"/>
      <c r="AP147" s="295"/>
      <c r="AQ147" s="295"/>
      <c r="AR147" s="295"/>
      <c r="AS147" s="295"/>
      <c r="AT147" s="295"/>
      <c r="AU147" s="295"/>
      <c r="AV147" s="295"/>
      <c r="AW147" s="295"/>
      <c r="AX147" s="295"/>
      <c r="AY147" s="295"/>
      <c r="AZ147" s="295"/>
      <c r="BA147" s="295"/>
      <c r="BB147" s="295"/>
      <c r="BC147" s="295"/>
      <c r="BD147" s="295"/>
      <c r="BE147" s="295"/>
      <c r="BF147" s="295"/>
      <c r="BG147" s="295"/>
      <c r="BH147" s="295"/>
      <c r="BI147" s="295"/>
      <c r="BJ147" s="295"/>
      <c r="BK147" s="295"/>
      <c r="BL147" s="295"/>
      <c r="BM147" s="295"/>
      <c r="BN147" s="295"/>
      <c r="BO147" s="295"/>
      <c r="BP147" s="295"/>
      <c r="BQ147" s="295"/>
    </row>
    <row r="148" spans="1:69" s="327" customFormat="1" x14ac:dyDescent="0.25">
      <c r="A148" s="329" t="s">
        <v>441</v>
      </c>
      <c r="B148" s="330" t="s">
        <v>5358</v>
      </c>
      <c r="C148" s="329" t="s">
        <v>5359</v>
      </c>
      <c r="D148" s="329" t="s">
        <v>442</v>
      </c>
      <c r="E148" s="331">
        <v>1638</v>
      </c>
      <c r="F148" s="331">
        <v>1334970</v>
      </c>
      <c r="G148" s="335">
        <v>521.97299999999996</v>
      </c>
      <c r="H148" s="335">
        <v>256098.66</v>
      </c>
      <c r="I148" s="335">
        <v>98469.923999999999</v>
      </c>
      <c r="J148" s="335">
        <v>4781.5</v>
      </c>
      <c r="K148" s="331">
        <f t="shared" si="16"/>
        <v>93688.423999999999</v>
      </c>
      <c r="L148" s="363" t="str">
        <f t="shared" si="17"/>
        <v>PFKIN38MED25OZP05A</v>
      </c>
      <c r="M148" s="295"/>
      <c r="P148" s="328">
        <f t="shared" si="18"/>
        <v>93688.423999999999</v>
      </c>
      <c r="Q148" s="333">
        <f t="shared" si="19"/>
        <v>19.178094069529653</v>
      </c>
      <c r="R148" s="333">
        <f t="shared" si="20"/>
        <v>0.93124939137209073</v>
      </c>
      <c r="S148" s="333">
        <f t="shared" si="21"/>
        <v>18.246844678157558</v>
      </c>
      <c r="T148" s="295">
        <f t="shared" si="22"/>
        <v>7.0180000000000006E-2</v>
      </c>
      <c r="U148" s="295">
        <f t="shared" si="23"/>
        <v>93688.195000000007</v>
      </c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295"/>
      <c r="AK148" s="295"/>
      <c r="AL148" s="295"/>
      <c r="AM148" s="295"/>
      <c r="AN148" s="295"/>
      <c r="AO148" s="295"/>
      <c r="AP148" s="295"/>
      <c r="AQ148" s="295"/>
      <c r="AR148" s="295"/>
      <c r="AS148" s="295"/>
      <c r="AT148" s="295"/>
      <c r="AU148" s="295"/>
      <c r="AV148" s="295"/>
      <c r="AW148" s="295"/>
      <c r="AX148" s="295"/>
      <c r="AY148" s="295"/>
      <c r="AZ148" s="295"/>
      <c r="BA148" s="295"/>
      <c r="BB148" s="295"/>
      <c r="BC148" s="295"/>
      <c r="BD148" s="295"/>
      <c r="BE148" s="295"/>
      <c r="BF148" s="295"/>
      <c r="BG148" s="295"/>
      <c r="BH148" s="295"/>
      <c r="BI148" s="295"/>
      <c r="BJ148" s="295"/>
      <c r="BK148" s="295"/>
      <c r="BL148" s="295"/>
      <c r="BM148" s="295"/>
      <c r="BN148" s="295"/>
      <c r="BO148" s="295"/>
      <c r="BP148" s="295"/>
      <c r="BQ148" s="295"/>
    </row>
    <row r="149" spans="1:69" s="327" customFormat="1" x14ac:dyDescent="0.25">
      <c r="A149" s="329" t="s">
        <v>527</v>
      </c>
      <c r="B149" s="330" t="s">
        <v>5358</v>
      </c>
      <c r="C149" s="329" t="s">
        <v>5359</v>
      </c>
      <c r="D149" s="329" t="s">
        <v>528</v>
      </c>
      <c r="E149" s="331">
        <v>144</v>
      </c>
      <c r="F149" s="331">
        <v>790704</v>
      </c>
      <c r="G149" s="335">
        <v>166.048</v>
      </c>
      <c r="H149" s="335">
        <v>89428.59</v>
      </c>
      <c r="I149" s="335">
        <v>34385.292000000001</v>
      </c>
      <c r="J149" s="335">
        <v>1087</v>
      </c>
      <c r="K149" s="331">
        <f t="shared" si="16"/>
        <v>33298.292000000001</v>
      </c>
      <c r="L149" s="363" t="str">
        <f t="shared" si="17"/>
        <v>PFPRE6320318OZP17A</v>
      </c>
      <c r="M149" s="295"/>
      <c r="P149" s="328">
        <f t="shared" si="18"/>
        <v>33298.292000000001</v>
      </c>
      <c r="Q149" s="333">
        <f t="shared" si="19"/>
        <v>11.306602622473138</v>
      </c>
      <c r="R149" s="333">
        <f t="shared" si="20"/>
        <v>0.35742831704405187</v>
      </c>
      <c r="S149" s="333">
        <f t="shared" si="21"/>
        <v>10.949174305429086</v>
      </c>
      <c r="T149" s="295">
        <f t="shared" si="22"/>
        <v>4.2111999999999997E-2</v>
      </c>
      <c r="U149" s="295">
        <f t="shared" si="23"/>
        <v>33298.127</v>
      </c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295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295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</row>
    <row r="150" spans="1:69" s="327" customFormat="1" x14ac:dyDescent="0.25">
      <c r="A150" s="329" t="s">
        <v>531</v>
      </c>
      <c r="B150" s="330" t="s">
        <v>5358</v>
      </c>
      <c r="C150" s="329" t="s">
        <v>5359</v>
      </c>
      <c r="D150" s="329" t="s">
        <v>532</v>
      </c>
      <c r="E150" s="331">
        <v>630</v>
      </c>
      <c r="F150" s="331">
        <v>665280</v>
      </c>
      <c r="G150" s="335">
        <v>221.53800000000001</v>
      </c>
      <c r="H150" s="335">
        <v>107291.93</v>
      </c>
      <c r="I150" s="335">
        <v>41253.748</v>
      </c>
      <c r="J150" s="335">
        <v>1814.5</v>
      </c>
      <c r="K150" s="331">
        <f t="shared" si="16"/>
        <v>39439.248</v>
      </c>
      <c r="L150" s="363" t="str">
        <f t="shared" si="17"/>
        <v>PFPST6313826OZP06C</v>
      </c>
      <c r="M150" s="295"/>
      <c r="P150" s="328">
        <f t="shared" si="18"/>
        <v>39439.248</v>
      </c>
      <c r="Q150" s="333">
        <f t="shared" si="19"/>
        <v>16.122496512746512</v>
      </c>
      <c r="R150" s="333">
        <f t="shared" si="20"/>
        <v>0.70912999037999036</v>
      </c>
      <c r="S150" s="333">
        <f t="shared" si="21"/>
        <v>15.413366522366521</v>
      </c>
      <c r="T150" s="295">
        <f t="shared" si="22"/>
        <v>5.9282000000000001E-2</v>
      </c>
      <c r="U150" s="295">
        <f t="shared" si="23"/>
        <v>39439.129000000001</v>
      </c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295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295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</row>
    <row r="151" spans="1:69" s="327" customFormat="1" x14ac:dyDescent="0.25">
      <c r="A151" s="329" t="s">
        <v>537</v>
      </c>
      <c r="B151" s="330" t="s">
        <v>5358</v>
      </c>
      <c r="C151" s="329" t="s">
        <v>5359</v>
      </c>
      <c r="D151" s="329" t="s">
        <v>538</v>
      </c>
      <c r="E151" s="331">
        <v>192</v>
      </c>
      <c r="F151" s="331">
        <v>599040</v>
      </c>
      <c r="G151" s="335">
        <v>199.48</v>
      </c>
      <c r="H151" s="335">
        <v>96380.53</v>
      </c>
      <c r="I151" s="335">
        <v>37058.311999999998</v>
      </c>
      <c r="J151" s="335">
        <v>1442</v>
      </c>
      <c r="K151" s="331">
        <f t="shared" si="16"/>
        <v>35616.311999999998</v>
      </c>
      <c r="L151" s="363" t="str">
        <f t="shared" si="17"/>
        <v>PFPST6313826OZP13B</v>
      </c>
      <c r="M151" s="295"/>
      <c r="P151" s="328">
        <f t="shared" si="18"/>
        <v>35616.311999999998</v>
      </c>
      <c r="Q151" s="333">
        <f t="shared" si="19"/>
        <v>16.084336805555555</v>
      </c>
      <c r="R151" s="333">
        <f t="shared" si="20"/>
        <v>0.62586805555555558</v>
      </c>
      <c r="S151" s="333">
        <f t="shared" si="21"/>
        <v>15.45846875</v>
      </c>
      <c r="T151" s="295">
        <f t="shared" si="22"/>
        <v>5.9456000000000002E-2</v>
      </c>
      <c r="U151" s="295">
        <f t="shared" si="23"/>
        <v>35616.521999999997</v>
      </c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295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295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</row>
    <row r="152" spans="1:69" s="327" customFormat="1" x14ac:dyDescent="0.25">
      <c r="A152" s="329" t="s">
        <v>541</v>
      </c>
      <c r="B152" s="330" t="s">
        <v>5358</v>
      </c>
      <c r="C152" s="329" t="s">
        <v>5359</v>
      </c>
      <c r="D152" s="329" t="s">
        <v>542</v>
      </c>
      <c r="E152" s="331">
        <v>192</v>
      </c>
      <c r="F152" s="331">
        <v>645120</v>
      </c>
      <c r="G152" s="335">
        <v>212.89</v>
      </c>
      <c r="H152" s="335">
        <v>105821.16</v>
      </c>
      <c r="I152" s="335">
        <v>40688.235999999997</v>
      </c>
      <c r="J152" s="335">
        <v>1448</v>
      </c>
      <c r="K152" s="331">
        <f t="shared" si="16"/>
        <v>39240.235999999997</v>
      </c>
      <c r="L152" s="363" t="str">
        <f t="shared" si="17"/>
        <v>PFPST6320324OZP14B</v>
      </c>
      <c r="M152" s="295"/>
      <c r="P152" s="328">
        <f t="shared" si="18"/>
        <v>39240.235999999997</v>
      </c>
      <c r="Q152" s="333">
        <f t="shared" si="19"/>
        <v>16.398408606150792</v>
      </c>
      <c r="R152" s="333">
        <f t="shared" si="20"/>
        <v>0.58358134920634919</v>
      </c>
      <c r="S152" s="333">
        <f t="shared" si="21"/>
        <v>15.814827256944444</v>
      </c>
      <c r="T152" s="295">
        <f t="shared" si="22"/>
        <v>6.0825999999999998E-2</v>
      </c>
      <c r="U152" s="295">
        <f t="shared" si="23"/>
        <v>39240.069000000003</v>
      </c>
      <c r="V152" s="295"/>
      <c r="W152" s="295"/>
      <c r="X152" s="295"/>
      <c r="Y152" s="295"/>
      <c r="Z152" s="295"/>
      <c r="AA152" s="295"/>
      <c r="AB152" s="295"/>
      <c r="AC152" s="295"/>
      <c r="AD152" s="295"/>
      <c r="AE152" s="295"/>
      <c r="AF152" s="295"/>
      <c r="AG152" s="295"/>
      <c r="AH152" s="295"/>
      <c r="AI152" s="295"/>
      <c r="AJ152" s="295"/>
      <c r="AK152" s="295"/>
      <c r="AL152" s="295"/>
      <c r="AM152" s="295"/>
      <c r="AN152" s="295"/>
      <c r="AO152" s="295"/>
      <c r="AP152" s="295"/>
      <c r="AQ152" s="295"/>
      <c r="AR152" s="295"/>
      <c r="AS152" s="295"/>
      <c r="AT152" s="295"/>
      <c r="AU152" s="295"/>
      <c r="AV152" s="295"/>
      <c r="AW152" s="295"/>
      <c r="AX152" s="295"/>
      <c r="AY152" s="295"/>
      <c r="AZ152" s="295"/>
      <c r="BA152" s="295"/>
      <c r="BB152" s="295"/>
      <c r="BC152" s="295"/>
      <c r="BD152" s="295"/>
      <c r="BE152" s="295"/>
      <c r="BF152" s="295"/>
      <c r="BG152" s="295"/>
      <c r="BH152" s="295"/>
      <c r="BI152" s="295"/>
      <c r="BJ152" s="295"/>
      <c r="BK152" s="295"/>
      <c r="BL152" s="295"/>
      <c r="BM152" s="295"/>
      <c r="BN152" s="295"/>
      <c r="BO152" s="295"/>
      <c r="BP152" s="295"/>
      <c r="BQ152" s="295"/>
    </row>
    <row r="153" spans="1:69" s="327" customFormat="1" x14ac:dyDescent="0.25">
      <c r="A153" s="329" t="s">
        <v>573</v>
      </c>
      <c r="B153" s="330" t="s">
        <v>5358</v>
      </c>
      <c r="C153" s="329" t="s">
        <v>5359</v>
      </c>
      <c r="D153" s="329" t="s">
        <v>574</v>
      </c>
      <c r="E153" s="331">
        <v>640</v>
      </c>
      <c r="F153" s="331">
        <v>1863680</v>
      </c>
      <c r="G153" s="335">
        <v>717.51700000000005</v>
      </c>
      <c r="H153" s="335">
        <v>322416.8</v>
      </c>
      <c r="I153" s="335">
        <v>123969.24</v>
      </c>
      <c r="J153" s="335">
        <v>4867.5</v>
      </c>
      <c r="K153" s="331">
        <f t="shared" si="16"/>
        <v>119101.74</v>
      </c>
      <c r="L153" s="363" t="str">
        <f t="shared" si="17"/>
        <v>PFRSQ4507024OZP13B</v>
      </c>
      <c r="M153" s="295"/>
      <c r="P153" s="328">
        <f t="shared" si="18"/>
        <v>119101.74</v>
      </c>
      <c r="Q153" s="333">
        <f t="shared" si="19"/>
        <v>17.294815848214288</v>
      </c>
      <c r="R153" s="333">
        <f t="shared" si="20"/>
        <v>0.6790597098214286</v>
      </c>
      <c r="S153" s="333">
        <f t="shared" si="21"/>
        <v>16.615756138392861</v>
      </c>
      <c r="T153" s="295">
        <f t="shared" si="22"/>
        <v>6.3907000000000005E-2</v>
      </c>
      <c r="U153" s="295">
        <f t="shared" si="23"/>
        <v>119102.198</v>
      </c>
      <c r="V153" s="295"/>
      <c r="W153" s="295"/>
      <c r="X153" s="295"/>
      <c r="Y153" s="295"/>
      <c r="Z153" s="295"/>
      <c r="AA153" s="295"/>
      <c r="AB153" s="295"/>
      <c r="AC153" s="295"/>
      <c r="AD153" s="295"/>
      <c r="AE153" s="295"/>
      <c r="AF153" s="295"/>
      <c r="AG153" s="295"/>
      <c r="AH153" s="295"/>
      <c r="AI153" s="295"/>
      <c r="AJ153" s="295"/>
      <c r="AK153" s="295"/>
      <c r="AL153" s="295"/>
      <c r="AM153" s="295"/>
      <c r="AN153" s="295"/>
      <c r="AO153" s="295"/>
      <c r="AP153" s="295"/>
      <c r="AQ153" s="295"/>
      <c r="AR153" s="295"/>
      <c r="AS153" s="295"/>
      <c r="AT153" s="295"/>
      <c r="AU153" s="295"/>
      <c r="AV153" s="295"/>
      <c r="AW153" s="295"/>
      <c r="AX153" s="295"/>
      <c r="AY153" s="295"/>
      <c r="AZ153" s="295"/>
      <c r="BA153" s="295"/>
      <c r="BB153" s="295"/>
      <c r="BC153" s="295"/>
      <c r="BD153" s="295"/>
      <c r="BE153" s="295"/>
      <c r="BF153" s="295"/>
      <c r="BG153" s="295"/>
      <c r="BH153" s="295"/>
      <c r="BI153" s="295"/>
      <c r="BJ153" s="295"/>
      <c r="BK153" s="295"/>
      <c r="BL153" s="295"/>
      <c r="BM153" s="295"/>
      <c r="BN153" s="295"/>
      <c r="BO153" s="295"/>
      <c r="BP153" s="295"/>
      <c r="BQ153" s="295"/>
    </row>
    <row r="154" spans="1:69" s="327" customFormat="1" x14ac:dyDescent="0.25">
      <c r="A154" s="329" t="s">
        <v>575</v>
      </c>
      <c r="B154" s="330" t="s">
        <v>5358</v>
      </c>
      <c r="C154" s="329" t="s">
        <v>5359</v>
      </c>
      <c r="D154" s="329" t="s">
        <v>576</v>
      </c>
      <c r="E154" s="331">
        <v>768</v>
      </c>
      <c r="F154" s="331">
        <v>4451328</v>
      </c>
      <c r="G154" s="335">
        <v>883.36599999999999</v>
      </c>
      <c r="H154" s="335">
        <v>442462.08</v>
      </c>
      <c r="I154" s="335">
        <v>170126.68799999999</v>
      </c>
      <c r="J154" s="335">
        <v>5962.5</v>
      </c>
      <c r="K154" s="331">
        <f t="shared" si="16"/>
        <v>164164.18799999999</v>
      </c>
      <c r="L154" s="363" t="str">
        <f t="shared" si="17"/>
        <v>PFRSQ48PTO09OZP14A</v>
      </c>
      <c r="M154" s="295"/>
      <c r="P154" s="328">
        <f t="shared" si="18"/>
        <v>164164.18799999999</v>
      </c>
      <c r="Q154" s="333">
        <f t="shared" si="19"/>
        <v>9.9370207902001368</v>
      </c>
      <c r="R154" s="333">
        <f t="shared" si="20"/>
        <v>0.34826685429606624</v>
      </c>
      <c r="S154" s="333">
        <f t="shared" si="21"/>
        <v>9.588753935904073</v>
      </c>
      <c r="T154" s="295">
        <f t="shared" si="22"/>
        <v>3.6880000000000003E-2</v>
      </c>
      <c r="U154" s="295">
        <f t="shared" si="23"/>
        <v>164164.97700000001</v>
      </c>
      <c r="V154" s="295"/>
      <c r="W154" s="295"/>
      <c r="X154" s="295"/>
      <c r="Y154" s="295"/>
      <c r="Z154" s="295"/>
      <c r="AA154" s="295"/>
      <c r="AB154" s="295"/>
      <c r="AC154" s="295"/>
      <c r="AD154" s="295"/>
      <c r="AE154" s="295"/>
      <c r="AF154" s="295"/>
      <c r="AG154" s="295"/>
      <c r="AH154" s="295"/>
      <c r="AI154" s="295"/>
      <c r="AJ154" s="295"/>
      <c r="AK154" s="295"/>
      <c r="AL154" s="295"/>
      <c r="AM154" s="295"/>
      <c r="AN154" s="295"/>
      <c r="AO154" s="295"/>
      <c r="AP154" s="295"/>
      <c r="AQ154" s="295"/>
      <c r="AR154" s="295"/>
      <c r="AS154" s="295"/>
      <c r="AT154" s="295"/>
      <c r="AU154" s="295"/>
      <c r="AV154" s="295"/>
      <c r="AW154" s="295"/>
      <c r="AX154" s="295"/>
      <c r="AY154" s="295"/>
      <c r="AZ154" s="295"/>
      <c r="BA154" s="295"/>
      <c r="BB154" s="295"/>
      <c r="BC154" s="295"/>
      <c r="BD154" s="295"/>
      <c r="BE154" s="295"/>
      <c r="BF154" s="295"/>
      <c r="BG154" s="295"/>
      <c r="BH154" s="295"/>
      <c r="BI154" s="295"/>
      <c r="BJ154" s="295"/>
      <c r="BK154" s="295"/>
      <c r="BL154" s="295"/>
      <c r="BM154" s="295"/>
      <c r="BN154" s="295"/>
      <c r="BO154" s="295"/>
      <c r="BP154" s="295"/>
      <c r="BQ154" s="295"/>
    </row>
    <row r="155" spans="1:69" s="327" customFormat="1" x14ac:dyDescent="0.25">
      <c r="A155" s="329" t="s">
        <v>581</v>
      </c>
      <c r="B155" s="330" t="s">
        <v>5358</v>
      </c>
      <c r="C155" s="329" t="s">
        <v>5359</v>
      </c>
      <c r="D155" s="329" t="s">
        <v>582</v>
      </c>
      <c r="E155" s="331">
        <v>1456</v>
      </c>
      <c r="F155" s="331">
        <v>6237504</v>
      </c>
      <c r="G155" s="335">
        <v>1590.5640000000001</v>
      </c>
      <c r="H155" s="335">
        <v>779064.65</v>
      </c>
      <c r="I155" s="335">
        <v>299550.342</v>
      </c>
      <c r="J155" s="335">
        <v>11194</v>
      </c>
      <c r="K155" s="331">
        <f t="shared" si="16"/>
        <v>288356.342</v>
      </c>
      <c r="L155" s="363" t="str">
        <f t="shared" si="17"/>
        <v>PFRSQ48PTO13OZP12A</v>
      </c>
      <c r="M155" s="295"/>
      <c r="P155" s="328">
        <f t="shared" si="18"/>
        <v>288356.342</v>
      </c>
      <c r="Q155" s="333">
        <f t="shared" si="19"/>
        <v>12.486258753501403</v>
      </c>
      <c r="R155" s="333">
        <f t="shared" si="20"/>
        <v>0.4666033079898626</v>
      </c>
      <c r="S155" s="333">
        <f t="shared" si="21"/>
        <v>12.019655445511539</v>
      </c>
      <c r="T155" s="295">
        <f t="shared" si="22"/>
        <v>4.6228999999999999E-2</v>
      </c>
      <c r="U155" s="295">
        <f t="shared" si="23"/>
        <v>288353.57199999999</v>
      </c>
      <c r="V155" s="295"/>
      <c r="W155" s="295"/>
      <c r="X155" s="295"/>
      <c r="Y155" s="295"/>
      <c r="Z155" s="295"/>
      <c r="AA155" s="295"/>
      <c r="AB155" s="295"/>
      <c r="AC155" s="295"/>
      <c r="AD155" s="295"/>
      <c r="AE155" s="295"/>
      <c r="AF155" s="295"/>
      <c r="AG155" s="295"/>
      <c r="AH155" s="295"/>
      <c r="AI155" s="295"/>
      <c r="AJ155" s="295"/>
      <c r="AK155" s="295"/>
      <c r="AL155" s="295"/>
      <c r="AM155" s="295"/>
      <c r="AN155" s="295"/>
      <c r="AO155" s="295"/>
      <c r="AP155" s="295"/>
      <c r="AQ155" s="295"/>
      <c r="AR155" s="295"/>
      <c r="AS155" s="295"/>
      <c r="AT155" s="295"/>
      <c r="AU155" s="295"/>
      <c r="AV155" s="295"/>
      <c r="AW155" s="295"/>
      <c r="AX155" s="295"/>
      <c r="AY155" s="295"/>
      <c r="AZ155" s="295"/>
      <c r="BA155" s="295"/>
      <c r="BB155" s="295"/>
      <c r="BC155" s="295"/>
      <c r="BD155" s="295"/>
      <c r="BE155" s="295"/>
      <c r="BF155" s="295"/>
      <c r="BG155" s="295"/>
      <c r="BH155" s="295"/>
      <c r="BI155" s="295"/>
      <c r="BJ155" s="295"/>
      <c r="BK155" s="295"/>
      <c r="BL155" s="295"/>
      <c r="BM155" s="295"/>
      <c r="BN155" s="295"/>
      <c r="BO155" s="295"/>
      <c r="BP155" s="295"/>
      <c r="BQ155" s="295"/>
    </row>
    <row r="156" spans="1:69" s="327" customFormat="1" x14ac:dyDescent="0.25">
      <c r="A156" s="329" t="s">
        <v>607</v>
      </c>
      <c r="B156" s="330" t="s">
        <v>5358</v>
      </c>
      <c r="C156" s="329" t="s">
        <v>5359</v>
      </c>
      <c r="D156" s="329" t="s">
        <v>608</v>
      </c>
      <c r="E156" s="331">
        <v>320</v>
      </c>
      <c r="F156" s="331">
        <v>624960</v>
      </c>
      <c r="G156" s="335">
        <v>166.239</v>
      </c>
      <c r="H156" s="335">
        <v>86307</v>
      </c>
      <c r="I156" s="335">
        <v>33185.040000000001</v>
      </c>
      <c r="J156" s="335">
        <v>1240.5</v>
      </c>
      <c r="K156" s="331">
        <f t="shared" si="16"/>
        <v>31944.54</v>
      </c>
      <c r="L156" s="363" t="str">
        <f t="shared" si="17"/>
        <v>PFSLS8204016OZP09A</v>
      </c>
      <c r="M156" s="295"/>
      <c r="P156" s="328">
        <f t="shared" si="18"/>
        <v>31944.54</v>
      </c>
      <c r="Q156" s="333">
        <f t="shared" si="19"/>
        <v>13.805860215053762</v>
      </c>
      <c r="R156" s="333">
        <f t="shared" si="20"/>
        <v>0.51608102918586796</v>
      </c>
      <c r="S156" s="333">
        <f t="shared" si="21"/>
        <v>13.289779185867896</v>
      </c>
      <c r="T156" s="295">
        <f t="shared" si="22"/>
        <v>5.1115000000000001E-2</v>
      </c>
      <c r="U156" s="295">
        <f t="shared" si="23"/>
        <v>31944.83</v>
      </c>
      <c r="V156" s="295"/>
      <c r="W156" s="295"/>
      <c r="X156" s="295"/>
      <c r="Y156" s="295"/>
      <c r="Z156" s="295"/>
      <c r="AA156" s="295"/>
      <c r="AB156" s="295"/>
      <c r="AC156" s="295"/>
      <c r="AD156" s="295"/>
      <c r="AE156" s="295"/>
      <c r="AF156" s="295"/>
      <c r="AG156" s="295"/>
      <c r="AH156" s="295"/>
      <c r="AI156" s="295"/>
      <c r="AJ156" s="295"/>
      <c r="AK156" s="295"/>
      <c r="AL156" s="295"/>
      <c r="AM156" s="295"/>
      <c r="AN156" s="295"/>
      <c r="AO156" s="295"/>
      <c r="AP156" s="295"/>
      <c r="AQ156" s="295"/>
      <c r="AR156" s="295"/>
      <c r="AS156" s="295"/>
      <c r="AT156" s="295"/>
      <c r="AU156" s="295"/>
      <c r="AV156" s="295"/>
      <c r="AW156" s="295"/>
      <c r="AX156" s="295"/>
      <c r="AY156" s="295"/>
      <c r="AZ156" s="295"/>
      <c r="BA156" s="295"/>
      <c r="BB156" s="295"/>
      <c r="BC156" s="295"/>
      <c r="BD156" s="295"/>
      <c r="BE156" s="295"/>
      <c r="BF156" s="295"/>
      <c r="BG156" s="295"/>
      <c r="BH156" s="295"/>
      <c r="BI156" s="295"/>
      <c r="BJ156" s="295"/>
      <c r="BK156" s="295"/>
      <c r="BL156" s="295"/>
      <c r="BM156" s="295"/>
      <c r="BN156" s="295"/>
      <c r="BO156" s="295"/>
      <c r="BP156" s="295"/>
      <c r="BQ156" s="295"/>
    </row>
    <row r="157" spans="1:69" s="327" customFormat="1" x14ac:dyDescent="0.25">
      <c r="A157" s="329" t="s">
        <v>611</v>
      </c>
      <c r="B157" s="330" t="s">
        <v>5358</v>
      </c>
      <c r="C157" s="329" t="s">
        <v>5359</v>
      </c>
      <c r="D157" s="329" t="s">
        <v>612</v>
      </c>
      <c r="E157" s="331">
        <v>448</v>
      </c>
      <c r="F157" s="331">
        <v>1944320</v>
      </c>
      <c r="G157" s="335">
        <v>517.18899999999996</v>
      </c>
      <c r="H157" s="335">
        <v>252178.36</v>
      </c>
      <c r="I157" s="335">
        <v>96962.572</v>
      </c>
      <c r="J157" s="335">
        <v>3360</v>
      </c>
      <c r="K157" s="331">
        <f t="shared" si="16"/>
        <v>93602.572</v>
      </c>
      <c r="L157" s="363" t="str">
        <f t="shared" si="17"/>
        <v>PFSLS8204016OZP20B</v>
      </c>
      <c r="M157" s="295"/>
      <c r="P157" s="328">
        <f t="shared" si="18"/>
        <v>93602.572</v>
      </c>
      <c r="Q157" s="333">
        <f t="shared" si="19"/>
        <v>12.966110887096775</v>
      </c>
      <c r="R157" s="333">
        <f t="shared" si="20"/>
        <v>0.44930875576036866</v>
      </c>
      <c r="S157" s="333">
        <f t="shared" si="21"/>
        <v>12.516802131336409</v>
      </c>
      <c r="T157" s="295">
        <f t="shared" si="22"/>
        <v>4.8141999999999997E-2</v>
      </c>
      <c r="U157" s="295">
        <f t="shared" si="23"/>
        <v>93603.452999999994</v>
      </c>
      <c r="V157" s="295"/>
      <c r="W157" s="295"/>
      <c r="X157" s="295"/>
      <c r="Y157" s="295"/>
      <c r="Z157" s="295"/>
      <c r="AA157" s="295"/>
      <c r="AB157" s="295"/>
      <c r="AC157" s="295"/>
      <c r="AD157" s="295"/>
      <c r="AE157" s="295"/>
      <c r="AF157" s="295"/>
      <c r="AG157" s="295"/>
      <c r="AH157" s="295"/>
      <c r="AI157" s="295"/>
      <c r="AJ157" s="295"/>
      <c r="AK157" s="295"/>
      <c r="AL157" s="295"/>
      <c r="AM157" s="295"/>
      <c r="AN157" s="295"/>
      <c r="AO157" s="295"/>
      <c r="AP157" s="295"/>
      <c r="AQ157" s="295"/>
      <c r="AR157" s="295"/>
      <c r="AS157" s="295"/>
      <c r="AT157" s="295"/>
      <c r="AU157" s="295"/>
      <c r="AV157" s="295"/>
      <c r="AW157" s="295"/>
      <c r="AX157" s="295"/>
      <c r="AY157" s="295"/>
      <c r="AZ157" s="295"/>
      <c r="BA157" s="295"/>
      <c r="BB157" s="295"/>
      <c r="BC157" s="295"/>
      <c r="BD157" s="295"/>
      <c r="BE157" s="295"/>
      <c r="BF157" s="295"/>
      <c r="BG157" s="295"/>
      <c r="BH157" s="295"/>
      <c r="BI157" s="295"/>
      <c r="BJ157" s="295"/>
      <c r="BK157" s="295"/>
      <c r="BL157" s="295"/>
      <c r="BM157" s="295"/>
      <c r="BN157" s="295"/>
      <c r="BO157" s="295"/>
      <c r="BP157" s="295"/>
      <c r="BQ157" s="295"/>
    </row>
    <row r="158" spans="1:69" s="327" customFormat="1" x14ac:dyDescent="0.25">
      <c r="A158" s="329" t="s">
        <v>619</v>
      </c>
      <c r="B158" s="330" t="s">
        <v>5358</v>
      </c>
      <c r="C158" s="329" t="s">
        <v>5359</v>
      </c>
      <c r="D158" s="329" t="s">
        <v>620</v>
      </c>
      <c r="E158" s="331">
        <v>336</v>
      </c>
      <c r="F158" s="331">
        <v>1128960</v>
      </c>
      <c r="G158" s="335">
        <v>383.846</v>
      </c>
      <c r="H158" s="335">
        <v>161828.34</v>
      </c>
      <c r="I158" s="335">
        <v>62223</v>
      </c>
      <c r="J158" s="335">
        <v>2614.5</v>
      </c>
      <c r="K158" s="331">
        <f t="shared" si="16"/>
        <v>59608.5</v>
      </c>
      <c r="L158" s="363" t="str">
        <f t="shared" si="17"/>
        <v>PFSLS82GPI24OZP14A</v>
      </c>
      <c r="M158" s="295"/>
      <c r="P158" s="328">
        <f t="shared" si="18"/>
        <v>59608.5</v>
      </c>
      <c r="Q158" s="333">
        <f t="shared" si="19"/>
        <v>14.32998511904762</v>
      </c>
      <c r="R158" s="333">
        <f t="shared" si="20"/>
        <v>0.6021205357142857</v>
      </c>
      <c r="S158" s="333">
        <f t="shared" si="21"/>
        <v>13.727864583333334</v>
      </c>
      <c r="T158" s="295">
        <f t="shared" si="22"/>
        <v>5.2798999999999999E-2</v>
      </c>
      <c r="U158" s="295">
        <f t="shared" si="23"/>
        <v>59607.959000000003</v>
      </c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295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295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</row>
    <row r="159" spans="1:69" s="327" customFormat="1" x14ac:dyDescent="0.25">
      <c r="A159" s="329" t="s">
        <v>621</v>
      </c>
      <c r="B159" s="330" t="s">
        <v>5358</v>
      </c>
      <c r="C159" s="329" t="s">
        <v>5359</v>
      </c>
      <c r="D159" s="329" t="s">
        <v>622</v>
      </c>
      <c r="E159" s="331">
        <v>42</v>
      </c>
      <c r="F159" s="331">
        <v>77616</v>
      </c>
      <c r="G159" s="335">
        <v>26.388999999999999</v>
      </c>
      <c r="H159" s="335">
        <v>16935.82</v>
      </c>
      <c r="I159" s="335">
        <v>6511.8220000000001</v>
      </c>
      <c r="J159" s="335">
        <v>242</v>
      </c>
      <c r="K159" s="331">
        <f t="shared" si="16"/>
        <v>6269.8220000000001</v>
      </c>
      <c r="L159" s="363" t="str">
        <f t="shared" si="17"/>
        <v>PFSLS82GPI24OZP14B</v>
      </c>
      <c r="M159" s="295"/>
      <c r="P159" s="328">
        <f t="shared" si="18"/>
        <v>6269.8220000000001</v>
      </c>
      <c r="Q159" s="333">
        <f t="shared" si="19"/>
        <v>21.813462688105545</v>
      </c>
      <c r="R159" s="333">
        <f t="shared" si="20"/>
        <v>0.81065759637188206</v>
      </c>
      <c r="S159" s="333">
        <f t="shared" si="21"/>
        <v>21.002805091733663</v>
      </c>
      <c r="T159" s="295">
        <f t="shared" si="22"/>
        <v>8.0780000000000005E-2</v>
      </c>
      <c r="U159" s="295">
        <f t="shared" si="23"/>
        <v>6269.82</v>
      </c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295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295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</row>
    <row r="160" spans="1:69" s="327" customFormat="1" x14ac:dyDescent="0.25">
      <c r="A160" s="329" t="s">
        <v>625</v>
      </c>
      <c r="B160" s="330" t="s">
        <v>5358</v>
      </c>
      <c r="C160" s="329" t="s">
        <v>5359</v>
      </c>
      <c r="D160" s="329" t="s">
        <v>2079</v>
      </c>
      <c r="E160" s="331">
        <v>4200</v>
      </c>
      <c r="F160" s="331">
        <v>6615000</v>
      </c>
      <c r="G160" s="335">
        <v>1752.9749999999999</v>
      </c>
      <c r="H160" s="335">
        <v>975977.1</v>
      </c>
      <c r="I160" s="335">
        <v>375263.2</v>
      </c>
      <c r="J160" s="335">
        <v>12364.5</v>
      </c>
      <c r="K160" s="331">
        <f t="shared" si="16"/>
        <v>362898.7</v>
      </c>
      <c r="L160" s="363" t="str">
        <f t="shared" si="17"/>
        <v>PFSLVGPI5816OZP07A</v>
      </c>
      <c r="M160" s="295"/>
      <c r="P160" s="328">
        <f t="shared" si="18"/>
        <v>362898.7</v>
      </c>
      <c r="Q160" s="333">
        <f t="shared" si="19"/>
        <v>14.749573998488286</v>
      </c>
      <c r="R160" s="333">
        <f t="shared" si="20"/>
        <v>0.48598185941043087</v>
      </c>
      <c r="S160" s="333">
        <f t="shared" si="21"/>
        <v>14.263592139077852</v>
      </c>
      <c r="T160" s="295">
        <f t="shared" si="22"/>
        <v>5.4859999999999999E-2</v>
      </c>
      <c r="U160" s="295">
        <f t="shared" si="23"/>
        <v>362898.9</v>
      </c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295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295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</row>
    <row r="161" spans="1:69" s="327" customFormat="1" x14ac:dyDescent="0.25">
      <c r="A161" s="329" t="s">
        <v>399</v>
      </c>
      <c r="B161" s="330" t="s">
        <v>5420</v>
      </c>
      <c r="C161" s="329" t="s">
        <v>5421</v>
      </c>
      <c r="D161" s="329" t="s">
        <v>400</v>
      </c>
      <c r="E161" s="331">
        <v>42</v>
      </c>
      <c r="F161" s="331">
        <v>127764</v>
      </c>
      <c r="G161" s="335">
        <v>31.302</v>
      </c>
      <c r="H161" s="335">
        <v>16111.04</v>
      </c>
      <c r="I161" s="335">
        <v>6194.6940000000004</v>
      </c>
      <c r="J161" s="335">
        <v>240</v>
      </c>
      <c r="K161" s="331">
        <f t="shared" si="16"/>
        <v>5954.6940000000004</v>
      </c>
      <c r="L161" s="363" t="str">
        <f t="shared" si="17"/>
        <v>PFJAR821300580P18A</v>
      </c>
      <c r="M161" s="295"/>
      <c r="P161" s="328">
        <f t="shared" si="18"/>
        <v>5954.6940000000004</v>
      </c>
      <c r="Q161" s="333">
        <f t="shared" si="19"/>
        <v>12.606214896214897</v>
      </c>
      <c r="R161" s="333">
        <f t="shared" si="20"/>
        <v>0.48840048840048839</v>
      </c>
      <c r="S161" s="333">
        <f t="shared" si="21"/>
        <v>12.117814407814409</v>
      </c>
      <c r="T161" s="295">
        <f t="shared" si="22"/>
        <v>4.6607000000000003E-2</v>
      </c>
      <c r="U161" s="295">
        <f t="shared" si="23"/>
        <v>5954.6970000000001</v>
      </c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  <c r="AL161" s="295"/>
      <c r="AM161" s="295"/>
      <c r="AN161" s="295"/>
      <c r="AO161" s="295"/>
      <c r="AP161" s="295"/>
      <c r="AQ161" s="295"/>
      <c r="AR161" s="295"/>
      <c r="AS161" s="295"/>
      <c r="AT161" s="295"/>
      <c r="AU161" s="295"/>
      <c r="AV161" s="295"/>
      <c r="AW161" s="295"/>
      <c r="AX161" s="295"/>
      <c r="AY161" s="295"/>
      <c r="AZ161" s="295"/>
      <c r="BA161" s="295"/>
      <c r="BB161" s="295"/>
      <c r="BC161" s="295"/>
      <c r="BD161" s="295"/>
      <c r="BE161" s="295"/>
      <c r="BF161" s="295"/>
      <c r="BG161" s="295"/>
      <c r="BH161" s="295"/>
      <c r="BI161" s="295"/>
      <c r="BJ161" s="295"/>
      <c r="BK161" s="295"/>
      <c r="BL161" s="295"/>
      <c r="BM161" s="295"/>
      <c r="BN161" s="295"/>
      <c r="BO161" s="295"/>
      <c r="BP161" s="295"/>
      <c r="BQ161" s="295"/>
    </row>
    <row r="162" spans="1:69" s="327" customFormat="1" x14ac:dyDescent="0.25">
      <c r="A162" s="329" t="s">
        <v>679</v>
      </c>
      <c r="B162" s="330" t="s">
        <v>5420</v>
      </c>
      <c r="C162" s="329" t="s">
        <v>5421</v>
      </c>
      <c r="D162" s="329" t="s">
        <v>680</v>
      </c>
      <c r="E162" s="331">
        <v>525</v>
      </c>
      <c r="F162" s="331">
        <v>2100000</v>
      </c>
      <c r="G162" s="335">
        <v>441</v>
      </c>
      <c r="H162" s="335">
        <v>189000</v>
      </c>
      <c r="I162" s="335">
        <v>72670.5</v>
      </c>
      <c r="J162" s="335">
        <v>3162.5</v>
      </c>
      <c r="K162" s="337">
        <f t="shared" ref="K162:K165" si="24">I162-J162-M162</f>
        <v>66526.8946</v>
      </c>
      <c r="L162" s="363" t="str">
        <f t="shared" si="17"/>
        <v>PFYAMGF3040300N10B</v>
      </c>
      <c r="M162" s="368">
        <f>1808.688+1172.4174</f>
        <v>2981.1054000000004</v>
      </c>
      <c r="P162" s="328">
        <f t="shared" si="18"/>
        <v>66526.8946</v>
      </c>
      <c r="Q162" s="333">
        <f t="shared" si="19"/>
        <v>8.9972999999999992</v>
      </c>
      <c r="R162" s="333">
        <f t="shared" si="20"/>
        <v>0.39154761904761909</v>
      </c>
      <c r="S162" s="333">
        <f t="shared" si="21"/>
        <v>8.2366631409523823</v>
      </c>
      <c r="T162" s="295">
        <f t="shared" si="22"/>
        <v>3.1678999999999999E-2</v>
      </c>
      <c r="U162" s="295">
        <f t="shared" si="23"/>
        <v>66525.899999999994</v>
      </c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  <c r="AL162" s="295"/>
      <c r="AM162" s="295"/>
      <c r="AN162" s="295"/>
      <c r="AO162" s="295"/>
      <c r="AP162" s="295"/>
      <c r="AQ162" s="295"/>
      <c r="AR162" s="295"/>
      <c r="AS162" s="295"/>
      <c r="AT162" s="295"/>
      <c r="AU162" s="295"/>
      <c r="AV162" s="295"/>
      <c r="AW162" s="295"/>
      <c r="AX162" s="295"/>
      <c r="AY162" s="295"/>
      <c r="AZ162" s="295"/>
      <c r="BA162" s="295"/>
      <c r="BB162" s="295"/>
      <c r="BC162" s="295"/>
      <c r="BD162" s="295"/>
      <c r="BE162" s="295"/>
      <c r="BF162" s="295"/>
      <c r="BG162" s="295"/>
      <c r="BH162" s="295"/>
      <c r="BI162" s="295"/>
      <c r="BJ162" s="295"/>
      <c r="BK162" s="295"/>
      <c r="BL162" s="295"/>
      <c r="BM162" s="295"/>
      <c r="BN162" s="295"/>
      <c r="BO162" s="295"/>
      <c r="BP162" s="295"/>
      <c r="BQ162" s="295"/>
    </row>
    <row r="163" spans="1:69" s="327" customFormat="1" x14ac:dyDescent="0.25">
      <c r="A163" s="329" t="s">
        <v>681</v>
      </c>
      <c r="B163" s="330" t="s">
        <v>5420</v>
      </c>
      <c r="C163" s="329" t="s">
        <v>5421</v>
      </c>
      <c r="D163" s="329" t="s">
        <v>682</v>
      </c>
      <c r="E163" s="331">
        <v>420</v>
      </c>
      <c r="F163" s="331">
        <v>658560</v>
      </c>
      <c r="G163" s="335">
        <v>276.59500000000003</v>
      </c>
      <c r="H163" s="335">
        <v>103394</v>
      </c>
      <c r="I163" s="335">
        <v>39755</v>
      </c>
      <c r="J163" s="335">
        <v>2413.5</v>
      </c>
      <c r="K163" s="337">
        <f t="shared" si="24"/>
        <v>36024.775136000004</v>
      </c>
      <c r="L163" s="363" t="str">
        <f t="shared" si="17"/>
        <v>PFYAMGF3040750B08A</v>
      </c>
      <c r="M163" s="368">
        <v>1316.7248639999984</v>
      </c>
      <c r="P163" s="328">
        <f t="shared" si="18"/>
        <v>36024.775136000004</v>
      </c>
      <c r="Q163" s="333">
        <f t="shared" si="19"/>
        <v>15.695304907677356</v>
      </c>
      <c r="R163" s="333">
        <f t="shared" si="20"/>
        <v>0.95285167638483959</v>
      </c>
      <c r="S163" s="333">
        <f t="shared" si="21"/>
        <v>14.22260923129252</v>
      </c>
      <c r="T163" s="295">
        <f t="shared" si="22"/>
        <v>5.4702000000000001E-2</v>
      </c>
      <c r="U163" s="295">
        <f t="shared" si="23"/>
        <v>36024.548999999999</v>
      </c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  <c r="AL163" s="295"/>
      <c r="AM163" s="295"/>
      <c r="AN163" s="295"/>
      <c r="AO163" s="295"/>
      <c r="AP163" s="295"/>
      <c r="AQ163" s="295"/>
      <c r="AR163" s="295"/>
      <c r="AS163" s="295"/>
      <c r="AT163" s="295"/>
      <c r="AU163" s="295"/>
      <c r="AV163" s="295"/>
      <c r="AW163" s="295"/>
      <c r="AX163" s="295"/>
      <c r="AY163" s="295"/>
      <c r="AZ163" s="295"/>
      <c r="BA163" s="295"/>
      <c r="BB163" s="295"/>
      <c r="BC163" s="295"/>
      <c r="BD163" s="295"/>
      <c r="BE163" s="295"/>
      <c r="BF163" s="295"/>
      <c r="BG163" s="295"/>
      <c r="BH163" s="295"/>
      <c r="BI163" s="295"/>
      <c r="BJ163" s="295"/>
      <c r="BK163" s="295"/>
      <c r="BL163" s="295"/>
      <c r="BM163" s="295"/>
      <c r="BN163" s="295"/>
      <c r="BO163" s="295"/>
      <c r="BP163" s="295"/>
      <c r="BQ163" s="295"/>
    </row>
    <row r="164" spans="1:69" s="327" customFormat="1" x14ac:dyDescent="0.25">
      <c r="A164" s="329" t="s">
        <v>746</v>
      </c>
      <c r="B164" s="330" t="s">
        <v>5420</v>
      </c>
      <c r="C164" s="329" t="s">
        <v>5421</v>
      </c>
      <c r="D164" s="329" t="s">
        <v>747</v>
      </c>
      <c r="E164" s="331">
        <v>126</v>
      </c>
      <c r="F164" s="331">
        <v>504000</v>
      </c>
      <c r="G164" s="335">
        <v>105.84</v>
      </c>
      <c r="H164" s="335">
        <v>34776</v>
      </c>
      <c r="I164" s="335">
        <v>13371.371999999999</v>
      </c>
      <c r="J164" s="335">
        <v>747</v>
      </c>
      <c r="K164" s="337">
        <f t="shared" si="24"/>
        <v>11868.5988</v>
      </c>
      <c r="L164" s="363" t="str">
        <f t="shared" si="17"/>
        <v>POYAMGF3040300N10A</v>
      </c>
      <c r="M164" s="368">
        <v>755.77319999999941</v>
      </c>
      <c r="P164" s="328">
        <f t="shared" si="18"/>
        <v>11868.5988</v>
      </c>
      <c r="Q164" s="333">
        <f t="shared" si="19"/>
        <v>6.8979299999999997</v>
      </c>
      <c r="R164" s="333">
        <f t="shared" si="20"/>
        <v>0.3853571428571429</v>
      </c>
      <c r="S164" s="333">
        <f t="shared" si="21"/>
        <v>6.1226898571428574</v>
      </c>
      <c r="T164" s="295">
        <f t="shared" si="22"/>
        <v>2.3549E-2</v>
      </c>
      <c r="U164" s="295">
        <f t="shared" si="23"/>
        <v>11868.696</v>
      </c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295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295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</row>
    <row r="165" spans="1:69" s="327" customFormat="1" x14ac:dyDescent="0.25">
      <c r="A165" s="329" t="s">
        <v>750</v>
      </c>
      <c r="B165" s="330" t="s">
        <v>5420</v>
      </c>
      <c r="C165" s="329" t="s">
        <v>5421</v>
      </c>
      <c r="D165" s="329" t="s">
        <v>751</v>
      </c>
      <c r="E165" s="331">
        <v>441</v>
      </c>
      <c r="F165" s="331">
        <v>691488</v>
      </c>
      <c r="G165" s="335">
        <v>290.42500000000001</v>
      </c>
      <c r="H165" s="335">
        <v>82287.03</v>
      </c>
      <c r="I165" s="335">
        <v>31639.356</v>
      </c>
      <c r="J165" s="335">
        <v>2763</v>
      </c>
      <c r="K165" s="337">
        <f t="shared" si="24"/>
        <v>27546.97032</v>
      </c>
      <c r="L165" s="363" t="str">
        <f t="shared" si="17"/>
        <v>POYAMGF3040750B08A</v>
      </c>
      <c r="M165" s="368">
        <v>1329.3856799999994</v>
      </c>
      <c r="P165" s="328">
        <f t="shared" si="18"/>
        <v>27546.97032</v>
      </c>
      <c r="Q165" s="333">
        <f t="shared" si="19"/>
        <v>11.896421282798833</v>
      </c>
      <c r="R165" s="333">
        <f t="shared" si="20"/>
        <v>1.0388900458142443</v>
      </c>
      <c r="S165" s="333">
        <f t="shared" si="21"/>
        <v>10.357681236984591</v>
      </c>
      <c r="T165" s="295">
        <f t="shared" si="22"/>
        <v>3.9836999999999997E-2</v>
      </c>
      <c r="U165" s="295">
        <f t="shared" si="23"/>
        <v>27546.807000000001</v>
      </c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295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295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</row>
    <row r="166" spans="1:69" s="327" customFormat="1" x14ac:dyDescent="0.25">
      <c r="A166" s="329" t="s">
        <v>277</v>
      </c>
      <c r="B166" s="330" t="s">
        <v>5360</v>
      </c>
      <c r="C166" s="329" t="s">
        <v>5361</v>
      </c>
      <c r="D166" s="329" t="s">
        <v>278</v>
      </c>
      <c r="E166" s="331">
        <v>8</v>
      </c>
      <c r="F166" s="331">
        <v>41472</v>
      </c>
      <c r="G166" s="335">
        <v>9.5389999999999997</v>
      </c>
      <c r="H166" s="335">
        <v>5391.36</v>
      </c>
      <c r="I166" s="335">
        <v>2072.9780000000001</v>
      </c>
      <c r="J166" s="335"/>
      <c r="K166" s="331">
        <f t="shared" si="16"/>
        <v>2072.9780000000001</v>
      </c>
      <c r="L166" s="363" t="str">
        <f t="shared" si="17"/>
        <v>PFDORGF3040250B09A</v>
      </c>
      <c r="M166" s="295"/>
      <c r="P166" s="328">
        <f t="shared" si="18"/>
        <v>2072.9780000000001</v>
      </c>
      <c r="Q166" s="333">
        <f t="shared" si="19"/>
        <v>12.996100501543211</v>
      </c>
      <c r="R166" s="333">
        <f t="shared" si="20"/>
        <v>0</v>
      </c>
      <c r="S166" s="333">
        <f t="shared" si="21"/>
        <v>12.996100501543211</v>
      </c>
      <c r="T166" s="295">
        <f t="shared" si="22"/>
        <v>4.9985000000000002E-2</v>
      </c>
      <c r="U166" s="295">
        <f t="shared" si="23"/>
        <v>2072.9780000000001</v>
      </c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295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295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</row>
    <row r="167" spans="1:69" s="327" customFormat="1" x14ac:dyDescent="0.25">
      <c r="A167" s="329" t="s">
        <v>285</v>
      </c>
      <c r="B167" s="330" t="s">
        <v>5360</v>
      </c>
      <c r="C167" s="329" t="s">
        <v>5361</v>
      </c>
      <c r="D167" s="329" t="s">
        <v>286</v>
      </c>
      <c r="E167" s="331">
        <v>2</v>
      </c>
      <c r="F167" s="331">
        <v>5776</v>
      </c>
      <c r="G167" s="335">
        <v>2.1949999999999998</v>
      </c>
      <c r="H167" s="335">
        <v>1201.4100000000001</v>
      </c>
      <c r="I167" s="335">
        <v>461.94200000000001</v>
      </c>
      <c r="J167" s="335"/>
      <c r="K167" s="331">
        <f t="shared" si="16"/>
        <v>461.94200000000001</v>
      </c>
      <c r="L167" s="363" t="str">
        <f t="shared" si="17"/>
        <v>PFDORGF3040500B08A</v>
      </c>
      <c r="M167" s="295"/>
      <c r="P167" s="328">
        <f t="shared" si="18"/>
        <v>461.94200000000001</v>
      </c>
      <c r="Q167" s="333">
        <f t="shared" si="19"/>
        <v>20.79378808864266</v>
      </c>
      <c r="R167" s="333">
        <f t="shared" si="20"/>
        <v>0</v>
      </c>
      <c r="S167" s="333">
        <f t="shared" si="21"/>
        <v>20.79378808864266</v>
      </c>
      <c r="T167" s="295">
        <f t="shared" si="22"/>
        <v>7.9976000000000005E-2</v>
      </c>
      <c r="U167" s="295">
        <f t="shared" si="23"/>
        <v>461.94099999999997</v>
      </c>
      <c r="V167" s="295"/>
      <c r="W167" s="295"/>
      <c r="X167" s="295"/>
      <c r="Y167" s="295"/>
      <c r="Z167" s="295"/>
      <c r="AA167" s="295"/>
      <c r="AB167" s="295"/>
      <c r="AC167" s="295"/>
      <c r="AD167" s="295"/>
      <c r="AE167" s="295"/>
      <c r="AF167" s="295"/>
      <c r="AG167" s="295"/>
      <c r="AH167" s="295"/>
      <c r="AI167" s="295"/>
      <c r="AJ167" s="295"/>
      <c r="AK167" s="295"/>
      <c r="AL167" s="295"/>
      <c r="AM167" s="295"/>
      <c r="AN167" s="295"/>
      <c r="AO167" s="295"/>
      <c r="AP167" s="295"/>
      <c r="AQ167" s="295"/>
      <c r="AR167" s="295"/>
      <c r="AS167" s="295"/>
      <c r="AT167" s="295"/>
      <c r="AU167" s="295"/>
      <c r="AV167" s="295"/>
      <c r="AW167" s="295"/>
      <c r="AX167" s="295"/>
      <c r="AY167" s="295"/>
      <c r="AZ167" s="295"/>
      <c r="BA167" s="295"/>
      <c r="BB167" s="295"/>
      <c r="BC167" s="295"/>
      <c r="BD167" s="295"/>
      <c r="BE167" s="295"/>
      <c r="BF167" s="295"/>
      <c r="BG167" s="295"/>
      <c r="BH167" s="295"/>
      <c r="BI167" s="295"/>
      <c r="BJ167" s="295"/>
      <c r="BK167" s="295"/>
      <c r="BL167" s="295"/>
      <c r="BM167" s="295"/>
      <c r="BN167" s="295"/>
      <c r="BO167" s="295"/>
      <c r="BP167" s="295"/>
      <c r="BQ167" s="295"/>
    </row>
    <row r="168" spans="1:69" s="327" customFormat="1" x14ac:dyDescent="0.25">
      <c r="A168" s="329" t="s">
        <v>457</v>
      </c>
      <c r="B168" s="330" t="s">
        <v>5422</v>
      </c>
      <c r="C168" s="329" t="s">
        <v>5423</v>
      </c>
      <c r="D168" s="329" t="s">
        <v>458</v>
      </c>
      <c r="E168" s="331">
        <v>10</v>
      </c>
      <c r="F168" s="331">
        <v>47250</v>
      </c>
      <c r="G168" s="335">
        <v>10.395</v>
      </c>
      <c r="H168" s="335">
        <v>4602.1499999999996</v>
      </c>
      <c r="I168" s="335">
        <v>1769.527</v>
      </c>
      <c r="J168" s="335"/>
      <c r="K168" s="331">
        <f t="shared" si="16"/>
        <v>1769.527</v>
      </c>
      <c r="L168" s="363" t="str">
        <f t="shared" si="17"/>
        <v>PFMARGF3040250B09A</v>
      </c>
      <c r="M168" s="295"/>
      <c r="P168" s="328">
        <f t="shared" si="18"/>
        <v>1769.527</v>
      </c>
      <c r="Q168" s="333">
        <f t="shared" si="19"/>
        <v>9.7370797883597895</v>
      </c>
      <c r="R168" s="333">
        <f t="shared" si="20"/>
        <v>0</v>
      </c>
      <c r="S168" s="333">
        <f t="shared" si="21"/>
        <v>9.7370797883597895</v>
      </c>
      <c r="T168" s="295">
        <f t="shared" si="22"/>
        <v>3.7449999999999997E-2</v>
      </c>
      <c r="U168" s="295">
        <f t="shared" si="23"/>
        <v>1769.5129999999999</v>
      </c>
      <c r="V168" s="295"/>
      <c r="W168" s="295"/>
      <c r="X168" s="295"/>
      <c r="Y168" s="295"/>
      <c r="Z168" s="295"/>
      <c r="AA168" s="295"/>
      <c r="AB168" s="295"/>
      <c r="AC168" s="295"/>
      <c r="AD168" s="295"/>
      <c r="AE168" s="295"/>
      <c r="AF168" s="295"/>
      <c r="AG168" s="295"/>
      <c r="AH168" s="295"/>
      <c r="AI168" s="295"/>
      <c r="AJ168" s="295"/>
      <c r="AK168" s="295"/>
      <c r="AL168" s="295"/>
      <c r="AM168" s="295"/>
      <c r="AN168" s="295"/>
      <c r="AO168" s="295"/>
      <c r="AP168" s="295"/>
      <c r="AQ168" s="295"/>
      <c r="AR168" s="295"/>
      <c r="AS168" s="295"/>
      <c r="AT168" s="295"/>
      <c r="AU168" s="295"/>
      <c r="AV168" s="295"/>
      <c r="AW168" s="295"/>
      <c r="AX168" s="295"/>
      <c r="AY168" s="295"/>
      <c r="AZ168" s="295"/>
      <c r="BA168" s="295"/>
      <c r="BB168" s="295"/>
      <c r="BC168" s="295"/>
      <c r="BD168" s="295"/>
      <c r="BE168" s="295"/>
      <c r="BF168" s="295"/>
      <c r="BG168" s="295"/>
      <c r="BH168" s="295"/>
      <c r="BI168" s="295"/>
      <c r="BJ168" s="295"/>
      <c r="BK168" s="295"/>
      <c r="BL168" s="295"/>
      <c r="BM168" s="295"/>
      <c r="BN168" s="295"/>
      <c r="BO168" s="295"/>
      <c r="BP168" s="295"/>
      <c r="BQ168" s="295"/>
    </row>
    <row r="169" spans="1:69" s="327" customFormat="1" x14ac:dyDescent="0.25">
      <c r="A169" s="329" t="s">
        <v>459</v>
      </c>
      <c r="B169" s="330" t="s">
        <v>5424</v>
      </c>
      <c r="C169" s="329" t="s">
        <v>5425</v>
      </c>
      <c r="D169" s="329" t="s">
        <v>460</v>
      </c>
      <c r="E169" s="331">
        <v>24</v>
      </c>
      <c r="F169" s="331">
        <v>126000</v>
      </c>
      <c r="G169" s="335">
        <v>27.72</v>
      </c>
      <c r="H169" s="335">
        <v>13582.8</v>
      </c>
      <c r="I169" s="335">
        <v>5222.5870000000004</v>
      </c>
      <c r="J169" s="335">
        <v>720</v>
      </c>
      <c r="K169" s="337">
        <f t="shared" ref="K169:K172" si="25">I169-J169-M169</f>
        <v>3969.6700000000005</v>
      </c>
      <c r="L169" s="363" t="str">
        <f t="shared" si="17"/>
        <v>PFMARGF3040250B10A</v>
      </c>
      <c r="M169" s="368">
        <v>532.91700000000003</v>
      </c>
      <c r="P169" s="328">
        <f t="shared" si="18"/>
        <v>3969.6700000000005</v>
      </c>
      <c r="Q169" s="333">
        <f t="shared" si="19"/>
        <v>10.776766825396827</v>
      </c>
      <c r="R169" s="333">
        <f t="shared" si="20"/>
        <v>1.4857142857142858</v>
      </c>
      <c r="S169" s="333">
        <f t="shared" si="21"/>
        <v>8.1913825396825395</v>
      </c>
      <c r="T169" s="295">
        <f t="shared" si="22"/>
        <v>3.1504999999999998E-2</v>
      </c>
      <c r="U169" s="295">
        <f t="shared" si="23"/>
        <v>3969.63</v>
      </c>
      <c r="V169" s="295"/>
      <c r="W169" s="295"/>
      <c r="X169" s="295"/>
      <c r="Y169" s="295"/>
      <c r="Z169" s="295"/>
      <c r="AA169" s="295"/>
      <c r="AB169" s="295"/>
      <c r="AC169" s="295"/>
      <c r="AD169" s="295"/>
      <c r="AE169" s="295"/>
      <c r="AF169" s="295"/>
      <c r="AG169" s="295"/>
      <c r="AH169" s="295"/>
      <c r="AI169" s="295"/>
      <c r="AJ169" s="295"/>
      <c r="AK169" s="295"/>
      <c r="AL169" s="295"/>
      <c r="AM169" s="295"/>
      <c r="AN169" s="295"/>
      <c r="AO169" s="295"/>
      <c r="AP169" s="295"/>
      <c r="AQ169" s="295"/>
      <c r="AR169" s="295"/>
      <c r="AS169" s="295"/>
      <c r="AT169" s="295"/>
      <c r="AU169" s="295"/>
      <c r="AV169" s="295"/>
      <c r="AW169" s="295"/>
      <c r="AX169" s="295"/>
      <c r="AY169" s="295"/>
      <c r="AZ169" s="295"/>
      <c r="BA169" s="295"/>
      <c r="BB169" s="295"/>
      <c r="BC169" s="295"/>
      <c r="BD169" s="295"/>
      <c r="BE169" s="295"/>
      <c r="BF169" s="295"/>
      <c r="BG169" s="295"/>
      <c r="BH169" s="295"/>
      <c r="BI169" s="295"/>
      <c r="BJ169" s="295"/>
      <c r="BK169" s="295"/>
      <c r="BL169" s="295"/>
      <c r="BM169" s="295"/>
      <c r="BN169" s="295"/>
      <c r="BO169" s="295"/>
      <c r="BP169" s="295"/>
      <c r="BQ169" s="295"/>
    </row>
    <row r="170" spans="1:69" s="327" customFormat="1" x14ac:dyDescent="0.25">
      <c r="A170" s="329" t="s">
        <v>461</v>
      </c>
      <c r="B170" s="330" t="s">
        <v>5424</v>
      </c>
      <c r="C170" s="329" t="s">
        <v>5425</v>
      </c>
      <c r="D170" s="329" t="s">
        <v>462</v>
      </c>
      <c r="E170" s="331">
        <v>48</v>
      </c>
      <c r="F170" s="331">
        <v>252000</v>
      </c>
      <c r="G170" s="335">
        <v>55.44</v>
      </c>
      <c r="H170" s="335">
        <v>27165.599999999999</v>
      </c>
      <c r="I170" s="335">
        <v>10445.174000000001</v>
      </c>
      <c r="J170" s="335">
        <v>1440</v>
      </c>
      <c r="K170" s="337">
        <f t="shared" si="25"/>
        <v>7939.3400000000011</v>
      </c>
      <c r="L170" s="363" t="str">
        <f t="shared" si="17"/>
        <v>PFMARGF3040250B10C</v>
      </c>
      <c r="M170" s="368">
        <v>1065.8340000000001</v>
      </c>
      <c r="P170" s="328">
        <f t="shared" si="18"/>
        <v>7939.3400000000011</v>
      </c>
      <c r="Q170" s="333">
        <f t="shared" si="19"/>
        <v>10.776766825396827</v>
      </c>
      <c r="R170" s="333">
        <f t="shared" si="20"/>
        <v>1.4857142857142858</v>
      </c>
      <c r="S170" s="333">
        <f t="shared" si="21"/>
        <v>8.1913825396825395</v>
      </c>
      <c r="T170" s="295">
        <f t="shared" si="22"/>
        <v>3.1504999999999998E-2</v>
      </c>
      <c r="U170" s="295">
        <f t="shared" si="23"/>
        <v>7939.26</v>
      </c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295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295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</row>
    <row r="171" spans="1:69" s="327" customFormat="1" x14ac:dyDescent="0.25">
      <c r="A171" s="329" t="s">
        <v>473</v>
      </c>
      <c r="B171" s="330" t="s">
        <v>5424</v>
      </c>
      <c r="C171" s="329" t="s">
        <v>5425</v>
      </c>
      <c r="D171" s="329" t="s">
        <v>474</v>
      </c>
      <c r="E171" s="331">
        <v>48</v>
      </c>
      <c r="F171" s="331">
        <v>146880</v>
      </c>
      <c r="G171" s="335">
        <v>54.345999999999997</v>
      </c>
      <c r="H171" s="335">
        <v>25446.959999999999</v>
      </c>
      <c r="I171" s="335">
        <v>9784.3559999999998</v>
      </c>
      <c r="J171" s="335">
        <v>1440</v>
      </c>
      <c r="K171" s="337">
        <f t="shared" si="25"/>
        <v>7607.3525520000003</v>
      </c>
      <c r="L171" s="363" t="str">
        <f t="shared" si="17"/>
        <v>PFMARGF3040500B09A</v>
      </c>
      <c r="M171" s="368">
        <f>144.012168+592.99128</f>
        <v>737.00344799999993</v>
      </c>
      <c r="P171" s="328">
        <f t="shared" si="18"/>
        <v>7607.3525520000003</v>
      </c>
      <c r="Q171" s="333">
        <f t="shared" si="19"/>
        <v>17.319802287581702</v>
      </c>
      <c r="R171" s="333">
        <f t="shared" si="20"/>
        <v>2.5490196078431371</v>
      </c>
      <c r="S171" s="333">
        <f t="shared" si="21"/>
        <v>13.466174179738562</v>
      </c>
      <c r="T171" s="295">
        <f t="shared" si="22"/>
        <v>5.1792999999999999E-2</v>
      </c>
      <c r="U171" s="295">
        <f t="shared" si="23"/>
        <v>7607.3559999999998</v>
      </c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295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295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</row>
    <row r="172" spans="1:69" s="327" customFormat="1" x14ac:dyDescent="0.25">
      <c r="A172" s="329" t="s">
        <v>475</v>
      </c>
      <c r="B172" s="330" t="s">
        <v>5424</v>
      </c>
      <c r="C172" s="329" t="s">
        <v>5425</v>
      </c>
      <c r="D172" s="329" t="s">
        <v>476</v>
      </c>
      <c r="E172" s="331">
        <v>260</v>
      </c>
      <c r="F172" s="331">
        <v>795600</v>
      </c>
      <c r="G172" s="335">
        <v>294.37200000000001</v>
      </c>
      <c r="H172" s="335">
        <v>144401.4</v>
      </c>
      <c r="I172" s="335">
        <v>55522.337</v>
      </c>
      <c r="J172" s="335">
        <v>7920</v>
      </c>
      <c r="K172" s="337">
        <f t="shared" si="25"/>
        <v>41178.264799999997</v>
      </c>
      <c r="L172" s="363" t="str">
        <f t="shared" si="17"/>
        <v>PFMARGF3040500B09B</v>
      </c>
      <c r="M172" s="368">
        <f>552.046644+2314.077876+3557.94768</f>
        <v>6424.0722000000005</v>
      </c>
      <c r="P172" s="328">
        <f t="shared" si="18"/>
        <v>41178.264799999997</v>
      </c>
      <c r="Q172" s="333">
        <f t="shared" si="19"/>
        <v>18.144554575163401</v>
      </c>
      <c r="R172" s="333">
        <f t="shared" si="20"/>
        <v>2.5882352941176467</v>
      </c>
      <c r="S172" s="333">
        <f t="shared" si="21"/>
        <v>13.456949281045752</v>
      </c>
      <c r="T172" s="295">
        <f t="shared" si="22"/>
        <v>5.1756999999999997E-2</v>
      </c>
      <c r="U172" s="295">
        <f t="shared" si="23"/>
        <v>41177.868999999999</v>
      </c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295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295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</row>
    <row r="173" spans="1:69" s="327" customFormat="1" x14ac:dyDescent="0.25">
      <c r="A173" s="329" t="s">
        <v>401</v>
      </c>
      <c r="B173" s="330" t="s">
        <v>5426</v>
      </c>
      <c r="C173" s="329" t="s">
        <v>5427</v>
      </c>
      <c r="D173" s="329" t="s">
        <v>404</v>
      </c>
      <c r="E173" s="331">
        <v>42</v>
      </c>
      <c r="F173" s="331">
        <v>69300</v>
      </c>
      <c r="G173" s="335">
        <v>19.404</v>
      </c>
      <c r="H173" s="335">
        <v>9438.66</v>
      </c>
      <c r="I173" s="335">
        <v>3629.165</v>
      </c>
      <c r="J173" s="335">
        <v>-845.9</v>
      </c>
      <c r="K173" s="331">
        <f t="shared" si="16"/>
        <v>4475.0649999999996</v>
      </c>
      <c r="L173" s="363" t="str">
        <f t="shared" si="17"/>
        <v>PFJAR821300720P11A</v>
      </c>
      <c r="M173" s="295"/>
      <c r="P173" s="328">
        <f t="shared" si="18"/>
        <v>4475.0649999999996</v>
      </c>
      <c r="Q173" s="333">
        <f t="shared" si="19"/>
        <v>13.615914862914863</v>
      </c>
      <c r="R173" s="333">
        <f t="shared" si="20"/>
        <v>-3.1736507936507938</v>
      </c>
      <c r="S173" s="333">
        <f t="shared" si="21"/>
        <v>16.789565656565657</v>
      </c>
      <c r="T173" s="295">
        <f t="shared" si="22"/>
        <v>6.4574999999999994E-2</v>
      </c>
      <c r="U173" s="295">
        <f t="shared" si="23"/>
        <v>4475.0479999999998</v>
      </c>
      <c r="V173" s="295"/>
      <c r="W173" s="295"/>
      <c r="X173" s="295"/>
      <c r="Y173" s="295"/>
      <c r="Z173" s="295"/>
      <c r="AA173" s="295"/>
      <c r="AB173" s="295"/>
      <c r="AC173" s="295"/>
      <c r="AD173" s="295"/>
      <c r="AE173" s="295"/>
      <c r="AF173" s="295"/>
      <c r="AG173" s="295"/>
      <c r="AH173" s="295"/>
      <c r="AI173" s="295"/>
      <c r="AJ173" s="295"/>
      <c r="AK173" s="295"/>
      <c r="AL173" s="295"/>
      <c r="AM173" s="295"/>
      <c r="AN173" s="295"/>
      <c r="AO173" s="295"/>
      <c r="AP173" s="295"/>
      <c r="AQ173" s="295"/>
      <c r="AR173" s="295"/>
      <c r="AS173" s="295"/>
      <c r="AT173" s="295"/>
      <c r="AU173" s="295"/>
      <c r="AV173" s="295"/>
      <c r="AW173" s="295"/>
      <c r="AX173" s="295"/>
      <c r="AY173" s="295"/>
      <c r="AZ173" s="295"/>
      <c r="BA173" s="295"/>
      <c r="BB173" s="295"/>
      <c r="BC173" s="295"/>
      <c r="BD173" s="295"/>
      <c r="BE173" s="295"/>
      <c r="BF173" s="295"/>
      <c r="BG173" s="295"/>
      <c r="BH173" s="295"/>
      <c r="BI173" s="295"/>
      <c r="BJ173" s="295"/>
      <c r="BK173" s="295"/>
      <c r="BL173" s="295"/>
      <c r="BM173" s="295"/>
      <c r="BN173" s="295"/>
      <c r="BO173" s="295"/>
      <c r="BP173" s="295"/>
      <c r="BQ173" s="295"/>
    </row>
    <row r="174" spans="1:69" s="327" customFormat="1" x14ac:dyDescent="0.25">
      <c r="A174" s="329" t="s">
        <v>405</v>
      </c>
      <c r="B174" s="330" t="s">
        <v>5428</v>
      </c>
      <c r="C174" s="329" t="s">
        <v>5429</v>
      </c>
      <c r="D174" s="329" t="s">
        <v>406</v>
      </c>
      <c r="E174" s="331">
        <v>2</v>
      </c>
      <c r="F174" s="331">
        <v>4800</v>
      </c>
      <c r="G174" s="335">
        <v>1.3680000000000001</v>
      </c>
      <c r="H174" s="335">
        <v>669.6</v>
      </c>
      <c r="I174" s="335">
        <v>257.46199999999999</v>
      </c>
      <c r="J174" s="335"/>
      <c r="K174" s="331">
        <f t="shared" si="16"/>
        <v>257.46199999999999</v>
      </c>
      <c r="L174" s="363" t="str">
        <f t="shared" si="17"/>
        <v>PFJAR821300720P16A</v>
      </c>
      <c r="M174" s="295"/>
      <c r="P174" s="328">
        <f t="shared" si="18"/>
        <v>257.46199999999999</v>
      </c>
      <c r="Q174" s="333">
        <f t="shared" si="19"/>
        <v>13.945858333333334</v>
      </c>
      <c r="R174" s="333">
        <f t="shared" si="20"/>
        <v>0</v>
      </c>
      <c r="S174" s="333">
        <f t="shared" si="21"/>
        <v>13.945858333333334</v>
      </c>
      <c r="T174" s="295">
        <f t="shared" si="22"/>
        <v>5.3637999999999998E-2</v>
      </c>
      <c r="U174" s="295">
        <f t="shared" si="23"/>
        <v>257.46199999999999</v>
      </c>
      <c r="V174" s="295"/>
      <c r="W174" s="295"/>
      <c r="X174" s="295"/>
      <c r="Y174" s="295"/>
      <c r="Z174" s="295"/>
      <c r="AA174" s="295"/>
      <c r="AB174" s="295"/>
      <c r="AC174" s="295"/>
      <c r="AD174" s="295"/>
      <c r="AE174" s="295"/>
      <c r="AF174" s="295"/>
      <c r="AG174" s="295"/>
      <c r="AH174" s="295"/>
      <c r="AI174" s="295"/>
      <c r="AJ174" s="295"/>
      <c r="AK174" s="295"/>
      <c r="AL174" s="295"/>
      <c r="AM174" s="295"/>
      <c r="AN174" s="295"/>
      <c r="AO174" s="295"/>
      <c r="AP174" s="295"/>
      <c r="AQ174" s="295"/>
      <c r="AR174" s="295"/>
      <c r="AS174" s="295"/>
      <c r="AT174" s="295"/>
      <c r="AU174" s="295"/>
      <c r="AV174" s="295"/>
      <c r="AW174" s="295"/>
      <c r="AX174" s="295"/>
      <c r="AY174" s="295"/>
      <c r="AZ174" s="295"/>
      <c r="BA174" s="295"/>
      <c r="BB174" s="295"/>
      <c r="BC174" s="295"/>
      <c r="BD174" s="295"/>
      <c r="BE174" s="295"/>
      <c r="BF174" s="295"/>
      <c r="BG174" s="295"/>
      <c r="BH174" s="295"/>
      <c r="BI174" s="295"/>
      <c r="BJ174" s="295"/>
      <c r="BK174" s="295"/>
      <c r="BL174" s="295"/>
      <c r="BM174" s="295"/>
      <c r="BN174" s="295"/>
      <c r="BO174" s="295"/>
      <c r="BP174" s="295"/>
      <c r="BQ174" s="295"/>
    </row>
    <row r="175" spans="1:69" s="327" customFormat="1" x14ac:dyDescent="0.25">
      <c r="A175" s="329" t="s">
        <v>697</v>
      </c>
      <c r="B175" s="330" t="s">
        <v>5430</v>
      </c>
      <c r="C175" s="329" t="s">
        <v>5431</v>
      </c>
      <c r="D175" s="329" t="s">
        <v>698</v>
      </c>
      <c r="E175" s="331">
        <v>588</v>
      </c>
      <c r="F175" s="331">
        <v>2010960</v>
      </c>
      <c r="G175" s="335">
        <v>402.19200000000001</v>
      </c>
      <c r="H175" s="335">
        <v>195867.56</v>
      </c>
      <c r="I175" s="335">
        <v>75311.067999999999</v>
      </c>
      <c r="J175" s="335">
        <v>13888.28</v>
      </c>
      <c r="K175" s="331">
        <f t="shared" si="16"/>
        <v>61422.788</v>
      </c>
      <c r="L175" s="363" t="str">
        <f t="shared" si="17"/>
        <v>PGBAR265400330N09A</v>
      </c>
      <c r="M175" s="295"/>
      <c r="P175" s="328">
        <f t="shared" si="18"/>
        <v>61422.788</v>
      </c>
      <c r="Q175" s="333">
        <f t="shared" si="19"/>
        <v>9.7370796435533293</v>
      </c>
      <c r="R175" s="333">
        <f t="shared" si="20"/>
        <v>1.7956363130047341</v>
      </c>
      <c r="S175" s="333">
        <f t="shared" si="21"/>
        <v>7.9414433305485943</v>
      </c>
      <c r="T175" s="295">
        <f t="shared" si="22"/>
        <v>3.0544000000000002E-2</v>
      </c>
      <c r="U175" s="295">
        <f t="shared" si="23"/>
        <v>61422.762000000002</v>
      </c>
      <c r="V175" s="295"/>
      <c r="W175" s="295"/>
      <c r="X175" s="295"/>
      <c r="Y175" s="295"/>
      <c r="Z175" s="295"/>
      <c r="AA175" s="295"/>
      <c r="AB175" s="295"/>
      <c r="AC175" s="295"/>
      <c r="AD175" s="295"/>
      <c r="AE175" s="295"/>
      <c r="AF175" s="295"/>
      <c r="AG175" s="295"/>
      <c r="AH175" s="295"/>
      <c r="AI175" s="295"/>
      <c r="AJ175" s="295"/>
      <c r="AK175" s="295"/>
      <c r="AL175" s="295"/>
      <c r="AM175" s="295"/>
      <c r="AN175" s="295"/>
      <c r="AO175" s="295"/>
      <c r="AP175" s="295"/>
      <c r="AQ175" s="295"/>
      <c r="AR175" s="295"/>
      <c r="AS175" s="295"/>
      <c r="AT175" s="295"/>
      <c r="AU175" s="295"/>
      <c r="AV175" s="295"/>
      <c r="AW175" s="295"/>
      <c r="AX175" s="295"/>
      <c r="AY175" s="295"/>
      <c r="AZ175" s="295"/>
      <c r="BA175" s="295"/>
      <c r="BB175" s="295"/>
      <c r="BC175" s="295"/>
      <c r="BD175" s="295"/>
      <c r="BE175" s="295"/>
      <c r="BF175" s="295"/>
      <c r="BG175" s="295"/>
      <c r="BH175" s="295"/>
      <c r="BI175" s="295"/>
      <c r="BJ175" s="295"/>
      <c r="BK175" s="295"/>
      <c r="BL175" s="295"/>
      <c r="BM175" s="295"/>
      <c r="BN175" s="295"/>
      <c r="BO175" s="295"/>
      <c r="BP175" s="295"/>
      <c r="BQ175" s="295"/>
    </row>
    <row r="176" spans="1:69" s="327" customFormat="1" x14ac:dyDescent="0.25">
      <c r="A176" s="329" t="s">
        <v>707</v>
      </c>
      <c r="B176" s="330" t="s">
        <v>5432</v>
      </c>
      <c r="C176" s="329" t="s">
        <v>5433</v>
      </c>
      <c r="D176" s="329" t="s">
        <v>708</v>
      </c>
      <c r="E176" s="331">
        <v>252</v>
      </c>
      <c r="F176" s="331">
        <v>1008000</v>
      </c>
      <c r="G176" s="335">
        <v>191.52</v>
      </c>
      <c r="H176" s="335">
        <v>65520</v>
      </c>
      <c r="I176" s="335">
        <v>25192.44</v>
      </c>
      <c r="J176" s="335">
        <v>5790</v>
      </c>
      <c r="K176" s="331">
        <f t="shared" si="16"/>
        <v>19402.439999999999</v>
      </c>
      <c r="L176" s="363" t="str">
        <f t="shared" si="17"/>
        <v>PGGRN265400330N10A</v>
      </c>
      <c r="M176" s="295"/>
      <c r="P176" s="328">
        <f t="shared" si="18"/>
        <v>19402.439999999999</v>
      </c>
      <c r="Q176" s="333">
        <f t="shared" si="19"/>
        <v>6.4980499999999992</v>
      </c>
      <c r="R176" s="333">
        <f t="shared" si="20"/>
        <v>1.493452380952381</v>
      </c>
      <c r="S176" s="333">
        <f t="shared" si="21"/>
        <v>5.0045976190476189</v>
      </c>
      <c r="T176" s="295">
        <f t="shared" si="22"/>
        <v>1.9248000000000001E-2</v>
      </c>
      <c r="U176" s="295">
        <f t="shared" si="23"/>
        <v>19401.984</v>
      </c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295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295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</row>
    <row r="177" spans="1:69" s="327" customFormat="1" x14ac:dyDescent="0.25">
      <c r="A177" s="329" t="s">
        <v>495</v>
      </c>
      <c r="B177" s="330" t="s">
        <v>5362</v>
      </c>
      <c r="C177" s="329" t="s">
        <v>5363</v>
      </c>
      <c r="D177" s="329" t="s">
        <v>496</v>
      </c>
      <c r="E177" s="331">
        <v>268</v>
      </c>
      <c r="F177" s="331">
        <v>668928</v>
      </c>
      <c r="G177" s="335">
        <v>190.64400000000001</v>
      </c>
      <c r="H177" s="335">
        <v>91643.14</v>
      </c>
      <c r="I177" s="335">
        <v>35236.785000000003</v>
      </c>
      <c r="J177" s="335">
        <v>1315</v>
      </c>
      <c r="K177" s="331">
        <f t="shared" si="16"/>
        <v>33921.785000000003</v>
      </c>
      <c r="L177" s="363" t="str">
        <f t="shared" si="17"/>
        <v>PFMZN821300550P16A</v>
      </c>
      <c r="M177" s="295"/>
      <c r="P177" s="328">
        <f t="shared" si="18"/>
        <v>33921.785000000003</v>
      </c>
      <c r="Q177" s="333">
        <f t="shared" si="19"/>
        <v>13.69588969216418</v>
      </c>
      <c r="R177" s="333">
        <f t="shared" si="20"/>
        <v>0.51111629353233823</v>
      </c>
      <c r="S177" s="333">
        <f t="shared" si="21"/>
        <v>13.184773398631842</v>
      </c>
      <c r="T177" s="295">
        <f t="shared" si="22"/>
        <v>5.0710999999999999E-2</v>
      </c>
      <c r="U177" s="295">
        <f t="shared" si="23"/>
        <v>33922.008000000002</v>
      </c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295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295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</row>
    <row r="178" spans="1:69" s="327" customFormat="1" x14ac:dyDescent="0.25">
      <c r="A178" s="329" t="s">
        <v>497</v>
      </c>
      <c r="B178" s="330" t="s">
        <v>5362</v>
      </c>
      <c r="C178" s="329" t="s">
        <v>5363</v>
      </c>
      <c r="D178" s="329" t="s">
        <v>498</v>
      </c>
      <c r="E178" s="331">
        <v>30</v>
      </c>
      <c r="F178" s="331">
        <v>41910</v>
      </c>
      <c r="G178" s="335">
        <v>16.763999999999999</v>
      </c>
      <c r="H178" s="335">
        <v>7933.56</v>
      </c>
      <c r="I178" s="335">
        <v>3050.4540000000002</v>
      </c>
      <c r="J178" s="335">
        <v>150</v>
      </c>
      <c r="K178" s="331">
        <f t="shared" si="16"/>
        <v>2900.4540000000002</v>
      </c>
      <c r="L178" s="363" t="str">
        <f t="shared" si="17"/>
        <v>PFMZN821300950P11A</v>
      </c>
      <c r="M178" s="295"/>
      <c r="P178" s="328">
        <f t="shared" si="18"/>
        <v>2900.4540000000002</v>
      </c>
      <c r="Q178" s="333">
        <f t="shared" si="19"/>
        <v>18.924314960629921</v>
      </c>
      <c r="R178" s="333">
        <f t="shared" si="20"/>
        <v>0.93056549749463136</v>
      </c>
      <c r="S178" s="333">
        <f t="shared" si="21"/>
        <v>17.993749463135291</v>
      </c>
      <c r="T178" s="295">
        <f t="shared" si="22"/>
        <v>6.9207000000000005E-2</v>
      </c>
      <c r="U178" s="295">
        <f t="shared" si="23"/>
        <v>2900.4650000000001</v>
      </c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295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295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</row>
    <row r="179" spans="1:69" s="327" customFormat="1" x14ac:dyDescent="0.25">
      <c r="A179" s="329" t="s">
        <v>301</v>
      </c>
      <c r="B179" s="330" t="s">
        <v>5418</v>
      </c>
      <c r="C179" s="329" t="s">
        <v>5419</v>
      </c>
      <c r="D179" s="329" t="s">
        <v>302</v>
      </c>
      <c r="E179" s="331">
        <v>1680</v>
      </c>
      <c r="F179" s="331">
        <v>4193280</v>
      </c>
      <c r="G179" s="335">
        <v>859.62199999999996</v>
      </c>
      <c r="H179" s="335">
        <v>501516.4</v>
      </c>
      <c r="I179" s="335">
        <v>192833.04</v>
      </c>
      <c r="J179" s="335">
        <v>5056.5</v>
      </c>
      <c r="K179" s="331">
        <f t="shared" si="16"/>
        <v>187776.54</v>
      </c>
      <c r="L179" s="363" t="str">
        <f t="shared" si="17"/>
        <v>PFFSKGF3050200B06A</v>
      </c>
      <c r="M179" s="295"/>
      <c r="P179" s="328">
        <f t="shared" si="18"/>
        <v>187776.54</v>
      </c>
      <c r="Q179" s="333">
        <f t="shared" si="19"/>
        <v>11.956413690476191</v>
      </c>
      <c r="R179" s="333">
        <f t="shared" si="20"/>
        <v>0.31352306547619052</v>
      </c>
      <c r="S179" s="333">
        <f t="shared" si="21"/>
        <v>11.642890625</v>
      </c>
      <c r="T179" s="295">
        <f t="shared" si="22"/>
        <v>4.478E-2</v>
      </c>
      <c r="U179" s="295">
        <f t="shared" si="23"/>
        <v>187775.07800000001</v>
      </c>
      <c r="V179" s="295"/>
      <c r="W179" s="295"/>
      <c r="X179" s="295"/>
      <c r="Y179" s="295"/>
      <c r="Z179" s="295"/>
      <c r="AA179" s="295"/>
      <c r="AB179" s="295"/>
      <c r="AC179" s="295"/>
      <c r="AD179" s="295"/>
      <c r="AE179" s="295"/>
      <c r="AF179" s="295"/>
      <c r="AG179" s="295"/>
      <c r="AH179" s="295"/>
      <c r="AI179" s="295"/>
      <c r="AJ179" s="295"/>
      <c r="AK179" s="295"/>
      <c r="AL179" s="295"/>
      <c r="AM179" s="295"/>
      <c r="AN179" s="295"/>
      <c r="AO179" s="295"/>
      <c r="AP179" s="295"/>
      <c r="AQ179" s="295"/>
      <c r="AR179" s="295"/>
      <c r="AS179" s="295"/>
      <c r="AT179" s="295"/>
      <c r="AU179" s="295"/>
      <c r="AV179" s="295"/>
      <c r="AW179" s="295"/>
      <c r="AX179" s="295"/>
      <c r="AY179" s="295"/>
      <c r="AZ179" s="295"/>
      <c r="BA179" s="295"/>
      <c r="BB179" s="295"/>
      <c r="BC179" s="295"/>
      <c r="BD179" s="295"/>
      <c r="BE179" s="295"/>
      <c r="BF179" s="295"/>
      <c r="BG179" s="295"/>
      <c r="BH179" s="295"/>
      <c r="BI179" s="295"/>
      <c r="BJ179" s="295"/>
      <c r="BK179" s="295"/>
      <c r="BL179" s="295"/>
      <c r="BM179" s="295"/>
      <c r="BN179" s="295"/>
      <c r="BO179" s="295"/>
      <c r="BP179" s="295"/>
      <c r="BQ179" s="295"/>
    </row>
    <row r="180" spans="1:69" s="327" customFormat="1" x14ac:dyDescent="0.25">
      <c r="A180" s="341" t="s">
        <v>489</v>
      </c>
      <c r="B180" s="342" t="s">
        <v>5434</v>
      </c>
      <c r="C180" s="341" t="s">
        <v>5435</v>
      </c>
      <c r="D180" s="341" t="s">
        <v>490</v>
      </c>
      <c r="E180" s="345">
        <v>42</v>
      </c>
      <c r="F180" s="345">
        <v>249480</v>
      </c>
      <c r="G180" s="324">
        <v>39.917000000000002</v>
      </c>
      <c r="H180" s="324">
        <v>18436.580000000002</v>
      </c>
      <c r="I180" s="324">
        <v>7088.866</v>
      </c>
      <c r="J180" s="324">
        <v>242</v>
      </c>
      <c r="K180" s="331">
        <f t="shared" si="16"/>
        <v>6846.866</v>
      </c>
      <c r="L180" s="363" t="str">
        <f t="shared" si="17"/>
        <v>PFMIXH01260200B12A</v>
      </c>
      <c r="M180" s="295"/>
      <c r="P180" s="328">
        <f t="shared" si="18"/>
        <v>6846.866</v>
      </c>
      <c r="Q180" s="333">
        <f t="shared" si="19"/>
        <v>7.3877872374539049</v>
      </c>
      <c r="R180" s="333">
        <f t="shared" si="20"/>
        <v>0.25220458553791886</v>
      </c>
      <c r="S180" s="333">
        <f t="shared" si="21"/>
        <v>7.1355826519159855</v>
      </c>
      <c r="T180" s="295">
        <f t="shared" si="22"/>
        <v>2.7445000000000001E-2</v>
      </c>
      <c r="U180" s="295">
        <f t="shared" si="23"/>
        <v>6846.9790000000003</v>
      </c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  <c r="AL180" s="295"/>
      <c r="AM180" s="295"/>
      <c r="AN180" s="295"/>
      <c r="AO180" s="295"/>
      <c r="AP180" s="295"/>
      <c r="AQ180" s="295"/>
      <c r="AR180" s="295"/>
      <c r="AS180" s="295"/>
      <c r="AT180" s="295"/>
      <c r="AU180" s="295"/>
      <c r="AV180" s="295"/>
      <c r="AW180" s="295"/>
      <c r="AX180" s="295"/>
      <c r="AY180" s="295"/>
      <c r="AZ180" s="295"/>
      <c r="BA180" s="295"/>
      <c r="BB180" s="295"/>
      <c r="BC180" s="295"/>
      <c r="BD180" s="295"/>
      <c r="BE180" s="295"/>
      <c r="BF180" s="295"/>
      <c r="BG180" s="295"/>
      <c r="BH180" s="295"/>
      <c r="BI180" s="295"/>
      <c r="BJ180" s="295"/>
      <c r="BK180" s="295"/>
      <c r="BL180" s="295"/>
      <c r="BM180" s="295"/>
      <c r="BN180" s="295"/>
      <c r="BO180" s="295"/>
      <c r="BP180" s="295"/>
      <c r="BQ180" s="295"/>
    </row>
    <row r="181" spans="1:69" s="327" customFormat="1" x14ac:dyDescent="0.25">
      <c r="A181" s="341" t="s">
        <v>301</v>
      </c>
      <c r="B181" s="342" t="s">
        <v>5364</v>
      </c>
      <c r="C181" s="341" t="s">
        <v>5365</v>
      </c>
      <c r="D181" s="341" t="s">
        <v>302</v>
      </c>
      <c r="E181" s="345">
        <v>4704</v>
      </c>
      <c r="F181" s="345">
        <v>11741184</v>
      </c>
      <c r="G181" s="324">
        <v>2406.9430000000002</v>
      </c>
      <c r="H181" s="324">
        <v>1326754.24</v>
      </c>
      <c r="I181" s="324">
        <v>506115.42300000001</v>
      </c>
      <c r="J181" s="324">
        <v>13718</v>
      </c>
      <c r="K181" s="331">
        <f t="shared" si="16"/>
        <v>492397.42300000001</v>
      </c>
      <c r="L181" s="363" t="str">
        <f t="shared" si="17"/>
        <v>PFFSKGF3050200B06A</v>
      </c>
      <c r="M181" s="295"/>
      <c r="P181" s="328">
        <f t="shared" si="18"/>
        <v>492397.42300000001</v>
      </c>
      <c r="Q181" s="333">
        <f t="shared" si="19"/>
        <v>11.207558793048468</v>
      </c>
      <c r="R181" s="333">
        <f t="shared" si="20"/>
        <v>0.3037751558956916</v>
      </c>
      <c r="S181" s="333">
        <f t="shared" si="21"/>
        <v>10.903783637152779</v>
      </c>
      <c r="T181" s="295">
        <f t="shared" si="22"/>
        <v>4.1938000000000003E-2</v>
      </c>
      <c r="U181" s="295">
        <f t="shared" si="23"/>
        <v>492401.77500000002</v>
      </c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  <c r="AL181" s="295"/>
      <c r="AM181" s="295"/>
      <c r="AN181" s="295"/>
      <c r="AO181" s="295"/>
      <c r="AP181" s="295"/>
      <c r="AQ181" s="295"/>
      <c r="AR181" s="295"/>
      <c r="AS181" s="295"/>
      <c r="AT181" s="295"/>
      <c r="AU181" s="295"/>
      <c r="AV181" s="295"/>
      <c r="AW181" s="295"/>
      <c r="AX181" s="295"/>
      <c r="AY181" s="295"/>
      <c r="AZ181" s="295"/>
      <c r="BA181" s="295"/>
      <c r="BB181" s="295"/>
      <c r="BC181" s="295"/>
      <c r="BD181" s="295"/>
      <c r="BE181" s="295"/>
      <c r="BF181" s="295"/>
      <c r="BG181" s="295"/>
      <c r="BH181" s="295"/>
      <c r="BI181" s="295"/>
      <c r="BJ181" s="295"/>
      <c r="BK181" s="295"/>
      <c r="BL181" s="295"/>
      <c r="BM181" s="295"/>
      <c r="BN181" s="295"/>
      <c r="BO181" s="295"/>
      <c r="BP181" s="295"/>
      <c r="BQ181" s="295"/>
    </row>
    <row r="182" spans="1:69" s="327" customFormat="1" x14ac:dyDescent="0.25">
      <c r="A182" s="341" t="s">
        <v>487</v>
      </c>
      <c r="B182" s="342" t="s">
        <v>5364</v>
      </c>
      <c r="C182" s="341" t="s">
        <v>5365</v>
      </c>
      <c r="D182" s="341" t="s">
        <v>488</v>
      </c>
      <c r="E182" s="345">
        <v>1012</v>
      </c>
      <c r="F182" s="345">
        <v>2938848</v>
      </c>
      <c r="G182" s="324">
        <v>470.21600000000001</v>
      </c>
      <c r="H182" s="324">
        <v>235107.84</v>
      </c>
      <c r="I182" s="324">
        <v>89349.433000000005</v>
      </c>
      <c r="J182" s="324">
        <v>2772</v>
      </c>
      <c r="K182" s="331">
        <f t="shared" si="16"/>
        <v>86577.433000000005</v>
      </c>
      <c r="L182" s="363" t="str">
        <f t="shared" si="17"/>
        <v>PFMIXH01260200B06B</v>
      </c>
      <c r="M182" s="295"/>
      <c r="P182" s="328">
        <f t="shared" si="18"/>
        <v>86577.433000000005</v>
      </c>
      <c r="Q182" s="333">
        <f t="shared" si="19"/>
        <v>7.9047479080238254</v>
      </c>
      <c r="R182" s="333">
        <f t="shared" si="20"/>
        <v>0.24523895077254759</v>
      </c>
      <c r="S182" s="333">
        <f t="shared" si="21"/>
        <v>7.6595089572512771</v>
      </c>
      <c r="T182" s="295">
        <f t="shared" si="22"/>
        <v>2.946E-2</v>
      </c>
      <c r="U182" s="295">
        <f t="shared" si="23"/>
        <v>86578.462</v>
      </c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295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</row>
    <row r="183" spans="1:69" s="327" customFormat="1" x14ac:dyDescent="0.25">
      <c r="A183" s="341" t="s">
        <v>273</v>
      </c>
      <c r="B183" s="342" t="s">
        <v>5436</v>
      </c>
      <c r="C183" s="341" t="s">
        <v>5437</v>
      </c>
      <c r="D183" s="341" t="s">
        <v>1674</v>
      </c>
      <c r="E183" s="345">
        <v>210</v>
      </c>
      <c r="F183" s="345">
        <v>463680</v>
      </c>
      <c r="G183" s="324">
        <v>106.646</v>
      </c>
      <c r="H183" s="324">
        <v>54667.85</v>
      </c>
      <c r="I183" s="324">
        <v>21019.79</v>
      </c>
      <c r="J183" s="324">
        <v>600</v>
      </c>
      <c r="K183" s="331">
        <f t="shared" si="16"/>
        <v>20419.79</v>
      </c>
      <c r="L183" s="363" t="str">
        <f t="shared" si="17"/>
        <v>PFDORGF3040250B04B</v>
      </c>
      <c r="M183" s="295"/>
      <c r="P183" s="328">
        <f t="shared" si="18"/>
        <v>20419.79</v>
      </c>
      <c r="Q183" s="333">
        <f t="shared" si="19"/>
        <v>11.78645919599724</v>
      </c>
      <c r="R183" s="333">
        <f t="shared" si="20"/>
        <v>0.33643892339544518</v>
      </c>
      <c r="S183" s="333">
        <f t="shared" si="21"/>
        <v>11.450020272601796</v>
      </c>
      <c r="T183" s="295">
        <f t="shared" si="22"/>
        <v>4.4039000000000002E-2</v>
      </c>
      <c r="U183" s="295">
        <f t="shared" si="23"/>
        <v>20420.004000000001</v>
      </c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295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295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</row>
    <row r="184" spans="1:69" s="327" customFormat="1" x14ac:dyDescent="0.25">
      <c r="A184" s="341" t="s">
        <v>273</v>
      </c>
      <c r="B184" s="342" t="s">
        <v>5438</v>
      </c>
      <c r="C184" s="341" t="s">
        <v>5439</v>
      </c>
      <c r="D184" s="341" t="s">
        <v>1674</v>
      </c>
      <c r="E184" s="345">
        <v>42</v>
      </c>
      <c r="F184" s="345">
        <v>92736</v>
      </c>
      <c r="G184" s="324">
        <v>21.329000000000001</v>
      </c>
      <c r="H184" s="324">
        <v>10933.57</v>
      </c>
      <c r="I184" s="324">
        <v>4203.9579999999996</v>
      </c>
      <c r="J184" s="324">
        <v>120</v>
      </c>
      <c r="K184" s="331">
        <f t="shared" si="16"/>
        <v>4083.9579999999996</v>
      </c>
      <c r="L184" s="363" t="str">
        <f t="shared" si="17"/>
        <v>PFDORGF3040250B04B</v>
      </c>
      <c r="M184" s="295"/>
      <c r="P184" s="328">
        <f t="shared" si="18"/>
        <v>4083.9579999999996</v>
      </c>
      <c r="Q184" s="333">
        <f t="shared" si="19"/>
        <v>11.786459195997239</v>
      </c>
      <c r="R184" s="333">
        <f t="shared" si="20"/>
        <v>0.33643892339544518</v>
      </c>
      <c r="S184" s="333">
        <f t="shared" si="21"/>
        <v>11.450020272601794</v>
      </c>
      <c r="T184" s="295">
        <f t="shared" si="22"/>
        <v>4.4039000000000002E-2</v>
      </c>
      <c r="U184" s="295">
        <f t="shared" si="23"/>
        <v>4084.0010000000002</v>
      </c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295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295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</row>
    <row r="185" spans="1:69" s="327" customFormat="1" x14ac:dyDescent="0.25">
      <c r="A185" s="341"/>
      <c r="B185" s="342"/>
      <c r="C185" s="341"/>
      <c r="D185" s="341"/>
      <c r="E185" s="345"/>
      <c r="F185" s="345"/>
      <c r="G185" s="324"/>
      <c r="H185" s="324"/>
      <c r="I185" s="324"/>
      <c r="J185" s="324"/>
      <c r="K185" s="331"/>
      <c r="L185" s="363"/>
      <c r="M185" s="295"/>
      <c r="P185" s="328"/>
      <c r="Q185" s="333"/>
      <c r="R185" s="333"/>
      <c r="S185" s="333"/>
      <c r="T185" s="295"/>
      <c r="U185" s="295"/>
      <c r="V185" s="295"/>
      <c r="W185" s="295"/>
      <c r="X185" s="295"/>
      <c r="Y185" s="295"/>
      <c r="Z185" s="295"/>
      <c r="AA185" s="295"/>
      <c r="AB185" s="295"/>
      <c r="AC185" s="295"/>
      <c r="AD185" s="295"/>
      <c r="AE185" s="295"/>
      <c r="AF185" s="295"/>
      <c r="AG185" s="295"/>
      <c r="AH185" s="295"/>
      <c r="AI185" s="295"/>
      <c r="AJ185" s="295"/>
      <c r="AK185" s="295"/>
      <c r="AL185" s="295"/>
      <c r="AM185" s="295"/>
      <c r="AN185" s="295"/>
      <c r="AO185" s="295"/>
      <c r="AP185" s="295"/>
      <c r="AQ185" s="295"/>
      <c r="AR185" s="295"/>
      <c r="AS185" s="295"/>
      <c r="AT185" s="295"/>
      <c r="AU185" s="295"/>
      <c r="AV185" s="295"/>
      <c r="AW185" s="295"/>
      <c r="AX185" s="295"/>
      <c r="AY185" s="295"/>
      <c r="AZ185" s="295"/>
      <c r="BA185" s="295"/>
      <c r="BB185" s="295"/>
      <c r="BC185" s="295"/>
      <c r="BD185" s="295"/>
      <c r="BE185" s="295"/>
      <c r="BF185" s="295"/>
      <c r="BG185" s="295"/>
      <c r="BH185" s="295"/>
      <c r="BI185" s="295"/>
      <c r="BJ185" s="295"/>
      <c r="BK185" s="295"/>
      <c r="BL185" s="295"/>
      <c r="BM185" s="295"/>
      <c r="BN185" s="295"/>
      <c r="BO185" s="295"/>
      <c r="BP185" s="295"/>
      <c r="BQ185" s="295"/>
    </row>
    <row r="186" spans="1:69" s="327" customFormat="1" x14ac:dyDescent="0.25">
      <c r="A186" s="341"/>
      <c r="B186" s="342"/>
      <c r="C186" s="341"/>
      <c r="D186" s="341"/>
      <c r="E186" s="345"/>
      <c r="F186" s="345"/>
      <c r="G186" s="324"/>
      <c r="H186" s="324"/>
      <c r="I186" s="324"/>
      <c r="J186" s="324"/>
      <c r="K186" s="331"/>
      <c r="L186" s="363"/>
      <c r="M186" s="295"/>
      <c r="P186" s="328"/>
      <c r="Q186" s="333"/>
      <c r="R186" s="333"/>
      <c r="S186" s="333"/>
      <c r="T186" s="295"/>
      <c r="U186" s="295"/>
      <c r="V186" s="295"/>
      <c r="W186" s="295"/>
      <c r="X186" s="295"/>
      <c r="Y186" s="295"/>
      <c r="Z186" s="295"/>
      <c r="AA186" s="295"/>
      <c r="AB186" s="295"/>
      <c r="AC186" s="295"/>
      <c r="AD186" s="295"/>
      <c r="AE186" s="295"/>
      <c r="AF186" s="295"/>
      <c r="AG186" s="295"/>
      <c r="AH186" s="295"/>
      <c r="AI186" s="295"/>
      <c r="AJ186" s="295"/>
      <c r="AK186" s="295"/>
      <c r="AL186" s="295"/>
      <c r="AM186" s="295"/>
      <c r="AN186" s="295"/>
      <c r="AO186" s="295"/>
      <c r="AP186" s="295"/>
      <c r="AQ186" s="295"/>
      <c r="AR186" s="295"/>
      <c r="AS186" s="295"/>
      <c r="AT186" s="295"/>
      <c r="AU186" s="295"/>
      <c r="AV186" s="295"/>
      <c r="AW186" s="295"/>
      <c r="AX186" s="295"/>
      <c r="AY186" s="295"/>
      <c r="AZ186" s="295"/>
      <c r="BA186" s="295"/>
      <c r="BB186" s="295"/>
      <c r="BC186" s="295"/>
      <c r="BD186" s="295"/>
      <c r="BE186" s="295"/>
      <c r="BF186" s="295"/>
      <c r="BG186" s="295"/>
      <c r="BH186" s="295"/>
      <c r="BI186" s="295"/>
      <c r="BJ186" s="295"/>
      <c r="BK186" s="295"/>
      <c r="BL186" s="295"/>
      <c r="BM186" s="295"/>
      <c r="BN186" s="295"/>
      <c r="BO186" s="295"/>
      <c r="BP186" s="295"/>
      <c r="BQ186" s="295"/>
    </row>
    <row r="187" spans="1:69" s="327" customFormat="1" x14ac:dyDescent="0.25">
      <c r="A187" s="341"/>
      <c r="B187" s="342"/>
      <c r="C187" s="341"/>
      <c r="D187" s="341"/>
      <c r="E187" s="345"/>
      <c r="F187" s="345"/>
      <c r="G187" s="324"/>
      <c r="H187" s="324"/>
      <c r="I187" s="324"/>
      <c r="J187" s="324"/>
      <c r="K187" s="331"/>
      <c r="L187" s="363"/>
      <c r="M187" s="295"/>
      <c r="P187" s="328"/>
      <c r="Q187" s="333"/>
      <c r="R187" s="333"/>
      <c r="S187" s="333"/>
      <c r="T187" s="295"/>
      <c r="U187" s="295"/>
      <c r="V187" s="295"/>
      <c r="W187" s="295"/>
      <c r="X187" s="295"/>
      <c r="Y187" s="295"/>
      <c r="Z187" s="295"/>
      <c r="AA187" s="295"/>
      <c r="AB187" s="295"/>
      <c r="AC187" s="295"/>
      <c r="AD187" s="295"/>
      <c r="AE187" s="295"/>
      <c r="AF187" s="295"/>
      <c r="AG187" s="295"/>
      <c r="AH187" s="295"/>
      <c r="AI187" s="295"/>
      <c r="AJ187" s="295"/>
      <c r="AK187" s="295"/>
      <c r="AL187" s="295"/>
      <c r="AM187" s="295"/>
      <c r="AN187" s="295"/>
      <c r="AO187" s="295"/>
      <c r="AP187" s="295"/>
      <c r="AQ187" s="295"/>
      <c r="AR187" s="295"/>
      <c r="AS187" s="295"/>
      <c r="AT187" s="295"/>
      <c r="AU187" s="295"/>
      <c r="AV187" s="295"/>
      <c r="AW187" s="295"/>
      <c r="AX187" s="295"/>
      <c r="AY187" s="295"/>
      <c r="AZ187" s="295"/>
      <c r="BA187" s="295"/>
      <c r="BB187" s="295"/>
      <c r="BC187" s="295"/>
      <c r="BD187" s="295"/>
      <c r="BE187" s="295"/>
      <c r="BF187" s="295"/>
      <c r="BG187" s="295"/>
      <c r="BH187" s="295"/>
      <c r="BI187" s="295"/>
      <c r="BJ187" s="295"/>
      <c r="BK187" s="295"/>
      <c r="BL187" s="295"/>
      <c r="BM187" s="295"/>
      <c r="BN187" s="295"/>
      <c r="BO187" s="295"/>
      <c r="BP187" s="295"/>
      <c r="BQ187" s="295"/>
    </row>
    <row r="188" spans="1:69" s="327" customFormat="1" x14ac:dyDescent="0.25">
      <c r="A188" s="341"/>
      <c r="B188" s="342"/>
      <c r="C188" s="341"/>
      <c r="D188" s="341"/>
      <c r="E188" s="345"/>
      <c r="F188" s="345"/>
      <c r="G188" s="324"/>
      <c r="H188" s="324"/>
      <c r="I188" s="324"/>
      <c r="J188" s="324"/>
      <c r="K188" s="331"/>
      <c r="L188" s="363"/>
      <c r="M188" s="295"/>
      <c r="P188" s="328"/>
      <c r="Q188" s="333"/>
      <c r="R188" s="333"/>
      <c r="S188" s="33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295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295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</row>
    <row r="189" spans="1:69" s="327" customFormat="1" x14ac:dyDescent="0.25">
      <c r="A189" s="341"/>
      <c r="B189" s="342"/>
      <c r="C189" s="341"/>
      <c r="D189" s="341"/>
      <c r="E189" s="345"/>
      <c r="F189" s="345"/>
      <c r="G189" s="324"/>
      <c r="H189" s="324"/>
      <c r="I189" s="324"/>
      <c r="J189" s="324"/>
      <c r="K189" s="331"/>
      <c r="L189" s="363"/>
      <c r="M189" s="363"/>
      <c r="P189" s="328"/>
      <c r="Q189" s="333"/>
      <c r="R189" s="333"/>
      <c r="S189" s="33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295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295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</row>
    <row r="190" spans="1:69" s="327" customFormat="1" x14ac:dyDescent="0.25">
      <c r="A190" s="341"/>
      <c r="B190" s="342"/>
      <c r="C190" s="341"/>
      <c r="D190" s="341"/>
      <c r="E190" s="345"/>
      <c r="F190" s="345"/>
      <c r="G190" s="324"/>
      <c r="H190" s="324"/>
      <c r="I190" s="324"/>
      <c r="J190" s="324"/>
      <c r="K190" s="331"/>
      <c r="L190" s="363"/>
      <c r="M190" s="363"/>
      <c r="P190" s="328"/>
      <c r="Q190" s="333"/>
      <c r="R190" s="333"/>
      <c r="S190" s="33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295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295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</row>
    <row r="191" spans="1:69" s="327" customFormat="1" x14ac:dyDescent="0.25">
      <c r="A191" s="341"/>
      <c r="B191" s="342"/>
      <c r="C191" s="341"/>
      <c r="D191" s="341"/>
      <c r="E191" s="345"/>
      <c r="F191" s="345"/>
      <c r="G191" s="324"/>
      <c r="H191" s="324"/>
      <c r="I191" s="324"/>
      <c r="J191" s="324"/>
      <c r="K191" s="331"/>
      <c r="L191" s="363"/>
      <c r="M191" s="363"/>
      <c r="P191" s="328"/>
      <c r="Q191" s="333"/>
      <c r="R191" s="333"/>
      <c r="S191" s="333"/>
      <c r="T191" s="295"/>
      <c r="U191" s="295"/>
      <c r="V191" s="295"/>
      <c r="W191" s="295"/>
      <c r="X191" s="295"/>
      <c r="Y191" s="295"/>
      <c r="Z191" s="295"/>
      <c r="AA191" s="295"/>
      <c r="AB191" s="295"/>
      <c r="AC191" s="295"/>
      <c r="AD191" s="295"/>
      <c r="AE191" s="295"/>
      <c r="AF191" s="295"/>
      <c r="AG191" s="295"/>
      <c r="AH191" s="295"/>
      <c r="AI191" s="295"/>
      <c r="AJ191" s="295"/>
      <c r="AK191" s="295"/>
      <c r="AL191" s="295"/>
      <c r="AM191" s="295"/>
      <c r="AN191" s="295"/>
      <c r="AO191" s="295"/>
      <c r="AP191" s="295"/>
      <c r="AQ191" s="295"/>
      <c r="AR191" s="295"/>
      <c r="AS191" s="295"/>
      <c r="AT191" s="295"/>
      <c r="AU191" s="295"/>
      <c r="AV191" s="295"/>
      <c r="AW191" s="295"/>
      <c r="AX191" s="295"/>
      <c r="AY191" s="295"/>
      <c r="AZ191" s="295"/>
      <c r="BA191" s="295"/>
      <c r="BB191" s="295"/>
      <c r="BC191" s="295"/>
      <c r="BD191" s="295"/>
      <c r="BE191" s="295"/>
      <c r="BF191" s="295"/>
      <c r="BG191" s="295"/>
      <c r="BH191" s="295"/>
      <c r="BI191" s="295"/>
      <c r="BJ191" s="295"/>
      <c r="BK191" s="295"/>
      <c r="BL191" s="295"/>
      <c r="BM191" s="295"/>
      <c r="BN191" s="295"/>
      <c r="BO191" s="295"/>
      <c r="BP191" s="295"/>
      <c r="BQ191" s="295"/>
    </row>
    <row r="192" spans="1:69" s="327" customFormat="1" x14ac:dyDescent="0.25">
      <c r="A192" s="341"/>
      <c r="B192" s="342"/>
      <c r="C192" s="341"/>
      <c r="D192" s="341"/>
      <c r="E192" s="343"/>
      <c r="F192" s="343"/>
      <c r="G192" s="349"/>
      <c r="H192" s="349"/>
      <c r="I192" s="349"/>
      <c r="J192" s="349"/>
      <c r="K192" s="349"/>
      <c r="M192" s="350"/>
      <c r="T192" s="295"/>
      <c r="U192" s="295"/>
      <c r="V192" s="295"/>
      <c r="W192" s="295"/>
      <c r="X192" s="295"/>
      <c r="Y192" s="295"/>
      <c r="Z192" s="295"/>
      <c r="AA192" s="295"/>
      <c r="AB192" s="295"/>
      <c r="AC192" s="295"/>
      <c r="AD192" s="295"/>
      <c r="AE192" s="295"/>
      <c r="AF192" s="295"/>
      <c r="AG192" s="295"/>
      <c r="AH192" s="295"/>
      <c r="AI192" s="295"/>
      <c r="AJ192" s="295"/>
      <c r="AK192" s="295"/>
      <c r="AL192" s="295"/>
      <c r="AM192" s="295"/>
      <c r="AN192" s="295"/>
      <c r="AO192" s="295"/>
      <c r="AP192" s="295"/>
      <c r="AQ192" s="295"/>
      <c r="AR192" s="295"/>
      <c r="AS192" s="295"/>
      <c r="AT192" s="295"/>
      <c r="AU192" s="295"/>
      <c r="AV192" s="295"/>
      <c r="AW192" s="295"/>
      <c r="AX192" s="295"/>
      <c r="AY192" s="295"/>
      <c r="AZ192" s="295"/>
      <c r="BA192" s="295"/>
      <c r="BB192" s="295"/>
      <c r="BC192" s="295"/>
      <c r="BD192" s="295"/>
      <c r="BE192" s="295"/>
      <c r="BF192" s="295"/>
      <c r="BG192" s="295"/>
      <c r="BH192" s="295"/>
      <c r="BI192" s="295"/>
      <c r="BJ192" s="295"/>
      <c r="BK192" s="295"/>
      <c r="BL192" s="295"/>
      <c r="BM192" s="295"/>
      <c r="BN192" s="295"/>
      <c r="BO192" s="295"/>
      <c r="BP192" s="295"/>
      <c r="BQ192" s="295"/>
    </row>
    <row r="193" spans="1:69" s="219" customFormat="1" x14ac:dyDescent="0.25">
      <c r="A193" s="351" t="s">
        <v>1201</v>
      </c>
      <c r="B193" s="352"/>
      <c r="C193" s="351"/>
      <c r="D193" s="351"/>
      <c r="E193" s="353">
        <f t="shared" ref="E193:K193" si="26">SUM(E4:E192)</f>
        <v>95002</v>
      </c>
      <c r="F193" s="353">
        <f t="shared" si="26"/>
        <v>331503355</v>
      </c>
      <c r="G193" s="353">
        <f t="shared" si="26"/>
        <v>66723.44200000001</v>
      </c>
      <c r="H193" s="353">
        <f t="shared" si="26"/>
        <v>30966058.980999984</v>
      </c>
      <c r="I193" s="353">
        <f t="shared" si="26"/>
        <v>12005258.338124799</v>
      </c>
      <c r="J193" s="353">
        <f t="shared" si="26"/>
        <v>952752.51899999997</v>
      </c>
      <c r="K193" s="353">
        <f t="shared" si="26"/>
        <v>11033894.026645793</v>
      </c>
      <c r="M193" s="354">
        <f>SUM(M3:M192)</f>
        <v>18611.792478999996</v>
      </c>
      <c r="N193" s="354">
        <f>SUM(N3:N192)</f>
        <v>0</v>
      </c>
      <c r="O193" s="353">
        <f>SUM(O3:O192)</f>
        <v>0</v>
      </c>
      <c r="P193" s="353">
        <f>SUM(P3:P192)</f>
        <v>11033894.026645793</v>
      </c>
      <c r="Q193" s="333">
        <f>IFERROR((I193/F193)*100*2.6,0)</f>
        <v>9.4157935985668928</v>
      </c>
      <c r="R193" s="333">
        <f>IFERROR((J193/F193)*100*2.6,0)</f>
        <v>0.74724931498807923</v>
      </c>
      <c r="S193" s="333">
        <f>IFERROR((K193/F193)*100*2.6,0)</f>
        <v>8.6539469470162853</v>
      </c>
      <c r="T193" s="295"/>
      <c r="U193" s="353">
        <f>SUM(U3:U192)</f>
        <v>11033895.76600001</v>
      </c>
      <c r="V193" s="295"/>
      <c r="W193" s="295"/>
      <c r="X193" s="295"/>
      <c r="Y193" s="295"/>
      <c r="Z193" s="295"/>
      <c r="AA193" s="295"/>
      <c r="AB193" s="295"/>
      <c r="AC193" s="295"/>
      <c r="AD193" s="295"/>
      <c r="AE193" s="295"/>
      <c r="AF193" s="295"/>
      <c r="AG193" s="295"/>
      <c r="AH193" s="295"/>
      <c r="AI193" s="295"/>
      <c r="AJ193" s="295"/>
      <c r="AK193" s="295"/>
      <c r="AL193" s="295"/>
      <c r="AM193" s="295"/>
      <c r="AN193" s="295"/>
      <c r="AO193" s="295"/>
      <c r="AP193" s="295"/>
      <c r="AQ193" s="295"/>
      <c r="AR193" s="295"/>
      <c r="AS193" s="295"/>
      <c r="AT193" s="295"/>
      <c r="AU193" s="295"/>
      <c r="AV193" s="295"/>
      <c r="AW193" s="295"/>
      <c r="AX193" s="295"/>
      <c r="AY193" s="295"/>
      <c r="AZ193" s="295"/>
      <c r="BA193" s="295"/>
      <c r="BB193" s="295"/>
      <c r="BC193" s="295"/>
      <c r="BD193" s="295"/>
      <c r="BE193" s="295"/>
      <c r="BF193" s="295"/>
      <c r="BG193" s="295"/>
      <c r="BH193" s="295"/>
      <c r="BI193" s="295"/>
      <c r="BJ193" s="295"/>
      <c r="BK193" s="295"/>
      <c r="BL193" s="295"/>
      <c r="BM193" s="295"/>
      <c r="BN193" s="295"/>
      <c r="BO193" s="295"/>
      <c r="BP193" s="295"/>
      <c r="BQ193" s="295"/>
    </row>
    <row r="194" spans="1:69" x14ac:dyDescent="0.25">
      <c r="D194" s="295" t="s">
        <v>5440</v>
      </c>
      <c r="E194" s="216"/>
      <c r="F194" s="216"/>
      <c r="G194" s="216"/>
      <c r="H194" s="216"/>
      <c r="I194" s="216">
        <v>694.11099999999999</v>
      </c>
      <c r="K194" s="213">
        <f>K193/G193</f>
        <v>165.36757840888652</v>
      </c>
    </row>
    <row r="195" spans="1:69" x14ac:dyDescent="0.25">
      <c r="D195" s="295" t="s">
        <v>5440</v>
      </c>
      <c r="E195" s="216"/>
      <c r="F195" s="216"/>
      <c r="G195" s="216"/>
      <c r="H195" s="216"/>
      <c r="I195" s="216">
        <v>-3078.0839999999998</v>
      </c>
      <c r="K195" s="213"/>
    </row>
    <row r="196" spans="1:69" x14ac:dyDescent="0.25">
      <c r="D196" s="295" t="s">
        <v>5440</v>
      </c>
      <c r="E196" s="216"/>
      <c r="F196" s="216"/>
      <c r="G196" s="216"/>
      <c r="H196" s="216"/>
      <c r="I196" s="216">
        <v>-3879.194</v>
      </c>
      <c r="K196" s="213"/>
    </row>
    <row r="197" spans="1:69" x14ac:dyDescent="0.25">
      <c r="D197" s="216" t="s">
        <v>5441</v>
      </c>
      <c r="E197" s="216"/>
      <c r="F197" s="216"/>
      <c r="G197" s="216"/>
      <c r="H197" s="216"/>
      <c r="I197" s="216">
        <v>-3101.5239999999999</v>
      </c>
      <c r="J197" s="355"/>
      <c r="K197" s="213"/>
    </row>
    <row r="198" spans="1:69" x14ac:dyDescent="0.25">
      <c r="I198" s="369">
        <f>I193+I194+I195+I196+I197</f>
        <v>11995893.647124797</v>
      </c>
      <c r="J198" s="355"/>
      <c r="K198" s="217"/>
    </row>
    <row r="199" spans="1:69" x14ac:dyDescent="0.25">
      <c r="H199" s="295" t="s">
        <v>5368</v>
      </c>
      <c r="I199" s="358">
        <f>K193</f>
        <v>11033894.026645793</v>
      </c>
      <c r="L199" s="295" t="s">
        <v>5369</v>
      </c>
      <c r="M199" s="359"/>
    </row>
    <row r="200" spans="1:69" x14ac:dyDescent="0.25">
      <c r="H200" s="295" t="s">
        <v>5370</v>
      </c>
      <c r="I200" s="358">
        <f>K193+M200+M201+M202+M203+M204</f>
        <v>11052505.819124792</v>
      </c>
      <c r="L200" s="295" t="s">
        <v>5371</v>
      </c>
      <c r="M200" s="360">
        <f>M60+M61</f>
        <v>2773.7622369999999</v>
      </c>
    </row>
    <row r="201" spans="1:69" x14ac:dyDescent="0.25">
      <c r="L201" s="295" t="s">
        <v>5372</v>
      </c>
      <c r="M201" s="360"/>
    </row>
    <row r="202" spans="1:69" x14ac:dyDescent="0.25">
      <c r="I202" s="217">
        <f>I199-I200</f>
        <v>-18611.792478999123</v>
      </c>
      <c r="L202" s="295" t="s">
        <v>5373</v>
      </c>
      <c r="M202" s="360">
        <f>M70</f>
        <v>695.21444999999994</v>
      </c>
    </row>
    <row r="203" spans="1:69" x14ac:dyDescent="0.25">
      <c r="L203" s="295" t="s">
        <v>5374</v>
      </c>
      <c r="M203" s="360">
        <f>M162+M163+M164+M165</f>
        <v>6382.9891439999974</v>
      </c>
    </row>
    <row r="204" spans="1:69" x14ac:dyDescent="0.25">
      <c r="I204" s="333">
        <f>M203</f>
        <v>6382.9891439999974</v>
      </c>
      <c r="L204" s="295" t="s">
        <v>5375</v>
      </c>
      <c r="M204" s="360">
        <f>M169+M170+M171+M172</f>
        <v>8759.8266480000002</v>
      </c>
    </row>
    <row r="205" spans="1:69" x14ac:dyDescent="0.25">
      <c r="I205" s="295">
        <f>M202</f>
        <v>695.21444999999994</v>
      </c>
      <c r="M205" s="370">
        <f>SUM(M200:M204)</f>
        <v>18611.792478999996</v>
      </c>
    </row>
    <row r="206" spans="1:69" x14ac:dyDescent="0.25">
      <c r="I206" s="361">
        <f>SUM(I204:I205)</f>
        <v>7078.2035939999969</v>
      </c>
    </row>
    <row r="422" spans="9:11" x14ac:dyDescent="0.25">
      <c r="I422" s="355">
        <f>I23</f>
        <v>2548.9470000000001</v>
      </c>
      <c r="J422" s="295">
        <v>4510.1850000000004</v>
      </c>
      <c r="K422" s="295">
        <f>(J424/I424)*I422</f>
        <v>729.61743109600923</v>
      </c>
    </row>
    <row r="423" spans="9:11" x14ac:dyDescent="0.25">
      <c r="I423" s="355">
        <f>I24</f>
        <v>28964.067999999999</v>
      </c>
      <c r="J423" s="295">
        <v>4510.1850000000004</v>
      </c>
      <c r="K423" s="295">
        <f>(J424/I424)*I423</f>
        <v>8290.7525689039921</v>
      </c>
    </row>
    <row r="424" spans="9:11" x14ac:dyDescent="0.25">
      <c r="I424" s="295">
        <f>SUBTOTAL(9,I422:I423)</f>
        <v>31513.014999999999</v>
      </c>
      <c r="J424" s="295">
        <f>SUBTOTAL(9,J422:J423)</f>
        <v>9020.3700000000008</v>
      </c>
      <c r="K424" s="219">
        <f>SUBTOTAL(9,K422:K423)</f>
        <v>9020.3700000000008</v>
      </c>
    </row>
  </sheetData>
  <autoFilter ref="A2:XEU412" xr:uid="{900A561E-240E-403D-98A1-141E6D2E9679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26F8-66E4-46A9-836C-7D026BE21D2A}">
  <dimension ref="A1:C231"/>
  <sheetViews>
    <sheetView topLeftCell="A187" workbookViewId="0">
      <selection activeCell="G85" sqref="G85"/>
    </sheetView>
  </sheetViews>
  <sheetFormatPr defaultColWidth="8.85546875" defaultRowHeight="15" x14ac:dyDescent="0.25"/>
  <cols>
    <col min="1" max="1" width="30.85546875" style="295" customWidth="1"/>
    <col min="2" max="2" width="9.7109375" style="295" customWidth="1"/>
    <col min="3" max="3" width="21.5703125" style="295" customWidth="1"/>
    <col min="4" max="16384" width="8.85546875" style="295"/>
  </cols>
  <sheetData>
    <row r="1" spans="1:3" x14ac:dyDescent="0.25">
      <c r="A1" s="379" t="s">
        <v>5002</v>
      </c>
      <c r="B1" s="379"/>
      <c r="C1" s="379"/>
    </row>
    <row r="2" spans="1:3" x14ac:dyDescent="0.25">
      <c r="A2" s="380" t="s">
        <v>5003</v>
      </c>
      <c r="B2" s="380"/>
      <c r="C2" s="380"/>
    </row>
    <row r="3" spans="1:3" x14ac:dyDescent="0.25">
      <c r="A3" s="189" t="s">
        <v>5004</v>
      </c>
      <c r="B3" s="189" t="s">
        <v>5005</v>
      </c>
      <c r="C3" s="189" t="s">
        <v>5006</v>
      </c>
    </row>
    <row r="4" spans="1:3" x14ac:dyDescent="0.25">
      <c r="A4" s="308" t="s">
        <v>5007</v>
      </c>
      <c r="B4" s="206" t="s">
        <v>5008</v>
      </c>
      <c r="C4" s="309"/>
    </row>
    <row r="5" spans="1:3" x14ac:dyDescent="0.25">
      <c r="A5" s="308" t="s">
        <v>5009</v>
      </c>
      <c r="B5" s="206" t="s">
        <v>5010</v>
      </c>
      <c r="C5" s="309">
        <v>11995893.66</v>
      </c>
    </row>
    <row r="6" spans="1:3" x14ac:dyDescent="0.25">
      <c r="A6" s="210" t="s">
        <v>5011</v>
      </c>
      <c r="B6" s="206" t="s">
        <v>5010</v>
      </c>
      <c r="C6" s="241">
        <v>12001245.783</v>
      </c>
    </row>
    <row r="7" spans="1:3" x14ac:dyDescent="0.25">
      <c r="A7" s="210" t="s">
        <v>5012</v>
      </c>
      <c r="B7" s="206" t="s">
        <v>5010</v>
      </c>
      <c r="C7" s="241">
        <v>1605.155</v>
      </c>
    </row>
    <row r="8" spans="1:3" x14ac:dyDescent="0.25">
      <c r="A8" s="210" t="s">
        <v>5013</v>
      </c>
      <c r="B8" s="206" t="s">
        <v>5010</v>
      </c>
      <c r="C8" s="310">
        <v>-6957.2780000000002</v>
      </c>
    </row>
    <row r="9" spans="1:3" x14ac:dyDescent="0.25">
      <c r="A9" s="308" t="s">
        <v>5014</v>
      </c>
      <c r="B9" s="206" t="s">
        <v>5015</v>
      </c>
      <c r="C9" s="241"/>
    </row>
    <row r="10" spans="1:3" x14ac:dyDescent="0.25">
      <c r="A10" s="308" t="s">
        <v>5016</v>
      </c>
      <c r="B10" s="206" t="s">
        <v>5017</v>
      </c>
      <c r="C10" s="309">
        <v>11995893.66</v>
      </c>
    </row>
    <row r="11" spans="1:3" x14ac:dyDescent="0.25">
      <c r="A11" s="308" t="s">
        <v>800</v>
      </c>
      <c r="B11" s="206" t="s">
        <v>5018</v>
      </c>
      <c r="C11" s="309"/>
    </row>
    <row r="12" spans="1:3" x14ac:dyDescent="0.25">
      <c r="A12" s="308" t="s">
        <v>5019</v>
      </c>
      <c r="B12" s="206" t="s">
        <v>5020</v>
      </c>
      <c r="C12" s="309"/>
    </row>
    <row r="13" spans="1:3" x14ac:dyDescent="0.25">
      <c r="A13" s="308" t="s">
        <v>5021</v>
      </c>
      <c r="B13" s="206" t="s">
        <v>5022</v>
      </c>
      <c r="C13" s="309"/>
    </row>
    <row r="14" spans="1:3" x14ac:dyDescent="0.25">
      <c r="A14" s="308" t="s">
        <v>5023</v>
      </c>
      <c r="B14" s="206" t="s">
        <v>5024</v>
      </c>
      <c r="C14" s="309">
        <v>3378212.4339999999</v>
      </c>
    </row>
    <row r="15" spans="1:3" x14ac:dyDescent="0.25">
      <c r="A15" s="210" t="s">
        <v>5025</v>
      </c>
      <c r="B15" s="206" t="s">
        <v>5024</v>
      </c>
      <c r="C15" s="241">
        <v>3388041.5260000001</v>
      </c>
    </row>
    <row r="16" spans="1:3" x14ac:dyDescent="0.25">
      <c r="A16" s="210" t="s">
        <v>5026</v>
      </c>
      <c r="B16" s="206" t="s">
        <v>5024</v>
      </c>
      <c r="C16" s="310">
        <v>-9829.0920000000006</v>
      </c>
    </row>
    <row r="17" spans="1:3" x14ac:dyDescent="0.25">
      <c r="A17" s="308" t="s">
        <v>5027</v>
      </c>
      <c r="B17" s="206" t="s">
        <v>5028</v>
      </c>
      <c r="C17" s="309">
        <v>1196788.0349999999</v>
      </c>
    </row>
    <row r="18" spans="1:3" x14ac:dyDescent="0.25">
      <c r="A18" s="210" t="s">
        <v>808</v>
      </c>
      <c r="B18" s="206" t="s">
        <v>5028</v>
      </c>
      <c r="C18" s="241">
        <v>1185435.2720000001</v>
      </c>
    </row>
    <row r="19" spans="1:3" x14ac:dyDescent="0.25">
      <c r="A19" s="210" t="s">
        <v>5029</v>
      </c>
      <c r="B19" s="206" t="s">
        <v>5028</v>
      </c>
      <c r="C19" s="241">
        <v>11352.763000000001</v>
      </c>
    </row>
    <row r="20" spans="1:3" x14ac:dyDescent="0.25">
      <c r="A20" s="308" t="s">
        <v>5030</v>
      </c>
      <c r="B20" s="206" t="s">
        <v>5031</v>
      </c>
      <c r="C20" s="309">
        <v>105188.893</v>
      </c>
    </row>
    <row r="21" spans="1:3" x14ac:dyDescent="0.25">
      <c r="A21" s="210" t="s">
        <v>5032</v>
      </c>
      <c r="B21" s="206" t="s">
        <v>5031</v>
      </c>
      <c r="C21" s="241">
        <v>105188.893</v>
      </c>
    </row>
    <row r="22" spans="1:3" x14ac:dyDescent="0.25">
      <c r="A22" s="308" t="s">
        <v>5033</v>
      </c>
      <c r="B22" s="206" t="s">
        <v>5034</v>
      </c>
      <c r="C22" s="309">
        <v>20830.036</v>
      </c>
    </row>
    <row r="23" spans="1:3" x14ac:dyDescent="0.25">
      <c r="A23" s="210" t="s">
        <v>5035</v>
      </c>
      <c r="B23" s="206" t="s">
        <v>5034</v>
      </c>
      <c r="C23" s="241">
        <v>207.72399999999999</v>
      </c>
    </row>
    <row r="24" spans="1:3" x14ac:dyDescent="0.25">
      <c r="A24" s="210" t="s">
        <v>5036</v>
      </c>
      <c r="B24" s="206" t="s">
        <v>5034</v>
      </c>
      <c r="C24" s="241">
        <v>20622.312000000002</v>
      </c>
    </row>
    <row r="25" spans="1:3" x14ac:dyDescent="0.25">
      <c r="A25" s="308" t="s">
        <v>5037</v>
      </c>
      <c r="B25" s="206" t="s">
        <v>5038</v>
      </c>
      <c r="C25" s="241"/>
    </row>
    <row r="26" spans="1:3" x14ac:dyDescent="0.25">
      <c r="A26" s="308" t="s">
        <v>5039</v>
      </c>
      <c r="B26" s="206" t="s">
        <v>5040</v>
      </c>
      <c r="C26" s="241"/>
    </row>
    <row r="27" spans="1:3" x14ac:dyDescent="0.25">
      <c r="A27" s="308" t="s">
        <v>5041</v>
      </c>
      <c r="B27" s="206" t="s">
        <v>5042</v>
      </c>
      <c r="C27" s="309">
        <v>4701019.398</v>
      </c>
    </row>
    <row r="28" spans="1:3" x14ac:dyDescent="0.25">
      <c r="A28" s="308" t="s">
        <v>800</v>
      </c>
      <c r="B28" s="206" t="s">
        <v>5043</v>
      </c>
      <c r="C28" s="309"/>
    </row>
    <row r="29" spans="1:3" x14ac:dyDescent="0.25">
      <c r="A29" s="308" t="s">
        <v>5044</v>
      </c>
      <c r="B29" s="206" t="s">
        <v>5045</v>
      </c>
      <c r="C29" s="309"/>
    </row>
    <row r="30" spans="1:3" x14ac:dyDescent="0.25">
      <c r="A30" s="308" t="s">
        <v>5046</v>
      </c>
      <c r="B30" s="206" t="s">
        <v>5047</v>
      </c>
      <c r="C30" s="309">
        <v>256216.45499999999</v>
      </c>
    </row>
    <row r="31" spans="1:3" x14ac:dyDescent="0.25">
      <c r="A31" s="210" t="s">
        <v>4891</v>
      </c>
      <c r="B31" s="206" t="s">
        <v>5047</v>
      </c>
      <c r="C31" s="241">
        <v>278066.87599999999</v>
      </c>
    </row>
    <row r="32" spans="1:3" x14ac:dyDescent="0.25">
      <c r="A32" s="210" t="s">
        <v>4997</v>
      </c>
      <c r="B32" s="206" t="s">
        <v>5047</v>
      </c>
      <c r="C32" s="310">
        <v>-21850.420999999998</v>
      </c>
    </row>
    <row r="33" spans="1:3" x14ac:dyDescent="0.25">
      <c r="A33" s="308" t="s">
        <v>5048</v>
      </c>
      <c r="B33" s="206" t="s">
        <v>5049</v>
      </c>
      <c r="C33" s="309">
        <v>178446.51199999999</v>
      </c>
    </row>
    <row r="34" spans="1:3" x14ac:dyDescent="0.25">
      <c r="A34" s="210" t="s">
        <v>4979</v>
      </c>
      <c r="B34" s="206" t="s">
        <v>5049</v>
      </c>
      <c r="C34" s="241">
        <v>1460.538</v>
      </c>
    </row>
    <row r="35" spans="1:3" x14ac:dyDescent="0.25">
      <c r="A35" s="210" t="s">
        <v>4889</v>
      </c>
      <c r="B35" s="206" t="s">
        <v>5049</v>
      </c>
      <c r="C35" s="241">
        <v>57194.966999999997</v>
      </c>
    </row>
    <row r="36" spans="1:3" x14ac:dyDescent="0.25">
      <c r="A36" s="210" t="s">
        <v>4600</v>
      </c>
      <c r="B36" s="206" t="s">
        <v>5049</v>
      </c>
      <c r="C36" s="241">
        <v>119791.007</v>
      </c>
    </row>
    <row r="37" spans="1:3" x14ac:dyDescent="0.25">
      <c r="A37" s="308" t="s">
        <v>5050</v>
      </c>
      <c r="B37" s="206" t="s">
        <v>5051</v>
      </c>
      <c r="C37" s="309">
        <v>21201.421999999999</v>
      </c>
    </row>
    <row r="38" spans="1:3" x14ac:dyDescent="0.25">
      <c r="A38" s="210" t="s">
        <v>4936</v>
      </c>
      <c r="B38" s="206" t="s">
        <v>5051</v>
      </c>
      <c r="C38" s="241">
        <v>9989.3960000000006</v>
      </c>
    </row>
    <row r="39" spans="1:3" x14ac:dyDescent="0.25">
      <c r="A39" s="210" t="s">
        <v>4934</v>
      </c>
      <c r="B39" s="206" t="s">
        <v>5051</v>
      </c>
      <c r="C39" s="241">
        <v>11212.026</v>
      </c>
    </row>
    <row r="40" spans="1:3" x14ac:dyDescent="0.25">
      <c r="A40" s="308" t="s">
        <v>5052</v>
      </c>
      <c r="B40" s="206" t="s">
        <v>5053</v>
      </c>
      <c r="C40" s="309">
        <v>455864.38900000002</v>
      </c>
    </row>
    <row r="41" spans="1:3" x14ac:dyDescent="0.25">
      <c r="A41" s="308" t="s">
        <v>800</v>
      </c>
      <c r="B41" s="206" t="s">
        <v>5054</v>
      </c>
      <c r="C41" s="309"/>
    </row>
    <row r="42" spans="1:3" x14ac:dyDescent="0.25">
      <c r="A42" s="308" t="s">
        <v>5055</v>
      </c>
      <c r="B42" s="206" t="s">
        <v>5056</v>
      </c>
      <c r="C42" s="309"/>
    </row>
    <row r="43" spans="1:3" x14ac:dyDescent="0.25">
      <c r="A43" s="308" t="s">
        <v>5057</v>
      </c>
      <c r="B43" s="206" t="s">
        <v>5058</v>
      </c>
      <c r="C43" s="309">
        <v>875464.65</v>
      </c>
    </row>
    <row r="44" spans="1:3" x14ac:dyDescent="0.25">
      <c r="A44" s="210" t="s">
        <v>2737</v>
      </c>
      <c r="B44" s="206" t="s">
        <v>5058</v>
      </c>
      <c r="C44" s="241">
        <v>875464.65</v>
      </c>
    </row>
    <row r="45" spans="1:3" x14ac:dyDescent="0.25">
      <c r="A45" s="308" t="s">
        <v>5059</v>
      </c>
      <c r="B45" s="206" t="s">
        <v>5060</v>
      </c>
      <c r="C45" s="309">
        <v>68298.75</v>
      </c>
    </row>
    <row r="46" spans="1:3" x14ac:dyDescent="0.25">
      <c r="A46" s="210" t="s">
        <v>4995</v>
      </c>
      <c r="B46" s="206" t="s">
        <v>5060</v>
      </c>
      <c r="C46" s="241">
        <v>10887.5</v>
      </c>
    </row>
    <row r="47" spans="1:3" x14ac:dyDescent="0.25">
      <c r="A47" s="210" t="s">
        <v>4999</v>
      </c>
      <c r="B47" s="206" t="s">
        <v>5060</v>
      </c>
      <c r="C47" s="241">
        <v>57411.25</v>
      </c>
    </row>
    <row r="48" spans="1:3" x14ac:dyDescent="0.25">
      <c r="A48" s="308" t="s">
        <v>5061</v>
      </c>
      <c r="B48" s="206" t="s">
        <v>5062</v>
      </c>
      <c r="C48" s="309">
        <v>1067229.1599999999</v>
      </c>
    </row>
    <row r="49" spans="1:3" x14ac:dyDescent="0.25">
      <c r="A49" s="210" t="s">
        <v>2736</v>
      </c>
      <c r="B49" s="206" t="s">
        <v>5062</v>
      </c>
      <c r="C49" s="241">
        <v>1067229.1599999999</v>
      </c>
    </row>
    <row r="50" spans="1:3" x14ac:dyDescent="0.25">
      <c r="A50" s="308" t="s">
        <v>5063</v>
      </c>
      <c r="B50" s="206" t="s">
        <v>5064</v>
      </c>
      <c r="C50" s="309">
        <v>2010992.56</v>
      </c>
    </row>
    <row r="51" spans="1:3" x14ac:dyDescent="0.25">
      <c r="A51" s="308" t="s">
        <v>800</v>
      </c>
      <c r="B51" s="206" t="s">
        <v>5065</v>
      </c>
      <c r="C51" s="309"/>
    </row>
    <row r="52" spans="1:3" x14ac:dyDescent="0.25">
      <c r="A52" s="308" t="s">
        <v>5066</v>
      </c>
      <c r="B52" s="206" t="s">
        <v>5067</v>
      </c>
      <c r="C52" s="309"/>
    </row>
    <row r="53" spans="1:3" x14ac:dyDescent="0.25">
      <c r="A53" s="308" t="s">
        <v>5068</v>
      </c>
      <c r="B53" s="206" t="s">
        <v>5069</v>
      </c>
      <c r="C53" s="309">
        <v>79933.581999999995</v>
      </c>
    </row>
    <row r="54" spans="1:3" x14ac:dyDescent="0.25">
      <c r="A54" s="210" t="s">
        <v>4983</v>
      </c>
      <c r="B54" s="206" t="s">
        <v>5069</v>
      </c>
      <c r="C54" s="241">
        <v>8003.5439999999999</v>
      </c>
    </row>
    <row r="55" spans="1:3" x14ac:dyDescent="0.25">
      <c r="A55" s="210" t="s">
        <v>4981</v>
      </c>
      <c r="B55" s="206" t="s">
        <v>5069</v>
      </c>
      <c r="C55" s="241">
        <v>5015</v>
      </c>
    </row>
    <row r="56" spans="1:3" x14ac:dyDescent="0.25">
      <c r="A56" s="210" t="s">
        <v>4987</v>
      </c>
      <c r="B56" s="206" t="s">
        <v>5069</v>
      </c>
      <c r="C56" s="241">
        <v>66915.038</v>
      </c>
    </row>
    <row r="57" spans="1:3" x14ac:dyDescent="0.25">
      <c r="A57" s="308" t="s">
        <v>5070</v>
      </c>
      <c r="B57" s="206" t="s">
        <v>5071</v>
      </c>
      <c r="C57" s="309">
        <v>93033.721000000005</v>
      </c>
    </row>
    <row r="58" spans="1:3" x14ac:dyDescent="0.25">
      <c r="A58" s="210" t="s">
        <v>4951</v>
      </c>
      <c r="B58" s="206" t="s">
        <v>5071</v>
      </c>
      <c r="C58" s="241">
        <v>93033.721000000005</v>
      </c>
    </row>
    <row r="59" spans="1:3" x14ac:dyDescent="0.25">
      <c r="A59" s="308" t="s">
        <v>5072</v>
      </c>
      <c r="B59" s="206" t="s">
        <v>5073</v>
      </c>
      <c r="C59" s="309">
        <v>1745701.14</v>
      </c>
    </row>
    <row r="60" spans="1:3" x14ac:dyDescent="0.25">
      <c r="A60" s="210" t="s">
        <v>4967</v>
      </c>
      <c r="B60" s="206" t="s">
        <v>5073</v>
      </c>
      <c r="C60" s="241">
        <v>22100.877</v>
      </c>
    </row>
    <row r="61" spans="1:3" x14ac:dyDescent="0.25">
      <c r="A61" s="210" t="s">
        <v>4959</v>
      </c>
      <c r="B61" s="206" t="s">
        <v>5073</v>
      </c>
      <c r="C61" s="241">
        <v>23848.559000000001</v>
      </c>
    </row>
    <row r="62" spans="1:3" x14ac:dyDescent="0.25">
      <c r="A62" s="210" t="s">
        <v>4973</v>
      </c>
      <c r="B62" s="206" t="s">
        <v>5073</v>
      </c>
      <c r="C62" s="241">
        <v>1048237.23</v>
      </c>
    </row>
    <row r="63" spans="1:3" x14ac:dyDescent="0.25">
      <c r="A63" s="210" t="s">
        <v>5074</v>
      </c>
      <c r="B63" s="206" t="s">
        <v>5073</v>
      </c>
      <c r="C63" s="241">
        <v>45.4</v>
      </c>
    </row>
    <row r="64" spans="1:3" x14ac:dyDescent="0.25">
      <c r="A64" s="210" t="s">
        <v>4975</v>
      </c>
      <c r="B64" s="206" t="s">
        <v>5073</v>
      </c>
      <c r="C64" s="241">
        <v>50917.646000000001</v>
      </c>
    </row>
    <row r="65" spans="1:3" x14ac:dyDescent="0.25">
      <c r="A65" s="210" t="s">
        <v>4965</v>
      </c>
      <c r="B65" s="206" t="s">
        <v>5073</v>
      </c>
      <c r="C65" s="241">
        <v>292403.212</v>
      </c>
    </row>
    <row r="66" spans="1:3" x14ac:dyDescent="0.25">
      <c r="A66" s="210" t="s">
        <v>5075</v>
      </c>
      <c r="B66" s="206" t="s">
        <v>5073</v>
      </c>
      <c r="C66" s="241">
        <v>4860.9160000000002</v>
      </c>
    </row>
    <row r="67" spans="1:3" x14ac:dyDescent="0.25">
      <c r="A67" s="210" t="s">
        <v>4971</v>
      </c>
      <c r="B67" s="206" t="s">
        <v>5073</v>
      </c>
      <c r="C67" s="241">
        <v>210643.44</v>
      </c>
    </row>
    <row r="68" spans="1:3" x14ac:dyDescent="0.25">
      <c r="A68" s="210" t="s">
        <v>4969</v>
      </c>
      <c r="B68" s="206" t="s">
        <v>5073</v>
      </c>
      <c r="C68" s="241">
        <v>92643.86</v>
      </c>
    </row>
    <row r="69" spans="1:3" x14ac:dyDescent="0.25">
      <c r="A69" s="308" t="s">
        <v>5076</v>
      </c>
      <c r="B69" s="206" t="s">
        <v>5077</v>
      </c>
      <c r="C69" s="241"/>
    </row>
    <row r="70" spans="1:3" x14ac:dyDescent="0.25">
      <c r="A70" s="308" t="s">
        <v>5078</v>
      </c>
      <c r="B70" s="206" t="s">
        <v>5079</v>
      </c>
      <c r="C70" s="309">
        <v>1918668.443</v>
      </c>
    </row>
    <row r="71" spans="1:3" x14ac:dyDescent="0.25">
      <c r="A71" s="308" t="s">
        <v>800</v>
      </c>
      <c r="B71" s="206" t="s">
        <v>5080</v>
      </c>
      <c r="C71" s="309"/>
    </row>
    <row r="72" spans="1:3" x14ac:dyDescent="0.25">
      <c r="A72" s="308" t="s">
        <v>5081</v>
      </c>
      <c r="B72" s="206" t="s">
        <v>5082</v>
      </c>
      <c r="C72" s="309"/>
    </row>
    <row r="73" spans="1:3" x14ac:dyDescent="0.25">
      <c r="A73" s="308" t="s">
        <v>5083</v>
      </c>
      <c r="B73" s="206" t="s">
        <v>5084</v>
      </c>
      <c r="C73" s="309"/>
    </row>
    <row r="74" spans="1:3" x14ac:dyDescent="0.25">
      <c r="A74" s="308" t="s">
        <v>5085</v>
      </c>
      <c r="B74" s="206" t="s">
        <v>5086</v>
      </c>
      <c r="C74" s="309"/>
    </row>
    <row r="75" spans="1:3" x14ac:dyDescent="0.25">
      <c r="A75" s="308" t="s">
        <v>5087</v>
      </c>
      <c r="B75" s="206" t="s">
        <v>5088</v>
      </c>
      <c r="C75" s="309"/>
    </row>
    <row r="76" spans="1:3" x14ac:dyDescent="0.25">
      <c r="A76" s="308" t="s">
        <v>5089</v>
      </c>
      <c r="B76" s="206" t="s">
        <v>5090</v>
      </c>
      <c r="C76" s="309">
        <v>67104</v>
      </c>
    </row>
    <row r="77" spans="1:3" x14ac:dyDescent="0.25">
      <c r="A77" s="210" t="s">
        <v>5091</v>
      </c>
      <c r="B77" s="206" t="s">
        <v>5090</v>
      </c>
      <c r="C77" s="241">
        <v>67104</v>
      </c>
    </row>
    <row r="78" spans="1:3" x14ac:dyDescent="0.25">
      <c r="A78" s="308" t="s">
        <v>5092</v>
      </c>
      <c r="B78" s="206" t="s">
        <v>5093</v>
      </c>
      <c r="C78" s="241"/>
    </row>
    <row r="79" spans="1:3" x14ac:dyDescent="0.25">
      <c r="A79" s="308" t="s">
        <v>5078</v>
      </c>
      <c r="B79" s="206" t="s">
        <v>5094</v>
      </c>
      <c r="C79" s="309">
        <v>67104</v>
      </c>
    </row>
    <row r="80" spans="1:3" x14ac:dyDescent="0.25">
      <c r="A80" s="308" t="s">
        <v>800</v>
      </c>
      <c r="B80" s="206" t="s">
        <v>5095</v>
      </c>
      <c r="C80" s="309"/>
    </row>
    <row r="81" spans="1:3" x14ac:dyDescent="0.25">
      <c r="A81" s="308" t="s">
        <v>5096</v>
      </c>
      <c r="B81" s="206" t="s">
        <v>5097</v>
      </c>
      <c r="C81" s="309"/>
    </row>
    <row r="82" spans="1:3" x14ac:dyDescent="0.25">
      <c r="A82" s="308" t="s">
        <v>5098</v>
      </c>
      <c r="B82" s="206" t="s">
        <v>5099</v>
      </c>
      <c r="C82" s="309">
        <v>386112</v>
      </c>
    </row>
    <row r="83" spans="1:3" x14ac:dyDescent="0.25">
      <c r="A83" s="210" t="s">
        <v>5100</v>
      </c>
      <c r="B83" s="206" t="s">
        <v>5099</v>
      </c>
      <c r="C83" s="241">
        <v>383331</v>
      </c>
    </row>
    <row r="84" spans="1:3" x14ac:dyDescent="0.25">
      <c r="A84" s="210" t="s">
        <v>5101</v>
      </c>
      <c r="B84" s="206" t="s">
        <v>5099</v>
      </c>
      <c r="C84" s="241">
        <v>2781</v>
      </c>
    </row>
    <row r="85" spans="1:3" x14ac:dyDescent="0.25">
      <c r="A85" s="308" t="s">
        <v>5102</v>
      </c>
      <c r="B85" s="206" t="s">
        <v>5103</v>
      </c>
      <c r="C85" s="311">
        <v>-31275</v>
      </c>
    </row>
    <row r="86" spans="1:3" x14ac:dyDescent="0.25">
      <c r="A86" s="210" t="s">
        <v>5104</v>
      </c>
      <c r="B86" s="206" t="s">
        <v>5103</v>
      </c>
      <c r="C86" s="310">
        <v>-31275</v>
      </c>
    </row>
    <row r="87" spans="1:3" x14ac:dyDescent="0.25">
      <c r="A87" s="308" t="s">
        <v>5105</v>
      </c>
      <c r="B87" s="206" t="s">
        <v>5106</v>
      </c>
      <c r="C87" s="241"/>
    </row>
    <row r="88" spans="1:3" x14ac:dyDescent="0.25">
      <c r="A88" s="308" t="s">
        <v>5107</v>
      </c>
      <c r="B88" s="206" t="s">
        <v>5108</v>
      </c>
      <c r="C88" s="309">
        <v>354837</v>
      </c>
    </row>
    <row r="89" spans="1:3" x14ac:dyDescent="0.25">
      <c r="A89" s="308" t="s">
        <v>800</v>
      </c>
      <c r="B89" s="206" t="s">
        <v>5109</v>
      </c>
      <c r="C89" s="309"/>
    </row>
    <row r="90" spans="1:3" x14ac:dyDescent="0.25">
      <c r="A90" s="308" t="s">
        <v>5019</v>
      </c>
      <c r="B90" s="206" t="s">
        <v>5110</v>
      </c>
      <c r="C90" s="309">
        <v>9508485.7899999991</v>
      </c>
    </row>
    <row r="91" spans="1:3" x14ac:dyDescent="0.25">
      <c r="A91" s="308" t="s">
        <v>800</v>
      </c>
      <c r="B91" s="206" t="s">
        <v>5111</v>
      </c>
      <c r="C91" s="309"/>
    </row>
    <row r="92" spans="1:3" x14ac:dyDescent="0.25">
      <c r="A92" s="308" t="s">
        <v>5112</v>
      </c>
      <c r="B92" s="206" t="s">
        <v>5113</v>
      </c>
      <c r="C92" s="309"/>
    </row>
    <row r="93" spans="1:3" x14ac:dyDescent="0.25">
      <c r="A93" s="308" t="s">
        <v>5114</v>
      </c>
      <c r="B93" s="206" t="s">
        <v>5115</v>
      </c>
      <c r="C93" s="309"/>
    </row>
    <row r="94" spans="1:3" x14ac:dyDescent="0.25">
      <c r="A94" s="308" t="s">
        <v>5116</v>
      </c>
      <c r="B94" s="206" t="s">
        <v>5117</v>
      </c>
      <c r="C94" s="309">
        <v>610599.54099999997</v>
      </c>
    </row>
    <row r="95" spans="1:3" x14ac:dyDescent="0.25">
      <c r="A95" s="210" t="s">
        <v>4943</v>
      </c>
      <c r="B95" s="206" t="s">
        <v>5117</v>
      </c>
      <c r="C95" s="241">
        <v>610599.54099999997</v>
      </c>
    </row>
    <row r="96" spans="1:3" x14ac:dyDescent="0.25">
      <c r="A96" s="308" t="s">
        <v>5118</v>
      </c>
      <c r="B96" s="206" t="s">
        <v>5119</v>
      </c>
      <c r="C96" s="309">
        <v>112814.34</v>
      </c>
    </row>
    <row r="97" spans="1:3" x14ac:dyDescent="0.25">
      <c r="A97" s="210" t="s">
        <v>5120</v>
      </c>
      <c r="B97" s="206" t="s">
        <v>5119</v>
      </c>
      <c r="C97" s="241">
        <v>112814.34</v>
      </c>
    </row>
    <row r="98" spans="1:3" x14ac:dyDescent="0.25">
      <c r="A98" s="308" t="s">
        <v>5121</v>
      </c>
      <c r="B98" s="206" t="s">
        <v>5122</v>
      </c>
      <c r="C98" s="309">
        <v>203604.533</v>
      </c>
    </row>
    <row r="99" spans="1:3" x14ac:dyDescent="0.25">
      <c r="A99" s="210" t="s">
        <v>5123</v>
      </c>
      <c r="B99" s="206" t="s">
        <v>5122</v>
      </c>
      <c r="C99" s="241">
        <v>203604.533</v>
      </c>
    </row>
    <row r="100" spans="1:3" x14ac:dyDescent="0.25">
      <c r="A100" s="308" t="s">
        <v>5124</v>
      </c>
      <c r="B100" s="206" t="s">
        <v>5125</v>
      </c>
      <c r="C100" s="309">
        <v>927018.41399999999</v>
      </c>
    </row>
    <row r="101" spans="1:3" x14ac:dyDescent="0.25">
      <c r="A101" s="308" t="s">
        <v>800</v>
      </c>
      <c r="B101" s="206" t="s">
        <v>5126</v>
      </c>
      <c r="C101" s="309"/>
    </row>
    <row r="102" spans="1:3" x14ac:dyDescent="0.25">
      <c r="A102" s="308" t="s">
        <v>5127</v>
      </c>
      <c r="B102" s="206" t="s">
        <v>5128</v>
      </c>
      <c r="C102" s="309">
        <v>41284.171999999999</v>
      </c>
    </row>
    <row r="103" spans="1:3" x14ac:dyDescent="0.25">
      <c r="A103" s="210" t="s">
        <v>4940</v>
      </c>
      <c r="B103" s="206" t="s">
        <v>5128</v>
      </c>
      <c r="C103" s="241">
        <v>41284.171999999999</v>
      </c>
    </row>
    <row r="104" spans="1:3" x14ac:dyDescent="0.25">
      <c r="A104" s="308" t="s">
        <v>5129</v>
      </c>
      <c r="B104" s="206" t="s">
        <v>5130</v>
      </c>
      <c r="C104" s="241"/>
    </row>
    <row r="105" spans="1:3" x14ac:dyDescent="0.25">
      <c r="A105" s="308" t="s">
        <v>5131</v>
      </c>
      <c r="B105" s="206" t="s">
        <v>5132</v>
      </c>
      <c r="C105" s="309">
        <v>968302.58600000001</v>
      </c>
    </row>
    <row r="106" spans="1:3" x14ac:dyDescent="0.25">
      <c r="A106" s="308" t="s">
        <v>800</v>
      </c>
      <c r="B106" s="206" t="s">
        <v>5133</v>
      </c>
      <c r="C106" s="309"/>
    </row>
    <row r="107" spans="1:3" x14ac:dyDescent="0.25">
      <c r="A107" s="308" t="s">
        <v>5134</v>
      </c>
      <c r="B107" s="206" t="s">
        <v>5135</v>
      </c>
      <c r="C107" s="309">
        <v>1519105.284</v>
      </c>
    </row>
    <row r="108" spans="1:3" x14ac:dyDescent="0.25">
      <c r="A108" s="308" t="s">
        <v>800</v>
      </c>
      <c r="B108" s="206" t="s">
        <v>5136</v>
      </c>
      <c r="C108" s="309"/>
    </row>
    <row r="109" spans="1:3" x14ac:dyDescent="0.25">
      <c r="A109" s="308" t="s">
        <v>5137</v>
      </c>
      <c r="B109" s="206" t="s">
        <v>5138</v>
      </c>
      <c r="C109" s="309"/>
    </row>
    <row r="110" spans="1:3" x14ac:dyDescent="0.25">
      <c r="A110" s="308" t="s">
        <v>5139</v>
      </c>
      <c r="B110" s="206" t="s">
        <v>5140</v>
      </c>
      <c r="C110" s="309">
        <v>557026.89800000004</v>
      </c>
    </row>
    <row r="111" spans="1:3" x14ac:dyDescent="0.25">
      <c r="A111" s="210" t="s">
        <v>5141</v>
      </c>
      <c r="B111" s="206" t="s">
        <v>5140</v>
      </c>
      <c r="C111" s="241">
        <v>10570.02</v>
      </c>
    </row>
    <row r="112" spans="1:3" x14ac:dyDescent="0.25">
      <c r="A112" s="210" t="s">
        <v>5142</v>
      </c>
      <c r="B112" s="206" t="s">
        <v>5140</v>
      </c>
      <c r="C112" s="241">
        <v>22521.025000000001</v>
      </c>
    </row>
    <row r="113" spans="1:3" x14ac:dyDescent="0.25">
      <c r="A113" s="210" t="s">
        <v>5143</v>
      </c>
      <c r="B113" s="206" t="s">
        <v>5140</v>
      </c>
      <c r="C113" s="241">
        <v>33380.911999999997</v>
      </c>
    </row>
    <row r="114" spans="1:3" x14ac:dyDescent="0.25">
      <c r="A114" s="210" t="s">
        <v>5144</v>
      </c>
      <c r="B114" s="206" t="s">
        <v>5140</v>
      </c>
      <c r="C114" s="241">
        <v>670.577</v>
      </c>
    </row>
    <row r="115" spans="1:3" x14ac:dyDescent="0.25">
      <c r="A115" s="210" t="s">
        <v>5145</v>
      </c>
      <c r="B115" s="206" t="s">
        <v>5140</v>
      </c>
      <c r="C115" s="241">
        <v>1467.8710000000001</v>
      </c>
    </row>
    <row r="116" spans="1:3" x14ac:dyDescent="0.25">
      <c r="A116" s="210" t="s">
        <v>5146</v>
      </c>
      <c r="B116" s="206" t="s">
        <v>5140</v>
      </c>
      <c r="C116" s="241">
        <v>38133.088000000003</v>
      </c>
    </row>
    <row r="117" spans="1:3" x14ac:dyDescent="0.25">
      <c r="A117" s="210" t="s">
        <v>5147</v>
      </c>
      <c r="B117" s="206" t="s">
        <v>5140</v>
      </c>
      <c r="C117" s="241">
        <v>6677.3</v>
      </c>
    </row>
    <row r="118" spans="1:3" x14ac:dyDescent="0.25">
      <c r="A118" s="210" t="s">
        <v>5148</v>
      </c>
      <c r="B118" s="206" t="s">
        <v>5140</v>
      </c>
      <c r="C118" s="241">
        <v>353473.74900000001</v>
      </c>
    </row>
    <row r="119" spans="1:3" x14ac:dyDescent="0.25">
      <c r="A119" s="210" t="s">
        <v>5149</v>
      </c>
      <c r="B119" s="206" t="s">
        <v>5140</v>
      </c>
      <c r="C119" s="241">
        <v>15396.965</v>
      </c>
    </row>
    <row r="120" spans="1:3" x14ac:dyDescent="0.25">
      <c r="A120" s="210" t="s">
        <v>5150</v>
      </c>
      <c r="B120" s="206" t="s">
        <v>5140</v>
      </c>
      <c r="C120" s="241">
        <v>10850.069</v>
      </c>
    </row>
    <row r="121" spans="1:3" x14ac:dyDescent="0.25">
      <c r="A121" s="210" t="s">
        <v>5151</v>
      </c>
      <c r="B121" s="206" t="s">
        <v>5140</v>
      </c>
      <c r="C121" s="241">
        <v>2065</v>
      </c>
    </row>
    <row r="122" spans="1:3" x14ac:dyDescent="0.25">
      <c r="A122" s="210" t="s">
        <v>5152</v>
      </c>
      <c r="B122" s="206" t="s">
        <v>5140</v>
      </c>
      <c r="C122" s="241">
        <v>2760.8629999999998</v>
      </c>
    </row>
    <row r="123" spans="1:3" x14ac:dyDescent="0.25">
      <c r="A123" s="210" t="s">
        <v>5153</v>
      </c>
      <c r="B123" s="206" t="s">
        <v>5140</v>
      </c>
      <c r="C123" s="241">
        <v>5334.57</v>
      </c>
    </row>
    <row r="124" spans="1:3" x14ac:dyDescent="0.25">
      <c r="A124" s="210" t="s">
        <v>5154</v>
      </c>
      <c r="B124" s="206" t="s">
        <v>5140</v>
      </c>
      <c r="C124" s="241">
        <v>19561.419999999998</v>
      </c>
    </row>
    <row r="125" spans="1:3" x14ac:dyDescent="0.25">
      <c r="A125" s="210" t="s">
        <v>5155</v>
      </c>
      <c r="B125" s="206" t="s">
        <v>5140</v>
      </c>
      <c r="C125" s="241">
        <v>631.67999999999995</v>
      </c>
    </row>
    <row r="126" spans="1:3" x14ac:dyDescent="0.25">
      <c r="A126" s="210" t="s">
        <v>5156</v>
      </c>
      <c r="B126" s="206" t="s">
        <v>5140</v>
      </c>
      <c r="C126" s="241">
        <v>1183.9000000000001</v>
      </c>
    </row>
    <row r="127" spans="1:3" x14ac:dyDescent="0.25">
      <c r="A127" s="210" t="s">
        <v>5157</v>
      </c>
      <c r="B127" s="206" t="s">
        <v>5140</v>
      </c>
      <c r="C127" s="241">
        <v>8626.509</v>
      </c>
    </row>
    <row r="128" spans="1:3" x14ac:dyDescent="0.25">
      <c r="A128" s="210" t="s">
        <v>5158</v>
      </c>
      <c r="B128" s="206" t="s">
        <v>5140</v>
      </c>
      <c r="C128" s="241">
        <v>23721.38</v>
      </c>
    </row>
    <row r="129" spans="1:3" x14ac:dyDescent="0.25">
      <c r="A129" s="308" t="s">
        <v>5159</v>
      </c>
      <c r="B129" s="206" t="s">
        <v>5160</v>
      </c>
      <c r="C129" s="309">
        <v>261258.266</v>
      </c>
    </row>
    <row r="130" spans="1:3" x14ac:dyDescent="0.25">
      <c r="A130" s="210" t="s">
        <v>5161</v>
      </c>
      <c r="B130" s="206" t="s">
        <v>5160</v>
      </c>
      <c r="C130" s="241">
        <v>9550.6110000000008</v>
      </c>
    </row>
    <row r="131" spans="1:3" x14ac:dyDescent="0.25">
      <c r="A131" s="210" t="s">
        <v>5162</v>
      </c>
      <c r="B131" s="206" t="s">
        <v>5160</v>
      </c>
      <c r="C131" s="241"/>
    </row>
    <row r="132" spans="1:3" x14ac:dyDescent="0.25">
      <c r="A132" s="210" t="s">
        <v>5163</v>
      </c>
      <c r="B132" s="206" t="s">
        <v>5160</v>
      </c>
      <c r="C132" s="241">
        <v>497.5</v>
      </c>
    </row>
    <row r="133" spans="1:3" x14ac:dyDescent="0.25">
      <c r="A133" s="210" t="s">
        <v>5164</v>
      </c>
      <c r="B133" s="206" t="s">
        <v>5160</v>
      </c>
      <c r="C133" s="241">
        <v>4097.1120000000001</v>
      </c>
    </row>
    <row r="134" spans="1:3" x14ac:dyDescent="0.25">
      <c r="A134" s="210" t="s">
        <v>5165</v>
      </c>
      <c r="B134" s="206" t="s">
        <v>5160</v>
      </c>
      <c r="C134" s="241">
        <v>4897.951</v>
      </c>
    </row>
    <row r="135" spans="1:3" x14ac:dyDescent="0.25">
      <c r="A135" s="210" t="s">
        <v>5166</v>
      </c>
      <c r="B135" s="206" t="s">
        <v>5160</v>
      </c>
      <c r="C135" s="241">
        <v>686.89599999999996</v>
      </c>
    </row>
    <row r="136" spans="1:3" x14ac:dyDescent="0.25">
      <c r="A136" s="210" t="s">
        <v>5167</v>
      </c>
      <c r="B136" s="206" t="s">
        <v>5160</v>
      </c>
      <c r="C136" s="241">
        <v>12</v>
      </c>
    </row>
    <row r="137" spans="1:3" x14ac:dyDescent="0.25">
      <c r="A137" s="210" t="s">
        <v>5168</v>
      </c>
      <c r="B137" s="206" t="s">
        <v>5160</v>
      </c>
      <c r="C137" s="241">
        <v>4086.8009999999999</v>
      </c>
    </row>
    <row r="138" spans="1:3" x14ac:dyDescent="0.25">
      <c r="A138" s="210" t="s">
        <v>5169</v>
      </c>
      <c r="B138" s="206" t="s">
        <v>5160</v>
      </c>
      <c r="C138" s="241">
        <v>26277.231</v>
      </c>
    </row>
    <row r="139" spans="1:3" x14ac:dyDescent="0.25">
      <c r="A139" s="210" t="s">
        <v>5170</v>
      </c>
      <c r="B139" s="206" t="s">
        <v>5160</v>
      </c>
      <c r="C139" s="241">
        <v>15.4</v>
      </c>
    </row>
    <row r="140" spans="1:3" x14ac:dyDescent="0.25">
      <c r="A140" s="210" t="s">
        <v>5171</v>
      </c>
      <c r="B140" s="206" t="s">
        <v>5160</v>
      </c>
      <c r="C140" s="241">
        <v>4867.6980000000003</v>
      </c>
    </row>
    <row r="141" spans="1:3" x14ac:dyDescent="0.25">
      <c r="A141" s="210" t="s">
        <v>5172</v>
      </c>
      <c r="B141" s="206" t="s">
        <v>5160</v>
      </c>
      <c r="C141" s="241">
        <v>8299</v>
      </c>
    </row>
    <row r="142" spans="1:3" x14ac:dyDescent="0.25">
      <c r="A142" s="210" t="s">
        <v>5173</v>
      </c>
      <c r="B142" s="206" t="s">
        <v>5160</v>
      </c>
      <c r="C142" s="241">
        <v>1275.4780000000001</v>
      </c>
    </row>
    <row r="143" spans="1:3" x14ac:dyDescent="0.25">
      <c r="A143" s="210" t="s">
        <v>5174</v>
      </c>
      <c r="B143" s="206" t="s">
        <v>5160</v>
      </c>
      <c r="C143" s="241">
        <v>107451.75199999999</v>
      </c>
    </row>
    <row r="144" spans="1:3" x14ac:dyDescent="0.25">
      <c r="A144" s="210" t="s">
        <v>5175</v>
      </c>
      <c r="B144" s="206" t="s">
        <v>5160</v>
      </c>
      <c r="C144" s="241">
        <v>18422.252</v>
      </c>
    </row>
    <row r="145" spans="1:3" x14ac:dyDescent="0.25">
      <c r="A145" s="210" t="s">
        <v>5176</v>
      </c>
      <c r="B145" s="206" t="s">
        <v>5160</v>
      </c>
      <c r="C145" s="241">
        <v>9124</v>
      </c>
    </row>
    <row r="146" spans="1:3" x14ac:dyDescent="0.25">
      <c r="A146" s="210" t="s">
        <v>5177</v>
      </c>
      <c r="B146" s="206" t="s">
        <v>5160</v>
      </c>
      <c r="C146" s="241">
        <v>5470.5870000000004</v>
      </c>
    </row>
    <row r="147" spans="1:3" x14ac:dyDescent="0.25">
      <c r="A147" s="210" t="s">
        <v>5178</v>
      </c>
      <c r="B147" s="206" t="s">
        <v>5160</v>
      </c>
      <c r="C147" s="310">
        <v>-0.98299999999999998</v>
      </c>
    </row>
    <row r="148" spans="1:3" x14ac:dyDescent="0.25">
      <c r="A148" s="210" t="s">
        <v>5179</v>
      </c>
      <c r="B148" s="206" t="s">
        <v>5160</v>
      </c>
      <c r="C148" s="241">
        <v>395.55</v>
      </c>
    </row>
    <row r="149" spans="1:3" x14ac:dyDescent="0.25">
      <c r="A149" s="210" t="s">
        <v>5180</v>
      </c>
      <c r="B149" s="206" t="s">
        <v>5160</v>
      </c>
      <c r="C149" s="241">
        <v>712.12</v>
      </c>
    </row>
    <row r="150" spans="1:3" x14ac:dyDescent="0.25">
      <c r="A150" s="210" t="s">
        <v>5181</v>
      </c>
      <c r="B150" s="206" t="s">
        <v>5160</v>
      </c>
      <c r="C150" s="241">
        <v>9316.0969999999998</v>
      </c>
    </row>
    <row r="151" spans="1:3" x14ac:dyDescent="0.25">
      <c r="A151" s="210" t="s">
        <v>5182</v>
      </c>
      <c r="B151" s="206" t="s">
        <v>5160</v>
      </c>
      <c r="C151" s="241">
        <v>5495.1289999999999</v>
      </c>
    </row>
    <row r="152" spans="1:3" x14ac:dyDescent="0.25">
      <c r="A152" s="210" t="s">
        <v>5183</v>
      </c>
      <c r="B152" s="206" t="s">
        <v>5160</v>
      </c>
      <c r="C152" s="241">
        <v>1000.179</v>
      </c>
    </row>
    <row r="153" spans="1:3" x14ac:dyDescent="0.25">
      <c r="A153" s="210" t="s">
        <v>5184</v>
      </c>
      <c r="B153" s="206" t="s">
        <v>5160</v>
      </c>
      <c r="C153" s="241">
        <v>828</v>
      </c>
    </row>
    <row r="154" spans="1:3" x14ac:dyDescent="0.25">
      <c r="A154" s="210" t="s">
        <v>5185</v>
      </c>
      <c r="B154" s="206" t="s">
        <v>5160</v>
      </c>
      <c r="C154" s="241">
        <v>20</v>
      </c>
    </row>
    <row r="155" spans="1:3" x14ac:dyDescent="0.25">
      <c r="A155" s="210" t="s">
        <v>5186</v>
      </c>
      <c r="B155" s="206" t="s">
        <v>5160</v>
      </c>
      <c r="C155" s="241">
        <v>10550</v>
      </c>
    </row>
    <row r="156" spans="1:3" x14ac:dyDescent="0.25">
      <c r="A156" s="210" t="s">
        <v>5187</v>
      </c>
      <c r="B156" s="206" t="s">
        <v>5160</v>
      </c>
      <c r="C156" s="241">
        <v>9265.4349999999995</v>
      </c>
    </row>
    <row r="157" spans="1:3" x14ac:dyDescent="0.25">
      <c r="A157" s="210" t="s">
        <v>5188</v>
      </c>
      <c r="B157" s="206" t="s">
        <v>5160</v>
      </c>
      <c r="C157" s="241">
        <v>66.7</v>
      </c>
    </row>
    <row r="158" spans="1:3" x14ac:dyDescent="0.25">
      <c r="A158" s="210" t="s">
        <v>5189</v>
      </c>
      <c r="B158" s="206" t="s">
        <v>5160</v>
      </c>
      <c r="C158" s="241">
        <v>6758.17</v>
      </c>
    </row>
    <row r="159" spans="1:3" x14ac:dyDescent="0.25">
      <c r="A159" s="210" t="s">
        <v>5190</v>
      </c>
      <c r="B159" s="206" t="s">
        <v>5160</v>
      </c>
      <c r="C159" s="241">
        <v>3635</v>
      </c>
    </row>
    <row r="160" spans="1:3" x14ac:dyDescent="0.25">
      <c r="A160" s="210" t="s">
        <v>5191</v>
      </c>
      <c r="B160" s="206" t="s">
        <v>5160</v>
      </c>
      <c r="C160" s="241">
        <v>45.9</v>
      </c>
    </row>
    <row r="161" spans="1:3" x14ac:dyDescent="0.25">
      <c r="A161" s="210" t="s">
        <v>5192</v>
      </c>
      <c r="B161" s="206" t="s">
        <v>5160</v>
      </c>
      <c r="C161" s="241">
        <v>811.1</v>
      </c>
    </row>
    <row r="162" spans="1:3" x14ac:dyDescent="0.25">
      <c r="A162" s="210" t="s">
        <v>5193</v>
      </c>
      <c r="B162" s="206" t="s">
        <v>5160</v>
      </c>
      <c r="C162" s="241">
        <v>6492</v>
      </c>
    </row>
    <row r="163" spans="1:3" x14ac:dyDescent="0.25">
      <c r="A163" s="210" t="s">
        <v>5194</v>
      </c>
      <c r="B163" s="206" t="s">
        <v>5160</v>
      </c>
      <c r="C163" s="241">
        <v>835.6</v>
      </c>
    </row>
    <row r="164" spans="1:3" x14ac:dyDescent="0.25">
      <c r="A164" s="308" t="s">
        <v>5195</v>
      </c>
      <c r="B164" s="206" t="s">
        <v>5196</v>
      </c>
      <c r="C164" s="309">
        <v>28108.634999999998</v>
      </c>
    </row>
    <row r="165" spans="1:3" x14ac:dyDescent="0.25">
      <c r="A165" s="210" t="s">
        <v>5197</v>
      </c>
      <c r="B165" s="206" t="s">
        <v>5196</v>
      </c>
      <c r="C165" s="241">
        <v>1137.181</v>
      </c>
    </row>
    <row r="166" spans="1:3" x14ac:dyDescent="0.25">
      <c r="A166" s="210" t="s">
        <v>5198</v>
      </c>
      <c r="B166" s="206" t="s">
        <v>5196</v>
      </c>
      <c r="C166" s="241">
        <v>9320.1350000000002</v>
      </c>
    </row>
    <row r="167" spans="1:3" x14ac:dyDescent="0.25">
      <c r="A167" s="210" t="s">
        <v>5199</v>
      </c>
      <c r="B167" s="206" t="s">
        <v>5196</v>
      </c>
      <c r="C167" s="241">
        <v>5604.625</v>
      </c>
    </row>
    <row r="168" spans="1:3" x14ac:dyDescent="0.25">
      <c r="A168" s="210" t="s">
        <v>5200</v>
      </c>
      <c r="B168" s="206" t="s">
        <v>5196</v>
      </c>
      <c r="C168" s="241">
        <v>40.353000000000002</v>
      </c>
    </row>
    <row r="169" spans="1:3" x14ac:dyDescent="0.25">
      <c r="A169" s="210" t="s">
        <v>5201</v>
      </c>
      <c r="B169" s="206" t="s">
        <v>5196</v>
      </c>
      <c r="C169" s="241">
        <v>7814.1869999999999</v>
      </c>
    </row>
    <row r="170" spans="1:3" x14ac:dyDescent="0.25">
      <c r="A170" s="210" t="s">
        <v>5202</v>
      </c>
      <c r="B170" s="206" t="s">
        <v>5196</v>
      </c>
      <c r="C170" s="241">
        <v>4192.1540000000005</v>
      </c>
    </row>
    <row r="171" spans="1:3" x14ac:dyDescent="0.25">
      <c r="A171" s="308" t="s">
        <v>5203</v>
      </c>
      <c r="B171" s="206" t="s">
        <v>5204</v>
      </c>
      <c r="C171" s="309">
        <v>846393.799</v>
      </c>
    </row>
    <row r="172" spans="1:3" x14ac:dyDescent="0.25">
      <c r="A172" s="308" t="s">
        <v>800</v>
      </c>
      <c r="B172" s="206" t="s">
        <v>5205</v>
      </c>
      <c r="C172" s="309"/>
    </row>
    <row r="173" spans="1:3" x14ac:dyDescent="0.25">
      <c r="A173" s="308" t="s">
        <v>5206</v>
      </c>
      <c r="B173" s="206" t="s">
        <v>5207</v>
      </c>
      <c r="C173" s="309"/>
    </row>
    <row r="174" spans="1:3" x14ac:dyDescent="0.25">
      <c r="A174" s="308" t="s">
        <v>5208</v>
      </c>
      <c r="B174" s="206" t="s">
        <v>5209</v>
      </c>
      <c r="C174" s="309"/>
    </row>
    <row r="175" spans="1:3" x14ac:dyDescent="0.25">
      <c r="A175" s="308" t="s">
        <v>5210</v>
      </c>
      <c r="B175" s="206" t="s">
        <v>5211</v>
      </c>
      <c r="C175" s="309"/>
    </row>
    <row r="176" spans="1:3" x14ac:dyDescent="0.25">
      <c r="A176" s="308" t="s">
        <v>5212</v>
      </c>
      <c r="B176" s="206" t="s">
        <v>5213</v>
      </c>
      <c r="C176" s="309"/>
    </row>
    <row r="177" spans="1:3" x14ac:dyDescent="0.25">
      <c r="A177" s="308" t="s">
        <v>5214</v>
      </c>
      <c r="B177" s="206" t="s">
        <v>5215</v>
      </c>
      <c r="C177" s="309">
        <v>1009309.833</v>
      </c>
    </row>
    <row r="178" spans="1:3" x14ac:dyDescent="0.25">
      <c r="A178" s="210" t="s">
        <v>5216</v>
      </c>
      <c r="B178" s="206" t="s">
        <v>5215</v>
      </c>
      <c r="C178" s="241">
        <v>1009309.833</v>
      </c>
    </row>
    <row r="179" spans="1:3" x14ac:dyDescent="0.25">
      <c r="A179" s="308" t="s">
        <v>5217</v>
      </c>
      <c r="B179" s="206" t="s">
        <v>5218</v>
      </c>
      <c r="C179" s="309">
        <v>19338.257000000001</v>
      </c>
    </row>
    <row r="180" spans="1:3" x14ac:dyDescent="0.25">
      <c r="A180" s="210" t="s">
        <v>5219</v>
      </c>
      <c r="B180" s="206" t="s">
        <v>5218</v>
      </c>
      <c r="C180" s="241">
        <v>6382.9889999999996</v>
      </c>
    </row>
    <row r="181" spans="1:3" x14ac:dyDescent="0.25">
      <c r="A181" s="210" t="s">
        <v>5220</v>
      </c>
      <c r="B181" s="206" t="s">
        <v>5218</v>
      </c>
      <c r="C181" s="241">
        <v>687.42399999999998</v>
      </c>
    </row>
    <row r="182" spans="1:3" x14ac:dyDescent="0.25">
      <c r="A182" s="210" t="s">
        <v>5221</v>
      </c>
      <c r="B182" s="206" t="s">
        <v>5218</v>
      </c>
      <c r="C182" s="241">
        <v>8862.9789999999994</v>
      </c>
    </row>
    <row r="183" spans="1:3" x14ac:dyDescent="0.25">
      <c r="A183" s="210" t="s">
        <v>5222</v>
      </c>
      <c r="B183" s="206" t="s">
        <v>5218</v>
      </c>
      <c r="C183" s="241">
        <v>3404.8649999999998</v>
      </c>
    </row>
    <row r="184" spans="1:3" x14ac:dyDescent="0.25">
      <c r="A184" s="308" t="s">
        <v>5223</v>
      </c>
      <c r="B184" s="206" t="s">
        <v>5224</v>
      </c>
      <c r="C184" s="309">
        <v>20241.39</v>
      </c>
    </row>
    <row r="185" spans="1:3" x14ac:dyDescent="0.25">
      <c r="A185" s="210" t="s">
        <v>5225</v>
      </c>
      <c r="B185" s="206" t="s">
        <v>5224</v>
      </c>
      <c r="C185" s="241">
        <v>3174.44</v>
      </c>
    </row>
    <row r="186" spans="1:3" x14ac:dyDescent="0.25">
      <c r="A186" s="210" t="s">
        <v>5226</v>
      </c>
      <c r="B186" s="206" t="s">
        <v>5224</v>
      </c>
      <c r="C186" s="241">
        <v>12925</v>
      </c>
    </row>
    <row r="187" spans="1:3" x14ac:dyDescent="0.25">
      <c r="A187" s="210" t="s">
        <v>5227</v>
      </c>
      <c r="B187" s="206" t="s">
        <v>5224</v>
      </c>
      <c r="C187" s="241">
        <v>4141.95</v>
      </c>
    </row>
    <row r="188" spans="1:3" x14ac:dyDescent="0.25">
      <c r="A188" s="308" t="s">
        <v>5228</v>
      </c>
      <c r="B188" s="206" t="s">
        <v>5229</v>
      </c>
      <c r="C188" s="309">
        <v>1048889.48</v>
      </c>
    </row>
    <row r="189" spans="1:3" x14ac:dyDescent="0.25">
      <c r="A189" s="308" t="s">
        <v>800</v>
      </c>
      <c r="B189" s="206" t="s">
        <v>5230</v>
      </c>
      <c r="C189" s="309"/>
    </row>
    <row r="190" spans="1:3" x14ac:dyDescent="0.25">
      <c r="A190" s="308" t="s">
        <v>5231</v>
      </c>
      <c r="B190" s="206" t="s">
        <v>5232</v>
      </c>
      <c r="C190" s="309"/>
    </row>
    <row r="191" spans="1:3" x14ac:dyDescent="0.25">
      <c r="A191" s="308" t="s">
        <v>5233</v>
      </c>
      <c r="B191" s="206" t="s">
        <v>5234</v>
      </c>
      <c r="C191" s="309">
        <v>256897.72200000001</v>
      </c>
    </row>
    <row r="192" spans="1:3" x14ac:dyDescent="0.25">
      <c r="A192" s="210" t="s">
        <v>5235</v>
      </c>
      <c r="B192" s="206" t="s">
        <v>5234</v>
      </c>
      <c r="C192" s="241">
        <v>26982.025000000001</v>
      </c>
    </row>
    <row r="193" spans="1:3" x14ac:dyDescent="0.25">
      <c r="A193" s="210" t="s">
        <v>4955</v>
      </c>
      <c r="B193" s="206" t="s">
        <v>5234</v>
      </c>
      <c r="C193" s="241">
        <v>12834.382</v>
      </c>
    </row>
    <row r="194" spans="1:3" x14ac:dyDescent="0.25">
      <c r="A194" s="210" t="s">
        <v>5236</v>
      </c>
      <c r="B194" s="206" t="s">
        <v>5234</v>
      </c>
      <c r="C194" s="241">
        <v>67336.096999999994</v>
      </c>
    </row>
    <row r="195" spans="1:3" x14ac:dyDescent="0.25">
      <c r="A195" s="210" t="s">
        <v>5237</v>
      </c>
      <c r="B195" s="206" t="s">
        <v>5234</v>
      </c>
      <c r="C195" s="241"/>
    </row>
    <row r="196" spans="1:3" x14ac:dyDescent="0.25">
      <c r="A196" s="210" t="s">
        <v>5238</v>
      </c>
      <c r="B196" s="206" t="s">
        <v>5234</v>
      </c>
      <c r="C196" s="241">
        <v>98925.998999999996</v>
      </c>
    </row>
    <row r="197" spans="1:3" x14ac:dyDescent="0.25">
      <c r="A197" s="210" t="s">
        <v>5239</v>
      </c>
      <c r="B197" s="206" t="s">
        <v>5234</v>
      </c>
      <c r="C197" s="241">
        <v>50819.218999999997</v>
      </c>
    </row>
    <row r="198" spans="1:3" x14ac:dyDescent="0.25">
      <c r="A198" s="308" t="s">
        <v>5240</v>
      </c>
      <c r="B198" s="206" t="s">
        <v>5241</v>
      </c>
      <c r="C198" s="309">
        <v>28811.3</v>
      </c>
    </row>
    <row r="199" spans="1:3" x14ac:dyDescent="0.25">
      <c r="A199" s="210" t="s">
        <v>5242</v>
      </c>
      <c r="B199" s="206" t="s">
        <v>5241</v>
      </c>
      <c r="C199" s="241">
        <v>28811.3</v>
      </c>
    </row>
    <row r="200" spans="1:3" x14ac:dyDescent="0.25">
      <c r="A200" s="308" t="s">
        <v>5243</v>
      </c>
      <c r="B200" s="206" t="s">
        <v>5244</v>
      </c>
      <c r="C200" s="309">
        <v>57347.67</v>
      </c>
    </row>
    <row r="201" spans="1:3" x14ac:dyDescent="0.25">
      <c r="A201" s="210" t="s">
        <v>5245</v>
      </c>
      <c r="B201" s="206" t="s">
        <v>5244</v>
      </c>
      <c r="C201" s="241">
        <v>57347.67</v>
      </c>
    </row>
    <row r="202" spans="1:3" x14ac:dyDescent="0.25">
      <c r="A202" s="308" t="s">
        <v>5246</v>
      </c>
      <c r="B202" s="206" t="s">
        <v>5247</v>
      </c>
      <c r="C202" s="309">
        <v>343056.69199999998</v>
      </c>
    </row>
    <row r="203" spans="1:3" x14ac:dyDescent="0.25">
      <c r="A203" s="308" t="s">
        <v>800</v>
      </c>
      <c r="B203" s="206" t="s">
        <v>5248</v>
      </c>
      <c r="C203" s="309"/>
    </row>
    <row r="204" spans="1:3" x14ac:dyDescent="0.25">
      <c r="A204" s="308" t="s">
        <v>5249</v>
      </c>
      <c r="B204" s="206" t="s">
        <v>5250</v>
      </c>
      <c r="C204" s="309"/>
    </row>
    <row r="205" spans="1:3" x14ac:dyDescent="0.25">
      <c r="A205" s="308" t="s">
        <v>5251</v>
      </c>
      <c r="B205" s="206" t="s">
        <v>5252</v>
      </c>
      <c r="C205" s="309">
        <v>44062.879999999997</v>
      </c>
    </row>
    <row r="206" spans="1:3" x14ac:dyDescent="0.25">
      <c r="A206" s="210" t="s">
        <v>5253</v>
      </c>
      <c r="B206" s="206" t="s">
        <v>5252</v>
      </c>
      <c r="C206" s="241">
        <v>44062.879999999997</v>
      </c>
    </row>
    <row r="207" spans="1:3" x14ac:dyDescent="0.25">
      <c r="A207" s="308" t="s">
        <v>5254</v>
      </c>
      <c r="B207" s="206" t="s">
        <v>5255</v>
      </c>
      <c r="C207" s="241"/>
    </row>
    <row r="208" spans="1:3" x14ac:dyDescent="0.25">
      <c r="A208" s="308" t="s">
        <v>5256</v>
      </c>
      <c r="B208" s="206" t="s">
        <v>5257</v>
      </c>
      <c r="C208" s="241"/>
    </row>
    <row r="209" spans="1:3" x14ac:dyDescent="0.25">
      <c r="A209" s="308" t="s">
        <v>5258</v>
      </c>
      <c r="B209" s="206" t="s">
        <v>5259</v>
      </c>
      <c r="C209" s="241"/>
    </row>
    <row r="210" spans="1:3" x14ac:dyDescent="0.25">
      <c r="A210" s="308" t="s">
        <v>5260</v>
      </c>
      <c r="B210" s="206" t="s">
        <v>5261</v>
      </c>
      <c r="C210" s="241"/>
    </row>
    <row r="211" spans="1:3" x14ac:dyDescent="0.25">
      <c r="A211" s="308" t="s">
        <v>5262</v>
      </c>
      <c r="B211" s="206" t="s">
        <v>5263</v>
      </c>
      <c r="C211" s="309">
        <v>62180.673000000003</v>
      </c>
    </row>
    <row r="212" spans="1:3" x14ac:dyDescent="0.25">
      <c r="A212" s="210" t="s">
        <v>5264</v>
      </c>
      <c r="B212" s="206" t="s">
        <v>5263</v>
      </c>
      <c r="C212" s="241">
        <v>56054.487000000001</v>
      </c>
    </row>
    <row r="213" spans="1:3" x14ac:dyDescent="0.25">
      <c r="A213" s="210" t="s">
        <v>5265</v>
      </c>
      <c r="B213" s="206" t="s">
        <v>5263</v>
      </c>
      <c r="C213" s="241">
        <v>6126.1859999999997</v>
      </c>
    </row>
    <row r="214" spans="1:3" x14ac:dyDescent="0.25">
      <c r="A214" s="308" t="s">
        <v>5266</v>
      </c>
      <c r="B214" s="206" t="s">
        <v>5267</v>
      </c>
      <c r="C214" s="309">
        <v>106243.553</v>
      </c>
    </row>
    <row r="215" spans="1:3" x14ac:dyDescent="0.25">
      <c r="A215" s="308" t="s">
        <v>800</v>
      </c>
      <c r="B215" s="206" t="s">
        <v>5268</v>
      </c>
      <c r="C215" s="309"/>
    </row>
    <row r="216" spans="1:3" x14ac:dyDescent="0.25">
      <c r="A216" s="308" t="s">
        <v>5269</v>
      </c>
      <c r="B216" s="206" t="s">
        <v>5270</v>
      </c>
      <c r="C216" s="311">
        <v>-612991.13399999996</v>
      </c>
    </row>
    <row r="217" spans="1:3" x14ac:dyDescent="0.25">
      <c r="A217" s="308" t="s">
        <v>800</v>
      </c>
      <c r="B217" s="206" t="s">
        <v>5271</v>
      </c>
      <c r="C217" s="309"/>
    </row>
    <row r="218" spans="1:3" x14ac:dyDescent="0.25">
      <c r="A218" s="308" t="s">
        <v>5272</v>
      </c>
      <c r="B218" s="206" t="s">
        <v>5273</v>
      </c>
      <c r="C218" s="309"/>
    </row>
    <row r="219" spans="1:3" x14ac:dyDescent="0.25">
      <c r="A219" s="308" t="s">
        <v>5274</v>
      </c>
      <c r="B219" s="206" t="s">
        <v>5275</v>
      </c>
      <c r="C219" s="309"/>
    </row>
    <row r="220" spans="1:3" x14ac:dyDescent="0.25">
      <c r="A220" s="308" t="s">
        <v>5276</v>
      </c>
      <c r="B220" s="206" t="s">
        <v>5277</v>
      </c>
      <c r="C220" s="309"/>
    </row>
    <row r="221" spans="1:3" x14ac:dyDescent="0.25">
      <c r="A221" s="308" t="s">
        <v>5278</v>
      </c>
      <c r="B221" s="206" t="s">
        <v>5279</v>
      </c>
      <c r="C221" s="309"/>
    </row>
    <row r="222" spans="1:3" x14ac:dyDescent="0.25">
      <c r="A222" s="308" t="s">
        <v>5280</v>
      </c>
      <c r="B222" s="206" t="s">
        <v>5281</v>
      </c>
      <c r="C222" s="309"/>
    </row>
    <row r="223" spans="1:3" x14ac:dyDescent="0.25">
      <c r="A223" s="308" t="s">
        <v>800</v>
      </c>
      <c r="B223" s="206" t="s">
        <v>5282</v>
      </c>
      <c r="C223" s="309"/>
    </row>
    <row r="224" spans="1:3" x14ac:dyDescent="0.25">
      <c r="A224" s="308" t="s">
        <v>5283</v>
      </c>
      <c r="B224" s="206" t="s">
        <v>5284</v>
      </c>
      <c r="C224" s="311">
        <v>-612991.13399999996</v>
      </c>
    </row>
    <row r="225" spans="1:3" x14ac:dyDescent="0.25">
      <c r="A225" s="308" t="s">
        <v>5285</v>
      </c>
      <c r="B225" s="206" t="s">
        <v>5286</v>
      </c>
      <c r="C225" s="309">
        <v>246960</v>
      </c>
    </row>
    <row r="226" spans="1:3" x14ac:dyDescent="0.25">
      <c r="A226" s="210" t="s">
        <v>5287</v>
      </c>
      <c r="B226" s="206" t="s">
        <v>5286</v>
      </c>
      <c r="C226" s="241">
        <v>246960</v>
      </c>
    </row>
    <row r="227" spans="1:3" x14ac:dyDescent="0.25">
      <c r="A227" s="308" t="s">
        <v>5288</v>
      </c>
      <c r="B227" s="206" t="s">
        <v>5289</v>
      </c>
      <c r="C227" s="311">
        <v>-859951.13399999996</v>
      </c>
    </row>
    <row r="228" spans="1:3" x14ac:dyDescent="0.25">
      <c r="A228" s="308" t="s">
        <v>5290</v>
      </c>
      <c r="B228" s="206" t="s">
        <v>5291</v>
      </c>
      <c r="C228" s="309"/>
    </row>
    <row r="229" spans="1:3" x14ac:dyDescent="0.25">
      <c r="A229" s="308" t="s">
        <v>5292</v>
      </c>
      <c r="B229" s="206" t="s">
        <v>5293</v>
      </c>
      <c r="C229" s="311">
        <v>-859951.13399999996</v>
      </c>
    </row>
    <row r="230" spans="1:3" x14ac:dyDescent="0.25">
      <c r="A230" s="308" t="s">
        <v>800</v>
      </c>
      <c r="B230" s="206" t="s">
        <v>800</v>
      </c>
      <c r="C230" s="309"/>
    </row>
    <row r="231" spans="1:3" x14ac:dyDescent="0.25">
      <c r="A231" s="210" t="s">
        <v>800</v>
      </c>
      <c r="B231" s="210" t="s">
        <v>800</v>
      </c>
      <c r="C231" s="241"/>
    </row>
  </sheetData>
  <mergeCells count="2">
    <mergeCell ref="A1:C1"/>
    <mergeCell ref="A2:C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61B7D-0D57-4DCF-AB6D-161652425039}">
  <dimension ref="A1:C15"/>
  <sheetViews>
    <sheetView workbookViewId="0">
      <selection activeCell="B14" sqref="B14:C14"/>
    </sheetView>
  </sheetViews>
  <sheetFormatPr defaultRowHeight="15" x14ac:dyDescent="0.25"/>
  <cols>
    <col min="1" max="1" width="19.7109375" customWidth="1"/>
    <col min="2" max="3" width="10.7109375" customWidth="1"/>
  </cols>
  <sheetData>
    <row r="1" spans="1:3" x14ac:dyDescent="0.25">
      <c r="A1" s="381" t="s">
        <v>2627</v>
      </c>
      <c r="B1" s="381"/>
      <c r="C1" s="381"/>
    </row>
    <row r="2" spans="1:3" x14ac:dyDescent="0.25">
      <c r="A2" s="17"/>
      <c r="B2" s="17"/>
      <c r="C2" s="17"/>
    </row>
    <row r="3" spans="1:3" x14ac:dyDescent="0.25">
      <c r="A3" s="17" t="s">
        <v>2628</v>
      </c>
      <c r="B3" s="17" t="s">
        <v>2629</v>
      </c>
      <c r="C3" s="17" t="s">
        <v>2630</v>
      </c>
    </row>
    <row r="4" spans="1:3" x14ac:dyDescent="0.25">
      <c r="A4" s="18" t="s">
        <v>2631</v>
      </c>
      <c r="B4" s="19">
        <v>14</v>
      </c>
      <c r="C4" s="19">
        <v>8</v>
      </c>
    </row>
    <row r="5" spans="1:3" x14ac:dyDescent="0.25">
      <c r="A5" s="18" t="s">
        <v>2632</v>
      </c>
      <c r="B5" s="19">
        <v>0</v>
      </c>
      <c r="C5" s="19">
        <v>25</v>
      </c>
    </row>
    <row r="6" spans="1:3" x14ac:dyDescent="0.25">
      <c r="A6" s="18" t="s">
        <v>2633</v>
      </c>
      <c r="B6" s="19">
        <v>0</v>
      </c>
      <c r="C6" s="19">
        <v>24</v>
      </c>
    </row>
    <row r="7" spans="1:3" x14ac:dyDescent="0.25">
      <c r="A7" s="18" t="s">
        <v>2634</v>
      </c>
      <c r="B7" s="19">
        <v>0</v>
      </c>
      <c r="C7" s="19">
        <v>29</v>
      </c>
    </row>
    <row r="8" spans="1:3" x14ac:dyDescent="0.25">
      <c r="A8" s="18" t="s">
        <v>2635</v>
      </c>
      <c r="B8" s="19">
        <v>3</v>
      </c>
      <c r="C8" s="19">
        <v>28</v>
      </c>
    </row>
    <row r="9" spans="1:3" x14ac:dyDescent="0.25">
      <c r="A9" s="18" t="s">
        <v>2636</v>
      </c>
      <c r="B9" s="19">
        <v>19</v>
      </c>
      <c r="C9" s="19">
        <v>30</v>
      </c>
    </row>
    <row r="10" spans="1:3" x14ac:dyDescent="0.25">
      <c r="A10" s="18" t="s">
        <v>2637</v>
      </c>
      <c r="B10" s="19">
        <v>10</v>
      </c>
      <c r="C10" s="19">
        <v>27</v>
      </c>
    </row>
    <row r="11" spans="1:3" x14ac:dyDescent="0.25">
      <c r="A11" s="18" t="s">
        <v>2638</v>
      </c>
      <c r="B11" s="19">
        <v>14</v>
      </c>
      <c r="C11" s="19">
        <v>16</v>
      </c>
    </row>
    <row r="12" spans="1:3" x14ac:dyDescent="0.25">
      <c r="A12" s="18" t="s">
        <v>2639</v>
      </c>
      <c r="B12" s="19">
        <v>0</v>
      </c>
      <c r="C12" s="19">
        <v>17</v>
      </c>
    </row>
    <row r="13" spans="1:3" x14ac:dyDescent="0.25">
      <c r="A13" s="18" t="s">
        <v>2640</v>
      </c>
      <c r="B13" s="19">
        <v>12</v>
      </c>
      <c r="C13" s="19">
        <v>26</v>
      </c>
    </row>
    <row r="14" spans="1:3" x14ac:dyDescent="0.25">
      <c r="A14" s="18" t="s">
        <v>2641</v>
      </c>
      <c r="B14" s="19">
        <v>0</v>
      </c>
      <c r="C14" s="19">
        <v>30</v>
      </c>
    </row>
    <row r="15" spans="1:3" x14ac:dyDescent="0.25">
      <c r="A15" s="21" t="s">
        <v>800</v>
      </c>
      <c r="B15" s="22"/>
      <c r="C15" s="22"/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FDD9-1800-46FD-BBEC-093B713FD74D}">
  <dimension ref="A3:M10"/>
  <sheetViews>
    <sheetView showGridLines="0" workbookViewId="0">
      <selection activeCell="C19" sqref="C19"/>
    </sheetView>
  </sheetViews>
  <sheetFormatPr defaultRowHeight="15" x14ac:dyDescent="0.25"/>
  <cols>
    <col min="1" max="1" width="16.7109375" bestFit="1" customWidth="1"/>
    <col min="2" max="2" width="7.5703125" bestFit="1" customWidth="1"/>
    <col min="3" max="12" width="10.140625" bestFit="1" customWidth="1"/>
    <col min="13" max="13" width="11.140625" bestFit="1" customWidth="1"/>
    <col min="14" max="31" width="15.28515625" bestFit="1" customWidth="1"/>
    <col min="32" max="32" width="8.28515625" bestFit="1" customWidth="1"/>
    <col min="33" max="60" width="6.42578125" bestFit="1" customWidth="1"/>
    <col min="61" max="61" width="8.5703125" bestFit="1" customWidth="1"/>
    <col min="62" max="92" width="6.85546875" bestFit="1" customWidth="1"/>
    <col min="93" max="93" width="9" bestFit="1" customWidth="1"/>
    <col min="94" max="123" width="6.42578125" bestFit="1" customWidth="1"/>
    <col min="124" max="124" width="8.5703125" bestFit="1" customWidth="1"/>
    <col min="125" max="155" width="7.140625" bestFit="1" customWidth="1"/>
    <col min="156" max="156" width="9.28515625" bestFit="1" customWidth="1"/>
    <col min="157" max="186" width="6.28515625" bestFit="1" customWidth="1"/>
    <col min="187" max="187" width="8.28515625" bestFit="1" customWidth="1"/>
    <col min="188" max="218" width="5.7109375" bestFit="1" customWidth="1"/>
    <col min="219" max="219" width="7.7109375" bestFit="1" customWidth="1"/>
    <col min="220" max="250" width="6.7109375" bestFit="1" customWidth="1"/>
    <col min="251" max="251" width="8.7109375" bestFit="1" customWidth="1"/>
    <col min="252" max="281" width="6.42578125" bestFit="1" customWidth="1"/>
    <col min="282" max="282" width="8.5703125" bestFit="1" customWidth="1"/>
    <col min="283" max="313" width="6.28515625" bestFit="1" customWidth="1"/>
    <col min="314" max="314" width="8.42578125" bestFit="1" customWidth="1"/>
    <col min="315" max="344" width="6.7109375" bestFit="1" customWidth="1"/>
    <col min="345" max="345" width="8.7109375" bestFit="1" customWidth="1"/>
    <col min="346" max="346" width="10.7109375" bestFit="1" customWidth="1"/>
  </cols>
  <sheetData>
    <row r="3" spans="1:13" x14ac:dyDescent="0.25">
      <c r="A3" s="174" t="s">
        <v>2619</v>
      </c>
      <c r="B3" s="382" t="s">
        <v>2620</v>
      </c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</row>
    <row r="4" spans="1:13" x14ac:dyDescent="0.25">
      <c r="A4" s="175" t="s">
        <v>2621</v>
      </c>
      <c r="B4" s="175">
        <v>44562</v>
      </c>
      <c r="C4" s="175">
        <v>44593</v>
      </c>
      <c r="D4" s="175">
        <v>44621</v>
      </c>
      <c r="E4" s="175">
        <v>44652</v>
      </c>
      <c r="F4" s="175">
        <v>44682</v>
      </c>
      <c r="G4" s="175">
        <v>44713</v>
      </c>
      <c r="H4" s="175">
        <v>44743</v>
      </c>
      <c r="I4" s="175">
        <v>44774</v>
      </c>
      <c r="J4" s="175">
        <v>44805</v>
      </c>
      <c r="K4" s="175">
        <v>44835</v>
      </c>
      <c r="L4" s="175">
        <v>44866</v>
      </c>
      <c r="M4" s="175" t="s">
        <v>2620</v>
      </c>
    </row>
    <row r="5" spans="1:13" x14ac:dyDescent="0.25">
      <c r="A5" s="176" t="s">
        <v>2622</v>
      </c>
      <c r="B5" s="177">
        <v>5819</v>
      </c>
      <c r="C5" s="177">
        <v>4308</v>
      </c>
      <c r="D5" s="177">
        <v>4913</v>
      </c>
      <c r="E5" s="177">
        <v>5469</v>
      </c>
      <c r="F5" s="177">
        <v>6440</v>
      </c>
      <c r="G5" s="177">
        <v>11527</v>
      </c>
      <c r="H5" s="177">
        <v>12309</v>
      </c>
      <c r="I5" s="177">
        <v>9050</v>
      </c>
      <c r="J5" s="177">
        <v>4416</v>
      </c>
      <c r="K5" s="177">
        <v>5430</v>
      </c>
      <c r="L5" s="177">
        <v>11457</v>
      </c>
      <c r="M5" s="177">
        <v>81138</v>
      </c>
    </row>
    <row r="6" spans="1:13" x14ac:dyDescent="0.25">
      <c r="A6" s="176" t="s">
        <v>2623</v>
      </c>
      <c r="B6" s="177">
        <v>7366</v>
      </c>
      <c r="C6" s="177">
        <v>6012</v>
      </c>
      <c r="D6" s="177">
        <v>7118</v>
      </c>
      <c r="E6" s="177">
        <v>7665</v>
      </c>
      <c r="F6" s="177">
        <v>6405</v>
      </c>
      <c r="G6" s="177">
        <v>9093</v>
      </c>
      <c r="H6" s="177">
        <v>5982</v>
      </c>
      <c r="I6" s="177">
        <v>4716</v>
      </c>
      <c r="J6" s="177">
        <v>8944</v>
      </c>
      <c r="K6" s="177">
        <v>8129</v>
      </c>
      <c r="L6" s="177">
        <v>5022</v>
      </c>
      <c r="M6" s="177">
        <v>76452</v>
      </c>
    </row>
    <row r="7" spans="1:13" x14ac:dyDescent="0.25">
      <c r="A7" s="176" t="s">
        <v>2624</v>
      </c>
      <c r="B7" s="177">
        <v>7602</v>
      </c>
      <c r="C7" s="177">
        <v>3942</v>
      </c>
      <c r="D7" s="177">
        <v>5071</v>
      </c>
      <c r="E7" s="177">
        <v>6440</v>
      </c>
      <c r="F7" s="177">
        <v>8882</v>
      </c>
      <c r="G7" s="177">
        <v>6951</v>
      </c>
      <c r="H7" s="177">
        <v>6799</v>
      </c>
      <c r="I7" s="177">
        <v>8859</v>
      </c>
      <c r="J7" s="177">
        <v>3664</v>
      </c>
      <c r="K7" s="177">
        <v>8059</v>
      </c>
      <c r="L7" s="177">
        <v>6547</v>
      </c>
      <c r="M7" s="177">
        <v>72816</v>
      </c>
    </row>
    <row r="8" spans="1:13" x14ac:dyDescent="0.25">
      <c r="A8" s="176" t="s">
        <v>2625</v>
      </c>
      <c r="B8" s="177">
        <v>3528</v>
      </c>
      <c r="C8" s="177">
        <v>7744</v>
      </c>
      <c r="D8" s="177">
        <v>6222</v>
      </c>
      <c r="E8" s="177">
        <v>9541</v>
      </c>
      <c r="F8" s="177">
        <v>9365</v>
      </c>
      <c r="G8" s="177">
        <v>8678</v>
      </c>
      <c r="H8" s="177">
        <v>9772</v>
      </c>
      <c r="I8" s="177">
        <v>7351</v>
      </c>
      <c r="J8" s="177">
        <v>11636</v>
      </c>
      <c r="K8" s="177">
        <v>10413</v>
      </c>
      <c r="L8" s="177">
        <v>12613</v>
      </c>
      <c r="M8" s="177">
        <v>96863</v>
      </c>
    </row>
    <row r="9" spans="1:13" x14ac:dyDescent="0.25">
      <c r="A9" s="176" t="s">
        <v>2626</v>
      </c>
      <c r="B9" s="177">
        <v>5887</v>
      </c>
      <c r="C9" s="177">
        <v>3890</v>
      </c>
      <c r="D9" s="177">
        <v>5166</v>
      </c>
      <c r="E9" s="177">
        <v>4546</v>
      </c>
      <c r="F9" s="177">
        <v>6083</v>
      </c>
      <c r="G9" s="177">
        <v>5684</v>
      </c>
      <c r="H9" s="177">
        <v>4670</v>
      </c>
      <c r="I9" s="177">
        <v>16257</v>
      </c>
      <c r="J9" s="177">
        <v>15650</v>
      </c>
      <c r="K9" s="177">
        <v>7227</v>
      </c>
      <c r="L9" s="177">
        <v>5951</v>
      </c>
      <c r="M9" s="177">
        <v>81011</v>
      </c>
    </row>
    <row r="10" spans="1:13" x14ac:dyDescent="0.25">
      <c r="A10" s="178" t="s">
        <v>1201</v>
      </c>
      <c r="B10" s="179">
        <f>SUM(B5:B9)</f>
        <v>30202</v>
      </c>
      <c r="C10" s="179">
        <f t="shared" ref="C10:M10" si="0">SUM(C5:C9)</f>
        <v>25896</v>
      </c>
      <c r="D10" s="179">
        <f t="shared" si="0"/>
        <v>28490</v>
      </c>
      <c r="E10" s="179">
        <f t="shared" si="0"/>
        <v>33661</v>
      </c>
      <c r="F10" s="179">
        <f t="shared" si="0"/>
        <v>37175</v>
      </c>
      <c r="G10" s="179">
        <f t="shared" si="0"/>
        <v>41933</v>
      </c>
      <c r="H10" s="179">
        <f t="shared" si="0"/>
        <v>39532</v>
      </c>
      <c r="I10" s="179">
        <f t="shared" si="0"/>
        <v>46233</v>
      </c>
      <c r="J10" s="179">
        <f t="shared" si="0"/>
        <v>44310</v>
      </c>
      <c r="K10" s="179">
        <f t="shared" si="0"/>
        <v>39258</v>
      </c>
      <c r="L10" s="179">
        <f t="shared" si="0"/>
        <v>41590</v>
      </c>
      <c r="M10" s="179">
        <f t="shared" si="0"/>
        <v>408280</v>
      </c>
    </row>
  </sheetData>
  <mergeCells count="1">
    <mergeCell ref="B3:M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24A6F-DFAC-4C59-A814-900BEC510DF1}">
  <dimension ref="A1:AG34"/>
  <sheetViews>
    <sheetView workbookViewId="0">
      <pane xSplit="5" ySplit="7" topLeftCell="X8" activePane="bottomRight" state="frozen"/>
      <selection pane="topRight" activeCell="F1" sqref="F1"/>
      <selection pane="bottomLeft" activeCell="A8" sqref="A8"/>
      <selection pane="bottomRight" activeCell="AB7" sqref="AB7:AD34"/>
    </sheetView>
  </sheetViews>
  <sheetFormatPr defaultColWidth="8.7109375" defaultRowHeight="11.25" x14ac:dyDescent="0.2"/>
  <cols>
    <col min="1" max="1" width="13.28515625" style="26" hidden="1" customWidth="1"/>
    <col min="2" max="2" width="12.7109375" style="26" bestFit="1" customWidth="1"/>
    <col min="3" max="3" width="13.140625" style="26" hidden="1" customWidth="1"/>
    <col min="4" max="4" width="29.85546875" style="26" bestFit="1" customWidth="1"/>
    <col min="5" max="5" width="8.28515625" style="26" bestFit="1" customWidth="1"/>
    <col min="6" max="6" width="14.85546875" style="26" bestFit="1" customWidth="1"/>
    <col min="7" max="8" width="15.7109375" style="26" bestFit="1" customWidth="1"/>
    <col min="9" max="9" width="14.7109375" style="26" bestFit="1" customWidth="1"/>
    <col min="10" max="10" width="17.7109375" style="26" bestFit="1" customWidth="1"/>
    <col min="11" max="11" width="12.7109375" style="26" bestFit="1" customWidth="1"/>
    <col min="12" max="12" width="14.28515625" style="26" bestFit="1" customWidth="1"/>
    <col min="13" max="13" width="14.140625" style="26" bestFit="1" customWidth="1"/>
    <col min="14" max="14" width="13.42578125" style="26" bestFit="1" customWidth="1"/>
    <col min="15" max="15" width="14.7109375" style="26" bestFit="1" customWidth="1"/>
    <col min="16" max="16" width="8.42578125" style="26" bestFit="1" customWidth="1"/>
    <col min="17" max="17" width="11.7109375" style="26" bestFit="1" customWidth="1"/>
    <col min="18" max="18" width="16.28515625" style="26" bestFit="1" customWidth="1"/>
    <col min="19" max="19" width="19.5703125" style="26" bestFit="1" customWidth="1"/>
    <col min="20" max="20" width="14.28515625" style="26" bestFit="1" customWidth="1"/>
    <col min="21" max="21" width="17.42578125" style="26" bestFit="1" customWidth="1"/>
    <col min="22" max="22" width="18.7109375" style="26" bestFit="1" customWidth="1"/>
    <col min="23" max="23" width="19.42578125" style="26" bestFit="1" customWidth="1"/>
    <col min="24" max="24" width="17.42578125" style="26" bestFit="1" customWidth="1"/>
    <col min="25" max="25" width="20.7109375" style="26" bestFit="1" customWidth="1"/>
    <col min="26" max="26" width="15" style="26" bestFit="1" customWidth="1"/>
    <col min="27" max="27" width="18.28515625" style="26" bestFit="1" customWidth="1"/>
    <col min="28" max="28" width="7.28515625" style="26" bestFit="1" customWidth="1"/>
    <col min="29" max="29" width="8.140625" style="26" bestFit="1" customWidth="1"/>
    <col min="30" max="30" width="8.42578125" style="26" bestFit="1" customWidth="1"/>
    <col min="31" max="31" width="20.28515625" style="26" bestFit="1" customWidth="1"/>
    <col min="32" max="32" width="17.7109375" style="26" bestFit="1" customWidth="1"/>
    <col min="33" max="33" width="21" style="26" bestFit="1" customWidth="1"/>
    <col min="34" max="16384" width="8.7109375" style="26"/>
  </cols>
  <sheetData>
    <row r="1" spans="1:33" ht="17.649999999999999" customHeight="1" x14ac:dyDescent="0.2">
      <c r="A1" s="32" t="s">
        <v>1122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3" x14ac:dyDescent="0.2">
      <c r="A2" s="34"/>
    </row>
    <row r="3" spans="1:33" ht="15.4" hidden="1" customHeight="1" x14ac:dyDescent="0.2">
      <c r="A3" s="35" t="s">
        <v>1123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3" hidden="1" x14ac:dyDescent="0.2">
      <c r="A4" s="34"/>
    </row>
    <row r="5" spans="1:33" ht="10.5" hidden="1" customHeight="1" x14ac:dyDescent="0.2">
      <c r="A5" s="36" t="s">
        <v>1122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</row>
    <row r="6" spans="1:33" ht="12" thickBot="1" x14ac:dyDescent="0.25">
      <c r="A6" s="37"/>
    </row>
    <row r="7" spans="1:33" ht="12" customHeight="1" x14ac:dyDescent="0.2">
      <c r="A7" s="94" t="s">
        <v>778</v>
      </c>
      <c r="B7" s="24" t="s">
        <v>1124</v>
      </c>
      <c r="C7" s="24" t="s">
        <v>782</v>
      </c>
      <c r="D7" s="24" t="s">
        <v>1125</v>
      </c>
      <c r="E7" s="24" t="s">
        <v>1126</v>
      </c>
      <c r="F7" s="24" t="s">
        <v>1127</v>
      </c>
      <c r="G7" s="24" t="s">
        <v>1128</v>
      </c>
      <c r="H7" s="24" t="s">
        <v>1129</v>
      </c>
      <c r="I7" s="24" t="s">
        <v>1130</v>
      </c>
      <c r="J7" s="24" t="s">
        <v>1131</v>
      </c>
      <c r="K7" s="24" t="s">
        <v>1132</v>
      </c>
      <c r="L7" s="24" t="s">
        <v>1133</v>
      </c>
      <c r="M7" s="24" t="s">
        <v>1134</v>
      </c>
      <c r="N7" s="24" t="s">
        <v>1135</v>
      </c>
      <c r="O7" s="24" t="s">
        <v>1136</v>
      </c>
      <c r="P7" s="24" t="s">
        <v>1137</v>
      </c>
      <c r="Q7" s="24" t="s">
        <v>1138</v>
      </c>
      <c r="R7" s="24" t="s">
        <v>1139</v>
      </c>
      <c r="S7" s="24" t="s">
        <v>1140</v>
      </c>
      <c r="T7" s="24" t="s">
        <v>1141</v>
      </c>
      <c r="U7" s="24" t="s">
        <v>1142</v>
      </c>
      <c r="V7" s="24" t="s">
        <v>1143</v>
      </c>
      <c r="W7" s="24" t="s">
        <v>1144</v>
      </c>
      <c r="X7" s="24" t="s">
        <v>1145</v>
      </c>
      <c r="Y7" s="24" t="s">
        <v>1146</v>
      </c>
      <c r="Z7" s="24" t="s">
        <v>1147</v>
      </c>
      <c r="AA7" s="24" t="s">
        <v>1148</v>
      </c>
      <c r="AB7" s="24" t="s">
        <v>1324</v>
      </c>
      <c r="AC7" s="24" t="s">
        <v>1325</v>
      </c>
      <c r="AD7" s="24" t="s">
        <v>1331</v>
      </c>
      <c r="AE7" s="24" t="s">
        <v>1150</v>
      </c>
      <c r="AF7" s="24" t="s">
        <v>1151</v>
      </c>
      <c r="AG7" s="59" t="s">
        <v>1152</v>
      </c>
    </row>
    <row r="8" spans="1:33" ht="12" customHeight="1" x14ac:dyDescent="0.2">
      <c r="A8" s="39" t="s">
        <v>1262</v>
      </c>
      <c r="B8" s="40"/>
      <c r="C8" s="40"/>
      <c r="D8" s="40"/>
      <c r="E8" s="40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41"/>
    </row>
    <row r="9" spans="1:33" ht="12" customHeight="1" x14ac:dyDescent="0.2">
      <c r="A9" s="42" t="s">
        <v>1262</v>
      </c>
      <c r="B9" s="43" t="s">
        <v>1263</v>
      </c>
      <c r="C9" s="43" t="s">
        <v>1264</v>
      </c>
      <c r="D9" s="43" t="s">
        <v>1265</v>
      </c>
      <c r="E9" s="43" t="s">
        <v>809</v>
      </c>
      <c r="F9" s="25">
        <v>2.7371699999999999</v>
      </c>
      <c r="G9" s="44">
        <v>1080</v>
      </c>
      <c r="H9" s="44">
        <v>2956.1439999999998</v>
      </c>
      <c r="I9" s="25"/>
      <c r="J9" s="25"/>
      <c r="K9" s="25"/>
      <c r="L9" s="25"/>
      <c r="M9" s="25">
        <v>2.7371699999999999</v>
      </c>
      <c r="N9" s="44">
        <v>1080</v>
      </c>
      <c r="O9" s="44">
        <v>2956.1439999999998</v>
      </c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>
        <f>IF(Z9=0,0,ROUND(AA9/Z9,6))</f>
        <v>0</v>
      </c>
      <c r="AC9" s="25">
        <f>ROUND($AB9/SUMIF(Currency!$A$2:$A$6,AC$7,Currency!$C$2:$C$6),2)</f>
        <v>0</v>
      </c>
      <c r="AD9" s="25">
        <f>ROUND($AB9/SUMIF(Currency!$A$2:$A$6,AD$7,Currency!$C$2:$C$6),2)</f>
        <v>0</v>
      </c>
      <c r="AE9" s="25"/>
      <c r="AF9" s="25"/>
      <c r="AG9" s="47"/>
    </row>
    <row r="10" spans="1:33" ht="12" customHeight="1" x14ac:dyDescent="0.2">
      <c r="A10" s="42" t="s">
        <v>1262</v>
      </c>
      <c r="B10" s="43" t="s">
        <v>1266</v>
      </c>
      <c r="C10" s="43" t="s">
        <v>1267</v>
      </c>
      <c r="D10" s="43" t="s">
        <v>1268</v>
      </c>
      <c r="E10" s="43" t="s">
        <v>809</v>
      </c>
      <c r="F10" s="25">
        <v>3.0987450000000001</v>
      </c>
      <c r="G10" s="44">
        <v>2660</v>
      </c>
      <c r="H10" s="44">
        <v>8242.6610000000001</v>
      </c>
      <c r="I10" s="25"/>
      <c r="J10" s="25"/>
      <c r="K10" s="25">
        <v>100</v>
      </c>
      <c r="L10" s="25">
        <v>309.875</v>
      </c>
      <c r="M10" s="25">
        <v>3.0987450000000001</v>
      </c>
      <c r="N10" s="44">
        <v>2560</v>
      </c>
      <c r="O10" s="44">
        <v>7932.7865000000002</v>
      </c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49">
        <v>-100</v>
      </c>
      <c r="AA10" s="25">
        <v>-309.875</v>
      </c>
      <c r="AB10" s="25">
        <f t="shared" ref="AB10:AB30" si="0">IF(Z10=0,0,ROUND(AA10/Z10,6))</f>
        <v>3.0987499999999999</v>
      </c>
      <c r="AC10" s="25">
        <f>ROUND($AB10/SUMIF(Currency!$A$2:$A$6,AC$7,Currency!$C$2:$C$6),2)</f>
        <v>8.0500000000000007</v>
      </c>
      <c r="AD10" s="25">
        <f>ROUND($AB10/SUMIF(Currency!$A$2:$A$6,AD$7,Currency!$C$2:$C$6),2)</f>
        <v>6.39</v>
      </c>
      <c r="AE10" s="25"/>
      <c r="AF10" s="25"/>
      <c r="AG10" s="47"/>
    </row>
    <row r="11" spans="1:33" ht="12" customHeight="1" x14ac:dyDescent="0.2">
      <c r="A11" s="42" t="s">
        <v>1262</v>
      </c>
      <c r="B11" s="43" t="s">
        <v>1269</v>
      </c>
      <c r="C11" s="43"/>
      <c r="D11" s="43" t="s">
        <v>1270</v>
      </c>
      <c r="E11" s="43" t="s">
        <v>809</v>
      </c>
      <c r="F11" s="25">
        <v>4.6851409999999998</v>
      </c>
      <c r="G11" s="44">
        <v>2530.5</v>
      </c>
      <c r="H11" s="44">
        <v>11855.75</v>
      </c>
      <c r="I11" s="25"/>
      <c r="J11" s="25"/>
      <c r="K11" s="25">
        <v>25</v>
      </c>
      <c r="L11" s="25">
        <v>117.129</v>
      </c>
      <c r="M11" s="25">
        <v>4.6851409999999998</v>
      </c>
      <c r="N11" s="44">
        <v>2505.5</v>
      </c>
      <c r="O11" s="44">
        <v>11738.621475</v>
      </c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49">
        <v>-25</v>
      </c>
      <c r="AA11" s="25">
        <v>-117.129</v>
      </c>
      <c r="AB11" s="25">
        <f t="shared" si="0"/>
        <v>4.6851599999999998</v>
      </c>
      <c r="AC11" s="25">
        <f>ROUND($AB11/SUMIF(Currency!$A$2:$A$6,AC$7,Currency!$C$2:$C$6),2)</f>
        <v>12.17</v>
      </c>
      <c r="AD11" s="25">
        <f>ROUND($AB11/SUMIF(Currency!$A$2:$A$6,AD$7,Currency!$C$2:$C$6),2)</f>
        <v>9.66</v>
      </c>
      <c r="AE11" s="25"/>
      <c r="AF11" s="25"/>
      <c r="AG11" s="47"/>
    </row>
    <row r="12" spans="1:33" ht="12" customHeight="1" x14ac:dyDescent="0.2">
      <c r="A12" s="42" t="s">
        <v>1262</v>
      </c>
      <c r="B12" s="43" t="s">
        <v>1271</v>
      </c>
      <c r="C12" s="43"/>
      <c r="D12" s="43" t="s">
        <v>1272</v>
      </c>
      <c r="E12" s="43" t="s">
        <v>809</v>
      </c>
      <c r="F12" s="25">
        <v>2.58013</v>
      </c>
      <c r="G12" s="25">
        <v>500</v>
      </c>
      <c r="H12" s="44">
        <v>1290.0650000000001</v>
      </c>
      <c r="I12" s="25"/>
      <c r="J12" s="25"/>
      <c r="K12" s="25"/>
      <c r="L12" s="25"/>
      <c r="M12" s="25">
        <v>2.58013</v>
      </c>
      <c r="N12" s="25">
        <v>500</v>
      </c>
      <c r="O12" s="44">
        <v>1290.0650000000001</v>
      </c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>
        <f t="shared" si="0"/>
        <v>0</v>
      </c>
      <c r="AC12" s="25">
        <f>ROUND($AB12/SUMIF(Currency!$A$2:$A$6,AC$7,Currency!$C$2:$C$6),2)</f>
        <v>0</v>
      </c>
      <c r="AD12" s="25">
        <f>ROUND($AB12/SUMIF(Currency!$A$2:$A$6,AD$7,Currency!$C$2:$C$6),2)</f>
        <v>0</v>
      </c>
      <c r="AE12" s="25"/>
      <c r="AF12" s="25"/>
      <c r="AG12" s="47"/>
    </row>
    <row r="13" spans="1:33" ht="12" customHeight="1" x14ac:dyDescent="0.2">
      <c r="A13" s="42" t="s">
        <v>1262</v>
      </c>
      <c r="B13" s="43" t="s">
        <v>1273</v>
      </c>
      <c r="C13" s="43"/>
      <c r="D13" s="43" t="s">
        <v>1274</v>
      </c>
      <c r="E13" s="43" t="s">
        <v>816</v>
      </c>
      <c r="F13" s="25">
        <v>2.5609069999999998</v>
      </c>
      <c r="G13" s="25">
        <v>520</v>
      </c>
      <c r="H13" s="44">
        <v>1331.672</v>
      </c>
      <c r="I13" s="25"/>
      <c r="J13" s="25"/>
      <c r="K13" s="25"/>
      <c r="L13" s="25"/>
      <c r="M13" s="25">
        <v>2.5609069999999998</v>
      </c>
      <c r="N13" s="25">
        <v>520</v>
      </c>
      <c r="O13" s="44">
        <v>1331.672</v>
      </c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>
        <f t="shared" si="0"/>
        <v>0</v>
      </c>
      <c r="AC13" s="25">
        <f>ROUND($AB13/SUMIF(Currency!$A$2:$A$6,AC$7,Currency!$C$2:$C$6),2)</f>
        <v>0</v>
      </c>
      <c r="AD13" s="25">
        <f>ROUND($AB13/SUMIF(Currency!$A$2:$A$6,AD$7,Currency!$C$2:$C$6),2)</f>
        <v>0</v>
      </c>
      <c r="AE13" s="25"/>
      <c r="AF13" s="25"/>
      <c r="AG13" s="47"/>
    </row>
    <row r="14" spans="1:33" ht="12" customHeight="1" x14ac:dyDescent="0.2">
      <c r="A14" s="42" t="s">
        <v>1262</v>
      </c>
      <c r="B14" s="43" t="s">
        <v>1275</v>
      </c>
      <c r="C14" s="43" t="s">
        <v>1276</v>
      </c>
      <c r="D14" s="43" t="s">
        <v>1277</v>
      </c>
      <c r="E14" s="43" t="s">
        <v>809</v>
      </c>
      <c r="F14" s="25">
        <v>2.4230320000000001</v>
      </c>
      <c r="G14" s="25">
        <v>380</v>
      </c>
      <c r="H14" s="25">
        <v>920.75199999999995</v>
      </c>
      <c r="I14" s="25">
        <v>380</v>
      </c>
      <c r="J14" s="25">
        <v>920.75199999999995</v>
      </c>
      <c r="K14" s="25">
        <v>380</v>
      </c>
      <c r="L14" s="25">
        <v>920.75199999999995</v>
      </c>
      <c r="M14" s="25">
        <v>2.4230320000000001</v>
      </c>
      <c r="N14" s="25">
        <v>380</v>
      </c>
      <c r="O14" s="25">
        <v>920.75199999999995</v>
      </c>
      <c r="P14" s="25"/>
      <c r="Q14" s="25"/>
      <c r="R14" s="25"/>
      <c r="S14" s="25"/>
      <c r="T14" s="25"/>
      <c r="U14" s="25"/>
      <c r="V14" s="25"/>
      <c r="W14" s="25"/>
      <c r="X14" s="25">
        <v>380</v>
      </c>
      <c r="Y14" s="25">
        <v>920.75199999999995</v>
      </c>
      <c r="Z14" s="25"/>
      <c r="AA14" s="25"/>
      <c r="AB14" s="25">
        <f t="shared" si="0"/>
        <v>0</v>
      </c>
      <c r="AC14" s="25">
        <f>ROUND($AB14/SUMIF(Currency!$A$2:$A$6,AC$7,Currency!$C$2:$C$6),2)</f>
        <v>0</v>
      </c>
      <c r="AD14" s="25">
        <f>ROUND($AB14/SUMIF(Currency!$A$2:$A$6,AD$7,Currency!$C$2:$C$6),2)</f>
        <v>0</v>
      </c>
      <c r="AE14" s="25"/>
      <c r="AF14" s="25">
        <v>-380</v>
      </c>
      <c r="AG14" s="47">
        <v>-920.75199999999995</v>
      </c>
    </row>
    <row r="15" spans="1:33" ht="12" customHeight="1" x14ac:dyDescent="0.2">
      <c r="A15" s="42" t="s">
        <v>1262</v>
      </c>
      <c r="B15" s="43" t="s">
        <v>1278</v>
      </c>
      <c r="C15" s="43"/>
      <c r="D15" s="43" t="s">
        <v>1279</v>
      </c>
      <c r="E15" s="43" t="s">
        <v>809</v>
      </c>
      <c r="F15" s="25">
        <v>1.602206</v>
      </c>
      <c r="G15" s="25">
        <v>380</v>
      </c>
      <c r="H15" s="25">
        <v>608.83799999999997</v>
      </c>
      <c r="I15" s="25">
        <v>380</v>
      </c>
      <c r="J15" s="25">
        <v>608.83799999999997</v>
      </c>
      <c r="K15" s="25">
        <v>380</v>
      </c>
      <c r="L15" s="25">
        <v>608.83799999999997</v>
      </c>
      <c r="M15" s="25">
        <v>1.602206</v>
      </c>
      <c r="N15" s="25">
        <v>380</v>
      </c>
      <c r="O15" s="25">
        <v>608.83799999999997</v>
      </c>
      <c r="P15" s="25"/>
      <c r="Q15" s="25"/>
      <c r="R15" s="25"/>
      <c r="S15" s="25"/>
      <c r="T15" s="25"/>
      <c r="U15" s="25"/>
      <c r="V15" s="25"/>
      <c r="W15" s="25"/>
      <c r="X15" s="25">
        <v>380</v>
      </c>
      <c r="Y15" s="25">
        <v>608.83799999999997</v>
      </c>
      <c r="Z15" s="25"/>
      <c r="AA15" s="25"/>
      <c r="AB15" s="25">
        <f t="shared" si="0"/>
        <v>0</v>
      </c>
      <c r="AC15" s="25">
        <f>ROUND($AB15/SUMIF(Currency!$A$2:$A$6,AC$7,Currency!$C$2:$C$6),2)</f>
        <v>0</v>
      </c>
      <c r="AD15" s="25">
        <f>ROUND($AB15/SUMIF(Currency!$A$2:$A$6,AD$7,Currency!$C$2:$C$6),2)</f>
        <v>0</v>
      </c>
      <c r="AE15" s="25"/>
      <c r="AF15" s="25">
        <v>-380</v>
      </c>
      <c r="AG15" s="47">
        <v>-608.83799999999997</v>
      </c>
    </row>
    <row r="16" spans="1:33" ht="12" customHeight="1" x14ac:dyDescent="0.2">
      <c r="A16" s="42" t="s">
        <v>1262</v>
      </c>
      <c r="B16" s="43" t="s">
        <v>1280</v>
      </c>
      <c r="C16" s="43" t="s">
        <v>1281</v>
      </c>
      <c r="D16" s="43" t="s">
        <v>1282</v>
      </c>
      <c r="E16" s="43" t="s">
        <v>809</v>
      </c>
      <c r="F16" s="25">
        <v>2.7118820000000001</v>
      </c>
      <c r="G16" s="44">
        <v>2415</v>
      </c>
      <c r="H16" s="44">
        <v>6549.1949999999997</v>
      </c>
      <c r="I16" s="25"/>
      <c r="J16" s="25"/>
      <c r="K16" s="25">
        <v>400</v>
      </c>
      <c r="L16" s="44">
        <v>1084.7529999999999</v>
      </c>
      <c r="M16" s="25">
        <v>2.7118820000000001</v>
      </c>
      <c r="N16" s="44">
        <v>2015</v>
      </c>
      <c r="O16" s="44">
        <v>5464.4422000000004</v>
      </c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49">
        <v>-400</v>
      </c>
      <c r="AA16" s="44">
        <v>-1084.7529999999999</v>
      </c>
      <c r="AB16" s="25">
        <f t="shared" si="0"/>
        <v>2.7118829999999998</v>
      </c>
      <c r="AC16" s="25">
        <f>ROUND($AB16/SUMIF(Currency!$A$2:$A$6,AC$7,Currency!$C$2:$C$6),2)</f>
        <v>7.04</v>
      </c>
      <c r="AD16" s="25">
        <f>ROUND($AB16/SUMIF(Currency!$A$2:$A$6,AD$7,Currency!$C$2:$C$6),2)</f>
        <v>5.59</v>
      </c>
      <c r="AE16" s="25"/>
      <c r="AF16" s="25"/>
      <c r="AG16" s="47"/>
    </row>
    <row r="17" spans="1:33" ht="12" customHeight="1" x14ac:dyDescent="0.2">
      <c r="A17" s="42" t="s">
        <v>1262</v>
      </c>
      <c r="B17" s="43" t="s">
        <v>1283</v>
      </c>
      <c r="C17" s="43" t="s">
        <v>1284</v>
      </c>
      <c r="D17" s="43" t="s">
        <v>1285</v>
      </c>
      <c r="E17" s="43" t="s">
        <v>809</v>
      </c>
      <c r="F17" s="25">
        <v>0.84140499999999996</v>
      </c>
      <c r="G17" s="25">
        <v>25</v>
      </c>
      <c r="H17" s="25">
        <v>21.035</v>
      </c>
      <c r="I17" s="25">
        <v>25</v>
      </c>
      <c r="J17" s="25">
        <v>21.035</v>
      </c>
      <c r="K17" s="25">
        <v>25</v>
      </c>
      <c r="L17" s="25">
        <v>21.035</v>
      </c>
      <c r="M17" s="25">
        <v>0.84140499999999996</v>
      </c>
      <c r="N17" s="25">
        <v>25</v>
      </c>
      <c r="O17" s="25">
        <v>21.035</v>
      </c>
      <c r="P17" s="25"/>
      <c r="Q17" s="25"/>
      <c r="R17" s="25"/>
      <c r="S17" s="25"/>
      <c r="T17" s="25"/>
      <c r="U17" s="25"/>
      <c r="V17" s="25"/>
      <c r="W17" s="25"/>
      <c r="X17" s="25">
        <v>25</v>
      </c>
      <c r="Y17" s="25">
        <v>21.035</v>
      </c>
      <c r="Z17" s="25"/>
      <c r="AA17" s="25"/>
      <c r="AB17" s="25">
        <f t="shared" si="0"/>
        <v>0</v>
      </c>
      <c r="AC17" s="25">
        <f>ROUND($AB17/SUMIF(Currency!$A$2:$A$6,AC$7,Currency!$C$2:$C$6),2)</f>
        <v>0</v>
      </c>
      <c r="AD17" s="25">
        <f>ROUND($AB17/SUMIF(Currency!$A$2:$A$6,AD$7,Currency!$C$2:$C$6),2)</f>
        <v>0</v>
      </c>
      <c r="AE17" s="25"/>
      <c r="AF17" s="25">
        <v>-25</v>
      </c>
      <c r="AG17" s="47">
        <v>-21.035</v>
      </c>
    </row>
    <row r="18" spans="1:33" ht="12" customHeight="1" x14ac:dyDescent="0.2">
      <c r="A18" s="42" t="s">
        <v>1262</v>
      </c>
      <c r="B18" s="43" t="s">
        <v>1286</v>
      </c>
      <c r="C18" s="43" t="s">
        <v>1287</v>
      </c>
      <c r="D18" s="43" t="s">
        <v>1288</v>
      </c>
      <c r="E18" s="43" t="s">
        <v>809</v>
      </c>
      <c r="F18" s="25">
        <v>2.6784500000000002</v>
      </c>
      <c r="G18" s="25"/>
      <c r="H18" s="25">
        <v>0</v>
      </c>
      <c r="I18" s="25"/>
      <c r="J18" s="25"/>
      <c r="K18" s="25"/>
      <c r="L18" s="25"/>
      <c r="M18" s="25">
        <v>2.6784500000000002</v>
      </c>
      <c r="N18" s="25">
        <v>0</v>
      </c>
      <c r="O18" s="25">
        <v>0</v>
      </c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>
        <f t="shared" si="0"/>
        <v>0</v>
      </c>
      <c r="AC18" s="25">
        <f>ROUND($AB18/SUMIF(Currency!$A$2:$A$6,AC$7,Currency!$C$2:$C$6),2)</f>
        <v>0</v>
      </c>
      <c r="AD18" s="25">
        <f>ROUND($AB18/SUMIF(Currency!$A$2:$A$6,AD$7,Currency!$C$2:$C$6),2)</f>
        <v>0</v>
      </c>
      <c r="AE18" s="25"/>
      <c r="AF18" s="25"/>
      <c r="AG18" s="47"/>
    </row>
    <row r="19" spans="1:33" ht="12" customHeight="1" x14ac:dyDescent="0.2">
      <c r="A19" s="42" t="s">
        <v>1262</v>
      </c>
      <c r="B19" s="43" t="s">
        <v>1289</v>
      </c>
      <c r="C19" s="43" t="s">
        <v>1290</v>
      </c>
      <c r="D19" s="43" t="s">
        <v>1291</v>
      </c>
      <c r="E19" s="43" t="s">
        <v>809</v>
      </c>
      <c r="F19" s="25">
        <v>2.1665589999999999</v>
      </c>
      <c r="G19" s="25">
        <v>520</v>
      </c>
      <c r="H19" s="44">
        <v>1126.6110000000001</v>
      </c>
      <c r="I19" s="25">
        <v>475</v>
      </c>
      <c r="J19" s="44">
        <v>1029.116</v>
      </c>
      <c r="K19" s="25">
        <v>540</v>
      </c>
      <c r="L19" s="44">
        <v>1169.942</v>
      </c>
      <c r="M19" s="25">
        <v>2.1665589999999999</v>
      </c>
      <c r="N19" s="25">
        <v>455</v>
      </c>
      <c r="O19" s="25">
        <v>985.78466500000002</v>
      </c>
      <c r="P19" s="25"/>
      <c r="Q19" s="25"/>
      <c r="R19" s="25"/>
      <c r="S19" s="25"/>
      <c r="T19" s="25"/>
      <c r="U19" s="25"/>
      <c r="V19" s="25"/>
      <c r="W19" s="25"/>
      <c r="X19" s="25">
        <v>475</v>
      </c>
      <c r="Y19" s="25">
        <v>1029.116</v>
      </c>
      <c r="Z19" s="49">
        <v>-65</v>
      </c>
      <c r="AA19" s="25">
        <v>-140.82599999999999</v>
      </c>
      <c r="AB19" s="25">
        <f t="shared" si="0"/>
        <v>2.1665540000000001</v>
      </c>
      <c r="AC19" s="25">
        <f>ROUND($AB19/SUMIF(Currency!$A$2:$A$6,AC$7,Currency!$C$2:$C$6),2)</f>
        <v>5.63</v>
      </c>
      <c r="AD19" s="25">
        <f>ROUND($AB19/SUMIF(Currency!$A$2:$A$6,AD$7,Currency!$C$2:$C$6),2)</f>
        <v>4.47</v>
      </c>
      <c r="AE19" s="25"/>
      <c r="AF19" s="25">
        <v>-475</v>
      </c>
      <c r="AG19" s="47">
        <v>-1029.116</v>
      </c>
    </row>
    <row r="20" spans="1:33" ht="12" customHeight="1" x14ac:dyDescent="0.2">
      <c r="A20" s="42" t="s">
        <v>1262</v>
      </c>
      <c r="B20" s="43" t="s">
        <v>1292</v>
      </c>
      <c r="C20" s="43" t="s">
        <v>1293</v>
      </c>
      <c r="D20" s="43" t="s">
        <v>1294</v>
      </c>
      <c r="E20" s="43" t="s">
        <v>809</v>
      </c>
      <c r="F20" s="25">
        <v>2.941767</v>
      </c>
      <c r="G20" s="25">
        <v>100</v>
      </c>
      <c r="H20" s="25">
        <v>294.17700000000002</v>
      </c>
      <c r="I20" s="25"/>
      <c r="J20" s="25"/>
      <c r="K20" s="25"/>
      <c r="L20" s="25"/>
      <c r="M20" s="25">
        <v>2.941767</v>
      </c>
      <c r="N20" s="25">
        <v>100</v>
      </c>
      <c r="O20" s="25">
        <v>294.17700000000002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>
        <f t="shared" si="0"/>
        <v>0</v>
      </c>
      <c r="AC20" s="25">
        <f>ROUND($AB20/SUMIF(Currency!$A$2:$A$6,AC$7,Currency!$C$2:$C$6),2)</f>
        <v>0</v>
      </c>
      <c r="AD20" s="25">
        <f>ROUND($AB20/SUMIF(Currency!$A$2:$A$6,AD$7,Currency!$C$2:$C$6),2)</f>
        <v>0</v>
      </c>
      <c r="AE20" s="25"/>
      <c r="AF20" s="25"/>
      <c r="AG20" s="47"/>
    </row>
    <row r="21" spans="1:33" ht="12" customHeight="1" x14ac:dyDescent="0.2">
      <c r="A21" s="42" t="s">
        <v>1262</v>
      </c>
      <c r="B21" s="43" t="s">
        <v>1295</v>
      </c>
      <c r="C21" s="43" t="s">
        <v>1296</v>
      </c>
      <c r="D21" s="43" t="s">
        <v>1297</v>
      </c>
      <c r="E21" s="43" t="s">
        <v>809</v>
      </c>
      <c r="F21" s="25">
        <v>2.0014590000000001</v>
      </c>
      <c r="G21" s="44">
        <v>2420</v>
      </c>
      <c r="H21" s="44">
        <v>4843.53</v>
      </c>
      <c r="I21" s="25"/>
      <c r="J21" s="25"/>
      <c r="K21" s="25">
        <v>360</v>
      </c>
      <c r="L21" s="25">
        <v>720.52499999999998</v>
      </c>
      <c r="M21" s="25">
        <v>2.0014590000000001</v>
      </c>
      <c r="N21" s="44">
        <v>2060</v>
      </c>
      <c r="O21" s="44">
        <v>4123.0047599999998</v>
      </c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49">
        <v>-360</v>
      </c>
      <c r="AA21" s="25">
        <v>-720.52499999999998</v>
      </c>
      <c r="AB21" s="25">
        <f t="shared" si="0"/>
        <v>2.001458</v>
      </c>
      <c r="AC21" s="25">
        <f>ROUND($AB21/SUMIF(Currency!$A$2:$A$6,AC$7,Currency!$C$2:$C$6),2)</f>
        <v>5.2</v>
      </c>
      <c r="AD21" s="25">
        <f>ROUND($AB21/SUMIF(Currency!$A$2:$A$6,AD$7,Currency!$C$2:$C$6),2)</f>
        <v>4.13</v>
      </c>
      <c r="AE21" s="25"/>
      <c r="AF21" s="25"/>
      <c r="AG21" s="47"/>
    </row>
    <row r="22" spans="1:33" ht="12" customHeight="1" x14ac:dyDescent="0.2">
      <c r="A22" s="42" t="s">
        <v>1262</v>
      </c>
      <c r="B22" s="43" t="s">
        <v>1298</v>
      </c>
      <c r="C22" s="43" t="s">
        <v>1299</v>
      </c>
      <c r="D22" s="43" t="s">
        <v>1300</v>
      </c>
      <c r="E22" s="43" t="s">
        <v>809</v>
      </c>
      <c r="F22" s="25">
        <v>2.500883</v>
      </c>
      <c r="G22" s="44">
        <v>1160</v>
      </c>
      <c r="H22" s="44">
        <v>2901.0239999999999</v>
      </c>
      <c r="I22" s="25"/>
      <c r="J22" s="25"/>
      <c r="K22" s="25">
        <v>340</v>
      </c>
      <c r="L22" s="25">
        <v>850.3</v>
      </c>
      <c r="M22" s="25">
        <v>2.500883</v>
      </c>
      <c r="N22" s="25">
        <v>820</v>
      </c>
      <c r="O22" s="44">
        <v>2050.7237799999998</v>
      </c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49">
        <v>-340</v>
      </c>
      <c r="AA22" s="25">
        <v>-850.3</v>
      </c>
      <c r="AB22" s="25">
        <f t="shared" si="0"/>
        <v>2.5008819999999998</v>
      </c>
      <c r="AC22" s="25">
        <f>ROUND($AB22/SUMIF(Currency!$A$2:$A$6,AC$7,Currency!$C$2:$C$6),2)</f>
        <v>6.5</v>
      </c>
      <c r="AD22" s="25">
        <f>ROUND($AB22/SUMIF(Currency!$A$2:$A$6,AD$7,Currency!$C$2:$C$6),2)</f>
        <v>5.16</v>
      </c>
      <c r="AE22" s="25"/>
      <c r="AF22" s="25"/>
      <c r="AG22" s="47"/>
    </row>
    <row r="23" spans="1:33" ht="12" customHeight="1" x14ac:dyDescent="0.2">
      <c r="A23" s="42" t="s">
        <v>1262</v>
      </c>
      <c r="B23" s="43" t="s">
        <v>1301</v>
      </c>
      <c r="C23" s="43"/>
      <c r="D23" s="43" t="s">
        <v>1302</v>
      </c>
      <c r="E23" s="43" t="s">
        <v>816</v>
      </c>
      <c r="F23" s="25">
        <v>3.9609429999999999</v>
      </c>
      <c r="G23" s="25">
        <v>746.4</v>
      </c>
      <c r="H23" s="44">
        <v>2956.4479999999999</v>
      </c>
      <c r="I23" s="25"/>
      <c r="J23" s="25"/>
      <c r="K23" s="25">
        <v>175</v>
      </c>
      <c r="L23" s="25">
        <v>693.16499999999996</v>
      </c>
      <c r="M23" s="25">
        <v>3.9609429999999999</v>
      </c>
      <c r="N23" s="25">
        <v>571.4</v>
      </c>
      <c r="O23" s="44">
        <v>2263.2829750000001</v>
      </c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49">
        <v>-175</v>
      </c>
      <c r="AA23" s="25">
        <v>-693.16499999999996</v>
      </c>
      <c r="AB23" s="25">
        <f t="shared" si="0"/>
        <v>3.9609429999999999</v>
      </c>
      <c r="AC23" s="25">
        <f>ROUND($AB23/SUMIF(Currency!$A$2:$A$6,AC$7,Currency!$C$2:$C$6),2)</f>
        <v>10.29</v>
      </c>
      <c r="AD23" s="25">
        <f>ROUND($AB23/SUMIF(Currency!$A$2:$A$6,AD$7,Currency!$C$2:$C$6),2)</f>
        <v>8.17</v>
      </c>
      <c r="AE23" s="25"/>
      <c r="AF23" s="25"/>
      <c r="AG23" s="47"/>
    </row>
    <row r="24" spans="1:33" ht="12" customHeight="1" x14ac:dyDescent="0.2">
      <c r="A24" s="42" t="s">
        <v>1262</v>
      </c>
      <c r="B24" s="43" t="s">
        <v>1303</v>
      </c>
      <c r="C24" s="43"/>
      <c r="D24" s="43" t="s">
        <v>1304</v>
      </c>
      <c r="E24" s="43" t="s">
        <v>809</v>
      </c>
      <c r="F24" s="25">
        <v>3.0865130000000001</v>
      </c>
      <c r="G24" s="25">
        <v>240</v>
      </c>
      <c r="H24" s="25">
        <v>740.76300000000003</v>
      </c>
      <c r="I24" s="25">
        <v>240</v>
      </c>
      <c r="J24" s="25">
        <v>740.76300000000003</v>
      </c>
      <c r="K24" s="25">
        <v>240</v>
      </c>
      <c r="L24" s="25">
        <v>740.76300000000003</v>
      </c>
      <c r="M24" s="25">
        <v>3.0865130000000001</v>
      </c>
      <c r="N24" s="25">
        <v>240</v>
      </c>
      <c r="O24" s="25">
        <v>740.76300000000003</v>
      </c>
      <c r="P24" s="25"/>
      <c r="Q24" s="25"/>
      <c r="R24" s="25"/>
      <c r="S24" s="25"/>
      <c r="T24" s="25"/>
      <c r="U24" s="25"/>
      <c r="V24" s="25"/>
      <c r="W24" s="25"/>
      <c r="X24" s="25">
        <v>240</v>
      </c>
      <c r="Y24" s="25">
        <v>740.76300000000003</v>
      </c>
      <c r="Z24" s="25"/>
      <c r="AA24" s="25"/>
      <c r="AB24" s="25">
        <f t="shared" si="0"/>
        <v>0</v>
      </c>
      <c r="AC24" s="25">
        <f>ROUND($AB24/SUMIF(Currency!$A$2:$A$6,AC$7,Currency!$C$2:$C$6),2)</f>
        <v>0</v>
      </c>
      <c r="AD24" s="25">
        <f>ROUND($AB24/SUMIF(Currency!$A$2:$A$6,AD$7,Currency!$C$2:$C$6),2)</f>
        <v>0</v>
      </c>
      <c r="AE24" s="25"/>
      <c r="AF24" s="25">
        <v>-240</v>
      </c>
      <c r="AG24" s="47">
        <v>-740.76300000000003</v>
      </c>
    </row>
    <row r="25" spans="1:33" ht="12" customHeight="1" x14ac:dyDescent="0.2">
      <c r="A25" s="42" t="s">
        <v>1262</v>
      </c>
      <c r="B25" s="43" t="s">
        <v>1305</v>
      </c>
      <c r="C25" s="43" t="s">
        <v>1306</v>
      </c>
      <c r="D25" s="43" t="s">
        <v>1307</v>
      </c>
      <c r="E25" s="43" t="s">
        <v>809</v>
      </c>
      <c r="F25" s="25">
        <v>4.3731299999999997</v>
      </c>
      <c r="G25" s="25">
        <v>80</v>
      </c>
      <c r="H25" s="25">
        <v>349.85</v>
      </c>
      <c r="I25" s="25"/>
      <c r="J25" s="25"/>
      <c r="K25" s="25"/>
      <c r="L25" s="25"/>
      <c r="M25" s="25">
        <v>4.3731299999999997</v>
      </c>
      <c r="N25" s="25">
        <v>80</v>
      </c>
      <c r="O25" s="25">
        <v>349.85</v>
      </c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>
        <f t="shared" si="0"/>
        <v>0</v>
      </c>
      <c r="AC25" s="25">
        <f>ROUND($AB25/SUMIF(Currency!$A$2:$A$6,AC$7,Currency!$C$2:$C$6),2)</f>
        <v>0</v>
      </c>
      <c r="AD25" s="25">
        <f>ROUND($AB25/SUMIF(Currency!$A$2:$A$6,AD$7,Currency!$C$2:$C$6),2)</f>
        <v>0</v>
      </c>
      <c r="AE25" s="25"/>
      <c r="AF25" s="25"/>
      <c r="AG25" s="47"/>
    </row>
    <row r="26" spans="1:33" ht="12" customHeight="1" x14ac:dyDescent="0.2">
      <c r="A26" s="42" t="s">
        <v>1262</v>
      </c>
      <c r="B26" s="43" t="s">
        <v>1308</v>
      </c>
      <c r="C26" s="43" t="s">
        <v>1309</v>
      </c>
      <c r="D26" s="43" t="s">
        <v>1310</v>
      </c>
      <c r="E26" s="43" t="s">
        <v>809</v>
      </c>
      <c r="F26" s="25">
        <v>2.5263909999999998</v>
      </c>
      <c r="G26" s="44">
        <v>1400</v>
      </c>
      <c r="H26" s="44">
        <v>3536.9470000000001</v>
      </c>
      <c r="I26" s="25"/>
      <c r="J26" s="25"/>
      <c r="K26" s="25">
        <v>720</v>
      </c>
      <c r="L26" s="44">
        <v>1819.001</v>
      </c>
      <c r="M26" s="25">
        <v>2.526392</v>
      </c>
      <c r="N26" s="25">
        <v>680</v>
      </c>
      <c r="O26" s="44">
        <v>1717.9462000000001</v>
      </c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49">
        <v>-720</v>
      </c>
      <c r="AA26" s="44">
        <v>-1819.001</v>
      </c>
      <c r="AB26" s="25">
        <f t="shared" si="0"/>
        <v>2.5263900000000001</v>
      </c>
      <c r="AC26" s="25">
        <f>ROUND($AB26/SUMIF(Currency!$A$2:$A$6,AC$7,Currency!$C$2:$C$6),2)</f>
        <v>6.56</v>
      </c>
      <c r="AD26" s="25">
        <f>ROUND($AB26/SUMIF(Currency!$A$2:$A$6,AD$7,Currency!$C$2:$C$6),2)</f>
        <v>5.21</v>
      </c>
      <c r="AE26" s="25"/>
      <c r="AF26" s="25"/>
      <c r="AG26" s="47"/>
    </row>
    <row r="27" spans="1:33" ht="12" customHeight="1" x14ac:dyDescent="0.2">
      <c r="A27" s="42" t="s">
        <v>1262</v>
      </c>
      <c r="B27" s="43" t="s">
        <v>1311</v>
      </c>
      <c r="C27" s="43"/>
      <c r="D27" s="43" t="s">
        <v>1312</v>
      </c>
      <c r="E27" s="43" t="s">
        <v>809</v>
      </c>
      <c r="F27" s="25">
        <v>3.317742</v>
      </c>
      <c r="G27" s="44">
        <v>2175</v>
      </c>
      <c r="H27" s="44">
        <v>7216.09</v>
      </c>
      <c r="I27" s="25"/>
      <c r="J27" s="25"/>
      <c r="K27" s="25">
        <v>650</v>
      </c>
      <c r="L27" s="44">
        <v>2156.5320000000002</v>
      </c>
      <c r="M27" s="25">
        <v>3.3177430000000001</v>
      </c>
      <c r="N27" s="44">
        <v>1525</v>
      </c>
      <c r="O27" s="44">
        <v>5059.5577000000003</v>
      </c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49">
        <v>-650</v>
      </c>
      <c r="AA27" s="44">
        <v>-2156.5320000000002</v>
      </c>
      <c r="AB27" s="25">
        <f t="shared" si="0"/>
        <v>3.317742</v>
      </c>
      <c r="AC27" s="25">
        <f>ROUND($AB27/SUMIF(Currency!$A$2:$A$6,AC$7,Currency!$C$2:$C$6),2)</f>
        <v>8.6199999999999992</v>
      </c>
      <c r="AD27" s="25">
        <f>ROUND($AB27/SUMIF(Currency!$A$2:$A$6,AD$7,Currency!$C$2:$C$6),2)</f>
        <v>6.84</v>
      </c>
      <c r="AE27" s="25"/>
      <c r="AF27" s="25"/>
      <c r="AG27" s="47"/>
    </row>
    <row r="28" spans="1:33" ht="12" customHeight="1" x14ac:dyDescent="0.2">
      <c r="A28" s="42" t="s">
        <v>1262</v>
      </c>
      <c r="B28" s="43" t="s">
        <v>1313</v>
      </c>
      <c r="C28" s="43" t="s">
        <v>1314</v>
      </c>
      <c r="D28" s="43" t="s">
        <v>1315</v>
      </c>
      <c r="E28" s="43" t="s">
        <v>809</v>
      </c>
      <c r="F28" s="25">
        <v>1.601766</v>
      </c>
      <c r="G28" s="44">
        <v>1920</v>
      </c>
      <c r="H28" s="44">
        <v>3075.39</v>
      </c>
      <c r="I28" s="45">
        <v>5000</v>
      </c>
      <c r="J28" s="44">
        <v>9996.5210000000006</v>
      </c>
      <c r="K28" s="44">
        <v>3360</v>
      </c>
      <c r="L28" s="44">
        <v>5954.3879999999999</v>
      </c>
      <c r="M28" s="25">
        <v>1.999304</v>
      </c>
      <c r="N28" s="44">
        <v>3560</v>
      </c>
      <c r="O28" s="44">
        <v>7117.5225200000004</v>
      </c>
      <c r="P28" s="45">
        <v>5000</v>
      </c>
      <c r="Q28" s="44">
        <v>9996.5210000000006</v>
      </c>
      <c r="R28" s="25"/>
      <c r="S28" s="25"/>
      <c r="T28" s="25"/>
      <c r="U28" s="25"/>
      <c r="V28" s="25"/>
      <c r="W28" s="25"/>
      <c r="X28" s="25"/>
      <c r="Y28" s="25"/>
      <c r="Z28" s="46">
        <v>-3360</v>
      </c>
      <c r="AA28" s="44">
        <v>-5954.3879999999999</v>
      </c>
      <c r="AB28" s="25">
        <f t="shared" si="0"/>
        <v>1.7721389999999999</v>
      </c>
      <c r="AC28" s="25">
        <f>ROUND($AB28/SUMIF(Currency!$A$2:$A$6,AC$7,Currency!$C$2:$C$6),2)</f>
        <v>4.5999999999999996</v>
      </c>
      <c r="AD28" s="25">
        <f>ROUND($AB28/SUMIF(Currency!$A$2:$A$6,AD$7,Currency!$C$2:$C$6),2)</f>
        <v>3.65</v>
      </c>
      <c r="AE28" s="25"/>
      <c r="AF28" s="25"/>
      <c r="AG28" s="47"/>
    </row>
    <row r="29" spans="1:33" ht="12" customHeight="1" x14ac:dyDescent="0.2">
      <c r="A29" s="42" t="s">
        <v>1262</v>
      </c>
      <c r="B29" s="43" t="s">
        <v>1316</v>
      </c>
      <c r="C29" s="43"/>
      <c r="D29" s="43" t="s">
        <v>1317</v>
      </c>
      <c r="E29" s="43" t="s">
        <v>809</v>
      </c>
      <c r="F29" s="25">
        <v>1.6836949999999999</v>
      </c>
      <c r="G29" s="44">
        <v>1575</v>
      </c>
      <c r="H29" s="44">
        <v>2651.819</v>
      </c>
      <c r="I29" s="45">
        <v>1500</v>
      </c>
      <c r="J29" s="44">
        <v>5418.5159999999996</v>
      </c>
      <c r="K29" s="44">
        <v>2675</v>
      </c>
      <c r="L29" s="44">
        <v>6775.8140000000003</v>
      </c>
      <c r="M29" s="25">
        <v>3.2363</v>
      </c>
      <c r="N29" s="25">
        <v>400</v>
      </c>
      <c r="O29" s="44">
        <v>1294.5209500000001</v>
      </c>
      <c r="P29" s="45">
        <v>1500</v>
      </c>
      <c r="Q29" s="44">
        <v>5418.5159999999996</v>
      </c>
      <c r="R29" s="25"/>
      <c r="S29" s="25"/>
      <c r="T29" s="25"/>
      <c r="U29" s="25"/>
      <c r="V29" s="25"/>
      <c r="W29" s="25"/>
      <c r="X29" s="25"/>
      <c r="Y29" s="25"/>
      <c r="Z29" s="46">
        <v>-2675</v>
      </c>
      <c r="AA29" s="44">
        <v>-6775.8140000000003</v>
      </c>
      <c r="AB29" s="25">
        <f t="shared" si="0"/>
        <v>2.5330149999999998</v>
      </c>
      <c r="AC29" s="25">
        <f>ROUND($AB29/SUMIF(Currency!$A$2:$A$6,AC$7,Currency!$C$2:$C$6),2)</f>
        <v>6.58</v>
      </c>
      <c r="AD29" s="25">
        <f>ROUND($AB29/SUMIF(Currency!$A$2:$A$6,AD$7,Currency!$C$2:$C$6),2)</f>
        <v>5.22</v>
      </c>
      <c r="AE29" s="25"/>
      <c r="AF29" s="25"/>
      <c r="AG29" s="47"/>
    </row>
    <row r="30" spans="1:33" ht="12" customHeight="1" x14ac:dyDescent="0.2">
      <c r="A30" s="42" t="s">
        <v>1262</v>
      </c>
      <c r="B30" s="43" t="s">
        <v>1318</v>
      </c>
      <c r="C30" s="43" t="s">
        <v>1319</v>
      </c>
      <c r="D30" s="43" t="s">
        <v>1320</v>
      </c>
      <c r="E30" s="43" t="s">
        <v>809</v>
      </c>
      <c r="F30" s="25">
        <v>3.8311250000000001</v>
      </c>
      <c r="G30" s="25">
        <v>320</v>
      </c>
      <c r="H30" s="44">
        <v>1225.96</v>
      </c>
      <c r="I30" s="25"/>
      <c r="J30" s="25"/>
      <c r="K30" s="25"/>
      <c r="L30" s="25"/>
      <c r="M30" s="25">
        <v>3.8311250000000001</v>
      </c>
      <c r="N30" s="25">
        <v>320</v>
      </c>
      <c r="O30" s="44">
        <v>1225.96</v>
      </c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>
        <f t="shared" si="0"/>
        <v>0</v>
      </c>
      <c r="AC30" s="25">
        <f>ROUND($AB30/SUMIF(Currency!$A$2:$A$6,AC$7,Currency!$C$2:$C$6),2)</f>
        <v>0</v>
      </c>
      <c r="AD30" s="25">
        <f>ROUND($AB30/SUMIF(Currency!$A$2:$A$6,AD$7,Currency!$C$2:$C$6),2)</f>
        <v>0</v>
      </c>
      <c r="AE30" s="25"/>
      <c r="AF30" s="25"/>
      <c r="AG30" s="47"/>
    </row>
    <row r="31" spans="1:33" ht="12" customHeight="1" x14ac:dyDescent="0.2">
      <c r="A31" s="42" t="s">
        <v>1262</v>
      </c>
      <c r="B31" s="43" t="s">
        <v>1321</v>
      </c>
      <c r="C31" s="43" t="s">
        <v>1322</v>
      </c>
      <c r="D31" s="43" t="s">
        <v>1323</v>
      </c>
      <c r="E31" s="43" t="s">
        <v>809</v>
      </c>
      <c r="F31" s="25">
        <v>2.6066410000000002</v>
      </c>
      <c r="G31" s="44">
        <v>1700</v>
      </c>
      <c r="H31" s="44">
        <v>4431.29</v>
      </c>
      <c r="I31" s="25"/>
      <c r="J31" s="25"/>
      <c r="K31" s="25"/>
      <c r="L31" s="25"/>
      <c r="M31" s="25">
        <v>2.6066410000000002</v>
      </c>
      <c r="N31" s="44">
        <v>1700</v>
      </c>
      <c r="O31" s="44">
        <v>4431.29</v>
      </c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47"/>
    </row>
    <row r="32" spans="1:33" ht="12" customHeight="1" x14ac:dyDescent="0.2">
      <c r="A32" s="39" t="s">
        <v>1200</v>
      </c>
      <c r="B32" s="40"/>
      <c r="C32" s="40"/>
      <c r="D32" s="40"/>
      <c r="E32" s="40"/>
      <c r="F32" s="27">
        <v>62.517681000000003</v>
      </c>
      <c r="G32" s="50">
        <v>24846.9</v>
      </c>
      <c r="H32" s="50">
        <v>69126.010999999999</v>
      </c>
      <c r="I32" s="50">
        <v>8000</v>
      </c>
      <c r="J32" s="50">
        <v>18735.541000000001</v>
      </c>
      <c r="K32" s="50">
        <v>10370</v>
      </c>
      <c r="L32" s="50">
        <v>23942.812000000002</v>
      </c>
      <c r="M32" s="27">
        <v>64.467826000000002</v>
      </c>
      <c r="N32" s="50">
        <v>22476.9</v>
      </c>
      <c r="O32" s="50">
        <v>63918.739724999999</v>
      </c>
      <c r="P32" s="50">
        <v>6500</v>
      </c>
      <c r="Q32" s="50">
        <v>15415.037</v>
      </c>
      <c r="R32" s="27"/>
      <c r="S32" s="27"/>
      <c r="T32" s="27"/>
      <c r="U32" s="27"/>
      <c r="V32" s="27"/>
      <c r="W32" s="27"/>
      <c r="X32" s="27">
        <v>1500</v>
      </c>
      <c r="Y32" s="27">
        <v>3320.5039999999999</v>
      </c>
      <c r="Z32" s="50">
        <v>-8870</v>
      </c>
      <c r="AA32" s="50">
        <v>-20622.308000000001</v>
      </c>
      <c r="AB32" s="27"/>
      <c r="AC32" s="27"/>
      <c r="AD32" s="27"/>
      <c r="AE32" s="27"/>
      <c r="AF32" s="27">
        <v>-1500</v>
      </c>
      <c r="AG32" s="41">
        <v>-3320.5039999999999</v>
      </c>
    </row>
    <row r="33" spans="1:33" ht="12" customHeight="1" x14ac:dyDescent="0.2">
      <c r="A33" s="51" t="s">
        <v>1201</v>
      </c>
      <c r="B33" s="52"/>
      <c r="C33" s="52"/>
      <c r="D33" s="52"/>
      <c r="E33" s="52"/>
      <c r="F33" s="31">
        <v>62.517681000000003</v>
      </c>
      <c r="G33" s="53">
        <v>24846.9</v>
      </c>
      <c r="H33" s="53">
        <v>69126.010999999999</v>
      </c>
      <c r="I33" s="53">
        <v>8000</v>
      </c>
      <c r="J33" s="53">
        <v>18735.541000000001</v>
      </c>
      <c r="K33" s="53">
        <v>10370</v>
      </c>
      <c r="L33" s="53">
        <v>23942.812000000002</v>
      </c>
      <c r="M33" s="31">
        <v>64.467826000000002</v>
      </c>
      <c r="N33" s="53">
        <v>22476.9</v>
      </c>
      <c r="O33" s="53">
        <v>63918.739724999999</v>
      </c>
      <c r="P33" s="53">
        <v>6500</v>
      </c>
      <c r="Q33" s="53">
        <v>15415.037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1500</v>
      </c>
      <c r="Y33" s="31">
        <v>3320.5039999999999</v>
      </c>
      <c r="Z33" s="53">
        <v>-8870</v>
      </c>
      <c r="AA33" s="53">
        <v>-20622.308000000001</v>
      </c>
      <c r="AB33" s="31">
        <v>0</v>
      </c>
      <c r="AC33" s="31">
        <v>0</v>
      </c>
      <c r="AD33" s="31">
        <v>0</v>
      </c>
      <c r="AE33" s="31">
        <v>0</v>
      </c>
      <c r="AF33" s="31">
        <v>-1500</v>
      </c>
      <c r="AG33" s="54">
        <v>-3320.5039999999999</v>
      </c>
    </row>
    <row r="34" spans="1:33" ht="12" customHeight="1" thickBot="1" x14ac:dyDescent="0.25">
      <c r="A34" s="55"/>
      <c r="B34" s="56"/>
      <c r="C34" s="56"/>
      <c r="D34" s="56"/>
      <c r="E34" s="56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8"/>
    </row>
  </sheetData>
  <autoFilter ref="A7:AG34" xr:uid="{B6569A7C-A02D-4260-BF7D-30FBF88246C2}"/>
  <pageMargins left="0.7" right="0.7" top="0.75" bottom="0.75" header="0.3" footer="0.3"/>
  <pageSetup paperSize="9" orientation="landscape" horizontalDpi="0" verticalDpi="0" r:id="rId1"/>
  <headerFooter>
    <oddHeader>&amp;C&amp;"Times New Roman,Bold"&amp;14COLORS- YTD- NOV22</oddHeader>
    <oddFooter>&amp;Cpage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A121C-A572-4CE9-82C5-024048D38FF1}">
  <dimension ref="A1:C6"/>
  <sheetViews>
    <sheetView workbookViewId="0">
      <selection activeCell="C12" sqref="C12"/>
    </sheetView>
  </sheetViews>
  <sheetFormatPr defaultRowHeight="15" x14ac:dyDescent="0.25"/>
  <cols>
    <col min="1" max="1" width="15.42578125" customWidth="1"/>
    <col min="2" max="2" width="17.7109375" customWidth="1"/>
    <col min="3" max="3" width="22.5703125" customWidth="1"/>
  </cols>
  <sheetData>
    <row r="1" spans="1:3" ht="15.75" x14ac:dyDescent="0.25">
      <c r="A1" s="28" t="s">
        <v>1327</v>
      </c>
      <c r="B1" s="28" t="s">
        <v>1328</v>
      </c>
      <c r="C1" s="28" t="s">
        <v>1329</v>
      </c>
    </row>
    <row r="2" spans="1:3" ht="15.75" x14ac:dyDescent="0.25">
      <c r="A2" s="29" t="s">
        <v>1326</v>
      </c>
      <c r="B2" s="29" t="s">
        <v>1330</v>
      </c>
      <c r="C2" s="30">
        <v>0.10495</v>
      </c>
    </row>
    <row r="3" spans="1:3" ht="15.75" x14ac:dyDescent="0.25">
      <c r="A3" s="29" t="s">
        <v>1331</v>
      </c>
      <c r="B3" s="29" t="s">
        <v>1331</v>
      </c>
      <c r="C3" s="30">
        <v>0.48499999999999999</v>
      </c>
    </row>
    <row r="4" spans="1:3" ht="15.75" x14ac:dyDescent="0.25">
      <c r="A4" s="29" t="s">
        <v>1332</v>
      </c>
      <c r="B4" s="29" t="s">
        <v>1333</v>
      </c>
      <c r="C4" s="30">
        <v>0.5</v>
      </c>
    </row>
    <row r="5" spans="1:3" ht="15.75" x14ac:dyDescent="0.25">
      <c r="A5" s="29" t="s">
        <v>1334</v>
      </c>
      <c r="B5" s="29" t="s">
        <v>1335</v>
      </c>
      <c r="C5" s="30">
        <v>1</v>
      </c>
    </row>
    <row r="6" spans="1:3" ht="15.75" x14ac:dyDescent="0.25">
      <c r="A6" s="29" t="s">
        <v>1325</v>
      </c>
      <c r="B6" s="29" t="s">
        <v>1336</v>
      </c>
      <c r="C6" s="30">
        <v>0.38500000000000001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15F98-3911-4099-9323-7C69EBAAD2E7}">
  <dimension ref="A1:AG14"/>
  <sheetViews>
    <sheetView workbookViewId="0">
      <pane xSplit="5" ySplit="7" topLeftCell="T8" activePane="bottomRight" state="frozen"/>
      <selection pane="topRight" activeCell="F1" sqref="F1"/>
      <selection pane="bottomLeft" activeCell="A8" sqref="A8"/>
      <selection pane="bottomRight" activeCell="AB7" sqref="AB7:AD14"/>
    </sheetView>
  </sheetViews>
  <sheetFormatPr defaultColWidth="8.7109375" defaultRowHeight="11.25" x14ac:dyDescent="0.2"/>
  <cols>
    <col min="1" max="1" width="23" style="26" hidden="1" customWidth="1"/>
    <col min="2" max="2" width="12" style="26" bestFit="1" customWidth="1"/>
    <col min="3" max="3" width="8.5703125" style="26" hidden="1" customWidth="1"/>
    <col min="4" max="4" width="19.85546875" style="26" bestFit="1" customWidth="1"/>
    <col min="5" max="5" width="3.7109375" style="26" bestFit="1" customWidth="1"/>
    <col min="6" max="6" width="10.28515625" style="26" bestFit="1" customWidth="1"/>
    <col min="7" max="8" width="11.140625" style="26" bestFit="1" customWidth="1"/>
    <col min="9" max="9" width="10.140625" style="26" bestFit="1" customWidth="1"/>
    <col min="10" max="10" width="13.140625" style="26" bestFit="1" customWidth="1"/>
    <col min="11" max="11" width="8.28515625" style="26" bestFit="1" customWidth="1"/>
    <col min="12" max="12" width="9.7109375" style="26" bestFit="1" customWidth="1"/>
    <col min="13" max="13" width="9.5703125" style="26" bestFit="1" customWidth="1"/>
    <col min="14" max="14" width="8.85546875" style="26" bestFit="1" customWidth="1"/>
    <col min="15" max="15" width="10.28515625" style="26" bestFit="1" customWidth="1"/>
    <col min="16" max="16" width="7.28515625" style="26" bestFit="1" customWidth="1"/>
    <col min="17" max="17" width="8.140625" style="26" bestFit="1" customWidth="1"/>
    <col min="18" max="18" width="11.7109375" style="26" bestFit="1" customWidth="1"/>
    <col min="19" max="19" width="15" style="26" bestFit="1" customWidth="1"/>
    <col min="20" max="20" width="9.7109375" style="26" bestFit="1" customWidth="1"/>
    <col min="21" max="21" width="12.85546875" style="26" bestFit="1" customWidth="1"/>
    <col min="22" max="22" width="14.140625" style="26" bestFit="1" customWidth="1"/>
    <col min="23" max="23" width="14.85546875" style="26" bestFit="1" customWidth="1"/>
    <col min="24" max="24" width="12.85546875" style="26" bestFit="1" customWidth="1"/>
    <col min="25" max="25" width="16.140625" style="26" bestFit="1" customWidth="1"/>
    <col min="26" max="26" width="10.42578125" style="26" bestFit="1" customWidth="1"/>
    <col min="27" max="27" width="13.7109375" style="26" bestFit="1" customWidth="1"/>
    <col min="28" max="28" width="12.5703125" style="26" bestFit="1" customWidth="1"/>
    <col min="29" max="29" width="15.7109375" style="26" bestFit="1" customWidth="1"/>
    <col min="30" max="30" width="12.28515625" style="26" bestFit="1" customWidth="1"/>
    <col min="31" max="31" width="15.7109375" style="26" bestFit="1" customWidth="1"/>
    <col min="32" max="32" width="13.28515625" style="26" bestFit="1" customWidth="1"/>
    <col min="33" max="33" width="16.42578125" style="26" bestFit="1" customWidth="1"/>
    <col min="34" max="16384" width="8.7109375" style="26"/>
  </cols>
  <sheetData>
    <row r="1" spans="1:33" ht="12.4" customHeight="1" x14ac:dyDescent="0.2">
      <c r="A1" s="32" t="s">
        <v>1122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3" ht="12.4" customHeight="1" x14ac:dyDescent="0.2">
      <c r="A2" s="34"/>
    </row>
    <row r="3" spans="1:33" ht="12.4" customHeight="1" x14ac:dyDescent="0.2">
      <c r="A3" s="35" t="s">
        <v>1123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3" ht="12.4" customHeight="1" x14ac:dyDescent="0.2">
      <c r="A4" s="34"/>
    </row>
    <row r="5" spans="1:33" ht="12.4" customHeight="1" x14ac:dyDescent="0.2">
      <c r="A5" s="36" t="s">
        <v>1122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</row>
    <row r="6" spans="1:33" ht="12.4" customHeight="1" thickBot="1" x14ac:dyDescent="0.25">
      <c r="A6" s="37"/>
    </row>
    <row r="7" spans="1:33" ht="12.4" customHeight="1" x14ac:dyDescent="0.2">
      <c r="A7" s="94" t="s">
        <v>778</v>
      </c>
      <c r="B7" s="24" t="s">
        <v>1124</v>
      </c>
      <c r="C7" s="24" t="s">
        <v>782</v>
      </c>
      <c r="D7" s="24" t="s">
        <v>1125</v>
      </c>
      <c r="E7" s="24" t="s">
        <v>1126</v>
      </c>
      <c r="F7" s="24" t="s">
        <v>1127</v>
      </c>
      <c r="G7" s="24" t="s">
        <v>1128</v>
      </c>
      <c r="H7" s="24" t="s">
        <v>1129</v>
      </c>
      <c r="I7" s="24" t="s">
        <v>1130</v>
      </c>
      <c r="J7" s="24" t="s">
        <v>1131</v>
      </c>
      <c r="K7" s="24" t="s">
        <v>1132</v>
      </c>
      <c r="L7" s="24" t="s">
        <v>1133</v>
      </c>
      <c r="M7" s="24" t="s">
        <v>1134</v>
      </c>
      <c r="N7" s="24" t="s">
        <v>1135</v>
      </c>
      <c r="O7" s="24" t="s">
        <v>1136</v>
      </c>
      <c r="P7" s="24" t="s">
        <v>1137</v>
      </c>
      <c r="Q7" s="24" t="s">
        <v>1138</v>
      </c>
      <c r="R7" s="24" t="s">
        <v>1139</v>
      </c>
      <c r="S7" s="24" t="s">
        <v>1140</v>
      </c>
      <c r="T7" s="24" t="s">
        <v>1141</v>
      </c>
      <c r="U7" s="24" t="s">
        <v>1142</v>
      </c>
      <c r="V7" s="24" t="s">
        <v>1143</v>
      </c>
      <c r="W7" s="24" t="s">
        <v>1144</v>
      </c>
      <c r="X7" s="24" t="s">
        <v>1145</v>
      </c>
      <c r="Y7" s="24" t="s">
        <v>1146</v>
      </c>
      <c r="Z7" s="24" t="s">
        <v>1147</v>
      </c>
      <c r="AA7" s="24" t="s">
        <v>1148</v>
      </c>
      <c r="AB7" s="24" t="s">
        <v>1324</v>
      </c>
      <c r="AC7" s="24" t="s">
        <v>1325</v>
      </c>
      <c r="AD7" s="24" t="s">
        <v>1331</v>
      </c>
      <c r="AE7" s="24" t="s">
        <v>1150</v>
      </c>
      <c r="AF7" s="24" t="s">
        <v>1151</v>
      </c>
      <c r="AG7" s="59" t="s">
        <v>1152</v>
      </c>
    </row>
    <row r="8" spans="1:33" ht="12.4" customHeight="1" x14ac:dyDescent="0.2">
      <c r="A8" s="39" t="s">
        <v>1252</v>
      </c>
      <c r="B8" s="40"/>
      <c r="C8" s="40"/>
      <c r="D8" s="40"/>
      <c r="E8" s="40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41"/>
    </row>
    <row r="9" spans="1:33" ht="12.4" customHeight="1" x14ac:dyDescent="0.2">
      <c r="A9" s="42" t="s">
        <v>1252</v>
      </c>
      <c r="B9" s="43" t="s">
        <v>1253</v>
      </c>
      <c r="C9" s="43" t="s">
        <v>1254</v>
      </c>
      <c r="D9" s="43" t="s">
        <v>1255</v>
      </c>
      <c r="E9" s="43" t="s">
        <v>809</v>
      </c>
      <c r="F9" s="25">
        <v>3.2752210000000002</v>
      </c>
      <c r="G9" s="44">
        <v>1080</v>
      </c>
      <c r="H9" s="44">
        <v>3537.239</v>
      </c>
      <c r="I9" s="25">
        <v>360</v>
      </c>
      <c r="J9" s="44">
        <v>1179.08</v>
      </c>
      <c r="K9" s="44">
        <v>1200</v>
      </c>
      <c r="L9" s="44">
        <v>3930.2660000000001</v>
      </c>
      <c r="M9" s="25">
        <v>3.27522</v>
      </c>
      <c r="N9" s="25">
        <v>240</v>
      </c>
      <c r="O9" s="25">
        <v>786.05251999999996</v>
      </c>
      <c r="P9" s="25"/>
      <c r="Q9" s="25"/>
      <c r="R9" s="25"/>
      <c r="S9" s="25"/>
      <c r="T9" s="25"/>
      <c r="U9" s="25"/>
      <c r="V9" s="25"/>
      <c r="W9" s="25"/>
      <c r="X9" s="25">
        <v>360</v>
      </c>
      <c r="Y9" s="25">
        <v>1179.08</v>
      </c>
      <c r="Z9" s="49">
        <v>-840</v>
      </c>
      <c r="AA9" s="44">
        <v>-2751.1860000000001</v>
      </c>
      <c r="AB9" s="25">
        <f>IF(Z9=0,0,ROUND(AA9/Z9,6))</f>
        <v>3.2752210000000002</v>
      </c>
      <c r="AC9" s="25">
        <f>ROUND($AB9/SUMIF(Currency!$A$2:$A$6,AC$7,Currency!$C$2:$C$6),2)</f>
        <v>8.51</v>
      </c>
      <c r="AD9" s="25">
        <f>ROUND($AB9/SUMIF(Currency!$A$2:$A$6,AD$7,Currency!$C$2:$C$6),2)</f>
        <v>6.75</v>
      </c>
      <c r="AE9" s="25"/>
      <c r="AF9" s="25">
        <v>-360</v>
      </c>
      <c r="AG9" s="47">
        <v>-1179.08</v>
      </c>
    </row>
    <row r="10" spans="1:33" ht="12.4" customHeight="1" x14ac:dyDescent="0.2">
      <c r="A10" s="42" t="s">
        <v>1252</v>
      </c>
      <c r="B10" s="43" t="s">
        <v>1256</v>
      </c>
      <c r="C10" s="43" t="s">
        <v>1257</v>
      </c>
      <c r="D10" s="43" t="s">
        <v>1258</v>
      </c>
      <c r="E10" s="43" t="s">
        <v>809</v>
      </c>
      <c r="F10" s="25">
        <v>3.2372239999999999</v>
      </c>
      <c r="G10" s="44">
        <v>2520</v>
      </c>
      <c r="H10" s="44">
        <v>8157.8029999999999</v>
      </c>
      <c r="I10" s="44">
        <v>2160</v>
      </c>
      <c r="J10" s="44">
        <v>6992.4030000000002</v>
      </c>
      <c r="K10" s="44">
        <v>2700</v>
      </c>
      <c r="L10" s="44">
        <v>8740.5040000000008</v>
      </c>
      <c r="M10" s="25">
        <v>3.2372230000000002</v>
      </c>
      <c r="N10" s="44">
        <v>1980</v>
      </c>
      <c r="O10" s="44">
        <v>6409.7020400000001</v>
      </c>
      <c r="P10" s="25"/>
      <c r="Q10" s="25"/>
      <c r="R10" s="25"/>
      <c r="S10" s="25"/>
      <c r="T10" s="25"/>
      <c r="U10" s="25"/>
      <c r="V10" s="25"/>
      <c r="W10" s="25"/>
      <c r="X10" s="25">
        <v>2160</v>
      </c>
      <c r="Y10" s="25">
        <v>6992.4030000000002</v>
      </c>
      <c r="Z10" s="49">
        <v>-540</v>
      </c>
      <c r="AA10" s="44">
        <v>-1748.1010000000001</v>
      </c>
      <c r="AB10" s="25">
        <f t="shared" ref="AB10:AB11" si="0">IF(Z10=0,0,ROUND(AA10/Z10,6))</f>
        <v>3.2372239999999999</v>
      </c>
      <c r="AC10" s="25">
        <f>ROUND($AB10/SUMIF(Currency!$A$2:$A$6,AC$7,Currency!$C$2:$C$6),2)</f>
        <v>8.41</v>
      </c>
      <c r="AD10" s="25">
        <f>ROUND($AB10/SUMIF(Currency!$A$2:$A$6,AD$7,Currency!$C$2:$C$6),2)</f>
        <v>6.67</v>
      </c>
      <c r="AE10" s="25"/>
      <c r="AF10" s="25">
        <v>-2160</v>
      </c>
      <c r="AG10" s="47">
        <v>-6992.4030000000002</v>
      </c>
    </row>
    <row r="11" spans="1:33" ht="12.4" customHeight="1" x14ac:dyDescent="0.2">
      <c r="A11" s="42" t="s">
        <v>1252</v>
      </c>
      <c r="B11" s="43" t="s">
        <v>1259</v>
      </c>
      <c r="C11" s="43" t="s">
        <v>1260</v>
      </c>
      <c r="D11" s="43" t="s">
        <v>1261</v>
      </c>
      <c r="E11" s="43" t="s">
        <v>809</v>
      </c>
      <c r="F11" s="25">
        <v>8.5547470000000008</v>
      </c>
      <c r="G11" s="44">
        <v>2350</v>
      </c>
      <c r="H11" s="44">
        <v>20103.654999999999</v>
      </c>
      <c r="I11" s="44">
        <v>13800</v>
      </c>
      <c r="J11" s="44">
        <v>151674.53</v>
      </c>
      <c r="K11" s="44">
        <v>12750</v>
      </c>
      <c r="L11" s="44">
        <v>132696.77100000001</v>
      </c>
      <c r="M11" s="25">
        <v>11.494534</v>
      </c>
      <c r="N11" s="44">
        <v>3400</v>
      </c>
      <c r="O11" s="44">
        <v>39081.4139</v>
      </c>
      <c r="P11" s="45">
        <v>11000</v>
      </c>
      <c r="Q11" s="44">
        <v>119667.36599999999</v>
      </c>
      <c r="R11" s="25"/>
      <c r="S11" s="25"/>
      <c r="T11" s="25"/>
      <c r="U11" s="25"/>
      <c r="V11" s="25"/>
      <c r="W11" s="25"/>
      <c r="X11" s="25">
        <v>2800</v>
      </c>
      <c r="Y11" s="25">
        <v>32007.164000000001</v>
      </c>
      <c r="Z11" s="46">
        <v>-9950</v>
      </c>
      <c r="AA11" s="44">
        <v>-100689.607</v>
      </c>
      <c r="AB11" s="25">
        <f t="shared" si="0"/>
        <v>10.119558</v>
      </c>
      <c r="AC11" s="25">
        <f>ROUND($AB11/SUMIF(Currency!$A$2:$A$6,AC$7,Currency!$C$2:$C$6),2)</f>
        <v>26.28</v>
      </c>
      <c r="AD11" s="25">
        <f>ROUND($AB11/SUMIF(Currency!$A$2:$A$6,AD$7,Currency!$C$2:$C$6),2)</f>
        <v>20.87</v>
      </c>
      <c r="AE11" s="25"/>
      <c r="AF11" s="25">
        <v>-2800</v>
      </c>
      <c r="AG11" s="47">
        <v>-32007.164000000001</v>
      </c>
    </row>
    <row r="12" spans="1:33" ht="12.4" customHeight="1" x14ac:dyDescent="0.2">
      <c r="A12" s="39" t="s">
        <v>1200</v>
      </c>
      <c r="B12" s="40"/>
      <c r="C12" s="40"/>
      <c r="D12" s="40"/>
      <c r="E12" s="40"/>
      <c r="F12" s="27">
        <v>15.067190999999999</v>
      </c>
      <c r="G12" s="50">
        <v>5950</v>
      </c>
      <c r="H12" s="50">
        <v>31798.697</v>
      </c>
      <c r="I12" s="50">
        <v>16320</v>
      </c>
      <c r="J12" s="50">
        <v>159846.01300000001</v>
      </c>
      <c r="K12" s="50">
        <v>16650</v>
      </c>
      <c r="L12" s="50">
        <v>145367.541</v>
      </c>
      <c r="M12" s="27">
        <v>18.006976000000002</v>
      </c>
      <c r="N12" s="50">
        <v>5620</v>
      </c>
      <c r="O12" s="50">
        <v>46277.168460000001</v>
      </c>
      <c r="P12" s="50">
        <v>11000</v>
      </c>
      <c r="Q12" s="50">
        <v>119667.36599999999</v>
      </c>
      <c r="R12" s="27"/>
      <c r="S12" s="27"/>
      <c r="T12" s="27"/>
      <c r="U12" s="27"/>
      <c r="V12" s="27"/>
      <c r="W12" s="27"/>
      <c r="X12" s="27">
        <v>5320</v>
      </c>
      <c r="Y12" s="27">
        <v>40178.646999999997</v>
      </c>
      <c r="Z12" s="50">
        <v>-11330</v>
      </c>
      <c r="AA12" s="50">
        <v>-105188.894</v>
      </c>
      <c r="AB12" s="27"/>
      <c r="AC12" s="27"/>
      <c r="AD12" s="27"/>
      <c r="AE12" s="27"/>
      <c r="AF12" s="27">
        <v>-5320</v>
      </c>
      <c r="AG12" s="41">
        <v>-40178.646999999997</v>
      </c>
    </row>
    <row r="13" spans="1:33" ht="12.4" customHeight="1" x14ac:dyDescent="0.2">
      <c r="A13" s="51" t="s">
        <v>1201</v>
      </c>
      <c r="B13" s="52"/>
      <c r="C13" s="52"/>
      <c r="D13" s="52"/>
      <c r="E13" s="52"/>
      <c r="F13" s="31">
        <v>15.067190999999999</v>
      </c>
      <c r="G13" s="53">
        <v>5950</v>
      </c>
      <c r="H13" s="53">
        <v>31798.697</v>
      </c>
      <c r="I13" s="53">
        <v>16320</v>
      </c>
      <c r="J13" s="53">
        <v>159846.01300000001</v>
      </c>
      <c r="K13" s="53">
        <v>16650</v>
      </c>
      <c r="L13" s="53">
        <v>145367.541</v>
      </c>
      <c r="M13" s="31">
        <v>18.006976000000002</v>
      </c>
      <c r="N13" s="53">
        <v>5620</v>
      </c>
      <c r="O13" s="53">
        <v>46277.168460000001</v>
      </c>
      <c r="P13" s="53">
        <v>11000</v>
      </c>
      <c r="Q13" s="53">
        <v>119667.36599999999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5320</v>
      </c>
      <c r="Y13" s="31">
        <v>40178.646999999997</v>
      </c>
      <c r="Z13" s="53">
        <v>-11330</v>
      </c>
      <c r="AA13" s="53">
        <v>-105188.894</v>
      </c>
      <c r="AB13" s="31">
        <v>0</v>
      </c>
      <c r="AC13" s="31">
        <v>0</v>
      </c>
      <c r="AD13" s="31">
        <v>0</v>
      </c>
      <c r="AE13" s="31">
        <v>0</v>
      </c>
      <c r="AF13" s="31">
        <v>-5320</v>
      </c>
      <c r="AG13" s="54">
        <v>-40178.646999999997</v>
      </c>
    </row>
    <row r="14" spans="1:33" ht="12.4" customHeight="1" thickBot="1" x14ac:dyDescent="0.25">
      <c r="A14" s="55"/>
      <c r="B14" s="56"/>
      <c r="C14" s="56"/>
      <c r="D14" s="56"/>
      <c r="E14" s="56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8"/>
    </row>
  </sheetData>
  <pageMargins left="0.7" right="0.7" top="0.75" bottom="0.75" header="0.3" footer="0.3"/>
  <pageSetup paperSize="9" orientation="landscape" horizontalDpi="0" verticalDpi="0" r:id="rId1"/>
  <headerFooter>
    <oddHeader>&amp;C&amp;"Times New Roman,Bold"&amp;14OTHER MATERIAL YTD- NOV-2022</oddHeader>
    <oddFooter>&amp;Cpage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BD9E-740F-4416-9A51-DE79883CC0E9}">
  <dimension ref="A1:AG135"/>
  <sheetViews>
    <sheetView workbookViewId="0">
      <pane xSplit="4" ySplit="7" topLeftCell="AA120" activePane="bottomRight" state="frozen"/>
      <selection pane="topRight" activeCell="E1" sqref="E1"/>
      <selection pane="bottomLeft" activeCell="A8" sqref="A8"/>
      <selection pane="bottomRight" activeCell="AB7" sqref="AB7:AD138"/>
    </sheetView>
  </sheetViews>
  <sheetFormatPr defaultColWidth="8.7109375" defaultRowHeight="11.25" x14ac:dyDescent="0.2"/>
  <cols>
    <col min="1" max="1" width="16.140625" style="26" hidden="1" customWidth="1"/>
    <col min="2" max="2" width="12.7109375" style="26" bestFit="1" customWidth="1"/>
    <col min="3" max="3" width="13.140625" style="26" hidden="1" customWidth="1"/>
    <col min="4" max="4" width="49" style="26" customWidth="1"/>
    <col min="5" max="5" width="8.28515625" style="26" bestFit="1" customWidth="1"/>
    <col min="6" max="6" width="14.85546875" style="26" bestFit="1" customWidth="1"/>
    <col min="7" max="8" width="15.7109375" style="26" bestFit="1" customWidth="1"/>
    <col min="9" max="9" width="14.7109375" style="26" bestFit="1" customWidth="1"/>
    <col min="10" max="10" width="17.7109375" style="26" bestFit="1" customWidth="1"/>
    <col min="11" max="11" width="12.7109375" style="26" bestFit="1" customWidth="1"/>
    <col min="12" max="12" width="14.28515625" style="26" bestFit="1" customWidth="1"/>
    <col min="13" max="13" width="14.140625" style="26" bestFit="1" customWidth="1"/>
    <col min="14" max="14" width="13.42578125" style="26" bestFit="1" customWidth="1"/>
    <col min="15" max="15" width="14.7109375" style="26" bestFit="1" customWidth="1"/>
    <col min="16" max="16" width="9.28515625" style="26" bestFit="1" customWidth="1"/>
    <col min="17" max="17" width="11.7109375" style="26" bestFit="1" customWidth="1"/>
    <col min="18" max="18" width="16.28515625" style="26" bestFit="1" customWidth="1"/>
    <col min="19" max="19" width="19.5703125" style="26" bestFit="1" customWidth="1"/>
    <col min="20" max="20" width="14.28515625" style="26" bestFit="1" customWidth="1"/>
    <col min="21" max="21" width="17.42578125" style="26" bestFit="1" customWidth="1"/>
    <col min="22" max="22" width="18.7109375" style="26" bestFit="1" customWidth="1"/>
    <col min="23" max="23" width="19.42578125" style="26" bestFit="1" customWidth="1"/>
    <col min="24" max="24" width="17.42578125" style="26" bestFit="1" customWidth="1"/>
    <col min="25" max="25" width="20.7109375" style="26" bestFit="1" customWidth="1"/>
    <col min="26" max="26" width="15" style="26" bestFit="1" customWidth="1"/>
    <col min="27" max="27" width="18.28515625" style="26" bestFit="1" customWidth="1"/>
    <col min="28" max="28" width="7.28515625" style="26" bestFit="1" customWidth="1"/>
    <col min="29" max="30" width="8.140625" style="26" bestFit="1" customWidth="1"/>
    <col min="31" max="31" width="20.28515625" style="26" bestFit="1" customWidth="1"/>
    <col min="32" max="32" width="17.7109375" style="26" bestFit="1" customWidth="1"/>
    <col min="33" max="33" width="21" style="26" bestFit="1" customWidth="1"/>
    <col min="34" max="16384" width="8.7109375" style="26"/>
  </cols>
  <sheetData>
    <row r="1" spans="1:33" ht="17.649999999999999" customHeight="1" x14ac:dyDescent="0.2">
      <c r="A1" s="32" t="s">
        <v>1122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3" x14ac:dyDescent="0.2">
      <c r="A2" s="34"/>
    </row>
    <row r="3" spans="1:33" ht="15.4" hidden="1" customHeight="1" x14ac:dyDescent="0.2">
      <c r="A3" s="35" t="s">
        <v>1123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3" hidden="1" x14ac:dyDescent="0.2">
      <c r="A4" s="34"/>
    </row>
    <row r="5" spans="1:33" ht="10.5" hidden="1" customHeight="1" x14ac:dyDescent="0.2">
      <c r="A5" s="36" t="s">
        <v>1122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</row>
    <row r="6" spans="1:33" ht="12" thickBot="1" x14ac:dyDescent="0.25">
      <c r="A6" s="37"/>
    </row>
    <row r="7" spans="1:33" ht="12" customHeight="1" x14ac:dyDescent="0.2">
      <c r="A7" s="38" t="s">
        <v>778</v>
      </c>
      <c r="B7" s="24" t="s">
        <v>1124</v>
      </c>
      <c r="C7" s="24" t="s">
        <v>782</v>
      </c>
      <c r="D7" s="24" t="s">
        <v>1125</v>
      </c>
      <c r="E7" s="24" t="s">
        <v>1126</v>
      </c>
      <c r="F7" s="24" t="s">
        <v>1127</v>
      </c>
      <c r="G7" s="24" t="s">
        <v>1128</v>
      </c>
      <c r="H7" s="24" t="s">
        <v>1129</v>
      </c>
      <c r="I7" s="24" t="s">
        <v>1130</v>
      </c>
      <c r="J7" s="24" t="s">
        <v>1131</v>
      </c>
      <c r="K7" s="24" t="s">
        <v>1132</v>
      </c>
      <c r="L7" s="24" t="s">
        <v>1133</v>
      </c>
      <c r="M7" s="24" t="s">
        <v>1134</v>
      </c>
      <c r="N7" s="24" t="s">
        <v>1135</v>
      </c>
      <c r="O7" s="24" t="s">
        <v>1136</v>
      </c>
      <c r="P7" s="24" t="s">
        <v>1137</v>
      </c>
      <c r="Q7" s="24" t="s">
        <v>1138</v>
      </c>
      <c r="R7" s="24" t="s">
        <v>1139</v>
      </c>
      <c r="S7" s="24" t="s">
        <v>1140</v>
      </c>
      <c r="T7" s="24" t="s">
        <v>1141</v>
      </c>
      <c r="U7" s="24" t="s">
        <v>1142</v>
      </c>
      <c r="V7" s="24" t="s">
        <v>1143</v>
      </c>
      <c r="W7" s="24" t="s">
        <v>1144</v>
      </c>
      <c r="X7" s="24" t="s">
        <v>1145</v>
      </c>
      <c r="Y7" s="24" t="s">
        <v>1146</v>
      </c>
      <c r="Z7" s="24" t="s">
        <v>1147</v>
      </c>
      <c r="AA7" s="24" t="s">
        <v>1148</v>
      </c>
      <c r="AB7" s="24" t="s">
        <v>1324</v>
      </c>
      <c r="AC7" s="24" t="s">
        <v>1325</v>
      </c>
      <c r="AD7" s="24" t="s">
        <v>1326</v>
      </c>
      <c r="AE7" s="24" t="s">
        <v>1150</v>
      </c>
      <c r="AF7" s="24" t="s">
        <v>1151</v>
      </c>
      <c r="AG7" s="59" t="s">
        <v>1152</v>
      </c>
    </row>
    <row r="8" spans="1:33" ht="12" customHeight="1" x14ac:dyDescent="0.2">
      <c r="A8" s="39" t="s">
        <v>799</v>
      </c>
      <c r="B8" s="40"/>
      <c r="C8" s="40"/>
      <c r="D8" s="40"/>
      <c r="E8" s="40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41"/>
    </row>
    <row r="9" spans="1:33" ht="12" customHeight="1" x14ac:dyDescent="0.2">
      <c r="A9" s="42" t="s">
        <v>799</v>
      </c>
      <c r="B9" s="43" t="s">
        <v>803</v>
      </c>
      <c r="C9" s="43" t="s">
        <v>804</v>
      </c>
      <c r="D9" s="43" t="s">
        <v>805</v>
      </c>
      <c r="E9" s="43" t="s">
        <v>809</v>
      </c>
      <c r="F9" s="25">
        <v>0.74569700000000005</v>
      </c>
      <c r="G9" s="44">
        <v>4309.7</v>
      </c>
      <c r="H9" s="44">
        <v>3213.73</v>
      </c>
      <c r="I9" s="45">
        <v>10986.3</v>
      </c>
      <c r="J9" s="44">
        <v>8354.0190000000002</v>
      </c>
      <c r="K9" s="44">
        <v>13796</v>
      </c>
      <c r="L9" s="44">
        <v>10432.065000000001</v>
      </c>
      <c r="M9" s="25">
        <v>0.75712299999999999</v>
      </c>
      <c r="N9" s="44">
        <v>1500</v>
      </c>
      <c r="O9" s="44">
        <v>1135.684213</v>
      </c>
      <c r="P9" s="45">
        <v>10986.3</v>
      </c>
      <c r="Q9" s="44">
        <v>8354.0190000000002</v>
      </c>
      <c r="R9" s="25"/>
      <c r="S9" s="25"/>
      <c r="T9" s="25"/>
      <c r="U9" s="25"/>
      <c r="V9" s="25"/>
      <c r="W9" s="25"/>
      <c r="X9" s="25"/>
      <c r="Y9" s="25"/>
      <c r="Z9" s="46">
        <v>-13796</v>
      </c>
      <c r="AA9" s="44">
        <v>-10432.065000000001</v>
      </c>
      <c r="AB9" s="25">
        <f>IF(Z9=0,0,ROUND(AA9/Z9,6))</f>
        <v>0.756166</v>
      </c>
      <c r="AC9" s="25">
        <f>ROUND($AB9/SUMIF(Currency!$A$2:$A$6,AC$7,Currency!$C$2:$C$6),2)</f>
        <v>1.96</v>
      </c>
      <c r="AD9" s="25">
        <f>ROUND($AB9/SUMIF(Currency!$A$2:$A$6,AD$7,Currency!$C$2:$C$6),2)</f>
        <v>7.21</v>
      </c>
      <c r="AE9" s="25"/>
      <c r="AF9" s="25"/>
      <c r="AG9" s="47"/>
    </row>
    <row r="10" spans="1:33" ht="12" customHeight="1" x14ac:dyDescent="0.2">
      <c r="A10" s="42" t="s">
        <v>799</v>
      </c>
      <c r="B10" s="43" t="s">
        <v>813</v>
      </c>
      <c r="C10" s="43" t="s">
        <v>814</v>
      </c>
      <c r="D10" s="43" t="s">
        <v>815</v>
      </c>
      <c r="E10" s="43" t="s">
        <v>816</v>
      </c>
      <c r="F10" s="25">
        <v>0.21580099999999999</v>
      </c>
      <c r="G10" s="44">
        <v>12000</v>
      </c>
      <c r="H10" s="44">
        <v>2589.6170000000002</v>
      </c>
      <c r="I10" s="25"/>
      <c r="J10" s="25"/>
      <c r="K10" s="44">
        <v>6000</v>
      </c>
      <c r="L10" s="44">
        <v>1294.806</v>
      </c>
      <c r="M10" s="25">
        <v>0.21580199999999999</v>
      </c>
      <c r="N10" s="44">
        <v>6000</v>
      </c>
      <c r="O10" s="44">
        <v>1294.8109999999999</v>
      </c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46">
        <v>-6000</v>
      </c>
      <c r="AA10" s="44">
        <v>-1294.806</v>
      </c>
      <c r="AB10" s="25">
        <f t="shared" ref="AB10:AB73" si="0">IF(Z10=0,0,ROUND(AA10/Z10,6))</f>
        <v>0.21580099999999999</v>
      </c>
      <c r="AC10" s="25">
        <f>ROUND($AB10/SUMIF(Currency!$A$2:$A$6,AC$7,Currency!$C$2:$C$6),2)</f>
        <v>0.56000000000000005</v>
      </c>
      <c r="AD10" s="25">
        <f>ROUND($AB10/SUMIF(Currency!$A$2:$A$6,AD$7,Currency!$C$2:$C$6),2)</f>
        <v>2.06</v>
      </c>
      <c r="AE10" s="25"/>
      <c r="AF10" s="25"/>
      <c r="AG10" s="47"/>
    </row>
    <row r="11" spans="1:33" ht="12" customHeight="1" x14ac:dyDescent="0.2">
      <c r="A11" s="42" t="s">
        <v>799</v>
      </c>
      <c r="B11" s="43" t="s">
        <v>817</v>
      </c>
      <c r="C11" s="43" t="s">
        <v>818</v>
      </c>
      <c r="D11" s="43" t="s">
        <v>819</v>
      </c>
      <c r="E11" s="43" t="s">
        <v>816</v>
      </c>
      <c r="F11" s="25">
        <v>0.178538</v>
      </c>
      <c r="G11" s="44">
        <v>5500</v>
      </c>
      <c r="H11" s="25">
        <v>981.95799999999997</v>
      </c>
      <c r="I11" s="45">
        <v>84762</v>
      </c>
      <c r="J11" s="44">
        <v>15579.39</v>
      </c>
      <c r="K11" s="44">
        <v>82862</v>
      </c>
      <c r="L11" s="44">
        <v>15177.611999999999</v>
      </c>
      <c r="M11" s="25">
        <v>0.18699399999999999</v>
      </c>
      <c r="N11" s="44">
        <v>7400</v>
      </c>
      <c r="O11" s="44">
        <v>1383.7356119999999</v>
      </c>
      <c r="P11" s="45">
        <v>84762</v>
      </c>
      <c r="Q11" s="44">
        <v>15579.39</v>
      </c>
      <c r="R11" s="25"/>
      <c r="S11" s="25"/>
      <c r="T11" s="25"/>
      <c r="U11" s="25"/>
      <c r="V11" s="25"/>
      <c r="W11" s="25"/>
      <c r="X11" s="25"/>
      <c r="Y11" s="25"/>
      <c r="Z11" s="46">
        <v>-82862</v>
      </c>
      <c r="AA11" s="44">
        <v>-15177.611999999999</v>
      </c>
      <c r="AB11" s="25">
        <f t="shared" si="0"/>
        <v>0.183167</v>
      </c>
      <c r="AC11" s="25">
        <f>ROUND($AB11/SUMIF(Currency!$A$2:$A$6,AC$7,Currency!$C$2:$C$6),2)</f>
        <v>0.48</v>
      </c>
      <c r="AD11" s="25">
        <f>ROUND($AB11/SUMIF(Currency!$A$2:$A$6,AD$7,Currency!$C$2:$C$6),2)</f>
        <v>1.75</v>
      </c>
      <c r="AE11" s="25"/>
      <c r="AF11" s="25"/>
      <c r="AG11" s="47"/>
    </row>
    <row r="12" spans="1:33" ht="12" customHeight="1" x14ac:dyDescent="0.2">
      <c r="A12" s="42" t="s">
        <v>799</v>
      </c>
      <c r="B12" s="43" t="s">
        <v>1202</v>
      </c>
      <c r="C12" s="43"/>
      <c r="D12" s="43" t="s">
        <v>1203</v>
      </c>
      <c r="E12" s="43" t="s">
        <v>816</v>
      </c>
      <c r="F12" s="25">
        <v>0.16500000000000001</v>
      </c>
      <c r="G12" s="25"/>
      <c r="H12" s="25">
        <v>0</v>
      </c>
      <c r="I12" s="25"/>
      <c r="J12" s="25"/>
      <c r="K12" s="25"/>
      <c r="L12" s="25"/>
      <c r="M12" s="25">
        <v>0.16500000000000001</v>
      </c>
      <c r="N12" s="25">
        <v>0</v>
      </c>
      <c r="O12" s="25">
        <v>0</v>
      </c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>
        <f t="shared" si="0"/>
        <v>0</v>
      </c>
      <c r="AC12" s="25">
        <f>ROUND($AB12/SUMIF(Currency!$A$2:$A$6,AC$7,Currency!$C$2:$C$6),2)</f>
        <v>0</v>
      </c>
      <c r="AD12" s="25">
        <f>ROUND($AB12/SUMIF(Currency!$A$2:$A$6,AD$7,Currency!$C$2:$C$6),2)</f>
        <v>0</v>
      </c>
      <c r="AE12" s="25"/>
      <c r="AF12" s="25"/>
      <c r="AG12" s="47"/>
    </row>
    <row r="13" spans="1:33" ht="12" customHeight="1" x14ac:dyDescent="0.2">
      <c r="A13" s="42" t="s">
        <v>799</v>
      </c>
      <c r="B13" s="43" t="s">
        <v>820</v>
      </c>
      <c r="C13" s="43"/>
      <c r="D13" s="43" t="s">
        <v>821</v>
      </c>
      <c r="E13" s="43" t="s">
        <v>816</v>
      </c>
      <c r="F13" s="25">
        <v>0.13600000000000001</v>
      </c>
      <c r="G13" s="25"/>
      <c r="H13" s="25">
        <v>0</v>
      </c>
      <c r="I13" s="25"/>
      <c r="J13" s="25"/>
      <c r="K13" s="25"/>
      <c r="L13" s="25"/>
      <c r="M13" s="25">
        <v>0.13600000000000001</v>
      </c>
      <c r="N13" s="25">
        <v>0</v>
      </c>
      <c r="O13" s="25">
        <v>0</v>
      </c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>
        <f t="shared" si="0"/>
        <v>0</v>
      </c>
      <c r="AC13" s="25">
        <f>ROUND($AB13/SUMIF(Currency!$A$2:$A$6,AC$7,Currency!$C$2:$C$6),2)</f>
        <v>0</v>
      </c>
      <c r="AD13" s="25">
        <f>ROUND($AB13/SUMIF(Currency!$A$2:$A$6,AD$7,Currency!$C$2:$C$6),2)</f>
        <v>0</v>
      </c>
      <c r="AE13" s="25"/>
      <c r="AF13" s="25"/>
      <c r="AG13" s="47"/>
    </row>
    <row r="14" spans="1:33" ht="12" customHeight="1" x14ac:dyDescent="0.2">
      <c r="A14" s="42" t="s">
        <v>799</v>
      </c>
      <c r="B14" s="43" t="s">
        <v>827</v>
      </c>
      <c r="C14" s="43"/>
      <c r="D14" s="43" t="s">
        <v>828</v>
      </c>
      <c r="E14" s="43" t="s">
        <v>816</v>
      </c>
      <c r="F14" s="25">
        <v>6.0000999999999999E-2</v>
      </c>
      <c r="G14" s="44">
        <v>2240</v>
      </c>
      <c r="H14" s="25">
        <v>134.40100000000001</v>
      </c>
      <c r="I14" s="45">
        <v>145039</v>
      </c>
      <c r="J14" s="44">
        <v>8228.6039999999994</v>
      </c>
      <c r="K14" s="44">
        <v>119124</v>
      </c>
      <c r="L14" s="44">
        <v>6786.3239999999996</v>
      </c>
      <c r="M14" s="25">
        <v>5.6000000000000001E-2</v>
      </c>
      <c r="N14" s="44">
        <v>28155</v>
      </c>
      <c r="O14" s="44">
        <v>1576.681</v>
      </c>
      <c r="P14" s="45">
        <v>145039</v>
      </c>
      <c r="Q14" s="44">
        <v>8228.6039999999994</v>
      </c>
      <c r="R14" s="25"/>
      <c r="S14" s="25"/>
      <c r="T14" s="25"/>
      <c r="U14" s="25"/>
      <c r="V14" s="25"/>
      <c r="W14" s="25"/>
      <c r="X14" s="25"/>
      <c r="Y14" s="25"/>
      <c r="Z14" s="46">
        <v>-119124</v>
      </c>
      <c r="AA14" s="44">
        <v>-6786.3239999999996</v>
      </c>
      <c r="AB14" s="25">
        <f t="shared" si="0"/>
        <v>5.6968999999999999E-2</v>
      </c>
      <c r="AC14" s="25">
        <f>ROUND($AB14/SUMIF(Currency!$A$2:$A$6,AC$7,Currency!$C$2:$C$6),2)</f>
        <v>0.15</v>
      </c>
      <c r="AD14" s="25">
        <f>ROUND($AB14/SUMIF(Currency!$A$2:$A$6,AD$7,Currency!$C$2:$C$6),2)</f>
        <v>0.54</v>
      </c>
      <c r="AE14" s="25"/>
      <c r="AF14" s="25"/>
      <c r="AG14" s="47"/>
    </row>
    <row r="15" spans="1:33" ht="12" customHeight="1" x14ac:dyDescent="0.2">
      <c r="A15" s="42" t="s">
        <v>799</v>
      </c>
      <c r="B15" s="43" t="s">
        <v>829</v>
      </c>
      <c r="C15" s="43"/>
      <c r="D15" s="43" t="s">
        <v>830</v>
      </c>
      <c r="E15" s="43" t="s">
        <v>831</v>
      </c>
      <c r="F15" s="25">
        <v>3.8948999999999998E-2</v>
      </c>
      <c r="G15" s="44">
        <v>1000</v>
      </c>
      <c r="H15" s="25">
        <v>38.948999999999998</v>
      </c>
      <c r="I15" s="45">
        <v>145557</v>
      </c>
      <c r="J15" s="44">
        <v>7977.0519999999997</v>
      </c>
      <c r="K15" s="44">
        <v>117184</v>
      </c>
      <c r="L15" s="44">
        <v>6371.1729999999998</v>
      </c>
      <c r="M15" s="25">
        <v>5.5999E-2</v>
      </c>
      <c r="N15" s="44">
        <v>29373</v>
      </c>
      <c r="O15" s="44">
        <v>1644.8275599999999</v>
      </c>
      <c r="P15" s="45">
        <v>145557</v>
      </c>
      <c r="Q15" s="44">
        <v>7977.0519999999997</v>
      </c>
      <c r="R15" s="25"/>
      <c r="S15" s="25"/>
      <c r="T15" s="25"/>
      <c r="U15" s="25"/>
      <c r="V15" s="25"/>
      <c r="W15" s="25"/>
      <c r="X15" s="25"/>
      <c r="Y15" s="25"/>
      <c r="Z15" s="46">
        <v>-117184</v>
      </c>
      <c r="AA15" s="44">
        <v>-6371.1729999999998</v>
      </c>
      <c r="AB15" s="25">
        <f t="shared" si="0"/>
        <v>5.4369000000000001E-2</v>
      </c>
      <c r="AC15" s="25">
        <f>ROUND($AB15/SUMIF(Currency!$A$2:$A$6,AC$7,Currency!$C$2:$C$6),2)</f>
        <v>0.14000000000000001</v>
      </c>
      <c r="AD15" s="25">
        <f>ROUND($AB15/SUMIF(Currency!$A$2:$A$6,AD$7,Currency!$C$2:$C$6),2)</f>
        <v>0.52</v>
      </c>
      <c r="AE15" s="25"/>
      <c r="AF15" s="25"/>
      <c r="AG15" s="47"/>
    </row>
    <row r="16" spans="1:33" ht="12" customHeight="1" x14ac:dyDescent="0.2">
      <c r="A16" s="42" t="s">
        <v>799</v>
      </c>
      <c r="B16" s="43" t="s">
        <v>832</v>
      </c>
      <c r="C16" s="43"/>
      <c r="D16" s="43" t="s">
        <v>833</v>
      </c>
      <c r="E16" s="43" t="s">
        <v>831</v>
      </c>
      <c r="F16" s="25">
        <v>5.1907000000000002E-2</v>
      </c>
      <c r="G16" s="44">
        <v>8056</v>
      </c>
      <c r="H16" s="25">
        <v>418.16500000000002</v>
      </c>
      <c r="I16" s="45">
        <v>91665</v>
      </c>
      <c r="J16" s="44">
        <v>6874.875</v>
      </c>
      <c r="K16" s="44">
        <v>50966</v>
      </c>
      <c r="L16" s="44">
        <v>3636.4119999999998</v>
      </c>
      <c r="M16" s="25">
        <v>7.4999999999999997E-2</v>
      </c>
      <c r="N16" s="44">
        <v>48755</v>
      </c>
      <c r="O16" s="44">
        <v>3656.628158</v>
      </c>
      <c r="P16" s="45">
        <v>91665</v>
      </c>
      <c r="Q16" s="44">
        <v>6874.875</v>
      </c>
      <c r="R16" s="25"/>
      <c r="S16" s="25"/>
      <c r="T16" s="25"/>
      <c r="U16" s="25"/>
      <c r="V16" s="25"/>
      <c r="W16" s="25"/>
      <c r="X16" s="25"/>
      <c r="Y16" s="25"/>
      <c r="Z16" s="46">
        <v>-50966</v>
      </c>
      <c r="AA16" s="44">
        <v>-3636.4119999999998</v>
      </c>
      <c r="AB16" s="25">
        <f t="shared" si="0"/>
        <v>7.1349999999999997E-2</v>
      </c>
      <c r="AC16" s="25">
        <f>ROUND($AB16/SUMIF(Currency!$A$2:$A$6,AC$7,Currency!$C$2:$C$6),2)</f>
        <v>0.19</v>
      </c>
      <c r="AD16" s="25">
        <f>ROUND($AB16/SUMIF(Currency!$A$2:$A$6,AD$7,Currency!$C$2:$C$6),2)</f>
        <v>0.68</v>
      </c>
      <c r="AE16" s="25"/>
      <c r="AF16" s="25"/>
      <c r="AG16" s="47"/>
    </row>
    <row r="17" spans="1:33" ht="12" customHeight="1" x14ac:dyDescent="0.2">
      <c r="A17" s="42" t="s">
        <v>799</v>
      </c>
      <c r="B17" s="43" t="s">
        <v>834</v>
      </c>
      <c r="C17" s="43"/>
      <c r="D17" s="43" t="s">
        <v>835</v>
      </c>
      <c r="E17" s="43" t="s">
        <v>816</v>
      </c>
      <c r="F17" s="25">
        <v>8.9832999999999996E-2</v>
      </c>
      <c r="G17" s="44">
        <v>13000</v>
      </c>
      <c r="H17" s="44">
        <v>1167.8330000000001</v>
      </c>
      <c r="I17" s="45">
        <v>86693</v>
      </c>
      <c r="J17" s="44">
        <v>9362.8439999999991</v>
      </c>
      <c r="K17" s="44">
        <v>50970</v>
      </c>
      <c r="L17" s="44">
        <v>5268.5940000000001</v>
      </c>
      <c r="M17" s="25">
        <v>0.108</v>
      </c>
      <c r="N17" s="44">
        <v>48723</v>
      </c>
      <c r="O17" s="44">
        <v>5262.0833620000003</v>
      </c>
      <c r="P17" s="45">
        <v>86693</v>
      </c>
      <c r="Q17" s="44">
        <v>9362.8439999999991</v>
      </c>
      <c r="R17" s="25"/>
      <c r="S17" s="25"/>
      <c r="T17" s="25"/>
      <c r="U17" s="25"/>
      <c r="V17" s="25"/>
      <c r="W17" s="25"/>
      <c r="X17" s="25"/>
      <c r="Y17" s="25"/>
      <c r="Z17" s="46">
        <v>-50970</v>
      </c>
      <c r="AA17" s="44">
        <v>-5268.5940000000001</v>
      </c>
      <c r="AB17" s="25">
        <f t="shared" si="0"/>
        <v>0.103367</v>
      </c>
      <c r="AC17" s="25">
        <f>ROUND($AB17/SUMIF(Currency!$A$2:$A$6,AC$7,Currency!$C$2:$C$6),2)</f>
        <v>0.27</v>
      </c>
      <c r="AD17" s="25">
        <f>ROUND($AB17/SUMIF(Currency!$A$2:$A$6,AD$7,Currency!$C$2:$C$6),2)</f>
        <v>0.98</v>
      </c>
      <c r="AE17" s="25"/>
      <c r="AF17" s="25"/>
      <c r="AG17" s="47"/>
    </row>
    <row r="18" spans="1:33" ht="12" customHeight="1" x14ac:dyDescent="0.2">
      <c r="A18" s="42" t="s">
        <v>799</v>
      </c>
      <c r="B18" s="43" t="s">
        <v>836</v>
      </c>
      <c r="C18" s="43"/>
      <c r="D18" s="43" t="s">
        <v>837</v>
      </c>
      <c r="E18" s="43" t="s">
        <v>816</v>
      </c>
      <c r="F18" s="25">
        <v>9.3861E-2</v>
      </c>
      <c r="G18" s="44">
        <v>14400</v>
      </c>
      <c r="H18" s="44">
        <v>1351.6</v>
      </c>
      <c r="I18" s="45">
        <v>53384</v>
      </c>
      <c r="J18" s="44">
        <v>5018.0959999999995</v>
      </c>
      <c r="K18" s="44">
        <v>30800</v>
      </c>
      <c r="L18" s="44">
        <v>2893.203</v>
      </c>
      <c r="M18" s="25">
        <v>9.4E-2</v>
      </c>
      <c r="N18" s="44">
        <v>36984</v>
      </c>
      <c r="O18" s="44">
        <v>3476.493152</v>
      </c>
      <c r="P18" s="45">
        <v>53384</v>
      </c>
      <c r="Q18" s="44">
        <v>5018.0959999999995</v>
      </c>
      <c r="R18" s="25"/>
      <c r="S18" s="25"/>
      <c r="T18" s="25"/>
      <c r="U18" s="25"/>
      <c r="V18" s="25"/>
      <c r="W18" s="25"/>
      <c r="X18" s="25"/>
      <c r="Y18" s="25"/>
      <c r="Z18" s="46">
        <v>-30800</v>
      </c>
      <c r="AA18" s="44">
        <v>-2893.203</v>
      </c>
      <c r="AB18" s="25">
        <f t="shared" si="0"/>
        <v>9.3935000000000005E-2</v>
      </c>
      <c r="AC18" s="25">
        <f>ROUND($AB18/SUMIF(Currency!$A$2:$A$6,AC$7,Currency!$C$2:$C$6),2)</f>
        <v>0.24</v>
      </c>
      <c r="AD18" s="25">
        <f>ROUND($AB18/SUMIF(Currency!$A$2:$A$6,AD$7,Currency!$C$2:$C$6),2)</f>
        <v>0.9</v>
      </c>
      <c r="AE18" s="25"/>
      <c r="AF18" s="25"/>
      <c r="AG18" s="47"/>
    </row>
    <row r="19" spans="1:33" ht="12" customHeight="1" x14ac:dyDescent="0.2">
      <c r="A19" s="42" t="s">
        <v>799</v>
      </c>
      <c r="B19" s="43" t="s">
        <v>838</v>
      </c>
      <c r="C19" s="43"/>
      <c r="D19" s="43" t="s">
        <v>839</v>
      </c>
      <c r="E19" s="43" t="s">
        <v>831</v>
      </c>
      <c r="F19" s="25">
        <v>6.3843999999999998E-2</v>
      </c>
      <c r="G19" s="44">
        <v>5245</v>
      </c>
      <c r="H19" s="25">
        <v>334.86099999999999</v>
      </c>
      <c r="I19" s="45">
        <v>66650</v>
      </c>
      <c r="J19" s="44">
        <v>4332.25</v>
      </c>
      <c r="K19" s="44">
        <v>30800</v>
      </c>
      <c r="L19" s="44">
        <v>1996.1849999999999</v>
      </c>
      <c r="M19" s="25">
        <v>6.4993999999999996E-2</v>
      </c>
      <c r="N19" s="44">
        <v>41095</v>
      </c>
      <c r="O19" s="44">
        <v>2670.926015</v>
      </c>
      <c r="P19" s="45">
        <v>66650</v>
      </c>
      <c r="Q19" s="44">
        <v>4332.25</v>
      </c>
      <c r="R19" s="25"/>
      <c r="S19" s="25"/>
      <c r="T19" s="25"/>
      <c r="U19" s="25"/>
      <c r="V19" s="25"/>
      <c r="W19" s="25"/>
      <c r="X19" s="25"/>
      <c r="Y19" s="25"/>
      <c r="Z19" s="46">
        <v>-30800</v>
      </c>
      <c r="AA19" s="44">
        <v>-1996.1849999999999</v>
      </c>
      <c r="AB19" s="25">
        <f t="shared" si="0"/>
        <v>6.4810999999999994E-2</v>
      </c>
      <c r="AC19" s="25">
        <f>ROUND($AB19/SUMIF(Currency!$A$2:$A$6,AC$7,Currency!$C$2:$C$6),2)</f>
        <v>0.17</v>
      </c>
      <c r="AD19" s="25">
        <f>ROUND($AB19/SUMIF(Currency!$A$2:$A$6,AD$7,Currency!$C$2:$C$6),2)</f>
        <v>0.62</v>
      </c>
      <c r="AE19" s="25"/>
      <c r="AF19" s="25"/>
      <c r="AG19" s="47"/>
    </row>
    <row r="20" spans="1:33" ht="12" customHeight="1" x14ac:dyDescent="0.2">
      <c r="A20" s="42" t="s">
        <v>799</v>
      </c>
      <c r="B20" s="43" t="s">
        <v>840</v>
      </c>
      <c r="C20" s="43"/>
      <c r="D20" s="43" t="s">
        <v>841</v>
      </c>
      <c r="E20" s="43" t="s">
        <v>831</v>
      </c>
      <c r="F20" s="25">
        <v>3.3000000000000002E-2</v>
      </c>
      <c r="G20" s="44">
        <v>9574</v>
      </c>
      <c r="H20" s="25">
        <v>315.94099999999997</v>
      </c>
      <c r="I20" s="45">
        <v>2850</v>
      </c>
      <c r="J20" s="25">
        <v>94.05</v>
      </c>
      <c r="K20" s="25"/>
      <c r="L20" s="25"/>
      <c r="M20" s="25">
        <v>3.3000000000000002E-2</v>
      </c>
      <c r="N20" s="44">
        <v>12424</v>
      </c>
      <c r="O20" s="25">
        <v>409.99099999999999</v>
      </c>
      <c r="P20" s="45">
        <v>2850</v>
      </c>
      <c r="Q20" s="25">
        <v>94.05</v>
      </c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>
        <f t="shared" si="0"/>
        <v>0</v>
      </c>
      <c r="AC20" s="25">
        <f>ROUND($AB20/SUMIF(Currency!$A$2:$A$6,AC$7,Currency!$C$2:$C$6),2)</f>
        <v>0</v>
      </c>
      <c r="AD20" s="25">
        <f>ROUND($AB20/SUMIF(Currency!$A$2:$A$6,AD$7,Currency!$C$2:$C$6),2)</f>
        <v>0</v>
      </c>
      <c r="AE20" s="25"/>
      <c r="AF20" s="25"/>
      <c r="AG20" s="47"/>
    </row>
    <row r="21" spans="1:33" ht="12" customHeight="1" x14ac:dyDescent="0.2">
      <c r="A21" s="42" t="s">
        <v>799</v>
      </c>
      <c r="B21" s="43" t="s">
        <v>842</v>
      </c>
      <c r="C21" s="43"/>
      <c r="D21" s="43" t="s">
        <v>843</v>
      </c>
      <c r="E21" s="43" t="s">
        <v>816</v>
      </c>
      <c r="F21" s="25">
        <v>6.5000000000000002E-2</v>
      </c>
      <c r="G21" s="44">
        <v>11174</v>
      </c>
      <c r="H21" s="25">
        <v>726.31</v>
      </c>
      <c r="I21" s="45">
        <v>1250</v>
      </c>
      <c r="J21" s="25">
        <v>81.25</v>
      </c>
      <c r="K21" s="25"/>
      <c r="L21" s="25"/>
      <c r="M21" s="25">
        <v>6.5000000000000002E-2</v>
      </c>
      <c r="N21" s="44">
        <v>12424</v>
      </c>
      <c r="O21" s="25">
        <v>807.56</v>
      </c>
      <c r="P21" s="45">
        <v>1250</v>
      </c>
      <c r="Q21" s="25">
        <v>81.25</v>
      </c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>
        <f t="shared" si="0"/>
        <v>0</v>
      </c>
      <c r="AC21" s="25">
        <f>ROUND($AB21/SUMIF(Currency!$A$2:$A$6,AC$7,Currency!$C$2:$C$6),2)</f>
        <v>0</v>
      </c>
      <c r="AD21" s="25">
        <f>ROUND($AB21/SUMIF(Currency!$A$2:$A$6,AD$7,Currency!$C$2:$C$6),2)</f>
        <v>0</v>
      </c>
      <c r="AE21" s="25"/>
      <c r="AF21" s="25"/>
      <c r="AG21" s="47"/>
    </row>
    <row r="22" spans="1:33" ht="12" customHeight="1" x14ac:dyDescent="0.2">
      <c r="A22" s="42" t="s">
        <v>799</v>
      </c>
      <c r="B22" s="43" t="s">
        <v>844</v>
      </c>
      <c r="C22" s="43"/>
      <c r="D22" s="43" t="s">
        <v>845</v>
      </c>
      <c r="E22" s="43" t="s">
        <v>831</v>
      </c>
      <c r="F22" s="25">
        <v>1.4E-2</v>
      </c>
      <c r="G22" s="44">
        <v>15712</v>
      </c>
      <c r="H22" s="25">
        <v>219.96799999999999</v>
      </c>
      <c r="I22" s="48">
        <v>248</v>
      </c>
      <c r="J22" s="25">
        <v>3.472</v>
      </c>
      <c r="K22" s="25"/>
      <c r="L22" s="25"/>
      <c r="M22" s="25">
        <v>1.4E-2</v>
      </c>
      <c r="N22" s="44">
        <v>15960</v>
      </c>
      <c r="O22" s="25">
        <v>223.44</v>
      </c>
      <c r="P22" s="48">
        <v>248</v>
      </c>
      <c r="Q22" s="25">
        <v>3.472</v>
      </c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>
        <f t="shared" si="0"/>
        <v>0</v>
      </c>
      <c r="AC22" s="25">
        <f>ROUND($AB22/SUMIF(Currency!$A$2:$A$6,AC$7,Currency!$C$2:$C$6),2)</f>
        <v>0</v>
      </c>
      <c r="AD22" s="25">
        <f>ROUND($AB22/SUMIF(Currency!$A$2:$A$6,AD$7,Currency!$C$2:$C$6),2)</f>
        <v>0</v>
      </c>
      <c r="AE22" s="25"/>
      <c r="AF22" s="25"/>
      <c r="AG22" s="47"/>
    </row>
    <row r="23" spans="1:33" ht="12" customHeight="1" x14ac:dyDescent="0.2">
      <c r="A23" s="42" t="s">
        <v>799</v>
      </c>
      <c r="B23" s="43" t="s">
        <v>846</v>
      </c>
      <c r="C23" s="43"/>
      <c r="D23" s="43" t="s">
        <v>847</v>
      </c>
      <c r="E23" s="43" t="s">
        <v>816</v>
      </c>
      <c r="F23" s="25">
        <v>3.7999999999999999E-2</v>
      </c>
      <c r="G23" s="44">
        <v>15960</v>
      </c>
      <c r="H23" s="25">
        <v>606.48</v>
      </c>
      <c r="I23" s="25"/>
      <c r="J23" s="25"/>
      <c r="K23" s="25"/>
      <c r="L23" s="25"/>
      <c r="M23" s="25">
        <v>3.7999999999999999E-2</v>
      </c>
      <c r="N23" s="44">
        <v>15960</v>
      </c>
      <c r="O23" s="25">
        <v>606.48</v>
      </c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>
        <f t="shared" si="0"/>
        <v>0</v>
      </c>
      <c r="AC23" s="25">
        <f>ROUND($AB23/SUMIF(Currency!$A$2:$A$6,AC$7,Currency!$C$2:$C$6),2)</f>
        <v>0</v>
      </c>
      <c r="AD23" s="25">
        <f>ROUND($AB23/SUMIF(Currency!$A$2:$A$6,AD$7,Currency!$C$2:$C$6),2)</f>
        <v>0</v>
      </c>
      <c r="AE23" s="25"/>
      <c r="AF23" s="25"/>
      <c r="AG23" s="47"/>
    </row>
    <row r="24" spans="1:33" ht="12" customHeight="1" x14ac:dyDescent="0.2">
      <c r="A24" s="42" t="s">
        <v>799</v>
      </c>
      <c r="B24" s="43" t="s">
        <v>848</v>
      </c>
      <c r="C24" s="43"/>
      <c r="D24" s="43" t="s">
        <v>849</v>
      </c>
      <c r="E24" s="43" t="s">
        <v>831</v>
      </c>
      <c r="F24" s="25">
        <v>5.3999999999999999E-2</v>
      </c>
      <c r="G24" s="44">
        <v>4000</v>
      </c>
      <c r="H24" s="25">
        <v>216</v>
      </c>
      <c r="I24" s="25"/>
      <c r="J24" s="25"/>
      <c r="K24" s="25"/>
      <c r="L24" s="25"/>
      <c r="M24" s="25">
        <v>5.3999999999999999E-2</v>
      </c>
      <c r="N24" s="44">
        <v>4000</v>
      </c>
      <c r="O24" s="25">
        <v>216</v>
      </c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>
        <f t="shared" si="0"/>
        <v>0</v>
      </c>
      <c r="AC24" s="25">
        <f>ROUND($AB24/SUMIF(Currency!$A$2:$A$6,AC$7,Currency!$C$2:$C$6),2)</f>
        <v>0</v>
      </c>
      <c r="AD24" s="25">
        <f>ROUND($AB24/SUMIF(Currency!$A$2:$A$6,AD$7,Currency!$C$2:$C$6),2)</f>
        <v>0</v>
      </c>
      <c r="AE24" s="25"/>
      <c r="AF24" s="25"/>
      <c r="AG24" s="47"/>
    </row>
    <row r="25" spans="1:33" ht="12" customHeight="1" x14ac:dyDescent="0.2">
      <c r="A25" s="42" t="s">
        <v>799</v>
      </c>
      <c r="B25" s="43" t="s">
        <v>850</v>
      </c>
      <c r="C25" s="43"/>
      <c r="D25" s="43" t="s">
        <v>851</v>
      </c>
      <c r="E25" s="43" t="s">
        <v>816</v>
      </c>
      <c r="F25" s="25">
        <v>0.09</v>
      </c>
      <c r="G25" s="44">
        <v>7148</v>
      </c>
      <c r="H25" s="25">
        <v>643.32000000000005</v>
      </c>
      <c r="I25" s="25"/>
      <c r="J25" s="25"/>
      <c r="K25" s="25"/>
      <c r="L25" s="25"/>
      <c r="M25" s="25">
        <v>0.09</v>
      </c>
      <c r="N25" s="44">
        <v>7148</v>
      </c>
      <c r="O25" s="25">
        <v>643.32000000000005</v>
      </c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>
        <f t="shared" si="0"/>
        <v>0</v>
      </c>
      <c r="AC25" s="25">
        <f>ROUND($AB25/SUMIF(Currency!$A$2:$A$6,AC$7,Currency!$C$2:$C$6),2)</f>
        <v>0</v>
      </c>
      <c r="AD25" s="25">
        <f>ROUND($AB25/SUMIF(Currency!$A$2:$A$6,AD$7,Currency!$C$2:$C$6),2)</f>
        <v>0</v>
      </c>
      <c r="AE25" s="25"/>
      <c r="AF25" s="25"/>
      <c r="AG25" s="47"/>
    </row>
    <row r="26" spans="1:33" ht="12" customHeight="1" x14ac:dyDescent="0.2">
      <c r="A26" s="42" t="s">
        <v>799</v>
      </c>
      <c r="B26" s="43" t="s">
        <v>852</v>
      </c>
      <c r="C26" s="43"/>
      <c r="D26" s="43" t="s">
        <v>853</v>
      </c>
      <c r="E26" s="43" t="s">
        <v>831</v>
      </c>
      <c r="F26" s="25">
        <v>5.3999999999999999E-2</v>
      </c>
      <c r="G26" s="25">
        <v>562</v>
      </c>
      <c r="H26" s="25">
        <v>30.347999999999999</v>
      </c>
      <c r="I26" s="25"/>
      <c r="J26" s="25"/>
      <c r="K26" s="25"/>
      <c r="L26" s="25"/>
      <c r="M26" s="25">
        <v>5.3999999999999999E-2</v>
      </c>
      <c r="N26" s="25">
        <v>562</v>
      </c>
      <c r="O26" s="25">
        <v>30.347999999999999</v>
      </c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>
        <f t="shared" si="0"/>
        <v>0</v>
      </c>
      <c r="AC26" s="25">
        <f>ROUND($AB26/SUMIF(Currency!$A$2:$A$6,AC$7,Currency!$C$2:$C$6),2)</f>
        <v>0</v>
      </c>
      <c r="AD26" s="25">
        <f>ROUND($AB26/SUMIF(Currency!$A$2:$A$6,AD$7,Currency!$C$2:$C$6),2)</f>
        <v>0</v>
      </c>
      <c r="AE26" s="25"/>
      <c r="AF26" s="25"/>
      <c r="AG26" s="47"/>
    </row>
    <row r="27" spans="1:33" ht="12" customHeight="1" x14ac:dyDescent="0.2">
      <c r="A27" s="42" t="s">
        <v>799</v>
      </c>
      <c r="B27" s="43" t="s">
        <v>854</v>
      </c>
      <c r="C27" s="43"/>
      <c r="D27" s="43" t="s">
        <v>855</v>
      </c>
      <c r="E27" s="43" t="s">
        <v>816</v>
      </c>
      <c r="F27" s="25">
        <v>9.8000000000000004E-2</v>
      </c>
      <c r="G27" s="44">
        <v>1129</v>
      </c>
      <c r="H27" s="25">
        <v>110.642</v>
      </c>
      <c r="I27" s="25"/>
      <c r="J27" s="25"/>
      <c r="K27" s="25"/>
      <c r="L27" s="25"/>
      <c r="M27" s="25">
        <v>9.8000000000000004E-2</v>
      </c>
      <c r="N27" s="44">
        <v>1129</v>
      </c>
      <c r="O27" s="25">
        <v>110.642</v>
      </c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>
        <f t="shared" si="0"/>
        <v>0</v>
      </c>
      <c r="AC27" s="25">
        <f>ROUND($AB27/SUMIF(Currency!$A$2:$A$6,AC$7,Currency!$C$2:$C$6),2)</f>
        <v>0</v>
      </c>
      <c r="AD27" s="25">
        <f>ROUND($AB27/SUMIF(Currency!$A$2:$A$6,AD$7,Currency!$C$2:$C$6),2)</f>
        <v>0</v>
      </c>
      <c r="AE27" s="25"/>
      <c r="AF27" s="25"/>
      <c r="AG27" s="47"/>
    </row>
    <row r="28" spans="1:33" ht="12" customHeight="1" x14ac:dyDescent="0.2">
      <c r="A28" s="42" t="s">
        <v>799</v>
      </c>
      <c r="B28" s="43" t="s">
        <v>856</v>
      </c>
      <c r="C28" s="43"/>
      <c r="D28" s="43" t="s">
        <v>857</v>
      </c>
      <c r="E28" s="43" t="s">
        <v>816</v>
      </c>
      <c r="F28" s="25">
        <v>7.8E-2</v>
      </c>
      <c r="G28" s="44">
        <v>1192</v>
      </c>
      <c r="H28" s="25">
        <v>92.975999999999999</v>
      </c>
      <c r="I28" s="25"/>
      <c r="J28" s="25"/>
      <c r="K28" s="25"/>
      <c r="L28" s="25"/>
      <c r="M28" s="25">
        <v>7.8E-2</v>
      </c>
      <c r="N28" s="44">
        <v>1192</v>
      </c>
      <c r="O28" s="25">
        <v>92.975999999999999</v>
      </c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>
        <f t="shared" si="0"/>
        <v>0</v>
      </c>
      <c r="AC28" s="25">
        <f>ROUND($AB28/SUMIF(Currency!$A$2:$A$6,AC$7,Currency!$C$2:$C$6),2)</f>
        <v>0</v>
      </c>
      <c r="AD28" s="25">
        <f>ROUND($AB28/SUMIF(Currency!$A$2:$A$6,AD$7,Currency!$C$2:$C$6),2)</f>
        <v>0</v>
      </c>
      <c r="AE28" s="25"/>
      <c r="AF28" s="25"/>
      <c r="AG28" s="47"/>
    </row>
    <row r="29" spans="1:33" ht="12" customHeight="1" x14ac:dyDescent="0.2">
      <c r="A29" s="42" t="s">
        <v>799</v>
      </c>
      <c r="B29" s="43" t="s">
        <v>858</v>
      </c>
      <c r="C29" s="43"/>
      <c r="D29" s="43" t="s">
        <v>859</v>
      </c>
      <c r="E29" s="43" t="s">
        <v>831</v>
      </c>
      <c r="F29" s="25">
        <v>9.1999999999999998E-2</v>
      </c>
      <c r="G29" s="44">
        <v>1192</v>
      </c>
      <c r="H29" s="25">
        <v>109.664</v>
      </c>
      <c r="I29" s="25"/>
      <c r="J29" s="25"/>
      <c r="K29" s="25"/>
      <c r="L29" s="25"/>
      <c r="M29" s="25">
        <v>9.1999999999999998E-2</v>
      </c>
      <c r="N29" s="44">
        <v>1192</v>
      </c>
      <c r="O29" s="25">
        <v>109.664</v>
      </c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>
        <f t="shared" si="0"/>
        <v>0</v>
      </c>
      <c r="AC29" s="25">
        <f>ROUND($AB29/SUMIF(Currency!$A$2:$A$6,AC$7,Currency!$C$2:$C$6),2)</f>
        <v>0</v>
      </c>
      <c r="AD29" s="25">
        <f>ROUND($AB29/SUMIF(Currency!$A$2:$A$6,AD$7,Currency!$C$2:$C$6),2)</f>
        <v>0</v>
      </c>
      <c r="AE29" s="25"/>
      <c r="AF29" s="25"/>
      <c r="AG29" s="47"/>
    </row>
    <row r="30" spans="1:33" ht="12" customHeight="1" x14ac:dyDescent="0.2">
      <c r="A30" s="42" t="s">
        <v>799</v>
      </c>
      <c r="B30" s="43" t="s">
        <v>860</v>
      </c>
      <c r="C30" s="43"/>
      <c r="D30" s="43" t="s">
        <v>861</v>
      </c>
      <c r="E30" s="43" t="s">
        <v>816</v>
      </c>
      <c r="F30" s="25">
        <v>0.128</v>
      </c>
      <c r="G30" s="25">
        <v>713</v>
      </c>
      <c r="H30" s="25">
        <v>91.263999999999996</v>
      </c>
      <c r="I30" s="25"/>
      <c r="J30" s="25"/>
      <c r="K30" s="25"/>
      <c r="L30" s="25"/>
      <c r="M30" s="25">
        <v>0.128</v>
      </c>
      <c r="N30" s="25">
        <v>713</v>
      </c>
      <c r="O30" s="25">
        <v>91.263999999999996</v>
      </c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>
        <f t="shared" si="0"/>
        <v>0</v>
      </c>
      <c r="AC30" s="25">
        <f>ROUND($AB30/SUMIF(Currency!$A$2:$A$6,AC$7,Currency!$C$2:$C$6),2)</f>
        <v>0</v>
      </c>
      <c r="AD30" s="25">
        <f>ROUND($AB30/SUMIF(Currency!$A$2:$A$6,AD$7,Currency!$C$2:$C$6),2)</f>
        <v>0</v>
      </c>
      <c r="AE30" s="25"/>
      <c r="AF30" s="25"/>
      <c r="AG30" s="47"/>
    </row>
    <row r="31" spans="1:33" ht="12" customHeight="1" x14ac:dyDescent="0.2">
      <c r="A31" s="42" t="s">
        <v>799</v>
      </c>
      <c r="B31" s="43" t="s">
        <v>862</v>
      </c>
      <c r="C31" s="43"/>
      <c r="D31" s="43" t="s">
        <v>863</v>
      </c>
      <c r="E31" s="43" t="s">
        <v>831</v>
      </c>
      <c r="F31" s="25">
        <v>0.14599999999999999</v>
      </c>
      <c r="G31" s="25">
        <v>650</v>
      </c>
      <c r="H31" s="25">
        <v>94.9</v>
      </c>
      <c r="I31" s="25"/>
      <c r="J31" s="25"/>
      <c r="K31" s="25"/>
      <c r="L31" s="25"/>
      <c r="M31" s="25">
        <v>0.14599999999999999</v>
      </c>
      <c r="N31" s="25">
        <v>650</v>
      </c>
      <c r="O31" s="25">
        <v>94.9</v>
      </c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>
        <f t="shared" si="0"/>
        <v>0</v>
      </c>
      <c r="AC31" s="25">
        <f>ROUND($AB31/SUMIF(Currency!$A$2:$A$6,AC$7,Currency!$C$2:$C$6),2)</f>
        <v>0</v>
      </c>
      <c r="AD31" s="25">
        <f>ROUND($AB31/SUMIF(Currency!$A$2:$A$6,AD$7,Currency!$C$2:$C$6),2)</f>
        <v>0</v>
      </c>
      <c r="AE31" s="25"/>
      <c r="AF31" s="25"/>
      <c r="AG31" s="47"/>
    </row>
    <row r="32" spans="1:33" ht="12" customHeight="1" x14ac:dyDescent="0.2">
      <c r="A32" s="42" t="s">
        <v>799</v>
      </c>
      <c r="B32" s="43" t="s">
        <v>872</v>
      </c>
      <c r="C32" s="43"/>
      <c r="D32" s="43" t="s">
        <v>873</v>
      </c>
      <c r="E32" s="43" t="s">
        <v>816</v>
      </c>
      <c r="F32" s="25"/>
      <c r="G32" s="25"/>
      <c r="H32" s="25">
        <v>0</v>
      </c>
      <c r="I32" s="45">
        <v>20758</v>
      </c>
      <c r="J32" s="44">
        <v>1411.5440000000001</v>
      </c>
      <c r="K32" s="25"/>
      <c r="L32" s="25"/>
      <c r="M32" s="25">
        <v>6.8000000000000005E-2</v>
      </c>
      <c r="N32" s="45">
        <v>20758</v>
      </c>
      <c r="O32" s="44">
        <v>1411.5440000000001</v>
      </c>
      <c r="P32" s="45">
        <v>20758</v>
      </c>
      <c r="Q32" s="44">
        <v>1411.5440000000001</v>
      </c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>
        <f t="shared" si="0"/>
        <v>0</v>
      </c>
      <c r="AC32" s="25">
        <f>ROUND($AB32/SUMIF(Currency!$A$2:$A$6,AC$7,Currency!$C$2:$C$6),2)</f>
        <v>0</v>
      </c>
      <c r="AD32" s="25">
        <f>ROUND($AB32/SUMIF(Currency!$A$2:$A$6,AD$7,Currency!$C$2:$C$6),2)</f>
        <v>0</v>
      </c>
      <c r="AE32" s="25"/>
      <c r="AF32" s="25"/>
      <c r="AG32" s="47"/>
    </row>
    <row r="33" spans="1:33" ht="12" customHeight="1" x14ac:dyDescent="0.2">
      <c r="A33" s="42" t="s">
        <v>799</v>
      </c>
      <c r="B33" s="43" t="s">
        <v>874</v>
      </c>
      <c r="C33" s="43"/>
      <c r="D33" s="43" t="s">
        <v>875</v>
      </c>
      <c r="E33" s="43" t="s">
        <v>816</v>
      </c>
      <c r="F33" s="25"/>
      <c r="G33" s="25"/>
      <c r="H33" s="25">
        <v>0</v>
      </c>
      <c r="I33" s="45">
        <v>12800</v>
      </c>
      <c r="J33" s="25">
        <v>691.2</v>
      </c>
      <c r="K33" s="25"/>
      <c r="L33" s="25"/>
      <c r="M33" s="25">
        <v>5.3999999999999999E-2</v>
      </c>
      <c r="N33" s="45">
        <v>12800</v>
      </c>
      <c r="O33" s="25">
        <v>691.2</v>
      </c>
      <c r="P33" s="45">
        <v>12800</v>
      </c>
      <c r="Q33" s="25">
        <v>691.2</v>
      </c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>
        <f t="shared" si="0"/>
        <v>0</v>
      </c>
      <c r="AC33" s="25">
        <f>ROUND($AB33/SUMIF(Currency!$A$2:$A$6,AC$7,Currency!$C$2:$C$6),2)</f>
        <v>0</v>
      </c>
      <c r="AD33" s="25">
        <f>ROUND($AB33/SUMIF(Currency!$A$2:$A$6,AD$7,Currency!$C$2:$C$6),2)</f>
        <v>0</v>
      </c>
      <c r="AE33" s="25"/>
      <c r="AF33" s="25"/>
      <c r="AG33" s="47"/>
    </row>
    <row r="34" spans="1:33" ht="12" customHeight="1" x14ac:dyDescent="0.2">
      <c r="A34" s="42" t="s">
        <v>799</v>
      </c>
      <c r="B34" s="43" t="s">
        <v>876</v>
      </c>
      <c r="C34" s="43"/>
      <c r="D34" s="43" t="s">
        <v>877</v>
      </c>
      <c r="E34" s="43" t="s">
        <v>816</v>
      </c>
      <c r="F34" s="25"/>
      <c r="G34" s="25"/>
      <c r="H34" s="25">
        <v>0</v>
      </c>
      <c r="I34" s="45">
        <v>30000</v>
      </c>
      <c r="J34" s="44">
        <v>20646.491000000002</v>
      </c>
      <c r="K34" s="44">
        <v>19850</v>
      </c>
      <c r="L34" s="44">
        <v>13660.349</v>
      </c>
      <c r="M34" s="25">
        <v>0.68828999999999996</v>
      </c>
      <c r="N34" s="44">
        <v>10150</v>
      </c>
      <c r="O34" s="44">
        <v>6986.1424999999999</v>
      </c>
      <c r="P34" s="45">
        <v>30000</v>
      </c>
      <c r="Q34" s="44">
        <v>20646.491000000002</v>
      </c>
      <c r="R34" s="25"/>
      <c r="S34" s="25"/>
      <c r="T34" s="25"/>
      <c r="U34" s="25"/>
      <c r="V34" s="25"/>
      <c r="W34" s="25"/>
      <c r="X34" s="25"/>
      <c r="Y34" s="25"/>
      <c r="Z34" s="46">
        <v>-19850</v>
      </c>
      <c r="AA34" s="44">
        <v>-13660.349</v>
      </c>
      <c r="AB34" s="25">
        <f t="shared" si="0"/>
        <v>0.68817899999999999</v>
      </c>
      <c r="AC34" s="25">
        <f>ROUND($AB34/SUMIF(Currency!$A$2:$A$6,AC$7,Currency!$C$2:$C$6),2)</f>
        <v>1.79</v>
      </c>
      <c r="AD34" s="25">
        <f>ROUND($AB34/SUMIF(Currency!$A$2:$A$6,AD$7,Currency!$C$2:$C$6),2)</f>
        <v>6.56</v>
      </c>
      <c r="AE34" s="25"/>
      <c r="AF34" s="25"/>
      <c r="AG34" s="47"/>
    </row>
    <row r="35" spans="1:33" ht="12" customHeight="1" x14ac:dyDescent="0.2">
      <c r="A35" s="42" t="s">
        <v>799</v>
      </c>
      <c r="B35" s="43" t="s">
        <v>891</v>
      </c>
      <c r="C35" s="43" t="s">
        <v>892</v>
      </c>
      <c r="D35" s="43" t="s">
        <v>893</v>
      </c>
      <c r="E35" s="43" t="s">
        <v>816</v>
      </c>
      <c r="F35" s="25">
        <v>0.36</v>
      </c>
      <c r="G35" s="44">
        <v>3000</v>
      </c>
      <c r="H35" s="44">
        <v>1080</v>
      </c>
      <c r="I35" s="25"/>
      <c r="J35" s="25"/>
      <c r="K35" s="44">
        <v>1800</v>
      </c>
      <c r="L35" s="25">
        <v>648</v>
      </c>
      <c r="M35" s="25">
        <v>0.36</v>
      </c>
      <c r="N35" s="44">
        <v>1200</v>
      </c>
      <c r="O35" s="25">
        <v>432</v>
      </c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46">
        <v>-1800</v>
      </c>
      <c r="AA35" s="25">
        <v>-648</v>
      </c>
      <c r="AB35" s="25">
        <f t="shared" si="0"/>
        <v>0.36</v>
      </c>
      <c r="AC35" s="25">
        <f>ROUND($AB35/SUMIF(Currency!$A$2:$A$6,AC$7,Currency!$C$2:$C$6),2)</f>
        <v>0.94</v>
      </c>
      <c r="AD35" s="25">
        <f>ROUND($AB35/SUMIF(Currency!$A$2:$A$6,AD$7,Currency!$C$2:$C$6),2)</f>
        <v>3.43</v>
      </c>
      <c r="AE35" s="25"/>
      <c r="AF35" s="25"/>
      <c r="AG35" s="47"/>
    </row>
    <row r="36" spans="1:33" ht="12" customHeight="1" x14ac:dyDescent="0.2">
      <c r="A36" s="42" t="s">
        <v>799</v>
      </c>
      <c r="B36" s="43" t="s">
        <v>894</v>
      </c>
      <c r="C36" s="43" t="s">
        <v>895</v>
      </c>
      <c r="D36" s="43" t="s">
        <v>896</v>
      </c>
      <c r="E36" s="43" t="s">
        <v>816</v>
      </c>
      <c r="F36" s="25">
        <v>0.35176299999999999</v>
      </c>
      <c r="G36" s="44">
        <v>3600</v>
      </c>
      <c r="H36" s="44">
        <v>1266.346</v>
      </c>
      <c r="I36" s="44">
        <v>28985</v>
      </c>
      <c r="J36" s="44">
        <v>10809.522999999999</v>
      </c>
      <c r="K36" s="44">
        <v>29585</v>
      </c>
      <c r="L36" s="44">
        <v>10956.867</v>
      </c>
      <c r="M36" s="25">
        <v>0.373</v>
      </c>
      <c r="N36" s="44">
        <v>3000</v>
      </c>
      <c r="O36" s="44">
        <v>1119.0027789999999</v>
      </c>
      <c r="P36" s="45">
        <v>28385</v>
      </c>
      <c r="Q36" s="44">
        <v>10587.605</v>
      </c>
      <c r="R36" s="25"/>
      <c r="S36" s="25"/>
      <c r="T36" s="48">
        <v>600</v>
      </c>
      <c r="U36" s="25">
        <v>221.91800000000001</v>
      </c>
      <c r="V36" s="25"/>
      <c r="W36" s="25"/>
      <c r="X36" s="25"/>
      <c r="Y36" s="25"/>
      <c r="Z36" s="46">
        <v>-29585</v>
      </c>
      <c r="AA36" s="44">
        <v>-10956.867</v>
      </c>
      <c r="AB36" s="25">
        <f t="shared" si="0"/>
        <v>0.37035200000000001</v>
      </c>
      <c r="AC36" s="25">
        <f>ROUND($AB36/SUMIF(Currency!$A$2:$A$6,AC$7,Currency!$C$2:$C$6),2)</f>
        <v>0.96</v>
      </c>
      <c r="AD36" s="25">
        <f>ROUND($AB36/SUMIF(Currency!$A$2:$A$6,AD$7,Currency!$C$2:$C$6),2)</f>
        <v>3.53</v>
      </c>
      <c r="AE36" s="25"/>
      <c r="AF36" s="25"/>
      <c r="AG36" s="47"/>
    </row>
    <row r="37" spans="1:33" ht="12" customHeight="1" x14ac:dyDescent="0.2">
      <c r="A37" s="42" t="s">
        <v>799</v>
      </c>
      <c r="B37" s="43" t="s">
        <v>95</v>
      </c>
      <c r="C37" s="43" t="s">
        <v>897</v>
      </c>
      <c r="D37" s="43" t="s">
        <v>1204</v>
      </c>
      <c r="E37" s="43" t="s">
        <v>816</v>
      </c>
      <c r="F37" s="25">
        <v>0.29151199999999999</v>
      </c>
      <c r="G37" s="44">
        <v>15352</v>
      </c>
      <c r="H37" s="44">
        <v>4475.2849999999999</v>
      </c>
      <c r="I37" s="44">
        <v>344359</v>
      </c>
      <c r="J37" s="44">
        <v>100595.32399999999</v>
      </c>
      <c r="K37" s="44">
        <v>348401</v>
      </c>
      <c r="L37" s="44">
        <v>101795.382</v>
      </c>
      <c r="M37" s="25">
        <v>0.28945100000000001</v>
      </c>
      <c r="N37" s="44">
        <v>11310</v>
      </c>
      <c r="O37" s="44">
        <v>3275.2270010000002</v>
      </c>
      <c r="P37" s="45">
        <v>342939</v>
      </c>
      <c r="Q37" s="44">
        <v>100195.59699999999</v>
      </c>
      <c r="R37" s="25"/>
      <c r="S37" s="25"/>
      <c r="T37" s="48">
        <v>1420</v>
      </c>
      <c r="U37" s="25">
        <v>399.72699999999998</v>
      </c>
      <c r="V37" s="25"/>
      <c r="W37" s="25"/>
      <c r="X37" s="25"/>
      <c r="Y37" s="25"/>
      <c r="Z37" s="46">
        <v>-348401</v>
      </c>
      <c r="AA37" s="44">
        <v>-101795.382</v>
      </c>
      <c r="AB37" s="25">
        <f t="shared" si="0"/>
        <v>0.29217900000000002</v>
      </c>
      <c r="AC37" s="25">
        <f>ROUND($AB37/SUMIF(Currency!$A$2:$A$6,AC$7,Currency!$C$2:$C$6),2)</f>
        <v>0.76</v>
      </c>
      <c r="AD37" s="25">
        <f>ROUND($AB37/SUMIF(Currency!$A$2:$A$6,AD$7,Currency!$C$2:$C$6),2)</f>
        <v>2.78</v>
      </c>
      <c r="AE37" s="25"/>
      <c r="AF37" s="25"/>
      <c r="AG37" s="47"/>
    </row>
    <row r="38" spans="1:33" ht="12" customHeight="1" x14ac:dyDescent="0.2">
      <c r="A38" s="42" t="s">
        <v>799</v>
      </c>
      <c r="B38" s="43" t="s">
        <v>1205</v>
      </c>
      <c r="C38" s="43" t="s">
        <v>1206</v>
      </c>
      <c r="D38" s="43" t="s">
        <v>1207</v>
      </c>
      <c r="E38" s="43" t="s">
        <v>816</v>
      </c>
      <c r="F38" s="25">
        <v>0.22220500000000001</v>
      </c>
      <c r="G38" s="25"/>
      <c r="H38" s="25">
        <v>0</v>
      </c>
      <c r="I38" s="25"/>
      <c r="J38" s="25"/>
      <c r="K38" s="25"/>
      <c r="L38" s="25"/>
      <c r="M38" s="25">
        <v>0.22220500000000001</v>
      </c>
      <c r="N38" s="25">
        <v>0</v>
      </c>
      <c r="O38" s="25">
        <v>0</v>
      </c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>
        <f t="shared" si="0"/>
        <v>0</v>
      </c>
      <c r="AC38" s="25">
        <f>ROUND($AB38/SUMIF(Currency!$A$2:$A$6,AC$7,Currency!$C$2:$C$6),2)</f>
        <v>0</v>
      </c>
      <c r="AD38" s="25">
        <f>ROUND($AB38/SUMIF(Currency!$A$2:$A$6,AD$7,Currency!$C$2:$C$6),2)</f>
        <v>0</v>
      </c>
      <c r="AE38" s="25"/>
      <c r="AF38" s="25"/>
      <c r="AG38" s="47"/>
    </row>
    <row r="39" spans="1:33" ht="12" customHeight="1" x14ac:dyDescent="0.2">
      <c r="A39" s="42" t="s">
        <v>799</v>
      </c>
      <c r="B39" s="43" t="s">
        <v>1208</v>
      </c>
      <c r="C39" s="43" t="s">
        <v>1209</v>
      </c>
      <c r="D39" s="43" t="s">
        <v>1210</v>
      </c>
      <c r="E39" s="43" t="s">
        <v>816</v>
      </c>
      <c r="F39" s="25">
        <v>0.281277</v>
      </c>
      <c r="G39" s="25"/>
      <c r="H39" s="25">
        <v>0</v>
      </c>
      <c r="I39" s="25"/>
      <c r="J39" s="25"/>
      <c r="K39" s="25"/>
      <c r="L39" s="25"/>
      <c r="M39" s="25">
        <v>0.281277</v>
      </c>
      <c r="N39" s="25">
        <v>0</v>
      </c>
      <c r="O39" s="25">
        <v>0</v>
      </c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>
        <f t="shared" si="0"/>
        <v>0</v>
      </c>
      <c r="AC39" s="25">
        <f>ROUND($AB39/SUMIF(Currency!$A$2:$A$6,AC$7,Currency!$C$2:$C$6),2)</f>
        <v>0</v>
      </c>
      <c r="AD39" s="25">
        <f>ROUND($AB39/SUMIF(Currency!$A$2:$A$6,AD$7,Currency!$C$2:$C$6),2)</f>
        <v>0</v>
      </c>
      <c r="AE39" s="25"/>
      <c r="AF39" s="25"/>
      <c r="AG39" s="47"/>
    </row>
    <row r="40" spans="1:33" ht="12" customHeight="1" x14ac:dyDescent="0.2">
      <c r="A40" s="42" t="s">
        <v>799</v>
      </c>
      <c r="B40" s="43" t="s">
        <v>1211</v>
      </c>
      <c r="C40" s="43" t="s">
        <v>1212</v>
      </c>
      <c r="D40" s="43" t="s">
        <v>1213</v>
      </c>
      <c r="E40" s="43" t="s">
        <v>816</v>
      </c>
      <c r="F40" s="25">
        <v>0.34499999999999997</v>
      </c>
      <c r="G40" s="25"/>
      <c r="H40" s="25">
        <v>0</v>
      </c>
      <c r="I40" s="25"/>
      <c r="J40" s="25"/>
      <c r="K40" s="25"/>
      <c r="L40" s="25"/>
      <c r="M40" s="25">
        <v>0.34499999999999997</v>
      </c>
      <c r="N40" s="25">
        <v>0</v>
      </c>
      <c r="O40" s="25">
        <v>0</v>
      </c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>
        <f t="shared" si="0"/>
        <v>0</v>
      </c>
      <c r="AC40" s="25">
        <f>ROUND($AB40/SUMIF(Currency!$A$2:$A$6,AC$7,Currency!$C$2:$C$6),2)</f>
        <v>0</v>
      </c>
      <c r="AD40" s="25">
        <f>ROUND($AB40/SUMIF(Currency!$A$2:$A$6,AD$7,Currency!$C$2:$C$6),2)</f>
        <v>0</v>
      </c>
      <c r="AE40" s="25"/>
      <c r="AF40" s="25"/>
      <c r="AG40" s="47"/>
    </row>
    <row r="41" spans="1:33" ht="12" customHeight="1" x14ac:dyDescent="0.2">
      <c r="A41" s="42" t="s">
        <v>799</v>
      </c>
      <c r="B41" s="43" t="s">
        <v>1214</v>
      </c>
      <c r="C41" s="43" t="s">
        <v>1215</v>
      </c>
      <c r="D41" s="43" t="s">
        <v>1216</v>
      </c>
      <c r="E41" s="43" t="s">
        <v>816</v>
      </c>
      <c r="F41" s="25">
        <v>0.31001000000000001</v>
      </c>
      <c r="G41" s="44">
        <v>1800</v>
      </c>
      <c r="H41" s="25">
        <v>558.01900000000001</v>
      </c>
      <c r="I41" s="25"/>
      <c r="J41" s="25"/>
      <c r="K41" s="44">
        <v>1800</v>
      </c>
      <c r="L41" s="25">
        <v>558.02200000000005</v>
      </c>
      <c r="M41" s="25">
        <v>0.31001200000000001</v>
      </c>
      <c r="N41" s="25">
        <v>0</v>
      </c>
      <c r="O41" s="25">
        <v>-2.5999999999999999E-3</v>
      </c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46">
        <v>-1800</v>
      </c>
      <c r="AA41" s="25">
        <v>-558.02200000000005</v>
      </c>
      <c r="AB41" s="25">
        <f t="shared" si="0"/>
        <v>0.31001200000000001</v>
      </c>
      <c r="AC41" s="25">
        <f>ROUND($AB41/SUMIF(Currency!$A$2:$A$6,AC$7,Currency!$C$2:$C$6),2)</f>
        <v>0.81</v>
      </c>
      <c r="AD41" s="25">
        <f>ROUND($AB41/SUMIF(Currency!$A$2:$A$6,AD$7,Currency!$C$2:$C$6),2)</f>
        <v>2.95</v>
      </c>
      <c r="AE41" s="25"/>
      <c r="AF41" s="25"/>
      <c r="AG41" s="47"/>
    </row>
    <row r="42" spans="1:33" ht="12" customHeight="1" x14ac:dyDescent="0.2">
      <c r="A42" s="42" t="s">
        <v>799</v>
      </c>
      <c r="B42" s="43" t="s">
        <v>1217</v>
      </c>
      <c r="C42" s="43"/>
      <c r="D42" s="43" t="s">
        <v>1218</v>
      </c>
      <c r="E42" s="43" t="s">
        <v>816</v>
      </c>
      <c r="F42" s="25">
        <v>0.32300000000000001</v>
      </c>
      <c r="G42" s="25"/>
      <c r="H42" s="25">
        <v>0</v>
      </c>
      <c r="I42" s="25"/>
      <c r="J42" s="25"/>
      <c r="K42" s="25"/>
      <c r="L42" s="25"/>
      <c r="M42" s="25">
        <v>0.32300000000000001</v>
      </c>
      <c r="N42" s="25">
        <v>0</v>
      </c>
      <c r="O42" s="25">
        <v>0</v>
      </c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>
        <f t="shared" si="0"/>
        <v>0</v>
      </c>
      <c r="AC42" s="25">
        <f>ROUND($AB42/SUMIF(Currency!$A$2:$A$6,AC$7,Currency!$C$2:$C$6),2)</f>
        <v>0</v>
      </c>
      <c r="AD42" s="25">
        <f>ROUND($AB42/SUMIF(Currency!$A$2:$A$6,AD$7,Currency!$C$2:$C$6),2)</f>
        <v>0</v>
      </c>
      <c r="AE42" s="25"/>
      <c r="AF42" s="25"/>
      <c r="AG42" s="47"/>
    </row>
    <row r="43" spans="1:33" ht="12" customHeight="1" x14ac:dyDescent="0.2">
      <c r="A43" s="42" t="s">
        <v>799</v>
      </c>
      <c r="B43" s="43" t="s">
        <v>1219</v>
      </c>
      <c r="C43" s="43"/>
      <c r="D43" s="43" t="s">
        <v>1220</v>
      </c>
      <c r="E43" s="43" t="s">
        <v>816</v>
      </c>
      <c r="F43" s="25">
        <v>0.247</v>
      </c>
      <c r="G43" s="25"/>
      <c r="H43" s="25">
        <v>0</v>
      </c>
      <c r="I43" s="25"/>
      <c r="J43" s="25"/>
      <c r="K43" s="25"/>
      <c r="L43" s="25"/>
      <c r="M43" s="25">
        <v>0.247</v>
      </c>
      <c r="N43" s="25">
        <v>0</v>
      </c>
      <c r="O43" s="25">
        <v>0</v>
      </c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>
        <f t="shared" si="0"/>
        <v>0</v>
      </c>
      <c r="AC43" s="25">
        <f>ROUND($AB43/SUMIF(Currency!$A$2:$A$6,AC$7,Currency!$C$2:$C$6),2)</f>
        <v>0</v>
      </c>
      <c r="AD43" s="25">
        <f>ROUND($AB43/SUMIF(Currency!$A$2:$A$6,AD$7,Currency!$C$2:$C$6),2)</f>
        <v>0</v>
      </c>
      <c r="AE43" s="25"/>
      <c r="AF43" s="25"/>
      <c r="AG43" s="47"/>
    </row>
    <row r="44" spans="1:33" ht="12" customHeight="1" x14ac:dyDescent="0.2">
      <c r="A44" s="42" t="s">
        <v>799</v>
      </c>
      <c r="B44" s="43" t="s">
        <v>902</v>
      </c>
      <c r="C44" s="43"/>
      <c r="D44" s="43" t="s">
        <v>903</v>
      </c>
      <c r="E44" s="43" t="s">
        <v>816</v>
      </c>
      <c r="F44" s="25">
        <v>0.33500000000000002</v>
      </c>
      <c r="G44" s="44">
        <v>6400</v>
      </c>
      <c r="H44" s="44">
        <v>2144.002</v>
      </c>
      <c r="I44" s="45">
        <v>62190</v>
      </c>
      <c r="J44" s="44">
        <v>19702.05</v>
      </c>
      <c r="K44" s="44">
        <v>67800</v>
      </c>
      <c r="L44" s="44">
        <v>21615.86</v>
      </c>
      <c r="M44" s="25">
        <v>0.291379</v>
      </c>
      <c r="N44" s="25">
        <v>790</v>
      </c>
      <c r="O44" s="25">
        <v>230.1925</v>
      </c>
      <c r="P44" s="45">
        <v>62190</v>
      </c>
      <c r="Q44" s="44">
        <v>19702.05</v>
      </c>
      <c r="R44" s="25"/>
      <c r="S44" s="25"/>
      <c r="T44" s="25"/>
      <c r="U44" s="25"/>
      <c r="V44" s="25"/>
      <c r="W44" s="25"/>
      <c r="X44" s="25"/>
      <c r="Y44" s="25"/>
      <c r="Z44" s="46">
        <v>-67800</v>
      </c>
      <c r="AA44" s="44">
        <v>-21615.86</v>
      </c>
      <c r="AB44" s="25">
        <f t="shared" si="0"/>
        <v>0.31881799999999999</v>
      </c>
      <c r="AC44" s="25">
        <f>ROUND($AB44/SUMIF(Currency!$A$2:$A$6,AC$7,Currency!$C$2:$C$6),2)</f>
        <v>0.83</v>
      </c>
      <c r="AD44" s="25">
        <f>ROUND($AB44/SUMIF(Currency!$A$2:$A$6,AD$7,Currency!$C$2:$C$6),2)</f>
        <v>3.04</v>
      </c>
      <c r="AE44" s="25"/>
      <c r="AF44" s="25"/>
      <c r="AG44" s="47"/>
    </row>
    <row r="45" spans="1:33" ht="12" customHeight="1" x14ac:dyDescent="0.2">
      <c r="A45" s="42" t="s">
        <v>799</v>
      </c>
      <c r="B45" s="43" t="s">
        <v>904</v>
      </c>
      <c r="C45" s="43"/>
      <c r="D45" s="43" t="s">
        <v>905</v>
      </c>
      <c r="E45" s="43" t="s">
        <v>816</v>
      </c>
      <c r="F45" s="25">
        <v>0.20100000000000001</v>
      </c>
      <c r="G45" s="25"/>
      <c r="H45" s="25">
        <v>0</v>
      </c>
      <c r="I45" s="25"/>
      <c r="J45" s="25"/>
      <c r="K45" s="25"/>
      <c r="L45" s="25"/>
      <c r="M45" s="25">
        <v>0.20100000000000001</v>
      </c>
      <c r="N45" s="25">
        <v>0</v>
      </c>
      <c r="O45" s="25">
        <v>0</v>
      </c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>
        <f t="shared" si="0"/>
        <v>0</v>
      </c>
      <c r="AC45" s="25">
        <f>ROUND($AB45/SUMIF(Currency!$A$2:$A$6,AC$7,Currency!$C$2:$C$6),2)</f>
        <v>0</v>
      </c>
      <c r="AD45" s="25">
        <f>ROUND($AB45/SUMIF(Currency!$A$2:$A$6,AD$7,Currency!$C$2:$C$6),2)</f>
        <v>0</v>
      </c>
      <c r="AE45" s="25"/>
      <c r="AF45" s="25"/>
      <c r="AG45" s="47"/>
    </row>
    <row r="46" spans="1:33" ht="12" customHeight="1" x14ac:dyDescent="0.2">
      <c r="A46" s="42" t="s">
        <v>799</v>
      </c>
      <c r="B46" s="43" t="s">
        <v>908</v>
      </c>
      <c r="C46" s="43"/>
      <c r="D46" s="43" t="s">
        <v>909</v>
      </c>
      <c r="E46" s="43" t="s">
        <v>816</v>
      </c>
      <c r="F46" s="25">
        <v>0.41499999999999998</v>
      </c>
      <c r="G46" s="44">
        <v>1680</v>
      </c>
      <c r="H46" s="25">
        <v>697.2</v>
      </c>
      <c r="I46" s="25"/>
      <c r="J46" s="25"/>
      <c r="K46" s="44">
        <v>1680</v>
      </c>
      <c r="L46" s="25">
        <v>697.2</v>
      </c>
      <c r="M46" s="25">
        <v>0.41499999999999998</v>
      </c>
      <c r="N46" s="25">
        <v>0</v>
      </c>
      <c r="O46" s="25">
        <v>0</v>
      </c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46">
        <v>-1680</v>
      </c>
      <c r="AA46" s="25">
        <v>-697.2</v>
      </c>
      <c r="AB46" s="25">
        <f t="shared" si="0"/>
        <v>0.41499999999999998</v>
      </c>
      <c r="AC46" s="25">
        <f>ROUND($AB46/SUMIF(Currency!$A$2:$A$6,AC$7,Currency!$C$2:$C$6),2)</f>
        <v>1.08</v>
      </c>
      <c r="AD46" s="25">
        <f>ROUND($AB46/SUMIF(Currency!$A$2:$A$6,AD$7,Currency!$C$2:$C$6),2)</f>
        <v>3.95</v>
      </c>
      <c r="AE46" s="25"/>
      <c r="AF46" s="25"/>
      <c r="AG46" s="47"/>
    </row>
    <row r="47" spans="1:33" ht="12" customHeight="1" x14ac:dyDescent="0.2">
      <c r="A47" s="42" t="s">
        <v>799</v>
      </c>
      <c r="B47" s="43" t="s">
        <v>94</v>
      </c>
      <c r="C47" s="43"/>
      <c r="D47" s="43" t="s">
        <v>910</v>
      </c>
      <c r="E47" s="43" t="s">
        <v>816</v>
      </c>
      <c r="F47" s="25">
        <v>0.31900000000000001</v>
      </c>
      <c r="G47" s="44">
        <v>7200</v>
      </c>
      <c r="H47" s="44">
        <v>2296.799</v>
      </c>
      <c r="I47" s="45">
        <v>27845</v>
      </c>
      <c r="J47" s="44">
        <v>9467.2999999999993</v>
      </c>
      <c r="K47" s="44">
        <v>27245</v>
      </c>
      <c r="L47" s="44">
        <v>9118.8160000000007</v>
      </c>
      <c r="M47" s="25">
        <v>0.33913900000000002</v>
      </c>
      <c r="N47" s="44">
        <v>7800</v>
      </c>
      <c r="O47" s="44">
        <v>2645.2834250000001</v>
      </c>
      <c r="P47" s="45">
        <v>27845</v>
      </c>
      <c r="Q47" s="44">
        <v>9467.2999999999993</v>
      </c>
      <c r="R47" s="25"/>
      <c r="S47" s="25"/>
      <c r="T47" s="25"/>
      <c r="U47" s="25"/>
      <c r="V47" s="25"/>
      <c r="W47" s="25"/>
      <c r="X47" s="25"/>
      <c r="Y47" s="25"/>
      <c r="Z47" s="46">
        <v>-27245</v>
      </c>
      <c r="AA47" s="44">
        <v>-9118.8160000000007</v>
      </c>
      <c r="AB47" s="25">
        <f t="shared" si="0"/>
        <v>0.33469700000000002</v>
      </c>
      <c r="AC47" s="25">
        <f>ROUND($AB47/SUMIF(Currency!$A$2:$A$6,AC$7,Currency!$C$2:$C$6),2)</f>
        <v>0.87</v>
      </c>
      <c r="AD47" s="25">
        <f>ROUND($AB47/SUMIF(Currency!$A$2:$A$6,AD$7,Currency!$C$2:$C$6),2)</f>
        <v>3.19</v>
      </c>
      <c r="AE47" s="25"/>
      <c r="AF47" s="25"/>
      <c r="AG47" s="47"/>
    </row>
    <row r="48" spans="1:33" ht="12" customHeight="1" x14ac:dyDescent="0.2">
      <c r="A48" s="42" t="s">
        <v>799</v>
      </c>
      <c r="B48" s="43" t="s">
        <v>911</v>
      </c>
      <c r="C48" s="43"/>
      <c r="D48" s="43" t="s">
        <v>912</v>
      </c>
      <c r="E48" s="43" t="s">
        <v>816</v>
      </c>
      <c r="F48" s="25">
        <v>0.26800000000000002</v>
      </c>
      <c r="G48" s="44">
        <v>21586</v>
      </c>
      <c r="H48" s="44">
        <v>5785.049</v>
      </c>
      <c r="I48" s="44">
        <v>86678</v>
      </c>
      <c r="J48" s="44">
        <v>23960.667000000001</v>
      </c>
      <c r="K48" s="44">
        <v>103464</v>
      </c>
      <c r="L48" s="44">
        <v>28416.719000000001</v>
      </c>
      <c r="M48" s="25">
        <v>0.27667999999999998</v>
      </c>
      <c r="N48" s="44">
        <v>4800</v>
      </c>
      <c r="O48" s="44">
        <v>1328.9968610000001</v>
      </c>
      <c r="P48" s="45">
        <v>85878</v>
      </c>
      <c r="Q48" s="44">
        <v>23739.323</v>
      </c>
      <c r="R48" s="25"/>
      <c r="S48" s="25"/>
      <c r="T48" s="48">
        <v>800</v>
      </c>
      <c r="U48" s="25">
        <v>221.34399999999999</v>
      </c>
      <c r="V48" s="25"/>
      <c r="W48" s="25"/>
      <c r="X48" s="25"/>
      <c r="Y48" s="25"/>
      <c r="Z48" s="46">
        <v>-103464</v>
      </c>
      <c r="AA48" s="44">
        <v>-28416.719000000001</v>
      </c>
      <c r="AB48" s="25">
        <f t="shared" si="0"/>
        <v>0.27465299999999998</v>
      </c>
      <c r="AC48" s="25">
        <f>ROUND($AB48/SUMIF(Currency!$A$2:$A$6,AC$7,Currency!$C$2:$C$6),2)</f>
        <v>0.71</v>
      </c>
      <c r="AD48" s="25">
        <f>ROUND($AB48/SUMIF(Currency!$A$2:$A$6,AD$7,Currency!$C$2:$C$6),2)</f>
        <v>2.62</v>
      </c>
      <c r="AE48" s="25"/>
      <c r="AF48" s="25"/>
      <c r="AG48" s="47"/>
    </row>
    <row r="49" spans="1:33" ht="12" customHeight="1" x14ac:dyDescent="0.2">
      <c r="A49" s="42" t="s">
        <v>799</v>
      </c>
      <c r="B49" s="43" t="s">
        <v>913</v>
      </c>
      <c r="C49" s="43"/>
      <c r="D49" s="43" t="s">
        <v>914</v>
      </c>
      <c r="E49" s="43" t="s">
        <v>816</v>
      </c>
      <c r="F49" s="25">
        <v>0.242424</v>
      </c>
      <c r="G49" s="44">
        <v>11313</v>
      </c>
      <c r="H49" s="44">
        <v>2742.547</v>
      </c>
      <c r="I49" s="25"/>
      <c r="J49" s="25"/>
      <c r="K49" s="44">
        <v>1200</v>
      </c>
      <c r="L49" s="25">
        <v>290.90899999999999</v>
      </c>
      <c r="M49" s="25">
        <v>0.242424</v>
      </c>
      <c r="N49" s="44">
        <v>10113</v>
      </c>
      <c r="O49" s="44">
        <v>2451.6381999999999</v>
      </c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46">
        <v>-1200</v>
      </c>
      <c r="AA49" s="25">
        <v>-290.90899999999999</v>
      </c>
      <c r="AB49" s="25">
        <f t="shared" si="0"/>
        <v>0.242424</v>
      </c>
      <c r="AC49" s="25">
        <f>ROUND($AB49/SUMIF(Currency!$A$2:$A$6,AC$7,Currency!$C$2:$C$6),2)</f>
        <v>0.63</v>
      </c>
      <c r="AD49" s="25">
        <f>ROUND($AB49/SUMIF(Currency!$A$2:$A$6,AD$7,Currency!$C$2:$C$6),2)</f>
        <v>2.31</v>
      </c>
      <c r="AE49" s="25"/>
      <c r="AF49" s="25"/>
      <c r="AG49" s="47"/>
    </row>
    <row r="50" spans="1:33" ht="12" customHeight="1" x14ac:dyDescent="0.2">
      <c r="A50" s="42" t="s">
        <v>799</v>
      </c>
      <c r="B50" s="43" t="s">
        <v>915</v>
      </c>
      <c r="C50" s="43"/>
      <c r="D50" s="43" t="s">
        <v>916</v>
      </c>
      <c r="E50" s="43" t="s">
        <v>816</v>
      </c>
      <c r="F50" s="25">
        <v>0.255</v>
      </c>
      <c r="G50" s="25"/>
      <c r="H50" s="25">
        <v>0</v>
      </c>
      <c r="I50" s="25"/>
      <c r="J50" s="25"/>
      <c r="K50" s="25"/>
      <c r="L50" s="25"/>
      <c r="M50" s="25">
        <v>0.255</v>
      </c>
      <c r="N50" s="25">
        <v>0</v>
      </c>
      <c r="O50" s="25">
        <v>0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>
        <f t="shared" si="0"/>
        <v>0</v>
      </c>
      <c r="AC50" s="25">
        <f>ROUND($AB50/SUMIF(Currency!$A$2:$A$6,AC$7,Currency!$C$2:$C$6),2)</f>
        <v>0</v>
      </c>
      <c r="AD50" s="25">
        <f>ROUND($AB50/SUMIF(Currency!$A$2:$A$6,AD$7,Currency!$C$2:$C$6),2)</f>
        <v>0</v>
      </c>
      <c r="AE50" s="25"/>
      <c r="AF50" s="25"/>
      <c r="AG50" s="47"/>
    </row>
    <row r="51" spans="1:33" ht="12" customHeight="1" x14ac:dyDescent="0.2">
      <c r="A51" s="42" t="s">
        <v>799</v>
      </c>
      <c r="B51" s="43" t="s">
        <v>1221</v>
      </c>
      <c r="C51" s="43"/>
      <c r="D51" s="43" t="s">
        <v>1222</v>
      </c>
      <c r="E51" s="43" t="s">
        <v>816</v>
      </c>
      <c r="F51" s="25">
        <v>0.2</v>
      </c>
      <c r="G51" s="25"/>
      <c r="H51" s="25">
        <v>0</v>
      </c>
      <c r="I51" s="25"/>
      <c r="J51" s="25"/>
      <c r="K51" s="25"/>
      <c r="L51" s="25"/>
      <c r="M51" s="25">
        <v>0.2</v>
      </c>
      <c r="N51" s="25">
        <v>0</v>
      </c>
      <c r="O51" s="25">
        <v>0</v>
      </c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f t="shared" si="0"/>
        <v>0</v>
      </c>
      <c r="AC51" s="25">
        <f>ROUND($AB51/SUMIF(Currency!$A$2:$A$6,AC$7,Currency!$C$2:$C$6),2)</f>
        <v>0</v>
      </c>
      <c r="AD51" s="25">
        <f>ROUND($AB51/SUMIF(Currency!$A$2:$A$6,AD$7,Currency!$C$2:$C$6),2)</f>
        <v>0</v>
      </c>
      <c r="AE51" s="25"/>
      <c r="AF51" s="25"/>
      <c r="AG51" s="47"/>
    </row>
    <row r="52" spans="1:33" ht="12" customHeight="1" x14ac:dyDescent="0.2">
      <c r="A52" s="42" t="s">
        <v>799</v>
      </c>
      <c r="B52" s="43" t="s">
        <v>1223</v>
      </c>
      <c r="C52" s="43"/>
      <c r="D52" s="43" t="s">
        <v>1224</v>
      </c>
      <c r="E52" s="43" t="s">
        <v>816</v>
      </c>
      <c r="F52" s="25">
        <v>0.21</v>
      </c>
      <c r="G52" s="25"/>
      <c r="H52" s="25">
        <v>0</v>
      </c>
      <c r="I52" s="25"/>
      <c r="J52" s="25"/>
      <c r="K52" s="25"/>
      <c r="L52" s="25"/>
      <c r="M52" s="25">
        <v>0.21</v>
      </c>
      <c r="N52" s="25">
        <v>0</v>
      </c>
      <c r="O52" s="25">
        <v>0</v>
      </c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>
        <f t="shared" si="0"/>
        <v>0</v>
      </c>
      <c r="AC52" s="25">
        <f>ROUND($AB52/SUMIF(Currency!$A$2:$A$6,AC$7,Currency!$C$2:$C$6),2)</f>
        <v>0</v>
      </c>
      <c r="AD52" s="25">
        <f>ROUND($AB52/SUMIF(Currency!$A$2:$A$6,AD$7,Currency!$C$2:$C$6),2)</f>
        <v>0</v>
      </c>
      <c r="AE52" s="25"/>
      <c r="AF52" s="25"/>
      <c r="AG52" s="47"/>
    </row>
    <row r="53" spans="1:33" ht="12" customHeight="1" x14ac:dyDescent="0.2">
      <c r="A53" s="42" t="s">
        <v>799</v>
      </c>
      <c r="B53" s="43" t="s">
        <v>85</v>
      </c>
      <c r="C53" s="43"/>
      <c r="D53" s="43" t="s">
        <v>917</v>
      </c>
      <c r="E53" s="43" t="s">
        <v>816</v>
      </c>
      <c r="F53" s="25">
        <v>0.29155500000000001</v>
      </c>
      <c r="G53" s="25">
        <v>600</v>
      </c>
      <c r="H53" s="25">
        <v>174.93299999999999</v>
      </c>
      <c r="I53" s="45">
        <v>199297</v>
      </c>
      <c r="J53" s="44">
        <v>57875.444000000003</v>
      </c>
      <c r="K53" s="44">
        <v>197349</v>
      </c>
      <c r="L53" s="44">
        <v>57313.561999999998</v>
      </c>
      <c r="M53" s="25">
        <v>0.28903499999999999</v>
      </c>
      <c r="N53" s="44">
        <v>2548</v>
      </c>
      <c r="O53" s="25">
        <v>736.81510600000001</v>
      </c>
      <c r="P53" s="45">
        <v>199297</v>
      </c>
      <c r="Q53" s="44">
        <v>57875.444000000003</v>
      </c>
      <c r="R53" s="25"/>
      <c r="S53" s="25"/>
      <c r="T53" s="25"/>
      <c r="U53" s="25"/>
      <c r="V53" s="25"/>
      <c r="W53" s="25"/>
      <c r="X53" s="25"/>
      <c r="Y53" s="25"/>
      <c r="Z53" s="46">
        <v>-197349</v>
      </c>
      <c r="AA53" s="44">
        <v>-57313.561999999998</v>
      </c>
      <c r="AB53" s="25">
        <f t="shared" si="0"/>
        <v>0.29041699999999998</v>
      </c>
      <c r="AC53" s="25">
        <f>ROUND($AB53/SUMIF(Currency!$A$2:$A$6,AC$7,Currency!$C$2:$C$6),2)</f>
        <v>0.75</v>
      </c>
      <c r="AD53" s="25">
        <f>ROUND($AB53/SUMIF(Currency!$A$2:$A$6,AD$7,Currency!$C$2:$C$6),2)</f>
        <v>2.77</v>
      </c>
      <c r="AE53" s="25"/>
      <c r="AF53" s="25"/>
      <c r="AG53" s="47"/>
    </row>
    <row r="54" spans="1:33" ht="12" customHeight="1" x14ac:dyDescent="0.2">
      <c r="A54" s="42" t="s">
        <v>799</v>
      </c>
      <c r="B54" s="43" t="s">
        <v>1225</v>
      </c>
      <c r="C54" s="43"/>
      <c r="D54" s="43" t="s">
        <v>1226</v>
      </c>
      <c r="E54" s="43" t="s">
        <v>816</v>
      </c>
      <c r="F54" s="25">
        <v>0.31</v>
      </c>
      <c r="G54" s="25"/>
      <c r="H54" s="25">
        <v>0</v>
      </c>
      <c r="I54" s="25"/>
      <c r="J54" s="25"/>
      <c r="K54" s="25"/>
      <c r="L54" s="25"/>
      <c r="M54" s="25">
        <v>0.31</v>
      </c>
      <c r="N54" s="25">
        <v>0</v>
      </c>
      <c r="O54" s="25">
        <v>0</v>
      </c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>
        <f t="shared" si="0"/>
        <v>0</v>
      </c>
      <c r="AC54" s="25">
        <f>ROUND($AB54/SUMIF(Currency!$A$2:$A$6,AC$7,Currency!$C$2:$C$6),2)</f>
        <v>0</v>
      </c>
      <c r="AD54" s="25">
        <f>ROUND($AB54/SUMIF(Currency!$A$2:$A$6,AD$7,Currency!$C$2:$C$6),2)</f>
        <v>0</v>
      </c>
      <c r="AE54" s="25"/>
      <c r="AF54" s="25"/>
      <c r="AG54" s="47"/>
    </row>
    <row r="55" spans="1:33" ht="12" customHeight="1" x14ac:dyDescent="0.2">
      <c r="A55" s="42" t="s">
        <v>799</v>
      </c>
      <c r="B55" s="43" t="s">
        <v>918</v>
      </c>
      <c r="C55" s="43"/>
      <c r="D55" s="43" t="s">
        <v>919</v>
      </c>
      <c r="E55" s="43" t="s">
        <v>816</v>
      </c>
      <c r="F55" s="25">
        <v>0.27300000000000002</v>
      </c>
      <c r="G55" s="44">
        <v>1800</v>
      </c>
      <c r="H55" s="25">
        <v>491.4</v>
      </c>
      <c r="I55" s="25"/>
      <c r="J55" s="25"/>
      <c r="K55" s="44">
        <v>1800</v>
      </c>
      <c r="L55" s="25">
        <v>491.4</v>
      </c>
      <c r="M55" s="25">
        <v>0.27300000000000002</v>
      </c>
      <c r="N55" s="25">
        <v>0</v>
      </c>
      <c r="O55" s="25">
        <v>0</v>
      </c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46">
        <v>-1800</v>
      </c>
      <c r="AA55" s="25">
        <v>-491.4</v>
      </c>
      <c r="AB55" s="25">
        <f t="shared" si="0"/>
        <v>0.27300000000000002</v>
      </c>
      <c r="AC55" s="25">
        <f>ROUND($AB55/SUMIF(Currency!$A$2:$A$6,AC$7,Currency!$C$2:$C$6),2)</f>
        <v>0.71</v>
      </c>
      <c r="AD55" s="25">
        <f>ROUND($AB55/SUMIF(Currency!$A$2:$A$6,AD$7,Currency!$C$2:$C$6),2)</f>
        <v>2.6</v>
      </c>
      <c r="AE55" s="25"/>
      <c r="AF55" s="25"/>
      <c r="AG55" s="47"/>
    </row>
    <row r="56" spans="1:33" ht="12" customHeight="1" x14ac:dyDescent="0.2">
      <c r="A56" s="42" t="s">
        <v>799</v>
      </c>
      <c r="B56" s="43" t="s">
        <v>920</v>
      </c>
      <c r="C56" s="43"/>
      <c r="D56" s="43" t="s">
        <v>921</v>
      </c>
      <c r="E56" s="43" t="s">
        <v>816</v>
      </c>
      <c r="F56" s="25">
        <v>0.26</v>
      </c>
      <c r="G56" s="25"/>
      <c r="H56" s="25">
        <v>0</v>
      </c>
      <c r="I56" s="45">
        <v>35460</v>
      </c>
      <c r="J56" s="44">
        <v>9614.15</v>
      </c>
      <c r="K56" s="44">
        <v>30660</v>
      </c>
      <c r="L56" s="44">
        <v>8303.7549999999992</v>
      </c>
      <c r="M56" s="25">
        <v>0.27300099999999999</v>
      </c>
      <c r="N56" s="44">
        <v>4800</v>
      </c>
      <c r="O56" s="44">
        <v>1310.39462</v>
      </c>
      <c r="P56" s="45">
        <v>35460</v>
      </c>
      <c r="Q56" s="44">
        <v>9614.15</v>
      </c>
      <c r="R56" s="25"/>
      <c r="S56" s="25"/>
      <c r="T56" s="25"/>
      <c r="U56" s="25"/>
      <c r="V56" s="25"/>
      <c r="W56" s="25"/>
      <c r="X56" s="25"/>
      <c r="Y56" s="25"/>
      <c r="Z56" s="46">
        <v>-30660</v>
      </c>
      <c r="AA56" s="44">
        <v>-8303.7549999999992</v>
      </c>
      <c r="AB56" s="25">
        <f t="shared" si="0"/>
        <v>0.27083299999999999</v>
      </c>
      <c r="AC56" s="25">
        <f>ROUND($AB56/SUMIF(Currency!$A$2:$A$6,AC$7,Currency!$C$2:$C$6),2)</f>
        <v>0.7</v>
      </c>
      <c r="AD56" s="25">
        <f>ROUND($AB56/SUMIF(Currency!$A$2:$A$6,AD$7,Currency!$C$2:$C$6),2)</f>
        <v>2.58</v>
      </c>
      <c r="AE56" s="25"/>
      <c r="AF56" s="25"/>
      <c r="AG56" s="47"/>
    </row>
    <row r="57" spans="1:33" ht="12" customHeight="1" x14ac:dyDescent="0.2">
      <c r="A57" s="42" t="s">
        <v>799</v>
      </c>
      <c r="B57" s="43" t="s">
        <v>922</v>
      </c>
      <c r="C57" s="43"/>
      <c r="D57" s="43" t="s">
        <v>923</v>
      </c>
      <c r="E57" s="43" t="s">
        <v>816</v>
      </c>
      <c r="F57" s="25">
        <v>0.67611200000000005</v>
      </c>
      <c r="G57" s="25"/>
      <c r="H57" s="25">
        <v>0</v>
      </c>
      <c r="I57" s="45">
        <v>52700</v>
      </c>
      <c r="J57" s="44">
        <v>47440.538999999997</v>
      </c>
      <c r="K57" s="44">
        <v>32816</v>
      </c>
      <c r="L57" s="44">
        <v>29209.868999999999</v>
      </c>
      <c r="M57" s="25">
        <v>0.91685099999999997</v>
      </c>
      <c r="N57" s="44">
        <v>19884</v>
      </c>
      <c r="O57" s="44">
        <v>18230.670352000001</v>
      </c>
      <c r="P57" s="45">
        <v>52700</v>
      </c>
      <c r="Q57" s="44">
        <v>47440.538999999997</v>
      </c>
      <c r="R57" s="25"/>
      <c r="S57" s="25"/>
      <c r="T57" s="25"/>
      <c r="U57" s="25"/>
      <c r="V57" s="25"/>
      <c r="W57" s="25"/>
      <c r="X57" s="25"/>
      <c r="Y57" s="25"/>
      <c r="Z57" s="46">
        <v>-32816</v>
      </c>
      <c r="AA57" s="44">
        <v>-29209.868999999999</v>
      </c>
      <c r="AB57" s="25">
        <f t="shared" si="0"/>
        <v>0.89011099999999999</v>
      </c>
      <c r="AC57" s="25">
        <f>ROUND($AB57/SUMIF(Currency!$A$2:$A$6,AC$7,Currency!$C$2:$C$6),2)</f>
        <v>2.31</v>
      </c>
      <c r="AD57" s="25">
        <f>ROUND($AB57/SUMIF(Currency!$A$2:$A$6,AD$7,Currency!$C$2:$C$6),2)</f>
        <v>8.48</v>
      </c>
      <c r="AE57" s="25"/>
      <c r="AF57" s="25"/>
      <c r="AG57" s="47"/>
    </row>
    <row r="58" spans="1:33" ht="12" customHeight="1" x14ac:dyDescent="0.2">
      <c r="A58" s="42" t="s">
        <v>799</v>
      </c>
      <c r="B58" s="43" t="s">
        <v>924</v>
      </c>
      <c r="C58" s="43"/>
      <c r="D58" s="43" t="s">
        <v>925</v>
      </c>
      <c r="E58" s="43" t="s">
        <v>816</v>
      </c>
      <c r="F58" s="25">
        <v>0.26000099999999998</v>
      </c>
      <c r="G58" s="44">
        <v>5070</v>
      </c>
      <c r="H58" s="44">
        <v>1318.204</v>
      </c>
      <c r="I58" s="45">
        <v>40670</v>
      </c>
      <c r="J58" s="44">
        <v>11102.91</v>
      </c>
      <c r="K58" s="44">
        <v>42517</v>
      </c>
      <c r="L58" s="44">
        <v>11541.231</v>
      </c>
      <c r="M58" s="25">
        <v>0.27300000000000002</v>
      </c>
      <c r="N58" s="44">
        <v>3223</v>
      </c>
      <c r="O58" s="25">
        <v>879.88300000000004</v>
      </c>
      <c r="P58" s="45">
        <v>40670</v>
      </c>
      <c r="Q58" s="44">
        <v>11102.91</v>
      </c>
      <c r="R58" s="25"/>
      <c r="S58" s="25"/>
      <c r="T58" s="25"/>
      <c r="U58" s="25"/>
      <c r="V58" s="25"/>
      <c r="W58" s="25"/>
      <c r="X58" s="25"/>
      <c r="Y58" s="25"/>
      <c r="Z58" s="46">
        <v>-42517</v>
      </c>
      <c r="AA58" s="44">
        <v>-11541.231</v>
      </c>
      <c r="AB58" s="25">
        <f t="shared" si="0"/>
        <v>0.27145000000000002</v>
      </c>
      <c r="AC58" s="25">
        <f>ROUND($AB58/SUMIF(Currency!$A$2:$A$6,AC$7,Currency!$C$2:$C$6),2)</f>
        <v>0.71</v>
      </c>
      <c r="AD58" s="25">
        <f>ROUND($AB58/SUMIF(Currency!$A$2:$A$6,AD$7,Currency!$C$2:$C$6),2)</f>
        <v>2.59</v>
      </c>
      <c r="AE58" s="25"/>
      <c r="AF58" s="25"/>
      <c r="AG58" s="47"/>
    </row>
    <row r="59" spans="1:33" ht="12" customHeight="1" x14ac:dyDescent="0.2">
      <c r="A59" s="42" t="s">
        <v>799</v>
      </c>
      <c r="B59" s="43" t="s">
        <v>926</v>
      </c>
      <c r="C59" s="43"/>
      <c r="D59" s="43" t="s">
        <v>927</v>
      </c>
      <c r="E59" s="43" t="s">
        <v>816</v>
      </c>
      <c r="F59" s="25">
        <v>0.27186500000000002</v>
      </c>
      <c r="G59" s="44">
        <v>6000</v>
      </c>
      <c r="H59" s="44">
        <v>1631.192</v>
      </c>
      <c r="I59" s="45">
        <v>29155</v>
      </c>
      <c r="J59" s="44">
        <v>7971.78</v>
      </c>
      <c r="K59" s="44">
        <v>24600</v>
      </c>
      <c r="L59" s="44">
        <v>6689.7920000000004</v>
      </c>
      <c r="M59" s="25">
        <v>0.27600000000000002</v>
      </c>
      <c r="N59" s="44">
        <v>10555</v>
      </c>
      <c r="O59" s="44">
        <v>2913.1801999999998</v>
      </c>
      <c r="P59" s="45">
        <v>29155</v>
      </c>
      <c r="Q59" s="44">
        <v>7971.78</v>
      </c>
      <c r="R59" s="25"/>
      <c r="S59" s="25"/>
      <c r="T59" s="25"/>
      <c r="U59" s="25"/>
      <c r="V59" s="25"/>
      <c r="W59" s="25"/>
      <c r="X59" s="25"/>
      <c r="Y59" s="25"/>
      <c r="Z59" s="46">
        <v>-24600</v>
      </c>
      <c r="AA59" s="44">
        <v>-6689.7920000000004</v>
      </c>
      <c r="AB59" s="25">
        <f t="shared" si="0"/>
        <v>0.27194299999999999</v>
      </c>
      <c r="AC59" s="25">
        <f>ROUND($AB59/SUMIF(Currency!$A$2:$A$6,AC$7,Currency!$C$2:$C$6),2)</f>
        <v>0.71</v>
      </c>
      <c r="AD59" s="25">
        <f>ROUND($AB59/SUMIF(Currency!$A$2:$A$6,AD$7,Currency!$C$2:$C$6),2)</f>
        <v>2.59</v>
      </c>
      <c r="AE59" s="25"/>
      <c r="AF59" s="25"/>
      <c r="AG59" s="47"/>
    </row>
    <row r="60" spans="1:33" ht="12" customHeight="1" x14ac:dyDescent="0.2">
      <c r="A60" s="42" t="s">
        <v>799</v>
      </c>
      <c r="B60" s="43" t="s">
        <v>928</v>
      </c>
      <c r="C60" s="43"/>
      <c r="D60" s="43" t="s">
        <v>929</v>
      </c>
      <c r="E60" s="43" t="s">
        <v>816</v>
      </c>
      <c r="F60" s="25">
        <v>0.442</v>
      </c>
      <c r="G60" s="44">
        <v>16530</v>
      </c>
      <c r="H60" s="44">
        <v>7306.2569999999996</v>
      </c>
      <c r="I60" s="44">
        <v>69300</v>
      </c>
      <c r="J60" s="44">
        <v>33264</v>
      </c>
      <c r="K60" s="44">
        <v>70430</v>
      </c>
      <c r="L60" s="44">
        <v>33178.275999999998</v>
      </c>
      <c r="M60" s="25">
        <v>0.48</v>
      </c>
      <c r="N60" s="44">
        <v>15400</v>
      </c>
      <c r="O60" s="44">
        <v>7391.9809999999998</v>
      </c>
      <c r="P60" s="45">
        <v>65750</v>
      </c>
      <c r="Q60" s="44">
        <v>31560</v>
      </c>
      <c r="R60" s="25"/>
      <c r="S60" s="25"/>
      <c r="T60" s="48">
        <v>3550</v>
      </c>
      <c r="U60" s="44">
        <v>1704</v>
      </c>
      <c r="V60" s="25"/>
      <c r="W60" s="25"/>
      <c r="X60" s="25"/>
      <c r="Y60" s="25"/>
      <c r="Z60" s="46">
        <v>-70430</v>
      </c>
      <c r="AA60" s="44">
        <v>-33178.275999999998</v>
      </c>
      <c r="AB60" s="25">
        <f t="shared" si="0"/>
        <v>0.471082</v>
      </c>
      <c r="AC60" s="25">
        <f>ROUND($AB60/SUMIF(Currency!$A$2:$A$6,AC$7,Currency!$C$2:$C$6),2)</f>
        <v>1.22</v>
      </c>
      <c r="AD60" s="25">
        <f>ROUND($AB60/SUMIF(Currency!$A$2:$A$6,AD$7,Currency!$C$2:$C$6),2)</f>
        <v>4.49</v>
      </c>
      <c r="AE60" s="25"/>
      <c r="AF60" s="25"/>
      <c r="AG60" s="47"/>
    </row>
    <row r="61" spans="1:33" ht="12" customHeight="1" x14ac:dyDescent="0.2">
      <c r="A61" s="42" t="s">
        <v>799</v>
      </c>
      <c r="B61" s="43" t="s">
        <v>930</v>
      </c>
      <c r="C61" s="43"/>
      <c r="D61" s="43" t="s">
        <v>931</v>
      </c>
      <c r="E61" s="43" t="s">
        <v>816</v>
      </c>
      <c r="F61" s="25">
        <v>0.30329600000000001</v>
      </c>
      <c r="G61" s="25"/>
      <c r="H61" s="25">
        <v>0</v>
      </c>
      <c r="I61" s="25"/>
      <c r="J61" s="25"/>
      <c r="K61" s="25"/>
      <c r="L61" s="25"/>
      <c r="M61" s="25">
        <v>0.30329600000000001</v>
      </c>
      <c r="N61" s="25">
        <v>0</v>
      </c>
      <c r="O61" s="25">
        <v>0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>
        <f t="shared" si="0"/>
        <v>0</v>
      </c>
      <c r="AC61" s="25">
        <f>ROUND($AB61/SUMIF(Currency!$A$2:$A$6,AC$7,Currency!$C$2:$C$6),2)</f>
        <v>0</v>
      </c>
      <c r="AD61" s="25">
        <f>ROUND($AB61/SUMIF(Currency!$A$2:$A$6,AD$7,Currency!$C$2:$C$6),2)</f>
        <v>0</v>
      </c>
      <c r="AE61" s="25"/>
      <c r="AF61" s="25"/>
      <c r="AG61" s="47"/>
    </row>
    <row r="62" spans="1:33" ht="12" customHeight="1" x14ac:dyDescent="0.2">
      <c r="A62" s="42" t="s">
        <v>799</v>
      </c>
      <c r="B62" s="43" t="s">
        <v>932</v>
      </c>
      <c r="C62" s="43"/>
      <c r="D62" s="43" t="s">
        <v>933</v>
      </c>
      <c r="E62" s="43" t="s">
        <v>816</v>
      </c>
      <c r="F62" s="25">
        <v>0.35599999999999998</v>
      </c>
      <c r="G62" s="44">
        <v>5000</v>
      </c>
      <c r="H62" s="44">
        <v>1780</v>
      </c>
      <c r="I62" s="25"/>
      <c r="J62" s="25"/>
      <c r="K62" s="44">
        <v>3600</v>
      </c>
      <c r="L62" s="44">
        <v>1281.5999999999999</v>
      </c>
      <c r="M62" s="25">
        <v>0.35599999999999998</v>
      </c>
      <c r="N62" s="44">
        <v>1400</v>
      </c>
      <c r="O62" s="25">
        <v>498.4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46">
        <v>-3600</v>
      </c>
      <c r="AA62" s="44">
        <v>-1281.5999999999999</v>
      </c>
      <c r="AB62" s="25">
        <f t="shared" si="0"/>
        <v>0.35599999999999998</v>
      </c>
      <c r="AC62" s="25">
        <f>ROUND($AB62/SUMIF(Currency!$A$2:$A$6,AC$7,Currency!$C$2:$C$6),2)</f>
        <v>0.92</v>
      </c>
      <c r="AD62" s="25">
        <f>ROUND($AB62/SUMIF(Currency!$A$2:$A$6,AD$7,Currency!$C$2:$C$6),2)</f>
        <v>3.39</v>
      </c>
      <c r="AE62" s="25"/>
      <c r="AF62" s="25"/>
      <c r="AG62" s="47"/>
    </row>
    <row r="63" spans="1:33" ht="12" customHeight="1" x14ac:dyDescent="0.2">
      <c r="A63" s="42" t="s">
        <v>799</v>
      </c>
      <c r="B63" s="43" t="s">
        <v>934</v>
      </c>
      <c r="C63" s="43"/>
      <c r="D63" s="43" t="s">
        <v>935</v>
      </c>
      <c r="E63" s="43" t="s">
        <v>816</v>
      </c>
      <c r="F63" s="25">
        <v>0.35499999999999998</v>
      </c>
      <c r="G63" s="25">
        <v>300</v>
      </c>
      <c r="H63" s="25">
        <v>106.5</v>
      </c>
      <c r="I63" s="25"/>
      <c r="J63" s="25"/>
      <c r="K63" s="25">
        <v>300</v>
      </c>
      <c r="L63" s="25">
        <v>106.5</v>
      </c>
      <c r="M63" s="25">
        <v>0.35499999999999998</v>
      </c>
      <c r="N63" s="25">
        <v>0</v>
      </c>
      <c r="O63" s="25">
        <v>0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49">
        <v>-300</v>
      </c>
      <c r="AA63" s="25">
        <v>-106.5</v>
      </c>
      <c r="AB63" s="25">
        <f t="shared" si="0"/>
        <v>0.35499999999999998</v>
      </c>
      <c r="AC63" s="25">
        <f>ROUND($AB63/SUMIF(Currency!$A$2:$A$6,AC$7,Currency!$C$2:$C$6),2)</f>
        <v>0.92</v>
      </c>
      <c r="AD63" s="25">
        <f>ROUND($AB63/SUMIF(Currency!$A$2:$A$6,AD$7,Currency!$C$2:$C$6),2)</f>
        <v>3.38</v>
      </c>
      <c r="AE63" s="25"/>
      <c r="AF63" s="25"/>
      <c r="AG63" s="47"/>
    </row>
    <row r="64" spans="1:33" ht="12" customHeight="1" x14ac:dyDescent="0.2">
      <c r="A64" s="42" t="s">
        <v>799</v>
      </c>
      <c r="B64" s="43" t="s">
        <v>84</v>
      </c>
      <c r="C64" s="43"/>
      <c r="D64" s="43" t="s">
        <v>936</v>
      </c>
      <c r="E64" s="43" t="s">
        <v>816</v>
      </c>
      <c r="F64" s="25">
        <v>0.35000100000000001</v>
      </c>
      <c r="G64" s="44">
        <v>3545</v>
      </c>
      <c r="H64" s="44">
        <v>1240.752</v>
      </c>
      <c r="I64" s="44">
        <v>56072</v>
      </c>
      <c r="J64" s="44">
        <v>19625.2</v>
      </c>
      <c r="K64" s="44">
        <v>52367</v>
      </c>
      <c r="L64" s="44">
        <v>18328.45</v>
      </c>
      <c r="M64" s="25">
        <v>0.35</v>
      </c>
      <c r="N64" s="44">
        <v>7250</v>
      </c>
      <c r="O64" s="44">
        <v>2537.502</v>
      </c>
      <c r="P64" s="45">
        <v>55472</v>
      </c>
      <c r="Q64" s="44">
        <v>19415.2</v>
      </c>
      <c r="R64" s="25"/>
      <c r="S64" s="25"/>
      <c r="T64" s="48">
        <v>600</v>
      </c>
      <c r="U64" s="25">
        <v>210</v>
      </c>
      <c r="V64" s="25"/>
      <c r="W64" s="25"/>
      <c r="X64" s="25"/>
      <c r="Y64" s="25"/>
      <c r="Z64" s="46">
        <v>-52367</v>
      </c>
      <c r="AA64" s="44">
        <v>-18328.45</v>
      </c>
      <c r="AB64" s="25">
        <f t="shared" si="0"/>
        <v>0.35</v>
      </c>
      <c r="AC64" s="25">
        <f>ROUND($AB64/SUMIF(Currency!$A$2:$A$6,AC$7,Currency!$C$2:$C$6),2)</f>
        <v>0.91</v>
      </c>
      <c r="AD64" s="25">
        <f>ROUND($AB64/SUMIF(Currency!$A$2:$A$6,AD$7,Currency!$C$2:$C$6),2)</f>
        <v>3.33</v>
      </c>
      <c r="AE64" s="25"/>
      <c r="AF64" s="25"/>
      <c r="AG64" s="47"/>
    </row>
    <row r="65" spans="1:33" ht="12" customHeight="1" x14ac:dyDescent="0.2">
      <c r="A65" s="42" t="s">
        <v>799</v>
      </c>
      <c r="B65" s="43" t="s">
        <v>939</v>
      </c>
      <c r="C65" s="43"/>
      <c r="D65" s="43" t="s">
        <v>940</v>
      </c>
      <c r="E65" s="43" t="s">
        <v>816</v>
      </c>
      <c r="F65" s="25"/>
      <c r="G65" s="25"/>
      <c r="H65" s="25">
        <v>0</v>
      </c>
      <c r="I65" s="44">
        <v>53215</v>
      </c>
      <c r="J65" s="44">
        <v>18625.25</v>
      </c>
      <c r="K65" s="44">
        <v>49015</v>
      </c>
      <c r="L65" s="44">
        <v>17155.25</v>
      </c>
      <c r="M65" s="25">
        <v>0.35</v>
      </c>
      <c r="N65" s="44">
        <v>4200</v>
      </c>
      <c r="O65" s="44">
        <v>1470</v>
      </c>
      <c r="P65" s="45">
        <v>52168</v>
      </c>
      <c r="Q65" s="44">
        <v>18258.8</v>
      </c>
      <c r="R65" s="25"/>
      <c r="S65" s="25"/>
      <c r="T65" s="48">
        <v>1047</v>
      </c>
      <c r="U65" s="25">
        <v>366.45</v>
      </c>
      <c r="V65" s="25"/>
      <c r="W65" s="25"/>
      <c r="X65" s="25"/>
      <c r="Y65" s="25"/>
      <c r="Z65" s="46">
        <v>-49015</v>
      </c>
      <c r="AA65" s="44">
        <v>-17155.25</v>
      </c>
      <c r="AB65" s="25">
        <f t="shared" si="0"/>
        <v>0.35</v>
      </c>
      <c r="AC65" s="25">
        <f>ROUND($AB65/SUMIF(Currency!$A$2:$A$6,AC$7,Currency!$C$2:$C$6),2)</f>
        <v>0.91</v>
      </c>
      <c r="AD65" s="25">
        <f>ROUND($AB65/SUMIF(Currency!$A$2:$A$6,AD$7,Currency!$C$2:$C$6),2)</f>
        <v>3.33</v>
      </c>
      <c r="AE65" s="25"/>
      <c r="AF65" s="25"/>
      <c r="AG65" s="47"/>
    </row>
    <row r="66" spans="1:33" ht="12" customHeight="1" x14ac:dyDescent="0.2">
      <c r="A66" s="42" t="s">
        <v>799</v>
      </c>
      <c r="B66" s="43" t="s">
        <v>941</v>
      </c>
      <c r="C66" s="43"/>
      <c r="D66" s="43" t="s">
        <v>942</v>
      </c>
      <c r="E66" s="43" t="s">
        <v>816</v>
      </c>
      <c r="F66" s="25"/>
      <c r="G66" s="25"/>
      <c r="H66" s="25">
        <v>0</v>
      </c>
      <c r="I66" s="45">
        <v>14000</v>
      </c>
      <c r="J66" s="44">
        <v>4214</v>
      </c>
      <c r="K66" s="44">
        <v>12400</v>
      </c>
      <c r="L66" s="44">
        <v>3732.4</v>
      </c>
      <c r="M66" s="25">
        <v>0.30099999999999999</v>
      </c>
      <c r="N66" s="44">
        <v>1600</v>
      </c>
      <c r="O66" s="25">
        <v>481.6</v>
      </c>
      <c r="P66" s="45">
        <v>14000</v>
      </c>
      <c r="Q66" s="44">
        <v>4214</v>
      </c>
      <c r="R66" s="25"/>
      <c r="S66" s="25"/>
      <c r="T66" s="25"/>
      <c r="U66" s="25"/>
      <c r="V66" s="25"/>
      <c r="W66" s="25"/>
      <c r="X66" s="25"/>
      <c r="Y66" s="25"/>
      <c r="Z66" s="46">
        <v>-12400</v>
      </c>
      <c r="AA66" s="44">
        <v>-3732.4</v>
      </c>
      <c r="AB66" s="25">
        <f t="shared" si="0"/>
        <v>0.30099999999999999</v>
      </c>
      <c r="AC66" s="25">
        <f>ROUND($AB66/SUMIF(Currency!$A$2:$A$6,AC$7,Currency!$C$2:$C$6),2)</f>
        <v>0.78</v>
      </c>
      <c r="AD66" s="25">
        <f>ROUND($AB66/SUMIF(Currency!$A$2:$A$6,AD$7,Currency!$C$2:$C$6),2)</f>
        <v>2.87</v>
      </c>
      <c r="AE66" s="25"/>
      <c r="AF66" s="25"/>
      <c r="AG66" s="47"/>
    </row>
    <row r="67" spans="1:33" ht="12" customHeight="1" x14ac:dyDescent="0.2">
      <c r="A67" s="42" t="s">
        <v>799</v>
      </c>
      <c r="B67" s="43" t="s">
        <v>90</v>
      </c>
      <c r="C67" s="43"/>
      <c r="D67" s="43" t="s">
        <v>943</v>
      </c>
      <c r="E67" s="43" t="s">
        <v>816</v>
      </c>
      <c r="F67" s="25"/>
      <c r="G67" s="25"/>
      <c r="H67" s="25">
        <v>0</v>
      </c>
      <c r="I67" s="45">
        <v>22860</v>
      </c>
      <c r="J67" s="44">
        <v>16047.093999999999</v>
      </c>
      <c r="K67" s="44">
        <v>1200</v>
      </c>
      <c r="L67" s="25">
        <v>842.36800000000005</v>
      </c>
      <c r="M67" s="25">
        <v>0.70197299999999996</v>
      </c>
      <c r="N67" s="44">
        <v>21660</v>
      </c>
      <c r="O67" s="44">
        <v>15204.7264</v>
      </c>
      <c r="P67" s="45">
        <v>22860</v>
      </c>
      <c r="Q67" s="44">
        <v>16047.093999999999</v>
      </c>
      <c r="R67" s="25"/>
      <c r="S67" s="25"/>
      <c r="T67" s="25"/>
      <c r="U67" s="25"/>
      <c r="V67" s="25"/>
      <c r="W67" s="25"/>
      <c r="X67" s="25"/>
      <c r="Y67" s="25"/>
      <c r="Z67" s="46">
        <v>-1200</v>
      </c>
      <c r="AA67" s="25">
        <v>-842.36800000000005</v>
      </c>
      <c r="AB67" s="25">
        <f t="shared" si="0"/>
        <v>0.70197299999999996</v>
      </c>
      <c r="AC67" s="25">
        <f>ROUND($AB67/SUMIF(Currency!$A$2:$A$6,AC$7,Currency!$C$2:$C$6),2)</f>
        <v>1.82</v>
      </c>
      <c r="AD67" s="25">
        <f>ROUND($AB67/SUMIF(Currency!$A$2:$A$6,AD$7,Currency!$C$2:$C$6),2)</f>
        <v>6.69</v>
      </c>
      <c r="AE67" s="25"/>
      <c r="AF67" s="25"/>
      <c r="AG67" s="47"/>
    </row>
    <row r="68" spans="1:33" ht="12" customHeight="1" x14ac:dyDescent="0.2">
      <c r="A68" s="42" t="s">
        <v>799</v>
      </c>
      <c r="B68" s="43" t="s">
        <v>946</v>
      </c>
      <c r="C68" s="43"/>
      <c r="D68" s="43" t="s">
        <v>947</v>
      </c>
      <c r="E68" s="43" t="s">
        <v>816</v>
      </c>
      <c r="F68" s="25"/>
      <c r="G68" s="25"/>
      <c r="H68" s="25">
        <v>0</v>
      </c>
      <c r="I68" s="48">
        <v>5</v>
      </c>
      <c r="J68" s="25">
        <v>104.126</v>
      </c>
      <c r="K68" s="48">
        <v>5</v>
      </c>
      <c r="L68" s="25">
        <v>104.126</v>
      </c>
      <c r="M68" s="25">
        <v>20.825199999999999</v>
      </c>
      <c r="N68" s="25">
        <v>0</v>
      </c>
      <c r="O68" s="25">
        <v>0</v>
      </c>
      <c r="P68" s="48">
        <v>5</v>
      </c>
      <c r="Q68" s="25">
        <v>104.126</v>
      </c>
      <c r="R68" s="25"/>
      <c r="S68" s="25"/>
      <c r="T68" s="25"/>
      <c r="U68" s="25"/>
      <c r="V68" s="25"/>
      <c r="W68" s="25"/>
      <c r="X68" s="25"/>
      <c r="Y68" s="25"/>
      <c r="Z68" s="49">
        <v>-5</v>
      </c>
      <c r="AA68" s="25">
        <v>-104.126</v>
      </c>
      <c r="AB68" s="25">
        <f t="shared" si="0"/>
        <v>20.825199999999999</v>
      </c>
      <c r="AC68" s="25">
        <f>ROUND($AB68/SUMIF(Currency!$A$2:$A$6,AC$7,Currency!$C$2:$C$6),2)</f>
        <v>54.09</v>
      </c>
      <c r="AD68" s="25">
        <f>ROUND($AB68/SUMIF(Currency!$A$2:$A$6,AD$7,Currency!$C$2:$C$6),2)</f>
        <v>198.43</v>
      </c>
      <c r="AE68" s="25"/>
      <c r="AF68" s="25"/>
      <c r="AG68" s="47"/>
    </row>
    <row r="69" spans="1:33" ht="12" customHeight="1" x14ac:dyDescent="0.2">
      <c r="A69" s="42" t="s">
        <v>799</v>
      </c>
      <c r="B69" s="43" t="s">
        <v>949</v>
      </c>
      <c r="C69" s="43" t="s">
        <v>950</v>
      </c>
      <c r="D69" s="43" t="s">
        <v>1227</v>
      </c>
      <c r="E69" s="43" t="s">
        <v>816</v>
      </c>
      <c r="F69" s="25">
        <v>1.4654799999999999</v>
      </c>
      <c r="G69" s="44">
        <v>1600</v>
      </c>
      <c r="H69" s="44">
        <v>2344.768</v>
      </c>
      <c r="I69" s="45">
        <v>11640</v>
      </c>
      <c r="J69" s="44">
        <v>19374.266</v>
      </c>
      <c r="K69" s="44">
        <v>9240</v>
      </c>
      <c r="L69" s="44">
        <v>15011.704</v>
      </c>
      <c r="M69" s="25">
        <v>1.676833</v>
      </c>
      <c r="N69" s="44">
        <v>4000</v>
      </c>
      <c r="O69" s="44">
        <v>6707.3304600000001</v>
      </c>
      <c r="P69" s="45">
        <v>11640</v>
      </c>
      <c r="Q69" s="44">
        <v>19374.266</v>
      </c>
      <c r="R69" s="25"/>
      <c r="S69" s="25"/>
      <c r="T69" s="25"/>
      <c r="U69" s="25"/>
      <c r="V69" s="25"/>
      <c r="W69" s="25"/>
      <c r="X69" s="25"/>
      <c r="Y69" s="25"/>
      <c r="Z69" s="46">
        <v>-9240</v>
      </c>
      <c r="AA69" s="44">
        <v>-15011.704</v>
      </c>
      <c r="AB69" s="25">
        <f t="shared" si="0"/>
        <v>1.6246430000000001</v>
      </c>
      <c r="AC69" s="25">
        <f>ROUND($AB69/SUMIF(Currency!$A$2:$A$6,AC$7,Currency!$C$2:$C$6),2)</f>
        <v>4.22</v>
      </c>
      <c r="AD69" s="25">
        <f>ROUND($AB69/SUMIF(Currency!$A$2:$A$6,AD$7,Currency!$C$2:$C$6),2)</f>
        <v>15.48</v>
      </c>
      <c r="AE69" s="25"/>
      <c r="AF69" s="25"/>
      <c r="AG69" s="47"/>
    </row>
    <row r="70" spans="1:33" ht="12" customHeight="1" x14ac:dyDescent="0.2">
      <c r="A70" s="42" t="s">
        <v>799</v>
      </c>
      <c r="B70" s="43" t="s">
        <v>955</v>
      </c>
      <c r="C70" s="43" t="s">
        <v>956</v>
      </c>
      <c r="D70" s="43" t="s">
        <v>954</v>
      </c>
      <c r="E70" s="43" t="s">
        <v>816</v>
      </c>
      <c r="F70" s="25">
        <v>0.11</v>
      </c>
      <c r="G70" s="44">
        <v>2500</v>
      </c>
      <c r="H70" s="25">
        <v>275</v>
      </c>
      <c r="I70" s="25"/>
      <c r="J70" s="25"/>
      <c r="K70" s="44">
        <v>2500</v>
      </c>
      <c r="L70" s="25">
        <v>275</v>
      </c>
      <c r="M70" s="25">
        <v>0.11</v>
      </c>
      <c r="N70" s="25">
        <v>0</v>
      </c>
      <c r="O70" s="25">
        <v>0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46">
        <v>-2500</v>
      </c>
      <c r="AA70" s="25">
        <v>-275</v>
      </c>
      <c r="AB70" s="25">
        <f t="shared" si="0"/>
        <v>0.11</v>
      </c>
      <c r="AC70" s="25">
        <f>ROUND($AB70/SUMIF(Currency!$A$2:$A$6,AC$7,Currency!$C$2:$C$6),2)</f>
        <v>0.28999999999999998</v>
      </c>
      <c r="AD70" s="25">
        <f>ROUND($AB70/SUMIF(Currency!$A$2:$A$6,AD$7,Currency!$C$2:$C$6),2)</f>
        <v>1.05</v>
      </c>
      <c r="AE70" s="25"/>
      <c r="AF70" s="25"/>
      <c r="AG70" s="47"/>
    </row>
    <row r="71" spans="1:33" ht="12" customHeight="1" x14ac:dyDescent="0.2">
      <c r="A71" s="42" t="s">
        <v>799</v>
      </c>
      <c r="B71" s="43" t="s">
        <v>960</v>
      </c>
      <c r="C71" s="43" t="s">
        <v>961</v>
      </c>
      <c r="D71" s="43" t="s">
        <v>962</v>
      </c>
      <c r="E71" s="43" t="s">
        <v>963</v>
      </c>
      <c r="F71" s="25">
        <v>8.9</v>
      </c>
      <c r="G71" s="25">
        <v>2</v>
      </c>
      <c r="H71" s="25">
        <v>17.8</v>
      </c>
      <c r="I71" s="48">
        <v>13</v>
      </c>
      <c r="J71" s="25">
        <v>115.7</v>
      </c>
      <c r="K71" s="25">
        <v>12</v>
      </c>
      <c r="L71" s="25">
        <v>106.8</v>
      </c>
      <c r="M71" s="25">
        <v>8.9</v>
      </c>
      <c r="N71" s="25">
        <v>3</v>
      </c>
      <c r="O71" s="25">
        <v>26.7</v>
      </c>
      <c r="P71" s="48">
        <v>13</v>
      </c>
      <c r="Q71" s="25">
        <v>115.7</v>
      </c>
      <c r="R71" s="25"/>
      <c r="S71" s="25"/>
      <c r="T71" s="25"/>
      <c r="U71" s="25"/>
      <c r="V71" s="25"/>
      <c r="W71" s="25"/>
      <c r="X71" s="25"/>
      <c r="Y71" s="25"/>
      <c r="Z71" s="49">
        <v>-12</v>
      </c>
      <c r="AA71" s="25">
        <v>-106.8</v>
      </c>
      <c r="AB71" s="25">
        <f t="shared" si="0"/>
        <v>8.9</v>
      </c>
      <c r="AC71" s="25">
        <f>ROUND($AB71/SUMIF(Currency!$A$2:$A$6,AC$7,Currency!$C$2:$C$6),2)</f>
        <v>23.12</v>
      </c>
      <c r="AD71" s="25">
        <f>ROUND($AB71/SUMIF(Currency!$A$2:$A$6,AD$7,Currency!$C$2:$C$6),2)</f>
        <v>84.8</v>
      </c>
      <c r="AE71" s="25"/>
      <c r="AF71" s="25"/>
      <c r="AG71" s="47"/>
    </row>
    <row r="72" spans="1:33" ht="12" customHeight="1" x14ac:dyDescent="0.2">
      <c r="A72" s="42" t="s">
        <v>799</v>
      </c>
      <c r="B72" s="43" t="s">
        <v>968</v>
      </c>
      <c r="C72" s="43" t="s">
        <v>969</v>
      </c>
      <c r="D72" s="43" t="s">
        <v>967</v>
      </c>
      <c r="E72" s="43" t="s">
        <v>816</v>
      </c>
      <c r="F72" s="25">
        <v>0.25</v>
      </c>
      <c r="G72" s="44">
        <v>1708</v>
      </c>
      <c r="H72" s="25">
        <v>427</v>
      </c>
      <c r="I72" s="45">
        <v>11556</v>
      </c>
      <c r="J72" s="44">
        <v>5577.26</v>
      </c>
      <c r="K72" s="44">
        <v>12554</v>
      </c>
      <c r="L72" s="44">
        <v>5603.5940000000001</v>
      </c>
      <c r="M72" s="25">
        <v>0.56431799999999999</v>
      </c>
      <c r="N72" s="25">
        <v>710</v>
      </c>
      <c r="O72" s="25">
        <v>400.66552000000001</v>
      </c>
      <c r="P72" s="45">
        <v>11556</v>
      </c>
      <c r="Q72" s="44">
        <v>5577.26</v>
      </c>
      <c r="R72" s="25"/>
      <c r="S72" s="25"/>
      <c r="T72" s="25"/>
      <c r="U72" s="25"/>
      <c r="V72" s="25"/>
      <c r="W72" s="25"/>
      <c r="X72" s="25"/>
      <c r="Y72" s="25"/>
      <c r="Z72" s="46">
        <v>-12554</v>
      </c>
      <c r="AA72" s="44">
        <v>-5603.5940000000001</v>
      </c>
      <c r="AB72" s="25">
        <f t="shared" si="0"/>
        <v>0.44635900000000001</v>
      </c>
      <c r="AC72" s="25">
        <f>ROUND($AB72/SUMIF(Currency!$A$2:$A$6,AC$7,Currency!$C$2:$C$6),2)</f>
        <v>1.1599999999999999</v>
      </c>
      <c r="AD72" s="25">
        <f>ROUND($AB72/SUMIF(Currency!$A$2:$A$6,AD$7,Currency!$C$2:$C$6),2)</f>
        <v>4.25</v>
      </c>
      <c r="AE72" s="25"/>
      <c r="AF72" s="25"/>
      <c r="AG72" s="47"/>
    </row>
    <row r="73" spans="1:33" ht="12" customHeight="1" x14ac:dyDescent="0.2">
      <c r="A73" s="42" t="s">
        <v>799</v>
      </c>
      <c r="B73" s="43" t="s">
        <v>971</v>
      </c>
      <c r="C73" s="43" t="s">
        <v>972</v>
      </c>
      <c r="D73" s="43" t="s">
        <v>973</v>
      </c>
      <c r="E73" s="43" t="s">
        <v>816</v>
      </c>
      <c r="F73" s="25">
        <v>1.7999999999999999E-2</v>
      </c>
      <c r="G73" s="44">
        <v>1000</v>
      </c>
      <c r="H73" s="25">
        <v>18</v>
      </c>
      <c r="I73" s="25"/>
      <c r="J73" s="25"/>
      <c r="K73" s="25"/>
      <c r="L73" s="25"/>
      <c r="M73" s="25">
        <v>1.7999999999999999E-2</v>
      </c>
      <c r="N73" s="44">
        <v>1000</v>
      </c>
      <c r="O73" s="25">
        <v>18</v>
      </c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>
        <f t="shared" si="0"/>
        <v>0</v>
      </c>
      <c r="AC73" s="25">
        <f>ROUND($AB73/SUMIF(Currency!$A$2:$A$6,AC$7,Currency!$C$2:$C$6),2)</f>
        <v>0</v>
      </c>
      <c r="AD73" s="25">
        <f>ROUND($AB73/SUMIF(Currency!$A$2:$A$6,AD$7,Currency!$C$2:$C$6),2)</f>
        <v>0</v>
      </c>
      <c r="AE73" s="25"/>
      <c r="AF73" s="25"/>
      <c r="AG73" s="47"/>
    </row>
    <row r="74" spans="1:33" ht="12" customHeight="1" x14ac:dyDescent="0.2">
      <c r="A74" s="42" t="s">
        <v>799</v>
      </c>
      <c r="B74" s="43" t="s">
        <v>974</v>
      </c>
      <c r="C74" s="43" t="s">
        <v>975</v>
      </c>
      <c r="D74" s="43" t="s">
        <v>976</v>
      </c>
      <c r="E74" s="43" t="s">
        <v>816</v>
      </c>
      <c r="F74" s="25">
        <v>1.7999999999999999E-2</v>
      </c>
      <c r="G74" s="44">
        <v>8000</v>
      </c>
      <c r="H74" s="25">
        <v>144</v>
      </c>
      <c r="I74" s="25"/>
      <c r="J74" s="25"/>
      <c r="K74" s="25"/>
      <c r="L74" s="25"/>
      <c r="M74" s="25">
        <v>1.7999999999999999E-2</v>
      </c>
      <c r="N74" s="44">
        <v>8000</v>
      </c>
      <c r="O74" s="25">
        <v>144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>
        <f t="shared" ref="AB74:AB132" si="1">IF(Z74=0,0,ROUND(AA74/Z74,6))</f>
        <v>0</v>
      </c>
      <c r="AC74" s="25">
        <f>ROUND($AB74/SUMIF(Currency!$A$2:$A$6,AC$7,Currency!$C$2:$C$6),2)</f>
        <v>0</v>
      </c>
      <c r="AD74" s="25">
        <f>ROUND($AB74/SUMIF(Currency!$A$2:$A$6,AD$7,Currency!$C$2:$C$6),2)</f>
        <v>0</v>
      </c>
      <c r="AE74" s="25"/>
      <c r="AF74" s="25"/>
      <c r="AG74" s="47"/>
    </row>
    <row r="75" spans="1:33" ht="12" customHeight="1" x14ac:dyDescent="0.2">
      <c r="A75" s="42" t="s">
        <v>799</v>
      </c>
      <c r="B75" s="43" t="s">
        <v>977</v>
      </c>
      <c r="C75" s="43" t="s">
        <v>978</v>
      </c>
      <c r="D75" s="43" t="s">
        <v>979</v>
      </c>
      <c r="E75" s="43" t="s">
        <v>816</v>
      </c>
      <c r="F75" s="25">
        <v>1.7999999999999999E-2</v>
      </c>
      <c r="G75" s="44">
        <v>6000</v>
      </c>
      <c r="H75" s="25">
        <v>108</v>
      </c>
      <c r="I75" s="25"/>
      <c r="J75" s="25"/>
      <c r="K75" s="25"/>
      <c r="L75" s="25"/>
      <c r="M75" s="25">
        <v>1.7999999999999999E-2</v>
      </c>
      <c r="N75" s="44">
        <v>6000</v>
      </c>
      <c r="O75" s="25">
        <v>108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>
        <f t="shared" si="1"/>
        <v>0</v>
      </c>
      <c r="AC75" s="25">
        <f>ROUND($AB75/SUMIF(Currency!$A$2:$A$6,AC$7,Currency!$C$2:$C$6),2)</f>
        <v>0</v>
      </c>
      <c r="AD75" s="25">
        <f>ROUND($AB75/SUMIF(Currency!$A$2:$A$6,AD$7,Currency!$C$2:$C$6),2)</f>
        <v>0</v>
      </c>
      <c r="AE75" s="25"/>
      <c r="AF75" s="25"/>
      <c r="AG75" s="47"/>
    </row>
    <row r="76" spans="1:33" ht="12" customHeight="1" x14ac:dyDescent="0.2">
      <c r="A76" s="42" t="s">
        <v>799</v>
      </c>
      <c r="B76" s="43" t="s">
        <v>980</v>
      </c>
      <c r="C76" s="43" t="s">
        <v>981</v>
      </c>
      <c r="D76" s="43" t="s">
        <v>982</v>
      </c>
      <c r="E76" s="43" t="s">
        <v>816</v>
      </c>
      <c r="F76" s="25">
        <v>1.7999999999999999E-2</v>
      </c>
      <c r="G76" s="44">
        <v>2000</v>
      </c>
      <c r="H76" s="25">
        <v>36</v>
      </c>
      <c r="I76" s="25"/>
      <c r="J76" s="25"/>
      <c r="K76" s="44">
        <v>1000</v>
      </c>
      <c r="L76" s="25">
        <v>18</v>
      </c>
      <c r="M76" s="25">
        <v>1.7999999999999999E-2</v>
      </c>
      <c r="N76" s="44">
        <v>1000</v>
      </c>
      <c r="O76" s="25">
        <v>18</v>
      </c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46">
        <v>-1000</v>
      </c>
      <c r="AA76" s="25">
        <v>-18</v>
      </c>
      <c r="AB76" s="25">
        <f t="shared" si="1"/>
        <v>1.7999999999999999E-2</v>
      </c>
      <c r="AC76" s="25">
        <f>ROUND($AB76/SUMIF(Currency!$A$2:$A$6,AC$7,Currency!$C$2:$C$6),2)</f>
        <v>0.05</v>
      </c>
      <c r="AD76" s="25">
        <f>ROUND($AB76/SUMIF(Currency!$A$2:$A$6,AD$7,Currency!$C$2:$C$6),2)</f>
        <v>0.17</v>
      </c>
      <c r="AE76" s="25"/>
      <c r="AF76" s="25"/>
      <c r="AG76" s="47"/>
    </row>
    <row r="77" spans="1:33" ht="12" customHeight="1" x14ac:dyDescent="0.2">
      <c r="A77" s="42" t="s">
        <v>799</v>
      </c>
      <c r="B77" s="43" t="s">
        <v>983</v>
      </c>
      <c r="C77" s="43" t="s">
        <v>984</v>
      </c>
      <c r="D77" s="43" t="s">
        <v>985</v>
      </c>
      <c r="E77" s="43" t="s">
        <v>816</v>
      </c>
      <c r="F77" s="25">
        <v>1.7999999999999999E-2</v>
      </c>
      <c r="G77" s="44">
        <v>8000</v>
      </c>
      <c r="H77" s="25">
        <v>144</v>
      </c>
      <c r="I77" s="25"/>
      <c r="J77" s="25"/>
      <c r="K77" s="25"/>
      <c r="L77" s="25"/>
      <c r="M77" s="25">
        <v>1.7999999999999999E-2</v>
      </c>
      <c r="N77" s="44">
        <v>8000</v>
      </c>
      <c r="O77" s="25">
        <v>144</v>
      </c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>
        <f t="shared" si="1"/>
        <v>0</v>
      </c>
      <c r="AC77" s="25">
        <f>ROUND($AB77/SUMIF(Currency!$A$2:$A$6,AC$7,Currency!$C$2:$C$6),2)</f>
        <v>0</v>
      </c>
      <c r="AD77" s="25">
        <f>ROUND($AB77/SUMIF(Currency!$A$2:$A$6,AD$7,Currency!$C$2:$C$6),2)</f>
        <v>0</v>
      </c>
      <c r="AE77" s="25"/>
      <c r="AF77" s="25"/>
      <c r="AG77" s="47"/>
    </row>
    <row r="78" spans="1:33" ht="12" customHeight="1" x14ac:dyDescent="0.2">
      <c r="A78" s="42" t="s">
        <v>799</v>
      </c>
      <c r="B78" s="43" t="s">
        <v>986</v>
      </c>
      <c r="C78" s="43" t="s">
        <v>987</v>
      </c>
      <c r="D78" s="43" t="s">
        <v>988</v>
      </c>
      <c r="E78" s="43" t="s">
        <v>816</v>
      </c>
      <c r="F78" s="25">
        <v>1.7999999999999999E-2</v>
      </c>
      <c r="G78" s="44">
        <v>1000</v>
      </c>
      <c r="H78" s="25">
        <v>18</v>
      </c>
      <c r="I78" s="25"/>
      <c r="J78" s="25"/>
      <c r="K78" s="25"/>
      <c r="L78" s="25"/>
      <c r="M78" s="25">
        <v>1.7999999999999999E-2</v>
      </c>
      <c r="N78" s="44">
        <v>1000</v>
      </c>
      <c r="O78" s="25">
        <v>18</v>
      </c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>
        <f t="shared" si="1"/>
        <v>0</v>
      </c>
      <c r="AC78" s="25">
        <f>ROUND($AB78/SUMIF(Currency!$A$2:$A$6,AC$7,Currency!$C$2:$C$6),2)</f>
        <v>0</v>
      </c>
      <c r="AD78" s="25">
        <f>ROUND($AB78/SUMIF(Currency!$A$2:$A$6,AD$7,Currency!$C$2:$C$6),2)</f>
        <v>0</v>
      </c>
      <c r="AE78" s="25"/>
      <c r="AF78" s="25"/>
      <c r="AG78" s="47"/>
    </row>
    <row r="79" spans="1:33" ht="12" customHeight="1" x14ac:dyDescent="0.2">
      <c r="A79" s="42" t="s">
        <v>799</v>
      </c>
      <c r="B79" s="43" t="s">
        <v>989</v>
      </c>
      <c r="C79" s="43" t="s">
        <v>990</v>
      </c>
      <c r="D79" s="43" t="s">
        <v>991</v>
      </c>
      <c r="E79" s="43" t="s">
        <v>816</v>
      </c>
      <c r="F79" s="25">
        <v>1.7999999999999999E-2</v>
      </c>
      <c r="G79" s="44">
        <v>3000</v>
      </c>
      <c r="H79" s="25">
        <v>54</v>
      </c>
      <c r="I79" s="25"/>
      <c r="J79" s="25"/>
      <c r="K79" s="25"/>
      <c r="L79" s="25"/>
      <c r="M79" s="25">
        <v>1.7999999999999999E-2</v>
      </c>
      <c r="N79" s="44">
        <v>3000</v>
      </c>
      <c r="O79" s="25">
        <v>54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f t="shared" si="1"/>
        <v>0</v>
      </c>
      <c r="AC79" s="25">
        <f>ROUND($AB79/SUMIF(Currency!$A$2:$A$6,AC$7,Currency!$C$2:$C$6),2)</f>
        <v>0</v>
      </c>
      <c r="AD79" s="25">
        <f>ROUND($AB79/SUMIF(Currency!$A$2:$A$6,AD$7,Currency!$C$2:$C$6),2)</f>
        <v>0</v>
      </c>
      <c r="AE79" s="25"/>
      <c r="AF79" s="25"/>
      <c r="AG79" s="47"/>
    </row>
    <row r="80" spans="1:33" ht="12" customHeight="1" x14ac:dyDescent="0.2">
      <c r="A80" s="42" t="s">
        <v>799</v>
      </c>
      <c r="B80" s="43" t="s">
        <v>992</v>
      </c>
      <c r="C80" s="43"/>
      <c r="D80" s="43" t="s">
        <v>993</v>
      </c>
      <c r="E80" s="43" t="s">
        <v>963</v>
      </c>
      <c r="F80" s="25">
        <v>13.634104000000001</v>
      </c>
      <c r="G80" s="25"/>
      <c r="H80" s="25">
        <v>0</v>
      </c>
      <c r="I80" s="25"/>
      <c r="J80" s="25"/>
      <c r="K80" s="25"/>
      <c r="L80" s="25"/>
      <c r="M80" s="25">
        <v>13.634104000000001</v>
      </c>
      <c r="N80" s="25">
        <v>0</v>
      </c>
      <c r="O80" s="25">
        <v>0</v>
      </c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>
        <f t="shared" si="1"/>
        <v>0</v>
      </c>
      <c r="AC80" s="25">
        <f>ROUND($AB80/SUMIF(Currency!$A$2:$A$6,AC$7,Currency!$C$2:$C$6),2)</f>
        <v>0</v>
      </c>
      <c r="AD80" s="25">
        <f>ROUND($AB80/SUMIF(Currency!$A$2:$A$6,AD$7,Currency!$C$2:$C$6),2)</f>
        <v>0</v>
      </c>
      <c r="AE80" s="25"/>
      <c r="AF80" s="25"/>
      <c r="AG80" s="47"/>
    </row>
    <row r="81" spans="1:33" ht="12" customHeight="1" x14ac:dyDescent="0.2">
      <c r="A81" s="42" t="s">
        <v>799</v>
      </c>
      <c r="B81" s="43" t="s">
        <v>994</v>
      </c>
      <c r="C81" s="43"/>
      <c r="D81" s="43" t="s">
        <v>995</v>
      </c>
      <c r="E81" s="43" t="s">
        <v>963</v>
      </c>
      <c r="F81" s="25">
        <v>6.590141</v>
      </c>
      <c r="G81" s="25"/>
      <c r="H81" s="25">
        <v>0</v>
      </c>
      <c r="I81" s="25"/>
      <c r="J81" s="25"/>
      <c r="K81" s="25"/>
      <c r="L81" s="25"/>
      <c r="M81" s="25">
        <v>6.590141</v>
      </c>
      <c r="N81" s="25">
        <v>0</v>
      </c>
      <c r="O81" s="25">
        <v>0</v>
      </c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>
        <f t="shared" si="1"/>
        <v>0</v>
      </c>
      <c r="AC81" s="25">
        <f>ROUND($AB81/SUMIF(Currency!$A$2:$A$6,AC$7,Currency!$C$2:$C$6),2)</f>
        <v>0</v>
      </c>
      <c r="AD81" s="25">
        <f>ROUND($AB81/SUMIF(Currency!$A$2:$A$6,AD$7,Currency!$C$2:$C$6),2)</f>
        <v>0</v>
      </c>
      <c r="AE81" s="25"/>
      <c r="AF81" s="25"/>
      <c r="AG81" s="47"/>
    </row>
    <row r="82" spans="1:33" ht="12" customHeight="1" x14ac:dyDescent="0.2">
      <c r="A82" s="42" t="s">
        <v>799</v>
      </c>
      <c r="B82" s="43" t="s">
        <v>996</v>
      </c>
      <c r="C82" s="43"/>
      <c r="D82" s="43" t="s">
        <v>997</v>
      </c>
      <c r="E82" s="43" t="s">
        <v>963</v>
      </c>
      <c r="F82" s="25">
        <v>16.904799000000001</v>
      </c>
      <c r="G82" s="25">
        <v>30</v>
      </c>
      <c r="H82" s="25">
        <v>507.14400000000001</v>
      </c>
      <c r="I82" s="25"/>
      <c r="J82" s="25"/>
      <c r="K82" s="25"/>
      <c r="L82" s="25"/>
      <c r="M82" s="25">
        <v>16.904799000000001</v>
      </c>
      <c r="N82" s="25">
        <v>30</v>
      </c>
      <c r="O82" s="25">
        <v>507.14400000000001</v>
      </c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f t="shared" si="1"/>
        <v>0</v>
      </c>
      <c r="AC82" s="25">
        <f>ROUND($AB82/SUMIF(Currency!$A$2:$A$6,AC$7,Currency!$C$2:$C$6),2)</f>
        <v>0</v>
      </c>
      <c r="AD82" s="25">
        <f>ROUND($AB82/SUMIF(Currency!$A$2:$A$6,AD$7,Currency!$C$2:$C$6),2)</f>
        <v>0</v>
      </c>
      <c r="AE82" s="25"/>
      <c r="AF82" s="25"/>
      <c r="AG82" s="47"/>
    </row>
    <row r="83" spans="1:33" ht="12" customHeight="1" x14ac:dyDescent="0.2">
      <c r="A83" s="42" t="s">
        <v>799</v>
      </c>
      <c r="B83" s="43" t="s">
        <v>998</v>
      </c>
      <c r="C83" s="43"/>
      <c r="D83" s="43" t="s">
        <v>999</v>
      </c>
      <c r="E83" s="43" t="s">
        <v>963</v>
      </c>
      <c r="F83" s="25">
        <v>16.759868000000001</v>
      </c>
      <c r="G83" s="25">
        <v>12</v>
      </c>
      <c r="H83" s="25">
        <v>201.11799999999999</v>
      </c>
      <c r="I83" s="25"/>
      <c r="J83" s="25"/>
      <c r="K83" s="25"/>
      <c r="L83" s="25"/>
      <c r="M83" s="25">
        <v>16.759868000000001</v>
      </c>
      <c r="N83" s="25">
        <v>12</v>
      </c>
      <c r="O83" s="25">
        <v>201.11799999999999</v>
      </c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>
        <f t="shared" si="1"/>
        <v>0</v>
      </c>
      <c r="AC83" s="25">
        <f>ROUND($AB83/SUMIF(Currency!$A$2:$A$6,AC$7,Currency!$C$2:$C$6),2)</f>
        <v>0</v>
      </c>
      <c r="AD83" s="25">
        <f>ROUND($AB83/SUMIF(Currency!$A$2:$A$6,AD$7,Currency!$C$2:$C$6),2)</f>
        <v>0</v>
      </c>
      <c r="AE83" s="25"/>
      <c r="AF83" s="25"/>
      <c r="AG83" s="47"/>
    </row>
    <row r="84" spans="1:33" ht="12" customHeight="1" x14ac:dyDescent="0.2">
      <c r="A84" s="42" t="s">
        <v>799</v>
      </c>
      <c r="B84" s="43" t="s">
        <v>1000</v>
      </c>
      <c r="C84" s="43"/>
      <c r="D84" s="43" t="s">
        <v>1001</v>
      </c>
      <c r="E84" s="43" t="s">
        <v>963</v>
      </c>
      <c r="F84" s="25">
        <v>25</v>
      </c>
      <c r="G84" s="25"/>
      <c r="H84" s="25">
        <v>0</v>
      </c>
      <c r="I84" s="25"/>
      <c r="J84" s="25"/>
      <c r="K84" s="25"/>
      <c r="L84" s="25"/>
      <c r="M84" s="25">
        <v>25</v>
      </c>
      <c r="N84" s="25">
        <v>0</v>
      </c>
      <c r="O84" s="25">
        <v>0</v>
      </c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>
        <f t="shared" si="1"/>
        <v>0</v>
      </c>
      <c r="AC84" s="25">
        <f>ROUND($AB84/SUMIF(Currency!$A$2:$A$6,AC$7,Currency!$C$2:$C$6),2)</f>
        <v>0</v>
      </c>
      <c r="AD84" s="25">
        <f>ROUND($AB84/SUMIF(Currency!$A$2:$A$6,AD$7,Currency!$C$2:$C$6),2)</f>
        <v>0</v>
      </c>
      <c r="AE84" s="25"/>
      <c r="AF84" s="25"/>
      <c r="AG84" s="47"/>
    </row>
    <row r="85" spans="1:33" ht="12" customHeight="1" x14ac:dyDescent="0.2">
      <c r="A85" s="42" t="s">
        <v>799</v>
      </c>
      <c r="B85" s="43" t="s">
        <v>1002</v>
      </c>
      <c r="C85" s="43"/>
      <c r="D85" s="43" t="s">
        <v>1003</v>
      </c>
      <c r="E85" s="43" t="s">
        <v>963</v>
      </c>
      <c r="F85" s="25">
        <v>40</v>
      </c>
      <c r="G85" s="25">
        <v>30</v>
      </c>
      <c r="H85" s="44">
        <v>1200</v>
      </c>
      <c r="I85" s="25"/>
      <c r="J85" s="25"/>
      <c r="K85" s="25"/>
      <c r="L85" s="25"/>
      <c r="M85" s="25">
        <v>40</v>
      </c>
      <c r="N85" s="25">
        <v>30</v>
      </c>
      <c r="O85" s="44">
        <v>1200</v>
      </c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>
        <f t="shared" si="1"/>
        <v>0</v>
      </c>
      <c r="AC85" s="25">
        <f>ROUND($AB85/SUMIF(Currency!$A$2:$A$6,AC$7,Currency!$C$2:$C$6),2)</f>
        <v>0</v>
      </c>
      <c r="AD85" s="25">
        <f>ROUND($AB85/SUMIF(Currency!$A$2:$A$6,AD$7,Currency!$C$2:$C$6),2)</f>
        <v>0</v>
      </c>
      <c r="AE85" s="25"/>
      <c r="AF85" s="25"/>
      <c r="AG85" s="47"/>
    </row>
    <row r="86" spans="1:33" ht="12" customHeight="1" x14ac:dyDescent="0.2">
      <c r="A86" s="42" t="s">
        <v>799</v>
      </c>
      <c r="B86" s="43" t="s">
        <v>1004</v>
      </c>
      <c r="C86" s="43"/>
      <c r="D86" s="43" t="s">
        <v>1005</v>
      </c>
      <c r="E86" s="43" t="s">
        <v>963</v>
      </c>
      <c r="F86" s="25">
        <v>40</v>
      </c>
      <c r="G86" s="25">
        <v>12</v>
      </c>
      <c r="H86" s="25">
        <v>480</v>
      </c>
      <c r="I86" s="25"/>
      <c r="J86" s="25"/>
      <c r="K86" s="25"/>
      <c r="L86" s="25"/>
      <c r="M86" s="25">
        <v>40</v>
      </c>
      <c r="N86" s="25">
        <v>12</v>
      </c>
      <c r="O86" s="25">
        <v>480</v>
      </c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>
        <f t="shared" si="1"/>
        <v>0</v>
      </c>
      <c r="AC86" s="25">
        <f>ROUND($AB86/SUMIF(Currency!$A$2:$A$6,AC$7,Currency!$C$2:$C$6),2)</f>
        <v>0</v>
      </c>
      <c r="AD86" s="25">
        <f>ROUND($AB86/SUMIF(Currency!$A$2:$A$6,AD$7,Currency!$C$2:$C$6),2)</f>
        <v>0</v>
      </c>
      <c r="AE86" s="25"/>
      <c r="AF86" s="25"/>
      <c r="AG86" s="47"/>
    </row>
    <row r="87" spans="1:33" ht="12" customHeight="1" x14ac:dyDescent="0.2">
      <c r="A87" s="42" t="s">
        <v>799</v>
      </c>
      <c r="B87" s="43" t="s">
        <v>1006</v>
      </c>
      <c r="C87" s="43"/>
      <c r="D87" s="43" t="s">
        <v>1007</v>
      </c>
      <c r="E87" s="43" t="s">
        <v>963</v>
      </c>
      <c r="F87" s="25">
        <v>25</v>
      </c>
      <c r="G87" s="25"/>
      <c r="H87" s="25">
        <v>0</v>
      </c>
      <c r="I87" s="25"/>
      <c r="J87" s="25"/>
      <c r="K87" s="25"/>
      <c r="L87" s="25"/>
      <c r="M87" s="25">
        <v>25</v>
      </c>
      <c r="N87" s="25">
        <v>0</v>
      </c>
      <c r="O87" s="25">
        <v>0</v>
      </c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>
        <f t="shared" si="1"/>
        <v>0</v>
      </c>
      <c r="AC87" s="25">
        <f>ROUND($AB87/SUMIF(Currency!$A$2:$A$6,AC$7,Currency!$C$2:$C$6),2)</f>
        <v>0</v>
      </c>
      <c r="AD87" s="25">
        <f>ROUND($AB87/SUMIF(Currency!$A$2:$A$6,AD$7,Currency!$C$2:$C$6),2)</f>
        <v>0</v>
      </c>
      <c r="AE87" s="25"/>
      <c r="AF87" s="25"/>
      <c r="AG87" s="47"/>
    </row>
    <row r="88" spans="1:33" ht="12" customHeight="1" x14ac:dyDescent="0.2">
      <c r="A88" s="42" t="s">
        <v>799</v>
      </c>
      <c r="B88" s="43" t="s">
        <v>1008</v>
      </c>
      <c r="C88" s="43"/>
      <c r="D88" s="43" t="s">
        <v>1009</v>
      </c>
      <c r="E88" s="43" t="s">
        <v>816</v>
      </c>
      <c r="F88" s="25">
        <v>20.3</v>
      </c>
      <c r="G88" s="25">
        <v>6</v>
      </c>
      <c r="H88" s="25">
        <v>121.8</v>
      </c>
      <c r="I88" s="48">
        <v>1</v>
      </c>
      <c r="J88" s="25">
        <v>20.8</v>
      </c>
      <c r="K88" s="25">
        <v>3</v>
      </c>
      <c r="L88" s="25">
        <v>61.067</v>
      </c>
      <c r="M88" s="25">
        <v>20.383334000000001</v>
      </c>
      <c r="N88" s="25">
        <v>4</v>
      </c>
      <c r="O88" s="25">
        <v>81.533333999999996</v>
      </c>
      <c r="P88" s="48">
        <v>1</v>
      </c>
      <c r="Q88" s="25">
        <v>20.8</v>
      </c>
      <c r="R88" s="25"/>
      <c r="S88" s="25"/>
      <c r="T88" s="25"/>
      <c r="U88" s="25"/>
      <c r="V88" s="25"/>
      <c r="W88" s="25"/>
      <c r="X88" s="25"/>
      <c r="Y88" s="25"/>
      <c r="Z88" s="49">
        <v>-3</v>
      </c>
      <c r="AA88" s="25">
        <v>-61.067</v>
      </c>
      <c r="AB88" s="25">
        <f t="shared" si="1"/>
        <v>20.355667</v>
      </c>
      <c r="AC88" s="25">
        <f>ROUND($AB88/SUMIF(Currency!$A$2:$A$6,AC$7,Currency!$C$2:$C$6),2)</f>
        <v>52.87</v>
      </c>
      <c r="AD88" s="25">
        <f>ROUND($AB88/SUMIF(Currency!$A$2:$A$6,AD$7,Currency!$C$2:$C$6),2)</f>
        <v>193.96</v>
      </c>
      <c r="AE88" s="25"/>
      <c r="AF88" s="25"/>
      <c r="AG88" s="47"/>
    </row>
    <row r="89" spans="1:33" ht="12" customHeight="1" x14ac:dyDescent="0.2">
      <c r="A89" s="42" t="s">
        <v>799</v>
      </c>
      <c r="B89" s="43" t="s">
        <v>1010</v>
      </c>
      <c r="C89" s="43"/>
      <c r="D89" s="43" t="s">
        <v>1011</v>
      </c>
      <c r="E89" s="43" t="s">
        <v>816</v>
      </c>
      <c r="F89" s="25">
        <v>18.7</v>
      </c>
      <c r="G89" s="25">
        <v>12</v>
      </c>
      <c r="H89" s="25">
        <v>224.4</v>
      </c>
      <c r="I89" s="48">
        <v>1</v>
      </c>
      <c r="J89" s="25">
        <v>19.3</v>
      </c>
      <c r="K89" s="25">
        <v>9</v>
      </c>
      <c r="L89" s="25">
        <v>168.63300000000001</v>
      </c>
      <c r="M89" s="25">
        <v>18.766666000000001</v>
      </c>
      <c r="N89" s="25">
        <v>4</v>
      </c>
      <c r="O89" s="25">
        <v>75.066665</v>
      </c>
      <c r="P89" s="48">
        <v>1</v>
      </c>
      <c r="Q89" s="25">
        <v>19.3</v>
      </c>
      <c r="R89" s="25"/>
      <c r="S89" s="25"/>
      <c r="T89" s="25"/>
      <c r="U89" s="25"/>
      <c r="V89" s="25"/>
      <c r="W89" s="25"/>
      <c r="X89" s="25"/>
      <c r="Y89" s="25"/>
      <c r="Z89" s="49">
        <v>-9</v>
      </c>
      <c r="AA89" s="25">
        <v>-168.63300000000001</v>
      </c>
      <c r="AB89" s="25">
        <f t="shared" si="1"/>
        <v>18.736999999999998</v>
      </c>
      <c r="AC89" s="25">
        <f>ROUND($AB89/SUMIF(Currency!$A$2:$A$6,AC$7,Currency!$C$2:$C$6),2)</f>
        <v>48.67</v>
      </c>
      <c r="AD89" s="25">
        <f>ROUND($AB89/SUMIF(Currency!$A$2:$A$6,AD$7,Currency!$C$2:$C$6),2)</f>
        <v>178.53</v>
      </c>
      <c r="AE89" s="25"/>
      <c r="AF89" s="25"/>
      <c r="AG89" s="47"/>
    </row>
    <row r="90" spans="1:33" ht="12" customHeight="1" x14ac:dyDescent="0.2">
      <c r="A90" s="42" t="s">
        <v>799</v>
      </c>
      <c r="B90" s="43" t="s">
        <v>1228</v>
      </c>
      <c r="C90" s="43"/>
      <c r="D90" s="43" t="s">
        <v>1229</v>
      </c>
      <c r="E90" s="43" t="s">
        <v>816</v>
      </c>
      <c r="F90" s="25">
        <v>6</v>
      </c>
      <c r="G90" s="25"/>
      <c r="H90" s="25">
        <v>0</v>
      </c>
      <c r="I90" s="25"/>
      <c r="J90" s="25"/>
      <c r="K90" s="25"/>
      <c r="L90" s="25"/>
      <c r="M90" s="25">
        <v>6</v>
      </c>
      <c r="N90" s="25">
        <v>0</v>
      </c>
      <c r="O90" s="25">
        <v>0</v>
      </c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>
        <f t="shared" si="1"/>
        <v>0</v>
      </c>
      <c r="AC90" s="25">
        <f>ROUND($AB90/SUMIF(Currency!$A$2:$A$6,AC$7,Currency!$C$2:$C$6),2)</f>
        <v>0</v>
      </c>
      <c r="AD90" s="25">
        <f>ROUND($AB90/SUMIF(Currency!$A$2:$A$6,AD$7,Currency!$C$2:$C$6),2)</f>
        <v>0</v>
      </c>
      <c r="AE90" s="25"/>
      <c r="AF90" s="25"/>
      <c r="AG90" s="47"/>
    </row>
    <row r="91" spans="1:33" ht="12" customHeight="1" x14ac:dyDescent="0.2">
      <c r="A91" s="42" t="s">
        <v>799</v>
      </c>
      <c r="B91" s="43" t="s">
        <v>1012</v>
      </c>
      <c r="C91" s="43"/>
      <c r="D91" s="43" t="s">
        <v>1013</v>
      </c>
      <c r="E91" s="43" t="s">
        <v>816</v>
      </c>
      <c r="F91" s="25">
        <v>40</v>
      </c>
      <c r="G91" s="25">
        <v>4</v>
      </c>
      <c r="H91" s="25">
        <v>160</v>
      </c>
      <c r="I91" s="48">
        <v>5</v>
      </c>
      <c r="J91" s="25">
        <v>200</v>
      </c>
      <c r="K91" s="25">
        <v>3</v>
      </c>
      <c r="L91" s="25">
        <v>120</v>
      </c>
      <c r="M91" s="25">
        <v>40</v>
      </c>
      <c r="N91" s="25">
        <v>6</v>
      </c>
      <c r="O91" s="25">
        <v>240</v>
      </c>
      <c r="P91" s="48">
        <v>5</v>
      </c>
      <c r="Q91" s="25">
        <v>200</v>
      </c>
      <c r="R91" s="25"/>
      <c r="S91" s="25"/>
      <c r="T91" s="25"/>
      <c r="U91" s="25"/>
      <c r="V91" s="25"/>
      <c r="W91" s="25"/>
      <c r="X91" s="25"/>
      <c r="Y91" s="25"/>
      <c r="Z91" s="49">
        <v>-3</v>
      </c>
      <c r="AA91" s="25">
        <v>-120</v>
      </c>
      <c r="AB91" s="25">
        <f t="shared" si="1"/>
        <v>40</v>
      </c>
      <c r="AC91" s="25">
        <f>ROUND($AB91/SUMIF(Currency!$A$2:$A$6,AC$7,Currency!$C$2:$C$6),2)</f>
        <v>103.9</v>
      </c>
      <c r="AD91" s="25">
        <f>ROUND($AB91/SUMIF(Currency!$A$2:$A$6,AD$7,Currency!$C$2:$C$6),2)</f>
        <v>381.13</v>
      </c>
      <c r="AE91" s="25"/>
      <c r="AF91" s="25"/>
      <c r="AG91" s="47"/>
    </row>
    <row r="92" spans="1:33" ht="12" customHeight="1" x14ac:dyDescent="0.2">
      <c r="A92" s="42" t="s">
        <v>799</v>
      </c>
      <c r="B92" s="43" t="s">
        <v>1014</v>
      </c>
      <c r="C92" s="43"/>
      <c r="D92" s="43" t="s">
        <v>1015</v>
      </c>
      <c r="E92" s="43" t="s">
        <v>816</v>
      </c>
      <c r="F92" s="25">
        <v>45.288111999999998</v>
      </c>
      <c r="G92" s="25">
        <v>10</v>
      </c>
      <c r="H92" s="25">
        <v>452.88099999999997</v>
      </c>
      <c r="I92" s="48">
        <v>14</v>
      </c>
      <c r="J92" s="25">
        <v>658</v>
      </c>
      <c r="K92" s="48">
        <v>14</v>
      </c>
      <c r="L92" s="25">
        <v>642.97699999999998</v>
      </c>
      <c r="M92" s="25">
        <v>46.790380999999996</v>
      </c>
      <c r="N92" s="25">
        <v>10</v>
      </c>
      <c r="O92" s="25">
        <v>467.90368999999998</v>
      </c>
      <c r="P92" s="48">
        <v>14</v>
      </c>
      <c r="Q92" s="25">
        <v>658</v>
      </c>
      <c r="R92" s="25"/>
      <c r="S92" s="25"/>
      <c r="T92" s="25"/>
      <c r="U92" s="25"/>
      <c r="V92" s="25"/>
      <c r="W92" s="25"/>
      <c r="X92" s="25"/>
      <c r="Y92" s="25"/>
      <c r="Z92" s="49">
        <v>-14</v>
      </c>
      <c r="AA92" s="25">
        <v>-642.97699999999998</v>
      </c>
      <c r="AB92" s="25">
        <f t="shared" si="1"/>
        <v>45.926929000000001</v>
      </c>
      <c r="AC92" s="25">
        <f>ROUND($AB92/SUMIF(Currency!$A$2:$A$6,AC$7,Currency!$C$2:$C$6),2)</f>
        <v>119.29</v>
      </c>
      <c r="AD92" s="25">
        <f>ROUND($AB92/SUMIF(Currency!$A$2:$A$6,AD$7,Currency!$C$2:$C$6),2)</f>
        <v>437.61</v>
      </c>
      <c r="AE92" s="25"/>
      <c r="AF92" s="25"/>
      <c r="AG92" s="47"/>
    </row>
    <row r="93" spans="1:33" ht="12" customHeight="1" x14ac:dyDescent="0.2">
      <c r="A93" s="42" t="s">
        <v>799</v>
      </c>
      <c r="B93" s="43" t="s">
        <v>1016</v>
      </c>
      <c r="C93" s="43"/>
      <c r="D93" s="43" t="s">
        <v>1017</v>
      </c>
      <c r="E93" s="43" t="s">
        <v>816</v>
      </c>
      <c r="F93" s="25"/>
      <c r="G93" s="25"/>
      <c r="H93" s="25">
        <v>0</v>
      </c>
      <c r="I93" s="45">
        <v>40000</v>
      </c>
      <c r="J93" s="25">
        <v>80</v>
      </c>
      <c r="K93" s="44">
        <v>20000</v>
      </c>
      <c r="L93" s="25">
        <v>40</v>
      </c>
      <c r="M93" s="25">
        <v>2E-3</v>
      </c>
      <c r="N93" s="44">
        <v>20000</v>
      </c>
      <c r="O93" s="25">
        <v>40</v>
      </c>
      <c r="P93" s="45">
        <v>40000</v>
      </c>
      <c r="Q93" s="25">
        <v>80</v>
      </c>
      <c r="R93" s="25"/>
      <c r="S93" s="25"/>
      <c r="T93" s="25"/>
      <c r="U93" s="25"/>
      <c r="V93" s="25"/>
      <c r="W93" s="25"/>
      <c r="X93" s="25"/>
      <c r="Y93" s="25"/>
      <c r="Z93" s="46">
        <v>-20000</v>
      </c>
      <c r="AA93" s="25">
        <v>-40</v>
      </c>
      <c r="AB93" s="25">
        <f t="shared" si="1"/>
        <v>2E-3</v>
      </c>
      <c r="AC93" s="25">
        <f>ROUND($AB93/SUMIF(Currency!$A$2:$A$6,AC$7,Currency!$C$2:$C$6),2)</f>
        <v>0.01</v>
      </c>
      <c r="AD93" s="25">
        <f>ROUND($AB93/SUMIF(Currency!$A$2:$A$6,AD$7,Currency!$C$2:$C$6),2)</f>
        <v>0.02</v>
      </c>
      <c r="AE93" s="25"/>
      <c r="AF93" s="25"/>
      <c r="AG93" s="47"/>
    </row>
    <row r="94" spans="1:33" ht="12" customHeight="1" x14ac:dyDescent="0.2">
      <c r="A94" s="42" t="s">
        <v>799</v>
      </c>
      <c r="B94" s="43" t="s">
        <v>1019</v>
      </c>
      <c r="C94" s="43" t="s">
        <v>1020</v>
      </c>
      <c r="D94" s="43" t="s">
        <v>1021</v>
      </c>
      <c r="E94" s="43" t="s">
        <v>1022</v>
      </c>
      <c r="F94" s="25">
        <v>4.5999910000000002</v>
      </c>
      <c r="G94" s="25">
        <v>114</v>
      </c>
      <c r="H94" s="25">
        <v>524.399</v>
      </c>
      <c r="I94" s="48">
        <v>236</v>
      </c>
      <c r="J94" s="44">
        <v>1085.5999999999999</v>
      </c>
      <c r="K94" s="25">
        <v>120</v>
      </c>
      <c r="L94" s="25">
        <v>551.99900000000002</v>
      </c>
      <c r="M94" s="25">
        <v>4.5999980000000003</v>
      </c>
      <c r="N94" s="25">
        <v>230</v>
      </c>
      <c r="O94" s="44">
        <v>1057.9995799999999</v>
      </c>
      <c r="P94" s="48">
        <v>236</v>
      </c>
      <c r="Q94" s="44">
        <v>1085.5999999999999</v>
      </c>
      <c r="R94" s="25"/>
      <c r="S94" s="25"/>
      <c r="T94" s="25"/>
      <c r="U94" s="25"/>
      <c r="V94" s="25"/>
      <c r="W94" s="25"/>
      <c r="X94" s="25"/>
      <c r="Y94" s="25"/>
      <c r="Z94" s="49">
        <v>-120</v>
      </c>
      <c r="AA94" s="25">
        <v>-551.99900000000002</v>
      </c>
      <c r="AB94" s="25">
        <f t="shared" si="1"/>
        <v>4.5999920000000003</v>
      </c>
      <c r="AC94" s="25">
        <f>ROUND($AB94/SUMIF(Currency!$A$2:$A$6,AC$7,Currency!$C$2:$C$6),2)</f>
        <v>11.95</v>
      </c>
      <c r="AD94" s="25">
        <f>ROUND($AB94/SUMIF(Currency!$A$2:$A$6,AD$7,Currency!$C$2:$C$6),2)</f>
        <v>43.83</v>
      </c>
      <c r="AE94" s="25"/>
      <c r="AF94" s="25"/>
      <c r="AG94" s="47"/>
    </row>
    <row r="95" spans="1:33" ht="12" customHeight="1" x14ac:dyDescent="0.2">
      <c r="A95" s="42" t="s">
        <v>799</v>
      </c>
      <c r="B95" s="43" t="s">
        <v>1023</v>
      </c>
      <c r="C95" s="43" t="s">
        <v>1024</v>
      </c>
      <c r="D95" s="43" t="s">
        <v>1025</v>
      </c>
      <c r="E95" s="43" t="s">
        <v>1022</v>
      </c>
      <c r="F95" s="25">
        <v>17.640332999999998</v>
      </c>
      <c r="G95" s="25">
        <v>3</v>
      </c>
      <c r="H95" s="25">
        <v>52.920999999999999</v>
      </c>
      <c r="I95" s="25"/>
      <c r="J95" s="25"/>
      <c r="K95" s="25"/>
      <c r="L95" s="25"/>
      <c r="M95" s="25">
        <v>17.640332999999998</v>
      </c>
      <c r="N95" s="25">
        <v>3</v>
      </c>
      <c r="O95" s="25">
        <v>52.920999999999999</v>
      </c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>
        <f t="shared" si="1"/>
        <v>0</v>
      </c>
      <c r="AC95" s="25">
        <f>ROUND($AB95/SUMIF(Currency!$A$2:$A$6,AC$7,Currency!$C$2:$C$6),2)</f>
        <v>0</v>
      </c>
      <c r="AD95" s="25">
        <f>ROUND($AB95/SUMIF(Currency!$A$2:$A$6,AD$7,Currency!$C$2:$C$6),2)</f>
        <v>0</v>
      </c>
      <c r="AE95" s="25"/>
      <c r="AF95" s="25"/>
      <c r="AG95" s="47"/>
    </row>
    <row r="96" spans="1:33" ht="12" customHeight="1" x14ac:dyDescent="0.2">
      <c r="A96" s="42" t="s">
        <v>799</v>
      </c>
      <c r="B96" s="43" t="s">
        <v>1027</v>
      </c>
      <c r="C96" s="43" t="s">
        <v>1028</v>
      </c>
      <c r="D96" s="43" t="s">
        <v>1029</v>
      </c>
      <c r="E96" s="43" t="s">
        <v>816</v>
      </c>
      <c r="F96" s="25"/>
      <c r="G96" s="25"/>
      <c r="H96" s="25">
        <v>0</v>
      </c>
      <c r="I96" s="45">
        <v>9673</v>
      </c>
      <c r="J96" s="25"/>
      <c r="K96" s="44">
        <v>9647</v>
      </c>
      <c r="L96" s="25"/>
      <c r="M96" s="25"/>
      <c r="N96" s="25">
        <v>26</v>
      </c>
      <c r="O96" s="25">
        <v>0</v>
      </c>
      <c r="P96" s="25"/>
      <c r="Q96" s="25"/>
      <c r="R96" s="25"/>
      <c r="S96" s="25"/>
      <c r="T96" s="25"/>
      <c r="U96" s="25"/>
      <c r="V96" s="45">
        <v>9673</v>
      </c>
      <c r="W96" s="25"/>
      <c r="X96" s="25"/>
      <c r="Y96" s="25"/>
      <c r="Z96" s="25"/>
      <c r="AA96" s="25"/>
      <c r="AB96" s="25">
        <f t="shared" si="1"/>
        <v>0</v>
      </c>
      <c r="AC96" s="25">
        <f>ROUND($AB96/SUMIF(Currency!$A$2:$A$6,AC$7,Currency!$C$2:$C$6),2)</f>
        <v>0</v>
      </c>
      <c r="AD96" s="25">
        <f>ROUND($AB96/SUMIF(Currency!$A$2:$A$6,AD$7,Currency!$C$2:$C$6),2)</f>
        <v>0</v>
      </c>
      <c r="AE96" s="25"/>
      <c r="AF96" s="25"/>
      <c r="AG96" s="47"/>
    </row>
    <row r="97" spans="1:33" ht="12" customHeight="1" x14ac:dyDescent="0.2">
      <c r="A97" s="42" t="s">
        <v>799</v>
      </c>
      <c r="B97" s="43" t="s">
        <v>1230</v>
      </c>
      <c r="C97" s="43" t="s">
        <v>1231</v>
      </c>
      <c r="D97" s="43" t="s">
        <v>1232</v>
      </c>
      <c r="E97" s="43" t="s">
        <v>816</v>
      </c>
      <c r="F97" s="25">
        <v>3.2352270000000001</v>
      </c>
      <c r="G97" s="25"/>
      <c r="H97" s="25">
        <v>0</v>
      </c>
      <c r="I97" s="25"/>
      <c r="J97" s="25"/>
      <c r="K97" s="25"/>
      <c r="L97" s="25"/>
      <c r="M97" s="25">
        <v>3.2352270000000001</v>
      </c>
      <c r="N97" s="25">
        <v>0</v>
      </c>
      <c r="O97" s="25">
        <v>0</v>
      </c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>
        <f t="shared" si="1"/>
        <v>0</v>
      </c>
      <c r="AC97" s="25">
        <f>ROUND($AB97/SUMIF(Currency!$A$2:$A$6,AC$7,Currency!$C$2:$C$6),2)</f>
        <v>0</v>
      </c>
      <c r="AD97" s="25">
        <f>ROUND($AB97/SUMIF(Currency!$A$2:$A$6,AD$7,Currency!$C$2:$C$6),2)</f>
        <v>0</v>
      </c>
      <c r="AE97" s="25"/>
      <c r="AF97" s="25"/>
      <c r="AG97" s="47"/>
    </row>
    <row r="98" spans="1:33" ht="12" customHeight="1" x14ac:dyDescent="0.2">
      <c r="A98" s="42" t="s">
        <v>799</v>
      </c>
      <c r="B98" s="43" t="s">
        <v>1030</v>
      </c>
      <c r="C98" s="43"/>
      <c r="D98" s="43" t="s">
        <v>1031</v>
      </c>
      <c r="E98" s="43" t="s">
        <v>816</v>
      </c>
      <c r="F98" s="25"/>
      <c r="G98" s="25"/>
      <c r="H98" s="25">
        <v>0</v>
      </c>
      <c r="I98" s="45">
        <v>5026</v>
      </c>
      <c r="J98" s="25"/>
      <c r="K98" s="45">
        <v>5026</v>
      </c>
      <c r="L98" s="25"/>
      <c r="M98" s="25"/>
      <c r="N98" s="25">
        <v>0</v>
      </c>
      <c r="O98" s="25">
        <v>0</v>
      </c>
      <c r="P98" s="25"/>
      <c r="Q98" s="25"/>
      <c r="R98" s="25"/>
      <c r="S98" s="25"/>
      <c r="T98" s="25"/>
      <c r="U98" s="25"/>
      <c r="V98" s="45">
        <v>5026</v>
      </c>
      <c r="W98" s="25"/>
      <c r="X98" s="25"/>
      <c r="Y98" s="25"/>
      <c r="Z98" s="25"/>
      <c r="AA98" s="25"/>
      <c r="AB98" s="25">
        <f t="shared" si="1"/>
        <v>0</v>
      </c>
      <c r="AC98" s="25">
        <f>ROUND($AB98/SUMIF(Currency!$A$2:$A$6,AC$7,Currency!$C$2:$C$6),2)</f>
        <v>0</v>
      </c>
      <c r="AD98" s="25">
        <f>ROUND($AB98/SUMIF(Currency!$A$2:$A$6,AD$7,Currency!$C$2:$C$6),2)</f>
        <v>0</v>
      </c>
      <c r="AE98" s="25"/>
      <c r="AF98" s="25"/>
      <c r="AG98" s="47"/>
    </row>
    <row r="99" spans="1:33" ht="12" customHeight="1" x14ac:dyDescent="0.2">
      <c r="A99" s="42" t="s">
        <v>799</v>
      </c>
      <c r="B99" s="43" t="s">
        <v>1033</v>
      </c>
      <c r="C99" s="43" t="s">
        <v>1034</v>
      </c>
      <c r="D99" s="43" t="s">
        <v>1035</v>
      </c>
      <c r="E99" s="43" t="s">
        <v>809</v>
      </c>
      <c r="F99" s="25">
        <v>0.63556599999999996</v>
      </c>
      <c r="G99" s="25"/>
      <c r="H99" s="25">
        <v>0</v>
      </c>
      <c r="I99" s="25"/>
      <c r="J99" s="25"/>
      <c r="K99" s="25"/>
      <c r="L99" s="25"/>
      <c r="M99" s="25">
        <v>0.63556599999999996</v>
      </c>
      <c r="N99" s="25">
        <v>0</v>
      </c>
      <c r="O99" s="25">
        <v>0</v>
      </c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>
        <f t="shared" si="1"/>
        <v>0</v>
      </c>
      <c r="AC99" s="25">
        <f>ROUND($AB99/SUMIF(Currency!$A$2:$A$6,AC$7,Currency!$C$2:$C$6),2)</f>
        <v>0</v>
      </c>
      <c r="AD99" s="25">
        <f>ROUND($AB99/SUMIF(Currency!$A$2:$A$6,AD$7,Currency!$C$2:$C$6),2)</f>
        <v>0</v>
      </c>
      <c r="AE99" s="25"/>
      <c r="AF99" s="25"/>
      <c r="AG99" s="47"/>
    </row>
    <row r="100" spans="1:33" ht="12" customHeight="1" x14ac:dyDescent="0.2">
      <c r="A100" s="42" t="s">
        <v>799</v>
      </c>
      <c r="B100" s="43" t="s">
        <v>1036</v>
      </c>
      <c r="C100" s="43" t="s">
        <v>1037</v>
      </c>
      <c r="D100" s="43" t="s">
        <v>1233</v>
      </c>
      <c r="E100" s="43" t="s">
        <v>809</v>
      </c>
      <c r="F100" s="25">
        <v>0.78337199999999996</v>
      </c>
      <c r="G100" s="44">
        <v>3170</v>
      </c>
      <c r="H100" s="44">
        <v>2483.29</v>
      </c>
      <c r="I100" s="45">
        <v>28091.9</v>
      </c>
      <c r="J100" s="44">
        <v>22775.331999999999</v>
      </c>
      <c r="K100" s="44">
        <v>26712.799999999999</v>
      </c>
      <c r="L100" s="44">
        <v>21536.857</v>
      </c>
      <c r="M100" s="25">
        <v>0.81813199999999997</v>
      </c>
      <c r="N100" s="44">
        <v>4549.1000000000004</v>
      </c>
      <c r="O100" s="44">
        <v>3721.76458</v>
      </c>
      <c r="P100" s="45">
        <v>28091.9</v>
      </c>
      <c r="Q100" s="44">
        <v>22775.331999999999</v>
      </c>
      <c r="R100" s="25"/>
      <c r="S100" s="25"/>
      <c r="T100" s="25"/>
      <c r="U100" s="25"/>
      <c r="V100" s="25"/>
      <c r="W100" s="25"/>
      <c r="X100" s="25"/>
      <c r="Y100" s="25"/>
      <c r="Z100" s="46">
        <v>-26712.799999999999</v>
      </c>
      <c r="AA100" s="44">
        <v>-21536.857</v>
      </c>
      <c r="AB100" s="25">
        <f t="shared" si="1"/>
        <v>0.80623699999999998</v>
      </c>
      <c r="AC100" s="25">
        <f>ROUND($AB100/SUMIF(Currency!$A$2:$A$6,AC$7,Currency!$C$2:$C$6),2)</f>
        <v>2.09</v>
      </c>
      <c r="AD100" s="25">
        <f>ROUND($AB100/SUMIF(Currency!$A$2:$A$6,AD$7,Currency!$C$2:$C$6),2)</f>
        <v>7.68</v>
      </c>
      <c r="AE100" s="25"/>
      <c r="AF100" s="25"/>
      <c r="AG100" s="47"/>
    </row>
    <row r="101" spans="1:33" ht="12" customHeight="1" x14ac:dyDescent="0.2">
      <c r="A101" s="42" t="s">
        <v>799</v>
      </c>
      <c r="B101" s="43" t="s">
        <v>1039</v>
      </c>
      <c r="C101" s="43"/>
      <c r="D101" s="43" t="s">
        <v>1040</v>
      </c>
      <c r="E101" s="43" t="s">
        <v>809</v>
      </c>
      <c r="F101" s="25">
        <v>0.66832199999999997</v>
      </c>
      <c r="G101" s="25"/>
      <c r="H101" s="25">
        <v>0</v>
      </c>
      <c r="I101" s="25"/>
      <c r="J101" s="25"/>
      <c r="K101" s="25"/>
      <c r="L101" s="25"/>
      <c r="M101" s="25">
        <v>0.66832199999999997</v>
      </c>
      <c r="N101" s="25">
        <v>0</v>
      </c>
      <c r="O101" s="25">
        <v>0</v>
      </c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>
        <f t="shared" si="1"/>
        <v>0</v>
      </c>
      <c r="AC101" s="25">
        <f>ROUND($AB101/SUMIF(Currency!$A$2:$A$6,AC$7,Currency!$C$2:$C$6),2)</f>
        <v>0</v>
      </c>
      <c r="AD101" s="25">
        <f>ROUND($AB101/SUMIF(Currency!$A$2:$A$6,AD$7,Currency!$C$2:$C$6),2)</f>
        <v>0</v>
      </c>
      <c r="AE101" s="25"/>
      <c r="AF101" s="25"/>
      <c r="AG101" s="47"/>
    </row>
    <row r="102" spans="1:33" ht="12" customHeight="1" x14ac:dyDescent="0.2">
      <c r="A102" s="42" t="s">
        <v>799</v>
      </c>
      <c r="B102" s="43" t="s">
        <v>1041</v>
      </c>
      <c r="C102" s="43"/>
      <c r="D102" s="43" t="s">
        <v>1042</v>
      </c>
      <c r="E102" s="43" t="s">
        <v>809</v>
      </c>
      <c r="F102" s="25">
        <v>0.668821</v>
      </c>
      <c r="G102" s="25"/>
      <c r="H102" s="25">
        <v>0</v>
      </c>
      <c r="I102" s="25"/>
      <c r="J102" s="25"/>
      <c r="K102" s="25"/>
      <c r="L102" s="25"/>
      <c r="M102" s="25">
        <v>0.668821</v>
      </c>
      <c r="N102" s="25">
        <v>0</v>
      </c>
      <c r="O102" s="25">
        <v>0</v>
      </c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>
        <f t="shared" si="1"/>
        <v>0</v>
      </c>
      <c r="AC102" s="25">
        <f>ROUND($AB102/SUMIF(Currency!$A$2:$A$6,AC$7,Currency!$C$2:$C$6),2)</f>
        <v>0</v>
      </c>
      <c r="AD102" s="25">
        <f>ROUND($AB102/SUMIF(Currency!$A$2:$A$6,AD$7,Currency!$C$2:$C$6),2)</f>
        <v>0</v>
      </c>
      <c r="AE102" s="25"/>
      <c r="AF102" s="25"/>
      <c r="AG102" s="47"/>
    </row>
    <row r="103" spans="1:33" ht="12" customHeight="1" x14ac:dyDescent="0.2">
      <c r="A103" s="42" t="s">
        <v>799</v>
      </c>
      <c r="B103" s="43" t="s">
        <v>1043</v>
      </c>
      <c r="C103" s="43"/>
      <c r="D103" s="43" t="s">
        <v>1044</v>
      </c>
      <c r="E103" s="43" t="s">
        <v>809</v>
      </c>
      <c r="F103" s="25">
        <v>0.77856300000000001</v>
      </c>
      <c r="G103" s="44">
        <v>20370</v>
      </c>
      <c r="H103" s="44">
        <v>15859.319</v>
      </c>
      <c r="I103" s="45">
        <v>218687.49</v>
      </c>
      <c r="J103" s="44">
        <v>171910.96</v>
      </c>
      <c r="K103" s="44">
        <v>198468.49</v>
      </c>
      <c r="L103" s="44">
        <v>157036.734</v>
      </c>
      <c r="M103" s="25">
        <v>0.757189</v>
      </c>
      <c r="N103" s="44">
        <v>40589</v>
      </c>
      <c r="O103" s="44">
        <v>30733.544719000001</v>
      </c>
      <c r="P103" s="45">
        <v>218687.49</v>
      </c>
      <c r="Q103" s="44">
        <v>171910.96</v>
      </c>
      <c r="R103" s="25"/>
      <c r="S103" s="25"/>
      <c r="T103" s="25"/>
      <c r="U103" s="25"/>
      <c r="V103" s="25"/>
      <c r="W103" s="25"/>
      <c r="X103" s="25"/>
      <c r="Y103" s="25"/>
      <c r="Z103" s="46">
        <v>-198468.49</v>
      </c>
      <c r="AA103" s="44">
        <v>-157036.734</v>
      </c>
      <c r="AB103" s="25">
        <f t="shared" si="1"/>
        <v>0.79124300000000003</v>
      </c>
      <c r="AC103" s="25">
        <f>ROUND($AB103/SUMIF(Currency!$A$2:$A$6,AC$7,Currency!$C$2:$C$6),2)</f>
        <v>2.06</v>
      </c>
      <c r="AD103" s="25">
        <f>ROUND($AB103/SUMIF(Currency!$A$2:$A$6,AD$7,Currency!$C$2:$C$6),2)</f>
        <v>7.54</v>
      </c>
      <c r="AE103" s="25"/>
      <c r="AF103" s="25"/>
      <c r="AG103" s="47"/>
    </row>
    <row r="104" spans="1:33" ht="12" customHeight="1" x14ac:dyDescent="0.2">
      <c r="A104" s="42" t="s">
        <v>799</v>
      </c>
      <c r="B104" s="43" t="s">
        <v>1045</v>
      </c>
      <c r="C104" s="43"/>
      <c r="D104" s="43" t="s">
        <v>1046</v>
      </c>
      <c r="E104" s="43" t="s">
        <v>809</v>
      </c>
      <c r="F104" s="25">
        <v>0.77554900000000004</v>
      </c>
      <c r="G104" s="25"/>
      <c r="H104" s="25">
        <v>0</v>
      </c>
      <c r="I104" s="45">
        <v>4972.6000000000004</v>
      </c>
      <c r="J104" s="44">
        <v>3835.777</v>
      </c>
      <c r="K104" s="44">
        <v>4972</v>
      </c>
      <c r="L104" s="44">
        <v>3835.3159999999998</v>
      </c>
      <c r="M104" s="25">
        <v>0.77054999999999996</v>
      </c>
      <c r="N104" s="25">
        <v>0.6</v>
      </c>
      <c r="O104" s="25">
        <v>0.46072400000000002</v>
      </c>
      <c r="P104" s="45">
        <v>4972.6000000000004</v>
      </c>
      <c r="Q104" s="44">
        <v>3835.777</v>
      </c>
      <c r="R104" s="25"/>
      <c r="S104" s="25"/>
      <c r="T104" s="25"/>
      <c r="U104" s="25"/>
      <c r="V104" s="25"/>
      <c r="W104" s="25"/>
      <c r="X104" s="25"/>
      <c r="Y104" s="25"/>
      <c r="Z104" s="46">
        <v>-4972</v>
      </c>
      <c r="AA104" s="44">
        <v>-3835.3159999999998</v>
      </c>
      <c r="AB104" s="25">
        <f t="shared" si="1"/>
        <v>0.77138300000000004</v>
      </c>
      <c r="AC104" s="25">
        <f>ROUND($AB104/SUMIF(Currency!$A$2:$A$6,AC$7,Currency!$C$2:$C$6),2)</f>
        <v>2</v>
      </c>
      <c r="AD104" s="25">
        <f>ROUND($AB104/SUMIF(Currency!$A$2:$A$6,AD$7,Currency!$C$2:$C$6),2)</f>
        <v>7.35</v>
      </c>
      <c r="AE104" s="25"/>
      <c r="AF104" s="25"/>
      <c r="AG104" s="47"/>
    </row>
    <row r="105" spans="1:33" ht="12" customHeight="1" x14ac:dyDescent="0.2">
      <c r="A105" s="42" t="s">
        <v>799</v>
      </c>
      <c r="B105" s="43" t="s">
        <v>1054</v>
      </c>
      <c r="C105" s="43"/>
      <c r="D105" s="43" t="s">
        <v>1055</v>
      </c>
      <c r="E105" s="43" t="s">
        <v>1056</v>
      </c>
      <c r="F105" s="25">
        <v>0.11</v>
      </c>
      <c r="G105" s="44">
        <v>12750</v>
      </c>
      <c r="H105" s="44">
        <v>1402.5</v>
      </c>
      <c r="I105" s="25"/>
      <c r="J105" s="25"/>
      <c r="K105" s="44">
        <v>12750</v>
      </c>
      <c r="L105" s="44">
        <v>1402.5</v>
      </c>
      <c r="M105" s="25">
        <v>0.11</v>
      </c>
      <c r="N105" s="25">
        <v>0</v>
      </c>
      <c r="O105" s="25">
        <v>0</v>
      </c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46">
        <v>-12750</v>
      </c>
      <c r="AA105" s="44">
        <v>-1402.5</v>
      </c>
      <c r="AB105" s="25">
        <f t="shared" si="1"/>
        <v>0.11</v>
      </c>
      <c r="AC105" s="25">
        <f>ROUND($AB105/SUMIF(Currency!$A$2:$A$6,AC$7,Currency!$C$2:$C$6),2)</f>
        <v>0.28999999999999998</v>
      </c>
      <c r="AD105" s="25">
        <f>ROUND($AB105/SUMIF(Currency!$A$2:$A$6,AD$7,Currency!$C$2:$C$6),2)</f>
        <v>1.05</v>
      </c>
      <c r="AE105" s="25"/>
      <c r="AF105" s="25"/>
      <c r="AG105" s="47"/>
    </row>
    <row r="106" spans="1:33" ht="12" customHeight="1" x14ac:dyDescent="0.2">
      <c r="A106" s="42" t="s">
        <v>799</v>
      </c>
      <c r="B106" s="43" t="s">
        <v>1058</v>
      </c>
      <c r="C106" s="43" t="s">
        <v>1059</v>
      </c>
      <c r="D106" s="43" t="s">
        <v>1060</v>
      </c>
      <c r="E106" s="43" t="s">
        <v>816</v>
      </c>
      <c r="F106" s="25">
        <v>3.3665639999999999</v>
      </c>
      <c r="G106" s="25">
        <v>525</v>
      </c>
      <c r="H106" s="44">
        <v>1767.4459999999999</v>
      </c>
      <c r="I106" s="25"/>
      <c r="J106" s="25"/>
      <c r="K106" s="25"/>
      <c r="L106" s="25"/>
      <c r="M106" s="25">
        <v>3.3665639999999999</v>
      </c>
      <c r="N106" s="25">
        <v>525</v>
      </c>
      <c r="O106" s="44">
        <v>1767.4459999999999</v>
      </c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>
        <f t="shared" si="1"/>
        <v>0</v>
      </c>
      <c r="AC106" s="25">
        <f>ROUND($AB106/SUMIF(Currency!$A$2:$A$6,AC$7,Currency!$C$2:$C$6),2)</f>
        <v>0</v>
      </c>
      <c r="AD106" s="25">
        <f>ROUND($AB106/SUMIF(Currency!$A$2:$A$6,AD$7,Currency!$C$2:$C$6),2)</f>
        <v>0</v>
      </c>
      <c r="AE106" s="25"/>
      <c r="AF106" s="25"/>
      <c r="AG106" s="47"/>
    </row>
    <row r="107" spans="1:33" ht="12" customHeight="1" x14ac:dyDescent="0.2">
      <c r="A107" s="42" t="s">
        <v>799</v>
      </c>
      <c r="B107" s="43" t="s">
        <v>1062</v>
      </c>
      <c r="C107" s="43" t="s">
        <v>1063</v>
      </c>
      <c r="D107" s="43" t="s">
        <v>1061</v>
      </c>
      <c r="E107" s="43" t="s">
        <v>816</v>
      </c>
      <c r="F107" s="25">
        <v>1.4879230000000001</v>
      </c>
      <c r="G107" s="25">
        <v>8</v>
      </c>
      <c r="H107" s="25">
        <v>11.903</v>
      </c>
      <c r="I107" s="25"/>
      <c r="J107" s="25"/>
      <c r="K107" s="25"/>
      <c r="L107" s="25"/>
      <c r="M107" s="25">
        <v>1.4879230000000001</v>
      </c>
      <c r="N107" s="25">
        <v>8</v>
      </c>
      <c r="O107" s="25">
        <v>11.903</v>
      </c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>
        <f t="shared" si="1"/>
        <v>0</v>
      </c>
      <c r="AC107" s="25">
        <f>ROUND($AB107/SUMIF(Currency!$A$2:$A$6,AC$7,Currency!$C$2:$C$6),2)</f>
        <v>0</v>
      </c>
      <c r="AD107" s="25">
        <f>ROUND($AB107/SUMIF(Currency!$A$2:$A$6,AD$7,Currency!$C$2:$C$6),2)</f>
        <v>0</v>
      </c>
      <c r="AE107" s="25"/>
      <c r="AF107" s="25"/>
      <c r="AG107" s="47"/>
    </row>
    <row r="108" spans="1:33" ht="12" customHeight="1" x14ac:dyDescent="0.2">
      <c r="A108" s="42" t="s">
        <v>799</v>
      </c>
      <c r="B108" s="43" t="s">
        <v>1234</v>
      </c>
      <c r="C108" s="43" t="s">
        <v>1235</v>
      </c>
      <c r="D108" s="43" t="s">
        <v>1064</v>
      </c>
      <c r="E108" s="43" t="s">
        <v>816</v>
      </c>
      <c r="F108" s="25">
        <v>9.9999990000000007</v>
      </c>
      <c r="G108" s="25"/>
      <c r="H108" s="25">
        <v>0</v>
      </c>
      <c r="I108" s="25"/>
      <c r="J108" s="25"/>
      <c r="K108" s="25"/>
      <c r="L108" s="25"/>
      <c r="M108" s="25">
        <v>9.9999990000000007</v>
      </c>
      <c r="N108" s="25">
        <v>0</v>
      </c>
      <c r="O108" s="25">
        <v>0</v>
      </c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>
        <f t="shared" si="1"/>
        <v>0</v>
      </c>
      <c r="AC108" s="25">
        <f>ROUND($AB108/SUMIF(Currency!$A$2:$A$6,AC$7,Currency!$C$2:$C$6),2)</f>
        <v>0</v>
      </c>
      <c r="AD108" s="25">
        <f>ROUND($AB108/SUMIF(Currency!$A$2:$A$6,AD$7,Currency!$C$2:$C$6),2)</f>
        <v>0</v>
      </c>
      <c r="AE108" s="25"/>
      <c r="AF108" s="25"/>
      <c r="AG108" s="47"/>
    </row>
    <row r="109" spans="1:33" ht="12" customHeight="1" x14ac:dyDescent="0.2">
      <c r="A109" s="42" t="s">
        <v>799</v>
      </c>
      <c r="B109" s="43" t="s">
        <v>1065</v>
      </c>
      <c r="C109" s="43"/>
      <c r="D109" s="43" t="s">
        <v>1066</v>
      </c>
      <c r="E109" s="43" t="s">
        <v>963</v>
      </c>
      <c r="F109" s="25">
        <v>9.75</v>
      </c>
      <c r="G109" s="25">
        <v>96</v>
      </c>
      <c r="H109" s="25">
        <v>936</v>
      </c>
      <c r="I109" s="45">
        <v>2090</v>
      </c>
      <c r="J109" s="44">
        <v>20573.5</v>
      </c>
      <c r="K109" s="44">
        <v>2007</v>
      </c>
      <c r="L109" s="44">
        <v>19721.04</v>
      </c>
      <c r="M109" s="25">
        <v>9.9913989999999995</v>
      </c>
      <c r="N109" s="25">
        <v>179</v>
      </c>
      <c r="O109" s="44">
        <v>1788.460431</v>
      </c>
      <c r="P109" s="45">
        <v>2090</v>
      </c>
      <c r="Q109" s="44">
        <v>20573.5</v>
      </c>
      <c r="R109" s="25"/>
      <c r="S109" s="25"/>
      <c r="T109" s="25"/>
      <c r="U109" s="25"/>
      <c r="V109" s="25"/>
      <c r="W109" s="25"/>
      <c r="X109" s="25"/>
      <c r="Y109" s="25"/>
      <c r="Z109" s="46">
        <v>-2007</v>
      </c>
      <c r="AA109" s="44">
        <v>-19721.04</v>
      </c>
      <c r="AB109" s="25">
        <f t="shared" si="1"/>
        <v>9.8261289999999999</v>
      </c>
      <c r="AC109" s="25">
        <f>ROUND($AB109/SUMIF(Currency!$A$2:$A$6,AC$7,Currency!$C$2:$C$6),2)</f>
        <v>25.52</v>
      </c>
      <c r="AD109" s="25">
        <f>ROUND($AB109/SUMIF(Currency!$A$2:$A$6,AD$7,Currency!$C$2:$C$6),2)</f>
        <v>93.63</v>
      </c>
      <c r="AE109" s="25"/>
      <c r="AF109" s="25"/>
      <c r="AG109" s="47"/>
    </row>
    <row r="110" spans="1:33" ht="12" customHeight="1" x14ac:dyDescent="0.2">
      <c r="A110" s="42" t="s">
        <v>799</v>
      </c>
      <c r="B110" s="43" t="s">
        <v>1068</v>
      </c>
      <c r="C110" s="43" t="s">
        <v>1069</v>
      </c>
      <c r="D110" s="43" t="s">
        <v>1067</v>
      </c>
      <c r="E110" s="43" t="s">
        <v>809</v>
      </c>
      <c r="F110" s="25">
        <v>1</v>
      </c>
      <c r="G110" s="25">
        <v>300</v>
      </c>
      <c r="H110" s="25">
        <v>300</v>
      </c>
      <c r="I110" s="25">
        <v>150</v>
      </c>
      <c r="J110" s="25">
        <v>150</v>
      </c>
      <c r="K110" s="25">
        <v>277</v>
      </c>
      <c r="L110" s="25">
        <v>277</v>
      </c>
      <c r="M110" s="25">
        <v>1</v>
      </c>
      <c r="N110" s="25">
        <v>173</v>
      </c>
      <c r="O110" s="25">
        <v>173</v>
      </c>
      <c r="P110" s="25">
        <v>150</v>
      </c>
      <c r="Q110" s="25">
        <v>150</v>
      </c>
      <c r="R110" s="25"/>
      <c r="S110" s="25"/>
      <c r="T110" s="25"/>
      <c r="U110" s="25"/>
      <c r="V110" s="25"/>
      <c r="W110" s="25"/>
      <c r="X110" s="25"/>
      <c r="Y110" s="25"/>
      <c r="Z110" s="25">
        <v>-277</v>
      </c>
      <c r="AA110" s="25">
        <v>-277</v>
      </c>
      <c r="AB110" s="25">
        <f t="shared" si="1"/>
        <v>1</v>
      </c>
      <c r="AC110" s="25">
        <f>ROUND($AB110/SUMIF(Currency!$A$2:$A$6,AC$7,Currency!$C$2:$C$6),2)</f>
        <v>2.6</v>
      </c>
      <c r="AD110" s="25">
        <f>ROUND($AB110/SUMIF(Currency!$A$2:$A$6,AD$7,Currency!$C$2:$C$6),2)</f>
        <v>9.5299999999999994</v>
      </c>
      <c r="AE110" s="25"/>
      <c r="AF110" s="25"/>
      <c r="AG110" s="47"/>
    </row>
    <row r="111" spans="1:33" ht="12" customHeight="1" x14ac:dyDescent="0.2">
      <c r="A111" s="42" t="s">
        <v>799</v>
      </c>
      <c r="B111" s="43" t="s">
        <v>1071</v>
      </c>
      <c r="C111" s="43" t="s">
        <v>1072</v>
      </c>
      <c r="D111" s="43" t="s">
        <v>1070</v>
      </c>
      <c r="E111" s="43" t="s">
        <v>809</v>
      </c>
      <c r="F111" s="25">
        <v>1.7841499999999999</v>
      </c>
      <c r="G111" s="25">
        <v>360</v>
      </c>
      <c r="H111" s="25">
        <v>642.29399999999998</v>
      </c>
      <c r="I111" s="25"/>
      <c r="J111" s="25"/>
      <c r="K111" s="25"/>
      <c r="L111" s="25"/>
      <c r="M111" s="25">
        <v>1.7841499999999999</v>
      </c>
      <c r="N111" s="25">
        <v>360</v>
      </c>
      <c r="O111" s="25">
        <v>642.29399999999998</v>
      </c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>
        <f t="shared" si="1"/>
        <v>0</v>
      </c>
      <c r="AC111" s="25">
        <f>ROUND($AB111/SUMIF(Currency!$A$2:$A$6,AC$7,Currency!$C$2:$C$6),2)</f>
        <v>0</v>
      </c>
      <c r="AD111" s="25">
        <f>ROUND($AB111/SUMIF(Currency!$A$2:$A$6,AD$7,Currency!$C$2:$C$6),2)</f>
        <v>0</v>
      </c>
      <c r="AE111" s="25"/>
      <c r="AF111" s="25"/>
      <c r="AG111" s="47"/>
    </row>
    <row r="112" spans="1:33" ht="12" customHeight="1" x14ac:dyDescent="0.2">
      <c r="A112" s="42" t="s">
        <v>799</v>
      </c>
      <c r="B112" s="43" t="s">
        <v>1073</v>
      </c>
      <c r="C112" s="43"/>
      <c r="D112" s="43" t="s">
        <v>1074</v>
      </c>
      <c r="E112" s="43" t="s">
        <v>809</v>
      </c>
      <c r="F112" s="25">
        <v>2.2128570000000001</v>
      </c>
      <c r="G112" s="25">
        <v>550</v>
      </c>
      <c r="H112" s="44">
        <v>1217.0709999999999</v>
      </c>
      <c r="I112" s="45">
        <v>1000</v>
      </c>
      <c r="J112" s="44">
        <v>2500</v>
      </c>
      <c r="K112" s="44">
        <v>1025</v>
      </c>
      <c r="L112" s="44">
        <v>2443.6550000000002</v>
      </c>
      <c r="M112" s="25">
        <v>2.4255559999999998</v>
      </c>
      <c r="N112" s="25">
        <v>525</v>
      </c>
      <c r="O112" s="44">
        <v>1273.4159</v>
      </c>
      <c r="P112" s="45">
        <v>1000</v>
      </c>
      <c r="Q112" s="44">
        <v>2500</v>
      </c>
      <c r="R112" s="25"/>
      <c r="S112" s="25"/>
      <c r="T112" s="25"/>
      <c r="U112" s="25"/>
      <c r="V112" s="25"/>
      <c r="W112" s="25"/>
      <c r="X112" s="25"/>
      <c r="Y112" s="25"/>
      <c r="Z112" s="46">
        <v>-1025</v>
      </c>
      <c r="AA112" s="44">
        <v>-2443.6550000000002</v>
      </c>
      <c r="AB112" s="25">
        <f t="shared" si="1"/>
        <v>2.3840539999999999</v>
      </c>
      <c r="AC112" s="25">
        <f>ROUND($AB112/SUMIF(Currency!$A$2:$A$6,AC$7,Currency!$C$2:$C$6),2)</f>
        <v>6.19</v>
      </c>
      <c r="AD112" s="25">
        <f>ROUND($AB112/SUMIF(Currency!$A$2:$A$6,AD$7,Currency!$C$2:$C$6),2)</f>
        <v>22.72</v>
      </c>
      <c r="AE112" s="25"/>
      <c r="AF112" s="25"/>
      <c r="AG112" s="47"/>
    </row>
    <row r="113" spans="1:33" ht="12" customHeight="1" x14ac:dyDescent="0.2">
      <c r="A113" s="42" t="s">
        <v>799</v>
      </c>
      <c r="B113" s="43" t="s">
        <v>1076</v>
      </c>
      <c r="C113" s="43" t="s">
        <v>1077</v>
      </c>
      <c r="D113" s="43" t="s">
        <v>1075</v>
      </c>
      <c r="E113" s="43" t="s">
        <v>809</v>
      </c>
      <c r="F113" s="25">
        <v>1.57196</v>
      </c>
      <c r="G113" s="25">
        <v>93</v>
      </c>
      <c r="H113" s="25">
        <v>146.19200000000001</v>
      </c>
      <c r="I113" s="25">
        <v>93</v>
      </c>
      <c r="J113" s="25">
        <v>146.19200000000001</v>
      </c>
      <c r="K113" s="25">
        <v>93</v>
      </c>
      <c r="L113" s="25">
        <v>146.19200000000001</v>
      </c>
      <c r="M113" s="25">
        <v>1.57196</v>
      </c>
      <c r="N113" s="25">
        <v>93</v>
      </c>
      <c r="O113" s="25">
        <v>146.19200000000001</v>
      </c>
      <c r="P113" s="25"/>
      <c r="Q113" s="25"/>
      <c r="R113" s="25"/>
      <c r="S113" s="25"/>
      <c r="T113" s="25"/>
      <c r="U113" s="25"/>
      <c r="V113" s="25"/>
      <c r="W113" s="25"/>
      <c r="X113" s="25">
        <v>93</v>
      </c>
      <c r="Y113" s="25">
        <v>146.19200000000001</v>
      </c>
      <c r="Z113" s="25"/>
      <c r="AA113" s="25"/>
      <c r="AB113" s="25">
        <f t="shared" si="1"/>
        <v>0</v>
      </c>
      <c r="AC113" s="25">
        <f>ROUND($AB113/SUMIF(Currency!$A$2:$A$6,AC$7,Currency!$C$2:$C$6),2)</f>
        <v>0</v>
      </c>
      <c r="AD113" s="25">
        <f>ROUND($AB113/SUMIF(Currency!$A$2:$A$6,AD$7,Currency!$C$2:$C$6),2)</f>
        <v>0</v>
      </c>
      <c r="AE113" s="25"/>
      <c r="AF113" s="25">
        <v>-93</v>
      </c>
      <c r="AG113" s="47">
        <v>-146.19200000000001</v>
      </c>
    </row>
    <row r="114" spans="1:33" ht="12" customHeight="1" x14ac:dyDescent="0.2">
      <c r="A114" s="42" t="s">
        <v>799</v>
      </c>
      <c r="B114" s="43" t="s">
        <v>1236</v>
      </c>
      <c r="C114" s="43" t="s">
        <v>1237</v>
      </c>
      <c r="D114" s="43" t="s">
        <v>1238</v>
      </c>
      <c r="E114" s="43" t="s">
        <v>816</v>
      </c>
      <c r="F114" s="25">
        <v>5.8151089999999996</v>
      </c>
      <c r="G114" s="25"/>
      <c r="H114" s="25">
        <v>0</v>
      </c>
      <c r="I114" s="25"/>
      <c r="J114" s="25"/>
      <c r="K114" s="25"/>
      <c r="L114" s="25"/>
      <c r="M114" s="25">
        <v>5.8151089999999996</v>
      </c>
      <c r="N114" s="25">
        <v>0</v>
      </c>
      <c r="O114" s="25">
        <v>0</v>
      </c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>
        <f t="shared" si="1"/>
        <v>0</v>
      </c>
      <c r="AC114" s="25">
        <f>ROUND($AB114/SUMIF(Currency!$A$2:$A$6,AC$7,Currency!$C$2:$C$6),2)</f>
        <v>0</v>
      </c>
      <c r="AD114" s="25">
        <f>ROUND($AB114/SUMIF(Currency!$A$2:$A$6,AD$7,Currency!$C$2:$C$6),2)</f>
        <v>0</v>
      </c>
      <c r="AE114" s="25"/>
      <c r="AF114" s="25"/>
      <c r="AG114" s="47"/>
    </row>
    <row r="115" spans="1:33" ht="12" customHeight="1" x14ac:dyDescent="0.2">
      <c r="A115" s="42" t="s">
        <v>799</v>
      </c>
      <c r="B115" s="43" t="s">
        <v>1239</v>
      </c>
      <c r="C115" s="43" t="s">
        <v>1240</v>
      </c>
      <c r="D115" s="43" t="s">
        <v>1241</v>
      </c>
      <c r="E115" s="43" t="s">
        <v>816</v>
      </c>
      <c r="F115" s="25">
        <v>4</v>
      </c>
      <c r="G115" s="25"/>
      <c r="H115" s="25">
        <v>0</v>
      </c>
      <c r="I115" s="25"/>
      <c r="J115" s="25"/>
      <c r="K115" s="25"/>
      <c r="L115" s="25"/>
      <c r="M115" s="25">
        <v>4</v>
      </c>
      <c r="N115" s="25">
        <v>0</v>
      </c>
      <c r="O115" s="25">
        <v>0</v>
      </c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>
        <f t="shared" si="1"/>
        <v>0</v>
      </c>
      <c r="AC115" s="25">
        <f>ROUND($AB115/SUMIF(Currency!$A$2:$A$6,AC$7,Currency!$C$2:$C$6),2)</f>
        <v>0</v>
      </c>
      <c r="AD115" s="25">
        <f>ROUND($AB115/SUMIF(Currency!$A$2:$A$6,AD$7,Currency!$C$2:$C$6),2)</f>
        <v>0</v>
      </c>
      <c r="AE115" s="25"/>
      <c r="AF115" s="25"/>
      <c r="AG115" s="47"/>
    </row>
    <row r="116" spans="1:33" ht="12" customHeight="1" x14ac:dyDescent="0.2">
      <c r="A116" s="42" t="s">
        <v>799</v>
      </c>
      <c r="B116" s="43" t="s">
        <v>1095</v>
      </c>
      <c r="C116" s="43" t="s">
        <v>1096</v>
      </c>
      <c r="D116" s="43" t="s">
        <v>1097</v>
      </c>
      <c r="E116" s="43" t="s">
        <v>816</v>
      </c>
      <c r="F116" s="25">
        <v>7.5718300000000003</v>
      </c>
      <c r="G116" s="44">
        <v>1272</v>
      </c>
      <c r="H116" s="44">
        <v>9631.3680000000004</v>
      </c>
      <c r="I116" s="45">
        <v>9592</v>
      </c>
      <c r="J116" s="44">
        <v>93445.172999999995</v>
      </c>
      <c r="K116" s="44">
        <v>10404</v>
      </c>
      <c r="L116" s="44">
        <v>98694.663</v>
      </c>
      <c r="M116" s="25">
        <v>9.5300370000000001</v>
      </c>
      <c r="N116" s="25">
        <v>460</v>
      </c>
      <c r="O116" s="44">
        <v>4381.877802</v>
      </c>
      <c r="P116" s="45">
        <v>9592</v>
      </c>
      <c r="Q116" s="44">
        <v>93445.172999999995</v>
      </c>
      <c r="R116" s="25"/>
      <c r="S116" s="25"/>
      <c r="T116" s="25"/>
      <c r="U116" s="25"/>
      <c r="V116" s="25"/>
      <c r="W116" s="25"/>
      <c r="X116" s="25"/>
      <c r="Y116" s="25"/>
      <c r="Z116" s="46">
        <v>-10404</v>
      </c>
      <c r="AA116" s="44">
        <v>-98694.663</v>
      </c>
      <c r="AB116" s="25">
        <f t="shared" si="1"/>
        <v>9.4862230000000007</v>
      </c>
      <c r="AC116" s="25">
        <f>ROUND($AB116/SUMIF(Currency!$A$2:$A$6,AC$7,Currency!$C$2:$C$6),2)</f>
        <v>24.64</v>
      </c>
      <c r="AD116" s="25">
        <f>ROUND($AB116/SUMIF(Currency!$A$2:$A$6,AD$7,Currency!$C$2:$C$6),2)</f>
        <v>90.39</v>
      </c>
      <c r="AE116" s="25"/>
      <c r="AF116" s="25"/>
      <c r="AG116" s="47"/>
    </row>
    <row r="117" spans="1:33" ht="12" customHeight="1" x14ac:dyDescent="0.2">
      <c r="A117" s="42" t="s">
        <v>799</v>
      </c>
      <c r="B117" s="43" t="s">
        <v>1242</v>
      </c>
      <c r="C117" s="43" t="s">
        <v>1243</v>
      </c>
      <c r="D117" s="43" t="s">
        <v>1244</v>
      </c>
      <c r="E117" s="43" t="s">
        <v>816</v>
      </c>
      <c r="F117" s="25">
        <v>5.5623480000000001</v>
      </c>
      <c r="G117" s="25"/>
      <c r="H117" s="25">
        <v>0</v>
      </c>
      <c r="I117" s="25"/>
      <c r="J117" s="25"/>
      <c r="K117" s="25"/>
      <c r="L117" s="25"/>
      <c r="M117" s="25">
        <v>5.5623480000000001</v>
      </c>
      <c r="N117" s="25">
        <v>0</v>
      </c>
      <c r="O117" s="25">
        <v>0</v>
      </c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>
        <f t="shared" si="1"/>
        <v>0</v>
      </c>
      <c r="AC117" s="25">
        <f>ROUND($AB117/SUMIF(Currency!$A$2:$A$6,AC$7,Currency!$C$2:$C$6),2)</f>
        <v>0</v>
      </c>
      <c r="AD117" s="25">
        <f>ROUND($AB117/SUMIF(Currency!$A$2:$A$6,AD$7,Currency!$C$2:$C$6),2)</f>
        <v>0</v>
      </c>
      <c r="AE117" s="25"/>
      <c r="AF117" s="25"/>
      <c r="AG117" s="47"/>
    </row>
    <row r="118" spans="1:33" ht="12" customHeight="1" x14ac:dyDescent="0.2">
      <c r="A118" s="42" t="s">
        <v>799</v>
      </c>
      <c r="B118" s="43" t="s">
        <v>1245</v>
      </c>
      <c r="C118" s="43"/>
      <c r="D118" s="43" t="s">
        <v>1246</v>
      </c>
      <c r="E118" s="43" t="s">
        <v>816</v>
      </c>
      <c r="F118" s="25">
        <v>4.7227499999999996</v>
      </c>
      <c r="G118" s="25"/>
      <c r="H118" s="25">
        <v>0</v>
      </c>
      <c r="I118" s="25"/>
      <c r="J118" s="25"/>
      <c r="K118" s="25"/>
      <c r="L118" s="25"/>
      <c r="M118" s="25">
        <v>4.7227499999999996</v>
      </c>
      <c r="N118" s="25">
        <v>0</v>
      </c>
      <c r="O118" s="25">
        <v>0</v>
      </c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>
        <f t="shared" si="1"/>
        <v>0</v>
      </c>
      <c r="AC118" s="25">
        <f>ROUND($AB118/SUMIF(Currency!$A$2:$A$6,AC$7,Currency!$C$2:$C$6),2)</f>
        <v>0</v>
      </c>
      <c r="AD118" s="25">
        <f>ROUND($AB118/SUMIF(Currency!$A$2:$A$6,AD$7,Currency!$C$2:$C$6),2)</f>
        <v>0</v>
      </c>
      <c r="AE118" s="25"/>
      <c r="AF118" s="25"/>
      <c r="AG118" s="47"/>
    </row>
    <row r="119" spans="1:33" ht="12" customHeight="1" x14ac:dyDescent="0.2">
      <c r="A119" s="42" t="s">
        <v>799</v>
      </c>
      <c r="B119" s="43" t="s">
        <v>1100</v>
      </c>
      <c r="C119" s="43"/>
      <c r="D119" s="43" t="s">
        <v>1101</v>
      </c>
      <c r="E119" s="43" t="s">
        <v>816</v>
      </c>
      <c r="F119" s="25">
        <v>10.9148</v>
      </c>
      <c r="G119" s="25"/>
      <c r="H119" s="25">
        <v>0</v>
      </c>
      <c r="I119" s="25"/>
      <c r="J119" s="25"/>
      <c r="K119" s="25"/>
      <c r="L119" s="25"/>
      <c r="M119" s="25">
        <v>10.9148</v>
      </c>
      <c r="N119" s="25">
        <v>0</v>
      </c>
      <c r="O119" s="25">
        <v>0</v>
      </c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>
        <f t="shared" si="1"/>
        <v>0</v>
      </c>
      <c r="AC119" s="25">
        <f>ROUND($AB119/SUMIF(Currency!$A$2:$A$6,AC$7,Currency!$C$2:$C$6),2)</f>
        <v>0</v>
      </c>
      <c r="AD119" s="25">
        <f>ROUND($AB119/SUMIF(Currency!$A$2:$A$6,AD$7,Currency!$C$2:$C$6),2)</f>
        <v>0</v>
      </c>
      <c r="AE119" s="25"/>
      <c r="AF119" s="25"/>
      <c r="AG119" s="47"/>
    </row>
    <row r="120" spans="1:33" ht="12" customHeight="1" x14ac:dyDescent="0.2">
      <c r="A120" s="42" t="s">
        <v>799</v>
      </c>
      <c r="B120" s="43" t="s">
        <v>1102</v>
      </c>
      <c r="C120" s="43"/>
      <c r="D120" s="43" t="s">
        <v>1247</v>
      </c>
      <c r="E120" s="43" t="s">
        <v>816</v>
      </c>
      <c r="F120" s="25">
        <v>1.0495000000000001</v>
      </c>
      <c r="G120" s="25"/>
      <c r="H120" s="25">
        <v>0</v>
      </c>
      <c r="I120" s="25"/>
      <c r="J120" s="25"/>
      <c r="K120" s="25"/>
      <c r="L120" s="25"/>
      <c r="M120" s="25">
        <v>1.0495000000000001</v>
      </c>
      <c r="N120" s="25">
        <v>0</v>
      </c>
      <c r="O120" s="25">
        <v>0</v>
      </c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>
        <f t="shared" si="1"/>
        <v>0</v>
      </c>
      <c r="AC120" s="25">
        <f>ROUND($AB120/SUMIF(Currency!$A$2:$A$6,AC$7,Currency!$C$2:$C$6),2)</f>
        <v>0</v>
      </c>
      <c r="AD120" s="25">
        <f>ROUND($AB120/SUMIF(Currency!$A$2:$A$6,AD$7,Currency!$C$2:$C$6),2)</f>
        <v>0</v>
      </c>
      <c r="AE120" s="25"/>
      <c r="AF120" s="25"/>
      <c r="AG120" s="47"/>
    </row>
    <row r="121" spans="1:33" ht="12" customHeight="1" x14ac:dyDescent="0.2">
      <c r="A121" s="42" t="s">
        <v>799</v>
      </c>
      <c r="B121" s="43" t="s">
        <v>1248</v>
      </c>
      <c r="C121" s="43"/>
      <c r="D121" s="43" t="s">
        <v>1249</v>
      </c>
      <c r="E121" s="43" t="s">
        <v>816</v>
      </c>
      <c r="F121" s="25">
        <v>5.2329739999999996</v>
      </c>
      <c r="G121" s="25"/>
      <c r="H121" s="25">
        <v>0</v>
      </c>
      <c r="I121" s="25"/>
      <c r="J121" s="25"/>
      <c r="K121" s="25"/>
      <c r="L121" s="25"/>
      <c r="M121" s="25">
        <v>5.2329739999999996</v>
      </c>
      <c r="N121" s="25">
        <v>0</v>
      </c>
      <c r="O121" s="25">
        <v>0</v>
      </c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>
        <f t="shared" si="1"/>
        <v>0</v>
      </c>
      <c r="AC121" s="25">
        <f>ROUND($AB121/SUMIF(Currency!$A$2:$A$6,AC$7,Currency!$C$2:$C$6),2)</f>
        <v>0</v>
      </c>
      <c r="AD121" s="25">
        <f>ROUND($AB121/SUMIF(Currency!$A$2:$A$6,AD$7,Currency!$C$2:$C$6),2)</f>
        <v>0</v>
      </c>
      <c r="AE121" s="25"/>
      <c r="AF121" s="25"/>
      <c r="AG121" s="47"/>
    </row>
    <row r="122" spans="1:33" ht="12" customHeight="1" x14ac:dyDescent="0.2">
      <c r="A122" s="42" t="s">
        <v>799</v>
      </c>
      <c r="B122" s="43" t="s">
        <v>1250</v>
      </c>
      <c r="C122" s="43"/>
      <c r="D122" s="43" t="s">
        <v>1251</v>
      </c>
      <c r="E122" s="43" t="s">
        <v>816</v>
      </c>
      <c r="F122" s="25">
        <v>4.093051</v>
      </c>
      <c r="G122" s="25"/>
      <c r="H122" s="25">
        <v>0</v>
      </c>
      <c r="I122" s="25"/>
      <c r="J122" s="25"/>
      <c r="K122" s="25"/>
      <c r="L122" s="25"/>
      <c r="M122" s="25">
        <v>4.093051</v>
      </c>
      <c r="N122" s="25">
        <v>0</v>
      </c>
      <c r="O122" s="25">
        <v>0</v>
      </c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>
        <f t="shared" si="1"/>
        <v>0</v>
      </c>
      <c r="AC122" s="25">
        <f>ROUND($AB122/SUMIF(Currency!$A$2:$A$6,AC$7,Currency!$C$2:$C$6),2)</f>
        <v>0</v>
      </c>
      <c r="AD122" s="25">
        <f>ROUND($AB122/SUMIF(Currency!$A$2:$A$6,AD$7,Currency!$C$2:$C$6),2)</f>
        <v>0</v>
      </c>
      <c r="AE122" s="25"/>
      <c r="AF122" s="25"/>
      <c r="AG122" s="47"/>
    </row>
    <row r="123" spans="1:33" ht="12" customHeight="1" x14ac:dyDescent="0.2">
      <c r="A123" s="42" t="s">
        <v>799</v>
      </c>
      <c r="B123" s="43" t="s">
        <v>83</v>
      </c>
      <c r="C123" s="43"/>
      <c r="D123" s="43" t="s">
        <v>1104</v>
      </c>
      <c r="E123" s="43" t="s">
        <v>816</v>
      </c>
      <c r="F123" s="25">
        <v>8.0025619999999993</v>
      </c>
      <c r="G123" s="44">
        <v>1780</v>
      </c>
      <c r="H123" s="44">
        <v>14244.56</v>
      </c>
      <c r="I123" s="45">
        <v>3750</v>
      </c>
      <c r="J123" s="44">
        <v>29812.358</v>
      </c>
      <c r="K123" s="44">
        <v>4820</v>
      </c>
      <c r="L123" s="44">
        <v>38412.042999999998</v>
      </c>
      <c r="M123" s="25">
        <v>7.9505290000000004</v>
      </c>
      <c r="N123" s="25">
        <v>710</v>
      </c>
      <c r="O123" s="44">
        <v>5644.8748260000002</v>
      </c>
      <c r="P123" s="45">
        <v>3750</v>
      </c>
      <c r="Q123" s="44">
        <v>29812.358</v>
      </c>
      <c r="R123" s="25"/>
      <c r="S123" s="25"/>
      <c r="T123" s="25"/>
      <c r="U123" s="25"/>
      <c r="V123" s="25"/>
      <c r="W123" s="25"/>
      <c r="X123" s="25"/>
      <c r="Y123" s="25"/>
      <c r="Z123" s="46">
        <v>-4820</v>
      </c>
      <c r="AA123" s="44">
        <v>-38412.042999999998</v>
      </c>
      <c r="AB123" s="25">
        <f t="shared" si="1"/>
        <v>7.9693040000000002</v>
      </c>
      <c r="AC123" s="25">
        <f>ROUND($AB123/SUMIF(Currency!$A$2:$A$6,AC$7,Currency!$C$2:$C$6),2)</f>
        <v>20.7</v>
      </c>
      <c r="AD123" s="25">
        <f>ROUND($AB123/SUMIF(Currency!$A$2:$A$6,AD$7,Currency!$C$2:$C$6),2)</f>
        <v>75.930000000000007</v>
      </c>
      <c r="AE123" s="25"/>
      <c r="AF123" s="25"/>
      <c r="AG123" s="47"/>
    </row>
    <row r="124" spans="1:33" ht="12" customHeight="1" x14ac:dyDescent="0.2">
      <c r="A124" s="42" t="s">
        <v>799</v>
      </c>
      <c r="B124" s="43" t="s">
        <v>82</v>
      </c>
      <c r="C124" s="43"/>
      <c r="D124" s="43" t="s">
        <v>1105</v>
      </c>
      <c r="E124" s="43" t="s">
        <v>816</v>
      </c>
      <c r="F124" s="25">
        <v>6.2331440000000002</v>
      </c>
      <c r="G124" s="44">
        <v>1305</v>
      </c>
      <c r="H124" s="44">
        <v>8134.2529999999997</v>
      </c>
      <c r="I124" s="45">
        <v>5008</v>
      </c>
      <c r="J124" s="44">
        <v>33367.586000000003</v>
      </c>
      <c r="K124" s="44">
        <v>6200</v>
      </c>
      <c r="L124" s="44">
        <v>40705.633000000002</v>
      </c>
      <c r="M124" s="25">
        <v>7.0460669999999999</v>
      </c>
      <c r="N124" s="25">
        <v>113</v>
      </c>
      <c r="O124" s="25">
        <v>796.20589500000006</v>
      </c>
      <c r="P124" s="45">
        <v>5008</v>
      </c>
      <c r="Q124" s="44">
        <v>33367.586000000003</v>
      </c>
      <c r="R124" s="25"/>
      <c r="S124" s="25"/>
      <c r="T124" s="25"/>
      <c r="U124" s="25"/>
      <c r="V124" s="25"/>
      <c r="W124" s="25"/>
      <c r="X124" s="25"/>
      <c r="Y124" s="25"/>
      <c r="Z124" s="46">
        <v>-6200</v>
      </c>
      <c r="AA124" s="44">
        <v>-40705.633000000002</v>
      </c>
      <c r="AB124" s="25">
        <f t="shared" si="1"/>
        <v>6.5654250000000003</v>
      </c>
      <c r="AC124" s="25">
        <f>ROUND($AB124/SUMIF(Currency!$A$2:$A$6,AC$7,Currency!$C$2:$C$6),2)</f>
        <v>17.05</v>
      </c>
      <c r="AD124" s="25">
        <f>ROUND($AB124/SUMIF(Currency!$A$2:$A$6,AD$7,Currency!$C$2:$C$6),2)</f>
        <v>62.56</v>
      </c>
      <c r="AE124" s="25"/>
      <c r="AF124" s="25"/>
      <c r="AG124" s="47"/>
    </row>
    <row r="125" spans="1:33" ht="12" customHeight="1" x14ac:dyDescent="0.2">
      <c r="A125" s="42" t="s">
        <v>799</v>
      </c>
      <c r="B125" s="43" t="s">
        <v>89</v>
      </c>
      <c r="C125" s="43"/>
      <c r="D125" s="43" t="s">
        <v>1106</v>
      </c>
      <c r="E125" s="43" t="s">
        <v>816</v>
      </c>
      <c r="F125" s="25">
        <v>5.2387199999999998</v>
      </c>
      <c r="G125" s="44">
        <v>2914</v>
      </c>
      <c r="H125" s="44">
        <v>15265.63</v>
      </c>
      <c r="I125" s="45">
        <v>43550</v>
      </c>
      <c r="J125" s="44">
        <v>234251.68299999999</v>
      </c>
      <c r="K125" s="44">
        <v>45689</v>
      </c>
      <c r="L125" s="44">
        <v>245457.30499999999</v>
      </c>
      <c r="M125" s="25">
        <v>5.2387199999999998</v>
      </c>
      <c r="N125" s="25">
        <v>775</v>
      </c>
      <c r="O125" s="44">
        <v>4060.00801</v>
      </c>
      <c r="P125" s="45">
        <v>43550</v>
      </c>
      <c r="Q125" s="44">
        <v>234251.68299999999</v>
      </c>
      <c r="R125" s="25"/>
      <c r="S125" s="25"/>
      <c r="T125" s="25"/>
      <c r="U125" s="25"/>
      <c r="V125" s="25"/>
      <c r="W125" s="25"/>
      <c r="X125" s="25"/>
      <c r="Y125" s="25"/>
      <c r="Z125" s="46">
        <v>-45689</v>
      </c>
      <c r="AA125" s="44">
        <v>-245457.30499999999</v>
      </c>
      <c r="AB125" s="25">
        <f t="shared" si="1"/>
        <v>5.37235</v>
      </c>
      <c r="AC125" s="25">
        <f>ROUND($AB125/SUMIF(Currency!$A$2:$A$6,AC$7,Currency!$C$2:$C$6),2)</f>
        <v>13.95</v>
      </c>
      <c r="AD125" s="25">
        <f>ROUND($AB125/SUMIF(Currency!$A$2:$A$6,AD$7,Currency!$C$2:$C$6),2)</f>
        <v>51.19</v>
      </c>
      <c r="AE125" s="25"/>
      <c r="AF125" s="25"/>
      <c r="AG125" s="47"/>
    </row>
    <row r="126" spans="1:33" ht="12" customHeight="1" x14ac:dyDescent="0.2">
      <c r="A126" s="42" t="s">
        <v>799</v>
      </c>
      <c r="B126" s="43" t="s">
        <v>1107</v>
      </c>
      <c r="C126" s="43"/>
      <c r="D126" s="43" t="s">
        <v>1108</v>
      </c>
      <c r="E126" s="43" t="s">
        <v>816</v>
      </c>
      <c r="F126" s="25">
        <v>1.8891</v>
      </c>
      <c r="G126" s="44">
        <v>3983</v>
      </c>
      <c r="H126" s="44">
        <v>7524.2860000000001</v>
      </c>
      <c r="I126" s="45">
        <v>7000</v>
      </c>
      <c r="J126" s="44">
        <v>12935.088</v>
      </c>
      <c r="K126" s="44">
        <v>7163</v>
      </c>
      <c r="L126" s="44">
        <v>13431.127</v>
      </c>
      <c r="M126" s="25">
        <v>1.839855</v>
      </c>
      <c r="N126" s="44">
        <v>3820</v>
      </c>
      <c r="O126" s="44">
        <v>7028.2467429999997</v>
      </c>
      <c r="P126" s="45">
        <v>7000</v>
      </c>
      <c r="Q126" s="44">
        <v>12935.088</v>
      </c>
      <c r="R126" s="25"/>
      <c r="S126" s="25"/>
      <c r="T126" s="25"/>
      <c r="U126" s="25"/>
      <c r="V126" s="25"/>
      <c r="W126" s="25"/>
      <c r="X126" s="25"/>
      <c r="Y126" s="25"/>
      <c r="Z126" s="46">
        <v>-7163</v>
      </c>
      <c r="AA126" s="44">
        <v>-13431.127</v>
      </c>
      <c r="AB126" s="25">
        <f t="shared" si="1"/>
        <v>1.87507</v>
      </c>
      <c r="AC126" s="25">
        <f>ROUND($AB126/SUMIF(Currency!$A$2:$A$6,AC$7,Currency!$C$2:$C$6),2)</f>
        <v>4.87</v>
      </c>
      <c r="AD126" s="25">
        <f>ROUND($AB126/SUMIF(Currency!$A$2:$A$6,AD$7,Currency!$C$2:$C$6),2)</f>
        <v>17.87</v>
      </c>
      <c r="AE126" s="25"/>
      <c r="AF126" s="25"/>
      <c r="AG126" s="47"/>
    </row>
    <row r="127" spans="1:33" ht="12" customHeight="1" x14ac:dyDescent="0.2">
      <c r="A127" s="42" t="s">
        <v>799</v>
      </c>
      <c r="B127" s="43" t="s">
        <v>1109</v>
      </c>
      <c r="C127" s="43"/>
      <c r="D127" s="43" t="s">
        <v>1110</v>
      </c>
      <c r="E127" s="43" t="s">
        <v>816</v>
      </c>
      <c r="F127" s="25">
        <v>4.5128500000000003</v>
      </c>
      <c r="G127" s="25"/>
      <c r="H127" s="25">
        <v>0</v>
      </c>
      <c r="I127" s="25"/>
      <c r="J127" s="25"/>
      <c r="K127" s="25"/>
      <c r="L127" s="25"/>
      <c r="M127" s="25">
        <v>4.5128500000000003</v>
      </c>
      <c r="N127" s="25">
        <v>0</v>
      </c>
      <c r="O127" s="25">
        <v>0</v>
      </c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>
        <f t="shared" si="1"/>
        <v>0</v>
      </c>
      <c r="AC127" s="25">
        <f>ROUND($AB127/SUMIF(Currency!$A$2:$A$6,AC$7,Currency!$C$2:$C$6),2)</f>
        <v>0</v>
      </c>
      <c r="AD127" s="25">
        <f>ROUND($AB127/SUMIF(Currency!$A$2:$A$6,AD$7,Currency!$C$2:$C$6),2)</f>
        <v>0</v>
      </c>
      <c r="AE127" s="25"/>
      <c r="AF127" s="25"/>
      <c r="AG127" s="47"/>
    </row>
    <row r="128" spans="1:33" ht="12" customHeight="1" x14ac:dyDescent="0.2">
      <c r="A128" s="42" t="s">
        <v>799</v>
      </c>
      <c r="B128" s="43" t="s">
        <v>1111</v>
      </c>
      <c r="C128" s="43"/>
      <c r="D128" s="43" t="s">
        <v>1112</v>
      </c>
      <c r="E128" s="43" t="s">
        <v>816</v>
      </c>
      <c r="F128" s="25">
        <v>4.2879019999999999</v>
      </c>
      <c r="G128" s="25"/>
      <c r="H128" s="25">
        <v>0</v>
      </c>
      <c r="I128" s="48">
        <v>400</v>
      </c>
      <c r="J128" s="44">
        <v>2602.7600000000002</v>
      </c>
      <c r="K128" s="25">
        <v>300</v>
      </c>
      <c r="L128" s="44">
        <v>1952.07</v>
      </c>
      <c r="M128" s="25">
        <v>6.506901</v>
      </c>
      <c r="N128" s="25">
        <v>100</v>
      </c>
      <c r="O128" s="25">
        <v>650.69000000000005</v>
      </c>
      <c r="P128" s="48">
        <v>400</v>
      </c>
      <c r="Q128" s="44">
        <v>2602.7600000000002</v>
      </c>
      <c r="R128" s="25"/>
      <c r="S128" s="25"/>
      <c r="T128" s="25"/>
      <c r="U128" s="25"/>
      <c r="V128" s="25"/>
      <c r="W128" s="25"/>
      <c r="X128" s="25"/>
      <c r="Y128" s="25"/>
      <c r="Z128" s="49">
        <v>-300</v>
      </c>
      <c r="AA128" s="44">
        <v>-1952.07</v>
      </c>
      <c r="AB128" s="25">
        <f t="shared" si="1"/>
        <v>6.5068999999999999</v>
      </c>
      <c r="AC128" s="25">
        <f>ROUND($AB128/SUMIF(Currency!$A$2:$A$6,AC$7,Currency!$C$2:$C$6),2)</f>
        <v>16.899999999999999</v>
      </c>
      <c r="AD128" s="25">
        <f>ROUND($AB128/SUMIF(Currency!$A$2:$A$6,AD$7,Currency!$C$2:$C$6),2)</f>
        <v>62</v>
      </c>
      <c r="AE128" s="25"/>
      <c r="AF128" s="25"/>
      <c r="AG128" s="47"/>
    </row>
    <row r="129" spans="1:33" ht="12" customHeight="1" x14ac:dyDescent="0.2">
      <c r="A129" s="42" t="s">
        <v>799</v>
      </c>
      <c r="B129" s="43" t="s">
        <v>92</v>
      </c>
      <c r="C129" s="43"/>
      <c r="D129" s="43" t="s">
        <v>1113</v>
      </c>
      <c r="E129" s="43" t="s">
        <v>816</v>
      </c>
      <c r="F129" s="25">
        <v>1.6792</v>
      </c>
      <c r="G129" s="44">
        <v>1716</v>
      </c>
      <c r="H129" s="44">
        <v>2881.5070000000001</v>
      </c>
      <c r="I129" s="45">
        <v>10000</v>
      </c>
      <c r="J129" s="44">
        <v>15742.5</v>
      </c>
      <c r="K129" s="44">
        <v>9396</v>
      </c>
      <c r="L129" s="44">
        <v>14969.887000000001</v>
      </c>
      <c r="M129" s="25">
        <v>1.5750519999999999</v>
      </c>
      <c r="N129" s="44">
        <v>2320</v>
      </c>
      <c r="O129" s="44">
        <v>3654.120218</v>
      </c>
      <c r="P129" s="45">
        <v>10000</v>
      </c>
      <c r="Q129" s="44">
        <v>15742.5</v>
      </c>
      <c r="R129" s="25"/>
      <c r="S129" s="25"/>
      <c r="T129" s="25"/>
      <c r="U129" s="25"/>
      <c r="V129" s="25"/>
      <c r="W129" s="25"/>
      <c r="X129" s="25"/>
      <c r="Y129" s="25"/>
      <c r="Z129" s="46">
        <v>-9396</v>
      </c>
      <c r="AA129" s="44">
        <v>-14969.887000000001</v>
      </c>
      <c r="AB129" s="25">
        <f t="shared" si="1"/>
        <v>1.5932189999999999</v>
      </c>
      <c r="AC129" s="25">
        <f>ROUND($AB129/SUMIF(Currency!$A$2:$A$6,AC$7,Currency!$C$2:$C$6),2)</f>
        <v>4.1399999999999997</v>
      </c>
      <c r="AD129" s="25">
        <f>ROUND($AB129/SUMIF(Currency!$A$2:$A$6,AD$7,Currency!$C$2:$C$6),2)</f>
        <v>15.18</v>
      </c>
      <c r="AE129" s="25"/>
      <c r="AF129" s="25"/>
      <c r="AG129" s="47"/>
    </row>
    <row r="130" spans="1:33" ht="12" customHeight="1" x14ac:dyDescent="0.2">
      <c r="A130" s="42" t="s">
        <v>799</v>
      </c>
      <c r="B130" s="43" t="s">
        <v>1114</v>
      </c>
      <c r="C130" s="43"/>
      <c r="D130" s="43" t="s">
        <v>1115</v>
      </c>
      <c r="E130" s="43" t="s">
        <v>816</v>
      </c>
      <c r="F130" s="25"/>
      <c r="G130" s="25"/>
      <c r="H130" s="25">
        <v>0</v>
      </c>
      <c r="I130" s="45">
        <v>4000</v>
      </c>
      <c r="J130" s="44">
        <v>31432.525000000001</v>
      </c>
      <c r="K130" s="44">
        <v>1445</v>
      </c>
      <c r="L130" s="44">
        <v>11355.33</v>
      </c>
      <c r="M130" s="25">
        <v>7.8580019999999999</v>
      </c>
      <c r="N130" s="44">
        <v>2555</v>
      </c>
      <c r="O130" s="44">
        <v>20077.195091000001</v>
      </c>
      <c r="P130" s="45">
        <v>4000</v>
      </c>
      <c r="Q130" s="44">
        <v>31432.525000000001</v>
      </c>
      <c r="R130" s="25"/>
      <c r="S130" s="25"/>
      <c r="T130" s="25"/>
      <c r="U130" s="25"/>
      <c r="V130" s="25"/>
      <c r="W130" s="25"/>
      <c r="X130" s="25"/>
      <c r="Y130" s="25"/>
      <c r="Z130" s="46">
        <v>-1445</v>
      </c>
      <c r="AA130" s="44">
        <v>-11355.33</v>
      </c>
      <c r="AB130" s="25">
        <f t="shared" si="1"/>
        <v>7.8583600000000002</v>
      </c>
      <c r="AC130" s="25">
        <f>ROUND($AB130/SUMIF(Currency!$A$2:$A$6,AC$7,Currency!$C$2:$C$6),2)</f>
        <v>20.41</v>
      </c>
      <c r="AD130" s="25">
        <f>ROUND($AB130/SUMIF(Currency!$A$2:$A$6,AD$7,Currency!$C$2:$C$6),2)</f>
        <v>74.88</v>
      </c>
      <c r="AE130" s="25"/>
      <c r="AF130" s="25"/>
      <c r="AG130" s="47"/>
    </row>
    <row r="131" spans="1:33" ht="12" customHeight="1" x14ac:dyDescent="0.2">
      <c r="A131" s="42" t="s">
        <v>799</v>
      </c>
      <c r="B131" s="43" t="s">
        <v>1116</v>
      </c>
      <c r="C131" s="43"/>
      <c r="D131" s="43" t="s">
        <v>1117</v>
      </c>
      <c r="E131" s="43" t="s">
        <v>816</v>
      </c>
      <c r="F131" s="25"/>
      <c r="G131" s="25"/>
      <c r="H131" s="25">
        <v>0</v>
      </c>
      <c r="I131" s="45">
        <v>8160</v>
      </c>
      <c r="J131" s="44">
        <v>68133.540999999997</v>
      </c>
      <c r="K131" s="44">
        <v>7455</v>
      </c>
      <c r="L131" s="44">
        <v>62325.345000000001</v>
      </c>
      <c r="M131" s="25">
        <v>8.2385760000000001</v>
      </c>
      <c r="N131" s="25">
        <v>705</v>
      </c>
      <c r="O131" s="44">
        <v>5808.1961950000004</v>
      </c>
      <c r="P131" s="45">
        <v>8160</v>
      </c>
      <c r="Q131" s="44">
        <v>68133.540999999997</v>
      </c>
      <c r="R131" s="25"/>
      <c r="S131" s="25"/>
      <c r="T131" s="25"/>
      <c r="U131" s="25"/>
      <c r="V131" s="25"/>
      <c r="W131" s="25"/>
      <c r="X131" s="25"/>
      <c r="Y131" s="25"/>
      <c r="Z131" s="46">
        <v>-7455</v>
      </c>
      <c r="AA131" s="44">
        <v>-62325.345000000001</v>
      </c>
      <c r="AB131" s="25">
        <f t="shared" si="1"/>
        <v>8.3602070000000008</v>
      </c>
      <c r="AC131" s="25">
        <f>ROUND($AB131/SUMIF(Currency!$A$2:$A$6,AC$7,Currency!$C$2:$C$6),2)</f>
        <v>21.71</v>
      </c>
      <c r="AD131" s="25">
        <f>ROUND($AB131/SUMIF(Currency!$A$2:$A$6,AD$7,Currency!$C$2:$C$6),2)</f>
        <v>79.66</v>
      </c>
      <c r="AE131" s="25"/>
      <c r="AF131" s="25"/>
      <c r="AG131" s="47"/>
    </row>
    <row r="132" spans="1:33" ht="12" customHeight="1" x14ac:dyDescent="0.2">
      <c r="A132" s="42" t="s">
        <v>799</v>
      </c>
      <c r="B132" s="43" t="s">
        <v>1118</v>
      </c>
      <c r="C132" s="43"/>
      <c r="D132" s="43" t="s">
        <v>1119</v>
      </c>
      <c r="E132" s="43" t="s">
        <v>816</v>
      </c>
      <c r="F132" s="25"/>
      <c r="G132" s="25"/>
      <c r="H132" s="25">
        <v>0</v>
      </c>
      <c r="I132" s="48">
        <v>750</v>
      </c>
      <c r="J132" s="44">
        <v>3929.04</v>
      </c>
      <c r="K132" s="25">
        <v>479</v>
      </c>
      <c r="L132" s="44">
        <v>2509.3470000000002</v>
      </c>
      <c r="M132" s="25">
        <v>5.2387199999999998</v>
      </c>
      <c r="N132" s="25">
        <v>271</v>
      </c>
      <c r="O132" s="44">
        <v>1419.6931199999999</v>
      </c>
      <c r="P132" s="48">
        <v>750</v>
      </c>
      <c r="Q132" s="44">
        <v>3929.04</v>
      </c>
      <c r="R132" s="25"/>
      <c r="S132" s="25"/>
      <c r="T132" s="25"/>
      <c r="U132" s="25"/>
      <c r="V132" s="25"/>
      <c r="W132" s="25"/>
      <c r="X132" s="25"/>
      <c r="Y132" s="25"/>
      <c r="Z132" s="49">
        <v>-479</v>
      </c>
      <c r="AA132" s="44">
        <v>-2509.3470000000002</v>
      </c>
      <c r="AB132" s="25">
        <f t="shared" si="1"/>
        <v>5.2387199999999998</v>
      </c>
      <c r="AC132" s="25">
        <f>ROUND($AB132/SUMIF(Currency!$A$2:$A$6,AC$7,Currency!$C$2:$C$6),2)</f>
        <v>13.61</v>
      </c>
      <c r="AD132" s="25">
        <f>ROUND($AB132/SUMIF(Currency!$A$2:$A$6,AD$7,Currency!$C$2:$C$6),2)</f>
        <v>49.92</v>
      </c>
      <c r="AE132" s="25"/>
      <c r="AF132" s="25"/>
      <c r="AG132" s="47"/>
    </row>
    <row r="133" spans="1:33" ht="12" customHeight="1" x14ac:dyDescent="0.2">
      <c r="A133" s="39" t="s">
        <v>1200</v>
      </c>
      <c r="B133" s="40"/>
      <c r="C133" s="40"/>
      <c r="D133" s="40"/>
      <c r="E133" s="40"/>
      <c r="F133" s="27">
        <v>478.95899100000003</v>
      </c>
      <c r="G133" s="50">
        <v>331767.7</v>
      </c>
      <c r="H133" s="50">
        <v>138542.26199999999</v>
      </c>
      <c r="I133" s="50">
        <v>2300893.29</v>
      </c>
      <c r="J133" s="50">
        <v>1253749.4350000001</v>
      </c>
      <c r="K133" s="50">
        <v>2024170.29</v>
      </c>
      <c r="L133" s="50">
        <v>1188704.8929999999</v>
      </c>
      <c r="M133" s="27">
        <v>531.09609599999999</v>
      </c>
      <c r="N133" s="50">
        <v>608490.69999999995</v>
      </c>
      <c r="O133" s="50">
        <v>203586.803919</v>
      </c>
      <c r="P133" s="50">
        <v>2278084.29</v>
      </c>
      <c r="Q133" s="50">
        <v>1250479.804</v>
      </c>
      <c r="R133" s="27"/>
      <c r="S133" s="27"/>
      <c r="T133" s="27">
        <v>8017</v>
      </c>
      <c r="U133" s="50">
        <v>3123.4389999999999</v>
      </c>
      <c r="V133" s="50">
        <v>14699</v>
      </c>
      <c r="W133" s="27"/>
      <c r="X133" s="27">
        <v>93</v>
      </c>
      <c r="Y133" s="27">
        <v>146.19200000000001</v>
      </c>
      <c r="Z133" s="50">
        <v>-2009404.29</v>
      </c>
      <c r="AA133" s="50">
        <v>-1188558.703</v>
      </c>
      <c r="AB133" s="27"/>
      <c r="AC133" s="27"/>
      <c r="AD133" s="27"/>
      <c r="AE133" s="27"/>
      <c r="AF133" s="27">
        <v>-93</v>
      </c>
      <c r="AG133" s="41">
        <v>-146.19200000000001</v>
      </c>
    </row>
    <row r="134" spans="1:33" ht="12" customHeight="1" x14ac:dyDescent="0.2">
      <c r="A134" s="51" t="s">
        <v>1201</v>
      </c>
      <c r="B134" s="52"/>
      <c r="C134" s="52"/>
      <c r="D134" s="52"/>
      <c r="E134" s="52"/>
      <c r="F134" s="31">
        <v>478.95899100000003</v>
      </c>
      <c r="G134" s="53">
        <v>331767.7</v>
      </c>
      <c r="H134" s="53">
        <v>138542.26199999999</v>
      </c>
      <c r="I134" s="53">
        <v>2300893.29</v>
      </c>
      <c r="J134" s="53">
        <v>1253749.4350000001</v>
      </c>
      <c r="K134" s="53">
        <v>2024170.29</v>
      </c>
      <c r="L134" s="53">
        <v>1188704.8929999999</v>
      </c>
      <c r="M134" s="31">
        <v>531.09609599999999</v>
      </c>
      <c r="N134" s="53">
        <v>608490.69999999995</v>
      </c>
      <c r="O134" s="53">
        <v>203586.803919</v>
      </c>
      <c r="P134" s="53">
        <v>2278084.29</v>
      </c>
      <c r="Q134" s="53">
        <v>1250479.804</v>
      </c>
      <c r="R134" s="31">
        <v>0</v>
      </c>
      <c r="S134" s="31">
        <v>0</v>
      </c>
      <c r="T134" s="31">
        <v>8017</v>
      </c>
      <c r="U134" s="53">
        <v>3123.4389999999999</v>
      </c>
      <c r="V134" s="53">
        <v>14699</v>
      </c>
      <c r="W134" s="31">
        <v>0</v>
      </c>
      <c r="X134" s="31">
        <v>93</v>
      </c>
      <c r="Y134" s="31">
        <v>146.19200000000001</v>
      </c>
      <c r="Z134" s="53">
        <v>-2009404.29</v>
      </c>
      <c r="AA134" s="53">
        <v>-1188558.703</v>
      </c>
      <c r="AB134" s="31">
        <v>0</v>
      </c>
      <c r="AC134" s="31">
        <v>0</v>
      </c>
      <c r="AD134" s="31">
        <v>0</v>
      </c>
      <c r="AE134" s="31">
        <v>0</v>
      </c>
      <c r="AF134" s="31">
        <v>-93</v>
      </c>
      <c r="AG134" s="54">
        <v>-146.19200000000001</v>
      </c>
    </row>
    <row r="135" spans="1:33" ht="12" customHeight="1" thickBot="1" x14ac:dyDescent="0.25">
      <c r="A135" s="55"/>
      <c r="B135" s="56"/>
      <c r="C135" s="56"/>
      <c r="D135" s="56"/>
      <c r="E135" s="56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8"/>
    </row>
  </sheetData>
  <autoFilter ref="A7:AG135" xr:uid="{D02E2515-75A4-4CF6-95DD-1A153B9C23FD}"/>
  <pageMargins left="0.7" right="0.7" top="0.75" bottom="0.75" header="0.3" footer="0.3"/>
  <pageSetup paperSize="8" scale="125" orientation="landscape" horizontalDpi="300" verticalDpi="300" r:id="rId1"/>
  <headerFooter>
    <oddHeader>&amp;C&amp;"-,Bold"&amp;14Packing YTD NOV2022</oddHeader>
    <oddFooter>&amp;CPage &amp;P  of 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08074-8D60-4980-BFFF-29D84E67DB9A}">
  <dimension ref="A1:AG26"/>
  <sheetViews>
    <sheetView workbookViewId="0">
      <pane xSplit="5" ySplit="7" topLeftCell="X8" activePane="bottomRight" state="frozen"/>
      <selection pane="topRight" activeCell="F1" sqref="F1"/>
      <selection pane="bottomLeft" activeCell="A8" sqref="A8"/>
      <selection pane="bottomRight" activeCell="AB7" sqref="AB7:AC26"/>
    </sheetView>
  </sheetViews>
  <sheetFormatPr defaultColWidth="8.7109375" defaultRowHeight="11.25" x14ac:dyDescent="0.2"/>
  <cols>
    <col min="1" max="1" width="13.28515625" style="62" hidden="1" customWidth="1"/>
    <col min="2" max="2" width="12.7109375" style="62" bestFit="1" customWidth="1"/>
    <col min="3" max="3" width="13.140625" style="62" hidden="1" customWidth="1"/>
    <col min="4" max="4" width="23.7109375" style="62" bestFit="1" customWidth="1"/>
    <col min="5" max="5" width="8.28515625" style="62" bestFit="1" customWidth="1"/>
    <col min="6" max="8" width="11.28515625" style="62" bestFit="1" customWidth="1"/>
    <col min="9" max="10" width="11.7109375" style="62" bestFit="1" customWidth="1"/>
    <col min="11" max="12" width="9.85546875" style="62" bestFit="1" customWidth="1"/>
    <col min="13" max="15" width="10.5703125" style="62" bestFit="1" customWidth="1"/>
    <col min="16" max="16" width="8.42578125" style="62" bestFit="1" customWidth="1"/>
    <col min="17" max="17" width="11.7109375" style="62" bestFit="1" customWidth="1"/>
    <col min="18" max="18" width="11.140625" style="62" bestFit="1" customWidth="1"/>
    <col min="19" max="19" width="13.28515625" style="62" bestFit="1" customWidth="1"/>
    <col min="20" max="20" width="10.28515625" style="62" bestFit="1" customWidth="1"/>
    <col min="21" max="21" width="14.28515625" style="62" bestFit="1" customWidth="1"/>
    <col min="22" max="22" width="12.85546875" style="62" bestFit="1" customWidth="1"/>
    <col min="23" max="23" width="12.5703125" style="62" bestFit="1" customWidth="1"/>
    <col min="24" max="24" width="13.140625" style="62" bestFit="1" customWidth="1"/>
    <col min="25" max="25" width="16.28515625" style="62" bestFit="1" customWidth="1"/>
    <col min="26" max="26" width="11" style="62" bestFit="1" customWidth="1"/>
    <col min="27" max="27" width="12.28515625" style="62" bestFit="1" customWidth="1"/>
    <col min="28" max="28" width="11.85546875" style="62" bestFit="1" customWidth="1"/>
    <col min="29" max="29" width="13.28515625" style="62" bestFit="1" customWidth="1"/>
    <col min="30" max="31" width="12.85546875" style="62" bestFit="1" customWidth="1"/>
    <col min="32" max="32" width="13.42578125" style="62" bestFit="1" customWidth="1"/>
    <col min="33" max="33" width="16.7109375" style="62" bestFit="1" customWidth="1"/>
    <col min="34" max="16384" width="8.7109375" style="62"/>
  </cols>
  <sheetData>
    <row r="1" spans="1:33" ht="10.5" customHeight="1" x14ac:dyDescent="0.2">
      <c r="A1" s="60" t="s">
        <v>1122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</row>
    <row r="2" spans="1:33" x14ac:dyDescent="0.2">
      <c r="A2" s="63"/>
    </row>
    <row r="3" spans="1:33" ht="15.4" customHeight="1" x14ac:dyDescent="0.2">
      <c r="A3" s="64" t="s">
        <v>1123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</row>
    <row r="4" spans="1:33" x14ac:dyDescent="0.2">
      <c r="A4" s="63"/>
    </row>
    <row r="5" spans="1:33" ht="10.5" customHeight="1" x14ac:dyDescent="0.2">
      <c r="A5" s="65" t="s">
        <v>1122</v>
      </c>
      <c r="B5" s="61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</row>
    <row r="6" spans="1:33" ht="12" thickBot="1" x14ac:dyDescent="0.25">
      <c r="A6" s="66"/>
    </row>
    <row r="7" spans="1:33" ht="21.75" x14ac:dyDescent="0.2">
      <c r="A7" s="67" t="s">
        <v>778</v>
      </c>
      <c r="B7" s="68" t="s">
        <v>1124</v>
      </c>
      <c r="C7" s="68" t="s">
        <v>782</v>
      </c>
      <c r="D7" s="68" t="s">
        <v>1125</v>
      </c>
      <c r="E7" s="68" t="s">
        <v>1126</v>
      </c>
      <c r="F7" s="68" t="s">
        <v>1127</v>
      </c>
      <c r="G7" s="68" t="s">
        <v>1128</v>
      </c>
      <c r="H7" s="68" t="s">
        <v>1129</v>
      </c>
      <c r="I7" s="68" t="s">
        <v>1130</v>
      </c>
      <c r="J7" s="68" t="s">
        <v>1131</v>
      </c>
      <c r="K7" s="68" t="s">
        <v>1132</v>
      </c>
      <c r="L7" s="68" t="s">
        <v>1133</v>
      </c>
      <c r="M7" s="68" t="s">
        <v>1134</v>
      </c>
      <c r="N7" s="68" t="s">
        <v>1135</v>
      </c>
      <c r="O7" s="68" t="s">
        <v>1136</v>
      </c>
      <c r="P7" s="68" t="s">
        <v>1137</v>
      </c>
      <c r="Q7" s="68" t="s">
        <v>1138</v>
      </c>
      <c r="R7" s="68" t="s">
        <v>1139</v>
      </c>
      <c r="S7" s="68" t="s">
        <v>1140</v>
      </c>
      <c r="T7" s="68" t="s">
        <v>1141</v>
      </c>
      <c r="U7" s="68" t="s">
        <v>1142</v>
      </c>
      <c r="V7" s="68" t="s">
        <v>1143</v>
      </c>
      <c r="W7" s="68" t="s">
        <v>1144</v>
      </c>
      <c r="X7" s="68" t="s">
        <v>1145</v>
      </c>
      <c r="Y7" s="68" t="s">
        <v>1146</v>
      </c>
      <c r="Z7" s="68" t="s">
        <v>1147</v>
      </c>
      <c r="AA7" s="68" t="s">
        <v>1148</v>
      </c>
      <c r="AB7" s="69" t="s">
        <v>1324</v>
      </c>
      <c r="AC7" s="69" t="s">
        <v>1325</v>
      </c>
      <c r="AD7" s="68" t="s">
        <v>1149</v>
      </c>
      <c r="AE7" s="68" t="s">
        <v>1150</v>
      </c>
      <c r="AF7" s="68" t="s">
        <v>1151</v>
      </c>
      <c r="AG7" s="70" t="s">
        <v>1152</v>
      </c>
    </row>
    <row r="8" spans="1:33" ht="21.75" x14ac:dyDescent="0.2">
      <c r="A8" s="71" t="s">
        <v>1153</v>
      </c>
      <c r="B8" s="72"/>
      <c r="C8" s="72"/>
      <c r="D8" s="72"/>
      <c r="E8" s="72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4"/>
    </row>
    <row r="9" spans="1:33" ht="22.5" x14ac:dyDescent="0.2">
      <c r="A9" s="75" t="s">
        <v>1153</v>
      </c>
      <c r="B9" s="76" t="s">
        <v>1154</v>
      </c>
      <c r="C9" s="76" t="s">
        <v>1155</v>
      </c>
      <c r="D9" s="76" t="s">
        <v>1156</v>
      </c>
      <c r="E9" s="76" t="s">
        <v>1157</v>
      </c>
      <c r="F9" s="77">
        <v>168.565775</v>
      </c>
      <c r="G9" s="77"/>
      <c r="H9" s="77">
        <v>0</v>
      </c>
      <c r="I9" s="77"/>
      <c r="J9" s="77"/>
      <c r="K9" s="77"/>
      <c r="L9" s="77"/>
      <c r="M9" s="77">
        <v>168.565775</v>
      </c>
      <c r="N9" s="77">
        <v>0</v>
      </c>
      <c r="O9" s="77">
        <v>0</v>
      </c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>
        <f>IF(Z9=0,0,ROUND(AA9/Z9,6))</f>
        <v>0</v>
      </c>
      <c r="AC9" s="77">
        <f>ROUND($AB9/SUMIF(Currency!$A$2:$A$6,AC$7,Currency!$C$2:$C$6),2)</f>
        <v>0</v>
      </c>
      <c r="AD9" s="77"/>
      <c r="AE9" s="77"/>
      <c r="AF9" s="77"/>
      <c r="AG9" s="78"/>
    </row>
    <row r="10" spans="1:33" ht="22.5" x14ac:dyDescent="0.2">
      <c r="A10" s="75" t="s">
        <v>1153</v>
      </c>
      <c r="B10" s="76" t="s">
        <v>1158</v>
      </c>
      <c r="C10" s="76" t="s">
        <v>1159</v>
      </c>
      <c r="D10" s="76" t="s">
        <v>1160</v>
      </c>
      <c r="E10" s="76" t="s">
        <v>1157</v>
      </c>
      <c r="F10" s="77">
        <v>56.253300000000003</v>
      </c>
      <c r="G10" s="77">
        <v>304.07499999999999</v>
      </c>
      <c r="H10" s="79">
        <v>17105.222000000002</v>
      </c>
      <c r="I10" s="80">
        <v>993.82</v>
      </c>
      <c r="J10" s="79">
        <v>60119.658000000003</v>
      </c>
      <c r="K10" s="79">
        <v>1155.7750000000001</v>
      </c>
      <c r="L10" s="79">
        <v>69382.135999999999</v>
      </c>
      <c r="M10" s="77">
        <v>55.185115000000003</v>
      </c>
      <c r="N10" s="77">
        <v>142.12</v>
      </c>
      <c r="O10" s="79">
        <v>7842.7439590000004</v>
      </c>
      <c r="P10" s="80">
        <v>993.82</v>
      </c>
      <c r="Q10" s="79">
        <v>60119.658000000003</v>
      </c>
      <c r="R10" s="77"/>
      <c r="S10" s="77"/>
      <c r="T10" s="77"/>
      <c r="U10" s="77"/>
      <c r="V10" s="77"/>
      <c r="W10" s="77"/>
      <c r="X10" s="77"/>
      <c r="Y10" s="77"/>
      <c r="Z10" s="81">
        <v>-1155.7750000000001</v>
      </c>
      <c r="AA10" s="79">
        <v>-69382.135999999999</v>
      </c>
      <c r="AB10" s="77">
        <f t="shared" ref="AB10:AB23" si="0">IF(Z10=0,0,ROUND(AA10/Z10,6))</f>
        <v>60.030833000000001</v>
      </c>
      <c r="AC10" s="77">
        <f>ROUND($AB10/SUMIF(Currency!$A$2:$A$6,AC$7,Currency!$C$2:$C$6),2)</f>
        <v>155.91999999999999</v>
      </c>
      <c r="AD10" s="77"/>
      <c r="AE10" s="77"/>
      <c r="AF10" s="77"/>
      <c r="AG10" s="78"/>
    </row>
    <row r="11" spans="1:33" ht="22.5" x14ac:dyDescent="0.2">
      <c r="A11" s="75" t="s">
        <v>1153</v>
      </c>
      <c r="B11" s="76" t="s">
        <v>1161</v>
      </c>
      <c r="C11" s="76" t="s">
        <v>1162</v>
      </c>
      <c r="D11" s="76" t="s">
        <v>1163</v>
      </c>
      <c r="E11" s="76" t="s">
        <v>1157</v>
      </c>
      <c r="F11" s="77">
        <v>158.19952499999999</v>
      </c>
      <c r="G11" s="77">
        <v>3.839</v>
      </c>
      <c r="H11" s="77">
        <v>607.32799999999997</v>
      </c>
      <c r="I11" s="77"/>
      <c r="J11" s="77"/>
      <c r="K11" s="77">
        <v>3.3210000000000002</v>
      </c>
      <c r="L11" s="77">
        <v>525.38099999999997</v>
      </c>
      <c r="M11" s="77">
        <v>158.1995</v>
      </c>
      <c r="N11" s="77">
        <v>0.51800000000000002</v>
      </c>
      <c r="O11" s="77">
        <v>81.947365000000005</v>
      </c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82">
        <v>-3.3210000000000002</v>
      </c>
      <c r="AA11" s="77">
        <v>-525.38099999999997</v>
      </c>
      <c r="AB11" s="77">
        <f t="shared" si="0"/>
        <v>158.19963899999999</v>
      </c>
      <c r="AC11" s="77">
        <f>ROUND($AB11/SUMIF(Currency!$A$2:$A$6,AC$7,Currency!$C$2:$C$6),2)</f>
        <v>410.91</v>
      </c>
      <c r="AD11" s="77"/>
      <c r="AE11" s="77"/>
      <c r="AF11" s="77"/>
      <c r="AG11" s="78"/>
    </row>
    <row r="12" spans="1:33" ht="22.5" x14ac:dyDescent="0.2">
      <c r="A12" s="75" t="s">
        <v>1153</v>
      </c>
      <c r="B12" s="76" t="s">
        <v>1164</v>
      </c>
      <c r="C12" s="76" t="s">
        <v>1165</v>
      </c>
      <c r="D12" s="76" t="s">
        <v>1166</v>
      </c>
      <c r="E12" s="76" t="s">
        <v>809</v>
      </c>
      <c r="F12" s="77">
        <v>17.662006000000002</v>
      </c>
      <c r="G12" s="77"/>
      <c r="H12" s="77">
        <v>0</v>
      </c>
      <c r="I12" s="77">
        <v>95.274000000000001</v>
      </c>
      <c r="J12" s="79">
        <v>4892.3220000000001</v>
      </c>
      <c r="K12" s="77">
        <v>51.904000000000003</v>
      </c>
      <c r="L12" s="79">
        <v>2665.2719999999999</v>
      </c>
      <c r="M12" s="77">
        <v>51.350023</v>
      </c>
      <c r="N12" s="77">
        <v>43.37</v>
      </c>
      <c r="O12" s="79">
        <v>2227.0505010000002</v>
      </c>
      <c r="P12" s="80">
        <v>50</v>
      </c>
      <c r="Q12" s="79">
        <v>2567.5010000000002</v>
      </c>
      <c r="R12" s="80">
        <v>0.8</v>
      </c>
      <c r="S12" s="77">
        <v>41.08</v>
      </c>
      <c r="T12" s="77"/>
      <c r="U12" s="77"/>
      <c r="V12" s="77"/>
      <c r="W12" s="77"/>
      <c r="X12" s="77">
        <v>44.473999999999997</v>
      </c>
      <c r="Y12" s="77">
        <v>2283.741</v>
      </c>
      <c r="Z12" s="82">
        <v>-7.43</v>
      </c>
      <c r="AA12" s="77">
        <v>-381.53100000000001</v>
      </c>
      <c r="AB12" s="77">
        <f t="shared" si="0"/>
        <v>51.350067000000003</v>
      </c>
      <c r="AC12" s="77">
        <f>ROUND($AB12/SUMIF(Currency!$A$2:$A$6,AC$7,Currency!$C$2:$C$6),2)</f>
        <v>133.38</v>
      </c>
      <c r="AD12" s="77"/>
      <c r="AE12" s="77"/>
      <c r="AF12" s="77">
        <v>-44.473999999999997</v>
      </c>
      <c r="AG12" s="78">
        <v>-2283.741</v>
      </c>
    </row>
    <row r="13" spans="1:33" ht="22.5" x14ac:dyDescent="0.2">
      <c r="A13" s="75" t="s">
        <v>1153</v>
      </c>
      <c r="B13" s="76" t="s">
        <v>1167</v>
      </c>
      <c r="C13" s="76" t="s">
        <v>1168</v>
      </c>
      <c r="D13" s="76" t="s">
        <v>1169</v>
      </c>
      <c r="E13" s="76" t="s">
        <v>1157</v>
      </c>
      <c r="F13" s="77">
        <v>157.948151</v>
      </c>
      <c r="G13" s="77">
        <v>62.62</v>
      </c>
      <c r="H13" s="79">
        <v>9890.7129999999997</v>
      </c>
      <c r="I13" s="80">
        <v>40</v>
      </c>
      <c r="J13" s="79">
        <v>8161.6949999999997</v>
      </c>
      <c r="K13" s="77">
        <v>55.465000000000003</v>
      </c>
      <c r="L13" s="79">
        <v>9700.3089999999993</v>
      </c>
      <c r="M13" s="77">
        <v>177.120127</v>
      </c>
      <c r="N13" s="77">
        <v>47.155000000000001</v>
      </c>
      <c r="O13" s="79">
        <v>8352.0993899999994</v>
      </c>
      <c r="P13" s="80">
        <v>40</v>
      </c>
      <c r="Q13" s="79">
        <v>8161.6949999999997</v>
      </c>
      <c r="R13" s="77"/>
      <c r="S13" s="77"/>
      <c r="T13" s="77"/>
      <c r="U13" s="77"/>
      <c r="V13" s="77"/>
      <c r="W13" s="77"/>
      <c r="X13" s="77"/>
      <c r="Y13" s="77"/>
      <c r="Z13" s="82">
        <v>-55.465000000000003</v>
      </c>
      <c r="AA13" s="79">
        <v>-9700.3089999999993</v>
      </c>
      <c r="AB13" s="77">
        <f t="shared" si="0"/>
        <v>174.89063400000001</v>
      </c>
      <c r="AC13" s="77">
        <f>ROUND($AB13/SUMIF(Currency!$A$2:$A$6,AC$7,Currency!$C$2:$C$6),2)</f>
        <v>454.26</v>
      </c>
      <c r="AD13" s="77"/>
      <c r="AE13" s="77"/>
      <c r="AF13" s="77"/>
      <c r="AG13" s="78"/>
    </row>
    <row r="14" spans="1:33" ht="22.5" x14ac:dyDescent="0.2">
      <c r="A14" s="75" t="s">
        <v>1153</v>
      </c>
      <c r="B14" s="76" t="s">
        <v>1170</v>
      </c>
      <c r="C14" s="76" t="s">
        <v>1171</v>
      </c>
      <c r="D14" s="76" t="s">
        <v>1172</v>
      </c>
      <c r="E14" s="76" t="s">
        <v>1157</v>
      </c>
      <c r="F14" s="77">
        <v>50.470421000000002</v>
      </c>
      <c r="G14" s="77">
        <v>132.30600000000001</v>
      </c>
      <c r="H14" s="79">
        <v>6677.54</v>
      </c>
      <c r="I14" s="83">
        <v>2379.5500000000002</v>
      </c>
      <c r="J14" s="79">
        <v>144643.552</v>
      </c>
      <c r="K14" s="79">
        <v>1908.06</v>
      </c>
      <c r="L14" s="79">
        <v>115598.557</v>
      </c>
      <c r="M14" s="77">
        <v>59.163791000000003</v>
      </c>
      <c r="N14" s="77">
        <v>603.79600000000005</v>
      </c>
      <c r="O14" s="79">
        <v>35722.535175999998</v>
      </c>
      <c r="P14" s="83">
        <v>2379.5500000000002</v>
      </c>
      <c r="Q14" s="79">
        <v>144643.552</v>
      </c>
      <c r="R14" s="77"/>
      <c r="S14" s="77"/>
      <c r="T14" s="77"/>
      <c r="U14" s="77"/>
      <c r="V14" s="77"/>
      <c r="W14" s="77"/>
      <c r="X14" s="77"/>
      <c r="Y14" s="77"/>
      <c r="Z14" s="81">
        <v>-1908.06</v>
      </c>
      <c r="AA14" s="79">
        <v>-115598.557</v>
      </c>
      <c r="AB14" s="77">
        <f t="shared" si="0"/>
        <v>60.584341000000002</v>
      </c>
      <c r="AC14" s="77">
        <f>ROUND($AB14/SUMIF(Currency!$A$2:$A$6,AC$7,Currency!$C$2:$C$6),2)</f>
        <v>157.36000000000001</v>
      </c>
      <c r="AD14" s="77"/>
      <c r="AE14" s="77"/>
      <c r="AF14" s="77"/>
      <c r="AG14" s="78"/>
    </row>
    <row r="15" spans="1:33" ht="22.5" x14ac:dyDescent="0.2">
      <c r="A15" s="75" t="s">
        <v>1153</v>
      </c>
      <c r="B15" s="76" t="s">
        <v>1173</v>
      </c>
      <c r="C15" s="76" t="s">
        <v>1174</v>
      </c>
      <c r="D15" s="76" t="s">
        <v>1175</v>
      </c>
      <c r="E15" s="76" t="s">
        <v>1157</v>
      </c>
      <c r="F15" s="77">
        <v>15</v>
      </c>
      <c r="G15" s="77"/>
      <c r="H15" s="77">
        <v>0</v>
      </c>
      <c r="I15" s="77"/>
      <c r="J15" s="77"/>
      <c r="K15" s="77"/>
      <c r="L15" s="77"/>
      <c r="M15" s="77">
        <v>15</v>
      </c>
      <c r="N15" s="77">
        <v>0</v>
      </c>
      <c r="O15" s="77">
        <v>0</v>
      </c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>
        <f t="shared" si="0"/>
        <v>0</v>
      </c>
      <c r="AC15" s="77">
        <f>ROUND($AB15/SUMIF(Currency!$A$2:$A$6,AC$7,Currency!$C$2:$C$6),2)</f>
        <v>0</v>
      </c>
      <c r="AD15" s="77"/>
      <c r="AE15" s="77"/>
      <c r="AF15" s="77"/>
      <c r="AG15" s="78"/>
    </row>
    <row r="16" spans="1:33" ht="22.5" x14ac:dyDescent="0.2">
      <c r="A16" s="75" t="s">
        <v>1153</v>
      </c>
      <c r="B16" s="76" t="s">
        <v>1176</v>
      </c>
      <c r="C16" s="76" t="s">
        <v>1177</v>
      </c>
      <c r="D16" s="76" t="s">
        <v>1178</v>
      </c>
      <c r="E16" s="76" t="s">
        <v>1157</v>
      </c>
      <c r="F16" s="77">
        <v>48.321677000000001</v>
      </c>
      <c r="G16" s="77"/>
      <c r="H16" s="77">
        <v>0</v>
      </c>
      <c r="I16" s="80">
        <v>104.48</v>
      </c>
      <c r="J16" s="79">
        <v>5899.6589999999997</v>
      </c>
      <c r="K16" s="77">
        <v>104.404</v>
      </c>
      <c r="L16" s="79">
        <v>5895.3680000000004</v>
      </c>
      <c r="M16" s="77">
        <v>56.466394999999999</v>
      </c>
      <c r="N16" s="77">
        <v>7.5999999999999998E-2</v>
      </c>
      <c r="O16" s="77">
        <v>4.2914880000000002</v>
      </c>
      <c r="P16" s="80">
        <v>104.48</v>
      </c>
      <c r="Q16" s="79">
        <v>5899.6589999999997</v>
      </c>
      <c r="R16" s="77"/>
      <c r="S16" s="77"/>
      <c r="T16" s="77"/>
      <c r="U16" s="77"/>
      <c r="V16" s="77"/>
      <c r="W16" s="77"/>
      <c r="X16" s="77"/>
      <c r="Y16" s="77"/>
      <c r="Z16" s="82">
        <v>-104.404</v>
      </c>
      <c r="AA16" s="79">
        <v>-5895.3680000000004</v>
      </c>
      <c r="AB16" s="77">
        <f t="shared" si="0"/>
        <v>56.466878999999999</v>
      </c>
      <c r="AC16" s="77">
        <f>ROUND($AB16/SUMIF(Currency!$A$2:$A$6,AC$7,Currency!$C$2:$C$6),2)</f>
        <v>146.66999999999999</v>
      </c>
      <c r="AD16" s="77"/>
      <c r="AE16" s="77"/>
      <c r="AF16" s="77"/>
      <c r="AG16" s="78"/>
    </row>
    <row r="17" spans="1:33" ht="22.5" x14ac:dyDescent="0.2">
      <c r="A17" s="75" t="s">
        <v>1153</v>
      </c>
      <c r="B17" s="76" t="s">
        <v>1179</v>
      </c>
      <c r="C17" s="76" t="s">
        <v>1180</v>
      </c>
      <c r="D17" s="76" t="s">
        <v>1181</v>
      </c>
      <c r="E17" s="76" t="s">
        <v>1157</v>
      </c>
      <c r="F17" s="77">
        <v>51.005844000000003</v>
      </c>
      <c r="G17" s="77">
        <v>167.285</v>
      </c>
      <c r="H17" s="79">
        <v>8532.5130000000008</v>
      </c>
      <c r="I17" s="79">
        <v>2544.71</v>
      </c>
      <c r="J17" s="79">
        <v>142525.16200000001</v>
      </c>
      <c r="K17" s="79">
        <v>1402.3050000000001</v>
      </c>
      <c r="L17" s="79">
        <v>75331.017999999996</v>
      </c>
      <c r="M17" s="77">
        <v>57.82029</v>
      </c>
      <c r="N17" s="79">
        <v>1309.69</v>
      </c>
      <c r="O17" s="79">
        <v>75726.656489999994</v>
      </c>
      <c r="P17" s="83">
        <v>2528.5100000000002</v>
      </c>
      <c r="Q17" s="79">
        <v>141698.867</v>
      </c>
      <c r="R17" s="80">
        <v>16.2</v>
      </c>
      <c r="S17" s="77">
        <v>826.29499999999996</v>
      </c>
      <c r="T17" s="77"/>
      <c r="U17" s="77"/>
      <c r="V17" s="77"/>
      <c r="W17" s="77"/>
      <c r="X17" s="77"/>
      <c r="Y17" s="77"/>
      <c r="Z17" s="82">
        <v>-922.07500000000005</v>
      </c>
      <c r="AA17" s="79">
        <v>-48088.667000000001</v>
      </c>
      <c r="AB17" s="77">
        <f t="shared" si="0"/>
        <v>52.152662999999997</v>
      </c>
      <c r="AC17" s="77">
        <f>ROUND($AB17/SUMIF(Currency!$A$2:$A$6,AC$7,Currency!$C$2:$C$6),2)</f>
        <v>135.46</v>
      </c>
      <c r="AD17" s="77"/>
      <c r="AE17" s="77"/>
      <c r="AF17" s="77"/>
      <c r="AG17" s="78"/>
    </row>
    <row r="18" spans="1:33" ht="22.5" x14ac:dyDescent="0.2">
      <c r="A18" s="75" t="s">
        <v>1153</v>
      </c>
      <c r="B18" s="76" t="s">
        <v>1182</v>
      </c>
      <c r="C18" s="76" t="s">
        <v>1183</v>
      </c>
      <c r="D18" s="76" t="s">
        <v>1184</v>
      </c>
      <c r="E18" s="76" t="s">
        <v>1157</v>
      </c>
      <c r="F18" s="77">
        <v>121.76369</v>
      </c>
      <c r="G18" s="77"/>
      <c r="H18" s="77">
        <v>0</v>
      </c>
      <c r="I18" s="77"/>
      <c r="J18" s="77"/>
      <c r="K18" s="77"/>
      <c r="L18" s="77"/>
      <c r="M18" s="77">
        <v>121.76369</v>
      </c>
      <c r="N18" s="77">
        <v>0</v>
      </c>
      <c r="O18" s="77">
        <v>0</v>
      </c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>
        <f t="shared" si="0"/>
        <v>0</v>
      </c>
      <c r="AC18" s="77">
        <f>ROUND($AB18/SUMIF(Currency!$A$2:$A$6,AC$7,Currency!$C$2:$C$6),2)</f>
        <v>0</v>
      </c>
      <c r="AD18" s="77"/>
      <c r="AE18" s="77"/>
      <c r="AF18" s="77"/>
      <c r="AG18" s="78"/>
    </row>
    <row r="19" spans="1:33" ht="22.5" x14ac:dyDescent="0.2">
      <c r="A19" s="75" t="s">
        <v>1153</v>
      </c>
      <c r="B19" s="76" t="s">
        <v>1185</v>
      </c>
      <c r="C19" s="76" t="s">
        <v>1186</v>
      </c>
      <c r="D19" s="76" t="s">
        <v>1187</v>
      </c>
      <c r="E19" s="76" t="s">
        <v>1157</v>
      </c>
      <c r="F19" s="77">
        <v>7</v>
      </c>
      <c r="G19" s="77">
        <v>402.02600000000001</v>
      </c>
      <c r="H19" s="79">
        <v>2814.1819999999998</v>
      </c>
      <c r="I19" s="83">
        <v>12484.37</v>
      </c>
      <c r="J19" s="79">
        <v>87390.59</v>
      </c>
      <c r="K19" s="79">
        <v>12632.24</v>
      </c>
      <c r="L19" s="79">
        <v>88425.68</v>
      </c>
      <c r="M19" s="77">
        <v>7</v>
      </c>
      <c r="N19" s="77">
        <v>254.15600000000001</v>
      </c>
      <c r="O19" s="79">
        <v>1779.0920000000001</v>
      </c>
      <c r="P19" s="83">
        <v>12484.37</v>
      </c>
      <c r="Q19" s="79">
        <v>87390.59</v>
      </c>
      <c r="R19" s="77"/>
      <c r="S19" s="77"/>
      <c r="T19" s="77"/>
      <c r="U19" s="77"/>
      <c r="V19" s="77"/>
      <c r="W19" s="77"/>
      <c r="X19" s="77"/>
      <c r="Y19" s="77"/>
      <c r="Z19" s="81">
        <v>-12632.24</v>
      </c>
      <c r="AA19" s="79">
        <v>-88425.68</v>
      </c>
      <c r="AB19" s="77">
        <f t="shared" si="0"/>
        <v>7</v>
      </c>
      <c r="AC19" s="77">
        <f>ROUND($AB19/SUMIF(Currency!$A$2:$A$6,AC$7,Currency!$C$2:$C$6),2)</f>
        <v>18.18</v>
      </c>
      <c r="AD19" s="77"/>
      <c r="AE19" s="77"/>
      <c r="AF19" s="77"/>
      <c r="AG19" s="78"/>
    </row>
    <row r="20" spans="1:33" ht="22.5" x14ac:dyDescent="0.2">
      <c r="A20" s="75" t="s">
        <v>1153</v>
      </c>
      <c r="B20" s="76" t="s">
        <v>1188</v>
      </c>
      <c r="C20" s="76" t="s">
        <v>1189</v>
      </c>
      <c r="D20" s="76" t="s">
        <v>1190</v>
      </c>
      <c r="E20" s="76" t="s">
        <v>809</v>
      </c>
      <c r="F20" s="77">
        <v>8.117146</v>
      </c>
      <c r="G20" s="77">
        <v>523.19600000000003</v>
      </c>
      <c r="H20" s="79">
        <v>4246.8590000000004</v>
      </c>
      <c r="I20" s="77">
        <v>513.31100000000004</v>
      </c>
      <c r="J20" s="79">
        <v>5105.3869999999997</v>
      </c>
      <c r="K20" s="77">
        <v>984.23400000000004</v>
      </c>
      <c r="L20" s="79">
        <v>8859.1990000000005</v>
      </c>
      <c r="M20" s="77">
        <v>9.4377230000000001</v>
      </c>
      <c r="N20" s="77">
        <v>52.273000000000003</v>
      </c>
      <c r="O20" s="77">
        <v>493.04705100000001</v>
      </c>
      <c r="P20" s="80">
        <v>300</v>
      </c>
      <c r="Q20" s="79">
        <v>3092.2159999999999</v>
      </c>
      <c r="R20" s="77"/>
      <c r="S20" s="77"/>
      <c r="T20" s="77"/>
      <c r="U20" s="77"/>
      <c r="V20" s="77"/>
      <c r="W20" s="77"/>
      <c r="X20" s="77">
        <v>213.31100000000001</v>
      </c>
      <c r="Y20" s="77">
        <v>2013.171</v>
      </c>
      <c r="Z20" s="82">
        <v>-770.923</v>
      </c>
      <c r="AA20" s="79">
        <v>-6846.0280000000002</v>
      </c>
      <c r="AB20" s="77">
        <f t="shared" si="0"/>
        <v>8.8803009999999993</v>
      </c>
      <c r="AC20" s="77">
        <f>ROUND($AB20/SUMIF(Currency!$A$2:$A$6,AC$7,Currency!$C$2:$C$6),2)</f>
        <v>23.07</v>
      </c>
      <c r="AD20" s="77"/>
      <c r="AE20" s="77"/>
      <c r="AF20" s="77">
        <v>-213.31100000000001</v>
      </c>
      <c r="AG20" s="78">
        <v>-2013.171</v>
      </c>
    </row>
    <row r="21" spans="1:33" ht="22.5" x14ac:dyDescent="0.2">
      <c r="A21" s="75" t="s">
        <v>1153</v>
      </c>
      <c r="B21" s="76" t="s">
        <v>1191</v>
      </c>
      <c r="C21" s="76" t="s">
        <v>1192</v>
      </c>
      <c r="D21" s="76" t="s">
        <v>1193</v>
      </c>
      <c r="E21" s="76" t="s">
        <v>1157</v>
      </c>
      <c r="F21" s="77">
        <v>16.917733999999999</v>
      </c>
      <c r="G21" s="79">
        <v>3702.9290000000001</v>
      </c>
      <c r="H21" s="79">
        <v>62645.165999999997</v>
      </c>
      <c r="I21" s="83">
        <v>46415.294999999998</v>
      </c>
      <c r="J21" s="79">
        <v>791746.29399999999</v>
      </c>
      <c r="K21" s="79">
        <v>43871.832999999999</v>
      </c>
      <c r="L21" s="79">
        <v>752651.07700000005</v>
      </c>
      <c r="M21" s="77">
        <v>16.287098</v>
      </c>
      <c r="N21" s="79">
        <v>6246.3909999999996</v>
      </c>
      <c r="O21" s="79">
        <v>101740.382641</v>
      </c>
      <c r="P21" s="83">
        <v>46415.294999999998</v>
      </c>
      <c r="Q21" s="79">
        <v>791746.29399999999</v>
      </c>
      <c r="R21" s="77"/>
      <c r="S21" s="77"/>
      <c r="T21" s="77"/>
      <c r="U21" s="77"/>
      <c r="V21" s="77"/>
      <c r="W21" s="77"/>
      <c r="X21" s="77"/>
      <c r="Y21" s="77"/>
      <c r="Z21" s="81">
        <v>-43871.832999999999</v>
      </c>
      <c r="AA21" s="79">
        <v>-752651.07700000005</v>
      </c>
      <c r="AB21" s="77">
        <f t="shared" si="0"/>
        <v>17.155678999999999</v>
      </c>
      <c r="AC21" s="77">
        <f>ROUND($AB21/SUMIF(Currency!$A$2:$A$6,AC$7,Currency!$C$2:$C$6),2)</f>
        <v>44.56</v>
      </c>
      <c r="AD21" s="77"/>
      <c r="AE21" s="77"/>
      <c r="AF21" s="77"/>
      <c r="AG21" s="78"/>
    </row>
    <row r="22" spans="1:33" ht="22.5" x14ac:dyDescent="0.2">
      <c r="A22" s="75" t="s">
        <v>1153</v>
      </c>
      <c r="B22" s="76" t="s">
        <v>1194</v>
      </c>
      <c r="C22" s="76" t="s">
        <v>1195</v>
      </c>
      <c r="D22" s="76" t="s">
        <v>1196</v>
      </c>
      <c r="E22" s="76" t="s">
        <v>1157</v>
      </c>
      <c r="F22" s="77">
        <v>147.347365</v>
      </c>
      <c r="G22" s="77">
        <v>3.976</v>
      </c>
      <c r="H22" s="77">
        <v>585.85299999999995</v>
      </c>
      <c r="I22" s="83">
        <v>16673.759999999998</v>
      </c>
      <c r="J22" s="79">
        <v>2659894.2140000002</v>
      </c>
      <c r="K22" s="79">
        <v>14650.968000000001</v>
      </c>
      <c r="L22" s="79">
        <v>2280315.2289999998</v>
      </c>
      <c r="M22" s="77">
        <v>187.588426</v>
      </c>
      <c r="N22" s="79">
        <v>2026.768</v>
      </c>
      <c r="O22" s="79">
        <v>380164.837696</v>
      </c>
      <c r="P22" s="83">
        <v>16673.759999999998</v>
      </c>
      <c r="Q22" s="79">
        <v>2659894.2140000002</v>
      </c>
      <c r="R22" s="77"/>
      <c r="S22" s="77"/>
      <c r="T22" s="77"/>
      <c r="U22" s="77"/>
      <c r="V22" s="77"/>
      <c r="W22" s="77"/>
      <c r="X22" s="77"/>
      <c r="Y22" s="77"/>
      <c r="Z22" s="81">
        <v>-14550.528</v>
      </c>
      <c r="AA22" s="79">
        <v>-2263032.4180000001</v>
      </c>
      <c r="AB22" s="77">
        <f t="shared" si="0"/>
        <v>155.52923000000001</v>
      </c>
      <c r="AC22" s="77">
        <f>ROUND($AB22/SUMIF(Currency!$A$2:$A$6,AC$7,Currency!$C$2:$C$6),2)</f>
        <v>403.97</v>
      </c>
      <c r="AD22" s="77"/>
      <c r="AE22" s="77"/>
      <c r="AF22" s="77"/>
      <c r="AG22" s="78"/>
    </row>
    <row r="23" spans="1:33" ht="22.5" x14ac:dyDescent="0.2">
      <c r="A23" s="75" t="s">
        <v>1153</v>
      </c>
      <c r="B23" s="76" t="s">
        <v>1197</v>
      </c>
      <c r="C23" s="76" t="s">
        <v>1198</v>
      </c>
      <c r="D23" s="76" t="s">
        <v>1199</v>
      </c>
      <c r="E23" s="76" t="s">
        <v>1157</v>
      </c>
      <c r="F23" s="77">
        <v>56.508659999999999</v>
      </c>
      <c r="G23" s="77">
        <v>102.077</v>
      </c>
      <c r="H23" s="79">
        <v>5768.2340000000004</v>
      </c>
      <c r="I23" s="80">
        <v>485</v>
      </c>
      <c r="J23" s="79">
        <v>32004.362000000001</v>
      </c>
      <c r="K23" s="77">
        <v>433.46699999999998</v>
      </c>
      <c r="L23" s="79">
        <v>28381.746999999999</v>
      </c>
      <c r="M23" s="77">
        <v>61.134362000000003</v>
      </c>
      <c r="N23" s="77">
        <v>153.61000000000001</v>
      </c>
      <c r="O23" s="79">
        <v>9390.8488259999995</v>
      </c>
      <c r="P23" s="80">
        <v>485</v>
      </c>
      <c r="Q23" s="79">
        <v>32004.362000000001</v>
      </c>
      <c r="R23" s="77"/>
      <c r="S23" s="77"/>
      <c r="T23" s="77"/>
      <c r="U23" s="77"/>
      <c r="V23" s="77"/>
      <c r="W23" s="77"/>
      <c r="X23" s="77"/>
      <c r="Y23" s="77"/>
      <c r="Z23" s="82">
        <v>-433.46699999999998</v>
      </c>
      <c r="AA23" s="79">
        <v>-28381.746999999999</v>
      </c>
      <c r="AB23" s="77">
        <f t="shared" si="0"/>
        <v>65.476141999999996</v>
      </c>
      <c r="AC23" s="77">
        <f>ROUND($AB23/SUMIF(Currency!$A$2:$A$6,AC$7,Currency!$C$2:$C$6),2)</f>
        <v>170.07</v>
      </c>
      <c r="AD23" s="77"/>
      <c r="AE23" s="77"/>
      <c r="AF23" s="77"/>
      <c r="AG23" s="78"/>
    </row>
    <row r="24" spans="1:33" x14ac:dyDescent="0.2">
      <c r="A24" s="71" t="s">
        <v>1200</v>
      </c>
      <c r="B24" s="72"/>
      <c r="C24" s="72"/>
      <c r="D24" s="72"/>
      <c r="E24" s="72"/>
      <c r="F24" s="84">
        <v>1081.081293</v>
      </c>
      <c r="G24" s="84">
        <v>5404.3289999999997</v>
      </c>
      <c r="H24" s="84">
        <v>118873.61</v>
      </c>
      <c r="I24" s="84">
        <v>82729.570000000007</v>
      </c>
      <c r="J24" s="84">
        <v>3942382.8939999999</v>
      </c>
      <c r="K24" s="84">
        <v>77253.975999999995</v>
      </c>
      <c r="L24" s="84">
        <v>3437730.9720000001</v>
      </c>
      <c r="M24" s="84">
        <v>1202.0823150000001</v>
      </c>
      <c r="N24" s="84">
        <v>10879.923000000001</v>
      </c>
      <c r="O24" s="84">
        <v>623525.53258300002</v>
      </c>
      <c r="P24" s="84">
        <v>82454.785000000003</v>
      </c>
      <c r="Q24" s="84">
        <v>3937218.608</v>
      </c>
      <c r="R24" s="73">
        <v>17</v>
      </c>
      <c r="S24" s="73">
        <v>867.375</v>
      </c>
      <c r="T24" s="73"/>
      <c r="U24" s="73"/>
      <c r="V24" s="73"/>
      <c r="W24" s="73"/>
      <c r="X24" s="73">
        <v>257.78500000000003</v>
      </c>
      <c r="Y24" s="73">
        <v>4296.9120000000003</v>
      </c>
      <c r="Z24" s="84">
        <v>-76415.520999999993</v>
      </c>
      <c r="AA24" s="84">
        <v>-3388908.8990000002</v>
      </c>
      <c r="AB24" s="73"/>
      <c r="AC24" s="73"/>
      <c r="AD24" s="73"/>
      <c r="AE24" s="73"/>
      <c r="AF24" s="73">
        <v>-257.78500000000003</v>
      </c>
      <c r="AG24" s="74">
        <v>-4296.9120000000003</v>
      </c>
    </row>
    <row r="25" spans="1:33" x14ac:dyDescent="0.2">
      <c r="A25" s="85" t="s">
        <v>1201</v>
      </c>
      <c r="B25" s="86"/>
      <c r="C25" s="86"/>
      <c r="D25" s="86"/>
      <c r="E25" s="86"/>
      <c r="F25" s="87">
        <v>1081.081293</v>
      </c>
      <c r="G25" s="87">
        <v>5404.3289999999997</v>
      </c>
      <c r="H25" s="87">
        <v>118873.61</v>
      </c>
      <c r="I25" s="87">
        <v>82729.570000000007</v>
      </c>
      <c r="J25" s="87">
        <v>3942382.8939999999</v>
      </c>
      <c r="K25" s="87">
        <v>77253.975999999995</v>
      </c>
      <c r="L25" s="87">
        <v>3437730.9720000001</v>
      </c>
      <c r="M25" s="87">
        <v>1202.0823150000001</v>
      </c>
      <c r="N25" s="87">
        <v>10879.923000000001</v>
      </c>
      <c r="O25" s="87">
        <v>623525.53258300002</v>
      </c>
      <c r="P25" s="87">
        <v>82454.785000000003</v>
      </c>
      <c r="Q25" s="87">
        <v>3937218.608</v>
      </c>
      <c r="R25" s="88">
        <v>17</v>
      </c>
      <c r="S25" s="88">
        <v>867.375</v>
      </c>
      <c r="T25" s="88">
        <v>0</v>
      </c>
      <c r="U25" s="88">
        <v>0</v>
      </c>
      <c r="V25" s="88">
        <v>0</v>
      </c>
      <c r="W25" s="88">
        <v>0</v>
      </c>
      <c r="X25" s="88">
        <v>257.78500000000003</v>
      </c>
      <c r="Y25" s="88">
        <v>4296.9120000000003</v>
      </c>
      <c r="Z25" s="87">
        <v>-76415.520999999993</v>
      </c>
      <c r="AA25" s="87">
        <v>-3388908.8990000002</v>
      </c>
      <c r="AB25" s="88">
        <v>0</v>
      </c>
      <c r="AC25" s="88">
        <v>0</v>
      </c>
      <c r="AD25" s="88">
        <v>0</v>
      </c>
      <c r="AE25" s="88">
        <v>0</v>
      </c>
      <c r="AF25" s="88">
        <v>-257.78500000000003</v>
      </c>
      <c r="AG25" s="89">
        <v>-4296.9120000000003</v>
      </c>
    </row>
    <row r="26" spans="1:33" ht="12" thickBot="1" x14ac:dyDescent="0.25">
      <c r="A26" s="90"/>
      <c r="B26" s="91"/>
      <c r="C26" s="91"/>
      <c r="D26" s="91"/>
      <c r="E26" s="91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3"/>
    </row>
  </sheetData>
  <autoFilter ref="A7:AG26" xr:uid="{3FF2075B-782C-4BAB-A580-882494771E03}"/>
  <pageMargins left="0.7" right="0.7" top="0.75" bottom="0.75" header="0.3" footer="0.3"/>
  <pageSetup paperSize="9" orientation="landscape" horizontalDpi="0" verticalDpi="0" r:id="rId1"/>
  <headerFooter>
    <oddHeader>&amp;C&amp;"Times New Roman,Bold"&amp;14Raw Materials - Nov 2022</oddHeader>
    <oddFooter>&amp;C&amp;"Times New Roman,Bold"page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9C2C-D11F-4EF2-BE34-F48D4DDF98FB}">
  <dimension ref="A1:L579"/>
  <sheetViews>
    <sheetView topLeftCell="B7" workbookViewId="0">
      <selection activeCell="I8" sqref="I8:J26"/>
    </sheetView>
  </sheetViews>
  <sheetFormatPr defaultColWidth="8.85546875" defaultRowHeight="15" x14ac:dyDescent="0.25"/>
  <cols>
    <col min="1" max="1" width="35.5703125" style="295" customWidth="1"/>
    <col min="2" max="2" width="9" style="295" bestFit="1" customWidth="1"/>
    <col min="3" max="3" width="20.28515625" style="295" bestFit="1" customWidth="1"/>
    <col min="4" max="4" width="12.7109375" style="295" bestFit="1" customWidth="1"/>
    <col min="5" max="5" width="19.140625" style="295" bestFit="1" customWidth="1"/>
    <col min="6" max="6" width="10.85546875" style="295" bestFit="1" customWidth="1"/>
    <col min="7" max="31" width="25.7109375" style="295" customWidth="1"/>
    <col min="32" max="16384" width="8.85546875" style="295"/>
  </cols>
  <sheetData>
    <row r="1" spans="1:12" x14ac:dyDescent="0.25">
      <c r="A1" s="379" t="s">
        <v>4591</v>
      </c>
      <c r="B1" s="379"/>
      <c r="C1" s="379"/>
      <c r="D1" s="379"/>
      <c r="E1" s="379"/>
      <c r="F1" s="379"/>
    </row>
    <row r="2" spans="1:12" x14ac:dyDescent="0.25">
      <c r="A2" s="380" t="s">
        <v>4592</v>
      </c>
      <c r="B2" s="380"/>
      <c r="C2" s="380"/>
      <c r="D2" s="380"/>
      <c r="E2" s="380"/>
      <c r="F2" s="380"/>
    </row>
    <row r="3" spans="1:12" x14ac:dyDescent="0.25">
      <c r="A3" s="189" t="s">
        <v>4593</v>
      </c>
      <c r="B3" s="189" t="s">
        <v>4594</v>
      </c>
      <c r="C3" s="189" t="s">
        <v>4595</v>
      </c>
      <c r="D3" s="189" t="s">
        <v>4596</v>
      </c>
      <c r="E3" s="189" t="s">
        <v>4597</v>
      </c>
      <c r="F3" s="189" t="s">
        <v>4598</v>
      </c>
    </row>
    <row r="4" spans="1:12" x14ac:dyDescent="0.25">
      <c r="A4" s="229" t="s">
        <v>4599</v>
      </c>
      <c r="B4" s="229" t="s">
        <v>800</v>
      </c>
      <c r="C4" s="229" t="s">
        <v>800</v>
      </c>
      <c r="D4" s="229" t="s">
        <v>800</v>
      </c>
      <c r="E4" s="229" t="s">
        <v>800</v>
      </c>
      <c r="F4" s="232"/>
    </row>
    <row r="5" spans="1:12" x14ac:dyDescent="0.25">
      <c r="A5" s="229" t="s">
        <v>4600</v>
      </c>
      <c r="B5" s="229" t="s">
        <v>800</v>
      </c>
      <c r="C5" s="229" t="s">
        <v>800</v>
      </c>
      <c r="D5" s="229" t="s">
        <v>800</v>
      </c>
      <c r="E5" s="229" t="s">
        <v>800</v>
      </c>
      <c r="F5" s="232"/>
    </row>
    <row r="6" spans="1:12" ht="15.75" x14ac:dyDescent="0.25">
      <c r="A6" s="206" t="s">
        <v>4600</v>
      </c>
      <c r="B6" s="206" t="s">
        <v>4601</v>
      </c>
      <c r="C6" s="206" t="s">
        <v>4602</v>
      </c>
      <c r="D6" s="206" t="s">
        <v>4603</v>
      </c>
      <c r="E6" s="206" t="s">
        <v>4604</v>
      </c>
      <c r="F6" s="215">
        <v>3081.9949999999999</v>
      </c>
      <c r="G6" s="312" t="s">
        <v>5294</v>
      </c>
    </row>
    <row r="7" spans="1:12" ht="15.75" x14ac:dyDescent="0.25">
      <c r="A7" s="206" t="s">
        <v>4600</v>
      </c>
      <c r="B7" s="206" t="s">
        <v>4601</v>
      </c>
      <c r="C7" s="206" t="s">
        <v>4602</v>
      </c>
      <c r="D7" s="206" t="s">
        <v>4605</v>
      </c>
      <c r="E7" s="206" t="s">
        <v>4606</v>
      </c>
      <c r="F7" s="215">
        <v>2.161</v>
      </c>
      <c r="G7" s="312" t="s">
        <v>5294</v>
      </c>
    </row>
    <row r="8" spans="1:12" ht="15.75" x14ac:dyDescent="0.25">
      <c r="A8" s="206" t="s">
        <v>4600</v>
      </c>
      <c r="B8" s="206" t="s">
        <v>4601</v>
      </c>
      <c r="C8" s="206" t="s">
        <v>4602</v>
      </c>
      <c r="D8" s="206" t="s">
        <v>4607</v>
      </c>
      <c r="E8" s="206" t="s">
        <v>4608</v>
      </c>
      <c r="F8" s="215">
        <v>0.57999999999999996</v>
      </c>
      <c r="G8" s="312" t="s">
        <v>5294</v>
      </c>
      <c r="I8" s="313"/>
      <c r="J8" s="312" t="s">
        <v>5295</v>
      </c>
      <c r="K8" s="313"/>
      <c r="L8" s="313"/>
    </row>
    <row r="9" spans="1:12" ht="15.75" x14ac:dyDescent="0.25">
      <c r="A9" s="206" t="s">
        <v>4600</v>
      </c>
      <c r="B9" s="206" t="s">
        <v>4601</v>
      </c>
      <c r="C9" s="206" t="s">
        <v>4602</v>
      </c>
      <c r="D9" s="206" t="s">
        <v>4609</v>
      </c>
      <c r="E9" s="206" t="s">
        <v>4610</v>
      </c>
      <c r="F9" s="215">
        <v>12.622999999999999</v>
      </c>
      <c r="G9" s="312" t="s">
        <v>5294</v>
      </c>
      <c r="I9" s="312" t="s">
        <v>5294</v>
      </c>
      <c r="J9" s="314">
        <f>SUMIF($G$3:$G$1486,I9,$F$3:$F$1486)</f>
        <v>455864.38900000002</v>
      </c>
      <c r="K9" s="313">
        <f>L9-J9</f>
        <v>0</v>
      </c>
      <c r="L9" s="313">
        <f>'P&amp;LXTRACT'!C40</f>
        <v>455864.38900000002</v>
      </c>
    </row>
    <row r="10" spans="1:12" ht="15.75" x14ac:dyDescent="0.25">
      <c r="A10" s="206" t="s">
        <v>4600</v>
      </c>
      <c r="B10" s="206" t="s">
        <v>4601</v>
      </c>
      <c r="C10" s="206" t="s">
        <v>4602</v>
      </c>
      <c r="D10" s="206" t="s">
        <v>4611</v>
      </c>
      <c r="E10" s="206" t="s">
        <v>4612</v>
      </c>
      <c r="F10" s="215">
        <v>10.645</v>
      </c>
      <c r="G10" s="312" t="s">
        <v>5294</v>
      </c>
      <c r="I10" s="312" t="s">
        <v>5296</v>
      </c>
      <c r="J10" s="314">
        <f t="shared" ref="J10:J15" si="0">SUMIF($G$3:$G$1486,I10,$F$3:$F$1486)</f>
        <v>79933.581999999995</v>
      </c>
      <c r="K10" s="313">
        <f t="shared" ref="K10:K16" si="1">L10-J10</f>
        <v>0</v>
      </c>
      <c r="L10" s="313">
        <f>'P&amp;LXTRACT'!C53</f>
        <v>79933.581999999995</v>
      </c>
    </row>
    <row r="11" spans="1:12" ht="15.75" x14ac:dyDescent="0.25">
      <c r="A11" s="206" t="s">
        <v>4600</v>
      </c>
      <c r="B11" s="206" t="s">
        <v>4601</v>
      </c>
      <c r="C11" s="206" t="s">
        <v>4602</v>
      </c>
      <c r="D11" s="206" t="s">
        <v>4613</v>
      </c>
      <c r="E11" s="206" t="s">
        <v>4614</v>
      </c>
      <c r="F11" s="215">
        <v>4.258</v>
      </c>
      <c r="G11" s="312" t="s">
        <v>5294</v>
      </c>
      <c r="I11" s="312" t="s">
        <v>5072</v>
      </c>
      <c r="J11" s="314">
        <f t="shared" si="0"/>
        <v>1745701.1400000004</v>
      </c>
      <c r="K11" s="313">
        <f t="shared" si="1"/>
        <v>0</v>
      </c>
      <c r="L11" s="313">
        <f>'P&amp;LXTRACT'!C59</f>
        <v>1745701.14</v>
      </c>
    </row>
    <row r="12" spans="1:12" ht="15.75" x14ac:dyDescent="0.25">
      <c r="A12" s="206" t="s">
        <v>4600</v>
      </c>
      <c r="B12" s="206" t="s">
        <v>4601</v>
      </c>
      <c r="C12" s="206" t="s">
        <v>4602</v>
      </c>
      <c r="D12" s="206" t="s">
        <v>4615</v>
      </c>
      <c r="E12" s="206" t="s">
        <v>4616</v>
      </c>
      <c r="F12" s="215">
        <v>4.258</v>
      </c>
      <c r="G12" s="312" t="s">
        <v>5294</v>
      </c>
      <c r="I12" s="312" t="s">
        <v>5297</v>
      </c>
      <c r="J12" s="314">
        <f t="shared" si="0"/>
        <v>651883.71300000011</v>
      </c>
      <c r="K12" s="313">
        <f t="shared" si="1"/>
        <v>0</v>
      </c>
      <c r="L12" s="313">
        <f>'P&amp;LXTRACT'!C94+'P&amp;LXTRACT'!C102</f>
        <v>651883.71299999999</v>
      </c>
    </row>
    <row r="13" spans="1:12" ht="15.75" x14ac:dyDescent="0.25">
      <c r="A13" s="206" t="s">
        <v>4600</v>
      </c>
      <c r="B13" s="206" t="s">
        <v>4601</v>
      </c>
      <c r="C13" s="206" t="s">
        <v>4602</v>
      </c>
      <c r="D13" s="206" t="s">
        <v>4617</v>
      </c>
      <c r="E13" s="206" t="s">
        <v>4618</v>
      </c>
      <c r="F13" s="215">
        <v>1.714</v>
      </c>
      <c r="G13" s="312" t="s">
        <v>5294</v>
      </c>
      <c r="I13" s="312" t="s">
        <v>5298</v>
      </c>
      <c r="J13" s="314">
        <f t="shared" si="0"/>
        <v>105868.103</v>
      </c>
      <c r="K13" s="313">
        <f t="shared" si="1"/>
        <v>0</v>
      </c>
      <c r="L13" s="313">
        <f>'P&amp;LXTRACT'!C58+'P&amp;LXTRACT'!C193</f>
        <v>105868.103</v>
      </c>
    </row>
    <row r="14" spans="1:12" ht="15.75" x14ac:dyDescent="0.25">
      <c r="A14" s="206" t="s">
        <v>4600</v>
      </c>
      <c r="B14" s="206" t="s">
        <v>4601</v>
      </c>
      <c r="C14" s="206" t="s">
        <v>4602</v>
      </c>
      <c r="D14" s="206" t="s">
        <v>4619</v>
      </c>
      <c r="E14" s="206" t="s">
        <v>4620</v>
      </c>
      <c r="F14" s="215">
        <v>20.6</v>
      </c>
      <c r="G14" s="312" t="s">
        <v>5294</v>
      </c>
      <c r="I14" s="312" t="s">
        <v>2736</v>
      </c>
      <c r="J14" s="314">
        <f t="shared" si="0"/>
        <v>1067229.1599999999</v>
      </c>
      <c r="K14" s="313">
        <f t="shared" si="1"/>
        <v>0</v>
      </c>
      <c r="L14" s="313">
        <f>'P&amp;LXTRACT'!C48</f>
        <v>1067229.1599999999</v>
      </c>
    </row>
    <row r="15" spans="1:12" ht="15.75" x14ac:dyDescent="0.25">
      <c r="A15" s="206" t="s">
        <v>4600</v>
      </c>
      <c r="B15" s="206" t="s">
        <v>4601</v>
      </c>
      <c r="C15" s="206" t="s">
        <v>4602</v>
      </c>
      <c r="D15" s="206" t="s">
        <v>4621</v>
      </c>
      <c r="E15" s="206" t="s">
        <v>4622</v>
      </c>
      <c r="F15" s="215">
        <v>4.609</v>
      </c>
      <c r="G15" s="312" t="s">
        <v>5294</v>
      </c>
      <c r="I15" s="312" t="s">
        <v>2737</v>
      </c>
      <c r="J15" s="314">
        <f t="shared" si="0"/>
        <v>875464.65</v>
      </c>
      <c r="K15" s="313">
        <f t="shared" si="1"/>
        <v>0</v>
      </c>
      <c r="L15" s="313">
        <f>'P&amp;LXTRACT'!C43</f>
        <v>875464.65</v>
      </c>
    </row>
    <row r="16" spans="1:12" ht="15.75" x14ac:dyDescent="0.25">
      <c r="A16" s="206" t="s">
        <v>4600</v>
      </c>
      <c r="B16" s="206" t="s">
        <v>4623</v>
      </c>
      <c r="C16" s="206" t="s">
        <v>4624</v>
      </c>
      <c r="D16" s="206" t="s">
        <v>4625</v>
      </c>
      <c r="E16" s="206" t="s">
        <v>4626</v>
      </c>
      <c r="F16" s="215">
        <v>2.2919999999999998</v>
      </c>
      <c r="G16" s="312" t="s">
        <v>5294</v>
      </c>
      <c r="I16" s="312" t="s">
        <v>5299</v>
      </c>
      <c r="J16" s="314">
        <f>SUMIF($G$3:$G$1486,I16,$F$3:$F$1486)</f>
        <v>68298.75</v>
      </c>
      <c r="K16" s="313">
        <f t="shared" si="1"/>
        <v>0</v>
      </c>
      <c r="L16" s="313">
        <f>'P&amp;LXTRACT'!C45</f>
        <v>68298.75</v>
      </c>
    </row>
    <row r="17" spans="1:12" ht="15.75" x14ac:dyDescent="0.25">
      <c r="A17" s="206" t="s">
        <v>4600</v>
      </c>
      <c r="B17" s="206" t="s">
        <v>4623</v>
      </c>
      <c r="C17" s="206" t="s">
        <v>4624</v>
      </c>
      <c r="D17" s="206" t="s">
        <v>4627</v>
      </c>
      <c r="E17" s="206" t="s">
        <v>4628</v>
      </c>
      <c r="F17" s="215">
        <v>1080.23</v>
      </c>
      <c r="G17" s="312" t="s">
        <v>5294</v>
      </c>
      <c r="I17" s="312" t="s">
        <v>5300</v>
      </c>
      <c r="J17" s="314">
        <f>SUM(J9:J16)</f>
        <v>5050243.4870000007</v>
      </c>
      <c r="K17" s="313">
        <f>SUM(K9:K16)</f>
        <v>0</v>
      </c>
      <c r="L17" s="313">
        <f>SUM(L9:L16)</f>
        <v>5050243.4870000007</v>
      </c>
    </row>
    <row r="18" spans="1:12" ht="15.75" x14ac:dyDescent="0.25">
      <c r="A18" s="206" t="s">
        <v>4600</v>
      </c>
      <c r="B18" s="206" t="s">
        <v>4623</v>
      </c>
      <c r="C18" s="206" t="s">
        <v>4624</v>
      </c>
      <c r="D18" s="206" t="s">
        <v>4629</v>
      </c>
      <c r="E18" s="206" t="s">
        <v>4630</v>
      </c>
      <c r="F18" s="215">
        <v>495.12700000000001</v>
      </c>
      <c r="G18" s="312" t="s">
        <v>5294</v>
      </c>
      <c r="I18" s="313"/>
      <c r="J18" s="313"/>
      <c r="K18" s="313"/>
      <c r="L18" s="313"/>
    </row>
    <row r="19" spans="1:12" ht="15.75" x14ac:dyDescent="0.25">
      <c r="A19" s="206" t="s">
        <v>4600</v>
      </c>
      <c r="B19" s="206" t="s">
        <v>4623</v>
      </c>
      <c r="C19" s="206" t="s">
        <v>4624</v>
      </c>
      <c r="D19" s="206" t="s">
        <v>4631</v>
      </c>
      <c r="E19" s="206" t="s">
        <v>4606</v>
      </c>
      <c r="F19" s="215">
        <v>205.77600000000001</v>
      </c>
      <c r="G19" s="312" t="s">
        <v>5294</v>
      </c>
      <c r="I19" s="312" t="s">
        <v>5297</v>
      </c>
      <c r="J19" s="314">
        <f>'P&amp;LXTRACT'!C164</f>
        <v>28108.634999999998</v>
      </c>
      <c r="K19" s="313"/>
      <c r="L19" s="313"/>
    </row>
    <row r="20" spans="1:12" ht="15.75" x14ac:dyDescent="0.25">
      <c r="A20" s="206" t="s">
        <v>4600</v>
      </c>
      <c r="B20" s="206" t="s">
        <v>4623</v>
      </c>
      <c r="C20" s="206" t="s">
        <v>4624</v>
      </c>
      <c r="D20" s="206" t="s">
        <v>4632</v>
      </c>
      <c r="E20" s="206" t="s">
        <v>4633</v>
      </c>
      <c r="F20" s="215">
        <v>8.0180000000000007</v>
      </c>
      <c r="G20" s="312" t="s">
        <v>5294</v>
      </c>
      <c r="I20" s="312" t="s">
        <v>5301</v>
      </c>
      <c r="J20" s="314">
        <f>'P&amp;LXTRACT'!C129+'P&amp;LXTRACT'!C184</f>
        <v>281499.65600000002</v>
      </c>
      <c r="K20" s="313"/>
      <c r="L20" s="313"/>
    </row>
    <row r="21" spans="1:12" ht="15.75" x14ac:dyDescent="0.25">
      <c r="A21" s="206" t="s">
        <v>4600</v>
      </c>
      <c r="B21" s="206" t="s">
        <v>4623</v>
      </c>
      <c r="C21" s="206" t="s">
        <v>4624</v>
      </c>
      <c r="D21" s="206" t="s">
        <v>4634</v>
      </c>
      <c r="E21" s="206" t="s">
        <v>4635</v>
      </c>
      <c r="F21" s="215">
        <v>4.968</v>
      </c>
      <c r="G21" s="312" t="s">
        <v>5294</v>
      </c>
      <c r="I21" s="312" t="s">
        <v>5302</v>
      </c>
      <c r="J21" s="314">
        <f>'P&amp;LXTRACT'!C110</f>
        <v>557026.89800000004</v>
      </c>
      <c r="K21" s="313"/>
      <c r="L21" s="313"/>
    </row>
    <row r="22" spans="1:12" ht="15.75" x14ac:dyDescent="0.25">
      <c r="A22" s="206" t="s">
        <v>4600</v>
      </c>
      <c r="B22" s="206" t="s">
        <v>4623</v>
      </c>
      <c r="C22" s="206" t="s">
        <v>4624</v>
      </c>
      <c r="D22" s="206" t="s">
        <v>4636</v>
      </c>
      <c r="E22" s="206" t="s">
        <v>4637</v>
      </c>
      <c r="F22" s="215">
        <v>4.3019999999999996</v>
      </c>
      <c r="G22" s="312" t="s">
        <v>5294</v>
      </c>
      <c r="I22" s="312" t="s">
        <v>5303</v>
      </c>
      <c r="J22" s="314">
        <f>'P&amp;LXTRACT'!C199</f>
        <v>28811.3</v>
      </c>
      <c r="K22" s="313"/>
      <c r="L22" s="313"/>
    </row>
    <row r="23" spans="1:12" ht="15.75" x14ac:dyDescent="0.25">
      <c r="A23" s="206" t="s">
        <v>4600</v>
      </c>
      <c r="B23" s="206" t="s">
        <v>4623</v>
      </c>
      <c r="C23" s="206" t="s">
        <v>4624</v>
      </c>
      <c r="D23" s="206" t="s">
        <v>4638</v>
      </c>
      <c r="E23" s="206" t="s">
        <v>4639</v>
      </c>
      <c r="F23" s="215">
        <v>36.002000000000002</v>
      </c>
      <c r="G23" s="312" t="s">
        <v>5294</v>
      </c>
      <c r="I23" s="312" t="s">
        <v>5304</v>
      </c>
      <c r="J23" s="314">
        <f>'P&amp;LXTRACT'!C192+'P&amp;LXTRACT'!C194+'P&amp;LXTRACT'!C197</f>
        <v>145137.34100000001</v>
      </c>
      <c r="K23" s="313"/>
      <c r="L23" s="313"/>
    </row>
    <row r="24" spans="1:12" ht="15.75" x14ac:dyDescent="0.25">
      <c r="A24" s="206" t="s">
        <v>4600</v>
      </c>
      <c r="B24" s="206" t="s">
        <v>4623</v>
      </c>
      <c r="C24" s="206" t="s">
        <v>4624</v>
      </c>
      <c r="D24" s="206" t="s">
        <v>4640</v>
      </c>
      <c r="E24" s="206" t="s">
        <v>4641</v>
      </c>
      <c r="F24" s="215">
        <v>336.00799999999998</v>
      </c>
      <c r="G24" s="312" t="s">
        <v>5294</v>
      </c>
      <c r="I24" s="312" t="s">
        <v>5305</v>
      </c>
      <c r="J24" s="314">
        <f>'P&amp;LXTRACT'!C196+'P&amp;LXTRACT'!C201</f>
        <v>156273.66899999999</v>
      </c>
      <c r="K24" s="313"/>
      <c r="L24" s="313"/>
    </row>
    <row r="25" spans="1:12" ht="15.75" x14ac:dyDescent="0.25">
      <c r="A25" s="206" t="s">
        <v>4600</v>
      </c>
      <c r="B25" s="206" t="s">
        <v>4623</v>
      </c>
      <c r="C25" s="206" t="s">
        <v>4624</v>
      </c>
      <c r="D25" s="206" t="s">
        <v>4642</v>
      </c>
      <c r="E25" s="206" t="s">
        <v>4643</v>
      </c>
      <c r="F25" s="215">
        <v>1953.518</v>
      </c>
      <c r="G25" s="312" t="s">
        <v>5294</v>
      </c>
      <c r="I25" s="312" t="s">
        <v>5300</v>
      </c>
      <c r="J25" s="314">
        <f>SUM(J19:J24)</f>
        <v>1196857.4990000001</v>
      </c>
      <c r="K25" s="313"/>
      <c r="L25" s="313"/>
    </row>
    <row r="26" spans="1:12" ht="15.75" x14ac:dyDescent="0.25">
      <c r="A26" s="206" t="s">
        <v>4600</v>
      </c>
      <c r="B26" s="206" t="s">
        <v>4623</v>
      </c>
      <c r="C26" s="206" t="s">
        <v>4624</v>
      </c>
      <c r="D26" s="206" t="s">
        <v>4644</v>
      </c>
      <c r="E26" s="206" t="s">
        <v>4645</v>
      </c>
      <c r="F26" s="215">
        <v>2.25</v>
      </c>
      <c r="G26" s="312" t="s">
        <v>5294</v>
      </c>
      <c r="I26" s="312" t="s">
        <v>2645</v>
      </c>
      <c r="J26" s="314">
        <f>J25+J17</f>
        <v>6247100.9860000005</v>
      </c>
      <c r="K26" s="313"/>
      <c r="L26" s="313"/>
    </row>
    <row r="27" spans="1:12" ht="15.75" x14ac:dyDescent="0.25">
      <c r="A27" s="206" t="s">
        <v>4600</v>
      </c>
      <c r="B27" s="206" t="s">
        <v>4623</v>
      </c>
      <c r="C27" s="206" t="s">
        <v>4624</v>
      </c>
      <c r="D27" s="206" t="s">
        <v>4646</v>
      </c>
      <c r="E27" s="206" t="s">
        <v>4647</v>
      </c>
      <c r="F27" s="215">
        <v>23.780999999999999</v>
      </c>
      <c r="G27" s="312" t="s">
        <v>5294</v>
      </c>
    </row>
    <row r="28" spans="1:12" ht="15.75" x14ac:dyDescent="0.25">
      <c r="A28" s="206" t="s">
        <v>4600</v>
      </c>
      <c r="B28" s="206" t="s">
        <v>4623</v>
      </c>
      <c r="C28" s="206" t="s">
        <v>4624</v>
      </c>
      <c r="D28" s="206" t="s">
        <v>4648</v>
      </c>
      <c r="E28" s="206" t="s">
        <v>4649</v>
      </c>
      <c r="F28" s="215">
        <v>9.6110000000000007</v>
      </c>
      <c r="G28" s="312" t="s">
        <v>5294</v>
      </c>
    </row>
    <row r="29" spans="1:12" ht="15.75" x14ac:dyDescent="0.25">
      <c r="A29" s="206" t="s">
        <v>4600</v>
      </c>
      <c r="B29" s="206" t="s">
        <v>4623</v>
      </c>
      <c r="C29" s="206" t="s">
        <v>4624</v>
      </c>
      <c r="D29" s="206" t="s">
        <v>4650</v>
      </c>
      <c r="E29" s="206" t="s">
        <v>4651</v>
      </c>
      <c r="F29" s="215">
        <v>74.959000000000003</v>
      </c>
      <c r="G29" s="312" t="s">
        <v>5294</v>
      </c>
    </row>
    <row r="30" spans="1:12" ht="15.75" x14ac:dyDescent="0.25">
      <c r="A30" s="206" t="s">
        <v>4600</v>
      </c>
      <c r="B30" s="206" t="s">
        <v>4623</v>
      </c>
      <c r="C30" s="206" t="s">
        <v>4624</v>
      </c>
      <c r="D30" s="206" t="s">
        <v>4652</v>
      </c>
      <c r="E30" s="206" t="s">
        <v>4653</v>
      </c>
      <c r="F30" s="215">
        <v>38.470999999999997</v>
      </c>
      <c r="G30" s="312" t="s">
        <v>5294</v>
      </c>
    </row>
    <row r="31" spans="1:12" ht="15.75" x14ac:dyDescent="0.25">
      <c r="A31" s="206" t="s">
        <v>4600</v>
      </c>
      <c r="B31" s="206" t="s">
        <v>4623</v>
      </c>
      <c r="C31" s="206" t="s">
        <v>4624</v>
      </c>
      <c r="D31" s="206" t="s">
        <v>4654</v>
      </c>
      <c r="E31" s="206" t="s">
        <v>4655</v>
      </c>
      <c r="F31" s="215">
        <v>3</v>
      </c>
      <c r="G31" s="312" t="s">
        <v>5294</v>
      </c>
    </row>
    <row r="32" spans="1:12" ht="15.75" x14ac:dyDescent="0.25">
      <c r="A32" s="206" t="s">
        <v>4600</v>
      </c>
      <c r="B32" s="206" t="s">
        <v>4623</v>
      </c>
      <c r="C32" s="206" t="s">
        <v>4624</v>
      </c>
      <c r="D32" s="206" t="s">
        <v>4656</v>
      </c>
      <c r="E32" s="206" t="s">
        <v>4657</v>
      </c>
      <c r="F32" s="215">
        <v>12</v>
      </c>
      <c r="G32" s="312" t="s">
        <v>5294</v>
      </c>
    </row>
    <row r="33" spans="1:7" ht="15.75" x14ac:dyDescent="0.25">
      <c r="A33" s="206" t="s">
        <v>4600</v>
      </c>
      <c r="B33" s="206" t="s">
        <v>4623</v>
      </c>
      <c r="C33" s="206" t="s">
        <v>4624</v>
      </c>
      <c r="D33" s="206" t="s">
        <v>4658</v>
      </c>
      <c r="E33" s="206" t="s">
        <v>4659</v>
      </c>
      <c r="F33" s="215">
        <v>8.6170000000000009</v>
      </c>
      <c r="G33" s="312" t="s">
        <v>5294</v>
      </c>
    </row>
    <row r="34" spans="1:7" ht="15.75" x14ac:dyDescent="0.25">
      <c r="A34" s="206" t="s">
        <v>4600</v>
      </c>
      <c r="B34" s="206" t="s">
        <v>4623</v>
      </c>
      <c r="C34" s="206" t="s">
        <v>4624</v>
      </c>
      <c r="D34" s="206" t="s">
        <v>4660</v>
      </c>
      <c r="E34" s="206" t="s">
        <v>4661</v>
      </c>
      <c r="F34" s="215">
        <v>742.97199999999998</v>
      </c>
      <c r="G34" s="312" t="s">
        <v>5294</v>
      </c>
    </row>
    <row r="35" spans="1:7" ht="15.75" x14ac:dyDescent="0.25">
      <c r="A35" s="206" t="s">
        <v>4600</v>
      </c>
      <c r="B35" s="206" t="s">
        <v>4623</v>
      </c>
      <c r="C35" s="206" t="s">
        <v>4624</v>
      </c>
      <c r="D35" s="206" t="s">
        <v>4662</v>
      </c>
      <c r="E35" s="206" t="s">
        <v>4663</v>
      </c>
      <c r="F35" s="215">
        <v>1.6</v>
      </c>
      <c r="G35" s="312" t="s">
        <v>5294</v>
      </c>
    </row>
    <row r="36" spans="1:7" ht="15.75" x14ac:dyDescent="0.25">
      <c r="A36" s="206" t="s">
        <v>4600</v>
      </c>
      <c r="B36" s="206" t="s">
        <v>4623</v>
      </c>
      <c r="C36" s="206" t="s">
        <v>4624</v>
      </c>
      <c r="D36" s="206" t="s">
        <v>4664</v>
      </c>
      <c r="E36" s="206" t="s">
        <v>4665</v>
      </c>
      <c r="F36" s="215">
        <v>14.544</v>
      </c>
      <c r="G36" s="312" t="s">
        <v>5294</v>
      </c>
    </row>
    <row r="37" spans="1:7" ht="15.75" x14ac:dyDescent="0.25">
      <c r="A37" s="206" t="s">
        <v>4600</v>
      </c>
      <c r="B37" s="206" t="s">
        <v>4623</v>
      </c>
      <c r="C37" s="206" t="s">
        <v>4624</v>
      </c>
      <c r="D37" s="206" t="s">
        <v>4666</v>
      </c>
      <c r="E37" s="206" t="s">
        <v>4667</v>
      </c>
      <c r="F37" s="215">
        <v>11.141999999999999</v>
      </c>
      <c r="G37" s="312" t="s">
        <v>5294</v>
      </c>
    </row>
    <row r="38" spans="1:7" ht="15.75" x14ac:dyDescent="0.25">
      <c r="A38" s="206" t="s">
        <v>4600</v>
      </c>
      <c r="B38" s="206" t="s">
        <v>4623</v>
      </c>
      <c r="C38" s="206" t="s">
        <v>4624</v>
      </c>
      <c r="D38" s="206" t="s">
        <v>4668</v>
      </c>
      <c r="E38" s="206" t="s">
        <v>4669</v>
      </c>
      <c r="F38" s="215">
        <v>4.609</v>
      </c>
      <c r="G38" s="312" t="s">
        <v>5294</v>
      </c>
    </row>
    <row r="39" spans="1:7" ht="15.75" x14ac:dyDescent="0.25">
      <c r="A39" s="206" t="s">
        <v>4600</v>
      </c>
      <c r="B39" s="206" t="s">
        <v>4623</v>
      </c>
      <c r="C39" s="206" t="s">
        <v>4624</v>
      </c>
      <c r="D39" s="206" t="s">
        <v>4670</v>
      </c>
      <c r="E39" s="206" t="s">
        <v>4671</v>
      </c>
      <c r="F39" s="215">
        <v>4.609</v>
      </c>
      <c r="G39" s="312" t="s">
        <v>5294</v>
      </c>
    </row>
    <row r="40" spans="1:7" ht="15.75" x14ac:dyDescent="0.25">
      <c r="A40" s="206" t="s">
        <v>4600</v>
      </c>
      <c r="B40" s="206" t="s">
        <v>4623</v>
      </c>
      <c r="C40" s="206" t="s">
        <v>4624</v>
      </c>
      <c r="D40" s="206" t="s">
        <v>4672</v>
      </c>
      <c r="E40" s="206" t="s">
        <v>4673</v>
      </c>
      <c r="F40" s="215">
        <v>6.6</v>
      </c>
      <c r="G40" s="312" t="s">
        <v>5294</v>
      </c>
    </row>
    <row r="41" spans="1:7" ht="15.75" x14ac:dyDescent="0.25">
      <c r="A41" s="206" t="s">
        <v>4600</v>
      </c>
      <c r="B41" s="206" t="s">
        <v>4623</v>
      </c>
      <c r="C41" s="206" t="s">
        <v>4624</v>
      </c>
      <c r="D41" s="206" t="s">
        <v>4674</v>
      </c>
      <c r="E41" s="206" t="s">
        <v>4675</v>
      </c>
      <c r="F41" s="215">
        <v>3.86</v>
      </c>
      <c r="G41" s="312" t="s">
        <v>5294</v>
      </c>
    </row>
    <row r="42" spans="1:7" ht="15.75" x14ac:dyDescent="0.25">
      <c r="A42" s="206" t="s">
        <v>4600</v>
      </c>
      <c r="B42" s="206" t="s">
        <v>4676</v>
      </c>
      <c r="C42" s="206" t="s">
        <v>4677</v>
      </c>
      <c r="D42" s="206" t="s">
        <v>4678</v>
      </c>
      <c r="E42" s="206" t="s">
        <v>4679</v>
      </c>
      <c r="F42" s="215">
        <v>707.71199999999999</v>
      </c>
      <c r="G42" s="312" t="s">
        <v>5294</v>
      </c>
    </row>
    <row r="43" spans="1:7" ht="15.75" x14ac:dyDescent="0.25">
      <c r="A43" s="206" t="s">
        <v>4600</v>
      </c>
      <c r="B43" s="206" t="s">
        <v>4680</v>
      </c>
      <c r="C43" s="206" t="s">
        <v>4681</v>
      </c>
      <c r="D43" s="206" t="s">
        <v>4682</v>
      </c>
      <c r="E43" s="206" t="s">
        <v>4683</v>
      </c>
      <c r="F43" s="215">
        <v>1747.8230000000001</v>
      </c>
      <c r="G43" s="312" t="s">
        <v>5294</v>
      </c>
    </row>
    <row r="44" spans="1:7" ht="15.75" x14ac:dyDescent="0.25">
      <c r="A44" s="206" t="s">
        <v>4600</v>
      </c>
      <c r="B44" s="206" t="s">
        <v>4684</v>
      </c>
      <c r="C44" s="206" t="s">
        <v>4685</v>
      </c>
      <c r="D44" s="206" t="s">
        <v>4686</v>
      </c>
      <c r="E44" s="206" t="s">
        <v>4687</v>
      </c>
      <c r="F44" s="215">
        <v>69.350999999999999</v>
      </c>
      <c r="G44" s="312" t="s">
        <v>5294</v>
      </c>
    </row>
    <row r="45" spans="1:7" ht="15.75" x14ac:dyDescent="0.25">
      <c r="A45" s="206" t="s">
        <v>4600</v>
      </c>
      <c r="B45" s="206" t="s">
        <v>4684</v>
      </c>
      <c r="C45" s="206" t="s">
        <v>4685</v>
      </c>
      <c r="D45" s="206" t="s">
        <v>4688</v>
      </c>
      <c r="E45" s="206" t="s">
        <v>4689</v>
      </c>
      <c r="F45" s="215">
        <v>2.3380000000000001</v>
      </c>
      <c r="G45" s="312" t="s">
        <v>5294</v>
      </c>
    </row>
    <row r="46" spans="1:7" ht="15.75" x14ac:dyDescent="0.25">
      <c r="A46" s="206" t="s">
        <v>4600</v>
      </c>
      <c r="B46" s="206" t="s">
        <v>4684</v>
      </c>
      <c r="C46" s="206" t="s">
        <v>4685</v>
      </c>
      <c r="D46" s="206" t="s">
        <v>4690</v>
      </c>
      <c r="E46" s="206" t="s">
        <v>4691</v>
      </c>
      <c r="F46" s="215">
        <v>2.7879999999999998</v>
      </c>
      <c r="G46" s="312" t="s">
        <v>5294</v>
      </c>
    </row>
    <row r="47" spans="1:7" ht="15.75" x14ac:dyDescent="0.25">
      <c r="A47" s="206" t="s">
        <v>4600</v>
      </c>
      <c r="B47" s="206" t="s">
        <v>4684</v>
      </c>
      <c r="C47" s="206" t="s">
        <v>4685</v>
      </c>
      <c r="D47" s="206" t="s">
        <v>4692</v>
      </c>
      <c r="E47" s="206" t="s">
        <v>4693</v>
      </c>
      <c r="F47" s="215">
        <v>2.5190000000000001</v>
      </c>
      <c r="G47" s="312" t="s">
        <v>5294</v>
      </c>
    </row>
    <row r="48" spans="1:7" ht="15.75" x14ac:dyDescent="0.25">
      <c r="A48" s="206" t="s">
        <v>4600</v>
      </c>
      <c r="B48" s="206" t="s">
        <v>4684</v>
      </c>
      <c r="C48" s="206" t="s">
        <v>4685</v>
      </c>
      <c r="D48" s="206" t="s">
        <v>4694</v>
      </c>
      <c r="E48" s="206" t="s">
        <v>4695</v>
      </c>
      <c r="F48" s="215">
        <v>1.401</v>
      </c>
      <c r="G48" s="312" t="s">
        <v>5294</v>
      </c>
    </row>
    <row r="49" spans="1:7" ht="15.75" x14ac:dyDescent="0.25">
      <c r="A49" s="206" t="s">
        <v>4600</v>
      </c>
      <c r="B49" s="206" t="s">
        <v>4684</v>
      </c>
      <c r="C49" s="206" t="s">
        <v>4685</v>
      </c>
      <c r="D49" s="206" t="s">
        <v>4696</v>
      </c>
      <c r="E49" s="206" t="s">
        <v>4697</v>
      </c>
      <c r="F49" s="215">
        <v>13</v>
      </c>
      <c r="G49" s="312" t="s">
        <v>5294</v>
      </c>
    </row>
    <row r="50" spans="1:7" ht="15.75" x14ac:dyDescent="0.25">
      <c r="A50" s="206" t="s">
        <v>4600</v>
      </c>
      <c r="B50" s="206" t="s">
        <v>4684</v>
      </c>
      <c r="C50" s="206" t="s">
        <v>4685</v>
      </c>
      <c r="D50" s="206" t="s">
        <v>4698</v>
      </c>
      <c r="E50" s="206" t="s">
        <v>4699</v>
      </c>
      <c r="F50" s="215">
        <v>7315.6540000000005</v>
      </c>
      <c r="G50" s="312" t="s">
        <v>5294</v>
      </c>
    </row>
    <row r="51" spans="1:7" ht="15.75" x14ac:dyDescent="0.25">
      <c r="A51" s="206" t="s">
        <v>4600</v>
      </c>
      <c r="B51" s="206" t="s">
        <v>4684</v>
      </c>
      <c r="C51" s="206" t="s">
        <v>4685</v>
      </c>
      <c r="D51" s="206" t="s">
        <v>4700</v>
      </c>
      <c r="E51" s="206" t="s">
        <v>4701</v>
      </c>
      <c r="F51" s="215">
        <v>0.34499999999999997</v>
      </c>
      <c r="G51" s="312" t="s">
        <v>5294</v>
      </c>
    </row>
    <row r="52" spans="1:7" ht="15.75" x14ac:dyDescent="0.25">
      <c r="A52" s="206" t="s">
        <v>4600</v>
      </c>
      <c r="B52" s="206" t="s">
        <v>4684</v>
      </c>
      <c r="C52" s="206" t="s">
        <v>4685</v>
      </c>
      <c r="D52" s="206" t="s">
        <v>4702</v>
      </c>
      <c r="E52" s="206" t="s">
        <v>4703</v>
      </c>
      <c r="F52" s="215">
        <v>38.579000000000001</v>
      </c>
      <c r="G52" s="312" t="s">
        <v>5294</v>
      </c>
    </row>
    <row r="53" spans="1:7" ht="15.75" x14ac:dyDescent="0.25">
      <c r="A53" s="206" t="s">
        <v>4600</v>
      </c>
      <c r="B53" s="206" t="s">
        <v>4684</v>
      </c>
      <c r="C53" s="206" t="s">
        <v>4685</v>
      </c>
      <c r="D53" s="206" t="s">
        <v>4704</v>
      </c>
      <c r="E53" s="206" t="s">
        <v>4705</v>
      </c>
      <c r="F53" s="215">
        <v>1.7250000000000001</v>
      </c>
      <c r="G53" s="312" t="s">
        <v>5294</v>
      </c>
    </row>
    <row r="54" spans="1:7" ht="15.75" x14ac:dyDescent="0.25">
      <c r="A54" s="206" t="s">
        <v>4600</v>
      </c>
      <c r="B54" s="206" t="s">
        <v>4684</v>
      </c>
      <c r="C54" s="206" t="s">
        <v>4685</v>
      </c>
      <c r="D54" s="206" t="s">
        <v>4706</v>
      </c>
      <c r="E54" s="206" t="s">
        <v>4707</v>
      </c>
      <c r="F54" s="215">
        <v>36.161999999999999</v>
      </c>
      <c r="G54" s="312" t="s">
        <v>5294</v>
      </c>
    </row>
    <row r="55" spans="1:7" ht="15.75" x14ac:dyDescent="0.25">
      <c r="A55" s="206" t="s">
        <v>4600</v>
      </c>
      <c r="B55" s="206" t="s">
        <v>4684</v>
      </c>
      <c r="C55" s="206" t="s">
        <v>4685</v>
      </c>
      <c r="D55" s="206" t="s">
        <v>4708</v>
      </c>
      <c r="E55" s="206" t="s">
        <v>4709</v>
      </c>
      <c r="F55" s="215">
        <v>2.3380000000000001</v>
      </c>
      <c r="G55" s="312" t="s">
        <v>5294</v>
      </c>
    </row>
    <row r="56" spans="1:7" ht="15.75" x14ac:dyDescent="0.25">
      <c r="A56" s="206" t="s">
        <v>4600</v>
      </c>
      <c r="B56" s="206" t="s">
        <v>4710</v>
      </c>
      <c r="C56" s="206" t="s">
        <v>4711</v>
      </c>
      <c r="D56" s="206" t="s">
        <v>4712</v>
      </c>
      <c r="E56" s="206" t="s">
        <v>4713</v>
      </c>
      <c r="F56" s="215">
        <v>1.111</v>
      </c>
      <c r="G56" s="312" t="s">
        <v>5294</v>
      </c>
    </row>
    <row r="57" spans="1:7" ht="15.75" x14ac:dyDescent="0.25">
      <c r="A57" s="206" t="s">
        <v>4600</v>
      </c>
      <c r="B57" s="206" t="s">
        <v>4714</v>
      </c>
      <c r="C57" s="206" t="s">
        <v>4715</v>
      </c>
      <c r="D57" s="206" t="s">
        <v>4716</v>
      </c>
      <c r="E57" s="206" t="s">
        <v>4717</v>
      </c>
      <c r="F57" s="215">
        <v>2224.6260000000002</v>
      </c>
      <c r="G57" s="312" t="s">
        <v>5294</v>
      </c>
    </row>
    <row r="58" spans="1:7" ht="15.75" x14ac:dyDescent="0.25">
      <c r="A58" s="206" t="s">
        <v>4600</v>
      </c>
      <c r="B58" s="206" t="s">
        <v>4714</v>
      </c>
      <c r="C58" s="206" t="s">
        <v>4715</v>
      </c>
      <c r="D58" s="206" t="s">
        <v>4718</v>
      </c>
      <c r="E58" s="206" t="s">
        <v>2741</v>
      </c>
      <c r="F58" s="215">
        <v>291.697</v>
      </c>
      <c r="G58" s="312" t="s">
        <v>5294</v>
      </c>
    </row>
    <row r="59" spans="1:7" ht="15.75" x14ac:dyDescent="0.25">
      <c r="A59" s="206" t="s">
        <v>4600</v>
      </c>
      <c r="B59" s="206" t="s">
        <v>4714</v>
      </c>
      <c r="C59" s="206" t="s">
        <v>4715</v>
      </c>
      <c r="D59" s="206" t="s">
        <v>4719</v>
      </c>
      <c r="E59" s="206" t="s">
        <v>2742</v>
      </c>
      <c r="F59" s="215">
        <v>829.30499999999995</v>
      </c>
      <c r="G59" s="312" t="s">
        <v>5294</v>
      </c>
    </row>
    <row r="60" spans="1:7" ht="15.75" x14ac:dyDescent="0.25">
      <c r="A60" s="206" t="s">
        <v>4600</v>
      </c>
      <c r="B60" s="206" t="s">
        <v>4714</v>
      </c>
      <c r="C60" s="206" t="s">
        <v>4715</v>
      </c>
      <c r="D60" s="206" t="s">
        <v>4720</v>
      </c>
      <c r="E60" s="206" t="s">
        <v>4721</v>
      </c>
      <c r="F60" s="215">
        <v>796.91499999999996</v>
      </c>
      <c r="G60" s="312" t="s">
        <v>5294</v>
      </c>
    </row>
    <row r="61" spans="1:7" ht="15.75" x14ac:dyDescent="0.25">
      <c r="A61" s="206" t="s">
        <v>4600</v>
      </c>
      <c r="B61" s="206" t="s">
        <v>4722</v>
      </c>
      <c r="C61" s="206" t="s">
        <v>4723</v>
      </c>
      <c r="D61" s="206" t="s">
        <v>4724</v>
      </c>
      <c r="E61" s="206" t="s">
        <v>4725</v>
      </c>
      <c r="F61" s="215">
        <v>1.831</v>
      </c>
      <c r="G61" s="312" t="s">
        <v>5294</v>
      </c>
    </row>
    <row r="62" spans="1:7" ht="15.75" x14ac:dyDescent="0.25">
      <c r="A62" s="206" t="s">
        <v>4600</v>
      </c>
      <c r="B62" s="206" t="s">
        <v>4722</v>
      </c>
      <c r="C62" s="206" t="s">
        <v>4723</v>
      </c>
      <c r="D62" s="206" t="s">
        <v>4726</v>
      </c>
      <c r="E62" s="206" t="s">
        <v>4727</v>
      </c>
      <c r="F62" s="215">
        <v>472.416</v>
      </c>
      <c r="G62" s="312" t="s">
        <v>5294</v>
      </c>
    </row>
    <row r="63" spans="1:7" ht="15.75" x14ac:dyDescent="0.25">
      <c r="A63" s="206" t="s">
        <v>4600</v>
      </c>
      <c r="B63" s="206" t="s">
        <v>4722</v>
      </c>
      <c r="C63" s="206" t="s">
        <v>4723</v>
      </c>
      <c r="D63" s="206" t="s">
        <v>4728</v>
      </c>
      <c r="E63" s="206" t="s">
        <v>4729</v>
      </c>
      <c r="F63" s="215">
        <v>2062.998</v>
      </c>
      <c r="G63" s="312" t="s">
        <v>5294</v>
      </c>
    </row>
    <row r="64" spans="1:7" ht="15.75" x14ac:dyDescent="0.25">
      <c r="A64" s="206" t="s">
        <v>4600</v>
      </c>
      <c r="B64" s="206" t="s">
        <v>4722</v>
      </c>
      <c r="C64" s="206" t="s">
        <v>4723</v>
      </c>
      <c r="D64" s="206" t="s">
        <v>4730</v>
      </c>
      <c r="E64" s="206" t="s">
        <v>4731</v>
      </c>
      <c r="F64" s="215">
        <v>2110.8850000000002</v>
      </c>
      <c r="G64" s="312" t="s">
        <v>5294</v>
      </c>
    </row>
    <row r="65" spans="1:7" ht="15.75" x14ac:dyDescent="0.25">
      <c r="A65" s="206" t="s">
        <v>4600</v>
      </c>
      <c r="B65" s="206" t="s">
        <v>4722</v>
      </c>
      <c r="C65" s="206" t="s">
        <v>4723</v>
      </c>
      <c r="D65" s="206" t="s">
        <v>4732</v>
      </c>
      <c r="E65" s="206" t="s">
        <v>4733</v>
      </c>
      <c r="F65" s="215">
        <v>156.69900000000001</v>
      </c>
      <c r="G65" s="312" t="s">
        <v>5294</v>
      </c>
    </row>
    <row r="66" spans="1:7" ht="15.75" x14ac:dyDescent="0.25">
      <c r="A66" s="206" t="s">
        <v>4600</v>
      </c>
      <c r="B66" s="206" t="s">
        <v>4722</v>
      </c>
      <c r="C66" s="206" t="s">
        <v>4723</v>
      </c>
      <c r="D66" s="206" t="s">
        <v>4734</v>
      </c>
      <c r="E66" s="206" t="s">
        <v>4735</v>
      </c>
      <c r="F66" s="215">
        <v>2051.569</v>
      </c>
      <c r="G66" s="312" t="s">
        <v>5294</v>
      </c>
    </row>
    <row r="67" spans="1:7" ht="15.75" x14ac:dyDescent="0.25">
      <c r="A67" s="206" t="s">
        <v>4600</v>
      </c>
      <c r="B67" s="206" t="s">
        <v>4722</v>
      </c>
      <c r="C67" s="206" t="s">
        <v>4723</v>
      </c>
      <c r="D67" s="206" t="s">
        <v>4736</v>
      </c>
      <c r="E67" s="206" t="s">
        <v>4737</v>
      </c>
      <c r="F67" s="215">
        <v>504.66</v>
      </c>
      <c r="G67" s="312" t="s">
        <v>5294</v>
      </c>
    </row>
    <row r="68" spans="1:7" ht="15.75" x14ac:dyDescent="0.25">
      <c r="A68" s="206" t="s">
        <v>4600</v>
      </c>
      <c r="B68" s="206" t="s">
        <v>4722</v>
      </c>
      <c r="C68" s="206" t="s">
        <v>4723</v>
      </c>
      <c r="D68" s="206" t="s">
        <v>4738</v>
      </c>
      <c r="E68" s="206" t="s">
        <v>4739</v>
      </c>
      <c r="F68" s="215">
        <v>1559.0519999999999</v>
      </c>
      <c r="G68" s="312" t="s">
        <v>5294</v>
      </c>
    </row>
    <row r="69" spans="1:7" ht="15.75" x14ac:dyDescent="0.25">
      <c r="A69" s="206" t="s">
        <v>4600</v>
      </c>
      <c r="B69" s="206" t="s">
        <v>4722</v>
      </c>
      <c r="C69" s="206" t="s">
        <v>4723</v>
      </c>
      <c r="D69" s="206" t="s">
        <v>4740</v>
      </c>
      <c r="E69" s="206" t="s">
        <v>4741</v>
      </c>
      <c r="F69" s="215">
        <v>427.53399999999999</v>
      </c>
      <c r="G69" s="312" t="s">
        <v>5294</v>
      </c>
    </row>
    <row r="70" spans="1:7" ht="15.75" x14ac:dyDescent="0.25">
      <c r="A70" s="206" t="s">
        <v>4600</v>
      </c>
      <c r="B70" s="206" t="s">
        <v>4722</v>
      </c>
      <c r="C70" s="206" t="s">
        <v>4723</v>
      </c>
      <c r="D70" s="206" t="s">
        <v>4742</v>
      </c>
      <c r="E70" s="206" t="s">
        <v>4743</v>
      </c>
      <c r="F70" s="215">
        <v>2.7229999999999999</v>
      </c>
      <c r="G70" s="312" t="s">
        <v>5294</v>
      </c>
    </row>
    <row r="71" spans="1:7" ht="15.75" x14ac:dyDescent="0.25">
      <c r="A71" s="206" t="s">
        <v>4600</v>
      </c>
      <c r="B71" s="206" t="s">
        <v>4722</v>
      </c>
      <c r="C71" s="206" t="s">
        <v>4723</v>
      </c>
      <c r="D71" s="206" t="s">
        <v>4744</v>
      </c>
      <c r="E71" s="206" t="s">
        <v>4745</v>
      </c>
      <c r="F71" s="215">
        <v>1.35</v>
      </c>
      <c r="G71" s="312" t="s">
        <v>5294</v>
      </c>
    </row>
    <row r="72" spans="1:7" ht="15.75" x14ac:dyDescent="0.25">
      <c r="A72" s="206" t="s">
        <v>4600</v>
      </c>
      <c r="B72" s="206" t="s">
        <v>4722</v>
      </c>
      <c r="C72" s="206" t="s">
        <v>4723</v>
      </c>
      <c r="D72" s="206" t="s">
        <v>4746</v>
      </c>
      <c r="E72" s="206" t="s">
        <v>4747</v>
      </c>
      <c r="F72" s="215">
        <v>9.0229999999999997</v>
      </c>
      <c r="G72" s="312" t="s">
        <v>5294</v>
      </c>
    </row>
    <row r="73" spans="1:7" ht="15.75" x14ac:dyDescent="0.25">
      <c r="A73" s="206" t="s">
        <v>4600</v>
      </c>
      <c r="B73" s="206" t="s">
        <v>4722</v>
      </c>
      <c r="C73" s="206" t="s">
        <v>4723</v>
      </c>
      <c r="D73" s="206" t="s">
        <v>4748</v>
      </c>
      <c r="E73" s="206" t="s">
        <v>4749</v>
      </c>
      <c r="F73" s="215">
        <v>15.678000000000001</v>
      </c>
      <c r="G73" s="312" t="s">
        <v>5294</v>
      </c>
    </row>
    <row r="74" spans="1:7" ht="15.75" x14ac:dyDescent="0.25">
      <c r="A74" s="206" t="s">
        <v>4600</v>
      </c>
      <c r="B74" s="206" t="s">
        <v>4722</v>
      </c>
      <c r="C74" s="206" t="s">
        <v>4723</v>
      </c>
      <c r="D74" s="206" t="s">
        <v>4750</v>
      </c>
      <c r="E74" s="206" t="s">
        <v>4751</v>
      </c>
      <c r="F74" s="215">
        <v>689.702</v>
      </c>
      <c r="G74" s="312" t="s">
        <v>5294</v>
      </c>
    </row>
    <row r="75" spans="1:7" ht="15.75" x14ac:dyDescent="0.25">
      <c r="A75" s="206" t="s">
        <v>4600</v>
      </c>
      <c r="B75" s="206" t="s">
        <v>4722</v>
      </c>
      <c r="C75" s="206" t="s">
        <v>4723</v>
      </c>
      <c r="D75" s="206" t="s">
        <v>4752</v>
      </c>
      <c r="E75" s="206" t="s">
        <v>4753</v>
      </c>
      <c r="F75" s="215">
        <v>4835.45</v>
      </c>
      <c r="G75" s="312" t="s">
        <v>5294</v>
      </c>
    </row>
    <row r="76" spans="1:7" ht="15.75" x14ac:dyDescent="0.25">
      <c r="A76" s="206" t="s">
        <v>4600</v>
      </c>
      <c r="B76" s="206" t="s">
        <v>4722</v>
      </c>
      <c r="C76" s="206" t="s">
        <v>4723</v>
      </c>
      <c r="D76" s="206" t="s">
        <v>4754</v>
      </c>
      <c r="E76" s="206" t="s">
        <v>4755</v>
      </c>
      <c r="F76" s="215">
        <v>1647.84</v>
      </c>
      <c r="G76" s="312" t="s">
        <v>5294</v>
      </c>
    </row>
    <row r="77" spans="1:7" ht="15.75" x14ac:dyDescent="0.25">
      <c r="A77" s="206" t="s">
        <v>4600</v>
      </c>
      <c r="B77" s="206" t="s">
        <v>4722</v>
      </c>
      <c r="C77" s="206" t="s">
        <v>4723</v>
      </c>
      <c r="D77" s="206" t="s">
        <v>4756</v>
      </c>
      <c r="E77" s="206" t="s">
        <v>4757</v>
      </c>
      <c r="F77" s="215">
        <v>1786.0350000000001</v>
      </c>
      <c r="G77" s="312" t="s">
        <v>5294</v>
      </c>
    </row>
    <row r="78" spans="1:7" ht="15.75" x14ac:dyDescent="0.25">
      <c r="A78" s="206" t="s">
        <v>4600</v>
      </c>
      <c r="B78" s="206" t="s">
        <v>4722</v>
      </c>
      <c r="C78" s="206" t="s">
        <v>4723</v>
      </c>
      <c r="D78" s="206" t="s">
        <v>4758</v>
      </c>
      <c r="E78" s="206" t="s">
        <v>4759</v>
      </c>
      <c r="F78" s="215">
        <v>1647.84</v>
      </c>
      <c r="G78" s="312" t="s">
        <v>5294</v>
      </c>
    </row>
    <row r="79" spans="1:7" ht="15.75" x14ac:dyDescent="0.25">
      <c r="A79" s="206" t="s">
        <v>4600</v>
      </c>
      <c r="B79" s="206" t="s">
        <v>4760</v>
      </c>
      <c r="C79" s="206" t="s">
        <v>4761</v>
      </c>
      <c r="D79" s="206" t="s">
        <v>4762</v>
      </c>
      <c r="E79" s="206" t="s">
        <v>4763</v>
      </c>
      <c r="F79" s="215">
        <v>364.57499999999999</v>
      </c>
      <c r="G79" s="312" t="s">
        <v>5294</v>
      </c>
    </row>
    <row r="80" spans="1:7" ht="15.75" x14ac:dyDescent="0.25">
      <c r="A80" s="206" t="s">
        <v>4600</v>
      </c>
      <c r="B80" s="206" t="s">
        <v>4764</v>
      </c>
      <c r="C80" s="206" t="s">
        <v>4765</v>
      </c>
      <c r="D80" s="206" t="s">
        <v>4766</v>
      </c>
      <c r="E80" s="206" t="s">
        <v>4767</v>
      </c>
      <c r="F80" s="215">
        <v>2670.0079999999998</v>
      </c>
      <c r="G80" s="312" t="s">
        <v>5294</v>
      </c>
    </row>
    <row r="81" spans="1:7" ht="15.75" x14ac:dyDescent="0.25">
      <c r="A81" s="206" t="s">
        <v>4600</v>
      </c>
      <c r="B81" s="206" t="s">
        <v>4768</v>
      </c>
      <c r="C81" s="206" t="s">
        <v>4769</v>
      </c>
      <c r="D81" s="206" t="s">
        <v>4770</v>
      </c>
      <c r="E81" s="206" t="s">
        <v>4771</v>
      </c>
      <c r="F81" s="215">
        <v>19662.2</v>
      </c>
      <c r="G81" s="312" t="s">
        <v>5294</v>
      </c>
    </row>
    <row r="82" spans="1:7" ht="15.75" x14ac:dyDescent="0.25">
      <c r="A82" s="206" t="s">
        <v>4600</v>
      </c>
      <c r="B82" s="206" t="s">
        <v>4772</v>
      </c>
      <c r="C82" s="206" t="s">
        <v>4773</v>
      </c>
      <c r="D82" s="206" t="s">
        <v>4774</v>
      </c>
      <c r="E82" s="206" t="s">
        <v>4775</v>
      </c>
      <c r="F82" s="215">
        <v>11779.433999999999</v>
      </c>
      <c r="G82" s="312" t="s">
        <v>5294</v>
      </c>
    </row>
    <row r="83" spans="1:7" ht="15.75" x14ac:dyDescent="0.25">
      <c r="A83" s="206" t="s">
        <v>4600</v>
      </c>
      <c r="B83" s="206" t="s">
        <v>4776</v>
      </c>
      <c r="C83" s="206" t="s">
        <v>4777</v>
      </c>
      <c r="D83" s="206" t="s">
        <v>4778</v>
      </c>
      <c r="E83" s="206" t="s">
        <v>4779</v>
      </c>
      <c r="F83" s="215">
        <v>202.57400000000001</v>
      </c>
      <c r="G83" s="312" t="s">
        <v>5294</v>
      </c>
    </row>
    <row r="84" spans="1:7" ht="15.75" x14ac:dyDescent="0.25">
      <c r="A84" s="206" t="s">
        <v>4600</v>
      </c>
      <c r="B84" s="206" t="s">
        <v>4776</v>
      </c>
      <c r="C84" s="206" t="s">
        <v>4777</v>
      </c>
      <c r="D84" s="206" t="s">
        <v>4780</v>
      </c>
      <c r="E84" s="206" t="s">
        <v>4781</v>
      </c>
      <c r="F84" s="215">
        <v>888.67600000000004</v>
      </c>
      <c r="G84" s="312" t="s">
        <v>5294</v>
      </c>
    </row>
    <row r="85" spans="1:7" ht="15.75" x14ac:dyDescent="0.25">
      <c r="A85" s="206" t="s">
        <v>4600</v>
      </c>
      <c r="B85" s="206" t="s">
        <v>4776</v>
      </c>
      <c r="C85" s="206" t="s">
        <v>4777</v>
      </c>
      <c r="D85" s="206" t="s">
        <v>4782</v>
      </c>
      <c r="E85" s="206" t="s">
        <v>4783</v>
      </c>
      <c r="F85" s="215">
        <v>1103.348</v>
      </c>
      <c r="G85" s="312" t="s">
        <v>5294</v>
      </c>
    </row>
    <row r="86" spans="1:7" ht="15.75" x14ac:dyDescent="0.25">
      <c r="A86" s="206" t="s">
        <v>4600</v>
      </c>
      <c r="B86" s="206" t="s">
        <v>4776</v>
      </c>
      <c r="C86" s="206" t="s">
        <v>4777</v>
      </c>
      <c r="D86" s="206" t="s">
        <v>4784</v>
      </c>
      <c r="E86" s="206" t="s">
        <v>4785</v>
      </c>
      <c r="F86" s="215">
        <v>1363.4349999999999</v>
      </c>
      <c r="G86" s="312" t="s">
        <v>5294</v>
      </c>
    </row>
    <row r="87" spans="1:7" ht="15.75" x14ac:dyDescent="0.25">
      <c r="A87" s="206" t="s">
        <v>4600</v>
      </c>
      <c r="B87" s="206" t="s">
        <v>4776</v>
      </c>
      <c r="C87" s="206" t="s">
        <v>4777</v>
      </c>
      <c r="D87" s="206" t="s">
        <v>4786</v>
      </c>
      <c r="E87" s="206" t="s">
        <v>4787</v>
      </c>
      <c r="F87" s="215">
        <v>721.59</v>
      </c>
      <c r="G87" s="312" t="s">
        <v>5294</v>
      </c>
    </row>
    <row r="88" spans="1:7" ht="15.75" x14ac:dyDescent="0.25">
      <c r="A88" s="206" t="s">
        <v>4600</v>
      </c>
      <c r="B88" s="206" t="s">
        <v>4776</v>
      </c>
      <c r="C88" s="206" t="s">
        <v>4777</v>
      </c>
      <c r="D88" s="206" t="s">
        <v>4788</v>
      </c>
      <c r="E88" s="206" t="s">
        <v>4789</v>
      </c>
      <c r="F88" s="215">
        <v>2686.201</v>
      </c>
      <c r="G88" s="312" t="s">
        <v>5294</v>
      </c>
    </row>
    <row r="89" spans="1:7" ht="15.75" x14ac:dyDescent="0.25">
      <c r="A89" s="206" t="s">
        <v>4600</v>
      </c>
      <c r="B89" s="206" t="s">
        <v>4776</v>
      </c>
      <c r="C89" s="206" t="s">
        <v>4777</v>
      </c>
      <c r="D89" s="206" t="s">
        <v>4790</v>
      </c>
      <c r="E89" s="206" t="s">
        <v>4791</v>
      </c>
      <c r="F89" s="215">
        <v>1289.058</v>
      </c>
      <c r="G89" s="312" t="s">
        <v>5294</v>
      </c>
    </row>
    <row r="90" spans="1:7" ht="15.75" x14ac:dyDescent="0.25">
      <c r="A90" s="206" t="s">
        <v>4600</v>
      </c>
      <c r="B90" s="206" t="s">
        <v>4776</v>
      </c>
      <c r="C90" s="206" t="s">
        <v>4777</v>
      </c>
      <c r="D90" s="206" t="s">
        <v>4792</v>
      </c>
      <c r="E90" s="206" t="s">
        <v>4793</v>
      </c>
      <c r="F90" s="215">
        <v>2754.009</v>
      </c>
      <c r="G90" s="312" t="s">
        <v>5294</v>
      </c>
    </row>
    <row r="91" spans="1:7" ht="15.75" x14ac:dyDescent="0.25">
      <c r="A91" s="206" t="s">
        <v>4600</v>
      </c>
      <c r="B91" s="206" t="s">
        <v>4776</v>
      </c>
      <c r="C91" s="206" t="s">
        <v>4777</v>
      </c>
      <c r="D91" s="206" t="s">
        <v>4794</v>
      </c>
      <c r="E91" s="206" t="s">
        <v>4795</v>
      </c>
      <c r="F91" s="215">
        <v>11.62</v>
      </c>
      <c r="G91" s="312" t="s">
        <v>5294</v>
      </c>
    </row>
    <row r="92" spans="1:7" ht="15.75" x14ac:dyDescent="0.25">
      <c r="A92" s="206" t="s">
        <v>4600</v>
      </c>
      <c r="B92" s="206" t="s">
        <v>4776</v>
      </c>
      <c r="C92" s="206" t="s">
        <v>4777</v>
      </c>
      <c r="D92" s="206" t="s">
        <v>4796</v>
      </c>
      <c r="E92" s="206" t="s">
        <v>4797</v>
      </c>
      <c r="F92" s="215">
        <v>1134.925</v>
      </c>
      <c r="G92" s="312" t="s">
        <v>5294</v>
      </c>
    </row>
    <row r="93" spans="1:7" ht="15.75" x14ac:dyDescent="0.25">
      <c r="A93" s="206" t="s">
        <v>4600</v>
      </c>
      <c r="B93" s="206" t="s">
        <v>4776</v>
      </c>
      <c r="C93" s="206" t="s">
        <v>4777</v>
      </c>
      <c r="D93" s="206" t="s">
        <v>4798</v>
      </c>
      <c r="E93" s="206" t="s">
        <v>4799</v>
      </c>
      <c r="F93" s="215">
        <v>526.93799999999999</v>
      </c>
      <c r="G93" s="312" t="s">
        <v>5294</v>
      </c>
    </row>
    <row r="94" spans="1:7" ht="15.75" x14ac:dyDescent="0.25">
      <c r="A94" s="206" t="s">
        <v>4600</v>
      </c>
      <c r="B94" s="206" t="s">
        <v>4776</v>
      </c>
      <c r="C94" s="206" t="s">
        <v>4777</v>
      </c>
      <c r="D94" s="206" t="s">
        <v>4800</v>
      </c>
      <c r="E94" s="206" t="s">
        <v>4801</v>
      </c>
      <c r="F94" s="215">
        <v>1806.059</v>
      </c>
      <c r="G94" s="312" t="s">
        <v>5294</v>
      </c>
    </row>
    <row r="95" spans="1:7" ht="15.75" x14ac:dyDescent="0.25">
      <c r="A95" s="206" t="s">
        <v>4600</v>
      </c>
      <c r="B95" s="206" t="s">
        <v>4776</v>
      </c>
      <c r="C95" s="206" t="s">
        <v>4777</v>
      </c>
      <c r="D95" s="206" t="s">
        <v>4802</v>
      </c>
      <c r="E95" s="206" t="s">
        <v>4803</v>
      </c>
      <c r="F95" s="215">
        <v>1801.4059999999999</v>
      </c>
      <c r="G95" s="312" t="s">
        <v>5294</v>
      </c>
    </row>
    <row r="96" spans="1:7" ht="15.75" x14ac:dyDescent="0.25">
      <c r="A96" s="206" t="s">
        <v>4600</v>
      </c>
      <c r="B96" s="206" t="s">
        <v>4776</v>
      </c>
      <c r="C96" s="206" t="s">
        <v>4777</v>
      </c>
      <c r="D96" s="206" t="s">
        <v>4804</v>
      </c>
      <c r="E96" s="206" t="s">
        <v>4805</v>
      </c>
      <c r="F96" s="215">
        <v>829.56500000000005</v>
      </c>
      <c r="G96" s="312" t="s">
        <v>5294</v>
      </c>
    </row>
    <row r="97" spans="1:7" ht="15.75" x14ac:dyDescent="0.25">
      <c r="A97" s="206" t="s">
        <v>4600</v>
      </c>
      <c r="B97" s="206" t="s">
        <v>4776</v>
      </c>
      <c r="C97" s="206" t="s">
        <v>4777</v>
      </c>
      <c r="D97" s="206" t="s">
        <v>4806</v>
      </c>
      <c r="E97" s="206" t="s">
        <v>4807</v>
      </c>
      <c r="F97" s="215">
        <v>611.11800000000005</v>
      </c>
      <c r="G97" s="312" t="s">
        <v>5294</v>
      </c>
    </row>
    <row r="98" spans="1:7" ht="15.75" x14ac:dyDescent="0.25">
      <c r="A98" s="206" t="s">
        <v>4600</v>
      </c>
      <c r="B98" s="206" t="s">
        <v>4776</v>
      </c>
      <c r="C98" s="206" t="s">
        <v>4777</v>
      </c>
      <c r="D98" s="206" t="s">
        <v>4808</v>
      </c>
      <c r="E98" s="206" t="s">
        <v>4809</v>
      </c>
      <c r="F98" s="215">
        <v>12.631</v>
      </c>
      <c r="G98" s="312" t="s">
        <v>5294</v>
      </c>
    </row>
    <row r="99" spans="1:7" ht="15.75" x14ac:dyDescent="0.25">
      <c r="A99" s="206" t="s">
        <v>4600</v>
      </c>
      <c r="B99" s="206" t="s">
        <v>4776</v>
      </c>
      <c r="C99" s="206" t="s">
        <v>4777</v>
      </c>
      <c r="D99" s="206" t="s">
        <v>4810</v>
      </c>
      <c r="E99" s="206" t="s">
        <v>4811</v>
      </c>
      <c r="F99" s="215">
        <v>12.125</v>
      </c>
      <c r="G99" s="312" t="s">
        <v>5294</v>
      </c>
    </row>
    <row r="100" spans="1:7" ht="15.75" x14ac:dyDescent="0.25">
      <c r="A100" s="206" t="s">
        <v>4600</v>
      </c>
      <c r="B100" s="206" t="s">
        <v>4776</v>
      </c>
      <c r="C100" s="206" t="s">
        <v>4777</v>
      </c>
      <c r="D100" s="206" t="s">
        <v>4812</v>
      </c>
      <c r="E100" s="206" t="s">
        <v>4813</v>
      </c>
      <c r="F100" s="215">
        <v>390.30200000000002</v>
      </c>
      <c r="G100" s="312" t="s">
        <v>5294</v>
      </c>
    </row>
    <row r="101" spans="1:7" ht="15.75" x14ac:dyDescent="0.25">
      <c r="A101" s="206" t="s">
        <v>4600</v>
      </c>
      <c r="B101" s="206" t="s">
        <v>4776</v>
      </c>
      <c r="C101" s="206" t="s">
        <v>4777</v>
      </c>
      <c r="D101" s="206" t="s">
        <v>4814</v>
      </c>
      <c r="E101" s="206" t="s">
        <v>4815</v>
      </c>
      <c r="F101" s="215">
        <v>4038.5230000000001</v>
      </c>
      <c r="G101" s="312" t="s">
        <v>5294</v>
      </c>
    </row>
    <row r="102" spans="1:7" ht="15.75" x14ac:dyDescent="0.25">
      <c r="A102" s="206" t="s">
        <v>4600</v>
      </c>
      <c r="B102" s="206" t="s">
        <v>4816</v>
      </c>
      <c r="C102" s="206" t="s">
        <v>4817</v>
      </c>
      <c r="D102" s="206" t="s">
        <v>4818</v>
      </c>
      <c r="E102" s="206" t="s">
        <v>4819</v>
      </c>
      <c r="F102" s="215">
        <v>10012.386</v>
      </c>
      <c r="G102" s="312" t="s">
        <v>5294</v>
      </c>
    </row>
    <row r="103" spans="1:7" ht="15.75" x14ac:dyDescent="0.25">
      <c r="A103" s="206" t="s">
        <v>4600</v>
      </c>
      <c r="B103" s="206" t="s">
        <v>4820</v>
      </c>
      <c r="C103" s="206" t="s">
        <v>4821</v>
      </c>
      <c r="D103" s="206" t="s">
        <v>4822</v>
      </c>
      <c r="E103" s="206" t="s">
        <v>4823</v>
      </c>
      <c r="F103" s="215">
        <v>1768.037</v>
      </c>
      <c r="G103" s="312" t="s">
        <v>5294</v>
      </c>
    </row>
    <row r="104" spans="1:7" ht="15.75" x14ac:dyDescent="0.25">
      <c r="A104" s="206" t="s">
        <v>4600</v>
      </c>
      <c r="B104" s="206" t="s">
        <v>4820</v>
      </c>
      <c r="C104" s="206" t="s">
        <v>4821</v>
      </c>
      <c r="D104" s="206" t="s">
        <v>4824</v>
      </c>
      <c r="E104" s="206" t="s">
        <v>4616</v>
      </c>
      <c r="F104" s="215">
        <v>29.561</v>
      </c>
      <c r="G104" s="312" t="s">
        <v>5294</v>
      </c>
    </row>
    <row r="105" spans="1:7" ht="15.75" x14ac:dyDescent="0.25">
      <c r="A105" s="206" t="s">
        <v>4600</v>
      </c>
      <c r="B105" s="206" t="s">
        <v>4820</v>
      </c>
      <c r="C105" s="206" t="s">
        <v>4821</v>
      </c>
      <c r="D105" s="206" t="s">
        <v>4825</v>
      </c>
      <c r="E105" s="206" t="s">
        <v>4618</v>
      </c>
      <c r="F105" s="215">
        <v>39.816000000000003</v>
      </c>
      <c r="G105" s="312" t="s">
        <v>5294</v>
      </c>
    </row>
    <row r="106" spans="1:7" ht="15.75" x14ac:dyDescent="0.25">
      <c r="A106" s="206" t="s">
        <v>4600</v>
      </c>
      <c r="B106" s="206" t="s">
        <v>4820</v>
      </c>
      <c r="C106" s="206" t="s">
        <v>4821</v>
      </c>
      <c r="D106" s="206" t="s">
        <v>4826</v>
      </c>
      <c r="E106" s="206" t="s">
        <v>4827</v>
      </c>
      <c r="F106" s="215">
        <v>20.431000000000001</v>
      </c>
      <c r="G106" s="312" t="s">
        <v>5294</v>
      </c>
    </row>
    <row r="107" spans="1:7" ht="15.75" x14ac:dyDescent="0.25">
      <c r="A107" s="206" t="s">
        <v>4600</v>
      </c>
      <c r="B107" s="206" t="s">
        <v>4820</v>
      </c>
      <c r="C107" s="206" t="s">
        <v>4821</v>
      </c>
      <c r="D107" s="206" t="s">
        <v>4828</v>
      </c>
      <c r="E107" s="206" t="s">
        <v>4829</v>
      </c>
      <c r="F107" s="215">
        <v>195.52500000000001</v>
      </c>
      <c r="G107" s="312" t="s">
        <v>5294</v>
      </c>
    </row>
    <row r="108" spans="1:7" ht="15.75" x14ac:dyDescent="0.25">
      <c r="A108" s="206" t="s">
        <v>4600</v>
      </c>
      <c r="B108" s="206" t="s">
        <v>4820</v>
      </c>
      <c r="C108" s="206" t="s">
        <v>4821</v>
      </c>
      <c r="D108" s="206" t="s">
        <v>4830</v>
      </c>
      <c r="E108" s="206" t="s">
        <v>4831</v>
      </c>
      <c r="F108" s="215">
        <v>1.0309999999999999</v>
      </c>
      <c r="G108" s="312" t="s">
        <v>5294</v>
      </c>
    </row>
    <row r="109" spans="1:7" ht="15.75" x14ac:dyDescent="0.25">
      <c r="A109" s="206" t="s">
        <v>4600</v>
      </c>
      <c r="B109" s="206" t="s">
        <v>4832</v>
      </c>
      <c r="C109" s="206" t="s">
        <v>4833</v>
      </c>
      <c r="D109" s="206" t="s">
        <v>4834</v>
      </c>
      <c r="E109" s="206" t="s">
        <v>4835</v>
      </c>
      <c r="F109" s="215">
        <v>75.442999999999998</v>
      </c>
      <c r="G109" s="312" t="s">
        <v>5294</v>
      </c>
    </row>
    <row r="110" spans="1:7" ht="15.75" x14ac:dyDescent="0.25">
      <c r="A110" s="206" t="s">
        <v>4600</v>
      </c>
      <c r="B110" s="206" t="s">
        <v>4836</v>
      </c>
      <c r="C110" s="206" t="s">
        <v>4837</v>
      </c>
      <c r="D110" s="206" t="s">
        <v>4838</v>
      </c>
      <c r="E110" s="206" t="s">
        <v>4839</v>
      </c>
      <c r="F110" s="215">
        <v>181.70699999999999</v>
      </c>
      <c r="G110" s="312" t="s">
        <v>5294</v>
      </c>
    </row>
    <row r="111" spans="1:7" ht="15.75" x14ac:dyDescent="0.25">
      <c r="A111" s="206" t="s">
        <v>4600</v>
      </c>
      <c r="B111" s="206" t="s">
        <v>4840</v>
      </c>
      <c r="C111" s="206" t="s">
        <v>4841</v>
      </c>
      <c r="D111" s="206" t="s">
        <v>4842</v>
      </c>
      <c r="E111" s="206" t="s">
        <v>4843</v>
      </c>
      <c r="F111" s="215">
        <v>362.65800000000002</v>
      </c>
      <c r="G111" s="312" t="s">
        <v>5294</v>
      </c>
    </row>
    <row r="112" spans="1:7" ht="15.75" x14ac:dyDescent="0.25">
      <c r="A112" s="206" t="s">
        <v>4600</v>
      </c>
      <c r="B112" s="206" t="s">
        <v>4840</v>
      </c>
      <c r="C112" s="206" t="s">
        <v>4841</v>
      </c>
      <c r="D112" s="206" t="s">
        <v>4844</v>
      </c>
      <c r="E112" s="206" t="s">
        <v>4845</v>
      </c>
      <c r="F112" s="215">
        <v>4696.5829999999996</v>
      </c>
      <c r="G112" s="312" t="s">
        <v>5294</v>
      </c>
    </row>
    <row r="113" spans="1:7" ht="15.75" x14ac:dyDescent="0.25">
      <c r="A113" s="206" t="s">
        <v>4600</v>
      </c>
      <c r="B113" s="206" t="s">
        <v>4846</v>
      </c>
      <c r="C113" s="206" t="s">
        <v>4847</v>
      </c>
      <c r="D113" s="206" t="s">
        <v>4848</v>
      </c>
      <c r="E113" s="206" t="s">
        <v>4849</v>
      </c>
      <c r="F113" s="215">
        <v>493.82900000000001</v>
      </c>
      <c r="G113" s="312" t="s">
        <v>5294</v>
      </c>
    </row>
    <row r="114" spans="1:7" ht="15.75" x14ac:dyDescent="0.25">
      <c r="A114" s="206" t="s">
        <v>4600</v>
      </c>
      <c r="B114" s="206" t="s">
        <v>4850</v>
      </c>
      <c r="C114" s="206" t="s">
        <v>4851</v>
      </c>
      <c r="D114" s="206" t="s">
        <v>4852</v>
      </c>
      <c r="E114" s="206" t="s">
        <v>4853</v>
      </c>
      <c r="F114" s="215">
        <v>12.801</v>
      </c>
      <c r="G114" s="312" t="s">
        <v>5294</v>
      </c>
    </row>
    <row r="115" spans="1:7" ht="15.75" x14ac:dyDescent="0.25">
      <c r="A115" s="206" t="s">
        <v>4600</v>
      </c>
      <c r="B115" s="206" t="s">
        <v>4854</v>
      </c>
      <c r="C115" s="206" t="s">
        <v>4855</v>
      </c>
      <c r="D115" s="206" t="s">
        <v>4856</v>
      </c>
      <c r="E115" s="206" t="s">
        <v>4857</v>
      </c>
      <c r="F115" s="215">
        <v>131.29599999999999</v>
      </c>
      <c r="G115" s="312" t="s">
        <v>5294</v>
      </c>
    </row>
    <row r="116" spans="1:7" ht="15.75" x14ac:dyDescent="0.25">
      <c r="A116" s="206" t="s">
        <v>4600</v>
      </c>
      <c r="B116" s="206" t="s">
        <v>4858</v>
      </c>
      <c r="C116" s="206" t="s">
        <v>4859</v>
      </c>
      <c r="D116" s="206" t="s">
        <v>4860</v>
      </c>
      <c r="E116" s="206" t="s">
        <v>4861</v>
      </c>
      <c r="F116" s="215">
        <v>132</v>
      </c>
      <c r="G116" s="312" t="s">
        <v>5294</v>
      </c>
    </row>
    <row r="117" spans="1:7" ht="15.75" x14ac:dyDescent="0.25">
      <c r="A117" s="206" t="s">
        <v>4600</v>
      </c>
      <c r="B117" s="206" t="s">
        <v>4862</v>
      </c>
      <c r="C117" s="206" t="s">
        <v>4863</v>
      </c>
      <c r="D117" s="206" t="s">
        <v>4864</v>
      </c>
      <c r="E117" s="206" t="s">
        <v>4865</v>
      </c>
      <c r="F117" s="215">
        <v>1315.0050000000001</v>
      </c>
      <c r="G117" s="312" t="s">
        <v>5294</v>
      </c>
    </row>
    <row r="118" spans="1:7" ht="15.75" x14ac:dyDescent="0.25">
      <c r="A118" s="206" t="s">
        <v>4600</v>
      </c>
      <c r="B118" s="206" t="s">
        <v>4862</v>
      </c>
      <c r="C118" s="206" t="s">
        <v>4863</v>
      </c>
      <c r="D118" s="206" t="s">
        <v>4866</v>
      </c>
      <c r="E118" s="206" t="s">
        <v>4867</v>
      </c>
      <c r="F118" s="215">
        <v>102</v>
      </c>
      <c r="G118" s="312" t="s">
        <v>5294</v>
      </c>
    </row>
    <row r="119" spans="1:7" ht="15.75" x14ac:dyDescent="0.25">
      <c r="A119" s="206" t="s">
        <v>4600</v>
      </c>
      <c r="B119" s="206" t="s">
        <v>4868</v>
      </c>
      <c r="C119" s="206" t="s">
        <v>4869</v>
      </c>
      <c r="D119" s="206" t="s">
        <v>4870</v>
      </c>
      <c r="E119" s="206" t="s">
        <v>4871</v>
      </c>
      <c r="F119" s="215">
        <v>2.85</v>
      </c>
      <c r="G119" s="312" t="s">
        <v>5294</v>
      </c>
    </row>
    <row r="120" spans="1:7" ht="15.75" x14ac:dyDescent="0.25">
      <c r="A120" s="206" t="s">
        <v>4600</v>
      </c>
      <c r="B120" s="206" t="s">
        <v>4872</v>
      </c>
      <c r="C120" s="206" t="s">
        <v>4873</v>
      </c>
      <c r="D120" s="206" t="s">
        <v>4874</v>
      </c>
      <c r="E120" s="206" t="s">
        <v>4875</v>
      </c>
      <c r="F120" s="215">
        <v>846.56799999999998</v>
      </c>
      <c r="G120" s="312" t="s">
        <v>5294</v>
      </c>
    </row>
    <row r="121" spans="1:7" ht="15.75" x14ac:dyDescent="0.25">
      <c r="A121" s="206" t="s">
        <v>4600</v>
      </c>
      <c r="B121" s="206" t="s">
        <v>4876</v>
      </c>
      <c r="C121" s="206" t="s">
        <v>4877</v>
      </c>
      <c r="D121" s="206" t="s">
        <v>4878</v>
      </c>
      <c r="E121" s="206" t="s">
        <v>4879</v>
      </c>
      <c r="F121" s="215">
        <v>45.765999999999998</v>
      </c>
      <c r="G121" s="312" t="s">
        <v>5294</v>
      </c>
    </row>
    <row r="122" spans="1:7" ht="15.75" x14ac:dyDescent="0.25">
      <c r="A122" s="206" t="s">
        <v>4600</v>
      </c>
      <c r="B122" s="206" t="s">
        <v>4880</v>
      </c>
      <c r="C122" s="206" t="s">
        <v>4881</v>
      </c>
      <c r="D122" s="206" t="s">
        <v>4882</v>
      </c>
      <c r="E122" s="206" t="s">
        <v>4883</v>
      </c>
      <c r="F122" s="215">
        <v>62.206000000000003</v>
      </c>
      <c r="G122" s="312" t="s">
        <v>5294</v>
      </c>
    </row>
    <row r="123" spans="1:7" ht="15.75" x14ac:dyDescent="0.25">
      <c r="A123" s="206" t="s">
        <v>4600</v>
      </c>
      <c r="B123" s="206" t="s">
        <v>4884</v>
      </c>
      <c r="C123" s="206" t="s">
        <v>4885</v>
      </c>
      <c r="D123" s="206" t="s">
        <v>4886</v>
      </c>
      <c r="E123" s="206" t="s">
        <v>4887</v>
      </c>
      <c r="F123" s="215">
        <v>302.20499999999998</v>
      </c>
      <c r="G123" s="312" t="s">
        <v>5294</v>
      </c>
    </row>
    <row r="124" spans="1:7" x14ac:dyDescent="0.25">
      <c r="A124" s="259" t="s">
        <v>4888</v>
      </c>
      <c r="B124" s="259" t="s">
        <v>800</v>
      </c>
      <c r="C124" s="259" t="s">
        <v>800</v>
      </c>
      <c r="D124" s="259" t="s">
        <v>800</v>
      </c>
      <c r="E124" s="259" t="s">
        <v>800</v>
      </c>
      <c r="F124" s="306">
        <v>119791.007</v>
      </c>
    </row>
    <row r="125" spans="1:7" x14ac:dyDescent="0.25">
      <c r="A125" s="229" t="s">
        <v>4889</v>
      </c>
      <c r="B125" s="229" t="s">
        <v>800</v>
      </c>
      <c r="C125" s="229" t="s">
        <v>800</v>
      </c>
      <c r="D125" s="229" t="s">
        <v>800</v>
      </c>
      <c r="E125" s="229" t="s">
        <v>800</v>
      </c>
      <c r="F125" s="232"/>
    </row>
    <row r="126" spans="1:7" ht="15.75" x14ac:dyDescent="0.25">
      <c r="A126" s="206" t="s">
        <v>4889</v>
      </c>
      <c r="B126" s="206" t="s">
        <v>4684</v>
      </c>
      <c r="C126" s="206" t="s">
        <v>4685</v>
      </c>
      <c r="D126" s="206" t="s">
        <v>4698</v>
      </c>
      <c r="E126" s="206" t="s">
        <v>4699</v>
      </c>
      <c r="F126" s="215">
        <v>15650</v>
      </c>
      <c r="G126" s="312" t="s">
        <v>5294</v>
      </c>
    </row>
    <row r="127" spans="1:7" ht="15.75" x14ac:dyDescent="0.25">
      <c r="A127" s="206" t="s">
        <v>4889</v>
      </c>
      <c r="B127" s="206" t="s">
        <v>4768</v>
      </c>
      <c r="C127" s="206" t="s">
        <v>4769</v>
      </c>
      <c r="D127" s="206" t="s">
        <v>4770</v>
      </c>
      <c r="E127" s="206" t="s">
        <v>4771</v>
      </c>
      <c r="F127" s="215">
        <v>41544.966999999997</v>
      </c>
      <c r="G127" s="312" t="s">
        <v>5294</v>
      </c>
    </row>
    <row r="128" spans="1:7" x14ac:dyDescent="0.25">
      <c r="A128" s="259" t="s">
        <v>4890</v>
      </c>
      <c r="B128" s="259" t="s">
        <v>800</v>
      </c>
      <c r="C128" s="259" t="s">
        <v>800</v>
      </c>
      <c r="D128" s="259" t="s">
        <v>800</v>
      </c>
      <c r="E128" s="259" t="s">
        <v>800</v>
      </c>
      <c r="F128" s="306">
        <v>57194.966999999997</v>
      </c>
    </row>
    <row r="129" spans="1:7" x14ac:dyDescent="0.25">
      <c r="A129" s="229" t="s">
        <v>4891</v>
      </c>
      <c r="B129" s="229" t="s">
        <v>800</v>
      </c>
      <c r="C129" s="229" t="s">
        <v>800</v>
      </c>
      <c r="D129" s="229" t="s">
        <v>800</v>
      </c>
      <c r="E129" s="229" t="s">
        <v>800</v>
      </c>
      <c r="F129" s="232"/>
    </row>
    <row r="130" spans="1:7" ht="15.75" x14ac:dyDescent="0.25">
      <c r="A130" s="206" t="s">
        <v>4891</v>
      </c>
      <c r="B130" s="206" t="s">
        <v>4601</v>
      </c>
      <c r="C130" s="206" t="s">
        <v>4602</v>
      </c>
      <c r="D130" s="206" t="s">
        <v>4603</v>
      </c>
      <c r="E130" s="206" t="s">
        <v>4604</v>
      </c>
      <c r="F130" s="215">
        <v>6010.4859999999999</v>
      </c>
      <c r="G130" s="312" t="s">
        <v>5294</v>
      </c>
    </row>
    <row r="131" spans="1:7" ht="15.75" x14ac:dyDescent="0.25">
      <c r="A131" s="206" t="s">
        <v>4891</v>
      </c>
      <c r="B131" s="206" t="s">
        <v>4601</v>
      </c>
      <c r="C131" s="206" t="s">
        <v>4602</v>
      </c>
      <c r="D131" s="206" t="s">
        <v>4605</v>
      </c>
      <c r="E131" s="206" t="s">
        <v>4606</v>
      </c>
      <c r="F131" s="215">
        <v>63.261000000000003</v>
      </c>
      <c r="G131" s="312" t="s">
        <v>5294</v>
      </c>
    </row>
    <row r="132" spans="1:7" ht="15.75" x14ac:dyDescent="0.25">
      <c r="A132" s="206" t="s">
        <v>4891</v>
      </c>
      <c r="B132" s="206" t="s">
        <v>4601</v>
      </c>
      <c r="C132" s="206" t="s">
        <v>4602</v>
      </c>
      <c r="D132" s="206" t="s">
        <v>4607</v>
      </c>
      <c r="E132" s="206" t="s">
        <v>4608</v>
      </c>
      <c r="F132" s="215">
        <v>81.617999999999995</v>
      </c>
      <c r="G132" s="312" t="s">
        <v>5294</v>
      </c>
    </row>
    <row r="133" spans="1:7" ht="15.75" x14ac:dyDescent="0.25">
      <c r="A133" s="206" t="s">
        <v>4891</v>
      </c>
      <c r="B133" s="206" t="s">
        <v>4601</v>
      </c>
      <c r="C133" s="206" t="s">
        <v>4602</v>
      </c>
      <c r="D133" s="206" t="s">
        <v>4609</v>
      </c>
      <c r="E133" s="206" t="s">
        <v>4610</v>
      </c>
      <c r="F133" s="215">
        <v>432.53399999999999</v>
      </c>
      <c r="G133" s="312" t="s">
        <v>5294</v>
      </c>
    </row>
    <row r="134" spans="1:7" ht="15.75" x14ac:dyDescent="0.25">
      <c r="A134" s="206" t="s">
        <v>4891</v>
      </c>
      <c r="B134" s="206" t="s">
        <v>4601</v>
      </c>
      <c r="C134" s="206" t="s">
        <v>4602</v>
      </c>
      <c r="D134" s="206" t="s">
        <v>4613</v>
      </c>
      <c r="E134" s="206" t="s">
        <v>4614</v>
      </c>
      <c r="F134" s="215">
        <v>30.957999999999998</v>
      </c>
      <c r="G134" s="312" t="s">
        <v>5294</v>
      </c>
    </row>
    <row r="135" spans="1:7" ht="15.75" x14ac:dyDescent="0.25">
      <c r="A135" s="206" t="s">
        <v>4891</v>
      </c>
      <c r="B135" s="206" t="s">
        <v>4601</v>
      </c>
      <c r="C135" s="206" t="s">
        <v>4602</v>
      </c>
      <c r="D135" s="206" t="s">
        <v>4617</v>
      </c>
      <c r="E135" s="206" t="s">
        <v>4618</v>
      </c>
      <c r="F135" s="215">
        <v>47.523000000000003</v>
      </c>
      <c r="G135" s="312" t="s">
        <v>5294</v>
      </c>
    </row>
    <row r="136" spans="1:7" ht="15.75" x14ac:dyDescent="0.25">
      <c r="A136" s="206" t="s">
        <v>4891</v>
      </c>
      <c r="B136" s="206" t="s">
        <v>4601</v>
      </c>
      <c r="C136" s="206" t="s">
        <v>4602</v>
      </c>
      <c r="D136" s="206" t="s">
        <v>4892</v>
      </c>
      <c r="E136" s="206" t="s">
        <v>4893</v>
      </c>
      <c r="F136" s="215">
        <v>435.12799999999999</v>
      </c>
      <c r="G136" s="312" t="s">
        <v>5294</v>
      </c>
    </row>
    <row r="137" spans="1:7" ht="15.75" x14ac:dyDescent="0.25">
      <c r="A137" s="206" t="s">
        <v>4891</v>
      </c>
      <c r="B137" s="206" t="s">
        <v>4601</v>
      </c>
      <c r="C137" s="206" t="s">
        <v>4602</v>
      </c>
      <c r="D137" s="206" t="s">
        <v>4619</v>
      </c>
      <c r="E137" s="206" t="s">
        <v>4620</v>
      </c>
      <c r="F137" s="215">
        <v>675.37</v>
      </c>
      <c r="G137" s="312" t="s">
        <v>5294</v>
      </c>
    </row>
    <row r="138" spans="1:7" ht="15.75" x14ac:dyDescent="0.25">
      <c r="A138" s="206" t="s">
        <v>4891</v>
      </c>
      <c r="B138" s="206" t="s">
        <v>4601</v>
      </c>
      <c r="C138" s="206" t="s">
        <v>4602</v>
      </c>
      <c r="D138" s="206" t="s">
        <v>4621</v>
      </c>
      <c r="E138" s="206" t="s">
        <v>4622</v>
      </c>
      <c r="F138" s="215">
        <v>28.097000000000001</v>
      </c>
      <c r="G138" s="312" t="s">
        <v>5294</v>
      </c>
    </row>
    <row r="139" spans="1:7" ht="15.75" x14ac:dyDescent="0.25">
      <c r="A139" s="206" t="s">
        <v>4891</v>
      </c>
      <c r="B139" s="206" t="s">
        <v>4623</v>
      </c>
      <c r="C139" s="206" t="s">
        <v>4624</v>
      </c>
      <c r="D139" s="206" t="s">
        <v>4894</v>
      </c>
      <c r="E139" s="206" t="s">
        <v>4895</v>
      </c>
      <c r="F139" s="215">
        <v>275.85300000000001</v>
      </c>
      <c r="G139" s="312" t="s">
        <v>5294</v>
      </c>
    </row>
    <row r="140" spans="1:7" ht="15.75" x14ac:dyDescent="0.25">
      <c r="A140" s="206" t="s">
        <v>4891</v>
      </c>
      <c r="B140" s="206" t="s">
        <v>4623</v>
      </c>
      <c r="C140" s="206" t="s">
        <v>4624</v>
      </c>
      <c r="D140" s="206" t="s">
        <v>4896</v>
      </c>
      <c r="E140" s="206" t="s">
        <v>4897</v>
      </c>
      <c r="F140" s="215">
        <v>1037.8340000000001</v>
      </c>
      <c r="G140" s="312" t="s">
        <v>5294</v>
      </c>
    </row>
    <row r="141" spans="1:7" ht="15.75" x14ac:dyDescent="0.25">
      <c r="A141" s="206" t="s">
        <v>4891</v>
      </c>
      <c r="B141" s="206" t="s">
        <v>4623</v>
      </c>
      <c r="C141" s="206" t="s">
        <v>4624</v>
      </c>
      <c r="D141" s="206" t="s">
        <v>4627</v>
      </c>
      <c r="E141" s="206" t="s">
        <v>4628</v>
      </c>
      <c r="F141" s="215">
        <v>1833.3689999999999</v>
      </c>
      <c r="G141" s="312" t="s">
        <v>5294</v>
      </c>
    </row>
    <row r="142" spans="1:7" ht="15.75" x14ac:dyDescent="0.25">
      <c r="A142" s="206" t="s">
        <v>4891</v>
      </c>
      <c r="B142" s="206" t="s">
        <v>4623</v>
      </c>
      <c r="C142" s="206" t="s">
        <v>4624</v>
      </c>
      <c r="D142" s="206" t="s">
        <v>4629</v>
      </c>
      <c r="E142" s="206" t="s">
        <v>4630</v>
      </c>
      <c r="F142" s="215">
        <v>92.316999999999993</v>
      </c>
      <c r="G142" s="312" t="s">
        <v>5294</v>
      </c>
    </row>
    <row r="143" spans="1:7" ht="15.75" x14ac:dyDescent="0.25">
      <c r="A143" s="206" t="s">
        <v>4891</v>
      </c>
      <c r="B143" s="206" t="s">
        <v>4623</v>
      </c>
      <c r="C143" s="206" t="s">
        <v>4624</v>
      </c>
      <c r="D143" s="206" t="s">
        <v>4631</v>
      </c>
      <c r="E143" s="206" t="s">
        <v>4606</v>
      </c>
      <c r="F143" s="215">
        <v>2702.558</v>
      </c>
      <c r="G143" s="312" t="s">
        <v>5294</v>
      </c>
    </row>
    <row r="144" spans="1:7" ht="15.75" x14ac:dyDescent="0.25">
      <c r="A144" s="206" t="s">
        <v>4891</v>
      </c>
      <c r="B144" s="206" t="s">
        <v>4623</v>
      </c>
      <c r="C144" s="206" t="s">
        <v>4624</v>
      </c>
      <c r="D144" s="206" t="s">
        <v>4632</v>
      </c>
      <c r="E144" s="206" t="s">
        <v>4633</v>
      </c>
      <c r="F144" s="215">
        <v>191.21199999999999</v>
      </c>
      <c r="G144" s="312" t="s">
        <v>5294</v>
      </c>
    </row>
    <row r="145" spans="1:7" ht="15.75" x14ac:dyDescent="0.25">
      <c r="A145" s="206" t="s">
        <v>4891</v>
      </c>
      <c r="B145" s="206" t="s">
        <v>4623</v>
      </c>
      <c r="C145" s="206" t="s">
        <v>4624</v>
      </c>
      <c r="D145" s="206" t="s">
        <v>4634</v>
      </c>
      <c r="E145" s="206" t="s">
        <v>4635</v>
      </c>
      <c r="F145" s="215">
        <v>228.631</v>
      </c>
      <c r="G145" s="312" t="s">
        <v>5294</v>
      </c>
    </row>
    <row r="146" spans="1:7" ht="15.75" x14ac:dyDescent="0.25">
      <c r="A146" s="206" t="s">
        <v>4891</v>
      </c>
      <c r="B146" s="206" t="s">
        <v>4623</v>
      </c>
      <c r="C146" s="206" t="s">
        <v>4624</v>
      </c>
      <c r="D146" s="206" t="s">
        <v>4636</v>
      </c>
      <c r="E146" s="206" t="s">
        <v>4637</v>
      </c>
      <c r="F146" s="215">
        <v>655.30799999999999</v>
      </c>
      <c r="G146" s="312" t="s">
        <v>5294</v>
      </c>
    </row>
    <row r="147" spans="1:7" ht="15.75" x14ac:dyDescent="0.25">
      <c r="A147" s="206" t="s">
        <v>4891</v>
      </c>
      <c r="B147" s="206" t="s">
        <v>4623</v>
      </c>
      <c r="C147" s="206" t="s">
        <v>4624</v>
      </c>
      <c r="D147" s="206" t="s">
        <v>4644</v>
      </c>
      <c r="E147" s="206" t="s">
        <v>4645</v>
      </c>
      <c r="F147" s="215">
        <v>58.3</v>
      </c>
      <c r="G147" s="312" t="s">
        <v>5294</v>
      </c>
    </row>
    <row r="148" spans="1:7" ht="15.75" x14ac:dyDescent="0.25">
      <c r="A148" s="206" t="s">
        <v>4891</v>
      </c>
      <c r="B148" s="206" t="s">
        <v>4623</v>
      </c>
      <c r="C148" s="206" t="s">
        <v>4624</v>
      </c>
      <c r="D148" s="206" t="s">
        <v>4646</v>
      </c>
      <c r="E148" s="206" t="s">
        <v>4647</v>
      </c>
      <c r="F148" s="215">
        <v>3767.6950000000002</v>
      </c>
      <c r="G148" s="312" t="s">
        <v>5294</v>
      </c>
    </row>
    <row r="149" spans="1:7" ht="15.75" x14ac:dyDescent="0.25">
      <c r="A149" s="206" t="s">
        <v>4891</v>
      </c>
      <c r="B149" s="206" t="s">
        <v>4623</v>
      </c>
      <c r="C149" s="206" t="s">
        <v>4624</v>
      </c>
      <c r="D149" s="206" t="s">
        <v>4648</v>
      </c>
      <c r="E149" s="206" t="s">
        <v>4649</v>
      </c>
      <c r="F149" s="215">
        <v>7753.9629999999997</v>
      </c>
      <c r="G149" s="312" t="s">
        <v>5294</v>
      </c>
    </row>
    <row r="150" spans="1:7" ht="15.75" x14ac:dyDescent="0.25">
      <c r="A150" s="206" t="s">
        <v>4891</v>
      </c>
      <c r="B150" s="206" t="s">
        <v>4623</v>
      </c>
      <c r="C150" s="206" t="s">
        <v>4624</v>
      </c>
      <c r="D150" s="206" t="s">
        <v>4650</v>
      </c>
      <c r="E150" s="206" t="s">
        <v>4651</v>
      </c>
      <c r="F150" s="215">
        <v>4786.6369999999997</v>
      </c>
      <c r="G150" s="312" t="s">
        <v>5294</v>
      </c>
    </row>
    <row r="151" spans="1:7" ht="15.75" x14ac:dyDescent="0.25">
      <c r="A151" s="206" t="s">
        <v>4891</v>
      </c>
      <c r="B151" s="206" t="s">
        <v>4623</v>
      </c>
      <c r="C151" s="206" t="s">
        <v>4624</v>
      </c>
      <c r="D151" s="206" t="s">
        <v>4652</v>
      </c>
      <c r="E151" s="206" t="s">
        <v>4653</v>
      </c>
      <c r="F151" s="215">
        <v>5068.0619999999999</v>
      </c>
      <c r="G151" s="312" t="s">
        <v>5294</v>
      </c>
    </row>
    <row r="152" spans="1:7" ht="15.75" x14ac:dyDescent="0.25">
      <c r="A152" s="206" t="s">
        <v>4891</v>
      </c>
      <c r="B152" s="206" t="s">
        <v>4623</v>
      </c>
      <c r="C152" s="206" t="s">
        <v>4624</v>
      </c>
      <c r="D152" s="206" t="s">
        <v>4654</v>
      </c>
      <c r="E152" s="206" t="s">
        <v>4655</v>
      </c>
      <c r="F152" s="215">
        <v>5.702</v>
      </c>
      <c r="G152" s="312" t="s">
        <v>5294</v>
      </c>
    </row>
    <row r="153" spans="1:7" ht="15.75" x14ac:dyDescent="0.25">
      <c r="A153" s="206" t="s">
        <v>4891</v>
      </c>
      <c r="B153" s="206" t="s">
        <v>4623</v>
      </c>
      <c r="C153" s="206" t="s">
        <v>4624</v>
      </c>
      <c r="D153" s="206" t="s">
        <v>4656</v>
      </c>
      <c r="E153" s="206" t="s">
        <v>4657</v>
      </c>
      <c r="F153" s="215">
        <v>3710.634</v>
      </c>
      <c r="G153" s="312" t="s">
        <v>5294</v>
      </c>
    </row>
    <row r="154" spans="1:7" ht="15.75" x14ac:dyDescent="0.25">
      <c r="A154" s="206" t="s">
        <v>4891</v>
      </c>
      <c r="B154" s="206" t="s">
        <v>4623</v>
      </c>
      <c r="C154" s="206" t="s">
        <v>4624</v>
      </c>
      <c r="D154" s="206" t="s">
        <v>4658</v>
      </c>
      <c r="E154" s="206" t="s">
        <v>4659</v>
      </c>
      <c r="F154" s="215">
        <v>4287.2700000000004</v>
      </c>
      <c r="G154" s="312" t="s">
        <v>5294</v>
      </c>
    </row>
    <row r="155" spans="1:7" ht="15.75" x14ac:dyDescent="0.25">
      <c r="A155" s="206" t="s">
        <v>4891</v>
      </c>
      <c r="B155" s="206" t="s">
        <v>4623</v>
      </c>
      <c r="C155" s="206" t="s">
        <v>4624</v>
      </c>
      <c r="D155" s="206" t="s">
        <v>4660</v>
      </c>
      <c r="E155" s="206" t="s">
        <v>4661</v>
      </c>
      <c r="F155" s="215">
        <v>2580.46</v>
      </c>
      <c r="G155" s="312" t="s">
        <v>5294</v>
      </c>
    </row>
    <row r="156" spans="1:7" ht="15.75" x14ac:dyDescent="0.25">
      <c r="A156" s="206" t="s">
        <v>4891</v>
      </c>
      <c r="B156" s="206" t="s">
        <v>4623</v>
      </c>
      <c r="C156" s="206" t="s">
        <v>4624</v>
      </c>
      <c r="D156" s="206" t="s">
        <v>4662</v>
      </c>
      <c r="E156" s="206" t="s">
        <v>4663</v>
      </c>
      <c r="F156" s="215">
        <v>466.22</v>
      </c>
      <c r="G156" s="312" t="s">
        <v>5294</v>
      </c>
    </row>
    <row r="157" spans="1:7" ht="15.75" x14ac:dyDescent="0.25">
      <c r="A157" s="206" t="s">
        <v>4891</v>
      </c>
      <c r="B157" s="206" t="s">
        <v>4623</v>
      </c>
      <c r="C157" s="206" t="s">
        <v>4624</v>
      </c>
      <c r="D157" s="206" t="s">
        <v>4898</v>
      </c>
      <c r="E157" s="206" t="s">
        <v>4899</v>
      </c>
      <c r="F157" s="215">
        <v>93.244</v>
      </c>
      <c r="G157" s="312" t="s">
        <v>5294</v>
      </c>
    </row>
    <row r="158" spans="1:7" ht="15.75" x14ac:dyDescent="0.25">
      <c r="A158" s="206" t="s">
        <v>4891</v>
      </c>
      <c r="B158" s="206" t="s">
        <v>4623</v>
      </c>
      <c r="C158" s="206" t="s">
        <v>4624</v>
      </c>
      <c r="D158" s="206" t="s">
        <v>4664</v>
      </c>
      <c r="E158" s="206" t="s">
        <v>4665</v>
      </c>
      <c r="F158" s="215">
        <v>1717.5830000000001</v>
      </c>
      <c r="G158" s="312" t="s">
        <v>5294</v>
      </c>
    </row>
    <row r="159" spans="1:7" ht="15.75" x14ac:dyDescent="0.25">
      <c r="A159" s="206" t="s">
        <v>4891</v>
      </c>
      <c r="B159" s="206" t="s">
        <v>4623</v>
      </c>
      <c r="C159" s="206" t="s">
        <v>4624</v>
      </c>
      <c r="D159" s="206" t="s">
        <v>4900</v>
      </c>
      <c r="E159" s="206" t="s">
        <v>4622</v>
      </c>
      <c r="F159" s="215">
        <v>40.799999999999997</v>
      </c>
      <c r="G159" s="312" t="s">
        <v>5294</v>
      </c>
    </row>
    <row r="160" spans="1:7" ht="15.75" x14ac:dyDescent="0.25">
      <c r="A160" s="206" t="s">
        <v>4891</v>
      </c>
      <c r="B160" s="206" t="s">
        <v>4623</v>
      </c>
      <c r="C160" s="206" t="s">
        <v>4624</v>
      </c>
      <c r="D160" s="206" t="s">
        <v>4666</v>
      </c>
      <c r="E160" s="206" t="s">
        <v>4667</v>
      </c>
      <c r="F160" s="215">
        <v>355.322</v>
      </c>
      <c r="G160" s="312" t="s">
        <v>5294</v>
      </c>
    </row>
    <row r="161" spans="1:7" ht="15.75" x14ac:dyDescent="0.25">
      <c r="A161" s="206" t="s">
        <v>4891</v>
      </c>
      <c r="B161" s="206" t="s">
        <v>4623</v>
      </c>
      <c r="C161" s="206" t="s">
        <v>4624</v>
      </c>
      <c r="D161" s="206" t="s">
        <v>4668</v>
      </c>
      <c r="E161" s="206" t="s">
        <v>4669</v>
      </c>
      <c r="F161" s="215">
        <v>533.61800000000005</v>
      </c>
      <c r="G161" s="312" t="s">
        <v>5294</v>
      </c>
    </row>
    <row r="162" spans="1:7" ht="15.75" x14ac:dyDescent="0.25">
      <c r="A162" s="206" t="s">
        <v>4891</v>
      </c>
      <c r="B162" s="206" t="s">
        <v>4623</v>
      </c>
      <c r="C162" s="206" t="s">
        <v>4624</v>
      </c>
      <c r="D162" s="206" t="s">
        <v>4670</v>
      </c>
      <c r="E162" s="206" t="s">
        <v>4671</v>
      </c>
      <c r="F162" s="215">
        <v>218.68799999999999</v>
      </c>
      <c r="G162" s="312" t="s">
        <v>5294</v>
      </c>
    </row>
    <row r="163" spans="1:7" ht="15.75" x14ac:dyDescent="0.25">
      <c r="A163" s="206" t="s">
        <v>4891</v>
      </c>
      <c r="B163" s="206" t="s">
        <v>4623</v>
      </c>
      <c r="C163" s="206" t="s">
        <v>4624</v>
      </c>
      <c r="D163" s="206" t="s">
        <v>4672</v>
      </c>
      <c r="E163" s="206" t="s">
        <v>4673</v>
      </c>
      <c r="F163" s="215">
        <v>5054.7460000000001</v>
      </c>
      <c r="G163" s="312" t="s">
        <v>5294</v>
      </c>
    </row>
    <row r="164" spans="1:7" ht="15.75" x14ac:dyDescent="0.25">
      <c r="A164" s="206" t="s">
        <v>4891</v>
      </c>
      <c r="B164" s="206" t="s">
        <v>4623</v>
      </c>
      <c r="C164" s="206" t="s">
        <v>4624</v>
      </c>
      <c r="D164" s="206" t="s">
        <v>4901</v>
      </c>
      <c r="E164" s="206" t="s">
        <v>4902</v>
      </c>
      <c r="F164" s="215">
        <v>66.647000000000006</v>
      </c>
      <c r="G164" s="312" t="s">
        <v>5294</v>
      </c>
    </row>
    <row r="165" spans="1:7" ht="15.75" x14ac:dyDescent="0.25">
      <c r="A165" s="206" t="s">
        <v>4891</v>
      </c>
      <c r="B165" s="206" t="s">
        <v>4623</v>
      </c>
      <c r="C165" s="206" t="s">
        <v>4624</v>
      </c>
      <c r="D165" s="206" t="s">
        <v>4674</v>
      </c>
      <c r="E165" s="206" t="s">
        <v>4675</v>
      </c>
      <c r="F165" s="215">
        <v>1707.54</v>
      </c>
      <c r="G165" s="312" t="s">
        <v>5294</v>
      </c>
    </row>
    <row r="166" spans="1:7" ht="15.75" x14ac:dyDescent="0.25">
      <c r="A166" s="206" t="s">
        <v>4891</v>
      </c>
      <c r="B166" s="206" t="s">
        <v>4676</v>
      </c>
      <c r="C166" s="206" t="s">
        <v>4677</v>
      </c>
      <c r="D166" s="206" t="s">
        <v>4678</v>
      </c>
      <c r="E166" s="206" t="s">
        <v>4679</v>
      </c>
      <c r="F166" s="215">
        <v>3357.6559999999999</v>
      </c>
      <c r="G166" s="312" t="s">
        <v>5294</v>
      </c>
    </row>
    <row r="167" spans="1:7" ht="15.75" x14ac:dyDescent="0.25">
      <c r="A167" s="206" t="s">
        <v>4891</v>
      </c>
      <c r="B167" s="206" t="s">
        <v>4680</v>
      </c>
      <c r="C167" s="206" t="s">
        <v>4681</v>
      </c>
      <c r="D167" s="206" t="s">
        <v>4682</v>
      </c>
      <c r="E167" s="206" t="s">
        <v>4683</v>
      </c>
      <c r="F167" s="215">
        <v>-5205.0889999999999</v>
      </c>
      <c r="G167" s="312" t="s">
        <v>5294</v>
      </c>
    </row>
    <row r="168" spans="1:7" ht="15.75" x14ac:dyDescent="0.25">
      <c r="A168" s="206" t="s">
        <v>4891</v>
      </c>
      <c r="B168" s="206" t="s">
        <v>4684</v>
      </c>
      <c r="C168" s="206" t="s">
        <v>4685</v>
      </c>
      <c r="D168" s="206" t="s">
        <v>4903</v>
      </c>
      <c r="E168" s="206" t="s">
        <v>4904</v>
      </c>
      <c r="F168" s="215">
        <v>128.36199999999999</v>
      </c>
      <c r="G168" s="312" t="s">
        <v>5294</v>
      </c>
    </row>
    <row r="169" spans="1:7" ht="15.75" x14ac:dyDescent="0.25">
      <c r="A169" s="206" t="s">
        <v>4891</v>
      </c>
      <c r="B169" s="206" t="s">
        <v>4684</v>
      </c>
      <c r="C169" s="206" t="s">
        <v>4685</v>
      </c>
      <c r="D169" s="206" t="s">
        <v>4686</v>
      </c>
      <c r="E169" s="206" t="s">
        <v>4687</v>
      </c>
      <c r="F169" s="215">
        <v>572.13099999999997</v>
      </c>
      <c r="G169" s="312" t="s">
        <v>5294</v>
      </c>
    </row>
    <row r="170" spans="1:7" ht="15.75" x14ac:dyDescent="0.25">
      <c r="A170" s="206" t="s">
        <v>4891</v>
      </c>
      <c r="B170" s="206" t="s">
        <v>4684</v>
      </c>
      <c r="C170" s="206" t="s">
        <v>4685</v>
      </c>
      <c r="D170" s="206" t="s">
        <v>4688</v>
      </c>
      <c r="E170" s="206" t="s">
        <v>4689</v>
      </c>
      <c r="F170" s="215">
        <v>475.84800000000001</v>
      </c>
      <c r="G170" s="312" t="s">
        <v>5294</v>
      </c>
    </row>
    <row r="171" spans="1:7" ht="15.75" x14ac:dyDescent="0.25">
      <c r="A171" s="206" t="s">
        <v>4891</v>
      </c>
      <c r="B171" s="206" t="s">
        <v>4684</v>
      </c>
      <c r="C171" s="206" t="s">
        <v>4685</v>
      </c>
      <c r="D171" s="206" t="s">
        <v>4905</v>
      </c>
      <c r="E171" s="206" t="s">
        <v>4906</v>
      </c>
      <c r="F171" s="215">
        <v>510.584</v>
      </c>
      <c r="G171" s="312" t="s">
        <v>5294</v>
      </c>
    </row>
    <row r="172" spans="1:7" ht="15.75" x14ac:dyDescent="0.25">
      <c r="A172" s="206" t="s">
        <v>4891</v>
      </c>
      <c r="B172" s="206" t="s">
        <v>4684</v>
      </c>
      <c r="C172" s="206" t="s">
        <v>4685</v>
      </c>
      <c r="D172" s="206" t="s">
        <v>4690</v>
      </c>
      <c r="E172" s="206" t="s">
        <v>4691</v>
      </c>
      <c r="F172" s="215">
        <v>4509.4799999999996</v>
      </c>
      <c r="G172" s="312" t="s">
        <v>5294</v>
      </c>
    </row>
    <row r="173" spans="1:7" ht="15.75" x14ac:dyDescent="0.25">
      <c r="A173" s="206" t="s">
        <v>4891</v>
      </c>
      <c r="B173" s="206" t="s">
        <v>4684</v>
      </c>
      <c r="C173" s="206" t="s">
        <v>4685</v>
      </c>
      <c r="D173" s="206" t="s">
        <v>4907</v>
      </c>
      <c r="E173" s="206" t="s">
        <v>4908</v>
      </c>
      <c r="F173" s="215">
        <v>84.665999999999997</v>
      </c>
      <c r="G173" s="312" t="s">
        <v>5294</v>
      </c>
    </row>
    <row r="174" spans="1:7" ht="15.75" x14ac:dyDescent="0.25">
      <c r="A174" s="206" t="s">
        <v>4891</v>
      </c>
      <c r="B174" s="206" t="s">
        <v>4684</v>
      </c>
      <c r="C174" s="206" t="s">
        <v>4685</v>
      </c>
      <c r="D174" s="206" t="s">
        <v>4692</v>
      </c>
      <c r="E174" s="206" t="s">
        <v>4693</v>
      </c>
      <c r="F174" s="215">
        <v>830.99</v>
      </c>
      <c r="G174" s="312" t="s">
        <v>5294</v>
      </c>
    </row>
    <row r="175" spans="1:7" ht="15.75" x14ac:dyDescent="0.25">
      <c r="A175" s="206" t="s">
        <v>4891</v>
      </c>
      <c r="B175" s="206" t="s">
        <v>4684</v>
      </c>
      <c r="C175" s="206" t="s">
        <v>4685</v>
      </c>
      <c r="D175" s="206" t="s">
        <v>4909</v>
      </c>
      <c r="E175" s="206" t="s">
        <v>4910</v>
      </c>
      <c r="F175" s="215">
        <v>3284.9430000000002</v>
      </c>
      <c r="G175" s="312" t="s">
        <v>5294</v>
      </c>
    </row>
    <row r="176" spans="1:7" ht="15.75" x14ac:dyDescent="0.25">
      <c r="A176" s="206" t="s">
        <v>4891</v>
      </c>
      <c r="B176" s="206" t="s">
        <v>4684</v>
      </c>
      <c r="C176" s="206" t="s">
        <v>4685</v>
      </c>
      <c r="D176" s="206" t="s">
        <v>4694</v>
      </c>
      <c r="E176" s="206" t="s">
        <v>4695</v>
      </c>
      <c r="F176" s="215">
        <v>684.81299999999999</v>
      </c>
      <c r="G176" s="312" t="s">
        <v>5294</v>
      </c>
    </row>
    <row r="177" spans="1:7" ht="15.75" x14ac:dyDescent="0.25">
      <c r="A177" s="206" t="s">
        <v>4891</v>
      </c>
      <c r="B177" s="206" t="s">
        <v>4684</v>
      </c>
      <c r="C177" s="206" t="s">
        <v>4685</v>
      </c>
      <c r="D177" s="206" t="s">
        <v>4698</v>
      </c>
      <c r="E177" s="206" t="s">
        <v>4699</v>
      </c>
      <c r="F177" s="215">
        <v>163.965</v>
      </c>
      <c r="G177" s="312" t="s">
        <v>5294</v>
      </c>
    </row>
    <row r="178" spans="1:7" ht="15.75" x14ac:dyDescent="0.25">
      <c r="A178" s="206" t="s">
        <v>4891</v>
      </c>
      <c r="B178" s="206" t="s">
        <v>4684</v>
      </c>
      <c r="C178" s="206" t="s">
        <v>4685</v>
      </c>
      <c r="D178" s="206" t="s">
        <v>4702</v>
      </c>
      <c r="E178" s="206" t="s">
        <v>4703</v>
      </c>
      <c r="F178" s="215">
        <v>2067.9029999999998</v>
      </c>
      <c r="G178" s="312" t="s">
        <v>5294</v>
      </c>
    </row>
    <row r="179" spans="1:7" ht="15.75" x14ac:dyDescent="0.25">
      <c r="A179" s="206" t="s">
        <v>4891</v>
      </c>
      <c r="B179" s="206" t="s">
        <v>4684</v>
      </c>
      <c r="C179" s="206" t="s">
        <v>4685</v>
      </c>
      <c r="D179" s="206" t="s">
        <v>4704</v>
      </c>
      <c r="E179" s="206" t="s">
        <v>4705</v>
      </c>
      <c r="F179" s="215">
        <v>4411.5389999999998</v>
      </c>
      <c r="G179" s="312" t="s">
        <v>5294</v>
      </c>
    </row>
    <row r="180" spans="1:7" ht="15.75" x14ac:dyDescent="0.25">
      <c r="A180" s="206" t="s">
        <v>4891</v>
      </c>
      <c r="B180" s="206" t="s">
        <v>4684</v>
      </c>
      <c r="C180" s="206" t="s">
        <v>4685</v>
      </c>
      <c r="D180" s="206" t="s">
        <v>4911</v>
      </c>
      <c r="E180" s="206" t="s">
        <v>4912</v>
      </c>
      <c r="F180" s="215">
        <v>9923.2060000000001</v>
      </c>
      <c r="G180" s="312" t="s">
        <v>5294</v>
      </c>
    </row>
    <row r="181" spans="1:7" ht="15.75" x14ac:dyDescent="0.25">
      <c r="A181" s="206" t="s">
        <v>4891</v>
      </c>
      <c r="B181" s="206" t="s">
        <v>4684</v>
      </c>
      <c r="C181" s="206" t="s">
        <v>4685</v>
      </c>
      <c r="D181" s="206" t="s">
        <v>4706</v>
      </c>
      <c r="E181" s="206" t="s">
        <v>4707</v>
      </c>
      <c r="F181" s="215">
        <v>1696.452</v>
      </c>
      <c r="G181" s="312" t="s">
        <v>5294</v>
      </c>
    </row>
    <row r="182" spans="1:7" ht="15.75" x14ac:dyDescent="0.25">
      <c r="A182" s="206" t="s">
        <v>4891</v>
      </c>
      <c r="B182" s="206" t="s">
        <v>4684</v>
      </c>
      <c r="C182" s="206" t="s">
        <v>4685</v>
      </c>
      <c r="D182" s="206" t="s">
        <v>4913</v>
      </c>
      <c r="E182" s="206" t="s">
        <v>4914</v>
      </c>
      <c r="F182" s="215">
        <v>11204.509</v>
      </c>
      <c r="G182" s="312" t="s">
        <v>5294</v>
      </c>
    </row>
    <row r="183" spans="1:7" ht="15.75" x14ac:dyDescent="0.25">
      <c r="A183" s="206" t="s">
        <v>4891</v>
      </c>
      <c r="B183" s="206" t="s">
        <v>4714</v>
      </c>
      <c r="C183" s="206" t="s">
        <v>4715</v>
      </c>
      <c r="D183" s="206" t="s">
        <v>4716</v>
      </c>
      <c r="E183" s="206" t="s">
        <v>4717</v>
      </c>
      <c r="F183" s="215">
        <v>1320.1130000000001</v>
      </c>
      <c r="G183" s="312" t="s">
        <v>5294</v>
      </c>
    </row>
    <row r="184" spans="1:7" ht="15.75" x14ac:dyDescent="0.25">
      <c r="A184" s="206" t="s">
        <v>4891</v>
      </c>
      <c r="B184" s="206" t="s">
        <v>4714</v>
      </c>
      <c r="C184" s="206" t="s">
        <v>4715</v>
      </c>
      <c r="D184" s="206" t="s">
        <v>4718</v>
      </c>
      <c r="E184" s="206" t="s">
        <v>2741</v>
      </c>
      <c r="F184" s="215">
        <v>8484.2639999999992</v>
      </c>
      <c r="G184" s="312" t="s">
        <v>5294</v>
      </c>
    </row>
    <row r="185" spans="1:7" ht="15.75" x14ac:dyDescent="0.25">
      <c r="A185" s="206" t="s">
        <v>4891</v>
      </c>
      <c r="B185" s="206" t="s">
        <v>4714</v>
      </c>
      <c r="C185" s="206" t="s">
        <v>4715</v>
      </c>
      <c r="D185" s="206" t="s">
        <v>4719</v>
      </c>
      <c r="E185" s="206" t="s">
        <v>2742</v>
      </c>
      <c r="F185" s="215">
        <v>6775.6840000000002</v>
      </c>
      <c r="G185" s="312" t="s">
        <v>5294</v>
      </c>
    </row>
    <row r="186" spans="1:7" ht="15.75" x14ac:dyDescent="0.25">
      <c r="A186" s="206" t="s">
        <v>4891</v>
      </c>
      <c r="B186" s="206" t="s">
        <v>4714</v>
      </c>
      <c r="C186" s="206" t="s">
        <v>4715</v>
      </c>
      <c r="D186" s="206" t="s">
        <v>4720</v>
      </c>
      <c r="E186" s="206" t="s">
        <v>4721</v>
      </c>
      <c r="F186" s="215">
        <v>2778.8939999999998</v>
      </c>
      <c r="G186" s="312" t="s">
        <v>5294</v>
      </c>
    </row>
    <row r="187" spans="1:7" ht="15.75" x14ac:dyDescent="0.25">
      <c r="A187" s="206" t="s">
        <v>4891</v>
      </c>
      <c r="B187" s="206" t="s">
        <v>4722</v>
      </c>
      <c r="C187" s="206" t="s">
        <v>4723</v>
      </c>
      <c r="D187" s="206" t="s">
        <v>4915</v>
      </c>
      <c r="E187" s="206" t="s">
        <v>4916</v>
      </c>
      <c r="F187" s="215">
        <v>60</v>
      </c>
      <c r="G187" s="312" t="s">
        <v>5294</v>
      </c>
    </row>
    <row r="188" spans="1:7" ht="15.75" x14ac:dyDescent="0.25">
      <c r="A188" s="206" t="s">
        <v>4891</v>
      </c>
      <c r="B188" s="206" t="s">
        <v>4722</v>
      </c>
      <c r="C188" s="206" t="s">
        <v>4723</v>
      </c>
      <c r="D188" s="206" t="s">
        <v>4726</v>
      </c>
      <c r="E188" s="206" t="s">
        <v>4727</v>
      </c>
      <c r="F188" s="215">
        <v>837.21400000000006</v>
      </c>
      <c r="G188" s="312" t="s">
        <v>5294</v>
      </c>
    </row>
    <row r="189" spans="1:7" ht="15.75" x14ac:dyDescent="0.25">
      <c r="A189" s="206" t="s">
        <v>4891</v>
      </c>
      <c r="B189" s="206" t="s">
        <v>4722</v>
      </c>
      <c r="C189" s="206" t="s">
        <v>4723</v>
      </c>
      <c r="D189" s="206" t="s">
        <v>4728</v>
      </c>
      <c r="E189" s="206" t="s">
        <v>4729</v>
      </c>
      <c r="F189" s="215">
        <v>101.5</v>
      </c>
      <c r="G189" s="312" t="s">
        <v>5294</v>
      </c>
    </row>
    <row r="190" spans="1:7" ht="15.75" x14ac:dyDescent="0.25">
      <c r="A190" s="206" t="s">
        <v>4891</v>
      </c>
      <c r="B190" s="206" t="s">
        <v>4722</v>
      </c>
      <c r="C190" s="206" t="s">
        <v>4723</v>
      </c>
      <c r="D190" s="206" t="s">
        <v>4917</v>
      </c>
      <c r="E190" s="206" t="s">
        <v>4918</v>
      </c>
      <c r="F190" s="215">
        <v>797.45</v>
      </c>
      <c r="G190" s="312" t="s">
        <v>5294</v>
      </c>
    </row>
    <row r="191" spans="1:7" ht="15.75" x14ac:dyDescent="0.25">
      <c r="A191" s="206" t="s">
        <v>4891</v>
      </c>
      <c r="B191" s="206" t="s">
        <v>4722</v>
      </c>
      <c r="C191" s="206" t="s">
        <v>4723</v>
      </c>
      <c r="D191" s="206" t="s">
        <v>4730</v>
      </c>
      <c r="E191" s="206" t="s">
        <v>4731</v>
      </c>
      <c r="F191" s="215">
        <v>653.33299999999997</v>
      </c>
      <c r="G191" s="312" t="s">
        <v>5294</v>
      </c>
    </row>
    <row r="192" spans="1:7" ht="15.75" x14ac:dyDescent="0.25">
      <c r="A192" s="206" t="s">
        <v>4891</v>
      </c>
      <c r="B192" s="206" t="s">
        <v>4722</v>
      </c>
      <c r="C192" s="206" t="s">
        <v>4723</v>
      </c>
      <c r="D192" s="206" t="s">
        <v>4732</v>
      </c>
      <c r="E192" s="206" t="s">
        <v>4733</v>
      </c>
      <c r="F192" s="215">
        <v>3077.4450000000002</v>
      </c>
      <c r="G192" s="312" t="s">
        <v>5294</v>
      </c>
    </row>
    <row r="193" spans="1:7" ht="15.75" x14ac:dyDescent="0.25">
      <c r="A193" s="206" t="s">
        <v>4891</v>
      </c>
      <c r="B193" s="206" t="s">
        <v>4722</v>
      </c>
      <c r="C193" s="206" t="s">
        <v>4723</v>
      </c>
      <c r="D193" s="206" t="s">
        <v>4734</v>
      </c>
      <c r="E193" s="206" t="s">
        <v>4735</v>
      </c>
      <c r="F193" s="215">
        <v>2652.6390000000001</v>
      </c>
      <c r="G193" s="312" t="s">
        <v>5294</v>
      </c>
    </row>
    <row r="194" spans="1:7" ht="15.75" x14ac:dyDescent="0.25">
      <c r="A194" s="206" t="s">
        <v>4891</v>
      </c>
      <c r="B194" s="206" t="s">
        <v>4722</v>
      </c>
      <c r="C194" s="206" t="s">
        <v>4723</v>
      </c>
      <c r="D194" s="206" t="s">
        <v>4736</v>
      </c>
      <c r="E194" s="206" t="s">
        <v>4737</v>
      </c>
      <c r="F194" s="215">
        <v>1516.2829999999999</v>
      </c>
      <c r="G194" s="312" t="s">
        <v>5294</v>
      </c>
    </row>
    <row r="195" spans="1:7" ht="15.75" x14ac:dyDescent="0.25">
      <c r="A195" s="206" t="s">
        <v>4891</v>
      </c>
      <c r="B195" s="206" t="s">
        <v>4722</v>
      </c>
      <c r="C195" s="206" t="s">
        <v>4723</v>
      </c>
      <c r="D195" s="206" t="s">
        <v>4738</v>
      </c>
      <c r="E195" s="206" t="s">
        <v>4739</v>
      </c>
      <c r="F195" s="215">
        <v>2022.6669999999999</v>
      </c>
      <c r="G195" s="312" t="s">
        <v>5294</v>
      </c>
    </row>
    <row r="196" spans="1:7" ht="15.75" x14ac:dyDescent="0.25">
      <c r="A196" s="206" t="s">
        <v>4891</v>
      </c>
      <c r="B196" s="206" t="s">
        <v>4722</v>
      </c>
      <c r="C196" s="206" t="s">
        <v>4723</v>
      </c>
      <c r="D196" s="206" t="s">
        <v>4740</v>
      </c>
      <c r="E196" s="206" t="s">
        <v>4741</v>
      </c>
      <c r="F196" s="215">
        <v>270.25200000000001</v>
      </c>
      <c r="G196" s="312" t="s">
        <v>5294</v>
      </c>
    </row>
    <row r="197" spans="1:7" ht="15.75" x14ac:dyDescent="0.25">
      <c r="A197" s="206" t="s">
        <v>4891</v>
      </c>
      <c r="B197" s="206" t="s">
        <v>4722</v>
      </c>
      <c r="C197" s="206" t="s">
        <v>4723</v>
      </c>
      <c r="D197" s="206" t="s">
        <v>4919</v>
      </c>
      <c r="E197" s="206" t="s">
        <v>4920</v>
      </c>
      <c r="F197" s="215">
        <v>80.531000000000006</v>
      </c>
      <c r="G197" s="312" t="s">
        <v>5294</v>
      </c>
    </row>
    <row r="198" spans="1:7" ht="15.75" x14ac:dyDescent="0.25">
      <c r="A198" s="206" t="s">
        <v>4891</v>
      </c>
      <c r="B198" s="206" t="s">
        <v>4722</v>
      </c>
      <c r="C198" s="206" t="s">
        <v>4723</v>
      </c>
      <c r="D198" s="206" t="s">
        <v>4742</v>
      </c>
      <c r="E198" s="206" t="s">
        <v>4743</v>
      </c>
      <c r="F198" s="215">
        <v>15.981</v>
      </c>
      <c r="G198" s="312" t="s">
        <v>5294</v>
      </c>
    </row>
    <row r="199" spans="1:7" ht="15.75" x14ac:dyDescent="0.25">
      <c r="A199" s="206" t="s">
        <v>4891</v>
      </c>
      <c r="B199" s="206" t="s">
        <v>4722</v>
      </c>
      <c r="C199" s="206" t="s">
        <v>4723</v>
      </c>
      <c r="D199" s="206" t="s">
        <v>4921</v>
      </c>
      <c r="E199" s="206" t="s">
        <v>4922</v>
      </c>
      <c r="F199" s="215">
        <v>8.6219999999999999</v>
      </c>
      <c r="G199" s="312" t="s">
        <v>5294</v>
      </c>
    </row>
    <row r="200" spans="1:7" ht="15.75" x14ac:dyDescent="0.25">
      <c r="A200" s="206" t="s">
        <v>4891</v>
      </c>
      <c r="B200" s="206" t="s">
        <v>4722</v>
      </c>
      <c r="C200" s="206" t="s">
        <v>4723</v>
      </c>
      <c r="D200" s="206" t="s">
        <v>4923</v>
      </c>
      <c r="E200" s="206" t="s">
        <v>4924</v>
      </c>
      <c r="F200" s="215">
        <v>26.925999999999998</v>
      </c>
      <c r="G200" s="312" t="s">
        <v>5294</v>
      </c>
    </row>
    <row r="201" spans="1:7" ht="15.75" x14ac:dyDescent="0.25">
      <c r="A201" s="206" t="s">
        <v>4891</v>
      </c>
      <c r="B201" s="206" t="s">
        <v>4722</v>
      </c>
      <c r="C201" s="206" t="s">
        <v>4723</v>
      </c>
      <c r="D201" s="206" t="s">
        <v>4744</v>
      </c>
      <c r="E201" s="206" t="s">
        <v>4745</v>
      </c>
      <c r="F201" s="215">
        <v>36.200000000000003</v>
      </c>
      <c r="G201" s="312" t="s">
        <v>5294</v>
      </c>
    </row>
    <row r="202" spans="1:7" ht="15.75" x14ac:dyDescent="0.25">
      <c r="A202" s="206" t="s">
        <v>4891</v>
      </c>
      <c r="B202" s="206" t="s">
        <v>4722</v>
      </c>
      <c r="C202" s="206" t="s">
        <v>4723</v>
      </c>
      <c r="D202" s="206" t="s">
        <v>4925</v>
      </c>
      <c r="E202" s="206" t="s">
        <v>4926</v>
      </c>
      <c r="F202" s="215">
        <v>2666.2530000000002</v>
      </c>
      <c r="G202" s="312" t="s">
        <v>5294</v>
      </c>
    </row>
    <row r="203" spans="1:7" ht="15.75" x14ac:dyDescent="0.25">
      <c r="A203" s="206" t="s">
        <v>4891</v>
      </c>
      <c r="B203" s="206" t="s">
        <v>4722</v>
      </c>
      <c r="C203" s="206" t="s">
        <v>4723</v>
      </c>
      <c r="D203" s="206" t="s">
        <v>4746</v>
      </c>
      <c r="E203" s="206" t="s">
        <v>4747</v>
      </c>
      <c r="F203" s="215">
        <v>1232.3710000000001</v>
      </c>
      <c r="G203" s="312" t="s">
        <v>5294</v>
      </c>
    </row>
    <row r="204" spans="1:7" ht="15.75" x14ac:dyDescent="0.25">
      <c r="A204" s="206" t="s">
        <v>4891</v>
      </c>
      <c r="B204" s="206" t="s">
        <v>4722</v>
      </c>
      <c r="C204" s="206" t="s">
        <v>4723</v>
      </c>
      <c r="D204" s="206" t="s">
        <v>4748</v>
      </c>
      <c r="E204" s="206" t="s">
        <v>4749</v>
      </c>
      <c r="F204" s="215">
        <v>1070</v>
      </c>
      <c r="G204" s="312" t="s">
        <v>5294</v>
      </c>
    </row>
    <row r="205" spans="1:7" ht="15.75" x14ac:dyDescent="0.25">
      <c r="A205" s="206" t="s">
        <v>4891</v>
      </c>
      <c r="B205" s="206" t="s">
        <v>4722</v>
      </c>
      <c r="C205" s="206" t="s">
        <v>4723</v>
      </c>
      <c r="D205" s="206" t="s">
        <v>4750</v>
      </c>
      <c r="E205" s="206" t="s">
        <v>4751</v>
      </c>
      <c r="F205" s="215">
        <v>106.09</v>
      </c>
      <c r="G205" s="312" t="s">
        <v>5294</v>
      </c>
    </row>
    <row r="206" spans="1:7" ht="15.75" x14ac:dyDescent="0.25">
      <c r="A206" s="206" t="s">
        <v>4891</v>
      </c>
      <c r="B206" s="206" t="s">
        <v>4722</v>
      </c>
      <c r="C206" s="206" t="s">
        <v>4723</v>
      </c>
      <c r="D206" s="206" t="s">
        <v>4752</v>
      </c>
      <c r="E206" s="206" t="s">
        <v>4753</v>
      </c>
      <c r="F206" s="215">
        <v>4590.6719999999996</v>
      </c>
      <c r="G206" s="312" t="s">
        <v>5294</v>
      </c>
    </row>
    <row r="207" spans="1:7" ht="15.75" x14ac:dyDescent="0.25">
      <c r="A207" s="206" t="s">
        <v>4891</v>
      </c>
      <c r="B207" s="206" t="s">
        <v>4722</v>
      </c>
      <c r="C207" s="206" t="s">
        <v>4723</v>
      </c>
      <c r="D207" s="206" t="s">
        <v>4927</v>
      </c>
      <c r="E207" s="206" t="s">
        <v>4928</v>
      </c>
      <c r="F207" s="215">
        <v>37.880000000000003</v>
      </c>
      <c r="G207" s="312" t="s">
        <v>5294</v>
      </c>
    </row>
    <row r="208" spans="1:7" ht="15.75" x14ac:dyDescent="0.25">
      <c r="A208" s="206" t="s">
        <v>4891</v>
      </c>
      <c r="B208" s="206" t="s">
        <v>4760</v>
      </c>
      <c r="C208" s="206" t="s">
        <v>4761</v>
      </c>
      <c r="D208" s="206" t="s">
        <v>4762</v>
      </c>
      <c r="E208" s="206" t="s">
        <v>4763</v>
      </c>
      <c r="F208" s="215">
        <v>-5806.2259999999997</v>
      </c>
      <c r="G208" s="312" t="s">
        <v>5294</v>
      </c>
    </row>
    <row r="209" spans="1:7" ht="15.75" x14ac:dyDescent="0.25">
      <c r="A209" s="206" t="s">
        <v>4891</v>
      </c>
      <c r="B209" s="206" t="s">
        <v>4764</v>
      </c>
      <c r="C209" s="206" t="s">
        <v>4765</v>
      </c>
      <c r="D209" s="206" t="s">
        <v>4766</v>
      </c>
      <c r="E209" s="206" t="s">
        <v>4767</v>
      </c>
      <c r="F209" s="215">
        <v>484.928</v>
      </c>
      <c r="G209" s="312" t="s">
        <v>5294</v>
      </c>
    </row>
    <row r="210" spans="1:7" ht="15.75" x14ac:dyDescent="0.25">
      <c r="A210" s="206" t="s">
        <v>4891</v>
      </c>
      <c r="B210" s="206" t="s">
        <v>4768</v>
      </c>
      <c r="C210" s="206" t="s">
        <v>4769</v>
      </c>
      <c r="D210" s="206" t="s">
        <v>4770</v>
      </c>
      <c r="E210" s="206" t="s">
        <v>4771</v>
      </c>
      <c r="F210" s="215">
        <v>122264.622</v>
      </c>
      <c r="G210" s="312" t="s">
        <v>5294</v>
      </c>
    </row>
    <row r="211" spans="1:7" ht="15.75" x14ac:dyDescent="0.25">
      <c r="A211" s="206" t="s">
        <v>4891</v>
      </c>
      <c r="B211" s="206" t="s">
        <v>4776</v>
      </c>
      <c r="C211" s="206" t="s">
        <v>4777</v>
      </c>
      <c r="D211" s="206" t="s">
        <v>4929</v>
      </c>
      <c r="E211" s="206" t="s">
        <v>4930</v>
      </c>
      <c r="F211" s="215">
        <v>81.747</v>
      </c>
      <c r="G211" s="312" t="s">
        <v>5294</v>
      </c>
    </row>
    <row r="212" spans="1:7" ht="15.75" x14ac:dyDescent="0.25">
      <c r="A212" s="206" t="s">
        <v>4891</v>
      </c>
      <c r="B212" s="206" t="s">
        <v>4776</v>
      </c>
      <c r="C212" s="206" t="s">
        <v>4777</v>
      </c>
      <c r="D212" s="206" t="s">
        <v>4778</v>
      </c>
      <c r="E212" s="206" t="s">
        <v>4779</v>
      </c>
      <c r="F212" s="215">
        <v>4.9569999999999999</v>
      </c>
      <c r="G212" s="312" t="s">
        <v>5294</v>
      </c>
    </row>
    <row r="213" spans="1:7" ht="15.75" x14ac:dyDescent="0.25">
      <c r="A213" s="206" t="s">
        <v>4891</v>
      </c>
      <c r="B213" s="206" t="s">
        <v>4776</v>
      </c>
      <c r="C213" s="206" t="s">
        <v>4777</v>
      </c>
      <c r="D213" s="206" t="s">
        <v>4780</v>
      </c>
      <c r="E213" s="206" t="s">
        <v>4781</v>
      </c>
      <c r="F213" s="215">
        <v>266.39299999999997</v>
      </c>
      <c r="G213" s="312" t="s">
        <v>5294</v>
      </c>
    </row>
    <row r="214" spans="1:7" ht="15.75" x14ac:dyDescent="0.25">
      <c r="A214" s="206" t="s">
        <v>4891</v>
      </c>
      <c r="B214" s="206" t="s">
        <v>4776</v>
      </c>
      <c r="C214" s="206" t="s">
        <v>4777</v>
      </c>
      <c r="D214" s="206" t="s">
        <v>4782</v>
      </c>
      <c r="E214" s="206" t="s">
        <v>4783</v>
      </c>
      <c r="F214" s="215">
        <v>136.03299999999999</v>
      </c>
      <c r="G214" s="312" t="s">
        <v>5294</v>
      </c>
    </row>
    <row r="215" spans="1:7" ht="15.75" x14ac:dyDescent="0.25">
      <c r="A215" s="206" t="s">
        <v>4891</v>
      </c>
      <c r="B215" s="206" t="s">
        <v>4776</v>
      </c>
      <c r="C215" s="206" t="s">
        <v>4777</v>
      </c>
      <c r="D215" s="206" t="s">
        <v>4784</v>
      </c>
      <c r="E215" s="206" t="s">
        <v>4785</v>
      </c>
      <c r="F215" s="215">
        <v>191.011</v>
      </c>
      <c r="G215" s="312" t="s">
        <v>5294</v>
      </c>
    </row>
    <row r="216" spans="1:7" ht="15.75" x14ac:dyDescent="0.25">
      <c r="A216" s="206" t="s">
        <v>4891</v>
      </c>
      <c r="B216" s="206" t="s">
        <v>4776</v>
      </c>
      <c r="C216" s="206" t="s">
        <v>4777</v>
      </c>
      <c r="D216" s="206" t="s">
        <v>4786</v>
      </c>
      <c r="E216" s="206" t="s">
        <v>4787</v>
      </c>
      <c r="F216" s="215">
        <v>122.55200000000001</v>
      </c>
      <c r="G216" s="312" t="s">
        <v>5294</v>
      </c>
    </row>
    <row r="217" spans="1:7" ht="15.75" x14ac:dyDescent="0.25">
      <c r="A217" s="206" t="s">
        <v>4891</v>
      </c>
      <c r="B217" s="206" t="s">
        <v>4776</v>
      </c>
      <c r="C217" s="206" t="s">
        <v>4777</v>
      </c>
      <c r="D217" s="206" t="s">
        <v>4788</v>
      </c>
      <c r="E217" s="206" t="s">
        <v>4789</v>
      </c>
      <c r="F217" s="215">
        <v>936.26099999999997</v>
      </c>
      <c r="G217" s="312" t="s">
        <v>5294</v>
      </c>
    </row>
    <row r="218" spans="1:7" ht="15.75" x14ac:dyDescent="0.25">
      <c r="A218" s="206" t="s">
        <v>4891</v>
      </c>
      <c r="B218" s="206" t="s">
        <v>4776</v>
      </c>
      <c r="C218" s="206" t="s">
        <v>4777</v>
      </c>
      <c r="D218" s="206" t="s">
        <v>4790</v>
      </c>
      <c r="E218" s="206" t="s">
        <v>4791</v>
      </c>
      <c r="F218" s="215">
        <v>2552.1790000000001</v>
      </c>
      <c r="G218" s="312" t="s">
        <v>5294</v>
      </c>
    </row>
    <row r="219" spans="1:7" ht="15.75" x14ac:dyDescent="0.25">
      <c r="A219" s="206" t="s">
        <v>4891</v>
      </c>
      <c r="B219" s="206" t="s">
        <v>4776</v>
      </c>
      <c r="C219" s="206" t="s">
        <v>4777</v>
      </c>
      <c r="D219" s="206" t="s">
        <v>4792</v>
      </c>
      <c r="E219" s="206" t="s">
        <v>4793</v>
      </c>
      <c r="F219" s="215">
        <v>522.76499999999999</v>
      </c>
      <c r="G219" s="312" t="s">
        <v>5294</v>
      </c>
    </row>
    <row r="220" spans="1:7" ht="15.75" x14ac:dyDescent="0.25">
      <c r="A220" s="206" t="s">
        <v>4891</v>
      </c>
      <c r="B220" s="206" t="s">
        <v>4776</v>
      </c>
      <c r="C220" s="206" t="s">
        <v>4777</v>
      </c>
      <c r="D220" s="206" t="s">
        <v>4796</v>
      </c>
      <c r="E220" s="206" t="s">
        <v>4797</v>
      </c>
      <c r="F220" s="215">
        <v>1064.4480000000001</v>
      </c>
      <c r="G220" s="312" t="s">
        <v>5294</v>
      </c>
    </row>
    <row r="221" spans="1:7" ht="15.75" x14ac:dyDescent="0.25">
      <c r="A221" s="206" t="s">
        <v>4891</v>
      </c>
      <c r="B221" s="206" t="s">
        <v>4776</v>
      </c>
      <c r="C221" s="206" t="s">
        <v>4777</v>
      </c>
      <c r="D221" s="206" t="s">
        <v>4798</v>
      </c>
      <c r="E221" s="206" t="s">
        <v>4799</v>
      </c>
      <c r="F221" s="215">
        <v>211.06100000000001</v>
      </c>
      <c r="G221" s="312" t="s">
        <v>5294</v>
      </c>
    </row>
    <row r="222" spans="1:7" ht="15.75" x14ac:dyDescent="0.25">
      <c r="A222" s="206" t="s">
        <v>4891</v>
      </c>
      <c r="B222" s="206" t="s">
        <v>4776</v>
      </c>
      <c r="C222" s="206" t="s">
        <v>4777</v>
      </c>
      <c r="D222" s="206" t="s">
        <v>4800</v>
      </c>
      <c r="E222" s="206" t="s">
        <v>4801</v>
      </c>
      <c r="F222" s="215">
        <v>387.39</v>
      </c>
      <c r="G222" s="312" t="s">
        <v>5294</v>
      </c>
    </row>
    <row r="223" spans="1:7" ht="15.75" x14ac:dyDescent="0.25">
      <c r="A223" s="206" t="s">
        <v>4891</v>
      </c>
      <c r="B223" s="206" t="s">
        <v>4776</v>
      </c>
      <c r="C223" s="206" t="s">
        <v>4777</v>
      </c>
      <c r="D223" s="206" t="s">
        <v>4802</v>
      </c>
      <c r="E223" s="206" t="s">
        <v>4803</v>
      </c>
      <c r="F223" s="215">
        <v>6.5780000000000003</v>
      </c>
      <c r="G223" s="312" t="s">
        <v>5294</v>
      </c>
    </row>
    <row r="224" spans="1:7" ht="15.75" x14ac:dyDescent="0.25">
      <c r="A224" s="206" t="s">
        <v>4891</v>
      </c>
      <c r="B224" s="206" t="s">
        <v>4776</v>
      </c>
      <c r="C224" s="206" t="s">
        <v>4777</v>
      </c>
      <c r="D224" s="206" t="s">
        <v>4804</v>
      </c>
      <c r="E224" s="206" t="s">
        <v>4805</v>
      </c>
      <c r="F224" s="215">
        <v>88.546000000000006</v>
      </c>
      <c r="G224" s="312" t="s">
        <v>5294</v>
      </c>
    </row>
    <row r="225" spans="1:7" ht="15.75" x14ac:dyDescent="0.25">
      <c r="A225" s="206" t="s">
        <v>4891</v>
      </c>
      <c r="B225" s="206" t="s">
        <v>4776</v>
      </c>
      <c r="C225" s="206" t="s">
        <v>4777</v>
      </c>
      <c r="D225" s="206" t="s">
        <v>4806</v>
      </c>
      <c r="E225" s="206" t="s">
        <v>4807</v>
      </c>
      <c r="F225" s="215">
        <v>17.989000000000001</v>
      </c>
      <c r="G225" s="312" t="s">
        <v>5294</v>
      </c>
    </row>
    <row r="226" spans="1:7" ht="15.75" x14ac:dyDescent="0.25">
      <c r="A226" s="206" t="s">
        <v>4891</v>
      </c>
      <c r="B226" s="206" t="s">
        <v>4776</v>
      </c>
      <c r="C226" s="206" t="s">
        <v>4777</v>
      </c>
      <c r="D226" s="206" t="s">
        <v>4814</v>
      </c>
      <c r="E226" s="206" t="s">
        <v>4815</v>
      </c>
      <c r="F226" s="215">
        <v>79.016000000000005</v>
      </c>
      <c r="G226" s="312" t="s">
        <v>5294</v>
      </c>
    </row>
    <row r="227" spans="1:7" ht="15.75" x14ac:dyDescent="0.25">
      <c r="A227" s="206" t="s">
        <v>4891</v>
      </c>
      <c r="B227" s="206" t="s">
        <v>4816</v>
      </c>
      <c r="C227" s="206" t="s">
        <v>4817</v>
      </c>
      <c r="D227" s="206" t="s">
        <v>4818</v>
      </c>
      <c r="E227" s="206" t="s">
        <v>4819</v>
      </c>
      <c r="F227" s="215">
        <v>1032.9190000000001</v>
      </c>
      <c r="G227" s="312" t="s">
        <v>5294</v>
      </c>
    </row>
    <row r="228" spans="1:7" ht="15.75" x14ac:dyDescent="0.25">
      <c r="A228" s="206" t="s">
        <v>4891</v>
      </c>
      <c r="B228" s="206" t="s">
        <v>4820</v>
      </c>
      <c r="C228" s="206" t="s">
        <v>4821</v>
      </c>
      <c r="D228" s="206" t="s">
        <v>4822</v>
      </c>
      <c r="E228" s="206" t="s">
        <v>4823</v>
      </c>
      <c r="F228" s="215">
        <v>5459.5259999999998</v>
      </c>
      <c r="G228" s="312" t="s">
        <v>5294</v>
      </c>
    </row>
    <row r="229" spans="1:7" ht="15.75" x14ac:dyDescent="0.25">
      <c r="A229" s="206" t="s">
        <v>4891</v>
      </c>
      <c r="B229" s="206" t="s">
        <v>4820</v>
      </c>
      <c r="C229" s="206" t="s">
        <v>4821</v>
      </c>
      <c r="D229" s="206" t="s">
        <v>4824</v>
      </c>
      <c r="E229" s="206" t="s">
        <v>4616</v>
      </c>
      <c r="F229" s="215">
        <v>4214.4170000000004</v>
      </c>
      <c r="G229" s="312" t="s">
        <v>5294</v>
      </c>
    </row>
    <row r="230" spans="1:7" ht="15.75" x14ac:dyDescent="0.25">
      <c r="A230" s="206" t="s">
        <v>4891</v>
      </c>
      <c r="B230" s="206" t="s">
        <v>4820</v>
      </c>
      <c r="C230" s="206" t="s">
        <v>4821</v>
      </c>
      <c r="D230" s="206" t="s">
        <v>4825</v>
      </c>
      <c r="E230" s="206" t="s">
        <v>4618</v>
      </c>
      <c r="F230" s="215">
        <v>3062.069</v>
      </c>
      <c r="G230" s="312" t="s">
        <v>5294</v>
      </c>
    </row>
    <row r="231" spans="1:7" ht="15.75" x14ac:dyDescent="0.25">
      <c r="A231" s="206" t="s">
        <v>4891</v>
      </c>
      <c r="B231" s="206" t="s">
        <v>4820</v>
      </c>
      <c r="C231" s="206" t="s">
        <v>4821</v>
      </c>
      <c r="D231" s="206" t="s">
        <v>4826</v>
      </c>
      <c r="E231" s="206" t="s">
        <v>4827</v>
      </c>
      <c r="F231" s="215">
        <v>906.51</v>
      </c>
      <c r="G231" s="312" t="s">
        <v>5294</v>
      </c>
    </row>
    <row r="232" spans="1:7" ht="15.75" x14ac:dyDescent="0.25">
      <c r="A232" s="206" t="s">
        <v>4891</v>
      </c>
      <c r="B232" s="206" t="s">
        <v>4820</v>
      </c>
      <c r="C232" s="206" t="s">
        <v>4821</v>
      </c>
      <c r="D232" s="206" t="s">
        <v>4828</v>
      </c>
      <c r="E232" s="206" t="s">
        <v>4829</v>
      </c>
      <c r="F232" s="215">
        <v>812.04300000000001</v>
      </c>
      <c r="G232" s="312" t="s">
        <v>5294</v>
      </c>
    </row>
    <row r="233" spans="1:7" ht="15.75" x14ac:dyDescent="0.25">
      <c r="A233" s="206" t="s">
        <v>4891</v>
      </c>
      <c r="B233" s="206" t="s">
        <v>4820</v>
      </c>
      <c r="C233" s="206" t="s">
        <v>4821</v>
      </c>
      <c r="D233" s="206" t="s">
        <v>4830</v>
      </c>
      <c r="E233" s="206" t="s">
        <v>4831</v>
      </c>
      <c r="F233" s="215">
        <v>296.94299999999998</v>
      </c>
      <c r="G233" s="312" t="s">
        <v>5294</v>
      </c>
    </row>
    <row r="234" spans="1:7" ht="15.75" x14ac:dyDescent="0.25">
      <c r="A234" s="206" t="s">
        <v>4891</v>
      </c>
      <c r="B234" s="206" t="s">
        <v>4820</v>
      </c>
      <c r="C234" s="206" t="s">
        <v>4821</v>
      </c>
      <c r="D234" s="206" t="s">
        <v>4931</v>
      </c>
      <c r="E234" s="206" t="s">
        <v>4932</v>
      </c>
      <c r="F234" s="215">
        <v>0.1</v>
      </c>
      <c r="G234" s="312" t="s">
        <v>5294</v>
      </c>
    </row>
    <row r="235" spans="1:7" ht="15.75" x14ac:dyDescent="0.25">
      <c r="A235" s="206" t="s">
        <v>4891</v>
      </c>
      <c r="B235" s="206" t="s">
        <v>4832</v>
      </c>
      <c r="C235" s="206" t="s">
        <v>4833</v>
      </c>
      <c r="D235" s="206" t="s">
        <v>4834</v>
      </c>
      <c r="E235" s="206" t="s">
        <v>4835</v>
      </c>
      <c r="F235" s="215">
        <v>21</v>
      </c>
      <c r="G235" s="312" t="s">
        <v>5294</v>
      </c>
    </row>
    <row r="236" spans="1:7" ht="15.75" x14ac:dyDescent="0.25">
      <c r="A236" s="206" t="s">
        <v>4891</v>
      </c>
      <c r="B236" s="206" t="s">
        <v>4836</v>
      </c>
      <c r="C236" s="206" t="s">
        <v>4837</v>
      </c>
      <c r="D236" s="206" t="s">
        <v>4838</v>
      </c>
      <c r="E236" s="206" t="s">
        <v>4839</v>
      </c>
      <c r="F236" s="215">
        <v>46.204999999999998</v>
      </c>
      <c r="G236" s="312" t="s">
        <v>5294</v>
      </c>
    </row>
    <row r="237" spans="1:7" ht="15.75" x14ac:dyDescent="0.25">
      <c r="A237" s="206" t="s">
        <v>4891</v>
      </c>
      <c r="B237" s="206" t="s">
        <v>4840</v>
      </c>
      <c r="C237" s="206" t="s">
        <v>4841</v>
      </c>
      <c r="D237" s="206" t="s">
        <v>4842</v>
      </c>
      <c r="E237" s="206" t="s">
        <v>4843</v>
      </c>
      <c r="F237" s="215">
        <v>107.47499999999999</v>
      </c>
      <c r="G237" s="312" t="s">
        <v>5294</v>
      </c>
    </row>
    <row r="238" spans="1:7" ht="15.75" x14ac:dyDescent="0.25">
      <c r="A238" s="206" t="s">
        <v>4891</v>
      </c>
      <c r="B238" s="206" t="s">
        <v>4840</v>
      </c>
      <c r="C238" s="206" t="s">
        <v>4841</v>
      </c>
      <c r="D238" s="206" t="s">
        <v>4844</v>
      </c>
      <c r="E238" s="206" t="s">
        <v>4845</v>
      </c>
      <c r="F238" s="215">
        <v>1186.98</v>
      </c>
      <c r="G238" s="312" t="s">
        <v>5294</v>
      </c>
    </row>
    <row r="239" spans="1:7" ht="15.75" x14ac:dyDescent="0.25">
      <c r="A239" s="206" t="s">
        <v>4891</v>
      </c>
      <c r="B239" s="206" t="s">
        <v>4846</v>
      </c>
      <c r="C239" s="206" t="s">
        <v>4847</v>
      </c>
      <c r="D239" s="206" t="s">
        <v>4848</v>
      </c>
      <c r="E239" s="206" t="s">
        <v>4849</v>
      </c>
      <c r="F239" s="215">
        <v>8.5220000000000002</v>
      </c>
      <c r="G239" s="312" t="s">
        <v>5294</v>
      </c>
    </row>
    <row r="240" spans="1:7" ht="15.75" x14ac:dyDescent="0.25">
      <c r="A240" s="206" t="s">
        <v>4891</v>
      </c>
      <c r="B240" s="206" t="s">
        <v>4862</v>
      </c>
      <c r="C240" s="206" t="s">
        <v>4863</v>
      </c>
      <c r="D240" s="206" t="s">
        <v>4864</v>
      </c>
      <c r="E240" s="206" t="s">
        <v>4865</v>
      </c>
      <c r="F240" s="215">
        <v>39.225999999999999</v>
      </c>
      <c r="G240" s="312" t="s">
        <v>5294</v>
      </c>
    </row>
    <row r="241" spans="1:7" ht="15.75" x14ac:dyDescent="0.25">
      <c r="A241" s="206" t="s">
        <v>4891</v>
      </c>
      <c r="B241" s="206" t="s">
        <v>4872</v>
      </c>
      <c r="C241" s="206" t="s">
        <v>4873</v>
      </c>
      <c r="D241" s="206" t="s">
        <v>4874</v>
      </c>
      <c r="E241" s="206" t="s">
        <v>4875</v>
      </c>
      <c r="F241" s="215">
        <v>221.78100000000001</v>
      </c>
      <c r="G241" s="312" t="s">
        <v>5294</v>
      </c>
    </row>
    <row r="242" spans="1:7" ht="15.75" x14ac:dyDescent="0.25">
      <c r="A242" s="206" t="s">
        <v>4891</v>
      </c>
      <c r="B242" s="206" t="s">
        <v>4884</v>
      </c>
      <c r="C242" s="206" t="s">
        <v>4885</v>
      </c>
      <c r="D242" s="206" t="s">
        <v>4886</v>
      </c>
      <c r="E242" s="206" t="s">
        <v>4887</v>
      </c>
      <c r="F242" s="215">
        <v>22.5</v>
      </c>
      <c r="G242" s="312" t="s">
        <v>5294</v>
      </c>
    </row>
    <row r="243" spans="1:7" x14ac:dyDescent="0.25">
      <c r="A243" s="259" t="s">
        <v>4933</v>
      </c>
      <c r="B243" s="259" t="s">
        <v>800</v>
      </c>
      <c r="C243" s="259" t="s">
        <v>800</v>
      </c>
      <c r="D243" s="259" t="s">
        <v>800</v>
      </c>
      <c r="E243" s="259" t="s">
        <v>800</v>
      </c>
      <c r="F243" s="306">
        <v>278066.87599999999</v>
      </c>
    </row>
    <row r="244" spans="1:7" x14ac:dyDescent="0.25">
      <c r="A244" s="229" t="s">
        <v>4934</v>
      </c>
      <c r="B244" s="229" t="s">
        <v>800</v>
      </c>
      <c r="C244" s="229" t="s">
        <v>800</v>
      </c>
      <c r="D244" s="229" t="s">
        <v>800</v>
      </c>
      <c r="E244" s="229" t="s">
        <v>800</v>
      </c>
      <c r="F244" s="232"/>
    </row>
    <row r="245" spans="1:7" ht="15.75" x14ac:dyDescent="0.25">
      <c r="A245" s="206" t="s">
        <v>4934</v>
      </c>
      <c r="B245" s="206" t="s">
        <v>4623</v>
      </c>
      <c r="C245" s="206" t="s">
        <v>4624</v>
      </c>
      <c r="D245" s="206" t="s">
        <v>4627</v>
      </c>
      <c r="E245" s="206" t="s">
        <v>4628</v>
      </c>
      <c r="F245" s="215">
        <v>-7912.1130000000003</v>
      </c>
      <c r="G245" s="312" t="s">
        <v>5294</v>
      </c>
    </row>
    <row r="246" spans="1:7" ht="15.75" x14ac:dyDescent="0.25">
      <c r="A246" s="206" t="s">
        <v>4934</v>
      </c>
      <c r="B246" s="206" t="s">
        <v>4623</v>
      </c>
      <c r="C246" s="206" t="s">
        <v>4624</v>
      </c>
      <c r="D246" s="206" t="s">
        <v>4629</v>
      </c>
      <c r="E246" s="206" t="s">
        <v>4630</v>
      </c>
      <c r="F246" s="215">
        <v>1667.7550000000001</v>
      </c>
      <c r="G246" s="312" t="s">
        <v>5294</v>
      </c>
    </row>
    <row r="247" spans="1:7" ht="15.75" x14ac:dyDescent="0.25">
      <c r="A247" s="206" t="s">
        <v>4934</v>
      </c>
      <c r="B247" s="206" t="s">
        <v>4623</v>
      </c>
      <c r="C247" s="206" t="s">
        <v>4624</v>
      </c>
      <c r="D247" s="206" t="s">
        <v>4646</v>
      </c>
      <c r="E247" s="206" t="s">
        <v>4647</v>
      </c>
      <c r="F247" s="215">
        <v>9984.616</v>
      </c>
      <c r="G247" s="312" t="s">
        <v>5294</v>
      </c>
    </row>
    <row r="248" spans="1:7" ht="15.75" x14ac:dyDescent="0.25">
      <c r="A248" s="206" t="s">
        <v>4934</v>
      </c>
      <c r="B248" s="206" t="s">
        <v>4623</v>
      </c>
      <c r="C248" s="206" t="s">
        <v>4624</v>
      </c>
      <c r="D248" s="206" t="s">
        <v>4648</v>
      </c>
      <c r="E248" s="206" t="s">
        <v>4649</v>
      </c>
      <c r="F248" s="215">
        <v>9972.8819999999996</v>
      </c>
      <c r="G248" s="312" t="s">
        <v>5294</v>
      </c>
    </row>
    <row r="249" spans="1:7" ht="15.75" x14ac:dyDescent="0.25">
      <c r="A249" s="206" t="s">
        <v>4934</v>
      </c>
      <c r="B249" s="206" t="s">
        <v>4623</v>
      </c>
      <c r="C249" s="206" t="s">
        <v>4624</v>
      </c>
      <c r="D249" s="206" t="s">
        <v>4650</v>
      </c>
      <c r="E249" s="206" t="s">
        <v>4651</v>
      </c>
      <c r="F249" s="215">
        <v>1516.7660000000001</v>
      </c>
      <c r="G249" s="312" t="s">
        <v>5294</v>
      </c>
    </row>
    <row r="250" spans="1:7" ht="15.75" x14ac:dyDescent="0.25">
      <c r="A250" s="206" t="s">
        <v>4934</v>
      </c>
      <c r="B250" s="206" t="s">
        <v>4623</v>
      </c>
      <c r="C250" s="206" t="s">
        <v>4624</v>
      </c>
      <c r="D250" s="206" t="s">
        <v>4652</v>
      </c>
      <c r="E250" s="206" t="s">
        <v>4653</v>
      </c>
      <c r="F250" s="215">
        <v>411.72500000000002</v>
      </c>
      <c r="G250" s="312" t="s">
        <v>5294</v>
      </c>
    </row>
    <row r="251" spans="1:7" ht="15.75" x14ac:dyDescent="0.25">
      <c r="A251" s="206" t="s">
        <v>4934</v>
      </c>
      <c r="B251" s="206" t="s">
        <v>4623</v>
      </c>
      <c r="C251" s="206" t="s">
        <v>4624</v>
      </c>
      <c r="D251" s="206" t="s">
        <v>4656</v>
      </c>
      <c r="E251" s="206" t="s">
        <v>4657</v>
      </c>
      <c r="F251" s="215">
        <v>7710.2960000000003</v>
      </c>
      <c r="G251" s="312" t="s">
        <v>5294</v>
      </c>
    </row>
    <row r="252" spans="1:7" ht="15.75" x14ac:dyDescent="0.25">
      <c r="A252" s="206" t="s">
        <v>4934</v>
      </c>
      <c r="B252" s="206" t="s">
        <v>4623</v>
      </c>
      <c r="C252" s="206" t="s">
        <v>4624</v>
      </c>
      <c r="D252" s="206" t="s">
        <v>4658</v>
      </c>
      <c r="E252" s="206" t="s">
        <v>4659</v>
      </c>
      <c r="F252" s="215">
        <v>7524.2659999999996</v>
      </c>
      <c r="G252" s="312" t="s">
        <v>5294</v>
      </c>
    </row>
    <row r="253" spans="1:7" ht="15.75" x14ac:dyDescent="0.25">
      <c r="A253" s="206" t="s">
        <v>4934</v>
      </c>
      <c r="B253" s="206" t="s">
        <v>4623</v>
      </c>
      <c r="C253" s="206" t="s">
        <v>4624</v>
      </c>
      <c r="D253" s="206" t="s">
        <v>4674</v>
      </c>
      <c r="E253" s="206" t="s">
        <v>4675</v>
      </c>
      <c r="F253" s="215">
        <v>1924.4269999999999</v>
      </c>
      <c r="G253" s="312" t="s">
        <v>5294</v>
      </c>
    </row>
    <row r="254" spans="1:7" ht="15.75" x14ac:dyDescent="0.25">
      <c r="A254" s="206" t="s">
        <v>4934</v>
      </c>
      <c r="B254" s="206" t="s">
        <v>4680</v>
      </c>
      <c r="C254" s="206" t="s">
        <v>4681</v>
      </c>
      <c r="D254" s="206" t="s">
        <v>4682</v>
      </c>
      <c r="E254" s="206" t="s">
        <v>4683</v>
      </c>
      <c r="F254" s="215">
        <v>-21588.594000000001</v>
      </c>
      <c r="G254" s="312" t="s">
        <v>5294</v>
      </c>
    </row>
    <row r="255" spans="1:7" x14ac:dyDescent="0.25">
      <c r="A255" s="259" t="s">
        <v>4935</v>
      </c>
      <c r="B255" s="259" t="s">
        <v>800</v>
      </c>
      <c r="C255" s="259" t="s">
        <v>800</v>
      </c>
      <c r="D255" s="259" t="s">
        <v>800</v>
      </c>
      <c r="E255" s="259" t="s">
        <v>800</v>
      </c>
      <c r="F255" s="306">
        <v>11212.026</v>
      </c>
    </row>
    <row r="256" spans="1:7" x14ac:dyDescent="0.25">
      <c r="A256" s="229" t="s">
        <v>4936</v>
      </c>
      <c r="B256" s="229" t="s">
        <v>800</v>
      </c>
      <c r="C256" s="229" t="s">
        <v>800</v>
      </c>
      <c r="D256" s="229" t="s">
        <v>800</v>
      </c>
      <c r="E256" s="229" t="s">
        <v>800</v>
      </c>
      <c r="F256" s="232"/>
    </row>
    <row r="257" spans="1:7" ht="15.75" x14ac:dyDescent="0.25">
      <c r="A257" s="206" t="s">
        <v>4936</v>
      </c>
      <c r="B257" s="206" t="s">
        <v>4601</v>
      </c>
      <c r="C257" s="206" t="s">
        <v>4602</v>
      </c>
      <c r="D257" s="206" t="s">
        <v>4603</v>
      </c>
      <c r="E257" s="206" t="s">
        <v>4604</v>
      </c>
      <c r="F257" s="215">
        <v>19.617999999999999</v>
      </c>
      <c r="G257" s="312" t="s">
        <v>5294</v>
      </c>
    </row>
    <row r="258" spans="1:7" ht="15.75" x14ac:dyDescent="0.25">
      <c r="A258" s="206" t="s">
        <v>4936</v>
      </c>
      <c r="B258" s="206" t="s">
        <v>4623</v>
      </c>
      <c r="C258" s="206" t="s">
        <v>4624</v>
      </c>
      <c r="D258" s="206" t="s">
        <v>4627</v>
      </c>
      <c r="E258" s="206" t="s">
        <v>4628</v>
      </c>
      <c r="F258" s="215">
        <v>300.38499999999999</v>
      </c>
      <c r="G258" s="312" t="s">
        <v>5294</v>
      </c>
    </row>
    <row r="259" spans="1:7" ht="15.75" x14ac:dyDescent="0.25">
      <c r="A259" s="206" t="s">
        <v>4936</v>
      </c>
      <c r="B259" s="206" t="s">
        <v>4623</v>
      </c>
      <c r="C259" s="206" t="s">
        <v>4624</v>
      </c>
      <c r="D259" s="206" t="s">
        <v>4646</v>
      </c>
      <c r="E259" s="206" t="s">
        <v>4647</v>
      </c>
      <c r="F259" s="215">
        <v>3632.951</v>
      </c>
      <c r="G259" s="312" t="s">
        <v>5294</v>
      </c>
    </row>
    <row r="260" spans="1:7" ht="15.75" x14ac:dyDescent="0.25">
      <c r="A260" s="206" t="s">
        <v>4936</v>
      </c>
      <c r="B260" s="206" t="s">
        <v>4623</v>
      </c>
      <c r="C260" s="206" t="s">
        <v>4624</v>
      </c>
      <c r="D260" s="206" t="s">
        <v>4648</v>
      </c>
      <c r="E260" s="206" t="s">
        <v>4649</v>
      </c>
      <c r="F260" s="215">
        <v>3632.951</v>
      </c>
      <c r="G260" s="312" t="s">
        <v>5294</v>
      </c>
    </row>
    <row r="261" spans="1:7" ht="15.75" x14ac:dyDescent="0.25">
      <c r="A261" s="206" t="s">
        <v>4936</v>
      </c>
      <c r="B261" s="206" t="s">
        <v>4676</v>
      </c>
      <c r="C261" s="206" t="s">
        <v>4677</v>
      </c>
      <c r="D261" s="206" t="s">
        <v>4678</v>
      </c>
      <c r="E261" s="206" t="s">
        <v>4679</v>
      </c>
      <c r="F261" s="215">
        <v>122</v>
      </c>
      <c r="G261" s="312" t="s">
        <v>5294</v>
      </c>
    </row>
    <row r="262" spans="1:7" ht="15.75" x14ac:dyDescent="0.25">
      <c r="A262" s="206" t="s">
        <v>4936</v>
      </c>
      <c r="B262" s="206" t="s">
        <v>4680</v>
      </c>
      <c r="C262" s="206" t="s">
        <v>4681</v>
      </c>
      <c r="D262" s="206" t="s">
        <v>4682</v>
      </c>
      <c r="E262" s="206" t="s">
        <v>4683</v>
      </c>
      <c r="F262" s="215">
        <v>-5196.2640000000001</v>
      </c>
      <c r="G262" s="312" t="s">
        <v>5294</v>
      </c>
    </row>
    <row r="263" spans="1:7" ht="15.75" x14ac:dyDescent="0.25">
      <c r="A263" s="206" t="s">
        <v>4936</v>
      </c>
      <c r="B263" s="206" t="s">
        <v>4684</v>
      </c>
      <c r="C263" s="206" t="s">
        <v>4685</v>
      </c>
      <c r="D263" s="206" t="s">
        <v>4698</v>
      </c>
      <c r="E263" s="206" t="s">
        <v>4699</v>
      </c>
      <c r="F263" s="215">
        <v>53.703000000000003</v>
      </c>
      <c r="G263" s="312" t="s">
        <v>5294</v>
      </c>
    </row>
    <row r="264" spans="1:7" ht="15.75" x14ac:dyDescent="0.25">
      <c r="A264" s="206" t="s">
        <v>4936</v>
      </c>
      <c r="B264" s="206" t="s">
        <v>4684</v>
      </c>
      <c r="C264" s="206" t="s">
        <v>4685</v>
      </c>
      <c r="D264" s="206" t="s">
        <v>4913</v>
      </c>
      <c r="E264" s="206" t="s">
        <v>4914</v>
      </c>
      <c r="F264" s="215">
        <v>52.942999999999998</v>
      </c>
      <c r="G264" s="312" t="s">
        <v>5294</v>
      </c>
    </row>
    <row r="265" spans="1:7" ht="15.75" x14ac:dyDescent="0.25">
      <c r="A265" s="206" t="s">
        <v>4936</v>
      </c>
      <c r="B265" s="206" t="s">
        <v>4714</v>
      </c>
      <c r="C265" s="206" t="s">
        <v>4715</v>
      </c>
      <c r="D265" s="206" t="s">
        <v>4720</v>
      </c>
      <c r="E265" s="206" t="s">
        <v>4721</v>
      </c>
      <c r="F265" s="215">
        <v>54.332000000000001</v>
      </c>
      <c r="G265" s="312" t="s">
        <v>5294</v>
      </c>
    </row>
    <row r="266" spans="1:7" ht="15.75" x14ac:dyDescent="0.25">
      <c r="A266" s="206" t="s">
        <v>4936</v>
      </c>
      <c r="B266" s="206" t="s">
        <v>4722</v>
      </c>
      <c r="C266" s="206" t="s">
        <v>4723</v>
      </c>
      <c r="D266" s="206" t="s">
        <v>4752</v>
      </c>
      <c r="E266" s="206" t="s">
        <v>4753</v>
      </c>
      <c r="F266" s="215">
        <v>268.33100000000002</v>
      </c>
      <c r="G266" s="312" t="s">
        <v>5294</v>
      </c>
    </row>
    <row r="267" spans="1:7" ht="15.75" x14ac:dyDescent="0.25">
      <c r="A267" s="206" t="s">
        <v>4936</v>
      </c>
      <c r="B267" s="206" t="s">
        <v>4768</v>
      </c>
      <c r="C267" s="206" t="s">
        <v>4769</v>
      </c>
      <c r="D267" s="206" t="s">
        <v>4770</v>
      </c>
      <c r="E267" s="206" t="s">
        <v>4771</v>
      </c>
      <c r="F267" s="215">
        <v>270.06299999999999</v>
      </c>
      <c r="G267" s="312" t="s">
        <v>5294</v>
      </c>
    </row>
    <row r="268" spans="1:7" ht="15.75" x14ac:dyDescent="0.25">
      <c r="A268" s="206" t="s">
        <v>4936</v>
      </c>
      <c r="B268" s="206" t="s">
        <v>4772</v>
      </c>
      <c r="C268" s="206" t="s">
        <v>4773</v>
      </c>
      <c r="D268" s="206" t="s">
        <v>4774</v>
      </c>
      <c r="E268" s="206" t="s">
        <v>4775</v>
      </c>
      <c r="F268" s="215">
        <v>3.7130000000000001</v>
      </c>
      <c r="G268" s="312" t="s">
        <v>5294</v>
      </c>
    </row>
    <row r="269" spans="1:7" ht="15.75" x14ac:dyDescent="0.25">
      <c r="A269" s="206" t="s">
        <v>4936</v>
      </c>
      <c r="B269" s="206" t="s">
        <v>4816</v>
      </c>
      <c r="C269" s="206" t="s">
        <v>4817</v>
      </c>
      <c r="D269" s="206" t="s">
        <v>4818</v>
      </c>
      <c r="E269" s="206" t="s">
        <v>4819</v>
      </c>
      <c r="F269" s="215">
        <v>745.173</v>
      </c>
      <c r="G269" s="312" t="s">
        <v>5294</v>
      </c>
    </row>
    <row r="270" spans="1:7" ht="15.75" x14ac:dyDescent="0.25">
      <c r="A270" s="206" t="s">
        <v>4936</v>
      </c>
      <c r="B270" s="206" t="s">
        <v>4820</v>
      </c>
      <c r="C270" s="206" t="s">
        <v>4821</v>
      </c>
      <c r="D270" s="206" t="s">
        <v>4822</v>
      </c>
      <c r="E270" s="206" t="s">
        <v>4823</v>
      </c>
      <c r="F270" s="215">
        <v>29.25</v>
      </c>
      <c r="G270" s="312" t="s">
        <v>5294</v>
      </c>
    </row>
    <row r="271" spans="1:7" ht="15.75" x14ac:dyDescent="0.25">
      <c r="A271" s="206" t="s">
        <v>4936</v>
      </c>
      <c r="B271" s="206" t="s">
        <v>4836</v>
      </c>
      <c r="C271" s="206" t="s">
        <v>4837</v>
      </c>
      <c r="D271" s="206" t="s">
        <v>4838</v>
      </c>
      <c r="E271" s="206" t="s">
        <v>4839</v>
      </c>
      <c r="F271" s="215">
        <v>110</v>
      </c>
      <c r="G271" s="312" t="s">
        <v>5294</v>
      </c>
    </row>
    <row r="272" spans="1:7" ht="15.75" x14ac:dyDescent="0.25">
      <c r="A272" s="206" t="s">
        <v>4936</v>
      </c>
      <c r="B272" s="206" t="s">
        <v>4840</v>
      </c>
      <c r="C272" s="206" t="s">
        <v>4841</v>
      </c>
      <c r="D272" s="206" t="s">
        <v>4844</v>
      </c>
      <c r="E272" s="206" t="s">
        <v>4845</v>
      </c>
      <c r="F272" s="215">
        <v>5890.2470000000003</v>
      </c>
      <c r="G272" s="312" t="s">
        <v>5294</v>
      </c>
    </row>
    <row r="273" spans="1:7" x14ac:dyDescent="0.25">
      <c r="A273" s="259" t="s">
        <v>4937</v>
      </c>
      <c r="B273" s="259" t="s">
        <v>800</v>
      </c>
      <c r="C273" s="259" t="s">
        <v>800</v>
      </c>
      <c r="D273" s="259" t="s">
        <v>800</v>
      </c>
      <c r="E273" s="259" t="s">
        <v>800</v>
      </c>
      <c r="F273" s="306">
        <v>9989.3960000000006</v>
      </c>
    </row>
    <row r="274" spans="1:7" x14ac:dyDescent="0.25">
      <c r="A274" s="259" t="s">
        <v>4938</v>
      </c>
      <c r="B274" s="259" t="s">
        <v>800</v>
      </c>
      <c r="C274" s="259" t="s">
        <v>800</v>
      </c>
      <c r="D274" s="259" t="s">
        <v>800</v>
      </c>
      <c r="E274" s="259" t="s">
        <v>800</v>
      </c>
      <c r="F274" s="306">
        <v>476254.272</v>
      </c>
    </row>
    <row r="275" spans="1:7" x14ac:dyDescent="0.25">
      <c r="A275" s="229" t="s">
        <v>4939</v>
      </c>
      <c r="B275" s="229" t="s">
        <v>800</v>
      </c>
      <c r="C275" s="229" t="s">
        <v>800</v>
      </c>
      <c r="D275" s="229" t="s">
        <v>800</v>
      </c>
      <c r="E275" s="229" t="s">
        <v>800</v>
      </c>
      <c r="F275" s="232"/>
    </row>
    <row r="276" spans="1:7" x14ac:dyDescent="0.25">
      <c r="A276" s="229" t="s">
        <v>4940</v>
      </c>
      <c r="B276" s="229" t="s">
        <v>800</v>
      </c>
      <c r="C276" s="229" t="s">
        <v>800</v>
      </c>
      <c r="D276" s="229" t="s">
        <v>800</v>
      </c>
      <c r="E276" s="229" t="s">
        <v>800</v>
      </c>
      <c r="F276" s="232"/>
    </row>
    <row r="277" spans="1:7" ht="15.75" x14ac:dyDescent="0.25">
      <c r="A277" s="206" t="s">
        <v>4940</v>
      </c>
      <c r="B277" s="206" t="s">
        <v>4601</v>
      </c>
      <c r="C277" s="206" t="s">
        <v>4602</v>
      </c>
      <c r="D277" s="206" t="s">
        <v>4941</v>
      </c>
      <c r="E277" s="206" t="s">
        <v>4630</v>
      </c>
      <c r="F277" s="215">
        <v>13.509</v>
      </c>
      <c r="G277" s="312" t="s">
        <v>5297</v>
      </c>
    </row>
    <row r="278" spans="1:7" ht="15.75" x14ac:dyDescent="0.25">
      <c r="A278" s="206" t="s">
        <v>4940</v>
      </c>
      <c r="B278" s="206" t="s">
        <v>4601</v>
      </c>
      <c r="C278" s="206" t="s">
        <v>4602</v>
      </c>
      <c r="D278" s="206" t="s">
        <v>4605</v>
      </c>
      <c r="E278" s="206" t="s">
        <v>4606</v>
      </c>
      <c r="F278" s="215">
        <v>13.509</v>
      </c>
      <c r="G278" s="312" t="s">
        <v>5297</v>
      </c>
    </row>
    <row r="279" spans="1:7" ht="15.75" x14ac:dyDescent="0.25">
      <c r="A279" s="206" t="s">
        <v>4940</v>
      </c>
      <c r="B279" s="206" t="s">
        <v>4623</v>
      </c>
      <c r="C279" s="206" t="s">
        <v>4624</v>
      </c>
      <c r="D279" s="206" t="s">
        <v>4627</v>
      </c>
      <c r="E279" s="206" t="s">
        <v>4628</v>
      </c>
      <c r="F279" s="215">
        <v>11.345000000000001</v>
      </c>
      <c r="G279" s="312" t="s">
        <v>5297</v>
      </c>
    </row>
    <row r="280" spans="1:7" ht="15.75" x14ac:dyDescent="0.25">
      <c r="A280" s="206" t="s">
        <v>4940</v>
      </c>
      <c r="B280" s="206" t="s">
        <v>4680</v>
      </c>
      <c r="C280" s="206" t="s">
        <v>4681</v>
      </c>
      <c r="D280" s="206" t="s">
        <v>4682</v>
      </c>
      <c r="E280" s="206" t="s">
        <v>4683</v>
      </c>
      <c r="F280" s="215">
        <v>32182.825000000001</v>
      </c>
      <c r="G280" s="312" t="s">
        <v>5297</v>
      </c>
    </row>
    <row r="281" spans="1:7" ht="15.75" x14ac:dyDescent="0.25">
      <c r="A281" s="206" t="s">
        <v>4940</v>
      </c>
      <c r="B281" s="206" t="s">
        <v>4684</v>
      </c>
      <c r="C281" s="206" t="s">
        <v>4685</v>
      </c>
      <c r="D281" s="206" t="s">
        <v>4698</v>
      </c>
      <c r="E281" s="206" t="s">
        <v>4699</v>
      </c>
      <c r="F281" s="215">
        <v>15.962999999999999</v>
      </c>
      <c r="G281" s="312" t="s">
        <v>5297</v>
      </c>
    </row>
    <row r="282" spans="1:7" ht="15.75" x14ac:dyDescent="0.25">
      <c r="A282" s="206" t="s">
        <v>4940</v>
      </c>
      <c r="B282" s="206" t="s">
        <v>4722</v>
      </c>
      <c r="C282" s="206" t="s">
        <v>4723</v>
      </c>
      <c r="D282" s="206" t="s">
        <v>4752</v>
      </c>
      <c r="E282" s="206" t="s">
        <v>4753</v>
      </c>
      <c r="F282" s="215">
        <v>136.35</v>
      </c>
      <c r="G282" s="312" t="s">
        <v>5297</v>
      </c>
    </row>
    <row r="283" spans="1:7" ht="15.75" x14ac:dyDescent="0.25">
      <c r="A283" s="206" t="s">
        <v>4940</v>
      </c>
      <c r="B283" s="206" t="s">
        <v>4760</v>
      </c>
      <c r="C283" s="206" t="s">
        <v>4761</v>
      </c>
      <c r="D283" s="206" t="s">
        <v>4762</v>
      </c>
      <c r="E283" s="206" t="s">
        <v>4763</v>
      </c>
      <c r="F283" s="215">
        <v>8.92</v>
      </c>
      <c r="G283" s="312" t="s">
        <v>5297</v>
      </c>
    </row>
    <row r="284" spans="1:7" ht="15.75" x14ac:dyDescent="0.25">
      <c r="A284" s="206" t="s">
        <v>4940</v>
      </c>
      <c r="B284" s="206" t="s">
        <v>4764</v>
      </c>
      <c r="C284" s="206" t="s">
        <v>4765</v>
      </c>
      <c r="D284" s="206" t="s">
        <v>4766</v>
      </c>
      <c r="E284" s="206" t="s">
        <v>4767</v>
      </c>
      <c r="F284" s="215">
        <v>6.407</v>
      </c>
      <c r="G284" s="312" t="s">
        <v>5297</v>
      </c>
    </row>
    <row r="285" spans="1:7" ht="15.75" x14ac:dyDescent="0.25">
      <c r="A285" s="206" t="s">
        <v>4940</v>
      </c>
      <c r="B285" s="206" t="s">
        <v>4772</v>
      </c>
      <c r="C285" s="206" t="s">
        <v>4773</v>
      </c>
      <c r="D285" s="206" t="s">
        <v>4774</v>
      </c>
      <c r="E285" s="206" t="s">
        <v>4775</v>
      </c>
      <c r="F285" s="215">
        <v>2766.5680000000002</v>
      </c>
      <c r="G285" s="312" t="s">
        <v>5297</v>
      </c>
    </row>
    <row r="286" spans="1:7" ht="15.75" x14ac:dyDescent="0.25">
      <c r="A286" s="206" t="s">
        <v>4940</v>
      </c>
      <c r="B286" s="206" t="s">
        <v>4816</v>
      </c>
      <c r="C286" s="206" t="s">
        <v>4817</v>
      </c>
      <c r="D286" s="206" t="s">
        <v>4818</v>
      </c>
      <c r="E286" s="206" t="s">
        <v>4819</v>
      </c>
      <c r="F286" s="215">
        <v>128.56800000000001</v>
      </c>
      <c r="G286" s="312" t="s">
        <v>5297</v>
      </c>
    </row>
    <row r="287" spans="1:7" ht="15.75" x14ac:dyDescent="0.25">
      <c r="A287" s="206" t="s">
        <v>4940</v>
      </c>
      <c r="B287" s="206" t="s">
        <v>4836</v>
      </c>
      <c r="C287" s="206" t="s">
        <v>4837</v>
      </c>
      <c r="D287" s="206" t="s">
        <v>4838</v>
      </c>
      <c r="E287" s="206" t="s">
        <v>4839</v>
      </c>
      <c r="F287" s="215">
        <v>42.56</v>
      </c>
      <c r="G287" s="312" t="s">
        <v>5297</v>
      </c>
    </row>
    <row r="288" spans="1:7" ht="15.75" x14ac:dyDescent="0.25">
      <c r="A288" s="206" t="s">
        <v>4940</v>
      </c>
      <c r="B288" s="206" t="s">
        <v>4846</v>
      </c>
      <c r="C288" s="206" t="s">
        <v>4847</v>
      </c>
      <c r="D288" s="206" t="s">
        <v>4848</v>
      </c>
      <c r="E288" s="206" t="s">
        <v>4849</v>
      </c>
      <c r="F288" s="215">
        <v>5635.3860000000004</v>
      </c>
      <c r="G288" s="312" t="s">
        <v>5297</v>
      </c>
    </row>
    <row r="289" spans="1:7" ht="15.75" x14ac:dyDescent="0.25">
      <c r="A289" s="206" t="s">
        <v>4940</v>
      </c>
      <c r="B289" s="206" t="s">
        <v>4858</v>
      </c>
      <c r="C289" s="206" t="s">
        <v>4859</v>
      </c>
      <c r="D289" s="206" t="s">
        <v>4860</v>
      </c>
      <c r="E289" s="206" t="s">
        <v>4861</v>
      </c>
      <c r="F289" s="215">
        <v>256.10199999999998</v>
      </c>
      <c r="G289" s="312" t="s">
        <v>5297</v>
      </c>
    </row>
    <row r="290" spans="1:7" ht="15.75" x14ac:dyDescent="0.25">
      <c r="A290" s="206" t="s">
        <v>4940</v>
      </c>
      <c r="B290" s="206" t="s">
        <v>4862</v>
      </c>
      <c r="C290" s="206" t="s">
        <v>4863</v>
      </c>
      <c r="D290" s="206" t="s">
        <v>4864</v>
      </c>
      <c r="E290" s="206" t="s">
        <v>4865</v>
      </c>
      <c r="F290" s="215">
        <v>21.042000000000002</v>
      </c>
      <c r="G290" s="312" t="s">
        <v>5297</v>
      </c>
    </row>
    <row r="291" spans="1:7" ht="15.75" x14ac:dyDescent="0.25">
      <c r="A291" s="206" t="s">
        <v>4940</v>
      </c>
      <c r="B291" s="206" t="s">
        <v>4872</v>
      </c>
      <c r="C291" s="206" t="s">
        <v>4873</v>
      </c>
      <c r="D291" s="206" t="s">
        <v>4874</v>
      </c>
      <c r="E291" s="206" t="s">
        <v>4875</v>
      </c>
      <c r="F291" s="215">
        <v>12.358000000000001</v>
      </c>
      <c r="G291" s="312" t="s">
        <v>5297</v>
      </c>
    </row>
    <row r="292" spans="1:7" ht="15.75" x14ac:dyDescent="0.25">
      <c r="A292" s="206" t="s">
        <v>4940</v>
      </c>
      <c r="B292" s="206" t="s">
        <v>4880</v>
      </c>
      <c r="C292" s="206" t="s">
        <v>4881</v>
      </c>
      <c r="D292" s="206" t="s">
        <v>4882</v>
      </c>
      <c r="E292" s="206" t="s">
        <v>4883</v>
      </c>
      <c r="F292" s="215">
        <v>32.76</v>
      </c>
      <c r="G292" s="312" t="s">
        <v>5297</v>
      </c>
    </row>
    <row r="293" spans="1:7" x14ac:dyDescent="0.25">
      <c r="A293" s="259" t="s">
        <v>4942</v>
      </c>
      <c r="B293" s="259" t="s">
        <v>800</v>
      </c>
      <c r="C293" s="259" t="s">
        <v>800</v>
      </c>
      <c r="D293" s="259" t="s">
        <v>800</v>
      </c>
      <c r="E293" s="259" t="s">
        <v>800</v>
      </c>
      <c r="F293" s="306">
        <v>41284.171999999999</v>
      </c>
    </row>
    <row r="294" spans="1:7" x14ac:dyDescent="0.25">
      <c r="A294" s="229" t="s">
        <v>4943</v>
      </c>
      <c r="B294" s="229" t="s">
        <v>800</v>
      </c>
      <c r="C294" s="229" t="s">
        <v>800</v>
      </c>
      <c r="D294" s="229" t="s">
        <v>800</v>
      </c>
      <c r="E294" s="229" t="s">
        <v>800</v>
      </c>
      <c r="F294" s="232"/>
    </row>
    <row r="295" spans="1:7" ht="15.75" x14ac:dyDescent="0.25">
      <c r="A295" s="206" t="s">
        <v>4943</v>
      </c>
      <c r="B295" s="206" t="s">
        <v>4601</v>
      </c>
      <c r="C295" s="206" t="s">
        <v>4602</v>
      </c>
      <c r="D295" s="206" t="s">
        <v>4892</v>
      </c>
      <c r="E295" s="206" t="s">
        <v>4893</v>
      </c>
      <c r="F295" s="215">
        <v>8699.3809999999994</v>
      </c>
      <c r="G295" s="312" t="s">
        <v>5297</v>
      </c>
    </row>
    <row r="296" spans="1:7" ht="15.75" x14ac:dyDescent="0.25">
      <c r="A296" s="206" t="s">
        <v>4943</v>
      </c>
      <c r="B296" s="206" t="s">
        <v>4601</v>
      </c>
      <c r="C296" s="206" t="s">
        <v>4602</v>
      </c>
      <c r="D296" s="206" t="s">
        <v>4619</v>
      </c>
      <c r="E296" s="206" t="s">
        <v>4620</v>
      </c>
      <c r="F296" s="215">
        <v>13059.344999999999</v>
      </c>
      <c r="G296" s="312" t="s">
        <v>5297</v>
      </c>
    </row>
    <row r="297" spans="1:7" ht="15.75" x14ac:dyDescent="0.25">
      <c r="A297" s="206" t="s">
        <v>4943</v>
      </c>
      <c r="B297" s="206" t="s">
        <v>4601</v>
      </c>
      <c r="C297" s="206" t="s">
        <v>4602</v>
      </c>
      <c r="D297" s="206" t="s">
        <v>4944</v>
      </c>
      <c r="E297" s="206" t="s">
        <v>4945</v>
      </c>
      <c r="F297" s="215">
        <v>924.79200000000003</v>
      </c>
      <c r="G297" s="312" t="s">
        <v>5297</v>
      </c>
    </row>
    <row r="298" spans="1:7" ht="15.75" x14ac:dyDescent="0.25">
      <c r="A298" s="206" t="s">
        <v>4943</v>
      </c>
      <c r="B298" s="206" t="s">
        <v>4623</v>
      </c>
      <c r="C298" s="206" t="s">
        <v>4624</v>
      </c>
      <c r="D298" s="206" t="s">
        <v>4627</v>
      </c>
      <c r="E298" s="206" t="s">
        <v>4628</v>
      </c>
      <c r="F298" s="215">
        <v>25349.822</v>
      </c>
      <c r="G298" s="312" t="s">
        <v>5297</v>
      </c>
    </row>
    <row r="299" spans="1:7" ht="15.75" x14ac:dyDescent="0.25">
      <c r="A299" s="206" t="s">
        <v>4943</v>
      </c>
      <c r="B299" s="206" t="s">
        <v>4623</v>
      </c>
      <c r="C299" s="206" t="s">
        <v>4624</v>
      </c>
      <c r="D299" s="206" t="s">
        <v>4646</v>
      </c>
      <c r="E299" s="206" t="s">
        <v>4647</v>
      </c>
      <c r="F299" s="215">
        <v>1067.6980000000001</v>
      </c>
      <c r="G299" s="312" t="s">
        <v>5297</v>
      </c>
    </row>
    <row r="300" spans="1:7" ht="15.75" x14ac:dyDescent="0.25">
      <c r="A300" s="206" t="s">
        <v>4943</v>
      </c>
      <c r="B300" s="206" t="s">
        <v>4623</v>
      </c>
      <c r="C300" s="206" t="s">
        <v>4624</v>
      </c>
      <c r="D300" s="206" t="s">
        <v>4648</v>
      </c>
      <c r="E300" s="206" t="s">
        <v>4649</v>
      </c>
      <c r="F300" s="215">
        <v>1067.6980000000001</v>
      </c>
      <c r="G300" s="312" t="s">
        <v>5297</v>
      </c>
    </row>
    <row r="301" spans="1:7" ht="15.75" x14ac:dyDescent="0.25">
      <c r="A301" s="206" t="s">
        <v>4943</v>
      </c>
      <c r="B301" s="206" t="s">
        <v>4623</v>
      </c>
      <c r="C301" s="206" t="s">
        <v>4624</v>
      </c>
      <c r="D301" s="206" t="s">
        <v>4650</v>
      </c>
      <c r="E301" s="206" t="s">
        <v>4651</v>
      </c>
      <c r="F301" s="215">
        <v>169.61699999999999</v>
      </c>
      <c r="G301" s="312" t="s">
        <v>5297</v>
      </c>
    </row>
    <row r="302" spans="1:7" ht="15.75" x14ac:dyDescent="0.25">
      <c r="A302" s="206" t="s">
        <v>4943</v>
      </c>
      <c r="B302" s="206" t="s">
        <v>4623</v>
      </c>
      <c r="C302" s="206" t="s">
        <v>4624</v>
      </c>
      <c r="D302" s="206" t="s">
        <v>4652</v>
      </c>
      <c r="E302" s="206" t="s">
        <v>4653</v>
      </c>
      <c r="F302" s="215">
        <v>141.15299999999999</v>
      </c>
      <c r="G302" s="312" t="s">
        <v>5297</v>
      </c>
    </row>
    <row r="303" spans="1:7" ht="15.75" x14ac:dyDescent="0.25">
      <c r="A303" s="206" t="s">
        <v>4943</v>
      </c>
      <c r="B303" s="206" t="s">
        <v>4623</v>
      </c>
      <c r="C303" s="206" t="s">
        <v>4624</v>
      </c>
      <c r="D303" s="206" t="s">
        <v>4656</v>
      </c>
      <c r="E303" s="206" t="s">
        <v>4657</v>
      </c>
      <c r="F303" s="215">
        <v>180.42599999999999</v>
      </c>
      <c r="G303" s="312" t="s">
        <v>5297</v>
      </c>
    </row>
    <row r="304" spans="1:7" ht="15.75" x14ac:dyDescent="0.25">
      <c r="A304" s="206" t="s">
        <v>4943</v>
      </c>
      <c r="B304" s="206" t="s">
        <v>4623</v>
      </c>
      <c r="C304" s="206" t="s">
        <v>4624</v>
      </c>
      <c r="D304" s="206" t="s">
        <v>4660</v>
      </c>
      <c r="E304" s="206" t="s">
        <v>4661</v>
      </c>
      <c r="F304" s="215">
        <v>13016.525</v>
      </c>
      <c r="G304" s="312" t="s">
        <v>5297</v>
      </c>
    </row>
    <row r="305" spans="1:7" ht="15.75" x14ac:dyDescent="0.25">
      <c r="A305" s="206" t="s">
        <v>4943</v>
      </c>
      <c r="B305" s="206" t="s">
        <v>4623</v>
      </c>
      <c r="C305" s="206" t="s">
        <v>4624</v>
      </c>
      <c r="D305" s="206" t="s">
        <v>4666</v>
      </c>
      <c r="E305" s="206" t="s">
        <v>4667</v>
      </c>
      <c r="F305" s="215">
        <v>1987.8579999999999</v>
      </c>
      <c r="G305" s="312" t="s">
        <v>5297</v>
      </c>
    </row>
    <row r="306" spans="1:7" ht="15.75" x14ac:dyDescent="0.25">
      <c r="A306" s="206" t="s">
        <v>4943</v>
      </c>
      <c r="B306" s="206" t="s">
        <v>4680</v>
      </c>
      <c r="C306" s="206" t="s">
        <v>4681</v>
      </c>
      <c r="D306" s="206" t="s">
        <v>4682</v>
      </c>
      <c r="E306" s="206" t="s">
        <v>4683</v>
      </c>
      <c r="F306" s="215">
        <v>69074.165999999997</v>
      </c>
      <c r="G306" s="312" t="s">
        <v>5297</v>
      </c>
    </row>
    <row r="307" spans="1:7" ht="15.75" x14ac:dyDescent="0.25">
      <c r="A307" s="206" t="s">
        <v>4943</v>
      </c>
      <c r="B307" s="206" t="s">
        <v>4684</v>
      </c>
      <c r="C307" s="206" t="s">
        <v>4685</v>
      </c>
      <c r="D307" s="206" t="s">
        <v>4688</v>
      </c>
      <c r="E307" s="206" t="s">
        <v>4689</v>
      </c>
      <c r="F307" s="215">
        <v>2978.2669999999998</v>
      </c>
      <c r="G307" s="312" t="s">
        <v>5297</v>
      </c>
    </row>
    <row r="308" spans="1:7" ht="15.75" x14ac:dyDescent="0.25">
      <c r="A308" s="206" t="s">
        <v>4943</v>
      </c>
      <c r="B308" s="206" t="s">
        <v>4684</v>
      </c>
      <c r="C308" s="206" t="s">
        <v>4685</v>
      </c>
      <c r="D308" s="206" t="s">
        <v>4698</v>
      </c>
      <c r="E308" s="206" t="s">
        <v>4699</v>
      </c>
      <c r="F308" s="215">
        <v>41500.017999999996</v>
      </c>
      <c r="G308" s="312" t="s">
        <v>5297</v>
      </c>
    </row>
    <row r="309" spans="1:7" ht="15.75" x14ac:dyDescent="0.25">
      <c r="A309" s="206" t="s">
        <v>4943</v>
      </c>
      <c r="B309" s="206" t="s">
        <v>4684</v>
      </c>
      <c r="C309" s="206" t="s">
        <v>4685</v>
      </c>
      <c r="D309" s="206" t="s">
        <v>4702</v>
      </c>
      <c r="E309" s="206" t="s">
        <v>4703</v>
      </c>
      <c r="F309" s="215">
        <v>47270.428999999996</v>
      </c>
      <c r="G309" s="312" t="s">
        <v>5297</v>
      </c>
    </row>
    <row r="310" spans="1:7" ht="15.75" x14ac:dyDescent="0.25">
      <c r="A310" s="206" t="s">
        <v>4943</v>
      </c>
      <c r="B310" s="206" t="s">
        <v>4684</v>
      </c>
      <c r="C310" s="206" t="s">
        <v>4685</v>
      </c>
      <c r="D310" s="206" t="s">
        <v>4911</v>
      </c>
      <c r="E310" s="206" t="s">
        <v>4912</v>
      </c>
      <c r="F310" s="215">
        <v>110136.382</v>
      </c>
      <c r="G310" s="312" t="s">
        <v>5297</v>
      </c>
    </row>
    <row r="311" spans="1:7" ht="15.75" x14ac:dyDescent="0.25">
      <c r="A311" s="206" t="s">
        <v>4943</v>
      </c>
      <c r="B311" s="206" t="s">
        <v>4684</v>
      </c>
      <c r="C311" s="206" t="s">
        <v>4685</v>
      </c>
      <c r="D311" s="206" t="s">
        <v>4706</v>
      </c>
      <c r="E311" s="206" t="s">
        <v>4707</v>
      </c>
      <c r="F311" s="215">
        <v>16643.917000000001</v>
      </c>
      <c r="G311" s="312" t="s">
        <v>5297</v>
      </c>
    </row>
    <row r="312" spans="1:7" ht="15.75" x14ac:dyDescent="0.25">
      <c r="A312" s="206" t="s">
        <v>4943</v>
      </c>
      <c r="B312" s="206" t="s">
        <v>4714</v>
      </c>
      <c r="C312" s="206" t="s">
        <v>4715</v>
      </c>
      <c r="D312" s="206" t="s">
        <v>4716</v>
      </c>
      <c r="E312" s="206" t="s">
        <v>4717</v>
      </c>
      <c r="F312" s="215">
        <v>42150.737999999998</v>
      </c>
      <c r="G312" s="312" t="s">
        <v>5297</v>
      </c>
    </row>
    <row r="313" spans="1:7" ht="15.75" x14ac:dyDescent="0.25">
      <c r="A313" s="206" t="s">
        <v>4943</v>
      </c>
      <c r="B313" s="206" t="s">
        <v>4714</v>
      </c>
      <c r="C313" s="206" t="s">
        <v>4715</v>
      </c>
      <c r="D313" s="206" t="s">
        <v>4718</v>
      </c>
      <c r="E313" s="206" t="s">
        <v>2741</v>
      </c>
      <c r="F313" s="215">
        <v>76920.819000000003</v>
      </c>
      <c r="G313" s="312" t="s">
        <v>5297</v>
      </c>
    </row>
    <row r="314" spans="1:7" ht="15.75" x14ac:dyDescent="0.25">
      <c r="A314" s="206" t="s">
        <v>4943</v>
      </c>
      <c r="B314" s="206" t="s">
        <v>4714</v>
      </c>
      <c r="C314" s="206" t="s">
        <v>4715</v>
      </c>
      <c r="D314" s="206" t="s">
        <v>4719</v>
      </c>
      <c r="E314" s="206" t="s">
        <v>2742</v>
      </c>
      <c r="F314" s="215">
        <v>17857.321</v>
      </c>
      <c r="G314" s="312" t="s">
        <v>5297</v>
      </c>
    </row>
    <row r="315" spans="1:7" ht="15.75" x14ac:dyDescent="0.25">
      <c r="A315" s="206" t="s">
        <v>4943</v>
      </c>
      <c r="B315" s="206" t="s">
        <v>4714</v>
      </c>
      <c r="C315" s="206" t="s">
        <v>4715</v>
      </c>
      <c r="D315" s="206" t="s">
        <v>4720</v>
      </c>
      <c r="E315" s="206" t="s">
        <v>4721</v>
      </c>
      <c r="F315" s="215">
        <v>10223.528</v>
      </c>
      <c r="G315" s="312" t="s">
        <v>5297</v>
      </c>
    </row>
    <row r="316" spans="1:7" ht="15.75" x14ac:dyDescent="0.25">
      <c r="A316" s="206" t="s">
        <v>4943</v>
      </c>
      <c r="B316" s="206" t="s">
        <v>4722</v>
      </c>
      <c r="C316" s="206" t="s">
        <v>4723</v>
      </c>
      <c r="D316" s="206" t="s">
        <v>4724</v>
      </c>
      <c r="E316" s="206" t="s">
        <v>4725</v>
      </c>
      <c r="F316" s="215">
        <v>695.45299999999997</v>
      </c>
      <c r="G316" s="312" t="s">
        <v>5297</v>
      </c>
    </row>
    <row r="317" spans="1:7" ht="15.75" x14ac:dyDescent="0.25">
      <c r="A317" s="206" t="s">
        <v>4943</v>
      </c>
      <c r="B317" s="206" t="s">
        <v>4722</v>
      </c>
      <c r="C317" s="206" t="s">
        <v>4723</v>
      </c>
      <c r="D317" s="206" t="s">
        <v>4946</v>
      </c>
      <c r="E317" s="206" t="s">
        <v>4947</v>
      </c>
      <c r="F317" s="215">
        <v>695.45299999999997</v>
      </c>
      <c r="G317" s="312" t="s">
        <v>5297</v>
      </c>
    </row>
    <row r="318" spans="1:7" ht="15.75" x14ac:dyDescent="0.25">
      <c r="A318" s="206" t="s">
        <v>4943</v>
      </c>
      <c r="B318" s="206" t="s">
        <v>4722</v>
      </c>
      <c r="C318" s="206" t="s">
        <v>4723</v>
      </c>
      <c r="D318" s="206" t="s">
        <v>4728</v>
      </c>
      <c r="E318" s="206" t="s">
        <v>4729</v>
      </c>
      <c r="F318" s="215">
        <v>5209.8040000000001</v>
      </c>
      <c r="G318" s="312" t="s">
        <v>5297</v>
      </c>
    </row>
    <row r="319" spans="1:7" ht="15.75" x14ac:dyDescent="0.25">
      <c r="A319" s="206" t="s">
        <v>4943</v>
      </c>
      <c r="B319" s="206" t="s">
        <v>4722</v>
      </c>
      <c r="C319" s="206" t="s">
        <v>4723</v>
      </c>
      <c r="D319" s="206" t="s">
        <v>4921</v>
      </c>
      <c r="E319" s="206" t="s">
        <v>4922</v>
      </c>
      <c r="F319" s="215">
        <v>1569.16</v>
      </c>
      <c r="G319" s="312" t="s">
        <v>5297</v>
      </c>
    </row>
    <row r="320" spans="1:7" ht="15.75" x14ac:dyDescent="0.25">
      <c r="A320" s="206" t="s">
        <v>4943</v>
      </c>
      <c r="B320" s="206" t="s">
        <v>4722</v>
      </c>
      <c r="C320" s="206" t="s">
        <v>4723</v>
      </c>
      <c r="D320" s="206" t="s">
        <v>4744</v>
      </c>
      <c r="E320" s="206" t="s">
        <v>4745</v>
      </c>
      <c r="F320" s="215">
        <v>5202.5479999999998</v>
      </c>
      <c r="G320" s="312" t="s">
        <v>5297</v>
      </c>
    </row>
    <row r="321" spans="1:7" ht="15.75" x14ac:dyDescent="0.25">
      <c r="A321" s="206" t="s">
        <v>4943</v>
      </c>
      <c r="B321" s="206" t="s">
        <v>4722</v>
      </c>
      <c r="C321" s="206" t="s">
        <v>4723</v>
      </c>
      <c r="D321" s="206" t="s">
        <v>4925</v>
      </c>
      <c r="E321" s="206" t="s">
        <v>4926</v>
      </c>
      <c r="F321" s="215">
        <v>168.16</v>
      </c>
      <c r="G321" s="312" t="s">
        <v>5297</v>
      </c>
    </row>
    <row r="322" spans="1:7" ht="15.75" x14ac:dyDescent="0.25">
      <c r="A322" s="206" t="s">
        <v>4943</v>
      </c>
      <c r="B322" s="206" t="s">
        <v>4722</v>
      </c>
      <c r="C322" s="206" t="s">
        <v>4723</v>
      </c>
      <c r="D322" s="206" t="s">
        <v>4748</v>
      </c>
      <c r="E322" s="206" t="s">
        <v>4749</v>
      </c>
      <c r="F322" s="215">
        <v>787.61400000000003</v>
      </c>
      <c r="G322" s="312" t="s">
        <v>5297</v>
      </c>
    </row>
    <row r="323" spans="1:7" ht="15.75" x14ac:dyDescent="0.25">
      <c r="A323" s="206" t="s">
        <v>4943</v>
      </c>
      <c r="B323" s="206" t="s">
        <v>4722</v>
      </c>
      <c r="C323" s="206" t="s">
        <v>4723</v>
      </c>
      <c r="D323" s="206" t="s">
        <v>4750</v>
      </c>
      <c r="E323" s="206" t="s">
        <v>4751</v>
      </c>
      <c r="F323" s="215">
        <v>694.87300000000005</v>
      </c>
      <c r="G323" s="312" t="s">
        <v>5297</v>
      </c>
    </row>
    <row r="324" spans="1:7" ht="15.75" x14ac:dyDescent="0.25">
      <c r="A324" s="206" t="s">
        <v>4943</v>
      </c>
      <c r="B324" s="206" t="s">
        <v>4722</v>
      </c>
      <c r="C324" s="206" t="s">
        <v>4723</v>
      </c>
      <c r="D324" s="206" t="s">
        <v>4752</v>
      </c>
      <c r="E324" s="206" t="s">
        <v>4753</v>
      </c>
      <c r="F324" s="215">
        <v>1896.7270000000001</v>
      </c>
      <c r="G324" s="312" t="s">
        <v>5297</v>
      </c>
    </row>
    <row r="325" spans="1:7" ht="15.75" x14ac:dyDescent="0.25">
      <c r="A325" s="206" t="s">
        <v>4943</v>
      </c>
      <c r="B325" s="206" t="s">
        <v>4722</v>
      </c>
      <c r="C325" s="206" t="s">
        <v>4723</v>
      </c>
      <c r="D325" s="206" t="s">
        <v>4948</v>
      </c>
      <c r="E325" s="206" t="s">
        <v>4949</v>
      </c>
      <c r="F325" s="215">
        <v>2549.2800000000002</v>
      </c>
      <c r="G325" s="312" t="s">
        <v>5297</v>
      </c>
    </row>
    <row r="326" spans="1:7" ht="15.75" x14ac:dyDescent="0.25">
      <c r="A326" s="206" t="s">
        <v>4943</v>
      </c>
      <c r="B326" s="206" t="s">
        <v>4760</v>
      </c>
      <c r="C326" s="206" t="s">
        <v>4761</v>
      </c>
      <c r="D326" s="206" t="s">
        <v>4762</v>
      </c>
      <c r="E326" s="206" t="s">
        <v>4763</v>
      </c>
      <c r="F326" s="215">
        <v>1421.1489999999999</v>
      </c>
      <c r="G326" s="312" t="s">
        <v>5297</v>
      </c>
    </row>
    <row r="327" spans="1:7" ht="15.75" x14ac:dyDescent="0.25">
      <c r="A327" s="206" t="s">
        <v>4943</v>
      </c>
      <c r="B327" s="206" t="s">
        <v>4764</v>
      </c>
      <c r="C327" s="206" t="s">
        <v>4765</v>
      </c>
      <c r="D327" s="206" t="s">
        <v>4766</v>
      </c>
      <c r="E327" s="206" t="s">
        <v>4767</v>
      </c>
      <c r="F327" s="215">
        <v>4033.3119999999999</v>
      </c>
      <c r="G327" s="312" t="s">
        <v>5297</v>
      </c>
    </row>
    <row r="328" spans="1:7" ht="15.75" x14ac:dyDescent="0.25">
      <c r="A328" s="206" t="s">
        <v>4943</v>
      </c>
      <c r="B328" s="206" t="s">
        <v>4768</v>
      </c>
      <c r="C328" s="206" t="s">
        <v>4769</v>
      </c>
      <c r="D328" s="206" t="s">
        <v>4770</v>
      </c>
      <c r="E328" s="206" t="s">
        <v>4771</v>
      </c>
      <c r="F328" s="215">
        <v>57376.877999999997</v>
      </c>
      <c r="G328" s="312" t="s">
        <v>5297</v>
      </c>
    </row>
    <row r="329" spans="1:7" ht="15.75" x14ac:dyDescent="0.25">
      <c r="A329" s="206" t="s">
        <v>4943</v>
      </c>
      <c r="B329" s="206" t="s">
        <v>4772</v>
      </c>
      <c r="C329" s="206" t="s">
        <v>4773</v>
      </c>
      <c r="D329" s="206" t="s">
        <v>4774</v>
      </c>
      <c r="E329" s="206" t="s">
        <v>4775</v>
      </c>
      <c r="F329" s="215">
        <v>35.963000000000001</v>
      </c>
      <c r="G329" s="312" t="s">
        <v>5297</v>
      </c>
    </row>
    <row r="330" spans="1:7" ht="15.75" x14ac:dyDescent="0.25">
      <c r="A330" s="206" t="s">
        <v>4943</v>
      </c>
      <c r="B330" s="206" t="s">
        <v>4776</v>
      </c>
      <c r="C330" s="206" t="s">
        <v>4777</v>
      </c>
      <c r="D330" s="206" t="s">
        <v>4802</v>
      </c>
      <c r="E330" s="206" t="s">
        <v>4803</v>
      </c>
      <c r="F330" s="215">
        <v>2093.221</v>
      </c>
      <c r="G330" s="312" t="s">
        <v>5297</v>
      </c>
    </row>
    <row r="331" spans="1:7" ht="15.75" x14ac:dyDescent="0.25">
      <c r="A331" s="206" t="s">
        <v>4943</v>
      </c>
      <c r="B331" s="206" t="s">
        <v>4776</v>
      </c>
      <c r="C331" s="206" t="s">
        <v>4777</v>
      </c>
      <c r="D331" s="206" t="s">
        <v>4804</v>
      </c>
      <c r="E331" s="206" t="s">
        <v>4805</v>
      </c>
      <c r="F331" s="215">
        <v>2093.221</v>
      </c>
      <c r="G331" s="312" t="s">
        <v>5297</v>
      </c>
    </row>
    <row r="332" spans="1:7" ht="15.75" x14ac:dyDescent="0.25">
      <c r="A332" s="206" t="s">
        <v>4943</v>
      </c>
      <c r="B332" s="206" t="s">
        <v>4816</v>
      </c>
      <c r="C332" s="206" t="s">
        <v>4817</v>
      </c>
      <c r="D332" s="206" t="s">
        <v>4818</v>
      </c>
      <c r="E332" s="206" t="s">
        <v>4819</v>
      </c>
      <c r="F332" s="215">
        <v>17536.650000000001</v>
      </c>
      <c r="G332" s="312" t="s">
        <v>5297</v>
      </c>
    </row>
    <row r="333" spans="1:7" ht="15.75" x14ac:dyDescent="0.25">
      <c r="A333" s="206" t="s">
        <v>4943</v>
      </c>
      <c r="B333" s="206" t="s">
        <v>4820</v>
      </c>
      <c r="C333" s="206" t="s">
        <v>4821</v>
      </c>
      <c r="D333" s="206" t="s">
        <v>4822</v>
      </c>
      <c r="E333" s="206" t="s">
        <v>4823</v>
      </c>
      <c r="F333" s="215">
        <v>143.83799999999999</v>
      </c>
      <c r="G333" s="312" t="s">
        <v>5297</v>
      </c>
    </row>
    <row r="334" spans="1:7" ht="15.75" x14ac:dyDescent="0.25">
      <c r="A334" s="206" t="s">
        <v>4943</v>
      </c>
      <c r="B334" s="206" t="s">
        <v>4840</v>
      </c>
      <c r="C334" s="206" t="s">
        <v>4841</v>
      </c>
      <c r="D334" s="206" t="s">
        <v>4842</v>
      </c>
      <c r="E334" s="206" t="s">
        <v>4843</v>
      </c>
      <c r="F334" s="215">
        <v>2495.7629999999999</v>
      </c>
      <c r="G334" s="312" t="s">
        <v>5297</v>
      </c>
    </row>
    <row r="335" spans="1:7" ht="15.75" x14ac:dyDescent="0.25">
      <c r="A335" s="206" t="s">
        <v>4943</v>
      </c>
      <c r="B335" s="206" t="s">
        <v>4840</v>
      </c>
      <c r="C335" s="206" t="s">
        <v>4841</v>
      </c>
      <c r="D335" s="206" t="s">
        <v>4844</v>
      </c>
      <c r="E335" s="206" t="s">
        <v>4845</v>
      </c>
      <c r="F335" s="215">
        <v>1040.885</v>
      </c>
      <c r="G335" s="312" t="s">
        <v>5297</v>
      </c>
    </row>
    <row r="336" spans="1:7" ht="15.75" x14ac:dyDescent="0.25">
      <c r="A336" s="206" t="s">
        <v>4943</v>
      </c>
      <c r="B336" s="206" t="s">
        <v>4846</v>
      </c>
      <c r="C336" s="206" t="s">
        <v>4847</v>
      </c>
      <c r="D336" s="206" t="s">
        <v>4848</v>
      </c>
      <c r="E336" s="206" t="s">
        <v>4849</v>
      </c>
      <c r="F336" s="215">
        <v>2427.7510000000002</v>
      </c>
      <c r="G336" s="312" t="s">
        <v>5297</v>
      </c>
    </row>
    <row r="337" spans="1:7" ht="15.75" x14ac:dyDescent="0.25">
      <c r="A337" s="206" t="s">
        <v>4943</v>
      </c>
      <c r="B337" s="206" t="s">
        <v>4872</v>
      </c>
      <c r="C337" s="206" t="s">
        <v>4873</v>
      </c>
      <c r="D337" s="206" t="s">
        <v>4874</v>
      </c>
      <c r="E337" s="206" t="s">
        <v>4875</v>
      </c>
      <c r="F337" s="215">
        <v>11.938000000000001</v>
      </c>
      <c r="G337" s="312" t="s">
        <v>5297</v>
      </c>
    </row>
    <row r="338" spans="1:7" x14ac:dyDescent="0.25">
      <c r="A338" s="259" t="s">
        <v>4950</v>
      </c>
      <c r="B338" s="259" t="s">
        <v>800</v>
      </c>
      <c r="C338" s="259" t="s">
        <v>800</v>
      </c>
      <c r="D338" s="259" t="s">
        <v>800</v>
      </c>
      <c r="E338" s="259" t="s">
        <v>800</v>
      </c>
      <c r="F338" s="306">
        <v>610599.54099999997</v>
      </c>
    </row>
    <row r="339" spans="1:7" x14ac:dyDescent="0.25">
      <c r="A339" s="229" t="s">
        <v>4951</v>
      </c>
      <c r="B339" s="229" t="s">
        <v>800</v>
      </c>
      <c r="C339" s="229" t="s">
        <v>800</v>
      </c>
      <c r="D339" s="229" t="s">
        <v>800</v>
      </c>
      <c r="E339" s="229" t="s">
        <v>800</v>
      </c>
      <c r="F339" s="232"/>
    </row>
    <row r="340" spans="1:7" x14ac:dyDescent="0.25">
      <c r="A340" s="206" t="s">
        <v>4951</v>
      </c>
      <c r="B340" s="206" t="s">
        <v>4680</v>
      </c>
      <c r="C340" s="206" t="s">
        <v>4681</v>
      </c>
      <c r="D340" s="206" t="s">
        <v>4682</v>
      </c>
      <c r="E340" s="206" t="s">
        <v>4683</v>
      </c>
      <c r="F340" s="215">
        <v>93033.721000000005</v>
      </c>
      <c r="G340" s="313" t="s">
        <v>5298</v>
      </c>
    </row>
    <row r="341" spans="1:7" x14ac:dyDescent="0.25">
      <c r="A341" s="259" t="s">
        <v>4952</v>
      </c>
      <c r="B341" s="259" t="s">
        <v>800</v>
      </c>
      <c r="C341" s="259" t="s">
        <v>800</v>
      </c>
      <c r="D341" s="259" t="s">
        <v>800</v>
      </c>
      <c r="E341" s="259" t="s">
        <v>800</v>
      </c>
      <c r="F341" s="306">
        <v>93033.721000000005</v>
      </c>
      <c r="G341" s="313"/>
    </row>
    <row r="342" spans="1:7" x14ac:dyDescent="0.25">
      <c r="A342" s="259" t="s">
        <v>4953</v>
      </c>
      <c r="B342" s="259" t="s">
        <v>800</v>
      </c>
      <c r="C342" s="259" t="s">
        <v>800</v>
      </c>
      <c r="D342" s="259" t="s">
        <v>800</v>
      </c>
      <c r="E342" s="259" t="s">
        <v>800</v>
      </c>
      <c r="F342" s="306">
        <v>744917.43400000001</v>
      </c>
      <c r="G342" s="313"/>
    </row>
    <row r="343" spans="1:7" x14ac:dyDescent="0.25">
      <c r="A343" s="229" t="s">
        <v>4954</v>
      </c>
      <c r="B343" s="229" t="s">
        <v>800</v>
      </c>
      <c r="C343" s="229" t="s">
        <v>800</v>
      </c>
      <c r="D343" s="229" t="s">
        <v>800</v>
      </c>
      <c r="E343" s="229" t="s">
        <v>800</v>
      </c>
      <c r="F343" s="232"/>
      <c r="G343" s="313"/>
    </row>
    <row r="344" spans="1:7" x14ac:dyDescent="0.25">
      <c r="A344" s="229" t="s">
        <v>4955</v>
      </c>
      <c r="B344" s="229" t="s">
        <v>800</v>
      </c>
      <c r="C344" s="229" t="s">
        <v>800</v>
      </c>
      <c r="D344" s="229" t="s">
        <v>800</v>
      </c>
      <c r="E344" s="229" t="s">
        <v>800</v>
      </c>
      <c r="F344" s="232"/>
      <c r="G344" s="313"/>
    </row>
    <row r="345" spans="1:7" x14ac:dyDescent="0.25">
      <c r="A345" s="206" t="s">
        <v>4955</v>
      </c>
      <c r="B345" s="206" t="s">
        <v>4680</v>
      </c>
      <c r="C345" s="206" t="s">
        <v>4681</v>
      </c>
      <c r="D345" s="206" t="s">
        <v>4682</v>
      </c>
      <c r="E345" s="206" t="s">
        <v>4683</v>
      </c>
      <c r="F345" s="215">
        <v>12834.382</v>
      </c>
      <c r="G345" s="313" t="s">
        <v>5298</v>
      </c>
    </row>
    <row r="346" spans="1:7" x14ac:dyDescent="0.25">
      <c r="A346" s="259" t="s">
        <v>4956</v>
      </c>
      <c r="B346" s="259" t="s">
        <v>800</v>
      </c>
      <c r="C346" s="259" t="s">
        <v>800</v>
      </c>
      <c r="D346" s="259" t="s">
        <v>800</v>
      </c>
      <c r="E346" s="259" t="s">
        <v>800</v>
      </c>
      <c r="F346" s="306">
        <v>12834.382</v>
      </c>
    </row>
    <row r="347" spans="1:7" x14ac:dyDescent="0.25">
      <c r="A347" s="259" t="s">
        <v>4957</v>
      </c>
      <c r="B347" s="259" t="s">
        <v>800</v>
      </c>
      <c r="C347" s="259" t="s">
        <v>800</v>
      </c>
      <c r="D347" s="259" t="s">
        <v>800</v>
      </c>
      <c r="E347" s="259" t="s">
        <v>800</v>
      </c>
      <c r="F347" s="306">
        <v>12834.382</v>
      </c>
    </row>
    <row r="348" spans="1:7" x14ac:dyDescent="0.25">
      <c r="A348" s="229" t="s">
        <v>4958</v>
      </c>
      <c r="B348" s="229" t="s">
        <v>800</v>
      </c>
      <c r="C348" s="229" t="s">
        <v>800</v>
      </c>
      <c r="D348" s="229" t="s">
        <v>800</v>
      </c>
      <c r="E348" s="229" t="s">
        <v>800</v>
      </c>
      <c r="F348" s="232"/>
    </row>
    <row r="349" spans="1:7" x14ac:dyDescent="0.25">
      <c r="A349" s="229" t="s">
        <v>4959</v>
      </c>
      <c r="B349" s="229" t="s">
        <v>800</v>
      </c>
      <c r="C349" s="229" t="s">
        <v>800</v>
      </c>
      <c r="D349" s="229" t="s">
        <v>800</v>
      </c>
      <c r="E349" s="229" t="s">
        <v>800</v>
      </c>
      <c r="F349" s="232"/>
    </row>
    <row r="350" spans="1:7" ht="15.75" x14ac:dyDescent="0.25">
      <c r="A350" s="206" t="s">
        <v>4959</v>
      </c>
      <c r="B350" s="206" t="s">
        <v>4601</v>
      </c>
      <c r="C350" s="206" t="s">
        <v>4602</v>
      </c>
      <c r="D350" s="206" t="s">
        <v>4603</v>
      </c>
      <c r="E350" s="206" t="s">
        <v>4604</v>
      </c>
      <c r="F350" s="215">
        <v>599.33900000000006</v>
      </c>
      <c r="G350" s="312" t="s">
        <v>5072</v>
      </c>
    </row>
    <row r="351" spans="1:7" ht="15.75" x14ac:dyDescent="0.25">
      <c r="A351" s="206" t="s">
        <v>4959</v>
      </c>
      <c r="B351" s="206" t="s">
        <v>4623</v>
      </c>
      <c r="C351" s="206" t="s">
        <v>4624</v>
      </c>
      <c r="D351" s="206" t="s">
        <v>4627</v>
      </c>
      <c r="E351" s="206" t="s">
        <v>4628</v>
      </c>
      <c r="F351" s="215">
        <v>479.50200000000001</v>
      </c>
      <c r="G351" s="312" t="s">
        <v>5072</v>
      </c>
    </row>
    <row r="352" spans="1:7" ht="15.75" x14ac:dyDescent="0.25">
      <c r="A352" s="206" t="s">
        <v>4959</v>
      </c>
      <c r="B352" s="206" t="s">
        <v>4680</v>
      </c>
      <c r="C352" s="206" t="s">
        <v>4681</v>
      </c>
      <c r="D352" s="206" t="s">
        <v>4682</v>
      </c>
      <c r="E352" s="206" t="s">
        <v>4683</v>
      </c>
      <c r="F352" s="215">
        <v>16000</v>
      </c>
      <c r="G352" s="312" t="s">
        <v>5072</v>
      </c>
    </row>
    <row r="353" spans="1:7" ht="15.75" x14ac:dyDescent="0.25">
      <c r="A353" s="206" t="s">
        <v>4959</v>
      </c>
      <c r="B353" s="206" t="s">
        <v>4684</v>
      </c>
      <c r="C353" s="206" t="s">
        <v>4685</v>
      </c>
      <c r="D353" s="206" t="s">
        <v>4698</v>
      </c>
      <c r="E353" s="206" t="s">
        <v>4699</v>
      </c>
      <c r="F353" s="215">
        <v>-1543.424</v>
      </c>
      <c r="G353" s="312" t="s">
        <v>5072</v>
      </c>
    </row>
    <row r="354" spans="1:7" ht="15.75" x14ac:dyDescent="0.25">
      <c r="A354" s="206" t="s">
        <v>4959</v>
      </c>
      <c r="B354" s="206" t="s">
        <v>4714</v>
      </c>
      <c r="C354" s="206" t="s">
        <v>4715</v>
      </c>
      <c r="D354" s="206" t="s">
        <v>4720</v>
      </c>
      <c r="E354" s="206" t="s">
        <v>4721</v>
      </c>
      <c r="F354" s="215">
        <v>634.64599999999996</v>
      </c>
      <c r="G354" s="312" t="s">
        <v>5072</v>
      </c>
    </row>
    <row r="355" spans="1:7" ht="15.75" x14ac:dyDescent="0.25">
      <c r="A355" s="206" t="s">
        <v>4959</v>
      </c>
      <c r="B355" s="206" t="s">
        <v>4722</v>
      </c>
      <c r="C355" s="206" t="s">
        <v>4723</v>
      </c>
      <c r="D355" s="206" t="s">
        <v>4752</v>
      </c>
      <c r="E355" s="206" t="s">
        <v>4753</v>
      </c>
      <c r="F355" s="215">
        <v>3236.973</v>
      </c>
      <c r="G355" s="312" t="s">
        <v>5072</v>
      </c>
    </row>
    <row r="356" spans="1:7" ht="15.75" x14ac:dyDescent="0.25">
      <c r="A356" s="206" t="s">
        <v>4959</v>
      </c>
      <c r="B356" s="206" t="s">
        <v>4760</v>
      </c>
      <c r="C356" s="206" t="s">
        <v>4761</v>
      </c>
      <c r="D356" s="206" t="s">
        <v>4762</v>
      </c>
      <c r="E356" s="206" t="s">
        <v>4763</v>
      </c>
      <c r="F356" s="215">
        <v>418.94</v>
      </c>
      <c r="G356" s="312" t="s">
        <v>5072</v>
      </c>
    </row>
    <row r="357" spans="1:7" ht="15.75" x14ac:dyDescent="0.25">
      <c r="A357" s="206" t="s">
        <v>4959</v>
      </c>
      <c r="B357" s="206" t="s">
        <v>4768</v>
      </c>
      <c r="C357" s="206" t="s">
        <v>4769</v>
      </c>
      <c r="D357" s="206" t="s">
        <v>4770</v>
      </c>
      <c r="E357" s="206" t="s">
        <v>4771</v>
      </c>
      <c r="F357" s="215">
        <v>-547.76099999999997</v>
      </c>
      <c r="G357" s="312" t="s">
        <v>5072</v>
      </c>
    </row>
    <row r="358" spans="1:7" ht="15.75" x14ac:dyDescent="0.25">
      <c r="A358" s="206" t="s">
        <v>4959</v>
      </c>
      <c r="B358" s="206" t="s">
        <v>4772</v>
      </c>
      <c r="C358" s="206" t="s">
        <v>4773</v>
      </c>
      <c r="D358" s="206" t="s">
        <v>4774</v>
      </c>
      <c r="E358" s="206" t="s">
        <v>4775</v>
      </c>
      <c r="F358" s="215">
        <v>509.15800000000002</v>
      </c>
      <c r="G358" s="312" t="s">
        <v>5072</v>
      </c>
    </row>
    <row r="359" spans="1:7" ht="15.75" x14ac:dyDescent="0.25">
      <c r="A359" s="206" t="s">
        <v>4959</v>
      </c>
      <c r="B359" s="206" t="s">
        <v>4816</v>
      </c>
      <c r="C359" s="206" t="s">
        <v>4817</v>
      </c>
      <c r="D359" s="206" t="s">
        <v>4818</v>
      </c>
      <c r="E359" s="206" t="s">
        <v>4819</v>
      </c>
      <c r="F359" s="215">
        <v>1095.1579999999999</v>
      </c>
      <c r="G359" s="312" t="s">
        <v>5072</v>
      </c>
    </row>
    <row r="360" spans="1:7" ht="15.75" x14ac:dyDescent="0.25">
      <c r="A360" s="206" t="s">
        <v>4959</v>
      </c>
      <c r="B360" s="206" t="s">
        <v>4960</v>
      </c>
      <c r="C360" s="206" t="s">
        <v>4961</v>
      </c>
      <c r="D360" s="206" t="s">
        <v>4962</v>
      </c>
      <c r="E360" s="206" t="s">
        <v>4963</v>
      </c>
      <c r="F360" s="215">
        <v>-190.71100000000001</v>
      </c>
      <c r="G360" s="312" t="s">
        <v>5072</v>
      </c>
    </row>
    <row r="361" spans="1:7" ht="15.75" x14ac:dyDescent="0.25">
      <c r="A361" s="206" t="s">
        <v>4959</v>
      </c>
      <c r="B361" s="206" t="s">
        <v>4832</v>
      </c>
      <c r="C361" s="206" t="s">
        <v>4833</v>
      </c>
      <c r="D361" s="206" t="s">
        <v>4834</v>
      </c>
      <c r="E361" s="206" t="s">
        <v>4835</v>
      </c>
      <c r="F361" s="215">
        <v>304.56400000000002</v>
      </c>
      <c r="G361" s="312" t="s">
        <v>5072</v>
      </c>
    </row>
    <row r="362" spans="1:7" ht="15.75" x14ac:dyDescent="0.25">
      <c r="A362" s="206" t="s">
        <v>4959</v>
      </c>
      <c r="B362" s="206" t="s">
        <v>4836</v>
      </c>
      <c r="C362" s="206" t="s">
        <v>4837</v>
      </c>
      <c r="D362" s="206" t="s">
        <v>4838</v>
      </c>
      <c r="E362" s="206" t="s">
        <v>4839</v>
      </c>
      <c r="F362" s="215">
        <v>574.09299999999996</v>
      </c>
      <c r="G362" s="312" t="s">
        <v>5072</v>
      </c>
    </row>
    <row r="363" spans="1:7" ht="15.75" x14ac:dyDescent="0.25">
      <c r="A363" s="206" t="s">
        <v>4959</v>
      </c>
      <c r="B363" s="206" t="s">
        <v>4840</v>
      </c>
      <c r="C363" s="206" t="s">
        <v>4841</v>
      </c>
      <c r="D363" s="206" t="s">
        <v>4844</v>
      </c>
      <c r="E363" s="206" t="s">
        <v>4845</v>
      </c>
      <c r="F363" s="215">
        <v>1688.6369999999999</v>
      </c>
      <c r="G363" s="312" t="s">
        <v>5072</v>
      </c>
    </row>
    <row r="364" spans="1:7" ht="15.75" x14ac:dyDescent="0.25">
      <c r="A364" s="206" t="s">
        <v>4959</v>
      </c>
      <c r="B364" s="206" t="s">
        <v>4846</v>
      </c>
      <c r="C364" s="206" t="s">
        <v>4847</v>
      </c>
      <c r="D364" s="206" t="s">
        <v>4848</v>
      </c>
      <c r="E364" s="206" t="s">
        <v>4849</v>
      </c>
      <c r="F364" s="215">
        <v>394.44499999999999</v>
      </c>
      <c r="G364" s="312" t="s">
        <v>5072</v>
      </c>
    </row>
    <row r="365" spans="1:7" ht="15.75" x14ac:dyDescent="0.25">
      <c r="A365" s="206" t="s">
        <v>4959</v>
      </c>
      <c r="B365" s="206" t="s">
        <v>4858</v>
      </c>
      <c r="C365" s="206" t="s">
        <v>4859</v>
      </c>
      <c r="D365" s="206" t="s">
        <v>4860</v>
      </c>
      <c r="E365" s="206" t="s">
        <v>4861</v>
      </c>
      <c r="F365" s="215">
        <v>120</v>
      </c>
      <c r="G365" s="312" t="s">
        <v>5072</v>
      </c>
    </row>
    <row r="366" spans="1:7" x14ac:dyDescent="0.25">
      <c r="A366" s="259" t="s">
        <v>4964</v>
      </c>
      <c r="B366" s="259" t="s">
        <v>800</v>
      </c>
      <c r="C366" s="259" t="s">
        <v>800</v>
      </c>
      <c r="D366" s="259" t="s">
        <v>800</v>
      </c>
      <c r="E366" s="259" t="s">
        <v>800</v>
      </c>
      <c r="F366" s="306">
        <v>23773.559000000001</v>
      </c>
    </row>
    <row r="367" spans="1:7" x14ac:dyDescent="0.25">
      <c r="A367" s="229" t="s">
        <v>4965</v>
      </c>
      <c r="B367" s="229" t="s">
        <v>800</v>
      </c>
      <c r="C367" s="229" t="s">
        <v>800</v>
      </c>
      <c r="D367" s="229" t="s">
        <v>800</v>
      </c>
      <c r="E367" s="229" t="s">
        <v>800</v>
      </c>
      <c r="F367" s="232"/>
    </row>
    <row r="368" spans="1:7" ht="15.75" x14ac:dyDescent="0.25">
      <c r="A368" s="206" t="s">
        <v>4965</v>
      </c>
      <c r="B368" s="206" t="s">
        <v>4601</v>
      </c>
      <c r="C368" s="206" t="s">
        <v>4602</v>
      </c>
      <c r="D368" s="206" t="s">
        <v>4603</v>
      </c>
      <c r="E368" s="206" t="s">
        <v>4604</v>
      </c>
      <c r="F368" s="215">
        <v>29755.09</v>
      </c>
      <c r="G368" s="312" t="s">
        <v>5072</v>
      </c>
    </row>
    <row r="369" spans="1:7" ht="15.75" x14ac:dyDescent="0.25">
      <c r="A369" s="206" t="s">
        <v>4965</v>
      </c>
      <c r="B369" s="206" t="s">
        <v>4601</v>
      </c>
      <c r="C369" s="206" t="s">
        <v>4602</v>
      </c>
      <c r="D369" s="206" t="s">
        <v>4941</v>
      </c>
      <c r="E369" s="206" t="s">
        <v>4630</v>
      </c>
      <c r="F369" s="215">
        <v>521.42999999999995</v>
      </c>
      <c r="G369" s="312" t="s">
        <v>5072</v>
      </c>
    </row>
    <row r="370" spans="1:7" ht="15.75" x14ac:dyDescent="0.25">
      <c r="A370" s="206" t="s">
        <v>4965</v>
      </c>
      <c r="B370" s="206" t="s">
        <v>4623</v>
      </c>
      <c r="C370" s="206" t="s">
        <v>4624</v>
      </c>
      <c r="D370" s="206" t="s">
        <v>4627</v>
      </c>
      <c r="E370" s="206" t="s">
        <v>4628</v>
      </c>
      <c r="F370" s="215">
        <v>46794.703000000001</v>
      </c>
      <c r="G370" s="312" t="s">
        <v>5072</v>
      </c>
    </row>
    <row r="371" spans="1:7" ht="15.75" x14ac:dyDescent="0.25">
      <c r="A371" s="206" t="s">
        <v>4965</v>
      </c>
      <c r="B371" s="206" t="s">
        <v>4680</v>
      </c>
      <c r="C371" s="206" t="s">
        <v>4681</v>
      </c>
      <c r="D371" s="206" t="s">
        <v>4682</v>
      </c>
      <c r="E371" s="206" t="s">
        <v>4683</v>
      </c>
      <c r="F371" s="215">
        <v>9507</v>
      </c>
      <c r="G371" s="312" t="s">
        <v>5072</v>
      </c>
    </row>
    <row r="372" spans="1:7" ht="15.75" x14ac:dyDescent="0.25">
      <c r="A372" s="206" t="s">
        <v>4965</v>
      </c>
      <c r="B372" s="206" t="s">
        <v>4684</v>
      </c>
      <c r="C372" s="206" t="s">
        <v>4685</v>
      </c>
      <c r="D372" s="206" t="s">
        <v>4698</v>
      </c>
      <c r="E372" s="206" t="s">
        <v>4699</v>
      </c>
      <c r="F372" s="215">
        <v>7675.415</v>
      </c>
      <c r="G372" s="312" t="s">
        <v>5072</v>
      </c>
    </row>
    <row r="373" spans="1:7" ht="15.75" x14ac:dyDescent="0.25">
      <c r="A373" s="206" t="s">
        <v>4965</v>
      </c>
      <c r="B373" s="206" t="s">
        <v>4714</v>
      </c>
      <c r="C373" s="206" t="s">
        <v>4715</v>
      </c>
      <c r="D373" s="206" t="s">
        <v>4720</v>
      </c>
      <c r="E373" s="206" t="s">
        <v>4721</v>
      </c>
      <c r="F373" s="215">
        <v>14490.355</v>
      </c>
      <c r="G373" s="312" t="s">
        <v>5072</v>
      </c>
    </row>
    <row r="374" spans="1:7" ht="15.75" x14ac:dyDescent="0.25">
      <c r="A374" s="206" t="s">
        <v>4965</v>
      </c>
      <c r="B374" s="206" t="s">
        <v>4722</v>
      </c>
      <c r="C374" s="206" t="s">
        <v>4723</v>
      </c>
      <c r="D374" s="206" t="s">
        <v>4752</v>
      </c>
      <c r="E374" s="206" t="s">
        <v>4753</v>
      </c>
      <c r="F374" s="215">
        <v>5766.6049999999996</v>
      </c>
      <c r="G374" s="312" t="s">
        <v>5072</v>
      </c>
    </row>
    <row r="375" spans="1:7" ht="15.75" x14ac:dyDescent="0.25">
      <c r="A375" s="206" t="s">
        <v>4965</v>
      </c>
      <c r="B375" s="206" t="s">
        <v>4764</v>
      </c>
      <c r="C375" s="206" t="s">
        <v>4765</v>
      </c>
      <c r="D375" s="206" t="s">
        <v>4766</v>
      </c>
      <c r="E375" s="206" t="s">
        <v>4767</v>
      </c>
      <c r="F375" s="215">
        <v>2458.0100000000002</v>
      </c>
      <c r="G375" s="312" t="s">
        <v>5072</v>
      </c>
    </row>
    <row r="376" spans="1:7" ht="15.75" x14ac:dyDescent="0.25">
      <c r="A376" s="206" t="s">
        <v>4965</v>
      </c>
      <c r="B376" s="206" t="s">
        <v>4768</v>
      </c>
      <c r="C376" s="206" t="s">
        <v>4769</v>
      </c>
      <c r="D376" s="206" t="s">
        <v>4770</v>
      </c>
      <c r="E376" s="206" t="s">
        <v>4771</v>
      </c>
      <c r="F376" s="215">
        <v>3540.7550000000001</v>
      </c>
      <c r="G376" s="312" t="s">
        <v>5072</v>
      </c>
    </row>
    <row r="377" spans="1:7" ht="15.75" x14ac:dyDescent="0.25">
      <c r="A377" s="206" t="s">
        <v>4965</v>
      </c>
      <c r="B377" s="206" t="s">
        <v>4772</v>
      </c>
      <c r="C377" s="206" t="s">
        <v>4773</v>
      </c>
      <c r="D377" s="206" t="s">
        <v>4774</v>
      </c>
      <c r="E377" s="206" t="s">
        <v>4775</v>
      </c>
      <c r="F377" s="215">
        <v>22396.18</v>
      </c>
      <c r="G377" s="312" t="s">
        <v>5072</v>
      </c>
    </row>
    <row r="378" spans="1:7" ht="15.75" x14ac:dyDescent="0.25">
      <c r="A378" s="206" t="s">
        <v>4965</v>
      </c>
      <c r="B378" s="206" t="s">
        <v>4816</v>
      </c>
      <c r="C378" s="206" t="s">
        <v>4817</v>
      </c>
      <c r="D378" s="206" t="s">
        <v>4818</v>
      </c>
      <c r="E378" s="206" t="s">
        <v>4819</v>
      </c>
      <c r="F378" s="215">
        <v>5766.2790000000005</v>
      </c>
      <c r="G378" s="312" t="s">
        <v>5072</v>
      </c>
    </row>
    <row r="379" spans="1:7" ht="15.75" x14ac:dyDescent="0.25">
      <c r="A379" s="206" t="s">
        <v>4965</v>
      </c>
      <c r="B379" s="206" t="s">
        <v>4832</v>
      </c>
      <c r="C379" s="206" t="s">
        <v>4833</v>
      </c>
      <c r="D379" s="206" t="s">
        <v>4834</v>
      </c>
      <c r="E379" s="206" t="s">
        <v>4835</v>
      </c>
      <c r="F379" s="215">
        <v>3150.7550000000001</v>
      </c>
      <c r="G379" s="312" t="s">
        <v>5072</v>
      </c>
    </row>
    <row r="380" spans="1:7" ht="15.75" x14ac:dyDescent="0.25">
      <c r="A380" s="206" t="s">
        <v>4965</v>
      </c>
      <c r="B380" s="206" t="s">
        <v>4836</v>
      </c>
      <c r="C380" s="206" t="s">
        <v>4837</v>
      </c>
      <c r="D380" s="206" t="s">
        <v>4838</v>
      </c>
      <c r="E380" s="206" t="s">
        <v>4839</v>
      </c>
      <c r="F380" s="215">
        <v>1900.2049999999999</v>
      </c>
      <c r="G380" s="312" t="s">
        <v>5072</v>
      </c>
    </row>
    <row r="381" spans="1:7" ht="15.75" x14ac:dyDescent="0.25">
      <c r="A381" s="206" t="s">
        <v>4965</v>
      </c>
      <c r="B381" s="206" t="s">
        <v>4840</v>
      </c>
      <c r="C381" s="206" t="s">
        <v>4841</v>
      </c>
      <c r="D381" s="206" t="s">
        <v>4844</v>
      </c>
      <c r="E381" s="206" t="s">
        <v>4845</v>
      </c>
      <c r="F381" s="215">
        <f>120255.83+19274.905</f>
        <v>139530.73499999999</v>
      </c>
      <c r="G381" s="312" t="s">
        <v>5072</v>
      </c>
    </row>
    <row r="382" spans="1:7" ht="15.75" x14ac:dyDescent="0.25">
      <c r="A382" s="206" t="s">
        <v>4965</v>
      </c>
      <c r="B382" s="206" t="s">
        <v>4846</v>
      </c>
      <c r="C382" s="206" t="s">
        <v>4847</v>
      </c>
      <c r="D382" s="206" t="s">
        <v>4848</v>
      </c>
      <c r="E382" s="206" t="s">
        <v>4849</v>
      </c>
      <c r="F382" s="215">
        <v>8421.11</v>
      </c>
      <c r="G382" s="312" t="s">
        <v>5072</v>
      </c>
    </row>
    <row r="383" spans="1:7" ht="15.75" x14ac:dyDescent="0.25">
      <c r="A383" s="206" t="s">
        <v>4965</v>
      </c>
      <c r="B383" s="206" t="s">
        <v>4884</v>
      </c>
      <c r="C383" s="206" t="s">
        <v>4885</v>
      </c>
      <c r="D383" s="206" t="s">
        <v>4886</v>
      </c>
      <c r="E383" s="206" t="s">
        <v>4887</v>
      </c>
      <c r="F383" s="215">
        <v>204.23500000000001</v>
      </c>
      <c r="G383" s="312" t="s">
        <v>5072</v>
      </c>
    </row>
    <row r="384" spans="1:7" x14ac:dyDescent="0.25">
      <c r="A384" s="259" t="s">
        <v>4966</v>
      </c>
      <c r="B384" s="259" t="s">
        <v>800</v>
      </c>
      <c r="C384" s="259" t="s">
        <v>800</v>
      </c>
      <c r="D384" s="259" t="s">
        <v>800</v>
      </c>
      <c r="E384" s="259" t="s">
        <v>800</v>
      </c>
      <c r="F384" s="306">
        <v>282603.95699999999</v>
      </c>
    </row>
    <row r="385" spans="1:7" x14ac:dyDescent="0.25">
      <c r="A385" s="229" t="s">
        <v>4967</v>
      </c>
      <c r="B385" s="229" t="s">
        <v>800</v>
      </c>
      <c r="C385" s="229" t="s">
        <v>800</v>
      </c>
      <c r="D385" s="229" t="s">
        <v>800</v>
      </c>
      <c r="E385" s="229" t="s">
        <v>800</v>
      </c>
      <c r="F385" s="232"/>
    </row>
    <row r="386" spans="1:7" ht="15.75" x14ac:dyDescent="0.25">
      <c r="A386" s="206" t="s">
        <v>4967</v>
      </c>
      <c r="B386" s="206" t="s">
        <v>4601</v>
      </c>
      <c r="C386" s="206" t="s">
        <v>4602</v>
      </c>
      <c r="D386" s="206" t="s">
        <v>4603</v>
      </c>
      <c r="E386" s="206" t="s">
        <v>4604</v>
      </c>
      <c r="F386" s="215">
        <v>1075.8119999999999</v>
      </c>
      <c r="G386" s="312" t="s">
        <v>5072</v>
      </c>
    </row>
    <row r="387" spans="1:7" ht="15.75" x14ac:dyDescent="0.25">
      <c r="A387" s="206" t="s">
        <v>4967</v>
      </c>
      <c r="B387" s="206" t="s">
        <v>4623</v>
      </c>
      <c r="C387" s="206" t="s">
        <v>4624</v>
      </c>
      <c r="D387" s="206" t="s">
        <v>4627</v>
      </c>
      <c r="E387" s="206" t="s">
        <v>4628</v>
      </c>
      <c r="F387" s="215">
        <v>1757.7380000000001</v>
      </c>
      <c r="G387" s="312" t="s">
        <v>5072</v>
      </c>
    </row>
    <row r="388" spans="1:7" ht="15.75" x14ac:dyDescent="0.25">
      <c r="A388" s="206" t="s">
        <v>4967</v>
      </c>
      <c r="B388" s="206" t="s">
        <v>4684</v>
      </c>
      <c r="C388" s="206" t="s">
        <v>4685</v>
      </c>
      <c r="D388" s="206" t="s">
        <v>4698</v>
      </c>
      <c r="E388" s="206" t="s">
        <v>4699</v>
      </c>
      <c r="F388" s="215">
        <v>4137.7259999999997</v>
      </c>
      <c r="G388" s="312" t="s">
        <v>5072</v>
      </c>
    </row>
    <row r="389" spans="1:7" ht="15.75" x14ac:dyDescent="0.25">
      <c r="A389" s="206" t="s">
        <v>4967</v>
      </c>
      <c r="B389" s="206" t="s">
        <v>4714</v>
      </c>
      <c r="C389" s="206" t="s">
        <v>4715</v>
      </c>
      <c r="D389" s="206" t="s">
        <v>4720</v>
      </c>
      <c r="E389" s="206" t="s">
        <v>4721</v>
      </c>
      <c r="F389" s="215">
        <v>2013.779</v>
      </c>
      <c r="G389" s="312" t="s">
        <v>5072</v>
      </c>
    </row>
    <row r="390" spans="1:7" ht="15.75" x14ac:dyDescent="0.25">
      <c r="A390" s="206" t="s">
        <v>4967</v>
      </c>
      <c r="B390" s="206" t="s">
        <v>4722</v>
      </c>
      <c r="C390" s="206" t="s">
        <v>4723</v>
      </c>
      <c r="D390" s="206" t="s">
        <v>4752</v>
      </c>
      <c r="E390" s="206" t="s">
        <v>4753</v>
      </c>
      <c r="F390" s="215">
        <v>1736.269</v>
      </c>
      <c r="G390" s="312" t="s">
        <v>5072</v>
      </c>
    </row>
    <row r="391" spans="1:7" ht="15.75" x14ac:dyDescent="0.25">
      <c r="A391" s="206" t="s">
        <v>4967</v>
      </c>
      <c r="B391" s="206" t="s">
        <v>4760</v>
      </c>
      <c r="C391" s="206" t="s">
        <v>4761</v>
      </c>
      <c r="D391" s="206" t="s">
        <v>4762</v>
      </c>
      <c r="E391" s="206" t="s">
        <v>4763</v>
      </c>
      <c r="F391" s="215">
        <v>401.18</v>
      </c>
      <c r="G391" s="312" t="s">
        <v>5072</v>
      </c>
    </row>
    <row r="392" spans="1:7" ht="15.75" x14ac:dyDescent="0.25">
      <c r="A392" s="206" t="s">
        <v>4967</v>
      </c>
      <c r="B392" s="206" t="s">
        <v>4768</v>
      </c>
      <c r="C392" s="206" t="s">
        <v>4769</v>
      </c>
      <c r="D392" s="206" t="s">
        <v>4770</v>
      </c>
      <c r="E392" s="206" t="s">
        <v>4771</v>
      </c>
      <c r="F392" s="215">
        <v>1431.8109999999999</v>
      </c>
      <c r="G392" s="312" t="s">
        <v>5072</v>
      </c>
    </row>
    <row r="393" spans="1:7" ht="15.75" x14ac:dyDescent="0.25">
      <c r="A393" s="206" t="s">
        <v>4967</v>
      </c>
      <c r="B393" s="206" t="s">
        <v>4772</v>
      </c>
      <c r="C393" s="206" t="s">
        <v>4773</v>
      </c>
      <c r="D393" s="206" t="s">
        <v>4774</v>
      </c>
      <c r="E393" s="206" t="s">
        <v>4775</v>
      </c>
      <c r="F393" s="215">
        <v>987.11500000000001</v>
      </c>
      <c r="G393" s="312" t="s">
        <v>5072</v>
      </c>
    </row>
    <row r="394" spans="1:7" ht="15.75" x14ac:dyDescent="0.25">
      <c r="A394" s="206" t="s">
        <v>4967</v>
      </c>
      <c r="B394" s="206" t="s">
        <v>4816</v>
      </c>
      <c r="C394" s="206" t="s">
        <v>4817</v>
      </c>
      <c r="D394" s="206" t="s">
        <v>4818</v>
      </c>
      <c r="E394" s="206" t="s">
        <v>4819</v>
      </c>
      <c r="F394" s="215">
        <v>1377.0519999999999</v>
      </c>
      <c r="G394" s="312" t="s">
        <v>5072</v>
      </c>
    </row>
    <row r="395" spans="1:7" ht="15.75" x14ac:dyDescent="0.25">
      <c r="A395" s="206" t="s">
        <v>4967</v>
      </c>
      <c r="B395" s="206" t="s">
        <v>4960</v>
      </c>
      <c r="C395" s="206" t="s">
        <v>4961</v>
      </c>
      <c r="D395" s="206" t="s">
        <v>4962</v>
      </c>
      <c r="E395" s="206" t="s">
        <v>4963</v>
      </c>
      <c r="F395" s="215">
        <v>63.338000000000001</v>
      </c>
      <c r="G395" s="312" t="s">
        <v>5072</v>
      </c>
    </row>
    <row r="396" spans="1:7" ht="15.75" x14ac:dyDescent="0.25">
      <c r="A396" s="206" t="s">
        <v>4967</v>
      </c>
      <c r="B396" s="206" t="s">
        <v>4832</v>
      </c>
      <c r="C396" s="206" t="s">
        <v>4833</v>
      </c>
      <c r="D396" s="206" t="s">
        <v>4834</v>
      </c>
      <c r="E396" s="206" t="s">
        <v>4835</v>
      </c>
      <c r="F396" s="215">
        <v>778.60599999999999</v>
      </c>
      <c r="G396" s="312" t="s">
        <v>5072</v>
      </c>
    </row>
    <row r="397" spans="1:7" ht="15.75" x14ac:dyDescent="0.25">
      <c r="A397" s="206" t="s">
        <v>4967</v>
      </c>
      <c r="B397" s="206" t="s">
        <v>4836</v>
      </c>
      <c r="C397" s="206" t="s">
        <v>4837</v>
      </c>
      <c r="D397" s="206" t="s">
        <v>4838</v>
      </c>
      <c r="E397" s="206" t="s">
        <v>4839</v>
      </c>
      <c r="F397" s="215">
        <v>841.26</v>
      </c>
      <c r="G397" s="312" t="s">
        <v>5072</v>
      </c>
    </row>
    <row r="398" spans="1:7" ht="15.75" x14ac:dyDescent="0.25">
      <c r="A398" s="206" t="s">
        <v>4967</v>
      </c>
      <c r="B398" s="206" t="s">
        <v>4840</v>
      </c>
      <c r="C398" s="206" t="s">
        <v>4841</v>
      </c>
      <c r="D398" s="206" t="s">
        <v>4844</v>
      </c>
      <c r="E398" s="206" t="s">
        <v>4845</v>
      </c>
      <c r="F398" s="215">
        <v>5304.8950000000004</v>
      </c>
      <c r="G398" s="312" t="s">
        <v>5072</v>
      </c>
    </row>
    <row r="399" spans="1:7" ht="15.75" x14ac:dyDescent="0.25">
      <c r="A399" s="206" t="s">
        <v>4967</v>
      </c>
      <c r="B399" s="206" t="s">
        <v>4846</v>
      </c>
      <c r="C399" s="206" t="s">
        <v>4847</v>
      </c>
      <c r="D399" s="206" t="s">
        <v>4848</v>
      </c>
      <c r="E399" s="206" t="s">
        <v>4849</v>
      </c>
      <c r="F399" s="215">
        <v>659.279</v>
      </c>
      <c r="G399" s="312" t="s">
        <v>5072</v>
      </c>
    </row>
    <row r="400" spans="1:7" x14ac:dyDescent="0.25">
      <c r="A400" s="259" t="s">
        <v>4968</v>
      </c>
      <c r="B400" s="259" t="s">
        <v>800</v>
      </c>
      <c r="C400" s="259" t="s">
        <v>800</v>
      </c>
      <c r="D400" s="259" t="s">
        <v>800</v>
      </c>
      <c r="E400" s="259" t="s">
        <v>800</v>
      </c>
      <c r="F400" s="306">
        <v>22565.86</v>
      </c>
    </row>
    <row r="401" spans="1:7" x14ac:dyDescent="0.25">
      <c r="A401" s="229" t="s">
        <v>4969</v>
      </c>
      <c r="B401" s="229" t="s">
        <v>800</v>
      </c>
      <c r="C401" s="229" t="s">
        <v>800</v>
      </c>
      <c r="D401" s="229" t="s">
        <v>800</v>
      </c>
      <c r="E401" s="229" t="s">
        <v>800</v>
      </c>
      <c r="F401" s="232"/>
    </row>
    <row r="402" spans="1:7" ht="15.75" x14ac:dyDescent="0.25">
      <c r="A402" s="206" t="s">
        <v>4969</v>
      </c>
      <c r="B402" s="206" t="s">
        <v>4601</v>
      </c>
      <c r="C402" s="206" t="s">
        <v>4602</v>
      </c>
      <c r="D402" s="206" t="s">
        <v>4603</v>
      </c>
      <c r="E402" s="206" t="s">
        <v>4604</v>
      </c>
      <c r="F402" s="215">
        <v>2445.9340000000002</v>
      </c>
      <c r="G402" s="312" t="s">
        <v>5072</v>
      </c>
    </row>
    <row r="403" spans="1:7" ht="15.75" x14ac:dyDescent="0.25">
      <c r="A403" s="206" t="s">
        <v>4969</v>
      </c>
      <c r="B403" s="206" t="s">
        <v>4623</v>
      </c>
      <c r="C403" s="206" t="s">
        <v>4624</v>
      </c>
      <c r="D403" s="206" t="s">
        <v>4627</v>
      </c>
      <c r="E403" s="206" t="s">
        <v>4628</v>
      </c>
      <c r="F403" s="215">
        <v>16025.314</v>
      </c>
      <c r="G403" s="312" t="s">
        <v>5072</v>
      </c>
    </row>
    <row r="404" spans="1:7" ht="15.75" x14ac:dyDescent="0.25">
      <c r="A404" s="206" t="s">
        <v>4969</v>
      </c>
      <c r="B404" s="206" t="s">
        <v>4684</v>
      </c>
      <c r="C404" s="206" t="s">
        <v>4685</v>
      </c>
      <c r="D404" s="206" t="s">
        <v>4698</v>
      </c>
      <c r="E404" s="206" t="s">
        <v>4699</v>
      </c>
      <c r="F404" s="215">
        <v>15120.191999999999</v>
      </c>
      <c r="G404" s="312" t="s">
        <v>5072</v>
      </c>
    </row>
    <row r="405" spans="1:7" ht="15.75" x14ac:dyDescent="0.25">
      <c r="A405" s="206" t="s">
        <v>4969</v>
      </c>
      <c r="B405" s="206" t="s">
        <v>4714</v>
      </c>
      <c r="C405" s="206" t="s">
        <v>4715</v>
      </c>
      <c r="D405" s="206" t="s">
        <v>4720</v>
      </c>
      <c r="E405" s="206" t="s">
        <v>4721</v>
      </c>
      <c r="F405" s="215">
        <v>6155.7830000000004</v>
      </c>
      <c r="G405" s="312" t="s">
        <v>5072</v>
      </c>
    </row>
    <row r="406" spans="1:7" ht="15.75" x14ac:dyDescent="0.25">
      <c r="A406" s="206" t="s">
        <v>4969</v>
      </c>
      <c r="B406" s="206" t="s">
        <v>4722</v>
      </c>
      <c r="C406" s="206" t="s">
        <v>4723</v>
      </c>
      <c r="D406" s="206" t="s">
        <v>4752</v>
      </c>
      <c r="E406" s="206" t="s">
        <v>4753</v>
      </c>
      <c r="F406" s="215">
        <v>6583.107</v>
      </c>
      <c r="G406" s="312" t="s">
        <v>5072</v>
      </c>
    </row>
    <row r="407" spans="1:7" ht="15.75" x14ac:dyDescent="0.25">
      <c r="A407" s="206" t="s">
        <v>4969</v>
      </c>
      <c r="B407" s="206" t="s">
        <v>4760</v>
      </c>
      <c r="C407" s="206" t="s">
        <v>4761</v>
      </c>
      <c r="D407" s="206" t="s">
        <v>4762</v>
      </c>
      <c r="E407" s="206" t="s">
        <v>4763</v>
      </c>
      <c r="F407" s="215">
        <v>1215.9059999999999</v>
      </c>
      <c r="G407" s="312" t="s">
        <v>5072</v>
      </c>
    </row>
    <row r="408" spans="1:7" ht="15.75" x14ac:dyDescent="0.25">
      <c r="A408" s="206" t="s">
        <v>4969</v>
      </c>
      <c r="B408" s="206" t="s">
        <v>4764</v>
      </c>
      <c r="C408" s="206" t="s">
        <v>4765</v>
      </c>
      <c r="D408" s="206" t="s">
        <v>4766</v>
      </c>
      <c r="E408" s="206" t="s">
        <v>4767</v>
      </c>
      <c r="F408" s="215">
        <v>4574.134</v>
      </c>
      <c r="G408" s="312" t="s">
        <v>5072</v>
      </c>
    </row>
    <row r="409" spans="1:7" ht="15.75" x14ac:dyDescent="0.25">
      <c r="A409" s="206" t="s">
        <v>4969</v>
      </c>
      <c r="B409" s="206" t="s">
        <v>4768</v>
      </c>
      <c r="C409" s="206" t="s">
        <v>4769</v>
      </c>
      <c r="D409" s="206" t="s">
        <v>4770</v>
      </c>
      <c r="E409" s="206" t="s">
        <v>4771</v>
      </c>
      <c r="F409" s="215">
        <v>5524.3389999999999</v>
      </c>
      <c r="G409" s="312" t="s">
        <v>5072</v>
      </c>
    </row>
    <row r="410" spans="1:7" ht="15.75" x14ac:dyDescent="0.25">
      <c r="A410" s="206" t="s">
        <v>4969</v>
      </c>
      <c r="B410" s="206" t="s">
        <v>4772</v>
      </c>
      <c r="C410" s="206" t="s">
        <v>4773</v>
      </c>
      <c r="D410" s="206" t="s">
        <v>4774</v>
      </c>
      <c r="E410" s="206" t="s">
        <v>4775</v>
      </c>
      <c r="F410" s="215">
        <v>-32.576999999999998</v>
      </c>
      <c r="G410" s="312" t="s">
        <v>5072</v>
      </c>
    </row>
    <row r="411" spans="1:7" ht="15.75" x14ac:dyDescent="0.25">
      <c r="A411" s="206" t="s">
        <v>4969</v>
      </c>
      <c r="B411" s="206" t="s">
        <v>4816</v>
      </c>
      <c r="C411" s="206" t="s">
        <v>4817</v>
      </c>
      <c r="D411" s="206" t="s">
        <v>4818</v>
      </c>
      <c r="E411" s="206" t="s">
        <v>4819</v>
      </c>
      <c r="F411" s="215">
        <v>5187.9889999999996</v>
      </c>
      <c r="G411" s="312" t="s">
        <v>5072</v>
      </c>
    </row>
    <row r="412" spans="1:7" ht="15.75" x14ac:dyDescent="0.25">
      <c r="A412" s="206" t="s">
        <v>4969</v>
      </c>
      <c r="B412" s="206" t="s">
        <v>4960</v>
      </c>
      <c r="C412" s="206" t="s">
        <v>4961</v>
      </c>
      <c r="D412" s="206" t="s">
        <v>4962</v>
      </c>
      <c r="E412" s="206" t="s">
        <v>4963</v>
      </c>
      <c r="F412" s="215">
        <v>2035.3520000000001</v>
      </c>
      <c r="G412" s="312" t="s">
        <v>5072</v>
      </c>
    </row>
    <row r="413" spans="1:7" ht="15.75" x14ac:dyDescent="0.25">
      <c r="A413" s="206" t="s">
        <v>4969</v>
      </c>
      <c r="B413" s="206" t="s">
        <v>4832</v>
      </c>
      <c r="C413" s="206" t="s">
        <v>4833</v>
      </c>
      <c r="D413" s="206" t="s">
        <v>4834</v>
      </c>
      <c r="E413" s="206" t="s">
        <v>4835</v>
      </c>
      <c r="F413" s="215">
        <v>1579.239</v>
      </c>
      <c r="G413" s="312" t="s">
        <v>5072</v>
      </c>
    </row>
    <row r="414" spans="1:7" ht="15.75" x14ac:dyDescent="0.25">
      <c r="A414" s="206" t="s">
        <v>4969</v>
      </c>
      <c r="B414" s="206" t="s">
        <v>4836</v>
      </c>
      <c r="C414" s="206" t="s">
        <v>4837</v>
      </c>
      <c r="D414" s="206" t="s">
        <v>4838</v>
      </c>
      <c r="E414" s="206" t="s">
        <v>4839</v>
      </c>
      <c r="F414" s="215">
        <v>1586.366</v>
      </c>
      <c r="G414" s="312" t="s">
        <v>5072</v>
      </c>
    </row>
    <row r="415" spans="1:7" ht="15.75" x14ac:dyDescent="0.25">
      <c r="A415" s="206" t="s">
        <v>4969</v>
      </c>
      <c r="B415" s="206" t="s">
        <v>4840</v>
      </c>
      <c r="C415" s="206" t="s">
        <v>4841</v>
      </c>
      <c r="D415" s="206" t="s">
        <v>4844</v>
      </c>
      <c r="E415" s="206" t="s">
        <v>4845</v>
      </c>
      <c r="F415" s="215">
        <v>14344.177</v>
      </c>
      <c r="G415" s="312" t="s">
        <v>5072</v>
      </c>
    </row>
    <row r="416" spans="1:7" ht="15.75" x14ac:dyDescent="0.25">
      <c r="A416" s="206" t="s">
        <v>4969</v>
      </c>
      <c r="B416" s="206" t="s">
        <v>4846</v>
      </c>
      <c r="C416" s="206" t="s">
        <v>4847</v>
      </c>
      <c r="D416" s="206" t="s">
        <v>4848</v>
      </c>
      <c r="E416" s="206" t="s">
        <v>4849</v>
      </c>
      <c r="F416" s="215">
        <v>10297.254999999999</v>
      </c>
      <c r="G416" s="312" t="s">
        <v>5072</v>
      </c>
    </row>
    <row r="417" spans="1:7" x14ac:dyDescent="0.25">
      <c r="A417" s="259" t="s">
        <v>4970</v>
      </c>
      <c r="B417" s="259" t="s">
        <v>800</v>
      </c>
      <c r="C417" s="259" t="s">
        <v>800</v>
      </c>
      <c r="D417" s="259" t="s">
        <v>800</v>
      </c>
      <c r="E417" s="259" t="s">
        <v>800</v>
      </c>
      <c r="F417" s="306">
        <v>92642.51</v>
      </c>
    </row>
    <row r="418" spans="1:7" x14ac:dyDescent="0.25">
      <c r="A418" s="229" t="s">
        <v>4971</v>
      </c>
      <c r="B418" s="229" t="s">
        <v>800</v>
      </c>
      <c r="C418" s="229" t="s">
        <v>800</v>
      </c>
      <c r="D418" s="229" t="s">
        <v>800</v>
      </c>
      <c r="E418" s="229" t="s">
        <v>800</v>
      </c>
      <c r="F418" s="232"/>
    </row>
    <row r="419" spans="1:7" ht="15.75" x14ac:dyDescent="0.25">
      <c r="A419" s="206" t="s">
        <v>4971</v>
      </c>
      <c r="B419" s="206" t="s">
        <v>4601</v>
      </c>
      <c r="C419" s="206" t="s">
        <v>4602</v>
      </c>
      <c r="D419" s="206" t="s">
        <v>4603</v>
      </c>
      <c r="E419" s="206" t="s">
        <v>4604</v>
      </c>
      <c r="F419" s="215">
        <v>4875.33</v>
      </c>
      <c r="G419" s="312" t="s">
        <v>5072</v>
      </c>
    </row>
    <row r="420" spans="1:7" ht="15.75" x14ac:dyDescent="0.25">
      <c r="A420" s="206" t="s">
        <v>4971</v>
      </c>
      <c r="B420" s="206" t="s">
        <v>4623</v>
      </c>
      <c r="C420" s="206" t="s">
        <v>4624</v>
      </c>
      <c r="D420" s="206" t="s">
        <v>4627</v>
      </c>
      <c r="E420" s="206" t="s">
        <v>4628</v>
      </c>
      <c r="F420" s="215">
        <v>23208.400000000001</v>
      </c>
      <c r="G420" s="312" t="s">
        <v>5072</v>
      </c>
    </row>
    <row r="421" spans="1:7" ht="15.75" x14ac:dyDescent="0.25">
      <c r="A421" s="206" t="s">
        <v>4971</v>
      </c>
      <c r="B421" s="206" t="s">
        <v>4684</v>
      </c>
      <c r="C421" s="206" t="s">
        <v>4685</v>
      </c>
      <c r="D421" s="206" t="s">
        <v>4698</v>
      </c>
      <c r="E421" s="206" t="s">
        <v>4699</v>
      </c>
      <c r="F421" s="215">
        <v>53249.11</v>
      </c>
      <c r="G421" s="312" t="s">
        <v>5072</v>
      </c>
    </row>
    <row r="422" spans="1:7" ht="15.75" x14ac:dyDescent="0.25">
      <c r="A422" s="206" t="s">
        <v>4971</v>
      </c>
      <c r="B422" s="206" t="s">
        <v>4714</v>
      </c>
      <c r="C422" s="206" t="s">
        <v>4715</v>
      </c>
      <c r="D422" s="206" t="s">
        <v>4720</v>
      </c>
      <c r="E422" s="206" t="s">
        <v>4721</v>
      </c>
      <c r="F422" s="215">
        <v>11914.07</v>
      </c>
      <c r="G422" s="312" t="s">
        <v>5072</v>
      </c>
    </row>
    <row r="423" spans="1:7" ht="15.75" x14ac:dyDescent="0.25">
      <c r="A423" s="206" t="s">
        <v>4971</v>
      </c>
      <c r="B423" s="206" t="s">
        <v>4722</v>
      </c>
      <c r="C423" s="206" t="s">
        <v>4723</v>
      </c>
      <c r="D423" s="206" t="s">
        <v>4752</v>
      </c>
      <c r="E423" s="206" t="s">
        <v>4753</v>
      </c>
      <c r="F423" s="215">
        <v>15645.12</v>
      </c>
      <c r="G423" s="312" t="s">
        <v>5072</v>
      </c>
    </row>
    <row r="424" spans="1:7" ht="15.75" x14ac:dyDescent="0.25">
      <c r="A424" s="206" t="s">
        <v>4971</v>
      </c>
      <c r="B424" s="206" t="s">
        <v>4760</v>
      </c>
      <c r="C424" s="206" t="s">
        <v>4761</v>
      </c>
      <c r="D424" s="206" t="s">
        <v>4762</v>
      </c>
      <c r="E424" s="206" t="s">
        <v>4763</v>
      </c>
      <c r="F424" s="215">
        <v>3012.96</v>
      </c>
      <c r="G424" s="312" t="s">
        <v>5072</v>
      </c>
    </row>
    <row r="425" spans="1:7" ht="15.75" x14ac:dyDescent="0.25">
      <c r="A425" s="206" t="s">
        <v>4971</v>
      </c>
      <c r="B425" s="206" t="s">
        <v>4764</v>
      </c>
      <c r="C425" s="206" t="s">
        <v>4765</v>
      </c>
      <c r="D425" s="206" t="s">
        <v>4766</v>
      </c>
      <c r="E425" s="206" t="s">
        <v>4767</v>
      </c>
      <c r="F425" s="215">
        <v>1401</v>
      </c>
      <c r="G425" s="312" t="s">
        <v>5072</v>
      </c>
    </row>
    <row r="426" spans="1:7" ht="15.75" x14ac:dyDescent="0.25">
      <c r="A426" s="206" t="s">
        <v>4971</v>
      </c>
      <c r="B426" s="206" t="s">
        <v>4768</v>
      </c>
      <c r="C426" s="206" t="s">
        <v>4769</v>
      </c>
      <c r="D426" s="206" t="s">
        <v>4770</v>
      </c>
      <c r="E426" s="206" t="s">
        <v>4771</v>
      </c>
      <c r="F426" s="215">
        <v>18114.52</v>
      </c>
      <c r="G426" s="312" t="s">
        <v>5072</v>
      </c>
    </row>
    <row r="427" spans="1:7" ht="15.75" x14ac:dyDescent="0.25">
      <c r="A427" s="206" t="s">
        <v>4971</v>
      </c>
      <c r="B427" s="206" t="s">
        <v>4772</v>
      </c>
      <c r="C427" s="206" t="s">
        <v>4773</v>
      </c>
      <c r="D427" s="206" t="s">
        <v>4774</v>
      </c>
      <c r="E427" s="206" t="s">
        <v>4775</v>
      </c>
      <c r="F427" s="215">
        <v>18778.64</v>
      </c>
      <c r="G427" s="312" t="s">
        <v>5072</v>
      </c>
    </row>
    <row r="428" spans="1:7" ht="15.75" x14ac:dyDescent="0.25">
      <c r="A428" s="206" t="s">
        <v>4971</v>
      </c>
      <c r="B428" s="206" t="s">
        <v>4816</v>
      </c>
      <c r="C428" s="206" t="s">
        <v>4817</v>
      </c>
      <c r="D428" s="206" t="s">
        <v>4818</v>
      </c>
      <c r="E428" s="206" t="s">
        <v>4819</v>
      </c>
      <c r="F428" s="215">
        <v>15682.51</v>
      </c>
      <c r="G428" s="312" t="s">
        <v>5072</v>
      </c>
    </row>
    <row r="429" spans="1:7" ht="15.75" x14ac:dyDescent="0.25">
      <c r="A429" s="206" t="s">
        <v>4971</v>
      </c>
      <c r="B429" s="206" t="s">
        <v>4836</v>
      </c>
      <c r="C429" s="206" t="s">
        <v>4837</v>
      </c>
      <c r="D429" s="206" t="s">
        <v>4838</v>
      </c>
      <c r="E429" s="206" t="s">
        <v>4839</v>
      </c>
      <c r="F429" s="215">
        <v>9241.2000000000007</v>
      </c>
      <c r="G429" s="312" t="s">
        <v>5072</v>
      </c>
    </row>
    <row r="430" spans="1:7" ht="15.75" x14ac:dyDescent="0.25">
      <c r="A430" s="206" t="s">
        <v>4971</v>
      </c>
      <c r="B430" s="206" t="s">
        <v>4840</v>
      </c>
      <c r="C430" s="206" t="s">
        <v>4841</v>
      </c>
      <c r="D430" s="206" t="s">
        <v>4844</v>
      </c>
      <c r="E430" s="206" t="s">
        <v>4845</v>
      </c>
      <c r="F430" s="215">
        <v>32252.880000000001</v>
      </c>
      <c r="G430" s="312" t="s">
        <v>5072</v>
      </c>
    </row>
    <row r="431" spans="1:7" ht="15.75" x14ac:dyDescent="0.25">
      <c r="A431" s="206" t="s">
        <v>4971</v>
      </c>
      <c r="B431" s="206" t="s">
        <v>4846</v>
      </c>
      <c r="C431" s="206" t="s">
        <v>4847</v>
      </c>
      <c r="D431" s="206" t="s">
        <v>4848</v>
      </c>
      <c r="E431" s="206" t="s">
        <v>4849</v>
      </c>
      <c r="F431" s="215">
        <v>3267.7</v>
      </c>
      <c r="G431" s="312" t="s">
        <v>5072</v>
      </c>
    </row>
    <row r="432" spans="1:7" x14ac:dyDescent="0.25">
      <c r="A432" s="259" t="s">
        <v>4972</v>
      </c>
      <c r="B432" s="259" t="s">
        <v>800</v>
      </c>
      <c r="C432" s="259" t="s">
        <v>800</v>
      </c>
      <c r="D432" s="259" t="s">
        <v>800</v>
      </c>
      <c r="E432" s="259" t="s">
        <v>800</v>
      </c>
      <c r="F432" s="306">
        <v>210643.44</v>
      </c>
    </row>
    <row r="433" spans="1:7" x14ac:dyDescent="0.25">
      <c r="A433" s="229" t="s">
        <v>4973</v>
      </c>
      <c r="B433" s="229" t="s">
        <v>800</v>
      </c>
      <c r="C433" s="229" t="s">
        <v>800</v>
      </c>
      <c r="D433" s="229" t="s">
        <v>800</v>
      </c>
      <c r="E433" s="229" t="s">
        <v>800</v>
      </c>
      <c r="F433" s="232"/>
    </row>
    <row r="434" spans="1:7" ht="15.75" x14ac:dyDescent="0.25">
      <c r="A434" s="206" t="s">
        <v>4973</v>
      </c>
      <c r="B434" s="206" t="s">
        <v>4601</v>
      </c>
      <c r="C434" s="206" t="s">
        <v>4602</v>
      </c>
      <c r="D434" s="206" t="s">
        <v>4603</v>
      </c>
      <c r="E434" s="206" t="s">
        <v>4604</v>
      </c>
      <c r="F434" s="215">
        <v>25080.79</v>
      </c>
      <c r="G434" s="312" t="s">
        <v>5072</v>
      </c>
    </row>
    <row r="435" spans="1:7" ht="15.75" x14ac:dyDescent="0.25">
      <c r="A435" s="206" t="s">
        <v>4973</v>
      </c>
      <c r="B435" s="206" t="s">
        <v>4623</v>
      </c>
      <c r="C435" s="206" t="s">
        <v>4624</v>
      </c>
      <c r="D435" s="206" t="s">
        <v>4627</v>
      </c>
      <c r="E435" s="206" t="s">
        <v>4628</v>
      </c>
      <c r="F435" s="215">
        <v>149937.4</v>
      </c>
      <c r="G435" s="312" t="s">
        <v>5072</v>
      </c>
    </row>
    <row r="436" spans="1:7" ht="15.75" x14ac:dyDescent="0.25">
      <c r="A436" s="206" t="s">
        <v>4973</v>
      </c>
      <c r="B436" s="206" t="s">
        <v>4680</v>
      </c>
      <c r="C436" s="206" t="s">
        <v>4681</v>
      </c>
      <c r="D436" s="206" t="s">
        <v>4682</v>
      </c>
      <c r="E436" s="206" t="s">
        <v>4683</v>
      </c>
      <c r="F436" s="215">
        <v>310.89999999999998</v>
      </c>
      <c r="G436" s="312" t="s">
        <v>5072</v>
      </c>
    </row>
    <row r="437" spans="1:7" ht="15.75" x14ac:dyDescent="0.25">
      <c r="A437" s="206" t="s">
        <v>4973</v>
      </c>
      <c r="B437" s="206" t="s">
        <v>4684</v>
      </c>
      <c r="C437" s="206" t="s">
        <v>4685</v>
      </c>
      <c r="D437" s="206" t="s">
        <v>4698</v>
      </c>
      <c r="E437" s="206" t="s">
        <v>4699</v>
      </c>
      <c r="F437" s="215">
        <v>205252.82500000001</v>
      </c>
      <c r="G437" s="312" t="s">
        <v>5072</v>
      </c>
    </row>
    <row r="438" spans="1:7" ht="15.75" x14ac:dyDescent="0.25">
      <c r="A438" s="206" t="s">
        <v>4973</v>
      </c>
      <c r="B438" s="206" t="s">
        <v>4714</v>
      </c>
      <c r="C438" s="206" t="s">
        <v>4715</v>
      </c>
      <c r="D438" s="206" t="s">
        <v>4720</v>
      </c>
      <c r="E438" s="206" t="s">
        <v>4721</v>
      </c>
      <c r="F438" s="215">
        <v>61572.71</v>
      </c>
      <c r="G438" s="312" t="s">
        <v>5072</v>
      </c>
    </row>
    <row r="439" spans="1:7" ht="15.75" x14ac:dyDescent="0.25">
      <c r="A439" s="206" t="s">
        <v>4973</v>
      </c>
      <c r="B439" s="206" t="s">
        <v>4722</v>
      </c>
      <c r="C439" s="206" t="s">
        <v>4723</v>
      </c>
      <c r="D439" s="206" t="s">
        <v>4752</v>
      </c>
      <c r="E439" s="206" t="s">
        <v>4753</v>
      </c>
      <c r="F439" s="215">
        <v>71267.11</v>
      </c>
      <c r="G439" s="312" t="s">
        <v>5072</v>
      </c>
    </row>
    <row r="440" spans="1:7" ht="15.75" x14ac:dyDescent="0.25">
      <c r="A440" s="206" t="s">
        <v>4973</v>
      </c>
      <c r="B440" s="206" t="s">
        <v>4760</v>
      </c>
      <c r="C440" s="206" t="s">
        <v>4761</v>
      </c>
      <c r="D440" s="206" t="s">
        <v>4762</v>
      </c>
      <c r="E440" s="206" t="s">
        <v>4763</v>
      </c>
      <c r="F440" s="215">
        <v>14120.6</v>
      </c>
      <c r="G440" s="312" t="s">
        <v>5072</v>
      </c>
    </row>
    <row r="441" spans="1:7" ht="15.75" x14ac:dyDescent="0.25">
      <c r="A441" s="206" t="s">
        <v>4973</v>
      </c>
      <c r="B441" s="206" t="s">
        <v>4764</v>
      </c>
      <c r="C441" s="206" t="s">
        <v>4765</v>
      </c>
      <c r="D441" s="206" t="s">
        <v>4766</v>
      </c>
      <c r="E441" s="206" t="s">
        <v>4767</v>
      </c>
      <c r="F441" s="215">
        <v>67919.11</v>
      </c>
      <c r="G441" s="312" t="s">
        <v>5072</v>
      </c>
    </row>
    <row r="442" spans="1:7" ht="15.75" x14ac:dyDescent="0.25">
      <c r="A442" s="206" t="s">
        <v>4973</v>
      </c>
      <c r="B442" s="206" t="s">
        <v>4768</v>
      </c>
      <c r="C442" s="206" t="s">
        <v>4769</v>
      </c>
      <c r="D442" s="206" t="s">
        <v>4770</v>
      </c>
      <c r="E442" s="206" t="s">
        <v>4771</v>
      </c>
      <c r="F442" s="215">
        <v>65677.03</v>
      </c>
      <c r="G442" s="312" t="s">
        <v>5072</v>
      </c>
    </row>
    <row r="443" spans="1:7" ht="15.75" x14ac:dyDescent="0.25">
      <c r="A443" s="206" t="s">
        <v>4973</v>
      </c>
      <c r="B443" s="206" t="s">
        <v>4772</v>
      </c>
      <c r="C443" s="206" t="s">
        <v>4773</v>
      </c>
      <c r="D443" s="206" t="s">
        <v>4774</v>
      </c>
      <c r="E443" s="206" t="s">
        <v>4775</v>
      </c>
      <c r="F443" s="215">
        <v>74999.789999999994</v>
      </c>
      <c r="G443" s="312" t="s">
        <v>5072</v>
      </c>
    </row>
    <row r="444" spans="1:7" ht="15.75" x14ac:dyDescent="0.25">
      <c r="A444" s="206" t="s">
        <v>4973</v>
      </c>
      <c r="B444" s="206" t="s">
        <v>4816</v>
      </c>
      <c r="C444" s="206" t="s">
        <v>4817</v>
      </c>
      <c r="D444" s="206" t="s">
        <v>4818</v>
      </c>
      <c r="E444" s="206" t="s">
        <v>4819</v>
      </c>
      <c r="F444" s="215">
        <v>56776.44</v>
      </c>
      <c r="G444" s="312" t="s">
        <v>5072</v>
      </c>
    </row>
    <row r="445" spans="1:7" ht="15.75" x14ac:dyDescent="0.25">
      <c r="A445" s="206" t="s">
        <v>4973</v>
      </c>
      <c r="B445" s="206" t="s">
        <v>4960</v>
      </c>
      <c r="C445" s="206" t="s">
        <v>4961</v>
      </c>
      <c r="D445" s="206" t="s">
        <v>4962</v>
      </c>
      <c r="E445" s="206" t="s">
        <v>4963</v>
      </c>
      <c r="F445" s="215">
        <v>2519.98</v>
      </c>
      <c r="G445" s="312" t="s">
        <v>5072</v>
      </c>
    </row>
    <row r="446" spans="1:7" ht="15.75" x14ac:dyDescent="0.25">
      <c r="A446" s="206" t="s">
        <v>4973</v>
      </c>
      <c r="B446" s="206" t="s">
        <v>4832</v>
      </c>
      <c r="C446" s="206" t="s">
        <v>4833</v>
      </c>
      <c r="D446" s="206" t="s">
        <v>4834</v>
      </c>
      <c r="E446" s="206" t="s">
        <v>4835</v>
      </c>
      <c r="F446" s="215">
        <v>21129.53</v>
      </c>
      <c r="G446" s="312" t="s">
        <v>5072</v>
      </c>
    </row>
    <row r="447" spans="1:7" ht="15.75" x14ac:dyDescent="0.25">
      <c r="A447" s="206" t="s">
        <v>4973</v>
      </c>
      <c r="B447" s="206" t="s">
        <v>4836</v>
      </c>
      <c r="C447" s="206" t="s">
        <v>4837</v>
      </c>
      <c r="D447" s="206" t="s">
        <v>4838</v>
      </c>
      <c r="E447" s="206" t="s">
        <v>4839</v>
      </c>
      <c r="F447" s="215">
        <v>32710.95</v>
      </c>
      <c r="G447" s="312" t="s">
        <v>5072</v>
      </c>
    </row>
    <row r="448" spans="1:7" ht="15.75" x14ac:dyDescent="0.25">
      <c r="A448" s="206" t="s">
        <v>4973</v>
      </c>
      <c r="B448" s="206" t="s">
        <v>4840</v>
      </c>
      <c r="C448" s="206" t="s">
        <v>4841</v>
      </c>
      <c r="D448" s="206" t="s">
        <v>4844</v>
      </c>
      <c r="E448" s="206" t="s">
        <v>4845</v>
      </c>
      <c r="F448" s="215">
        <v>142428.4</v>
      </c>
      <c r="G448" s="312" t="s">
        <v>5072</v>
      </c>
    </row>
    <row r="449" spans="1:7" ht="15.75" x14ac:dyDescent="0.25">
      <c r="A449" s="206" t="s">
        <v>4973</v>
      </c>
      <c r="B449" s="206" t="s">
        <v>4846</v>
      </c>
      <c r="C449" s="206" t="s">
        <v>4847</v>
      </c>
      <c r="D449" s="206" t="s">
        <v>4848</v>
      </c>
      <c r="E449" s="206" t="s">
        <v>4849</v>
      </c>
      <c r="F449" s="215">
        <v>51481.398000000001</v>
      </c>
      <c r="G449" s="312" t="s">
        <v>5072</v>
      </c>
    </row>
    <row r="450" spans="1:7" ht="15.75" x14ac:dyDescent="0.25">
      <c r="A450" s="206" t="s">
        <v>4973</v>
      </c>
      <c r="B450" s="206" t="s">
        <v>4862</v>
      </c>
      <c r="C450" s="206" t="s">
        <v>4863</v>
      </c>
      <c r="D450" s="206" t="s">
        <v>4864</v>
      </c>
      <c r="E450" s="206" t="s">
        <v>4865</v>
      </c>
      <c r="F450" s="215">
        <v>94.3</v>
      </c>
      <c r="G450" s="312" t="s">
        <v>5072</v>
      </c>
    </row>
    <row r="451" spans="1:7" x14ac:dyDescent="0.25">
      <c r="A451" s="259" t="s">
        <v>4974</v>
      </c>
      <c r="B451" s="259" t="s">
        <v>800</v>
      </c>
      <c r="C451" s="259" t="s">
        <v>800</v>
      </c>
      <c r="D451" s="259" t="s">
        <v>800</v>
      </c>
      <c r="E451" s="259" t="s">
        <v>800</v>
      </c>
      <c r="F451" s="306">
        <v>1043279.263</v>
      </c>
    </row>
    <row r="452" spans="1:7" x14ac:dyDescent="0.25">
      <c r="A452" s="229" t="s">
        <v>4975</v>
      </c>
      <c r="B452" s="229" t="s">
        <v>800</v>
      </c>
      <c r="C452" s="229" t="s">
        <v>800</v>
      </c>
      <c r="D452" s="229" t="s">
        <v>800</v>
      </c>
      <c r="E452" s="229" t="s">
        <v>800</v>
      </c>
      <c r="F452" s="232"/>
    </row>
    <row r="453" spans="1:7" ht="15.75" x14ac:dyDescent="0.25">
      <c r="A453" s="206" t="s">
        <v>4975</v>
      </c>
      <c r="B453" s="206" t="s">
        <v>4623</v>
      </c>
      <c r="C453" s="206" t="s">
        <v>4624</v>
      </c>
      <c r="D453" s="206" t="s">
        <v>4627</v>
      </c>
      <c r="E453" s="206" t="s">
        <v>4628</v>
      </c>
      <c r="F453" s="215">
        <v>12386.82</v>
      </c>
      <c r="G453" s="312" t="s">
        <v>5072</v>
      </c>
    </row>
    <row r="454" spans="1:7" ht="15.75" x14ac:dyDescent="0.25">
      <c r="A454" s="206" t="s">
        <v>4975</v>
      </c>
      <c r="B454" s="206" t="s">
        <v>4684</v>
      </c>
      <c r="C454" s="206" t="s">
        <v>4685</v>
      </c>
      <c r="D454" s="206" t="s">
        <v>4698</v>
      </c>
      <c r="E454" s="206" t="s">
        <v>4699</v>
      </c>
      <c r="F454" s="215">
        <v>6145.2780000000002</v>
      </c>
      <c r="G454" s="312" t="s">
        <v>5072</v>
      </c>
    </row>
    <row r="455" spans="1:7" ht="15.75" x14ac:dyDescent="0.25">
      <c r="A455" s="206" t="s">
        <v>4975</v>
      </c>
      <c r="B455" s="206" t="s">
        <v>4714</v>
      </c>
      <c r="C455" s="206" t="s">
        <v>4715</v>
      </c>
      <c r="D455" s="206" t="s">
        <v>4720</v>
      </c>
      <c r="E455" s="206" t="s">
        <v>4721</v>
      </c>
      <c r="F455" s="215">
        <v>1729.759</v>
      </c>
      <c r="G455" s="312" t="s">
        <v>5072</v>
      </c>
    </row>
    <row r="456" spans="1:7" ht="15.75" x14ac:dyDescent="0.25">
      <c r="A456" s="206" t="s">
        <v>4975</v>
      </c>
      <c r="B456" s="206" t="s">
        <v>4722</v>
      </c>
      <c r="C456" s="206" t="s">
        <v>4723</v>
      </c>
      <c r="D456" s="206" t="s">
        <v>4752</v>
      </c>
      <c r="E456" s="206" t="s">
        <v>4753</v>
      </c>
      <c r="F456" s="215">
        <v>3270.2080000000001</v>
      </c>
      <c r="G456" s="312" t="s">
        <v>5072</v>
      </c>
    </row>
    <row r="457" spans="1:7" ht="15.75" x14ac:dyDescent="0.25">
      <c r="A457" s="206" t="s">
        <v>4975</v>
      </c>
      <c r="B457" s="206" t="s">
        <v>4760</v>
      </c>
      <c r="C457" s="206" t="s">
        <v>4761</v>
      </c>
      <c r="D457" s="206" t="s">
        <v>4762</v>
      </c>
      <c r="E457" s="206" t="s">
        <v>4763</v>
      </c>
      <c r="F457" s="215">
        <v>328.041</v>
      </c>
      <c r="G457" s="312" t="s">
        <v>5072</v>
      </c>
    </row>
    <row r="458" spans="1:7" ht="15.75" x14ac:dyDescent="0.25">
      <c r="A458" s="206" t="s">
        <v>4975</v>
      </c>
      <c r="B458" s="206" t="s">
        <v>4764</v>
      </c>
      <c r="C458" s="206" t="s">
        <v>4765</v>
      </c>
      <c r="D458" s="206" t="s">
        <v>4766</v>
      </c>
      <c r="E458" s="206" t="s">
        <v>4767</v>
      </c>
      <c r="F458" s="215">
        <v>7540.9</v>
      </c>
      <c r="G458" s="312" t="s">
        <v>5072</v>
      </c>
    </row>
    <row r="459" spans="1:7" ht="15.75" x14ac:dyDescent="0.25">
      <c r="A459" s="206" t="s">
        <v>4975</v>
      </c>
      <c r="B459" s="206" t="s">
        <v>4768</v>
      </c>
      <c r="C459" s="206" t="s">
        <v>4769</v>
      </c>
      <c r="D459" s="206" t="s">
        <v>4770</v>
      </c>
      <c r="E459" s="206" t="s">
        <v>4771</v>
      </c>
      <c r="F459" s="215">
        <v>2092.77</v>
      </c>
      <c r="G459" s="312" t="s">
        <v>5072</v>
      </c>
    </row>
    <row r="460" spans="1:7" ht="15.75" x14ac:dyDescent="0.25">
      <c r="A460" s="206" t="s">
        <v>4975</v>
      </c>
      <c r="B460" s="206" t="s">
        <v>4772</v>
      </c>
      <c r="C460" s="206" t="s">
        <v>4773</v>
      </c>
      <c r="D460" s="206" t="s">
        <v>4774</v>
      </c>
      <c r="E460" s="206" t="s">
        <v>4775</v>
      </c>
      <c r="F460" s="215">
        <v>5999.62</v>
      </c>
      <c r="G460" s="312" t="s">
        <v>5072</v>
      </c>
    </row>
    <row r="461" spans="1:7" ht="15.75" x14ac:dyDescent="0.25">
      <c r="A461" s="206" t="s">
        <v>4975</v>
      </c>
      <c r="B461" s="206" t="s">
        <v>4816</v>
      </c>
      <c r="C461" s="206" t="s">
        <v>4817</v>
      </c>
      <c r="D461" s="206" t="s">
        <v>4818</v>
      </c>
      <c r="E461" s="206" t="s">
        <v>4819</v>
      </c>
      <c r="F461" s="215">
        <v>2106.2199999999998</v>
      </c>
      <c r="G461" s="312" t="s">
        <v>5072</v>
      </c>
    </row>
    <row r="462" spans="1:7" ht="15.75" x14ac:dyDescent="0.25">
      <c r="A462" s="206" t="s">
        <v>4975</v>
      </c>
      <c r="B462" s="206" t="s">
        <v>4832</v>
      </c>
      <c r="C462" s="206" t="s">
        <v>4833</v>
      </c>
      <c r="D462" s="206" t="s">
        <v>4834</v>
      </c>
      <c r="E462" s="206" t="s">
        <v>4835</v>
      </c>
      <c r="F462" s="215">
        <v>461.00599999999997</v>
      </c>
      <c r="G462" s="312" t="s">
        <v>5072</v>
      </c>
    </row>
    <row r="463" spans="1:7" ht="15.75" x14ac:dyDescent="0.25">
      <c r="A463" s="206" t="s">
        <v>4975</v>
      </c>
      <c r="B463" s="206" t="s">
        <v>4836</v>
      </c>
      <c r="C463" s="206" t="s">
        <v>4837</v>
      </c>
      <c r="D463" s="206" t="s">
        <v>4838</v>
      </c>
      <c r="E463" s="206" t="s">
        <v>4839</v>
      </c>
      <c r="F463" s="215">
        <v>1676.98</v>
      </c>
      <c r="G463" s="312" t="s">
        <v>5072</v>
      </c>
    </row>
    <row r="464" spans="1:7" ht="15.75" x14ac:dyDescent="0.25">
      <c r="A464" s="206" t="s">
        <v>4975</v>
      </c>
      <c r="B464" s="206" t="s">
        <v>4840</v>
      </c>
      <c r="C464" s="206" t="s">
        <v>4841</v>
      </c>
      <c r="D464" s="206" t="s">
        <v>4844</v>
      </c>
      <c r="E464" s="206" t="s">
        <v>4845</v>
      </c>
      <c r="F464" s="215">
        <v>3191.3339999999998</v>
      </c>
      <c r="G464" s="312" t="s">
        <v>5072</v>
      </c>
    </row>
    <row r="465" spans="1:7" ht="15.75" x14ac:dyDescent="0.25">
      <c r="A465" s="206" t="s">
        <v>4975</v>
      </c>
      <c r="B465" s="206" t="s">
        <v>4846</v>
      </c>
      <c r="C465" s="206" t="s">
        <v>4847</v>
      </c>
      <c r="D465" s="206" t="s">
        <v>4848</v>
      </c>
      <c r="E465" s="206" t="s">
        <v>4849</v>
      </c>
      <c r="F465" s="215">
        <v>4086.7669999999998</v>
      </c>
      <c r="G465" s="312" t="s">
        <v>5072</v>
      </c>
    </row>
    <row r="466" spans="1:7" ht="15.75" x14ac:dyDescent="0.25">
      <c r="A466" s="206" t="s">
        <v>4975</v>
      </c>
      <c r="B466" s="206" t="s">
        <v>4854</v>
      </c>
      <c r="C466" s="206" t="s">
        <v>4855</v>
      </c>
      <c r="D466" s="206" t="s">
        <v>4856</v>
      </c>
      <c r="E466" s="206" t="s">
        <v>4857</v>
      </c>
      <c r="F466" s="215">
        <v>-84.375</v>
      </c>
      <c r="G466" s="312" t="s">
        <v>5072</v>
      </c>
    </row>
    <row r="467" spans="1:7" ht="15.75" x14ac:dyDescent="0.25">
      <c r="A467" s="206" t="s">
        <v>4975</v>
      </c>
      <c r="B467" s="206" t="s">
        <v>4858</v>
      </c>
      <c r="C467" s="206" t="s">
        <v>4859</v>
      </c>
      <c r="D467" s="206" t="s">
        <v>4860</v>
      </c>
      <c r="E467" s="206" t="s">
        <v>4861</v>
      </c>
      <c r="F467" s="215">
        <v>-13.682</v>
      </c>
      <c r="G467" s="312" t="s">
        <v>5072</v>
      </c>
    </row>
    <row r="468" spans="1:7" x14ac:dyDescent="0.25">
      <c r="A468" s="259" t="s">
        <v>4976</v>
      </c>
      <c r="B468" s="259" t="s">
        <v>800</v>
      </c>
      <c r="C468" s="259" t="s">
        <v>800</v>
      </c>
      <c r="D468" s="259" t="s">
        <v>800</v>
      </c>
      <c r="E468" s="259" t="s">
        <v>800</v>
      </c>
      <c r="F468" s="306">
        <v>50917.646000000001</v>
      </c>
    </row>
    <row r="469" spans="1:7" x14ac:dyDescent="0.25">
      <c r="A469" s="259" t="s">
        <v>4977</v>
      </c>
      <c r="B469" s="259" t="s">
        <v>800</v>
      </c>
      <c r="C469" s="259" t="s">
        <v>800</v>
      </c>
      <c r="D469" s="259" t="s">
        <v>800</v>
      </c>
      <c r="E469" s="259" t="s">
        <v>800</v>
      </c>
      <c r="F469" s="306">
        <v>1726426.2350000001</v>
      </c>
    </row>
    <row r="470" spans="1:7" x14ac:dyDescent="0.25">
      <c r="A470" s="229" t="s">
        <v>4978</v>
      </c>
      <c r="B470" s="229" t="s">
        <v>800</v>
      </c>
      <c r="C470" s="229" t="s">
        <v>800</v>
      </c>
      <c r="D470" s="229" t="s">
        <v>800</v>
      </c>
      <c r="E470" s="229" t="s">
        <v>800</v>
      </c>
      <c r="F470" s="232"/>
    </row>
    <row r="471" spans="1:7" x14ac:dyDescent="0.25">
      <c r="A471" s="229" t="s">
        <v>4979</v>
      </c>
      <c r="B471" s="229" t="s">
        <v>800</v>
      </c>
      <c r="C471" s="229" t="s">
        <v>800</v>
      </c>
      <c r="D471" s="229" t="s">
        <v>800</v>
      </c>
      <c r="E471" s="229" t="s">
        <v>800</v>
      </c>
      <c r="F471" s="232"/>
    </row>
    <row r="472" spans="1:7" ht="15.75" x14ac:dyDescent="0.25">
      <c r="A472" s="206" t="s">
        <v>4979</v>
      </c>
      <c r="B472" s="206" t="s">
        <v>4601</v>
      </c>
      <c r="C472" s="206" t="s">
        <v>4602</v>
      </c>
      <c r="D472" s="206" t="s">
        <v>4603</v>
      </c>
      <c r="E472" s="206" t="s">
        <v>4604</v>
      </c>
      <c r="F472" s="215">
        <v>-66.998999999999995</v>
      </c>
      <c r="G472" s="312" t="s">
        <v>5294</v>
      </c>
    </row>
    <row r="473" spans="1:7" ht="15.75" x14ac:dyDescent="0.25">
      <c r="A473" s="206" t="s">
        <v>4979</v>
      </c>
      <c r="B473" s="206" t="s">
        <v>4680</v>
      </c>
      <c r="C473" s="206" t="s">
        <v>4681</v>
      </c>
      <c r="D473" s="206" t="s">
        <v>4682</v>
      </c>
      <c r="E473" s="206" t="s">
        <v>4683</v>
      </c>
      <c r="F473" s="215">
        <v>1076.53</v>
      </c>
      <c r="G473" s="312" t="s">
        <v>5294</v>
      </c>
    </row>
    <row r="474" spans="1:7" ht="15.75" x14ac:dyDescent="0.25">
      <c r="A474" s="206" t="s">
        <v>4979</v>
      </c>
      <c r="B474" s="206" t="s">
        <v>4684</v>
      </c>
      <c r="C474" s="206" t="s">
        <v>4685</v>
      </c>
      <c r="D474" s="206" t="s">
        <v>4698</v>
      </c>
      <c r="E474" s="206" t="s">
        <v>4699</v>
      </c>
      <c r="F474" s="215">
        <v>-12.305999999999999</v>
      </c>
      <c r="G474" s="312" t="s">
        <v>5294</v>
      </c>
    </row>
    <row r="475" spans="1:7" ht="15.75" x14ac:dyDescent="0.25">
      <c r="A475" s="206" t="s">
        <v>4979</v>
      </c>
      <c r="B475" s="206" t="s">
        <v>4722</v>
      </c>
      <c r="C475" s="206" t="s">
        <v>4723</v>
      </c>
      <c r="D475" s="206" t="s">
        <v>4752</v>
      </c>
      <c r="E475" s="206" t="s">
        <v>4753</v>
      </c>
      <c r="F475" s="215">
        <v>39.67</v>
      </c>
      <c r="G475" s="312" t="s">
        <v>5294</v>
      </c>
    </row>
    <row r="476" spans="1:7" ht="15.75" x14ac:dyDescent="0.25">
      <c r="A476" s="206" t="s">
        <v>4979</v>
      </c>
      <c r="B476" s="206" t="s">
        <v>4760</v>
      </c>
      <c r="C476" s="206" t="s">
        <v>4761</v>
      </c>
      <c r="D476" s="206" t="s">
        <v>4762</v>
      </c>
      <c r="E476" s="206" t="s">
        <v>4763</v>
      </c>
      <c r="F476" s="215">
        <v>14.932</v>
      </c>
      <c r="G476" s="312" t="s">
        <v>5294</v>
      </c>
    </row>
    <row r="477" spans="1:7" ht="15.75" x14ac:dyDescent="0.25">
      <c r="A477" s="206" t="s">
        <v>4979</v>
      </c>
      <c r="B477" s="206" t="s">
        <v>4768</v>
      </c>
      <c r="C477" s="206" t="s">
        <v>4769</v>
      </c>
      <c r="D477" s="206" t="s">
        <v>4770</v>
      </c>
      <c r="E477" s="206" t="s">
        <v>4771</v>
      </c>
      <c r="F477" s="215">
        <v>78.400999999999996</v>
      </c>
      <c r="G477" s="312" t="s">
        <v>5294</v>
      </c>
    </row>
    <row r="478" spans="1:7" ht="15.75" x14ac:dyDescent="0.25">
      <c r="A478" s="206" t="s">
        <v>4979</v>
      </c>
      <c r="B478" s="206" t="s">
        <v>4816</v>
      </c>
      <c r="C478" s="206" t="s">
        <v>4817</v>
      </c>
      <c r="D478" s="206" t="s">
        <v>4818</v>
      </c>
      <c r="E478" s="206" t="s">
        <v>4819</v>
      </c>
      <c r="F478" s="215">
        <v>30.46</v>
      </c>
      <c r="G478" s="312" t="s">
        <v>5294</v>
      </c>
    </row>
    <row r="479" spans="1:7" ht="15.75" x14ac:dyDescent="0.25">
      <c r="A479" s="206" t="s">
        <v>4979</v>
      </c>
      <c r="B479" s="206" t="s">
        <v>4872</v>
      </c>
      <c r="C479" s="206" t="s">
        <v>4873</v>
      </c>
      <c r="D479" s="206" t="s">
        <v>4874</v>
      </c>
      <c r="E479" s="206" t="s">
        <v>4875</v>
      </c>
      <c r="F479" s="215">
        <v>-7.2</v>
      </c>
      <c r="G479" s="312" t="s">
        <v>5294</v>
      </c>
    </row>
    <row r="480" spans="1:7" ht="15.75" x14ac:dyDescent="0.25">
      <c r="A480" s="206" t="s">
        <v>4979</v>
      </c>
      <c r="B480" s="206" t="s">
        <v>4880</v>
      </c>
      <c r="C480" s="206" t="s">
        <v>4881</v>
      </c>
      <c r="D480" s="206" t="s">
        <v>4882</v>
      </c>
      <c r="E480" s="206" t="s">
        <v>4883</v>
      </c>
      <c r="F480" s="215">
        <v>304.64999999999998</v>
      </c>
      <c r="G480" s="312" t="s">
        <v>5294</v>
      </c>
    </row>
    <row r="481" spans="1:7" ht="15.75" x14ac:dyDescent="0.25">
      <c r="A481" s="206" t="s">
        <v>4979</v>
      </c>
      <c r="B481" s="206" t="s">
        <v>4884</v>
      </c>
      <c r="C481" s="206" t="s">
        <v>4885</v>
      </c>
      <c r="D481" s="206" t="s">
        <v>4886</v>
      </c>
      <c r="E481" s="206" t="s">
        <v>4887</v>
      </c>
      <c r="F481" s="215">
        <v>2.4</v>
      </c>
      <c r="G481" s="312" t="s">
        <v>5294</v>
      </c>
    </row>
    <row r="482" spans="1:7" x14ac:dyDescent="0.25">
      <c r="A482" s="259" t="s">
        <v>4980</v>
      </c>
      <c r="B482" s="259" t="s">
        <v>800</v>
      </c>
      <c r="C482" s="259" t="s">
        <v>800</v>
      </c>
      <c r="D482" s="259" t="s">
        <v>800</v>
      </c>
      <c r="E482" s="259" t="s">
        <v>800</v>
      </c>
      <c r="F482" s="306">
        <v>1460.538</v>
      </c>
    </row>
    <row r="483" spans="1:7" x14ac:dyDescent="0.25">
      <c r="A483" s="229" t="s">
        <v>4981</v>
      </c>
      <c r="B483" s="229" t="s">
        <v>800</v>
      </c>
      <c r="C483" s="229" t="s">
        <v>800</v>
      </c>
      <c r="D483" s="229" t="s">
        <v>800</v>
      </c>
      <c r="E483" s="229" t="s">
        <v>800</v>
      </c>
      <c r="F483" s="232"/>
    </row>
    <row r="484" spans="1:7" x14ac:dyDescent="0.25">
      <c r="A484" s="206" t="s">
        <v>4981</v>
      </c>
      <c r="B484" s="206" t="s">
        <v>4680</v>
      </c>
      <c r="C484" s="206" t="s">
        <v>4681</v>
      </c>
      <c r="D484" s="206" t="s">
        <v>4682</v>
      </c>
      <c r="E484" s="206" t="s">
        <v>4683</v>
      </c>
      <c r="F484" s="215">
        <f>-1284+2249</f>
        <v>965</v>
      </c>
      <c r="G484" s="313" t="s">
        <v>5296</v>
      </c>
    </row>
    <row r="485" spans="1:7" x14ac:dyDescent="0.25">
      <c r="A485" s="206" t="s">
        <v>4981</v>
      </c>
      <c r="B485" s="206" t="s">
        <v>4846</v>
      </c>
      <c r="C485" s="206" t="s">
        <v>4847</v>
      </c>
      <c r="D485" s="206" t="s">
        <v>4848</v>
      </c>
      <c r="E485" s="206" t="s">
        <v>4849</v>
      </c>
      <c r="F485" s="215">
        <v>4050</v>
      </c>
      <c r="G485" s="313" t="s">
        <v>5296</v>
      </c>
    </row>
    <row r="486" spans="1:7" x14ac:dyDescent="0.25">
      <c r="A486" s="259" t="s">
        <v>4982</v>
      </c>
      <c r="B486" s="259" t="s">
        <v>800</v>
      </c>
      <c r="C486" s="259" t="s">
        <v>800</v>
      </c>
      <c r="D486" s="259" t="s">
        <v>800</v>
      </c>
      <c r="E486" s="259" t="s">
        <v>800</v>
      </c>
      <c r="F486" s="306">
        <v>2766</v>
      </c>
    </row>
    <row r="487" spans="1:7" x14ac:dyDescent="0.25">
      <c r="A487" s="229" t="s">
        <v>4983</v>
      </c>
      <c r="B487" s="229" t="s">
        <v>800</v>
      </c>
      <c r="C487" s="229" t="s">
        <v>800</v>
      </c>
      <c r="D487" s="229" t="s">
        <v>800</v>
      </c>
      <c r="E487" s="229" t="s">
        <v>800</v>
      </c>
      <c r="F487" s="232"/>
    </row>
    <row r="488" spans="1:7" x14ac:dyDescent="0.25">
      <c r="A488" s="206" t="s">
        <v>4983</v>
      </c>
      <c r="B488" s="206" t="s">
        <v>4680</v>
      </c>
      <c r="C488" s="206" t="s">
        <v>4681</v>
      </c>
      <c r="D488" s="206" t="s">
        <v>4682</v>
      </c>
      <c r="E488" s="206" t="s">
        <v>4683</v>
      </c>
      <c r="F488" s="215">
        <v>241</v>
      </c>
      <c r="G488" s="313" t="s">
        <v>5296</v>
      </c>
    </row>
    <row r="489" spans="1:7" x14ac:dyDescent="0.25">
      <c r="A489" s="206" t="s">
        <v>4983</v>
      </c>
      <c r="B489" s="206" t="s">
        <v>4684</v>
      </c>
      <c r="C489" s="206" t="s">
        <v>4685</v>
      </c>
      <c r="D489" s="206" t="s">
        <v>4911</v>
      </c>
      <c r="E489" s="206" t="s">
        <v>4912</v>
      </c>
      <c r="F489" s="215">
        <v>550</v>
      </c>
      <c r="G489" s="313" t="s">
        <v>5296</v>
      </c>
    </row>
    <row r="490" spans="1:7" x14ac:dyDescent="0.25">
      <c r="A490" s="206" t="s">
        <v>4983</v>
      </c>
      <c r="B490" s="206" t="s">
        <v>4714</v>
      </c>
      <c r="C490" s="206" t="s">
        <v>4715</v>
      </c>
      <c r="D490" s="206" t="s">
        <v>4720</v>
      </c>
      <c r="E490" s="206" t="s">
        <v>4721</v>
      </c>
      <c r="F490" s="215">
        <v>1542.3409999999999</v>
      </c>
      <c r="G490" s="313" t="s">
        <v>5296</v>
      </c>
    </row>
    <row r="491" spans="1:7" x14ac:dyDescent="0.25">
      <c r="A491" s="206" t="s">
        <v>4983</v>
      </c>
      <c r="B491" s="206" t="s">
        <v>4764</v>
      </c>
      <c r="C491" s="206" t="s">
        <v>4765</v>
      </c>
      <c r="D491" s="206" t="s">
        <v>4766</v>
      </c>
      <c r="E491" s="206" t="s">
        <v>4767</v>
      </c>
      <c r="F491" s="215">
        <v>856</v>
      </c>
      <c r="G491" s="313" t="s">
        <v>5296</v>
      </c>
    </row>
    <row r="492" spans="1:7" x14ac:dyDescent="0.25">
      <c r="A492" s="206" t="s">
        <v>4983</v>
      </c>
      <c r="B492" s="206" t="s">
        <v>4768</v>
      </c>
      <c r="C492" s="206" t="s">
        <v>4769</v>
      </c>
      <c r="D492" s="206" t="s">
        <v>4770</v>
      </c>
      <c r="E492" s="206" t="s">
        <v>4771</v>
      </c>
      <c r="F492" s="215">
        <v>64</v>
      </c>
      <c r="G492" s="313" t="s">
        <v>5296</v>
      </c>
    </row>
    <row r="493" spans="1:7" x14ac:dyDescent="0.25">
      <c r="A493" s="206" t="s">
        <v>4983</v>
      </c>
      <c r="B493" s="206" t="s">
        <v>4776</v>
      </c>
      <c r="C493" s="206" t="s">
        <v>4777</v>
      </c>
      <c r="D493" s="206" t="s">
        <v>4782</v>
      </c>
      <c r="E493" s="206" t="s">
        <v>4783</v>
      </c>
      <c r="F493" s="215">
        <v>1428.5709999999999</v>
      </c>
      <c r="G493" s="313" t="s">
        <v>5296</v>
      </c>
    </row>
    <row r="494" spans="1:7" x14ac:dyDescent="0.25">
      <c r="A494" s="206" t="s">
        <v>4983</v>
      </c>
      <c r="B494" s="206" t="s">
        <v>4776</v>
      </c>
      <c r="C494" s="206" t="s">
        <v>4777</v>
      </c>
      <c r="D494" s="206" t="s">
        <v>4790</v>
      </c>
      <c r="E494" s="206" t="s">
        <v>4791</v>
      </c>
      <c r="F494" s="215">
        <v>1128.5999999999999</v>
      </c>
      <c r="G494" s="313" t="s">
        <v>5296</v>
      </c>
    </row>
    <row r="495" spans="1:7" x14ac:dyDescent="0.25">
      <c r="A495" s="206" t="s">
        <v>4983</v>
      </c>
      <c r="B495" s="206" t="s">
        <v>4776</v>
      </c>
      <c r="C495" s="206" t="s">
        <v>4777</v>
      </c>
      <c r="D495" s="206" t="s">
        <v>4814</v>
      </c>
      <c r="E495" s="206" t="s">
        <v>4815</v>
      </c>
      <c r="F495" s="215">
        <v>90.3</v>
      </c>
      <c r="G495" s="313" t="s">
        <v>5296</v>
      </c>
    </row>
    <row r="496" spans="1:7" x14ac:dyDescent="0.25">
      <c r="A496" s="206" t="s">
        <v>4983</v>
      </c>
      <c r="B496" s="206" t="s">
        <v>4816</v>
      </c>
      <c r="C496" s="206" t="s">
        <v>4817</v>
      </c>
      <c r="D496" s="206" t="s">
        <v>4818</v>
      </c>
      <c r="E496" s="206" t="s">
        <v>4819</v>
      </c>
      <c r="F496" s="215">
        <v>436</v>
      </c>
      <c r="G496" s="313" t="s">
        <v>5296</v>
      </c>
    </row>
    <row r="497" spans="1:7" x14ac:dyDescent="0.25">
      <c r="A497" s="206" t="s">
        <v>4983</v>
      </c>
      <c r="B497" s="206" t="s">
        <v>4840</v>
      </c>
      <c r="C497" s="206" t="s">
        <v>4841</v>
      </c>
      <c r="D497" s="206" t="s">
        <v>4842</v>
      </c>
      <c r="E497" s="206" t="s">
        <v>4843</v>
      </c>
      <c r="F497" s="215">
        <v>133</v>
      </c>
      <c r="G497" s="313" t="s">
        <v>5296</v>
      </c>
    </row>
    <row r="498" spans="1:7" x14ac:dyDescent="0.25">
      <c r="A498" s="206" t="s">
        <v>4983</v>
      </c>
      <c r="B498" s="206" t="s">
        <v>4840</v>
      </c>
      <c r="C498" s="206" t="s">
        <v>4841</v>
      </c>
      <c r="D498" s="206" t="s">
        <v>4844</v>
      </c>
      <c r="E498" s="206" t="s">
        <v>4845</v>
      </c>
      <c r="F498" s="215">
        <v>765.73199999999997</v>
      </c>
      <c r="G498" s="313" t="s">
        <v>5296</v>
      </c>
    </row>
    <row r="499" spans="1:7" x14ac:dyDescent="0.25">
      <c r="A499" s="206" t="s">
        <v>4983</v>
      </c>
      <c r="B499" s="206" t="s">
        <v>4846</v>
      </c>
      <c r="C499" s="206" t="s">
        <v>4847</v>
      </c>
      <c r="D499" s="206" t="s">
        <v>4848</v>
      </c>
      <c r="E499" s="206" t="s">
        <v>4849</v>
      </c>
      <c r="F499" s="215">
        <v>605</v>
      </c>
      <c r="G499" s="313" t="s">
        <v>5296</v>
      </c>
    </row>
    <row r="500" spans="1:7" x14ac:dyDescent="0.25">
      <c r="A500" s="206" t="s">
        <v>4983</v>
      </c>
      <c r="B500" s="206" t="s">
        <v>4858</v>
      </c>
      <c r="C500" s="206" t="s">
        <v>4859</v>
      </c>
      <c r="D500" s="206" t="s">
        <v>4860</v>
      </c>
      <c r="E500" s="206" t="s">
        <v>4861</v>
      </c>
      <c r="F500" s="215">
        <v>125</v>
      </c>
      <c r="G500" s="313" t="s">
        <v>5296</v>
      </c>
    </row>
    <row r="501" spans="1:7" x14ac:dyDescent="0.25">
      <c r="A501" s="206" t="s">
        <v>4983</v>
      </c>
      <c r="B501" s="206" t="s">
        <v>4876</v>
      </c>
      <c r="C501" s="206" t="s">
        <v>4877</v>
      </c>
      <c r="D501" s="206" t="s">
        <v>4878</v>
      </c>
      <c r="E501" s="206" t="s">
        <v>4879</v>
      </c>
      <c r="F501" s="215">
        <v>38</v>
      </c>
      <c r="G501" s="313" t="s">
        <v>5296</v>
      </c>
    </row>
    <row r="502" spans="1:7" x14ac:dyDescent="0.25">
      <c r="A502" s="259" t="s">
        <v>4984</v>
      </c>
      <c r="B502" s="259" t="s">
        <v>800</v>
      </c>
      <c r="C502" s="259" t="s">
        <v>800</v>
      </c>
      <c r="D502" s="259" t="s">
        <v>800</v>
      </c>
      <c r="E502" s="259" t="s">
        <v>800</v>
      </c>
      <c r="F502" s="306">
        <v>8003.5439999999999</v>
      </c>
    </row>
    <row r="503" spans="1:7" x14ac:dyDescent="0.25">
      <c r="A503" s="229" t="s">
        <v>2736</v>
      </c>
      <c r="B503" s="229" t="s">
        <v>800</v>
      </c>
      <c r="C503" s="229" t="s">
        <v>800</v>
      </c>
      <c r="D503" s="229" t="s">
        <v>800</v>
      </c>
      <c r="E503" s="229" t="s">
        <v>800</v>
      </c>
      <c r="F503" s="232"/>
    </row>
    <row r="504" spans="1:7" x14ac:dyDescent="0.25">
      <c r="A504" s="206" t="s">
        <v>2736</v>
      </c>
      <c r="B504" s="206" t="s">
        <v>4680</v>
      </c>
      <c r="C504" s="206" t="s">
        <v>4681</v>
      </c>
      <c r="D504" s="206" t="s">
        <v>4682</v>
      </c>
      <c r="E504" s="206" t="s">
        <v>4683</v>
      </c>
      <c r="F504" s="215">
        <v>1067229.1599999999</v>
      </c>
      <c r="G504" s="315" t="s">
        <v>2736</v>
      </c>
    </row>
    <row r="505" spans="1:7" x14ac:dyDescent="0.25">
      <c r="A505" s="259" t="s">
        <v>4985</v>
      </c>
      <c r="B505" s="259" t="s">
        <v>800</v>
      </c>
      <c r="C505" s="259" t="s">
        <v>800</v>
      </c>
      <c r="D505" s="259" t="s">
        <v>800</v>
      </c>
      <c r="E505" s="259" t="s">
        <v>800</v>
      </c>
      <c r="F505" s="306">
        <v>1067229.1599999999</v>
      </c>
      <c r="G505" s="313"/>
    </row>
    <row r="506" spans="1:7" x14ac:dyDescent="0.25">
      <c r="A506" s="229" t="s">
        <v>2737</v>
      </c>
      <c r="B506" s="229" t="s">
        <v>800</v>
      </c>
      <c r="C506" s="229" t="s">
        <v>800</v>
      </c>
      <c r="D506" s="229" t="s">
        <v>800</v>
      </c>
      <c r="E506" s="229" t="s">
        <v>800</v>
      </c>
      <c r="F506" s="232"/>
      <c r="G506" s="313"/>
    </row>
    <row r="507" spans="1:7" x14ac:dyDescent="0.25">
      <c r="A507" s="206" t="s">
        <v>2737</v>
      </c>
      <c r="B507" s="206" t="s">
        <v>4680</v>
      </c>
      <c r="C507" s="206" t="s">
        <v>4681</v>
      </c>
      <c r="D507" s="206" t="s">
        <v>4682</v>
      </c>
      <c r="E507" s="206" t="s">
        <v>4683</v>
      </c>
      <c r="F507" s="215">
        <v>875464.65</v>
      </c>
      <c r="G507" s="313" t="s">
        <v>2737</v>
      </c>
    </row>
    <row r="508" spans="1:7" x14ac:dyDescent="0.25">
      <c r="A508" s="259" t="s">
        <v>4986</v>
      </c>
      <c r="B508" s="259" t="s">
        <v>800</v>
      </c>
      <c r="C508" s="259" t="s">
        <v>800</v>
      </c>
      <c r="D508" s="259" t="s">
        <v>800</v>
      </c>
      <c r="E508" s="259" t="s">
        <v>800</v>
      </c>
      <c r="F508" s="306">
        <v>875464.65</v>
      </c>
    </row>
    <row r="509" spans="1:7" x14ac:dyDescent="0.25">
      <c r="A509" s="229" t="s">
        <v>4987</v>
      </c>
      <c r="B509" s="229" t="s">
        <v>800</v>
      </c>
      <c r="C509" s="229" t="s">
        <v>800</v>
      </c>
      <c r="D509" s="229" t="s">
        <v>800</v>
      </c>
      <c r="E509" s="229" t="s">
        <v>800</v>
      </c>
      <c r="F509" s="232"/>
    </row>
    <row r="510" spans="1:7" x14ac:dyDescent="0.25">
      <c r="A510" s="206" t="s">
        <v>4987</v>
      </c>
      <c r="B510" s="206" t="s">
        <v>4601</v>
      </c>
      <c r="C510" s="206" t="s">
        <v>4602</v>
      </c>
      <c r="D510" s="206" t="s">
        <v>4603</v>
      </c>
      <c r="E510" s="206" t="s">
        <v>4604</v>
      </c>
      <c r="F510" s="215">
        <v>1168.5</v>
      </c>
      <c r="G510" s="313" t="s">
        <v>5296</v>
      </c>
    </row>
    <row r="511" spans="1:7" x14ac:dyDescent="0.25">
      <c r="A511" s="206" t="s">
        <v>4987</v>
      </c>
      <c r="B511" s="206" t="s">
        <v>4601</v>
      </c>
      <c r="C511" s="206" t="s">
        <v>4602</v>
      </c>
      <c r="D511" s="206" t="s">
        <v>4607</v>
      </c>
      <c r="E511" s="206" t="s">
        <v>4608</v>
      </c>
      <c r="F511" s="215">
        <v>40</v>
      </c>
      <c r="G511" s="313" t="s">
        <v>5296</v>
      </c>
    </row>
    <row r="512" spans="1:7" x14ac:dyDescent="0.25">
      <c r="A512" s="206" t="s">
        <v>4987</v>
      </c>
      <c r="B512" s="206" t="s">
        <v>4601</v>
      </c>
      <c r="C512" s="206" t="s">
        <v>4602</v>
      </c>
      <c r="D512" s="206" t="s">
        <v>4609</v>
      </c>
      <c r="E512" s="206" t="s">
        <v>4610</v>
      </c>
      <c r="F512" s="215">
        <v>348</v>
      </c>
      <c r="G512" s="313" t="s">
        <v>5296</v>
      </c>
    </row>
    <row r="513" spans="1:7" x14ac:dyDescent="0.25">
      <c r="A513" s="206" t="s">
        <v>4987</v>
      </c>
      <c r="B513" s="206" t="s">
        <v>4623</v>
      </c>
      <c r="C513" s="206" t="s">
        <v>4624</v>
      </c>
      <c r="D513" s="206" t="s">
        <v>4627</v>
      </c>
      <c r="E513" s="206" t="s">
        <v>4628</v>
      </c>
      <c r="F513" s="215">
        <v>3589.4</v>
      </c>
      <c r="G513" s="313" t="s">
        <v>5296</v>
      </c>
    </row>
    <row r="514" spans="1:7" x14ac:dyDescent="0.25">
      <c r="A514" s="206" t="s">
        <v>4987</v>
      </c>
      <c r="B514" s="206" t="s">
        <v>4623</v>
      </c>
      <c r="C514" s="206" t="s">
        <v>4624</v>
      </c>
      <c r="D514" s="206" t="s">
        <v>4631</v>
      </c>
      <c r="E514" s="206" t="s">
        <v>4606</v>
      </c>
      <c r="F514" s="215">
        <v>132</v>
      </c>
      <c r="G514" s="313" t="s">
        <v>5296</v>
      </c>
    </row>
    <row r="515" spans="1:7" x14ac:dyDescent="0.25">
      <c r="A515" s="206" t="s">
        <v>4987</v>
      </c>
      <c r="B515" s="206" t="s">
        <v>4623</v>
      </c>
      <c r="C515" s="206" t="s">
        <v>4624</v>
      </c>
      <c r="D515" s="206" t="s">
        <v>4638</v>
      </c>
      <c r="E515" s="206" t="s">
        <v>4639</v>
      </c>
      <c r="F515" s="215">
        <v>258</v>
      </c>
      <c r="G515" s="313" t="s">
        <v>5296</v>
      </c>
    </row>
    <row r="516" spans="1:7" x14ac:dyDescent="0.25">
      <c r="A516" s="206" t="s">
        <v>4987</v>
      </c>
      <c r="B516" s="206" t="s">
        <v>4623</v>
      </c>
      <c r="C516" s="206" t="s">
        <v>4624</v>
      </c>
      <c r="D516" s="206" t="s">
        <v>4650</v>
      </c>
      <c r="E516" s="206" t="s">
        <v>4651</v>
      </c>
      <c r="F516" s="215">
        <v>690</v>
      </c>
      <c r="G516" s="313" t="s">
        <v>5296</v>
      </c>
    </row>
    <row r="517" spans="1:7" x14ac:dyDescent="0.25">
      <c r="A517" s="206" t="s">
        <v>4987</v>
      </c>
      <c r="B517" s="206" t="s">
        <v>4623</v>
      </c>
      <c r="C517" s="206" t="s">
        <v>4624</v>
      </c>
      <c r="D517" s="206" t="s">
        <v>4658</v>
      </c>
      <c r="E517" s="206" t="s">
        <v>4659</v>
      </c>
      <c r="F517" s="215">
        <v>53.5</v>
      </c>
      <c r="G517" s="313" t="s">
        <v>5296</v>
      </c>
    </row>
    <row r="518" spans="1:7" x14ac:dyDescent="0.25">
      <c r="A518" s="206" t="s">
        <v>4987</v>
      </c>
      <c r="B518" s="206" t="s">
        <v>4623</v>
      </c>
      <c r="C518" s="206" t="s">
        <v>4624</v>
      </c>
      <c r="D518" s="206" t="s">
        <v>4672</v>
      </c>
      <c r="E518" s="206" t="s">
        <v>4673</v>
      </c>
      <c r="F518" s="215">
        <v>250</v>
      </c>
      <c r="G518" s="313" t="s">
        <v>5296</v>
      </c>
    </row>
    <row r="519" spans="1:7" x14ac:dyDescent="0.25">
      <c r="A519" s="206" t="s">
        <v>4987</v>
      </c>
      <c r="B519" s="206" t="s">
        <v>4680</v>
      </c>
      <c r="C519" s="206" t="s">
        <v>4681</v>
      </c>
      <c r="D519" s="206" t="s">
        <v>4682</v>
      </c>
      <c r="E519" s="206" t="s">
        <v>4683</v>
      </c>
      <c r="F519" s="215">
        <v>32682.799999999999</v>
      </c>
      <c r="G519" s="313" t="s">
        <v>5296</v>
      </c>
    </row>
    <row r="520" spans="1:7" x14ac:dyDescent="0.25">
      <c r="A520" s="206" t="s">
        <v>4987</v>
      </c>
      <c r="B520" s="206" t="s">
        <v>4684</v>
      </c>
      <c r="C520" s="206" t="s">
        <v>4685</v>
      </c>
      <c r="D520" s="206" t="s">
        <v>4686</v>
      </c>
      <c r="E520" s="206" t="s">
        <v>4687</v>
      </c>
      <c r="F520" s="215">
        <v>380</v>
      </c>
      <c r="G520" s="313" t="s">
        <v>5296</v>
      </c>
    </row>
    <row r="521" spans="1:7" x14ac:dyDescent="0.25">
      <c r="A521" s="206" t="s">
        <v>4987</v>
      </c>
      <c r="B521" s="206" t="s">
        <v>4684</v>
      </c>
      <c r="C521" s="206" t="s">
        <v>4685</v>
      </c>
      <c r="D521" s="206" t="s">
        <v>4688</v>
      </c>
      <c r="E521" s="206" t="s">
        <v>4689</v>
      </c>
      <c r="F521" s="215">
        <v>60</v>
      </c>
      <c r="G521" s="313" t="s">
        <v>5296</v>
      </c>
    </row>
    <row r="522" spans="1:7" x14ac:dyDescent="0.25">
      <c r="A522" s="206" t="s">
        <v>4987</v>
      </c>
      <c r="B522" s="206" t="s">
        <v>4684</v>
      </c>
      <c r="C522" s="206" t="s">
        <v>4685</v>
      </c>
      <c r="D522" s="206" t="s">
        <v>4905</v>
      </c>
      <c r="E522" s="206" t="s">
        <v>4906</v>
      </c>
      <c r="F522" s="215">
        <v>137.5</v>
      </c>
      <c r="G522" s="313" t="s">
        <v>5296</v>
      </c>
    </row>
    <row r="523" spans="1:7" x14ac:dyDescent="0.25">
      <c r="A523" s="206" t="s">
        <v>4987</v>
      </c>
      <c r="B523" s="206" t="s">
        <v>4684</v>
      </c>
      <c r="C523" s="206" t="s">
        <v>4685</v>
      </c>
      <c r="D523" s="206" t="s">
        <v>4698</v>
      </c>
      <c r="E523" s="206" t="s">
        <v>4699</v>
      </c>
      <c r="F523" s="215">
        <v>317.92</v>
      </c>
      <c r="G523" s="313" t="s">
        <v>5296</v>
      </c>
    </row>
    <row r="524" spans="1:7" x14ac:dyDescent="0.25">
      <c r="A524" s="206" t="s">
        <v>4987</v>
      </c>
      <c r="B524" s="206" t="s">
        <v>4684</v>
      </c>
      <c r="C524" s="206" t="s">
        <v>4685</v>
      </c>
      <c r="D524" s="206" t="s">
        <v>4702</v>
      </c>
      <c r="E524" s="206" t="s">
        <v>4703</v>
      </c>
      <c r="F524" s="215">
        <v>300</v>
      </c>
      <c r="G524" s="313" t="s">
        <v>5296</v>
      </c>
    </row>
    <row r="525" spans="1:7" x14ac:dyDescent="0.25">
      <c r="A525" s="206" t="s">
        <v>4987</v>
      </c>
      <c r="B525" s="206" t="s">
        <v>4714</v>
      </c>
      <c r="C525" s="206" t="s">
        <v>4715</v>
      </c>
      <c r="D525" s="206" t="s">
        <v>4716</v>
      </c>
      <c r="E525" s="206" t="s">
        <v>4717</v>
      </c>
      <c r="F525" s="215">
        <v>138</v>
      </c>
      <c r="G525" s="313" t="s">
        <v>5296</v>
      </c>
    </row>
    <row r="526" spans="1:7" x14ac:dyDescent="0.25">
      <c r="A526" s="206" t="s">
        <v>4987</v>
      </c>
      <c r="B526" s="206" t="s">
        <v>4714</v>
      </c>
      <c r="C526" s="206" t="s">
        <v>4715</v>
      </c>
      <c r="D526" s="206" t="s">
        <v>4718</v>
      </c>
      <c r="E526" s="206" t="s">
        <v>2741</v>
      </c>
      <c r="F526" s="215">
        <v>467.2</v>
      </c>
      <c r="G526" s="313" t="s">
        <v>5296</v>
      </c>
    </row>
    <row r="527" spans="1:7" x14ac:dyDescent="0.25">
      <c r="A527" s="206" t="s">
        <v>4987</v>
      </c>
      <c r="B527" s="206" t="s">
        <v>4714</v>
      </c>
      <c r="C527" s="206" t="s">
        <v>4715</v>
      </c>
      <c r="D527" s="206" t="s">
        <v>4720</v>
      </c>
      <c r="E527" s="206" t="s">
        <v>4721</v>
      </c>
      <c r="F527" s="215">
        <v>766.04100000000005</v>
      </c>
      <c r="G527" s="313" t="s">
        <v>5296</v>
      </c>
    </row>
    <row r="528" spans="1:7" x14ac:dyDescent="0.25">
      <c r="A528" s="206" t="s">
        <v>4987</v>
      </c>
      <c r="B528" s="206" t="s">
        <v>4722</v>
      </c>
      <c r="C528" s="206" t="s">
        <v>4723</v>
      </c>
      <c r="D528" s="206" t="s">
        <v>4732</v>
      </c>
      <c r="E528" s="206" t="s">
        <v>4733</v>
      </c>
      <c r="F528" s="215">
        <v>18</v>
      </c>
      <c r="G528" s="313" t="s">
        <v>5296</v>
      </c>
    </row>
    <row r="529" spans="1:7" x14ac:dyDescent="0.25">
      <c r="A529" s="206" t="s">
        <v>4987</v>
      </c>
      <c r="B529" s="206" t="s">
        <v>4722</v>
      </c>
      <c r="C529" s="206" t="s">
        <v>4723</v>
      </c>
      <c r="D529" s="206" t="s">
        <v>4736</v>
      </c>
      <c r="E529" s="206" t="s">
        <v>4737</v>
      </c>
      <c r="F529" s="215">
        <v>1219</v>
      </c>
      <c r="G529" s="313" t="s">
        <v>5296</v>
      </c>
    </row>
    <row r="530" spans="1:7" x14ac:dyDescent="0.25">
      <c r="A530" s="206" t="s">
        <v>4987</v>
      </c>
      <c r="B530" s="206" t="s">
        <v>4722</v>
      </c>
      <c r="C530" s="206" t="s">
        <v>4723</v>
      </c>
      <c r="D530" s="206" t="s">
        <v>4748</v>
      </c>
      <c r="E530" s="206" t="s">
        <v>4749</v>
      </c>
      <c r="F530" s="215">
        <v>4405</v>
      </c>
      <c r="G530" s="313" t="s">
        <v>5296</v>
      </c>
    </row>
    <row r="531" spans="1:7" x14ac:dyDescent="0.25">
      <c r="A531" s="206" t="s">
        <v>4987</v>
      </c>
      <c r="B531" s="206" t="s">
        <v>4722</v>
      </c>
      <c r="C531" s="206" t="s">
        <v>4723</v>
      </c>
      <c r="D531" s="206" t="s">
        <v>4750</v>
      </c>
      <c r="E531" s="206" t="s">
        <v>4751</v>
      </c>
      <c r="F531" s="215">
        <v>54</v>
      </c>
      <c r="G531" s="313" t="s">
        <v>5296</v>
      </c>
    </row>
    <row r="532" spans="1:7" x14ac:dyDescent="0.25">
      <c r="A532" s="206" t="s">
        <v>4987</v>
      </c>
      <c r="B532" s="206" t="s">
        <v>4722</v>
      </c>
      <c r="C532" s="206" t="s">
        <v>4723</v>
      </c>
      <c r="D532" s="206" t="s">
        <v>4752</v>
      </c>
      <c r="E532" s="206" t="s">
        <v>4753</v>
      </c>
      <c r="F532" s="215">
        <v>890.09900000000005</v>
      </c>
      <c r="G532" s="313" t="s">
        <v>5296</v>
      </c>
    </row>
    <row r="533" spans="1:7" x14ac:dyDescent="0.25">
      <c r="A533" s="206" t="s">
        <v>4987</v>
      </c>
      <c r="B533" s="206" t="s">
        <v>4760</v>
      </c>
      <c r="C533" s="206" t="s">
        <v>4761</v>
      </c>
      <c r="D533" s="206" t="s">
        <v>4762</v>
      </c>
      <c r="E533" s="206" t="s">
        <v>4763</v>
      </c>
      <c r="F533" s="215">
        <v>447.67500000000001</v>
      </c>
      <c r="G533" s="313" t="s">
        <v>5296</v>
      </c>
    </row>
    <row r="534" spans="1:7" x14ac:dyDescent="0.25">
      <c r="A534" s="206" t="s">
        <v>4987</v>
      </c>
      <c r="B534" s="206" t="s">
        <v>4764</v>
      </c>
      <c r="C534" s="206" t="s">
        <v>4765</v>
      </c>
      <c r="D534" s="206" t="s">
        <v>4766</v>
      </c>
      <c r="E534" s="206" t="s">
        <v>4767</v>
      </c>
      <c r="F534" s="215">
        <v>6489.45</v>
      </c>
      <c r="G534" s="313" t="s">
        <v>5296</v>
      </c>
    </row>
    <row r="535" spans="1:7" x14ac:dyDescent="0.25">
      <c r="A535" s="206" t="s">
        <v>4987</v>
      </c>
      <c r="B535" s="206" t="s">
        <v>4768</v>
      </c>
      <c r="C535" s="206" t="s">
        <v>4769</v>
      </c>
      <c r="D535" s="206" t="s">
        <v>4770</v>
      </c>
      <c r="E535" s="206" t="s">
        <v>4771</v>
      </c>
      <c r="F535" s="215">
        <v>538.29999999999995</v>
      </c>
      <c r="G535" s="313" t="s">
        <v>5296</v>
      </c>
    </row>
    <row r="536" spans="1:7" x14ac:dyDescent="0.25">
      <c r="A536" s="206" t="s">
        <v>4987</v>
      </c>
      <c r="B536" s="206" t="s">
        <v>4772</v>
      </c>
      <c r="C536" s="206" t="s">
        <v>4773</v>
      </c>
      <c r="D536" s="206" t="s">
        <v>4774</v>
      </c>
      <c r="E536" s="206" t="s">
        <v>4775</v>
      </c>
      <c r="F536" s="215">
        <v>23.1</v>
      </c>
      <c r="G536" s="313" t="s">
        <v>5296</v>
      </c>
    </row>
    <row r="537" spans="1:7" x14ac:dyDescent="0.25">
      <c r="A537" s="206" t="s">
        <v>4987</v>
      </c>
      <c r="B537" s="206" t="s">
        <v>4776</v>
      </c>
      <c r="C537" s="206" t="s">
        <v>4777</v>
      </c>
      <c r="D537" s="206" t="s">
        <v>4784</v>
      </c>
      <c r="E537" s="206" t="s">
        <v>4785</v>
      </c>
      <c r="F537" s="215">
        <v>8</v>
      </c>
      <c r="G537" s="313" t="s">
        <v>5296</v>
      </c>
    </row>
    <row r="538" spans="1:7" x14ac:dyDescent="0.25">
      <c r="A538" s="206" t="s">
        <v>4987</v>
      </c>
      <c r="B538" s="206" t="s">
        <v>4776</v>
      </c>
      <c r="C538" s="206" t="s">
        <v>4777</v>
      </c>
      <c r="D538" s="206" t="s">
        <v>4788</v>
      </c>
      <c r="E538" s="206" t="s">
        <v>4789</v>
      </c>
      <c r="F538" s="215">
        <v>17.600000000000001</v>
      </c>
      <c r="G538" s="313" t="s">
        <v>5296</v>
      </c>
    </row>
    <row r="539" spans="1:7" x14ac:dyDescent="0.25">
      <c r="A539" s="206" t="s">
        <v>4987</v>
      </c>
      <c r="B539" s="206" t="s">
        <v>4776</v>
      </c>
      <c r="C539" s="206" t="s">
        <v>4777</v>
      </c>
      <c r="D539" s="206" t="s">
        <v>4792</v>
      </c>
      <c r="E539" s="206" t="s">
        <v>4793</v>
      </c>
      <c r="F539" s="215">
        <v>28</v>
      </c>
      <c r="G539" s="313" t="s">
        <v>5296</v>
      </c>
    </row>
    <row r="540" spans="1:7" x14ac:dyDescent="0.25">
      <c r="A540" s="206" t="s">
        <v>4987</v>
      </c>
      <c r="B540" s="206" t="s">
        <v>4776</v>
      </c>
      <c r="C540" s="206" t="s">
        <v>4777</v>
      </c>
      <c r="D540" s="206" t="s">
        <v>4796</v>
      </c>
      <c r="E540" s="206" t="s">
        <v>4797</v>
      </c>
      <c r="F540" s="215">
        <v>56</v>
      </c>
      <c r="G540" s="313" t="s">
        <v>5296</v>
      </c>
    </row>
    <row r="541" spans="1:7" x14ac:dyDescent="0.25">
      <c r="A541" s="206" t="s">
        <v>4987</v>
      </c>
      <c r="B541" s="206" t="s">
        <v>4776</v>
      </c>
      <c r="C541" s="206" t="s">
        <v>4777</v>
      </c>
      <c r="D541" s="206" t="s">
        <v>4800</v>
      </c>
      <c r="E541" s="206" t="s">
        <v>4801</v>
      </c>
      <c r="F541" s="215">
        <v>185</v>
      </c>
      <c r="G541" s="313" t="s">
        <v>5296</v>
      </c>
    </row>
    <row r="542" spans="1:7" x14ac:dyDescent="0.25">
      <c r="A542" s="206" t="s">
        <v>4987</v>
      </c>
      <c r="B542" s="206" t="s">
        <v>4776</v>
      </c>
      <c r="C542" s="206" t="s">
        <v>4777</v>
      </c>
      <c r="D542" s="206" t="s">
        <v>4804</v>
      </c>
      <c r="E542" s="206" t="s">
        <v>4805</v>
      </c>
      <c r="F542" s="215">
        <v>144</v>
      </c>
      <c r="G542" s="313" t="s">
        <v>5296</v>
      </c>
    </row>
    <row r="543" spans="1:7" x14ac:dyDescent="0.25">
      <c r="A543" s="206" t="s">
        <v>4987</v>
      </c>
      <c r="B543" s="206" t="s">
        <v>4776</v>
      </c>
      <c r="C543" s="206" t="s">
        <v>4777</v>
      </c>
      <c r="D543" s="206" t="s">
        <v>4806</v>
      </c>
      <c r="E543" s="206" t="s">
        <v>4807</v>
      </c>
      <c r="F543" s="215">
        <v>46</v>
      </c>
      <c r="G543" s="313" t="s">
        <v>5296</v>
      </c>
    </row>
    <row r="544" spans="1:7" x14ac:dyDescent="0.25">
      <c r="A544" s="206" t="s">
        <v>4987</v>
      </c>
      <c r="B544" s="206" t="s">
        <v>4776</v>
      </c>
      <c r="C544" s="206" t="s">
        <v>4777</v>
      </c>
      <c r="D544" s="206" t="s">
        <v>4814</v>
      </c>
      <c r="E544" s="206" t="s">
        <v>4815</v>
      </c>
      <c r="F544" s="215">
        <v>104</v>
      </c>
      <c r="G544" s="313" t="s">
        <v>5296</v>
      </c>
    </row>
    <row r="545" spans="1:7" x14ac:dyDescent="0.25">
      <c r="A545" s="206" t="s">
        <v>4987</v>
      </c>
      <c r="B545" s="206" t="s">
        <v>4988</v>
      </c>
      <c r="C545" s="206" t="s">
        <v>4989</v>
      </c>
      <c r="D545" s="206" t="s">
        <v>4990</v>
      </c>
      <c r="E545" s="206" t="s">
        <v>4991</v>
      </c>
      <c r="F545" s="215">
        <v>1100</v>
      </c>
      <c r="G545" s="313" t="s">
        <v>5296</v>
      </c>
    </row>
    <row r="546" spans="1:7" x14ac:dyDescent="0.25">
      <c r="A546" s="206" t="s">
        <v>4987</v>
      </c>
      <c r="B546" s="206" t="s">
        <v>4816</v>
      </c>
      <c r="C546" s="206" t="s">
        <v>4817</v>
      </c>
      <c r="D546" s="206" t="s">
        <v>4818</v>
      </c>
      <c r="E546" s="206" t="s">
        <v>4819</v>
      </c>
      <c r="F546" s="215">
        <v>1169.809</v>
      </c>
      <c r="G546" s="313" t="s">
        <v>5296</v>
      </c>
    </row>
    <row r="547" spans="1:7" x14ac:dyDescent="0.25">
      <c r="A547" s="206" t="s">
        <v>4987</v>
      </c>
      <c r="B547" s="206" t="s">
        <v>4820</v>
      </c>
      <c r="C547" s="206" t="s">
        <v>4821</v>
      </c>
      <c r="D547" s="206" t="s">
        <v>4822</v>
      </c>
      <c r="E547" s="206" t="s">
        <v>4823</v>
      </c>
      <c r="F547" s="215">
        <v>575</v>
      </c>
      <c r="G547" s="313" t="s">
        <v>5296</v>
      </c>
    </row>
    <row r="548" spans="1:7" x14ac:dyDescent="0.25">
      <c r="A548" s="206" t="s">
        <v>4987</v>
      </c>
      <c r="B548" s="206" t="s">
        <v>4820</v>
      </c>
      <c r="C548" s="206" t="s">
        <v>4821</v>
      </c>
      <c r="D548" s="206" t="s">
        <v>4824</v>
      </c>
      <c r="E548" s="206" t="s">
        <v>4616</v>
      </c>
      <c r="F548" s="215">
        <v>495</v>
      </c>
      <c r="G548" s="313" t="s">
        <v>5296</v>
      </c>
    </row>
    <row r="549" spans="1:7" x14ac:dyDescent="0.25">
      <c r="A549" s="206" t="s">
        <v>4987</v>
      </c>
      <c r="B549" s="206" t="s">
        <v>4820</v>
      </c>
      <c r="C549" s="206" t="s">
        <v>4821</v>
      </c>
      <c r="D549" s="206" t="s">
        <v>4830</v>
      </c>
      <c r="E549" s="206" t="s">
        <v>4831</v>
      </c>
      <c r="F549" s="215">
        <v>55</v>
      </c>
      <c r="G549" s="313" t="s">
        <v>5296</v>
      </c>
    </row>
    <row r="550" spans="1:7" x14ac:dyDescent="0.25">
      <c r="A550" s="206" t="s">
        <v>4987</v>
      </c>
      <c r="B550" s="206" t="s">
        <v>4820</v>
      </c>
      <c r="C550" s="206" t="s">
        <v>4821</v>
      </c>
      <c r="D550" s="206" t="s">
        <v>4931</v>
      </c>
      <c r="E550" s="206" t="s">
        <v>4932</v>
      </c>
      <c r="F550" s="215">
        <v>205.3</v>
      </c>
      <c r="G550" s="313" t="s">
        <v>5296</v>
      </c>
    </row>
    <row r="551" spans="1:7" x14ac:dyDescent="0.25">
      <c r="A551" s="206" t="s">
        <v>4987</v>
      </c>
      <c r="B551" s="206" t="s">
        <v>4840</v>
      </c>
      <c r="C551" s="206" t="s">
        <v>4841</v>
      </c>
      <c r="D551" s="206" t="s">
        <v>4844</v>
      </c>
      <c r="E551" s="206" t="s">
        <v>4845</v>
      </c>
      <c r="F551" s="215">
        <v>1845.2080000000001</v>
      </c>
      <c r="G551" s="313" t="s">
        <v>5296</v>
      </c>
    </row>
    <row r="552" spans="1:7" x14ac:dyDescent="0.25">
      <c r="A552" s="206" t="s">
        <v>4987</v>
      </c>
      <c r="B552" s="206" t="s">
        <v>4846</v>
      </c>
      <c r="C552" s="206" t="s">
        <v>4847</v>
      </c>
      <c r="D552" s="206" t="s">
        <v>4848</v>
      </c>
      <c r="E552" s="206" t="s">
        <v>4849</v>
      </c>
      <c r="F552" s="215">
        <v>154</v>
      </c>
      <c r="G552" s="313" t="s">
        <v>5296</v>
      </c>
    </row>
    <row r="553" spans="1:7" x14ac:dyDescent="0.25">
      <c r="A553" s="206" t="s">
        <v>4987</v>
      </c>
      <c r="B553" s="206" t="s">
        <v>4858</v>
      </c>
      <c r="C553" s="206" t="s">
        <v>4859</v>
      </c>
      <c r="D553" s="206" t="s">
        <v>4992</v>
      </c>
      <c r="E553" s="206" t="s">
        <v>4993</v>
      </c>
      <c r="F553" s="215">
        <v>1973.5</v>
      </c>
      <c r="G553" s="313" t="s">
        <v>5296</v>
      </c>
    </row>
    <row r="554" spans="1:7" x14ac:dyDescent="0.25">
      <c r="A554" s="206" t="s">
        <v>4987</v>
      </c>
      <c r="B554" s="206" t="s">
        <v>4858</v>
      </c>
      <c r="C554" s="206" t="s">
        <v>4859</v>
      </c>
      <c r="D554" s="206" t="s">
        <v>4860</v>
      </c>
      <c r="E554" s="206" t="s">
        <v>4861</v>
      </c>
      <c r="F554" s="215">
        <v>1810.4</v>
      </c>
      <c r="G554" s="313" t="s">
        <v>5296</v>
      </c>
    </row>
    <row r="555" spans="1:7" x14ac:dyDescent="0.25">
      <c r="A555" s="206" t="s">
        <v>4987</v>
      </c>
      <c r="B555" s="206" t="s">
        <v>4862</v>
      </c>
      <c r="C555" s="206" t="s">
        <v>4863</v>
      </c>
      <c r="D555" s="206" t="s">
        <v>4864</v>
      </c>
      <c r="E555" s="206" t="s">
        <v>4865</v>
      </c>
      <c r="F555" s="215">
        <v>925</v>
      </c>
      <c r="G555" s="313" t="s">
        <v>5296</v>
      </c>
    </row>
    <row r="556" spans="1:7" x14ac:dyDescent="0.25">
      <c r="A556" s="206" t="s">
        <v>4987</v>
      </c>
      <c r="B556" s="206" t="s">
        <v>4872</v>
      </c>
      <c r="C556" s="206" t="s">
        <v>4873</v>
      </c>
      <c r="D556" s="206" t="s">
        <v>4874</v>
      </c>
      <c r="E556" s="206" t="s">
        <v>4875</v>
      </c>
      <c r="F556" s="215">
        <v>17.536000000000001</v>
      </c>
      <c r="G556" s="313" t="s">
        <v>5296</v>
      </c>
    </row>
    <row r="557" spans="1:7" x14ac:dyDescent="0.25">
      <c r="A557" s="206" t="s">
        <v>4987</v>
      </c>
      <c r="B557" s="206" t="s">
        <v>4880</v>
      </c>
      <c r="C557" s="206" t="s">
        <v>4881</v>
      </c>
      <c r="D557" s="206" t="s">
        <v>4882</v>
      </c>
      <c r="E557" s="206" t="s">
        <v>4883</v>
      </c>
      <c r="F557" s="215">
        <v>137.19999999999999</v>
      </c>
      <c r="G557" s="313" t="s">
        <v>5296</v>
      </c>
    </row>
    <row r="558" spans="1:7" x14ac:dyDescent="0.25">
      <c r="A558" s="259" t="s">
        <v>4994</v>
      </c>
      <c r="B558" s="259" t="s">
        <v>800</v>
      </c>
      <c r="C558" s="259" t="s">
        <v>800</v>
      </c>
      <c r="D558" s="259" t="s">
        <v>800</v>
      </c>
      <c r="E558" s="259" t="s">
        <v>800</v>
      </c>
      <c r="F558" s="306">
        <v>66915.038</v>
      </c>
    </row>
    <row r="559" spans="1:7" x14ac:dyDescent="0.25">
      <c r="A559" s="229" t="s">
        <v>4995</v>
      </c>
      <c r="B559" s="229" t="s">
        <v>800</v>
      </c>
      <c r="C559" s="229" t="s">
        <v>800</v>
      </c>
      <c r="D559" s="229" t="s">
        <v>800</v>
      </c>
      <c r="E559" s="229" t="s">
        <v>800</v>
      </c>
      <c r="F559" s="232"/>
    </row>
    <row r="560" spans="1:7" ht="15.75" x14ac:dyDescent="0.25">
      <c r="A560" s="206" t="s">
        <v>4995</v>
      </c>
      <c r="B560" s="206" t="s">
        <v>4680</v>
      </c>
      <c r="C560" s="206" t="s">
        <v>4681</v>
      </c>
      <c r="D560" s="206" t="s">
        <v>4682</v>
      </c>
      <c r="E560" s="206" t="s">
        <v>4683</v>
      </c>
      <c r="F560" s="215">
        <f>5887.5+4000</f>
        <v>9887.5</v>
      </c>
      <c r="G560" s="312" t="s">
        <v>5299</v>
      </c>
    </row>
    <row r="561" spans="1:7" x14ac:dyDescent="0.25">
      <c r="A561" s="259" t="s">
        <v>4996</v>
      </c>
      <c r="B561" s="259" t="s">
        <v>800</v>
      </c>
      <c r="C561" s="259" t="s">
        <v>800</v>
      </c>
      <c r="D561" s="259" t="s">
        <v>800</v>
      </c>
      <c r="E561" s="259" t="s">
        <v>800</v>
      </c>
      <c r="F561" s="306">
        <v>5887.5</v>
      </c>
    </row>
    <row r="562" spans="1:7" x14ac:dyDescent="0.25">
      <c r="A562" s="229" t="s">
        <v>4997</v>
      </c>
      <c r="B562" s="229" t="s">
        <v>800</v>
      </c>
      <c r="C562" s="229" t="s">
        <v>800</v>
      </c>
      <c r="D562" s="229" t="s">
        <v>800</v>
      </c>
      <c r="E562" s="229" t="s">
        <v>800</v>
      </c>
      <c r="F562" s="232"/>
    </row>
    <row r="563" spans="1:7" ht="15.75" x14ac:dyDescent="0.25">
      <c r="A563" s="206" t="s">
        <v>4997</v>
      </c>
      <c r="B563" s="206" t="s">
        <v>4623</v>
      </c>
      <c r="C563" s="206" t="s">
        <v>4624</v>
      </c>
      <c r="D563" s="206" t="s">
        <v>4627</v>
      </c>
      <c r="E563" s="206" t="s">
        <v>4628</v>
      </c>
      <c r="F563" s="215">
        <v>-526.55700000000002</v>
      </c>
      <c r="G563" s="312" t="s">
        <v>5294</v>
      </c>
    </row>
    <row r="564" spans="1:7" ht="15.75" x14ac:dyDescent="0.25">
      <c r="A564" s="206" t="s">
        <v>4997</v>
      </c>
      <c r="B564" s="206" t="s">
        <v>4680</v>
      </c>
      <c r="C564" s="206" t="s">
        <v>4681</v>
      </c>
      <c r="D564" s="206" t="s">
        <v>4682</v>
      </c>
      <c r="E564" s="206" t="s">
        <v>4683</v>
      </c>
      <c r="F564" s="215">
        <v>-12350.13</v>
      </c>
      <c r="G564" s="312" t="s">
        <v>5294</v>
      </c>
    </row>
    <row r="565" spans="1:7" ht="15.75" x14ac:dyDescent="0.25">
      <c r="A565" s="206" t="s">
        <v>4997</v>
      </c>
      <c r="B565" s="206" t="s">
        <v>4684</v>
      </c>
      <c r="C565" s="206" t="s">
        <v>4685</v>
      </c>
      <c r="D565" s="206" t="s">
        <v>4698</v>
      </c>
      <c r="E565" s="206" t="s">
        <v>4699</v>
      </c>
      <c r="F565" s="215">
        <v>27.651</v>
      </c>
      <c r="G565" s="312" t="s">
        <v>5294</v>
      </c>
    </row>
    <row r="566" spans="1:7" ht="15.75" x14ac:dyDescent="0.25">
      <c r="A566" s="206" t="s">
        <v>4997</v>
      </c>
      <c r="B566" s="206" t="s">
        <v>4714</v>
      </c>
      <c r="C566" s="206" t="s">
        <v>4715</v>
      </c>
      <c r="D566" s="206" t="s">
        <v>4720</v>
      </c>
      <c r="E566" s="206" t="s">
        <v>4721</v>
      </c>
      <c r="F566" s="215">
        <v>-11235.038</v>
      </c>
      <c r="G566" s="312" t="s">
        <v>5294</v>
      </c>
    </row>
    <row r="567" spans="1:7" ht="15.75" x14ac:dyDescent="0.25">
      <c r="A567" s="206" t="s">
        <v>4997</v>
      </c>
      <c r="B567" s="206" t="s">
        <v>4722</v>
      </c>
      <c r="C567" s="206" t="s">
        <v>4723</v>
      </c>
      <c r="D567" s="206" t="s">
        <v>4752</v>
      </c>
      <c r="E567" s="206" t="s">
        <v>4753</v>
      </c>
      <c r="F567" s="215">
        <v>60.085000000000001</v>
      </c>
      <c r="G567" s="312" t="s">
        <v>5294</v>
      </c>
    </row>
    <row r="568" spans="1:7" ht="15.75" x14ac:dyDescent="0.25">
      <c r="A568" s="206" t="s">
        <v>4997</v>
      </c>
      <c r="B568" s="206" t="s">
        <v>4760</v>
      </c>
      <c r="C568" s="206" t="s">
        <v>4761</v>
      </c>
      <c r="D568" s="206" t="s">
        <v>4762</v>
      </c>
      <c r="E568" s="206" t="s">
        <v>4763</v>
      </c>
      <c r="F568" s="215">
        <v>266.44</v>
      </c>
      <c r="G568" s="312" t="s">
        <v>5294</v>
      </c>
    </row>
    <row r="569" spans="1:7" ht="15.75" x14ac:dyDescent="0.25">
      <c r="A569" s="206" t="s">
        <v>4997</v>
      </c>
      <c r="B569" s="206" t="s">
        <v>4768</v>
      </c>
      <c r="C569" s="206" t="s">
        <v>4769</v>
      </c>
      <c r="D569" s="206" t="s">
        <v>4770</v>
      </c>
      <c r="E569" s="206" t="s">
        <v>4771</v>
      </c>
      <c r="F569" s="215">
        <v>746.274</v>
      </c>
      <c r="G569" s="312" t="s">
        <v>5294</v>
      </c>
    </row>
    <row r="570" spans="1:7" ht="15.75" x14ac:dyDescent="0.25">
      <c r="A570" s="206" t="s">
        <v>4997</v>
      </c>
      <c r="B570" s="206" t="s">
        <v>4772</v>
      </c>
      <c r="C570" s="206" t="s">
        <v>4773</v>
      </c>
      <c r="D570" s="206" t="s">
        <v>4774</v>
      </c>
      <c r="E570" s="206" t="s">
        <v>4775</v>
      </c>
      <c r="F570" s="215">
        <v>6</v>
      </c>
      <c r="G570" s="312" t="s">
        <v>5294</v>
      </c>
    </row>
    <row r="571" spans="1:7" ht="15.75" x14ac:dyDescent="0.25">
      <c r="A571" s="206" t="s">
        <v>4997</v>
      </c>
      <c r="B571" s="206" t="s">
        <v>4816</v>
      </c>
      <c r="C571" s="206" t="s">
        <v>4817</v>
      </c>
      <c r="D571" s="206" t="s">
        <v>4818</v>
      </c>
      <c r="E571" s="206" t="s">
        <v>4819</v>
      </c>
      <c r="F571" s="215">
        <v>1192.854</v>
      </c>
      <c r="G571" s="312" t="s">
        <v>5294</v>
      </c>
    </row>
    <row r="572" spans="1:7" ht="15.75" x14ac:dyDescent="0.25">
      <c r="A572" s="206" t="s">
        <v>4997</v>
      </c>
      <c r="B572" s="206" t="s">
        <v>4876</v>
      </c>
      <c r="C572" s="206" t="s">
        <v>4877</v>
      </c>
      <c r="D572" s="206" t="s">
        <v>4878</v>
      </c>
      <c r="E572" s="206" t="s">
        <v>4879</v>
      </c>
      <c r="F572" s="215">
        <v>-38</v>
      </c>
      <c r="G572" s="312" t="s">
        <v>5294</v>
      </c>
    </row>
    <row r="573" spans="1:7" x14ac:dyDescent="0.25">
      <c r="A573" s="259" t="s">
        <v>4998</v>
      </c>
      <c r="B573" s="259" t="s">
        <v>800</v>
      </c>
      <c r="C573" s="259" t="s">
        <v>800</v>
      </c>
      <c r="D573" s="259" t="s">
        <v>800</v>
      </c>
      <c r="E573" s="259" t="s">
        <v>800</v>
      </c>
      <c r="F573" s="306">
        <v>-21850.420999999998</v>
      </c>
    </row>
    <row r="574" spans="1:7" x14ac:dyDescent="0.25">
      <c r="A574" s="229" t="s">
        <v>4999</v>
      </c>
      <c r="B574" s="229" t="s">
        <v>800</v>
      </c>
      <c r="C574" s="229" t="s">
        <v>800</v>
      </c>
      <c r="D574" s="229" t="s">
        <v>800</v>
      </c>
      <c r="E574" s="229" t="s">
        <v>800</v>
      </c>
      <c r="F574" s="232"/>
    </row>
    <row r="575" spans="1:7" ht="15.75" x14ac:dyDescent="0.25">
      <c r="A575" s="206" t="s">
        <v>4999</v>
      </c>
      <c r="B575" s="206" t="s">
        <v>4680</v>
      </c>
      <c r="C575" s="206" t="s">
        <v>4681</v>
      </c>
      <c r="D575" s="206" t="s">
        <v>4682</v>
      </c>
      <c r="E575" s="206" t="s">
        <v>4683</v>
      </c>
      <c r="F575" s="215">
        <v>58411.25</v>
      </c>
      <c r="G575" s="312" t="s">
        <v>5299</v>
      </c>
    </row>
    <row r="576" spans="1:7" x14ac:dyDescent="0.25">
      <c r="A576" s="259" t="s">
        <v>5000</v>
      </c>
      <c r="B576" s="259" t="s">
        <v>800</v>
      </c>
      <c r="C576" s="259" t="s">
        <v>800</v>
      </c>
      <c r="D576" s="259" t="s">
        <v>800</v>
      </c>
      <c r="E576" s="259" t="s">
        <v>800</v>
      </c>
      <c r="F576" s="306">
        <v>58411.25</v>
      </c>
    </row>
    <row r="577" spans="1:6" x14ac:dyDescent="0.25">
      <c r="A577" s="259" t="s">
        <v>5001</v>
      </c>
      <c r="B577" s="259" t="s">
        <v>800</v>
      </c>
      <c r="C577" s="259" t="s">
        <v>800</v>
      </c>
      <c r="D577" s="259" t="s">
        <v>800</v>
      </c>
      <c r="E577" s="259" t="s">
        <v>800</v>
      </c>
      <c r="F577" s="306">
        <v>2064287.2590000001</v>
      </c>
    </row>
    <row r="578" spans="1:6" x14ac:dyDescent="0.25">
      <c r="A578" s="264" t="s">
        <v>1201</v>
      </c>
      <c r="B578" s="264" t="s">
        <v>800</v>
      </c>
      <c r="C578" s="264" t="s">
        <v>800</v>
      </c>
      <c r="D578" s="264" t="s">
        <v>800</v>
      </c>
      <c r="E578" s="264" t="s">
        <v>800</v>
      </c>
      <c r="F578" s="307">
        <v>5024719.5820000004</v>
      </c>
    </row>
    <row r="579" spans="1:6" x14ac:dyDescent="0.25">
      <c r="A579" s="210" t="s">
        <v>800</v>
      </c>
      <c r="B579" s="210" t="s">
        <v>800</v>
      </c>
      <c r="C579" s="210" t="s">
        <v>800</v>
      </c>
      <c r="D579" s="210" t="s">
        <v>800</v>
      </c>
      <c r="E579" s="210" t="s">
        <v>800</v>
      </c>
      <c r="F579" s="241"/>
    </row>
  </sheetData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969ED-A1CE-429E-AB3D-1A94789A4985}">
  <dimension ref="A1:M32"/>
  <sheetViews>
    <sheetView workbookViewId="0">
      <selection activeCell="G14" sqref="G14"/>
    </sheetView>
  </sheetViews>
  <sheetFormatPr defaultColWidth="9.140625" defaultRowHeight="15" x14ac:dyDescent="0.25"/>
  <cols>
    <col min="1" max="1" width="21.85546875" bestFit="1" customWidth="1"/>
    <col min="2" max="3" width="15.7109375" customWidth="1"/>
    <col min="4" max="4" width="10" bestFit="1" customWidth="1"/>
    <col min="5" max="5" width="11" bestFit="1" customWidth="1"/>
    <col min="6" max="6" width="12.42578125" bestFit="1" customWidth="1"/>
    <col min="7" max="7" width="11" bestFit="1" customWidth="1"/>
    <col min="8" max="8" width="11.140625" bestFit="1" customWidth="1"/>
    <col min="9" max="13" width="15.7109375" customWidth="1"/>
  </cols>
  <sheetData>
    <row r="1" spans="1:13" x14ac:dyDescent="0.25">
      <c r="D1" t="s">
        <v>2711</v>
      </c>
      <c r="E1" t="s">
        <v>2712</v>
      </c>
      <c r="G1" t="s">
        <v>2713</v>
      </c>
      <c r="H1" t="s">
        <v>2713</v>
      </c>
      <c r="J1" s="379" t="s">
        <v>2627</v>
      </c>
      <c r="K1" s="379"/>
      <c r="L1" s="379"/>
    </row>
    <row r="2" spans="1:13" ht="15.75" x14ac:dyDescent="0.25">
      <c r="B2" s="203"/>
      <c r="C2" s="203" t="s">
        <v>2714</v>
      </c>
      <c r="D2" s="203">
        <f>G3*24</f>
        <v>240</v>
      </c>
      <c r="E2" s="203">
        <f>H3*24</f>
        <v>360</v>
      </c>
      <c r="F2" s="203"/>
      <c r="J2" s="189"/>
      <c r="K2" s="189"/>
      <c r="L2" s="189"/>
    </row>
    <row r="3" spans="1:13" ht="15.75" x14ac:dyDescent="0.25">
      <c r="B3" s="203"/>
      <c r="C3" s="203">
        <f>0.0475*1.03*1.03</f>
        <v>5.0392750000000007E-2</v>
      </c>
      <c r="D3" s="203">
        <f>D2*C3</f>
        <v>12.094260000000002</v>
      </c>
      <c r="E3" s="203">
        <f>E2*C3</f>
        <v>18.141390000000001</v>
      </c>
      <c r="F3" s="203"/>
      <c r="G3">
        <v>10</v>
      </c>
      <c r="H3">
        <v>15</v>
      </c>
      <c r="J3" s="189" t="s">
        <v>2628</v>
      </c>
      <c r="K3" s="189" t="s">
        <v>2629</v>
      </c>
      <c r="L3" s="189" t="s">
        <v>2630</v>
      </c>
    </row>
    <row r="4" spans="1:13" ht="15.75" x14ac:dyDescent="0.25">
      <c r="B4" s="204">
        <v>44562</v>
      </c>
      <c r="C4" s="204">
        <v>44895</v>
      </c>
      <c r="D4" s="205">
        <f>D8</f>
        <v>72</v>
      </c>
      <c r="E4" s="205">
        <f>E8</f>
        <v>260</v>
      </c>
      <c r="F4" s="203"/>
      <c r="J4" s="206" t="s">
        <v>2715</v>
      </c>
      <c r="K4" s="207">
        <v>14</v>
      </c>
      <c r="L4" s="207">
        <v>8</v>
      </c>
    </row>
    <row r="5" spans="1:13" ht="15.75" x14ac:dyDescent="0.25">
      <c r="B5" s="203"/>
      <c r="C5" s="203"/>
      <c r="D5" s="203">
        <f>D4*D3</f>
        <v>870.78672000000017</v>
      </c>
      <c r="E5" s="203">
        <f>E4*E3</f>
        <v>4716.7614000000003</v>
      </c>
      <c r="F5" s="203">
        <f>E5+D5</f>
        <v>5587.5481200000004</v>
      </c>
      <c r="J5" s="206" t="s">
        <v>2632</v>
      </c>
      <c r="K5" s="207">
        <v>0</v>
      </c>
      <c r="L5" s="207">
        <v>25</v>
      </c>
    </row>
    <row r="6" spans="1:13" ht="15.75" x14ac:dyDescent="0.25">
      <c r="B6" s="203"/>
      <c r="C6" s="203" t="s">
        <v>2716</v>
      </c>
      <c r="D6" s="203">
        <f>G7*24</f>
        <v>600</v>
      </c>
      <c r="E6" s="203">
        <f>H7*24</f>
        <v>720</v>
      </c>
      <c r="F6" s="203"/>
      <c r="J6" s="206" t="s">
        <v>2717</v>
      </c>
      <c r="K6" s="207">
        <v>0</v>
      </c>
      <c r="L6" s="207">
        <v>24</v>
      </c>
    </row>
    <row r="7" spans="1:13" ht="15.75" x14ac:dyDescent="0.25">
      <c r="B7" s="203"/>
      <c r="C7" s="203">
        <f>0.039*1.1</f>
        <v>4.2900000000000001E-2</v>
      </c>
      <c r="D7" s="203">
        <f>D6*C7</f>
        <v>25.740000000000002</v>
      </c>
      <c r="E7" s="203">
        <f>E6*C7</f>
        <v>30.888000000000002</v>
      </c>
      <c r="F7" s="203"/>
      <c r="G7">
        <v>25</v>
      </c>
      <c r="H7">
        <v>30</v>
      </c>
      <c r="J7" s="206" t="s">
        <v>2718</v>
      </c>
      <c r="K7" s="207">
        <v>0</v>
      </c>
      <c r="L7" s="207">
        <v>29</v>
      </c>
    </row>
    <row r="8" spans="1:13" ht="15.75" x14ac:dyDescent="0.25">
      <c r="B8" s="204">
        <f>B4</f>
        <v>44562</v>
      </c>
      <c r="C8" s="204">
        <f>C4</f>
        <v>44895</v>
      </c>
      <c r="D8" s="205">
        <f>K16</f>
        <v>72</v>
      </c>
      <c r="E8" s="205">
        <f>L16</f>
        <v>260</v>
      </c>
      <c r="F8" s="203"/>
      <c r="J8" s="206" t="s">
        <v>2719</v>
      </c>
      <c r="K8" s="207">
        <v>3</v>
      </c>
      <c r="L8" s="207">
        <v>28</v>
      </c>
    </row>
    <row r="9" spans="1:13" ht="15.75" x14ac:dyDescent="0.25">
      <c r="B9" s="203"/>
      <c r="C9" s="203"/>
      <c r="D9" s="203">
        <f>D8*D7</f>
        <v>1853.2800000000002</v>
      </c>
      <c r="E9" s="203">
        <f>E8*E7</f>
        <v>8030.88</v>
      </c>
      <c r="F9" s="203">
        <f>E9+D9</f>
        <v>9884.16</v>
      </c>
      <c r="J9" s="206" t="s">
        <v>2720</v>
      </c>
      <c r="K9" s="207">
        <v>19</v>
      </c>
      <c r="L9" s="207">
        <v>30</v>
      </c>
    </row>
    <row r="10" spans="1:13" x14ac:dyDescent="0.25">
      <c r="J10" s="206" t="s">
        <v>2721</v>
      </c>
      <c r="K10" s="207">
        <v>10</v>
      </c>
      <c r="L10" s="207">
        <v>27</v>
      </c>
    </row>
    <row r="11" spans="1:13" x14ac:dyDescent="0.25">
      <c r="J11" s="206" t="s">
        <v>2722</v>
      </c>
      <c r="K11" s="207">
        <v>14</v>
      </c>
      <c r="L11" s="207">
        <v>16</v>
      </c>
    </row>
    <row r="12" spans="1:13" x14ac:dyDescent="0.25">
      <c r="J12" s="206" t="s">
        <v>2723</v>
      </c>
      <c r="K12" s="117">
        <v>0</v>
      </c>
      <c r="L12" s="146">
        <v>17</v>
      </c>
    </row>
    <row r="13" spans="1:13" x14ac:dyDescent="0.25">
      <c r="D13" t="s">
        <v>2724</v>
      </c>
      <c r="E13" t="s">
        <v>2645</v>
      </c>
      <c r="F13" t="s">
        <v>2725</v>
      </c>
      <c r="G13" t="s">
        <v>2726</v>
      </c>
      <c r="J13" s="206" t="s">
        <v>2727</v>
      </c>
      <c r="K13" s="207">
        <v>12</v>
      </c>
      <c r="L13" s="207">
        <v>26</v>
      </c>
      <c r="M13" s="208"/>
    </row>
    <row r="14" spans="1:13" ht="15.75" x14ac:dyDescent="0.25">
      <c r="A14" t="s">
        <v>2622</v>
      </c>
      <c r="B14" s="204">
        <f>B8</f>
        <v>44562</v>
      </c>
      <c r="C14" s="204">
        <f>C8</f>
        <v>44895</v>
      </c>
      <c r="D14">
        <f>C14-B14+1</f>
        <v>334</v>
      </c>
      <c r="E14">
        <v>480960</v>
      </c>
      <c r="F14">
        <f>ISMACH_NOV22!M5</f>
        <v>81138</v>
      </c>
      <c r="G14" s="209">
        <f>E14-F14</f>
        <v>399822</v>
      </c>
      <c r="J14" s="206" t="s">
        <v>2728</v>
      </c>
      <c r="K14" s="19">
        <v>0</v>
      </c>
      <c r="L14" s="19">
        <v>30</v>
      </c>
    </row>
    <row r="15" spans="1:13" ht="15.75" x14ac:dyDescent="0.25">
      <c r="A15" t="s">
        <v>2623</v>
      </c>
      <c r="B15" s="204">
        <f>B14</f>
        <v>44562</v>
      </c>
      <c r="C15" s="204">
        <f>C14</f>
        <v>44895</v>
      </c>
      <c r="D15">
        <f t="shared" ref="D15:D18" si="0">C15-B15+1</f>
        <v>334</v>
      </c>
      <c r="E15">
        <v>480960</v>
      </c>
      <c r="F15">
        <f>ISMACH_NOV22!M6</f>
        <v>76452</v>
      </c>
      <c r="G15" s="209">
        <f t="shared" ref="G15:G21" si="1">E15-F15</f>
        <v>404508</v>
      </c>
      <c r="J15" s="206" t="s">
        <v>2729</v>
      </c>
      <c r="K15" s="207"/>
      <c r="L15" s="207"/>
    </row>
    <row r="16" spans="1:13" ht="15.75" x14ac:dyDescent="0.25">
      <c r="A16" t="s">
        <v>2624</v>
      </c>
      <c r="B16" s="204">
        <f t="shared" ref="B16:B18" si="2">B15</f>
        <v>44562</v>
      </c>
      <c r="C16" s="204">
        <f>C15</f>
        <v>44895</v>
      </c>
      <c r="D16">
        <f t="shared" si="0"/>
        <v>334</v>
      </c>
      <c r="E16">
        <v>479790</v>
      </c>
      <c r="F16">
        <f>ISMACH_NOV22!M7</f>
        <v>72816</v>
      </c>
      <c r="G16" s="209">
        <f t="shared" si="1"/>
        <v>406974</v>
      </c>
      <c r="J16" s="210" t="s">
        <v>800</v>
      </c>
      <c r="K16" s="211">
        <f>SUM(K4:K15)</f>
        <v>72</v>
      </c>
      <c r="L16" s="211">
        <f>SUM(L4:L15)</f>
        <v>260</v>
      </c>
    </row>
    <row r="17" spans="1:12" ht="15.75" x14ac:dyDescent="0.25">
      <c r="A17" t="s">
        <v>2625</v>
      </c>
      <c r="B17" s="204">
        <f t="shared" si="2"/>
        <v>44562</v>
      </c>
      <c r="C17" s="204">
        <f>C16</f>
        <v>44895</v>
      </c>
      <c r="D17">
        <f t="shared" si="0"/>
        <v>334</v>
      </c>
      <c r="E17">
        <v>480960</v>
      </c>
      <c r="F17">
        <f>ISMACH_NOV22!M8</f>
        <v>96863</v>
      </c>
      <c r="G17" s="209">
        <f t="shared" si="1"/>
        <v>384097</v>
      </c>
    </row>
    <row r="18" spans="1:12" ht="15.75" x14ac:dyDescent="0.25">
      <c r="A18" t="s">
        <v>2626</v>
      </c>
      <c r="B18" s="204">
        <f t="shared" si="2"/>
        <v>44562</v>
      </c>
      <c r="C18" s="204">
        <f>C17</f>
        <v>44895</v>
      </c>
      <c r="D18">
        <f t="shared" si="0"/>
        <v>334</v>
      </c>
      <c r="E18">
        <v>480960</v>
      </c>
      <c r="F18">
        <f>ISMACH_NOV22!M9</f>
        <v>81011</v>
      </c>
      <c r="G18" s="209">
        <f t="shared" si="1"/>
        <v>399949</v>
      </c>
    </row>
    <row r="19" spans="1:12" x14ac:dyDescent="0.25">
      <c r="E19">
        <f>SUM(E14:E18)</f>
        <v>2403630</v>
      </c>
      <c r="F19">
        <f>SUM(F14:F18)</f>
        <v>408280</v>
      </c>
      <c r="G19" s="209">
        <f>SUM(G14:G18)</f>
        <v>1995350</v>
      </c>
    </row>
    <row r="20" spans="1:12" ht="15.75" x14ac:dyDescent="0.25">
      <c r="A20" s="212" t="s">
        <v>2730</v>
      </c>
      <c r="B20" s="204">
        <f>B18</f>
        <v>44562</v>
      </c>
      <c r="C20" s="204">
        <f>C17</f>
        <v>44895</v>
      </c>
      <c r="D20" s="213">
        <f>D8</f>
        <v>72</v>
      </c>
      <c r="E20">
        <f t="shared" ref="E20:E21" si="3">D20*24*60</f>
        <v>103680</v>
      </c>
      <c r="F20" s="213">
        <v>0</v>
      </c>
      <c r="G20" s="214">
        <f t="shared" si="1"/>
        <v>103680</v>
      </c>
    </row>
    <row r="21" spans="1:12" ht="15.75" x14ac:dyDescent="0.25">
      <c r="A21" s="212" t="s">
        <v>2731</v>
      </c>
      <c r="B21" s="204">
        <f>B20</f>
        <v>44562</v>
      </c>
      <c r="C21" s="204">
        <f>C18</f>
        <v>44895</v>
      </c>
      <c r="D21" s="213">
        <f>E8</f>
        <v>260</v>
      </c>
      <c r="E21">
        <f t="shared" si="3"/>
        <v>374400</v>
      </c>
      <c r="F21" s="213">
        <v>0</v>
      </c>
      <c r="G21" s="214">
        <f t="shared" si="1"/>
        <v>374400</v>
      </c>
    </row>
    <row r="22" spans="1:12" x14ac:dyDescent="0.25">
      <c r="G22" s="209">
        <f>SUM(G19:G21)</f>
        <v>2473430</v>
      </c>
    </row>
    <row r="23" spans="1:12" x14ac:dyDescent="0.25">
      <c r="B23" t="s">
        <v>2645</v>
      </c>
      <c r="C23" t="s">
        <v>2711</v>
      </c>
      <c r="D23" t="s">
        <v>2712</v>
      </c>
      <c r="E23" t="s">
        <v>2732</v>
      </c>
      <c r="F23" t="s">
        <v>2733</v>
      </c>
      <c r="G23" t="s">
        <v>2734</v>
      </c>
      <c r="H23" t="s">
        <v>2735</v>
      </c>
    </row>
    <row r="24" spans="1:12" x14ac:dyDescent="0.25">
      <c r="A24" s="206" t="s">
        <v>2736</v>
      </c>
      <c r="B24" s="215">
        <f>OH_NOV22!J14</f>
        <v>1067229.1599999999</v>
      </c>
      <c r="C24" s="216">
        <f>ROUND(D5,3)</f>
        <v>870.78700000000003</v>
      </c>
      <c r="D24" s="216">
        <f>ROUND(E5,3)</f>
        <v>4716.7610000000004</v>
      </c>
      <c r="E24">
        <f>C24+D24</f>
        <v>5587.5480000000007</v>
      </c>
      <c r="F24" s="217">
        <f>B24-E24</f>
        <v>1061641.612</v>
      </c>
      <c r="G24">
        <f>ROUND(F24*0.7,3)</f>
        <v>743149.12800000003</v>
      </c>
      <c r="H24" s="217">
        <f>F24-G24</f>
        <v>318492.48399999994</v>
      </c>
      <c r="I24" s="218">
        <f>C24/$G$20</f>
        <v>8.3987943672839509E-3</v>
      </c>
      <c r="J24" s="218">
        <f>D24/G21</f>
        <v>1.2598186431623934E-2</v>
      </c>
    </row>
    <row r="25" spans="1:12" x14ac:dyDescent="0.25">
      <c r="A25" s="206" t="s">
        <v>2737</v>
      </c>
      <c r="B25" s="215">
        <f>OH_NOV22!J15</f>
        <v>875464.65</v>
      </c>
      <c r="C25" s="216">
        <f>ROUND(D9,3)</f>
        <v>1853.28</v>
      </c>
      <c r="D25" s="216">
        <f>ROUND(E9,3)</f>
        <v>8030.88</v>
      </c>
      <c r="E25">
        <f>C25+D25</f>
        <v>9884.16</v>
      </c>
      <c r="F25" s="217">
        <f>B25-E25</f>
        <v>865580.49</v>
      </c>
      <c r="G25">
        <f>ROUND(F25*1,3)</f>
        <v>865580.49</v>
      </c>
      <c r="H25" s="217">
        <f>F25-G25</f>
        <v>0</v>
      </c>
      <c r="I25" s="218">
        <f>C25/$G$20</f>
        <v>1.7874999999999999E-2</v>
      </c>
      <c r="J25" s="218">
        <f>D25/$G$21</f>
        <v>2.145E-2</v>
      </c>
    </row>
    <row r="26" spans="1:12" x14ac:dyDescent="0.25">
      <c r="C26" s="216"/>
      <c r="D26" s="216"/>
    </row>
    <row r="28" spans="1:12" x14ac:dyDescent="0.25">
      <c r="A28" s="219" t="s">
        <v>2738</v>
      </c>
      <c r="B28" s="219" t="s">
        <v>2739</v>
      </c>
      <c r="C28" s="219" t="s">
        <v>2740</v>
      </c>
      <c r="D28" s="219" t="s">
        <v>2645</v>
      </c>
      <c r="E28" s="219" t="s">
        <v>2741</v>
      </c>
      <c r="F28" s="219" t="s">
        <v>2741</v>
      </c>
      <c r="G28" s="219" t="s">
        <v>2741</v>
      </c>
      <c r="H28" s="219" t="s">
        <v>2741</v>
      </c>
      <c r="I28" s="219" t="s">
        <v>2742</v>
      </c>
      <c r="J28" s="219" t="s">
        <v>2742</v>
      </c>
      <c r="K28" s="219" t="s">
        <v>2742</v>
      </c>
      <c r="L28" s="219" t="s">
        <v>2743</v>
      </c>
    </row>
    <row r="29" spans="1:12" x14ac:dyDescent="0.25">
      <c r="A29" s="219"/>
      <c r="B29" s="219"/>
      <c r="C29" s="219"/>
      <c r="D29" s="219"/>
      <c r="E29" s="219" t="s">
        <v>2622</v>
      </c>
      <c r="F29" s="219" t="s">
        <v>2623</v>
      </c>
      <c r="G29" s="219" t="s">
        <v>2624</v>
      </c>
      <c r="H29" s="219" t="s">
        <v>2645</v>
      </c>
      <c r="I29" s="219" t="s">
        <v>2625</v>
      </c>
      <c r="J29" s="219" t="s">
        <v>2626</v>
      </c>
      <c r="K29" s="219" t="s">
        <v>2645</v>
      </c>
      <c r="L29" s="219"/>
    </row>
    <row r="30" spans="1:12" x14ac:dyDescent="0.25">
      <c r="A30" t="s">
        <v>2744</v>
      </c>
      <c r="C30" t="s">
        <v>2745</v>
      </c>
      <c r="D30">
        <f>H30+K30</f>
        <v>280</v>
      </c>
      <c r="E30">
        <v>60</v>
      </c>
      <c r="F30">
        <v>35</v>
      </c>
      <c r="G30">
        <v>85</v>
      </c>
      <c r="H30">
        <f>SUM(E30:G30)</f>
        <v>180</v>
      </c>
      <c r="I30">
        <v>50</v>
      </c>
      <c r="J30">
        <v>50</v>
      </c>
      <c r="K30">
        <f>SUM(I30:J30)</f>
        <v>100</v>
      </c>
    </row>
    <row r="31" spans="1:12" x14ac:dyDescent="0.25">
      <c r="C31" t="s">
        <v>2724</v>
      </c>
      <c r="D31">
        <f>D14</f>
        <v>334</v>
      </c>
      <c r="E31">
        <f>D31</f>
        <v>334</v>
      </c>
      <c r="F31">
        <f t="shared" ref="F31:K31" si="4">E31</f>
        <v>334</v>
      </c>
      <c r="G31">
        <f t="shared" si="4"/>
        <v>334</v>
      </c>
      <c r="H31">
        <f t="shared" si="4"/>
        <v>334</v>
      </c>
      <c r="I31">
        <f t="shared" si="4"/>
        <v>334</v>
      </c>
      <c r="J31">
        <f t="shared" si="4"/>
        <v>334</v>
      </c>
      <c r="K31">
        <f t="shared" si="4"/>
        <v>334</v>
      </c>
    </row>
    <row r="32" spans="1:12" x14ac:dyDescent="0.25">
      <c r="C32" t="s">
        <v>2746</v>
      </c>
      <c r="D32">
        <f>ROUND(D30*D31,0)</f>
        <v>93520</v>
      </c>
      <c r="E32">
        <f t="shared" ref="E32:K32" si="5">ROUND(E30*E31,0)</f>
        <v>20040</v>
      </c>
      <c r="F32">
        <f t="shared" si="5"/>
        <v>11690</v>
      </c>
      <c r="G32">
        <f t="shared" si="5"/>
        <v>28390</v>
      </c>
      <c r="H32">
        <f t="shared" si="5"/>
        <v>60120</v>
      </c>
      <c r="I32">
        <f t="shared" si="5"/>
        <v>16700</v>
      </c>
      <c r="J32">
        <f t="shared" si="5"/>
        <v>16700</v>
      </c>
      <c r="K32">
        <f t="shared" si="5"/>
        <v>33400</v>
      </c>
    </row>
  </sheetData>
  <mergeCells count="1">
    <mergeCell ref="J1:L1"/>
  </mergeCells>
  <pageMargins left="0.7" right="0.7" top="0.75" bottom="0.75" header="0.3" footer="0.3"/>
  <pageSetup paperSize="8" scale="105" orientation="landscape" horizontalDpi="200" verticalDpi="200" r:id="rId1"/>
  <headerFooter>
    <oddHeader>&amp;CACLOVERHEADS SPLIT - YTD 2022</oddHeader>
    <oddFooter>&amp;CPage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FB645-7550-4AE7-9C20-805326CF1F4E}">
  <dimension ref="A1:EQ1268"/>
  <sheetViews>
    <sheetView workbookViewId="0">
      <pane xSplit="6" ySplit="2" topLeftCell="AA128" activePane="bottomRight" state="frozen"/>
      <selection activeCell="C90" sqref="C90"/>
      <selection pane="topRight" activeCell="C90" sqref="C90"/>
      <selection pane="bottomLeft" activeCell="C90" sqref="C90"/>
      <selection pane="bottomRight" activeCell="AB134" sqref="AB134"/>
    </sheetView>
  </sheetViews>
  <sheetFormatPr defaultRowHeight="15" x14ac:dyDescent="0.25"/>
  <cols>
    <col min="1" max="1" width="23.5703125" customWidth="1"/>
    <col min="2" max="2" width="28.7109375" customWidth="1"/>
    <col min="3" max="3" width="40.5703125" customWidth="1"/>
    <col min="4" max="4" width="15.28515625" customWidth="1"/>
    <col min="5" max="5" width="14.28515625" customWidth="1"/>
    <col min="6" max="6" width="12.5703125" customWidth="1"/>
    <col min="7" max="7" width="13.7109375" customWidth="1"/>
    <col min="8" max="8" width="14.140625" customWidth="1"/>
    <col min="9" max="9" width="11.7109375" customWidth="1"/>
    <col min="10" max="10" width="13.140625" customWidth="1"/>
    <col min="11" max="11" width="12.140625" customWidth="1"/>
    <col min="12" max="12" width="11" customWidth="1"/>
    <col min="13" max="13" width="12.28515625" customWidth="1"/>
    <col min="14" max="15" width="14.140625" customWidth="1"/>
    <col min="16" max="16" width="10.42578125" customWidth="1"/>
    <col min="17" max="17" width="14.140625" customWidth="1"/>
    <col min="18" max="18" width="30" customWidth="1"/>
    <col min="19" max="20" width="14.140625" customWidth="1"/>
    <col min="21" max="21" width="15.140625" customWidth="1"/>
    <col min="22" max="22" width="14.140625" customWidth="1"/>
    <col min="23" max="23" width="22.42578125" customWidth="1"/>
    <col min="24" max="24" width="42.28515625" customWidth="1"/>
    <col min="25" max="27" width="14.140625" customWidth="1"/>
    <col min="28" max="28" width="30" customWidth="1"/>
    <col min="29" max="29" width="14.140625" customWidth="1"/>
    <col min="30" max="30" width="21.85546875" customWidth="1"/>
    <col min="31" max="31" width="25.5703125" customWidth="1"/>
    <col min="32" max="32" width="15.28515625" customWidth="1"/>
    <col min="33" max="34" width="14.140625" customWidth="1"/>
    <col min="35" max="35" width="18.7109375" customWidth="1"/>
    <col min="36" max="36" width="14.140625" customWidth="1"/>
    <col min="37" max="37" width="22.28515625" customWidth="1"/>
    <col min="38" max="43" width="14.140625" customWidth="1"/>
    <col min="44" max="44" width="16.140625" customWidth="1"/>
    <col min="45" max="46" width="14.140625" customWidth="1"/>
    <col min="47" max="48" width="23.5703125" customWidth="1"/>
    <col min="49" max="49" width="25.85546875" customWidth="1"/>
    <col min="50" max="51" width="14.140625" customWidth="1"/>
    <col min="52" max="52" width="23.28515625" customWidth="1"/>
    <col min="53" max="53" width="22.85546875" customWidth="1"/>
    <col min="54" max="73" width="14.140625" customWidth="1"/>
    <col min="74" max="74" width="16.28515625" customWidth="1"/>
    <col min="75" max="75" width="16" customWidth="1"/>
    <col min="76" max="76" width="15.7109375" customWidth="1"/>
    <col min="77" max="81" width="14.140625" customWidth="1"/>
    <col min="82" max="82" width="15.5703125" bestFit="1" customWidth="1"/>
    <col min="83" max="84" width="14.140625" customWidth="1"/>
    <col min="85" max="85" width="18.42578125" customWidth="1"/>
    <col min="86" max="87" width="14.140625" customWidth="1"/>
    <col min="88" max="88" width="15.7109375" bestFit="1" customWidth="1"/>
    <col min="89" max="141" width="14.140625" customWidth="1"/>
    <col min="142" max="142" width="16.42578125" customWidth="1"/>
    <col min="143" max="143" width="11.5703125" customWidth="1"/>
    <col min="144" max="144" width="27.7109375" customWidth="1"/>
    <col min="145" max="145" width="14.140625" customWidth="1"/>
    <col min="146" max="146" width="16.28515625" customWidth="1"/>
    <col min="147" max="147" width="14.140625" customWidth="1"/>
  </cols>
  <sheetData>
    <row r="1" spans="1:147" x14ac:dyDescent="0.25">
      <c r="B1">
        <v>1</v>
      </c>
      <c r="C1">
        <f t="shared" ref="C1:BN1" si="0">+B1+1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CQ1" si="1">+BN1+1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DB1">
        <f>+CK1+1</f>
        <v>89</v>
      </c>
      <c r="DC1">
        <f>+DB1+1</f>
        <v>90</v>
      </c>
      <c r="DD1">
        <f>+DC1+1</f>
        <v>91</v>
      </c>
      <c r="DE1">
        <f>+DD1+1</f>
        <v>92</v>
      </c>
      <c r="DF1">
        <f>+DE1+1</f>
        <v>93</v>
      </c>
    </row>
    <row r="2" spans="1:147" x14ac:dyDescent="0.25">
      <c r="A2" s="220" t="s">
        <v>2747</v>
      </c>
      <c r="B2" s="220" t="s">
        <v>2748</v>
      </c>
      <c r="C2" s="220" t="s">
        <v>2749</v>
      </c>
      <c r="D2" s="220" t="s">
        <v>2750</v>
      </c>
      <c r="E2" s="220" t="s">
        <v>15</v>
      </c>
      <c r="F2" s="220" t="s">
        <v>14</v>
      </c>
      <c r="G2" s="220" t="s">
        <v>2751</v>
      </c>
      <c r="H2" s="220" t="s">
        <v>2752</v>
      </c>
      <c r="I2" s="220" t="s">
        <v>2753</v>
      </c>
      <c r="J2" s="220" t="s">
        <v>2754</v>
      </c>
      <c r="K2" s="220" t="s">
        <v>2755</v>
      </c>
      <c r="L2" s="220" t="s">
        <v>2756</v>
      </c>
      <c r="M2" s="220" t="s">
        <v>2757</v>
      </c>
      <c r="N2" s="220" t="s">
        <v>2758</v>
      </c>
      <c r="O2" s="220" t="s">
        <v>2759</v>
      </c>
      <c r="P2" s="220" t="s">
        <v>2760</v>
      </c>
      <c r="Q2" s="220" t="s">
        <v>2761</v>
      </c>
      <c r="R2" s="220" t="s">
        <v>2748</v>
      </c>
      <c r="S2" s="220" t="s">
        <v>2762</v>
      </c>
      <c r="T2" s="220" t="s">
        <v>2763</v>
      </c>
      <c r="U2" s="220" t="s">
        <v>2764</v>
      </c>
      <c r="V2" s="220" t="s">
        <v>2765</v>
      </c>
      <c r="W2" s="220" t="s">
        <v>2766</v>
      </c>
      <c r="X2" s="220" t="s">
        <v>2767</v>
      </c>
      <c r="Y2" s="220" t="s">
        <v>2768</v>
      </c>
      <c r="Z2" s="220" t="s">
        <v>2769</v>
      </c>
      <c r="AA2" s="220" t="s">
        <v>2770</v>
      </c>
      <c r="AB2" s="220" t="s">
        <v>2771</v>
      </c>
      <c r="AC2" s="220" t="s">
        <v>2772</v>
      </c>
      <c r="AD2" s="220" t="s">
        <v>2773</v>
      </c>
      <c r="AE2" s="220" t="s">
        <v>2774</v>
      </c>
      <c r="AF2" s="220" t="s">
        <v>2775</v>
      </c>
      <c r="AG2" s="220" t="s">
        <v>2776</v>
      </c>
      <c r="AH2" s="220" t="s">
        <v>2777</v>
      </c>
      <c r="AI2" s="220" t="s">
        <v>2778</v>
      </c>
      <c r="AJ2" s="220" t="s">
        <v>2779</v>
      </c>
      <c r="AK2" s="220" t="s">
        <v>2780</v>
      </c>
      <c r="AL2" s="220" t="s">
        <v>2781</v>
      </c>
      <c r="AM2" s="220" t="s">
        <v>2782</v>
      </c>
      <c r="AN2" s="220" t="s">
        <v>2783</v>
      </c>
      <c r="AO2" s="220" t="s">
        <v>2784</v>
      </c>
      <c r="AP2" s="220" t="s">
        <v>2785</v>
      </c>
      <c r="AQ2" s="220" t="s">
        <v>2786</v>
      </c>
      <c r="AR2" s="220" t="s">
        <v>2787</v>
      </c>
      <c r="AS2" s="220" t="s">
        <v>2788</v>
      </c>
      <c r="AT2" s="220" t="s">
        <v>2789</v>
      </c>
      <c r="AU2" s="220" t="s">
        <v>2790</v>
      </c>
      <c r="AV2" s="220" t="s">
        <v>2791</v>
      </c>
      <c r="AW2" s="220" t="s">
        <v>2792</v>
      </c>
      <c r="AX2" s="220" t="s">
        <v>2793</v>
      </c>
      <c r="AY2" s="220" t="s">
        <v>2794</v>
      </c>
      <c r="AZ2" s="220" t="s">
        <v>2795</v>
      </c>
      <c r="BA2" s="220" t="s">
        <v>2796</v>
      </c>
      <c r="BB2" s="220" t="s">
        <v>2797</v>
      </c>
      <c r="BC2" s="220" t="s">
        <v>2798</v>
      </c>
      <c r="BD2" s="220" t="s">
        <v>2799</v>
      </c>
      <c r="BE2" s="220" t="s">
        <v>2800</v>
      </c>
      <c r="BF2" s="220" t="s">
        <v>2801</v>
      </c>
      <c r="BG2" s="220" t="s">
        <v>2802</v>
      </c>
      <c r="BH2" s="220" t="s">
        <v>2803</v>
      </c>
      <c r="BI2" s="220" t="s">
        <v>2804</v>
      </c>
      <c r="BJ2" s="220" t="s">
        <v>2805</v>
      </c>
      <c r="BK2" s="220" t="s">
        <v>2806</v>
      </c>
      <c r="BL2" s="220" t="s">
        <v>2807</v>
      </c>
      <c r="BM2" s="220" t="s">
        <v>2808</v>
      </c>
      <c r="BN2" s="220" t="s">
        <v>2809</v>
      </c>
      <c r="BO2" s="220" t="s">
        <v>2810</v>
      </c>
      <c r="BP2" s="220" t="s">
        <v>2811</v>
      </c>
      <c r="BQ2" s="220" t="s">
        <v>2812</v>
      </c>
      <c r="BR2" s="220" t="s">
        <v>2813</v>
      </c>
      <c r="BS2" s="220" t="s">
        <v>2814</v>
      </c>
      <c r="BT2" s="220" t="s">
        <v>2815</v>
      </c>
      <c r="BU2" s="220" t="s">
        <v>2816</v>
      </c>
      <c r="BV2" s="220" t="s">
        <v>2817</v>
      </c>
      <c r="BW2" s="220" t="s">
        <v>2818</v>
      </c>
      <c r="BX2" s="220" t="s">
        <v>2819</v>
      </c>
      <c r="BY2" s="220" t="s">
        <v>2820</v>
      </c>
      <c r="BZ2" s="220" t="s">
        <v>2821</v>
      </c>
      <c r="CA2" s="220" t="s">
        <v>2822</v>
      </c>
      <c r="CB2" s="220" t="s">
        <v>2823</v>
      </c>
      <c r="CC2" s="220" t="s">
        <v>2824</v>
      </c>
      <c r="CD2" s="220" t="s">
        <v>2825</v>
      </c>
      <c r="CE2" s="220" t="s">
        <v>2826</v>
      </c>
      <c r="CF2" s="220" t="s">
        <v>2827</v>
      </c>
      <c r="CG2" s="220" t="s">
        <v>2828</v>
      </c>
      <c r="CH2" s="220" t="s">
        <v>2829</v>
      </c>
      <c r="CI2" s="220" t="s">
        <v>2830</v>
      </c>
      <c r="CJ2" s="220" t="s">
        <v>2831</v>
      </c>
      <c r="CK2" s="220" t="s">
        <v>2832</v>
      </c>
      <c r="CL2" s="220" t="s">
        <v>2833</v>
      </c>
      <c r="CM2" s="220" t="s">
        <v>2834</v>
      </c>
      <c r="CN2" s="220" t="s">
        <v>2835</v>
      </c>
      <c r="CO2" s="220" t="s">
        <v>2836</v>
      </c>
      <c r="CP2" s="220" t="s">
        <v>2837</v>
      </c>
      <c r="CQ2" s="220"/>
      <c r="CR2" s="220"/>
      <c r="CS2" s="220"/>
      <c r="CT2" s="220"/>
      <c r="CU2" s="220"/>
      <c r="CV2" s="220"/>
      <c r="CW2" s="220"/>
      <c r="CX2" s="220"/>
      <c r="CY2" s="220"/>
      <c r="CZ2" s="220"/>
      <c r="DA2" s="220"/>
      <c r="DB2" s="220" t="s">
        <v>2838</v>
      </c>
      <c r="DC2" s="220" t="s">
        <v>2839</v>
      </c>
      <c r="DD2" s="220" t="s">
        <v>2839</v>
      </c>
      <c r="DE2" s="221" t="s">
        <v>2840</v>
      </c>
      <c r="DF2" s="220"/>
      <c r="DG2" s="220"/>
      <c r="DH2" s="220"/>
      <c r="DI2" s="220"/>
      <c r="DJ2" s="220"/>
      <c r="DK2" s="220"/>
      <c r="DL2" s="220"/>
      <c r="DM2" s="220"/>
      <c r="DN2" s="220"/>
      <c r="DO2" s="220"/>
      <c r="DP2" s="220"/>
      <c r="DQ2" s="220"/>
      <c r="DR2" s="220"/>
      <c r="DS2" s="220"/>
      <c r="DT2" s="220"/>
      <c r="DU2" s="220"/>
      <c r="DV2" s="220"/>
      <c r="DW2" s="220"/>
      <c r="DX2" s="220"/>
      <c r="DY2" s="220"/>
      <c r="DZ2" s="220"/>
      <c r="EA2" s="220"/>
      <c r="EB2" s="220"/>
      <c r="EC2" s="220"/>
      <c r="ED2" s="220"/>
      <c r="EE2" s="220"/>
      <c r="EF2" s="220"/>
      <c r="EG2" s="220" t="s">
        <v>2841</v>
      </c>
      <c r="EH2" s="220" t="s">
        <v>2842</v>
      </c>
      <c r="EI2" s="220" t="s">
        <v>2843</v>
      </c>
      <c r="EJ2" s="220" t="s">
        <v>2844</v>
      </c>
      <c r="EK2" s="220" t="s">
        <v>2845</v>
      </c>
      <c r="EL2" s="220" t="s">
        <v>2846</v>
      </c>
      <c r="EM2" s="220" t="s">
        <v>2847</v>
      </c>
      <c r="EN2" s="220" t="s">
        <v>2848</v>
      </c>
      <c r="EO2" s="220" t="s">
        <v>2849</v>
      </c>
      <c r="EP2" s="220" t="s">
        <v>2850</v>
      </c>
      <c r="EQ2" s="220" t="s">
        <v>2851</v>
      </c>
    </row>
    <row r="3" spans="1:147" ht="30" x14ac:dyDescent="0.25">
      <c r="A3" s="201" t="s">
        <v>181</v>
      </c>
      <c r="B3" s="201" t="s">
        <v>2852</v>
      </c>
      <c r="C3" s="201" t="s">
        <v>182</v>
      </c>
      <c r="D3" s="201" t="s">
        <v>2853</v>
      </c>
      <c r="E3" s="222">
        <v>160</v>
      </c>
      <c r="F3" s="222">
        <v>5544</v>
      </c>
      <c r="G3" s="201" t="s">
        <v>2854</v>
      </c>
      <c r="H3" s="201" t="s">
        <v>800</v>
      </c>
      <c r="I3" s="201" t="s">
        <v>2622</v>
      </c>
      <c r="J3" s="222">
        <v>176</v>
      </c>
      <c r="K3" s="222">
        <v>0.8</v>
      </c>
      <c r="L3" s="201" t="s">
        <v>2855</v>
      </c>
      <c r="M3" s="201" t="s">
        <v>2856</v>
      </c>
      <c r="N3" s="201" t="s">
        <v>2857</v>
      </c>
      <c r="O3" s="201" t="s">
        <v>32</v>
      </c>
      <c r="P3" s="201" t="s">
        <v>2858</v>
      </c>
      <c r="Q3" s="201" t="s">
        <v>2859</v>
      </c>
      <c r="R3" s="201" t="s">
        <v>2852</v>
      </c>
      <c r="S3" s="201" t="s">
        <v>2860</v>
      </c>
      <c r="T3" s="222">
        <v>4.1663718148564302E-2</v>
      </c>
      <c r="U3" s="201" t="s">
        <v>2861</v>
      </c>
      <c r="V3" s="201" t="s">
        <v>2862</v>
      </c>
      <c r="W3" s="201" t="s">
        <v>181</v>
      </c>
      <c r="X3" s="201" t="s">
        <v>182</v>
      </c>
      <c r="Y3" s="222">
        <v>160</v>
      </c>
      <c r="Z3" s="222">
        <v>5544</v>
      </c>
      <c r="AA3" s="222">
        <v>1</v>
      </c>
      <c r="AB3" s="201" t="s">
        <v>2852</v>
      </c>
      <c r="AC3" s="222">
        <v>1</v>
      </c>
      <c r="AD3" s="201" t="s">
        <v>800</v>
      </c>
      <c r="AE3" s="201" t="s">
        <v>800</v>
      </c>
      <c r="AH3" s="201" t="s">
        <v>2854</v>
      </c>
      <c r="AI3" s="201" t="s">
        <v>2863</v>
      </c>
      <c r="AJ3" s="201" t="s">
        <v>2855</v>
      </c>
      <c r="AK3" s="201" t="s">
        <v>2864</v>
      </c>
      <c r="AL3" s="201" t="s">
        <v>2854</v>
      </c>
      <c r="AM3" s="201" t="s">
        <v>2865</v>
      </c>
      <c r="AN3" s="201" t="s">
        <v>2866</v>
      </c>
      <c r="AO3" s="201" t="s">
        <v>2867</v>
      </c>
      <c r="AP3" s="201" t="s">
        <v>2868</v>
      </c>
      <c r="AQ3" s="201" t="s">
        <v>2869</v>
      </c>
      <c r="AR3" s="201" t="s">
        <v>2870</v>
      </c>
      <c r="AS3" s="222">
        <v>64.20384</v>
      </c>
      <c r="AT3" s="222">
        <v>0</v>
      </c>
      <c r="AU3" s="201" t="s">
        <v>2871</v>
      </c>
      <c r="AV3" s="201" t="s">
        <v>2871</v>
      </c>
      <c r="AW3" s="201" t="s">
        <v>2872</v>
      </c>
      <c r="AX3" s="201" t="s">
        <v>2873</v>
      </c>
      <c r="AY3" s="201" t="s">
        <v>2874</v>
      </c>
      <c r="AZ3" s="201" t="s">
        <v>800</v>
      </c>
      <c r="BA3" s="201" t="s">
        <v>800</v>
      </c>
      <c r="BB3" s="222">
        <v>1.9535113035113001E-3</v>
      </c>
      <c r="BC3" s="222">
        <v>6.6661949037702898E-3</v>
      </c>
      <c r="BD3" s="222">
        <v>8.3333333333333295E-4</v>
      </c>
      <c r="BE3" s="222">
        <v>2.5332954545454498E-4</v>
      </c>
      <c r="BF3" s="222">
        <v>0</v>
      </c>
      <c r="BG3" s="222">
        <v>0</v>
      </c>
      <c r="BH3" s="222">
        <v>0</v>
      </c>
      <c r="BI3" s="222">
        <v>0</v>
      </c>
      <c r="BJ3" s="222">
        <v>0</v>
      </c>
      <c r="BK3" s="222">
        <v>0</v>
      </c>
      <c r="BL3" s="222">
        <v>0</v>
      </c>
      <c r="BM3" s="222">
        <v>2.1881878122282501E-2</v>
      </c>
      <c r="BN3" s="222">
        <v>7.2350168688845398E-4</v>
      </c>
      <c r="BO3" s="222">
        <v>0</v>
      </c>
      <c r="BP3" s="222">
        <v>3.5233053314319999E-3</v>
      </c>
      <c r="BQ3" s="222">
        <v>1.1648820855393899E-3</v>
      </c>
      <c r="BR3" s="222">
        <v>1.78645148148148E-4</v>
      </c>
      <c r="BS3" s="222">
        <v>3.2490394043388597E-2</v>
      </c>
      <c r="BT3" s="222">
        <v>3.6013699374820601E-2</v>
      </c>
      <c r="BU3" s="222">
        <v>3.7178581460360002E-2</v>
      </c>
      <c r="BV3" s="222">
        <v>203.06496277117901</v>
      </c>
      <c r="BW3" s="222">
        <v>225.085621092629</v>
      </c>
      <c r="BX3" s="222">
        <v>232.36613412725001</v>
      </c>
      <c r="BY3" s="222">
        <v>527.96890320506498</v>
      </c>
      <c r="BZ3" s="222">
        <v>585.22261484083401</v>
      </c>
      <c r="CA3" s="222">
        <v>604.15194873084897</v>
      </c>
      <c r="CB3" s="222">
        <v>8.4475024512810304</v>
      </c>
      <c r="CC3" s="222">
        <v>9.36356183745335</v>
      </c>
      <c r="CD3" s="222">
        <v>9.6664311796935891</v>
      </c>
      <c r="CE3" s="201" t="s">
        <v>800</v>
      </c>
      <c r="CF3" s="201" t="s">
        <v>800</v>
      </c>
      <c r="CG3" s="201" t="s">
        <v>2875</v>
      </c>
      <c r="CH3" s="222">
        <v>4.7748396044208002E-3</v>
      </c>
      <c r="CI3" s="222">
        <v>2.7715554438967799E-2</v>
      </c>
      <c r="CJ3" s="222">
        <v>7.2060441541316198</v>
      </c>
      <c r="CL3" s="223">
        <f t="shared" ref="CL3:CL66" si="2">SUM(BB3:BL3)+BR3</f>
        <v>9.885014234217615E-3</v>
      </c>
      <c r="CM3" s="223">
        <f t="shared" ref="CM3:CM66" si="3">SUM(BM3:BO3)</f>
        <v>2.2605379809170954E-2</v>
      </c>
      <c r="CN3" s="223">
        <f t="shared" ref="CN3:CO66" si="4">BP3</f>
        <v>3.5233053314319999E-3</v>
      </c>
      <c r="CO3" s="223">
        <f t="shared" si="4"/>
        <v>1.1648820855393899E-3</v>
      </c>
      <c r="CP3" s="223">
        <f t="shared" ref="CP3:CP66" si="5">SUM(CL3:CO3)</f>
        <v>3.7178581460359954E-2</v>
      </c>
      <c r="CQ3" s="223">
        <f t="shared" ref="CQ3:CQ66" si="6">CP3-BU3</f>
        <v>0</v>
      </c>
      <c r="CR3" s="222"/>
      <c r="CS3" s="222"/>
      <c r="CT3" s="222"/>
      <c r="CU3" s="222"/>
      <c r="CV3" s="222"/>
      <c r="CW3" s="222"/>
      <c r="CX3" s="222"/>
      <c r="CY3" s="222"/>
      <c r="CZ3" s="222"/>
      <c r="DA3" s="222"/>
      <c r="DB3" s="224">
        <f t="shared" ref="DB3:DB66" si="7">SUM(BB3:BE3)+BM3+BN3</f>
        <v>3.2311748895240425E-2</v>
      </c>
      <c r="DC3" s="224">
        <f t="shared" ref="DC3:DC66" si="8">BF3+BG3+BH3+BI3+BJ3+BK3+BL3+BO3+BR3</f>
        <v>1.78645148148148E-4</v>
      </c>
      <c r="DD3" s="224">
        <f t="shared" ref="DD3:DD66" si="9">DC3+DB3</f>
        <v>3.2490394043388569E-2</v>
      </c>
      <c r="DE3" s="225">
        <f t="shared" ref="DE3:DE66" si="10">DD3-BS3</f>
        <v>0</v>
      </c>
      <c r="DF3" s="222"/>
      <c r="DG3" s="222"/>
      <c r="DH3" s="222"/>
      <c r="DI3" s="222"/>
      <c r="DJ3" s="222"/>
      <c r="DK3" s="222"/>
      <c r="DL3" s="222"/>
      <c r="DM3" s="222"/>
      <c r="DN3" s="222"/>
      <c r="DO3" s="222"/>
      <c r="DP3" s="222"/>
      <c r="DQ3" s="222"/>
      <c r="DR3" s="222"/>
      <c r="DS3" s="222"/>
      <c r="DT3" s="222"/>
      <c r="DU3" s="222"/>
      <c r="DV3" s="222"/>
      <c r="DW3" s="222"/>
      <c r="DX3" s="222"/>
      <c r="DY3" s="222"/>
      <c r="DZ3" s="222"/>
      <c r="EA3" s="222"/>
      <c r="EB3" s="222"/>
      <c r="EC3" s="222"/>
      <c r="ED3" s="222"/>
      <c r="EE3" s="222"/>
      <c r="EF3" s="222"/>
      <c r="EG3" s="222">
        <v>0</v>
      </c>
      <c r="EH3" s="222">
        <v>0</v>
      </c>
      <c r="EI3" s="222">
        <v>0</v>
      </c>
      <c r="EJ3" s="222">
        <v>0</v>
      </c>
      <c r="EK3" s="222">
        <v>0</v>
      </c>
      <c r="EL3" s="222">
        <v>0</v>
      </c>
      <c r="EM3" s="222">
        <v>0</v>
      </c>
      <c r="EN3" s="201" t="s">
        <v>2876</v>
      </c>
      <c r="EO3" s="222">
        <v>0.39539999999999997</v>
      </c>
      <c r="EP3" s="222">
        <v>176</v>
      </c>
      <c r="EQ3" s="222">
        <v>0.8</v>
      </c>
    </row>
    <row r="4" spans="1:147" ht="30" x14ac:dyDescent="0.25">
      <c r="A4" s="201" t="s">
        <v>183</v>
      </c>
      <c r="B4" s="201" t="s">
        <v>2670</v>
      </c>
      <c r="C4" s="201" t="s">
        <v>184</v>
      </c>
      <c r="D4" s="201" t="s">
        <v>2853</v>
      </c>
      <c r="E4" s="222">
        <v>150</v>
      </c>
      <c r="F4" s="222">
        <v>4972</v>
      </c>
      <c r="G4" s="201" t="s">
        <v>2854</v>
      </c>
      <c r="H4" s="201" t="s">
        <v>800</v>
      </c>
      <c r="I4" s="201" t="s">
        <v>2622</v>
      </c>
      <c r="J4" s="222">
        <v>234</v>
      </c>
      <c r="K4" s="222">
        <v>0.8</v>
      </c>
      <c r="L4" s="201" t="s">
        <v>2855</v>
      </c>
      <c r="M4" s="201" t="s">
        <v>2856</v>
      </c>
      <c r="N4" s="201" t="s">
        <v>2857</v>
      </c>
      <c r="O4" s="201" t="s">
        <v>32</v>
      </c>
      <c r="P4" s="201" t="s">
        <v>2858</v>
      </c>
      <c r="Q4" s="201" t="s">
        <v>2859</v>
      </c>
      <c r="R4" s="201" t="s">
        <v>2670</v>
      </c>
      <c r="S4" s="201" t="s">
        <v>2860</v>
      </c>
      <c r="T4" s="222">
        <v>4.1663718148564302E-2</v>
      </c>
      <c r="U4" s="201" t="s">
        <v>2861</v>
      </c>
      <c r="V4" s="201" t="s">
        <v>2862</v>
      </c>
      <c r="W4" s="201" t="s">
        <v>183</v>
      </c>
      <c r="X4" s="201" t="s">
        <v>184</v>
      </c>
      <c r="Y4" s="222">
        <v>150</v>
      </c>
      <c r="Z4" s="222">
        <v>4972</v>
      </c>
      <c r="AA4" s="222">
        <v>1</v>
      </c>
      <c r="AB4" s="201" t="s">
        <v>2670</v>
      </c>
      <c r="AC4" s="222">
        <v>1</v>
      </c>
      <c r="AD4" s="201" t="s">
        <v>800</v>
      </c>
      <c r="AE4" s="201" t="s">
        <v>800</v>
      </c>
      <c r="AH4" s="201" t="s">
        <v>2854</v>
      </c>
      <c r="AI4" s="201" t="s">
        <v>2863</v>
      </c>
      <c r="AJ4" s="201" t="s">
        <v>2855</v>
      </c>
      <c r="AK4" s="201" t="s">
        <v>2864</v>
      </c>
      <c r="AL4" s="201" t="s">
        <v>2854</v>
      </c>
      <c r="AM4" s="201" t="s">
        <v>2865</v>
      </c>
      <c r="AN4" s="201" t="s">
        <v>2866</v>
      </c>
      <c r="AO4" s="201" t="s">
        <v>2867</v>
      </c>
      <c r="AP4" s="201" t="s">
        <v>2868</v>
      </c>
      <c r="AQ4" s="201" t="s">
        <v>2869</v>
      </c>
      <c r="AR4" s="201" t="s">
        <v>2870</v>
      </c>
      <c r="AS4" s="222">
        <v>64.20384</v>
      </c>
      <c r="AT4" s="222">
        <v>0</v>
      </c>
      <c r="AU4" s="201" t="s">
        <v>2877</v>
      </c>
      <c r="AV4" s="201" t="s">
        <v>2877</v>
      </c>
      <c r="AW4" s="201" t="s">
        <v>2878</v>
      </c>
      <c r="AX4" s="201" t="s">
        <v>2879</v>
      </c>
      <c r="AY4" s="201" t="s">
        <v>2874</v>
      </c>
      <c r="AZ4" s="201" t="s">
        <v>800</v>
      </c>
      <c r="BA4" s="201" t="s">
        <v>800</v>
      </c>
      <c r="BB4" s="222">
        <v>2.1100250290515799E-3</v>
      </c>
      <c r="BC4" s="222">
        <v>6.2495577222846498E-3</v>
      </c>
      <c r="BD4" s="222">
        <v>8.3333333333333295E-4</v>
      </c>
      <c r="BE4" s="222">
        <v>1.9053846153846199E-4</v>
      </c>
      <c r="BF4" s="222">
        <v>0</v>
      </c>
      <c r="BG4" s="222">
        <v>0</v>
      </c>
      <c r="BH4" s="222">
        <v>0</v>
      </c>
      <c r="BI4" s="222">
        <v>0</v>
      </c>
      <c r="BJ4" s="222">
        <v>0</v>
      </c>
      <c r="BK4" s="222">
        <v>0</v>
      </c>
      <c r="BL4" s="222">
        <v>0</v>
      </c>
      <c r="BM4" s="222">
        <v>1.6458164741545801E-2</v>
      </c>
      <c r="BN4" s="222">
        <v>6.7828283145792605E-4</v>
      </c>
      <c r="BO4" s="222">
        <v>0</v>
      </c>
      <c r="BP4" s="222">
        <v>2.6500074287693701E-3</v>
      </c>
      <c r="BQ4" s="222">
        <v>8.7615062843988197E-4</v>
      </c>
      <c r="BR4" s="222">
        <v>1.99197244837758E-4</v>
      </c>
      <c r="BS4" s="222">
        <v>2.6719099364049499E-2</v>
      </c>
      <c r="BT4" s="222">
        <v>2.93691067928189E-2</v>
      </c>
      <c r="BU4" s="222">
        <v>3.02452574212588E-2</v>
      </c>
      <c r="BV4" s="222">
        <v>178.12732909366301</v>
      </c>
      <c r="BW4" s="222">
        <v>195.79404528545899</v>
      </c>
      <c r="BX4" s="222">
        <v>201.63504947505899</v>
      </c>
      <c r="BY4" s="222">
        <v>463.13105564352497</v>
      </c>
      <c r="BZ4" s="222">
        <v>509.06451774219403</v>
      </c>
      <c r="CA4" s="222">
        <v>524.25112863515199</v>
      </c>
      <c r="CB4" s="222">
        <v>6.9469658346528798</v>
      </c>
      <c r="CC4" s="222">
        <v>7.63596776613291</v>
      </c>
      <c r="CD4" s="222">
        <v>7.8637669295272801</v>
      </c>
      <c r="CE4" s="201" t="s">
        <v>800</v>
      </c>
      <c r="CF4" s="201" t="s">
        <v>800</v>
      </c>
      <c r="CG4" s="201" t="s">
        <v>2875</v>
      </c>
      <c r="CH4" s="222">
        <v>3.5913323520429998E-3</v>
      </c>
      <c r="CI4" s="222">
        <v>2.31277670120065E-2</v>
      </c>
      <c r="CJ4" s="222">
        <v>6.0132194231216998</v>
      </c>
      <c r="CK4" s="222"/>
      <c r="CL4" s="223">
        <f t="shared" si="2"/>
        <v>9.5826517910457838E-3</v>
      </c>
      <c r="CM4" s="223">
        <f t="shared" si="3"/>
        <v>1.7136447573003727E-2</v>
      </c>
      <c r="CN4" s="223">
        <f t="shared" si="4"/>
        <v>2.6500074287693701E-3</v>
      </c>
      <c r="CO4" s="223">
        <f t="shared" si="4"/>
        <v>8.7615062843988197E-4</v>
      </c>
      <c r="CP4" s="223">
        <f t="shared" si="5"/>
        <v>3.0245257421258762E-2</v>
      </c>
      <c r="CQ4" s="223">
        <f t="shared" si="6"/>
        <v>-3.8163916471489756E-17</v>
      </c>
      <c r="CR4" s="222"/>
      <c r="CS4" s="222"/>
      <c r="CT4" s="222"/>
      <c r="CU4" s="222"/>
      <c r="CV4" s="222"/>
      <c r="CW4" s="222"/>
      <c r="CX4" s="222"/>
      <c r="CY4" s="222"/>
      <c r="CZ4" s="222"/>
      <c r="DA4" s="222"/>
      <c r="DB4" s="224">
        <f t="shared" si="7"/>
        <v>2.6519902119211753E-2</v>
      </c>
      <c r="DC4" s="224">
        <f t="shared" si="8"/>
        <v>1.99197244837758E-4</v>
      </c>
      <c r="DD4" s="224">
        <f t="shared" si="9"/>
        <v>2.6719099364049512E-2</v>
      </c>
      <c r="DE4" s="225">
        <f t="shared" si="10"/>
        <v>0</v>
      </c>
      <c r="DF4" s="222"/>
      <c r="DG4" s="222"/>
      <c r="DH4" s="222"/>
      <c r="DI4" s="222"/>
      <c r="DJ4" s="222"/>
      <c r="DK4" s="222"/>
      <c r="DL4" s="222"/>
      <c r="DM4" s="222"/>
      <c r="DN4" s="222"/>
      <c r="DO4" s="222"/>
      <c r="DP4" s="222"/>
      <c r="DQ4" s="222"/>
      <c r="DR4" s="222"/>
      <c r="DS4" s="222"/>
      <c r="DT4" s="222"/>
      <c r="DU4" s="222"/>
      <c r="DV4" s="222"/>
      <c r="DW4" s="222"/>
      <c r="DX4" s="222"/>
      <c r="DY4" s="222"/>
      <c r="DZ4" s="222"/>
      <c r="EA4" s="222"/>
      <c r="EB4" s="222"/>
      <c r="EC4" s="222"/>
      <c r="ED4" s="222"/>
      <c r="EE4" s="222"/>
      <c r="EF4" s="222"/>
      <c r="EG4" s="222">
        <v>0</v>
      </c>
      <c r="EH4" s="222">
        <v>0</v>
      </c>
      <c r="EI4" s="222">
        <v>0</v>
      </c>
      <c r="EJ4" s="222">
        <v>0</v>
      </c>
      <c r="EK4" s="222">
        <v>0</v>
      </c>
      <c r="EL4" s="222">
        <v>0</v>
      </c>
      <c r="EM4" s="222">
        <v>0</v>
      </c>
      <c r="EN4" s="201" t="s">
        <v>2880</v>
      </c>
      <c r="EO4" s="222">
        <v>0.24410000000000001</v>
      </c>
      <c r="EP4" s="222">
        <v>234</v>
      </c>
      <c r="EQ4" s="222">
        <v>0.8</v>
      </c>
    </row>
    <row r="5" spans="1:147" ht="30" x14ac:dyDescent="0.25">
      <c r="A5" s="201" t="s">
        <v>185</v>
      </c>
      <c r="B5" s="201" t="s">
        <v>2881</v>
      </c>
      <c r="C5" s="201" t="s">
        <v>186</v>
      </c>
      <c r="D5" s="201" t="s">
        <v>2853</v>
      </c>
      <c r="E5" s="222">
        <v>150</v>
      </c>
      <c r="F5" s="222">
        <v>4972</v>
      </c>
      <c r="G5" s="201" t="s">
        <v>2854</v>
      </c>
      <c r="H5" s="201" t="s">
        <v>800</v>
      </c>
      <c r="I5" s="201" t="s">
        <v>2622</v>
      </c>
      <c r="J5" s="222">
        <v>234</v>
      </c>
      <c r="K5" s="222">
        <v>0.8</v>
      </c>
      <c r="L5" s="201" t="s">
        <v>2855</v>
      </c>
      <c r="M5" s="201" t="s">
        <v>2856</v>
      </c>
      <c r="N5" s="201" t="s">
        <v>2857</v>
      </c>
      <c r="O5" s="201" t="s">
        <v>32</v>
      </c>
      <c r="P5" s="201" t="s">
        <v>2858</v>
      </c>
      <c r="Q5" s="201" t="s">
        <v>2859</v>
      </c>
      <c r="R5" s="201" t="s">
        <v>2881</v>
      </c>
      <c r="S5" s="201" t="s">
        <v>2860</v>
      </c>
      <c r="T5" s="222">
        <v>4.1663718148564302E-2</v>
      </c>
      <c r="U5" s="201" t="s">
        <v>2861</v>
      </c>
      <c r="V5" s="201" t="s">
        <v>2862</v>
      </c>
      <c r="W5" s="201" t="s">
        <v>185</v>
      </c>
      <c r="X5" s="201" t="s">
        <v>186</v>
      </c>
      <c r="Y5" s="222">
        <v>150</v>
      </c>
      <c r="Z5" s="222">
        <v>4972</v>
      </c>
      <c r="AA5" s="222">
        <v>1</v>
      </c>
      <c r="AB5" s="201" t="s">
        <v>2881</v>
      </c>
      <c r="AC5" s="222">
        <v>1</v>
      </c>
      <c r="AD5" s="201" t="s">
        <v>800</v>
      </c>
      <c r="AE5" s="201" t="s">
        <v>800</v>
      </c>
      <c r="AH5" s="201" t="s">
        <v>2854</v>
      </c>
      <c r="AI5" s="201" t="s">
        <v>2863</v>
      </c>
      <c r="AJ5" s="201" t="s">
        <v>2855</v>
      </c>
      <c r="AK5" s="201" t="s">
        <v>2864</v>
      </c>
      <c r="AL5" s="201" t="s">
        <v>2854</v>
      </c>
      <c r="AM5" s="201" t="s">
        <v>2865</v>
      </c>
      <c r="AN5" s="201" t="s">
        <v>2866</v>
      </c>
      <c r="AO5" s="201" t="s">
        <v>2867</v>
      </c>
      <c r="AP5" s="201" t="s">
        <v>2868</v>
      </c>
      <c r="AQ5" s="201" t="s">
        <v>2869</v>
      </c>
      <c r="AR5" s="201" t="s">
        <v>2870</v>
      </c>
      <c r="AS5" s="222">
        <v>64.20384</v>
      </c>
      <c r="AT5" s="222">
        <v>0</v>
      </c>
      <c r="AU5" s="201" t="s">
        <v>2882</v>
      </c>
      <c r="AV5" s="201" t="s">
        <v>2882</v>
      </c>
      <c r="AW5" s="201" t="s">
        <v>2883</v>
      </c>
      <c r="AX5" s="201" t="s">
        <v>2884</v>
      </c>
      <c r="AY5" s="201" t="s">
        <v>2874</v>
      </c>
      <c r="AZ5" s="201" t="s">
        <v>800</v>
      </c>
      <c r="BA5" s="201" t="s">
        <v>800</v>
      </c>
      <c r="BB5" s="222">
        <v>2.1100250290515799E-3</v>
      </c>
      <c r="BC5" s="222">
        <v>6.2495577222846498E-3</v>
      </c>
      <c r="BD5" s="222">
        <v>8.3333333333333295E-4</v>
      </c>
      <c r="BE5" s="222">
        <v>1.9053846153846199E-4</v>
      </c>
      <c r="BF5" s="222">
        <v>0</v>
      </c>
      <c r="BG5" s="222">
        <v>0</v>
      </c>
      <c r="BH5" s="222">
        <v>0</v>
      </c>
      <c r="BI5" s="222">
        <v>0</v>
      </c>
      <c r="BJ5" s="222">
        <v>0</v>
      </c>
      <c r="BK5" s="222">
        <v>0</v>
      </c>
      <c r="BL5" s="222">
        <v>0</v>
      </c>
      <c r="BM5" s="222">
        <v>1.6458164741545801E-2</v>
      </c>
      <c r="BN5" s="222">
        <v>6.7828283145792605E-4</v>
      </c>
      <c r="BO5" s="222">
        <v>0</v>
      </c>
      <c r="BP5" s="222">
        <v>2.6500074287693701E-3</v>
      </c>
      <c r="BQ5" s="222">
        <v>8.7615062843988197E-4</v>
      </c>
      <c r="BR5" s="222">
        <v>1.99197244837758E-4</v>
      </c>
      <c r="BS5" s="222">
        <v>2.6719099364049499E-2</v>
      </c>
      <c r="BT5" s="222">
        <v>2.93691067928189E-2</v>
      </c>
      <c r="BU5" s="222">
        <v>3.02452574212588E-2</v>
      </c>
      <c r="BV5" s="222">
        <v>178.12732909366301</v>
      </c>
      <c r="BW5" s="222">
        <v>195.79404528545899</v>
      </c>
      <c r="BX5" s="222">
        <v>201.63504947505899</v>
      </c>
      <c r="BY5" s="222">
        <v>463.13105564352497</v>
      </c>
      <c r="BZ5" s="222">
        <v>509.06451774219403</v>
      </c>
      <c r="CA5" s="222">
        <v>524.25112863515199</v>
      </c>
      <c r="CB5" s="222">
        <v>6.9469658346528798</v>
      </c>
      <c r="CC5" s="222">
        <v>7.63596776613291</v>
      </c>
      <c r="CD5" s="222">
        <v>7.8637669295272801</v>
      </c>
      <c r="CE5" s="201" t="s">
        <v>800</v>
      </c>
      <c r="CF5" s="201" t="s">
        <v>800</v>
      </c>
      <c r="CG5" s="201" t="s">
        <v>2875</v>
      </c>
      <c r="CH5" s="222">
        <v>3.5913323520429998E-3</v>
      </c>
      <c r="CI5" s="222">
        <v>2.31277670120065E-2</v>
      </c>
      <c r="CJ5" s="222">
        <v>6.0132194231216998</v>
      </c>
      <c r="CK5" s="222"/>
      <c r="CL5" s="223">
        <f t="shared" si="2"/>
        <v>9.5826517910457838E-3</v>
      </c>
      <c r="CM5" s="223">
        <f t="shared" si="3"/>
        <v>1.7136447573003727E-2</v>
      </c>
      <c r="CN5" s="223">
        <f t="shared" si="4"/>
        <v>2.6500074287693701E-3</v>
      </c>
      <c r="CO5" s="223">
        <f t="shared" si="4"/>
        <v>8.7615062843988197E-4</v>
      </c>
      <c r="CP5" s="223">
        <f t="shared" si="5"/>
        <v>3.0245257421258762E-2</v>
      </c>
      <c r="CQ5" s="223">
        <f t="shared" si="6"/>
        <v>-3.8163916471489756E-17</v>
      </c>
      <c r="CR5" s="222"/>
      <c r="CS5" s="222"/>
      <c r="CT5" s="222"/>
      <c r="CU5" s="222"/>
      <c r="CV5" s="222"/>
      <c r="CW5" s="222"/>
      <c r="CX5" s="222"/>
      <c r="CY5" s="222"/>
      <c r="CZ5" s="222"/>
      <c r="DA5" s="222"/>
      <c r="DB5" s="224">
        <f t="shared" si="7"/>
        <v>2.6519902119211753E-2</v>
      </c>
      <c r="DC5" s="224">
        <f t="shared" si="8"/>
        <v>1.99197244837758E-4</v>
      </c>
      <c r="DD5" s="224">
        <f t="shared" si="9"/>
        <v>2.6719099364049512E-2</v>
      </c>
      <c r="DE5" s="225">
        <f t="shared" si="10"/>
        <v>0</v>
      </c>
      <c r="DF5" s="222"/>
      <c r="DG5" s="222"/>
      <c r="DH5" s="222"/>
      <c r="DI5" s="222"/>
      <c r="DJ5" s="222"/>
      <c r="DK5" s="222"/>
      <c r="DL5" s="222"/>
      <c r="DM5" s="222"/>
      <c r="DN5" s="222"/>
      <c r="DO5" s="222"/>
      <c r="DP5" s="222"/>
      <c r="DQ5" s="222"/>
      <c r="DR5" s="222"/>
      <c r="DS5" s="222"/>
      <c r="DT5" s="222"/>
      <c r="DU5" s="222"/>
      <c r="DV5" s="222"/>
      <c r="DW5" s="222"/>
      <c r="DX5" s="222"/>
      <c r="DY5" s="222"/>
      <c r="DZ5" s="222"/>
      <c r="EA5" s="222"/>
      <c r="EB5" s="222"/>
      <c r="EC5" s="222"/>
      <c r="ED5" s="222"/>
      <c r="EE5" s="222"/>
      <c r="EF5" s="222"/>
      <c r="EG5" s="222">
        <v>0</v>
      </c>
      <c r="EH5" s="222">
        <v>0</v>
      </c>
      <c r="EI5" s="222">
        <v>0</v>
      </c>
      <c r="EJ5" s="222">
        <v>0</v>
      </c>
      <c r="EK5" s="222">
        <v>0</v>
      </c>
      <c r="EL5" s="222">
        <v>0</v>
      </c>
      <c r="EM5" s="222">
        <v>0</v>
      </c>
      <c r="EN5" s="201" t="s">
        <v>2885</v>
      </c>
      <c r="EO5" s="222">
        <v>0.65880000000000005</v>
      </c>
      <c r="EP5" s="222">
        <v>234</v>
      </c>
      <c r="EQ5" s="222">
        <v>0.8</v>
      </c>
    </row>
    <row r="6" spans="1:147" ht="30" x14ac:dyDescent="0.25">
      <c r="A6" s="201" t="s">
        <v>187</v>
      </c>
      <c r="B6" s="201" t="s">
        <v>2671</v>
      </c>
      <c r="C6" s="201" t="s">
        <v>188</v>
      </c>
      <c r="D6" s="201" t="s">
        <v>2853</v>
      </c>
      <c r="E6" s="222">
        <v>150</v>
      </c>
      <c r="F6" s="222">
        <v>5424</v>
      </c>
      <c r="G6" s="201" t="s">
        <v>2854</v>
      </c>
      <c r="H6" s="201" t="s">
        <v>800</v>
      </c>
      <c r="I6" s="201" t="s">
        <v>2622</v>
      </c>
      <c r="J6" s="222">
        <v>228</v>
      </c>
      <c r="K6" s="222">
        <v>0.8</v>
      </c>
      <c r="L6" s="201" t="s">
        <v>2855</v>
      </c>
      <c r="M6" s="201" t="s">
        <v>2856</v>
      </c>
      <c r="N6" s="201" t="s">
        <v>2857</v>
      </c>
      <c r="O6" s="201" t="s">
        <v>32</v>
      </c>
      <c r="P6" s="201" t="s">
        <v>2858</v>
      </c>
      <c r="Q6" s="201" t="s">
        <v>2859</v>
      </c>
      <c r="R6" s="201" t="s">
        <v>2671</v>
      </c>
      <c r="S6" s="201" t="s">
        <v>2860</v>
      </c>
      <c r="T6" s="222">
        <v>4.1663718148564302E-2</v>
      </c>
      <c r="U6" s="201" t="s">
        <v>2861</v>
      </c>
      <c r="V6" s="201" t="s">
        <v>2862</v>
      </c>
      <c r="W6" s="201" t="s">
        <v>187</v>
      </c>
      <c r="X6" s="201" t="s">
        <v>188</v>
      </c>
      <c r="Y6" s="222">
        <v>150</v>
      </c>
      <c r="Z6" s="222">
        <v>5424</v>
      </c>
      <c r="AA6" s="222">
        <v>1</v>
      </c>
      <c r="AB6" s="201" t="s">
        <v>2671</v>
      </c>
      <c r="AC6" s="222">
        <v>1</v>
      </c>
      <c r="AD6" s="201" t="s">
        <v>800</v>
      </c>
      <c r="AE6" s="201" t="s">
        <v>800</v>
      </c>
      <c r="AH6" s="201" t="s">
        <v>2854</v>
      </c>
      <c r="AI6" s="201" t="s">
        <v>2863</v>
      </c>
      <c r="AJ6" s="201" t="s">
        <v>2855</v>
      </c>
      <c r="AK6" s="201" t="s">
        <v>2864</v>
      </c>
      <c r="AL6" s="201" t="s">
        <v>2854</v>
      </c>
      <c r="AM6" s="201" t="s">
        <v>2865</v>
      </c>
      <c r="AN6" s="201" t="s">
        <v>2866</v>
      </c>
      <c r="AO6" s="201" t="s">
        <v>2867</v>
      </c>
      <c r="AP6" s="201" t="s">
        <v>2868</v>
      </c>
      <c r="AQ6" s="201" t="s">
        <v>2869</v>
      </c>
      <c r="AR6" s="201" t="s">
        <v>2870</v>
      </c>
      <c r="AS6" s="222">
        <v>64.20384</v>
      </c>
      <c r="AT6" s="222">
        <v>0</v>
      </c>
      <c r="AU6" s="201" t="s">
        <v>2886</v>
      </c>
      <c r="AV6" s="201" t="s">
        <v>2886</v>
      </c>
      <c r="AW6" s="201" t="s">
        <v>2887</v>
      </c>
      <c r="AX6" s="201" t="s">
        <v>2888</v>
      </c>
      <c r="AY6" s="201" t="s">
        <v>2874</v>
      </c>
      <c r="AZ6" s="201" t="s">
        <v>800</v>
      </c>
      <c r="BA6" s="201" t="s">
        <v>800</v>
      </c>
      <c r="BB6" s="222">
        <v>1.9967305801376601E-3</v>
      </c>
      <c r="BC6" s="222">
        <v>6.2495577222846498E-3</v>
      </c>
      <c r="BD6" s="222">
        <v>8.3333333333333295E-4</v>
      </c>
      <c r="BE6" s="222">
        <v>1.9555263157894701E-4</v>
      </c>
      <c r="BF6" s="222">
        <v>0</v>
      </c>
      <c r="BG6" s="222">
        <v>0</v>
      </c>
      <c r="BH6" s="222">
        <v>0</v>
      </c>
      <c r="BI6" s="222">
        <v>0</v>
      </c>
      <c r="BJ6" s="222">
        <v>0</v>
      </c>
      <c r="BK6" s="222">
        <v>0</v>
      </c>
      <c r="BL6" s="222">
        <v>0</v>
      </c>
      <c r="BM6" s="222">
        <v>1.68912743400076E-2</v>
      </c>
      <c r="BN6" s="222">
        <v>6.7828283145792605E-4</v>
      </c>
      <c r="BO6" s="222">
        <v>0</v>
      </c>
      <c r="BP6" s="222">
        <v>2.7197444663685602E-3</v>
      </c>
      <c r="BQ6" s="222">
        <v>8.9920722392514195E-4</v>
      </c>
      <c r="BR6" s="222">
        <v>1.8259747443461201E-4</v>
      </c>
      <c r="BS6" s="222">
        <v>2.7027328913234699E-2</v>
      </c>
      <c r="BT6" s="222">
        <v>2.9747073379603198E-2</v>
      </c>
      <c r="BU6" s="222">
        <v>3.0646280603528399E-2</v>
      </c>
      <c r="BV6" s="222">
        <v>180.18219275489801</v>
      </c>
      <c r="BW6" s="222">
        <v>198.31382253068799</v>
      </c>
      <c r="BX6" s="222">
        <v>204.30853735685599</v>
      </c>
      <c r="BY6" s="222">
        <v>468.47370116273402</v>
      </c>
      <c r="BZ6" s="222">
        <v>515.61593857978903</v>
      </c>
      <c r="CA6" s="222">
        <v>531.202197127825</v>
      </c>
      <c r="CB6" s="222">
        <v>7.0271055174410204</v>
      </c>
      <c r="CC6" s="222">
        <v>7.7342390786968398</v>
      </c>
      <c r="CD6" s="222">
        <v>7.96803295691738</v>
      </c>
      <c r="CE6" s="201" t="s">
        <v>800</v>
      </c>
      <c r="CF6" s="201" t="s">
        <v>800</v>
      </c>
      <c r="CG6" s="201" t="s">
        <v>2875</v>
      </c>
      <c r="CH6" s="222">
        <v>3.6858410981493901E-3</v>
      </c>
      <c r="CI6" s="222">
        <v>2.3341487815085299E-2</v>
      </c>
      <c r="CJ6" s="222">
        <v>6.0687868319221696</v>
      </c>
      <c r="CK6" s="222"/>
      <c r="CL6" s="223">
        <f t="shared" si="2"/>
        <v>9.4577717417692036E-3</v>
      </c>
      <c r="CM6" s="223">
        <f t="shared" si="3"/>
        <v>1.7569557171465525E-2</v>
      </c>
      <c r="CN6" s="223">
        <f t="shared" si="4"/>
        <v>2.7197444663685602E-3</v>
      </c>
      <c r="CO6" s="223">
        <f t="shared" si="4"/>
        <v>8.9920722392514195E-4</v>
      </c>
      <c r="CP6" s="223">
        <f t="shared" si="5"/>
        <v>3.064628060352843E-2</v>
      </c>
      <c r="CQ6" s="223">
        <f t="shared" si="6"/>
        <v>3.1225022567582528E-17</v>
      </c>
      <c r="CR6" s="222"/>
      <c r="CS6" s="222"/>
      <c r="CT6" s="222"/>
      <c r="CU6" s="222"/>
      <c r="CV6" s="222"/>
      <c r="CW6" s="222"/>
      <c r="CX6" s="222"/>
      <c r="CY6" s="222"/>
      <c r="CZ6" s="222"/>
      <c r="DA6" s="222"/>
      <c r="DB6" s="224">
        <f t="shared" si="7"/>
        <v>2.6844731438800118E-2</v>
      </c>
      <c r="DC6" s="224">
        <f t="shared" si="8"/>
        <v>1.8259747443461201E-4</v>
      </c>
      <c r="DD6" s="224">
        <f t="shared" si="9"/>
        <v>2.7027328913234731E-2</v>
      </c>
      <c r="DE6" s="225">
        <f t="shared" si="10"/>
        <v>3.1225022567582528E-17</v>
      </c>
      <c r="DF6" s="222"/>
      <c r="DG6" s="222"/>
      <c r="DH6" s="222"/>
      <c r="DI6" s="222"/>
      <c r="DJ6" s="222"/>
      <c r="DK6" s="222"/>
      <c r="DL6" s="222"/>
      <c r="DM6" s="222"/>
      <c r="DN6" s="222"/>
      <c r="DO6" s="222"/>
      <c r="DP6" s="222"/>
      <c r="DQ6" s="222"/>
      <c r="DR6" s="222"/>
      <c r="DS6" s="222"/>
      <c r="DT6" s="222"/>
      <c r="DU6" s="222"/>
      <c r="DV6" s="222"/>
      <c r="DW6" s="222"/>
      <c r="DX6" s="222"/>
      <c r="DY6" s="222"/>
      <c r="DZ6" s="222"/>
      <c r="EA6" s="222"/>
      <c r="EB6" s="222"/>
      <c r="EC6" s="222"/>
      <c r="ED6" s="222"/>
      <c r="EE6" s="222"/>
      <c r="EF6" s="222"/>
      <c r="EG6" s="222">
        <v>1012320</v>
      </c>
      <c r="EH6" s="222">
        <v>634608</v>
      </c>
      <c r="EI6" s="222">
        <v>166.39</v>
      </c>
      <c r="EJ6" s="222">
        <v>104.27</v>
      </c>
      <c r="EK6" s="222">
        <v>0.62666025602500197</v>
      </c>
      <c r="EL6" s="222">
        <v>228</v>
      </c>
      <c r="EM6" s="222">
        <v>4440</v>
      </c>
      <c r="EN6" s="201" t="s">
        <v>2889</v>
      </c>
      <c r="EO6" s="222">
        <v>0.62666025602500197</v>
      </c>
      <c r="EP6" s="222">
        <v>228</v>
      </c>
      <c r="EQ6" s="222">
        <v>0.8</v>
      </c>
    </row>
    <row r="7" spans="1:147" ht="30" x14ac:dyDescent="0.25">
      <c r="A7" s="201" t="s">
        <v>189</v>
      </c>
      <c r="B7" s="201" t="s">
        <v>2672</v>
      </c>
      <c r="C7" s="201" t="s">
        <v>190</v>
      </c>
      <c r="D7" s="201" t="s">
        <v>49</v>
      </c>
      <c r="E7" s="222">
        <v>210</v>
      </c>
      <c r="F7" s="222">
        <v>3663</v>
      </c>
      <c r="G7" s="201" t="s">
        <v>2890</v>
      </c>
      <c r="H7" s="201" t="s">
        <v>800</v>
      </c>
      <c r="I7" s="201" t="s">
        <v>2626</v>
      </c>
      <c r="J7" s="222">
        <v>173</v>
      </c>
      <c r="K7" s="222">
        <v>0.8</v>
      </c>
      <c r="L7" s="201" t="s">
        <v>2891</v>
      </c>
      <c r="M7" s="201" t="s">
        <v>2892</v>
      </c>
      <c r="N7" s="201" t="s">
        <v>2893</v>
      </c>
      <c r="O7" s="201" t="s">
        <v>32</v>
      </c>
      <c r="P7" s="201" t="s">
        <v>2894</v>
      </c>
      <c r="Q7" s="201" t="s">
        <v>2859</v>
      </c>
      <c r="R7" s="201" t="s">
        <v>2672</v>
      </c>
      <c r="S7" s="201" t="s">
        <v>2895</v>
      </c>
      <c r="T7" s="222">
        <v>4.1583276009857999E-2</v>
      </c>
      <c r="U7" s="201" t="s">
        <v>2896</v>
      </c>
      <c r="V7" s="201" t="s">
        <v>2897</v>
      </c>
      <c r="W7" s="201" t="s">
        <v>189</v>
      </c>
      <c r="X7" s="201" t="s">
        <v>190</v>
      </c>
      <c r="Y7" s="222">
        <v>210</v>
      </c>
      <c r="Z7" s="222">
        <v>3663</v>
      </c>
      <c r="AA7" s="222">
        <v>1</v>
      </c>
      <c r="AB7" s="201" t="s">
        <v>2672</v>
      </c>
      <c r="AC7" s="222">
        <v>1</v>
      </c>
      <c r="AD7" s="201" t="s">
        <v>189</v>
      </c>
      <c r="AE7" s="201" t="s">
        <v>190</v>
      </c>
      <c r="AF7" s="222">
        <v>210</v>
      </c>
      <c r="AG7" s="222">
        <v>3663</v>
      </c>
      <c r="AH7" s="201" t="s">
        <v>2854</v>
      </c>
      <c r="AI7" s="201" t="s">
        <v>2863</v>
      </c>
      <c r="AJ7" s="201" t="s">
        <v>2855</v>
      </c>
      <c r="AK7" s="201" t="s">
        <v>2864</v>
      </c>
      <c r="AL7" s="201" t="s">
        <v>2854</v>
      </c>
      <c r="AM7" s="201" t="s">
        <v>2865</v>
      </c>
      <c r="AN7" s="201" t="s">
        <v>2898</v>
      </c>
      <c r="AO7" s="201" t="s">
        <v>2867</v>
      </c>
      <c r="AP7" s="201" t="s">
        <v>2868</v>
      </c>
      <c r="AQ7" s="201" t="s">
        <v>2869</v>
      </c>
      <c r="AR7" s="201" t="s">
        <v>2870</v>
      </c>
      <c r="AS7" s="222">
        <v>67.831739999999996</v>
      </c>
      <c r="AT7" s="222">
        <v>0</v>
      </c>
      <c r="AU7" s="201" t="s">
        <v>2899</v>
      </c>
      <c r="AV7" s="201" t="s">
        <v>2899</v>
      </c>
      <c r="AW7" s="201" t="s">
        <v>2900</v>
      </c>
      <c r="AX7" s="201" t="s">
        <v>2901</v>
      </c>
      <c r="AY7" s="201" t="s">
        <v>2874</v>
      </c>
      <c r="AZ7" s="201" t="s">
        <v>2899</v>
      </c>
      <c r="BA7" s="201" t="s">
        <v>2901</v>
      </c>
      <c r="BB7" s="222">
        <v>2.8640579973913298E-3</v>
      </c>
      <c r="BC7" s="222">
        <v>8.7324879620701793E-3</v>
      </c>
      <c r="BD7" s="222">
        <v>1E-3</v>
      </c>
      <c r="BE7" s="222">
        <v>2.72285404624277E-4</v>
      </c>
      <c r="BF7" s="222">
        <v>0</v>
      </c>
      <c r="BG7" s="222">
        <v>0</v>
      </c>
      <c r="BH7" s="222">
        <v>0</v>
      </c>
      <c r="BI7" s="222">
        <v>0</v>
      </c>
      <c r="BJ7" s="222">
        <v>0</v>
      </c>
      <c r="BK7" s="222">
        <v>0</v>
      </c>
      <c r="BL7" s="222">
        <v>0</v>
      </c>
      <c r="BM7" s="222">
        <v>1.19085713818894E-2</v>
      </c>
      <c r="BN7" s="222">
        <v>9.4959596404109599E-4</v>
      </c>
      <c r="BO7" s="222">
        <v>0</v>
      </c>
      <c r="BP7" s="222">
        <v>3.5844031117458499E-3</v>
      </c>
      <c r="BQ7" s="222">
        <v>1.18508235291868E-3</v>
      </c>
      <c r="BR7" s="222">
        <v>2.7038184584584599E-4</v>
      </c>
      <c r="BS7" s="222">
        <v>2.5997380555862201E-2</v>
      </c>
      <c r="BT7" s="222">
        <v>2.9581783667608001E-2</v>
      </c>
      <c r="BU7" s="222">
        <v>3.0766866020526699E-2</v>
      </c>
      <c r="BV7" s="222">
        <v>123.79705026601</v>
      </c>
      <c r="BW7" s="222">
        <v>140.865636512419</v>
      </c>
      <c r="BX7" s="222">
        <v>146.50888581203199</v>
      </c>
      <c r="BY7" s="222">
        <v>321.87233069162698</v>
      </c>
      <c r="BZ7" s="222">
        <v>366.25065493228999</v>
      </c>
      <c r="CA7" s="222">
        <v>380.92310311128301</v>
      </c>
      <c r="CB7" s="222">
        <v>6.7593189445241597</v>
      </c>
      <c r="CC7" s="222">
        <v>7.6912637535780801</v>
      </c>
      <c r="CD7" s="222">
        <v>7.9993851653369399</v>
      </c>
      <c r="CE7" s="201" t="s">
        <v>800</v>
      </c>
      <c r="CF7" s="201" t="s">
        <v>800</v>
      </c>
      <c r="CG7" s="201" t="s">
        <v>2902</v>
      </c>
      <c r="CH7" s="222">
        <v>1.1731512950706501E-3</v>
      </c>
      <c r="CI7" s="222">
        <v>2.4824229260791499E-2</v>
      </c>
      <c r="CJ7" s="222">
        <v>6.4542996078057904</v>
      </c>
      <c r="CK7" s="222"/>
      <c r="CL7" s="223">
        <f t="shared" si="2"/>
        <v>1.3139213209931635E-2</v>
      </c>
      <c r="CM7" s="223">
        <f t="shared" si="3"/>
        <v>1.2858167345930496E-2</v>
      </c>
      <c r="CN7" s="223">
        <f t="shared" si="4"/>
        <v>3.5844031117458499E-3</v>
      </c>
      <c r="CO7" s="223">
        <f t="shared" si="4"/>
        <v>1.18508235291868E-3</v>
      </c>
      <c r="CP7" s="223">
        <f t="shared" si="5"/>
        <v>3.0766866020526661E-2</v>
      </c>
      <c r="CQ7" s="223">
        <f t="shared" si="6"/>
        <v>-3.8163916471489756E-17</v>
      </c>
      <c r="CR7" s="222"/>
      <c r="CS7" s="222"/>
      <c r="CT7" s="222"/>
      <c r="CU7" s="222"/>
      <c r="CV7" s="222"/>
      <c r="CW7" s="222"/>
      <c r="CX7" s="222"/>
      <c r="CY7" s="222"/>
      <c r="CZ7" s="222"/>
      <c r="DA7" s="222"/>
      <c r="DB7" s="224">
        <f t="shared" si="7"/>
        <v>2.5726998710016283E-2</v>
      </c>
      <c r="DC7" s="224">
        <f t="shared" si="8"/>
        <v>2.7038184584584599E-4</v>
      </c>
      <c r="DD7" s="224">
        <f t="shared" si="9"/>
        <v>2.5997380555862128E-2</v>
      </c>
      <c r="DE7" s="225">
        <f t="shared" si="10"/>
        <v>-7.2858385991025898E-17</v>
      </c>
      <c r="DF7" s="222"/>
      <c r="DG7" s="222"/>
      <c r="DH7" s="222"/>
      <c r="DI7" s="222"/>
      <c r="DJ7" s="222"/>
      <c r="DK7" s="222"/>
      <c r="DL7" s="222"/>
      <c r="DM7" s="222"/>
      <c r="DN7" s="222"/>
      <c r="DO7" s="222"/>
      <c r="DP7" s="222"/>
      <c r="DQ7" s="222"/>
      <c r="DR7" s="222"/>
      <c r="DS7" s="222"/>
      <c r="DT7" s="222"/>
      <c r="DU7" s="222"/>
      <c r="DV7" s="222"/>
      <c r="DW7" s="222"/>
      <c r="DX7" s="222"/>
      <c r="DY7" s="222"/>
      <c r="DZ7" s="222"/>
      <c r="EA7" s="222"/>
      <c r="EB7" s="222"/>
      <c r="EC7" s="222"/>
      <c r="ED7" s="222"/>
      <c r="EE7" s="222"/>
      <c r="EF7" s="222"/>
      <c r="EG7" s="222">
        <v>0</v>
      </c>
      <c r="EH7" s="222">
        <v>0</v>
      </c>
      <c r="EI7" s="222">
        <v>0</v>
      </c>
      <c r="EJ7" s="222">
        <v>0</v>
      </c>
      <c r="EK7" s="222">
        <v>0</v>
      </c>
      <c r="EL7" s="222">
        <v>0</v>
      </c>
      <c r="EM7" s="222">
        <v>0</v>
      </c>
      <c r="EN7" s="201" t="s">
        <v>2903</v>
      </c>
      <c r="EO7" s="222">
        <v>0.74929999999999997</v>
      </c>
      <c r="EP7" s="222">
        <v>173</v>
      </c>
      <c r="EQ7" s="222">
        <v>0.8</v>
      </c>
    </row>
    <row r="8" spans="1:147" ht="30" x14ac:dyDescent="0.25">
      <c r="A8" s="201" t="s">
        <v>195</v>
      </c>
      <c r="B8" s="201" t="s">
        <v>2680</v>
      </c>
      <c r="C8" s="201" t="s">
        <v>196</v>
      </c>
      <c r="D8" s="201" t="s">
        <v>49</v>
      </c>
      <c r="E8" s="222">
        <v>170</v>
      </c>
      <c r="F8" s="222">
        <v>3780</v>
      </c>
      <c r="G8" s="201" t="s">
        <v>2855</v>
      </c>
      <c r="H8" s="201" t="s">
        <v>800</v>
      </c>
      <c r="I8" s="201" t="s">
        <v>2624</v>
      </c>
      <c r="J8" s="222">
        <v>366</v>
      </c>
      <c r="K8" s="222">
        <v>0.87255600775639397</v>
      </c>
      <c r="L8" s="201" t="s">
        <v>2855</v>
      </c>
      <c r="M8" s="201" t="s">
        <v>2856</v>
      </c>
      <c r="N8" s="201" t="s">
        <v>2857</v>
      </c>
      <c r="O8" s="201" t="s">
        <v>32</v>
      </c>
      <c r="P8" s="201" t="s">
        <v>2858</v>
      </c>
      <c r="Q8" s="201" t="s">
        <v>2859</v>
      </c>
      <c r="R8" s="201" t="s">
        <v>2680</v>
      </c>
      <c r="S8" s="201" t="s">
        <v>2860</v>
      </c>
      <c r="T8" s="222">
        <v>4.1663718148564302E-2</v>
      </c>
      <c r="U8" s="201" t="s">
        <v>2904</v>
      </c>
      <c r="V8" s="201" t="s">
        <v>2905</v>
      </c>
      <c r="W8" s="201" t="s">
        <v>99</v>
      </c>
      <c r="X8" s="201" t="s">
        <v>100</v>
      </c>
      <c r="Y8" s="222">
        <v>170</v>
      </c>
      <c r="Z8" s="222">
        <v>4200</v>
      </c>
      <c r="AA8" s="222">
        <v>110</v>
      </c>
      <c r="AB8" s="201" t="s">
        <v>2677</v>
      </c>
      <c r="AC8" s="222">
        <v>0.97499999999999998</v>
      </c>
      <c r="AD8" s="201" t="s">
        <v>99</v>
      </c>
      <c r="AE8" s="201" t="s">
        <v>100</v>
      </c>
      <c r="AF8" s="222">
        <v>170</v>
      </c>
      <c r="AG8" s="222">
        <v>4200</v>
      </c>
      <c r="AH8" s="201" t="s">
        <v>2906</v>
      </c>
      <c r="AI8" s="201" t="s">
        <v>2712</v>
      </c>
      <c r="AJ8" s="201" t="s">
        <v>2891</v>
      </c>
      <c r="AK8" s="201" t="s">
        <v>2907</v>
      </c>
      <c r="AL8" s="201" t="s">
        <v>2854</v>
      </c>
      <c r="AM8" s="201" t="s">
        <v>2865</v>
      </c>
      <c r="AN8" s="201" t="s">
        <v>2908</v>
      </c>
      <c r="AO8" s="201" t="s">
        <v>2909</v>
      </c>
      <c r="AP8" s="201" t="s">
        <v>2868</v>
      </c>
      <c r="AQ8" s="201" t="s">
        <v>2869</v>
      </c>
      <c r="AR8" s="201" t="s">
        <v>2910</v>
      </c>
      <c r="AS8" s="222">
        <v>46.438400000000001</v>
      </c>
      <c r="AT8" s="222">
        <v>9.6903000000000006</v>
      </c>
      <c r="AU8" s="201" t="s">
        <v>2911</v>
      </c>
      <c r="AV8" s="201" t="s">
        <v>2912</v>
      </c>
      <c r="AW8" s="201" t="s">
        <v>2913</v>
      </c>
      <c r="AX8" s="201" t="s">
        <v>2914</v>
      </c>
      <c r="AY8" s="201" t="s">
        <v>2915</v>
      </c>
      <c r="AZ8" s="201" t="s">
        <v>2912</v>
      </c>
      <c r="BA8" s="201" t="s">
        <v>2914</v>
      </c>
      <c r="BB8" s="222">
        <v>2.5526388888888899E-3</v>
      </c>
      <c r="BC8" s="222">
        <v>7.0828320852559298E-3</v>
      </c>
      <c r="BD8" s="222">
        <v>1E-3</v>
      </c>
      <c r="BE8" s="222">
        <v>8.8111718275652698E-5</v>
      </c>
      <c r="BF8" s="222">
        <v>1.4350000000000001E-3</v>
      </c>
      <c r="BG8" s="222">
        <v>6.5472788081483697E-5</v>
      </c>
      <c r="BH8" s="222">
        <v>1.1787136243386199E-3</v>
      </c>
      <c r="BI8" s="222">
        <v>0</v>
      </c>
      <c r="BJ8" s="222">
        <v>5.6670370652313698E-4</v>
      </c>
      <c r="BK8" s="222">
        <v>0</v>
      </c>
      <c r="BL8" s="222">
        <v>0</v>
      </c>
      <c r="BM8" s="222">
        <v>1.1944565568505001E-2</v>
      </c>
      <c r="BN8" s="222">
        <v>7.0479880762780705E-4</v>
      </c>
      <c r="BO8" s="222">
        <v>2.8843692715051902E-3</v>
      </c>
      <c r="BP8" s="222">
        <v>1.5533829618383E-3</v>
      </c>
      <c r="BQ8" s="222">
        <v>5.1358250676846698E-4</v>
      </c>
      <c r="BR8" s="222">
        <v>1.50136412698413E-4</v>
      </c>
      <c r="BS8" s="222">
        <v>2.96533428717001E-2</v>
      </c>
      <c r="BT8" s="222">
        <v>3.1206725833538399E-2</v>
      </c>
      <c r="BU8" s="222">
        <v>3.1720308340306903E-2</v>
      </c>
      <c r="BV8" s="222">
        <v>174.43142865706</v>
      </c>
      <c r="BW8" s="222">
        <v>183.56897549140299</v>
      </c>
      <c r="BX8" s="222">
        <v>186.59004906062901</v>
      </c>
      <c r="BY8" s="222">
        <v>453.52171450835499</v>
      </c>
      <c r="BZ8" s="222">
        <v>477.27933627764702</v>
      </c>
      <c r="CA8" s="222">
        <v>485.134127557635</v>
      </c>
      <c r="CB8" s="222">
        <v>7.7098691466420401</v>
      </c>
      <c r="CC8" s="222">
        <v>8.1137487167199893</v>
      </c>
      <c r="CD8" s="222">
        <v>8.2472801684798007</v>
      </c>
      <c r="CE8" s="201" t="s">
        <v>800</v>
      </c>
      <c r="CF8" s="201" t="s">
        <v>800</v>
      </c>
      <c r="CG8" s="201" t="s">
        <v>2916</v>
      </c>
      <c r="CH8" s="222">
        <v>2.37861105250501E-3</v>
      </c>
      <c r="CI8" s="222">
        <v>2.7274731819195101E-2</v>
      </c>
      <c r="CJ8" s="222">
        <v>7.0914302729907304</v>
      </c>
      <c r="CK8" s="222"/>
      <c r="CL8" s="223">
        <f t="shared" si="2"/>
        <v>1.4119609224062128E-2</v>
      </c>
      <c r="CM8" s="223">
        <f t="shared" si="3"/>
        <v>1.5533733647638E-2</v>
      </c>
      <c r="CN8" s="223">
        <f t="shared" si="4"/>
        <v>1.5533829618383E-3</v>
      </c>
      <c r="CO8" s="223">
        <f t="shared" si="4"/>
        <v>5.1358250676846698E-4</v>
      </c>
      <c r="CP8" s="223">
        <f t="shared" si="5"/>
        <v>3.1720308340306896E-2</v>
      </c>
      <c r="CQ8" s="223">
        <f t="shared" si="6"/>
        <v>0</v>
      </c>
      <c r="CR8" s="222"/>
      <c r="CS8" s="222"/>
      <c r="CT8" s="222"/>
      <c r="CU8" s="222"/>
      <c r="CV8" s="222"/>
      <c r="CW8" s="222"/>
      <c r="CX8" s="222"/>
      <c r="CY8" s="222"/>
      <c r="CZ8" s="222"/>
      <c r="DA8" s="222"/>
      <c r="DB8" s="224">
        <f t="shared" si="7"/>
        <v>2.3372947068553283E-2</v>
      </c>
      <c r="DC8" s="224">
        <f t="shared" si="8"/>
        <v>6.2803958031468444E-3</v>
      </c>
      <c r="DD8" s="224">
        <f t="shared" si="9"/>
        <v>2.9653342871700128E-2</v>
      </c>
      <c r="DE8" s="225">
        <f t="shared" si="10"/>
        <v>2.7755575615628914E-17</v>
      </c>
      <c r="DF8" s="222"/>
      <c r="DG8" s="222"/>
      <c r="DH8" s="222"/>
      <c r="DI8" s="222"/>
      <c r="DJ8" s="222"/>
      <c r="DK8" s="222"/>
      <c r="DL8" s="222"/>
      <c r="DM8" s="222"/>
      <c r="DN8" s="222"/>
      <c r="DO8" s="222"/>
      <c r="DP8" s="222"/>
      <c r="DQ8" s="222"/>
      <c r="DR8" s="222"/>
      <c r="DS8" s="222"/>
      <c r="DT8" s="222"/>
      <c r="DU8" s="222"/>
      <c r="DV8" s="222"/>
      <c r="DW8" s="222"/>
      <c r="DX8" s="222"/>
      <c r="DY8" s="222"/>
      <c r="DZ8" s="222"/>
      <c r="EA8" s="222"/>
      <c r="EB8" s="222"/>
      <c r="EC8" s="222"/>
      <c r="ED8" s="222"/>
      <c r="EE8" s="222"/>
      <c r="EF8" s="222"/>
      <c r="EG8" s="222">
        <v>19478520</v>
      </c>
      <c r="EH8" s="222">
        <v>16911720</v>
      </c>
      <c r="EI8" s="222">
        <v>3215.6299999999901</v>
      </c>
      <c r="EJ8" s="222">
        <v>2791.59</v>
      </c>
      <c r="EK8" s="222">
        <v>0.86813159474193502</v>
      </c>
      <c r="EL8" s="222">
        <v>366</v>
      </c>
      <c r="EM8" s="222">
        <v>53220</v>
      </c>
      <c r="EN8" s="201" t="s">
        <v>2917</v>
      </c>
      <c r="EO8" s="222">
        <v>0.87255600775639397</v>
      </c>
      <c r="EP8" s="222">
        <v>366</v>
      </c>
      <c r="EQ8" s="222">
        <v>0.8</v>
      </c>
    </row>
    <row r="9" spans="1:147" ht="30" x14ac:dyDescent="0.25">
      <c r="A9" s="201" t="s">
        <v>195</v>
      </c>
      <c r="B9" s="201" t="s">
        <v>2918</v>
      </c>
      <c r="C9" s="201" t="s">
        <v>196</v>
      </c>
      <c r="D9" s="201" t="s">
        <v>49</v>
      </c>
      <c r="E9" s="222">
        <v>170</v>
      </c>
      <c r="F9" s="222">
        <v>3780</v>
      </c>
      <c r="G9" s="201" t="s">
        <v>2890</v>
      </c>
      <c r="H9" s="201" t="s">
        <v>800</v>
      </c>
      <c r="I9" s="201" t="s">
        <v>2626</v>
      </c>
      <c r="J9" s="222">
        <v>184</v>
      </c>
      <c r="K9" s="222">
        <v>0.81314028138232497</v>
      </c>
      <c r="L9" s="201" t="s">
        <v>2891</v>
      </c>
      <c r="M9" s="201" t="s">
        <v>2892</v>
      </c>
      <c r="N9" s="201" t="s">
        <v>2893</v>
      </c>
      <c r="O9" s="201" t="s">
        <v>32</v>
      </c>
      <c r="P9" s="201" t="s">
        <v>2894</v>
      </c>
      <c r="Q9" s="201" t="s">
        <v>2859</v>
      </c>
      <c r="R9" s="201" t="s">
        <v>2918</v>
      </c>
      <c r="S9" s="201" t="s">
        <v>2895</v>
      </c>
      <c r="T9" s="222">
        <v>4.1583276009857999E-2</v>
      </c>
      <c r="U9" s="201" t="s">
        <v>2896</v>
      </c>
      <c r="V9" s="201" t="s">
        <v>2897</v>
      </c>
      <c r="W9" s="201" t="s">
        <v>99</v>
      </c>
      <c r="X9" s="201" t="s">
        <v>100</v>
      </c>
      <c r="Y9" s="222">
        <v>170</v>
      </c>
      <c r="Z9" s="222">
        <v>4200</v>
      </c>
      <c r="AA9" s="222">
        <v>110</v>
      </c>
      <c r="AB9" s="201" t="s">
        <v>2919</v>
      </c>
      <c r="AC9" s="222">
        <v>0.97499999999999998</v>
      </c>
      <c r="AD9" s="201" t="s">
        <v>800</v>
      </c>
      <c r="AE9" s="201" t="s">
        <v>800</v>
      </c>
      <c r="AF9" s="222">
        <v>0</v>
      </c>
      <c r="AG9" s="222">
        <v>0</v>
      </c>
      <c r="AH9" s="201" t="s">
        <v>2855</v>
      </c>
      <c r="AI9" s="201" t="s">
        <v>2711</v>
      </c>
      <c r="AJ9" s="201" t="s">
        <v>2854</v>
      </c>
      <c r="AK9" s="201" t="s">
        <v>2920</v>
      </c>
      <c r="AL9" s="201" t="s">
        <v>2854</v>
      </c>
      <c r="AM9" s="201" t="s">
        <v>2865</v>
      </c>
      <c r="AN9" s="201" t="s">
        <v>2898</v>
      </c>
      <c r="AO9" s="201" t="s">
        <v>2921</v>
      </c>
      <c r="AP9" s="201" t="s">
        <v>2868</v>
      </c>
      <c r="AQ9" s="201" t="s">
        <v>2869</v>
      </c>
      <c r="AR9" s="201" t="s">
        <v>2922</v>
      </c>
      <c r="AS9" s="222">
        <v>67.831739999999996</v>
      </c>
      <c r="AT9" s="222">
        <v>6.4602000000000004</v>
      </c>
      <c r="AU9" s="201" t="s">
        <v>2911</v>
      </c>
      <c r="AV9" s="201" t="s">
        <v>2912</v>
      </c>
      <c r="AW9" s="201" t="s">
        <v>2913</v>
      </c>
      <c r="AX9" s="201" t="s">
        <v>2914</v>
      </c>
      <c r="AY9" s="201" t="s">
        <v>2923</v>
      </c>
      <c r="AZ9" s="201" t="s">
        <v>800</v>
      </c>
      <c r="BA9" s="201" t="s">
        <v>800</v>
      </c>
      <c r="BB9" s="222">
        <v>2.5526388888888899E-3</v>
      </c>
      <c r="BC9" s="222">
        <v>7.0691569216758598E-3</v>
      </c>
      <c r="BD9" s="222">
        <v>1E-3</v>
      </c>
      <c r="BE9" s="222">
        <v>2.5600747282608698E-4</v>
      </c>
      <c r="BF9" s="222">
        <v>1.4350000000000001E-3</v>
      </c>
      <c r="BG9" s="222">
        <v>4.3648525387655798E-5</v>
      </c>
      <c r="BH9" s="222">
        <v>1.1787136243386199E-3</v>
      </c>
      <c r="BI9" s="222">
        <v>0</v>
      </c>
      <c r="BJ9" s="222">
        <v>5.4733780767469303E-4</v>
      </c>
      <c r="BK9" s="222">
        <v>0</v>
      </c>
      <c r="BL9" s="222">
        <v>0</v>
      </c>
      <c r="BM9" s="222">
        <v>1.10157090235968E-2</v>
      </c>
      <c r="BN9" s="222">
        <v>7.5629808033828602E-4</v>
      </c>
      <c r="BO9" s="222">
        <v>3.1533274378578199E-3</v>
      </c>
      <c r="BP9" s="222">
        <v>3.3156573056543001E-3</v>
      </c>
      <c r="BQ9" s="222">
        <v>1.0962290899649901E-3</v>
      </c>
      <c r="BR9" s="222">
        <v>3.3733809523809501E-5</v>
      </c>
      <c r="BS9" s="222">
        <v>2.90415715921086E-2</v>
      </c>
      <c r="BT9" s="222">
        <v>3.2357228897762901E-2</v>
      </c>
      <c r="BU9" s="222">
        <v>3.3453457987727898E-2</v>
      </c>
      <c r="BV9" s="222">
        <v>170.83277407122699</v>
      </c>
      <c r="BW9" s="222">
        <v>190.33664057507599</v>
      </c>
      <c r="BX9" s="222">
        <v>196.785046986634</v>
      </c>
      <c r="BY9" s="222">
        <v>444.16521258518998</v>
      </c>
      <c r="BZ9" s="222">
        <v>494.87526549519703</v>
      </c>
      <c r="CA9" s="222">
        <v>511.64112216525001</v>
      </c>
      <c r="CB9" s="222">
        <v>7.55080861394823</v>
      </c>
      <c r="CC9" s="222">
        <v>8.4128795134183498</v>
      </c>
      <c r="CD9" s="222">
        <v>8.6978990768092395</v>
      </c>
      <c r="CE9" s="201" t="s">
        <v>800</v>
      </c>
      <c r="CF9" s="201" t="s">
        <v>800</v>
      </c>
      <c r="CG9" s="201" t="s">
        <v>2902</v>
      </c>
      <c r="CH9" s="222">
        <v>1.08519258043056E-3</v>
      </c>
      <c r="CI9" s="222">
        <v>2.7956379011677999E-2</v>
      </c>
      <c r="CJ9" s="222">
        <v>7.26865854303629</v>
      </c>
      <c r="CK9" s="222"/>
      <c r="CL9" s="223">
        <f t="shared" si="2"/>
        <v>1.4116237050315616E-2</v>
      </c>
      <c r="CM9" s="223">
        <f t="shared" si="3"/>
        <v>1.4925334541792906E-2</v>
      </c>
      <c r="CN9" s="223">
        <f t="shared" si="4"/>
        <v>3.3156573056543001E-3</v>
      </c>
      <c r="CO9" s="223">
        <f t="shared" si="4"/>
        <v>1.0962290899649901E-3</v>
      </c>
      <c r="CP9" s="223">
        <f t="shared" si="5"/>
        <v>3.3453457987727815E-2</v>
      </c>
      <c r="CQ9" s="223">
        <f t="shared" si="6"/>
        <v>-8.3266726846886741E-17</v>
      </c>
      <c r="CR9" s="222"/>
      <c r="CS9" s="222"/>
      <c r="CT9" s="222"/>
      <c r="CU9" s="222"/>
      <c r="CV9" s="222"/>
      <c r="CW9" s="222"/>
      <c r="CX9" s="222"/>
      <c r="CY9" s="222"/>
      <c r="CZ9" s="222"/>
      <c r="DA9" s="222"/>
      <c r="DB9" s="224">
        <f t="shared" si="7"/>
        <v>2.2649810387325924E-2</v>
      </c>
      <c r="DC9" s="224">
        <f t="shared" si="8"/>
        <v>6.3917612047825973E-3</v>
      </c>
      <c r="DD9" s="224">
        <f t="shared" si="9"/>
        <v>2.9041571592108521E-2</v>
      </c>
      <c r="DE9" s="225">
        <f t="shared" si="10"/>
        <v>-7.9797279894933126E-17</v>
      </c>
      <c r="DF9" s="222"/>
      <c r="DG9" s="222"/>
      <c r="DH9" s="222"/>
      <c r="DI9" s="222"/>
      <c r="DJ9" s="222"/>
      <c r="DK9" s="222"/>
      <c r="DL9" s="222"/>
      <c r="DM9" s="222"/>
      <c r="DN9" s="222"/>
      <c r="DO9" s="222"/>
      <c r="DP9" s="222"/>
      <c r="DQ9" s="222"/>
      <c r="DR9" s="222"/>
      <c r="DS9" s="222"/>
      <c r="DT9" s="222"/>
      <c r="DU9" s="222"/>
      <c r="DV9" s="222"/>
      <c r="DW9" s="222"/>
      <c r="DX9" s="222"/>
      <c r="DY9" s="222"/>
      <c r="DZ9" s="222"/>
      <c r="EA9" s="222"/>
      <c r="EB9" s="222"/>
      <c r="EC9" s="222"/>
      <c r="ED9" s="222"/>
      <c r="EE9" s="222"/>
      <c r="EF9" s="222"/>
      <c r="EG9" s="222">
        <v>1324800</v>
      </c>
      <c r="EH9" s="222">
        <v>1077300</v>
      </c>
      <c r="EI9" s="222">
        <v>219.63</v>
      </c>
      <c r="EJ9" s="222">
        <v>178.59</v>
      </c>
      <c r="EK9" s="222">
        <v>0.81314028138232497</v>
      </c>
      <c r="EL9" s="222">
        <v>184</v>
      </c>
      <c r="EM9" s="222">
        <v>7200</v>
      </c>
      <c r="EN9" s="201" t="s">
        <v>2924</v>
      </c>
      <c r="EO9" s="222">
        <v>0.81314028138232497</v>
      </c>
      <c r="EP9" s="222">
        <v>184</v>
      </c>
      <c r="EQ9" s="222">
        <v>0.8</v>
      </c>
    </row>
    <row r="10" spans="1:147" ht="30" x14ac:dyDescent="0.25">
      <c r="A10" s="201" t="s">
        <v>195</v>
      </c>
      <c r="B10" s="201" t="s">
        <v>2925</v>
      </c>
      <c r="C10" s="201" t="s">
        <v>196</v>
      </c>
      <c r="D10" s="201" t="s">
        <v>49</v>
      </c>
      <c r="E10" s="222">
        <v>170</v>
      </c>
      <c r="F10" s="222">
        <v>3780</v>
      </c>
      <c r="G10" s="201" t="s">
        <v>2855</v>
      </c>
      <c r="H10" s="201" t="s">
        <v>800</v>
      </c>
      <c r="I10" s="201" t="s">
        <v>2624</v>
      </c>
      <c r="J10" s="222">
        <v>366</v>
      </c>
      <c r="K10" s="222">
        <v>0.87255600775639397</v>
      </c>
      <c r="L10" s="201" t="s">
        <v>2855</v>
      </c>
      <c r="M10" s="201" t="s">
        <v>2856</v>
      </c>
      <c r="N10" s="201" t="s">
        <v>2857</v>
      </c>
      <c r="O10" s="201" t="s">
        <v>32</v>
      </c>
      <c r="P10" s="201" t="s">
        <v>2858</v>
      </c>
      <c r="Q10" s="201" t="s">
        <v>2854</v>
      </c>
      <c r="R10" s="201" t="s">
        <v>2925</v>
      </c>
      <c r="S10" s="201" t="s">
        <v>2860</v>
      </c>
      <c r="T10" s="222">
        <v>4.1663718148564302E-2</v>
      </c>
      <c r="U10" s="201" t="s">
        <v>2904</v>
      </c>
      <c r="V10" s="201" t="s">
        <v>2905</v>
      </c>
      <c r="W10" s="201" t="s">
        <v>101</v>
      </c>
      <c r="X10" s="201" t="s">
        <v>102</v>
      </c>
      <c r="Y10" s="222">
        <v>170</v>
      </c>
      <c r="Z10" s="222">
        <v>4200</v>
      </c>
      <c r="AA10" s="222">
        <v>110</v>
      </c>
      <c r="AB10" s="201" t="s">
        <v>2926</v>
      </c>
      <c r="AC10" s="222">
        <v>0.97499999999999998</v>
      </c>
      <c r="AD10" s="201" t="s">
        <v>800</v>
      </c>
      <c r="AE10" s="201" t="s">
        <v>800</v>
      </c>
      <c r="AH10" s="201" t="s">
        <v>2906</v>
      </c>
      <c r="AI10" s="201" t="s">
        <v>2712</v>
      </c>
      <c r="AJ10" s="201" t="s">
        <v>2855</v>
      </c>
      <c r="AK10" s="201" t="s">
        <v>2864</v>
      </c>
      <c r="AL10" s="201" t="s">
        <v>2854</v>
      </c>
      <c r="AM10" s="201" t="s">
        <v>2865</v>
      </c>
      <c r="AN10" s="201" t="s">
        <v>2908</v>
      </c>
      <c r="AO10" s="201" t="s">
        <v>2909</v>
      </c>
      <c r="AP10" s="201" t="s">
        <v>2868</v>
      </c>
      <c r="AQ10" s="201" t="s">
        <v>2869</v>
      </c>
      <c r="AR10" s="201" t="s">
        <v>2910</v>
      </c>
      <c r="AS10" s="222">
        <v>46.438400000000001</v>
      </c>
      <c r="AT10" s="222">
        <v>9.6903000000000006</v>
      </c>
      <c r="AU10" s="201" t="s">
        <v>2911</v>
      </c>
      <c r="AV10" s="201" t="s">
        <v>2927</v>
      </c>
      <c r="AW10" s="201" t="s">
        <v>2928</v>
      </c>
      <c r="AX10" s="201" t="s">
        <v>2929</v>
      </c>
      <c r="AY10" s="201" t="s">
        <v>2874</v>
      </c>
      <c r="AZ10" s="201" t="s">
        <v>800</v>
      </c>
      <c r="BA10" s="201" t="s">
        <v>800</v>
      </c>
      <c r="BB10" s="222">
        <v>2.5526388888888899E-3</v>
      </c>
      <c r="BC10" s="222">
        <v>7.0828320852559298E-3</v>
      </c>
      <c r="BD10" s="222">
        <v>1E-3</v>
      </c>
      <c r="BE10" s="222">
        <v>8.8111718275652698E-5</v>
      </c>
      <c r="BF10" s="222">
        <v>1.4350000000000001E-3</v>
      </c>
      <c r="BG10" s="222">
        <v>6.5472788081483697E-5</v>
      </c>
      <c r="BH10" s="222">
        <v>1.1787136243386199E-3</v>
      </c>
      <c r="BI10" s="222">
        <v>0</v>
      </c>
      <c r="BJ10" s="222">
        <v>5.6670370652313698E-4</v>
      </c>
      <c r="BK10" s="222">
        <v>0</v>
      </c>
      <c r="BL10" s="222">
        <v>0</v>
      </c>
      <c r="BM10" s="222">
        <v>1.1944565568505001E-2</v>
      </c>
      <c r="BN10" s="222">
        <v>7.0479880762780705E-4</v>
      </c>
      <c r="BO10" s="222">
        <v>2.8843692715051902E-3</v>
      </c>
      <c r="BP10" s="222">
        <v>1.5533829618383E-3</v>
      </c>
      <c r="BQ10" s="222">
        <v>5.1358250676846698E-4</v>
      </c>
      <c r="BR10" s="222">
        <v>2.3581159555555601E-4</v>
      </c>
      <c r="BS10" s="222">
        <v>2.9739018054557299E-2</v>
      </c>
      <c r="BT10" s="222">
        <v>3.1292401016395598E-2</v>
      </c>
      <c r="BU10" s="222">
        <v>3.1805983523164001E-2</v>
      </c>
      <c r="BV10" s="222">
        <v>174.935400320925</v>
      </c>
      <c r="BW10" s="222">
        <v>184.072947155268</v>
      </c>
      <c r="BX10" s="222">
        <v>187.09402072449399</v>
      </c>
      <c r="BY10" s="222">
        <v>454.83204083440501</v>
      </c>
      <c r="BZ10" s="222">
        <v>478.58966260369698</v>
      </c>
      <c r="CA10" s="222">
        <v>486.44445388368501</v>
      </c>
      <c r="CB10" s="222">
        <v>7.7321446941848899</v>
      </c>
      <c r="CC10" s="222">
        <v>8.1360242642628506</v>
      </c>
      <c r="CD10" s="222">
        <v>8.2695557160226496</v>
      </c>
      <c r="CE10" s="201" t="s">
        <v>800</v>
      </c>
      <c r="CF10" s="201" t="s">
        <v>800</v>
      </c>
      <c r="CG10" s="201" t="s">
        <v>2916</v>
      </c>
      <c r="CH10" s="222">
        <v>2.37861105250501E-3</v>
      </c>
      <c r="CI10" s="222">
        <v>2.7360407002052299E-2</v>
      </c>
      <c r="CJ10" s="222">
        <v>7.1137058205335899</v>
      </c>
      <c r="CK10" s="222"/>
      <c r="CL10" s="223">
        <f t="shared" si="2"/>
        <v>1.4205284406919271E-2</v>
      </c>
      <c r="CM10" s="223">
        <f t="shared" si="3"/>
        <v>1.5533733647638E-2</v>
      </c>
      <c r="CN10" s="223">
        <f t="shared" si="4"/>
        <v>1.5533829618383E-3</v>
      </c>
      <c r="CO10" s="223">
        <f t="shared" si="4"/>
        <v>5.1358250676846698E-4</v>
      </c>
      <c r="CP10" s="223">
        <f t="shared" si="5"/>
        <v>3.1805983523164036E-2</v>
      </c>
      <c r="CQ10" s="223">
        <f t="shared" si="6"/>
        <v>0</v>
      </c>
      <c r="CR10" s="222"/>
      <c r="CS10" s="222"/>
      <c r="CT10" s="222"/>
      <c r="CU10" s="222"/>
      <c r="CV10" s="222"/>
      <c r="CW10" s="222"/>
      <c r="CX10" s="222"/>
      <c r="CY10" s="222"/>
      <c r="CZ10" s="222"/>
      <c r="DA10" s="222"/>
      <c r="DB10" s="224">
        <f t="shared" si="7"/>
        <v>2.3372947068553283E-2</v>
      </c>
      <c r="DC10" s="224">
        <f t="shared" si="8"/>
        <v>6.3660709860039874E-3</v>
      </c>
      <c r="DD10" s="224">
        <f t="shared" si="9"/>
        <v>2.9739018054557271E-2</v>
      </c>
      <c r="DE10" s="225">
        <f t="shared" si="10"/>
        <v>-2.7755575615628914E-17</v>
      </c>
      <c r="DF10" s="222"/>
      <c r="DG10" s="222"/>
      <c r="DH10" s="222"/>
      <c r="DI10" s="222"/>
      <c r="DJ10" s="222"/>
      <c r="DK10" s="222"/>
      <c r="DL10" s="222"/>
      <c r="DM10" s="222"/>
      <c r="DN10" s="222"/>
      <c r="DO10" s="222"/>
      <c r="DP10" s="222"/>
      <c r="DQ10" s="222"/>
      <c r="DR10" s="222"/>
      <c r="DS10" s="222"/>
      <c r="DT10" s="222"/>
      <c r="DU10" s="222"/>
      <c r="DV10" s="222"/>
      <c r="DW10" s="222"/>
      <c r="DX10" s="222"/>
      <c r="DY10" s="222"/>
      <c r="DZ10" s="222"/>
      <c r="EA10" s="222"/>
      <c r="EB10" s="222"/>
      <c r="EC10" s="222"/>
      <c r="ED10" s="222"/>
      <c r="EE10" s="222"/>
      <c r="EF10" s="222"/>
      <c r="EG10" s="222">
        <v>19478520</v>
      </c>
      <c r="EH10" s="222">
        <v>16911720</v>
      </c>
      <c r="EI10" s="222">
        <v>3215.6299999999901</v>
      </c>
      <c r="EJ10" s="222">
        <v>2791.59</v>
      </c>
      <c r="EK10" s="222">
        <v>0.86813159474193502</v>
      </c>
      <c r="EL10" s="222">
        <v>366</v>
      </c>
      <c r="EM10" s="222">
        <v>53220</v>
      </c>
      <c r="EN10" s="201" t="s">
        <v>2917</v>
      </c>
      <c r="EO10" s="222">
        <v>0.87255600775639397</v>
      </c>
      <c r="EP10" s="222">
        <v>366</v>
      </c>
      <c r="EQ10" s="222">
        <v>0.8</v>
      </c>
    </row>
    <row r="11" spans="1:147" ht="30" x14ac:dyDescent="0.25">
      <c r="A11" s="201" t="s">
        <v>195</v>
      </c>
      <c r="B11" s="201" t="s">
        <v>2930</v>
      </c>
      <c r="C11" s="201" t="s">
        <v>196</v>
      </c>
      <c r="D11" s="201" t="s">
        <v>49</v>
      </c>
      <c r="E11" s="222">
        <v>170</v>
      </c>
      <c r="F11" s="222">
        <v>3780</v>
      </c>
      <c r="G11" s="201" t="s">
        <v>2855</v>
      </c>
      <c r="H11" s="201" t="s">
        <v>800</v>
      </c>
      <c r="I11" s="201" t="s">
        <v>2624</v>
      </c>
      <c r="J11" s="222">
        <v>366</v>
      </c>
      <c r="K11" s="222">
        <v>0.87255600775639397</v>
      </c>
      <c r="L11" s="201" t="s">
        <v>2855</v>
      </c>
      <c r="M11" s="201" t="s">
        <v>2856</v>
      </c>
      <c r="N11" s="201" t="s">
        <v>2857</v>
      </c>
      <c r="O11" s="201" t="s">
        <v>32</v>
      </c>
      <c r="P11" s="201" t="s">
        <v>2858</v>
      </c>
      <c r="Q11" s="201" t="s">
        <v>2891</v>
      </c>
      <c r="R11" s="201" t="s">
        <v>2930</v>
      </c>
      <c r="S11" s="201" t="s">
        <v>2860</v>
      </c>
      <c r="T11" s="222">
        <v>4.1663718148564302E-2</v>
      </c>
      <c r="U11" s="201" t="s">
        <v>2904</v>
      </c>
      <c r="V11" s="201" t="s">
        <v>2905</v>
      </c>
      <c r="W11" s="201" t="s">
        <v>103</v>
      </c>
      <c r="X11" s="201" t="s">
        <v>104</v>
      </c>
      <c r="Y11" s="222">
        <v>170</v>
      </c>
      <c r="Z11" s="222">
        <v>4200</v>
      </c>
      <c r="AA11" s="222">
        <v>110</v>
      </c>
      <c r="AB11" s="201" t="s">
        <v>2676</v>
      </c>
      <c r="AC11" s="222">
        <v>0.97499999999999998</v>
      </c>
      <c r="AD11" s="201" t="s">
        <v>800</v>
      </c>
      <c r="AE11" s="201" t="s">
        <v>800</v>
      </c>
      <c r="AH11" s="201" t="s">
        <v>2906</v>
      </c>
      <c r="AI11" s="201" t="s">
        <v>2712</v>
      </c>
      <c r="AJ11" s="201" t="s">
        <v>2891</v>
      </c>
      <c r="AK11" s="201" t="s">
        <v>2907</v>
      </c>
      <c r="AL11" s="201" t="s">
        <v>2854</v>
      </c>
      <c r="AM11" s="201" t="s">
        <v>2865</v>
      </c>
      <c r="AN11" s="201" t="s">
        <v>2908</v>
      </c>
      <c r="AO11" s="201" t="s">
        <v>2909</v>
      </c>
      <c r="AP11" s="201" t="s">
        <v>2868</v>
      </c>
      <c r="AQ11" s="201" t="s">
        <v>2869</v>
      </c>
      <c r="AR11" s="201" t="s">
        <v>2910</v>
      </c>
      <c r="AS11" s="222">
        <v>46.438400000000001</v>
      </c>
      <c r="AT11" s="222">
        <v>9.6903000000000006</v>
      </c>
      <c r="AU11" s="201" t="s">
        <v>2911</v>
      </c>
      <c r="AV11" s="201" t="s">
        <v>2931</v>
      </c>
      <c r="AW11" s="201" t="s">
        <v>2932</v>
      </c>
      <c r="AX11" s="201" t="s">
        <v>2933</v>
      </c>
      <c r="AY11" s="201" t="s">
        <v>2915</v>
      </c>
      <c r="AZ11" s="201" t="s">
        <v>800</v>
      </c>
      <c r="BA11" s="201" t="s">
        <v>800</v>
      </c>
      <c r="BB11" s="222">
        <v>2.5526388888888899E-3</v>
      </c>
      <c r="BC11" s="222">
        <v>7.0828320852559298E-3</v>
      </c>
      <c r="BD11" s="222">
        <v>1E-3</v>
      </c>
      <c r="BE11" s="222">
        <v>8.8111718275652698E-5</v>
      </c>
      <c r="BF11" s="222">
        <v>1.4350000000000001E-3</v>
      </c>
      <c r="BG11" s="222">
        <v>6.5472788081483697E-5</v>
      </c>
      <c r="BH11" s="222">
        <v>1.1787136243386199E-3</v>
      </c>
      <c r="BI11" s="222">
        <v>0</v>
      </c>
      <c r="BJ11" s="222">
        <v>5.6670370652313698E-4</v>
      </c>
      <c r="BK11" s="222">
        <v>0</v>
      </c>
      <c r="BL11" s="222">
        <v>0</v>
      </c>
      <c r="BM11" s="222">
        <v>1.1944565568505001E-2</v>
      </c>
      <c r="BN11" s="222">
        <v>7.0479880762780705E-4</v>
      </c>
      <c r="BO11" s="222">
        <v>2.8843692715051902E-3</v>
      </c>
      <c r="BP11" s="222">
        <v>1.5533829618383E-3</v>
      </c>
      <c r="BQ11" s="222">
        <v>5.1358250676846698E-4</v>
      </c>
      <c r="BR11" s="222">
        <v>1.50136412698413E-4</v>
      </c>
      <c r="BS11" s="222">
        <v>2.96533428717001E-2</v>
      </c>
      <c r="BT11" s="222">
        <v>3.1206725833538399E-2</v>
      </c>
      <c r="BU11" s="222">
        <v>3.1720308340306903E-2</v>
      </c>
      <c r="BV11" s="222">
        <v>174.43142865706</v>
      </c>
      <c r="BW11" s="222">
        <v>183.56897549140299</v>
      </c>
      <c r="BX11" s="222">
        <v>186.59004906062901</v>
      </c>
      <c r="BY11" s="222">
        <v>453.52171450835499</v>
      </c>
      <c r="BZ11" s="222">
        <v>477.27933627764702</v>
      </c>
      <c r="CA11" s="222">
        <v>485.134127557635</v>
      </c>
      <c r="CB11" s="222">
        <v>7.7098691466420401</v>
      </c>
      <c r="CC11" s="222">
        <v>8.1137487167199893</v>
      </c>
      <c r="CD11" s="222">
        <v>8.2472801684798007</v>
      </c>
      <c r="CE11" s="201" t="s">
        <v>800</v>
      </c>
      <c r="CF11" s="201" t="s">
        <v>800</v>
      </c>
      <c r="CG11" s="201" t="s">
        <v>2916</v>
      </c>
      <c r="CH11" s="222">
        <v>2.37861105250501E-3</v>
      </c>
      <c r="CI11" s="222">
        <v>2.7274731819195101E-2</v>
      </c>
      <c r="CJ11" s="222">
        <v>7.0914302729907304</v>
      </c>
      <c r="CK11" s="222"/>
      <c r="CL11" s="223">
        <f t="shared" si="2"/>
        <v>1.4119609224062128E-2</v>
      </c>
      <c r="CM11" s="223">
        <f t="shared" si="3"/>
        <v>1.5533733647638E-2</v>
      </c>
      <c r="CN11" s="223">
        <f t="shared" si="4"/>
        <v>1.5533829618383E-3</v>
      </c>
      <c r="CO11" s="223">
        <f t="shared" si="4"/>
        <v>5.1358250676846698E-4</v>
      </c>
      <c r="CP11" s="223">
        <f t="shared" si="5"/>
        <v>3.1720308340306896E-2</v>
      </c>
      <c r="CQ11" s="223">
        <f t="shared" si="6"/>
        <v>0</v>
      </c>
      <c r="CR11" s="222"/>
      <c r="CS11" s="222"/>
      <c r="CT11" s="222"/>
      <c r="CU11" s="222"/>
      <c r="CV11" s="222"/>
      <c r="CW11" s="222"/>
      <c r="CX11" s="222"/>
      <c r="CY11" s="222"/>
      <c r="CZ11" s="222"/>
      <c r="DA11" s="222"/>
      <c r="DB11" s="224">
        <f t="shared" si="7"/>
        <v>2.3372947068553283E-2</v>
      </c>
      <c r="DC11" s="224">
        <f t="shared" si="8"/>
        <v>6.2803958031468444E-3</v>
      </c>
      <c r="DD11" s="224">
        <f t="shared" si="9"/>
        <v>2.9653342871700128E-2</v>
      </c>
      <c r="DE11" s="225">
        <f t="shared" si="10"/>
        <v>2.7755575615628914E-17</v>
      </c>
      <c r="DF11" s="222"/>
      <c r="DG11" s="222"/>
      <c r="DH11" s="222"/>
      <c r="DI11" s="222"/>
      <c r="DJ11" s="222"/>
      <c r="DK11" s="222"/>
      <c r="DL11" s="222"/>
      <c r="DM11" s="222"/>
      <c r="DN11" s="222"/>
      <c r="DO11" s="222"/>
      <c r="DP11" s="222"/>
      <c r="DQ11" s="222"/>
      <c r="DR11" s="222"/>
      <c r="DS11" s="222"/>
      <c r="DT11" s="222"/>
      <c r="DU11" s="222"/>
      <c r="DV11" s="222"/>
      <c r="DW11" s="222"/>
      <c r="DX11" s="222"/>
      <c r="DY11" s="222"/>
      <c r="DZ11" s="222"/>
      <c r="EA11" s="222"/>
      <c r="EB11" s="222"/>
      <c r="EC11" s="222"/>
      <c r="ED11" s="222"/>
      <c r="EE11" s="222"/>
      <c r="EF11" s="222"/>
      <c r="EG11" s="222">
        <v>19478520</v>
      </c>
      <c r="EH11" s="222">
        <v>16911720</v>
      </c>
      <c r="EI11" s="222">
        <v>3215.6299999999901</v>
      </c>
      <c r="EJ11" s="222">
        <v>2791.59</v>
      </c>
      <c r="EK11" s="222">
        <v>0.86813159474193502</v>
      </c>
      <c r="EL11" s="222">
        <v>366</v>
      </c>
      <c r="EM11" s="222">
        <v>53220</v>
      </c>
      <c r="EN11" s="201" t="s">
        <v>2917</v>
      </c>
      <c r="EO11" s="222">
        <v>0.87255600775639397</v>
      </c>
      <c r="EP11" s="222">
        <v>366</v>
      </c>
      <c r="EQ11" s="222">
        <v>0.8</v>
      </c>
    </row>
    <row r="12" spans="1:147" ht="30" x14ac:dyDescent="0.25">
      <c r="A12" s="201" t="s">
        <v>195</v>
      </c>
      <c r="B12" s="201" t="s">
        <v>2934</v>
      </c>
      <c r="C12" s="201" t="s">
        <v>196</v>
      </c>
      <c r="D12" s="201" t="s">
        <v>49</v>
      </c>
      <c r="E12" s="222">
        <v>170</v>
      </c>
      <c r="F12" s="222">
        <v>3780</v>
      </c>
      <c r="G12" s="201" t="s">
        <v>2855</v>
      </c>
      <c r="H12" s="201" t="s">
        <v>800</v>
      </c>
      <c r="I12" s="201" t="s">
        <v>2624</v>
      </c>
      <c r="J12" s="222">
        <v>366</v>
      </c>
      <c r="K12" s="222">
        <v>0.87255600775639397</v>
      </c>
      <c r="L12" s="201" t="s">
        <v>2855</v>
      </c>
      <c r="M12" s="201" t="s">
        <v>2856</v>
      </c>
      <c r="N12" s="201" t="s">
        <v>2857</v>
      </c>
      <c r="O12" s="201" t="s">
        <v>32</v>
      </c>
      <c r="P12" s="201" t="s">
        <v>2858</v>
      </c>
      <c r="Q12" s="201" t="s">
        <v>2855</v>
      </c>
      <c r="R12" s="201" t="s">
        <v>2934</v>
      </c>
      <c r="S12" s="201" t="s">
        <v>2860</v>
      </c>
      <c r="T12" s="222">
        <v>4.1663718148564302E-2</v>
      </c>
      <c r="U12" s="201" t="s">
        <v>2904</v>
      </c>
      <c r="V12" s="201" t="s">
        <v>2905</v>
      </c>
      <c r="W12" s="201" t="s">
        <v>135</v>
      </c>
      <c r="X12" s="201" t="s">
        <v>136</v>
      </c>
      <c r="Y12" s="222">
        <v>170</v>
      </c>
      <c r="Z12" s="222">
        <v>4200</v>
      </c>
      <c r="AA12" s="222">
        <v>110</v>
      </c>
      <c r="AB12" s="201" t="s">
        <v>2935</v>
      </c>
      <c r="AC12" s="222">
        <v>0.97499999999999998</v>
      </c>
      <c r="AD12" s="201" t="s">
        <v>800</v>
      </c>
      <c r="AE12" s="201" t="s">
        <v>800</v>
      </c>
      <c r="AH12" s="201" t="s">
        <v>2855</v>
      </c>
      <c r="AI12" s="201" t="s">
        <v>2711</v>
      </c>
      <c r="AJ12" s="201" t="s">
        <v>2891</v>
      </c>
      <c r="AK12" s="201" t="s">
        <v>2907</v>
      </c>
      <c r="AL12" s="201" t="s">
        <v>2854</v>
      </c>
      <c r="AM12" s="201" t="s">
        <v>2865</v>
      </c>
      <c r="AN12" s="201" t="s">
        <v>2908</v>
      </c>
      <c r="AO12" s="201" t="s">
        <v>2921</v>
      </c>
      <c r="AP12" s="201" t="s">
        <v>2868</v>
      </c>
      <c r="AQ12" s="201" t="s">
        <v>2869</v>
      </c>
      <c r="AR12" s="201" t="s">
        <v>2922</v>
      </c>
      <c r="AS12" s="222">
        <v>46.438400000000001</v>
      </c>
      <c r="AT12" s="222">
        <v>6.4602000000000004</v>
      </c>
      <c r="AU12" s="201" t="s">
        <v>2911</v>
      </c>
      <c r="AV12" s="201" t="s">
        <v>2936</v>
      </c>
      <c r="AW12" s="201" t="s">
        <v>2937</v>
      </c>
      <c r="AX12" s="201" t="s">
        <v>2938</v>
      </c>
      <c r="AY12" s="201" t="s">
        <v>2915</v>
      </c>
      <c r="AZ12" s="201" t="s">
        <v>800</v>
      </c>
      <c r="BA12" s="201" t="s">
        <v>800</v>
      </c>
      <c r="BB12" s="222">
        <v>2.5526388888888899E-3</v>
      </c>
      <c r="BC12" s="222">
        <v>7.0828320852559298E-3</v>
      </c>
      <c r="BD12" s="222">
        <v>1E-3</v>
      </c>
      <c r="BE12" s="222">
        <v>8.8111718275652698E-5</v>
      </c>
      <c r="BF12" s="222">
        <v>1.4350000000000001E-3</v>
      </c>
      <c r="BG12" s="222">
        <v>4.3648525387655798E-5</v>
      </c>
      <c r="BH12" s="222">
        <v>1.1787136243386199E-3</v>
      </c>
      <c r="BI12" s="222">
        <v>0</v>
      </c>
      <c r="BJ12" s="222">
        <v>5.6670370652313698E-4</v>
      </c>
      <c r="BK12" s="222">
        <v>0</v>
      </c>
      <c r="BL12" s="222">
        <v>0</v>
      </c>
      <c r="BM12" s="222">
        <v>1.1944565568505001E-2</v>
      </c>
      <c r="BN12" s="222">
        <v>7.0479880762780705E-4</v>
      </c>
      <c r="BO12" s="222">
        <v>3.1533274378578199E-3</v>
      </c>
      <c r="BP12" s="222">
        <v>1.5533829618383E-3</v>
      </c>
      <c r="BQ12" s="222">
        <v>5.1358250676846698E-4</v>
      </c>
      <c r="BR12" s="222">
        <v>1.50136412698413E-4</v>
      </c>
      <c r="BS12" s="222">
        <v>2.9900476775358901E-2</v>
      </c>
      <c r="BT12" s="222">
        <v>3.14538597371972E-2</v>
      </c>
      <c r="BU12" s="222">
        <v>3.19674422439657E-2</v>
      </c>
      <c r="BV12" s="222">
        <v>175.88515750211101</v>
      </c>
      <c r="BW12" s="222">
        <v>185.02270433645401</v>
      </c>
      <c r="BX12" s="222">
        <v>188.043777905681</v>
      </c>
      <c r="BY12" s="222">
        <v>457.30140950549003</v>
      </c>
      <c r="BZ12" s="222">
        <v>481.05903127478098</v>
      </c>
      <c r="CA12" s="222">
        <v>488.91382255476998</v>
      </c>
      <c r="CB12" s="222">
        <v>7.77412396159332</v>
      </c>
      <c r="CC12" s="222">
        <v>8.1780035316712798</v>
      </c>
      <c r="CD12" s="222">
        <v>8.3115349834310805</v>
      </c>
      <c r="CE12" s="201" t="s">
        <v>800</v>
      </c>
      <c r="CF12" s="201" t="s">
        <v>800</v>
      </c>
      <c r="CG12" s="201" t="s">
        <v>2916</v>
      </c>
      <c r="CH12" s="222">
        <v>2.37861105250501E-3</v>
      </c>
      <c r="CI12" s="222">
        <v>2.7521865722853901E-2</v>
      </c>
      <c r="CJ12" s="222">
        <v>7.15568508794202</v>
      </c>
      <c r="CK12" s="222"/>
      <c r="CL12" s="223">
        <f t="shared" si="2"/>
        <v>1.40977849613683E-2</v>
      </c>
      <c r="CM12" s="223">
        <f t="shared" si="3"/>
        <v>1.5802691813990629E-2</v>
      </c>
      <c r="CN12" s="223">
        <f t="shared" si="4"/>
        <v>1.5533829618383E-3</v>
      </c>
      <c r="CO12" s="223">
        <f t="shared" si="4"/>
        <v>5.1358250676846698E-4</v>
      </c>
      <c r="CP12" s="223">
        <f t="shared" si="5"/>
        <v>3.1967442243965694E-2</v>
      </c>
      <c r="CQ12" s="223">
        <f t="shared" si="6"/>
        <v>0</v>
      </c>
      <c r="CR12" s="222"/>
      <c r="CS12" s="222"/>
      <c r="CT12" s="222"/>
      <c r="CU12" s="222"/>
      <c r="CV12" s="222"/>
      <c r="CW12" s="222"/>
      <c r="CX12" s="222"/>
      <c r="CY12" s="222"/>
      <c r="CZ12" s="222"/>
      <c r="DA12" s="222"/>
      <c r="DB12" s="224">
        <f t="shared" si="7"/>
        <v>2.3372947068553283E-2</v>
      </c>
      <c r="DC12" s="224">
        <f t="shared" si="8"/>
        <v>6.5275297068056451E-3</v>
      </c>
      <c r="DD12" s="224">
        <f t="shared" si="9"/>
        <v>2.9900476775358929E-2</v>
      </c>
      <c r="DE12" s="225">
        <f t="shared" si="10"/>
        <v>2.7755575615628914E-17</v>
      </c>
      <c r="DF12" s="222"/>
      <c r="DG12" s="222"/>
      <c r="DH12" s="222"/>
      <c r="DI12" s="222"/>
      <c r="DJ12" s="222"/>
      <c r="DK12" s="222"/>
      <c r="DL12" s="222"/>
      <c r="DM12" s="222"/>
      <c r="DN12" s="222"/>
      <c r="DO12" s="222"/>
      <c r="DP12" s="222"/>
      <c r="DQ12" s="222"/>
      <c r="DR12" s="222"/>
      <c r="DS12" s="222"/>
      <c r="DT12" s="222"/>
      <c r="DU12" s="222"/>
      <c r="DV12" s="222"/>
      <c r="DW12" s="222"/>
      <c r="DX12" s="222"/>
      <c r="DY12" s="222"/>
      <c r="DZ12" s="222"/>
      <c r="EA12" s="222"/>
      <c r="EB12" s="222"/>
      <c r="EC12" s="222"/>
      <c r="ED12" s="222"/>
      <c r="EE12" s="222"/>
      <c r="EF12" s="222"/>
      <c r="EG12" s="222">
        <v>19478520</v>
      </c>
      <c r="EH12" s="222">
        <v>16911720</v>
      </c>
      <c r="EI12" s="222">
        <v>3215.6299999999901</v>
      </c>
      <c r="EJ12" s="222">
        <v>2791.59</v>
      </c>
      <c r="EK12" s="222">
        <v>0.86813159474193502</v>
      </c>
      <c r="EL12" s="222">
        <v>366</v>
      </c>
      <c r="EM12" s="222">
        <v>53220</v>
      </c>
      <c r="EN12" s="201" t="s">
        <v>2917</v>
      </c>
      <c r="EO12" s="222">
        <v>0.87255600775639397</v>
      </c>
      <c r="EP12" s="222">
        <v>366</v>
      </c>
      <c r="EQ12" s="222">
        <v>0.8</v>
      </c>
    </row>
    <row r="13" spans="1:147" ht="30" x14ac:dyDescent="0.25">
      <c r="A13" s="201" t="s">
        <v>195</v>
      </c>
      <c r="B13" s="201" t="s">
        <v>2939</v>
      </c>
      <c r="C13" s="201" t="s">
        <v>196</v>
      </c>
      <c r="D13" s="201" t="s">
        <v>49</v>
      </c>
      <c r="E13" s="222">
        <v>170</v>
      </c>
      <c r="F13" s="222">
        <v>3780</v>
      </c>
      <c r="G13" s="201" t="s">
        <v>2855</v>
      </c>
      <c r="H13" s="201" t="s">
        <v>800</v>
      </c>
      <c r="I13" s="201" t="s">
        <v>2624</v>
      </c>
      <c r="J13" s="222">
        <v>366</v>
      </c>
      <c r="K13" s="222">
        <v>0.87255600775639397</v>
      </c>
      <c r="L13" s="201" t="s">
        <v>2855</v>
      </c>
      <c r="M13" s="201" t="s">
        <v>2856</v>
      </c>
      <c r="N13" s="201" t="s">
        <v>2857</v>
      </c>
      <c r="O13" s="201" t="s">
        <v>32</v>
      </c>
      <c r="P13" s="201" t="s">
        <v>2858</v>
      </c>
      <c r="Q13" s="201" t="s">
        <v>2906</v>
      </c>
      <c r="R13" s="201" t="s">
        <v>2939</v>
      </c>
      <c r="S13" s="201" t="s">
        <v>2860</v>
      </c>
      <c r="T13" s="222">
        <v>4.1663718148564302E-2</v>
      </c>
      <c r="U13" s="201" t="s">
        <v>2904</v>
      </c>
      <c r="V13" s="201" t="s">
        <v>2905</v>
      </c>
      <c r="W13" s="201" t="s">
        <v>133</v>
      </c>
      <c r="X13" s="201" t="s">
        <v>134</v>
      </c>
      <c r="Y13" s="222">
        <v>170</v>
      </c>
      <c r="Z13" s="222">
        <v>4200</v>
      </c>
      <c r="AA13" s="222">
        <v>110</v>
      </c>
      <c r="AB13" s="201" t="s">
        <v>2940</v>
      </c>
      <c r="AC13" s="222">
        <v>0.97499999999999998</v>
      </c>
      <c r="AD13" s="201" t="s">
        <v>800</v>
      </c>
      <c r="AE13" s="201" t="s">
        <v>800</v>
      </c>
      <c r="AF13" s="222">
        <v>0</v>
      </c>
      <c r="AG13" s="222">
        <v>0</v>
      </c>
      <c r="AH13" s="201" t="s">
        <v>2855</v>
      </c>
      <c r="AI13" s="201" t="s">
        <v>2711</v>
      </c>
      <c r="AJ13" s="201" t="s">
        <v>2854</v>
      </c>
      <c r="AK13" s="201" t="s">
        <v>2920</v>
      </c>
      <c r="AL13" s="201" t="s">
        <v>2854</v>
      </c>
      <c r="AM13" s="201" t="s">
        <v>2865</v>
      </c>
      <c r="AN13" s="201" t="s">
        <v>2908</v>
      </c>
      <c r="AO13" s="201" t="s">
        <v>2921</v>
      </c>
      <c r="AP13" s="201" t="s">
        <v>2868</v>
      </c>
      <c r="AQ13" s="201" t="s">
        <v>2869</v>
      </c>
      <c r="AR13" s="201" t="s">
        <v>2922</v>
      </c>
      <c r="AS13" s="222">
        <v>46.438400000000001</v>
      </c>
      <c r="AT13" s="222">
        <v>6.4602000000000004</v>
      </c>
      <c r="AU13" s="201" t="s">
        <v>2911</v>
      </c>
      <c r="AV13" s="201" t="s">
        <v>2941</v>
      </c>
      <c r="AW13" s="201" t="s">
        <v>2942</v>
      </c>
      <c r="AX13" s="201" t="s">
        <v>2943</v>
      </c>
      <c r="AY13" s="201" t="s">
        <v>2923</v>
      </c>
      <c r="AZ13" s="201" t="s">
        <v>800</v>
      </c>
      <c r="BA13" s="201" t="s">
        <v>800</v>
      </c>
      <c r="BB13" s="222">
        <v>2.5526388888888899E-3</v>
      </c>
      <c r="BC13" s="222">
        <v>7.0828320852559298E-3</v>
      </c>
      <c r="BD13" s="222">
        <v>1E-3</v>
      </c>
      <c r="BE13" s="222">
        <v>8.8111718275652698E-5</v>
      </c>
      <c r="BF13" s="222">
        <v>9.2716999999999995E-4</v>
      </c>
      <c r="BG13" s="222">
        <v>4.3648525387655798E-5</v>
      </c>
      <c r="BH13" s="222">
        <v>1.1787136243386199E-3</v>
      </c>
      <c r="BI13" s="222">
        <v>0</v>
      </c>
      <c r="BJ13" s="222">
        <v>5.6670370652313698E-4</v>
      </c>
      <c r="BK13" s="222">
        <v>0</v>
      </c>
      <c r="BL13" s="222">
        <v>0</v>
      </c>
      <c r="BM13" s="222">
        <v>1.1944565568505001E-2</v>
      </c>
      <c r="BN13" s="222">
        <v>7.0479880762780705E-4</v>
      </c>
      <c r="BO13" s="222">
        <v>3.1533274378578199E-3</v>
      </c>
      <c r="BP13" s="222">
        <v>1.5533829618383E-3</v>
      </c>
      <c r="BQ13" s="222">
        <v>5.1358250676846698E-4</v>
      </c>
      <c r="BR13" s="222">
        <v>3.3733809523809501E-5</v>
      </c>
      <c r="BS13" s="222">
        <v>2.9276244172184301E-2</v>
      </c>
      <c r="BT13" s="222">
        <v>3.08296271340226E-2</v>
      </c>
      <c r="BU13" s="222">
        <v>3.1343209640791098E-2</v>
      </c>
      <c r="BV13" s="222">
        <v>172.213201012849</v>
      </c>
      <c r="BW13" s="222">
        <v>181.350747847192</v>
      </c>
      <c r="BX13" s="222">
        <v>184.37182141641799</v>
      </c>
      <c r="BY13" s="222">
        <v>447.75432263340701</v>
      </c>
      <c r="BZ13" s="222">
        <v>471.51194440269899</v>
      </c>
      <c r="CA13" s="222">
        <v>479.36673568268702</v>
      </c>
      <c r="CB13" s="222">
        <v>7.61182348476793</v>
      </c>
      <c r="CC13" s="222">
        <v>8.0157030548458792</v>
      </c>
      <c r="CD13" s="222">
        <v>8.1492345066056906</v>
      </c>
      <c r="CE13" s="201" t="s">
        <v>800</v>
      </c>
      <c r="CF13" s="201" t="s">
        <v>800</v>
      </c>
      <c r="CG13" s="201" t="s">
        <v>2916</v>
      </c>
      <c r="CH13" s="222">
        <v>2.37861105250501E-3</v>
      </c>
      <c r="CI13" s="222">
        <v>2.6897633119679298E-2</v>
      </c>
      <c r="CJ13" s="222">
        <v>6.9933846111166202</v>
      </c>
      <c r="CK13" s="222"/>
      <c r="CL13" s="223">
        <f t="shared" si="2"/>
        <v>1.3473552358193697E-2</v>
      </c>
      <c r="CM13" s="223">
        <f t="shared" si="3"/>
        <v>1.5802691813990629E-2</v>
      </c>
      <c r="CN13" s="223">
        <f t="shared" si="4"/>
        <v>1.5533829618383E-3</v>
      </c>
      <c r="CO13" s="223">
        <f t="shared" si="4"/>
        <v>5.1358250676846698E-4</v>
      </c>
      <c r="CP13" s="223">
        <f t="shared" si="5"/>
        <v>3.1343209640791091E-2</v>
      </c>
      <c r="CQ13" s="223">
        <f t="shared" si="6"/>
        <v>0</v>
      </c>
      <c r="CR13" s="222"/>
      <c r="CS13" s="222"/>
      <c r="CT13" s="222"/>
      <c r="CU13" s="222"/>
      <c r="CV13" s="222"/>
      <c r="CW13" s="222"/>
      <c r="CX13" s="222"/>
      <c r="CY13" s="222"/>
      <c r="CZ13" s="222"/>
      <c r="DA13" s="222"/>
      <c r="DB13" s="224">
        <f t="shared" si="7"/>
        <v>2.3372947068553283E-2</v>
      </c>
      <c r="DC13" s="224">
        <f t="shared" si="8"/>
        <v>5.9032971036310422E-3</v>
      </c>
      <c r="DD13" s="224">
        <f t="shared" si="9"/>
        <v>2.9276244172184326E-2</v>
      </c>
      <c r="DE13" s="225">
        <f t="shared" si="10"/>
        <v>0</v>
      </c>
      <c r="DF13" s="222"/>
      <c r="DG13" s="222"/>
      <c r="DH13" s="222"/>
      <c r="DI13" s="222"/>
      <c r="DJ13" s="222"/>
      <c r="DK13" s="222"/>
      <c r="DL13" s="222"/>
      <c r="DM13" s="222"/>
      <c r="DN13" s="222"/>
      <c r="DO13" s="222"/>
      <c r="DP13" s="222"/>
      <c r="DQ13" s="222"/>
      <c r="DR13" s="222"/>
      <c r="DS13" s="222"/>
      <c r="DT13" s="222"/>
      <c r="DU13" s="222"/>
      <c r="DV13" s="222"/>
      <c r="DW13" s="222"/>
      <c r="DX13" s="222"/>
      <c r="DY13" s="222"/>
      <c r="DZ13" s="222"/>
      <c r="EA13" s="222"/>
      <c r="EB13" s="222"/>
      <c r="EC13" s="222"/>
      <c r="ED13" s="222"/>
      <c r="EE13" s="222"/>
      <c r="EF13" s="222"/>
      <c r="EG13" s="222">
        <v>19478520</v>
      </c>
      <c r="EH13" s="222">
        <v>16911720</v>
      </c>
      <c r="EI13" s="222">
        <v>3215.6299999999901</v>
      </c>
      <c r="EJ13" s="222">
        <v>2791.59</v>
      </c>
      <c r="EK13" s="222">
        <v>0.86813159474193502</v>
      </c>
      <c r="EL13" s="222">
        <v>366</v>
      </c>
      <c r="EM13" s="222">
        <v>53220</v>
      </c>
      <c r="EN13" s="201" t="s">
        <v>2917</v>
      </c>
      <c r="EO13" s="222">
        <v>0.87255600775639397</v>
      </c>
      <c r="EP13" s="222">
        <v>366</v>
      </c>
      <c r="EQ13" s="222">
        <v>0.8</v>
      </c>
    </row>
    <row r="14" spans="1:147" ht="30" x14ac:dyDescent="0.25">
      <c r="A14" s="201" t="s">
        <v>195</v>
      </c>
      <c r="B14" s="201" t="s">
        <v>2944</v>
      </c>
      <c r="C14" s="201" t="s">
        <v>196</v>
      </c>
      <c r="D14" s="201" t="s">
        <v>49</v>
      </c>
      <c r="E14" s="222">
        <v>170</v>
      </c>
      <c r="F14" s="222">
        <v>3780</v>
      </c>
      <c r="G14" s="201" t="s">
        <v>2855</v>
      </c>
      <c r="H14" s="201" t="s">
        <v>800</v>
      </c>
      <c r="I14" s="201" t="s">
        <v>2624</v>
      </c>
      <c r="J14" s="222">
        <v>366</v>
      </c>
      <c r="K14" s="222">
        <v>0.89049999999999996</v>
      </c>
      <c r="L14" s="201" t="s">
        <v>2855</v>
      </c>
      <c r="M14" s="201" t="s">
        <v>2856</v>
      </c>
      <c r="N14" s="201" t="s">
        <v>2857</v>
      </c>
      <c r="O14" s="201" t="s">
        <v>32</v>
      </c>
      <c r="P14" s="201" t="s">
        <v>2858</v>
      </c>
      <c r="Q14" s="201" t="s">
        <v>2890</v>
      </c>
      <c r="R14" s="201" t="s">
        <v>2944</v>
      </c>
      <c r="S14" s="201" t="s">
        <v>2860</v>
      </c>
      <c r="T14" s="222">
        <v>4.1663718148564302E-2</v>
      </c>
      <c r="U14" s="201" t="s">
        <v>2904</v>
      </c>
      <c r="V14" s="201" t="s">
        <v>2905</v>
      </c>
      <c r="W14" s="201" t="s">
        <v>197</v>
      </c>
      <c r="X14" s="201" t="s">
        <v>198</v>
      </c>
      <c r="Y14" s="222">
        <v>170</v>
      </c>
      <c r="Z14" s="222">
        <v>4200</v>
      </c>
      <c r="AA14" s="222">
        <v>1</v>
      </c>
      <c r="AB14" s="201" t="s">
        <v>2945</v>
      </c>
      <c r="AC14" s="222">
        <v>1</v>
      </c>
      <c r="AD14" s="201" t="s">
        <v>800</v>
      </c>
      <c r="AE14" s="201" t="s">
        <v>800</v>
      </c>
      <c r="AF14" s="222">
        <v>0</v>
      </c>
      <c r="AG14" s="222">
        <v>0</v>
      </c>
      <c r="AH14" s="201" t="s">
        <v>2891</v>
      </c>
      <c r="AI14" s="201" t="s">
        <v>2946</v>
      </c>
      <c r="AJ14" s="201" t="s">
        <v>2855</v>
      </c>
      <c r="AK14" s="201" t="s">
        <v>2864</v>
      </c>
      <c r="AL14" s="201" t="s">
        <v>2854</v>
      </c>
      <c r="AM14" s="201" t="s">
        <v>2865</v>
      </c>
      <c r="AN14" s="201" t="s">
        <v>2908</v>
      </c>
      <c r="AO14" s="201" t="s">
        <v>2947</v>
      </c>
      <c r="AP14" s="201" t="s">
        <v>2868</v>
      </c>
      <c r="AQ14" s="201" t="s">
        <v>2869</v>
      </c>
      <c r="AR14" s="201" t="s">
        <v>2948</v>
      </c>
      <c r="AS14" s="222">
        <v>46.438400000000001</v>
      </c>
      <c r="AT14" s="222">
        <v>0</v>
      </c>
      <c r="AU14" s="201" t="s">
        <v>2911</v>
      </c>
      <c r="AV14" s="201" t="s">
        <v>2949</v>
      </c>
      <c r="AW14" s="201" t="s">
        <v>2950</v>
      </c>
      <c r="AX14" s="201" t="s">
        <v>2951</v>
      </c>
      <c r="AY14" s="201" t="s">
        <v>2874</v>
      </c>
      <c r="AZ14" s="201" t="s">
        <v>800</v>
      </c>
      <c r="BA14" s="201" t="s">
        <v>800</v>
      </c>
      <c r="BB14" s="222">
        <v>2.5526388888888899E-3</v>
      </c>
      <c r="BC14" s="222">
        <v>7.0828320852559298E-3</v>
      </c>
      <c r="BD14" s="222">
        <v>1E-3</v>
      </c>
      <c r="BE14" s="222">
        <v>8.8111718275652698E-5</v>
      </c>
      <c r="BF14" s="222">
        <v>0</v>
      </c>
      <c r="BG14" s="222">
        <v>0</v>
      </c>
      <c r="BH14" s="222">
        <v>2.3781421957671999E-3</v>
      </c>
      <c r="BI14" s="222">
        <v>0</v>
      </c>
      <c r="BJ14" s="222">
        <v>0</v>
      </c>
      <c r="BK14" s="222">
        <v>6.9541999999999998E-4</v>
      </c>
      <c r="BL14" s="222">
        <v>0</v>
      </c>
      <c r="BM14" s="222">
        <v>1.17038769756757E-2</v>
      </c>
      <c r="BN14" s="222">
        <v>6.9059678142075896E-4</v>
      </c>
      <c r="BO14" s="222">
        <v>0</v>
      </c>
      <c r="BP14" s="222">
        <v>1.5220815673199701E-3</v>
      </c>
      <c r="BQ14" s="222">
        <v>5.0323357861809599E-4</v>
      </c>
      <c r="BR14" s="222">
        <v>2.3581159555555601E-4</v>
      </c>
      <c r="BS14" s="222">
        <v>2.6427430240839701E-2</v>
      </c>
      <c r="BT14" s="222">
        <v>2.7949511808159699E-2</v>
      </c>
      <c r="BU14" s="222">
        <v>2.8452745386777799E-2</v>
      </c>
      <c r="BV14" s="222">
        <v>155.455472004939</v>
      </c>
      <c r="BW14" s="222">
        <v>164.40889298917401</v>
      </c>
      <c r="BX14" s="222">
        <v>167.369090510457</v>
      </c>
      <c r="BY14" s="222">
        <v>404.18422721284202</v>
      </c>
      <c r="BZ14" s="222">
        <v>427.46312177185399</v>
      </c>
      <c r="CA14" s="222">
        <v>435.15963532718899</v>
      </c>
      <c r="CB14" s="222">
        <v>6.87113186261832</v>
      </c>
      <c r="CC14" s="222">
        <v>7.2668730701215098</v>
      </c>
      <c r="CD14" s="222">
        <v>7.3977138005622196</v>
      </c>
      <c r="CE14" s="201" t="s">
        <v>800</v>
      </c>
      <c r="CF14" s="201" t="s">
        <v>800</v>
      </c>
      <c r="CG14" s="201" t="s">
        <v>2916</v>
      </c>
      <c r="CH14" s="222">
        <v>2.3306809252992798E-3</v>
      </c>
      <c r="CI14" s="222">
        <v>2.40967493155404E-2</v>
      </c>
      <c r="CJ14" s="222">
        <v>6.2651548220405102</v>
      </c>
      <c r="CK14" s="222"/>
      <c r="CL14" s="223">
        <f t="shared" si="2"/>
        <v>1.403295648374323E-2</v>
      </c>
      <c r="CM14" s="223">
        <f t="shared" si="3"/>
        <v>1.239447375709646E-2</v>
      </c>
      <c r="CN14" s="223">
        <f t="shared" si="4"/>
        <v>1.5220815673199701E-3</v>
      </c>
      <c r="CO14" s="223">
        <f t="shared" si="4"/>
        <v>5.0323357861809599E-4</v>
      </c>
      <c r="CP14" s="223">
        <f t="shared" si="5"/>
        <v>2.8452745386777757E-2</v>
      </c>
      <c r="CQ14" s="223">
        <f t="shared" si="6"/>
        <v>-4.163336342344337E-17</v>
      </c>
      <c r="CR14" s="222"/>
      <c r="CS14" s="222"/>
      <c r="CT14" s="222"/>
      <c r="CU14" s="222"/>
      <c r="CV14" s="222"/>
      <c r="CW14" s="222"/>
      <c r="CX14" s="222"/>
      <c r="CY14" s="222"/>
      <c r="CZ14" s="222"/>
      <c r="DA14" s="222"/>
      <c r="DB14" s="224">
        <f t="shared" si="7"/>
        <v>2.3118056449516932E-2</v>
      </c>
      <c r="DC14" s="224">
        <f t="shared" si="8"/>
        <v>3.309373791322756E-3</v>
      </c>
      <c r="DD14" s="224">
        <f t="shared" si="9"/>
        <v>2.6427430240839687E-2</v>
      </c>
      <c r="DE14" s="225">
        <f t="shared" si="10"/>
        <v>0</v>
      </c>
      <c r="DF14" s="222"/>
      <c r="DG14" s="222"/>
      <c r="DH14" s="222"/>
      <c r="DI14" s="222"/>
      <c r="DJ14" s="222"/>
      <c r="DK14" s="222"/>
      <c r="DL14" s="222"/>
      <c r="DM14" s="222"/>
      <c r="DN14" s="222"/>
      <c r="DO14" s="222"/>
      <c r="DP14" s="222"/>
      <c r="DQ14" s="222"/>
      <c r="DR14" s="222"/>
      <c r="DS14" s="222"/>
      <c r="DT14" s="222"/>
      <c r="DU14" s="222"/>
      <c r="DV14" s="222"/>
      <c r="DW14" s="222"/>
      <c r="DX14" s="222"/>
      <c r="DY14" s="222"/>
      <c r="DZ14" s="222"/>
      <c r="EA14" s="222"/>
      <c r="EB14" s="222"/>
      <c r="EC14" s="222"/>
      <c r="ED14" s="222"/>
      <c r="EE14" s="222"/>
      <c r="EF14" s="222"/>
      <c r="EG14" s="222">
        <v>19478520</v>
      </c>
      <c r="EH14" s="222">
        <v>16911720</v>
      </c>
      <c r="EI14" s="222">
        <v>3215.6299999999901</v>
      </c>
      <c r="EJ14" s="222">
        <v>2791.59</v>
      </c>
      <c r="EK14" s="222">
        <v>0.86813159474193502</v>
      </c>
      <c r="EL14" s="222">
        <v>366</v>
      </c>
      <c r="EM14" s="222">
        <v>53220</v>
      </c>
      <c r="EN14" s="201" t="s">
        <v>2917</v>
      </c>
      <c r="EO14" s="222">
        <v>0.89049999999999996</v>
      </c>
      <c r="EP14" s="222">
        <v>366</v>
      </c>
      <c r="EQ14" s="222">
        <v>0.8</v>
      </c>
    </row>
    <row r="15" spans="1:147" ht="30" x14ac:dyDescent="0.25">
      <c r="A15" s="201" t="s">
        <v>199</v>
      </c>
      <c r="B15" s="201" t="s">
        <v>2679</v>
      </c>
      <c r="C15" s="201" t="s">
        <v>200</v>
      </c>
      <c r="D15" s="201" t="s">
        <v>2853</v>
      </c>
      <c r="E15" s="222">
        <v>280</v>
      </c>
      <c r="F15" s="222">
        <v>3360</v>
      </c>
      <c r="G15" s="201" t="s">
        <v>2854</v>
      </c>
      <c r="H15" s="201" t="s">
        <v>800</v>
      </c>
      <c r="I15" s="201" t="s">
        <v>2622</v>
      </c>
      <c r="J15" s="222">
        <v>192</v>
      </c>
      <c r="K15" s="222">
        <v>0.81230000000000002</v>
      </c>
      <c r="L15" s="201" t="s">
        <v>2855</v>
      </c>
      <c r="M15" s="201" t="s">
        <v>2856</v>
      </c>
      <c r="N15" s="201" t="s">
        <v>2857</v>
      </c>
      <c r="O15" s="201" t="s">
        <v>32</v>
      </c>
      <c r="P15" s="201" t="s">
        <v>2858</v>
      </c>
      <c r="Q15" s="201" t="s">
        <v>2859</v>
      </c>
      <c r="R15" s="201" t="s">
        <v>2679</v>
      </c>
      <c r="S15" s="201" t="s">
        <v>2860</v>
      </c>
      <c r="T15" s="222">
        <v>4.1663718148564302E-2</v>
      </c>
      <c r="U15" s="201" t="s">
        <v>2861</v>
      </c>
      <c r="V15" s="201" t="s">
        <v>2862</v>
      </c>
      <c r="W15" s="201" t="s">
        <v>109</v>
      </c>
      <c r="X15" s="201" t="s">
        <v>110</v>
      </c>
      <c r="Y15" s="222">
        <v>280</v>
      </c>
      <c r="Z15" s="222">
        <v>4200</v>
      </c>
      <c r="AA15" s="222">
        <v>110</v>
      </c>
      <c r="AB15" s="201" t="s">
        <v>2673</v>
      </c>
      <c r="AC15" s="222">
        <v>0.97499999999999998</v>
      </c>
      <c r="AD15" s="201" t="s">
        <v>800</v>
      </c>
      <c r="AE15" s="201" t="s">
        <v>800</v>
      </c>
      <c r="AH15" s="201" t="s">
        <v>2855</v>
      </c>
      <c r="AI15" s="201" t="s">
        <v>2711</v>
      </c>
      <c r="AJ15" s="201" t="s">
        <v>2855</v>
      </c>
      <c r="AK15" s="201" t="s">
        <v>2864</v>
      </c>
      <c r="AL15" s="201" t="s">
        <v>2854</v>
      </c>
      <c r="AM15" s="201" t="s">
        <v>2865</v>
      </c>
      <c r="AN15" s="201" t="s">
        <v>2866</v>
      </c>
      <c r="AO15" s="201" t="s">
        <v>2921</v>
      </c>
      <c r="AP15" s="201" t="s">
        <v>2868</v>
      </c>
      <c r="AQ15" s="201" t="s">
        <v>2869</v>
      </c>
      <c r="AR15" s="201" t="s">
        <v>2922</v>
      </c>
      <c r="AS15" s="222">
        <v>64.20384</v>
      </c>
      <c r="AT15" s="222">
        <v>6.4602000000000004</v>
      </c>
      <c r="AU15" s="201" t="s">
        <v>2952</v>
      </c>
      <c r="AV15" s="201" t="s">
        <v>2953</v>
      </c>
      <c r="AW15" s="201" t="s">
        <v>2954</v>
      </c>
      <c r="AX15" s="201" t="s">
        <v>2955</v>
      </c>
      <c r="AY15" s="201" t="s">
        <v>2874</v>
      </c>
      <c r="AZ15" s="201" t="s">
        <v>800</v>
      </c>
      <c r="BA15" s="201" t="s">
        <v>800</v>
      </c>
      <c r="BB15" s="222">
        <v>2.7707597552910101E-3</v>
      </c>
      <c r="BC15" s="222">
        <v>1.1665841081598001E-2</v>
      </c>
      <c r="BD15" s="222">
        <v>8.3333333333333295E-4</v>
      </c>
      <c r="BE15" s="222">
        <v>2.3221875E-4</v>
      </c>
      <c r="BF15" s="222">
        <v>2.4061400000000002E-3</v>
      </c>
      <c r="BG15" s="222">
        <v>4.3648525387655798E-5</v>
      </c>
      <c r="BH15" s="222">
        <v>1.1787136243386199E-3</v>
      </c>
      <c r="BI15" s="222">
        <v>0</v>
      </c>
      <c r="BJ15" s="222">
        <v>8.8142033239270597E-4</v>
      </c>
      <c r="BK15" s="222">
        <v>0</v>
      </c>
      <c r="BL15" s="222">
        <v>0</v>
      </c>
      <c r="BM15" s="222">
        <v>1.97546603754859E-2</v>
      </c>
      <c r="BN15" s="222">
        <v>1.2469560035009699E-3</v>
      </c>
      <c r="BO15" s="222">
        <v>3.1533274378578199E-3</v>
      </c>
      <c r="BP15" s="222">
        <v>3.1807918786779898E-3</v>
      </c>
      <c r="BQ15" s="222">
        <v>1.05163961926491E-3</v>
      </c>
      <c r="BR15" s="222">
        <v>2.3581159555555601E-4</v>
      </c>
      <c r="BS15" s="222">
        <v>4.4402830814741598E-2</v>
      </c>
      <c r="BT15" s="222">
        <v>4.7583622693419501E-2</v>
      </c>
      <c r="BU15" s="222">
        <v>4.8635262312684502E-2</v>
      </c>
      <c r="BV15" s="222">
        <v>158.58153862407701</v>
      </c>
      <c r="BW15" s="222">
        <v>169.941509619356</v>
      </c>
      <c r="BX15" s="222">
        <v>173.697365402445</v>
      </c>
      <c r="BY15" s="222">
        <v>412.31200042260002</v>
      </c>
      <c r="BZ15" s="222">
        <v>441.84792501032399</v>
      </c>
      <c r="CA15" s="222">
        <v>451.613150046356</v>
      </c>
      <c r="CB15" s="222">
        <v>11.5447360118328</v>
      </c>
      <c r="CC15" s="222">
        <v>12.3717419002891</v>
      </c>
      <c r="CD15" s="222">
        <v>12.645168201298</v>
      </c>
      <c r="CE15" s="201" t="s">
        <v>800</v>
      </c>
      <c r="CF15" s="201" t="s">
        <v>800</v>
      </c>
      <c r="CG15" s="201" t="s">
        <v>2875</v>
      </c>
      <c r="CH15" s="222">
        <v>4.3106599079673997E-3</v>
      </c>
      <c r="CI15" s="222">
        <v>4.0092170906774201E-2</v>
      </c>
      <c r="CJ15" s="222">
        <v>10.423964435761301</v>
      </c>
      <c r="CK15" s="222"/>
      <c r="CL15" s="223">
        <f t="shared" si="2"/>
        <v>2.0247886997896883E-2</v>
      </c>
      <c r="CM15" s="223">
        <f t="shared" si="3"/>
        <v>2.4154943816844691E-2</v>
      </c>
      <c r="CN15" s="223">
        <f t="shared" si="4"/>
        <v>3.1807918786779898E-3</v>
      </c>
      <c r="CO15" s="223">
        <f t="shared" si="4"/>
        <v>1.05163961926491E-3</v>
      </c>
      <c r="CP15" s="223">
        <f t="shared" si="5"/>
        <v>4.8635262312684467E-2</v>
      </c>
      <c r="CQ15" s="223">
        <f t="shared" si="6"/>
        <v>0</v>
      </c>
      <c r="CR15" s="222"/>
      <c r="CS15" s="222"/>
      <c r="CT15" s="222"/>
      <c r="CU15" s="222"/>
      <c r="CV15" s="222"/>
      <c r="CW15" s="222"/>
      <c r="CX15" s="222"/>
      <c r="CY15" s="222"/>
      <c r="CZ15" s="222"/>
      <c r="DA15" s="222"/>
      <c r="DB15" s="224">
        <f t="shared" si="7"/>
        <v>3.6503769299209218E-2</v>
      </c>
      <c r="DC15" s="224">
        <f t="shared" si="8"/>
        <v>7.899061515532357E-3</v>
      </c>
      <c r="DD15" s="224">
        <f t="shared" si="9"/>
        <v>4.4402830814741577E-2</v>
      </c>
      <c r="DE15" s="225">
        <f t="shared" si="10"/>
        <v>0</v>
      </c>
      <c r="DF15" s="222"/>
      <c r="DG15" s="222"/>
      <c r="DH15" s="222"/>
      <c r="DI15" s="222"/>
      <c r="DJ15" s="222"/>
      <c r="DK15" s="222"/>
      <c r="DL15" s="222"/>
      <c r="DM15" s="222"/>
      <c r="DN15" s="222"/>
      <c r="DO15" s="222"/>
      <c r="DP15" s="222"/>
      <c r="DQ15" s="222"/>
      <c r="DR15" s="222"/>
      <c r="DS15" s="222"/>
      <c r="DT15" s="222"/>
      <c r="DU15" s="222"/>
      <c r="DV15" s="222"/>
      <c r="DW15" s="222"/>
      <c r="DX15" s="222"/>
      <c r="DY15" s="222"/>
      <c r="DZ15" s="222"/>
      <c r="EA15" s="222"/>
      <c r="EB15" s="222"/>
      <c r="EC15" s="222"/>
      <c r="ED15" s="222"/>
      <c r="EE15" s="222"/>
      <c r="EF15" s="222"/>
      <c r="EG15" s="222">
        <v>0</v>
      </c>
      <c r="EH15" s="222">
        <v>0</v>
      </c>
      <c r="EI15" s="222">
        <v>0</v>
      </c>
      <c r="EJ15" s="222">
        <v>0</v>
      </c>
      <c r="EK15" s="222">
        <v>0</v>
      </c>
      <c r="EL15" s="222">
        <v>0</v>
      </c>
      <c r="EM15" s="222">
        <v>0</v>
      </c>
      <c r="EN15" s="201" t="s">
        <v>2956</v>
      </c>
      <c r="EO15" s="222">
        <v>0.81230000000000002</v>
      </c>
      <c r="EP15" s="222">
        <v>192</v>
      </c>
      <c r="EQ15" s="222">
        <v>0.8</v>
      </c>
    </row>
    <row r="16" spans="1:147" ht="30" x14ac:dyDescent="0.25">
      <c r="A16" s="201" t="s">
        <v>201</v>
      </c>
      <c r="B16" s="201" t="s">
        <v>2957</v>
      </c>
      <c r="C16" s="201" t="s">
        <v>202</v>
      </c>
      <c r="D16" s="201" t="s">
        <v>49</v>
      </c>
      <c r="E16" s="222">
        <v>180</v>
      </c>
      <c r="F16" s="222">
        <v>3969</v>
      </c>
      <c r="G16" s="201" t="s">
        <v>2890</v>
      </c>
      <c r="H16" s="201" t="s">
        <v>800</v>
      </c>
      <c r="I16" s="201" t="s">
        <v>2626</v>
      </c>
      <c r="J16" s="222">
        <v>177</v>
      </c>
      <c r="K16" s="222">
        <v>0.86019999999999996</v>
      </c>
      <c r="L16" s="201" t="s">
        <v>2891</v>
      </c>
      <c r="M16" s="201" t="s">
        <v>2892</v>
      </c>
      <c r="N16" s="201" t="s">
        <v>2893</v>
      </c>
      <c r="O16" s="201" t="s">
        <v>32</v>
      </c>
      <c r="P16" s="201" t="s">
        <v>2894</v>
      </c>
      <c r="Q16" s="201" t="s">
        <v>2859</v>
      </c>
      <c r="R16" s="201" t="s">
        <v>2957</v>
      </c>
      <c r="S16" s="201" t="s">
        <v>2895</v>
      </c>
      <c r="T16" s="222">
        <v>4.1583276009857999E-2</v>
      </c>
      <c r="U16" s="201" t="s">
        <v>2896</v>
      </c>
      <c r="V16" s="201" t="s">
        <v>2897</v>
      </c>
      <c r="W16" s="201" t="s">
        <v>111</v>
      </c>
      <c r="X16" s="201" t="s">
        <v>112</v>
      </c>
      <c r="Y16" s="222">
        <v>180</v>
      </c>
      <c r="Z16" s="222">
        <v>3969</v>
      </c>
      <c r="AA16" s="222">
        <v>110</v>
      </c>
      <c r="AB16" s="201" t="s">
        <v>2675</v>
      </c>
      <c r="AC16" s="222">
        <v>0.97499999999999998</v>
      </c>
      <c r="AD16" s="201" t="s">
        <v>800</v>
      </c>
      <c r="AE16" s="201" t="s">
        <v>800</v>
      </c>
      <c r="AH16" s="201" t="s">
        <v>2906</v>
      </c>
      <c r="AI16" s="201" t="s">
        <v>2712</v>
      </c>
      <c r="AJ16" s="201" t="s">
        <v>2855</v>
      </c>
      <c r="AK16" s="201" t="s">
        <v>2864</v>
      </c>
      <c r="AL16" s="201" t="s">
        <v>2854</v>
      </c>
      <c r="AM16" s="201" t="s">
        <v>2865</v>
      </c>
      <c r="AN16" s="201" t="s">
        <v>2898</v>
      </c>
      <c r="AO16" s="201" t="s">
        <v>2909</v>
      </c>
      <c r="AP16" s="201" t="s">
        <v>2868</v>
      </c>
      <c r="AQ16" s="201" t="s">
        <v>2869</v>
      </c>
      <c r="AR16" s="201" t="s">
        <v>2910</v>
      </c>
      <c r="AS16" s="222">
        <v>67.831739999999996</v>
      </c>
      <c r="AT16" s="222">
        <v>9.6903000000000006</v>
      </c>
      <c r="AU16" s="201" t="s">
        <v>2958</v>
      </c>
      <c r="AV16" s="201" t="s">
        <v>2959</v>
      </c>
      <c r="AW16" s="201" t="s">
        <v>2960</v>
      </c>
      <c r="AX16" s="201" t="s">
        <v>2961</v>
      </c>
      <c r="AY16" s="201" t="s">
        <v>2874</v>
      </c>
      <c r="AZ16" s="201" t="s">
        <v>800</v>
      </c>
      <c r="BA16" s="201" t="s">
        <v>800</v>
      </c>
      <c r="BB16" s="222">
        <v>2.4310846560846601E-3</v>
      </c>
      <c r="BC16" s="222">
        <v>7.4849896817744399E-3</v>
      </c>
      <c r="BD16" s="222">
        <v>1E-3</v>
      </c>
      <c r="BE16" s="222">
        <v>2.6613206214689303E-4</v>
      </c>
      <c r="BF16" s="222">
        <v>1.4350000000000001E-3</v>
      </c>
      <c r="BG16" s="222">
        <v>6.5472788081483697E-5</v>
      </c>
      <c r="BH16" s="222">
        <v>1.16184807256236E-3</v>
      </c>
      <c r="BI16" s="222">
        <v>0</v>
      </c>
      <c r="BJ16" s="222">
        <v>5.5017713453331895E-4</v>
      </c>
      <c r="BK16" s="222">
        <v>0</v>
      </c>
      <c r="BL16" s="222">
        <v>0</v>
      </c>
      <c r="BM16" s="222">
        <v>1.0824878981326801E-2</v>
      </c>
      <c r="BN16" s="222">
        <v>7.5697688700256702E-4</v>
      </c>
      <c r="BO16" s="222">
        <v>2.8843692715051902E-3</v>
      </c>
      <c r="BP16" s="222">
        <v>3.25821869480902E-3</v>
      </c>
      <c r="BQ16" s="222">
        <v>1.07723862433743E-3</v>
      </c>
      <c r="BR16" s="222">
        <v>2.4953607995296901E-4</v>
      </c>
      <c r="BS16" s="222">
        <v>2.9110465614970601E-2</v>
      </c>
      <c r="BT16" s="222">
        <v>3.2368684309779697E-2</v>
      </c>
      <c r="BU16" s="222">
        <v>3.3445922934117099E-2</v>
      </c>
      <c r="BV16" s="222">
        <v>161.72480897205901</v>
      </c>
      <c r="BW16" s="222">
        <v>179.82602394322001</v>
      </c>
      <c r="BX16" s="222">
        <v>185.81068296731701</v>
      </c>
      <c r="BY16" s="222">
        <v>420.48450332735399</v>
      </c>
      <c r="BZ16" s="222">
        <v>467.54766225237302</v>
      </c>
      <c r="CA16" s="222">
        <v>483.10777571502501</v>
      </c>
      <c r="CB16" s="222">
        <v>7.5687210598923702</v>
      </c>
      <c r="CC16" s="222">
        <v>8.4158579205427095</v>
      </c>
      <c r="CD16" s="222">
        <v>8.6959399628704492</v>
      </c>
      <c r="CE16" s="201" t="s">
        <v>800</v>
      </c>
      <c r="CF16" s="201" t="s">
        <v>800</v>
      </c>
      <c r="CG16" s="201" t="s">
        <v>2902</v>
      </c>
      <c r="CH16" s="222">
        <v>1.0663933051818101E-3</v>
      </c>
      <c r="CI16" s="222">
        <v>2.8044072309788799E-2</v>
      </c>
      <c r="CJ16" s="222">
        <v>7.2914588005451</v>
      </c>
      <c r="CK16" s="222"/>
      <c r="CL16" s="223">
        <f t="shared" si="2"/>
        <v>1.4644240475136126E-2</v>
      </c>
      <c r="CM16" s="223">
        <f t="shared" si="3"/>
        <v>1.4466225139834556E-2</v>
      </c>
      <c r="CN16" s="223">
        <f t="shared" si="4"/>
        <v>3.25821869480902E-3</v>
      </c>
      <c r="CO16" s="223">
        <f t="shared" si="4"/>
        <v>1.07723862433743E-3</v>
      </c>
      <c r="CP16" s="223">
        <f t="shared" si="5"/>
        <v>3.3445922934117134E-2</v>
      </c>
      <c r="CQ16" s="223">
        <f t="shared" si="6"/>
        <v>0</v>
      </c>
      <c r="CR16" s="222"/>
      <c r="CS16" s="222"/>
      <c r="CT16" s="222"/>
      <c r="CU16" s="222"/>
      <c r="CV16" s="222"/>
      <c r="CW16" s="222"/>
      <c r="CX16" s="222"/>
      <c r="CY16" s="222"/>
      <c r="CZ16" s="222"/>
      <c r="DA16" s="222"/>
      <c r="DB16" s="224">
        <f t="shared" si="7"/>
        <v>2.2764062268335362E-2</v>
      </c>
      <c r="DC16" s="224">
        <f t="shared" si="8"/>
        <v>6.3464033466353216E-3</v>
      </c>
      <c r="DD16" s="224">
        <f t="shared" si="9"/>
        <v>2.9110465614970684E-2</v>
      </c>
      <c r="DE16" s="225">
        <f t="shared" si="10"/>
        <v>8.3266726846886741E-17</v>
      </c>
      <c r="DF16" s="222"/>
      <c r="DG16" s="222"/>
      <c r="DH16" s="222"/>
      <c r="DI16" s="222"/>
      <c r="DJ16" s="222"/>
      <c r="DK16" s="222"/>
      <c r="DL16" s="222"/>
      <c r="DM16" s="222"/>
      <c r="DN16" s="222"/>
      <c r="DO16" s="222"/>
      <c r="DP16" s="222"/>
      <c r="DQ16" s="222"/>
      <c r="DR16" s="222"/>
      <c r="DS16" s="222"/>
      <c r="DT16" s="222"/>
      <c r="DU16" s="222"/>
      <c r="DV16" s="222"/>
      <c r="DW16" s="222"/>
      <c r="DX16" s="222"/>
      <c r="DY16" s="222"/>
      <c r="DZ16" s="222"/>
      <c r="EA16" s="222"/>
      <c r="EB16" s="222"/>
      <c r="EC16" s="222"/>
      <c r="ED16" s="222"/>
      <c r="EE16" s="222"/>
      <c r="EF16" s="222"/>
      <c r="EG16" s="222">
        <v>0</v>
      </c>
      <c r="EH16" s="222">
        <v>0</v>
      </c>
      <c r="EI16" s="222">
        <v>0</v>
      </c>
      <c r="EJ16" s="222">
        <v>0</v>
      </c>
      <c r="EK16" s="222">
        <v>0</v>
      </c>
      <c r="EL16" s="222">
        <v>0</v>
      </c>
      <c r="EM16" s="222">
        <v>0</v>
      </c>
      <c r="EN16" s="201" t="s">
        <v>2962</v>
      </c>
      <c r="EO16" s="222">
        <v>0.86019999999999996</v>
      </c>
      <c r="EP16" s="222">
        <v>177</v>
      </c>
      <c r="EQ16" s="222">
        <v>0.8</v>
      </c>
    </row>
    <row r="17" spans="1:147" ht="30" x14ac:dyDescent="0.25">
      <c r="A17" s="201" t="s">
        <v>203</v>
      </c>
      <c r="B17" s="201" t="s">
        <v>2963</v>
      </c>
      <c r="C17" s="201" t="s">
        <v>204</v>
      </c>
      <c r="D17" s="201" t="s">
        <v>49</v>
      </c>
      <c r="E17" s="222">
        <v>150</v>
      </c>
      <c r="F17" s="222">
        <v>2970</v>
      </c>
      <c r="G17" s="201" t="s">
        <v>2855</v>
      </c>
      <c r="H17" s="201" t="s">
        <v>800</v>
      </c>
      <c r="I17" s="201" t="s">
        <v>2624</v>
      </c>
      <c r="J17" s="222">
        <v>387</v>
      </c>
      <c r="K17" s="222">
        <v>0.8</v>
      </c>
      <c r="L17" s="201" t="s">
        <v>2855</v>
      </c>
      <c r="M17" s="201" t="s">
        <v>2856</v>
      </c>
      <c r="N17" s="201" t="s">
        <v>2857</v>
      </c>
      <c r="O17" s="201" t="s">
        <v>32</v>
      </c>
      <c r="P17" s="201" t="s">
        <v>2858</v>
      </c>
      <c r="Q17" s="201" t="s">
        <v>2859</v>
      </c>
      <c r="R17" s="201" t="s">
        <v>2963</v>
      </c>
      <c r="S17" s="201" t="s">
        <v>2860</v>
      </c>
      <c r="T17" s="222">
        <v>4.1663718148564302E-2</v>
      </c>
      <c r="U17" s="201" t="s">
        <v>2904</v>
      </c>
      <c r="V17" s="201" t="s">
        <v>2905</v>
      </c>
      <c r="W17" s="201" t="s">
        <v>203</v>
      </c>
      <c r="X17" s="201" t="s">
        <v>204</v>
      </c>
      <c r="Y17" s="222">
        <v>150</v>
      </c>
      <c r="Z17" s="222">
        <v>2970</v>
      </c>
      <c r="AA17" s="222">
        <v>1</v>
      </c>
      <c r="AB17" s="201" t="s">
        <v>2963</v>
      </c>
      <c r="AC17" s="222">
        <v>1</v>
      </c>
      <c r="AD17" s="201" t="s">
        <v>800</v>
      </c>
      <c r="AE17" s="201" t="s">
        <v>800</v>
      </c>
      <c r="AH17" s="201" t="s">
        <v>2854</v>
      </c>
      <c r="AI17" s="201" t="s">
        <v>2863</v>
      </c>
      <c r="AJ17" s="201" t="s">
        <v>2855</v>
      </c>
      <c r="AK17" s="201" t="s">
        <v>2864</v>
      </c>
      <c r="AL17" s="201" t="s">
        <v>2854</v>
      </c>
      <c r="AM17" s="201" t="s">
        <v>2865</v>
      </c>
      <c r="AN17" s="201" t="s">
        <v>2908</v>
      </c>
      <c r="AO17" s="201" t="s">
        <v>2867</v>
      </c>
      <c r="AP17" s="201" t="s">
        <v>2868</v>
      </c>
      <c r="AQ17" s="201" t="s">
        <v>2869</v>
      </c>
      <c r="AR17" s="201" t="s">
        <v>2870</v>
      </c>
      <c r="AS17" s="222">
        <v>46.438400000000001</v>
      </c>
      <c r="AT17" s="222">
        <v>0</v>
      </c>
      <c r="AU17" s="201" t="s">
        <v>2964</v>
      </c>
      <c r="AV17" s="201" t="s">
        <v>2964</v>
      </c>
      <c r="AW17" s="201" t="s">
        <v>2965</v>
      </c>
      <c r="AX17" s="201" t="s">
        <v>2966</v>
      </c>
      <c r="AY17" s="201" t="s">
        <v>2874</v>
      </c>
      <c r="AZ17" s="201" t="s">
        <v>800</v>
      </c>
      <c r="BA17" s="201" t="s">
        <v>800</v>
      </c>
      <c r="BB17" s="222">
        <v>3.24400953984287E-3</v>
      </c>
      <c r="BC17" s="222">
        <v>6.2495577222846498E-3</v>
      </c>
      <c r="BD17" s="222">
        <v>1E-3</v>
      </c>
      <c r="BE17" s="222">
        <v>8.3330462245190899E-5</v>
      </c>
      <c r="BF17" s="222">
        <v>0</v>
      </c>
      <c r="BG17" s="222">
        <v>0</v>
      </c>
      <c r="BH17" s="222">
        <v>0</v>
      </c>
      <c r="BI17" s="222">
        <v>0</v>
      </c>
      <c r="BJ17" s="222">
        <v>0</v>
      </c>
      <c r="BK17" s="222">
        <v>0</v>
      </c>
      <c r="BL17" s="222">
        <v>0</v>
      </c>
      <c r="BM17" s="222">
        <v>1.2320938939092901E-2</v>
      </c>
      <c r="BN17" s="222">
        <v>6.7828283145792605E-4</v>
      </c>
      <c r="BO17" s="222">
        <v>0</v>
      </c>
      <c r="BP17" s="222">
        <v>1.6023300732093801E-3</v>
      </c>
      <c r="BQ17" s="222">
        <v>5.29765496265975E-4</v>
      </c>
      <c r="BR17" s="222">
        <v>3.33470943209877E-4</v>
      </c>
      <c r="BS17" s="222">
        <v>2.3909590438133399E-2</v>
      </c>
      <c r="BT17" s="222">
        <v>2.5511920511342798E-2</v>
      </c>
      <c r="BU17" s="222">
        <v>2.60416860076087E-2</v>
      </c>
      <c r="BV17" s="222">
        <v>159.397269587556</v>
      </c>
      <c r="BW17" s="222">
        <v>170.07947007561799</v>
      </c>
      <c r="BX17" s="222">
        <v>173.611240050725</v>
      </c>
      <c r="BY17" s="222">
        <v>414.43290092764499</v>
      </c>
      <c r="BZ17" s="222">
        <v>442.20662219660801</v>
      </c>
      <c r="CA17" s="222">
        <v>451.38922413188499</v>
      </c>
      <c r="CB17" s="222">
        <v>6.2164935139146804</v>
      </c>
      <c r="CC17" s="222">
        <v>6.6330993329491204</v>
      </c>
      <c r="CD17" s="222">
        <v>6.7708383619782699</v>
      </c>
      <c r="CE17" s="201" t="s">
        <v>800</v>
      </c>
      <c r="CF17" s="201" t="s">
        <v>800</v>
      </c>
      <c r="CG17" s="201" t="s">
        <v>2916</v>
      </c>
      <c r="CH17" s="222">
        <v>2.45356110857983E-3</v>
      </c>
      <c r="CI17" s="222">
        <v>2.1456029329553501E-2</v>
      </c>
      <c r="CJ17" s="222">
        <v>5.5785676256839203</v>
      </c>
      <c r="CK17" s="222"/>
      <c r="CL17" s="223">
        <f t="shared" si="2"/>
        <v>1.0910368667582588E-2</v>
      </c>
      <c r="CM17" s="223">
        <f t="shared" si="3"/>
        <v>1.2999221770550826E-2</v>
      </c>
      <c r="CN17" s="223">
        <f t="shared" si="4"/>
        <v>1.6023300732093801E-3</v>
      </c>
      <c r="CO17" s="223">
        <f t="shared" si="4"/>
        <v>5.29765496265975E-4</v>
      </c>
      <c r="CP17" s="223">
        <f t="shared" si="5"/>
        <v>2.6041686007608766E-2</v>
      </c>
      <c r="CQ17" s="223">
        <f t="shared" si="6"/>
        <v>6.591949208711867E-17</v>
      </c>
      <c r="CR17" s="222"/>
      <c r="CS17" s="222"/>
      <c r="CT17" s="222"/>
      <c r="CU17" s="222"/>
      <c r="CV17" s="222"/>
      <c r="CW17" s="222"/>
      <c r="CX17" s="222"/>
      <c r="CY17" s="222"/>
      <c r="CZ17" s="222"/>
      <c r="DA17" s="222"/>
      <c r="DB17" s="224">
        <f t="shared" si="7"/>
        <v>2.3576119494923539E-2</v>
      </c>
      <c r="DC17" s="224">
        <f t="shared" si="8"/>
        <v>3.33470943209877E-4</v>
      </c>
      <c r="DD17" s="224">
        <f t="shared" si="9"/>
        <v>2.3909590438133416E-2</v>
      </c>
      <c r="DE17" s="225">
        <f t="shared" si="10"/>
        <v>0</v>
      </c>
      <c r="DF17" s="222"/>
      <c r="DG17" s="222"/>
      <c r="DH17" s="222"/>
      <c r="DI17" s="222"/>
      <c r="DJ17" s="222"/>
      <c r="DK17" s="222"/>
      <c r="DL17" s="222"/>
      <c r="DM17" s="222"/>
      <c r="DN17" s="222"/>
      <c r="DO17" s="222"/>
      <c r="DP17" s="222"/>
      <c r="DQ17" s="222"/>
      <c r="DR17" s="222"/>
      <c r="DS17" s="222"/>
      <c r="DT17" s="222"/>
      <c r="DU17" s="222"/>
      <c r="DV17" s="222"/>
      <c r="DW17" s="222"/>
      <c r="DX17" s="222"/>
      <c r="DY17" s="222"/>
      <c r="DZ17" s="222"/>
      <c r="EA17" s="222"/>
      <c r="EB17" s="222"/>
      <c r="EC17" s="222"/>
      <c r="ED17" s="222"/>
      <c r="EE17" s="222"/>
      <c r="EF17" s="222"/>
      <c r="EG17" s="222">
        <v>0</v>
      </c>
      <c r="EH17" s="222">
        <v>0</v>
      </c>
      <c r="EI17" s="222">
        <v>0</v>
      </c>
      <c r="EJ17" s="222">
        <v>0</v>
      </c>
      <c r="EK17" s="222">
        <v>0</v>
      </c>
      <c r="EL17" s="222">
        <v>0</v>
      </c>
      <c r="EM17" s="222">
        <v>0</v>
      </c>
      <c r="EN17" s="201" t="s">
        <v>2967</v>
      </c>
      <c r="EO17" s="222">
        <v>0.74129999999999996</v>
      </c>
      <c r="EP17" s="222">
        <v>387</v>
      </c>
      <c r="EQ17" s="222">
        <v>0.8</v>
      </c>
    </row>
    <row r="18" spans="1:147" ht="30" x14ac:dyDescent="0.25">
      <c r="A18" s="201" t="s">
        <v>205</v>
      </c>
      <c r="B18" s="201" t="s">
        <v>2968</v>
      </c>
      <c r="C18" s="201" t="s">
        <v>206</v>
      </c>
      <c r="D18" s="201" t="s">
        <v>2853</v>
      </c>
      <c r="E18" s="222">
        <v>205</v>
      </c>
      <c r="F18" s="222">
        <v>3528</v>
      </c>
      <c r="G18" s="201" t="s">
        <v>2854</v>
      </c>
      <c r="H18" s="201" t="s">
        <v>800</v>
      </c>
      <c r="I18" s="201" t="s">
        <v>2622</v>
      </c>
      <c r="J18" s="222">
        <v>155</v>
      </c>
      <c r="K18" s="222">
        <v>0.8</v>
      </c>
      <c r="L18" s="201" t="s">
        <v>2891</v>
      </c>
      <c r="M18" s="201" t="s">
        <v>2892</v>
      </c>
      <c r="N18" s="201" t="s">
        <v>2893</v>
      </c>
      <c r="O18" s="201" t="s">
        <v>32</v>
      </c>
      <c r="P18" s="201" t="s">
        <v>2858</v>
      </c>
      <c r="Q18" s="201" t="s">
        <v>2859</v>
      </c>
      <c r="R18" s="201" t="s">
        <v>2968</v>
      </c>
      <c r="S18" s="201" t="s">
        <v>2860</v>
      </c>
      <c r="T18" s="222">
        <v>4.1663718148564302E-2</v>
      </c>
      <c r="U18" s="201" t="s">
        <v>2861</v>
      </c>
      <c r="V18" s="201" t="s">
        <v>2862</v>
      </c>
      <c r="W18" s="201" t="s">
        <v>113</v>
      </c>
      <c r="X18" s="201" t="s">
        <v>114</v>
      </c>
      <c r="Y18" s="222">
        <v>205</v>
      </c>
      <c r="Z18" s="222">
        <v>5283</v>
      </c>
      <c r="AA18" s="222">
        <v>110</v>
      </c>
      <c r="AB18" s="201" t="s">
        <v>2969</v>
      </c>
      <c r="AC18" s="222">
        <v>0.97499999999999998</v>
      </c>
      <c r="AD18" s="201" t="s">
        <v>800</v>
      </c>
      <c r="AE18" s="201" t="s">
        <v>800</v>
      </c>
      <c r="AH18" s="201" t="s">
        <v>2906</v>
      </c>
      <c r="AI18" s="201" t="s">
        <v>2712</v>
      </c>
      <c r="AJ18" s="201" t="s">
        <v>2855</v>
      </c>
      <c r="AK18" s="201" t="s">
        <v>2864</v>
      </c>
      <c r="AL18" s="201" t="s">
        <v>2854</v>
      </c>
      <c r="AM18" s="201" t="s">
        <v>2865</v>
      </c>
      <c r="AN18" s="201" t="s">
        <v>2866</v>
      </c>
      <c r="AO18" s="201" t="s">
        <v>2909</v>
      </c>
      <c r="AP18" s="201" t="s">
        <v>2868</v>
      </c>
      <c r="AQ18" s="201" t="s">
        <v>2869</v>
      </c>
      <c r="AR18" s="201" t="s">
        <v>2910</v>
      </c>
      <c r="AS18" s="222">
        <v>64.20384</v>
      </c>
      <c r="AT18" s="222">
        <v>9.6903000000000006</v>
      </c>
      <c r="AU18" s="201" t="s">
        <v>2970</v>
      </c>
      <c r="AV18" s="201" t="s">
        <v>2971</v>
      </c>
      <c r="AW18" s="201" t="s">
        <v>2972</v>
      </c>
      <c r="AX18" s="201" t="s">
        <v>2973</v>
      </c>
      <c r="AY18" s="201" t="s">
        <v>2874</v>
      </c>
      <c r="AZ18" s="201" t="s">
        <v>800</v>
      </c>
      <c r="BA18" s="201" t="s">
        <v>800</v>
      </c>
      <c r="BB18" s="222">
        <v>3.2932689279415498E-3</v>
      </c>
      <c r="BC18" s="222">
        <v>8.5410622204556801E-3</v>
      </c>
      <c r="BD18" s="222">
        <v>8.3333333333333295E-4</v>
      </c>
      <c r="BE18" s="222">
        <v>2.8765161290322599E-4</v>
      </c>
      <c r="BF18" s="222">
        <v>1.38152E-3</v>
      </c>
      <c r="BG18" s="222">
        <v>6.5472788081483697E-5</v>
      </c>
      <c r="BH18" s="222">
        <v>8.7287052810902904E-4</v>
      </c>
      <c r="BI18" s="222">
        <v>0</v>
      </c>
      <c r="BJ18" s="222">
        <v>9.4504589422418801E-4</v>
      </c>
      <c r="BK18" s="222">
        <v>0</v>
      </c>
      <c r="BL18" s="222">
        <v>0</v>
      </c>
      <c r="BM18" s="222">
        <v>2.4846519674333701E-2</v>
      </c>
      <c r="BN18" s="222">
        <v>9.2698653632583203E-4</v>
      </c>
      <c r="BO18" s="222">
        <v>2.8843692715051902E-3</v>
      </c>
      <c r="BP18" s="222">
        <v>4.00065637633569E-3</v>
      </c>
      <c r="BQ18" s="222">
        <v>1.32270481970924E-3</v>
      </c>
      <c r="BR18" s="222">
        <v>1.87470888005552E-4</v>
      </c>
      <c r="BS18" s="222">
        <v>4.5065571675218803E-2</v>
      </c>
      <c r="BT18" s="222">
        <v>4.90662280515545E-2</v>
      </c>
      <c r="BU18" s="222">
        <v>5.0388932871263697E-2</v>
      </c>
      <c r="BV18" s="222">
        <v>219.83205695228699</v>
      </c>
      <c r="BW18" s="222">
        <v>239.34745391002201</v>
      </c>
      <c r="BX18" s="222">
        <v>245.79967254274999</v>
      </c>
      <c r="BY18" s="222">
        <v>571.56334807594499</v>
      </c>
      <c r="BZ18" s="222">
        <v>622.30338016605697</v>
      </c>
      <c r="CA18" s="222">
        <v>639.07914861114898</v>
      </c>
      <c r="CB18" s="222">
        <v>11.7170486355569</v>
      </c>
      <c r="CC18" s="222">
        <v>12.7572192934042</v>
      </c>
      <c r="CD18" s="222">
        <v>13.1011225465286</v>
      </c>
      <c r="CE18" s="201" t="s">
        <v>800</v>
      </c>
      <c r="CF18" s="201" t="s">
        <v>800</v>
      </c>
      <c r="CG18" s="201" t="s">
        <v>2875</v>
      </c>
      <c r="CH18" s="222">
        <v>5.4217533572778103E-3</v>
      </c>
      <c r="CI18" s="222">
        <v>3.96438183179409E-2</v>
      </c>
      <c r="CJ18" s="222">
        <v>10.3073927626646</v>
      </c>
      <c r="CK18" s="222"/>
      <c r="CL18" s="223">
        <f t="shared" si="2"/>
        <v>1.6407696193054044E-2</v>
      </c>
      <c r="CM18" s="223">
        <f t="shared" si="3"/>
        <v>2.8657875482164724E-2</v>
      </c>
      <c r="CN18" s="223">
        <f t="shared" si="4"/>
        <v>4.00065637633569E-3</v>
      </c>
      <c r="CO18" s="223">
        <f t="shared" si="4"/>
        <v>1.32270481970924E-3</v>
      </c>
      <c r="CP18" s="223">
        <f t="shared" si="5"/>
        <v>5.0388932871263697E-2</v>
      </c>
      <c r="CQ18" s="223">
        <f t="shared" si="6"/>
        <v>0</v>
      </c>
      <c r="CR18" s="222"/>
      <c r="CS18" s="222"/>
      <c r="CT18" s="222"/>
      <c r="CU18" s="222"/>
      <c r="CV18" s="222"/>
      <c r="CW18" s="222"/>
      <c r="CX18" s="222"/>
      <c r="CY18" s="222"/>
      <c r="CZ18" s="222"/>
      <c r="DA18" s="222"/>
      <c r="DB18" s="224">
        <f t="shared" si="7"/>
        <v>3.8728822305293321E-2</v>
      </c>
      <c r="DC18" s="224">
        <f t="shared" si="8"/>
        <v>6.3367493699254427E-3</v>
      </c>
      <c r="DD18" s="224">
        <f t="shared" si="9"/>
        <v>4.5065571675218762E-2</v>
      </c>
      <c r="DE18" s="225">
        <f t="shared" si="10"/>
        <v>0</v>
      </c>
      <c r="DF18" s="222"/>
      <c r="DG18" s="222"/>
      <c r="DH18" s="222"/>
      <c r="DI18" s="222"/>
      <c r="DJ18" s="222"/>
      <c r="DK18" s="222"/>
      <c r="DL18" s="222"/>
      <c r="DM18" s="222"/>
      <c r="DN18" s="222"/>
      <c r="DO18" s="222"/>
      <c r="DP18" s="222"/>
      <c r="DQ18" s="222"/>
      <c r="DR18" s="222"/>
      <c r="DS18" s="222"/>
      <c r="DT18" s="222"/>
      <c r="DU18" s="222"/>
      <c r="DV18" s="222"/>
      <c r="DW18" s="222"/>
      <c r="DX18" s="222"/>
      <c r="DY18" s="222"/>
      <c r="DZ18" s="222"/>
      <c r="EA18" s="222"/>
      <c r="EB18" s="222"/>
      <c r="EC18" s="222"/>
      <c r="ED18" s="222"/>
      <c r="EE18" s="222"/>
      <c r="EF18" s="222"/>
      <c r="EG18" s="222">
        <v>0</v>
      </c>
      <c r="EH18" s="222">
        <v>0</v>
      </c>
      <c r="EI18" s="222">
        <v>0</v>
      </c>
      <c r="EJ18" s="222">
        <v>0</v>
      </c>
      <c r="EK18" s="222">
        <v>0</v>
      </c>
      <c r="EL18" s="222">
        <v>0</v>
      </c>
      <c r="EM18" s="222">
        <v>0</v>
      </c>
      <c r="EN18" s="201" t="s">
        <v>2974</v>
      </c>
      <c r="EO18" s="222">
        <v>0.73860000000000003</v>
      </c>
      <c r="EP18" s="222">
        <v>155</v>
      </c>
      <c r="EQ18" s="222">
        <v>0.8</v>
      </c>
    </row>
    <row r="19" spans="1:147" ht="30" x14ac:dyDescent="0.25">
      <c r="A19" s="201" t="s">
        <v>207</v>
      </c>
      <c r="B19" s="201" t="s">
        <v>2975</v>
      </c>
      <c r="C19" s="201" t="s">
        <v>208</v>
      </c>
      <c r="D19" s="201" t="s">
        <v>2853</v>
      </c>
      <c r="E19" s="222">
        <v>205</v>
      </c>
      <c r="F19" s="222">
        <v>5283</v>
      </c>
      <c r="G19" s="201" t="s">
        <v>2854</v>
      </c>
      <c r="H19" s="201" t="s">
        <v>800</v>
      </c>
      <c r="I19" s="201" t="s">
        <v>2622</v>
      </c>
      <c r="J19" s="222">
        <v>155</v>
      </c>
      <c r="K19" s="222">
        <v>0.8</v>
      </c>
      <c r="L19" s="201" t="s">
        <v>2891</v>
      </c>
      <c r="M19" s="201" t="s">
        <v>2892</v>
      </c>
      <c r="N19" s="201" t="s">
        <v>2893</v>
      </c>
      <c r="O19" s="201" t="s">
        <v>32</v>
      </c>
      <c r="P19" s="201" t="s">
        <v>2858</v>
      </c>
      <c r="Q19" s="201" t="s">
        <v>2859</v>
      </c>
      <c r="R19" s="201" t="s">
        <v>2975</v>
      </c>
      <c r="S19" s="201" t="s">
        <v>2860</v>
      </c>
      <c r="T19" s="222">
        <v>4.1663718148564302E-2</v>
      </c>
      <c r="U19" s="201" t="s">
        <v>2861</v>
      </c>
      <c r="V19" s="201" t="s">
        <v>2862</v>
      </c>
      <c r="W19" s="201" t="s">
        <v>207</v>
      </c>
      <c r="X19" s="201" t="s">
        <v>208</v>
      </c>
      <c r="Y19" s="222">
        <v>205</v>
      </c>
      <c r="Z19" s="222">
        <v>5283</v>
      </c>
      <c r="AA19" s="222">
        <v>1</v>
      </c>
      <c r="AB19" s="201" t="s">
        <v>2975</v>
      </c>
      <c r="AC19" s="222">
        <v>1</v>
      </c>
      <c r="AD19" s="201" t="s">
        <v>800</v>
      </c>
      <c r="AE19" s="201" t="s">
        <v>800</v>
      </c>
      <c r="AH19" s="201" t="s">
        <v>2854</v>
      </c>
      <c r="AI19" s="201" t="s">
        <v>2863</v>
      </c>
      <c r="AJ19" s="201" t="s">
        <v>2855</v>
      </c>
      <c r="AK19" s="201" t="s">
        <v>2864</v>
      </c>
      <c r="AL19" s="201" t="s">
        <v>2854</v>
      </c>
      <c r="AM19" s="201" t="s">
        <v>2865</v>
      </c>
      <c r="AN19" s="201" t="s">
        <v>2866</v>
      </c>
      <c r="AO19" s="201" t="s">
        <v>2867</v>
      </c>
      <c r="AP19" s="201" t="s">
        <v>2868</v>
      </c>
      <c r="AQ19" s="201" t="s">
        <v>2869</v>
      </c>
      <c r="AR19" s="201" t="s">
        <v>2870</v>
      </c>
      <c r="AS19" s="222">
        <v>64.20384</v>
      </c>
      <c r="AT19" s="222">
        <v>0</v>
      </c>
      <c r="AU19" s="201" t="s">
        <v>2976</v>
      </c>
      <c r="AV19" s="201" t="s">
        <v>2976</v>
      </c>
      <c r="AW19" s="201" t="s">
        <v>2977</v>
      </c>
      <c r="AX19" s="201" t="s">
        <v>2978</v>
      </c>
      <c r="AY19" s="201" t="s">
        <v>2874</v>
      </c>
      <c r="AZ19" s="201" t="s">
        <v>800</v>
      </c>
      <c r="BA19" s="201" t="s">
        <v>800</v>
      </c>
      <c r="BB19" s="222">
        <v>2.2634629945106899E-3</v>
      </c>
      <c r="BC19" s="222">
        <v>8.5410622204556801E-3</v>
      </c>
      <c r="BD19" s="222">
        <v>8.3333333333333295E-4</v>
      </c>
      <c r="BE19" s="222">
        <v>2.8765161290322599E-4</v>
      </c>
      <c r="BF19" s="222">
        <v>0</v>
      </c>
      <c r="BG19" s="222">
        <v>0</v>
      </c>
      <c r="BH19" s="222">
        <v>0</v>
      </c>
      <c r="BI19" s="222">
        <v>0</v>
      </c>
      <c r="BJ19" s="222">
        <v>0</v>
      </c>
      <c r="BK19" s="222">
        <v>0</v>
      </c>
      <c r="BL19" s="222">
        <v>0</v>
      </c>
      <c r="BM19" s="222">
        <v>2.4846519674333701E-2</v>
      </c>
      <c r="BN19" s="222">
        <v>9.2698653632583203E-4</v>
      </c>
      <c r="BO19" s="222">
        <v>0</v>
      </c>
      <c r="BP19" s="222">
        <v>4.00065637633569E-3</v>
      </c>
      <c r="BQ19" s="222">
        <v>1.32270481970924E-3</v>
      </c>
      <c r="BR19" s="222">
        <v>1.87470888005552E-4</v>
      </c>
      <c r="BS19" s="222">
        <v>3.7886487259867999E-2</v>
      </c>
      <c r="BT19" s="222">
        <v>4.1887143636203703E-2</v>
      </c>
      <c r="BU19" s="222">
        <v>4.32098484559129E-2</v>
      </c>
      <c r="BV19" s="222">
        <v>184.812132974966</v>
      </c>
      <c r="BW19" s="222">
        <v>204.327529932701</v>
      </c>
      <c r="BX19" s="222">
        <v>210.779748565429</v>
      </c>
      <c r="BY19" s="222">
        <v>480.51154573491101</v>
      </c>
      <c r="BZ19" s="222">
        <v>531.25157782502299</v>
      </c>
      <c r="CA19" s="222">
        <v>548.027346270115</v>
      </c>
      <c r="CB19" s="222">
        <v>9.8504866875656791</v>
      </c>
      <c r="CC19" s="222">
        <v>10.890657345413</v>
      </c>
      <c r="CD19" s="222">
        <v>11.234560598537399</v>
      </c>
      <c r="CE19" s="201" t="s">
        <v>800</v>
      </c>
      <c r="CF19" s="201" t="s">
        <v>800</v>
      </c>
      <c r="CG19" s="201" t="s">
        <v>2875</v>
      </c>
      <c r="CH19" s="222">
        <v>5.4217533572778103E-3</v>
      </c>
      <c r="CI19" s="222">
        <v>3.24647339025902E-2</v>
      </c>
      <c r="CJ19" s="222">
        <v>8.4408308146734505</v>
      </c>
      <c r="CK19" s="222"/>
      <c r="CL19" s="223">
        <f t="shared" si="2"/>
        <v>1.2112981049208481E-2</v>
      </c>
      <c r="CM19" s="223">
        <f t="shared" si="3"/>
        <v>2.5773506210659533E-2</v>
      </c>
      <c r="CN19" s="223">
        <f t="shared" si="4"/>
        <v>4.00065637633569E-3</v>
      </c>
      <c r="CO19" s="223">
        <f t="shared" si="4"/>
        <v>1.32270481970924E-3</v>
      </c>
      <c r="CP19" s="223">
        <f t="shared" si="5"/>
        <v>4.3209848455912941E-2</v>
      </c>
      <c r="CQ19" s="223">
        <f t="shared" si="6"/>
        <v>0</v>
      </c>
      <c r="CR19" s="222"/>
      <c r="CS19" s="222"/>
      <c r="CT19" s="222"/>
      <c r="CU19" s="222"/>
      <c r="CV19" s="222"/>
      <c r="CW19" s="222"/>
      <c r="CX19" s="222"/>
      <c r="CY19" s="222"/>
      <c r="CZ19" s="222"/>
      <c r="DA19" s="222"/>
      <c r="DB19" s="224">
        <f t="shared" si="7"/>
        <v>3.7699016371862459E-2</v>
      </c>
      <c r="DC19" s="224">
        <f t="shared" si="8"/>
        <v>1.87470888005552E-4</v>
      </c>
      <c r="DD19" s="224">
        <f t="shared" si="9"/>
        <v>3.7886487259868012E-2</v>
      </c>
      <c r="DE19" s="225">
        <f t="shared" si="10"/>
        <v>0</v>
      </c>
      <c r="DF19" s="222"/>
      <c r="DG19" s="222"/>
      <c r="DH19" s="222"/>
      <c r="DI19" s="222"/>
      <c r="DJ19" s="222"/>
      <c r="DK19" s="222"/>
      <c r="DL19" s="222"/>
      <c r="DM19" s="222"/>
      <c r="DN19" s="222"/>
      <c r="DO19" s="222"/>
      <c r="DP19" s="222"/>
      <c r="DQ19" s="222"/>
      <c r="DR19" s="222"/>
      <c r="DS19" s="222"/>
      <c r="DT19" s="222"/>
      <c r="DU19" s="222"/>
      <c r="DV19" s="222"/>
      <c r="DW19" s="222"/>
      <c r="DX19" s="222"/>
      <c r="DY19" s="222"/>
      <c r="DZ19" s="222"/>
      <c r="EA19" s="222"/>
      <c r="EB19" s="222"/>
      <c r="EC19" s="222"/>
      <c r="ED19" s="222"/>
      <c r="EE19" s="222"/>
      <c r="EF19" s="222"/>
      <c r="EG19" s="222">
        <v>0</v>
      </c>
      <c r="EH19" s="222">
        <v>0</v>
      </c>
      <c r="EI19" s="222">
        <v>0</v>
      </c>
      <c r="EJ19" s="222">
        <v>0</v>
      </c>
      <c r="EK19" s="222">
        <v>0</v>
      </c>
      <c r="EL19" s="222">
        <v>0</v>
      </c>
      <c r="EM19" s="222">
        <v>0</v>
      </c>
      <c r="EN19" s="201" t="s">
        <v>2979</v>
      </c>
      <c r="EO19" s="222">
        <v>0.74709999999999999</v>
      </c>
      <c r="EP19" s="222">
        <v>155</v>
      </c>
      <c r="EQ19" s="222">
        <v>0.8</v>
      </c>
    </row>
    <row r="20" spans="1:147" ht="30" x14ac:dyDescent="0.25">
      <c r="A20" s="201" t="s">
        <v>219</v>
      </c>
      <c r="B20" s="201" t="s">
        <v>2687</v>
      </c>
      <c r="C20" s="201" t="s">
        <v>220</v>
      </c>
      <c r="D20" s="201" t="s">
        <v>2980</v>
      </c>
      <c r="E20" s="222">
        <v>105</v>
      </c>
      <c r="F20" s="222">
        <v>5330</v>
      </c>
      <c r="G20" s="201" t="s">
        <v>2906</v>
      </c>
      <c r="H20" s="201" t="s">
        <v>800</v>
      </c>
      <c r="I20" s="201" t="s">
        <v>2625</v>
      </c>
      <c r="J20" s="222">
        <v>187</v>
      </c>
      <c r="K20" s="222">
        <v>0.8</v>
      </c>
      <c r="L20" s="201" t="s">
        <v>2891</v>
      </c>
      <c r="M20" s="201" t="s">
        <v>2892</v>
      </c>
      <c r="N20" s="201" t="s">
        <v>2893</v>
      </c>
      <c r="O20" s="201" t="s">
        <v>32</v>
      </c>
      <c r="P20" s="201" t="s">
        <v>2894</v>
      </c>
      <c r="Q20" s="201" t="s">
        <v>2854</v>
      </c>
      <c r="R20" s="201" t="s">
        <v>2687</v>
      </c>
      <c r="S20" s="201" t="s">
        <v>2895</v>
      </c>
      <c r="T20" s="222">
        <v>4.1583276009857999E-2</v>
      </c>
      <c r="U20" s="201" t="s">
        <v>2981</v>
      </c>
      <c r="V20" s="201" t="s">
        <v>2982</v>
      </c>
      <c r="W20" s="201" t="s">
        <v>211</v>
      </c>
      <c r="X20" s="201" t="s">
        <v>212</v>
      </c>
      <c r="Y20" s="222">
        <v>110</v>
      </c>
      <c r="Z20" s="222">
        <v>4320</v>
      </c>
      <c r="AA20" s="222">
        <v>1</v>
      </c>
      <c r="AB20" s="201" t="s">
        <v>2983</v>
      </c>
      <c r="AC20" s="222">
        <v>1</v>
      </c>
      <c r="AD20" s="201" t="s">
        <v>800</v>
      </c>
      <c r="AE20" s="201" t="s">
        <v>800</v>
      </c>
      <c r="AF20" s="222">
        <v>0</v>
      </c>
      <c r="AG20" s="222">
        <v>0</v>
      </c>
      <c r="AH20" s="201" t="s">
        <v>2891</v>
      </c>
      <c r="AI20" s="201" t="s">
        <v>2946</v>
      </c>
      <c r="AJ20" s="201" t="s">
        <v>2855</v>
      </c>
      <c r="AK20" s="201" t="s">
        <v>2864</v>
      </c>
      <c r="AL20" s="201" t="s">
        <v>2891</v>
      </c>
      <c r="AM20" s="201" t="s">
        <v>2984</v>
      </c>
      <c r="AN20" s="201" t="s">
        <v>2985</v>
      </c>
      <c r="AO20" s="201" t="s">
        <v>2947</v>
      </c>
      <c r="AP20" s="201" t="s">
        <v>2868</v>
      </c>
      <c r="AQ20" s="201" t="s">
        <v>2869</v>
      </c>
      <c r="AR20" s="201" t="s">
        <v>2948</v>
      </c>
      <c r="AS20" s="222">
        <v>67.831739999999996</v>
      </c>
      <c r="AT20" s="222">
        <v>0</v>
      </c>
      <c r="AU20" s="201" t="s">
        <v>2986</v>
      </c>
      <c r="AV20" s="201" t="s">
        <v>2987</v>
      </c>
      <c r="AW20" s="201" t="s">
        <v>2988</v>
      </c>
      <c r="AX20" s="201" t="s">
        <v>2989</v>
      </c>
      <c r="AY20" s="201" t="s">
        <v>2874</v>
      </c>
      <c r="AZ20" s="201" t="s">
        <v>800</v>
      </c>
      <c r="BA20" s="201" t="s">
        <v>800</v>
      </c>
      <c r="BB20" s="222">
        <v>2.09558890973525E-3</v>
      </c>
      <c r="BC20" s="222">
        <v>4.3662439810350897E-3</v>
      </c>
      <c r="BD20" s="222">
        <v>8.3333333333333295E-4</v>
      </c>
      <c r="BE20" s="222">
        <v>2.5190040106951901E-4</v>
      </c>
      <c r="BF20" s="222">
        <v>0</v>
      </c>
      <c r="BG20" s="222">
        <v>0</v>
      </c>
      <c r="BH20" s="222">
        <v>4.51059607221039E-3</v>
      </c>
      <c r="BI20" s="222">
        <v>0</v>
      </c>
      <c r="BJ20" s="222">
        <v>0</v>
      </c>
      <c r="BK20" s="222">
        <v>2.5071999999999998E-3</v>
      </c>
      <c r="BL20" s="222">
        <v>0</v>
      </c>
      <c r="BM20" s="222">
        <v>1.2222745769426601E-2</v>
      </c>
      <c r="BN20" s="222">
        <v>4.74797982020548E-4</v>
      </c>
      <c r="BO20" s="222">
        <v>0</v>
      </c>
      <c r="BP20" s="222">
        <v>3.3160520766418798E-3</v>
      </c>
      <c r="BQ20" s="222">
        <v>1.09635960991942E-3</v>
      </c>
      <c r="BR20" s="222">
        <v>0</v>
      </c>
      <c r="BS20" s="222">
        <v>2.7262406448830798E-2</v>
      </c>
      <c r="BT20" s="222">
        <v>3.0578458525472699E-2</v>
      </c>
      <c r="BU20" s="222">
        <v>3.1674818135392101E-2</v>
      </c>
      <c r="BV20" s="222">
        <v>259.64196617934101</v>
      </c>
      <c r="BW20" s="222">
        <v>291.22341452831103</v>
      </c>
      <c r="BX20" s="222">
        <v>301.66493462278203</v>
      </c>
      <c r="BY20" s="222">
        <v>675.06911206628604</v>
      </c>
      <c r="BZ20" s="222">
        <v>757.18087777360904</v>
      </c>
      <c r="CA20" s="222">
        <v>784.32883001923199</v>
      </c>
      <c r="CB20" s="222">
        <v>7.0882256766960001</v>
      </c>
      <c r="CC20" s="222">
        <v>7.9503992166228903</v>
      </c>
      <c r="CD20" s="222">
        <v>8.2354527152019408</v>
      </c>
      <c r="CE20" s="201" t="s">
        <v>800</v>
      </c>
      <c r="CF20" s="201" t="s">
        <v>800</v>
      </c>
      <c r="CG20" s="201" t="s">
        <v>2990</v>
      </c>
      <c r="CH20" s="222">
        <v>1.68150083140048E-3</v>
      </c>
      <c r="CI20" s="222">
        <v>2.5580905617430299E-2</v>
      </c>
      <c r="CJ20" s="222">
        <v>6.6510354605318804</v>
      </c>
      <c r="CK20" s="222"/>
      <c r="CL20" s="223">
        <f t="shared" si="2"/>
        <v>1.4564862697383581E-2</v>
      </c>
      <c r="CM20" s="223">
        <f t="shared" si="3"/>
        <v>1.2697543751447148E-2</v>
      </c>
      <c r="CN20" s="223">
        <f t="shared" si="4"/>
        <v>3.3160520766418798E-3</v>
      </c>
      <c r="CO20" s="223">
        <f t="shared" si="4"/>
        <v>1.09635960991942E-3</v>
      </c>
      <c r="CP20" s="223">
        <f t="shared" si="5"/>
        <v>3.1674818135392031E-2</v>
      </c>
      <c r="CQ20" s="223">
        <f t="shared" si="6"/>
        <v>-6.9388939039072284E-17</v>
      </c>
      <c r="CR20" s="222"/>
      <c r="CS20" s="222"/>
      <c r="CT20" s="222"/>
      <c r="CU20" s="222"/>
      <c r="CV20" s="222"/>
      <c r="CW20" s="222"/>
      <c r="CX20" s="222"/>
      <c r="CY20" s="222"/>
      <c r="CZ20" s="222"/>
      <c r="DA20" s="222"/>
      <c r="DB20" s="224">
        <f t="shared" si="7"/>
        <v>2.0244610376620339E-2</v>
      </c>
      <c r="DC20" s="224">
        <f t="shared" si="8"/>
        <v>7.0177960722103902E-3</v>
      </c>
      <c r="DD20" s="224">
        <f t="shared" si="9"/>
        <v>2.7262406448830729E-2</v>
      </c>
      <c r="DE20" s="225">
        <f t="shared" si="10"/>
        <v>-6.9388939039072284E-17</v>
      </c>
      <c r="DF20" s="222"/>
      <c r="DG20" s="222"/>
      <c r="DH20" s="222"/>
      <c r="DI20" s="222"/>
      <c r="DJ20" s="222"/>
      <c r="DK20" s="222"/>
      <c r="DL20" s="222"/>
      <c r="DM20" s="222"/>
      <c r="DN20" s="222"/>
      <c r="DO20" s="222"/>
      <c r="DP20" s="222"/>
      <c r="DQ20" s="222"/>
      <c r="DR20" s="222"/>
      <c r="DS20" s="222"/>
      <c r="DT20" s="222"/>
      <c r="DU20" s="222"/>
      <c r="DV20" s="222"/>
      <c r="DW20" s="222"/>
      <c r="DX20" s="222"/>
      <c r="DY20" s="222"/>
      <c r="DZ20" s="222"/>
      <c r="EA20" s="222"/>
      <c r="EB20" s="222"/>
      <c r="EC20" s="222"/>
      <c r="ED20" s="222"/>
      <c r="EE20" s="222"/>
      <c r="EF20" s="222"/>
      <c r="EG20" s="222">
        <v>3767040</v>
      </c>
      <c r="EH20" s="222">
        <v>2217280</v>
      </c>
      <c r="EI20" s="222">
        <v>397.59</v>
      </c>
      <c r="EJ20" s="222">
        <v>234.36</v>
      </c>
      <c r="EK20" s="222">
        <v>0.58945144495585899</v>
      </c>
      <c r="EL20" s="222">
        <v>187</v>
      </c>
      <c r="EM20" s="222">
        <v>20160</v>
      </c>
      <c r="EN20" s="201" t="s">
        <v>2991</v>
      </c>
      <c r="EO20" s="222">
        <v>0.58945144495585899</v>
      </c>
      <c r="EP20" s="222">
        <v>187</v>
      </c>
      <c r="EQ20" s="222">
        <v>0.8</v>
      </c>
    </row>
    <row r="21" spans="1:147" ht="30" x14ac:dyDescent="0.25">
      <c r="A21" s="201" t="s">
        <v>219</v>
      </c>
      <c r="B21" s="201" t="s">
        <v>2992</v>
      </c>
      <c r="C21" s="201" t="s">
        <v>220</v>
      </c>
      <c r="D21" s="201" t="s">
        <v>2980</v>
      </c>
      <c r="E21" s="222">
        <v>105</v>
      </c>
      <c r="F21" s="222">
        <v>5330</v>
      </c>
      <c r="G21" s="201" t="s">
        <v>2906</v>
      </c>
      <c r="H21" s="201" t="s">
        <v>800</v>
      </c>
      <c r="I21" s="201" t="s">
        <v>2625</v>
      </c>
      <c r="J21" s="222">
        <v>187</v>
      </c>
      <c r="K21" s="222">
        <v>0.8</v>
      </c>
      <c r="L21" s="201" t="s">
        <v>2891</v>
      </c>
      <c r="M21" s="201" t="s">
        <v>2892</v>
      </c>
      <c r="N21" s="201" t="s">
        <v>2893</v>
      </c>
      <c r="O21" s="201" t="s">
        <v>32</v>
      </c>
      <c r="P21" s="201" t="s">
        <v>2894</v>
      </c>
      <c r="Q21" s="201" t="s">
        <v>2891</v>
      </c>
      <c r="R21" s="201" t="s">
        <v>2992</v>
      </c>
      <c r="S21" s="201" t="s">
        <v>2895</v>
      </c>
      <c r="T21" s="222">
        <v>4.1583276009857999E-2</v>
      </c>
      <c r="U21" s="201" t="s">
        <v>2981</v>
      </c>
      <c r="V21" s="201" t="s">
        <v>2982</v>
      </c>
      <c r="W21" s="201" t="s">
        <v>217</v>
      </c>
      <c r="X21" s="201" t="s">
        <v>218</v>
      </c>
      <c r="Y21" s="222">
        <v>110</v>
      </c>
      <c r="Z21" s="222">
        <v>2016</v>
      </c>
      <c r="AA21" s="222">
        <v>1</v>
      </c>
      <c r="AB21" s="201" t="s">
        <v>2993</v>
      </c>
      <c r="AC21" s="222">
        <v>1</v>
      </c>
      <c r="AD21" s="201" t="s">
        <v>800</v>
      </c>
      <c r="AE21" s="201" t="s">
        <v>800</v>
      </c>
      <c r="AF21" s="222">
        <v>0</v>
      </c>
      <c r="AG21" s="222">
        <v>0</v>
      </c>
      <c r="AH21" s="201" t="s">
        <v>2891</v>
      </c>
      <c r="AI21" s="201" t="s">
        <v>2946</v>
      </c>
      <c r="AJ21" s="201" t="s">
        <v>2855</v>
      </c>
      <c r="AK21" s="201" t="s">
        <v>2864</v>
      </c>
      <c r="AL21" s="201" t="s">
        <v>2891</v>
      </c>
      <c r="AM21" s="201" t="s">
        <v>2984</v>
      </c>
      <c r="AN21" s="201" t="s">
        <v>2985</v>
      </c>
      <c r="AO21" s="201" t="s">
        <v>2947</v>
      </c>
      <c r="AP21" s="201" t="s">
        <v>2868</v>
      </c>
      <c r="AQ21" s="201" t="s">
        <v>2869</v>
      </c>
      <c r="AR21" s="201" t="s">
        <v>2948</v>
      </c>
      <c r="AS21" s="222">
        <v>67.831739999999996</v>
      </c>
      <c r="AT21" s="222">
        <v>0</v>
      </c>
      <c r="AU21" s="201" t="s">
        <v>2986</v>
      </c>
      <c r="AV21" s="201" t="s">
        <v>2994</v>
      </c>
      <c r="AW21" s="201" t="s">
        <v>2995</v>
      </c>
      <c r="AX21" s="201" t="s">
        <v>2996</v>
      </c>
      <c r="AY21" s="201" t="s">
        <v>2874</v>
      </c>
      <c r="AZ21" s="201" t="s">
        <v>800</v>
      </c>
      <c r="BA21" s="201" t="s">
        <v>800</v>
      </c>
      <c r="BB21" s="222">
        <v>2.09558890973525E-3</v>
      </c>
      <c r="BC21" s="222">
        <v>4.3662439810350897E-3</v>
      </c>
      <c r="BD21" s="222">
        <v>8.3333333333333295E-4</v>
      </c>
      <c r="BE21" s="222">
        <v>2.5190040106951901E-4</v>
      </c>
      <c r="BF21" s="222">
        <v>0</v>
      </c>
      <c r="BG21" s="222">
        <v>0</v>
      </c>
      <c r="BH21" s="222">
        <v>5.1340153969707501E-3</v>
      </c>
      <c r="BI21" s="222">
        <v>0</v>
      </c>
      <c r="BJ21" s="222">
        <v>0</v>
      </c>
      <c r="BK21" s="222">
        <v>5.6818900000000002E-3</v>
      </c>
      <c r="BL21" s="222">
        <v>0</v>
      </c>
      <c r="BM21" s="222">
        <v>1.2222745769426601E-2</v>
      </c>
      <c r="BN21" s="222">
        <v>4.74797982020548E-4</v>
      </c>
      <c r="BO21" s="222">
        <v>0</v>
      </c>
      <c r="BP21" s="222">
        <v>3.3160520766418798E-3</v>
      </c>
      <c r="BQ21" s="222">
        <v>1.09635960991942E-3</v>
      </c>
      <c r="BR21" s="222">
        <v>0</v>
      </c>
      <c r="BS21" s="222">
        <v>3.1060515773591101E-2</v>
      </c>
      <c r="BT21" s="222">
        <v>3.4376567850232999E-2</v>
      </c>
      <c r="BU21" s="222">
        <v>3.5472927460152397E-2</v>
      </c>
      <c r="BV21" s="222">
        <v>295.81443593896302</v>
      </c>
      <c r="BW21" s="222">
        <v>327.39588428793297</v>
      </c>
      <c r="BX21" s="222">
        <v>337.83740438240397</v>
      </c>
      <c r="BY21" s="222">
        <v>769.11753344130398</v>
      </c>
      <c r="BZ21" s="222">
        <v>851.22929914862698</v>
      </c>
      <c r="CA21" s="222">
        <v>878.37725139425095</v>
      </c>
      <c r="CB21" s="222">
        <v>8.0757341011336994</v>
      </c>
      <c r="CC21" s="222">
        <v>8.9379076410605904</v>
      </c>
      <c r="CD21" s="222">
        <v>9.22296113963964</v>
      </c>
      <c r="CE21" s="201" t="s">
        <v>800</v>
      </c>
      <c r="CF21" s="201" t="s">
        <v>800</v>
      </c>
      <c r="CG21" s="201" t="s">
        <v>2990</v>
      </c>
      <c r="CH21" s="222">
        <v>1.68150083140048E-3</v>
      </c>
      <c r="CI21" s="222">
        <v>2.9379014942190699E-2</v>
      </c>
      <c r="CJ21" s="222">
        <v>7.6385438849695699</v>
      </c>
      <c r="CK21" s="222"/>
      <c r="CL21" s="223">
        <f t="shared" si="2"/>
        <v>1.8362972022143945E-2</v>
      </c>
      <c r="CM21" s="223">
        <f t="shared" si="3"/>
        <v>1.2697543751447148E-2</v>
      </c>
      <c r="CN21" s="223">
        <f t="shared" si="4"/>
        <v>3.3160520766418798E-3</v>
      </c>
      <c r="CO21" s="223">
        <f t="shared" si="4"/>
        <v>1.09635960991942E-3</v>
      </c>
      <c r="CP21" s="223">
        <f t="shared" si="5"/>
        <v>3.547292746015239E-2</v>
      </c>
      <c r="CQ21" s="223">
        <f t="shared" si="6"/>
        <v>0</v>
      </c>
      <c r="CR21" s="222"/>
      <c r="CS21" s="222"/>
      <c r="CT21" s="222"/>
      <c r="CU21" s="222"/>
      <c r="CV21" s="222"/>
      <c r="CW21" s="222"/>
      <c r="CX21" s="222"/>
      <c r="CY21" s="222"/>
      <c r="CZ21" s="222"/>
      <c r="DA21" s="222"/>
      <c r="DB21" s="224">
        <f t="shared" si="7"/>
        <v>2.0244610376620339E-2</v>
      </c>
      <c r="DC21" s="224">
        <f t="shared" si="8"/>
        <v>1.081590539697075E-2</v>
      </c>
      <c r="DD21" s="224">
        <f t="shared" si="9"/>
        <v>3.1060515773591091E-2</v>
      </c>
      <c r="DE21" s="225">
        <f t="shared" si="10"/>
        <v>0</v>
      </c>
      <c r="DF21" s="222"/>
      <c r="DG21" s="222"/>
      <c r="DH21" s="222"/>
      <c r="DI21" s="222"/>
      <c r="DJ21" s="222"/>
      <c r="DK21" s="222"/>
      <c r="DL21" s="222"/>
      <c r="DM21" s="222"/>
      <c r="DN21" s="222"/>
      <c r="DO21" s="222"/>
      <c r="DP21" s="222"/>
      <c r="DQ21" s="222"/>
      <c r="DR21" s="222"/>
      <c r="DS21" s="222"/>
      <c r="DT21" s="222"/>
      <c r="DU21" s="222"/>
      <c r="DV21" s="222"/>
      <c r="DW21" s="222"/>
      <c r="DX21" s="222"/>
      <c r="DY21" s="222"/>
      <c r="DZ21" s="222"/>
      <c r="EA21" s="222"/>
      <c r="EB21" s="222"/>
      <c r="EC21" s="222"/>
      <c r="ED21" s="222"/>
      <c r="EE21" s="222"/>
      <c r="EF21" s="222"/>
      <c r="EG21" s="222">
        <v>3767040</v>
      </c>
      <c r="EH21" s="222">
        <v>2217280</v>
      </c>
      <c r="EI21" s="222">
        <v>397.59</v>
      </c>
      <c r="EJ21" s="222">
        <v>234.36</v>
      </c>
      <c r="EK21" s="222">
        <v>0.58945144495585899</v>
      </c>
      <c r="EL21" s="222">
        <v>187</v>
      </c>
      <c r="EM21" s="222">
        <v>20160</v>
      </c>
      <c r="EN21" s="201" t="s">
        <v>2991</v>
      </c>
      <c r="EO21" s="222">
        <v>0.58945144495585899</v>
      </c>
      <c r="EP21" s="222">
        <v>187</v>
      </c>
      <c r="EQ21" s="222">
        <v>0.8</v>
      </c>
    </row>
    <row r="22" spans="1:147" ht="30" x14ac:dyDescent="0.25">
      <c r="A22" s="201" t="s">
        <v>219</v>
      </c>
      <c r="B22" s="201" t="s">
        <v>2997</v>
      </c>
      <c r="C22" s="201" t="s">
        <v>220</v>
      </c>
      <c r="D22" s="201" t="s">
        <v>2980</v>
      </c>
      <c r="E22" s="222">
        <v>105</v>
      </c>
      <c r="F22" s="222">
        <v>5330</v>
      </c>
      <c r="G22" s="201" t="s">
        <v>2906</v>
      </c>
      <c r="H22" s="201" t="s">
        <v>800</v>
      </c>
      <c r="I22" s="201" t="s">
        <v>2625</v>
      </c>
      <c r="J22" s="222">
        <v>187</v>
      </c>
      <c r="K22" s="222">
        <v>0.8</v>
      </c>
      <c r="L22" s="201" t="s">
        <v>2891</v>
      </c>
      <c r="M22" s="201" t="s">
        <v>2892</v>
      </c>
      <c r="N22" s="201" t="s">
        <v>2893</v>
      </c>
      <c r="O22" s="201" t="s">
        <v>32</v>
      </c>
      <c r="P22" s="201" t="s">
        <v>2894</v>
      </c>
      <c r="Q22" s="201" t="s">
        <v>2855</v>
      </c>
      <c r="R22" s="201" t="s">
        <v>2997</v>
      </c>
      <c r="S22" s="201" t="s">
        <v>2895</v>
      </c>
      <c r="T22" s="222">
        <v>4.1583276009857999E-2</v>
      </c>
      <c r="U22" s="201" t="s">
        <v>2981</v>
      </c>
      <c r="V22" s="201" t="s">
        <v>2982</v>
      </c>
      <c r="W22" s="201" t="s">
        <v>215</v>
      </c>
      <c r="X22" s="201" t="s">
        <v>216</v>
      </c>
      <c r="Y22" s="222">
        <v>110</v>
      </c>
      <c r="Z22" s="222">
        <v>4320</v>
      </c>
      <c r="AA22" s="222">
        <v>1</v>
      </c>
      <c r="AB22" s="201" t="s">
        <v>2998</v>
      </c>
      <c r="AC22" s="222">
        <v>1</v>
      </c>
      <c r="AD22" s="201" t="s">
        <v>800</v>
      </c>
      <c r="AE22" s="201" t="s">
        <v>800</v>
      </c>
      <c r="AF22" s="222">
        <v>0</v>
      </c>
      <c r="AG22" s="222">
        <v>0</v>
      </c>
      <c r="AH22" s="201" t="s">
        <v>2891</v>
      </c>
      <c r="AI22" s="201" t="s">
        <v>2946</v>
      </c>
      <c r="AJ22" s="201" t="s">
        <v>2855</v>
      </c>
      <c r="AK22" s="201" t="s">
        <v>2864</v>
      </c>
      <c r="AL22" s="201" t="s">
        <v>2891</v>
      </c>
      <c r="AM22" s="201" t="s">
        <v>2984</v>
      </c>
      <c r="AN22" s="201" t="s">
        <v>2985</v>
      </c>
      <c r="AO22" s="201" t="s">
        <v>2947</v>
      </c>
      <c r="AP22" s="201" t="s">
        <v>2868</v>
      </c>
      <c r="AQ22" s="201" t="s">
        <v>2869</v>
      </c>
      <c r="AR22" s="201" t="s">
        <v>2948</v>
      </c>
      <c r="AS22" s="222">
        <v>67.831739999999996</v>
      </c>
      <c r="AT22" s="222">
        <v>0</v>
      </c>
      <c r="AU22" s="201" t="s">
        <v>2986</v>
      </c>
      <c r="AV22" s="201" t="s">
        <v>2999</v>
      </c>
      <c r="AW22" s="201" t="s">
        <v>3000</v>
      </c>
      <c r="AX22" s="201" t="s">
        <v>3001</v>
      </c>
      <c r="AY22" s="201" t="s">
        <v>2874</v>
      </c>
      <c r="AZ22" s="201" t="s">
        <v>800</v>
      </c>
      <c r="BA22" s="201" t="s">
        <v>800</v>
      </c>
      <c r="BB22" s="222">
        <v>2.09558890973525E-3</v>
      </c>
      <c r="BC22" s="222">
        <v>4.3662439810350897E-3</v>
      </c>
      <c r="BD22" s="222">
        <v>8.3333333333333295E-4</v>
      </c>
      <c r="BE22" s="222">
        <v>2.5190040106951901E-4</v>
      </c>
      <c r="BF22" s="222">
        <v>0</v>
      </c>
      <c r="BG22" s="222">
        <v>0</v>
      </c>
      <c r="BH22" s="222">
        <v>5.1340153969707501E-3</v>
      </c>
      <c r="BI22" s="222">
        <v>0</v>
      </c>
      <c r="BJ22" s="222">
        <v>0</v>
      </c>
      <c r="BK22" s="222">
        <v>3.9266199999999996E-3</v>
      </c>
      <c r="BL22" s="222">
        <v>0</v>
      </c>
      <c r="BM22" s="222">
        <v>1.2222745769426601E-2</v>
      </c>
      <c r="BN22" s="222">
        <v>4.74797982020548E-4</v>
      </c>
      <c r="BO22" s="222">
        <v>0</v>
      </c>
      <c r="BP22" s="222">
        <v>3.3160520766418798E-3</v>
      </c>
      <c r="BQ22" s="222">
        <v>1.09635960991942E-3</v>
      </c>
      <c r="BR22" s="222">
        <v>0</v>
      </c>
      <c r="BS22" s="222">
        <v>2.9305245773591101E-2</v>
      </c>
      <c r="BT22" s="222">
        <v>3.2621297850233003E-2</v>
      </c>
      <c r="BU22" s="222">
        <v>3.37176574601524E-2</v>
      </c>
      <c r="BV22" s="222">
        <v>279.09757879610601</v>
      </c>
      <c r="BW22" s="222">
        <v>310.67902714507602</v>
      </c>
      <c r="BX22" s="222">
        <v>321.12054723954702</v>
      </c>
      <c r="BY22" s="222">
        <v>725.65370486987604</v>
      </c>
      <c r="BZ22" s="222">
        <v>807.76547057719904</v>
      </c>
      <c r="CA22" s="222">
        <v>834.91342282282199</v>
      </c>
      <c r="CB22" s="222">
        <v>7.6193639011337</v>
      </c>
      <c r="CC22" s="222">
        <v>8.4815374410605795</v>
      </c>
      <c r="CD22" s="222">
        <v>8.7665909396396309</v>
      </c>
      <c r="CE22" s="201" t="s">
        <v>800</v>
      </c>
      <c r="CF22" s="201" t="s">
        <v>800</v>
      </c>
      <c r="CG22" s="201" t="s">
        <v>2990</v>
      </c>
      <c r="CH22" s="222">
        <v>1.68150083140048E-3</v>
      </c>
      <c r="CI22" s="222">
        <v>2.7623744942190699E-2</v>
      </c>
      <c r="CJ22" s="222">
        <v>7.1821736849695696</v>
      </c>
      <c r="CK22" s="222"/>
      <c r="CL22" s="223">
        <f t="shared" si="2"/>
        <v>1.6607702022143941E-2</v>
      </c>
      <c r="CM22" s="223">
        <f t="shared" si="3"/>
        <v>1.2697543751447148E-2</v>
      </c>
      <c r="CN22" s="223">
        <f t="shared" si="4"/>
        <v>3.3160520766418798E-3</v>
      </c>
      <c r="CO22" s="223">
        <f t="shared" si="4"/>
        <v>1.09635960991942E-3</v>
      </c>
      <c r="CP22" s="223">
        <f t="shared" si="5"/>
        <v>3.3717657460152387E-2</v>
      </c>
      <c r="CQ22" s="223">
        <f t="shared" si="6"/>
        <v>0</v>
      </c>
      <c r="CR22" s="222"/>
      <c r="CS22" s="222"/>
      <c r="CT22" s="222"/>
      <c r="CU22" s="222"/>
      <c r="CV22" s="222"/>
      <c r="CW22" s="222"/>
      <c r="CX22" s="222"/>
      <c r="CY22" s="222"/>
      <c r="CZ22" s="222"/>
      <c r="DA22" s="222"/>
      <c r="DB22" s="224">
        <f t="shared" si="7"/>
        <v>2.0244610376620339E-2</v>
      </c>
      <c r="DC22" s="224">
        <f t="shared" si="8"/>
        <v>9.0606353969707489E-3</v>
      </c>
      <c r="DD22" s="224">
        <f t="shared" si="9"/>
        <v>2.9305245773591088E-2</v>
      </c>
      <c r="DE22" s="225">
        <f t="shared" si="10"/>
        <v>0</v>
      </c>
      <c r="DF22" s="222"/>
      <c r="DG22" s="222"/>
      <c r="DH22" s="222"/>
      <c r="DI22" s="222"/>
      <c r="DJ22" s="222"/>
      <c r="DK22" s="222"/>
      <c r="DL22" s="222"/>
      <c r="DM22" s="222"/>
      <c r="DN22" s="222"/>
      <c r="DO22" s="222"/>
      <c r="DP22" s="222"/>
      <c r="DQ22" s="222"/>
      <c r="DR22" s="222"/>
      <c r="DS22" s="222"/>
      <c r="DT22" s="222"/>
      <c r="DU22" s="222"/>
      <c r="DV22" s="222"/>
      <c r="DW22" s="222"/>
      <c r="DX22" s="222"/>
      <c r="DY22" s="222"/>
      <c r="DZ22" s="222"/>
      <c r="EA22" s="222"/>
      <c r="EB22" s="222"/>
      <c r="EC22" s="222"/>
      <c r="ED22" s="222"/>
      <c r="EE22" s="222"/>
      <c r="EF22" s="222"/>
      <c r="EG22" s="222">
        <v>3767040</v>
      </c>
      <c r="EH22" s="222">
        <v>2217280</v>
      </c>
      <c r="EI22" s="222">
        <v>397.59</v>
      </c>
      <c r="EJ22" s="222">
        <v>234.36</v>
      </c>
      <c r="EK22" s="222">
        <v>0.58945144495585899</v>
      </c>
      <c r="EL22" s="222">
        <v>187</v>
      </c>
      <c r="EM22" s="222">
        <v>20160</v>
      </c>
      <c r="EN22" s="201" t="s">
        <v>2991</v>
      </c>
      <c r="EO22" s="222">
        <v>0.58945144495585899</v>
      </c>
      <c r="EP22" s="222">
        <v>187</v>
      </c>
      <c r="EQ22" s="222">
        <v>0.8</v>
      </c>
    </row>
    <row r="23" spans="1:147" ht="30" x14ac:dyDescent="0.25">
      <c r="A23" s="201" t="s">
        <v>219</v>
      </c>
      <c r="B23" s="201" t="s">
        <v>3002</v>
      </c>
      <c r="C23" s="201" t="s">
        <v>220</v>
      </c>
      <c r="D23" s="201" t="s">
        <v>2980</v>
      </c>
      <c r="E23" s="222">
        <v>105</v>
      </c>
      <c r="F23" s="222">
        <v>5330</v>
      </c>
      <c r="G23" s="201" t="s">
        <v>2906</v>
      </c>
      <c r="H23" s="201" t="s">
        <v>800</v>
      </c>
      <c r="I23" s="201" t="s">
        <v>2625</v>
      </c>
      <c r="J23" s="222">
        <v>187</v>
      </c>
      <c r="K23" s="222">
        <v>0.8</v>
      </c>
      <c r="L23" s="201" t="s">
        <v>2891</v>
      </c>
      <c r="M23" s="201" t="s">
        <v>2892</v>
      </c>
      <c r="N23" s="201" t="s">
        <v>2893</v>
      </c>
      <c r="O23" s="201" t="s">
        <v>32</v>
      </c>
      <c r="P23" s="201" t="s">
        <v>2894</v>
      </c>
      <c r="Q23" s="201" t="s">
        <v>2906</v>
      </c>
      <c r="R23" s="201" t="s">
        <v>3002</v>
      </c>
      <c r="S23" s="201" t="s">
        <v>2895</v>
      </c>
      <c r="T23" s="222">
        <v>4.1583276009857999E-2</v>
      </c>
      <c r="U23" s="201" t="s">
        <v>2981</v>
      </c>
      <c r="V23" s="201" t="s">
        <v>2982</v>
      </c>
      <c r="W23" s="201" t="s">
        <v>213</v>
      </c>
      <c r="X23" s="201" t="s">
        <v>214</v>
      </c>
      <c r="Y23" s="222">
        <v>110</v>
      </c>
      <c r="Z23" s="222">
        <v>3168</v>
      </c>
      <c r="AA23" s="222">
        <v>1</v>
      </c>
      <c r="AB23" s="201" t="s">
        <v>3003</v>
      </c>
      <c r="AC23" s="222">
        <v>1</v>
      </c>
      <c r="AD23" s="201" t="s">
        <v>800</v>
      </c>
      <c r="AE23" s="201" t="s">
        <v>800</v>
      </c>
      <c r="AF23" s="222">
        <v>0</v>
      </c>
      <c r="AG23" s="222">
        <v>0</v>
      </c>
      <c r="AH23" s="201" t="s">
        <v>2891</v>
      </c>
      <c r="AI23" s="201" t="s">
        <v>2946</v>
      </c>
      <c r="AJ23" s="201" t="s">
        <v>2855</v>
      </c>
      <c r="AK23" s="201" t="s">
        <v>2864</v>
      </c>
      <c r="AL23" s="201" t="s">
        <v>2891</v>
      </c>
      <c r="AM23" s="201" t="s">
        <v>2984</v>
      </c>
      <c r="AN23" s="201" t="s">
        <v>2985</v>
      </c>
      <c r="AO23" s="201" t="s">
        <v>2947</v>
      </c>
      <c r="AP23" s="201" t="s">
        <v>2868</v>
      </c>
      <c r="AQ23" s="201" t="s">
        <v>2869</v>
      </c>
      <c r="AR23" s="201" t="s">
        <v>2948</v>
      </c>
      <c r="AS23" s="222">
        <v>67.831739999999996</v>
      </c>
      <c r="AT23" s="222">
        <v>0</v>
      </c>
      <c r="AU23" s="201" t="s">
        <v>2986</v>
      </c>
      <c r="AV23" s="201" t="s">
        <v>3004</v>
      </c>
      <c r="AW23" s="201" t="s">
        <v>3005</v>
      </c>
      <c r="AX23" s="201" t="s">
        <v>3006</v>
      </c>
      <c r="AY23" s="201" t="s">
        <v>2874</v>
      </c>
      <c r="AZ23" s="201" t="s">
        <v>800</v>
      </c>
      <c r="BA23" s="201" t="s">
        <v>800</v>
      </c>
      <c r="BB23" s="222">
        <v>2.09558890973525E-3</v>
      </c>
      <c r="BC23" s="222">
        <v>4.3662439810350897E-3</v>
      </c>
      <c r="BD23" s="222">
        <v>8.3333333333333295E-4</v>
      </c>
      <c r="BE23" s="222">
        <v>2.5190040106951901E-4</v>
      </c>
      <c r="BF23" s="222">
        <v>0</v>
      </c>
      <c r="BG23" s="222">
        <v>0</v>
      </c>
      <c r="BH23" s="222">
        <v>4.51059607221039E-3</v>
      </c>
      <c r="BI23" s="222">
        <v>0</v>
      </c>
      <c r="BJ23" s="222">
        <v>0</v>
      </c>
      <c r="BK23" s="222">
        <v>2.5071999999999998E-3</v>
      </c>
      <c r="BL23" s="222">
        <v>0</v>
      </c>
      <c r="BM23" s="222">
        <v>1.2222745769426601E-2</v>
      </c>
      <c r="BN23" s="222">
        <v>4.74797982020548E-4</v>
      </c>
      <c r="BO23" s="222">
        <v>0</v>
      </c>
      <c r="BP23" s="222">
        <v>3.3160520766418798E-3</v>
      </c>
      <c r="BQ23" s="222">
        <v>1.09635960991942E-3</v>
      </c>
      <c r="BR23" s="222">
        <v>0</v>
      </c>
      <c r="BS23" s="222">
        <v>2.7262406448830798E-2</v>
      </c>
      <c r="BT23" s="222">
        <v>3.0578458525472699E-2</v>
      </c>
      <c r="BU23" s="222">
        <v>3.1674818135392101E-2</v>
      </c>
      <c r="BV23" s="222">
        <v>259.64196617934101</v>
      </c>
      <c r="BW23" s="222">
        <v>291.22341452831103</v>
      </c>
      <c r="BX23" s="222">
        <v>301.66493462278203</v>
      </c>
      <c r="BY23" s="222">
        <v>675.06911206628604</v>
      </c>
      <c r="BZ23" s="222">
        <v>757.18087777360904</v>
      </c>
      <c r="CA23" s="222">
        <v>784.32883001923199</v>
      </c>
      <c r="CB23" s="222">
        <v>7.0882256766960001</v>
      </c>
      <c r="CC23" s="222">
        <v>7.9503992166228903</v>
      </c>
      <c r="CD23" s="222">
        <v>8.2354527152019408</v>
      </c>
      <c r="CE23" s="201" t="s">
        <v>800</v>
      </c>
      <c r="CF23" s="201" t="s">
        <v>800</v>
      </c>
      <c r="CG23" s="201" t="s">
        <v>2990</v>
      </c>
      <c r="CH23" s="222">
        <v>1.68150083140048E-3</v>
      </c>
      <c r="CI23" s="222">
        <v>2.5580905617430299E-2</v>
      </c>
      <c r="CJ23" s="222">
        <v>6.6510354605318804</v>
      </c>
      <c r="CK23" s="222"/>
      <c r="CL23" s="223">
        <f t="shared" si="2"/>
        <v>1.4564862697383581E-2</v>
      </c>
      <c r="CM23" s="223">
        <f t="shared" si="3"/>
        <v>1.2697543751447148E-2</v>
      </c>
      <c r="CN23" s="223">
        <f t="shared" si="4"/>
        <v>3.3160520766418798E-3</v>
      </c>
      <c r="CO23" s="223">
        <f t="shared" si="4"/>
        <v>1.09635960991942E-3</v>
      </c>
      <c r="CP23" s="223">
        <f t="shared" si="5"/>
        <v>3.1674818135392031E-2</v>
      </c>
      <c r="CQ23" s="223">
        <f t="shared" si="6"/>
        <v>-6.9388939039072284E-17</v>
      </c>
      <c r="CR23" s="222"/>
      <c r="CS23" s="222"/>
      <c r="CT23" s="222"/>
      <c r="CU23" s="222"/>
      <c r="CV23" s="222"/>
      <c r="CW23" s="222"/>
      <c r="CX23" s="222"/>
      <c r="CY23" s="222"/>
      <c r="CZ23" s="222"/>
      <c r="DA23" s="222"/>
      <c r="DB23" s="224">
        <f t="shared" si="7"/>
        <v>2.0244610376620339E-2</v>
      </c>
      <c r="DC23" s="224">
        <f t="shared" si="8"/>
        <v>7.0177960722103902E-3</v>
      </c>
      <c r="DD23" s="224">
        <f t="shared" si="9"/>
        <v>2.7262406448830729E-2</v>
      </c>
      <c r="DE23" s="225">
        <f t="shared" si="10"/>
        <v>-6.9388939039072284E-17</v>
      </c>
      <c r="DF23" s="222"/>
      <c r="DG23" s="222"/>
      <c r="DH23" s="222"/>
      <c r="DI23" s="222"/>
      <c r="DJ23" s="222"/>
      <c r="DK23" s="222"/>
      <c r="DL23" s="222"/>
      <c r="DM23" s="222"/>
      <c r="DN23" s="222"/>
      <c r="DO23" s="222"/>
      <c r="DP23" s="222"/>
      <c r="DQ23" s="222"/>
      <c r="DR23" s="222"/>
      <c r="DS23" s="222"/>
      <c r="DT23" s="222"/>
      <c r="DU23" s="222"/>
      <c r="DV23" s="222"/>
      <c r="DW23" s="222"/>
      <c r="DX23" s="222"/>
      <c r="DY23" s="222"/>
      <c r="DZ23" s="222"/>
      <c r="EA23" s="222"/>
      <c r="EB23" s="222"/>
      <c r="EC23" s="222"/>
      <c r="ED23" s="222"/>
      <c r="EE23" s="222"/>
      <c r="EF23" s="222"/>
      <c r="EG23" s="222">
        <v>3767040</v>
      </c>
      <c r="EH23" s="222">
        <v>2217280</v>
      </c>
      <c r="EI23" s="222">
        <v>397.59</v>
      </c>
      <c r="EJ23" s="222">
        <v>234.36</v>
      </c>
      <c r="EK23" s="222">
        <v>0.58945144495585899</v>
      </c>
      <c r="EL23" s="222">
        <v>187</v>
      </c>
      <c r="EM23" s="222">
        <v>20160</v>
      </c>
      <c r="EN23" s="201" t="s">
        <v>2991</v>
      </c>
      <c r="EO23" s="222">
        <v>0.58945144495585899</v>
      </c>
      <c r="EP23" s="222">
        <v>187</v>
      </c>
      <c r="EQ23" s="222">
        <v>0.8</v>
      </c>
    </row>
    <row r="24" spans="1:147" ht="30" x14ac:dyDescent="0.25">
      <c r="A24" s="201" t="s">
        <v>221</v>
      </c>
      <c r="B24" s="201" t="s">
        <v>3007</v>
      </c>
      <c r="C24" s="201" t="s">
        <v>222</v>
      </c>
      <c r="D24" s="201" t="s">
        <v>2980</v>
      </c>
      <c r="E24" s="222">
        <v>105</v>
      </c>
      <c r="F24" s="222">
        <v>10250</v>
      </c>
      <c r="G24" s="201" t="s">
        <v>2891</v>
      </c>
      <c r="H24" s="201" t="s">
        <v>800</v>
      </c>
      <c r="I24" s="201" t="s">
        <v>2623</v>
      </c>
      <c r="J24" s="222">
        <v>138</v>
      </c>
      <c r="K24" s="222">
        <v>0.8</v>
      </c>
      <c r="L24" s="201" t="s">
        <v>2891</v>
      </c>
      <c r="M24" s="201" t="s">
        <v>2892</v>
      </c>
      <c r="N24" s="201" t="s">
        <v>2893</v>
      </c>
      <c r="O24" s="201" t="s">
        <v>32</v>
      </c>
      <c r="P24" s="201" t="s">
        <v>2858</v>
      </c>
      <c r="Q24" s="201" t="s">
        <v>2859</v>
      </c>
      <c r="R24" s="201" t="s">
        <v>3007</v>
      </c>
      <c r="S24" s="201" t="s">
        <v>2860</v>
      </c>
      <c r="T24" s="222">
        <v>4.1663718148564302E-2</v>
      </c>
      <c r="U24" s="201" t="s">
        <v>3008</v>
      </c>
      <c r="V24" s="201" t="s">
        <v>3009</v>
      </c>
      <c r="W24" s="201" t="s">
        <v>221</v>
      </c>
      <c r="X24" s="201" t="s">
        <v>222</v>
      </c>
      <c r="Y24" s="222">
        <v>105</v>
      </c>
      <c r="Z24" s="222">
        <v>10250</v>
      </c>
      <c r="AA24" s="222">
        <v>1</v>
      </c>
      <c r="AB24" s="201" t="s">
        <v>3007</v>
      </c>
      <c r="AC24" s="222">
        <v>1</v>
      </c>
      <c r="AD24" s="201" t="s">
        <v>800</v>
      </c>
      <c r="AE24" s="201" t="s">
        <v>800</v>
      </c>
      <c r="AF24" s="222">
        <v>0</v>
      </c>
      <c r="AG24" s="222">
        <v>0</v>
      </c>
      <c r="AH24" s="201" t="s">
        <v>2854</v>
      </c>
      <c r="AI24" s="201" t="s">
        <v>2863</v>
      </c>
      <c r="AJ24" s="201" t="s">
        <v>2855</v>
      </c>
      <c r="AK24" s="201" t="s">
        <v>2864</v>
      </c>
      <c r="AL24" s="201" t="s">
        <v>2854</v>
      </c>
      <c r="AM24" s="201" t="s">
        <v>2865</v>
      </c>
      <c r="AN24" s="201" t="s">
        <v>3010</v>
      </c>
      <c r="AO24" s="201" t="s">
        <v>2867</v>
      </c>
      <c r="AP24" s="201" t="s">
        <v>2868</v>
      </c>
      <c r="AQ24" s="201" t="s">
        <v>2869</v>
      </c>
      <c r="AR24" s="201" t="s">
        <v>2870</v>
      </c>
      <c r="AS24" s="222">
        <v>39.97824</v>
      </c>
      <c r="AT24" s="222">
        <v>0</v>
      </c>
      <c r="AU24" s="201" t="s">
        <v>3011</v>
      </c>
      <c r="AV24" s="201" t="s">
        <v>3011</v>
      </c>
      <c r="AW24" s="201" t="s">
        <v>3012</v>
      </c>
      <c r="AX24" s="201" t="s">
        <v>3013</v>
      </c>
      <c r="AY24" s="201" t="s">
        <v>2874</v>
      </c>
      <c r="AZ24" s="201" t="s">
        <v>800</v>
      </c>
      <c r="BA24" s="201" t="s">
        <v>800</v>
      </c>
      <c r="BB24" s="222">
        <v>1.48684444444444E-3</v>
      </c>
      <c r="BC24" s="222">
        <v>4.37469040559925E-3</v>
      </c>
      <c r="BD24" s="222">
        <v>8.3333333333333295E-4</v>
      </c>
      <c r="BE24" s="222">
        <v>2.0117874396135299E-4</v>
      </c>
      <c r="BF24" s="222">
        <v>0</v>
      </c>
      <c r="BG24" s="222">
        <v>0</v>
      </c>
      <c r="BH24" s="222">
        <v>0</v>
      </c>
      <c r="BI24" s="222">
        <v>0</v>
      </c>
      <c r="BJ24" s="222">
        <v>0</v>
      </c>
      <c r="BK24" s="222">
        <v>0</v>
      </c>
      <c r="BL24" s="222">
        <v>0</v>
      </c>
      <c r="BM24" s="222">
        <v>1.3369182593874601E-2</v>
      </c>
      <c r="BN24" s="222">
        <v>4.74797982020548E-4</v>
      </c>
      <c r="BO24" s="222">
        <v>0</v>
      </c>
      <c r="BP24" s="222">
        <v>4.4934908574784903E-3</v>
      </c>
      <c r="BQ24" s="222">
        <v>1.48564671778936E-3</v>
      </c>
      <c r="BR24" s="222">
        <v>9.6625239154471594E-5</v>
      </c>
      <c r="BS24" s="222">
        <v>2.0836652742387999E-2</v>
      </c>
      <c r="BT24" s="222">
        <v>2.53301435998665E-2</v>
      </c>
      <c r="BU24" s="222">
        <v>2.68157903176558E-2</v>
      </c>
      <c r="BV24" s="222">
        <v>198.44431183226601</v>
      </c>
      <c r="BW24" s="222">
        <v>241.23946285587101</v>
      </c>
      <c r="BX24" s="222">
        <v>255.38847921576999</v>
      </c>
      <c r="BY24" s="222">
        <v>515.95521076389298</v>
      </c>
      <c r="BZ24" s="222">
        <v>627.22260342526499</v>
      </c>
      <c r="CA24" s="222">
        <v>664.01004596100199</v>
      </c>
      <c r="CB24" s="222">
        <v>5.4175297130208797</v>
      </c>
      <c r="CC24" s="222">
        <v>6.5858373359652802</v>
      </c>
      <c r="CD24" s="222">
        <v>6.9721054825905204</v>
      </c>
      <c r="CE24" s="201" t="s">
        <v>800</v>
      </c>
      <c r="CF24" s="201" t="s">
        <v>800</v>
      </c>
      <c r="CG24" s="201" t="s">
        <v>3014</v>
      </c>
      <c r="CH24" s="222">
        <v>2.1421452695215902E-3</v>
      </c>
      <c r="CI24" s="222">
        <v>1.8694507472866401E-2</v>
      </c>
      <c r="CJ24" s="222">
        <v>4.8605719429452598</v>
      </c>
      <c r="CK24" s="222"/>
      <c r="CL24" s="223">
        <f t="shared" si="2"/>
        <v>6.9926721664928474E-3</v>
      </c>
      <c r="CM24" s="223">
        <f t="shared" si="3"/>
        <v>1.3843980575895148E-2</v>
      </c>
      <c r="CN24" s="223">
        <f t="shared" si="4"/>
        <v>4.4934908574784903E-3</v>
      </c>
      <c r="CO24" s="223">
        <f t="shared" si="4"/>
        <v>1.48564671778936E-3</v>
      </c>
      <c r="CP24" s="223">
        <f t="shared" si="5"/>
        <v>2.6815790317655845E-2</v>
      </c>
      <c r="CQ24" s="223">
        <f t="shared" si="6"/>
        <v>4.5102810375396984E-17</v>
      </c>
      <c r="CR24" s="222"/>
      <c r="CS24" s="222"/>
      <c r="CT24" s="222"/>
      <c r="CU24" s="222"/>
      <c r="CV24" s="222"/>
      <c r="CW24" s="222"/>
      <c r="CX24" s="222"/>
      <c r="CY24" s="222"/>
      <c r="CZ24" s="222"/>
      <c r="DA24" s="222"/>
      <c r="DB24" s="224">
        <f t="shared" si="7"/>
        <v>2.0740027503233525E-2</v>
      </c>
      <c r="DC24" s="224">
        <f t="shared" si="8"/>
        <v>9.6625239154471594E-5</v>
      </c>
      <c r="DD24" s="224">
        <f t="shared" si="9"/>
        <v>2.0836652742387995E-2</v>
      </c>
      <c r="DE24" s="225">
        <f t="shared" si="10"/>
        <v>0</v>
      </c>
      <c r="DF24" s="222"/>
      <c r="DG24" s="222"/>
      <c r="DH24" s="222"/>
      <c r="DI24" s="222"/>
      <c r="DJ24" s="222"/>
      <c r="DK24" s="222"/>
      <c r="DL24" s="222"/>
      <c r="DM24" s="222"/>
      <c r="DN24" s="222"/>
      <c r="DO24" s="222"/>
      <c r="DP24" s="222"/>
      <c r="DQ24" s="222"/>
      <c r="DR24" s="222"/>
      <c r="DS24" s="222"/>
      <c r="DT24" s="222"/>
      <c r="DU24" s="222"/>
      <c r="DV24" s="222"/>
      <c r="DW24" s="222"/>
      <c r="DX24" s="222"/>
      <c r="DY24" s="222"/>
      <c r="DZ24" s="222"/>
      <c r="EA24" s="222"/>
      <c r="EB24" s="222"/>
      <c r="EC24" s="222"/>
      <c r="ED24" s="222"/>
      <c r="EE24" s="222"/>
      <c r="EF24" s="222"/>
      <c r="EG24" s="222">
        <v>0</v>
      </c>
      <c r="EH24" s="222">
        <v>0</v>
      </c>
      <c r="EI24" s="222">
        <v>0</v>
      </c>
      <c r="EJ24" s="222">
        <v>0</v>
      </c>
      <c r="EK24" s="222">
        <v>0</v>
      </c>
      <c r="EL24" s="222">
        <v>0</v>
      </c>
      <c r="EM24" s="222">
        <v>0</v>
      </c>
      <c r="EN24" s="201" t="s">
        <v>3015</v>
      </c>
      <c r="EO24" s="222">
        <v>0.7712</v>
      </c>
      <c r="EP24" s="222">
        <v>138</v>
      </c>
      <c r="EQ24" s="222">
        <v>0.8</v>
      </c>
    </row>
    <row r="25" spans="1:147" ht="30" x14ac:dyDescent="0.25">
      <c r="A25" s="201" t="s">
        <v>221</v>
      </c>
      <c r="B25" s="201" t="s">
        <v>2686</v>
      </c>
      <c r="C25" s="201" t="s">
        <v>222</v>
      </c>
      <c r="D25" s="201" t="s">
        <v>2980</v>
      </c>
      <c r="E25" s="222">
        <v>105</v>
      </c>
      <c r="F25" s="222">
        <v>10250</v>
      </c>
      <c r="G25" s="201" t="s">
        <v>2906</v>
      </c>
      <c r="H25" s="201" t="s">
        <v>800</v>
      </c>
      <c r="I25" s="201" t="s">
        <v>2625</v>
      </c>
      <c r="J25" s="222">
        <v>186</v>
      </c>
      <c r="K25" s="222">
        <v>0.8</v>
      </c>
      <c r="L25" s="201" t="s">
        <v>2891</v>
      </c>
      <c r="M25" s="201" t="s">
        <v>2892</v>
      </c>
      <c r="N25" s="201" t="s">
        <v>2893</v>
      </c>
      <c r="O25" s="201" t="s">
        <v>32</v>
      </c>
      <c r="P25" s="201" t="s">
        <v>2894</v>
      </c>
      <c r="Q25" s="201" t="s">
        <v>2859</v>
      </c>
      <c r="R25" s="201" t="s">
        <v>2686</v>
      </c>
      <c r="S25" s="201" t="s">
        <v>2895</v>
      </c>
      <c r="T25" s="222">
        <v>4.1583276009857999E-2</v>
      </c>
      <c r="U25" s="201" t="s">
        <v>2981</v>
      </c>
      <c r="V25" s="201" t="s">
        <v>2982</v>
      </c>
      <c r="W25" s="201" t="s">
        <v>221</v>
      </c>
      <c r="X25" s="201" t="s">
        <v>222</v>
      </c>
      <c r="Y25" s="222">
        <v>105</v>
      </c>
      <c r="Z25" s="222">
        <v>10250</v>
      </c>
      <c r="AA25" s="222">
        <v>1</v>
      </c>
      <c r="AB25" s="201" t="s">
        <v>2686</v>
      </c>
      <c r="AC25" s="222">
        <v>1</v>
      </c>
      <c r="AD25" s="201" t="s">
        <v>800</v>
      </c>
      <c r="AE25" s="201" t="s">
        <v>800</v>
      </c>
      <c r="AH25" s="201" t="s">
        <v>2854</v>
      </c>
      <c r="AI25" s="201" t="s">
        <v>2863</v>
      </c>
      <c r="AJ25" s="201" t="s">
        <v>2855</v>
      </c>
      <c r="AK25" s="201" t="s">
        <v>2864</v>
      </c>
      <c r="AL25" s="201" t="s">
        <v>2854</v>
      </c>
      <c r="AM25" s="201" t="s">
        <v>2865</v>
      </c>
      <c r="AN25" s="201" t="s">
        <v>2985</v>
      </c>
      <c r="AO25" s="201" t="s">
        <v>2867</v>
      </c>
      <c r="AP25" s="201" t="s">
        <v>2868</v>
      </c>
      <c r="AQ25" s="201" t="s">
        <v>2869</v>
      </c>
      <c r="AR25" s="201" t="s">
        <v>2870</v>
      </c>
      <c r="AS25" s="222">
        <v>67.831739999999996</v>
      </c>
      <c r="AT25" s="222">
        <v>0</v>
      </c>
      <c r="AU25" s="201" t="s">
        <v>3011</v>
      </c>
      <c r="AV25" s="201" t="s">
        <v>3011</v>
      </c>
      <c r="AW25" s="201" t="s">
        <v>3012</v>
      </c>
      <c r="AX25" s="201" t="s">
        <v>3013</v>
      </c>
      <c r="AY25" s="201" t="s">
        <v>2874</v>
      </c>
      <c r="AZ25" s="201" t="s">
        <v>800</v>
      </c>
      <c r="BA25" s="201" t="s">
        <v>800</v>
      </c>
      <c r="BB25" s="222">
        <v>1.48684444444444E-3</v>
      </c>
      <c r="BC25" s="222">
        <v>4.3662439810350897E-3</v>
      </c>
      <c r="BD25" s="222">
        <v>8.3333333333333295E-4</v>
      </c>
      <c r="BE25" s="222">
        <v>2.5325470430107499E-4</v>
      </c>
      <c r="BF25" s="222">
        <v>0</v>
      </c>
      <c r="BG25" s="222">
        <v>0</v>
      </c>
      <c r="BH25" s="222">
        <v>0</v>
      </c>
      <c r="BI25" s="222">
        <v>0</v>
      </c>
      <c r="BJ25" s="222">
        <v>0</v>
      </c>
      <c r="BK25" s="222">
        <v>0</v>
      </c>
      <c r="BL25" s="222">
        <v>0</v>
      </c>
      <c r="BM25" s="222">
        <v>1.2288459456359001E-2</v>
      </c>
      <c r="BN25" s="222">
        <v>4.74797982020548E-4</v>
      </c>
      <c r="BO25" s="222">
        <v>0</v>
      </c>
      <c r="BP25" s="222">
        <v>3.33388031361307E-3</v>
      </c>
      <c r="BQ25" s="222">
        <v>1.1022540164243701E-3</v>
      </c>
      <c r="BR25" s="222">
        <v>9.6625239154471594E-5</v>
      </c>
      <c r="BS25" s="222">
        <v>1.9799559140648001E-2</v>
      </c>
      <c r="BT25" s="222">
        <v>2.31334394542611E-2</v>
      </c>
      <c r="BU25" s="222">
        <v>2.42356934706854E-2</v>
      </c>
      <c r="BV25" s="222">
        <v>188.56722991093301</v>
      </c>
      <c r="BW25" s="222">
        <v>220.318470992963</v>
      </c>
      <c r="BX25" s="222">
        <v>230.81612829224201</v>
      </c>
      <c r="BY25" s="222">
        <v>490.27479776842699</v>
      </c>
      <c r="BZ25" s="222">
        <v>572.82802458170295</v>
      </c>
      <c r="CA25" s="222">
        <v>600.12193355983004</v>
      </c>
      <c r="CB25" s="222">
        <v>5.14788537656848</v>
      </c>
      <c r="CC25" s="222">
        <v>6.0146942581078804</v>
      </c>
      <c r="CD25" s="222">
        <v>6.3012803023782196</v>
      </c>
      <c r="CE25" s="201" t="s">
        <v>800</v>
      </c>
      <c r="CF25" s="201" t="s">
        <v>800</v>
      </c>
      <c r="CG25" s="201" t="s">
        <v>2990</v>
      </c>
      <c r="CH25" s="222">
        <v>1.6905411584510199E-3</v>
      </c>
      <c r="CI25" s="222">
        <v>1.8109017982196999E-2</v>
      </c>
      <c r="CJ25" s="222">
        <v>4.7083446753712197</v>
      </c>
      <c r="CK25" s="222"/>
      <c r="CL25" s="223">
        <f t="shared" si="2"/>
        <v>7.0363017022684084E-3</v>
      </c>
      <c r="CM25" s="223">
        <f t="shared" si="3"/>
        <v>1.2763257438379548E-2</v>
      </c>
      <c r="CN25" s="223">
        <f t="shared" si="4"/>
        <v>3.33388031361307E-3</v>
      </c>
      <c r="CO25" s="223">
        <f t="shared" si="4"/>
        <v>1.1022540164243701E-3</v>
      </c>
      <c r="CP25" s="223">
        <f t="shared" si="5"/>
        <v>2.4235693470685396E-2</v>
      </c>
      <c r="CQ25" s="223">
        <f t="shared" si="6"/>
        <v>0</v>
      </c>
      <c r="CR25" s="222"/>
      <c r="CS25" s="222"/>
      <c r="CT25" s="222"/>
      <c r="CU25" s="222"/>
      <c r="CV25" s="222"/>
      <c r="CW25" s="222"/>
      <c r="CX25" s="222"/>
      <c r="CY25" s="222"/>
      <c r="CZ25" s="222"/>
      <c r="DA25" s="222"/>
      <c r="DB25" s="224">
        <f t="shared" si="7"/>
        <v>1.9702933901493483E-2</v>
      </c>
      <c r="DC25" s="224">
        <f t="shared" si="8"/>
        <v>9.6625239154471594E-5</v>
      </c>
      <c r="DD25" s="224">
        <f t="shared" si="9"/>
        <v>1.9799559140647953E-2</v>
      </c>
      <c r="DE25" s="225">
        <f t="shared" si="10"/>
        <v>-4.8572257327350599E-17</v>
      </c>
      <c r="DF25" s="222"/>
      <c r="DG25" s="222"/>
      <c r="DH25" s="222"/>
      <c r="DI25" s="222"/>
      <c r="DJ25" s="222"/>
      <c r="DK25" s="222"/>
      <c r="DL25" s="222"/>
      <c r="DM25" s="222"/>
      <c r="DN25" s="222"/>
      <c r="DO25" s="222"/>
      <c r="DP25" s="222"/>
      <c r="DQ25" s="222"/>
      <c r="DR25" s="222"/>
      <c r="DS25" s="222"/>
      <c r="DT25" s="222"/>
      <c r="DU25" s="222"/>
      <c r="DV25" s="222"/>
      <c r="DW25" s="222"/>
      <c r="DX25" s="222"/>
      <c r="DY25" s="222"/>
      <c r="DZ25" s="222"/>
      <c r="EA25" s="222"/>
      <c r="EB25" s="222"/>
      <c r="EC25" s="222"/>
      <c r="ED25" s="222"/>
      <c r="EE25" s="222"/>
      <c r="EF25" s="222"/>
      <c r="EG25" s="222">
        <v>0</v>
      </c>
      <c r="EH25" s="222">
        <v>0</v>
      </c>
      <c r="EI25" s="222">
        <v>0</v>
      </c>
      <c r="EJ25" s="222">
        <v>0</v>
      </c>
      <c r="EK25" s="222">
        <v>0</v>
      </c>
      <c r="EL25" s="222">
        <v>0</v>
      </c>
      <c r="EM25" s="222">
        <v>0</v>
      </c>
      <c r="EN25" s="201" t="s">
        <v>3016</v>
      </c>
      <c r="EO25" s="222">
        <v>0.75070000000000003</v>
      </c>
      <c r="EP25" s="222">
        <v>186</v>
      </c>
      <c r="EQ25" s="222">
        <v>0.8</v>
      </c>
    </row>
    <row r="26" spans="1:147" ht="30" x14ac:dyDescent="0.25">
      <c r="A26" s="201" t="s">
        <v>221</v>
      </c>
      <c r="B26" s="201" t="s">
        <v>3017</v>
      </c>
      <c r="C26" s="201" t="s">
        <v>222</v>
      </c>
      <c r="D26" s="201" t="s">
        <v>2980</v>
      </c>
      <c r="E26" s="222">
        <v>105</v>
      </c>
      <c r="F26" s="222">
        <v>10250</v>
      </c>
      <c r="G26" s="201" t="s">
        <v>2891</v>
      </c>
      <c r="H26" s="201" t="s">
        <v>800</v>
      </c>
      <c r="I26" s="201" t="s">
        <v>2623</v>
      </c>
      <c r="J26" s="222">
        <v>138</v>
      </c>
      <c r="K26" s="222">
        <v>0.8</v>
      </c>
      <c r="L26" s="201" t="s">
        <v>2891</v>
      </c>
      <c r="M26" s="201" t="s">
        <v>2892</v>
      </c>
      <c r="N26" s="201" t="s">
        <v>2893</v>
      </c>
      <c r="O26" s="201" t="s">
        <v>32</v>
      </c>
      <c r="P26" s="201" t="s">
        <v>2858</v>
      </c>
      <c r="Q26" s="201" t="s">
        <v>2854</v>
      </c>
      <c r="R26" s="201" t="s">
        <v>3017</v>
      </c>
      <c r="S26" s="201" t="s">
        <v>2860</v>
      </c>
      <c r="T26" s="222">
        <v>4.1663718148564302E-2</v>
      </c>
      <c r="U26" s="201" t="s">
        <v>3008</v>
      </c>
      <c r="V26" s="201" t="s">
        <v>3009</v>
      </c>
      <c r="W26" s="201" t="s">
        <v>211</v>
      </c>
      <c r="X26" s="201" t="s">
        <v>212</v>
      </c>
      <c r="Y26" s="222">
        <v>110</v>
      </c>
      <c r="Z26" s="222">
        <v>4320</v>
      </c>
      <c r="AA26" s="222">
        <v>1</v>
      </c>
      <c r="AB26" s="201" t="s">
        <v>3018</v>
      </c>
      <c r="AC26" s="222">
        <v>1</v>
      </c>
      <c r="AD26" s="201" t="s">
        <v>800</v>
      </c>
      <c r="AE26" s="201" t="s">
        <v>800</v>
      </c>
      <c r="AH26" s="201" t="s">
        <v>2891</v>
      </c>
      <c r="AI26" s="201" t="s">
        <v>2946</v>
      </c>
      <c r="AJ26" s="201" t="s">
        <v>2855</v>
      </c>
      <c r="AK26" s="201" t="s">
        <v>2864</v>
      </c>
      <c r="AL26" s="201" t="s">
        <v>2891</v>
      </c>
      <c r="AM26" s="201" t="s">
        <v>2984</v>
      </c>
      <c r="AN26" s="201" t="s">
        <v>3010</v>
      </c>
      <c r="AO26" s="201" t="s">
        <v>2947</v>
      </c>
      <c r="AP26" s="201" t="s">
        <v>2868</v>
      </c>
      <c r="AQ26" s="201" t="s">
        <v>2869</v>
      </c>
      <c r="AR26" s="201" t="s">
        <v>2948</v>
      </c>
      <c r="AS26" s="222">
        <v>39.97824</v>
      </c>
      <c r="AT26" s="222">
        <v>0</v>
      </c>
      <c r="AU26" s="201" t="s">
        <v>3011</v>
      </c>
      <c r="AV26" s="201" t="s">
        <v>2987</v>
      </c>
      <c r="AW26" s="201" t="s">
        <v>2988</v>
      </c>
      <c r="AX26" s="201" t="s">
        <v>2989</v>
      </c>
      <c r="AY26" s="201" t="s">
        <v>2874</v>
      </c>
      <c r="AZ26" s="201" t="s">
        <v>800</v>
      </c>
      <c r="BA26" s="201" t="s">
        <v>800</v>
      </c>
      <c r="BB26" s="222">
        <v>1.48684444444444E-3</v>
      </c>
      <c r="BC26" s="222">
        <v>4.37469040559925E-3</v>
      </c>
      <c r="BD26" s="222">
        <v>8.3333333333333295E-4</v>
      </c>
      <c r="BE26" s="222">
        <v>2.0117874396135299E-4</v>
      </c>
      <c r="BF26" s="222">
        <v>0</v>
      </c>
      <c r="BG26" s="222">
        <v>0</v>
      </c>
      <c r="BH26" s="222">
        <v>4.51059607221039E-3</v>
      </c>
      <c r="BI26" s="222">
        <v>0</v>
      </c>
      <c r="BJ26" s="222">
        <v>0</v>
      </c>
      <c r="BK26" s="222">
        <v>2.5071999999999998E-3</v>
      </c>
      <c r="BL26" s="222">
        <v>0</v>
      </c>
      <c r="BM26" s="222">
        <v>1.3369182593874601E-2</v>
      </c>
      <c r="BN26" s="222">
        <v>4.74797982020548E-4</v>
      </c>
      <c r="BO26" s="222">
        <v>0</v>
      </c>
      <c r="BP26" s="222">
        <v>4.4934908574784903E-3</v>
      </c>
      <c r="BQ26" s="222">
        <v>1.48564671778936E-3</v>
      </c>
      <c r="BR26" s="222">
        <v>0</v>
      </c>
      <c r="BS26" s="222">
        <v>2.7757823575443898E-2</v>
      </c>
      <c r="BT26" s="222">
        <v>3.2251314432922402E-2</v>
      </c>
      <c r="BU26" s="222">
        <v>3.37369611507118E-2</v>
      </c>
      <c r="BV26" s="222">
        <v>264.36022452803701</v>
      </c>
      <c r="BW26" s="222">
        <v>307.15537555164201</v>
      </c>
      <c r="BX26" s="222">
        <v>321.30439191154102</v>
      </c>
      <c r="BY26" s="222">
        <v>687.33658377289703</v>
      </c>
      <c r="BZ26" s="222">
        <v>798.60397643426904</v>
      </c>
      <c r="CA26" s="222">
        <v>835.39141897000502</v>
      </c>
      <c r="CB26" s="222">
        <v>7.2170341296154099</v>
      </c>
      <c r="CC26" s="222">
        <v>8.3853417525598193</v>
      </c>
      <c r="CD26" s="222">
        <v>8.7716098991850604</v>
      </c>
      <c r="CE26" s="201" t="s">
        <v>800</v>
      </c>
      <c r="CF26" s="201" t="s">
        <v>800</v>
      </c>
      <c r="CG26" s="201" t="s">
        <v>3014</v>
      </c>
      <c r="CH26" s="222">
        <v>2.1421452695215902E-3</v>
      </c>
      <c r="CI26" s="222">
        <v>2.5615678305922301E-2</v>
      </c>
      <c r="CJ26" s="222">
        <v>6.6600763595397998</v>
      </c>
      <c r="CK26" s="222"/>
      <c r="CL26" s="223">
        <f t="shared" si="2"/>
        <v>1.3913842999548764E-2</v>
      </c>
      <c r="CM26" s="223">
        <f t="shared" si="3"/>
        <v>1.3843980575895148E-2</v>
      </c>
      <c r="CN26" s="223">
        <f t="shared" si="4"/>
        <v>4.4934908574784903E-3</v>
      </c>
      <c r="CO26" s="223">
        <f t="shared" si="4"/>
        <v>1.48564671778936E-3</v>
      </c>
      <c r="CP26" s="223">
        <f t="shared" si="5"/>
        <v>3.3736961150711765E-2</v>
      </c>
      <c r="CQ26" s="223">
        <f t="shared" si="6"/>
        <v>0</v>
      </c>
      <c r="CR26" s="222"/>
      <c r="CS26" s="222"/>
      <c r="CT26" s="222"/>
      <c r="CU26" s="222"/>
      <c r="CV26" s="222"/>
      <c r="CW26" s="222"/>
      <c r="CX26" s="222"/>
      <c r="CY26" s="222"/>
      <c r="CZ26" s="222"/>
      <c r="DA26" s="222"/>
      <c r="DB26" s="224">
        <f t="shared" si="7"/>
        <v>2.0740027503233525E-2</v>
      </c>
      <c r="DC26" s="224">
        <f t="shared" si="8"/>
        <v>7.0177960722103902E-3</v>
      </c>
      <c r="DD26" s="224">
        <f t="shared" si="9"/>
        <v>2.7757823575443916E-2</v>
      </c>
      <c r="DE26" s="225">
        <f t="shared" si="10"/>
        <v>0</v>
      </c>
      <c r="DF26" s="222"/>
      <c r="DG26" s="222"/>
      <c r="DH26" s="222"/>
      <c r="DI26" s="222"/>
      <c r="DJ26" s="222"/>
      <c r="DK26" s="222"/>
      <c r="DL26" s="222"/>
      <c r="DM26" s="222"/>
      <c r="DN26" s="222"/>
      <c r="DO26" s="222"/>
      <c r="DP26" s="222"/>
      <c r="DQ26" s="222"/>
      <c r="DR26" s="222"/>
      <c r="DS26" s="222"/>
      <c r="DT26" s="222"/>
      <c r="DU26" s="222"/>
      <c r="DV26" s="222"/>
      <c r="DW26" s="222"/>
      <c r="DX26" s="222"/>
      <c r="DY26" s="222"/>
      <c r="DZ26" s="222"/>
      <c r="EA26" s="222"/>
      <c r="EB26" s="222"/>
      <c r="EC26" s="222"/>
      <c r="ED26" s="222"/>
      <c r="EE26" s="222"/>
      <c r="EF26" s="222"/>
      <c r="EG26" s="222">
        <v>0</v>
      </c>
      <c r="EH26" s="222">
        <v>0</v>
      </c>
      <c r="EI26" s="222">
        <v>0</v>
      </c>
      <c r="EJ26" s="222">
        <v>0</v>
      </c>
      <c r="EK26" s="222">
        <v>0</v>
      </c>
      <c r="EL26" s="222">
        <v>0</v>
      </c>
      <c r="EM26" s="222">
        <v>0</v>
      </c>
      <c r="EN26" s="201" t="s">
        <v>3015</v>
      </c>
      <c r="EO26" s="222">
        <v>0.7712</v>
      </c>
      <c r="EP26" s="222">
        <v>138</v>
      </c>
      <c r="EQ26" s="222">
        <v>0.8</v>
      </c>
    </row>
    <row r="27" spans="1:147" ht="30" x14ac:dyDescent="0.25">
      <c r="A27" s="201" t="s">
        <v>221</v>
      </c>
      <c r="B27" s="201" t="s">
        <v>3019</v>
      </c>
      <c r="C27" s="201" t="s">
        <v>222</v>
      </c>
      <c r="D27" s="201" t="s">
        <v>2980</v>
      </c>
      <c r="E27" s="222">
        <v>105</v>
      </c>
      <c r="F27" s="222">
        <v>10250</v>
      </c>
      <c r="G27" s="201" t="s">
        <v>2906</v>
      </c>
      <c r="H27" s="201" t="s">
        <v>800</v>
      </c>
      <c r="I27" s="201" t="s">
        <v>2625</v>
      </c>
      <c r="J27" s="222">
        <v>186</v>
      </c>
      <c r="K27" s="222">
        <v>0.8</v>
      </c>
      <c r="L27" s="201" t="s">
        <v>2891</v>
      </c>
      <c r="M27" s="201" t="s">
        <v>2892</v>
      </c>
      <c r="N27" s="201" t="s">
        <v>2893</v>
      </c>
      <c r="O27" s="201" t="s">
        <v>32</v>
      </c>
      <c r="P27" s="201" t="s">
        <v>2894</v>
      </c>
      <c r="Q27" s="201" t="s">
        <v>2854</v>
      </c>
      <c r="R27" s="201" t="s">
        <v>3019</v>
      </c>
      <c r="S27" s="201" t="s">
        <v>2895</v>
      </c>
      <c r="T27" s="222">
        <v>4.1583276009857999E-2</v>
      </c>
      <c r="U27" s="201" t="s">
        <v>2981</v>
      </c>
      <c r="V27" s="201" t="s">
        <v>2982</v>
      </c>
      <c r="W27" s="201" t="s">
        <v>217</v>
      </c>
      <c r="X27" s="201" t="s">
        <v>218</v>
      </c>
      <c r="Y27" s="222">
        <v>110</v>
      </c>
      <c r="Z27" s="222">
        <v>2016</v>
      </c>
      <c r="AA27" s="222">
        <v>1</v>
      </c>
      <c r="AB27" s="201" t="s">
        <v>3020</v>
      </c>
      <c r="AC27" s="222">
        <v>1</v>
      </c>
      <c r="AD27" s="201" t="s">
        <v>800</v>
      </c>
      <c r="AE27" s="201" t="s">
        <v>800</v>
      </c>
      <c r="AF27" s="222">
        <v>0</v>
      </c>
      <c r="AG27" s="222">
        <v>0</v>
      </c>
      <c r="AH27" s="201" t="s">
        <v>2891</v>
      </c>
      <c r="AI27" s="201" t="s">
        <v>2946</v>
      </c>
      <c r="AJ27" s="201" t="s">
        <v>2855</v>
      </c>
      <c r="AK27" s="201" t="s">
        <v>2864</v>
      </c>
      <c r="AL27" s="201" t="s">
        <v>2891</v>
      </c>
      <c r="AM27" s="201" t="s">
        <v>2984</v>
      </c>
      <c r="AN27" s="201" t="s">
        <v>2985</v>
      </c>
      <c r="AO27" s="201" t="s">
        <v>2947</v>
      </c>
      <c r="AP27" s="201" t="s">
        <v>2868</v>
      </c>
      <c r="AQ27" s="201" t="s">
        <v>2869</v>
      </c>
      <c r="AR27" s="201" t="s">
        <v>2948</v>
      </c>
      <c r="AS27" s="222">
        <v>67.831739999999996</v>
      </c>
      <c r="AT27" s="222">
        <v>0</v>
      </c>
      <c r="AU27" s="201" t="s">
        <v>3011</v>
      </c>
      <c r="AV27" s="201" t="s">
        <v>2994</v>
      </c>
      <c r="AW27" s="201" t="s">
        <v>2995</v>
      </c>
      <c r="AX27" s="201" t="s">
        <v>2996</v>
      </c>
      <c r="AY27" s="201" t="s">
        <v>2874</v>
      </c>
      <c r="AZ27" s="201" t="s">
        <v>800</v>
      </c>
      <c r="BA27" s="201" t="s">
        <v>800</v>
      </c>
      <c r="BB27" s="222">
        <v>1.48684444444444E-3</v>
      </c>
      <c r="BC27" s="222">
        <v>4.3662439810350897E-3</v>
      </c>
      <c r="BD27" s="222">
        <v>8.3333333333333295E-4</v>
      </c>
      <c r="BE27" s="222">
        <v>2.5325470430107499E-4</v>
      </c>
      <c r="BF27" s="222">
        <v>0</v>
      </c>
      <c r="BG27" s="222">
        <v>0</v>
      </c>
      <c r="BH27" s="222">
        <v>5.1340153969707501E-3</v>
      </c>
      <c r="BI27" s="222">
        <v>0</v>
      </c>
      <c r="BJ27" s="222">
        <v>0</v>
      </c>
      <c r="BK27" s="222">
        <v>5.6818900000000002E-3</v>
      </c>
      <c r="BL27" s="222">
        <v>0</v>
      </c>
      <c r="BM27" s="222">
        <v>1.2288459456359001E-2</v>
      </c>
      <c r="BN27" s="222">
        <v>4.74797982020548E-4</v>
      </c>
      <c r="BO27" s="222">
        <v>0</v>
      </c>
      <c r="BP27" s="222">
        <v>3.33388031361307E-3</v>
      </c>
      <c r="BQ27" s="222">
        <v>1.1022540164243701E-3</v>
      </c>
      <c r="BR27" s="222">
        <v>0</v>
      </c>
      <c r="BS27" s="222">
        <v>3.0518839298464301E-2</v>
      </c>
      <c r="BT27" s="222">
        <v>3.3852719612077399E-2</v>
      </c>
      <c r="BU27" s="222">
        <v>3.4954973628501702E-2</v>
      </c>
      <c r="BV27" s="222">
        <v>290.65561236632601</v>
      </c>
      <c r="BW27" s="222">
        <v>322.406853448356</v>
      </c>
      <c r="BX27" s="222">
        <v>332.90451074763502</v>
      </c>
      <c r="BY27" s="222">
        <v>755.70459215244898</v>
      </c>
      <c r="BZ27" s="222">
        <v>838.25781896572505</v>
      </c>
      <c r="CA27" s="222">
        <v>865.55172794385203</v>
      </c>
      <c r="CB27" s="222">
        <v>7.9348982176007103</v>
      </c>
      <c r="CC27" s="222">
        <v>8.8017070991401098</v>
      </c>
      <c r="CD27" s="222">
        <v>9.0882931434104499</v>
      </c>
      <c r="CE27" s="201" t="s">
        <v>800</v>
      </c>
      <c r="CF27" s="201" t="s">
        <v>800</v>
      </c>
      <c r="CG27" s="201" t="s">
        <v>2990</v>
      </c>
      <c r="CH27" s="222">
        <v>1.6905411584510199E-3</v>
      </c>
      <c r="CI27" s="222">
        <v>2.8828298140013298E-2</v>
      </c>
      <c r="CJ27" s="222">
        <v>7.49535751640345</v>
      </c>
      <c r="CK27" s="222"/>
      <c r="CL27" s="223">
        <f t="shared" si="2"/>
        <v>1.7755581860084687E-2</v>
      </c>
      <c r="CM27" s="223">
        <f t="shared" si="3"/>
        <v>1.2763257438379548E-2</v>
      </c>
      <c r="CN27" s="223">
        <f t="shared" si="4"/>
        <v>3.33388031361307E-3</v>
      </c>
      <c r="CO27" s="223">
        <f t="shared" si="4"/>
        <v>1.1022540164243701E-3</v>
      </c>
      <c r="CP27" s="223">
        <f t="shared" si="5"/>
        <v>3.4954973628501675E-2</v>
      </c>
      <c r="CQ27" s="223">
        <f t="shared" si="6"/>
        <v>0</v>
      </c>
      <c r="CR27" s="222"/>
      <c r="CS27" s="222"/>
      <c r="CT27" s="222"/>
      <c r="CU27" s="222"/>
      <c r="CV27" s="222"/>
      <c r="CW27" s="222"/>
      <c r="CX27" s="222"/>
      <c r="CY27" s="222"/>
      <c r="CZ27" s="222"/>
      <c r="DA27" s="222"/>
      <c r="DB27" s="224">
        <f t="shared" si="7"/>
        <v>1.9702933901493483E-2</v>
      </c>
      <c r="DC27" s="224">
        <f t="shared" si="8"/>
        <v>1.081590539697075E-2</v>
      </c>
      <c r="DD27" s="224">
        <f t="shared" si="9"/>
        <v>3.0518839298464231E-2</v>
      </c>
      <c r="DE27" s="225">
        <f t="shared" si="10"/>
        <v>-6.9388939039072284E-17</v>
      </c>
      <c r="DF27" s="222"/>
      <c r="DG27" s="222"/>
      <c r="DH27" s="222"/>
      <c r="DI27" s="222"/>
      <c r="DJ27" s="222"/>
      <c r="DK27" s="222"/>
      <c r="DL27" s="222"/>
      <c r="DM27" s="222"/>
      <c r="DN27" s="222"/>
      <c r="DO27" s="222"/>
      <c r="DP27" s="222"/>
      <c r="DQ27" s="222"/>
      <c r="DR27" s="222"/>
      <c r="DS27" s="222"/>
      <c r="DT27" s="222"/>
      <c r="DU27" s="222"/>
      <c r="DV27" s="222"/>
      <c r="DW27" s="222"/>
      <c r="DX27" s="222"/>
      <c r="DY27" s="222"/>
      <c r="DZ27" s="222"/>
      <c r="EA27" s="222"/>
      <c r="EB27" s="222"/>
      <c r="EC27" s="222"/>
      <c r="ED27" s="222"/>
      <c r="EE27" s="222"/>
      <c r="EF27" s="222"/>
      <c r="EG27" s="222">
        <v>0</v>
      </c>
      <c r="EH27" s="222">
        <v>0</v>
      </c>
      <c r="EI27" s="222">
        <v>0</v>
      </c>
      <c r="EJ27" s="222">
        <v>0</v>
      </c>
      <c r="EK27" s="222">
        <v>0</v>
      </c>
      <c r="EL27" s="222">
        <v>0</v>
      </c>
      <c r="EM27" s="222">
        <v>0</v>
      </c>
      <c r="EN27" s="201" t="s">
        <v>3016</v>
      </c>
      <c r="EO27" s="222">
        <v>0.75070000000000003</v>
      </c>
      <c r="EP27" s="222">
        <v>186</v>
      </c>
      <c r="EQ27" s="222">
        <v>0.8</v>
      </c>
    </row>
    <row r="28" spans="1:147" ht="30" x14ac:dyDescent="0.25">
      <c r="A28" s="201" t="s">
        <v>221</v>
      </c>
      <c r="B28" s="201" t="s">
        <v>3021</v>
      </c>
      <c r="C28" s="201" t="s">
        <v>222</v>
      </c>
      <c r="D28" s="201" t="s">
        <v>2980</v>
      </c>
      <c r="E28" s="222">
        <v>105</v>
      </c>
      <c r="F28" s="222">
        <v>10250</v>
      </c>
      <c r="G28" s="201" t="s">
        <v>2891</v>
      </c>
      <c r="H28" s="201" t="s">
        <v>800</v>
      </c>
      <c r="I28" s="201" t="s">
        <v>2623</v>
      </c>
      <c r="J28" s="222">
        <v>138</v>
      </c>
      <c r="K28" s="222">
        <v>0.8</v>
      </c>
      <c r="L28" s="201" t="s">
        <v>2891</v>
      </c>
      <c r="M28" s="201" t="s">
        <v>2892</v>
      </c>
      <c r="N28" s="201" t="s">
        <v>2893</v>
      </c>
      <c r="O28" s="201" t="s">
        <v>32</v>
      </c>
      <c r="P28" s="201" t="s">
        <v>2858</v>
      </c>
      <c r="Q28" s="201" t="s">
        <v>2891</v>
      </c>
      <c r="R28" s="201" t="s">
        <v>3021</v>
      </c>
      <c r="S28" s="201" t="s">
        <v>2860</v>
      </c>
      <c r="T28" s="222">
        <v>4.1663718148564302E-2</v>
      </c>
      <c r="U28" s="201" t="s">
        <v>3008</v>
      </c>
      <c r="V28" s="201" t="s">
        <v>3009</v>
      </c>
      <c r="W28" s="201" t="s">
        <v>217</v>
      </c>
      <c r="X28" s="201" t="s">
        <v>218</v>
      </c>
      <c r="Y28" s="222">
        <v>110</v>
      </c>
      <c r="Z28" s="222">
        <v>2016</v>
      </c>
      <c r="AA28" s="222">
        <v>1</v>
      </c>
      <c r="AB28" s="201" t="s">
        <v>3022</v>
      </c>
      <c r="AC28" s="222">
        <v>1</v>
      </c>
      <c r="AD28" s="201" t="s">
        <v>800</v>
      </c>
      <c r="AE28" s="201" t="s">
        <v>800</v>
      </c>
      <c r="AF28" s="222">
        <v>0</v>
      </c>
      <c r="AG28" s="222">
        <v>0</v>
      </c>
      <c r="AH28" s="201" t="s">
        <v>2891</v>
      </c>
      <c r="AI28" s="201" t="s">
        <v>2946</v>
      </c>
      <c r="AJ28" s="201" t="s">
        <v>2855</v>
      </c>
      <c r="AK28" s="201" t="s">
        <v>2864</v>
      </c>
      <c r="AL28" s="201" t="s">
        <v>2891</v>
      </c>
      <c r="AM28" s="201" t="s">
        <v>2984</v>
      </c>
      <c r="AN28" s="201" t="s">
        <v>3010</v>
      </c>
      <c r="AO28" s="201" t="s">
        <v>2947</v>
      </c>
      <c r="AP28" s="201" t="s">
        <v>2868</v>
      </c>
      <c r="AQ28" s="201" t="s">
        <v>2869</v>
      </c>
      <c r="AR28" s="201" t="s">
        <v>2948</v>
      </c>
      <c r="AS28" s="222">
        <v>39.97824</v>
      </c>
      <c r="AT28" s="222">
        <v>0</v>
      </c>
      <c r="AU28" s="201" t="s">
        <v>3011</v>
      </c>
      <c r="AV28" s="201" t="s">
        <v>2994</v>
      </c>
      <c r="AW28" s="201" t="s">
        <v>2995</v>
      </c>
      <c r="AX28" s="201" t="s">
        <v>2996</v>
      </c>
      <c r="AY28" s="201" t="s">
        <v>2874</v>
      </c>
      <c r="AZ28" s="201" t="s">
        <v>800</v>
      </c>
      <c r="BA28" s="201" t="s">
        <v>800</v>
      </c>
      <c r="BB28" s="222">
        <v>1.48684444444444E-3</v>
      </c>
      <c r="BC28" s="222">
        <v>4.37469040559925E-3</v>
      </c>
      <c r="BD28" s="222">
        <v>8.3333333333333295E-4</v>
      </c>
      <c r="BE28" s="222">
        <v>2.0117874396135299E-4</v>
      </c>
      <c r="BF28" s="222">
        <v>0</v>
      </c>
      <c r="BG28" s="222">
        <v>0</v>
      </c>
      <c r="BH28" s="222">
        <v>5.1340153969707501E-3</v>
      </c>
      <c r="BI28" s="222">
        <v>0</v>
      </c>
      <c r="BJ28" s="222">
        <v>0</v>
      </c>
      <c r="BK28" s="222">
        <v>5.6818900000000002E-3</v>
      </c>
      <c r="BL28" s="222">
        <v>0</v>
      </c>
      <c r="BM28" s="222">
        <v>1.3369182593874601E-2</v>
      </c>
      <c r="BN28" s="222">
        <v>4.74797982020548E-4</v>
      </c>
      <c r="BO28" s="222">
        <v>0</v>
      </c>
      <c r="BP28" s="222">
        <v>4.4934908574784903E-3</v>
      </c>
      <c r="BQ28" s="222">
        <v>1.48564671778936E-3</v>
      </c>
      <c r="BR28" s="222">
        <v>0</v>
      </c>
      <c r="BS28" s="222">
        <v>3.1555932900204302E-2</v>
      </c>
      <c r="BT28" s="222">
        <v>3.6049423757682802E-2</v>
      </c>
      <c r="BU28" s="222">
        <v>3.7535070475472103E-2</v>
      </c>
      <c r="BV28" s="222">
        <v>300.53269428765998</v>
      </c>
      <c r="BW28" s="222">
        <v>343.32784531126401</v>
      </c>
      <c r="BX28" s="222">
        <v>357.47686167116302</v>
      </c>
      <c r="BY28" s="222">
        <v>781.38500514791497</v>
      </c>
      <c r="BZ28" s="222">
        <v>892.65239780928698</v>
      </c>
      <c r="CA28" s="222">
        <v>929.43984034502398</v>
      </c>
      <c r="CB28" s="222">
        <v>8.2045425540531092</v>
      </c>
      <c r="CC28" s="222">
        <v>9.3728501769975203</v>
      </c>
      <c r="CD28" s="222">
        <v>9.7591183236227508</v>
      </c>
      <c r="CE28" s="201" t="s">
        <v>800</v>
      </c>
      <c r="CF28" s="201" t="s">
        <v>800</v>
      </c>
      <c r="CG28" s="201" t="s">
        <v>3014</v>
      </c>
      <c r="CH28" s="222">
        <v>2.1421452695215902E-3</v>
      </c>
      <c r="CI28" s="222">
        <v>2.9413787630682701E-2</v>
      </c>
      <c r="CJ28" s="222">
        <v>7.6475847839775</v>
      </c>
      <c r="CK28" s="222"/>
      <c r="CL28" s="223">
        <f t="shared" si="2"/>
        <v>1.7711952324309124E-2</v>
      </c>
      <c r="CM28" s="223">
        <f t="shared" si="3"/>
        <v>1.3843980575895148E-2</v>
      </c>
      <c r="CN28" s="223">
        <f t="shared" si="4"/>
        <v>4.4934908574784903E-3</v>
      </c>
      <c r="CO28" s="223">
        <f t="shared" si="4"/>
        <v>1.48564671778936E-3</v>
      </c>
      <c r="CP28" s="223">
        <f t="shared" si="5"/>
        <v>3.7535070475472124E-2</v>
      </c>
      <c r="CQ28" s="223">
        <f t="shared" si="6"/>
        <v>0</v>
      </c>
      <c r="CR28" s="222"/>
      <c r="CS28" s="222"/>
      <c r="CT28" s="222"/>
      <c r="CU28" s="222"/>
      <c r="CV28" s="222"/>
      <c r="CW28" s="222"/>
      <c r="CX28" s="222"/>
      <c r="CY28" s="222"/>
      <c r="CZ28" s="222"/>
      <c r="DA28" s="222"/>
      <c r="DB28" s="224">
        <f t="shared" si="7"/>
        <v>2.0740027503233525E-2</v>
      </c>
      <c r="DC28" s="224">
        <f t="shared" si="8"/>
        <v>1.081590539697075E-2</v>
      </c>
      <c r="DD28" s="224">
        <f t="shared" si="9"/>
        <v>3.1555932900204274E-2</v>
      </c>
      <c r="DE28" s="225">
        <f t="shared" si="10"/>
        <v>0</v>
      </c>
      <c r="DF28" s="222"/>
      <c r="DG28" s="222"/>
      <c r="DH28" s="222"/>
      <c r="DI28" s="222"/>
      <c r="DJ28" s="222"/>
      <c r="DK28" s="222"/>
      <c r="DL28" s="222"/>
      <c r="DM28" s="222"/>
      <c r="DN28" s="222"/>
      <c r="DO28" s="222"/>
      <c r="DP28" s="222"/>
      <c r="DQ28" s="222"/>
      <c r="DR28" s="222"/>
      <c r="DS28" s="222"/>
      <c r="DT28" s="222"/>
      <c r="DU28" s="222"/>
      <c r="DV28" s="222"/>
      <c r="DW28" s="222"/>
      <c r="DX28" s="222"/>
      <c r="DY28" s="222"/>
      <c r="DZ28" s="222"/>
      <c r="EA28" s="222"/>
      <c r="EB28" s="222"/>
      <c r="EC28" s="222"/>
      <c r="ED28" s="222"/>
      <c r="EE28" s="222"/>
      <c r="EF28" s="222"/>
      <c r="EG28" s="222">
        <v>0</v>
      </c>
      <c r="EH28" s="222">
        <v>0</v>
      </c>
      <c r="EI28" s="222">
        <v>0</v>
      </c>
      <c r="EJ28" s="222">
        <v>0</v>
      </c>
      <c r="EK28" s="222">
        <v>0</v>
      </c>
      <c r="EL28" s="222">
        <v>0</v>
      </c>
      <c r="EM28" s="222">
        <v>0</v>
      </c>
      <c r="EN28" s="201" t="s">
        <v>3015</v>
      </c>
      <c r="EO28" s="222">
        <v>0.7712</v>
      </c>
      <c r="EP28" s="222">
        <v>138</v>
      </c>
      <c r="EQ28" s="222">
        <v>0.8</v>
      </c>
    </row>
    <row r="29" spans="1:147" ht="30" x14ac:dyDescent="0.25">
      <c r="A29" s="201" t="s">
        <v>221</v>
      </c>
      <c r="B29" s="201" t="s">
        <v>3023</v>
      </c>
      <c r="C29" s="201" t="s">
        <v>222</v>
      </c>
      <c r="D29" s="201" t="s">
        <v>2980</v>
      </c>
      <c r="E29" s="222">
        <v>105</v>
      </c>
      <c r="F29" s="222">
        <v>10250</v>
      </c>
      <c r="G29" s="201" t="s">
        <v>2906</v>
      </c>
      <c r="H29" s="201" t="s">
        <v>800</v>
      </c>
      <c r="I29" s="201" t="s">
        <v>2625</v>
      </c>
      <c r="J29" s="222">
        <v>186</v>
      </c>
      <c r="K29" s="222">
        <v>0.8</v>
      </c>
      <c r="L29" s="201" t="s">
        <v>2891</v>
      </c>
      <c r="M29" s="201" t="s">
        <v>2892</v>
      </c>
      <c r="N29" s="201" t="s">
        <v>2893</v>
      </c>
      <c r="O29" s="201" t="s">
        <v>32</v>
      </c>
      <c r="P29" s="201" t="s">
        <v>2894</v>
      </c>
      <c r="Q29" s="201" t="s">
        <v>2891</v>
      </c>
      <c r="R29" s="201" t="s">
        <v>3023</v>
      </c>
      <c r="S29" s="201" t="s">
        <v>2895</v>
      </c>
      <c r="T29" s="222">
        <v>4.1583276009857999E-2</v>
      </c>
      <c r="U29" s="201" t="s">
        <v>2981</v>
      </c>
      <c r="V29" s="201" t="s">
        <v>2982</v>
      </c>
      <c r="W29" s="201" t="s">
        <v>215</v>
      </c>
      <c r="X29" s="201" t="s">
        <v>216</v>
      </c>
      <c r="Y29" s="222">
        <v>110</v>
      </c>
      <c r="Z29" s="222">
        <v>4320</v>
      </c>
      <c r="AA29" s="222">
        <v>1</v>
      </c>
      <c r="AB29" s="201" t="s">
        <v>3024</v>
      </c>
      <c r="AC29" s="222">
        <v>1</v>
      </c>
      <c r="AD29" s="201" t="s">
        <v>800</v>
      </c>
      <c r="AE29" s="201" t="s">
        <v>800</v>
      </c>
      <c r="AF29" s="222">
        <v>0</v>
      </c>
      <c r="AG29" s="222">
        <v>0</v>
      </c>
      <c r="AH29" s="201" t="s">
        <v>2891</v>
      </c>
      <c r="AI29" s="201" t="s">
        <v>2946</v>
      </c>
      <c r="AJ29" s="201" t="s">
        <v>2855</v>
      </c>
      <c r="AK29" s="201" t="s">
        <v>2864</v>
      </c>
      <c r="AL29" s="201" t="s">
        <v>2891</v>
      </c>
      <c r="AM29" s="201" t="s">
        <v>2984</v>
      </c>
      <c r="AN29" s="201" t="s">
        <v>2985</v>
      </c>
      <c r="AO29" s="201" t="s">
        <v>2947</v>
      </c>
      <c r="AP29" s="201" t="s">
        <v>2868</v>
      </c>
      <c r="AQ29" s="201" t="s">
        <v>2869</v>
      </c>
      <c r="AR29" s="201" t="s">
        <v>2948</v>
      </c>
      <c r="AS29" s="222">
        <v>67.831739999999996</v>
      </c>
      <c r="AT29" s="222">
        <v>0</v>
      </c>
      <c r="AU29" s="201" t="s">
        <v>3011</v>
      </c>
      <c r="AV29" s="201" t="s">
        <v>2999</v>
      </c>
      <c r="AW29" s="201" t="s">
        <v>3000</v>
      </c>
      <c r="AX29" s="201" t="s">
        <v>3001</v>
      </c>
      <c r="AY29" s="201" t="s">
        <v>2874</v>
      </c>
      <c r="AZ29" s="201" t="s">
        <v>800</v>
      </c>
      <c r="BA29" s="201" t="s">
        <v>800</v>
      </c>
      <c r="BB29" s="222">
        <v>1.48684444444444E-3</v>
      </c>
      <c r="BC29" s="222">
        <v>4.3662439810350897E-3</v>
      </c>
      <c r="BD29" s="222">
        <v>8.3333333333333295E-4</v>
      </c>
      <c r="BE29" s="222">
        <v>2.5325470430107499E-4</v>
      </c>
      <c r="BF29" s="222">
        <v>0</v>
      </c>
      <c r="BG29" s="222">
        <v>0</v>
      </c>
      <c r="BH29" s="222">
        <v>5.1340153969707501E-3</v>
      </c>
      <c r="BI29" s="222">
        <v>0</v>
      </c>
      <c r="BJ29" s="222">
        <v>0</v>
      </c>
      <c r="BK29" s="222">
        <v>3.9266199999999996E-3</v>
      </c>
      <c r="BL29" s="222">
        <v>0</v>
      </c>
      <c r="BM29" s="222">
        <v>1.2288459456359001E-2</v>
      </c>
      <c r="BN29" s="222">
        <v>4.74797982020548E-4</v>
      </c>
      <c r="BO29" s="222">
        <v>0</v>
      </c>
      <c r="BP29" s="222">
        <v>3.33388031361307E-3</v>
      </c>
      <c r="BQ29" s="222">
        <v>1.1022540164243701E-3</v>
      </c>
      <c r="BR29" s="222">
        <v>0</v>
      </c>
      <c r="BS29" s="222">
        <v>2.8763569298464301E-2</v>
      </c>
      <c r="BT29" s="222">
        <v>3.2097449612077403E-2</v>
      </c>
      <c r="BU29" s="222">
        <v>3.3199703628501699E-2</v>
      </c>
      <c r="BV29" s="222">
        <v>273.938755223469</v>
      </c>
      <c r="BW29" s="222">
        <v>305.68999630549899</v>
      </c>
      <c r="BX29" s="222">
        <v>316.18765360477801</v>
      </c>
      <c r="BY29" s="222">
        <v>712.24076358102002</v>
      </c>
      <c r="BZ29" s="222">
        <v>794.793990394297</v>
      </c>
      <c r="CA29" s="222">
        <v>822.08789937242398</v>
      </c>
      <c r="CB29" s="222">
        <v>7.4785280176007101</v>
      </c>
      <c r="CC29" s="222">
        <v>8.3453368991401096</v>
      </c>
      <c r="CD29" s="222">
        <v>8.6319229434104496</v>
      </c>
      <c r="CE29" s="201" t="s">
        <v>800</v>
      </c>
      <c r="CF29" s="201" t="s">
        <v>800</v>
      </c>
      <c r="CG29" s="201" t="s">
        <v>2990</v>
      </c>
      <c r="CH29" s="222">
        <v>1.6905411584510199E-3</v>
      </c>
      <c r="CI29" s="222">
        <v>2.7073028140013299E-2</v>
      </c>
      <c r="CJ29" s="222">
        <v>7.0389873164034498</v>
      </c>
      <c r="CK29" s="222"/>
      <c r="CL29" s="223">
        <f t="shared" si="2"/>
        <v>1.6000311860084687E-2</v>
      </c>
      <c r="CM29" s="223">
        <f t="shared" si="3"/>
        <v>1.2763257438379548E-2</v>
      </c>
      <c r="CN29" s="223">
        <f t="shared" si="4"/>
        <v>3.33388031361307E-3</v>
      </c>
      <c r="CO29" s="223">
        <f t="shared" si="4"/>
        <v>1.1022540164243701E-3</v>
      </c>
      <c r="CP29" s="223">
        <f t="shared" si="5"/>
        <v>3.3199703628501678E-2</v>
      </c>
      <c r="CQ29" s="223">
        <f t="shared" si="6"/>
        <v>0</v>
      </c>
      <c r="CR29" s="222"/>
      <c r="CS29" s="222"/>
      <c r="CT29" s="222"/>
      <c r="CU29" s="222"/>
      <c r="CV29" s="222"/>
      <c r="CW29" s="222"/>
      <c r="CX29" s="222"/>
      <c r="CY29" s="222"/>
      <c r="CZ29" s="222"/>
      <c r="DA29" s="222"/>
      <c r="DB29" s="224">
        <f t="shared" si="7"/>
        <v>1.9702933901493483E-2</v>
      </c>
      <c r="DC29" s="224">
        <f t="shared" si="8"/>
        <v>9.0606353969707489E-3</v>
      </c>
      <c r="DD29" s="224">
        <f t="shared" si="9"/>
        <v>2.8763569298464232E-2</v>
      </c>
      <c r="DE29" s="225">
        <f t="shared" si="10"/>
        <v>-6.9388939039072284E-17</v>
      </c>
      <c r="DF29" s="222"/>
      <c r="DG29" s="222"/>
      <c r="DH29" s="222"/>
      <c r="DI29" s="222"/>
      <c r="DJ29" s="222"/>
      <c r="DK29" s="222"/>
      <c r="DL29" s="222"/>
      <c r="DM29" s="222"/>
      <c r="DN29" s="222"/>
      <c r="DO29" s="222"/>
      <c r="DP29" s="222"/>
      <c r="DQ29" s="222"/>
      <c r="DR29" s="222"/>
      <c r="DS29" s="222"/>
      <c r="DT29" s="222"/>
      <c r="DU29" s="222"/>
      <c r="DV29" s="222"/>
      <c r="DW29" s="222"/>
      <c r="DX29" s="222"/>
      <c r="DY29" s="222"/>
      <c r="DZ29" s="222"/>
      <c r="EA29" s="222"/>
      <c r="EB29" s="222"/>
      <c r="EC29" s="222"/>
      <c r="ED29" s="222"/>
      <c r="EE29" s="222"/>
      <c r="EF29" s="222"/>
      <c r="EG29" s="222">
        <v>0</v>
      </c>
      <c r="EH29" s="222">
        <v>0</v>
      </c>
      <c r="EI29" s="222">
        <v>0</v>
      </c>
      <c r="EJ29" s="222">
        <v>0</v>
      </c>
      <c r="EK29" s="222">
        <v>0</v>
      </c>
      <c r="EL29" s="222">
        <v>0</v>
      </c>
      <c r="EM29" s="222">
        <v>0</v>
      </c>
      <c r="EN29" s="201" t="s">
        <v>3016</v>
      </c>
      <c r="EO29" s="222">
        <v>0.75070000000000003</v>
      </c>
      <c r="EP29" s="222">
        <v>186</v>
      </c>
      <c r="EQ29" s="222">
        <v>0.8</v>
      </c>
    </row>
    <row r="30" spans="1:147" ht="30" x14ac:dyDescent="0.25">
      <c r="A30" s="201" t="s">
        <v>221</v>
      </c>
      <c r="B30" s="201" t="s">
        <v>3025</v>
      </c>
      <c r="C30" s="201" t="s">
        <v>222</v>
      </c>
      <c r="D30" s="201" t="s">
        <v>2980</v>
      </c>
      <c r="E30" s="222">
        <v>105</v>
      </c>
      <c r="F30" s="222">
        <v>10250</v>
      </c>
      <c r="G30" s="201" t="s">
        <v>2906</v>
      </c>
      <c r="H30" s="201" t="s">
        <v>800</v>
      </c>
      <c r="I30" s="201" t="s">
        <v>2625</v>
      </c>
      <c r="J30" s="222">
        <v>186</v>
      </c>
      <c r="K30" s="222">
        <v>0.8</v>
      </c>
      <c r="L30" s="201" t="s">
        <v>2891</v>
      </c>
      <c r="M30" s="201" t="s">
        <v>2892</v>
      </c>
      <c r="N30" s="201" t="s">
        <v>2893</v>
      </c>
      <c r="O30" s="201" t="s">
        <v>32</v>
      </c>
      <c r="P30" s="201" t="s">
        <v>2894</v>
      </c>
      <c r="Q30" s="201" t="s">
        <v>2855</v>
      </c>
      <c r="R30" s="201" t="s">
        <v>3025</v>
      </c>
      <c r="S30" s="201" t="s">
        <v>2895</v>
      </c>
      <c r="T30" s="222">
        <v>4.1583276009857999E-2</v>
      </c>
      <c r="U30" s="201" t="s">
        <v>2981</v>
      </c>
      <c r="V30" s="201" t="s">
        <v>2982</v>
      </c>
      <c r="W30" s="201" t="s">
        <v>213</v>
      </c>
      <c r="X30" s="201" t="s">
        <v>214</v>
      </c>
      <c r="Y30" s="222">
        <v>110</v>
      </c>
      <c r="Z30" s="222">
        <v>3168</v>
      </c>
      <c r="AA30" s="222">
        <v>1</v>
      </c>
      <c r="AB30" s="201" t="s">
        <v>3026</v>
      </c>
      <c r="AC30" s="222">
        <v>1</v>
      </c>
      <c r="AD30" s="201" t="s">
        <v>800</v>
      </c>
      <c r="AE30" s="201" t="s">
        <v>800</v>
      </c>
      <c r="AF30" s="222">
        <v>0</v>
      </c>
      <c r="AG30" s="222">
        <v>0</v>
      </c>
      <c r="AH30" s="201" t="s">
        <v>2891</v>
      </c>
      <c r="AI30" s="201" t="s">
        <v>2946</v>
      </c>
      <c r="AJ30" s="201" t="s">
        <v>2855</v>
      </c>
      <c r="AK30" s="201" t="s">
        <v>2864</v>
      </c>
      <c r="AL30" s="201" t="s">
        <v>2891</v>
      </c>
      <c r="AM30" s="201" t="s">
        <v>2984</v>
      </c>
      <c r="AN30" s="201" t="s">
        <v>2985</v>
      </c>
      <c r="AO30" s="201" t="s">
        <v>2947</v>
      </c>
      <c r="AP30" s="201" t="s">
        <v>2868</v>
      </c>
      <c r="AQ30" s="201" t="s">
        <v>2869</v>
      </c>
      <c r="AR30" s="201" t="s">
        <v>2948</v>
      </c>
      <c r="AS30" s="222">
        <v>67.831739999999996</v>
      </c>
      <c r="AT30" s="222">
        <v>0</v>
      </c>
      <c r="AU30" s="201" t="s">
        <v>3011</v>
      </c>
      <c r="AV30" s="201" t="s">
        <v>3004</v>
      </c>
      <c r="AW30" s="201" t="s">
        <v>3005</v>
      </c>
      <c r="AX30" s="201" t="s">
        <v>3006</v>
      </c>
      <c r="AY30" s="201" t="s">
        <v>2874</v>
      </c>
      <c r="AZ30" s="201" t="s">
        <v>800</v>
      </c>
      <c r="BA30" s="201" t="s">
        <v>800</v>
      </c>
      <c r="BB30" s="222">
        <v>1.48684444444444E-3</v>
      </c>
      <c r="BC30" s="222">
        <v>4.3662439810350897E-3</v>
      </c>
      <c r="BD30" s="222">
        <v>8.3333333333333295E-4</v>
      </c>
      <c r="BE30" s="222">
        <v>2.5325470430107499E-4</v>
      </c>
      <c r="BF30" s="222">
        <v>0</v>
      </c>
      <c r="BG30" s="222">
        <v>0</v>
      </c>
      <c r="BH30" s="222">
        <v>4.51059607221039E-3</v>
      </c>
      <c r="BI30" s="222">
        <v>0</v>
      </c>
      <c r="BJ30" s="222">
        <v>0</v>
      </c>
      <c r="BK30" s="222">
        <v>2.5071999999999998E-3</v>
      </c>
      <c r="BL30" s="222">
        <v>0</v>
      </c>
      <c r="BM30" s="222">
        <v>1.2288459456359001E-2</v>
      </c>
      <c r="BN30" s="222">
        <v>4.74797982020548E-4</v>
      </c>
      <c r="BO30" s="222">
        <v>0</v>
      </c>
      <c r="BP30" s="222">
        <v>3.33388031361307E-3</v>
      </c>
      <c r="BQ30" s="222">
        <v>1.1022540164243701E-3</v>
      </c>
      <c r="BR30" s="222">
        <v>0</v>
      </c>
      <c r="BS30" s="222">
        <v>2.6720729973703901E-2</v>
      </c>
      <c r="BT30" s="222">
        <v>3.0054610287316999E-2</v>
      </c>
      <c r="BU30" s="222">
        <v>3.1156864303741399E-2</v>
      </c>
      <c r="BV30" s="222">
        <v>254.48314260670401</v>
      </c>
      <c r="BW30" s="222">
        <v>286.23438368873298</v>
      </c>
      <c r="BX30" s="222">
        <v>296.73204098801301</v>
      </c>
      <c r="BY30" s="222">
        <v>661.65617077743002</v>
      </c>
      <c r="BZ30" s="222">
        <v>744.209397590707</v>
      </c>
      <c r="CA30" s="222">
        <v>771.50330656883398</v>
      </c>
      <c r="CB30" s="222">
        <v>6.94738979316302</v>
      </c>
      <c r="CC30" s="222">
        <v>7.8141986747024204</v>
      </c>
      <c r="CD30" s="222">
        <v>8.1007847189727507</v>
      </c>
      <c r="CE30" s="201" t="s">
        <v>800</v>
      </c>
      <c r="CF30" s="201" t="s">
        <v>800</v>
      </c>
      <c r="CG30" s="201" t="s">
        <v>2990</v>
      </c>
      <c r="CH30" s="222">
        <v>1.6905411584510199E-3</v>
      </c>
      <c r="CI30" s="222">
        <v>2.5030188815252898E-2</v>
      </c>
      <c r="CJ30" s="222">
        <v>6.5078490919657499</v>
      </c>
      <c r="CK30" s="222"/>
      <c r="CL30" s="223">
        <f t="shared" si="2"/>
        <v>1.3957472535324327E-2</v>
      </c>
      <c r="CM30" s="223">
        <f t="shared" si="3"/>
        <v>1.2763257438379548E-2</v>
      </c>
      <c r="CN30" s="223">
        <f t="shared" si="4"/>
        <v>3.33388031361307E-3</v>
      </c>
      <c r="CO30" s="223">
        <f t="shared" si="4"/>
        <v>1.1022540164243701E-3</v>
      </c>
      <c r="CP30" s="223">
        <f t="shared" si="5"/>
        <v>3.1156864303741313E-2</v>
      </c>
      <c r="CQ30" s="223">
        <f t="shared" si="6"/>
        <v>-8.6736173798840355E-17</v>
      </c>
      <c r="CR30" s="222"/>
      <c r="CS30" s="222"/>
      <c r="CT30" s="222"/>
      <c r="CU30" s="222"/>
      <c r="CV30" s="222"/>
      <c r="CW30" s="222"/>
      <c r="CX30" s="222"/>
      <c r="CY30" s="222"/>
      <c r="CZ30" s="222"/>
      <c r="DA30" s="222"/>
      <c r="DB30" s="224">
        <f t="shared" si="7"/>
        <v>1.9702933901493483E-2</v>
      </c>
      <c r="DC30" s="224">
        <f t="shared" si="8"/>
        <v>7.0177960722103902E-3</v>
      </c>
      <c r="DD30" s="224">
        <f t="shared" si="9"/>
        <v>2.6720729973703873E-2</v>
      </c>
      <c r="DE30" s="225">
        <f t="shared" si="10"/>
        <v>-2.7755575615628914E-17</v>
      </c>
      <c r="DF30" s="222"/>
      <c r="DG30" s="222"/>
      <c r="DH30" s="222"/>
      <c r="DI30" s="222"/>
      <c r="DJ30" s="222"/>
      <c r="DK30" s="222"/>
      <c r="DL30" s="222"/>
      <c r="DM30" s="222"/>
      <c r="DN30" s="222"/>
      <c r="DO30" s="222"/>
      <c r="DP30" s="222"/>
      <c r="DQ30" s="222"/>
      <c r="DR30" s="222"/>
      <c r="DS30" s="222"/>
      <c r="DT30" s="222"/>
      <c r="DU30" s="222"/>
      <c r="DV30" s="222"/>
      <c r="DW30" s="222"/>
      <c r="DX30" s="222"/>
      <c r="DY30" s="222"/>
      <c r="DZ30" s="222"/>
      <c r="EA30" s="222"/>
      <c r="EB30" s="222"/>
      <c r="EC30" s="222"/>
      <c r="ED30" s="222"/>
      <c r="EE30" s="222"/>
      <c r="EF30" s="222"/>
      <c r="EG30" s="222">
        <v>0</v>
      </c>
      <c r="EH30" s="222">
        <v>0</v>
      </c>
      <c r="EI30" s="222">
        <v>0</v>
      </c>
      <c r="EJ30" s="222">
        <v>0</v>
      </c>
      <c r="EK30" s="222">
        <v>0</v>
      </c>
      <c r="EL30" s="222">
        <v>0</v>
      </c>
      <c r="EM30" s="222">
        <v>0</v>
      </c>
      <c r="EN30" s="201" t="s">
        <v>3016</v>
      </c>
      <c r="EO30" s="222">
        <v>0.75070000000000003</v>
      </c>
      <c r="EP30" s="222">
        <v>186</v>
      </c>
      <c r="EQ30" s="222">
        <v>0.8</v>
      </c>
    </row>
    <row r="31" spans="1:147" ht="30" x14ac:dyDescent="0.25">
      <c r="A31" s="201" t="s">
        <v>221</v>
      </c>
      <c r="B31" s="201" t="s">
        <v>3027</v>
      </c>
      <c r="C31" s="201" t="s">
        <v>222</v>
      </c>
      <c r="D31" s="201" t="s">
        <v>2980</v>
      </c>
      <c r="E31" s="222">
        <v>105</v>
      </c>
      <c r="F31" s="222">
        <v>10250</v>
      </c>
      <c r="G31" s="201" t="s">
        <v>2891</v>
      </c>
      <c r="H31" s="201" t="s">
        <v>800</v>
      </c>
      <c r="I31" s="201" t="s">
        <v>2623</v>
      </c>
      <c r="J31" s="222">
        <v>138</v>
      </c>
      <c r="K31" s="222">
        <v>0.8</v>
      </c>
      <c r="L31" s="201" t="s">
        <v>2891</v>
      </c>
      <c r="M31" s="201" t="s">
        <v>2892</v>
      </c>
      <c r="N31" s="201" t="s">
        <v>2893</v>
      </c>
      <c r="O31" s="201" t="s">
        <v>32</v>
      </c>
      <c r="P31" s="201" t="s">
        <v>2858</v>
      </c>
      <c r="Q31" s="201" t="s">
        <v>2906</v>
      </c>
      <c r="R31" s="201" t="s">
        <v>3027</v>
      </c>
      <c r="S31" s="201" t="s">
        <v>2860</v>
      </c>
      <c r="T31" s="222">
        <v>4.1663718148564302E-2</v>
      </c>
      <c r="U31" s="201" t="s">
        <v>3008</v>
      </c>
      <c r="V31" s="201" t="s">
        <v>3009</v>
      </c>
      <c r="W31" s="201" t="s">
        <v>213</v>
      </c>
      <c r="X31" s="201" t="s">
        <v>214</v>
      </c>
      <c r="Y31" s="222">
        <v>110</v>
      </c>
      <c r="Z31" s="222">
        <v>3168</v>
      </c>
      <c r="AA31" s="222">
        <v>1</v>
      </c>
      <c r="AB31" s="201" t="s">
        <v>3028</v>
      </c>
      <c r="AC31" s="222">
        <v>1</v>
      </c>
      <c r="AD31" s="201" t="s">
        <v>213</v>
      </c>
      <c r="AE31" s="201" t="s">
        <v>214</v>
      </c>
      <c r="AF31" s="222">
        <v>110</v>
      </c>
      <c r="AG31" s="222">
        <v>3168</v>
      </c>
      <c r="AH31" s="201" t="s">
        <v>2891</v>
      </c>
      <c r="AI31" s="201" t="s">
        <v>2946</v>
      </c>
      <c r="AJ31" s="201" t="s">
        <v>2855</v>
      </c>
      <c r="AK31" s="201" t="s">
        <v>2864</v>
      </c>
      <c r="AL31" s="201" t="s">
        <v>2891</v>
      </c>
      <c r="AM31" s="201" t="s">
        <v>2984</v>
      </c>
      <c r="AN31" s="201" t="s">
        <v>3010</v>
      </c>
      <c r="AO31" s="201" t="s">
        <v>2947</v>
      </c>
      <c r="AP31" s="201" t="s">
        <v>2868</v>
      </c>
      <c r="AQ31" s="201" t="s">
        <v>2869</v>
      </c>
      <c r="AR31" s="201" t="s">
        <v>2948</v>
      </c>
      <c r="AS31" s="222">
        <v>39.97824</v>
      </c>
      <c r="AT31" s="222">
        <v>0</v>
      </c>
      <c r="AU31" s="201" t="s">
        <v>3011</v>
      </c>
      <c r="AV31" s="201" t="s">
        <v>3004</v>
      </c>
      <c r="AW31" s="201" t="s">
        <v>3005</v>
      </c>
      <c r="AX31" s="201" t="s">
        <v>3006</v>
      </c>
      <c r="AY31" s="201" t="s">
        <v>2874</v>
      </c>
      <c r="AZ31" s="201" t="s">
        <v>3004</v>
      </c>
      <c r="BA31" s="201" t="s">
        <v>3006</v>
      </c>
      <c r="BB31" s="222">
        <v>1.48684444444444E-3</v>
      </c>
      <c r="BC31" s="222">
        <v>4.37469040559925E-3</v>
      </c>
      <c r="BD31" s="222">
        <v>8.3333333333333295E-4</v>
      </c>
      <c r="BE31" s="222">
        <v>2.0117874396135299E-4</v>
      </c>
      <c r="BF31" s="222">
        <v>0</v>
      </c>
      <c r="BG31" s="222">
        <v>0</v>
      </c>
      <c r="BH31" s="222">
        <v>4.51059607221039E-3</v>
      </c>
      <c r="BI31" s="222">
        <v>0</v>
      </c>
      <c r="BJ31" s="222">
        <v>0</v>
      </c>
      <c r="BK31" s="222">
        <v>2.5071999999999998E-3</v>
      </c>
      <c r="BL31" s="222">
        <v>0</v>
      </c>
      <c r="BM31" s="222">
        <v>1.3369182593874601E-2</v>
      </c>
      <c r="BN31" s="222">
        <v>4.74797982020548E-4</v>
      </c>
      <c r="BO31" s="222">
        <v>0</v>
      </c>
      <c r="BP31" s="222">
        <v>4.4934908574784903E-3</v>
      </c>
      <c r="BQ31" s="222">
        <v>1.48564671778936E-3</v>
      </c>
      <c r="BR31" s="222">
        <v>0</v>
      </c>
      <c r="BS31" s="222">
        <v>2.7757823575443898E-2</v>
      </c>
      <c r="BT31" s="222">
        <v>3.2251314432922402E-2</v>
      </c>
      <c r="BU31" s="222">
        <v>3.37369611507118E-2</v>
      </c>
      <c r="BV31" s="222">
        <v>264.36022452803701</v>
      </c>
      <c r="BW31" s="222">
        <v>307.15537555164201</v>
      </c>
      <c r="BX31" s="222">
        <v>321.30439191154102</v>
      </c>
      <c r="BY31" s="222">
        <v>687.33658377289703</v>
      </c>
      <c r="BZ31" s="222">
        <v>798.60397643426904</v>
      </c>
      <c r="CA31" s="222">
        <v>835.39141897000502</v>
      </c>
      <c r="CB31" s="222">
        <v>7.2170341296154099</v>
      </c>
      <c r="CC31" s="222">
        <v>8.3853417525598193</v>
      </c>
      <c r="CD31" s="222">
        <v>8.7716098991850604</v>
      </c>
      <c r="CE31" s="201" t="s">
        <v>800</v>
      </c>
      <c r="CF31" s="201" t="s">
        <v>800</v>
      </c>
      <c r="CG31" s="201" t="s">
        <v>3014</v>
      </c>
      <c r="CH31" s="222">
        <v>2.1421452695215902E-3</v>
      </c>
      <c r="CI31" s="222">
        <v>2.5615678305922301E-2</v>
      </c>
      <c r="CJ31" s="222">
        <v>6.6600763595397998</v>
      </c>
      <c r="CK31" s="222"/>
      <c r="CL31" s="223">
        <f t="shared" si="2"/>
        <v>1.3913842999548764E-2</v>
      </c>
      <c r="CM31" s="223">
        <f t="shared" si="3"/>
        <v>1.3843980575895148E-2</v>
      </c>
      <c r="CN31" s="223">
        <f t="shared" si="4"/>
        <v>4.4934908574784903E-3</v>
      </c>
      <c r="CO31" s="223">
        <f t="shared" si="4"/>
        <v>1.48564671778936E-3</v>
      </c>
      <c r="CP31" s="223">
        <f t="shared" si="5"/>
        <v>3.3736961150711765E-2</v>
      </c>
      <c r="CQ31" s="223">
        <f t="shared" si="6"/>
        <v>0</v>
      </c>
      <c r="CR31" s="222"/>
      <c r="CS31" s="222"/>
      <c r="CT31" s="222"/>
      <c r="CU31" s="222"/>
      <c r="CV31" s="222"/>
      <c r="CW31" s="222"/>
      <c r="CX31" s="222"/>
      <c r="CY31" s="222"/>
      <c r="CZ31" s="222"/>
      <c r="DA31" s="222"/>
      <c r="DB31" s="224">
        <f t="shared" si="7"/>
        <v>2.0740027503233525E-2</v>
      </c>
      <c r="DC31" s="224">
        <f t="shared" si="8"/>
        <v>7.0177960722103902E-3</v>
      </c>
      <c r="DD31" s="224">
        <f t="shared" si="9"/>
        <v>2.7757823575443916E-2</v>
      </c>
      <c r="DE31" s="225">
        <f t="shared" si="10"/>
        <v>0</v>
      </c>
      <c r="DF31" s="222"/>
      <c r="DG31" s="222"/>
      <c r="DH31" s="222"/>
      <c r="DI31" s="222"/>
      <c r="DJ31" s="222"/>
      <c r="DK31" s="222"/>
      <c r="DL31" s="222"/>
      <c r="DM31" s="222"/>
      <c r="DN31" s="222"/>
      <c r="DO31" s="222"/>
      <c r="DP31" s="222"/>
      <c r="DQ31" s="222"/>
      <c r="DR31" s="222"/>
      <c r="DS31" s="222"/>
      <c r="DT31" s="222"/>
      <c r="DU31" s="222"/>
      <c r="DV31" s="222"/>
      <c r="DW31" s="222"/>
      <c r="DX31" s="222"/>
      <c r="DY31" s="222"/>
      <c r="DZ31" s="222"/>
      <c r="EA31" s="222"/>
      <c r="EB31" s="222"/>
      <c r="EC31" s="222"/>
      <c r="ED31" s="222"/>
      <c r="EE31" s="222"/>
      <c r="EF31" s="222"/>
      <c r="EG31" s="222">
        <v>0</v>
      </c>
      <c r="EH31" s="222">
        <v>0</v>
      </c>
      <c r="EI31" s="222">
        <v>0</v>
      </c>
      <c r="EJ31" s="222">
        <v>0</v>
      </c>
      <c r="EK31" s="222">
        <v>0</v>
      </c>
      <c r="EL31" s="222">
        <v>0</v>
      </c>
      <c r="EM31" s="222">
        <v>0</v>
      </c>
      <c r="EN31" s="201" t="s">
        <v>3015</v>
      </c>
      <c r="EO31" s="222">
        <v>0.7712</v>
      </c>
      <c r="EP31" s="222">
        <v>138</v>
      </c>
      <c r="EQ31" s="222">
        <v>0.8</v>
      </c>
    </row>
    <row r="32" spans="1:147" ht="30" x14ac:dyDescent="0.25">
      <c r="A32" s="201" t="s">
        <v>221</v>
      </c>
      <c r="B32" s="201" t="s">
        <v>3029</v>
      </c>
      <c r="C32" s="201" t="s">
        <v>222</v>
      </c>
      <c r="D32" s="201" t="s">
        <v>2980</v>
      </c>
      <c r="E32" s="222">
        <v>105</v>
      </c>
      <c r="F32" s="222">
        <v>10250</v>
      </c>
      <c r="G32" s="201" t="s">
        <v>2906</v>
      </c>
      <c r="H32" s="201" t="s">
        <v>800</v>
      </c>
      <c r="I32" s="201" t="s">
        <v>2625</v>
      </c>
      <c r="J32" s="222">
        <v>186</v>
      </c>
      <c r="K32" s="222">
        <v>0.8</v>
      </c>
      <c r="L32" s="201" t="s">
        <v>2891</v>
      </c>
      <c r="M32" s="201" t="s">
        <v>2892</v>
      </c>
      <c r="N32" s="201" t="s">
        <v>2893</v>
      </c>
      <c r="O32" s="201" t="s">
        <v>32</v>
      </c>
      <c r="P32" s="201" t="s">
        <v>2894</v>
      </c>
      <c r="Q32" s="201" t="s">
        <v>2906</v>
      </c>
      <c r="R32" s="201" t="s">
        <v>3029</v>
      </c>
      <c r="S32" s="201" t="s">
        <v>2895</v>
      </c>
      <c r="T32" s="222">
        <v>4.1583276009857999E-2</v>
      </c>
      <c r="U32" s="201" t="s">
        <v>2981</v>
      </c>
      <c r="V32" s="201" t="s">
        <v>2982</v>
      </c>
      <c r="W32" s="201" t="s">
        <v>211</v>
      </c>
      <c r="X32" s="201" t="s">
        <v>212</v>
      </c>
      <c r="Y32" s="222">
        <v>110</v>
      </c>
      <c r="Z32" s="222">
        <v>4320</v>
      </c>
      <c r="AA32" s="222">
        <v>1</v>
      </c>
      <c r="AB32" s="201" t="s">
        <v>3030</v>
      </c>
      <c r="AC32" s="222">
        <v>1</v>
      </c>
      <c r="AD32" s="201" t="s">
        <v>800</v>
      </c>
      <c r="AE32" s="201" t="s">
        <v>800</v>
      </c>
      <c r="AF32" s="222">
        <v>0</v>
      </c>
      <c r="AG32" s="222">
        <v>0</v>
      </c>
      <c r="AH32" s="201" t="s">
        <v>2891</v>
      </c>
      <c r="AI32" s="201" t="s">
        <v>2946</v>
      </c>
      <c r="AJ32" s="201" t="s">
        <v>2855</v>
      </c>
      <c r="AK32" s="201" t="s">
        <v>2864</v>
      </c>
      <c r="AL32" s="201" t="s">
        <v>2855</v>
      </c>
      <c r="AM32" s="201" t="s">
        <v>3031</v>
      </c>
      <c r="AN32" s="201" t="s">
        <v>2985</v>
      </c>
      <c r="AO32" s="201" t="s">
        <v>2947</v>
      </c>
      <c r="AP32" s="201" t="s">
        <v>2868</v>
      </c>
      <c r="AQ32" s="201" t="s">
        <v>2869</v>
      </c>
      <c r="AR32" s="201" t="s">
        <v>2948</v>
      </c>
      <c r="AS32" s="222">
        <v>67.831739999999996</v>
      </c>
      <c r="AT32" s="222">
        <v>0</v>
      </c>
      <c r="AU32" s="201" t="s">
        <v>3011</v>
      </c>
      <c r="AV32" s="201" t="s">
        <v>2987</v>
      </c>
      <c r="AW32" s="201" t="s">
        <v>2988</v>
      </c>
      <c r="AX32" s="201" t="s">
        <v>2989</v>
      </c>
      <c r="AY32" s="201" t="s">
        <v>2874</v>
      </c>
      <c r="AZ32" s="201" t="s">
        <v>800</v>
      </c>
      <c r="BA32" s="201" t="s">
        <v>800</v>
      </c>
      <c r="BB32" s="222">
        <v>1.48684444444444E-3</v>
      </c>
      <c r="BC32" s="222">
        <v>4.3662439810350897E-3</v>
      </c>
      <c r="BD32" s="222">
        <v>8.3333333333333295E-4</v>
      </c>
      <c r="BE32" s="222">
        <v>2.5325470430107499E-4</v>
      </c>
      <c r="BF32" s="222">
        <v>0</v>
      </c>
      <c r="BG32" s="222">
        <v>0</v>
      </c>
      <c r="BH32" s="222">
        <v>4.51059607221039E-3</v>
      </c>
      <c r="BI32" s="222">
        <v>0</v>
      </c>
      <c r="BJ32" s="222">
        <v>0</v>
      </c>
      <c r="BK32" s="222">
        <v>2.5071999999999998E-3</v>
      </c>
      <c r="BL32" s="222">
        <v>0</v>
      </c>
      <c r="BM32" s="222">
        <v>1.2288459456359001E-2</v>
      </c>
      <c r="BN32" s="222">
        <v>4.74797982020548E-4</v>
      </c>
      <c r="BO32" s="222">
        <v>0</v>
      </c>
      <c r="BP32" s="222">
        <v>3.33388031361307E-3</v>
      </c>
      <c r="BQ32" s="222">
        <v>1.1022540164243701E-3</v>
      </c>
      <c r="BR32" s="222">
        <v>0</v>
      </c>
      <c r="BS32" s="222">
        <v>2.6720729973703901E-2</v>
      </c>
      <c r="BT32" s="222">
        <v>3.0054610287316999E-2</v>
      </c>
      <c r="BU32" s="222">
        <v>3.1156864303741399E-2</v>
      </c>
      <c r="BV32" s="222">
        <v>254.48314260670401</v>
      </c>
      <c r="BW32" s="222">
        <v>286.23438368873298</v>
      </c>
      <c r="BX32" s="222">
        <v>296.73204098801301</v>
      </c>
      <c r="BY32" s="222">
        <v>661.65617077743002</v>
      </c>
      <c r="BZ32" s="222">
        <v>744.209397590707</v>
      </c>
      <c r="CA32" s="222">
        <v>771.50330656883398</v>
      </c>
      <c r="CB32" s="222">
        <v>6.94738979316302</v>
      </c>
      <c r="CC32" s="222">
        <v>7.8141986747024204</v>
      </c>
      <c r="CD32" s="222">
        <v>8.1007847189727507</v>
      </c>
      <c r="CE32" s="201" t="s">
        <v>800</v>
      </c>
      <c r="CF32" s="201" t="s">
        <v>800</v>
      </c>
      <c r="CG32" s="201" t="s">
        <v>2990</v>
      </c>
      <c r="CH32" s="222">
        <v>1.6905411584510199E-3</v>
      </c>
      <c r="CI32" s="222">
        <v>2.5030188815252898E-2</v>
      </c>
      <c r="CJ32" s="222">
        <v>6.5078490919657499</v>
      </c>
      <c r="CK32" s="222"/>
      <c r="CL32" s="223">
        <f t="shared" si="2"/>
        <v>1.3957472535324327E-2</v>
      </c>
      <c r="CM32" s="223">
        <f t="shared" si="3"/>
        <v>1.2763257438379548E-2</v>
      </c>
      <c r="CN32" s="223">
        <f t="shared" si="4"/>
        <v>3.33388031361307E-3</v>
      </c>
      <c r="CO32" s="223">
        <f t="shared" si="4"/>
        <v>1.1022540164243701E-3</v>
      </c>
      <c r="CP32" s="223">
        <f t="shared" si="5"/>
        <v>3.1156864303741313E-2</v>
      </c>
      <c r="CQ32" s="223">
        <f t="shared" si="6"/>
        <v>-8.6736173798840355E-17</v>
      </c>
      <c r="CR32" s="222"/>
      <c r="CS32" s="222"/>
      <c r="CT32" s="222"/>
      <c r="CU32" s="222"/>
      <c r="CV32" s="222"/>
      <c r="CW32" s="222"/>
      <c r="CX32" s="222"/>
      <c r="CY32" s="222"/>
      <c r="CZ32" s="222"/>
      <c r="DA32" s="222"/>
      <c r="DB32" s="224">
        <f t="shared" si="7"/>
        <v>1.9702933901493483E-2</v>
      </c>
      <c r="DC32" s="224">
        <f t="shared" si="8"/>
        <v>7.0177960722103902E-3</v>
      </c>
      <c r="DD32" s="224">
        <f t="shared" si="9"/>
        <v>2.6720729973703873E-2</v>
      </c>
      <c r="DE32" s="225">
        <f t="shared" si="10"/>
        <v>-2.7755575615628914E-17</v>
      </c>
      <c r="DF32" s="222"/>
      <c r="DG32" s="222"/>
      <c r="DH32" s="222"/>
      <c r="DI32" s="222"/>
      <c r="DJ32" s="222"/>
      <c r="DK32" s="222"/>
      <c r="DL32" s="222"/>
      <c r="DM32" s="222"/>
      <c r="DN32" s="222"/>
      <c r="DO32" s="222"/>
      <c r="DP32" s="222"/>
      <c r="DQ32" s="222"/>
      <c r="DR32" s="222"/>
      <c r="DS32" s="222"/>
      <c r="DT32" s="222"/>
      <c r="DU32" s="222"/>
      <c r="DV32" s="222"/>
      <c r="DW32" s="222"/>
      <c r="DX32" s="222"/>
      <c r="DY32" s="222"/>
      <c r="DZ32" s="222"/>
      <c r="EA32" s="222"/>
      <c r="EB32" s="222"/>
      <c r="EC32" s="222"/>
      <c r="ED32" s="222"/>
      <c r="EE32" s="222"/>
      <c r="EF32" s="222"/>
      <c r="EG32" s="222">
        <v>0</v>
      </c>
      <c r="EH32" s="222">
        <v>0</v>
      </c>
      <c r="EI32" s="222">
        <v>0</v>
      </c>
      <c r="EJ32" s="222">
        <v>0</v>
      </c>
      <c r="EK32" s="222">
        <v>0</v>
      </c>
      <c r="EL32" s="222">
        <v>0</v>
      </c>
      <c r="EM32" s="222">
        <v>0</v>
      </c>
      <c r="EN32" s="201" t="s">
        <v>3016</v>
      </c>
      <c r="EO32" s="222">
        <v>0.75070000000000003</v>
      </c>
      <c r="EP32" s="222">
        <v>186</v>
      </c>
      <c r="EQ32" s="222">
        <v>0.8</v>
      </c>
    </row>
    <row r="33" spans="1:147" ht="30" x14ac:dyDescent="0.25">
      <c r="A33" s="201" t="s">
        <v>221</v>
      </c>
      <c r="B33" s="201" t="s">
        <v>3032</v>
      </c>
      <c r="C33" s="201" t="s">
        <v>222</v>
      </c>
      <c r="D33" s="201" t="s">
        <v>2980</v>
      </c>
      <c r="E33" s="222">
        <v>105</v>
      </c>
      <c r="F33" s="222">
        <v>10250</v>
      </c>
      <c r="G33" s="201" t="s">
        <v>2906</v>
      </c>
      <c r="H33" s="201" t="s">
        <v>800</v>
      </c>
      <c r="I33" s="201" t="s">
        <v>2625</v>
      </c>
      <c r="J33" s="222">
        <v>186</v>
      </c>
      <c r="K33" s="222">
        <v>0.8</v>
      </c>
      <c r="L33" s="201" t="s">
        <v>2891</v>
      </c>
      <c r="M33" s="201" t="s">
        <v>2892</v>
      </c>
      <c r="N33" s="201" t="s">
        <v>2893</v>
      </c>
      <c r="O33" s="201" t="s">
        <v>32</v>
      </c>
      <c r="P33" s="201" t="s">
        <v>2894</v>
      </c>
      <c r="Q33" s="201" t="s">
        <v>2890</v>
      </c>
      <c r="R33" s="201" t="s">
        <v>3032</v>
      </c>
      <c r="S33" s="201" t="s">
        <v>2895</v>
      </c>
      <c r="T33" s="222">
        <v>4.1583276009857999E-2</v>
      </c>
      <c r="U33" s="201" t="s">
        <v>2981</v>
      </c>
      <c r="V33" s="201" t="s">
        <v>2982</v>
      </c>
      <c r="W33" s="201" t="s">
        <v>223</v>
      </c>
      <c r="X33" s="201" t="s">
        <v>224</v>
      </c>
      <c r="Y33" s="222">
        <v>105</v>
      </c>
      <c r="Z33" s="222">
        <v>14664</v>
      </c>
      <c r="AA33" s="222">
        <v>1</v>
      </c>
      <c r="AB33" s="201" t="s">
        <v>3033</v>
      </c>
      <c r="AC33" s="222">
        <v>1</v>
      </c>
      <c r="AD33" s="201" t="s">
        <v>800</v>
      </c>
      <c r="AE33" s="201" t="s">
        <v>800</v>
      </c>
      <c r="AH33" s="201" t="s">
        <v>2891</v>
      </c>
      <c r="AI33" s="201" t="s">
        <v>2946</v>
      </c>
      <c r="AJ33" s="201" t="s">
        <v>2855</v>
      </c>
      <c r="AK33" s="201" t="s">
        <v>2864</v>
      </c>
      <c r="AL33" s="201" t="s">
        <v>2854</v>
      </c>
      <c r="AM33" s="201" t="s">
        <v>2865</v>
      </c>
      <c r="AN33" s="201" t="s">
        <v>2985</v>
      </c>
      <c r="AO33" s="201" t="s">
        <v>2947</v>
      </c>
      <c r="AP33" s="201" t="s">
        <v>2868</v>
      </c>
      <c r="AQ33" s="201" t="s">
        <v>2869</v>
      </c>
      <c r="AR33" s="201" t="s">
        <v>2948</v>
      </c>
      <c r="AS33" s="222">
        <v>67.831739999999996</v>
      </c>
      <c r="AT33" s="222">
        <v>0</v>
      </c>
      <c r="AU33" s="201" t="s">
        <v>3011</v>
      </c>
      <c r="AV33" s="201" t="s">
        <v>3034</v>
      </c>
      <c r="AW33" s="201" t="s">
        <v>3035</v>
      </c>
      <c r="AX33" s="201" t="s">
        <v>3036</v>
      </c>
      <c r="AY33" s="201" t="s">
        <v>2874</v>
      </c>
      <c r="AZ33" s="201" t="s">
        <v>800</v>
      </c>
      <c r="BA33" s="201" t="s">
        <v>800</v>
      </c>
      <c r="BB33" s="222">
        <v>1.48684444444444E-3</v>
      </c>
      <c r="BC33" s="222">
        <v>4.3662439810350897E-3</v>
      </c>
      <c r="BD33" s="222">
        <v>8.3333333333333295E-4</v>
      </c>
      <c r="BE33" s="222">
        <v>2.5325470430107499E-4</v>
      </c>
      <c r="BF33" s="222">
        <v>0</v>
      </c>
      <c r="BG33" s="222">
        <v>0</v>
      </c>
      <c r="BH33" s="222">
        <v>1.21987709886646E-3</v>
      </c>
      <c r="BI33" s="222">
        <v>0</v>
      </c>
      <c r="BJ33" s="222">
        <v>0</v>
      </c>
      <c r="BK33" s="222">
        <v>1.9918E-4</v>
      </c>
      <c r="BL33" s="222">
        <v>0</v>
      </c>
      <c r="BM33" s="222">
        <v>1.2288459456359001E-2</v>
      </c>
      <c r="BN33" s="222">
        <v>4.74797982020548E-4</v>
      </c>
      <c r="BO33" s="222">
        <v>0</v>
      </c>
      <c r="BP33" s="222">
        <v>3.33388031361307E-3</v>
      </c>
      <c r="BQ33" s="222">
        <v>1.1022540164243701E-3</v>
      </c>
      <c r="BR33" s="222">
        <v>6.7540146026550302E-5</v>
      </c>
      <c r="BS33" s="222">
        <v>2.1189531146386501E-2</v>
      </c>
      <c r="BT33" s="222">
        <v>2.4523411459999599E-2</v>
      </c>
      <c r="BU33" s="222">
        <v>2.5625665476424E-2</v>
      </c>
      <c r="BV33" s="222">
        <v>201.80505853701499</v>
      </c>
      <c r="BW33" s="222">
        <v>233.55629961904401</v>
      </c>
      <c r="BX33" s="222">
        <v>244.05395691832399</v>
      </c>
      <c r="BY33" s="222">
        <v>524.69315219623797</v>
      </c>
      <c r="BZ33" s="222">
        <v>607.24637900951404</v>
      </c>
      <c r="CA33" s="222">
        <v>634.54028798764102</v>
      </c>
      <c r="CB33" s="222">
        <v>5.5092780980605003</v>
      </c>
      <c r="CC33" s="222">
        <v>6.3760869795998998</v>
      </c>
      <c r="CD33" s="222">
        <v>6.6626730238702399</v>
      </c>
      <c r="CE33" s="201" t="s">
        <v>800</v>
      </c>
      <c r="CF33" s="201" t="s">
        <v>800</v>
      </c>
      <c r="CG33" s="201" t="s">
        <v>2990</v>
      </c>
      <c r="CH33" s="222">
        <v>1.6905411584510199E-3</v>
      </c>
      <c r="CI33" s="222">
        <v>1.9498989987935499E-2</v>
      </c>
      <c r="CJ33" s="222">
        <v>5.06973739686324</v>
      </c>
      <c r="CK33" s="222"/>
      <c r="CL33" s="223">
        <f t="shared" si="2"/>
        <v>8.4262737080069462E-3</v>
      </c>
      <c r="CM33" s="223">
        <f t="shared" si="3"/>
        <v>1.2763257438379548E-2</v>
      </c>
      <c r="CN33" s="223">
        <f t="shared" si="4"/>
        <v>3.33388031361307E-3</v>
      </c>
      <c r="CO33" s="223">
        <f t="shared" si="4"/>
        <v>1.1022540164243701E-3</v>
      </c>
      <c r="CP33" s="223">
        <f t="shared" si="5"/>
        <v>2.5625665476423934E-2</v>
      </c>
      <c r="CQ33" s="223">
        <f t="shared" si="6"/>
        <v>-6.591949208711867E-17</v>
      </c>
      <c r="CR33" s="222"/>
      <c r="CS33" s="222"/>
      <c r="CT33" s="222"/>
      <c r="CU33" s="222"/>
      <c r="CV33" s="222"/>
      <c r="CW33" s="222"/>
      <c r="CX33" s="222"/>
      <c r="CY33" s="222"/>
      <c r="CZ33" s="222"/>
      <c r="DA33" s="222"/>
      <c r="DB33" s="224">
        <f t="shared" si="7"/>
        <v>1.9702933901493483E-2</v>
      </c>
      <c r="DC33" s="224">
        <f t="shared" si="8"/>
        <v>1.4865972448930103E-3</v>
      </c>
      <c r="DD33" s="224">
        <f t="shared" si="9"/>
        <v>2.1189531146386494E-2</v>
      </c>
      <c r="DE33" s="225">
        <f t="shared" si="10"/>
        <v>0</v>
      </c>
      <c r="DF33" s="222"/>
      <c r="DG33" s="222"/>
      <c r="DH33" s="222"/>
      <c r="DI33" s="222"/>
      <c r="DJ33" s="222"/>
      <c r="DK33" s="222"/>
      <c r="DL33" s="222"/>
      <c r="DM33" s="222"/>
      <c r="DN33" s="222"/>
      <c r="DO33" s="222"/>
      <c r="DP33" s="222"/>
      <c r="DQ33" s="222"/>
      <c r="DR33" s="222"/>
      <c r="DS33" s="222"/>
      <c r="DT33" s="222"/>
      <c r="DU33" s="222"/>
      <c r="DV33" s="222"/>
      <c r="DW33" s="222"/>
      <c r="DX33" s="222"/>
      <c r="DY33" s="222"/>
      <c r="DZ33" s="222"/>
      <c r="EA33" s="222"/>
      <c r="EB33" s="222"/>
      <c r="EC33" s="222"/>
      <c r="ED33" s="222"/>
      <c r="EE33" s="222"/>
      <c r="EF33" s="222"/>
      <c r="EG33" s="222">
        <v>0</v>
      </c>
      <c r="EH33" s="222">
        <v>0</v>
      </c>
      <c r="EI33" s="222">
        <v>0</v>
      </c>
      <c r="EJ33" s="222">
        <v>0</v>
      </c>
      <c r="EK33" s="222">
        <v>0</v>
      </c>
      <c r="EL33" s="222">
        <v>0</v>
      </c>
      <c r="EM33" s="222">
        <v>0</v>
      </c>
      <c r="EN33" s="201" t="s">
        <v>3016</v>
      </c>
      <c r="EO33" s="222">
        <v>0.75070000000000003</v>
      </c>
      <c r="EP33" s="222">
        <v>186</v>
      </c>
      <c r="EQ33" s="222">
        <v>0.8</v>
      </c>
    </row>
    <row r="34" spans="1:147" ht="30" x14ac:dyDescent="0.25">
      <c r="A34" s="201" t="s">
        <v>231</v>
      </c>
      <c r="B34" s="201" t="s">
        <v>2688</v>
      </c>
      <c r="C34" s="201" t="s">
        <v>232</v>
      </c>
      <c r="D34" s="201" t="s">
        <v>49</v>
      </c>
      <c r="E34" s="222">
        <v>170</v>
      </c>
      <c r="F34" s="222">
        <v>5082</v>
      </c>
      <c r="G34" s="201" t="s">
        <v>2855</v>
      </c>
      <c r="H34" s="201" t="s">
        <v>800</v>
      </c>
      <c r="I34" s="201" t="s">
        <v>2624</v>
      </c>
      <c r="J34" s="222">
        <v>178</v>
      </c>
      <c r="K34" s="222">
        <v>0.8</v>
      </c>
      <c r="L34" s="201" t="s">
        <v>2891</v>
      </c>
      <c r="M34" s="201" t="s">
        <v>2892</v>
      </c>
      <c r="N34" s="201" t="s">
        <v>2893</v>
      </c>
      <c r="O34" s="201" t="s">
        <v>32</v>
      </c>
      <c r="P34" s="201" t="s">
        <v>2858</v>
      </c>
      <c r="Q34" s="201" t="s">
        <v>2859</v>
      </c>
      <c r="R34" s="201" t="s">
        <v>2688</v>
      </c>
      <c r="S34" s="201" t="s">
        <v>2860</v>
      </c>
      <c r="T34" s="222">
        <v>4.1663718148564302E-2</v>
      </c>
      <c r="U34" s="201" t="s">
        <v>2904</v>
      </c>
      <c r="V34" s="201" t="s">
        <v>2905</v>
      </c>
      <c r="W34" s="201" t="s">
        <v>231</v>
      </c>
      <c r="X34" s="201" t="s">
        <v>232</v>
      </c>
      <c r="Y34" s="222">
        <v>170</v>
      </c>
      <c r="Z34" s="222">
        <v>5082</v>
      </c>
      <c r="AA34" s="222">
        <v>1</v>
      </c>
      <c r="AB34" s="201" t="s">
        <v>2688</v>
      </c>
      <c r="AC34" s="222">
        <v>1</v>
      </c>
      <c r="AD34" s="201" t="s">
        <v>800</v>
      </c>
      <c r="AE34" s="201" t="s">
        <v>800</v>
      </c>
      <c r="AH34" s="201" t="s">
        <v>2854</v>
      </c>
      <c r="AI34" s="201" t="s">
        <v>2863</v>
      </c>
      <c r="AJ34" s="201" t="s">
        <v>2855</v>
      </c>
      <c r="AK34" s="201" t="s">
        <v>2864</v>
      </c>
      <c r="AL34" s="201" t="s">
        <v>2854</v>
      </c>
      <c r="AM34" s="201" t="s">
        <v>2865</v>
      </c>
      <c r="AN34" s="201" t="s">
        <v>2908</v>
      </c>
      <c r="AO34" s="201" t="s">
        <v>2867</v>
      </c>
      <c r="AP34" s="201" t="s">
        <v>2868</v>
      </c>
      <c r="AQ34" s="201" t="s">
        <v>2869</v>
      </c>
      <c r="AR34" s="201" t="s">
        <v>2870</v>
      </c>
      <c r="AS34" s="222">
        <v>46.438400000000001</v>
      </c>
      <c r="AT34" s="222">
        <v>0</v>
      </c>
      <c r="AU34" s="201" t="s">
        <v>3037</v>
      </c>
      <c r="AV34" s="201" t="s">
        <v>3037</v>
      </c>
      <c r="AW34" s="201" t="s">
        <v>3038</v>
      </c>
      <c r="AX34" s="201" t="s">
        <v>3039</v>
      </c>
      <c r="AY34" s="201" t="s">
        <v>2874</v>
      </c>
      <c r="AZ34" s="201" t="s">
        <v>800</v>
      </c>
      <c r="BA34" s="201" t="s">
        <v>800</v>
      </c>
      <c r="BB34" s="222">
        <v>2.0643534916262199E-3</v>
      </c>
      <c r="BC34" s="222">
        <v>7.0828320852559298E-3</v>
      </c>
      <c r="BD34" s="222">
        <v>1E-3</v>
      </c>
      <c r="BE34" s="222">
        <v>1.8117353308364501E-4</v>
      </c>
      <c r="BF34" s="222">
        <v>0</v>
      </c>
      <c r="BG34" s="222">
        <v>0</v>
      </c>
      <c r="BH34" s="222">
        <v>0</v>
      </c>
      <c r="BI34" s="222">
        <v>0</v>
      </c>
      <c r="BJ34" s="222">
        <v>0</v>
      </c>
      <c r="BK34" s="222">
        <v>0</v>
      </c>
      <c r="BL34" s="222">
        <v>0</v>
      </c>
      <c r="BM34" s="222">
        <v>2.6787659378814201E-2</v>
      </c>
      <c r="BN34" s="222">
        <v>7.6872054231898201E-4</v>
      </c>
      <c r="BO34" s="222">
        <v>0</v>
      </c>
      <c r="BP34" s="222">
        <v>3.4837176310788301E-3</v>
      </c>
      <c r="BQ34" s="222">
        <v>1.15179352278052E-3</v>
      </c>
      <c r="BR34" s="222">
        <v>1.9488561616161601E-4</v>
      </c>
      <c r="BS34" s="222">
        <v>3.8079624647260599E-2</v>
      </c>
      <c r="BT34" s="222">
        <v>4.15633422783395E-2</v>
      </c>
      <c r="BU34" s="222">
        <v>4.2715135801119998E-2</v>
      </c>
      <c r="BV34" s="222">
        <v>223.99779204270999</v>
      </c>
      <c r="BW34" s="222">
        <v>244.490248696115</v>
      </c>
      <c r="BX34" s="222">
        <v>251.265504712471</v>
      </c>
      <c r="BY34" s="222">
        <v>582.39425931104495</v>
      </c>
      <c r="BZ34" s="222">
        <v>635.67464660989799</v>
      </c>
      <c r="CA34" s="222">
        <v>653.29031225242295</v>
      </c>
      <c r="CB34" s="222">
        <v>9.9007024082877706</v>
      </c>
      <c r="CC34" s="222">
        <v>10.8064689923683</v>
      </c>
      <c r="CD34" s="222">
        <v>11.105935308291199</v>
      </c>
      <c r="CE34" s="201" t="s">
        <v>800</v>
      </c>
      <c r="CF34" s="201" t="s">
        <v>800</v>
      </c>
      <c r="CG34" s="201" t="s">
        <v>2916</v>
      </c>
      <c r="CH34" s="222">
        <v>5.3344278034853703E-3</v>
      </c>
      <c r="CI34" s="222">
        <v>3.2745196843775297E-2</v>
      </c>
      <c r="CJ34" s="222">
        <v>8.5137511793815701</v>
      </c>
      <c r="CK34" s="222"/>
      <c r="CL34" s="223">
        <f t="shared" si="2"/>
        <v>1.0523244726127409E-2</v>
      </c>
      <c r="CM34" s="223">
        <f t="shared" si="3"/>
        <v>2.7556379921133183E-2</v>
      </c>
      <c r="CN34" s="223">
        <f t="shared" si="4"/>
        <v>3.4837176310788301E-3</v>
      </c>
      <c r="CO34" s="223">
        <f t="shared" si="4"/>
        <v>1.15179352278052E-3</v>
      </c>
      <c r="CP34" s="223">
        <f t="shared" si="5"/>
        <v>4.2715135801119943E-2</v>
      </c>
      <c r="CQ34" s="223">
        <f t="shared" si="6"/>
        <v>-5.5511151231257827E-17</v>
      </c>
      <c r="CR34" s="222"/>
      <c r="CS34" s="222"/>
      <c r="CT34" s="222"/>
      <c r="CU34" s="222"/>
      <c r="CV34" s="222"/>
      <c r="CW34" s="222"/>
      <c r="CX34" s="222"/>
      <c r="CY34" s="222"/>
      <c r="CZ34" s="222"/>
      <c r="DA34" s="222"/>
      <c r="DB34" s="224">
        <f t="shared" si="7"/>
        <v>3.7884739031098978E-2</v>
      </c>
      <c r="DC34" s="224">
        <f t="shared" si="8"/>
        <v>1.9488561616161601E-4</v>
      </c>
      <c r="DD34" s="224">
        <f t="shared" si="9"/>
        <v>3.8079624647260592E-2</v>
      </c>
      <c r="DE34" s="225">
        <f t="shared" si="10"/>
        <v>0</v>
      </c>
      <c r="DF34" s="222"/>
      <c r="DG34" s="222"/>
      <c r="DH34" s="222"/>
      <c r="DI34" s="222"/>
      <c r="DJ34" s="222"/>
      <c r="DK34" s="222"/>
      <c r="DL34" s="222"/>
      <c r="DM34" s="222"/>
      <c r="DN34" s="222"/>
      <c r="DO34" s="222"/>
      <c r="DP34" s="222"/>
      <c r="DQ34" s="222"/>
      <c r="DR34" s="222"/>
      <c r="DS34" s="222"/>
      <c r="DT34" s="222"/>
      <c r="DU34" s="222"/>
      <c r="DV34" s="222"/>
      <c r="DW34" s="222"/>
      <c r="DX34" s="222"/>
      <c r="DY34" s="222"/>
      <c r="DZ34" s="222"/>
      <c r="EA34" s="222"/>
      <c r="EB34" s="222"/>
      <c r="EC34" s="222"/>
      <c r="ED34" s="222"/>
      <c r="EE34" s="222"/>
      <c r="EF34" s="222"/>
      <c r="EG34" s="222">
        <v>0</v>
      </c>
      <c r="EH34" s="222">
        <v>0</v>
      </c>
      <c r="EI34" s="222">
        <v>0</v>
      </c>
      <c r="EJ34" s="222">
        <v>0</v>
      </c>
      <c r="EK34" s="222">
        <v>0</v>
      </c>
      <c r="EL34" s="222">
        <v>0</v>
      </c>
      <c r="EM34" s="222">
        <v>0</v>
      </c>
      <c r="EN34" s="201" t="s">
        <v>3040</v>
      </c>
      <c r="EO34" s="222">
        <v>0.71319999999999995</v>
      </c>
      <c r="EP34" s="222">
        <v>178</v>
      </c>
      <c r="EQ34" s="222">
        <v>0.8</v>
      </c>
    </row>
    <row r="35" spans="1:147" ht="30" x14ac:dyDescent="0.25">
      <c r="A35" s="201" t="s">
        <v>233</v>
      </c>
      <c r="B35" s="201" t="s">
        <v>3041</v>
      </c>
      <c r="C35" s="201" t="s">
        <v>234</v>
      </c>
      <c r="D35" s="201" t="s">
        <v>49</v>
      </c>
      <c r="E35" s="222">
        <v>170</v>
      </c>
      <c r="F35" s="222">
        <v>5082</v>
      </c>
      <c r="G35" s="201" t="s">
        <v>2855</v>
      </c>
      <c r="H35" s="201" t="s">
        <v>800</v>
      </c>
      <c r="I35" s="201" t="s">
        <v>2624</v>
      </c>
      <c r="J35" s="222">
        <v>264</v>
      </c>
      <c r="K35" s="222">
        <v>0.84650000000000003</v>
      </c>
      <c r="L35" s="201" t="s">
        <v>2855</v>
      </c>
      <c r="M35" s="201" t="s">
        <v>2856</v>
      </c>
      <c r="N35" s="201" t="s">
        <v>2857</v>
      </c>
      <c r="O35" s="201" t="s">
        <v>32</v>
      </c>
      <c r="P35" s="201" t="s">
        <v>2858</v>
      </c>
      <c r="Q35" s="201" t="s">
        <v>2859</v>
      </c>
      <c r="R35" s="201" t="s">
        <v>3041</v>
      </c>
      <c r="S35" s="201" t="s">
        <v>2860</v>
      </c>
      <c r="T35" s="222">
        <v>4.1663718148564302E-2</v>
      </c>
      <c r="U35" s="201" t="s">
        <v>2904</v>
      </c>
      <c r="V35" s="201" t="s">
        <v>2905</v>
      </c>
      <c r="W35" s="201" t="s">
        <v>233</v>
      </c>
      <c r="X35" s="201" t="s">
        <v>234</v>
      </c>
      <c r="Y35" s="222">
        <v>170</v>
      </c>
      <c r="Z35" s="222">
        <v>5082</v>
      </c>
      <c r="AA35" s="222">
        <v>1</v>
      </c>
      <c r="AB35" s="201" t="s">
        <v>3041</v>
      </c>
      <c r="AC35" s="222">
        <v>1</v>
      </c>
      <c r="AD35" s="201" t="s">
        <v>800</v>
      </c>
      <c r="AE35" s="201" t="s">
        <v>800</v>
      </c>
      <c r="AH35" s="201" t="s">
        <v>2854</v>
      </c>
      <c r="AI35" s="201" t="s">
        <v>2863</v>
      </c>
      <c r="AJ35" s="201" t="s">
        <v>2855</v>
      </c>
      <c r="AK35" s="201" t="s">
        <v>2864</v>
      </c>
      <c r="AL35" s="201" t="s">
        <v>2854</v>
      </c>
      <c r="AM35" s="201" t="s">
        <v>2865</v>
      </c>
      <c r="AN35" s="201" t="s">
        <v>2908</v>
      </c>
      <c r="AO35" s="201" t="s">
        <v>2867</v>
      </c>
      <c r="AP35" s="201" t="s">
        <v>2868</v>
      </c>
      <c r="AQ35" s="201" t="s">
        <v>2869</v>
      </c>
      <c r="AR35" s="201" t="s">
        <v>2870</v>
      </c>
      <c r="AS35" s="222">
        <v>46.438400000000001</v>
      </c>
      <c r="AT35" s="222">
        <v>0</v>
      </c>
      <c r="AU35" s="201" t="s">
        <v>3042</v>
      </c>
      <c r="AV35" s="201" t="s">
        <v>3042</v>
      </c>
      <c r="AW35" s="201" t="s">
        <v>3043</v>
      </c>
      <c r="AX35" s="201" t="s">
        <v>3044</v>
      </c>
      <c r="AY35" s="201" t="s">
        <v>2874</v>
      </c>
      <c r="AZ35" s="201" t="s">
        <v>800</v>
      </c>
      <c r="BA35" s="201" t="s">
        <v>800</v>
      </c>
      <c r="BB35" s="222">
        <v>2.0643534916262199E-3</v>
      </c>
      <c r="BC35" s="222">
        <v>7.0828320852559298E-3</v>
      </c>
      <c r="BD35" s="222">
        <v>1E-3</v>
      </c>
      <c r="BE35" s="222">
        <v>1.2215488215488199E-4</v>
      </c>
      <c r="BF35" s="222">
        <v>0</v>
      </c>
      <c r="BG35" s="222">
        <v>0</v>
      </c>
      <c r="BH35" s="222">
        <v>0</v>
      </c>
      <c r="BI35" s="222">
        <v>0</v>
      </c>
      <c r="BJ35" s="222">
        <v>0</v>
      </c>
      <c r="BK35" s="222">
        <v>0</v>
      </c>
      <c r="BL35" s="222">
        <v>0</v>
      </c>
      <c r="BM35" s="222">
        <v>1.70692275481177E-2</v>
      </c>
      <c r="BN35" s="222">
        <v>7.2649312918509799E-4</v>
      </c>
      <c r="BO35" s="222">
        <v>0</v>
      </c>
      <c r="BP35" s="222">
        <v>2.2198419099394399E-3</v>
      </c>
      <c r="BQ35" s="222">
        <v>7.33928464998236E-4</v>
      </c>
      <c r="BR35" s="222">
        <v>1.9488561616161601E-4</v>
      </c>
      <c r="BS35" s="222">
        <v>2.8259946752501399E-2</v>
      </c>
      <c r="BT35" s="222">
        <v>3.0479788662440901E-2</v>
      </c>
      <c r="BU35" s="222">
        <v>3.1213717127439099E-2</v>
      </c>
      <c r="BV35" s="222">
        <v>166.234980897067</v>
      </c>
      <c r="BW35" s="222">
        <v>179.292874484946</v>
      </c>
      <c r="BX35" s="222">
        <v>183.61010074964199</v>
      </c>
      <c r="BY35" s="222">
        <v>432.21095033237498</v>
      </c>
      <c r="BZ35" s="222">
        <v>466.16147366086102</v>
      </c>
      <c r="CA35" s="222">
        <v>477.38626194906902</v>
      </c>
      <c r="CB35" s="222">
        <v>7.3475861556503803</v>
      </c>
      <c r="CC35" s="222">
        <v>7.9247450522346297</v>
      </c>
      <c r="CD35" s="222">
        <v>8.1155664531341696</v>
      </c>
      <c r="CE35" s="201" t="s">
        <v>800</v>
      </c>
      <c r="CF35" s="201" t="s">
        <v>800</v>
      </c>
      <c r="CG35" s="201" t="s">
        <v>2916</v>
      </c>
      <c r="CH35" s="222">
        <v>3.3991234817891702E-3</v>
      </c>
      <c r="CI35" s="222">
        <v>2.48608232707123E-2</v>
      </c>
      <c r="CJ35" s="222">
        <v>6.4638140503851904</v>
      </c>
      <c r="CK35" s="222"/>
      <c r="CL35" s="223">
        <f t="shared" si="2"/>
        <v>1.0464226075198646E-2</v>
      </c>
      <c r="CM35" s="223">
        <f t="shared" si="3"/>
        <v>1.7795720677302798E-2</v>
      </c>
      <c r="CN35" s="223">
        <f t="shared" si="4"/>
        <v>2.2198419099394399E-3</v>
      </c>
      <c r="CO35" s="223">
        <f t="shared" si="4"/>
        <v>7.33928464998236E-4</v>
      </c>
      <c r="CP35" s="223">
        <f t="shared" si="5"/>
        <v>3.121371712743912E-2</v>
      </c>
      <c r="CQ35" s="223">
        <f t="shared" si="6"/>
        <v>0</v>
      </c>
      <c r="CR35" s="222"/>
      <c r="CS35" s="222"/>
      <c r="CT35" s="222"/>
      <c r="CU35" s="222"/>
      <c r="CV35" s="222"/>
      <c r="CW35" s="222"/>
      <c r="CX35" s="222"/>
      <c r="CY35" s="222"/>
      <c r="CZ35" s="222"/>
      <c r="DA35" s="222"/>
      <c r="DB35" s="224">
        <f t="shared" si="7"/>
        <v>2.8065061136339827E-2</v>
      </c>
      <c r="DC35" s="224">
        <f t="shared" si="8"/>
        <v>1.9488561616161601E-4</v>
      </c>
      <c r="DD35" s="224">
        <f t="shared" si="9"/>
        <v>2.8259946752501444E-2</v>
      </c>
      <c r="DE35" s="225">
        <f t="shared" si="10"/>
        <v>4.5102810375396984E-17</v>
      </c>
      <c r="DF35" s="222"/>
      <c r="DG35" s="222"/>
      <c r="DH35" s="222"/>
      <c r="DI35" s="222"/>
      <c r="DJ35" s="222"/>
      <c r="DK35" s="222"/>
      <c r="DL35" s="222"/>
      <c r="DM35" s="222"/>
      <c r="DN35" s="222"/>
      <c r="DO35" s="222"/>
      <c r="DP35" s="222"/>
      <c r="DQ35" s="222"/>
      <c r="DR35" s="222"/>
      <c r="DS35" s="222"/>
      <c r="DT35" s="222"/>
      <c r="DU35" s="222"/>
      <c r="DV35" s="222"/>
      <c r="DW35" s="222"/>
      <c r="DX35" s="222"/>
      <c r="DY35" s="222"/>
      <c r="DZ35" s="222"/>
      <c r="EA35" s="222"/>
      <c r="EB35" s="222"/>
      <c r="EC35" s="222"/>
      <c r="ED35" s="222"/>
      <c r="EE35" s="222"/>
      <c r="EF35" s="222"/>
      <c r="EG35" s="222">
        <v>0</v>
      </c>
      <c r="EH35" s="222">
        <v>0</v>
      </c>
      <c r="EI35" s="222">
        <v>0</v>
      </c>
      <c r="EJ35" s="222">
        <v>0</v>
      </c>
      <c r="EK35" s="222">
        <v>0</v>
      </c>
      <c r="EL35" s="222">
        <v>0</v>
      </c>
      <c r="EM35" s="222">
        <v>0</v>
      </c>
      <c r="EN35" s="201" t="s">
        <v>3045</v>
      </c>
      <c r="EO35" s="222">
        <v>0.84650000000000003</v>
      </c>
      <c r="EP35" s="222">
        <v>264</v>
      </c>
      <c r="EQ35" s="222">
        <v>0.8</v>
      </c>
    </row>
    <row r="36" spans="1:147" ht="30" x14ac:dyDescent="0.25">
      <c r="A36" s="201" t="s">
        <v>235</v>
      </c>
      <c r="B36" s="201" t="s">
        <v>2690</v>
      </c>
      <c r="C36" s="201" t="s">
        <v>236</v>
      </c>
      <c r="D36" s="201" t="s">
        <v>2853</v>
      </c>
      <c r="E36" s="222">
        <v>215</v>
      </c>
      <c r="F36" s="222">
        <v>4100</v>
      </c>
      <c r="G36" s="201" t="s">
        <v>2891</v>
      </c>
      <c r="H36" s="201" t="s">
        <v>800</v>
      </c>
      <c r="I36" s="201" t="s">
        <v>2623</v>
      </c>
      <c r="J36" s="222">
        <v>117</v>
      </c>
      <c r="K36" s="222">
        <v>0.8</v>
      </c>
      <c r="L36" s="201" t="s">
        <v>2891</v>
      </c>
      <c r="M36" s="201" t="s">
        <v>2892</v>
      </c>
      <c r="N36" s="201" t="s">
        <v>2893</v>
      </c>
      <c r="O36" s="201" t="s">
        <v>32</v>
      </c>
      <c r="P36" s="201" t="s">
        <v>2858</v>
      </c>
      <c r="Q36" s="201" t="s">
        <v>2859</v>
      </c>
      <c r="R36" s="201" t="s">
        <v>2690</v>
      </c>
      <c r="S36" s="201" t="s">
        <v>2860</v>
      </c>
      <c r="T36" s="222">
        <v>4.1663718148564302E-2</v>
      </c>
      <c r="U36" s="201" t="s">
        <v>3008</v>
      </c>
      <c r="V36" s="201" t="s">
        <v>3009</v>
      </c>
      <c r="W36" s="201" t="s">
        <v>235</v>
      </c>
      <c r="X36" s="201" t="s">
        <v>236</v>
      </c>
      <c r="Y36" s="222">
        <v>215</v>
      </c>
      <c r="Z36" s="222">
        <v>4100</v>
      </c>
      <c r="AA36" s="222">
        <v>1</v>
      </c>
      <c r="AB36" s="201" t="s">
        <v>2690</v>
      </c>
      <c r="AC36" s="222">
        <v>1</v>
      </c>
      <c r="AD36" s="201" t="s">
        <v>800</v>
      </c>
      <c r="AE36" s="201" t="s">
        <v>800</v>
      </c>
      <c r="AH36" s="201" t="s">
        <v>2854</v>
      </c>
      <c r="AI36" s="201" t="s">
        <v>2863</v>
      </c>
      <c r="AJ36" s="201" t="s">
        <v>2855</v>
      </c>
      <c r="AK36" s="201" t="s">
        <v>2864</v>
      </c>
      <c r="AL36" s="201" t="s">
        <v>2854</v>
      </c>
      <c r="AM36" s="201" t="s">
        <v>2865</v>
      </c>
      <c r="AN36" s="201" t="s">
        <v>3010</v>
      </c>
      <c r="AO36" s="201" t="s">
        <v>2867</v>
      </c>
      <c r="AP36" s="201" t="s">
        <v>2868</v>
      </c>
      <c r="AQ36" s="201" t="s">
        <v>2869</v>
      </c>
      <c r="AR36" s="201" t="s">
        <v>2870</v>
      </c>
      <c r="AS36" s="222">
        <v>39.97824</v>
      </c>
      <c r="AT36" s="222">
        <v>0</v>
      </c>
      <c r="AU36" s="201" t="s">
        <v>3046</v>
      </c>
      <c r="AV36" s="201" t="s">
        <v>3046</v>
      </c>
      <c r="AW36" s="201" t="s">
        <v>3047</v>
      </c>
      <c r="AX36" s="201" t="s">
        <v>3048</v>
      </c>
      <c r="AY36" s="201" t="s">
        <v>2874</v>
      </c>
      <c r="AZ36" s="201" t="s">
        <v>800</v>
      </c>
      <c r="BA36" s="201" t="s">
        <v>800</v>
      </c>
      <c r="BB36" s="222">
        <v>2.4361456639566399E-3</v>
      </c>
      <c r="BC36" s="222">
        <v>8.9576994019413304E-3</v>
      </c>
      <c r="BD36" s="222">
        <v>8.3333333333333295E-4</v>
      </c>
      <c r="BE36" s="222">
        <v>2.3728774928774899E-4</v>
      </c>
      <c r="BF36" s="222">
        <v>0</v>
      </c>
      <c r="BG36" s="222">
        <v>0</v>
      </c>
      <c r="BH36" s="222">
        <v>0</v>
      </c>
      <c r="BI36" s="222">
        <v>0</v>
      </c>
      <c r="BJ36" s="222">
        <v>0</v>
      </c>
      <c r="BK36" s="222">
        <v>0</v>
      </c>
      <c r="BL36" s="222">
        <v>0</v>
      </c>
      <c r="BM36" s="222">
        <v>1.5768779469698201E-2</v>
      </c>
      <c r="BN36" s="222">
        <v>9.7220539175635996E-4</v>
      </c>
      <c r="BO36" s="222">
        <v>0</v>
      </c>
      <c r="BP36" s="222">
        <v>5.3000148575387297E-3</v>
      </c>
      <c r="BQ36" s="222">
        <v>1.75230125687976E-3</v>
      </c>
      <c r="BR36" s="222">
        <v>2.4156309788617901E-4</v>
      </c>
      <c r="BS36" s="222">
        <v>2.9447014107859801E-2</v>
      </c>
      <c r="BT36" s="222">
        <v>3.4747028965398601E-2</v>
      </c>
      <c r="BU36" s="222">
        <v>3.6499330222278303E-2</v>
      </c>
      <c r="BV36" s="222">
        <v>136.96285631562699</v>
      </c>
      <c r="BW36" s="222">
        <v>161.614088211156</v>
      </c>
      <c r="BX36" s="222">
        <v>169.764326615248</v>
      </c>
      <c r="BY36" s="222">
        <v>356.10342642063</v>
      </c>
      <c r="BZ36" s="222">
        <v>420.196629349006</v>
      </c>
      <c r="CA36" s="222">
        <v>441.387249199645</v>
      </c>
      <c r="CB36" s="222">
        <v>7.65622366804355</v>
      </c>
      <c r="CC36" s="222">
        <v>9.0342275310036193</v>
      </c>
      <c r="CD36" s="222">
        <v>9.4898258577923595</v>
      </c>
      <c r="CE36" s="201" t="s">
        <v>800</v>
      </c>
      <c r="CF36" s="201" t="s">
        <v>800</v>
      </c>
      <c r="CG36" s="201" t="s">
        <v>3014</v>
      </c>
      <c r="CH36" s="222">
        <v>2.52663288199982E-3</v>
      </c>
      <c r="CI36" s="222">
        <v>2.6920381225860001E-2</v>
      </c>
      <c r="CJ36" s="222">
        <v>6.9992991187236004</v>
      </c>
      <c r="CK36" s="222"/>
      <c r="CL36" s="223">
        <f t="shared" si="2"/>
        <v>1.2706029246405232E-2</v>
      </c>
      <c r="CM36" s="223">
        <f t="shared" si="3"/>
        <v>1.6740984861454561E-2</v>
      </c>
      <c r="CN36" s="223">
        <f t="shared" si="4"/>
        <v>5.3000148575387297E-3</v>
      </c>
      <c r="CO36" s="223">
        <f t="shared" si="4"/>
        <v>1.75230125687976E-3</v>
      </c>
      <c r="CP36" s="223">
        <f t="shared" si="5"/>
        <v>3.6499330222278283E-2</v>
      </c>
      <c r="CQ36" s="223">
        <f t="shared" si="6"/>
        <v>0</v>
      </c>
      <c r="CR36" s="222"/>
      <c r="CS36" s="222"/>
      <c r="CT36" s="222"/>
      <c r="CU36" s="222"/>
      <c r="CV36" s="222"/>
      <c r="CW36" s="222"/>
      <c r="CX36" s="222"/>
      <c r="CY36" s="222"/>
      <c r="CZ36" s="222"/>
      <c r="DA36" s="222"/>
      <c r="DB36" s="224">
        <f t="shared" si="7"/>
        <v>2.9205451009973613E-2</v>
      </c>
      <c r="DC36" s="224">
        <f t="shared" si="8"/>
        <v>2.4156309788617901E-4</v>
      </c>
      <c r="DD36" s="224">
        <f t="shared" si="9"/>
        <v>2.9447014107859791E-2</v>
      </c>
      <c r="DE36" s="225">
        <f t="shared" si="10"/>
        <v>0</v>
      </c>
      <c r="DF36" s="222"/>
      <c r="DG36" s="222"/>
      <c r="DH36" s="222"/>
      <c r="DI36" s="222"/>
      <c r="DJ36" s="222"/>
      <c r="DK36" s="222"/>
      <c r="DL36" s="222"/>
      <c r="DM36" s="222"/>
      <c r="DN36" s="222"/>
      <c r="DO36" s="222"/>
      <c r="DP36" s="222"/>
      <c r="DQ36" s="222"/>
      <c r="DR36" s="222"/>
      <c r="DS36" s="222"/>
      <c r="DT36" s="222"/>
      <c r="DU36" s="222"/>
      <c r="DV36" s="222"/>
      <c r="DW36" s="222"/>
      <c r="DX36" s="222"/>
      <c r="DY36" s="222"/>
      <c r="DZ36" s="222"/>
      <c r="EA36" s="222"/>
      <c r="EB36" s="222"/>
      <c r="EC36" s="222"/>
      <c r="ED36" s="222"/>
      <c r="EE36" s="222"/>
      <c r="EF36" s="222"/>
      <c r="EG36" s="222">
        <v>0</v>
      </c>
      <c r="EH36" s="222">
        <v>0</v>
      </c>
      <c r="EI36" s="222">
        <v>0</v>
      </c>
      <c r="EJ36" s="222">
        <v>0</v>
      </c>
      <c r="EK36" s="222">
        <v>0</v>
      </c>
      <c r="EL36" s="222">
        <v>0</v>
      </c>
      <c r="EM36" s="222">
        <v>0</v>
      </c>
      <c r="EN36" s="201" t="s">
        <v>3049</v>
      </c>
      <c r="EO36" s="222">
        <v>0.58989999999999998</v>
      </c>
      <c r="EP36" s="222">
        <v>117</v>
      </c>
      <c r="EQ36" s="222">
        <v>0.8</v>
      </c>
    </row>
    <row r="37" spans="1:147" ht="30" x14ac:dyDescent="0.25">
      <c r="A37" s="201" t="s">
        <v>243</v>
      </c>
      <c r="B37" s="201" t="s">
        <v>2700</v>
      </c>
      <c r="C37" s="201" t="s">
        <v>244</v>
      </c>
      <c r="D37" s="201" t="s">
        <v>49</v>
      </c>
      <c r="E37" s="222">
        <v>190</v>
      </c>
      <c r="F37" s="222">
        <v>2664</v>
      </c>
      <c r="G37" s="201" t="s">
        <v>2855</v>
      </c>
      <c r="H37" s="201" t="s">
        <v>800</v>
      </c>
      <c r="I37" s="201" t="s">
        <v>2624</v>
      </c>
      <c r="J37" s="222">
        <v>312</v>
      </c>
      <c r="K37" s="222">
        <v>0.86802205375603003</v>
      </c>
      <c r="L37" s="201" t="s">
        <v>2855</v>
      </c>
      <c r="M37" s="201" t="s">
        <v>2856</v>
      </c>
      <c r="N37" s="201" t="s">
        <v>2857</v>
      </c>
      <c r="O37" s="201" t="s">
        <v>32</v>
      </c>
      <c r="P37" s="201" t="s">
        <v>2858</v>
      </c>
      <c r="Q37" s="201" t="s">
        <v>2859</v>
      </c>
      <c r="R37" s="201" t="s">
        <v>2700</v>
      </c>
      <c r="S37" s="201" t="s">
        <v>2860</v>
      </c>
      <c r="T37" s="222">
        <v>4.1663718148564302E-2</v>
      </c>
      <c r="U37" s="201" t="s">
        <v>2904</v>
      </c>
      <c r="V37" s="201" t="s">
        <v>2905</v>
      </c>
      <c r="W37" s="201" t="s">
        <v>241</v>
      </c>
      <c r="X37" s="201" t="s">
        <v>242</v>
      </c>
      <c r="Y37" s="222">
        <v>190</v>
      </c>
      <c r="Z37" s="222">
        <v>2640</v>
      </c>
      <c r="AA37" s="222">
        <v>1</v>
      </c>
      <c r="AB37" s="201" t="s">
        <v>2697</v>
      </c>
      <c r="AC37" s="222">
        <v>1</v>
      </c>
      <c r="AD37" s="201" t="s">
        <v>800</v>
      </c>
      <c r="AE37" s="201" t="s">
        <v>800</v>
      </c>
      <c r="AF37" s="222">
        <v>0</v>
      </c>
      <c r="AG37" s="222">
        <v>0</v>
      </c>
      <c r="AH37" s="201" t="s">
        <v>2891</v>
      </c>
      <c r="AI37" s="201" t="s">
        <v>2946</v>
      </c>
      <c r="AJ37" s="201" t="s">
        <v>2855</v>
      </c>
      <c r="AK37" s="201" t="s">
        <v>2864</v>
      </c>
      <c r="AL37" s="201" t="s">
        <v>2854</v>
      </c>
      <c r="AM37" s="201" t="s">
        <v>2865</v>
      </c>
      <c r="AN37" s="201" t="s">
        <v>2908</v>
      </c>
      <c r="AO37" s="201" t="s">
        <v>2947</v>
      </c>
      <c r="AP37" s="201" t="s">
        <v>2868</v>
      </c>
      <c r="AQ37" s="201" t="s">
        <v>2869</v>
      </c>
      <c r="AR37" s="201" t="s">
        <v>2948</v>
      </c>
      <c r="AS37" s="222">
        <v>46.438400000000001</v>
      </c>
      <c r="AT37" s="222">
        <v>0</v>
      </c>
      <c r="AU37" s="201" t="s">
        <v>3050</v>
      </c>
      <c r="AV37" s="201" t="s">
        <v>3051</v>
      </c>
      <c r="AW37" s="201" t="s">
        <v>3052</v>
      </c>
      <c r="AX37" s="201" t="s">
        <v>3053</v>
      </c>
      <c r="AY37" s="201" t="s">
        <v>2874</v>
      </c>
      <c r="AZ37" s="201" t="s">
        <v>800</v>
      </c>
      <c r="BA37" s="201" t="s">
        <v>800</v>
      </c>
      <c r="BB37" s="222">
        <v>3.4946519436102799E-3</v>
      </c>
      <c r="BC37" s="222">
        <v>7.9161064482272201E-3</v>
      </c>
      <c r="BD37" s="222">
        <v>1E-3</v>
      </c>
      <c r="BE37" s="222">
        <v>1.03361823361823E-4</v>
      </c>
      <c r="BF37" s="222">
        <v>0</v>
      </c>
      <c r="BG37" s="222">
        <v>0</v>
      </c>
      <c r="BH37" s="222">
        <v>4.1440183080808102E-3</v>
      </c>
      <c r="BI37" s="222">
        <v>0</v>
      </c>
      <c r="BJ37" s="222">
        <v>0</v>
      </c>
      <c r="BK37" s="222">
        <v>7.2603999999999995E-4</v>
      </c>
      <c r="BL37" s="222">
        <v>0</v>
      </c>
      <c r="BM37" s="222">
        <v>1.40850827842579E-2</v>
      </c>
      <c r="BN37" s="222">
        <v>7.9183080610670102E-4</v>
      </c>
      <c r="BO37" s="222">
        <v>0</v>
      </c>
      <c r="BP37" s="222">
        <v>1.83175582968369E-3</v>
      </c>
      <c r="BQ37" s="222">
        <v>6.0561868766952E-4</v>
      </c>
      <c r="BR37" s="222">
        <v>3.75154811111111E-4</v>
      </c>
      <c r="BS37" s="222">
        <v>3.26362469247558E-2</v>
      </c>
      <c r="BT37" s="222">
        <v>3.4468002754439502E-2</v>
      </c>
      <c r="BU37" s="222">
        <v>3.5073621442109001E-2</v>
      </c>
      <c r="BV37" s="222">
        <v>171.76972065660999</v>
      </c>
      <c r="BW37" s="222">
        <v>181.41054081284</v>
      </c>
      <c r="BX37" s="222">
        <v>184.59800759004801</v>
      </c>
      <c r="BY37" s="222">
        <v>446.60127370718499</v>
      </c>
      <c r="BZ37" s="222">
        <v>471.66740611338298</v>
      </c>
      <c r="CA37" s="222">
        <v>479.95481973412399</v>
      </c>
      <c r="CB37" s="222">
        <v>8.4854242004365101</v>
      </c>
      <c r="CC37" s="222">
        <v>8.9616807161542695</v>
      </c>
      <c r="CD37" s="222">
        <v>9.1191415749483493</v>
      </c>
      <c r="CE37" s="201" t="s">
        <v>800</v>
      </c>
      <c r="CF37" s="201" t="s">
        <v>800</v>
      </c>
      <c r="CG37" s="201" t="s">
        <v>2916</v>
      </c>
      <c r="CH37" s="222">
        <v>2.8048683222454901E-3</v>
      </c>
      <c r="CI37" s="222">
        <v>2.9831378602510301E-2</v>
      </c>
      <c r="CJ37" s="222">
        <v>7.7561584366526901</v>
      </c>
      <c r="CK37" s="222"/>
      <c r="CL37" s="223">
        <f t="shared" si="2"/>
        <v>1.7759333334391246E-2</v>
      </c>
      <c r="CM37" s="223">
        <f t="shared" si="3"/>
        <v>1.4876913590364601E-2</v>
      </c>
      <c r="CN37" s="223">
        <f t="shared" si="4"/>
        <v>1.83175582968369E-3</v>
      </c>
      <c r="CO37" s="223">
        <f t="shared" si="4"/>
        <v>6.0561868766952E-4</v>
      </c>
      <c r="CP37" s="223">
        <f t="shared" si="5"/>
        <v>3.5073621442109057E-2</v>
      </c>
      <c r="CQ37" s="223">
        <f t="shared" si="6"/>
        <v>5.5511151231257827E-17</v>
      </c>
      <c r="CR37" s="222"/>
      <c r="CS37" s="222"/>
      <c r="CT37" s="222"/>
      <c r="CU37" s="222"/>
      <c r="CV37" s="222"/>
      <c r="CW37" s="222"/>
      <c r="CX37" s="222"/>
      <c r="CY37" s="222"/>
      <c r="CZ37" s="222"/>
      <c r="DA37" s="222"/>
      <c r="DB37" s="224">
        <f t="shared" si="7"/>
        <v>2.7391033805563927E-2</v>
      </c>
      <c r="DC37" s="224">
        <f t="shared" si="8"/>
        <v>5.2452131191919214E-3</v>
      </c>
      <c r="DD37" s="224">
        <f t="shared" si="9"/>
        <v>3.2636246924755849E-2</v>
      </c>
      <c r="DE37" s="225">
        <f t="shared" si="10"/>
        <v>0</v>
      </c>
      <c r="DF37" s="222"/>
      <c r="DG37" s="222"/>
      <c r="DH37" s="222"/>
      <c r="DI37" s="222"/>
      <c r="DJ37" s="222"/>
      <c r="DK37" s="222"/>
      <c r="DL37" s="222"/>
      <c r="DM37" s="222"/>
      <c r="DN37" s="222"/>
      <c r="DO37" s="222"/>
      <c r="DP37" s="222"/>
      <c r="DQ37" s="222"/>
      <c r="DR37" s="222"/>
      <c r="DS37" s="222"/>
      <c r="DT37" s="222"/>
      <c r="DU37" s="222"/>
      <c r="DV37" s="222"/>
      <c r="DW37" s="222"/>
      <c r="DX37" s="222"/>
      <c r="DY37" s="222"/>
      <c r="DZ37" s="222"/>
      <c r="EA37" s="222"/>
      <c r="EB37" s="222"/>
      <c r="EC37" s="222"/>
      <c r="ED37" s="222"/>
      <c r="EE37" s="222"/>
      <c r="EF37" s="222"/>
      <c r="EG37" s="222">
        <v>936000</v>
      </c>
      <c r="EH37" s="222">
        <v>812520</v>
      </c>
      <c r="EI37" s="222">
        <v>174.12</v>
      </c>
      <c r="EJ37" s="222">
        <v>151.13999999999999</v>
      </c>
      <c r="EK37" s="222">
        <v>0.86802205375603003</v>
      </c>
      <c r="EL37" s="222">
        <v>312</v>
      </c>
      <c r="EM37" s="222">
        <v>3000</v>
      </c>
      <c r="EN37" s="201" t="s">
        <v>3054</v>
      </c>
      <c r="EO37" s="222">
        <v>0.86802205375603003</v>
      </c>
      <c r="EP37" s="222">
        <v>312</v>
      </c>
      <c r="EQ37" s="222">
        <v>0.8</v>
      </c>
    </row>
    <row r="38" spans="1:147" ht="30" x14ac:dyDescent="0.25">
      <c r="A38" s="201" t="s">
        <v>245</v>
      </c>
      <c r="B38" s="201" t="s">
        <v>3055</v>
      </c>
      <c r="C38" s="201" t="s">
        <v>246</v>
      </c>
      <c r="D38" s="201" t="s">
        <v>2980</v>
      </c>
      <c r="E38" s="222">
        <v>190</v>
      </c>
      <c r="F38" s="222">
        <v>1998</v>
      </c>
      <c r="G38" s="201" t="s">
        <v>2855</v>
      </c>
      <c r="H38" s="201" t="s">
        <v>800</v>
      </c>
      <c r="I38" s="201" t="s">
        <v>2624</v>
      </c>
      <c r="J38" s="222">
        <v>312</v>
      </c>
      <c r="K38" s="222">
        <v>0.84350000000000003</v>
      </c>
      <c r="L38" s="201" t="s">
        <v>2855</v>
      </c>
      <c r="M38" s="201" t="s">
        <v>2856</v>
      </c>
      <c r="N38" s="201" t="s">
        <v>2857</v>
      </c>
      <c r="O38" s="201" t="s">
        <v>32</v>
      </c>
      <c r="P38" s="201" t="s">
        <v>2858</v>
      </c>
      <c r="Q38" s="201" t="s">
        <v>2859</v>
      </c>
      <c r="R38" s="201" t="s">
        <v>3055</v>
      </c>
      <c r="S38" s="201" t="s">
        <v>2860</v>
      </c>
      <c r="T38" s="222">
        <v>4.1663718148564302E-2</v>
      </c>
      <c r="U38" s="201" t="s">
        <v>2904</v>
      </c>
      <c r="V38" s="201" t="s">
        <v>2905</v>
      </c>
      <c r="W38" s="201" t="s">
        <v>245</v>
      </c>
      <c r="X38" s="201" t="s">
        <v>246</v>
      </c>
      <c r="Y38" s="222">
        <v>190</v>
      </c>
      <c r="Z38" s="222">
        <v>1998</v>
      </c>
      <c r="AA38" s="222">
        <v>1</v>
      </c>
      <c r="AB38" s="201" t="s">
        <v>3055</v>
      </c>
      <c r="AC38" s="222">
        <v>1</v>
      </c>
      <c r="AD38" s="201" t="s">
        <v>245</v>
      </c>
      <c r="AE38" s="201" t="s">
        <v>246</v>
      </c>
      <c r="AF38" s="222">
        <v>190</v>
      </c>
      <c r="AG38" s="222">
        <v>1998</v>
      </c>
      <c r="AH38" s="201" t="s">
        <v>2854</v>
      </c>
      <c r="AI38" s="201" t="s">
        <v>2863</v>
      </c>
      <c r="AJ38" s="201" t="s">
        <v>2855</v>
      </c>
      <c r="AK38" s="201" t="s">
        <v>2864</v>
      </c>
      <c r="AL38" s="201" t="s">
        <v>2854</v>
      </c>
      <c r="AM38" s="201" t="s">
        <v>2865</v>
      </c>
      <c r="AN38" s="201" t="s">
        <v>2908</v>
      </c>
      <c r="AO38" s="201" t="s">
        <v>2867</v>
      </c>
      <c r="AP38" s="201" t="s">
        <v>2868</v>
      </c>
      <c r="AQ38" s="201" t="s">
        <v>2869</v>
      </c>
      <c r="AR38" s="201" t="s">
        <v>2870</v>
      </c>
      <c r="AS38" s="222">
        <v>46.438400000000001</v>
      </c>
      <c r="AT38" s="222">
        <v>0</v>
      </c>
      <c r="AU38" s="201" t="s">
        <v>3056</v>
      </c>
      <c r="AV38" s="201" t="s">
        <v>3056</v>
      </c>
      <c r="AW38" s="201" t="s">
        <v>3057</v>
      </c>
      <c r="AX38" s="201" t="s">
        <v>3058</v>
      </c>
      <c r="AY38" s="201" t="s">
        <v>2874</v>
      </c>
      <c r="AZ38" s="201" t="s">
        <v>3056</v>
      </c>
      <c r="BA38" s="201" t="s">
        <v>3058</v>
      </c>
      <c r="BB38" s="222">
        <v>4.3199741408074697E-3</v>
      </c>
      <c r="BC38" s="222">
        <v>7.9161064482272201E-3</v>
      </c>
      <c r="BD38" s="222">
        <v>8.3333333333333295E-4</v>
      </c>
      <c r="BE38" s="222">
        <v>1.03361823361823E-4</v>
      </c>
      <c r="BF38" s="222">
        <v>0</v>
      </c>
      <c r="BG38" s="222">
        <v>0</v>
      </c>
      <c r="BH38" s="222">
        <v>0</v>
      </c>
      <c r="BI38" s="222">
        <v>0</v>
      </c>
      <c r="BJ38" s="222">
        <v>0</v>
      </c>
      <c r="BK38" s="222">
        <v>0</v>
      </c>
      <c r="BL38" s="222">
        <v>0</v>
      </c>
      <c r="BM38" s="222">
        <v>1.4494561334576401E-2</v>
      </c>
      <c r="BN38" s="222">
        <v>8.1485074397632596E-4</v>
      </c>
      <c r="BO38" s="222">
        <v>0</v>
      </c>
      <c r="BP38" s="222">
        <v>1.88500824808728E-3</v>
      </c>
      <c r="BQ38" s="222">
        <v>6.2322510618130305E-4</v>
      </c>
      <c r="BR38" s="222">
        <v>4.9570005071738403E-4</v>
      </c>
      <c r="BS38" s="222">
        <v>2.8977887875E-2</v>
      </c>
      <c r="BT38" s="222">
        <v>3.0862896123087302E-2</v>
      </c>
      <c r="BU38" s="222">
        <v>3.1486121229268603E-2</v>
      </c>
      <c r="BV38" s="222">
        <v>152.51519934210501</v>
      </c>
      <c r="BW38" s="222">
        <v>162.43629538466999</v>
      </c>
      <c r="BX38" s="222">
        <v>165.71642752246601</v>
      </c>
      <c r="BY38" s="222">
        <v>396.53951828947299</v>
      </c>
      <c r="BZ38" s="222">
        <v>422.33436800014198</v>
      </c>
      <c r="CA38" s="222">
        <v>430.862711558412</v>
      </c>
      <c r="CB38" s="222">
        <v>7.5342508475000001</v>
      </c>
      <c r="CC38" s="222">
        <v>8.0243529920026901</v>
      </c>
      <c r="CD38" s="222">
        <v>8.1863915196098294</v>
      </c>
      <c r="CE38" s="201" t="s">
        <v>800</v>
      </c>
      <c r="CF38" s="201" t="s">
        <v>800</v>
      </c>
      <c r="CG38" s="201" t="s">
        <v>2916</v>
      </c>
      <c r="CH38" s="222">
        <v>2.8864108613998302E-3</v>
      </c>
      <c r="CI38" s="222">
        <v>2.6091477013600199E-2</v>
      </c>
      <c r="CJ38" s="222">
        <v>6.7837840235360396</v>
      </c>
      <c r="CK38" s="222"/>
      <c r="CL38" s="223">
        <f t="shared" si="2"/>
        <v>1.3668475796447229E-2</v>
      </c>
      <c r="CM38" s="223">
        <f t="shared" si="3"/>
        <v>1.5309412078552726E-2</v>
      </c>
      <c r="CN38" s="223">
        <f t="shared" si="4"/>
        <v>1.88500824808728E-3</v>
      </c>
      <c r="CO38" s="223">
        <f t="shared" si="4"/>
        <v>6.2322510618130305E-4</v>
      </c>
      <c r="CP38" s="223">
        <f t="shared" si="5"/>
        <v>3.1486121229268541E-2</v>
      </c>
      <c r="CQ38" s="223">
        <f t="shared" si="6"/>
        <v>-6.2450045135165055E-17</v>
      </c>
      <c r="CR38" s="222"/>
      <c r="CS38" s="222"/>
      <c r="CT38" s="222"/>
      <c r="CU38" s="222"/>
      <c r="CV38" s="222"/>
      <c r="CW38" s="222"/>
      <c r="CX38" s="222"/>
      <c r="CY38" s="222"/>
      <c r="CZ38" s="222"/>
      <c r="DA38" s="222"/>
      <c r="DB38" s="224">
        <f t="shared" si="7"/>
        <v>2.8482187824282575E-2</v>
      </c>
      <c r="DC38" s="224">
        <f t="shared" si="8"/>
        <v>4.9570005071738403E-4</v>
      </c>
      <c r="DD38" s="224">
        <f t="shared" si="9"/>
        <v>2.8977887874999959E-2</v>
      </c>
      <c r="DE38" s="225">
        <f t="shared" si="10"/>
        <v>-4.163336342344337E-17</v>
      </c>
      <c r="DF38" s="222"/>
      <c r="DG38" s="222"/>
      <c r="DH38" s="222"/>
      <c r="DI38" s="222"/>
      <c r="DJ38" s="222"/>
      <c r="DK38" s="222"/>
      <c r="DL38" s="222"/>
      <c r="DM38" s="222"/>
      <c r="DN38" s="222"/>
      <c r="DO38" s="222"/>
      <c r="DP38" s="222"/>
      <c r="DQ38" s="222"/>
      <c r="DR38" s="222"/>
      <c r="DS38" s="222"/>
      <c r="DT38" s="222"/>
      <c r="DU38" s="222"/>
      <c r="DV38" s="222"/>
      <c r="DW38" s="222"/>
      <c r="DX38" s="222"/>
      <c r="DY38" s="222"/>
      <c r="DZ38" s="222"/>
      <c r="EA38" s="222"/>
      <c r="EB38" s="222"/>
      <c r="EC38" s="222"/>
      <c r="ED38" s="222"/>
      <c r="EE38" s="222"/>
      <c r="EF38" s="222"/>
      <c r="EG38" s="222">
        <v>0</v>
      </c>
      <c r="EH38" s="222">
        <v>0</v>
      </c>
      <c r="EI38" s="222">
        <v>0</v>
      </c>
      <c r="EJ38" s="222">
        <v>0</v>
      </c>
      <c r="EK38" s="222">
        <v>0</v>
      </c>
      <c r="EL38" s="222">
        <v>0</v>
      </c>
      <c r="EM38" s="222">
        <v>0</v>
      </c>
      <c r="EN38" s="201" t="s">
        <v>3059</v>
      </c>
      <c r="EO38" s="222">
        <v>0.84350000000000003</v>
      </c>
      <c r="EP38" s="222">
        <v>312</v>
      </c>
      <c r="EQ38" s="222">
        <v>0.8</v>
      </c>
    </row>
    <row r="39" spans="1:147" ht="30" x14ac:dyDescent="0.25">
      <c r="A39" s="201" t="s">
        <v>245</v>
      </c>
      <c r="B39" s="201" t="s">
        <v>3060</v>
      </c>
      <c r="C39" s="201" t="s">
        <v>246</v>
      </c>
      <c r="D39" s="201" t="s">
        <v>2980</v>
      </c>
      <c r="E39" s="222">
        <v>190</v>
      </c>
      <c r="F39" s="222">
        <v>1998</v>
      </c>
      <c r="G39" s="201" t="s">
        <v>2855</v>
      </c>
      <c r="H39" s="201" t="s">
        <v>800</v>
      </c>
      <c r="I39" s="201" t="s">
        <v>2624</v>
      </c>
      <c r="J39" s="222">
        <v>312</v>
      </c>
      <c r="K39" s="222">
        <v>0.84350000000000003</v>
      </c>
      <c r="L39" s="201" t="s">
        <v>2855</v>
      </c>
      <c r="M39" s="201" t="s">
        <v>2856</v>
      </c>
      <c r="N39" s="201" t="s">
        <v>2857</v>
      </c>
      <c r="O39" s="201" t="s">
        <v>32</v>
      </c>
      <c r="P39" s="201" t="s">
        <v>2858</v>
      </c>
      <c r="Q39" s="201" t="s">
        <v>2854</v>
      </c>
      <c r="R39" s="201" t="s">
        <v>3060</v>
      </c>
      <c r="S39" s="201" t="s">
        <v>2860</v>
      </c>
      <c r="T39" s="222">
        <v>4.1663718148564302E-2</v>
      </c>
      <c r="U39" s="201" t="s">
        <v>2904</v>
      </c>
      <c r="V39" s="201" t="s">
        <v>2905</v>
      </c>
      <c r="W39" s="201" t="s">
        <v>247</v>
      </c>
      <c r="X39" s="201" t="s">
        <v>248</v>
      </c>
      <c r="Y39" s="222">
        <v>190</v>
      </c>
      <c r="Z39" s="222">
        <v>2640</v>
      </c>
      <c r="AA39" s="222">
        <v>1</v>
      </c>
      <c r="AB39" s="201" t="s">
        <v>3061</v>
      </c>
      <c r="AC39" s="222">
        <v>1</v>
      </c>
      <c r="AD39" s="201" t="s">
        <v>247</v>
      </c>
      <c r="AE39" s="201" t="s">
        <v>248</v>
      </c>
      <c r="AF39" s="222">
        <v>190</v>
      </c>
      <c r="AG39" s="222">
        <v>2640</v>
      </c>
      <c r="AH39" s="201" t="s">
        <v>2854</v>
      </c>
      <c r="AI39" s="201" t="s">
        <v>2863</v>
      </c>
      <c r="AJ39" s="201" t="s">
        <v>2855</v>
      </c>
      <c r="AK39" s="201" t="s">
        <v>2864</v>
      </c>
      <c r="AL39" s="201" t="s">
        <v>2854</v>
      </c>
      <c r="AM39" s="201" t="s">
        <v>2865</v>
      </c>
      <c r="AN39" s="201" t="s">
        <v>2908</v>
      </c>
      <c r="AO39" s="201" t="s">
        <v>2867</v>
      </c>
      <c r="AP39" s="201" t="s">
        <v>2868</v>
      </c>
      <c r="AQ39" s="201" t="s">
        <v>2869</v>
      </c>
      <c r="AR39" s="201" t="s">
        <v>2870</v>
      </c>
      <c r="AS39" s="222">
        <v>46.438400000000001</v>
      </c>
      <c r="AT39" s="222">
        <v>0</v>
      </c>
      <c r="AU39" s="201" t="s">
        <v>3056</v>
      </c>
      <c r="AV39" s="201" t="s">
        <v>3062</v>
      </c>
      <c r="AW39" s="201" t="s">
        <v>3063</v>
      </c>
      <c r="AX39" s="201" t="s">
        <v>3064</v>
      </c>
      <c r="AY39" s="201" t="s">
        <v>2874</v>
      </c>
      <c r="AZ39" s="201" t="s">
        <v>3062</v>
      </c>
      <c r="BA39" s="201" t="s">
        <v>3064</v>
      </c>
      <c r="BB39" s="222">
        <v>4.3199741408074697E-3</v>
      </c>
      <c r="BC39" s="222">
        <v>7.9161064482272201E-3</v>
      </c>
      <c r="BD39" s="222">
        <v>8.3333333333333295E-4</v>
      </c>
      <c r="BE39" s="222">
        <v>1.03361823361823E-4</v>
      </c>
      <c r="BF39" s="222">
        <v>0</v>
      </c>
      <c r="BG39" s="222">
        <v>0</v>
      </c>
      <c r="BH39" s="222">
        <v>0</v>
      </c>
      <c r="BI39" s="222">
        <v>0</v>
      </c>
      <c r="BJ39" s="222">
        <v>0</v>
      </c>
      <c r="BK39" s="222">
        <v>0</v>
      </c>
      <c r="BL39" s="222">
        <v>0</v>
      </c>
      <c r="BM39" s="222">
        <v>1.4494561334576401E-2</v>
      </c>
      <c r="BN39" s="222">
        <v>8.1485074397632596E-4</v>
      </c>
      <c r="BO39" s="222">
        <v>0</v>
      </c>
      <c r="BP39" s="222">
        <v>1.88500824808728E-3</v>
      </c>
      <c r="BQ39" s="222">
        <v>6.2322510618130305E-4</v>
      </c>
      <c r="BR39" s="222">
        <v>3.75154811111111E-4</v>
      </c>
      <c r="BS39" s="222">
        <v>2.8857342635393701E-2</v>
      </c>
      <c r="BT39" s="222">
        <v>3.0742350883480998E-2</v>
      </c>
      <c r="BU39" s="222">
        <v>3.1365575989662303E-2</v>
      </c>
      <c r="BV39" s="222">
        <v>151.880750712598</v>
      </c>
      <c r="BW39" s="222">
        <v>161.80184675516301</v>
      </c>
      <c r="BX39" s="222">
        <v>165.081978892959</v>
      </c>
      <c r="BY39" s="222">
        <v>394.88995185275598</v>
      </c>
      <c r="BZ39" s="222">
        <v>420.684801563424</v>
      </c>
      <c r="CA39" s="222">
        <v>429.21314512169499</v>
      </c>
      <c r="CB39" s="222">
        <v>7.5029090852023703</v>
      </c>
      <c r="CC39" s="222">
        <v>7.9930112297050604</v>
      </c>
      <c r="CD39" s="222">
        <v>8.1550497573122005</v>
      </c>
      <c r="CE39" s="201" t="s">
        <v>800</v>
      </c>
      <c r="CF39" s="201" t="s">
        <v>800</v>
      </c>
      <c r="CG39" s="201" t="s">
        <v>2916</v>
      </c>
      <c r="CH39" s="222">
        <v>2.8864108613998302E-3</v>
      </c>
      <c r="CI39" s="222">
        <v>2.5970931773993899E-2</v>
      </c>
      <c r="CJ39" s="222">
        <v>6.7524422612384098</v>
      </c>
      <c r="CK39" s="222"/>
      <c r="CL39" s="223">
        <f t="shared" si="2"/>
        <v>1.3547930556840957E-2</v>
      </c>
      <c r="CM39" s="223">
        <f t="shared" si="3"/>
        <v>1.5309412078552726E-2</v>
      </c>
      <c r="CN39" s="223">
        <f t="shared" si="4"/>
        <v>1.88500824808728E-3</v>
      </c>
      <c r="CO39" s="223">
        <f t="shared" si="4"/>
        <v>6.2322510618130305E-4</v>
      </c>
      <c r="CP39" s="223">
        <f t="shared" si="5"/>
        <v>3.1365575989662269E-2</v>
      </c>
      <c r="CQ39" s="223">
        <f t="shared" si="6"/>
        <v>0</v>
      </c>
      <c r="CR39" s="222"/>
      <c r="CS39" s="222"/>
      <c r="CT39" s="222"/>
      <c r="CU39" s="222"/>
      <c r="CV39" s="222"/>
      <c r="CW39" s="222"/>
      <c r="CX39" s="222"/>
      <c r="CY39" s="222"/>
      <c r="CZ39" s="222"/>
      <c r="DA39" s="222"/>
      <c r="DB39" s="224">
        <f t="shared" si="7"/>
        <v>2.8482187824282575E-2</v>
      </c>
      <c r="DC39" s="224">
        <f t="shared" si="8"/>
        <v>3.75154811111111E-4</v>
      </c>
      <c r="DD39" s="224">
        <f t="shared" si="9"/>
        <v>2.8857342635393687E-2</v>
      </c>
      <c r="DE39" s="225">
        <f t="shared" si="10"/>
        <v>0</v>
      </c>
      <c r="DF39" s="222"/>
      <c r="DG39" s="222"/>
      <c r="DH39" s="222"/>
      <c r="DI39" s="222"/>
      <c r="DJ39" s="222"/>
      <c r="DK39" s="222"/>
      <c r="DL39" s="222"/>
      <c r="DM39" s="222"/>
      <c r="DN39" s="222"/>
      <c r="DO39" s="222"/>
      <c r="DP39" s="222"/>
      <c r="DQ39" s="222"/>
      <c r="DR39" s="222"/>
      <c r="DS39" s="222"/>
      <c r="DT39" s="222"/>
      <c r="DU39" s="222"/>
      <c r="DV39" s="222"/>
      <c r="DW39" s="222"/>
      <c r="DX39" s="222"/>
      <c r="DY39" s="222"/>
      <c r="DZ39" s="222"/>
      <c r="EA39" s="222"/>
      <c r="EB39" s="222"/>
      <c r="EC39" s="222"/>
      <c r="ED39" s="222"/>
      <c r="EE39" s="222"/>
      <c r="EF39" s="222"/>
      <c r="EG39" s="222">
        <v>0</v>
      </c>
      <c r="EH39" s="222">
        <v>0</v>
      </c>
      <c r="EI39" s="222">
        <v>0</v>
      </c>
      <c r="EJ39" s="222">
        <v>0</v>
      </c>
      <c r="EK39" s="222">
        <v>0</v>
      </c>
      <c r="EL39" s="222">
        <v>0</v>
      </c>
      <c r="EM39" s="222">
        <v>0</v>
      </c>
      <c r="EN39" s="201" t="s">
        <v>3059</v>
      </c>
      <c r="EO39" s="222">
        <v>0.84350000000000003</v>
      </c>
      <c r="EP39" s="222">
        <v>312</v>
      </c>
      <c r="EQ39" s="222">
        <v>0.8</v>
      </c>
    </row>
    <row r="40" spans="1:147" ht="30" x14ac:dyDescent="0.25">
      <c r="A40" s="201" t="s">
        <v>249</v>
      </c>
      <c r="B40" s="201" t="s">
        <v>3065</v>
      </c>
      <c r="C40" s="201" t="s">
        <v>250</v>
      </c>
      <c r="D40" s="201" t="s">
        <v>2980</v>
      </c>
      <c r="E40" s="222">
        <v>190</v>
      </c>
      <c r="F40" s="222">
        <v>2664</v>
      </c>
      <c r="G40" s="201" t="s">
        <v>2855</v>
      </c>
      <c r="H40" s="201" t="s">
        <v>800</v>
      </c>
      <c r="I40" s="201" t="s">
        <v>2624</v>
      </c>
      <c r="J40" s="222">
        <v>312</v>
      </c>
      <c r="K40" s="222">
        <v>0.8</v>
      </c>
      <c r="L40" s="201" t="s">
        <v>2855</v>
      </c>
      <c r="M40" s="201" t="s">
        <v>2856</v>
      </c>
      <c r="N40" s="201" t="s">
        <v>2857</v>
      </c>
      <c r="O40" s="201" t="s">
        <v>32</v>
      </c>
      <c r="P40" s="201" t="s">
        <v>2858</v>
      </c>
      <c r="Q40" s="201" t="s">
        <v>2859</v>
      </c>
      <c r="R40" s="201" t="s">
        <v>3065</v>
      </c>
      <c r="S40" s="201" t="s">
        <v>2860</v>
      </c>
      <c r="T40" s="222">
        <v>4.1663718148564302E-2</v>
      </c>
      <c r="U40" s="201" t="s">
        <v>2904</v>
      </c>
      <c r="V40" s="201" t="s">
        <v>2905</v>
      </c>
      <c r="W40" s="201" t="s">
        <v>249</v>
      </c>
      <c r="X40" s="201" t="s">
        <v>250</v>
      </c>
      <c r="Y40" s="222">
        <v>190</v>
      </c>
      <c r="Z40" s="222">
        <v>2664</v>
      </c>
      <c r="AA40" s="222">
        <v>1</v>
      </c>
      <c r="AB40" s="201" t="s">
        <v>3065</v>
      </c>
      <c r="AC40" s="222">
        <v>1</v>
      </c>
      <c r="AD40" s="201" t="s">
        <v>800</v>
      </c>
      <c r="AE40" s="201" t="s">
        <v>800</v>
      </c>
      <c r="AF40" s="222">
        <v>0</v>
      </c>
      <c r="AG40" s="222">
        <v>0</v>
      </c>
      <c r="AH40" s="201" t="s">
        <v>2854</v>
      </c>
      <c r="AI40" s="201" t="s">
        <v>2863</v>
      </c>
      <c r="AJ40" s="201" t="s">
        <v>2855</v>
      </c>
      <c r="AK40" s="201" t="s">
        <v>2864</v>
      </c>
      <c r="AL40" s="201" t="s">
        <v>2854</v>
      </c>
      <c r="AM40" s="201" t="s">
        <v>2865</v>
      </c>
      <c r="AN40" s="201" t="s">
        <v>2908</v>
      </c>
      <c r="AO40" s="201" t="s">
        <v>2867</v>
      </c>
      <c r="AP40" s="201" t="s">
        <v>2868</v>
      </c>
      <c r="AQ40" s="201" t="s">
        <v>2869</v>
      </c>
      <c r="AR40" s="201" t="s">
        <v>2870</v>
      </c>
      <c r="AS40" s="222">
        <v>46.438400000000001</v>
      </c>
      <c r="AT40" s="222">
        <v>0</v>
      </c>
      <c r="AU40" s="201" t="s">
        <v>3066</v>
      </c>
      <c r="AV40" s="201" t="s">
        <v>3066</v>
      </c>
      <c r="AW40" s="201" t="s">
        <v>3067</v>
      </c>
      <c r="AX40" s="201" t="s">
        <v>3068</v>
      </c>
      <c r="AY40" s="201" t="s">
        <v>2874</v>
      </c>
      <c r="AZ40" s="201" t="s">
        <v>800</v>
      </c>
      <c r="BA40" s="201" t="s">
        <v>800</v>
      </c>
      <c r="BB40" s="222">
        <v>3.4946519436102799E-3</v>
      </c>
      <c r="BC40" s="222">
        <v>7.9161064482272201E-3</v>
      </c>
      <c r="BD40" s="222">
        <v>8.3333333333333295E-4</v>
      </c>
      <c r="BE40" s="222">
        <v>1.03361823361823E-4</v>
      </c>
      <c r="BF40" s="222">
        <v>0</v>
      </c>
      <c r="BG40" s="222">
        <v>0</v>
      </c>
      <c r="BH40" s="222">
        <v>0</v>
      </c>
      <c r="BI40" s="222">
        <v>0</v>
      </c>
      <c r="BJ40" s="222">
        <v>0</v>
      </c>
      <c r="BK40" s="222">
        <v>0</v>
      </c>
      <c r="BL40" s="222">
        <v>0</v>
      </c>
      <c r="BM40" s="222">
        <v>1.5282703107144E-2</v>
      </c>
      <c r="BN40" s="222">
        <v>8.5915825318003895E-4</v>
      </c>
      <c r="BO40" s="222">
        <v>0</v>
      </c>
      <c r="BP40" s="222">
        <v>1.9875055715770202E-3</v>
      </c>
      <c r="BQ40" s="222">
        <v>6.5711297132991099E-4</v>
      </c>
      <c r="BR40" s="222">
        <v>3.7177503803803802E-4</v>
      </c>
      <c r="BS40" s="222">
        <v>2.8861089946894802E-2</v>
      </c>
      <c r="BT40" s="222">
        <v>3.08485955184718E-2</v>
      </c>
      <c r="BU40" s="222">
        <v>3.15057084898017E-2</v>
      </c>
      <c r="BV40" s="222">
        <v>151.900473404709</v>
      </c>
      <c r="BW40" s="222">
        <v>162.36102904458801</v>
      </c>
      <c r="BX40" s="222">
        <v>165.81951836737699</v>
      </c>
      <c r="BY40" s="222">
        <v>394.94123085224402</v>
      </c>
      <c r="BZ40" s="222">
        <v>422.13867551593</v>
      </c>
      <c r="CA40" s="222">
        <v>431.13074775518101</v>
      </c>
      <c r="CB40" s="222">
        <v>7.5038833861926397</v>
      </c>
      <c r="CC40" s="222">
        <v>8.0206348348026602</v>
      </c>
      <c r="CD40" s="222">
        <v>8.1914842073484397</v>
      </c>
      <c r="CE40" s="201" t="s">
        <v>800</v>
      </c>
      <c r="CF40" s="201" t="s">
        <v>800</v>
      </c>
      <c r="CG40" s="201" t="s">
        <v>2916</v>
      </c>
      <c r="CH40" s="222">
        <v>3.04335945198845E-3</v>
      </c>
      <c r="CI40" s="222">
        <v>2.5817730494906301E-2</v>
      </c>
      <c r="CJ40" s="222">
        <v>6.71260992867564</v>
      </c>
      <c r="CK40" s="222"/>
      <c r="CL40" s="223">
        <f t="shared" si="2"/>
        <v>1.2719228586570694E-2</v>
      </c>
      <c r="CM40" s="223">
        <f t="shared" si="3"/>
        <v>1.6141861360324038E-2</v>
      </c>
      <c r="CN40" s="223">
        <f t="shared" si="4"/>
        <v>1.9875055715770202E-3</v>
      </c>
      <c r="CO40" s="223">
        <f t="shared" si="4"/>
        <v>6.5711297132991099E-4</v>
      </c>
      <c r="CP40" s="223">
        <f t="shared" si="5"/>
        <v>3.1505708489801665E-2</v>
      </c>
      <c r="CQ40" s="223">
        <f t="shared" si="6"/>
        <v>0</v>
      </c>
      <c r="CR40" s="222"/>
      <c r="CS40" s="222"/>
      <c r="CT40" s="222"/>
      <c r="CU40" s="222"/>
      <c r="CV40" s="222"/>
      <c r="CW40" s="222"/>
      <c r="CX40" s="222"/>
      <c r="CY40" s="222"/>
      <c r="CZ40" s="222"/>
      <c r="DA40" s="222"/>
      <c r="DB40" s="224">
        <f t="shared" si="7"/>
        <v>2.8489314908856693E-2</v>
      </c>
      <c r="DC40" s="224">
        <f t="shared" si="8"/>
        <v>3.7177503803803802E-4</v>
      </c>
      <c r="DD40" s="224">
        <f t="shared" si="9"/>
        <v>2.8861089946894732E-2</v>
      </c>
      <c r="DE40" s="225">
        <f t="shared" si="10"/>
        <v>-6.9388939039072284E-17</v>
      </c>
      <c r="DF40" s="222"/>
      <c r="DG40" s="222"/>
      <c r="DH40" s="222"/>
      <c r="DI40" s="222"/>
      <c r="DJ40" s="222"/>
      <c r="DK40" s="222"/>
      <c r="DL40" s="222"/>
      <c r="DM40" s="222"/>
      <c r="DN40" s="222"/>
      <c r="DO40" s="222"/>
      <c r="DP40" s="222"/>
      <c r="DQ40" s="222"/>
      <c r="DR40" s="222"/>
      <c r="DS40" s="222"/>
      <c r="DT40" s="222"/>
      <c r="DU40" s="222"/>
      <c r="DV40" s="222"/>
      <c r="DW40" s="222"/>
      <c r="DX40" s="222"/>
      <c r="DY40" s="222"/>
      <c r="DZ40" s="222"/>
      <c r="EA40" s="222"/>
      <c r="EB40" s="222"/>
      <c r="EC40" s="222"/>
      <c r="ED40" s="222"/>
      <c r="EE40" s="222"/>
      <c r="EF40" s="222"/>
      <c r="EG40" s="222">
        <v>0</v>
      </c>
      <c r="EH40" s="222">
        <v>0</v>
      </c>
      <c r="EI40" s="222">
        <v>0</v>
      </c>
      <c r="EJ40" s="222">
        <v>0</v>
      </c>
      <c r="EK40" s="222">
        <v>0</v>
      </c>
      <c r="EL40" s="222">
        <v>0</v>
      </c>
      <c r="EM40" s="222">
        <v>0</v>
      </c>
      <c r="EN40" s="201" t="s">
        <v>3069</v>
      </c>
      <c r="EO40" s="222">
        <v>0.75049999999999994</v>
      </c>
      <c r="EP40" s="222">
        <v>312</v>
      </c>
      <c r="EQ40" s="222">
        <v>0.8</v>
      </c>
    </row>
    <row r="41" spans="1:147" ht="30" x14ac:dyDescent="0.25">
      <c r="A41" s="201" t="s">
        <v>251</v>
      </c>
      <c r="B41" s="201" t="s">
        <v>3070</v>
      </c>
      <c r="C41" s="201" t="s">
        <v>252</v>
      </c>
      <c r="D41" s="201" t="s">
        <v>2980</v>
      </c>
      <c r="E41" s="222">
        <v>481</v>
      </c>
      <c r="F41" s="222">
        <v>720</v>
      </c>
      <c r="G41" s="201" t="s">
        <v>2906</v>
      </c>
      <c r="H41" s="201" t="s">
        <v>800</v>
      </c>
      <c r="I41" s="201" t="s">
        <v>2625</v>
      </c>
      <c r="J41" s="222">
        <v>67</v>
      </c>
      <c r="K41" s="222">
        <v>0.8</v>
      </c>
      <c r="L41" s="201" t="s">
        <v>2891</v>
      </c>
      <c r="M41" s="201" t="s">
        <v>2892</v>
      </c>
      <c r="N41" s="201" t="s">
        <v>2893</v>
      </c>
      <c r="O41" s="201" t="s">
        <v>32</v>
      </c>
      <c r="P41" s="201" t="s">
        <v>2894</v>
      </c>
      <c r="Q41" s="201" t="s">
        <v>2859</v>
      </c>
      <c r="R41" s="201" t="s">
        <v>3070</v>
      </c>
      <c r="S41" s="201" t="s">
        <v>2895</v>
      </c>
      <c r="T41" s="222">
        <v>4.1583276009857999E-2</v>
      </c>
      <c r="U41" s="201" t="s">
        <v>2981</v>
      </c>
      <c r="V41" s="201" t="s">
        <v>2982</v>
      </c>
      <c r="W41" s="201" t="s">
        <v>251</v>
      </c>
      <c r="X41" s="201" t="s">
        <v>252</v>
      </c>
      <c r="Y41" s="222">
        <v>481</v>
      </c>
      <c r="Z41" s="222">
        <v>720</v>
      </c>
      <c r="AA41" s="222">
        <v>1</v>
      </c>
      <c r="AB41" s="201" t="s">
        <v>3070</v>
      </c>
      <c r="AC41" s="222">
        <v>1</v>
      </c>
      <c r="AD41" s="201" t="s">
        <v>800</v>
      </c>
      <c r="AE41" s="201" t="s">
        <v>800</v>
      </c>
      <c r="AF41" s="222">
        <v>0</v>
      </c>
      <c r="AG41" s="222">
        <v>0</v>
      </c>
      <c r="AH41" s="201" t="s">
        <v>2854</v>
      </c>
      <c r="AI41" s="201" t="s">
        <v>2863</v>
      </c>
      <c r="AJ41" s="201" t="s">
        <v>2855</v>
      </c>
      <c r="AK41" s="201" t="s">
        <v>2864</v>
      </c>
      <c r="AL41" s="201" t="s">
        <v>2854</v>
      </c>
      <c r="AM41" s="201" t="s">
        <v>2865</v>
      </c>
      <c r="AN41" s="201" t="s">
        <v>2985</v>
      </c>
      <c r="AO41" s="201" t="s">
        <v>2867</v>
      </c>
      <c r="AP41" s="201" t="s">
        <v>2868</v>
      </c>
      <c r="AQ41" s="201" t="s">
        <v>2869</v>
      </c>
      <c r="AR41" s="201" t="s">
        <v>2870</v>
      </c>
      <c r="AS41" s="222">
        <v>67.831739999999996</v>
      </c>
      <c r="AT41" s="222">
        <v>0</v>
      </c>
      <c r="AU41" s="201" t="s">
        <v>3071</v>
      </c>
      <c r="AV41" s="201" t="s">
        <v>3071</v>
      </c>
      <c r="AW41" s="201" t="s">
        <v>3072</v>
      </c>
      <c r="AX41" s="201" t="s">
        <v>3073</v>
      </c>
      <c r="AY41" s="201" t="s">
        <v>2874</v>
      </c>
      <c r="AZ41" s="201" t="s">
        <v>800</v>
      </c>
      <c r="BA41" s="201" t="s">
        <v>800</v>
      </c>
      <c r="BB41" s="222">
        <v>1.1516786265432099E-2</v>
      </c>
      <c r="BC41" s="222">
        <v>2.00015557607417E-2</v>
      </c>
      <c r="BD41" s="222">
        <v>8.3333333333333295E-4</v>
      </c>
      <c r="BE41" s="222">
        <v>7.03065298507463E-4</v>
      </c>
      <c r="BF41" s="222">
        <v>0</v>
      </c>
      <c r="BG41" s="222">
        <v>0</v>
      </c>
      <c r="BH41" s="222">
        <v>0</v>
      </c>
      <c r="BI41" s="222">
        <v>0</v>
      </c>
      <c r="BJ41" s="222">
        <v>0</v>
      </c>
      <c r="BK41" s="222">
        <v>0</v>
      </c>
      <c r="BL41" s="222">
        <v>0</v>
      </c>
      <c r="BM41" s="222">
        <v>3.4114230729593797E-2</v>
      </c>
      <c r="BN41" s="222">
        <v>2.1750269462084098E-3</v>
      </c>
      <c r="BO41" s="222">
        <v>0</v>
      </c>
      <c r="BP41" s="222">
        <v>9.2552498258512209E-3</v>
      </c>
      <c r="BQ41" s="222">
        <v>3.0599887620139199E-3</v>
      </c>
      <c r="BR41" s="222">
        <v>1.37556764074074E-3</v>
      </c>
      <c r="BS41" s="222">
        <v>7.0719565974557502E-2</v>
      </c>
      <c r="BT41" s="222">
        <v>7.9974815800408702E-2</v>
      </c>
      <c r="BU41" s="222">
        <v>8.3034804562422695E-2</v>
      </c>
      <c r="BV41" s="222">
        <v>147.02612468723001</v>
      </c>
      <c r="BW41" s="222">
        <v>166.26780831685801</v>
      </c>
      <c r="BX41" s="222">
        <v>172.62953131480799</v>
      </c>
      <c r="BY41" s="222">
        <v>382.26792418679702</v>
      </c>
      <c r="BZ41" s="222">
        <v>432.29630162383103</v>
      </c>
      <c r="CA41" s="222">
        <v>448.836781418501</v>
      </c>
      <c r="CB41" s="222">
        <v>18.387087153385</v>
      </c>
      <c r="CC41" s="222">
        <v>20.793452108106301</v>
      </c>
      <c r="CD41" s="222">
        <v>21.5890491862299</v>
      </c>
      <c r="CE41" s="201" t="s">
        <v>800</v>
      </c>
      <c r="CF41" s="201" t="s">
        <v>800</v>
      </c>
      <c r="CG41" s="201" t="s">
        <v>2990</v>
      </c>
      <c r="CH41" s="222">
        <v>4.6931441115207403E-3</v>
      </c>
      <c r="CI41" s="222">
        <v>6.6026421863036797E-2</v>
      </c>
      <c r="CJ41" s="222">
        <v>17.166869684389599</v>
      </c>
      <c r="CK41" s="222"/>
      <c r="CL41" s="223">
        <f t="shared" si="2"/>
        <v>3.4430308298755333E-2</v>
      </c>
      <c r="CM41" s="223">
        <f t="shared" si="3"/>
        <v>3.6289257675802204E-2</v>
      </c>
      <c r="CN41" s="223">
        <f t="shared" si="4"/>
        <v>9.2552498258512209E-3</v>
      </c>
      <c r="CO41" s="223">
        <f t="shared" si="4"/>
        <v>3.0599887620139199E-3</v>
      </c>
      <c r="CP41" s="223">
        <f t="shared" si="5"/>
        <v>8.3034804562422668E-2</v>
      </c>
      <c r="CQ41" s="223">
        <f t="shared" si="6"/>
        <v>0</v>
      </c>
      <c r="CR41" s="222"/>
      <c r="CS41" s="222"/>
      <c r="CT41" s="222"/>
      <c r="CU41" s="222"/>
      <c r="CV41" s="222"/>
      <c r="CW41" s="222"/>
      <c r="CX41" s="222"/>
      <c r="CY41" s="222"/>
      <c r="CZ41" s="222"/>
      <c r="DA41" s="222"/>
      <c r="DB41" s="224">
        <f t="shared" si="7"/>
        <v>6.9343998333816798E-2</v>
      </c>
      <c r="DC41" s="224">
        <f t="shared" si="8"/>
        <v>1.37556764074074E-3</v>
      </c>
      <c r="DD41" s="224">
        <f t="shared" si="9"/>
        <v>7.0719565974557544E-2</v>
      </c>
      <c r="DE41" s="225">
        <f t="shared" si="10"/>
        <v>0</v>
      </c>
      <c r="DF41" s="222"/>
      <c r="DG41" s="222"/>
      <c r="DH41" s="222"/>
      <c r="DI41" s="222"/>
      <c r="DJ41" s="222"/>
      <c r="DK41" s="222"/>
      <c r="DL41" s="222"/>
      <c r="DM41" s="222"/>
      <c r="DN41" s="222"/>
      <c r="DO41" s="222"/>
      <c r="DP41" s="222"/>
      <c r="DQ41" s="222"/>
      <c r="DR41" s="222"/>
      <c r="DS41" s="222"/>
      <c r="DT41" s="222"/>
      <c r="DU41" s="222"/>
      <c r="DV41" s="222"/>
      <c r="DW41" s="222"/>
      <c r="DX41" s="222"/>
      <c r="DY41" s="222"/>
      <c r="DZ41" s="222"/>
      <c r="EA41" s="222"/>
      <c r="EB41" s="222"/>
      <c r="EC41" s="222"/>
      <c r="ED41" s="222"/>
      <c r="EE41" s="222"/>
      <c r="EF41" s="222"/>
      <c r="EG41" s="222">
        <v>80400</v>
      </c>
      <c r="EH41" s="222">
        <v>0</v>
      </c>
      <c r="EI41" s="222">
        <v>38.549999999999997</v>
      </c>
      <c r="EJ41" s="222">
        <v>0</v>
      </c>
      <c r="EK41" s="222">
        <v>0</v>
      </c>
      <c r="EL41" s="222">
        <v>67</v>
      </c>
      <c r="EM41" s="222">
        <v>1200</v>
      </c>
      <c r="EN41" s="201" t="s">
        <v>3074</v>
      </c>
      <c r="EO41" s="222">
        <v>0.78</v>
      </c>
      <c r="EP41" s="222">
        <v>67</v>
      </c>
      <c r="EQ41" s="222">
        <v>0.8</v>
      </c>
    </row>
    <row r="42" spans="1:147" ht="30" x14ac:dyDescent="0.25">
      <c r="A42" s="201" t="s">
        <v>253</v>
      </c>
      <c r="B42" s="201" t="s">
        <v>3075</v>
      </c>
      <c r="C42" s="201" t="s">
        <v>254</v>
      </c>
      <c r="D42" s="201" t="s">
        <v>2853</v>
      </c>
      <c r="E42" s="222">
        <v>190</v>
      </c>
      <c r="F42" s="222">
        <v>3600</v>
      </c>
      <c r="G42" s="201" t="s">
        <v>2855</v>
      </c>
      <c r="H42" s="201" t="s">
        <v>800</v>
      </c>
      <c r="I42" s="201" t="s">
        <v>2624</v>
      </c>
      <c r="J42" s="222">
        <v>241</v>
      </c>
      <c r="K42" s="222">
        <v>0.8</v>
      </c>
      <c r="L42" s="201" t="s">
        <v>2855</v>
      </c>
      <c r="M42" s="201" t="s">
        <v>2856</v>
      </c>
      <c r="N42" s="201" t="s">
        <v>2857</v>
      </c>
      <c r="O42" s="201" t="s">
        <v>32</v>
      </c>
      <c r="P42" s="201" t="s">
        <v>2858</v>
      </c>
      <c r="Q42" s="201" t="s">
        <v>2859</v>
      </c>
      <c r="R42" s="201" t="s">
        <v>3075</v>
      </c>
      <c r="S42" s="201" t="s">
        <v>2860</v>
      </c>
      <c r="T42" s="222">
        <v>4.1663718148564302E-2</v>
      </c>
      <c r="U42" s="201" t="s">
        <v>2904</v>
      </c>
      <c r="V42" s="201" t="s">
        <v>2905</v>
      </c>
      <c r="W42" s="201" t="s">
        <v>115</v>
      </c>
      <c r="X42" s="201" t="s">
        <v>116</v>
      </c>
      <c r="Y42" s="222">
        <v>190</v>
      </c>
      <c r="Z42" s="222">
        <v>4510</v>
      </c>
      <c r="AA42" s="222">
        <v>110</v>
      </c>
      <c r="AB42" s="201" t="s">
        <v>2693</v>
      </c>
      <c r="AC42" s="222">
        <v>0.97499999999999998</v>
      </c>
      <c r="AD42" s="201" t="s">
        <v>800</v>
      </c>
      <c r="AE42" s="201" t="s">
        <v>800</v>
      </c>
      <c r="AF42" s="222">
        <v>0</v>
      </c>
      <c r="AG42" s="222">
        <v>0</v>
      </c>
      <c r="AH42" s="201" t="s">
        <v>2855</v>
      </c>
      <c r="AI42" s="201" t="s">
        <v>2711</v>
      </c>
      <c r="AJ42" s="201" t="s">
        <v>2891</v>
      </c>
      <c r="AK42" s="201" t="s">
        <v>2907</v>
      </c>
      <c r="AL42" s="201" t="s">
        <v>2854</v>
      </c>
      <c r="AM42" s="201" t="s">
        <v>2865</v>
      </c>
      <c r="AN42" s="201" t="s">
        <v>2908</v>
      </c>
      <c r="AO42" s="201" t="s">
        <v>2921</v>
      </c>
      <c r="AP42" s="201" t="s">
        <v>2868</v>
      </c>
      <c r="AQ42" s="201" t="s">
        <v>2869</v>
      </c>
      <c r="AR42" s="201" t="s">
        <v>2922</v>
      </c>
      <c r="AS42" s="222">
        <v>46.438400000000001</v>
      </c>
      <c r="AT42" s="222">
        <v>6.4602000000000004</v>
      </c>
      <c r="AU42" s="201" t="s">
        <v>3076</v>
      </c>
      <c r="AV42" s="201" t="s">
        <v>3077</v>
      </c>
      <c r="AW42" s="201" t="s">
        <v>3078</v>
      </c>
      <c r="AX42" s="201" t="s">
        <v>3079</v>
      </c>
      <c r="AY42" s="201" t="s">
        <v>2915</v>
      </c>
      <c r="AZ42" s="201" t="s">
        <v>800</v>
      </c>
      <c r="BA42" s="201" t="s">
        <v>800</v>
      </c>
      <c r="BB42" s="222">
        <v>2.6802708333333301E-3</v>
      </c>
      <c r="BC42" s="222">
        <v>7.9161064482272201E-3</v>
      </c>
      <c r="BD42" s="222">
        <v>8.3333333333333295E-4</v>
      </c>
      <c r="BE42" s="222">
        <v>1.3381281696634399E-4</v>
      </c>
      <c r="BF42" s="222">
        <v>5.1365000000000004E-4</v>
      </c>
      <c r="BG42" s="222">
        <v>4.3648525387655798E-5</v>
      </c>
      <c r="BH42" s="222">
        <v>2.4183789110618398E-3</v>
      </c>
      <c r="BI42" s="222">
        <v>0</v>
      </c>
      <c r="BJ42" s="222">
        <v>7.8371499133892699E-4</v>
      </c>
      <c r="BK42" s="222">
        <v>0</v>
      </c>
      <c r="BL42" s="222">
        <v>0</v>
      </c>
      <c r="BM42" s="222">
        <v>1.9785076221696798E-2</v>
      </c>
      <c r="BN42" s="222">
        <v>8.5915825318003895E-4</v>
      </c>
      <c r="BO42" s="222">
        <v>3.1533274378578199E-3</v>
      </c>
      <c r="BP42" s="222">
        <v>2.57303625863914E-3</v>
      </c>
      <c r="BQ42" s="222">
        <v>8.5070226993747802E-4</v>
      </c>
      <c r="BR42" s="222">
        <v>1.3981661492978601E-4</v>
      </c>
      <c r="BS42" s="222">
        <v>3.9260294387313099E-2</v>
      </c>
      <c r="BT42" s="222">
        <v>4.18333306459523E-2</v>
      </c>
      <c r="BU42" s="222">
        <v>4.2684032915889701E-2</v>
      </c>
      <c r="BV42" s="222">
        <v>206.63312835427999</v>
      </c>
      <c r="BW42" s="222">
        <v>220.17542445238001</v>
      </c>
      <c r="BX42" s="222">
        <v>224.652804820472</v>
      </c>
      <c r="BY42" s="222">
        <v>537.24613372112697</v>
      </c>
      <c r="BZ42" s="222">
        <v>572.45610357618898</v>
      </c>
      <c r="CA42" s="222">
        <v>584.09729253322803</v>
      </c>
      <c r="CB42" s="222">
        <v>10.207676540701399</v>
      </c>
      <c r="CC42" s="222">
        <v>10.8766659679476</v>
      </c>
      <c r="CD42" s="222">
        <v>11.0978485581313</v>
      </c>
      <c r="CE42" s="201" t="s">
        <v>800</v>
      </c>
      <c r="CF42" s="201" t="s">
        <v>800</v>
      </c>
      <c r="CG42" s="201" t="s">
        <v>2916</v>
      </c>
      <c r="CH42" s="222">
        <v>3.9399508258107698E-3</v>
      </c>
      <c r="CI42" s="222">
        <v>3.5320343561502397E-2</v>
      </c>
      <c r="CJ42" s="222">
        <v>9.1832893259906108</v>
      </c>
      <c r="CK42" s="222"/>
      <c r="CL42" s="223">
        <f t="shared" si="2"/>
        <v>1.5462732474578437E-2</v>
      </c>
      <c r="CM42" s="223">
        <f t="shared" si="3"/>
        <v>2.3797561912734657E-2</v>
      </c>
      <c r="CN42" s="223">
        <f t="shared" si="4"/>
        <v>2.57303625863914E-3</v>
      </c>
      <c r="CO42" s="223">
        <f t="shared" si="4"/>
        <v>8.5070226993747802E-4</v>
      </c>
      <c r="CP42" s="223">
        <f t="shared" si="5"/>
        <v>4.2684032915889708E-2</v>
      </c>
      <c r="CQ42" s="223">
        <f t="shared" si="6"/>
        <v>0</v>
      </c>
      <c r="CR42" s="222"/>
      <c r="CS42" s="222"/>
      <c r="CT42" s="222"/>
      <c r="CU42" s="222"/>
      <c r="CV42" s="222"/>
      <c r="CW42" s="222"/>
      <c r="CX42" s="222"/>
      <c r="CY42" s="222"/>
      <c r="CZ42" s="222"/>
      <c r="DA42" s="222"/>
      <c r="DB42" s="224">
        <f t="shared" si="7"/>
        <v>3.2207757906737064E-2</v>
      </c>
      <c r="DC42" s="224">
        <f t="shared" si="8"/>
        <v>7.0525364805760294E-3</v>
      </c>
      <c r="DD42" s="224">
        <f t="shared" si="9"/>
        <v>3.9260294387313092E-2</v>
      </c>
      <c r="DE42" s="225">
        <f t="shared" si="10"/>
        <v>0</v>
      </c>
      <c r="DF42" s="222"/>
      <c r="DG42" s="222"/>
      <c r="DH42" s="222"/>
      <c r="DI42" s="222"/>
      <c r="DJ42" s="222"/>
      <c r="DK42" s="222"/>
      <c r="DL42" s="222"/>
      <c r="DM42" s="222"/>
      <c r="DN42" s="222"/>
      <c r="DO42" s="222"/>
      <c r="DP42" s="222"/>
      <c r="DQ42" s="222"/>
      <c r="DR42" s="222"/>
      <c r="DS42" s="222"/>
      <c r="DT42" s="222"/>
      <c r="DU42" s="222"/>
      <c r="DV42" s="222"/>
      <c r="DW42" s="222"/>
      <c r="DX42" s="222"/>
      <c r="DY42" s="222"/>
      <c r="DZ42" s="222"/>
      <c r="EA42" s="222"/>
      <c r="EB42" s="222"/>
      <c r="EC42" s="222"/>
      <c r="ED42" s="222"/>
      <c r="EE42" s="222"/>
      <c r="EF42" s="222"/>
      <c r="EG42" s="222">
        <v>0</v>
      </c>
      <c r="EH42" s="222">
        <v>0</v>
      </c>
      <c r="EI42" s="222">
        <v>0</v>
      </c>
      <c r="EJ42" s="222">
        <v>0</v>
      </c>
      <c r="EK42" s="222">
        <v>0</v>
      </c>
      <c r="EL42" s="222">
        <v>0</v>
      </c>
      <c r="EM42" s="222">
        <v>0</v>
      </c>
      <c r="EN42" s="201" t="s">
        <v>3080</v>
      </c>
      <c r="EO42" s="222">
        <v>0.52896613199999998</v>
      </c>
      <c r="EP42" s="222">
        <v>241</v>
      </c>
      <c r="EQ42" s="222">
        <v>0.8</v>
      </c>
    </row>
    <row r="43" spans="1:147" ht="30" x14ac:dyDescent="0.25">
      <c r="A43" s="201" t="s">
        <v>255</v>
      </c>
      <c r="B43" s="201" t="s">
        <v>2694</v>
      </c>
      <c r="C43" s="201" t="s">
        <v>256</v>
      </c>
      <c r="D43" s="201" t="s">
        <v>49</v>
      </c>
      <c r="E43" s="222">
        <v>180</v>
      </c>
      <c r="F43" s="222">
        <v>3600</v>
      </c>
      <c r="G43" s="201" t="s">
        <v>2854</v>
      </c>
      <c r="H43" s="201" t="s">
        <v>800</v>
      </c>
      <c r="I43" s="201" t="s">
        <v>2624</v>
      </c>
      <c r="J43" s="222">
        <v>320</v>
      </c>
      <c r="K43" s="222">
        <v>0.8</v>
      </c>
      <c r="L43" s="201" t="s">
        <v>2855</v>
      </c>
      <c r="M43" s="201" t="s">
        <v>2856</v>
      </c>
      <c r="N43" s="201" t="s">
        <v>2857</v>
      </c>
      <c r="O43" s="201" t="s">
        <v>32</v>
      </c>
      <c r="P43" s="201" t="s">
        <v>2858</v>
      </c>
      <c r="Q43" s="201" t="s">
        <v>2859</v>
      </c>
      <c r="R43" s="201" t="s">
        <v>2694</v>
      </c>
      <c r="S43" s="201" t="s">
        <v>2860</v>
      </c>
      <c r="T43" s="222">
        <v>4.1663718148564302E-2</v>
      </c>
      <c r="U43" s="201" t="s">
        <v>2904</v>
      </c>
      <c r="V43" s="201" t="s">
        <v>2905</v>
      </c>
      <c r="W43" s="201" t="s">
        <v>119</v>
      </c>
      <c r="X43" s="201" t="s">
        <v>120</v>
      </c>
      <c r="Y43" s="222">
        <v>180</v>
      </c>
      <c r="Z43" s="222">
        <v>4400</v>
      </c>
      <c r="AA43" s="222">
        <v>110</v>
      </c>
      <c r="AB43" s="201" t="s">
        <v>2692</v>
      </c>
      <c r="AC43" s="222">
        <v>0.97499999999999998</v>
      </c>
      <c r="AD43" s="201" t="s">
        <v>800</v>
      </c>
      <c r="AE43" s="201" t="s">
        <v>800</v>
      </c>
      <c r="AH43" s="201" t="s">
        <v>2906</v>
      </c>
      <c r="AI43" s="201" t="s">
        <v>2712</v>
      </c>
      <c r="AJ43" s="201" t="s">
        <v>2891</v>
      </c>
      <c r="AK43" s="201" t="s">
        <v>2907</v>
      </c>
      <c r="AL43" s="201" t="s">
        <v>2854</v>
      </c>
      <c r="AM43" s="201" t="s">
        <v>2865</v>
      </c>
      <c r="AN43" s="201" t="s">
        <v>2908</v>
      </c>
      <c r="AO43" s="201" t="s">
        <v>2909</v>
      </c>
      <c r="AP43" s="201" t="s">
        <v>2868</v>
      </c>
      <c r="AQ43" s="201" t="s">
        <v>2869</v>
      </c>
      <c r="AR43" s="201" t="s">
        <v>2910</v>
      </c>
      <c r="AS43" s="222">
        <v>46.438400000000001</v>
      </c>
      <c r="AT43" s="222">
        <v>9.6903000000000006</v>
      </c>
      <c r="AU43" s="201" t="s">
        <v>3081</v>
      </c>
      <c r="AV43" s="201" t="s">
        <v>3082</v>
      </c>
      <c r="AW43" s="201" t="s">
        <v>3083</v>
      </c>
      <c r="AX43" s="201" t="s">
        <v>3084</v>
      </c>
      <c r="AY43" s="201" t="s">
        <v>2915</v>
      </c>
      <c r="AZ43" s="201" t="s">
        <v>800</v>
      </c>
      <c r="BA43" s="201" t="s">
        <v>800</v>
      </c>
      <c r="BB43" s="222">
        <v>2.6802708333333301E-3</v>
      </c>
      <c r="BC43" s="222">
        <v>7.4994692667415697E-3</v>
      </c>
      <c r="BD43" s="222">
        <v>1E-3</v>
      </c>
      <c r="BE43" s="222">
        <v>1.00777777777778E-4</v>
      </c>
      <c r="BF43" s="222">
        <v>5.1365000000000004E-4</v>
      </c>
      <c r="BG43" s="222">
        <v>6.5472788081483697E-5</v>
      </c>
      <c r="BH43" s="222">
        <v>1.23941919191919E-3</v>
      </c>
      <c r="BI43" s="222">
        <v>0</v>
      </c>
      <c r="BJ43" s="222">
        <v>6.5452883518295299E-4</v>
      </c>
      <c r="BK43" s="222">
        <v>0</v>
      </c>
      <c r="BL43" s="222">
        <v>0</v>
      </c>
      <c r="BM43" s="222">
        <v>1.4900635529465399E-2</v>
      </c>
      <c r="BN43" s="222">
        <v>8.1393939774951102E-4</v>
      </c>
      <c r="BO43" s="222">
        <v>2.8843692715051902E-3</v>
      </c>
      <c r="BP43" s="222">
        <v>1.9378179322876001E-3</v>
      </c>
      <c r="BQ43" s="222">
        <v>6.4068514704666304E-4</v>
      </c>
      <c r="BR43" s="222">
        <v>1.4331203030303001E-4</v>
      </c>
      <c r="BS43" s="222">
        <v>3.2495844922059501E-2</v>
      </c>
      <c r="BT43" s="222">
        <v>3.4433662854347097E-2</v>
      </c>
      <c r="BU43" s="222">
        <v>3.5074348001393703E-2</v>
      </c>
      <c r="BV43" s="222">
        <v>180.53247178921899</v>
      </c>
      <c r="BW43" s="222">
        <v>191.298126968595</v>
      </c>
      <c r="BX43" s="222">
        <v>194.85748889663199</v>
      </c>
      <c r="BY43" s="222">
        <v>469.38442665196999</v>
      </c>
      <c r="BZ43" s="222">
        <v>497.37513011834699</v>
      </c>
      <c r="CA43" s="222">
        <v>506.62947113124301</v>
      </c>
      <c r="CB43" s="222">
        <v>8.4489196797354609</v>
      </c>
      <c r="CC43" s="222">
        <v>8.9527523421302408</v>
      </c>
      <c r="CD43" s="222">
        <v>9.11933048036237</v>
      </c>
      <c r="CE43" s="201" t="s">
        <v>800</v>
      </c>
      <c r="CF43" s="201" t="s">
        <v>800</v>
      </c>
      <c r="CG43" s="201" t="s">
        <v>2916</v>
      </c>
      <c r="CH43" s="222">
        <v>2.9672754656887399E-3</v>
      </c>
      <c r="CI43" s="222">
        <v>2.9528569456370699E-2</v>
      </c>
      <c r="CJ43" s="222">
        <v>7.6774280586563899</v>
      </c>
      <c r="CK43" s="222"/>
      <c r="CL43" s="223">
        <f t="shared" si="2"/>
        <v>1.3896900723339335E-2</v>
      </c>
      <c r="CM43" s="223">
        <f t="shared" si="3"/>
        <v>1.8598944198720102E-2</v>
      </c>
      <c r="CN43" s="223">
        <f t="shared" si="4"/>
        <v>1.9378179322876001E-3</v>
      </c>
      <c r="CO43" s="223">
        <f t="shared" si="4"/>
        <v>6.4068514704666304E-4</v>
      </c>
      <c r="CP43" s="223">
        <f t="shared" si="5"/>
        <v>3.5074348001393703E-2</v>
      </c>
      <c r="CQ43" s="223">
        <f t="shared" si="6"/>
        <v>0</v>
      </c>
      <c r="CR43" s="222"/>
      <c r="CS43" s="222"/>
      <c r="CT43" s="222"/>
      <c r="CU43" s="222"/>
      <c r="CV43" s="222"/>
      <c r="CW43" s="222"/>
      <c r="CX43" s="222"/>
      <c r="CY43" s="222"/>
      <c r="CZ43" s="222"/>
      <c r="DA43" s="222"/>
      <c r="DB43" s="224">
        <f t="shared" si="7"/>
        <v>2.6995092805067587E-2</v>
      </c>
      <c r="DC43" s="224">
        <f t="shared" si="8"/>
        <v>5.500752116991847E-3</v>
      </c>
      <c r="DD43" s="224">
        <f t="shared" si="9"/>
        <v>3.2495844922059432E-2</v>
      </c>
      <c r="DE43" s="225">
        <f t="shared" si="10"/>
        <v>-6.9388939039072284E-17</v>
      </c>
      <c r="DF43" s="222"/>
      <c r="DG43" s="222"/>
      <c r="DH43" s="222"/>
      <c r="DI43" s="222"/>
      <c r="DJ43" s="222"/>
      <c r="DK43" s="222"/>
      <c r="DL43" s="222"/>
      <c r="DM43" s="222"/>
      <c r="DN43" s="222"/>
      <c r="DO43" s="222"/>
      <c r="DP43" s="222"/>
      <c r="DQ43" s="222"/>
      <c r="DR43" s="222"/>
      <c r="DS43" s="222"/>
      <c r="DT43" s="222"/>
      <c r="DU43" s="222"/>
      <c r="DV43" s="222"/>
      <c r="DW43" s="222"/>
      <c r="DX43" s="222"/>
      <c r="DY43" s="222"/>
      <c r="DZ43" s="222"/>
      <c r="EA43" s="222"/>
      <c r="EB43" s="222"/>
      <c r="EC43" s="222"/>
      <c r="ED43" s="222"/>
      <c r="EE43" s="222"/>
      <c r="EF43" s="222"/>
      <c r="EG43" s="222">
        <v>0</v>
      </c>
      <c r="EH43" s="222">
        <v>0</v>
      </c>
      <c r="EI43" s="222">
        <v>0</v>
      </c>
      <c r="EJ43" s="222">
        <v>0</v>
      </c>
      <c r="EK43" s="222">
        <v>0</v>
      </c>
      <c r="EL43" s="222">
        <v>0</v>
      </c>
      <c r="EM43" s="222">
        <v>0</v>
      </c>
      <c r="EN43" s="201" t="s">
        <v>3085</v>
      </c>
      <c r="EO43" s="222">
        <v>0.4173</v>
      </c>
      <c r="EP43" s="222">
        <v>320</v>
      </c>
      <c r="EQ43" s="222">
        <v>0.8</v>
      </c>
    </row>
    <row r="44" spans="1:147" ht="30" x14ac:dyDescent="0.25">
      <c r="A44" s="201" t="s">
        <v>257</v>
      </c>
      <c r="B44" s="201" t="s">
        <v>2696</v>
      </c>
      <c r="C44" s="201" t="s">
        <v>258</v>
      </c>
      <c r="D44" s="201" t="s">
        <v>49</v>
      </c>
      <c r="E44" s="222">
        <v>180</v>
      </c>
      <c r="F44" s="222">
        <v>3600</v>
      </c>
      <c r="G44" s="201" t="s">
        <v>2855</v>
      </c>
      <c r="H44" s="201" t="s">
        <v>800</v>
      </c>
      <c r="I44" s="201" t="s">
        <v>2624</v>
      </c>
      <c r="J44" s="222">
        <v>312</v>
      </c>
      <c r="K44" s="222">
        <v>0.8</v>
      </c>
      <c r="L44" s="201" t="s">
        <v>2855</v>
      </c>
      <c r="M44" s="201" t="s">
        <v>2856</v>
      </c>
      <c r="N44" s="201" t="s">
        <v>2857</v>
      </c>
      <c r="O44" s="201" t="s">
        <v>32</v>
      </c>
      <c r="P44" s="201" t="s">
        <v>2858</v>
      </c>
      <c r="Q44" s="201" t="s">
        <v>2859</v>
      </c>
      <c r="R44" s="201" t="s">
        <v>2696</v>
      </c>
      <c r="S44" s="201" t="s">
        <v>2860</v>
      </c>
      <c r="T44" s="222">
        <v>4.1663718148564302E-2</v>
      </c>
      <c r="U44" s="201" t="s">
        <v>2904</v>
      </c>
      <c r="V44" s="201" t="s">
        <v>2905</v>
      </c>
      <c r="W44" s="201" t="s">
        <v>117</v>
      </c>
      <c r="X44" s="201" t="s">
        <v>118</v>
      </c>
      <c r="Y44" s="222">
        <v>180</v>
      </c>
      <c r="Z44" s="222">
        <v>4400</v>
      </c>
      <c r="AA44" s="222">
        <v>110</v>
      </c>
      <c r="AB44" s="201" t="s">
        <v>2695</v>
      </c>
      <c r="AC44" s="222">
        <v>0.97499999999999998</v>
      </c>
      <c r="AD44" s="201" t="s">
        <v>800</v>
      </c>
      <c r="AE44" s="201" t="s">
        <v>800</v>
      </c>
      <c r="AH44" s="201" t="s">
        <v>2906</v>
      </c>
      <c r="AI44" s="201" t="s">
        <v>2712</v>
      </c>
      <c r="AJ44" s="201" t="s">
        <v>2891</v>
      </c>
      <c r="AK44" s="201" t="s">
        <v>2907</v>
      </c>
      <c r="AL44" s="201" t="s">
        <v>2854</v>
      </c>
      <c r="AM44" s="201" t="s">
        <v>2865</v>
      </c>
      <c r="AN44" s="201" t="s">
        <v>2908</v>
      </c>
      <c r="AO44" s="201" t="s">
        <v>2909</v>
      </c>
      <c r="AP44" s="201" t="s">
        <v>2868</v>
      </c>
      <c r="AQ44" s="201" t="s">
        <v>2869</v>
      </c>
      <c r="AR44" s="201" t="s">
        <v>2910</v>
      </c>
      <c r="AS44" s="222">
        <v>46.438400000000001</v>
      </c>
      <c r="AT44" s="222">
        <v>9.6903000000000006</v>
      </c>
      <c r="AU44" s="201" t="s">
        <v>3086</v>
      </c>
      <c r="AV44" s="201" t="s">
        <v>3087</v>
      </c>
      <c r="AW44" s="201" t="s">
        <v>3088</v>
      </c>
      <c r="AX44" s="201" t="s">
        <v>3089</v>
      </c>
      <c r="AY44" s="201" t="s">
        <v>2915</v>
      </c>
      <c r="AZ44" s="201" t="s">
        <v>800</v>
      </c>
      <c r="BA44" s="201" t="s">
        <v>800</v>
      </c>
      <c r="BB44" s="222">
        <v>2.65027083333333E-3</v>
      </c>
      <c r="BC44" s="222">
        <v>7.4994692667415697E-3</v>
      </c>
      <c r="BD44" s="222">
        <v>1E-3</v>
      </c>
      <c r="BE44" s="222">
        <v>1.03361823361823E-4</v>
      </c>
      <c r="BF44" s="222">
        <v>5.1365000000000004E-4</v>
      </c>
      <c r="BG44" s="222">
        <v>6.5472788081483697E-5</v>
      </c>
      <c r="BH44" s="222">
        <v>1.23941919191919E-3</v>
      </c>
      <c r="BI44" s="222">
        <v>0</v>
      </c>
      <c r="BJ44" s="222">
        <v>6.6339512576451902E-4</v>
      </c>
      <c r="BK44" s="222">
        <v>0</v>
      </c>
      <c r="BL44" s="222">
        <v>0</v>
      </c>
      <c r="BM44" s="222">
        <v>1.5282703107144E-2</v>
      </c>
      <c r="BN44" s="222">
        <v>8.1393939774951102E-4</v>
      </c>
      <c r="BO44" s="222">
        <v>2.8843692715051902E-3</v>
      </c>
      <c r="BP44" s="222">
        <v>1.9875055715770202E-3</v>
      </c>
      <c r="BQ44" s="222">
        <v>6.5711297132991099E-4</v>
      </c>
      <c r="BR44" s="222">
        <v>1.4331203030303001E-4</v>
      </c>
      <c r="BS44" s="222">
        <v>3.2859362835903697E-2</v>
      </c>
      <c r="BT44" s="222">
        <v>3.4846868407480698E-2</v>
      </c>
      <c r="BU44" s="222">
        <v>3.5503981378810598E-2</v>
      </c>
      <c r="BV44" s="222">
        <v>182.55201575501999</v>
      </c>
      <c r="BW44" s="222">
        <v>193.59371337489301</v>
      </c>
      <c r="BX44" s="222">
        <v>197.244340993392</v>
      </c>
      <c r="BY44" s="222">
        <v>474.63524096305298</v>
      </c>
      <c r="BZ44" s="222">
        <v>503.34365477472102</v>
      </c>
      <c r="CA44" s="222">
        <v>512.83528658282</v>
      </c>
      <c r="CB44" s="222">
        <v>8.5434343373349595</v>
      </c>
      <c r="CC44" s="222">
        <v>9.0601857859449808</v>
      </c>
      <c r="CD44" s="222">
        <v>9.2310351584907604</v>
      </c>
      <c r="CE44" s="201" t="s">
        <v>800</v>
      </c>
      <c r="CF44" s="201" t="s">
        <v>800</v>
      </c>
      <c r="CG44" s="201" t="s">
        <v>2916</v>
      </c>
      <c r="CH44" s="222">
        <v>3.04335945198845E-3</v>
      </c>
      <c r="CI44" s="222">
        <v>2.9816003383915199E-2</v>
      </c>
      <c r="CJ44" s="222">
        <v>7.7521608798179598</v>
      </c>
      <c r="CK44" s="222"/>
      <c r="CL44" s="223">
        <f t="shared" si="2"/>
        <v>1.3878351059504948E-2</v>
      </c>
      <c r="CM44" s="223">
        <f t="shared" si="3"/>
        <v>1.8981011776398701E-2</v>
      </c>
      <c r="CN44" s="223">
        <f t="shared" si="4"/>
        <v>1.9875055715770202E-3</v>
      </c>
      <c r="CO44" s="223">
        <f t="shared" si="4"/>
        <v>6.5711297132991099E-4</v>
      </c>
      <c r="CP44" s="223">
        <f t="shared" si="5"/>
        <v>3.5503981378810584E-2</v>
      </c>
      <c r="CQ44" s="223">
        <f t="shared" si="6"/>
        <v>0</v>
      </c>
      <c r="CR44" s="222"/>
      <c r="CS44" s="222"/>
      <c r="CT44" s="222"/>
      <c r="CU44" s="222"/>
      <c r="CV44" s="222"/>
      <c r="CW44" s="222"/>
      <c r="CX44" s="222"/>
      <c r="CY44" s="222"/>
      <c r="CZ44" s="222"/>
      <c r="DA44" s="222"/>
      <c r="DB44" s="224">
        <f t="shared" si="7"/>
        <v>2.7349744428330235E-2</v>
      </c>
      <c r="DC44" s="224">
        <f t="shared" si="8"/>
        <v>5.5096184075734125E-3</v>
      </c>
      <c r="DD44" s="224">
        <f t="shared" si="9"/>
        <v>3.2859362835903648E-2</v>
      </c>
      <c r="DE44" s="225">
        <f t="shared" si="10"/>
        <v>0</v>
      </c>
      <c r="DF44" s="222"/>
      <c r="DG44" s="222"/>
      <c r="DH44" s="222"/>
      <c r="DI44" s="222"/>
      <c r="DJ44" s="222"/>
      <c r="DK44" s="222"/>
      <c r="DL44" s="222"/>
      <c r="DM44" s="222"/>
      <c r="DN44" s="222"/>
      <c r="DO44" s="222"/>
      <c r="DP44" s="222"/>
      <c r="DQ44" s="222"/>
      <c r="DR44" s="222"/>
      <c r="DS44" s="222"/>
      <c r="DT44" s="222"/>
      <c r="DU44" s="222"/>
      <c r="DV44" s="222"/>
      <c r="DW44" s="222"/>
      <c r="DX44" s="222"/>
      <c r="DY44" s="222"/>
      <c r="DZ44" s="222"/>
      <c r="EA44" s="222"/>
      <c r="EB44" s="222"/>
      <c r="EC44" s="222"/>
      <c r="ED44" s="222"/>
      <c r="EE44" s="222"/>
      <c r="EF44" s="222"/>
      <c r="EG44" s="222">
        <v>3144960</v>
      </c>
      <c r="EH44" s="222">
        <v>2235600</v>
      </c>
      <c r="EI44" s="222">
        <v>567.42999999999995</v>
      </c>
      <c r="EJ44" s="222">
        <v>403.07</v>
      </c>
      <c r="EK44" s="222">
        <v>0.71034312602435501</v>
      </c>
      <c r="EL44" s="222">
        <v>312</v>
      </c>
      <c r="EM44" s="222">
        <v>10080</v>
      </c>
      <c r="EN44" s="201" t="s">
        <v>3090</v>
      </c>
      <c r="EO44" s="222">
        <v>0.71034312602435501</v>
      </c>
      <c r="EP44" s="222">
        <v>312</v>
      </c>
      <c r="EQ44" s="222">
        <v>0.8</v>
      </c>
    </row>
    <row r="45" spans="1:147" ht="30" x14ac:dyDescent="0.25">
      <c r="A45" s="201" t="s">
        <v>257</v>
      </c>
      <c r="B45" s="201" t="s">
        <v>3091</v>
      </c>
      <c r="C45" s="201" t="s">
        <v>258</v>
      </c>
      <c r="D45" s="201" t="s">
        <v>49</v>
      </c>
      <c r="E45" s="222">
        <v>180</v>
      </c>
      <c r="F45" s="222">
        <v>3600</v>
      </c>
      <c r="G45" s="201" t="s">
        <v>2855</v>
      </c>
      <c r="H45" s="201" t="s">
        <v>800</v>
      </c>
      <c r="I45" s="201" t="s">
        <v>2624</v>
      </c>
      <c r="J45" s="222">
        <v>312</v>
      </c>
      <c r="K45" s="222">
        <v>0.8</v>
      </c>
      <c r="L45" s="201" t="s">
        <v>2855</v>
      </c>
      <c r="M45" s="201" t="s">
        <v>2856</v>
      </c>
      <c r="N45" s="201" t="s">
        <v>2857</v>
      </c>
      <c r="O45" s="201" t="s">
        <v>32</v>
      </c>
      <c r="P45" s="201" t="s">
        <v>2858</v>
      </c>
      <c r="Q45" s="201" t="s">
        <v>2855</v>
      </c>
      <c r="R45" s="201" t="s">
        <v>3091</v>
      </c>
      <c r="S45" s="201" t="s">
        <v>2860</v>
      </c>
      <c r="T45" s="222">
        <v>4.1663718148564302E-2</v>
      </c>
      <c r="U45" s="201" t="s">
        <v>2904</v>
      </c>
      <c r="V45" s="201" t="s">
        <v>2905</v>
      </c>
      <c r="W45" s="201" t="s">
        <v>121</v>
      </c>
      <c r="X45" s="201" t="s">
        <v>122</v>
      </c>
      <c r="Y45" s="222">
        <v>180</v>
      </c>
      <c r="Z45" s="222">
        <v>4400</v>
      </c>
      <c r="AA45" s="222">
        <v>110</v>
      </c>
      <c r="AB45" s="201" t="s">
        <v>2691</v>
      </c>
      <c r="AC45" s="222">
        <v>0.97499999999999998</v>
      </c>
      <c r="AD45" s="201" t="s">
        <v>800</v>
      </c>
      <c r="AE45" s="201" t="s">
        <v>800</v>
      </c>
      <c r="AF45" s="222">
        <v>0</v>
      </c>
      <c r="AG45" s="222">
        <v>0</v>
      </c>
      <c r="AH45" s="201" t="s">
        <v>2855</v>
      </c>
      <c r="AI45" s="201" t="s">
        <v>2711</v>
      </c>
      <c r="AJ45" s="201" t="s">
        <v>2891</v>
      </c>
      <c r="AK45" s="201" t="s">
        <v>2907</v>
      </c>
      <c r="AL45" s="201" t="s">
        <v>2854</v>
      </c>
      <c r="AM45" s="201" t="s">
        <v>2865</v>
      </c>
      <c r="AN45" s="201" t="s">
        <v>2908</v>
      </c>
      <c r="AO45" s="201" t="s">
        <v>2921</v>
      </c>
      <c r="AP45" s="201" t="s">
        <v>2868</v>
      </c>
      <c r="AQ45" s="201" t="s">
        <v>2869</v>
      </c>
      <c r="AR45" s="201" t="s">
        <v>2922</v>
      </c>
      <c r="AS45" s="222">
        <v>46.438400000000001</v>
      </c>
      <c r="AT45" s="222">
        <v>6.4602000000000004</v>
      </c>
      <c r="AU45" s="201" t="s">
        <v>3086</v>
      </c>
      <c r="AV45" s="201" t="s">
        <v>3092</v>
      </c>
      <c r="AW45" s="201" t="s">
        <v>3093</v>
      </c>
      <c r="AX45" s="201" t="s">
        <v>3094</v>
      </c>
      <c r="AY45" s="201" t="s">
        <v>2915</v>
      </c>
      <c r="AZ45" s="201" t="s">
        <v>800</v>
      </c>
      <c r="BA45" s="201" t="s">
        <v>800</v>
      </c>
      <c r="BB45" s="222">
        <v>2.65027083333333E-3</v>
      </c>
      <c r="BC45" s="222">
        <v>7.4994692667415697E-3</v>
      </c>
      <c r="BD45" s="222">
        <v>1E-3</v>
      </c>
      <c r="BE45" s="222">
        <v>1.03361823361823E-4</v>
      </c>
      <c r="BF45" s="222">
        <v>5.1365000000000004E-4</v>
      </c>
      <c r="BG45" s="222">
        <v>4.3648525387655798E-5</v>
      </c>
      <c r="BH45" s="222">
        <v>1.23941919191919E-3</v>
      </c>
      <c r="BI45" s="222">
        <v>0</v>
      </c>
      <c r="BJ45" s="222">
        <v>6.6339512576451902E-4</v>
      </c>
      <c r="BK45" s="222">
        <v>0</v>
      </c>
      <c r="BL45" s="222">
        <v>0</v>
      </c>
      <c r="BM45" s="222">
        <v>1.5282703107144E-2</v>
      </c>
      <c r="BN45" s="222">
        <v>8.1393939774951102E-4</v>
      </c>
      <c r="BO45" s="222">
        <v>3.1533274378578199E-3</v>
      </c>
      <c r="BP45" s="222">
        <v>1.9875055715770202E-3</v>
      </c>
      <c r="BQ45" s="222">
        <v>6.5711297132991099E-4</v>
      </c>
      <c r="BR45" s="222">
        <v>1.4331203030303001E-4</v>
      </c>
      <c r="BS45" s="222">
        <v>3.3106496739562501E-2</v>
      </c>
      <c r="BT45" s="222">
        <v>3.5094002311139502E-2</v>
      </c>
      <c r="BU45" s="222">
        <v>3.5751115282469402E-2</v>
      </c>
      <c r="BV45" s="222">
        <v>183.924981886458</v>
      </c>
      <c r="BW45" s="222">
        <v>194.96667950633099</v>
      </c>
      <c r="BX45" s="222">
        <v>198.61730712483001</v>
      </c>
      <c r="BY45" s="222">
        <v>478.20495290479101</v>
      </c>
      <c r="BZ45" s="222">
        <v>506.91336671646002</v>
      </c>
      <c r="CA45" s="222">
        <v>516.40499852455798</v>
      </c>
      <c r="CB45" s="222">
        <v>8.60768915228625</v>
      </c>
      <c r="CC45" s="222">
        <v>9.1244406008962695</v>
      </c>
      <c r="CD45" s="222">
        <v>9.2952899734420509</v>
      </c>
      <c r="CE45" s="201" t="s">
        <v>800</v>
      </c>
      <c r="CF45" s="201" t="s">
        <v>800</v>
      </c>
      <c r="CG45" s="201" t="s">
        <v>2916</v>
      </c>
      <c r="CH45" s="222">
        <v>3.04335945198845E-3</v>
      </c>
      <c r="CI45" s="222">
        <v>3.0063137287574E-2</v>
      </c>
      <c r="CJ45" s="222">
        <v>7.8164156947692502</v>
      </c>
      <c r="CK45" s="222"/>
      <c r="CL45" s="223">
        <f t="shared" si="2"/>
        <v>1.385652679681112E-2</v>
      </c>
      <c r="CM45" s="223">
        <f t="shared" si="3"/>
        <v>1.9249969942751331E-2</v>
      </c>
      <c r="CN45" s="223">
        <f t="shared" si="4"/>
        <v>1.9875055715770202E-3</v>
      </c>
      <c r="CO45" s="223">
        <f t="shared" si="4"/>
        <v>6.5711297132991099E-4</v>
      </c>
      <c r="CP45" s="223">
        <f t="shared" si="5"/>
        <v>3.5751115282469388E-2</v>
      </c>
      <c r="CQ45" s="223">
        <f t="shared" si="6"/>
        <v>0</v>
      </c>
      <c r="CR45" s="222"/>
      <c r="CS45" s="222"/>
      <c r="CT45" s="222"/>
      <c r="CU45" s="222"/>
      <c r="CV45" s="222"/>
      <c r="CW45" s="222"/>
      <c r="CX45" s="222"/>
      <c r="CY45" s="222"/>
      <c r="CZ45" s="222"/>
      <c r="DA45" s="222"/>
      <c r="DB45" s="224">
        <f t="shared" si="7"/>
        <v>2.7349744428330235E-2</v>
      </c>
      <c r="DC45" s="224">
        <f t="shared" si="8"/>
        <v>5.7567523112322149E-3</v>
      </c>
      <c r="DD45" s="224">
        <f t="shared" si="9"/>
        <v>3.3106496739562452E-2</v>
      </c>
      <c r="DE45" s="225">
        <f t="shared" si="10"/>
        <v>0</v>
      </c>
      <c r="DF45" s="222"/>
      <c r="DG45" s="222"/>
      <c r="DH45" s="222"/>
      <c r="DI45" s="222"/>
      <c r="DJ45" s="222"/>
      <c r="DK45" s="222"/>
      <c r="DL45" s="222"/>
      <c r="DM45" s="222"/>
      <c r="DN45" s="222"/>
      <c r="DO45" s="222"/>
      <c r="DP45" s="222"/>
      <c r="DQ45" s="222"/>
      <c r="DR45" s="222"/>
      <c r="DS45" s="222"/>
      <c r="DT45" s="222"/>
      <c r="DU45" s="222"/>
      <c r="DV45" s="222"/>
      <c r="DW45" s="222"/>
      <c r="DX45" s="222"/>
      <c r="DY45" s="222"/>
      <c r="DZ45" s="222"/>
      <c r="EA45" s="222"/>
      <c r="EB45" s="222"/>
      <c r="EC45" s="222"/>
      <c r="ED45" s="222"/>
      <c r="EE45" s="222"/>
      <c r="EF45" s="222"/>
      <c r="EG45" s="222">
        <v>3144960</v>
      </c>
      <c r="EH45" s="222">
        <v>2235600</v>
      </c>
      <c r="EI45" s="222">
        <v>567.42999999999995</v>
      </c>
      <c r="EJ45" s="222">
        <v>403.07</v>
      </c>
      <c r="EK45" s="222">
        <v>0.71034312602435501</v>
      </c>
      <c r="EL45" s="222">
        <v>312</v>
      </c>
      <c r="EM45" s="222">
        <v>10080</v>
      </c>
      <c r="EN45" s="201" t="s">
        <v>3090</v>
      </c>
      <c r="EO45" s="222">
        <v>0.71034312602435501</v>
      </c>
      <c r="EP45" s="222">
        <v>312</v>
      </c>
      <c r="EQ45" s="222">
        <v>0.8</v>
      </c>
    </row>
    <row r="46" spans="1:147" ht="30" x14ac:dyDescent="0.25">
      <c r="A46" s="201" t="s">
        <v>267</v>
      </c>
      <c r="B46" s="201" t="s">
        <v>2701</v>
      </c>
      <c r="C46" s="201" t="s">
        <v>268</v>
      </c>
      <c r="D46" s="201" t="s">
        <v>49</v>
      </c>
      <c r="E46" s="222">
        <v>200</v>
      </c>
      <c r="F46" s="222">
        <v>4000</v>
      </c>
      <c r="G46" s="201" t="s">
        <v>2855</v>
      </c>
      <c r="H46" s="201" t="s">
        <v>800</v>
      </c>
      <c r="I46" s="201" t="s">
        <v>2624</v>
      </c>
      <c r="J46" s="222">
        <v>256</v>
      </c>
      <c r="K46" s="222">
        <v>0.8</v>
      </c>
      <c r="L46" s="201" t="s">
        <v>2855</v>
      </c>
      <c r="M46" s="201" t="s">
        <v>2856</v>
      </c>
      <c r="N46" s="201" t="s">
        <v>2857</v>
      </c>
      <c r="O46" s="201" t="s">
        <v>32</v>
      </c>
      <c r="P46" s="201" t="s">
        <v>2858</v>
      </c>
      <c r="Q46" s="201" t="s">
        <v>2859</v>
      </c>
      <c r="R46" s="201" t="s">
        <v>2701</v>
      </c>
      <c r="S46" s="201" t="s">
        <v>2860</v>
      </c>
      <c r="T46" s="222">
        <v>4.1663718148564302E-2</v>
      </c>
      <c r="U46" s="201" t="s">
        <v>2904</v>
      </c>
      <c r="V46" s="201" t="s">
        <v>2905</v>
      </c>
      <c r="W46" s="201" t="s">
        <v>267</v>
      </c>
      <c r="X46" s="201" t="s">
        <v>268</v>
      </c>
      <c r="Y46" s="222">
        <v>200</v>
      </c>
      <c r="Z46" s="222">
        <v>4000</v>
      </c>
      <c r="AA46" s="222">
        <v>1</v>
      </c>
      <c r="AB46" s="201" t="s">
        <v>2701</v>
      </c>
      <c r="AC46" s="222">
        <v>1</v>
      </c>
      <c r="AD46" s="201" t="s">
        <v>800</v>
      </c>
      <c r="AE46" s="201" t="s">
        <v>800</v>
      </c>
      <c r="AH46" s="201" t="s">
        <v>2854</v>
      </c>
      <c r="AI46" s="201" t="s">
        <v>2863</v>
      </c>
      <c r="AJ46" s="201" t="s">
        <v>2891</v>
      </c>
      <c r="AK46" s="201" t="s">
        <v>2907</v>
      </c>
      <c r="AL46" s="201" t="s">
        <v>2854</v>
      </c>
      <c r="AM46" s="201" t="s">
        <v>2865</v>
      </c>
      <c r="AN46" s="201" t="s">
        <v>2908</v>
      </c>
      <c r="AO46" s="201" t="s">
        <v>2867</v>
      </c>
      <c r="AP46" s="201" t="s">
        <v>2868</v>
      </c>
      <c r="AQ46" s="201" t="s">
        <v>2869</v>
      </c>
      <c r="AR46" s="201" t="s">
        <v>2870</v>
      </c>
      <c r="AS46" s="222">
        <v>46.438400000000001</v>
      </c>
      <c r="AT46" s="222">
        <v>0</v>
      </c>
      <c r="AU46" s="201" t="s">
        <v>3095</v>
      </c>
      <c r="AV46" s="201" t="s">
        <v>3095</v>
      </c>
      <c r="AW46" s="201" t="s">
        <v>3096</v>
      </c>
      <c r="AX46" s="201" t="s">
        <v>3097</v>
      </c>
      <c r="AY46" s="201" t="s">
        <v>2915</v>
      </c>
      <c r="AZ46" s="201" t="s">
        <v>800</v>
      </c>
      <c r="BA46" s="201" t="s">
        <v>800</v>
      </c>
      <c r="BB46" s="222">
        <v>2.4970493055555599E-3</v>
      </c>
      <c r="BC46" s="222">
        <v>8.3327436297128601E-3</v>
      </c>
      <c r="BD46" s="222">
        <v>1E-3</v>
      </c>
      <c r="BE46" s="222">
        <v>1.2597222222222201E-4</v>
      </c>
      <c r="BF46" s="222">
        <v>0</v>
      </c>
      <c r="BG46" s="222">
        <v>0</v>
      </c>
      <c r="BH46" s="222">
        <v>0</v>
      </c>
      <c r="BI46" s="222">
        <v>0</v>
      </c>
      <c r="BJ46" s="222">
        <v>0</v>
      </c>
      <c r="BK46" s="222">
        <v>0</v>
      </c>
      <c r="BL46" s="222">
        <v>0</v>
      </c>
      <c r="BM46" s="222">
        <v>1.8625794411831799E-2</v>
      </c>
      <c r="BN46" s="222">
        <v>9.0437710861056698E-4</v>
      </c>
      <c r="BO46" s="222">
        <v>0</v>
      </c>
      <c r="BP46" s="222">
        <v>2.4222724153594999E-3</v>
      </c>
      <c r="BQ46" s="222">
        <v>8.0085643380832896E-4</v>
      </c>
      <c r="BR46" s="222">
        <v>1.57643233333333E-4</v>
      </c>
      <c r="BS46" s="222">
        <v>3.1643579911266297E-2</v>
      </c>
      <c r="BT46" s="222">
        <v>3.4065852326625803E-2</v>
      </c>
      <c r="BU46" s="222">
        <v>3.4866708760434198E-2</v>
      </c>
      <c r="BV46" s="222">
        <v>158.21789955633199</v>
      </c>
      <c r="BW46" s="222">
        <v>170.32926163312899</v>
      </c>
      <c r="BX46" s="222">
        <v>174.33354380217099</v>
      </c>
      <c r="BY46" s="222">
        <v>411.36653884646199</v>
      </c>
      <c r="BZ46" s="222">
        <v>442.856080246136</v>
      </c>
      <c r="CA46" s="222">
        <v>453.26721388564403</v>
      </c>
      <c r="CB46" s="222">
        <v>8.2273307769292394</v>
      </c>
      <c r="CC46" s="222">
        <v>8.8571216049227104</v>
      </c>
      <c r="CD46" s="222">
        <v>9.0653442777128799</v>
      </c>
      <c r="CE46" s="201" t="s">
        <v>800</v>
      </c>
      <c r="CF46" s="201" t="s">
        <v>800</v>
      </c>
      <c r="CG46" s="201" t="s">
        <v>2916</v>
      </c>
      <c r="CH46" s="222">
        <v>3.7090943321109199E-3</v>
      </c>
      <c r="CI46" s="222">
        <v>2.7934485579155399E-2</v>
      </c>
      <c r="CJ46" s="222">
        <v>7.2629662505803996</v>
      </c>
      <c r="CK46" s="222"/>
      <c r="CL46" s="223">
        <f t="shared" si="2"/>
        <v>1.2113408390823975E-2</v>
      </c>
      <c r="CM46" s="223">
        <f t="shared" si="3"/>
        <v>1.9530171520442365E-2</v>
      </c>
      <c r="CN46" s="223">
        <f t="shared" si="4"/>
        <v>2.4222724153594999E-3</v>
      </c>
      <c r="CO46" s="223">
        <f t="shared" si="4"/>
        <v>8.0085643380832896E-4</v>
      </c>
      <c r="CP46" s="223">
        <f t="shared" si="5"/>
        <v>3.486670876043417E-2</v>
      </c>
      <c r="CQ46" s="223">
        <f t="shared" si="6"/>
        <v>0</v>
      </c>
      <c r="CR46" s="222"/>
      <c r="CS46" s="222"/>
      <c r="CT46" s="222"/>
      <c r="CU46" s="222"/>
      <c r="CV46" s="222"/>
      <c r="CW46" s="222"/>
      <c r="CX46" s="222"/>
      <c r="CY46" s="222"/>
      <c r="CZ46" s="222"/>
      <c r="DA46" s="222"/>
      <c r="DB46" s="224">
        <f t="shared" si="7"/>
        <v>3.1485936677933007E-2</v>
      </c>
      <c r="DC46" s="224">
        <f t="shared" si="8"/>
        <v>1.57643233333333E-4</v>
      </c>
      <c r="DD46" s="224">
        <f t="shared" si="9"/>
        <v>3.1643579911266338E-2</v>
      </c>
      <c r="DE46" s="225">
        <f t="shared" si="10"/>
        <v>0</v>
      </c>
      <c r="DF46" s="222"/>
      <c r="DG46" s="222"/>
      <c r="DH46" s="222"/>
      <c r="DI46" s="222"/>
      <c r="DJ46" s="222"/>
      <c r="DK46" s="222"/>
      <c r="DL46" s="222"/>
      <c r="DM46" s="222"/>
      <c r="DN46" s="222"/>
      <c r="DO46" s="222"/>
      <c r="DP46" s="222"/>
      <c r="DQ46" s="222"/>
      <c r="DR46" s="222"/>
      <c r="DS46" s="222"/>
      <c r="DT46" s="222"/>
      <c r="DU46" s="222"/>
      <c r="DV46" s="222"/>
      <c r="DW46" s="222"/>
      <c r="DX46" s="222"/>
      <c r="DY46" s="222"/>
      <c r="DZ46" s="222"/>
      <c r="EA46" s="222"/>
      <c r="EB46" s="222"/>
      <c r="EC46" s="222"/>
      <c r="ED46" s="222"/>
      <c r="EE46" s="222"/>
      <c r="EF46" s="222"/>
      <c r="EG46" s="222">
        <v>0</v>
      </c>
      <c r="EH46" s="222">
        <v>0</v>
      </c>
      <c r="EI46" s="222">
        <v>0</v>
      </c>
      <c r="EJ46" s="222">
        <v>0</v>
      </c>
      <c r="EK46" s="222">
        <v>0</v>
      </c>
      <c r="EL46" s="222">
        <v>0</v>
      </c>
      <c r="EM46" s="222">
        <v>0</v>
      </c>
      <c r="EN46" s="201" t="s">
        <v>3098</v>
      </c>
      <c r="EO46" s="222">
        <v>0.57850000000000001</v>
      </c>
      <c r="EP46" s="222">
        <v>256</v>
      </c>
      <c r="EQ46" s="222">
        <v>0.8</v>
      </c>
    </row>
    <row r="47" spans="1:147" ht="30" x14ac:dyDescent="0.25">
      <c r="A47" s="201" t="s">
        <v>269</v>
      </c>
      <c r="B47" s="201" t="s">
        <v>3099</v>
      </c>
      <c r="C47" s="201" t="s">
        <v>270</v>
      </c>
      <c r="D47" s="201" t="s">
        <v>2853</v>
      </c>
      <c r="E47" s="222">
        <v>230</v>
      </c>
      <c r="F47" s="222">
        <v>2164</v>
      </c>
      <c r="G47" s="201" t="s">
        <v>2906</v>
      </c>
      <c r="H47" s="201" t="s">
        <v>800</v>
      </c>
      <c r="I47" s="201" t="s">
        <v>2625</v>
      </c>
      <c r="J47" s="222">
        <v>142</v>
      </c>
      <c r="K47" s="222">
        <v>0.8</v>
      </c>
      <c r="L47" s="201" t="s">
        <v>2891</v>
      </c>
      <c r="M47" s="201" t="s">
        <v>2892</v>
      </c>
      <c r="N47" s="201" t="s">
        <v>2893</v>
      </c>
      <c r="O47" s="201" t="s">
        <v>32</v>
      </c>
      <c r="P47" s="201" t="s">
        <v>2894</v>
      </c>
      <c r="Q47" s="201" t="s">
        <v>2859</v>
      </c>
      <c r="R47" s="201" t="s">
        <v>3099</v>
      </c>
      <c r="S47" s="201" t="s">
        <v>2895</v>
      </c>
      <c r="T47" s="222">
        <v>4.1583276009857999E-2</v>
      </c>
      <c r="U47" s="201" t="s">
        <v>2981</v>
      </c>
      <c r="V47" s="201" t="s">
        <v>2982</v>
      </c>
      <c r="W47" s="201" t="s">
        <v>269</v>
      </c>
      <c r="X47" s="201" t="s">
        <v>270</v>
      </c>
      <c r="Y47" s="222">
        <v>230</v>
      </c>
      <c r="Z47" s="222">
        <v>2164</v>
      </c>
      <c r="AA47" s="222">
        <v>1</v>
      </c>
      <c r="AB47" s="201" t="s">
        <v>3099</v>
      </c>
      <c r="AC47" s="222">
        <v>1</v>
      </c>
      <c r="AD47" s="201" t="s">
        <v>800</v>
      </c>
      <c r="AE47" s="201" t="s">
        <v>800</v>
      </c>
      <c r="AF47" s="222">
        <v>0</v>
      </c>
      <c r="AG47" s="222">
        <v>0</v>
      </c>
      <c r="AH47" s="201" t="s">
        <v>2854</v>
      </c>
      <c r="AI47" s="201" t="s">
        <v>2863</v>
      </c>
      <c r="AJ47" s="201" t="s">
        <v>2855</v>
      </c>
      <c r="AK47" s="201" t="s">
        <v>2864</v>
      </c>
      <c r="AL47" s="201" t="s">
        <v>2854</v>
      </c>
      <c r="AM47" s="201" t="s">
        <v>2865</v>
      </c>
      <c r="AN47" s="201" t="s">
        <v>2985</v>
      </c>
      <c r="AO47" s="201" t="s">
        <v>2867</v>
      </c>
      <c r="AP47" s="201" t="s">
        <v>2868</v>
      </c>
      <c r="AQ47" s="201" t="s">
        <v>2869</v>
      </c>
      <c r="AR47" s="201" t="s">
        <v>2870</v>
      </c>
      <c r="AS47" s="222">
        <v>67.831739999999996</v>
      </c>
      <c r="AT47" s="222">
        <v>0</v>
      </c>
      <c r="AU47" s="201" t="s">
        <v>3100</v>
      </c>
      <c r="AV47" s="201" t="s">
        <v>3100</v>
      </c>
      <c r="AW47" s="201" t="s">
        <v>3101</v>
      </c>
      <c r="AX47" s="201" t="s">
        <v>3102</v>
      </c>
      <c r="AY47" s="201" t="s">
        <v>2874</v>
      </c>
      <c r="AZ47" s="201" t="s">
        <v>800</v>
      </c>
      <c r="BA47" s="201" t="s">
        <v>800</v>
      </c>
      <c r="BB47" s="222">
        <v>3.67507573423701E-3</v>
      </c>
      <c r="BC47" s="222">
        <v>9.5641534822673395E-3</v>
      </c>
      <c r="BD47" s="222">
        <v>8.3333333333333295E-4</v>
      </c>
      <c r="BE47" s="222">
        <v>3.3172799295774601E-4</v>
      </c>
      <c r="BF47" s="222">
        <v>0</v>
      </c>
      <c r="BG47" s="222">
        <v>0</v>
      </c>
      <c r="BH47" s="222">
        <v>0</v>
      </c>
      <c r="BI47" s="222">
        <v>0</v>
      </c>
      <c r="BJ47" s="222">
        <v>0</v>
      </c>
      <c r="BK47" s="222">
        <v>0</v>
      </c>
      <c r="BL47" s="222">
        <v>0</v>
      </c>
      <c r="BM47" s="222">
        <v>1.6096151118892801E-2</v>
      </c>
      <c r="BN47" s="222">
        <v>1.0400336749021499E-3</v>
      </c>
      <c r="BO47" s="222">
        <v>0</v>
      </c>
      <c r="BP47" s="222">
        <v>4.36691365022558E-3</v>
      </c>
      <c r="BQ47" s="222">
        <v>1.44379751447135E-3</v>
      </c>
      <c r="BR47" s="222">
        <v>4.5767500061614299E-4</v>
      </c>
      <c r="BS47" s="222">
        <v>3.1998150337206599E-2</v>
      </c>
      <c r="BT47" s="222">
        <v>3.6365063987432097E-2</v>
      </c>
      <c r="BU47" s="222">
        <v>3.7808861501903497E-2</v>
      </c>
      <c r="BV47" s="222">
        <v>139.12239277046299</v>
      </c>
      <c r="BW47" s="222">
        <v>158.10897385840099</v>
      </c>
      <c r="BX47" s="222">
        <v>164.386354356102</v>
      </c>
      <c r="BY47" s="222">
        <v>361.71822120320502</v>
      </c>
      <c r="BZ47" s="222">
        <v>411.08333203184202</v>
      </c>
      <c r="CA47" s="222">
        <v>427.40452132586603</v>
      </c>
      <c r="CB47" s="222">
        <v>8.3195190876737097</v>
      </c>
      <c r="CC47" s="222">
        <v>9.45491663673236</v>
      </c>
      <c r="CD47" s="222">
        <v>9.8303039904949099</v>
      </c>
      <c r="CE47" s="201" t="s">
        <v>800</v>
      </c>
      <c r="CF47" s="201" t="s">
        <v>800</v>
      </c>
      <c r="CG47" s="201" t="s">
        <v>2990</v>
      </c>
      <c r="CH47" s="222">
        <v>2.2143708131823199E-3</v>
      </c>
      <c r="CI47" s="222">
        <v>2.9783779524024199E-2</v>
      </c>
      <c r="CJ47" s="222">
        <v>7.7437826762463002</v>
      </c>
      <c r="CK47" s="222"/>
      <c r="CL47" s="223">
        <f t="shared" si="2"/>
        <v>1.4861965543411572E-2</v>
      </c>
      <c r="CM47" s="223">
        <f t="shared" si="3"/>
        <v>1.7136184793794952E-2</v>
      </c>
      <c r="CN47" s="223">
        <f t="shared" si="4"/>
        <v>4.36691365022558E-3</v>
      </c>
      <c r="CO47" s="223">
        <f t="shared" si="4"/>
        <v>1.44379751447135E-3</v>
      </c>
      <c r="CP47" s="223">
        <f t="shared" si="5"/>
        <v>3.7808861501903455E-2</v>
      </c>
      <c r="CQ47" s="223">
        <f t="shared" si="6"/>
        <v>0</v>
      </c>
      <c r="CR47" s="222"/>
      <c r="CS47" s="222"/>
      <c r="CT47" s="222"/>
      <c r="CU47" s="222"/>
      <c r="CV47" s="222"/>
      <c r="CW47" s="222"/>
      <c r="CX47" s="222"/>
      <c r="CY47" s="222"/>
      <c r="CZ47" s="222"/>
      <c r="DA47" s="222"/>
      <c r="DB47" s="224">
        <f t="shared" si="7"/>
        <v>3.1540475336590379E-2</v>
      </c>
      <c r="DC47" s="224">
        <f t="shared" si="8"/>
        <v>4.5767500061614299E-4</v>
      </c>
      <c r="DD47" s="224">
        <f t="shared" si="9"/>
        <v>3.1998150337206523E-2</v>
      </c>
      <c r="DE47" s="225">
        <f t="shared" si="10"/>
        <v>-7.6327832942979512E-17</v>
      </c>
      <c r="DF47" s="222"/>
      <c r="DG47" s="222"/>
      <c r="DH47" s="222"/>
      <c r="DI47" s="222"/>
      <c r="DJ47" s="222"/>
      <c r="DK47" s="222"/>
      <c r="DL47" s="222"/>
      <c r="DM47" s="222"/>
      <c r="DN47" s="222"/>
      <c r="DO47" s="222"/>
      <c r="DP47" s="222"/>
      <c r="DQ47" s="222"/>
      <c r="DR47" s="222"/>
      <c r="DS47" s="222"/>
      <c r="DT47" s="222"/>
      <c r="DU47" s="222"/>
      <c r="DV47" s="222"/>
      <c r="DW47" s="222"/>
      <c r="DX47" s="222"/>
      <c r="DY47" s="222"/>
      <c r="DZ47" s="222"/>
      <c r="EA47" s="222"/>
      <c r="EB47" s="222"/>
      <c r="EC47" s="222"/>
      <c r="ED47" s="222"/>
      <c r="EE47" s="222"/>
      <c r="EF47" s="222"/>
      <c r="EG47" s="222">
        <v>0</v>
      </c>
      <c r="EH47" s="222">
        <v>10820</v>
      </c>
      <c r="EI47" s="222">
        <v>0</v>
      </c>
      <c r="EJ47" s="222">
        <v>2.48</v>
      </c>
      <c r="EK47" s="222">
        <v>0</v>
      </c>
      <c r="EL47" s="222">
        <v>0</v>
      </c>
      <c r="EM47" s="222">
        <v>0</v>
      </c>
      <c r="EN47" s="201" t="s">
        <v>3103</v>
      </c>
      <c r="EO47" s="222">
        <v>0.57808999999999999</v>
      </c>
      <c r="EP47" s="222">
        <v>142</v>
      </c>
      <c r="EQ47" s="222">
        <v>0.8</v>
      </c>
    </row>
    <row r="48" spans="1:147" ht="30" x14ac:dyDescent="0.25">
      <c r="A48" s="201" t="s">
        <v>277</v>
      </c>
      <c r="B48" s="201" t="s">
        <v>3104</v>
      </c>
      <c r="C48" s="201" t="s">
        <v>278</v>
      </c>
      <c r="D48" s="201" t="s">
        <v>2853</v>
      </c>
      <c r="E48" s="222">
        <v>230</v>
      </c>
      <c r="F48" s="222">
        <v>5184</v>
      </c>
      <c r="G48" s="201" t="s">
        <v>2854</v>
      </c>
      <c r="H48" s="201" t="s">
        <v>800</v>
      </c>
      <c r="I48" s="201" t="s">
        <v>2622</v>
      </c>
      <c r="J48" s="222">
        <v>158</v>
      </c>
      <c r="K48" s="222">
        <v>0.8</v>
      </c>
      <c r="L48" s="201" t="s">
        <v>2891</v>
      </c>
      <c r="M48" s="201" t="s">
        <v>2892</v>
      </c>
      <c r="N48" s="201" t="s">
        <v>2893</v>
      </c>
      <c r="O48" s="201" t="s">
        <v>32</v>
      </c>
      <c r="P48" s="201" t="s">
        <v>2858</v>
      </c>
      <c r="Q48" s="201" t="s">
        <v>2859</v>
      </c>
      <c r="R48" s="201" t="s">
        <v>3104</v>
      </c>
      <c r="S48" s="201" t="s">
        <v>2860</v>
      </c>
      <c r="T48" s="222">
        <v>4.1663718148564302E-2</v>
      </c>
      <c r="U48" s="201" t="s">
        <v>2861</v>
      </c>
      <c r="V48" s="201" t="s">
        <v>2862</v>
      </c>
      <c r="W48" s="201" t="s">
        <v>277</v>
      </c>
      <c r="X48" s="201" t="s">
        <v>278</v>
      </c>
      <c r="Y48" s="222">
        <v>230</v>
      </c>
      <c r="Z48" s="222">
        <v>5184</v>
      </c>
      <c r="AA48" s="222">
        <v>1</v>
      </c>
      <c r="AB48" s="201" t="s">
        <v>3104</v>
      </c>
      <c r="AC48" s="222">
        <v>1</v>
      </c>
      <c r="AD48" s="201" t="s">
        <v>800</v>
      </c>
      <c r="AE48" s="201" t="s">
        <v>800</v>
      </c>
      <c r="AH48" s="201" t="s">
        <v>2854</v>
      </c>
      <c r="AI48" s="201" t="s">
        <v>2863</v>
      </c>
      <c r="AJ48" s="201" t="s">
        <v>2855</v>
      </c>
      <c r="AK48" s="201" t="s">
        <v>2864</v>
      </c>
      <c r="AL48" s="201" t="s">
        <v>2854</v>
      </c>
      <c r="AM48" s="201" t="s">
        <v>2865</v>
      </c>
      <c r="AN48" s="201" t="s">
        <v>2866</v>
      </c>
      <c r="AO48" s="201" t="s">
        <v>2867</v>
      </c>
      <c r="AP48" s="201" t="s">
        <v>2868</v>
      </c>
      <c r="AQ48" s="201" t="s">
        <v>2869</v>
      </c>
      <c r="AR48" s="201" t="s">
        <v>2870</v>
      </c>
      <c r="AS48" s="222">
        <v>64.20384</v>
      </c>
      <c r="AT48" s="222">
        <v>0</v>
      </c>
      <c r="AU48" s="201" t="s">
        <v>3105</v>
      </c>
      <c r="AV48" s="201" t="s">
        <v>3105</v>
      </c>
      <c r="AW48" s="201" t="s">
        <v>3106</v>
      </c>
      <c r="AX48" s="201" t="s">
        <v>3107</v>
      </c>
      <c r="AY48" s="201" t="s">
        <v>2874</v>
      </c>
      <c r="AZ48" s="201" t="s">
        <v>800</v>
      </c>
      <c r="BA48" s="201" t="s">
        <v>800</v>
      </c>
      <c r="BB48" s="222">
        <v>1.86129918981481E-3</v>
      </c>
      <c r="BC48" s="222">
        <v>9.5826551741697904E-3</v>
      </c>
      <c r="BD48" s="222">
        <v>8.3333333333333295E-4</v>
      </c>
      <c r="BE48" s="222">
        <v>2.8218987341772201E-4</v>
      </c>
      <c r="BF48" s="222">
        <v>0</v>
      </c>
      <c r="BG48" s="222">
        <v>0</v>
      </c>
      <c r="BH48" s="222">
        <v>0</v>
      </c>
      <c r="BI48" s="222">
        <v>0</v>
      </c>
      <c r="BJ48" s="222">
        <v>0</v>
      </c>
      <c r="BK48" s="222">
        <v>0</v>
      </c>
      <c r="BL48" s="222">
        <v>0</v>
      </c>
      <c r="BM48" s="222">
        <v>2.43747503134286E-2</v>
      </c>
      <c r="BN48" s="222">
        <v>1.0400336749021499E-3</v>
      </c>
      <c r="BO48" s="222">
        <v>0</v>
      </c>
      <c r="BP48" s="222">
        <v>3.9246945464052703E-3</v>
      </c>
      <c r="BQ48" s="222">
        <v>1.29759017123375E-3</v>
      </c>
      <c r="BR48" s="222">
        <v>1.9105106121399199E-4</v>
      </c>
      <c r="BS48" s="222">
        <v>3.8165312620280403E-2</v>
      </c>
      <c r="BT48" s="222">
        <v>4.2090007166685699E-2</v>
      </c>
      <c r="BU48" s="222">
        <v>4.3387597337919401E-2</v>
      </c>
      <c r="BV48" s="222">
        <v>165.93614182730599</v>
      </c>
      <c r="BW48" s="222">
        <v>183.00003115950301</v>
      </c>
      <c r="BX48" s="222">
        <v>188.64172755617099</v>
      </c>
      <c r="BY48" s="222">
        <v>431.43396875099597</v>
      </c>
      <c r="BZ48" s="222">
        <v>475.80008101470798</v>
      </c>
      <c r="CA48" s="222">
        <v>490.468491646046</v>
      </c>
      <c r="CB48" s="222">
        <v>9.9229812812729108</v>
      </c>
      <c r="CC48" s="222">
        <v>10.9434018633383</v>
      </c>
      <c r="CD48" s="222">
        <v>11.2807753078591</v>
      </c>
      <c r="CE48" s="201" t="s">
        <v>800</v>
      </c>
      <c r="CF48" s="201" t="s">
        <v>800</v>
      </c>
      <c r="CG48" s="201" t="s">
        <v>2875</v>
      </c>
      <c r="CH48" s="222">
        <v>5.3188086732788697E-3</v>
      </c>
      <c r="CI48" s="222">
        <v>3.2846503947001601E-2</v>
      </c>
      <c r="CJ48" s="222">
        <v>8.5400910262204004</v>
      </c>
      <c r="CK48" s="222"/>
      <c r="CL48" s="223">
        <f t="shared" si="2"/>
        <v>1.2750528631949648E-2</v>
      </c>
      <c r="CM48" s="223">
        <f t="shared" si="3"/>
        <v>2.541478398833075E-2</v>
      </c>
      <c r="CN48" s="223">
        <f t="shared" si="4"/>
        <v>3.9246945464052703E-3</v>
      </c>
      <c r="CO48" s="223">
        <f t="shared" si="4"/>
        <v>1.29759017123375E-3</v>
      </c>
      <c r="CP48" s="223">
        <f t="shared" si="5"/>
        <v>4.3387597337919415E-2</v>
      </c>
      <c r="CQ48" s="223">
        <f t="shared" si="6"/>
        <v>0</v>
      </c>
      <c r="CR48" s="222"/>
      <c r="CS48" s="222"/>
      <c r="CT48" s="222"/>
      <c r="CU48" s="222"/>
      <c r="CV48" s="222"/>
      <c r="CW48" s="222"/>
      <c r="CX48" s="222"/>
      <c r="CY48" s="222"/>
      <c r="CZ48" s="222"/>
      <c r="DA48" s="222"/>
      <c r="DB48" s="224">
        <f t="shared" si="7"/>
        <v>3.7974261559066406E-2</v>
      </c>
      <c r="DC48" s="224">
        <f t="shared" si="8"/>
        <v>1.9105106121399199E-4</v>
      </c>
      <c r="DD48" s="224">
        <f t="shared" si="9"/>
        <v>3.8165312620280396E-2</v>
      </c>
      <c r="DE48" s="225">
        <f t="shared" si="10"/>
        <v>0</v>
      </c>
      <c r="DF48" s="222"/>
      <c r="DG48" s="222"/>
      <c r="DH48" s="222"/>
      <c r="DI48" s="222"/>
      <c r="DJ48" s="222"/>
      <c r="DK48" s="222"/>
      <c r="DL48" s="222"/>
      <c r="DM48" s="222"/>
      <c r="DN48" s="222"/>
      <c r="DO48" s="222"/>
      <c r="DP48" s="222"/>
      <c r="DQ48" s="222"/>
      <c r="DR48" s="222"/>
      <c r="DS48" s="222"/>
      <c r="DT48" s="222"/>
      <c r="DU48" s="222"/>
      <c r="DV48" s="222"/>
      <c r="DW48" s="222"/>
      <c r="DX48" s="222"/>
      <c r="DY48" s="222"/>
      <c r="DZ48" s="222"/>
      <c r="EA48" s="222"/>
      <c r="EB48" s="222"/>
      <c r="EC48" s="222"/>
      <c r="ED48" s="222"/>
      <c r="EE48" s="222"/>
      <c r="EF48" s="222"/>
      <c r="EG48" s="222">
        <v>0</v>
      </c>
      <c r="EH48" s="222">
        <v>0</v>
      </c>
      <c r="EI48" s="222">
        <v>0</v>
      </c>
      <c r="EJ48" s="222">
        <v>0</v>
      </c>
      <c r="EK48" s="222">
        <v>0</v>
      </c>
      <c r="EL48" s="222">
        <v>0</v>
      </c>
      <c r="EM48" s="222">
        <v>0</v>
      </c>
      <c r="EN48" s="201" t="s">
        <v>3108</v>
      </c>
      <c r="EO48" s="222">
        <v>0.61450000000000005</v>
      </c>
      <c r="EP48" s="222">
        <v>158</v>
      </c>
      <c r="EQ48" s="222">
        <v>0.8</v>
      </c>
    </row>
    <row r="49" spans="1:147" ht="30" x14ac:dyDescent="0.25">
      <c r="A49" s="201" t="s">
        <v>277</v>
      </c>
      <c r="B49" s="201" t="s">
        <v>2702</v>
      </c>
      <c r="C49" s="201" t="s">
        <v>278</v>
      </c>
      <c r="D49" s="201" t="s">
        <v>2853</v>
      </c>
      <c r="E49" s="222">
        <v>230</v>
      </c>
      <c r="F49" s="222">
        <v>5184</v>
      </c>
      <c r="G49" s="201" t="s">
        <v>2906</v>
      </c>
      <c r="H49" s="201" t="s">
        <v>800</v>
      </c>
      <c r="I49" s="201" t="s">
        <v>2625</v>
      </c>
      <c r="J49" s="222">
        <v>142</v>
      </c>
      <c r="K49" s="222">
        <v>0.8</v>
      </c>
      <c r="L49" s="201" t="s">
        <v>2891</v>
      </c>
      <c r="M49" s="201" t="s">
        <v>2892</v>
      </c>
      <c r="N49" s="201" t="s">
        <v>2893</v>
      </c>
      <c r="O49" s="201" t="s">
        <v>32</v>
      </c>
      <c r="P49" s="201" t="s">
        <v>2894</v>
      </c>
      <c r="Q49" s="201" t="s">
        <v>2859</v>
      </c>
      <c r="R49" s="201" t="s">
        <v>2702</v>
      </c>
      <c r="S49" s="201" t="s">
        <v>2895</v>
      </c>
      <c r="T49" s="222">
        <v>4.1583276009857999E-2</v>
      </c>
      <c r="U49" s="201" t="s">
        <v>2981</v>
      </c>
      <c r="V49" s="201" t="s">
        <v>2982</v>
      </c>
      <c r="W49" s="201" t="s">
        <v>277</v>
      </c>
      <c r="X49" s="201" t="s">
        <v>278</v>
      </c>
      <c r="Y49" s="222">
        <v>230</v>
      </c>
      <c r="Z49" s="222">
        <v>5184</v>
      </c>
      <c r="AA49" s="222">
        <v>1</v>
      </c>
      <c r="AB49" s="201" t="s">
        <v>2702</v>
      </c>
      <c r="AC49" s="222">
        <v>1</v>
      </c>
      <c r="AD49" s="201" t="s">
        <v>800</v>
      </c>
      <c r="AE49" s="201" t="s">
        <v>800</v>
      </c>
      <c r="AF49" s="222">
        <v>0</v>
      </c>
      <c r="AG49" s="222">
        <v>0</v>
      </c>
      <c r="AH49" s="201" t="s">
        <v>2854</v>
      </c>
      <c r="AI49" s="201" t="s">
        <v>2863</v>
      </c>
      <c r="AJ49" s="201" t="s">
        <v>2855</v>
      </c>
      <c r="AK49" s="201" t="s">
        <v>2864</v>
      </c>
      <c r="AL49" s="201" t="s">
        <v>2854</v>
      </c>
      <c r="AM49" s="201" t="s">
        <v>2865</v>
      </c>
      <c r="AN49" s="201" t="s">
        <v>2985</v>
      </c>
      <c r="AO49" s="201" t="s">
        <v>2867</v>
      </c>
      <c r="AP49" s="201" t="s">
        <v>2868</v>
      </c>
      <c r="AQ49" s="201" t="s">
        <v>2869</v>
      </c>
      <c r="AR49" s="201" t="s">
        <v>2870</v>
      </c>
      <c r="AS49" s="222">
        <v>67.831739999999996</v>
      </c>
      <c r="AT49" s="222">
        <v>0</v>
      </c>
      <c r="AU49" s="201" t="s">
        <v>3105</v>
      </c>
      <c r="AV49" s="201" t="s">
        <v>3105</v>
      </c>
      <c r="AW49" s="201" t="s">
        <v>3106</v>
      </c>
      <c r="AX49" s="201" t="s">
        <v>3107</v>
      </c>
      <c r="AY49" s="201" t="s">
        <v>2874</v>
      </c>
      <c r="AZ49" s="201" t="s">
        <v>800</v>
      </c>
      <c r="BA49" s="201" t="s">
        <v>800</v>
      </c>
      <c r="BB49" s="222">
        <v>1.86129918981481E-3</v>
      </c>
      <c r="BC49" s="222">
        <v>9.5641534822673395E-3</v>
      </c>
      <c r="BD49" s="222">
        <v>8.3333333333333295E-4</v>
      </c>
      <c r="BE49" s="222">
        <v>3.3172799295774601E-4</v>
      </c>
      <c r="BF49" s="222">
        <v>0</v>
      </c>
      <c r="BG49" s="222">
        <v>0</v>
      </c>
      <c r="BH49" s="222">
        <v>0</v>
      </c>
      <c r="BI49" s="222">
        <v>0</v>
      </c>
      <c r="BJ49" s="222">
        <v>0</v>
      </c>
      <c r="BK49" s="222">
        <v>0</v>
      </c>
      <c r="BL49" s="222">
        <v>0</v>
      </c>
      <c r="BM49" s="222">
        <v>1.6096151118892801E-2</v>
      </c>
      <c r="BN49" s="222">
        <v>1.0400336749021499E-3</v>
      </c>
      <c r="BO49" s="222">
        <v>0</v>
      </c>
      <c r="BP49" s="222">
        <v>4.36691365022558E-3</v>
      </c>
      <c r="BQ49" s="222">
        <v>1.44379751447135E-3</v>
      </c>
      <c r="BR49" s="222">
        <v>1.9105106121399199E-4</v>
      </c>
      <c r="BS49" s="222">
        <v>2.9917749853382199E-2</v>
      </c>
      <c r="BT49" s="222">
        <v>3.4284663503607801E-2</v>
      </c>
      <c r="BU49" s="222">
        <v>3.5728461018079097E-2</v>
      </c>
      <c r="BV49" s="222">
        <v>130.07717327557501</v>
      </c>
      <c r="BW49" s="222">
        <v>149.063754363512</v>
      </c>
      <c r="BX49" s="222">
        <v>155.34113486121399</v>
      </c>
      <c r="BY49" s="222">
        <v>338.20065051649499</v>
      </c>
      <c r="BZ49" s="222">
        <v>387.56576134513199</v>
      </c>
      <c r="CA49" s="222">
        <v>403.88695063915497</v>
      </c>
      <c r="CB49" s="222">
        <v>7.7786149618793798</v>
      </c>
      <c r="CC49" s="222">
        <v>8.9140125109380293</v>
      </c>
      <c r="CD49" s="222">
        <v>9.2893998647005809</v>
      </c>
      <c r="CE49" s="201" t="s">
        <v>800</v>
      </c>
      <c r="CF49" s="201" t="s">
        <v>800</v>
      </c>
      <c r="CG49" s="201" t="s">
        <v>2990</v>
      </c>
      <c r="CH49" s="222">
        <v>2.2143708131823199E-3</v>
      </c>
      <c r="CI49" s="222">
        <v>2.7703379040199899E-2</v>
      </c>
      <c r="CJ49" s="222">
        <v>7.2028785504519703</v>
      </c>
      <c r="CK49" s="222"/>
      <c r="CL49" s="223">
        <f t="shared" si="2"/>
        <v>1.2781565059587221E-2</v>
      </c>
      <c r="CM49" s="223">
        <f t="shared" si="3"/>
        <v>1.7136184793794952E-2</v>
      </c>
      <c r="CN49" s="223">
        <f t="shared" si="4"/>
        <v>4.36691365022558E-3</v>
      </c>
      <c r="CO49" s="223">
        <f t="shared" si="4"/>
        <v>1.44379751447135E-3</v>
      </c>
      <c r="CP49" s="223">
        <f t="shared" si="5"/>
        <v>3.5728461018079104E-2</v>
      </c>
      <c r="CQ49" s="223">
        <f t="shared" si="6"/>
        <v>0</v>
      </c>
      <c r="CR49" s="222"/>
      <c r="CS49" s="222"/>
      <c r="CT49" s="222"/>
      <c r="CU49" s="222"/>
      <c r="CV49" s="222"/>
      <c r="CW49" s="222"/>
      <c r="CX49" s="222"/>
      <c r="CY49" s="222"/>
      <c r="CZ49" s="222"/>
      <c r="DA49" s="222"/>
      <c r="DB49" s="224">
        <f t="shared" si="7"/>
        <v>2.9726698792168181E-2</v>
      </c>
      <c r="DC49" s="224">
        <f t="shared" si="8"/>
        <v>1.9105106121399199E-4</v>
      </c>
      <c r="DD49" s="224">
        <f t="shared" si="9"/>
        <v>2.9917749853382174E-2</v>
      </c>
      <c r="DE49" s="225">
        <f t="shared" si="10"/>
        <v>0</v>
      </c>
      <c r="DF49" s="222"/>
      <c r="DG49" s="222"/>
      <c r="DH49" s="222"/>
      <c r="DI49" s="222"/>
      <c r="DJ49" s="222"/>
      <c r="DK49" s="222"/>
      <c r="DL49" s="222"/>
      <c r="DM49" s="222"/>
      <c r="DN49" s="222"/>
      <c r="DO49" s="222"/>
      <c r="DP49" s="222"/>
      <c r="DQ49" s="222"/>
      <c r="DR49" s="222"/>
      <c r="DS49" s="222"/>
      <c r="DT49" s="222"/>
      <c r="DU49" s="222"/>
      <c r="DV49" s="222"/>
      <c r="DW49" s="222"/>
      <c r="DX49" s="222"/>
      <c r="DY49" s="222"/>
      <c r="DZ49" s="222"/>
      <c r="EA49" s="222"/>
      <c r="EB49" s="222"/>
      <c r="EC49" s="222"/>
      <c r="ED49" s="222"/>
      <c r="EE49" s="222"/>
      <c r="EF49" s="222"/>
      <c r="EG49" s="222">
        <v>1542120</v>
      </c>
      <c r="EH49" s="222">
        <v>995328</v>
      </c>
      <c r="EI49" s="222">
        <v>355.15</v>
      </c>
      <c r="EJ49" s="222">
        <v>229.05</v>
      </c>
      <c r="EK49" s="222">
        <v>0.64493875827115299</v>
      </c>
      <c r="EL49" s="222">
        <v>142</v>
      </c>
      <c r="EM49" s="222">
        <v>10860</v>
      </c>
      <c r="EN49" s="201" t="s">
        <v>3109</v>
      </c>
      <c r="EO49" s="222">
        <v>0.64493875827115299</v>
      </c>
      <c r="EP49" s="222">
        <v>142</v>
      </c>
      <c r="EQ49" s="222">
        <v>0.8</v>
      </c>
    </row>
    <row r="50" spans="1:147" ht="30" x14ac:dyDescent="0.25">
      <c r="A50" s="201" t="s">
        <v>285</v>
      </c>
      <c r="B50" s="201" t="s">
        <v>3110</v>
      </c>
      <c r="C50" s="201" t="s">
        <v>286</v>
      </c>
      <c r="D50" s="201" t="s">
        <v>2853</v>
      </c>
      <c r="E50" s="222">
        <v>380</v>
      </c>
      <c r="F50" s="222">
        <v>2888</v>
      </c>
      <c r="G50" s="201" t="s">
        <v>2891</v>
      </c>
      <c r="H50" s="201" t="s">
        <v>800</v>
      </c>
      <c r="I50" s="201" t="s">
        <v>2623</v>
      </c>
      <c r="J50" s="222">
        <v>74</v>
      </c>
      <c r="K50" s="222">
        <v>0.8</v>
      </c>
      <c r="L50" s="201" t="s">
        <v>2891</v>
      </c>
      <c r="M50" s="201" t="s">
        <v>2892</v>
      </c>
      <c r="N50" s="201" t="s">
        <v>2893</v>
      </c>
      <c r="O50" s="201" t="s">
        <v>32</v>
      </c>
      <c r="P50" s="201" t="s">
        <v>2858</v>
      </c>
      <c r="Q50" s="201" t="s">
        <v>2859</v>
      </c>
      <c r="R50" s="201" t="s">
        <v>3110</v>
      </c>
      <c r="S50" s="201" t="s">
        <v>2860</v>
      </c>
      <c r="T50" s="222">
        <v>4.1663718148564302E-2</v>
      </c>
      <c r="U50" s="201" t="s">
        <v>3008</v>
      </c>
      <c r="V50" s="201" t="s">
        <v>3009</v>
      </c>
      <c r="W50" s="201" t="s">
        <v>285</v>
      </c>
      <c r="X50" s="201" t="s">
        <v>286</v>
      </c>
      <c r="Y50" s="222">
        <v>380</v>
      </c>
      <c r="Z50" s="222">
        <v>2888</v>
      </c>
      <c r="AA50" s="222">
        <v>1</v>
      </c>
      <c r="AB50" s="201" t="s">
        <v>3110</v>
      </c>
      <c r="AC50" s="222">
        <v>1</v>
      </c>
      <c r="AD50" s="201" t="s">
        <v>800</v>
      </c>
      <c r="AE50" s="201" t="s">
        <v>800</v>
      </c>
      <c r="AH50" s="201" t="s">
        <v>2854</v>
      </c>
      <c r="AI50" s="201" t="s">
        <v>2863</v>
      </c>
      <c r="AJ50" s="201" t="s">
        <v>2855</v>
      </c>
      <c r="AK50" s="201" t="s">
        <v>2864</v>
      </c>
      <c r="AL50" s="201" t="s">
        <v>2854</v>
      </c>
      <c r="AM50" s="201" t="s">
        <v>2865</v>
      </c>
      <c r="AN50" s="201" t="s">
        <v>3010</v>
      </c>
      <c r="AO50" s="201" t="s">
        <v>2867</v>
      </c>
      <c r="AP50" s="201" t="s">
        <v>2868</v>
      </c>
      <c r="AQ50" s="201" t="s">
        <v>2869</v>
      </c>
      <c r="AR50" s="201" t="s">
        <v>2870</v>
      </c>
      <c r="AS50" s="222">
        <v>39.97824</v>
      </c>
      <c r="AT50" s="222">
        <v>0</v>
      </c>
      <c r="AU50" s="201" t="s">
        <v>3111</v>
      </c>
      <c r="AV50" s="201" t="s">
        <v>3111</v>
      </c>
      <c r="AW50" s="201" t="s">
        <v>3112</v>
      </c>
      <c r="AX50" s="201" t="s">
        <v>3113</v>
      </c>
      <c r="AY50" s="201" t="s">
        <v>2874</v>
      </c>
      <c r="AZ50" s="201" t="s">
        <v>800</v>
      </c>
      <c r="BA50" s="201" t="s">
        <v>800</v>
      </c>
      <c r="BB50" s="222">
        <v>3.2235986072637699E-3</v>
      </c>
      <c r="BC50" s="222">
        <v>1.5832212896454399E-2</v>
      </c>
      <c r="BD50" s="222">
        <v>8.3333333333333295E-4</v>
      </c>
      <c r="BE50" s="222">
        <v>3.7517117117117098E-4</v>
      </c>
      <c r="BF50" s="222">
        <v>0</v>
      </c>
      <c r="BG50" s="222">
        <v>0</v>
      </c>
      <c r="BH50" s="222">
        <v>0</v>
      </c>
      <c r="BI50" s="222">
        <v>0</v>
      </c>
      <c r="BJ50" s="222">
        <v>0</v>
      </c>
      <c r="BK50" s="222">
        <v>0</v>
      </c>
      <c r="BL50" s="222">
        <v>0</v>
      </c>
      <c r="BM50" s="222">
        <v>2.4931718891279601E-2</v>
      </c>
      <c r="BN50" s="222">
        <v>1.7183165063600801E-3</v>
      </c>
      <c r="BO50" s="222">
        <v>0</v>
      </c>
      <c r="BP50" s="222">
        <v>8.3797532207031296E-3</v>
      </c>
      <c r="BQ50" s="222">
        <v>2.7705303656071901E-3</v>
      </c>
      <c r="BR50" s="222">
        <v>3.4293930101569702E-4</v>
      </c>
      <c r="BS50" s="222">
        <v>4.7257290706878098E-2</v>
      </c>
      <c r="BT50" s="222">
        <v>5.5637043927581301E-2</v>
      </c>
      <c r="BU50" s="222">
        <v>5.8407574293188401E-2</v>
      </c>
      <c r="BV50" s="222">
        <v>124.36129133388999</v>
      </c>
      <c r="BW50" s="222">
        <v>146.41327349363499</v>
      </c>
      <c r="BX50" s="222">
        <v>153.704142876812</v>
      </c>
      <c r="BY50" s="222">
        <v>323.33935746811301</v>
      </c>
      <c r="BZ50" s="222">
        <v>380.67451108345102</v>
      </c>
      <c r="CA50" s="222">
        <v>399.63077147971001</v>
      </c>
      <c r="CB50" s="222">
        <v>12.286895583788301</v>
      </c>
      <c r="CC50" s="222">
        <v>14.4656314211711</v>
      </c>
      <c r="CD50" s="222">
        <v>15.185969316229</v>
      </c>
      <c r="CE50" s="201" t="s">
        <v>800</v>
      </c>
      <c r="CF50" s="201" t="s">
        <v>800</v>
      </c>
      <c r="CG50" s="201" t="s">
        <v>3014</v>
      </c>
      <c r="CH50" s="222">
        <v>3.9948114485672901E-3</v>
      </c>
      <c r="CI50" s="222">
        <v>4.3262479258310803E-2</v>
      </c>
      <c r="CJ50" s="222">
        <v>11.2482446071608</v>
      </c>
      <c r="CK50" s="222"/>
      <c r="CL50" s="223">
        <f t="shared" si="2"/>
        <v>2.0607255309238369E-2</v>
      </c>
      <c r="CM50" s="223">
        <f t="shared" si="3"/>
        <v>2.6650035397639681E-2</v>
      </c>
      <c r="CN50" s="223">
        <f t="shared" si="4"/>
        <v>8.3797532207031296E-3</v>
      </c>
      <c r="CO50" s="223">
        <f t="shared" si="4"/>
        <v>2.7705303656071901E-3</v>
      </c>
      <c r="CP50" s="223">
        <f t="shared" si="5"/>
        <v>5.8407574293188366E-2</v>
      </c>
      <c r="CQ50" s="223">
        <f t="shared" si="6"/>
        <v>0</v>
      </c>
      <c r="CR50" s="222"/>
      <c r="CS50" s="222"/>
      <c r="CT50" s="222"/>
      <c r="CU50" s="222"/>
      <c r="CV50" s="222"/>
      <c r="CW50" s="222"/>
      <c r="CX50" s="222"/>
      <c r="CY50" s="222"/>
      <c r="CZ50" s="222"/>
      <c r="DA50" s="222"/>
      <c r="DB50" s="224">
        <f t="shared" si="7"/>
        <v>4.6914351405862358E-2</v>
      </c>
      <c r="DC50" s="224">
        <f t="shared" si="8"/>
        <v>3.4293930101569702E-4</v>
      </c>
      <c r="DD50" s="224">
        <f t="shared" si="9"/>
        <v>4.7257290706878056E-2</v>
      </c>
      <c r="DE50" s="225">
        <f t="shared" si="10"/>
        <v>0</v>
      </c>
      <c r="DF50" s="222"/>
      <c r="DG50" s="222"/>
      <c r="DH50" s="222"/>
      <c r="DI50" s="222"/>
      <c r="DJ50" s="222"/>
      <c r="DK50" s="222"/>
      <c r="DL50" s="222"/>
      <c r="DM50" s="222"/>
      <c r="DN50" s="222"/>
      <c r="DO50" s="222"/>
      <c r="DP50" s="222"/>
      <c r="DQ50" s="222"/>
      <c r="DR50" s="222"/>
      <c r="DS50" s="222"/>
      <c r="DT50" s="222"/>
      <c r="DU50" s="222"/>
      <c r="DV50" s="222"/>
      <c r="DW50" s="222"/>
      <c r="DX50" s="222"/>
      <c r="DY50" s="222"/>
      <c r="DZ50" s="222"/>
      <c r="EA50" s="222"/>
      <c r="EB50" s="222"/>
      <c r="EC50" s="222"/>
      <c r="ED50" s="222"/>
      <c r="EE50" s="222"/>
      <c r="EF50" s="222"/>
      <c r="EG50" s="222">
        <v>0</v>
      </c>
      <c r="EH50" s="222">
        <v>0</v>
      </c>
      <c r="EI50" s="222">
        <v>0</v>
      </c>
      <c r="EJ50" s="222">
        <v>0</v>
      </c>
      <c r="EK50" s="222">
        <v>0</v>
      </c>
      <c r="EL50" s="222">
        <v>0</v>
      </c>
      <c r="EM50" s="222">
        <v>0</v>
      </c>
      <c r="EN50" s="201" t="s">
        <v>3114</v>
      </c>
      <c r="EO50" s="222">
        <v>0.74760000000000004</v>
      </c>
      <c r="EP50" s="222">
        <v>74</v>
      </c>
      <c r="EQ50" s="222">
        <v>0.8</v>
      </c>
    </row>
    <row r="51" spans="1:147" ht="30" x14ac:dyDescent="0.25">
      <c r="A51" s="201" t="s">
        <v>285</v>
      </c>
      <c r="B51" s="201" t="s">
        <v>3115</v>
      </c>
      <c r="C51" s="201" t="s">
        <v>286</v>
      </c>
      <c r="D51" s="201" t="s">
        <v>2853</v>
      </c>
      <c r="E51" s="222">
        <v>380</v>
      </c>
      <c r="F51" s="222">
        <v>2888</v>
      </c>
      <c r="G51" s="201" t="s">
        <v>2906</v>
      </c>
      <c r="H51" s="201" t="s">
        <v>800</v>
      </c>
      <c r="I51" s="201" t="s">
        <v>2625</v>
      </c>
      <c r="J51" s="222">
        <v>106</v>
      </c>
      <c r="K51" s="222">
        <v>0.87019999999999997</v>
      </c>
      <c r="L51" s="201" t="s">
        <v>2891</v>
      </c>
      <c r="M51" s="201" t="s">
        <v>2892</v>
      </c>
      <c r="N51" s="201" t="s">
        <v>2893</v>
      </c>
      <c r="O51" s="201" t="s">
        <v>32</v>
      </c>
      <c r="P51" s="201" t="s">
        <v>2894</v>
      </c>
      <c r="Q51" s="201" t="s">
        <v>2859</v>
      </c>
      <c r="R51" s="201" t="s">
        <v>3115</v>
      </c>
      <c r="S51" s="201" t="s">
        <v>2895</v>
      </c>
      <c r="T51" s="222">
        <v>4.1583276009857999E-2</v>
      </c>
      <c r="U51" s="201" t="s">
        <v>2981</v>
      </c>
      <c r="V51" s="201" t="s">
        <v>2982</v>
      </c>
      <c r="W51" s="201" t="s">
        <v>285</v>
      </c>
      <c r="X51" s="201" t="s">
        <v>286</v>
      </c>
      <c r="Y51" s="222">
        <v>380</v>
      </c>
      <c r="Z51" s="222">
        <v>2888</v>
      </c>
      <c r="AA51" s="222">
        <v>1</v>
      </c>
      <c r="AB51" s="201" t="s">
        <v>3115</v>
      </c>
      <c r="AC51" s="222">
        <v>1</v>
      </c>
      <c r="AD51" s="201" t="s">
        <v>800</v>
      </c>
      <c r="AE51" s="201" t="s">
        <v>800</v>
      </c>
      <c r="AF51" s="222">
        <v>0</v>
      </c>
      <c r="AG51" s="222">
        <v>0</v>
      </c>
      <c r="AH51" s="201" t="s">
        <v>2854</v>
      </c>
      <c r="AI51" s="201" t="s">
        <v>2863</v>
      </c>
      <c r="AJ51" s="201" t="s">
        <v>2854</v>
      </c>
      <c r="AK51" s="201" t="s">
        <v>2920</v>
      </c>
      <c r="AL51" s="201" t="s">
        <v>2854</v>
      </c>
      <c r="AM51" s="201" t="s">
        <v>2865</v>
      </c>
      <c r="AN51" s="201" t="s">
        <v>2985</v>
      </c>
      <c r="AO51" s="201" t="s">
        <v>2867</v>
      </c>
      <c r="AP51" s="201" t="s">
        <v>2868</v>
      </c>
      <c r="AQ51" s="201" t="s">
        <v>2869</v>
      </c>
      <c r="AR51" s="201" t="s">
        <v>2870</v>
      </c>
      <c r="AS51" s="222">
        <v>67.831739999999996</v>
      </c>
      <c r="AT51" s="222">
        <v>0</v>
      </c>
      <c r="AU51" s="201" t="s">
        <v>3111</v>
      </c>
      <c r="AV51" s="201" t="s">
        <v>3111</v>
      </c>
      <c r="AW51" s="201" t="s">
        <v>3112</v>
      </c>
      <c r="AX51" s="201" t="s">
        <v>3113</v>
      </c>
      <c r="AY51" s="201" t="s">
        <v>2923</v>
      </c>
      <c r="AZ51" s="201" t="s">
        <v>800</v>
      </c>
      <c r="BA51" s="201" t="s">
        <v>800</v>
      </c>
      <c r="BB51" s="222">
        <v>3.2235986072637699E-3</v>
      </c>
      <c r="BC51" s="222">
        <v>1.5801644883746E-2</v>
      </c>
      <c r="BD51" s="222">
        <v>8.3333333333333295E-4</v>
      </c>
      <c r="BE51" s="222">
        <v>4.4439033018867899E-4</v>
      </c>
      <c r="BF51" s="222">
        <v>0</v>
      </c>
      <c r="BG51" s="222">
        <v>0</v>
      </c>
      <c r="BH51" s="222">
        <v>0</v>
      </c>
      <c r="BI51" s="222">
        <v>0</v>
      </c>
      <c r="BJ51" s="222">
        <v>0</v>
      </c>
      <c r="BK51" s="222">
        <v>0</v>
      </c>
      <c r="BL51" s="222">
        <v>0</v>
      </c>
      <c r="BM51" s="222">
        <v>1.9823276010136701E-2</v>
      </c>
      <c r="BN51" s="222">
        <v>1.5796980063066701E-3</v>
      </c>
      <c r="BO51" s="222">
        <v>0</v>
      </c>
      <c r="BP51" s="222">
        <v>5.37808908237995E-3</v>
      </c>
      <c r="BQ51" s="222">
        <v>1.7781143094836799E-3</v>
      </c>
      <c r="BR51" s="222">
        <v>4.9058864265928E-5</v>
      </c>
      <c r="BS51" s="222">
        <v>4.1755000035241199E-2</v>
      </c>
      <c r="BT51" s="222">
        <v>4.7133089117621103E-2</v>
      </c>
      <c r="BU51" s="222">
        <v>4.8911203427104803E-2</v>
      </c>
      <c r="BV51" s="222">
        <v>109.88157904010799</v>
      </c>
      <c r="BW51" s="222">
        <v>124.034445046371</v>
      </c>
      <c r="BX51" s="222">
        <v>128.713693229223</v>
      </c>
      <c r="BY51" s="222">
        <v>285.69210550428198</v>
      </c>
      <c r="BZ51" s="222">
        <v>322.48955712056602</v>
      </c>
      <c r="CA51" s="222">
        <v>334.65560239598</v>
      </c>
      <c r="CB51" s="222">
        <v>10.8563000091627</v>
      </c>
      <c r="CC51" s="222">
        <v>12.2546031705815</v>
      </c>
      <c r="CD51" s="222">
        <v>12.716912891047199</v>
      </c>
      <c r="CE51" s="201" t="s">
        <v>800</v>
      </c>
      <c r="CF51" s="201" t="s">
        <v>800</v>
      </c>
      <c r="CG51" s="201" t="s">
        <v>2990</v>
      </c>
      <c r="CH51" s="222">
        <v>2.7271167805439601E-3</v>
      </c>
      <c r="CI51" s="222">
        <v>3.90278832546972E-2</v>
      </c>
      <c r="CJ51" s="222">
        <v>10.147249646221301</v>
      </c>
      <c r="CK51" s="222"/>
      <c r="CL51" s="223">
        <f t="shared" si="2"/>
        <v>2.0352026018797709E-2</v>
      </c>
      <c r="CM51" s="223">
        <f t="shared" si="3"/>
        <v>2.1402974016443373E-2</v>
      </c>
      <c r="CN51" s="223">
        <f t="shared" si="4"/>
        <v>5.37808908237995E-3</v>
      </c>
      <c r="CO51" s="223">
        <f t="shared" si="4"/>
        <v>1.7781143094836799E-3</v>
      </c>
      <c r="CP51" s="223">
        <f t="shared" si="5"/>
        <v>4.8911203427104713E-2</v>
      </c>
      <c r="CQ51" s="223">
        <f t="shared" si="6"/>
        <v>-9.0205620750793969E-17</v>
      </c>
      <c r="CR51" s="222"/>
      <c r="CS51" s="222"/>
      <c r="CT51" s="222"/>
      <c r="CU51" s="222"/>
      <c r="CV51" s="222"/>
      <c r="CW51" s="222"/>
      <c r="CX51" s="222"/>
      <c r="CY51" s="222"/>
      <c r="CZ51" s="222"/>
      <c r="DA51" s="222"/>
      <c r="DB51" s="224">
        <f t="shared" si="7"/>
        <v>4.1705941170975147E-2</v>
      </c>
      <c r="DC51" s="224">
        <f t="shared" si="8"/>
        <v>4.9058864265928E-5</v>
      </c>
      <c r="DD51" s="224">
        <f t="shared" si="9"/>
        <v>4.1755000035241074E-2</v>
      </c>
      <c r="DE51" s="225">
        <f t="shared" si="10"/>
        <v>-1.2490009027033011E-16</v>
      </c>
      <c r="DF51" s="222"/>
      <c r="DG51" s="222"/>
      <c r="DH51" s="222"/>
      <c r="DI51" s="222"/>
      <c r="DJ51" s="222"/>
      <c r="DK51" s="222"/>
      <c r="DL51" s="222"/>
      <c r="DM51" s="222"/>
      <c r="DN51" s="222"/>
      <c r="DO51" s="222"/>
      <c r="DP51" s="222"/>
      <c r="DQ51" s="222"/>
      <c r="DR51" s="222"/>
      <c r="DS51" s="222"/>
      <c r="DT51" s="222"/>
      <c r="DU51" s="222"/>
      <c r="DV51" s="222"/>
      <c r="DW51" s="222"/>
      <c r="DX51" s="222"/>
      <c r="DY51" s="222"/>
      <c r="DZ51" s="222"/>
      <c r="EA51" s="222"/>
      <c r="EB51" s="222"/>
      <c r="EC51" s="222"/>
      <c r="ED51" s="222"/>
      <c r="EE51" s="222"/>
      <c r="EF51" s="222"/>
      <c r="EG51" s="222">
        <v>0</v>
      </c>
      <c r="EH51" s="222">
        <v>0</v>
      </c>
      <c r="EI51" s="222">
        <v>0</v>
      </c>
      <c r="EJ51" s="222">
        <v>0</v>
      </c>
      <c r="EK51" s="222">
        <v>0</v>
      </c>
      <c r="EL51" s="222">
        <v>0</v>
      </c>
      <c r="EM51" s="222">
        <v>0</v>
      </c>
      <c r="EN51" s="201" t="s">
        <v>3116</v>
      </c>
      <c r="EO51" s="222">
        <v>0.87019999999999997</v>
      </c>
      <c r="EP51" s="222">
        <v>106</v>
      </c>
      <c r="EQ51" s="222">
        <v>0.8</v>
      </c>
    </row>
    <row r="52" spans="1:147" ht="30" x14ac:dyDescent="0.25">
      <c r="A52" s="201" t="s">
        <v>289</v>
      </c>
      <c r="B52" s="201" t="s">
        <v>3117</v>
      </c>
      <c r="C52" s="201" t="s">
        <v>290</v>
      </c>
      <c r="D52" s="201" t="s">
        <v>49</v>
      </c>
      <c r="E52" s="222">
        <v>145</v>
      </c>
      <c r="F52" s="222">
        <v>5940</v>
      </c>
      <c r="G52" s="201" t="s">
        <v>2855</v>
      </c>
      <c r="H52" s="201" t="s">
        <v>800</v>
      </c>
      <c r="I52" s="201" t="s">
        <v>2624</v>
      </c>
      <c r="J52" s="222">
        <v>389</v>
      </c>
      <c r="K52" s="222">
        <v>0.84661399999999998</v>
      </c>
      <c r="L52" s="201" t="s">
        <v>2855</v>
      </c>
      <c r="M52" s="201" t="s">
        <v>2856</v>
      </c>
      <c r="N52" s="201" t="s">
        <v>2857</v>
      </c>
      <c r="O52" s="201" t="s">
        <v>32</v>
      </c>
      <c r="P52" s="201" t="s">
        <v>2858</v>
      </c>
      <c r="Q52" s="201" t="s">
        <v>2859</v>
      </c>
      <c r="R52" s="201" t="s">
        <v>3117</v>
      </c>
      <c r="S52" s="201" t="s">
        <v>2860</v>
      </c>
      <c r="T52" s="222">
        <v>4.1663718148564302E-2</v>
      </c>
      <c r="U52" s="201" t="s">
        <v>2904</v>
      </c>
      <c r="V52" s="201" t="s">
        <v>2905</v>
      </c>
      <c r="W52" s="201" t="s">
        <v>289</v>
      </c>
      <c r="X52" s="201" t="s">
        <v>290</v>
      </c>
      <c r="Y52" s="222">
        <v>145</v>
      </c>
      <c r="Z52" s="222">
        <v>5940</v>
      </c>
      <c r="AA52" s="222">
        <v>1</v>
      </c>
      <c r="AB52" s="201" t="s">
        <v>3117</v>
      </c>
      <c r="AC52" s="222">
        <v>1</v>
      </c>
      <c r="AD52" s="201" t="s">
        <v>800</v>
      </c>
      <c r="AE52" s="201" t="s">
        <v>800</v>
      </c>
      <c r="AF52" s="222">
        <v>0</v>
      </c>
      <c r="AG52" s="222">
        <v>0</v>
      </c>
      <c r="AH52" s="201" t="s">
        <v>2854</v>
      </c>
      <c r="AI52" s="201" t="s">
        <v>2863</v>
      </c>
      <c r="AJ52" s="201" t="s">
        <v>2855</v>
      </c>
      <c r="AK52" s="201" t="s">
        <v>2864</v>
      </c>
      <c r="AL52" s="201" t="s">
        <v>2854</v>
      </c>
      <c r="AM52" s="201" t="s">
        <v>2865</v>
      </c>
      <c r="AN52" s="201" t="s">
        <v>2908</v>
      </c>
      <c r="AO52" s="201" t="s">
        <v>2867</v>
      </c>
      <c r="AP52" s="201" t="s">
        <v>2868</v>
      </c>
      <c r="AQ52" s="201" t="s">
        <v>2869</v>
      </c>
      <c r="AR52" s="201" t="s">
        <v>2870</v>
      </c>
      <c r="AS52" s="222">
        <v>46.438400000000001</v>
      </c>
      <c r="AT52" s="222">
        <v>0</v>
      </c>
      <c r="AU52" s="201" t="s">
        <v>3118</v>
      </c>
      <c r="AV52" s="201" t="s">
        <v>3118</v>
      </c>
      <c r="AW52" s="201" t="s">
        <v>3119</v>
      </c>
      <c r="AX52" s="201" t="s">
        <v>3120</v>
      </c>
      <c r="AY52" s="201" t="s">
        <v>2874</v>
      </c>
      <c r="AZ52" s="201" t="s">
        <v>800</v>
      </c>
      <c r="BA52" s="201" t="s">
        <v>800</v>
      </c>
      <c r="BB52" s="222">
        <v>1.8232772166105499E-3</v>
      </c>
      <c r="BC52" s="222">
        <v>6.0412391315418203E-3</v>
      </c>
      <c r="BD52" s="222">
        <v>1E-3</v>
      </c>
      <c r="BE52" s="222">
        <v>8.2902027992002298E-5</v>
      </c>
      <c r="BF52" s="222">
        <v>0</v>
      </c>
      <c r="BG52" s="222">
        <v>0</v>
      </c>
      <c r="BH52" s="222">
        <v>0</v>
      </c>
      <c r="BI52" s="222">
        <v>0</v>
      </c>
      <c r="BJ52" s="222">
        <v>0</v>
      </c>
      <c r="BK52" s="222">
        <v>0</v>
      </c>
      <c r="BL52" s="222">
        <v>0</v>
      </c>
      <c r="BM52" s="222">
        <v>1.15826973892035E-2</v>
      </c>
      <c r="BN52" s="222">
        <v>6.1957246513066097E-4</v>
      </c>
      <c r="BO52" s="222">
        <v>0</v>
      </c>
      <c r="BP52" s="222">
        <v>1.5063222411335999E-3</v>
      </c>
      <c r="BQ52" s="222">
        <v>4.9802319943497504E-4</v>
      </c>
      <c r="BR52" s="222">
        <v>1.6673547160493801E-4</v>
      </c>
      <c r="BS52" s="222">
        <v>2.1316423702083399E-2</v>
      </c>
      <c r="BT52" s="222">
        <v>2.2822745943216999E-2</v>
      </c>
      <c r="BU52" s="222">
        <v>2.3320769142651999E-2</v>
      </c>
      <c r="BV52" s="222">
        <v>147.009818635058</v>
      </c>
      <c r="BW52" s="222">
        <v>157.398247884255</v>
      </c>
      <c r="BX52" s="222">
        <v>160.83289063897899</v>
      </c>
      <c r="BY52" s="222">
        <v>382.22552845115098</v>
      </c>
      <c r="BZ52" s="222">
        <v>409.23544449906399</v>
      </c>
      <c r="CA52" s="222">
        <v>418.165515661347</v>
      </c>
      <c r="CB52" s="222">
        <v>5.5422701625417004</v>
      </c>
      <c r="CC52" s="222">
        <v>5.93391394523643</v>
      </c>
      <c r="CD52" s="222">
        <v>6.0633999770895297</v>
      </c>
      <c r="CE52" s="201" t="s">
        <v>800</v>
      </c>
      <c r="CF52" s="201" t="s">
        <v>800</v>
      </c>
      <c r="CG52" s="201" t="s">
        <v>2916</v>
      </c>
      <c r="CH52" s="222">
        <v>2.3065495241137201E-3</v>
      </c>
      <c r="CI52" s="222">
        <v>1.9009874177969701E-2</v>
      </c>
      <c r="CJ52" s="222">
        <v>4.9425672862721299</v>
      </c>
      <c r="CK52" s="222"/>
      <c r="CL52" s="223">
        <f t="shared" si="2"/>
        <v>9.1141538477493116E-3</v>
      </c>
      <c r="CM52" s="223">
        <f t="shared" si="3"/>
        <v>1.2202269854334161E-2</v>
      </c>
      <c r="CN52" s="223">
        <f t="shared" si="4"/>
        <v>1.5063222411335999E-3</v>
      </c>
      <c r="CO52" s="223">
        <f t="shared" si="4"/>
        <v>4.9802319943497504E-4</v>
      </c>
      <c r="CP52" s="223">
        <f t="shared" si="5"/>
        <v>2.3320769142652048E-2</v>
      </c>
      <c r="CQ52" s="223">
        <f t="shared" si="6"/>
        <v>4.8572257327350599E-17</v>
      </c>
      <c r="CR52" s="222"/>
      <c r="CS52" s="222"/>
      <c r="CT52" s="222"/>
      <c r="CU52" s="222"/>
      <c r="CV52" s="222"/>
      <c r="CW52" s="222"/>
      <c r="CX52" s="222"/>
      <c r="CY52" s="222"/>
      <c r="CZ52" s="222"/>
      <c r="DA52" s="222"/>
      <c r="DB52" s="224">
        <f t="shared" si="7"/>
        <v>2.1149688230478535E-2</v>
      </c>
      <c r="DC52" s="224">
        <f t="shared" si="8"/>
        <v>1.6673547160493801E-4</v>
      </c>
      <c r="DD52" s="224">
        <f t="shared" si="9"/>
        <v>2.1316423702083472E-2</v>
      </c>
      <c r="DE52" s="225">
        <f t="shared" si="10"/>
        <v>7.2858385991025898E-17</v>
      </c>
      <c r="DF52" s="222"/>
      <c r="DG52" s="222"/>
      <c r="DH52" s="222"/>
      <c r="DI52" s="222"/>
      <c r="DJ52" s="222"/>
      <c r="DK52" s="222"/>
      <c r="DL52" s="222"/>
      <c r="DM52" s="222"/>
      <c r="DN52" s="222"/>
      <c r="DO52" s="222"/>
      <c r="DP52" s="222"/>
      <c r="DQ52" s="222"/>
      <c r="DR52" s="222"/>
      <c r="DS52" s="222"/>
      <c r="DT52" s="222"/>
      <c r="DU52" s="222"/>
      <c r="DV52" s="222"/>
      <c r="DW52" s="222"/>
      <c r="DX52" s="222"/>
      <c r="DY52" s="222"/>
      <c r="DZ52" s="222"/>
      <c r="EA52" s="222"/>
      <c r="EB52" s="222"/>
      <c r="EC52" s="222"/>
      <c r="ED52" s="222"/>
      <c r="EE52" s="222"/>
      <c r="EF52" s="222"/>
      <c r="EG52" s="222">
        <v>10813200</v>
      </c>
      <c r="EH52" s="222">
        <v>8631392</v>
      </c>
      <c r="EI52" s="222">
        <v>1812.15</v>
      </c>
      <c r="EJ52" s="222">
        <v>1446.86</v>
      </c>
      <c r="EK52" s="222">
        <v>0.79842176420274202</v>
      </c>
      <c r="EL52" s="222">
        <v>358</v>
      </c>
      <c r="EM52" s="222">
        <v>30180</v>
      </c>
      <c r="EN52" s="201" t="s">
        <v>3121</v>
      </c>
      <c r="EO52" s="222">
        <v>0.83580769230769203</v>
      </c>
      <c r="EP52" s="222">
        <v>358</v>
      </c>
      <c r="EQ52" s="222">
        <v>0.8</v>
      </c>
    </row>
    <row r="53" spans="1:147" ht="30" x14ac:dyDescent="0.25">
      <c r="A53" s="201" t="s">
        <v>291</v>
      </c>
      <c r="B53" s="201" t="s">
        <v>3122</v>
      </c>
      <c r="C53" s="201" t="s">
        <v>292</v>
      </c>
      <c r="D53" s="201" t="s">
        <v>49</v>
      </c>
      <c r="E53" s="222">
        <v>170</v>
      </c>
      <c r="F53" s="222">
        <v>4972</v>
      </c>
      <c r="G53" s="201" t="s">
        <v>2855</v>
      </c>
      <c r="H53" s="201" t="s">
        <v>800</v>
      </c>
      <c r="I53" s="201" t="s">
        <v>2624</v>
      </c>
      <c r="J53" s="222">
        <v>349</v>
      </c>
      <c r="K53" s="222">
        <v>0.83580769230769203</v>
      </c>
      <c r="L53" s="201" t="s">
        <v>2855</v>
      </c>
      <c r="M53" s="201" t="s">
        <v>2856</v>
      </c>
      <c r="N53" s="201" t="s">
        <v>2857</v>
      </c>
      <c r="O53" s="201" t="s">
        <v>32</v>
      </c>
      <c r="P53" s="201" t="s">
        <v>2858</v>
      </c>
      <c r="Q53" s="201" t="s">
        <v>2859</v>
      </c>
      <c r="R53" s="201" t="s">
        <v>3122</v>
      </c>
      <c r="S53" s="201" t="s">
        <v>2860</v>
      </c>
      <c r="T53" s="222">
        <v>4.1663718148564302E-2</v>
      </c>
      <c r="U53" s="201" t="s">
        <v>2904</v>
      </c>
      <c r="V53" s="201" t="s">
        <v>2905</v>
      </c>
      <c r="W53" s="201" t="s">
        <v>291</v>
      </c>
      <c r="X53" s="201" t="s">
        <v>292</v>
      </c>
      <c r="Y53" s="222">
        <v>170</v>
      </c>
      <c r="Z53" s="222">
        <v>4972</v>
      </c>
      <c r="AA53" s="222">
        <v>1</v>
      </c>
      <c r="AB53" s="201" t="s">
        <v>3122</v>
      </c>
      <c r="AC53" s="222">
        <v>1</v>
      </c>
      <c r="AD53" s="201" t="s">
        <v>800</v>
      </c>
      <c r="AE53" s="201" t="s">
        <v>800</v>
      </c>
      <c r="AH53" s="201" t="s">
        <v>2854</v>
      </c>
      <c r="AI53" s="201" t="s">
        <v>2863</v>
      </c>
      <c r="AJ53" s="201" t="s">
        <v>2855</v>
      </c>
      <c r="AK53" s="201" t="s">
        <v>2864</v>
      </c>
      <c r="AL53" s="201" t="s">
        <v>2854</v>
      </c>
      <c r="AM53" s="201" t="s">
        <v>2865</v>
      </c>
      <c r="AN53" s="201" t="s">
        <v>2908</v>
      </c>
      <c r="AO53" s="201" t="s">
        <v>2867</v>
      </c>
      <c r="AP53" s="201" t="s">
        <v>2868</v>
      </c>
      <c r="AQ53" s="201" t="s">
        <v>2869</v>
      </c>
      <c r="AR53" s="201" t="s">
        <v>2870</v>
      </c>
      <c r="AS53" s="222">
        <v>46.438400000000001</v>
      </c>
      <c r="AT53" s="222">
        <v>0</v>
      </c>
      <c r="AU53" s="201" t="s">
        <v>3123</v>
      </c>
      <c r="AV53" s="201" t="s">
        <v>3123</v>
      </c>
      <c r="AW53" s="201" t="s">
        <v>3124</v>
      </c>
      <c r="AX53" s="201" t="s">
        <v>3125</v>
      </c>
      <c r="AY53" s="201" t="s">
        <v>2874</v>
      </c>
      <c r="AZ53" s="201" t="s">
        <v>800</v>
      </c>
      <c r="BA53" s="201" t="s">
        <v>800</v>
      </c>
      <c r="BB53" s="222">
        <v>2.1100250290515799E-3</v>
      </c>
      <c r="BC53" s="222">
        <v>7.0828320852559298E-3</v>
      </c>
      <c r="BD53" s="222">
        <v>1E-3</v>
      </c>
      <c r="BE53" s="222">
        <v>9.2403693091372194E-5</v>
      </c>
      <c r="BF53" s="222">
        <v>0</v>
      </c>
      <c r="BG53" s="222">
        <v>0</v>
      </c>
      <c r="BH53" s="222">
        <v>0</v>
      </c>
      <c r="BI53" s="222">
        <v>0</v>
      </c>
      <c r="BJ53" s="222">
        <v>0</v>
      </c>
      <c r="BK53" s="222">
        <v>0</v>
      </c>
      <c r="BL53" s="222">
        <v>0</v>
      </c>
      <c r="BM53" s="222">
        <v>1.30771458206447E-2</v>
      </c>
      <c r="BN53" s="222">
        <v>7.3578699922851405E-4</v>
      </c>
      <c r="BO53" s="222">
        <v>0</v>
      </c>
      <c r="BP53" s="222">
        <v>1.70067428495073E-3</v>
      </c>
      <c r="BQ53" s="222">
        <v>5.6228025150219696E-4</v>
      </c>
      <c r="BR53" s="222">
        <v>1.99197244837758E-4</v>
      </c>
      <c r="BS53" s="222">
        <v>2.42973908721098E-2</v>
      </c>
      <c r="BT53" s="222">
        <v>2.5998065157060601E-2</v>
      </c>
      <c r="BU53" s="222">
        <v>2.6560345408562801E-2</v>
      </c>
      <c r="BV53" s="222">
        <v>142.92582865947</v>
      </c>
      <c r="BW53" s="222">
        <v>152.929795041533</v>
      </c>
      <c r="BX53" s="222">
        <v>156.237325932722</v>
      </c>
      <c r="BY53" s="222">
        <v>371.60715451462102</v>
      </c>
      <c r="BZ53" s="222">
        <v>397.61746710798502</v>
      </c>
      <c r="CA53" s="222">
        <v>406.21704742507802</v>
      </c>
      <c r="CB53" s="222">
        <v>6.3173216267485603</v>
      </c>
      <c r="CC53" s="222">
        <v>6.7594969408357501</v>
      </c>
      <c r="CD53" s="222">
        <v>6.9056898062263201</v>
      </c>
      <c r="CE53" s="201" t="s">
        <v>800</v>
      </c>
      <c r="CF53" s="201" t="s">
        <v>800</v>
      </c>
      <c r="CG53" s="201" t="s">
        <v>2916</v>
      </c>
      <c r="CH53" s="222">
        <v>2.6041502644703002E-3</v>
      </c>
      <c r="CI53" s="222">
        <v>2.16932406076395E-2</v>
      </c>
      <c r="CJ53" s="222">
        <v>5.64024255798628</v>
      </c>
      <c r="CK53" s="222"/>
      <c r="CL53" s="223">
        <f t="shared" si="2"/>
        <v>1.0484458052236641E-2</v>
      </c>
      <c r="CM53" s="223">
        <f t="shared" si="3"/>
        <v>1.3812932819873214E-2</v>
      </c>
      <c r="CN53" s="223">
        <f t="shared" si="4"/>
        <v>1.70067428495073E-3</v>
      </c>
      <c r="CO53" s="223">
        <f t="shared" si="4"/>
        <v>5.6228025150219696E-4</v>
      </c>
      <c r="CP53" s="223">
        <f t="shared" si="5"/>
        <v>2.656034540856278E-2</v>
      </c>
      <c r="CQ53" s="223">
        <f t="shared" si="6"/>
        <v>0</v>
      </c>
      <c r="CR53" s="222"/>
      <c r="CS53" s="222"/>
      <c r="CT53" s="222"/>
      <c r="CU53" s="222"/>
      <c r="CV53" s="222"/>
      <c r="CW53" s="222"/>
      <c r="CX53" s="222"/>
      <c r="CY53" s="222"/>
      <c r="CZ53" s="222"/>
      <c r="DA53" s="222"/>
      <c r="DB53" s="224">
        <f t="shared" si="7"/>
        <v>2.4098193627272099E-2</v>
      </c>
      <c r="DC53" s="224">
        <f t="shared" si="8"/>
        <v>1.99197244837758E-4</v>
      </c>
      <c r="DD53" s="224">
        <f t="shared" si="9"/>
        <v>2.4297390872109859E-2</v>
      </c>
      <c r="DE53" s="225">
        <f t="shared" si="10"/>
        <v>5.8980598183211441E-17</v>
      </c>
      <c r="DF53" s="222"/>
      <c r="DG53" s="222"/>
      <c r="DH53" s="222"/>
      <c r="DI53" s="222"/>
      <c r="DJ53" s="222"/>
      <c r="DK53" s="222"/>
      <c r="DL53" s="222"/>
      <c r="DM53" s="222"/>
      <c r="DN53" s="222"/>
      <c r="DO53" s="222"/>
      <c r="DP53" s="222"/>
      <c r="DQ53" s="222"/>
      <c r="DR53" s="222"/>
      <c r="DS53" s="222"/>
      <c r="DT53" s="222"/>
      <c r="DU53" s="222"/>
      <c r="DV53" s="222"/>
      <c r="DW53" s="222"/>
      <c r="DX53" s="222"/>
      <c r="DY53" s="222"/>
      <c r="DZ53" s="222"/>
      <c r="EA53" s="222"/>
      <c r="EB53" s="222"/>
      <c r="EC53" s="222"/>
      <c r="ED53" s="222"/>
      <c r="EE53" s="222"/>
      <c r="EF53" s="222"/>
      <c r="EG53" s="222">
        <v>11018640</v>
      </c>
      <c r="EH53" s="222">
        <v>8875020</v>
      </c>
      <c r="EI53" s="222">
        <v>1865.75</v>
      </c>
      <c r="EJ53" s="222">
        <v>1502.88</v>
      </c>
      <c r="EK53" s="222">
        <v>0.80550984858635899</v>
      </c>
      <c r="EL53" s="222">
        <v>183</v>
      </c>
      <c r="EM53" s="222">
        <v>60360</v>
      </c>
      <c r="EN53" s="201" t="s">
        <v>3126</v>
      </c>
      <c r="EO53" s="222">
        <v>0.80550984858635899</v>
      </c>
      <c r="EP53" s="222">
        <v>183</v>
      </c>
      <c r="EQ53" s="222">
        <v>0.8</v>
      </c>
    </row>
    <row r="54" spans="1:147" ht="30" x14ac:dyDescent="0.25">
      <c r="A54" s="201" t="s">
        <v>291</v>
      </c>
      <c r="B54" s="201" t="s">
        <v>3127</v>
      </c>
      <c r="C54" s="201" t="s">
        <v>292</v>
      </c>
      <c r="D54" s="201" t="s">
        <v>49</v>
      </c>
      <c r="E54" s="222">
        <v>170</v>
      </c>
      <c r="F54" s="222">
        <v>4972</v>
      </c>
      <c r="G54" s="201" t="s">
        <v>2890</v>
      </c>
      <c r="H54" s="201" t="s">
        <v>800</v>
      </c>
      <c r="I54" s="201" t="s">
        <v>2626</v>
      </c>
      <c r="J54" s="222">
        <v>183</v>
      </c>
      <c r="K54" s="222">
        <v>0.80550984858635899</v>
      </c>
      <c r="L54" s="201" t="s">
        <v>2891</v>
      </c>
      <c r="M54" s="201" t="s">
        <v>2892</v>
      </c>
      <c r="N54" s="201" t="s">
        <v>2893</v>
      </c>
      <c r="O54" s="201" t="s">
        <v>32</v>
      </c>
      <c r="P54" s="201" t="s">
        <v>2894</v>
      </c>
      <c r="Q54" s="201" t="s">
        <v>2859</v>
      </c>
      <c r="R54" s="201" t="s">
        <v>3127</v>
      </c>
      <c r="S54" s="201" t="s">
        <v>2895</v>
      </c>
      <c r="T54" s="222">
        <v>4.1583276009857999E-2</v>
      </c>
      <c r="U54" s="201" t="s">
        <v>2896</v>
      </c>
      <c r="V54" s="201" t="s">
        <v>2897</v>
      </c>
      <c r="W54" s="201" t="s">
        <v>291</v>
      </c>
      <c r="X54" s="201" t="s">
        <v>292</v>
      </c>
      <c r="Y54" s="222">
        <v>170</v>
      </c>
      <c r="Z54" s="222">
        <v>4972</v>
      </c>
      <c r="AA54" s="222">
        <v>1</v>
      </c>
      <c r="AB54" s="201" t="s">
        <v>3127</v>
      </c>
      <c r="AC54" s="222">
        <v>1</v>
      </c>
      <c r="AD54" s="201" t="s">
        <v>800</v>
      </c>
      <c r="AE54" s="201" t="s">
        <v>800</v>
      </c>
      <c r="AF54" s="222">
        <v>0</v>
      </c>
      <c r="AG54" s="222">
        <v>0</v>
      </c>
      <c r="AH54" s="201" t="s">
        <v>2854</v>
      </c>
      <c r="AI54" s="201" t="s">
        <v>2863</v>
      </c>
      <c r="AJ54" s="201" t="s">
        <v>2855</v>
      </c>
      <c r="AK54" s="201" t="s">
        <v>2864</v>
      </c>
      <c r="AL54" s="201" t="s">
        <v>2854</v>
      </c>
      <c r="AM54" s="201" t="s">
        <v>2865</v>
      </c>
      <c r="AN54" s="201" t="s">
        <v>2898</v>
      </c>
      <c r="AO54" s="201" t="s">
        <v>2867</v>
      </c>
      <c r="AP54" s="201" t="s">
        <v>2868</v>
      </c>
      <c r="AQ54" s="201" t="s">
        <v>2869</v>
      </c>
      <c r="AR54" s="201" t="s">
        <v>2870</v>
      </c>
      <c r="AS54" s="222">
        <v>67.831739999999996</v>
      </c>
      <c r="AT54" s="222">
        <v>0</v>
      </c>
      <c r="AU54" s="201" t="s">
        <v>3123</v>
      </c>
      <c r="AV54" s="201" t="s">
        <v>3123</v>
      </c>
      <c r="AW54" s="201" t="s">
        <v>3124</v>
      </c>
      <c r="AX54" s="201" t="s">
        <v>3125</v>
      </c>
      <c r="AY54" s="201" t="s">
        <v>2874</v>
      </c>
      <c r="AZ54" s="201" t="s">
        <v>800</v>
      </c>
      <c r="BA54" s="201" t="s">
        <v>800</v>
      </c>
      <c r="BB54" s="222">
        <v>2.1100250290515799E-3</v>
      </c>
      <c r="BC54" s="222">
        <v>7.0691569216758598E-3</v>
      </c>
      <c r="BD54" s="222">
        <v>1E-3</v>
      </c>
      <c r="BE54" s="222">
        <v>2.57406420765027E-4</v>
      </c>
      <c r="BF54" s="222">
        <v>0</v>
      </c>
      <c r="BG54" s="222">
        <v>0</v>
      </c>
      <c r="BH54" s="222">
        <v>0</v>
      </c>
      <c r="BI54" s="222">
        <v>0</v>
      </c>
      <c r="BJ54" s="222">
        <v>0</v>
      </c>
      <c r="BK54" s="222">
        <v>0</v>
      </c>
      <c r="BL54" s="222">
        <v>0</v>
      </c>
      <c r="BM54" s="222">
        <v>1.1180823967407799E-2</v>
      </c>
      <c r="BN54" s="222">
        <v>7.6346233995083605E-4</v>
      </c>
      <c r="BO54" s="222">
        <v>0</v>
      </c>
      <c r="BP54" s="222">
        <v>3.3653558378637601E-3</v>
      </c>
      <c r="BQ54" s="222">
        <v>1.11266051568672E-3</v>
      </c>
      <c r="BR54" s="222">
        <v>1.99197244837758E-4</v>
      </c>
      <c r="BS54" s="222">
        <v>2.2580071923688799E-2</v>
      </c>
      <c r="BT54" s="222">
        <v>2.5945427761552599E-2</v>
      </c>
      <c r="BU54" s="222">
        <v>2.7058088277239298E-2</v>
      </c>
      <c r="BV54" s="222">
        <v>132.82395249228699</v>
      </c>
      <c r="BW54" s="222">
        <v>152.62016330325099</v>
      </c>
      <c r="BX54" s="222">
        <v>159.16522516023099</v>
      </c>
      <c r="BY54" s="222">
        <v>345.34227647994697</v>
      </c>
      <c r="BZ54" s="222">
        <v>396.81242458845099</v>
      </c>
      <c r="CA54" s="222">
        <v>413.82958541660099</v>
      </c>
      <c r="CB54" s="222">
        <v>5.8708187001591003</v>
      </c>
      <c r="CC54" s="222">
        <v>6.74581121800367</v>
      </c>
      <c r="CD54" s="222">
        <v>7.0351029520822204</v>
      </c>
      <c r="CE54" s="201" t="s">
        <v>800</v>
      </c>
      <c r="CF54" s="201" t="s">
        <v>800</v>
      </c>
      <c r="CG54" s="201" t="s">
        <v>2902</v>
      </c>
      <c r="CH54" s="222">
        <v>1.1014585794287201E-3</v>
      </c>
      <c r="CI54" s="222">
        <v>2.14786133442601E-2</v>
      </c>
      <c r="CJ54" s="222">
        <v>5.5844394695076298</v>
      </c>
      <c r="CK54" s="222"/>
      <c r="CL54" s="223">
        <f t="shared" si="2"/>
        <v>1.0635785616330225E-2</v>
      </c>
      <c r="CM54" s="223">
        <f t="shared" si="3"/>
        <v>1.1944286307358635E-2</v>
      </c>
      <c r="CN54" s="223">
        <f t="shared" si="4"/>
        <v>3.3653558378637601E-3</v>
      </c>
      <c r="CO54" s="223">
        <f t="shared" si="4"/>
        <v>1.11266051568672E-3</v>
      </c>
      <c r="CP54" s="223">
        <f t="shared" si="5"/>
        <v>2.7058088277239344E-2</v>
      </c>
      <c r="CQ54" s="223">
        <f t="shared" si="6"/>
        <v>4.5102810375396984E-17</v>
      </c>
      <c r="CR54" s="222"/>
      <c r="CS54" s="222"/>
      <c r="CT54" s="222"/>
      <c r="CU54" s="222"/>
      <c r="CV54" s="222"/>
      <c r="CW54" s="222"/>
      <c r="CX54" s="222"/>
      <c r="CY54" s="222"/>
      <c r="CZ54" s="222"/>
      <c r="DA54" s="222"/>
      <c r="DB54" s="224">
        <f t="shared" si="7"/>
        <v>2.2380874678851102E-2</v>
      </c>
      <c r="DC54" s="224">
        <f t="shared" si="8"/>
        <v>1.99197244837758E-4</v>
      </c>
      <c r="DD54" s="224">
        <f t="shared" si="9"/>
        <v>2.2580071923688862E-2</v>
      </c>
      <c r="DE54" s="225">
        <f t="shared" si="10"/>
        <v>6.2450045135165055E-17</v>
      </c>
      <c r="DF54" s="222"/>
      <c r="DG54" s="222"/>
      <c r="DH54" s="222"/>
      <c r="DI54" s="222"/>
      <c r="DJ54" s="222"/>
      <c r="DK54" s="222"/>
      <c r="DL54" s="222"/>
      <c r="DM54" s="222"/>
      <c r="DN54" s="222"/>
      <c r="DO54" s="222"/>
      <c r="DP54" s="222"/>
      <c r="DQ54" s="222"/>
      <c r="DR54" s="222"/>
      <c r="DS54" s="222"/>
      <c r="DT54" s="222"/>
      <c r="DU54" s="222"/>
      <c r="DV54" s="222"/>
      <c r="DW54" s="222"/>
      <c r="DX54" s="222"/>
      <c r="DY54" s="222"/>
      <c r="DZ54" s="222"/>
      <c r="EA54" s="222"/>
      <c r="EB54" s="222"/>
      <c r="EC54" s="222"/>
      <c r="ED54" s="222"/>
      <c r="EE54" s="222"/>
      <c r="EF54" s="222"/>
      <c r="EG54" s="222">
        <v>0</v>
      </c>
      <c r="EH54" s="222">
        <v>0</v>
      </c>
      <c r="EI54" s="222">
        <v>0</v>
      </c>
      <c r="EJ54" s="222">
        <v>0</v>
      </c>
      <c r="EK54" s="222">
        <v>0</v>
      </c>
      <c r="EL54" s="222">
        <v>0</v>
      </c>
      <c r="EM54" s="222">
        <v>0</v>
      </c>
      <c r="EN54" s="201" t="s">
        <v>3128</v>
      </c>
      <c r="EO54" s="222">
        <v>0.71440000000000003</v>
      </c>
      <c r="EP54" s="222">
        <v>143</v>
      </c>
      <c r="EQ54" s="222">
        <v>0.8</v>
      </c>
    </row>
    <row r="55" spans="1:147" ht="30" x14ac:dyDescent="0.25">
      <c r="A55" s="201" t="s">
        <v>293</v>
      </c>
      <c r="B55" s="201" t="s">
        <v>3129</v>
      </c>
      <c r="C55" s="201" t="s">
        <v>294</v>
      </c>
      <c r="D55" s="201" t="s">
        <v>2853</v>
      </c>
      <c r="E55" s="222">
        <v>310</v>
      </c>
      <c r="F55" s="222">
        <v>2940</v>
      </c>
      <c r="G55" s="201" t="s">
        <v>2854</v>
      </c>
      <c r="H55" s="201" t="s">
        <v>800</v>
      </c>
      <c r="I55" s="201" t="s">
        <v>2622</v>
      </c>
      <c r="J55" s="222">
        <v>143</v>
      </c>
      <c r="K55" s="222">
        <v>0.8</v>
      </c>
      <c r="L55" s="201" t="s">
        <v>2891</v>
      </c>
      <c r="M55" s="201" t="s">
        <v>2892</v>
      </c>
      <c r="N55" s="201" t="s">
        <v>2893</v>
      </c>
      <c r="O55" s="201" t="s">
        <v>32</v>
      </c>
      <c r="P55" s="201" t="s">
        <v>2858</v>
      </c>
      <c r="Q55" s="201" t="s">
        <v>2859</v>
      </c>
      <c r="R55" s="201" t="s">
        <v>3129</v>
      </c>
      <c r="S55" s="201" t="s">
        <v>2860</v>
      </c>
      <c r="T55" s="222">
        <v>4.1663718148564302E-2</v>
      </c>
      <c r="U55" s="201" t="s">
        <v>2861</v>
      </c>
      <c r="V55" s="201" t="s">
        <v>2862</v>
      </c>
      <c r="W55" s="201" t="s">
        <v>143</v>
      </c>
      <c r="X55" s="201" t="s">
        <v>144</v>
      </c>
      <c r="Y55" s="222">
        <v>310</v>
      </c>
      <c r="Z55" s="222">
        <v>3780</v>
      </c>
      <c r="AA55" s="222">
        <v>110</v>
      </c>
      <c r="AB55" s="201" t="s">
        <v>3130</v>
      </c>
      <c r="AC55" s="222">
        <v>0.97499999999999998</v>
      </c>
      <c r="AD55" s="201" t="s">
        <v>800</v>
      </c>
      <c r="AE55" s="201" t="s">
        <v>800</v>
      </c>
      <c r="AH55" s="201" t="s">
        <v>2906</v>
      </c>
      <c r="AI55" s="201" t="s">
        <v>2712</v>
      </c>
      <c r="AJ55" s="201" t="s">
        <v>2855</v>
      </c>
      <c r="AK55" s="201" t="s">
        <v>2864</v>
      </c>
      <c r="AL55" s="201" t="s">
        <v>2854</v>
      </c>
      <c r="AM55" s="201" t="s">
        <v>2865</v>
      </c>
      <c r="AN55" s="201" t="s">
        <v>2866</v>
      </c>
      <c r="AO55" s="201" t="s">
        <v>2909</v>
      </c>
      <c r="AP55" s="201" t="s">
        <v>2868</v>
      </c>
      <c r="AQ55" s="201" t="s">
        <v>2869</v>
      </c>
      <c r="AR55" s="201" t="s">
        <v>2910</v>
      </c>
      <c r="AS55" s="222">
        <v>64.20384</v>
      </c>
      <c r="AT55" s="222">
        <v>9.6903000000000006</v>
      </c>
      <c r="AU55" s="201" t="s">
        <v>3131</v>
      </c>
      <c r="AV55" s="201" t="s">
        <v>3132</v>
      </c>
      <c r="AW55" s="201" t="s">
        <v>3133</v>
      </c>
      <c r="AX55" s="201" t="s">
        <v>3134</v>
      </c>
      <c r="AY55" s="201" t="s">
        <v>2874</v>
      </c>
      <c r="AZ55" s="201" t="s">
        <v>800</v>
      </c>
      <c r="BA55" s="201" t="s">
        <v>800</v>
      </c>
      <c r="BB55" s="222">
        <v>3.0512008692365799E-3</v>
      </c>
      <c r="BC55" s="222">
        <v>1.29157526260549E-2</v>
      </c>
      <c r="BD55" s="222">
        <v>8.3333333333333295E-4</v>
      </c>
      <c r="BE55" s="222">
        <v>3.1179020979020999E-4</v>
      </c>
      <c r="BF55" s="222">
        <v>1.68122E-3</v>
      </c>
      <c r="BG55" s="222">
        <v>6.5472788081483697E-5</v>
      </c>
      <c r="BH55" s="222">
        <v>2.5526388888888899E-3</v>
      </c>
      <c r="BI55" s="222">
        <v>0</v>
      </c>
      <c r="BJ55" s="222">
        <v>1.1010904835690701E-3</v>
      </c>
      <c r="BK55" s="222">
        <v>0</v>
      </c>
      <c r="BL55" s="222">
        <v>0</v>
      </c>
      <c r="BM55" s="222">
        <v>2.6931542304347699E-2</v>
      </c>
      <c r="BN55" s="222">
        <v>1.40178451834638E-3</v>
      </c>
      <c r="BO55" s="222">
        <v>2.8843692715051902E-3</v>
      </c>
      <c r="BP55" s="222">
        <v>4.3363757925316904E-3</v>
      </c>
      <c r="BQ55" s="222">
        <v>1.43370102835617E-3</v>
      </c>
      <c r="BR55" s="222">
        <v>2.6201288395061702E-4</v>
      </c>
      <c r="BS55" s="222">
        <v>5.39922081771044E-2</v>
      </c>
      <c r="BT55" s="222">
        <v>5.8328583969636097E-2</v>
      </c>
      <c r="BU55" s="222">
        <v>5.9762284997992299E-2</v>
      </c>
      <c r="BV55" s="222">
        <v>174.16841347453001</v>
      </c>
      <c r="BW55" s="222">
        <v>188.15672248269701</v>
      </c>
      <c r="BX55" s="222">
        <v>192.78156450965199</v>
      </c>
      <c r="BY55" s="222">
        <v>452.83787503377903</v>
      </c>
      <c r="BZ55" s="222">
        <v>489.20747845501199</v>
      </c>
      <c r="CA55" s="222">
        <v>501.23206772509599</v>
      </c>
      <c r="CB55" s="222">
        <v>14.0379741260471</v>
      </c>
      <c r="CC55" s="222">
        <v>15.1654318321054</v>
      </c>
      <c r="CD55" s="222">
        <v>15.538194099478</v>
      </c>
      <c r="CE55" s="201" t="s">
        <v>800</v>
      </c>
      <c r="CF55" s="201" t="s">
        <v>800</v>
      </c>
      <c r="CG55" s="201" t="s">
        <v>2875</v>
      </c>
      <c r="CH55" s="222">
        <v>5.8767256669794501E-3</v>
      </c>
      <c r="CI55" s="222">
        <v>4.8115482510124902E-2</v>
      </c>
      <c r="CJ55" s="222">
        <v>12.510025452632499</v>
      </c>
      <c r="CK55" s="222"/>
      <c r="CL55" s="223">
        <f t="shared" si="2"/>
        <v>2.2774512082905079E-2</v>
      </c>
      <c r="CM55" s="223">
        <f t="shared" si="3"/>
        <v>3.121769609419927E-2</v>
      </c>
      <c r="CN55" s="223">
        <f t="shared" si="4"/>
        <v>4.3363757925316904E-3</v>
      </c>
      <c r="CO55" s="223">
        <f t="shared" si="4"/>
        <v>1.43370102835617E-3</v>
      </c>
      <c r="CP55" s="223">
        <f t="shared" si="5"/>
        <v>5.9762284997992202E-2</v>
      </c>
      <c r="CQ55" s="223">
        <f t="shared" si="6"/>
        <v>-9.7144514654701197E-17</v>
      </c>
      <c r="CR55" s="222"/>
      <c r="CS55" s="222"/>
      <c r="CT55" s="222"/>
      <c r="CU55" s="222"/>
      <c r="CV55" s="222"/>
      <c r="CW55" s="222"/>
      <c r="CX55" s="222"/>
      <c r="CY55" s="222"/>
      <c r="CZ55" s="222"/>
      <c r="DA55" s="222"/>
      <c r="DB55" s="224">
        <f t="shared" si="7"/>
        <v>4.5445403861109103E-2</v>
      </c>
      <c r="DC55" s="224">
        <f t="shared" si="8"/>
        <v>8.5468043159952507E-3</v>
      </c>
      <c r="DD55" s="224">
        <f t="shared" si="9"/>
        <v>5.3992208177104352E-2</v>
      </c>
      <c r="DE55" s="225">
        <f t="shared" si="10"/>
        <v>0</v>
      </c>
      <c r="DF55" s="222"/>
      <c r="DG55" s="222"/>
      <c r="DH55" s="222"/>
      <c r="DI55" s="222"/>
      <c r="DJ55" s="222"/>
      <c r="DK55" s="222"/>
      <c r="DL55" s="222"/>
      <c r="DM55" s="222"/>
      <c r="DN55" s="222"/>
      <c r="DO55" s="222"/>
      <c r="DP55" s="222"/>
      <c r="DQ55" s="222"/>
      <c r="DR55" s="222"/>
      <c r="DS55" s="222"/>
      <c r="DT55" s="222"/>
      <c r="DU55" s="222"/>
      <c r="DV55" s="222"/>
      <c r="DW55" s="222"/>
      <c r="DX55" s="222"/>
      <c r="DY55" s="222"/>
      <c r="DZ55" s="222"/>
      <c r="EA55" s="222"/>
      <c r="EB55" s="222"/>
      <c r="EC55" s="222"/>
      <c r="ED55" s="222"/>
      <c r="EE55" s="222"/>
      <c r="EF55" s="222"/>
      <c r="EG55" s="222">
        <v>0</v>
      </c>
      <c r="EH55" s="222">
        <v>0</v>
      </c>
      <c r="EI55" s="222">
        <v>0</v>
      </c>
      <c r="EJ55" s="222">
        <v>0</v>
      </c>
      <c r="EK55" s="222">
        <v>0</v>
      </c>
      <c r="EL55" s="222">
        <v>0</v>
      </c>
      <c r="EM55" s="222">
        <v>0</v>
      </c>
      <c r="EN55" s="201" t="s">
        <v>3135</v>
      </c>
      <c r="EO55" s="222">
        <v>0.71440000000000003</v>
      </c>
      <c r="EP55" s="222">
        <v>143</v>
      </c>
      <c r="EQ55" s="222">
        <v>0.8</v>
      </c>
    </row>
    <row r="56" spans="1:147" ht="30" x14ac:dyDescent="0.25">
      <c r="A56" s="201" t="s">
        <v>295</v>
      </c>
      <c r="B56" s="201" t="s">
        <v>3136</v>
      </c>
      <c r="C56" s="201" t="s">
        <v>296</v>
      </c>
      <c r="D56" s="201" t="s">
        <v>2853</v>
      </c>
      <c r="E56" s="222">
        <v>295</v>
      </c>
      <c r="F56" s="222">
        <v>2940</v>
      </c>
      <c r="G56" s="201" t="s">
        <v>2854</v>
      </c>
      <c r="H56" s="201" t="s">
        <v>800</v>
      </c>
      <c r="I56" s="201" t="s">
        <v>2622</v>
      </c>
      <c r="J56" s="222">
        <v>143</v>
      </c>
      <c r="K56" s="222">
        <v>0.8</v>
      </c>
      <c r="L56" s="201" t="s">
        <v>2891</v>
      </c>
      <c r="M56" s="201" t="s">
        <v>2892</v>
      </c>
      <c r="N56" s="201" t="s">
        <v>2893</v>
      </c>
      <c r="O56" s="201" t="s">
        <v>32</v>
      </c>
      <c r="P56" s="201" t="s">
        <v>2858</v>
      </c>
      <c r="Q56" s="201" t="s">
        <v>2859</v>
      </c>
      <c r="R56" s="201" t="s">
        <v>3136</v>
      </c>
      <c r="S56" s="201" t="s">
        <v>2860</v>
      </c>
      <c r="T56" s="222">
        <v>4.1663718148564302E-2</v>
      </c>
      <c r="U56" s="201" t="s">
        <v>2861</v>
      </c>
      <c r="V56" s="201" t="s">
        <v>2862</v>
      </c>
      <c r="W56" s="201" t="s">
        <v>125</v>
      </c>
      <c r="X56" s="201" t="s">
        <v>126</v>
      </c>
      <c r="Y56" s="222">
        <v>295</v>
      </c>
      <c r="Z56" s="222">
        <v>3969</v>
      </c>
      <c r="AA56" s="222">
        <v>110</v>
      </c>
      <c r="AB56" s="201" t="s">
        <v>3137</v>
      </c>
      <c r="AC56" s="222">
        <v>0.97499999999999998</v>
      </c>
      <c r="AD56" s="201" t="s">
        <v>800</v>
      </c>
      <c r="AE56" s="201" t="s">
        <v>800</v>
      </c>
      <c r="AH56" s="201" t="s">
        <v>2906</v>
      </c>
      <c r="AI56" s="201" t="s">
        <v>2712</v>
      </c>
      <c r="AJ56" s="201" t="s">
        <v>2855</v>
      </c>
      <c r="AK56" s="201" t="s">
        <v>2864</v>
      </c>
      <c r="AL56" s="201" t="s">
        <v>2854</v>
      </c>
      <c r="AM56" s="201" t="s">
        <v>2865</v>
      </c>
      <c r="AN56" s="201" t="s">
        <v>2866</v>
      </c>
      <c r="AO56" s="201" t="s">
        <v>2909</v>
      </c>
      <c r="AP56" s="201" t="s">
        <v>2868</v>
      </c>
      <c r="AQ56" s="201" t="s">
        <v>2869</v>
      </c>
      <c r="AR56" s="201" t="s">
        <v>2910</v>
      </c>
      <c r="AS56" s="222">
        <v>64.20384</v>
      </c>
      <c r="AT56" s="222">
        <v>9.6903000000000006</v>
      </c>
      <c r="AU56" s="201" t="s">
        <v>3138</v>
      </c>
      <c r="AV56" s="201" t="s">
        <v>3139</v>
      </c>
      <c r="AW56" s="201" t="s">
        <v>3140</v>
      </c>
      <c r="AX56" s="201" t="s">
        <v>3141</v>
      </c>
      <c r="AY56" s="201" t="s">
        <v>2874</v>
      </c>
      <c r="AZ56" s="201" t="s">
        <v>800</v>
      </c>
      <c r="BA56" s="201" t="s">
        <v>800</v>
      </c>
      <c r="BB56" s="222">
        <v>3.0512008692365799E-3</v>
      </c>
      <c r="BC56" s="222">
        <v>1.22907968538265E-2</v>
      </c>
      <c r="BD56" s="222">
        <v>8.3333333333333295E-4</v>
      </c>
      <c r="BE56" s="222">
        <v>3.1179020979020999E-4</v>
      </c>
      <c r="BF56" s="222">
        <v>2.3524100000000001E-3</v>
      </c>
      <c r="BG56" s="222">
        <v>6.5472788081483697E-5</v>
      </c>
      <c r="BH56" s="222">
        <v>1.16184807256236E-3</v>
      </c>
      <c r="BI56" s="222">
        <v>0</v>
      </c>
      <c r="BJ56" s="222">
        <v>1.0854665892633601E-3</v>
      </c>
      <c r="BK56" s="222">
        <v>0</v>
      </c>
      <c r="BL56" s="222">
        <v>0</v>
      </c>
      <c r="BM56" s="222">
        <v>2.6931542304347699E-2</v>
      </c>
      <c r="BN56" s="222">
        <v>1.33395623520059E-3</v>
      </c>
      <c r="BO56" s="222">
        <v>2.8843692715051902E-3</v>
      </c>
      <c r="BP56" s="222">
        <v>4.3363757925316904E-3</v>
      </c>
      <c r="BQ56" s="222">
        <v>1.43370102835617E-3</v>
      </c>
      <c r="BR56" s="222">
        <v>2.4953607995296901E-4</v>
      </c>
      <c r="BS56" s="222">
        <v>5.2551722607100199E-2</v>
      </c>
      <c r="BT56" s="222">
        <v>5.6888098399631902E-2</v>
      </c>
      <c r="BU56" s="222">
        <v>5.8321799427988097E-2</v>
      </c>
      <c r="BV56" s="222">
        <v>178.14143256644101</v>
      </c>
      <c r="BW56" s="222">
        <v>192.841011524176</v>
      </c>
      <c r="BX56" s="222">
        <v>197.701015010129</v>
      </c>
      <c r="BY56" s="222">
        <v>463.16772467274802</v>
      </c>
      <c r="BZ56" s="222">
        <v>501.38662996285802</v>
      </c>
      <c r="CA56" s="222">
        <v>514.02263902633604</v>
      </c>
      <c r="CB56" s="222">
        <v>13.663447877846099</v>
      </c>
      <c r="CC56" s="222">
        <v>14.7909055839043</v>
      </c>
      <c r="CD56" s="222">
        <v>15.1636678512769</v>
      </c>
      <c r="CE56" s="201" t="s">
        <v>800</v>
      </c>
      <c r="CF56" s="201" t="s">
        <v>800</v>
      </c>
      <c r="CG56" s="201" t="s">
        <v>2875</v>
      </c>
      <c r="CH56" s="222">
        <v>5.8767256669794501E-3</v>
      </c>
      <c r="CI56" s="222">
        <v>4.6674996940120797E-2</v>
      </c>
      <c r="CJ56" s="222">
        <v>12.135499204431399</v>
      </c>
      <c r="CK56" s="222"/>
      <c r="CL56" s="223">
        <f t="shared" si="2"/>
        <v>2.1401854796046792E-2</v>
      </c>
      <c r="CM56" s="223">
        <f t="shared" si="3"/>
        <v>3.1149867811053479E-2</v>
      </c>
      <c r="CN56" s="223">
        <f t="shared" si="4"/>
        <v>4.3363757925316904E-3</v>
      </c>
      <c r="CO56" s="223">
        <f t="shared" si="4"/>
        <v>1.43370102835617E-3</v>
      </c>
      <c r="CP56" s="223">
        <f t="shared" si="5"/>
        <v>5.8321799427988125E-2</v>
      </c>
      <c r="CQ56" s="223">
        <f t="shared" si="6"/>
        <v>0</v>
      </c>
      <c r="CR56" s="222"/>
      <c r="CS56" s="222"/>
      <c r="CT56" s="222"/>
      <c r="CU56" s="222"/>
      <c r="CV56" s="222"/>
      <c r="CW56" s="222"/>
      <c r="CX56" s="222"/>
      <c r="CY56" s="222"/>
      <c r="CZ56" s="222"/>
      <c r="DA56" s="222"/>
      <c r="DB56" s="224">
        <f t="shared" si="7"/>
        <v>4.4752619805734917E-2</v>
      </c>
      <c r="DC56" s="224">
        <f t="shared" si="8"/>
        <v>7.7991028013653634E-3</v>
      </c>
      <c r="DD56" s="224">
        <f t="shared" si="9"/>
        <v>5.2551722607100282E-2</v>
      </c>
      <c r="DE56" s="225">
        <f t="shared" si="10"/>
        <v>8.3266726846886741E-17</v>
      </c>
      <c r="DF56" s="222"/>
      <c r="DG56" s="222"/>
      <c r="DH56" s="222"/>
      <c r="DI56" s="222"/>
      <c r="DJ56" s="222"/>
      <c r="DK56" s="222"/>
      <c r="DL56" s="222"/>
      <c r="DM56" s="222"/>
      <c r="DN56" s="222"/>
      <c r="DO56" s="222"/>
      <c r="DP56" s="222"/>
      <c r="DQ56" s="222"/>
      <c r="DR56" s="222"/>
      <c r="DS56" s="222"/>
      <c r="DT56" s="222"/>
      <c r="DU56" s="222"/>
      <c r="DV56" s="222"/>
      <c r="DW56" s="222"/>
      <c r="DX56" s="222"/>
      <c r="DY56" s="222"/>
      <c r="DZ56" s="222"/>
      <c r="EA56" s="222"/>
      <c r="EB56" s="222"/>
      <c r="EC56" s="222"/>
      <c r="ED56" s="222"/>
      <c r="EE56" s="222"/>
      <c r="EF56" s="222"/>
      <c r="EG56" s="222">
        <v>0</v>
      </c>
      <c r="EH56" s="222">
        <v>0</v>
      </c>
      <c r="EI56" s="222">
        <v>0</v>
      </c>
      <c r="EJ56" s="222">
        <v>0</v>
      </c>
      <c r="EK56" s="222">
        <v>0</v>
      </c>
      <c r="EL56" s="222">
        <v>0</v>
      </c>
      <c r="EM56" s="222">
        <v>0</v>
      </c>
      <c r="EN56" s="201" t="s">
        <v>3142</v>
      </c>
      <c r="EO56" s="222">
        <v>0.73640000000000005</v>
      </c>
      <c r="EP56" s="222">
        <v>7655</v>
      </c>
      <c r="EQ56" s="222">
        <v>0.8</v>
      </c>
    </row>
    <row r="57" spans="1:147" ht="30" x14ac:dyDescent="0.25">
      <c r="A57" s="201" t="s">
        <v>297</v>
      </c>
      <c r="B57" s="201" t="s">
        <v>3143</v>
      </c>
      <c r="C57" s="201" t="s">
        <v>298</v>
      </c>
      <c r="D57" s="201" t="s">
        <v>2853</v>
      </c>
      <c r="E57" s="222">
        <v>750</v>
      </c>
      <c r="F57" s="222">
        <v>1176</v>
      </c>
      <c r="G57" s="201" t="s">
        <v>2854</v>
      </c>
      <c r="H57" s="201" t="s">
        <v>800</v>
      </c>
      <c r="I57" s="201" t="s">
        <v>2622</v>
      </c>
      <c r="J57" s="222">
        <v>7655</v>
      </c>
      <c r="K57" s="222">
        <v>0.8</v>
      </c>
      <c r="L57" s="201" t="s">
        <v>2891</v>
      </c>
      <c r="M57" s="201" t="s">
        <v>2892</v>
      </c>
      <c r="N57" s="201" t="s">
        <v>2893</v>
      </c>
      <c r="O57" s="201" t="s">
        <v>32</v>
      </c>
      <c r="P57" s="201" t="s">
        <v>2858</v>
      </c>
      <c r="Q57" s="201" t="s">
        <v>2859</v>
      </c>
      <c r="R57" s="201" t="s">
        <v>3143</v>
      </c>
      <c r="S57" s="201" t="s">
        <v>2860</v>
      </c>
      <c r="T57" s="222">
        <v>4.1663718148564302E-2</v>
      </c>
      <c r="U57" s="201" t="s">
        <v>2861</v>
      </c>
      <c r="V57" s="201" t="s">
        <v>2862</v>
      </c>
      <c r="W57" s="201" t="s">
        <v>127</v>
      </c>
      <c r="X57" s="201" t="s">
        <v>128</v>
      </c>
      <c r="Y57" s="222">
        <v>750</v>
      </c>
      <c r="Z57" s="222">
        <v>1372</v>
      </c>
      <c r="AA57" s="222">
        <v>60</v>
      </c>
      <c r="AB57" s="201" t="s">
        <v>3144</v>
      </c>
      <c r="AC57" s="222">
        <v>0.97499999999999998</v>
      </c>
      <c r="AD57" s="201" t="s">
        <v>800</v>
      </c>
      <c r="AE57" s="201" t="s">
        <v>800</v>
      </c>
      <c r="AH57" s="201" t="s">
        <v>2855</v>
      </c>
      <c r="AI57" s="201" t="s">
        <v>2711</v>
      </c>
      <c r="AJ57" s="201" t="s">
        <v>2855</v>
      </c>
      <c r="AK57" s="201" t="s">
        <v>2864</v>
      </c>
      <c r="AL57" s="201" t="s">
        <v>2854</v>
      </c>
      <c r="AM57" s="201" t="s">
        <v>2865</v>
      </c>
      <c r="AN57" s="201" t="s">
        <v>2866</v>
      </c>
      <c r="AO57" s="201" t="s">
        <v>2921</v>
      </c>
      <c r="AP57" s="201" t="s">
        <v>2868</v>
      </c>
      <c r="AQ57" s="201" t="s">
        <v>2869</v>
      </c>
      <c r="AR57" s="201" t="s">
        <v>2922</v>
      </c>
      <c r="AS57" s="222">
        <v>64.20384</v>
      </c>
      <c r="AT57" s="222">
        <v>6.4602000000000004</v>
      </c>
      <c r="AU57" s="201" t="s">
        <v>3145</v>
      </c>
      <c r="AV57" s="201" t="s">
        <v>3146</v>
      </c>
      <c r="AW57" s="201" t="s">
        <v>3147</v>
      </c>
      <c r="AX57" s="201" t="s">
        <v>3148</v>
      </c>
      <c r="AY57" s="201" t="s">
        <v>2874</v>
      </c>
      <c r="AZ57" s="201" t="s">
        <v>800</v>
      </c>
      <c r="BA57" s="201" t="s">
        <v>800</v>
      </c>
      <c r="BB57" s="222">
        <v>7.3395479024943302E-3</v>
      </c>
      <c r="BC57" s="222">
        <v>3.1247788611423199E-2</v>
      </c>
      <c r="BD57" s="222">
        <v>8.3333333333333295E-4</v>
      </c>
      <c r="BE57" s="222">
        <v>5.8244284781188801E-6</v>
      </c>
      <c r="BF57" s="222">
        <v>2.6276300000000002E-3</v>
      </c>
      <c r="BG57" s="222">
        <v>8.0022296544035706E-5</v>
      </c>
      <c r="BH57" s="222">
        <v>2.8665674603174599E-3</v>
      </c>
      <c r="BI57" s="222">
        <v>0</v>
      </c>
      <c r="BJ57" s="222">
        <v>9.9823979173816997E-4</v>
      </c>
      <c r="BK57" s="222">
        <v>0</v>
      </c>
      <c r="BL57" s="222">
        <v>0</v>
      </c>
      <c r="BM57" s="222">
        <v>5.0309739379774299E-4</v>
      </c>
      <c r="BN57" s="222">
        <v>3.3914141572896298E-3</v>
      </c>
      <c r="BO57" s="222">
        <v>5.7811003027393396E-3</v>
      </c>
      <c r="BP57" s="222">
        <v>8.10061055953014E-5</v>
      </c>
      <c r="BQ57" s="222">
        <v>2.6782396741336698E-5</v>
      </c>
      <c r="BR57" s="222">
        <v>7.2187223129251696E-4</v>
      </c>
      <c r="BS57" s="222">
        <v>5.63964379094479E-2</v>
      </c>
      <c r="BT57" s="222">
        <v>5.6477444015043198E-2</v>
      </c>
      <c r="BU57" s="222">
        <v>5.65042264117845E-2</v>
      </c>
      <c r="BV57" s="222">
        <v>75.195250545930506</v>
      </c>
      <c r="BW57" s="222">
        <v>75.303258686724305</v>
      </c>
      <c r="BX57" s="222">
        <v>75.338968549046101</v>
      </c>
      <c r="BY57" s="222">
        <v>195.50765141941901</v>
      </c>
      <c r="BZ57" s="222">
        <v>195.78847258548299</v>
      </c>
      <c r="CA57" s="222">
        <v>195.88131822752001</v>
      </c>
      <c r="CB57" s="222">
        <v>14.663073856456499</v>
      </c>
      <c r="CC57" s="222">
        <v>14.684135443911201</v>
      </c>
      <c r="CD57" s="222">
        <v>14.691098867063999</v>
      </c>
      <c r="CE57" s="201" t="s">
        <v>800</v>
      </c>
      <c r="CF57" s="201" t="s">
        <v>800</v>
      </c>
      <c r="CG57" s="201" t="s">
        <v>2875</v>
      </c>
      <c r="CH57" s="222">
        <v>1.0978076686846001E-4</v>
      </c>
      <c r="CI57" s="222">
        <v>5.6286657142579501E-2</v>
      </c>
      <c r="CJ57" s="222">
        <v>14.6345308570707</v>
      </c>
      <c r="CK57" s="222"/>
      <c r="CL57" s="223">
        <f t="shared" si="2"/>
        <v>4.672082605562116E-2</v>
      </c>
      <c r="CM57" s="223">
        <f t="shared" si="3"/>
        <v>9.6756118538267114E-3</v>
      </c>
      <c r="CN57" s="223">
        <f t="shared" si="4"/>
        <v>8.10061055953014E-5</v>
      </c>
      <c r="CO57" s="223">
        <f t="shared" si="4"/>
        <v>2.6782396741336698E-5</v>
      </c>
      <c r="CP57" s="223">
        <f t="shared" si="5"/>
        <v>5.6504226411784514E-2</v>
      </c>
      <c r="CQ57" s="223">
        <f t="shared" si="6"/>
        <v>0</v>
      </c>
      <c r="CR57" s="222"/>
      <c r="CS57" s="222"/>
      <c r="CT57" s="222"/>
      <c r="CU57" s="222"/>
      <c r="CV57" s="222"/>
      <c r="CW57" s="222"/>
      <c r="CX57" s="222"/>
      <c r="CY57" s="222"/>
      <c r="CZ57" s="222"/>
      <c r="DA57" s="222"/>
      <c r="DB57" s="224">
        <f t="shared" si="7"/>
        <v>4.3321005826816347E-2</v>
      </c>
      <c r="DC57" s="224">
        <f t="shared" si="8"/>
        <v>1.3075432082631521E-2</v>
      </c>
      <c r="DD57" s="224">
        <f t="shared" si="9"/>
        <v>5.6396437909447872E-2</v>
      </c>
      <c r="DE57" s="225">
        <f t="shared" si="10"/>
        <v>0</v>
      </c>
      <c r="DF57" s="222"/>
      <c r="DG57" s="222"/>
      <c r="DH57" s="222"/>
      <c r="DI57" s="222"/>
      <c r="DJ57" s="222"/>
      <c r="DK57" s="222"/>
      <c r="DL57" s="222"/>
      <c r="DM57" s="222"/>
      <c r="DN57" s="222"/>
      <c r="DO57" s="222"/>
      <c r="DP57" s="222"/>
      <c r="DQ57" s="222"/>
      <c r="DR57" s="222"/>
      <c r="DS57" s="222"/>
      <c r="DT57" s="222"/>
      <c r="DU57" s="222"/>
      <c r="DV57" s="222"/>
      <c r="DW57" s="222"/>
      <c r="DX57" s="222"/>
      <c r="DY57" s="222"/>
      <c r="DZ57" s="222"/>
      <c r="EA57" s="222"/>
      <c r="EB57" s="222"/>
      <c r="EC57" s="222"/>
      <c r="ED57" s="222"/>
      <c r="EE57" s="222"/>
      <c r="EF57" s="222"/>
      <c r="EG57" s="222">
        <v>2173320</v>
      </c>
      <c r="EH57" s="222">
        <v>1324870</v>
      </c>
      <c r="EI57" s="222">
        <v>652.21</v>
      </c>
      <c r="EJ57" s="222">
        <v>397.73</v>
      </c>
      <c r="EK57" s="222">
        <v>0.60981892335290799</v>
      </c>
      <c r="EL57" s="222">
        <v>112</v>
      </c>
      <c r="EM57" s="222">
        <v>19320</v>
      </c>
      <c r="EN57" s="201" t="s">
        <v>3149</v>
      </c>
      <c r="EO57" s="222">
        <v>0.60981892335290799</v>
      </c>
      <c r="EP57" s="222">
        <v>112</v>
      </c>
      <c r="EQ57" s="222">
        <v>0.8</v>
      </c>
    </row>
    <row r="58" spans="1:147" ht="30" x14ac:dyDescent="0.25">
      <c r="A58" s="201" t="s">
        <v>311</v>
      </c>
      <c r="B58" s="201" t="s">
        <v>3150</v>
      </c>
      <c r="C58" s="201" t="s">
        <v>312</v>
      </c>
      <c r="D58" s="201" t="s">
        <v>2853</v>
      </c>
      <c r="E58" s="222">
        <v>300</v>
      </c>
      <c r="F58" s="222">
        <v>3610</v>
      </c>
      <c r="G58" s="201" t="s">
        <v>2854</v>
      </c>
      <c r="H58" s="201" t="s">
        <v>800</v>
      </c>
      <c r="I58" s="201" t="s">
        <v>2622</v>
      </c>
      <c r="J58" s="222">
        <v>112</v>
      </c>
      <c r="K58" s="222">
        <v>0.8</v>
      </c>
      <c r="L58" s="201" t="s">
        <v>2891</v>
      </c>
      <c r="M58" s="201" t="s">
        <v>2892</v>
      </c>
      <c r="N58" s="201" t="s">
        <v>2893</v>
      </c>
      <c r="O58" s="201" t="s">
        <v>32</v>
      </c>
      <c r="P58" s="201" t="s">
        <v>2858</v>
      </c>
      <c r="Q58" s="201" t="s">
        <v>2859</v>
      </c>
      <c r="R58" s="201" t="s">
        <v>3150</v>
      </c>
      <c r="S58" s="201" t="s">
        <v>2860</v>
      </c>
      <c r="T58" s="222">
        <v>4.1663718148564302E-2</v>
      </c>
      <c r="U58" s="201" t="s">
        <v>2861</v>
      </c>
      <c r="V58" s="201" t="s">
        <v>2862</v>
      </c>
      <c r="W58" s="201" t="s">
        <v>311</v>
      </c>
      <c r="X58" s="201" t="s">
        <v>312</v>
      </c>
      <c r="Y58" s="222">
        <v>300</v>
      </c>
      <c r="Z58" s="222">
        <v>3610</v>
      </c>
      <c r="AA58" s="222">
        <v>1</v>
      </c>
      <c r="AB58" s="201" t="s">
        <v>3150</v>
      </c>
      <c r="AC58" s="222">
        <v>1</v>
      </c>
      <c r="AD58" s="201" t="s">
        <v>800</v>
      </c>
      <c r="AE58" s="201" t="s">
        <v>800</v>
      </c>
      <c r="AF58" s="222">
        <v>0</v>
      </c>
      <c r="AG58" s="222">
        <v>0</v>
      </c>
      <c r="AH58" s="201" t="s">
        <v>2854</v>
      </c>
      <c r="AI58" s="201" t="s">
        <v>2863</v>
      </c>
      <c r="AJ58" s="201" t="s">
        <v>2855</v>
      </c>
      <c r="AK58" s="201" t="s">
        <v>2864</v>
      </c>
      <c r="AL58" s="201" t="s">
        <v>2854</v>
      </c>
      <c r="AM58" s="201" t="s">
        <v>2865</v>
      </c>
      <c r="AN58" s="201" t="s">
        <v>2866</v>
      </c>
      <c r="AO58" s="201" t="s">
        <v>2867</v>
      </c>
      <c r="AP58" s="201" t="s">
        <v>2868</v>
      </c>
      <c r="AQ58" s="201" t="s">
        <v>2869</v>
      </c>
      <c r="AR58" s="201" t="s">
        <v>2870</v>
      </c>
      <c r="AS58" s="222">
        <v>64.20384</v>
      </c>
      <c r="AT58" s="222">
        <v>0</v>
      </c>
      <c r="AU58" s="201" t="s">
        <v>3151</v>
      </c>
      <c r="AV58" s="201" t="s">
        <v>3151</v>
      </c>
      <c r="AW58" s="201" t="s">
        <v>3152</v>
      </c>
      <c r="AX58" s="201" t="s">
        <v>3153</v>
      </c>
      <c r="AY58" s="201" t="s">
        <v>2874</v>
      </c>
      <c r="AZ58" s="201" t="s">
        <v>800</v>
      </c>
      <c r="BA58" s="201" t="s">
        <v>800</v>
      </c>
      <c r="BB58" s="222">
        <v>2.7668136349645999E-3</v>
      </c>
      <c r="BC58" s="222">
        <v>1.24991154445693E-2</v>
      </c>
      <c r="BD58" s="222">
        <v>8.3333333333333295E-4</v>
      </c>
      <c r="BE58" s="222">
        <v>3.9808928571428601E-4</v>
      </c>
      <c r="BF58" s="222">
        <v>0</v>
      </c>
      <c r="BG58" s="222">
        <v>0</v>
      </c>
      <c r="BH58" s="222">
        <v>0</v>
      </c>
      <c r="BI58" s="222">
        <v>0</v>
      </c>
      <c r="BJ58" s="222">
        <v>0</v>
      </c>
      <c r="BK58" s="222">
        <v>0</v>
      </c>
      <c r="BL58" s="222">
        <v>0</v>
      </c>
      <c r="BM58" s="222">
        <v>3.4385808477872502E-2</v>
      </c>
      <c r="BN58" s="222">
        <v>1.3565656629158499E-3</v>
      </c>
      <c r="BO58" s="222">
        <v>0</v>
      </c>
      <c r="BP58" s="222">
        <v>5.5366226636788599E-3</v>
      </c>
      <c r="BQ58" s="222">
        <v>1.8305289915619E-3</v>
      </c>
      <c r="BR58" s="222">
        <v>2.7435144081255799E-4</v>
      </c>
      <c r="BS58" s="222">
        <v>5.2514077280182397E-2</v>
      </c>
      <c r="BT58" s="222">
        <v>5.8050699943861299E-2</v>
      </c>
      <c r="BU58" s="222">
        <v>5.9881228935423199E-2</v>
      </c>
      <c r="BV58" s="222">
        <v>175.04692426727499</v>
      </c>
      <c r="BW58" s="222">
        <v>193.50233314620399</v>
      </c>
      <c r="BX58" s="222">
        <v>199.60409645141101</v>
      </c>
      <c r="BY58" s="222">
        <v>455.12200309491499</v>
      </c>
      <c r="BZ58" s="222">
        <v>503.10606618013099</v>
      </c>
      <c r="CA58" s="222">
        <v>518.97065077366801</v>
      </c>
      <c r="CB58" s="222">
        <v>13.653660092847399</v>
      </c>
      <c r="CC58" s="222">
        <v>15.0931819854039</v>
      </c>
      <c r="CD58" s="222">
        <v>15.56911952321</v>
      </c>
      <c r="CE58" s="201" t="s">
        <v>800</v>
      </c>
      <c r="CF58" s="201" t="s">
        <v>800</v>
      </c>
      <c r="CG58" s="201" t="s">
        <v>2875</v>
      </c>
      <c r="CH58" s="222">
        <v>7.5033193783755397E-3</v>
      </c>
      <c r="CI58" s="222">
        <v>4.5010757901806898E-2</v>
      </c>
      <c r="CJ58" s="222">
        <v>11.7027970544698</v>
      </c>
      <c r="CK58" s="222"/>
      <c r="CL58" s="223">
        <f t="shared" si="2"/>
        <v>1.6771703139394079E-2</v>
      </c>
      <c r="CM58" s="223">
        <f t="shared" si="3"/>
        <v>3.5742374140788354E-2</v>
      </c>
      <c r="CN58" s="223">
        <f t="shared" si="4"/>
        <v>5.5366226636788599E-3</v>
      </c>
      <c r="CO58" s="223">
        <f t="shared" si="4"/>
        <v>1.8305289915619E-3</v>
      </c>
      <c r="CP58" s="223">
        <f t="shared" si="5"/>
        <v>5.9881228935423192E-2</v>
      </c>
      <c r="CQ58" s="223">
        <f t="shared" si="6"/>
        <v>0</v>
      </c>
      <c r="CR58" s="222"/>
      <c r="CS58" s="222"/>
      <c r="CT58" s="222"/>
      <c r="CU58" s="222"/>
      <c r="CV58" s="222"/>
      <c r="CW58" s="222"/>
      <c r="CX58" s="222"/>
      <c r="CY58" s="222"/>
      <c r="CZ58" s="222"/>
      <c r="DA58" s="222"/>
      <c r="DB58" s="224">
        <f t="shared" si="7"/>
        <v>5.2239725839369873E-2</v>
      </c>
      <c r="DC58" s="224">
        <f t="shared" si="8"/>
        <v>2.7435144081255799E-4</v>
      </c>
      <c r="DD58" s="224">
        <f t="shared" si="9"/>
        <v>5.2514077280182432E-2</v>
      </c>
      <c r="DE58" s="225">
        <f t="shared" si="10"/>
        <v>0</v>
      </c>
      <c r="DF58" s="222"/>
      <c r="DG58" s="222"/>
      <c r="DH58" s="222"/>
      <c r="DI58" s="222"/>
      <c r="DJ58" s="222"/>
      <c r="DK58" s="222"/>
      <c r="DL58" s="222"/>
      <c r="DM58" s="222"/>
      <c r="DN58" s="222"/>
      <c r="DO58" s="222"/>
      <c r="DP58" s="222"/>
      <c r="DQ58" s="222"/>
      <c r="DR58" s="222"/>
      <c r="DS58" s="222"/>
      <c r="DT58" s="222"/>
      <c r="DU58" s="222"/>
      <c r="DV58" s="222"/>
      <c r="DW58" s="222"/>
      <c r="DX58" s="222"/>
      <c r="DY58" s="222"/>
      <c r="DZ58" s="222"/>
      <c r="EA58" s="222"/>
      <c r="EB58" s="222"/>
      <c r="EC58" s="222"/>
      <c r="ED58" s="222"/>
      <c r="EE58" s="222"/>
      <c r="EF58" s="222"/>
      <c r="EG58" s="222">
        <v>1612140</v>
      </c>
      <c r="EH58" s="222">
        <v>1157400</v>
      </c>
      <c r="EI58" s="222">
        <v>684.26</v>
      </c>
      <c r="EJ58" s="222">
        <v>491.42</v>
      </c>
      <c r="EK58" s="222">
        <v>0.71817730102592603</v>
      </c>
      <c r="EL58" s="222">
        <v>97</v>
      </c>
      <c r="EM58" s="222">
        <v>16620</v>
      </c>
      <c r="EN58" s="201" t="s">
        <v>3154</v>
      </c>
      <c r="EO58" s="222">
        <v>0.71817730102592603</v>
      </c>
      <c r="EP58" s="222">
        <v>97</v>
      </c>
      <c r="EQ58" s="222">
        <v>0.8</v>
      </c>
    </row>
    <row r="59" spans="1:147" ht="30" x14ac:dyDescent="0.25">
      <c r="A59" s="201" t="s">
        <v>313</v>
      </c>
      <c r="B59" s="201" t="s">
        <v>3155</v>
      </c>
      <c r="C59" s="201" t="s">
        <v>314</v>
      </c>
      <c r="D59" s="201" t="s">
        <v>2853</v>
      </c>
      <c r="E59" s="222">
        <v>420</v>
      </c>
      <c r="F59" s="222">
        <v>1800</v>
      </c>
      <c r="G59" s="201" t="s">
        <v>2854</v>
      </c>
      <c r="H59" s="201" t="s">
        <v>800</v>
      </c>
      <c r="I59" s="201" t="s">
        <v>2622</v>
      </c>
      <c r="J59" s="222">
        <v>97</v>
      </c>
      <c r="K59" s="222">
        <v>0.8</v>
      </c>
      <c r="L59" s="201" t="s">
        <v>2891</v>
      </c>
      <c r="M59" s="201" t="s">
        <v>2892</v>
      </c>
      <c r="N59" s="201" t="s">
        <v>2893</v>
      </c>
      <c r="O59" s="201" t="s">
        <v>32</v>
      </c>
      <c r="P59" s="201" t="s">
        <v>2858</v>
      </c>
      <c r="Q59" s="201" t="s">
        <v>2859</v>
      </c>
      <c r="R59" s="201" t="s">
        <v>3155</v>
      </c>
      <c r="S59" s="201" t="s">
        <v>2860</v>
      </c>
      <c r="T59" s="222">
        <v>4.1663718148564302E-2</v>
      </c>
      <c r="U59" s="201" t="s">
        <v>2861</v>
      </c>
      <c r="V59" s="201" t="s">
        <v>2862</v>
      </c>
      <c r="W59" s="201" t="s">
        <v>313</v>
      </c>
      <c r="X59" s="201" t="s">
        <v>314</v>
      </c>
      <c r="Y59" s="222">
        <v>420</v>
      </c>
      <c r="Z59" s="222">
        <v>1800</v>
      </c>
      <c r="AA59" s="222">
        <v>1</v>
      </c>
      <c r="AB59" s="201" t="s">
        <v>3155</v>
      </c>
      <c r="AC59" s="222">
        <v>1</v>
      </c>
      <c r="AD59" s="201" t="s">
        <v>800</v>
      </c>
      <c r="AE59" s="201" t="s">
        <v>800</v>
      </c>
      <c r="AF59" s="222">
        <v>0</v>
      </c>
      <c r="AG59" s="222">
        <v>0</v>
      </c>
      <c r="AH59" s="201" t="s">
        <v>2854</v>
      </c>
      <c r="AI59" s="201" t="s">
        <v>2863</v>
      </c>
      <c r="AJ59" s="201" t="s">
        <v>2855</v>
      </c>
      <c r="AK59" s="201" t="s">
        <v>2864</v>
      </c>
      <c r="AL59" s="201" t="s">
        <v>2854</v>
      </c>
      <c r="AM59" s="201" t="s">
        <v>2865</v>
      </c>
      <c r="AN59" s="201" t="s">
        <v>2866</v>
      </c>
      <c r="AO59" s="201" t="s">
        <v>2867</v>
      </c>
      <c r="AP59" s="201" t="s">
        <v>2868</v>
      </c>
      <c r="AQ59" s="201" t="s">
        <v>2869</v>
      </c>
      <c r="AR59" s="201" t="s">
        <v>2870</v>
      </c>
      <c r="AS59" s="222">
        <v>64.20384</v>
      </c>
      <c r="AT59" s="222">
        <v>0</v>
      </c>
      <c r="AU59" s="201" t="s">
        <v>3156</v>
      </c>
      <c r="AV59" s="201" t="s">
        <v>3156</v>
      </c>
      <c r="AW59" s="201" t="s">
        <v>3157</v>
      </c>
      <c r="AX59" s="201" t="s">
        <v>3158</v>
      </c>
      <c r="AY59" s="201" t="s">
        <v>2874</v>
      </c>
      <c r="AZ59" s="201" t="s">
        <v>800</v>
      </c>
      <c r="BA59" s="201" t="s">
        <v>800</v>
      </c>
      <c r="BB59" s="222">
        <v>5.1720848765432099E-3</v>
      </c>
      <c r="BC59" s="222">
        <v>1.7498761622397E-2</v>
      </c>
      <c r="BD59" s="222">
        <v>8.3333333333333295E-4</v>
      </c>
      <c r="BE59" s="222">
        <v>4.5964948453608201E-4</v>
      </c>
      <c r="BF59" s="222">
        <v>0</v>
      </c>
      <c r="BG59" s="222">
        <v>0</v>
      </c>
      <c r="BH59" s="222">
        <v>0</v>
      </c>
      <c r="BI59" s="222">
        <v>0</v>
      </c>
      <c r="BJ59" s="222">
        <v>0</v>
      </c>
      <c r="BK59" s="222">
        <v>0</v>
      </c>
      <c r="BL59" s="222">
        <v>0</v>
      </c>
      <c r="BM59" s="222">
        <v>3.9703201541461002E-2</v>
      </c>
      <c r="BN59" s="222">
        <v>1.89919192808219E-3</v>
      </c>
      <c r="BO59" s="222">
        <v>0</v>
      </c>
      <c r="BP59" s="222">
        <v>6.3928014261034199E-3</v>
      </c>
      <c r="BQ59" s="222">
        <v>2.1136004851023899E-3</v>
      </c>
      <c r="BR59" s="222">
        <v>5.50227056296296E-4</v>
      </c>
      <c r="BS59" s="222">
        <v>6.6116449842649194E-2</v>
      </c>
      <c r="BT59" s="222">
        <v>7.25092512687526E-2</v>
      </c>
      <c r="BU59" s="222">
        <v>7.4622851753854996E-2</v>
      </c>
      <c r="BV59" s="222">
        <v>157.42011867297401</v>
      </c>
      <c r="BW59" s="222">
        <v>172.64107444941101</v>
      </c>
      <c r="BX59" s="222">
        <v>177.67345655679799</v>
      </c>
      <c r="BY59" s="222">
        <v>409.29230854973298</v>
      </c>
      <c r="BZ59" s="222">
        <v>448.86679356846798</v>
      </c>
      <c r="CA59" s="222">
        <v>461.950987047674</v>
      </c>
      <c r="CB59" s="222">
        <v>17.190276959088798</v>
      </c>
      <c r="CC59" s="222">
        <v>18.852405329875701</v>
      </c>
      <c r="CD59" s="222">
        <v>19.401941456002302</v>
      </c>
      <c r="CE59" s="201" t="s">
        <v>800</v>
      </c>
      <c r="CF59" s="201" t="s">
        <v>800</v>
      </c>
      <c r="CG59" s="201" t="s">
        <v>2875</v>
      </c>
      <c r="CH59" s="222">
        <v>8.6636264987428897E-3</v>
      </c>
      <c r="CI59" s="222">
        <v>5.7452823343906299E-2</v>
      </c>
      <c r="CJ59" s="222">
        <v>14.937734069415599</v>
      </c>
      <c r="CK59" s="222"/>
      <c r="CL59" s="223">
        <f t="shared" si="2"/>
        <v>2.4514056373105917E-2</v>
      </c>
      <c r="CM59" s="223">
        <f t="shared" si="3"/>
        <v>4.160239346954319E-2</v>
      </c>
      <c r="CN59" s="223">
        <f t="shared" si="4"/>
        <v>6.3928014261034199E-3</v>
      </c>
      <c r="CO59" s="223">
        <f t="shared" si="4"/>
        <v>2.1136004851023899E-3</v>
      </c>
      <c r="CP59" s="223">
        <f t="shared" si="5"/>
        <v>7.4622851753854927E-2</v>
      </c>
      <c r="CQ59" s="223">
        <f t="shared" si="6"/>
        <v>0</v>
      </c>
      <c r="CR59" s="222"/>
      <c r="CS59" s="222"/>
      <c r="CT59" s="222"/>
      <c r="CU59" s="222"/>
      <c r="CV59" s="222"/>
      <c r="CW59" s="222"/>
      <c r="CX59" s="222"/>
      <c r="CY59" s="222"/>
      <c r="CZ59" s="222"/>
      <c r="DA59" s="222"/>
      <c r="DB59" s="224">
        <f t="shared" si="7"/>
        <v>6.556622278635281E-2</v>
      </c>
      <c r="DC59" s="224">
        <f t="shared" si="8"/>
        <v>5.50227056296296E-4</v>
      </c>
      <c r="DD59" s="224">
        <f t="shared" si="9"/>
        <v>6.6116449842649111E-2</v>
      </c>
      <c r="DE59" s="225">
        <f t="shared" si="10"/>
        <v>0</v>
      </c>
      <c r="DF59" s="222"/>
      <c r="DG59" s="222"/>
      <c r="DH59" s="222"/>
      <c r="DI59" s="222"/>
      <c r="DJ59" s="222"/>
      <c r="DK59" s="222"/>
      <c r="DL59" s="222"/>
      <c r="DM59" s="222"/>
      <c r="DN59" s="222"/>
      <c r="DO59" s="222"/>
      <c r="DP59" s="222"/>
      <c r="DQ59" s="222"/>
      <c r="DR59" s="222"/>
      <c r="DS59" s="222"/>
      <c r="DT59" s="222"/>
      <c r="DU59" s="222"/>
      <c r="DV59" s="222"/>
      <c r="DW59" s="222"/>
      <c r="DX59" s="222"/>
      <c r="DY59" s="222"/>
      <c r="DZ59" s="222"/>
      <c r="EA59" s="222"/>
      <c r="EB59" s="222"/>
      <c r="EC59" s="222"/>
      <c r="ED59" s="222"/>
      <c r="EE59" s="222"/>
      <c r="EF59" s="222"/>
      <c r="EG59" s="222">
        <v>0</v>
      </c>
      <c r="EH59" s="222">
        <v>0</v>
      </c>
      <c r="EI59" s="222">
        <v>0</v>
      </c>
      <c r="EJ59" s="222">
        <v>0</v>
      </c>
      <c r="EK59" s="222">
        <v>0</v>
      </c>
      <c r="EL59" s="222">
        <v>0</v>
      </c>
      <c r="EM59" s="222">
        <v>0</v>
      </c>
      <c r="EN59" s="201" t="s">
        <v>3159</v>
      </c>
      <c r="EO59" s="222">
        <v>0.82189999999999996</v>
      </c>
      <c r="EP59" s="222">
        <v>73</v>
      </c>
      <c r="EQ59" s="222">
        <v>0.8</v>
      </c>
    </row>
    <row r="60" spans="1:147" ht="30" x14ac:dyDescent="0.25">
      <c r="A60" s="201" t="s">
        <v>313</v>
      </c>
      <c r="B60" s="201" t="s">
        <v>3160</v>
      </c>
      <c r="C60" s="201" t="s">
        <v>314</v>
      </c>
      <c r="D60" s="201" t="s">
        <v>2853</v>
      </c>
      <c r="E60" s="222">
        <v>420</v>
      </c>
      <c r="F60" s="222">
        <v>1800</v>
      </c>
      <c r="G60" s="201" t="s">
        <v>2906</v>
      </c>
      <c r="H60" s="201" t="s">
        <v>800</v>
      </c>
      <c r="I60" s="201" t="s">
        <v>2625</v>
      </c>
      <c r="J60" s="222">
        <v>73</v>
      </c>
      <c r="K60" s="222">
        <v>0.82189999999999996</v>
      </c>
      <c r="L60" s="201" t="s">
        <v>2891</v>
      </c>
      <c r="M60" s="201" t="s">
        <v>2892</v>
      </c>
      <c r="N60" s="201" t="s">
        <v>2893</v>
      </c>
      <c r="O60" s="201" t="s">
        <v>32</v>
      </c>
      <c r="P60" s="201" t="s">
        <v>2894</v>
      </c>
      <c r="Q60" s="201" t="s">
        <v>2859</v>
      </c>
      <c r="R60" s="201" t="s">
        <v>3160</v>
      </c>
      <c r="S60" s="201" t="s">
        <v>2895</v>
      </c>
      <c r="T60" s="222">
        <v>4.1583276009857999E-2</v>
      </c>
      <c r="U60" s="201" t="s">
        <v>2981</v>
      </c>
      <c r="V60" s="201" t="s">
        <v>2982</v>
      </c>
      <c r="W60" s="201" t="s">
        <v>313</v>
      </c>
      <c r="X60" s="201" t="s">
        <v>314</v>
      </c>
      <c r="Y60" s="222">
        <v>420</v>
      </c>
      <c r="Z60" s="222">
        <v>1800</v>
      </c>
      <c r="AA60" s="222">
        <v>1</v>
      </c>
      <c r="AB60" s="201" t="s">
        <v>3160</v>
      </c>
      <c r="AC60" s="222">
        <v>1</v>
      </c>
      <c r="AD60" s="201" t="s">
        <v>800</v>
      </c>
      <c r="AE60" s="201" t="s">
        <v>800</v>
      </c>
      <c r="AH60" s="201" t="s">
        <v>2854</v>
      </c>
      <c r="AI60" s="201" t="s">
        <v>2863</v>
      </c>
      <c r="AJ60" s="201" t="s">
        <v>2891</v>
      </c>
      <c r="AK60" s="201" t="s">
        <v>2907</v>
      </c>
      <c r="AL60" s="201" t="s">
        <v>2854</v>
      </c>
      <c r="AM60" s="201" t="s">
        <v>2865</v>
      </c>
      <c r="AN60" s="201" t="s">
        <v>2985</v>
      </c>
      <c r="AO60" s="201" t="s">
        <v>2867</v>
      </c>
      <c r="AP60" s="201" t="s">
        <v>2868</v>
      </c>
      <c r="AQ60" s="201" t="s">
        <v>2869</v>
      </c>
      <c r="AR60" s="201" t="s">
        <v>2870</v>
      </c>
      <c r="AS60" s="222">
        <v>67.831739999999996</v>
      </c>
      <c r="AT60" s="222">
        <v>0</v>
      </c>
      <c r="AU60" s="201" t="s">
        <v>3156</v>
      </c>
      <c r="AV60" s="201" t="s">
        <v>3156</v>
      </c>
      <c r="AW60" s="201" t="s">
        <v>3157</v>
      </c>
      <c r="AX60" s="201" t="s">
        <v>3158</v>
      </c>
      <c r="AY60" s="201" t="s">
        <v>2915</v>
      </c>
      <c r="AZ60" s="201" t="s">
        <v>800</v>
      </c>
      <c r="BA60" s="201" t="s">
        <v>800</v>
      </c>
      <c r="BB60" s="222">
        <v>5.1720848765432099E-3</v>
      </c>
      <c r="BC60" s="222">
        <v>1.74649759241404E-2</v>
      </c>
      <c r="BD60" s="222">
        <v>8.3333333333333295E-4</v>
      </c>
      <c r="BE60" s="222">
        <v>6.4527910958904098E-4</v>
      </c>
      <c r="BF60" s="222">
        <v>0</v>
      </c>
      <c r="BG60" s="222">
        <v>0</v>
      </c>
      <c r="BH60" s="222">
        <v>0</v>
      </c>
      <c r="BI60" s="222">
        <v>0</v>
      </c>
      <c r="BJ60" s="222">
        <v>0</v>
      </c>
      <c r="BK60" s="222">
        <v>0</v>
      </c>
      <c r="BL60" s="222">
        <v>0</v>
      </c>
      <c r="BM60" s="222">
        <v>3.0476039765965399E-2</v>
      </c>
      <c r="BN60" s="222">
        <v>1.84858686271536E-3</v>
      </c>
      <c r="BO60" s="222">
        <v>0</v>
      </c>
      <c r="BP60" s="222">
        <v>8.2682023221440706E-3</v>
      </c>
      <c r="BQ60" s="222">
        <v>2.73364918979821E-3</v>
      </c>
      <c r="BR60" s="222">
        <v>3.50318296296296E-4</v>
      </c>
      <c r="BS60" s="222">
        <v>5.6790618168583003E-2</v>
      </c>
      <c r="BT60" s="222">
        <v>6.5058820490727004E-2</v>
      </c>
      <c r="BU60" s="222">
        <v>6.7792469680525297E-2</v>
      </c>
      <c r="BV60" s="222">
        <v>135.21575754424501</v>
      </c>
      <c r="BW60" s="222">
        <v>154.90195354935</v>
      </c>
      <c r="BX60" s="222">
        <v>161.410642096489</v>
      </c>
      <c r="BY60" s="222">
        <v>351.56096961503698</v>
      </c>
      <c r="BZ60" s="222">
        <v>402.74507922830998</v>
      </c>
      <c r="CA60" s="222">
        <v>419.66766945087102</v>
      </c>
      <c r="CB60" s="222">
        <v>14.7655607238316</v>
      </c>
      <c r="CC60" s="222">
        <v>16.915293327589001</v>
      </c>
      <c r="CD60" s="222">
        <v>17.626042116936599</v>
      </c>
      <c r="CE60" s="201" t="s">
        <v>800</v>
      </c>
      <c r="CF60" s="201" t="s">
        <v>800</v>
      </c>
      <c r="CG60" s="201" t="s">
        <v>2990</v>
      </c>
      <c r="CH60" s="222">
        <v>4.1926329133383199E-3</v>
      </c>
      <c r="CI60" s="222">
        <v>5.25979852552447E-2</v>
      </c>
      <c r="CJ60" s="222">
        <v>13.6754761663636</v>
      </c>
      <c r="CK60" s="222"/>
      <c r="CL60" s="223">
        <f t="shared" si="2"/>
        <v>2.4465991539902279E-2</v>
      </c>
      <c r="CM60" s="223">
        <f t="shared" si="3"/>
        <v>3.2324626628680755E-2</v>
      </c>
      <c r="CN60" s="223">
        <f t="shared" si="4"/>
        <v>8.2682023221440706E-3</v>
      </c>
      <c r="CO60" s="223">
        <f t="shared" si="4"/>
        <v>2.73364918979821E-3</v>
      </c>
      <c r="CP60" s="223">
        <f t="shared" si="5"/>
        <v>6.7792469680525325E-2</v>
      </c>
      <c r="CQ60" s="223">
        <f t="shared" si="6"/>
        <v>0</v>
      </c>
      <c r="CR60" s="222"/>
      <c r="CS60" s="222"/>
      <c r="CT60" s="222"/>
      <c r="CU60" s="222"/>
      <c r="CV60" s="222"/>
      <c r="CW60" s="222"/>
      <c r="CX60" s="222"/>
      <c r="CY60" s="222"/>
      <c r="CZ60" s="222"/>
      <c r="DA60" s="222"/>
      <c r="DB60" s="224">
        <f t="shared" si="7"/>
        <v>5.6440299872286742E-2</v>
      </c>
      <c r="DC60" s="224">
        <f t="shared" si="8"/>
        <v>3.50318296296296E-4</v>
      </c>
      <c r="DD60" s="224">
        <f t="shared" si="9"/>
        <v>5.6790618168583037E-2</v>
      </c>
      <c r="DE60" s="225">
        <f t="shared" si="10"/>
        <v>0</v>
      </c>
      <c r="DF60" s="222"/>
      <c r="DG60" s="222"/>
      <c r="DH60" s="222"/>
      <c r="DI60" s="222"/>
      <c r="DJ60" s="222"/>
      <c r="DK60" s="222"/>
      <c r="DL60" s="222"/>
      <c r="DM60" s="222"/>
      <c r="DN60" s="222"/>
      <c r="DO60" s="222"/>
      <c r="DP60" s="222"/>
      <c r="DQ60" s="222"/>
      <c r="DR60" s="222"/>
      <c r="DS60" s="222"/>
      <c r="DT60" s="222"/>
      <c r="DU60" s="222"/>
      <c r="DV60" s="222"/>
      <c r="DW60" s="222"/>
      <c r="DX60" s="222"/>
      <c r="DY60" s="222"/>
      <c r="DZ60" s="222"/>
      <c r="EA60" s="222"/>
      <c r="EB60" s="222"/>
      <c r="EC60" s="222"/>
      <c r="ED60" s="222"/>
      <c r="EE60" s="222"/>
      <c r="EF60" s="222"/>
      <c r="EG60" s="222">
        <v>0</v>
      </c>
      <c r="EH60" s="222">
        <v>0</v>
      </c>
      <c r="EI60" s="222">
        <v>0</v>
      </c>
      <c r="EJ60" s="222">
        <v>0</v>
      </c>
      <c r="EK60" s="222">
        <v>0</v>
      </c>
      <c r="EL60" s="222">
        <v>0</v>
      </c>
      <c r="EM60" s="222">
        <v>0</v>
      </c>
      <c r="EN60" s="201" t="s">
        <v>3161</v>
      </c>
      <c r="EO60" s="222">
        <v>0.39939999999999998</v>
      </c>
      <c r="EP60" s="222">
        <v>250</v>
      </c>
      <c r="EQ60" s="222">
        <v>0.8</v>
      </c>
    </row>
    <row r="61" spans="1:147" ht="30" x14ac:dyDescent="0.25">
      <c r="A61" s="201" t="s">
        <v>321</v>
      </c>
      <c r="B61" s="201" t="s">
        <v>3162</v>
      </c>
      <c r="C61" s="201" t="s">
        <v>322</v>
      </c>
      <c r="D61" s="201" t="s">
        <v>2853</v>
      </c>
      <c r="E61" s="222">
        <v>115.5</v>
      </c>
      <c r="F61" s="222">
        <v>5580</v>
      </c>
      <c r="G61" s="201" t="s">
        <v>2854</v>
      </c>
      <c r="H61" s="201" t="s">
        <v>800</v>
      </c>
      <c r="I61" s="201" t="s">
        <v>2622</v>
      </c>
      <c r="J61" s="222">
        <v>250</v>
      </c>
      <c r="K61" s="222">
        <v>0.8</v>
      </c>
      <c r="L61" s="201" t="s">
        <v>2855</v>
      </c>
      <c r="M61" s="201" t="s">
        <v>2856</v>
      </c>
      <c r="N61" s="201" t="s">
        <v>2857</v>
      </c>
      <c r="O61" s="201" t="s">
        <v>32</v>
      </c>
      <c r="P61" s="201" t="s">
        <v>2858</v>
      </c>
      <c r="Q61" s="201" t="s">
        <v>2859</v>
      </c>
      <c r="R61" s="201" t="s">
        <v>3162</v>
      </c>
      <c r="S61" s="201" t="s">
        <v>2860</v>
      </c>
      <c r="T61" s="222">
        <v>4.1663718148564302E-2</v>
      </c>
      <c r="U61" s="201" t="s">
        <v>2861</v>
      </c>
      <c r="V61" s="201" t="s">
        <v>2862</v>
      </c>
      <c r="W61" s="201" t="s">
        <v>321</v>
      </c>
      <c r="X61" s="201" t="s">
        <v>322</v>
      </c>
      <c r="Y61" s="222">
        <v>115.5</v>
      </c>
      <c r="Z61" s="222">
        <v>5580</v>
      </c>
      <c r="AA61" s="222">
        <v>1</v>
      </c>
      <c r="AB61" s="201" t="s">
        <v>3162</v>
      </c>
      <c r="AC61" s="222">
        <v>1</v>
      </c>
      <c r="AD61" s="201" t="s">
        <v>321</v>
      </c>
      <c r="AE61" s="201" t="s">
        <v>322</v>
      </c>
      <c r="AF61" s="222">
        <v>115.5</v>
      </c>
      <c r="AG61" s="222">
        <v>5580</v>
      </c>
      <c r="AH61" s="201" t="s">
        <v>2854</v>
      </c>
      <c r="AI61" s="201" t="s">
        <v>2863</v>
      </c>
      <c r="AJ61" s="201" t="s">
        <v>2854</v>
      </c>
      <c r="AK61" s="201" t="s">
        <v>2920</v>
      </c>
      <c r="AL61" s="201" t="s">
        <v>2854</v>
      </c>
      <c r="AM61" s="201" t="s">
        <v>2865</v>
      </c>
      <c r="AN61" s="201" t="s">
        <v>2866</v>
      </c>
      <c r="AO61" s="201" t="s">
        <v>2867</v>
      </c>
      <c r="AP61" s="201" t="s">
        <v>2868</v>
      </c>
      <c r="AQ61" s="201" t="s">
        <v>2869</v>
      </c>
      <c r="AR61" s="201" t="s">
        <v>2870</v>
      </c>
      <c r="AS61" s="222">
        <v>64.20384</v>
      </c>
      <c r="AT61" s="222">
        <v>0</v>
      </c>
      <c r="AU61" s="201" t="s">
        <v>3163</v>
      </c>
      <c r="AV61" s="201" t="s">
        <v>3163</v>
      </c>
      <c r="AW61" s="201" t="s">
        <v>3164</v>
      </c>
      <c r="AX61" s="201" t="s">
        <v>3165</v>
      </c>
      <c r="AY61" s="201" t="s">
        <v>2923</v>
      </c>
      <c r="AZ61" s="201" t="s">
        <v>3163</v>
      </c>
      <c r="BA61" s="201" t="s">
        <v>3165</v>
      </c>
      <c r="BB61" s="222">
        <v>1.54682945041816E-3</v>
      </c>
      <c r="BC61" s="222">
        <v>4.8121594461591798E-3</v>
      </c>
      <c r="BD61" s="222">
        <v>8.3333333333333295E-4</v>
      </c>
      <c r="BE61" s="222">
        <v>1.7834400000000001E-4</v>
      </c>
      <c r="BF61" s="222">
        <v>0</v>
      </c>
      <c r="BG61" s="222">
        <v>0</v>
      </c>
      <c r="BH61" s="222">
        <v>0</v>
      </c>
      <c r="BI61" s="222">
        <v>0</v>
      </c>
      <c r="BJ61" s="222">
        <v>0</v>
      </c>
      <c r="BK61" s="222">
        <v>0</v>
      </c>
      <c r="BL61" s="222">
        <v>0</v>
      </c>
      <c r="BM61" s="222">
        <v>1.54048421980869E-2</v>
      </c>
      <c r="BN61" s="222">
        <v>5.2227778022260302E-4</v>
      </c>
      <c r="BO61" s="222">
        <v>0</v>
      </c>
      <c r="BP61" s="222">
        <v>2.4804069533281301E-3</v>
      </c>
      <c r="BQ61" s="222">
        <v>8.2007698821972902E-4</v>
      </c>
      <c r="BR61" s="222">
        <v>2.53910394265233E-5</v>
      </c>
      <c r="BS61" s="222">
        <v>2.3323177247646699E-2</v>
      </c>
      <c r="BT61" s="222">
        <v>2.58035842009748E-2</v>
      </c>
      <c r="BU61" s="222">
        <v>2.66236611891945E-2</v>
      </c>
      <c r="BV61" s="222">
        <v>201.932270542396</v>
      </c>
      <c r="BW61" s="222">
        <v>223.407655419695</v>
      </c>
      <c r="BX61" s="222">
        <v>230.507889083935</v>
      </c>
      <c r="BY61" s="222">
        <v>525.02390341022897</v>
      </c>
      <c r="BZ61" s="222">
        <v>580.85990409120802</v>
      </c>
      <c r="CA61" s="222">
        <v>599.32051161823199</v>
      </c>
      <c r="CB61" s="222">
        <v>6.0640260843881402</v>
      </c>
      <c r="CC61" s="222">
        <v>6.7089318922534504</v>
      </c>
      <c r="CD61" s="222">
        <v>6.9221519091905801</v>
      </c>
      <c r="CE61" s="201" t="s">
        <v>800</v>
      </c>
      <c r="CF61" s="201" t="s">
        <v>800</v>
      </c>
      <c r="CG61" s="201" t="s">
        <v>2875</v>
      </c>
      <c r="CH61" s="222">
        <v>3.3614870815122399E-3</v>
      </c>
      <c r="CI61" s="222">
        <v>1.9961690166134399E-2</v>
      </c>
      <c r="CJ61" s="222">
        <v>5.1900394431949604</v>
      </c>
      <c r="CK61" s="222"/>
      <c r="CL61" s="223">
        <f t="shared" si="2"/>
        <v>7.3960572693371959E-3</v>
      </c>
      <c r="CM61" s="223">
        <f t="shared" si="3"/>
        <v>1.5927119978309503E-2</v>
      </c>
      <c r="CN61" s="223">
        <f t="shared" si="4"/>
        <v>2.4804069533281301E-3</v>
      </c>
      <c r="CO61" s="223">
        <f t="shared" si="4"/>
        <v>8.2007698821972902E-4</v>
      </c>
      <c r="CP61" s="223">
        <f t="shared" si="5"/>
        <v>2.6623661189194556E-2</v>
      </c>
      <c r="CQ61" s="223">
        <f t="shared" si="6"/>
        <v>5.5511151231257827E-17</v>
      </c>
      <c r="CR61" s="222"/>
      <c r="CS61" s="222"/>
      <c r="CT61" s="222"/>
      <c r="CU61" s="222"/>
      <c r="CV61" s="222"/>
      <c r="CW61" s="222"/>
      <c r="CX61" s="222"/>
      <c r="CY61" s="222"/>
      <c r="CZ61" s="222"/>
      <c r="DA61" s="222"/>
      <c r="DB61" s="224">
        <f t="shared" si="7"/>
        <v>2.3297786208220175E-2</v>
      </c>
      <c r="DC61" s="224">
        <f t="shared" si="8"/>
        <v>2.53910394265233E-5</v>
      </c>
      <c r="DD61" s="224">
        <f t="shared" si="9"/>
        <v>2.3323177247646699E-2</v>
      </c>
      <c r="DE61" s="225">
        <f t="shared" si="10"/>
        <v>0</v>
      </c>
      <c r="DF61" s="222"/>
      <c r="DG61" s="222"/>
      <c r="DH61" s="222"/>
      <c r="DI61" s="222"/>
      <c r="DJ61" s="222"/>
      <c r="DK61" s="222"/>
      <c r="DL61" s="222"/>
      <c r="DM61" s="222"/>
      <c r="DN61" s="222"/>
      <c r="DO61" s="222"/>
      <c r="DP61" s="222"/>
      <c r="DQ61" s="222"/>
      <c r="DR61" s="222"/>
      <c r="DS61" s="222"/>
      <c r="DT61" s="222"/>
      <c r="DU61" s="222"/>
      <c r="DV61" s="222"/>
      <c r="DW61" s="222"/>
      <c r="DX61" s="222"/>
      <c r="DY61" s="222"/>
      <c r="DZ61" s="222"/>
      <c r="EA61" s="222"/>
      <c r="EB61" s="222"/>
      <c r="EC61" s="222"/>
      <c r="ED61" s="222"/>
      <c r="EE61" s="222"/>
      <c r="EF61" s="222"/>
      <c r="EG61" s="222">
        <v>0</v>
      </c>
      <c r="EH61" s="222">
        <v>0</v>
      </c>
      <c r="EI61" s="222">
        <v>0</v>
      </c>
      <c r="EJ61" s="222">
        <v>0</v>
      </c>
      <c r="EK61" s="222">
        <v>0</v>
      </c>
      <c r="EL61" s="222">
        <v>0</v>
      </c>
      <c r="EM61" s="222">
        <v>0</v>
      </c>
      <c r="EN61" s="201" t="s">
        <v>3166</v>
      </c>
      <c r="EO61" s="222">
        <v>0.77439999999999998</v>
      </c>
      <c r="EP61" s="222">
        <v>252</v>
      </c>
      <c r="EQ61" s="222">
        <v>0.8</v>
      </c>
    </row>
    <row r="62" spans="1:147" ht="30" x14ac:dyDescent="0.25">
      <c r="A62" s="201" t="s">
        <v>323</v>
      </c>
      <c r="B62" s="201" t="s">
        <v>3167</v>
      </c>
      <c r="C62" s="201" t="s">
        <v>324</v>
      </c>
      <c r="D62" s="201" t="s">
        <v>2853</v>
      </c>
      <c r="E62" s="222">
        <v>115.5</v>
      </c>
      <c r="F62" s="222">
        <v>7440</v>
      </c>
      <c r="G62" s="201" t="s">
        <v>2854</v>
      </c>
      <c r="H62" s="201" t="s">
        <v>800</v>
      </c>
      <c r="I62" s="201" t="s">
        <v>2622</v>
      </c>
      <c r="J62" s="222">
        <v>252</v>
      </c>
      <c r="K62" s="222">
        <v>0.8</v>
      </c>
      <c r="L62" s="201" t="s">
        <v>2855</v>
      </c>
      <c r="M62" s="201" t="s">
        <v>2856</v>
      </c>
      <c r="N62" s="201" t="s">
        <v>2857</v>
      </c>
      <c r="O62" s="201" t="s">
        <v>32</v>
      </c>
      <c r="P62" s="201" t="s">
        <v>2858</v>
      </c>
      <c r="Q62" s="201" t="s">
        <v>2859</v>
      </c>
      <c r="R62" s="201" t="s">
        <v>3167</v>
      </c>
      <c r="S62" s="201" t="s">
        <v>2860</v>
      </c>
      <c r="T62" s="222">
        <v>4.1663718148564302E-2</v>
      </c>
      <c r="U62" s="201" t="s">
        <v>2861</v>
      </c>
      <c r="V62" s="201" t="s">
        <v>2862</v>
      </c>
      <c r="W62" s="201" t="s">
        <v>319</v>
      </c>
      <c r="X62" s="201" t="s">
        <v>320</v>
      </c>
      <c r="Y62" s="222">
        <v>115.5</v>
      </c>
      <c r="Z62" s="222">
        <v>8064</v>
      </c>
      <c r="AA62" s="222">
        <v>1</v>
      </c>
      <c r="AB62" s="201" t="s">
        <v>3168</v>
      </c>
      <c r="AC62" s="222">
        <v>1</v>
      </c>
      <c r="AD62" s="201" t="s">
        <v>319</v>
      </c>
      <c r="AE62" s="201" t="s">
        <v>320</v>
      </c>
      <c r="AF62" s="222">
        <v>115.5</v>
      </c>
      <c r="AG62" s="222">
        <v>8064</v>
      </c>
      <c r="AH62" s="201" t="s">
        <v>2891</v>
      </c>
      <c r="AI62" s="201" t="s">
        <v>2946</v>
      </c>
      <c r="AJ62" s="201" t="s">
        <v>2855</v>
      </c>
      <c r="AK62" s="201" t="s">
        <v>2864</v>
      </c>
      <c r="AL62" s="201" t="s">
        <v>2855</v>
      </c>
      <c r="AM62" s="201" t="s">
        <v>3031</v>
      </c>
      <c r="AN62" s="201" t="s">
        <v>2866</v>
      </c>
      <c r="AO62" s="201" t="s">
        <v>2947</v>
      </c>
      <c r="AP62" s="201" t="s">
        <v>2868</v>
      </c>
      <c r="AQ62" s="201" t="s">
        <v>2869</v>
      </c>
      <c r="AR62" s="201" t="s">
        <v>2948</v>
      </c>
      <c r="AS62" s="222">
        <v>64.20384</v>
      </c>
      <c r="AT62" s="222">
        <v>0</v>
      </c>
      <c r="AU62" s="201" t="s">
        <v>3169</v>
      </c>
      <c r="AV62" s="201" t="s">
        <v>3170</v>
      </c>
      <c r="AW62" s="201" t="s">
        <v>3171</v>
      </c>
      <c r="AX62" s="201" t="s">
        <v>3172</v>
      </c>
      <c r="AY62" s="201" t="s">
        <v>2874</v>
      </c>
      <c r="AZ62" s="201" t="s">
        <v>3170</v>
      </c>
      <c r="BA62" s="201" t="s">
        <v>3172</v>
      </c>
      <c r="BB62" s="222">
        <v>1.2513108572281999E-3</v>
      </c>
      <c r="BC62" s="222">
        <v>4.8121594461591798E-3</v>
      </c>
      <c r="BD62" s="222">
        <v>8.3333333333333295E-4</v>
      </c>
      <c r="BE62" s="222">
        <v>1.7692857142857099E-4</v>
      </c>
      <c r="BF62" s="222">
        <v>0</v>
      </c>
      <c r="BG62" s="222">
        <v>0</v>
      </c>
      <c r="BH62" s="222">
        <v>4.3627800368035803E-3</v>
      </c>
      <c r="BI62" s="222">
        <v>0</v>
      </c>
      <c r="BJ62" s="222">
        <v>0</v>
      </c>
      <c r="BK62" s="222">
        <v>2.1371599999999999E-3</v>
      </c>
      <c r="BL62" s="222">
        <v>0</v>
      </c>
      <c r="BM62" s="222">
        <v>1.52825815457211E-2</v>
      </c>
      <c r="BN62" s="222">
        <v>5.2227778022260302E-4</v>
      </c>
      <c r="BO62" s="222">
        <v>0</v>
      </c>
      <c r="BP62" s="222">
        <v>2.46072118385727E-3</v>
      </c>
      <c r="BQ62" s="222">
        <v>8.13568440694176E-4</v>
      </c>
      <c r="BR62" s="222">
        <v>0</v>
      </c>
      <c r="BS62" s="222">
        <v>2.93785315708966E-2</v>
      </c>
      <c r="BT62" s="222">
        <v>3.1839252754753897E-2</v>
      </c>
      <c r="BU62" s="222">
        <v>3.2652821195447997E-2</v>
      </c>
      <c r="BV62" s="222">
        <v>254.359580700403</v>
      </c>
      <c r="BW62" s="222">
        <v>275.664526015185</v>
      </c>
      <c r="BX62" s="222">
        <v>282.70840861859801</v>
      </c>
      <c r="BY62" s="222">
        <v>661.334909821049</v>
      </c>
      <c r="BZ62" s="222">
        <v>716.72776763948104</v>
      </c>
      <c r="CA62" s="222">
        <v>735.04186240835395</v>
      </c>
      <c r="CB62" s="222">
        <v>7.6384182084331096</v>
      </c>
      <c r="CC62" s="222">
        <v>8.2782057162360001</v>
      </c>
      <c r="CD62" s="222">
        <v>8.4897335108164906</v>
      </c>
      <c r="CE62" s="201" t="s">
        <v>800</v>
      </c>
      <c r="CF62" s="201" t="s">
        <v>800</v>
      </c>
      <c r="CG62" s="201" t="s">
        <v>2875</v>
      </c>
      <c r="CH62" s="222">
        <v>3.33480861261135E-3</v>
      </c>
      <c r="CI62" s="222">
        <v>2.60437229582852E-2</v>
      </c>
      <c r="CJ62" s="222">
        <v>6.7713679691541602</v>
      </c>
      <c r="CK62" s="222"/>
      <c r="CL62" s="223">
        <f t="shared" si="2"/>
        <v>1.3573672244952862E-2</v>
      </c>
      <c r="CM62" s="223">
        <f t="shared" si="3"/>
        <v>1.5804859325943704E-2</v>
      </c>
      <c r="CN62" s="223">
        <f t="shared" si="4"/>
        <v>2.46072118385727E-3</v>
      </c>
      <c r="CO62" s="223">
        <f t="shared" si="4"/>
        <v>8.13568440694176E-4</v>
      </c>
      <c r="CP62" s="223">
        <f t="shared" si="5"/>
        <v>3.265282119544801E-2</v>
      </c>
      <c r="CQ62" s="223">
        <f t="shared" si="6"/>
        <v>0</v>
      </c>
      <c r="CR62" s="222"/>
      <c r="CS62" s="222"/>
      <c r="CT62" s="222"/>
      <c r="CU62" s="222"/>
      <c r="CV62" s="222"/>
      <c r="CW62" s="222"/>
      <c r="CX62" s="222"/>
      <c r="CY62" s="222"/>
      <c r="CZ62" s="222"/>
      <c r="DA62" s="222"/>
      <c r="DB62" s="224">
        <f t="shared" si="7"/>
        <v>2.2878591534092989E-2</v>
      </c>
      <c r="DC62" s="224">
        <f t="shared" si="8"/>
        <v>6.4999400368035802E-3</v>
      </c>
      <c r="DD62" s="224">
        <f t="shared" si="9"/>
        <v>2.9378531570896569E-2</v>
      </c>
      <c r="DE62" s="225">
        <f t="shared" si="10"/>
        <v>-3.1225022567582528E-17</v>
      </c>
      <c r="DF62" s="222"/>
      <c r="DG62" s="222"/>
      <c r="DH62" s="222"/>
      <c r="DI62" s="222"/>
      <c r="DJ62" s="222"/>
      <c r="DK62" s="222"/>
      <c r="DL62" s="222"/>
      <c r="DM62" s="222"/>
      <c r="DN62" s="222"/>
      <c r="DO62" s="222"/>
      <c r="DP62" s="222"/>
      <c r="DQ62" s="222"/>
      <c r="DR62" s="222"/>
      <c r="DS62" s="222"/>
      <c r="DT62" s="222"/>
      <c r="DU62" s="222"/>
      <c r="DV62" s="222"/>
      <c r="DW62" s="222"/>
      <c r="DX62" s="222"/>
      <c r="DY62" s="222"/>
      <c r="DZ62" s="222"/>
      <c r="EA62" s="222"/>
      <c r="EB62" s="222"/>
      <c r="EC62" s="222"/>
      <c r="ED62" s="222"/>
      <c r="EE62" s="222"/>
      <c r="EF62" s="222"/>
      <c r="EG62" s="222">
        <v>0</v>
      </c>
      <c r="EH62" s="222">
        <v>0</v>
      </c>
      <c r="EI62" s="222">
        <v>0</v>
      </c>
      <c r="EJ62" s="222">
        <v>0</v>
      </c>
      <c r="EK62" s="222">
        <v>0</v>
      </c>
      <c r="EL62" s="222">
        <v>0</v>
      </c>
      <c r="EM62" s="222">
        <v>0</v>
      </c>
      <c r="EN62" s="201" t="s">
        <v>3166</v>
      </c>
      <c r="EO62" s="222">
        <v>0.77439999999999998</v>
      </c>
      <c r="EP62" s="222">
        <v>252</v>
      </c>
      <c r="EQ62" s="222">
        <v>0.8</v>
      </c>
    </row>
    <row r="63" spans="1:147" ht="30" x14ac:dyDescent="0.25">
      <c r="A63" s="201" t="s">
        <v>323</v>
      </c>
      <c r="B63" s="201" t="s">
        <v>3173</v>
      </c>
      <c r="C63" s="201" t="s">
        <v>324</v>
      </c>
      <c r="D63" s="201" t="s">
        <v>2853</v>
      </c>
      <c r="E63" s="222">
        <v>115.5</v>
      </c>
      <c r="F63" s="222">
        <v>7440</v>
      </c>
      <c r="G63" s="201" t="s">
        <v>2854</v>
      </c>
      <c r="H63" s="201" t="s">
        <v>800</v>
      </c>
      <c r="I63" s="201" t="s">
        <v>2622</v>
      </c>
      <c r="J63" s="222">
        <v>252</v>
      </c>
      <c r="K63" s="222">
        <v>0.8</v>
      </c>
      <c r="L63" s="201" t="s">
        <v>2855</v>
      </c>
      <c r="M63" s="201" t="s">
        <v>2856</v>
      </c>
      <c r="N63" s="201" t="s">
        <v>2857</v>
      </c>
      <c r="O63" s="201" t="s">
        <v>32</v>
      </c>
      <c r="P63" s="201" t="s">
        <v>2858</v>
      </c>
      <c r="Q63" s="201" t="s">
        <v>2891</v>
      </c>
      <c r="R63" s="201" t="s">
        <v>3173</v>
      </c>
      <c r="S63" s="201" t="s">
        <v>2860</v>
      </c>
      <c r="T63" s="222">
        <v>4.1663718148564302E-2</v>
      </c>
      <c r="U63" s="201" t="s">
        <v>2861</v>
      </c>
      <c r="V63" s="201" t="s">
        <v>2862</v>
      </c>
      <c r="W63" s="201" t="s">
        <v>323</v>
      </c>
      <c r="X63" s="201" t="s">
        <v>324</v>
      </c>
      <c r="Y63" s="222">
        <v>115.5</v>
      </c>
      <c r="Z63" s="222">
        <v>7440</v>
      </c>
      <c r="AA63" s="222">
        <v>1</v>
      </c>
      <c r="AB63" s="201" t="s">
        <v>3173</v>
      </c>
      <c r="AC63" s="222">
        <v>1</v>
      </c>
      <c r="AD63" s="201" t="s">
        <v>800</v>
      </c>
      <c r="AE63" s="201" t="s">
        <v>800</v>
      </c>
      <c r="AF63" s="222">
        <v>0</v>
      </c>
      <c r="AG63" s="222">
        <v>0</v>
      </c>
      <c r="AH63" s="201" t="s">
        <v>2854</v>
      </c>
      <c r="AI63" s="201" t="s">
        <v>2863</v>
      </c>
      <c r="AJ63" s="201" t="s">
        <v>2855</v>
      </c>
      <c r="AK63" s="201" t="s">
        <v>2864</v>
      </c>
      <c r="AL63" s="201" t="s">
        <v>2854</v>
      </c>
      <c r="AM63" s="201" t="s">
        <v>2865</v>
      </c>
      <c r="AN63" s="201" t="s">
        <v>2866</v>
      </c>
      <c r="AO63" s="201" t="s">
        <v>2867</v>
      </c>
      <c r="AP63" s="201" t="s">
        <v>2868</v>
      </c>
      <c r="AQ63" s="201" t="s">
        <v>2869</v>
      </c>
      <c r="AR63" s="201" t="s">
        <v>2870</v>
      </c>
      <c r="AS63" s="222">
        <v>64.20384</v>
      </c>
      <c r="AT63" s="222">
        <v>0</v>
      </c>
      <c r="AU63" s="201" t="s">
        <v>3169</v>
      </c>
      <c r="AV63" s="201" t="s">
        <v>3169</v>
      </c>
      <c r="AW63" s="201" t="s">
        <v>3174</v>
      </c>
      <c r="AX63" s="201" t="s">
        <v>3175</v>
      </c>
      <c r="AY63" s="201" t="s">
        <v>2874</v>
      </c>
      <c r="AZ63" s="201" t="s">
        <v>800</v>
      </c>
      <c r="BA63" s="201" t="s">
        <v>800</v>
      </c>
      <c r="BB63" s="222">
        <v>1.2513108572281999E-3</v>
      </c>
      <c r="BC63" s="222">
        <v>4.8121594461591798E-3</v>
      </c>
      <c r="BD63" s="222">
        <v>8.3333333333333295E-4</v>
      </c>
      <c r="BE63" s="222">
        <v>1.7692857142857099E-4</v>
      </c>
      <c r="BF63" s="222">
        <v>0</v>
      </c>
      <c r="BG63" s="222">
        <v>0</v>
      </c>
      <c r="BH63" s="222">
        <v>0</v>
      </c>
      <c r="BI63" s="222">
        <v>0</v>
      </c>
      <c r="BJ63" s="222">
        <v>0</v>
      </c>
      <c r="BK63" s="222">
        <v>0</v>
      </c>
      <c r="BL63" s="222">
        <v>0</v>
      </c>
      <c r="BM63" s="222">
        <v>1.52825815457211E-2</v>
      </c>
      <c r="BN63" s="222">
        <v>5.2227778022260302E-4</v>
      </c>
      <c r="BO63" s="222">
        <v>0</v>
      </c>
      <c r="BP63" s="222">
        <v>2.46072118385727E-3</v>
      </c>
      <c r="BQ63" s="222">
        <v>8.13568440694176E-4</v>
      </c>
      <c r="BR63" s="222">
        <v>1.3311944910394301E-4</v>
      </c>
      <c r="BS63" s="222">
        <v>2.30117109831969E-2</v>
      </c>
      <c r="BT63" s="222">
        <v>2.54724321670542E-2</v>
      </c>
      <c r="BU63" s="222">
        <v>2.6286000607748401E-2</v>
      </c>
      <c r="BV63" s="222">
        <v>199.235592928112</v>
      </c>
      <c r="BW63" s="222">
        <v>220.540538242894</v>
      </c>
      <c r="BX63" s="222">
        <v>227.58442084630599</v>
      </c>
      <c r="BY63" s="222">
        <v>518.012541613091</v>
      </c>
      <c r="BZ63" s="222">
        <v>573.40539943152396</v>
      </c>
      <c r="CA63" s="222">
        <v>591.71949420039698</v>
      </c>
      <c r="CB63" s="222">
        <v>5.9830448556312099</v>
      </c>
      <c r="CC63" s="222">
        <v>6.6228323634341004</v>
      </c>
      <c r="CD63" s="222">
        <v>6.8343601580145803</v>
      </c>
      <c r="CE63" s="201" t="s">
        <v>800</v>
      </c>
      <c r="CF63" s="201" t="s">
        <v>800</v>
      </c>
      <c r="CG63" s="201" t="s">
        <v>2875</v>
      </c>
      <c r="CH63" s="222">
        <v>3.33480861261135E-3</v>
      </c>
      <c r="CI63" s="222">
        <v>1.96769023705856E-2</v>
      </c>
      <c r="CJ63" s="222">
        <v>5.1159946163522498</v>
      </c>
      <c r="CK63" s="222"/>
      <c r="CL63" s="223">
        <f t="shared" si="2"/>
        <v>7.2068516572532269E-3</v>
      </c>
      <c r="CM63" s="223">
        <f t="shared" si="3"/>
        <v>1.5804859325943704E-2</v>
      </c>
      <c r="CN63" s="223">
        <f t="shared" si="4"/>
        <v>2.46072118385727E-3</v>
      </c>
      <c r="CO63" s="223">
        <f t="shared" si="4"/>
        <v>8.13568440694176E-4</v>
      </c>
      <c r="CP63" s="223">
        <f t="shared" si="5"/>
        <v>2.6286000607748376E-2</v>
      </c>
      <c r="CQ63" s="223">
        <f t="shared" si="6"/>
        <v>0</v>
      </c>
      <c r="CR63" s="222"/>
      <c r="CS63" s="222"/>
      <c r="CT63" s="222"/>
      <c r="CU63" s="222"/>
      <c r="CV63" s="222"/>
      <c r="CW63" s="222"/>
      <c r="CX63" s="222"/>
      <c r="CY63" s="222"/>
      <c r="CZ63" s="222"/>
      <c r="DA63" s="222"/>
      <c r="DB63" s="224">
        <f t="shared" si="7"/>
        <v>2.2878591534092989E-2</v>
      </c>
      <c r="DC63" s="224">
        <f t="shared" si="8"/>
        <v>1.3311944910394301E-4</v>
      </c>
      <c r="DD63" s="224">
        <f t="shared" si="9"/>
        <v>2.3011710983196931E-2</v>
      </c>
      <c r="DE63" s="225">
        <f t="shared" si="10"/>
        <v>3.1225022567582528E-17</v>
      </c>
      <c r="DF63" s="222"/>
      <c r="DG63" s="222"/>
      <c r="DH63" s="222"/>
      <c r="DI63" s="222"/>
      <c r="DJ63" s="222"/>
      <c r="DK63" s="222"/>
      <c r="DL63" s="222"/>
      <c r="DM63" s="222"/>
      <c r="DN63" s="222"/>
      <c r="DO63" s="222"/>
      <c r="DP63" s="222"/>
      <c r="DQ63" s="222"/>
      <c r="DR63" s="222"/>
      <c r="DS63" s="222"/>
      <c r="DT63" s="222"/>
      <c r="DU63" s="222"/>
      <c r="DV63" s="222"/>
      <c r="DW63" s="222"/>
      <c r="DX63" s="222"/>
      <c r="DY63" s="222"/>
      <c r="DZ63" s="222"/>
      <c r="EA63" s="222"/>
      <c r="EB63" s="222"/>
      <c r="EC63" s="222"/>
      <c r="ED63" s="222"/>
      <c r="EE63" s="222"/>
      <c r="EF63" s="222"/>
      <c r="EG63" s="222">
        <v>338040</v>
      </c>
      <c r="EH63" s="222">
        <v>263790</v>
      </c>
      <c r="EI63" s="222">
        <v>42.26</v>
      </c>
      <c r="EJ63" s="222">
        <v>32.979999999999997</v>
      </c>
      <c r="EK63" s="222">
        <v>0.78040700425934695</v>
      </c>
      <c r="EL63" s="222">
        <v>313</v>
      </c>
      <c r="EM63" s="222">
        <v>1080</v>
      </c>
      <c r="EN63" s="201" t="s">
        <v>3176</v>
      </c>
      <c r="EO63" s="222">
        <v>0.78039999999999998</v>
      </c>
      <c r="EP63" s="222">
        <v>313</v>
      </c>
      <c r="EQ63" s="222">
        <v>0.8</v>
      </c>
    </row>
    <row r="64" spans="1:147" ht="30" x14ac:dyDescent="0.25">
      <c r="A64" s="201" t="s">
        <v>329</v>
      </c>
      <c r="B64" s="201" t="s">
        <v>3177</v>
      </c>
      <c r="C64" s="201" t="s">
        <v>330</v>
      </c>
      <c r="D64" s="201" t="s">
        <v>2853</v>
      </c>
      <c r="E64" s="222">
        <v>123</v>
      </c>
      <c r="F64" s="222">
        <v>4885</v>
      </c>
      <c r="G64" s="201" t="s">
        <v>2855</v>
      </c>
      <c r="H64" s="201" t="s">
        <v>800</v>
      </c>
      <c r="I64" s="201" t="s">
        <v>2624</v>
      </c>
      <c r="J64" s="222">
        <v>313</v>
      </c>
      <c r="K64" s="222">
        <v>0.8</v>
      </c>
      <c r="L64" s="201" t="s">
        <v>2855</v>
      </c>
      <c r="M64" s="201" t="s">
        <v>2856</v>
      </c>
      <c r="N64" s="201" t="s">
        <v>2857</v>
      </c>
      <c r="O64" s="201" t="s">
        <v>32</v>
      </c>
      <c r="P64" s="201" t="s">
        <v>2858</v>
      </c>
      <c r="Q64" s="201" t="s">
        <v>2859</v>
      </c>
      <c r="R64" s="201" t="s">
        <v>3177</v>
      </c>
      <c r="S64" s="201" t="s">
        <v>2860</v>
      </c>
      <c r="T64" s="222">
        <v>4.1663718148564302E-2</v>
      </c>
      <c r="U64" s="201" t="s">
        <v>2904</v>
      </c>
      <c r="V64" s="201" t="s">
        <v>2905</v>
      </c>
      <c r="W64" s="201" t="s">
        <v>329</v>
      </c>
      <c r="X64" s="201" t="s">
        <v>330</v>
      </c>
      <c r="Y64" s="222">
        <v>123</v>
      </c>
      <c r="Z64" s="222">
        <v>4885</v>
      </c>
      <c r="AA64" s="222">
        <v>1</v>
      </c>
      <c r="AB64" s="201" t="s">
        <v>3177</v>
      </c>
      <c r="AC64" s="222">
        <v>1</v>
      </c>
      <c r="AD64" s="201" t="s">
        <v>800</v>
      </c>
      <c r="AE64" s="201" t="s">
        <v>800</v>
      </c>
      <c r="AF64" s="222">
        <v>0</v>
      </c>
      <c r="AG64" s="222">
        <v>0</v>
      </c>
      <c r="AH64" s="201" t="s">
        <v>2854</v>
      </c>
      <c r="AI64" s="201" t="s">
        <v>2863</v>
      </c>
      <c r="AJ64" s="201" t="s">
        <v>2891</v>
      </c>
      <c r="AK64" s="201" t="s">
        <v>2907</v>
      </c>
      <c r="AL64" s="201" t="s">
        <v>2854</v>
      </c>
      <c r="AM64" s="201" t="s">
        <v>2865</v>
      </c>
      <c r="AN64" s="201" t="s">
        <v>2908</v>
      </c>
      <c r="AO64" s="201" t="s">
        <v>2867</v>
      </c>
      <c r="AP64" s="201" t="s">
        <v>2868</v>
      </c>
      <c r="AQ64" s="201" t="s">
        <v>2869</v>
      </c>
      <c r="AR64" s="201" t="s">
        <v>2870</v>
      </c>
      <c r="AS64" s="222">
        <v>46.438400000000001</v>
      </c>
      <c r="AT64" s="222">
        <v>0</v>
      </c>
      <c r="AU64" s="201" t="s">
        <v>3178</v>
      </c>
      <c r="AV64" s="201" t="s">
        <v>3178</v>
      </c>
      <c r="AW64" s="201" t="s">
        <v>3179</v>
      </c>
      <c r="AX64" s="201" t="s">
        <v>3180</v>
      </c>
      <c r="AY64" s="201" t="s">
        <v>2915</v>
      </c>
      <c r="AZ64" s="201" t="s">
        <v>800</v>
      </c>
      <c r="BA64" s="201" t="s">
        <v>800</v>
      </c>
      <c r="BB64" s="222">
        <v>1.69745877402479E-3</v>
      </c>
      <c r="BC64" s="222">
        <v>5.1246373322734098E-3</v>
      </c>
      <c r="BD64" s="222">
        <v>8.3333333333333295E-4</v>
      </c>
      <c r="BE64" s="222">
        <v>1.03031593894214E-4</v>
      </c>
      <c r="BF64" s="222">
        <v>0</v>
      </c>
      <c r="BG64" s="222">
        <v>0</v>
      </c>
      <c r="BH64" s="222">
        <v>0</v>
      </c>
      <c r="BI64" s="222">
        <v>0</v>
      </c>
      <c r="BJ64" s="222">
        <v>0</v>
      </c>
      <c r="BK64" s="222">
        <v>0</v>
      </c>
      <c r="BL64" s="222">
        <v>0</v>
      </c>
      <c r="BM64" s="222">
        <v>1.52338765796452E-2</v>
      </c>
      <c r="BN64" s="222">
        <v>5.5619192179549902E-4</v>
      </c>
      <c r="BO64" s="222">
        <v>0</v>
      </c>
      <c r="BP64" s="222">
        <v>1.9811557135208701E-3</v>
      </c>
      <c r="BQ64" s="222">
        <v>6.5501356886559804E-4</v>
      </c>
      <c r="BR64" s="222">
        <v>1.2908350733538E-4</v>
      </c>
      <c r="BS64" s="222">
        <v>2.3677613042301801E-2</v>
      </c>
      <c r="BT64" s="222">
        <v>2.5658768755822702E-2</v>
      </c>
      <c r="BU64" s="222">
        <v>2.6313782324688301E-2</v>
      </c>
      <c r="BV64" s="222">
        <v>192.50091904310401</v>
      </c>
      <c r="BW64" s="222">
        <v>208.60787606359901</v>
      </c>
      <c r="BX64" s="222">
        <v>213.93318963161201</v>
      </c>
      <c r="BY64" s="222">
        <v>500.50238951207001</v>
      </c>
      <c r="BZ64" s="222">
        <v>542.380477765357</v>
      </c>
      <c r="CA64" s="222">
        <v>556.22629304219095</v>
      </c>
      <c r="CB64" s="222">
        <v>6.1561793909984699</v>
      </c>
      <c r="CC64" s="222">
        <v>6.6712798765138901</v>
      </c>
      <c r="CD64" s="222">
        <v>6.8415834044189499</v>
      </c>
      <c r="CE64" s="201" t="s">
        <v>800</v>
      </c>
      <c r="CF64" s="201" t="s">
        <v>800</v>
      </c>
      <c r="CG64" s="201" t="s">
        <v>2916</v>
      </c>
      <c r="CH64" s="222">
        <v>3.0336362588511E-3</v>
      </c>
      <c r="CI64" s="222">
        <v>2.0643976783450702E-2</v>
      </c>
      <c r="CJ64" s="222">
        <v>5.36743396369718</v>
      </c>
      <c r="CK64" s="222"/>
      <c r="CL64" s="223">
        <f t="shared" si="2"/>
        <v>7.8875445408611265E-3</v>
      </c>
      <c r="CM64" s="223">
        <f t="shared" si="3"/>
        <v>1.5790068501440699E-2</v>
      </c>
      <c r="CN64" s="223">
        <f t="shared" si="4"/>
        <v>1.9811557135208701E-3</v>
      </c>
      <c r="CO64" s="223">
        <f t="shared" si="4"/>
        <v>6.5501356886559804E-4</v>
      </c>
      <c r="CP64" s="223">
        <f t="shared" si="5"/>
        <v>2.6313782324688291E-2</v>
      </c>
      <c r="CQ64" s="223">
        <f t="shared" si="6"/>
        <v>0</v>
      </c>
      <c r="CR64" s="222"/>
      <c r="CS64" s="222"/>
      <c r="CT64" s="222"/>
      <c r="CU64" s="222"/>
      <c r="CV64" s="222"/>
      <c r="CW64" s="222"/>
      <c r="CX64" s="222"/>
      <c r="CY64" s="222"/>
      <c r="CZ64" s="222"/>
      <c r="DA64" s="222"/>
      <c r="DB64" s="224">
        <f t="shared" si="7"/>
        <v>2.3548529534966445E-2</v>
      </c>
      <c r="DC64" s="224">
        <f t="shared" si="8"/>
        <v>1.2908350733538E-4</v>
      </c>
      <c r="DD64" s="224">
        <f t="shared" si="9"/>
        <v>2.3677613042301825E-2</v>
      </c>
      <c r="DE64" s="225">
        <f t="shared" si="10"/>
        <v>0</v>
      </c>
      <c r="DF64" s="222"/>
      <c r="DG64" s="222"/>
      <c r="DH64" s="222"/>
      <c r="DI64" s="222"/>
      <c r="DJ64" s="222"/>
      <c r="DK64" s="222"/>
      <c r="DL64" s="222"/>
      <c r="DM64" s="222"/>
      <c r="DN64" s="222"/>
      <c r="DO64" s="222"/>
      <c r="DP64" s="222"/>
      <c r="DQ64" s="222"/>
      <c r="DR64" s="222"/>
      <c r="DS64" s="222"/>
      <c r="DT64" s="222"/>
      <c r="DU64" s="222"/>
      <c r="DV64" s="222"/>
      <c r="DW64" s="222"/>
      <c r="DX64" s="222"/>
      <c r="DY64" s="222"/>
      <c r="DZ64" s="222"/>
      <c r="EA64" s="222"/>
      <c r="EB64" s="222"/>
      <c r="EC64" s="222"/>
      <c r="ED64" s="222"/>
      <c r="EE64" s="222"/>
      <c r="EF64" s="222"/>
      <c r="EG64" s="222">
        <v>21931740</v>
      </c>
      <c r="EH64" s="222">
        <v>17644620</v>
      </c>
      <c r="EI64" s="222">
        <v>2727.8800000000101</v>
      </c>
      <c r="EJ64" s="222">
        <v>2196.15</v>
      </c>
      <c r="EK64" s="222">
        <v>0.80507573646934305</v>
      </c>
      <c r="EL64" s="222">
        <v>315</v>
      </c>
      <c r="EM64" s="222">
        <v>69540</v>
      </c>
      <c r="EN64" s="201" t="s">
        <v>3181</v>
      </c>
      <c r="EO64" s="222">
        <v>0.80572258035250799</v>
      </c>
      <c r="EP64" s="222">
        <v>316</v>
      </c>
      <c r="EQ64" s="222">
        <v>0.8</v>
      </c>
    </row>
    <row r="65" spans="1:147" ht="30" x14ac:dyDescent="0.25">
      <c r="A65" s="201" t="s">
        <v>337</v>
      </c>
      <c r="B65" s="201" t="s">
        <v>3182</v>
      </c>
      <c r="C65" s="201" t="s">
        <v>338</v>
      </c>
      <c r="D65" s="201" t="s">
        <v>2853</v>
      </c>
      <c r="E65" s="222">
        <v>123</v>
      </c>
      <c r="F65" s="222">
        <v>9770</v>
      </c>
      <c r="G65" s="201" t="s">
        <v>2855</v>
      </c>
      <c r="H65" s="201" t="s">
        <v>800</v>
      </c>
      <c r="I65" s="201" t="s">
        <v>2624</v>
      </c>
      <c r="J65" s="222">
        <v>315</v>
      </c>
      <c r="K65" s="222">
        <v>0.80572258035250799</v>
      </c>
      <c r="L65" s="201" t="s">
        <v>2855</v>
      </c>
      <c r="M65" s="201" t="s">
        <v>2856</v>
      </c>
      <c r="N65" s="201" t="s">
        <v>2857</v>
      </c>
      <c r="O65" s="201" t="s">
        <v>32</v>
      </c>
      <c r="P65" s="201" t="s">
        <v>2858</v>
      </c>
      <c r="Q65" s="201" t="s">
        <v>2859</v>
      </c>
      <c r="R65" s="201" t="s">
        <v>3182</v>
      </c>
      <c r="S65" s="201" t="s">
        <v>2860</v>
      </c>
      <c r="T65" s="222">
        <v>4.1663718148564302E-2</v>
      </c>
      <c r="U65" s="201" t="s">
        <v>2904</v>
      </c>
      <c r="V65" s="201" t="s">
        <v>2905</v>
      </c>
      <c r="W65" s="201" t="s">
        <v>337</v>
      </c>
      <c r="X65" s="201" t="s">
        <v>338</v>
      </c>
      <c r="Y65" s="222">
        <v>123</v>
      </c>
      <c r="Z65" s="222">
        <v>9770</v>
      </c>
      <c r="AA65" s="222">
        <v>1</v>
      </c>
      <c r="AB65" s="201" t="s">
        <v>3182</v>
      </c>
      <c r="AC65" s="222">
        <v>1</v>
      </c>
      <c r="AD65" s="201" t="s">
        <v>800</v>
      </c>
      <c r="AE65" s="201" t="s">
        <v>800</v>
      </c>
      <c r="AH65" s="201" t="s">
        <v>2854</v>
      </c>
      <c r="AI65" s="201" t="s">
        <v>2863</v>
      </c>
      <c r="AJ65" s="201" t="s">
        <v>2855</v>
      </c>
      <c r="AK65" s="201" t="s">
        <v>2864</v>
      </c>
      <c r="AL65" s="201" t="s">
        <v>2854</v>
      </c>
      <c r="AM65" s="201" t="s">
        <v>2865</v>
      </c>
      <c r="AN65" s="201" t="s">
        <v>2908</v>
      </c>
      <c r="AO65" s="201" t="s">
        <v>2867</v>
      </c>
      <c r="AP65" s="201" t="s">
        <v>2868</v>
      </c>
      <c r="AQ65" s="201" t="s">
        <v>2869</v>
      </c>
      <c r="AR65" s="201" t="s">
        <v>2870</v>
      </c>
      <c r="AS65" s="222">
        <v>46.438400000000001</v>
      </c>
      <c r="AT65" s="222">
        <v>0</v>
      </c>
      <c r="AU65" s="201" t="s">
        <v>3183</v>
      </c>
      <c r="AV65" s="201" t="s">
        <v>3183</v>
      </c>
      <c r="AW65" s="201" t="s">
        <v>3184</v>
      </c>
      <c r="AX65" s="201" t="s">
        <v>3185</v>
      </c>
      <c r="AY65" s="201" t="s">
        <v>2874</v>
      </c>
      <c r="AZ65" s="201" t="s">
        <v>800</v>
      </c>
      <c r="BA65" s="201" t="s">
        <v>800</v>
      </c>
      <c r="BB65" s="222">
        <v>1.02233339019675E-3</v>
      </c>
      <c r="BC65" s="222">
        <v>5.1246373322734098E-3</v>
      </c>
      <c r="BD65" s="222">
        <v>8.3333333333333295E-4</v>
      </c>
      <c r="BE65" s="222">
        <v>1.02377425044092E-4</v>
      </c>
      <c r="BF65" s="222">
        <v>0</v>
      </c>
      <c r="BG65" s="222">
        <v>0</v>
      </c>
      <c r="BH65" s="222">
        <v>0</v>
      </c>
      <c r="BI65" s="222">
        <v>0</v>
      </c>
      <c r="BJ65" s="222">
        <v>0</v>
      </c>
      <c r="BK65" s="222">
        <v>0</v>
      </c>
      <c r="BL65" s="222">
        <v>0</v>
      </c>
      <c r="BM65" s="222">
        <v>1.5029643128154699E-2</v>
      </c>
      <c r="BN65" s="222">
        <v>5.5224161303972605E-4</v>
      </c>
      <c r="BO65" s="222">
        <v>0</v>
      </c>
      <c r="BP65" s="222">
        <v>1.9545952863572998E-3</v>
      </c>
      <c r="BQ65" s="222">
        <v>6.4623210859557996E-4</v>
      </c>
      <c r="BR65" s="222">
        <v>1.0137243616513099E-4</v>
      </c>
      <c r="BS65" s="222">
        <v>2.2765938658207099E-2</v>
      </c>
      <c r="BT65" s="222">
        <v>2.4720533944564398E-2</v>
      </c>
      <c r="BU65" s="222">
        <v>2.536676605316E-2</v>
      </c>
      <c r="BV65" s="222">
        <v>185.08893218054601</v>
      </c>
      <c r="BW65" s="222">
        <v>200.979950768816</v>
      </c>
      <c r="BX65" s="222">
        <v>206.23387035089399</v>
      </c>
      <c r="BY65" s="222">
        <v>481.23122366941902</v>
      </c>
      <c r="BZ65" s="222">
        <v>522.54787199892303</v>
      </c>
      <c r="CA65" s="222">
        <v>536.20806291232498</v>
      </c>
      <c r="CB65" s="222">
        <v>5.9191440511338502</v>
      </c>
      <c r="CC65" s="222">
        <v>6.4273388255867498</v>
      </c>
      <c r="CD65" s="222">
        <v>6.5953591738216</v>
      </c>
      <c r="CE65" s="201" t="s">
        <v>800</v>
      </c>
      <c r="CF65" s="201" t="s">
        <v>800</v>
      </c>
      <c r="CG65" s="201" t="s">
        <v>2916</v>
      </c>
      <c r="CH65" s="222">
        <v>2.9929657177401401E-3</v>
      </c>
      <c r="CI65" s="222">
        <v>1.9772972940466999E-2</v>
      </c>
      <c r="CJ65" s="222">
        <v>5.1409729645214197</v>
      </c>
      <c r="CK65" s="222"/>
      <c r="CL65" s="223">
        <f t="shared" si="2"/>
        <v>7.184053917012715E-3</v>
      </c>
      <c r="CM65" s="223">
        <f t="shared" si="3"/>
        <v>1.5581884741194426E-2</v>
      </c>
      <c r="CN65" s="223">
        <f t="shared" si="4"/>
        <v>1.9545952863572998E-3</v>
      </c>
      <c r="CO65" s="223">
        <f t="shared" si="4"/>
        <v>6.4623210859557996E-4</v>
      </c>
      <c r="CP65" s="223">
        <f t="shared" si="5"/>
        <v>2.536676605316002E-2</v>
      </c>
      <c r="CQ65" s="223">
        <f t="shared" si="6"/>
        <v>0</v>
      </c>
      <c r="CR65" s="222"/>
      <c r="CS65" s="222"/>
      <c r="CT65" s="222"/>
      <c r="CU65" s="222"/>
      <c r="CV65" s="222"/>
      <c r="CW65" s="222"/>
      <c r="CX65" s="222"/>
      <c r="CY65" s="222"/>
      <c r="CZ65" s="222"/>
      <c r="DA65" s="222"/>
      <c r="DB65" s="224">
        <f t="shared" si="7"/>
        <v>2.2664566222042007E-2</v>
      </c>
      <c r="DC65" s="224">
        <f t="shared" si="8"/>
        <v>1.0137243616513099E-4</v>
      </c>
      <c r="DD65" s="224">
        <f t="shared" si="9"/>
        <v>2.2765938658207138E-2</v>
      </c>
      <c r="DE65" s="225">
        <f t="shared" si="10"/>
        <v>3.8163916471489756E-17</v>
      </c>
      <c r="DF65" s="222"/>
      <c r="DG65" s="222"/>
      <c r="DH65" s="222"/>
      <c r="DI65" s="222"/>
      <c r="DJ65" s="222"/>
      <c r="DK65" s="222"/>
      <c r="DL65" s="222"/>
      <c r="DM65" s="222"/>
      <c r="DN65" s="222"/>
      <c r="DO65" s="222"/>
      <c r="DP65" s="222"/>
      <c r="DQ65" s="222"/>
      <c r="DR65" s="222"/>
      <c r="DS65" s="222"/>
      <c r="DT65" s="222"/>
      <c r="DU65" s="222"/>
      <c r="DV65" s="222"/>
      <c r="DW65" s="222"/>
      <c r="DX65" s="222"/>
      <c r="DY65" s="222"/>
      <c r="DZ65" s="222"/>
      <c r="EA65" s="222"/>
      <c r="EB65" s="222"/>
      <c r="EC65" s="222"/>
      <c r="ED65" s="222"/>
      <c r="EE65" s="222"/>
      <c r="EF65" s="222"/>
      <c r="EG65" s="222">
        <v>12189480</v>
      </c>
      <c r="EH65" s="222">
        <v>9877470</v>
      </c>
      <c r="EI65" s="222">
        <v>1512.95</v>
      </c>
      <c r="EJ65" s="222">
        <v>1226.19</v>
      </c>
      <c r="EK65" s="222">
        <v>0.81046300274298599</v>
      </c>
      <c r="EL65" s="222">
        <v>248</v>
      </c>
      <c r="EM65" s="222">
        <v>49080</v>
      </c>
      <c r="EN65" s="201" t="s">
        <v>3186</v>
      </c>
      <c r="EO65" s="222">
        <v>0.81046300274298599</v>
      </c>
      <c r="EP65" s="222">
        <v>248</v>
      </c>
      <c r="EQ65" s="222">
        <v>0.8</v>
      </c>
    </row>
    <row r="66" spans="1:147" ht="30" x14ac:dyDescent="0.25">
      <c r="A66" s="201" t="s">
        <v>337</v>
      </c>
      <c r="B66" s="201" t="s">
        <v>3187</v>
      </c>
      <c r="C66" s="201" t="s">
        <v>338</v>
      </c>
      <c r="D66" s="201" t="s">
        <v>2853</v>
      </c>
      <c r="E66" s="222">
        <v>123</v>
      </c>
      <c r="F66" s="222">
        <v>9770</v>
      </c>
      <c r="G66" s="201" t="s">
        <v>2854</v>
      </c>
      <c r="H66" s="201" t="s">
        <v>800</v>
      </c>
      <c r="I66" s="201" t="s">
        <v>2622</v>
      </c>
      <c r="J66" s="222">
        <v>248</v>
      </c>
      <c r="K66" s="222">
        <v>0.81046300274298599</v>
      </c>
      <c r="L66" s="201" t="s">
        <v>2891</v>
      </c>
      <c r="M66" s="201" t="s">
        <v>2892</v>
      </c>
      <c r="N66" s="201" t="s">
        <v>2893</v>
      </c>
      <c r="O66" s="201" t="s">
        <v>32</v>
      </c>
      <c r="P66" s="201" t="s">
        <v>2858</v>
      </c>
      <c r="Q66" s="201" t="s">
        <v>2854</v>
      </c>
      <c r="R66" s="201" t="s">
        <v>3187</v>
      </c>
      <c r="S66" s="201" t="s">
        <v>2860</v>
      </c>
      <c r="T66" s="222">
        <v>4.1663718148564302E-2</v>
      </c>
      <c r="U66" s="201" t="s">
        <v>2861</v>
      </c>
      <c r="V66" s="201" t="s">
        <v>2862</v>
      </c>
      <c r="W66" s="201" t="s">
        <v>337</v>
      </c>
      <c r="X66" s="201" t="s">
        <v>338</v>
      </c>
      <c r="Y66" s="222">
        <v>123</v>
      </c>
      <c r="Z66" s="222">
        <v>9770</v>
      </c>
      <c r="AA66" s="222">
        <v>1</v>
      </c>
      <c r="AB66" s="201" t="s">
        <v>3187</v>
      </c>
      <c r="AC66" s="222">
        <v>1</v>
      </c>
      <c r="AD66" s="201" t="s">
        <v>800</v>
      </c>
      <c r="AE66" s="201" t="s">
        <v>800</v>
      </c>
      <c r="AF66" s="222">
        <v>0</v>
      </c>
      <c r="AG66" s="222">
        <v>0</v>
      </c>
      <c r="AH66" s="201" t="s">
        <v>2854</v>
      </c>
      <c r="AI66" s="201" t="s">
        <v>2863</v>
      </c>
      <c r="AJ66" s="201" t="s">
        <v>2891</v>
      </c>
      <c r="AK66" s="201" t="s">
        <v>2907</v>
      </c>
      <c r="AL66" s="201" t="s">
        <v>2854</v>
      </c>
      <c r="AM66" s="201" t="s">
        <v>2865</v>
      </c>
      <c r="AN66" s="201" t="s">
        <v>2866</v>
      </c>
      <c r="AO66" s="201" t="s">
        <v>2867</v>
      </c>
      <c r="AP66" s="201" t="s">
        <v>2868</v>
      </c>
      <c r="AQ66" s="201" t="s">
        <v>2869</v>
      </c>
      <c r="AR66" s="201" t="s">
        <v>2870</v>
      </c>
      <c r="AS66" s="222">
        <v>64.20384</v>
      </c>
      <c r="AT66" s="222">
        <v>0</v>
      </c>
      <c r="AU66" s="201" t="s">
        <v>3183</v>
      </c>
      <c r="AV66" s="201" t="s">
        <v>3183</v>
      </c>
      <c r="AW66" s="201" t="s">
        <v>3184</v>
      </c>
      <c r="AX66" s="201" t="s">
        <v>3185</v>
      </c>
      <c r="AY66" s="201" t="s">
        <v>2915</v>
      </c>
      <c r="AZ66" s="201" t="s">
        <v>800</v>
      </c>
      <c r="BA66" s="201" t="s">
        <v>800</v>
      </c>
      <c r="BB66" s="222">
        <v>1.02233339019675E-3</v>
      </c>
      <c r="BC66" s="222">
        <v>5.1246373322734098E-3</v>
      </c>
      <c r="BD66" s="222">
        <v>8.3333333333333295E-4</v>
      </c>
      <c r="BE66" s="222">
        <v>1.7978225806451601E-4</v>
      </c>
      <c r="BF66" s="222">
        <v>0</v>
      </c>
      <c r="BG66" s="222">
        <v>0</v>
      </c>
      <c r="BH66" s="222">
        <v>0</v>
      </c>
      <c r="BI66" s="222">
        <v>0</v>
      </c>
      <c r="BJ66" s="222">
        <v>0</v>
      </c>
      <c r="BK66" s="222">
        <v>0</v>
      </c>
      <c r="BL66" s="222">
        <v>0</v>
      </c>
      <c r="BM66" s="222">
        <v>1.53285958706575E-2</v>
      </c>
      <c r="BN66" s="222">
        <v>5.4901153529583497E-4</v>
      </c>
      <c r="BO66" s="222">
        <v>0</v>
      </c>
      <c r="BP66" s="222">
        <v>2.46813016929557E-3</v>
      </c>
      <c r="BQ66" s="222">
        <v>8.1601801392080196E-4</v>
      </c>
      <c r="BR66" s="222">
        <v>6.4541753667690205E-5</v>
      </c>
      <c r="BS66" s="222">
        <v>2.3102235473489101E-2</v>
      </c>
      <c r="BT66" s="222">
        <v>2.5570365642784702E-2</v>
      </c>
      <c r="BU66" s="222">
        <v>2.6386383656705498E-2</v>
      </c>
      <c r="BV66" s="222">
        <v>187.82305262999299</v>
      </c>
      <c r="BW66" s="222">
        <v>207.88915156735499</v>
      </c>
      <c r="BX66" s="222">
        <v>214.52344436345899</v>
      </c>
      <c r="BY66" s="222">
        <v>488.33993683798099</v>
      </c>
      <c r="BZ66" s="222">
        <v>540.51179407512302</v>
      </c>
      <c r="CA66" s="222">
        <v>557.76095534499302</v>
      </c>
      <c r="CB66" s="222">
        <v>6.00658122310716</v>
      </c>
      <c r="CC66" s="222">
        <v>6.6482950671240104</v>
      </c>
      <c r="CD66" s="222">
        <v>6.86045975074342</v>
      </c>
      <c r="CE66" s="201" t="s">
        <v>800</v>
      </c>
      <c r="CF66" s="201" t="s">
        <v>800</v>
      </c>
      <c r="CG66" s="201" t="s">
        <v>2875</v>
      </c>
      <c r="CH66" s="222">
        <v>3.34484938789807E-3</v>
      </c>
      <c r="CI66" s="222">
        <v>1.9757386085591001E-2</v>
      </c>
      <c r="CJ66" s="222">
        <v>5.1369203822536598</v>
      </c>
      <c r="CK66" s="222"/>
      <c r="CL66" s="223">
        <f t="shared" si="2"/>
        <v>7.2246280675356987E-3</v>
      </c>
      <c r="CM66" s="223">
        <f t="shared" si="3"/>
        <v>1.5877607405953335E-2</v>
      </c>
      <c r="CN66" s="223">
        <f t="shared" si="4"/>
        <v>2.46813016929557E-3</v>
      </c>
      <c r="CO66" s="223">
        <f t="shared" si="4"/>
        <v>8.1601801392080196E-4</v>
      </c>
      <c r="CP66" s="223">
        <f t="shared" si="5"/>
        <v>2.6386383656705405E-2</v>
      </c>
      <c r="CQ66" s="223">
        <f t="shared" si="6"/>
        <v>-9.3675067702747583E-17</v>
      </c>
      <c r="CR66" s="222"/>
      <c r="CS66" s="222"/>
      <c r="CT66" s="222"/>
      <c r="CU66" s="222"/>
      <c r="CV66" s="222"/>
      <c r="CW66" s="222"/>
      <c r="CX66" s="222"/>
      <c r="CY66" s="222"/>
      <c r="CZ66" s="222"/>
      <c r="DA66" s="222"/>
      <c r="DB66" s="224">
        <f t="shared" si="7"/>
        <v>2.3037693719821343E-2</v>
      </c>
      <c r="DC66" s="224">
        <f t="shared" si="8"/>
        <v>6.4541753667690205E-5</v>
      </c>
      <c r="DD66" s="224">
        <f t="shared" si="9"/>
        <v>2.3102235473489031E-2</v>
      </c>
      <c r="DE66" s="225">
        <f t="shared" si="10"/>
        <v>-6.9388939039072284E-17</v>
      </c>
      <c r="DF66" s="222"/>
      <c r="DG66" s="222"/>
      <c r="DH66" s="222"/>
      <c r="DI66" s="222"/>
      <c r="DJ66" s="222"/>
      <c r="DK66" s="222"/>
      <c r="DL66" s="222"/>
      <c r="DM66" s="222"/>
      <c r="DN66" s="222"/>
      <c r="DO66" s="222"/>
      <c r="DP66" s="222"/>
      <c r="DQ66" s="222"/>
      <c r="DR66" s="222"/>
      <c r="DS66" s="222"/>
      <c r="DT66" s="222"/>
      <c r="DU66" s="222"/>
      <c r="DV66" s="222"/>
      <c r="DW66" s="222"/>
      <c r="DX66" s="222"/>
      <c r="DY66" s="222"/>
      <c r="DZ66" s="222"/>
      <c r="EA66" s="222"/>
      <c r="EB66" s="222"/>
      <c r="EC66" s="222"/>
      <c r="ED66" s="222"/>
      <c r="EE66" s="222"/>
      <c r="EF66" s="222"/>
      <c r="EG66" s="222">
        <v>0</v>
      </c>
      <c r="EH66" s="222">
        <v>0</v>
      </c>
      <c r="EI66" s="222">
        <v>0</v>
      </c>
      <c r="EJ66" s="222">
        <v>0</v>
      </c>
      <c r="EK66" s="222">
        <v>0</v>
      </c>
      <c r="EL66" s="222">
        <v>0</v>
      </c>
      <c r="EM66" s="222">
        <v>0</v>
      </c>
      <c r="EN66" s="201" t="s">
        <v>3188</v>
      </c>
      <c r="EO66" s="222">
        <v>0.7389</v>
      </c>
      <c r="EP66" s="222">
        <v>144</v>
      </c>
      <c r="EQ66" s="222">
        <v>0.8</v>
      </c>
    </row>
    <row r="67" spans="1:147" ht="30" x14ac:dyDescent="0.25">
      <c r="A67" s="201" t="s">
        <v>341</v>
      </c>
      <c r="B67" s="201" t="s">
        <v>3189</v>
      </c>
      <c r="C67" s="201" t="s">
        <v>342</v>
      </c>
      <c r="D67" s="201" t="s">
        <v>2853</v>
      </c>
      <c r="E67" s="222">
        <v>123</v>
      </c>
      <c r="F67" s="222">
        <v>7430</v>
      </c>
      <c r="G67" s="201" t="s">
        <v>2891</v>
      </c>
      <c r="H67" s="201" t="s">
        <v>800</v>
      </c>
      <c r="I67" s="201" t="s">
        <v>2623</v>
      </c>
      <c r="J67" s="222">
        <v>144</v>
      </c>
      <c r="K67" s="222">
        <v>0.8</v>
      </c>
      <c r="L67" s="201" t="s">
        <v>2891</v>
      </c>
      <c r="M67" s="201" t="s">
        <v>2892</v>
      </c>
      <c r="N67" s="201" t="s">
        <v>2893</v>
      </c>
      <c r="O67" s="201" t="s">
        <v>32</v>
      </c>
      <c r="P67" s="201" t="s">
        <v>2858</v>
      </c>
      <c r="Q67" s="201" t="s">
        <v>2859</v>
      </c>
      <c r="R67" s="201" t="s">
        <v>3189</v>
      </c>
      <c r="S67" s="201" t="s">
        <v>2860</v>
      </c>
      <c r="T67" s="222">
        <v>4.1663718148564302E-2</v>
      </c>
      <c r="U67" s="201" t="s">
        <v>3008</v>
      </c>
      <c r="V67" s="201" t="s">
        <v>3009</v>
      </c>
      <c r="W67" s="201" t="s">
        <v>341</v>
      </c>
      <c r="X67" s="201" t="s">
        <v>342</v>
      </c>
      <c r="Y67" s="222">
        <v>123</v>
      </c>
      <c r="Z67" s="222">
        <v>7430</v>
      </c>
      <c r="AA67" s="222">
        <v>1</v>
      </c>
      <c r="AB67" s="201" t="s">
        <v>3189</v>
      </c>
      <c r="AC67" s="222">
        <v>1</v>
      </c>
      <c r="AD67" s="201" t="s">
        <v>800</v>
      </c>
      <c r="AE67" s="201" t="s">
        <v>800</v>
      </c>
      <c r="AH67" s="201" t="s">
        <v>2854</v>
      </c>
      <c r="AI67" s="201" t="s">
        <v>2863</v>
      </c>
      <c r="AJ67" s="201" t="s">
        <v>2854</v>
      </c>
      <c r="AK67" s="201" t="s">
        <v>2920</v>
      </c>
      <c r="AL67" s="201" t="s">
        <v>2854</v>
      </c>
      <c r="AM67" s="201" t="s">
        <v>2865</v>
      </c>
      <c r="AN67" s="201" t="s">
        <v>3010</v>
      </c>
      <c r="AO67" s="201" t="s">
        <v>2867</v>
      </c>
      <c r="AP67" s="201" t="s">
        <v>2868</v>
      </c>
      <c r="AQ67" s="201" t="s">
        <v>2869</v>
      </c>
      <c r="AR67" s="201" t="s">
        <v>2870</v>
      </c>
      <c r="AS67" s="222">
        <v>39.97824</v>
      </c>
      <c r="AT67" s="222">
        <v>0</v>
      </c>
      <c r="AU67" s="201" t="s">
        <v>3190</v>
      </c>
      <c r="AV67" s="201" t="s">
        <v>3190</v>
      </c>
      <c r="AW67" s="201" t="s">
        <v>3191</v>
      </c>
      <c r="AX67" s="201" t="s">
        <v>3192</v>
      </c>
      <c r="AY67" s="201" t="s">
        <v>2923</v>
      </c>
      <c r="AZ67" s="201" t="s">
        <v>800</v>
      </c>
      <c r="BA67" s="201" t="s">
        <v>800</v>
      </c>
      <c r="BB67" s="222">
        <v>1.3443064902048799E-3</v>
      </c>
      <c r="BC67" s="222">
        <v>5.1246373322734098E-3</v>
      </c>
      <c r="BD67" s="222">
        <v>8.3333333333333295E-4</v>
      </c>
      <c r="BE67" s="222">
        <v>1.92796296296296E-4</v>
      </c>
      <c r="BF67" s="222">
        <v>0</v>
      </c>
      <c r="BG67" s="222">
        <v>0</v>
      </c>
      <c r="BH67" s="222">
        <v>0</v>
      </c>
      <c r="BI67" s="222">
        <v>0</v>
      </c>
      <c r="BJ67" s="222">
        <v>0</v>
      </c>
      <c r="BK67" s="222">
        <v>0</v>
      </c>
      <c r="BL67" s="222">
        <v>0</v>
      </c>
      <c r="BM67" s="222">
        <v>1.2812133319129801E-2</v>
      </c>
      <c r="BN67" s="222">
        <v>5.5619192179549902E-4</v>
      </c>
      <c r="BO67" s="222">
        <v>0</v>
      </c>
      <c r="BP67" s="222">
        <v>4.3062620717502203E-3</v>
      </c>
      <c r="BQ67" s="222">
        <v>1.4237447712148099E-3</v>
      </c>
      <c r="BR67" s="222">
        <v>1.9068909825033598E-5</v>
      </c>
      <c r="BS67" s="222">
        <v>2.08824676028583E-2</v>
      </c>
      <c r="BT67" s="222">
        <v>2.5188729674608501E-2</v>
      </c>
      <c r="BU67" s="222">
        <v>2.6612474445823299E-2</v>
      </c>
      <c r="BV67" s="222">
        <v>169.77615937283099</v>
      </c>
      <c r="BW67" s="222">
        <v>204.78642011876801</v>
      </c>
      <c r="BX67" s="222">
        <v>216.36158086035201</v>
      </c>
      <c r="BY67" s="222">
        <v>441.41801436936203</v>
      </c>
      <c r="BZ67" s="222">
        <v>532.44469230879702</v>
      </c>
      <c r="CA67" s="222">
        <v>562.54011023691498</v>
      </c>
      <c r="CB67" s="222">
        <v>5.4294415767431499</v>
      </c>
      <c r="CC67" s="222">
        <v>6.5490697153982103</v>
      </c>
      <c r="CD67" s="222">
        <v>6.9192433559140598</v>
      </c>
      <c r="CE67" s="201" t="s">
        <v>800</v>
      </c>
      <c r="CF67" s="201" t="s">
        <v>800</v>
      </c>
      <c r="CG67" s="201" t="s">
        <v>3014</v>
      </c>
      <c r="CH67" s="222">
        <v>2.05288921662486E-3</v>
      </c>
      <c r="CI67" s="222">
        <v>1.8829578386233399E-2</v>
      </c>
      <c r="CJ67" s="222">
        <v>4.8956903804206897</v>
      </c>
      <c r="CK67" s="222"/>
      <c r="CL67" s="223">
        <f t="shared" ref="CL67:CL130" si="11">SUM(BB67:BL67)+BR67</f>
        <v>7.5141423619329521E-3</v>
      </c>
      <c r="CM67" s="223">
        <f t="shared" ref="CM67:CM130" si="12">SUM(BM67:BO67)</f>
        <v>1.3368325240925299E-2</v>
      </c>
      <c r="CN67" s="223">
        <f t="shared" ref="CN67:CO130" si="13">BP67</f>
        <v>4.3062620717502203E-3</v>
      </c>
      <c r="CO67" s="223">
        <f t="shared" si="13"/>
        <v>1.4237447712148099E-3</v>
      </c>
      <c r="CP67" s="223">
        <f t="shared" ref="CP67:CP130" si="14">SUM(CL67:CO67)</f>
        <v>2.6612474445823282E-2</v>
      </c>
      <c r="CQ67" s="223">
        <f t="shared" ref="CQ67:CQ130" si="15">CP67-BU67</f>
        <v>0</v>
      </c>
      <c r="CR67" s="222"/>
      <c r="CS67" s="222"/>
      <c r="CT67" s="222"/>
      <c r="CU67" s="222"/>
      <c r="CV67" s="222"/>
      <c r="CW67" s="222"/>
      <c r="CX67" s="222"/>
      <c r="CY67" s="222"/>
      <c r="CZ67" s="222"/>
      <c r="DA67" s="222"/>
      <c r="DB67" s="224">
        <f t="shared" ref="DB67:DB130" si="16">SUM(BB67:BE67)+BM67+BN67</f>
        <v>2.0863398693033219E-2</v>
      </c>
      <c r="DC67" s="224">
        <f t="shared" ref="DC67:DC130" si="17">BF67+BG67+BH67+BI67+BJ67+BK67+BL67+BO67+BR67</f>
        <v>1.9068909825033598E-5</v>
      </c>
      <c r="DD67" s="224">
        <f t="shared" ref="DD67:DD130" si="18">DC67+DB67</f>
        <v>2.0882467602858255E-2</v>
      </c>
      <c r="DE67" s="225">
        <f t="shared" ref="DE67:DE130" si="19">DD67-BS67</f>
        <v>-4.5102810375396984E-17</v>
      </c>
      <c r="DF67" s="222"/>
      <c r="DG67" s="222"/>
      <c r="DH67" s="222"/>
      <c r="DI67" s="222"/>
      <c r="DJ67" s="222"/>
      <c r="DK67" s="222"/>
      <c r="DL67" s="222"/>
      <c r="DM67" s="222"/>
      <c r="DN67" s="222"/>
      <c r="DO67" s="222"/>
      <c r="DP67" s="222"/>
      <c r="DQ67" s="222"/>
      <c r="DR67" s="222"/>
      <c r="DS67" s="222"/>
      <c r="DT67" s="222"/>
      <c r="DU67" s="222"/>
      <c r="DV67" s="222"/>
      <c r="DW67" s="222"/>
      <c r="DX67" s="222"/>
      <c r="DY67" s="222"/>
      <c r="DZ67" s="222"/>
      <c r="EA67" s="222"/>
      <c r="EB67" s="222"/>
      <c r="EC67" s="222"/>
      <c r="ED67" s="222"/>
      <c r="EE67" s="222"/>
      <c r="EF67" s="222"/>
      <c r="EG67" s="222">
        <v>0</v>
      </c>
      <c r="EH67" s="222">
        <v>0</v>
      </c>
      <c r="EI67" s="222">
        <v>0</v>
      </c>
      <c r="EJ67" s="222">
        <v>0</v>
      </c>
      <c r="EK67" s="222">
        <v>0</v>
      </c>
      <c r="EL67" s="222">
        <v>0</v>
      </c>
      <c r="EM67" s="222">
        <v>0</v>
      </c>
      <c r="EN67" s="201" t="s">
        <v>3193</v>
      </c>
      <c r="EO67" s="222">
        <v>0.69479999999999997</v>
      </c>
      <c r="EP67" s="222">
        <v>174</v>
      </c>
      <c r="EQ67" s="222">
        <v>0.8</v>
      </c>
    </row>
    <row r="68" spans="1:147" ht="30" x14ac:dyDescent="0.25">
      <c r="A68" s="201" t="s">
        <v>343</v>
      </c>
      <c r="B68" s="201" t="s">
        <v>3194</v>
      </c>
      <c r="C68" s="201" t="s">
        <v>344</v>
      </c>
      <c r="D68" s="201" t="s">
        <v>2853</v>
      </c>
      <c r="E68" s="222">
        <v>155</v>
      </c>
      <c r="F68" s="222">
        <v>5742</v>
      </c>
      <c r="G68" s="201" t="s">
        <v>2906</v>
      </c>
      <c r="H68" s="201" t="s">
        <v>800</v>
      </c>
      <c r="I68" s="201" t="s">
        <v>2625</v>
      </c>
      <c r="J68" s="222">
        <v>174</v>
      </c>
      <c r="K68" s="222">
        <v>0.8</v>
      </c>
      <c r="L68" s="201" t="s">
        <v>2891</v>
      </c>
      <c r="M68" s="201" t="s">
        <v>2892</v>
      </c>
      <c r="N68" s="201" t="s">
        <v>2893</v>
      </c>
      <c r="O68" s="201" t="s">
        <v>32</v>
      </c>
      <c r="P68" s="201" t="s">
        <v>2894</v>
      </c>
      <c r="Q68" s="201" t="s">
        <v>2859</v>
      </c>
      <c r="R68" s="201" t="s">
        <v>3194</v>
      </c>
      <c r="S68" s="201" t="s">
        <v>2895</v>
      </c>
      <c r="T68" s="222">
        <v>4.1583276009857999E-2</v>
      </c>
      <c r="U68" s="201" t="s">
        <v>2981</v>
      </c>
      <c r="V68" s="201" t="s">
        <v>2982</v>
      </c>
      <c r="W68" s="201" t="s">
        <v>343</v>
      </c>
      <c r="X68" s="201" t="s">
        <v>344</v>
      </c>
      <c r="Y68" s="222">
        <v>155</v>
      </c>
      <c r="Z68" s="222">
        <v>5742</v>
      </c>
      <c r="AA68" s="222">
        <v>1</v>
      </c>
      <c r="AB68" s="201" t="s">
        <v>3194</v>
      </c>
      <c r="AC68" s="222">
        <v>1</v>
      </c>
      <c r="AD68" s="201" t="s">
        <v>800</v>
      </c>
      <c r="AE68" s="201" t="s">
        <v>800</v>
      </c>
      <c r="AH68" s="201" t="s">
        <v>2854</v>
      </c>
      <c r="AI68" s="201" t="s">
        <v>2863</v>
      </c>
      <c r="AJ68" s="201" t="s">
        <v>2855</v>
      </c>
      <c r="AK68" s="201" t="s">
        <v>2864</v>
      </c>
      <c r="AL68" s="201" t="s">
        <v>2854</v>
      </c>
      <c r="AM68" s="201" t="s">
        <v>2865</v>
      </c>
      <c r="AN68" s="201" t="s">
        <v>2985</v>
      </c>
      <c r="AO68" s="201" t="s">
        <v>2867</v>
      </c>
      <c r="AP68" s="201" t="s">
        <v>2868</v>
      </c>
      <c r="AQ68" s="201" t="s">
        <v>2869</v>
      </c>
      <c r="AR68" s="201" t="s">
        <v>2870</v>
      </c>
      <c r="AS68" s="222">
        <v>67.831739999999996</v>
      </c>
      <c r="AT68" s="222">
        <v>0</v>
      </c>
      <c r="AU68" s="201" t="s">
        <v>3195</v>
      </c>
      <c r="AV68" s="201" t="s">
        <v>3195</v>
      </c>
      <c r="AW68" s="201" t="s">
        <v>3196</v>
      </c>
      <c r="AX68" s="201" t="s">
        <v>3197</v>
      </c>
      <c r="AY68" s="201" t="s">
        <v>2874</v>
      </c>
      <c r="AZ68" s="201" t="s">
        <v>800</v>
      </c>
      <c r="BA68" s="201" t="s">
        <v>800</v>
      </c>
      <c r="BB68" s="222">
        <v>1.6804205851619601E-3</v>
      </c>
      <c r="BC68" s="222">
        <v>6.4454077815279901E-3</v>
      </c>
      <c r="BD68" s="222">
        <v>8.3333333333333295E-4</v>
      </c>
      <c r="BE68" s="222">
        <v>2.7072054597701101E-4</v>
      </c>
      <c r="BF68" s="222">
        <v>0</v>
      </c>
      <c r="BG68" s="222">
        <v>0</v>
      </c>
      <c r="BH68" s="222">
        <v>0</v>
      </c>
      <c r="BI68" s="222">
        <v>0</v>
      </c>
      <c r="BJ68" s="222">
        <v>0</v>
      </c>
      <c r="BK68" s="222">
        <v>0</v>
      </c>
      <c r="BL68" s="222">
        <v>0</v>
      </c>
      <c r="BM68" s="222">
        <v>1.31359394188666E-2</v>
      </c>
      <c r="BN68" s="222">
        <v>7.0089225917319001E-4</v>
      </c>
      <c r="BO68" s="222">
        <v>0</v>
      </c>
      <c r="BP68" s="222">
        <v>3.5638030938622499E-3</v>
      </c>
      <c r="BQ68" s="222">
        <v>1.1782715347984599E-3</v>
      </c>
      <c r="BR68" s="222">
        <v>1.7248497062579801E-4</v>
      </c>
      <c r="BS68" s="222">
        <v>2.3239198894665899E-2</v>
      </c>
      <c r="BT68" s="222">
        <v>2.68030019885281E-2</v>
      </c>
      <c r="BU68" s="222">
        <v>2.7981273523326598E-2</v>
      </c>
      <c r="BV68" s="222">
        <v>149.930315449457</v>
      </c>
      <c r="BW68" s="222">
        <v>172.92259347437499</v>
      </c>
      <c r="BX68" s="222">
        <v>180.524345311784</v>
      </c>
      <c r="BY68" s="222">
        <v>389.81882016858901</v>
      </c>
      <c r="BZ68" s="222">
        <v>449.598743033375</v>
      </c>
      <c r="CA68" s="222">
        <v>469.36329781063898</v>
      </c>
      <c r="CB68" s="222">
        <v>6.0421917126131204</v>
      </c>
      <c r="CC68" s="222">
        <v>6.9687805170173096</v>
      </c>
      <c r="CD68" s="222">
        <v>7.2751311160649097</v>
      </c>
      <c r="CE68" s="201" t="s">
        <v>800</v>
      </c>
      <c r="CF68" s="201" t="s">
        <v>800</v>
      </c>
      <c r="CG68" s="201" t="s">
        <v>2990</v>
      </c>
      <c r="CH68" s="222">
        <v>1.80713020386144E-3</v>
      </c>
      <c r="CI68" s="222">
        <v>2.1432068690804398E-2</v>
      </c>
      <c r="CJ68" s="222">
        <v>5.5723378596091502</v>
      </c>
      <c r="CK68" s="222"/>
      <c r="CL68" s="223">
        <f t="shared" si="11"/>
        <v>9.4023672166260921E-3</v>
      </c>
      <c r="CM68" s="223">
        <f t="shared" si="12"/>
        <v>1.383683167803979E-2</v>
      </c>
      <c r="CN68" s="223">
        <f t="shared" si="13"/>
        <v>3.5638030938622499E-3</v>
      </c>
      <c r="CO68" s="223">
        <f t="shared" si="13"/>
        <v>1.1782715347984599E-3</v>
      </c>
      <c r="CP68" s="223">
        <f t="shared" si="14"/>
        <v>2.7981273523326591E-2</v>
      </c>
      <c r="CQ68" s="223">
        <f t="shared" si="15"/>
        <v>0</v>
      </c>
      <c r="CR68" s="222"/>
      <c r="CS68" s="222"/>
      <c r="CT68" s="222"/>
      <c r="CU68" s="222"/>
      <c r="CV68" s="222"/>
      <c r="CW68" s="222"/>
      <c r="CX68" s="222"/>
      <c r="CY68" s="222"/>
      <c r="CZ68" s="222"/>
      <c r="DA68" s="222"/>
      <c r="DB68" s="224">
        <f t="shared" si="16"/>
        <v>2.3066713924040087E-2</v>
      </c>
      <c r="DC68" s="224">
        <f t="shared" si="17"/>
        <v>1.7248497062579801E-4</v>
      </c>
      <c r="DD68" s="224">
        <f t="shared" si="18"/>
        <v>2.3239198894665886E-2</v>
      </c>
      <c r="DE68" s="225">
        <f t="shared" si="19"/>
        <v>0</v>
      </c>
      <c r="DF68" s="222"/>
      <c r="DG68" s="222"/>
      <c r="DH68" s="222"/>
      <c r="DI68" s="222"/>
      <c r="DJ68" s="222"/>
      <c r="DK68" s="222"/>
      <c r="DL68" s="222"/>
      <c r="DM68" s="222"/>
      <c r="DN68" s="222"/>
      <c r="DO68" s="222"/>
      <c r="DP68" s="222"/>
      <c r="DQ68" s="222"/>
      <c r="DR68" s="222"/>
      <c r="DS68" s="222"/>
      <c r="DT68" s="222"/>
      <c r="DU68" s="222"/>
      <c r="DV68" s="222"/>
      <c r="DW68" s="222"/>
      <c r="DX68" s="222"/>
      <c r="DY68" s="222"/>
      <c r="DZ68" s="222"/>
      <c r="EA68" s="222"/>
      <c r="EB68" s="222"/>
      <c r="EC68" s="222"/>
      <c r="ED68" s="222"/>
      <c r="EE68" s="222"/>
      <c r="EF68" s="222"/>
      <c r="EG68" s="222">
        <v>0</v>
      </c>
      <c r="EH68" s="222">
        <v>0</v>
      </c>
      <c r="EI68" s="222">
        <v>0</v>
      </c>
      <c r="EJ68" s="222">
        <v>0</v>
      </c>
      <c r="EK68" s="222">
        <v>0</v>
      </c>
      <c r="EL68" s="222">
        <v>0</v>
      </c>
      <c r="EM68" s="222">
        <v>0</v>
      </c>
      <c r="EN68" s="201" t="s">
        <v>3198</v>
      </c>
      <c r="EO68" s="222">
        <v>0.75109999999999999</v>
      </c>
      <c r="EP68" s="222">
        <v>168</v>
      </c>
      <c r="EQ68" s="222">
        <v>0.8</v>
      </c>
    </row>
    <row r="69" spans="1:147" ht="30" x14ac:dyDescent="0.25">
      <c r="A69" s="201" t="s">
        <v>345</v>
      </c>
      <c r="B69" s="201" t="s">
        <v>3199</v>
      </c>
      <c r="C69" s="201" t="s">
        <v>346</v>
      </c>
      <c r="D69" s="201" t="s">
        <v>2853</v>
      </c>
      <c r="E69" s="222">
        <v>165</v>
      </c>
      <c r="F69" s="222">
        <v>4416</v>
      </c>
      <c r="G69" s="201" t="s">
        <v>2906</v>
      </c>
      <c r="H69" s="201" t="s">
        <v>800</v>
      </c>
      <c r="I69" s="201" t="s">
        <v>2625</v>
      </c>
      <c r="J69" s="222">
        <v>168</v>
      </c>
      <c r="K69" s="222">
        <v>0.8</v>
      </c>
      <c r="L69" s="201" t="s">
        <v>2891</v>
      </c>
      <c r="M69" s="201" t="s">
        <v>2892</v>
      </c>
      <c r="N69" s="201" t="s">
        <v>2893</v>
      </c>
      <c r="O69" s="201" t="s">
        <v>32</v>
      </c>
      <c r="P69" s="201" t="s">
        <v>2894</v>
      </c>
      <c r="Q69" s="201" t="s">
        <v>2859</v>
      </c>
      <c r="R69" s="201" t="s">
        <v>3199</v>
      </c>
      <c r="S69" s="201" t="s">
        <v>2895</v>
      </c>
      <c r="T69" s="222">
        <v>4.1583276009857999E-2</v>
      </c>
      <c r="U69" s="201" t="s">
        <v>2981</v>
      </c>
      <c r="V69" s="201" t="s">
        <v>2982</v>
      </c>
      <c r="W69" s="201" t="s">
        <v>345</v>
      </c>
      <c r="X69" s="201" t="s">
        <v>346</v>
      </c>
      <c r="Y69" s="222">
        <v>165</v>
      </c>
      <c r="Z69" s="222">
        <v>4416</v>
      </c>
      <c r="AA69" s="222">
        <v>1</v>
      </c>
      <c r="AB69" s="201" t="s">
        <v>3199</v>
      </c>
      <c r="AC69" s="222">
        <v>1</v>
      </c>
      <c r="AD69" s="201" t="s">
        <v>800</v>
      </c>
      <c r="AE69" s="201" t="s">
        <v>800</v>
      </c>
      <c r="AH69" s="201" t="s">
        <v>2854</v>
      </c>
      <c r="AI69" s="201" t="s">
        <v>2863</v>
      </c>
      <c r="AJ69" s="201" t="s">
        <v>2855</v>
      </c>
      <c r="AK69" s="201" t="s">
        <v>2864</v>
      </c>
      <c r="AL69" s="201" t="s">
        <v>2854</v>
      </c>
      <c r="AM69" s="201" t="s">
        <v>2865</v>
      </c>
      <c r="AN69" s="201" t="s">
        <v>2985</v>
      </c>
      <c r="AO69" s="201" t="s">
        <v>2867</v>
      </c>
      <c r="AP69" s="201" t="s">
        <v>2868</v>
      </c>
      <c r="AQ69" s="201" t="s">
        <v>2869</v>
      </c>
      <c r="AR69" s="201" t="s">
        <v>2870</v>
      </c>
      <c r="AS69" s="222">
        <v>67.831739999999996</v>
      </c>
      <c r="AT69" s="222">
        <v>0</v>
      </c>
      <c r="AU69" s="201" t="s">
        <v>3200</v>
      </c>
      <c r="AV69" s="201" t="s">
        <v>3200</v>
      </c>
      <c r="AW69" s="201" t="s">
        <v>3201</v>
      </c>
      <c r="AX69" s="201" t="s">
        <v>3202</v>
      </c>
      <c r="AY69" s="201" t="s">
        <v>2874</v>
      </c>
      <c r="AZ69" s="201" t="s">
        <v>800</v>
      </c>
      <c r="BA69" s="201" t="s">
        <v>800</v>
      </c>
      <c r="BB69" s="222">
        <v>2.1081867703301102E-3</v>
      </c>
      <c r="BC69" s="222">
        <v>6.8612405416265702E-3</v>
      </c>
      <c r="BD69" s="222">
        <v>8.3333333333333295E-4</v>
      </c>
      <c r="BE69" s="222">
        <v>2.8038913690476202E-4</v>
      </c>
      <c r="BF69" s="222">
        <v>0</v>
      </c>
      <c r="BG69" s="222">
        <v>0</v>
      </c>
      <c r="BH69" s="222">
        <v>0</v>
      </c>
      <c r="BI69" s="222">
        <v>0</v>
      </c>
      <c r="BJ69" s="222">
        <v>0</v>
      </c>
      <c r="BK69" s="222">
        <v>0</v>
      </c>
      <c r="BL69" s="222">
        <v>0</v>
      </c>
      <c r="BM69" s="222">
        <v>1.36050801123975E-2</v>
      </c>
      <c r="BN69" s="222">
        <v>7.4611111460371805E-4</v>
      </c>
      <c r="BO69" s="222">
        <v>0</v>
      </c>
      <c r="BP69" s="222">
        <v>3.6910817757859001E-3</v>
      </c>
      <c r="BQ69" s="222">
        <v>1.22035266104126E-3</v>
      </c>
      <c r="BR69" s="222">
        <v>2.24277332729469E-4</v>
      </c>
      <c r="BS69" s="222">
        <v>2.4658618341925499E-2</v>
      </c>
      <c r="BT69" s="222">
        <v>2.8349700117711402E-2</v>
      </c>
      <c r="BU69" s="222">
        <v>2.95700527787526E-2</v>
      </c>
      <c r="BV69" s="222">
        <v>149.44617176924501</v>
      </c>
      <c r="BW69" s="222">
        <v>171.81636434976599</v>
      </c>
      <c r="BX69" s="222">
        <v>179.21244108334901</v>
      </c>
      <c r="BY69" s="222">
        <v>388.56004660003799</v>
      </c>
      <c r="BZ69" s="222">
        <v>446.72254730939198</v>
      </c>
      <c r="CA69" s="222">
        <v>465.95234681670797</v>
      </c>
      <c r="CB69" s="222">
        <v>6.4112407689006297</v>
      </c>
      <c r="CC69" s="222">
        <v>7.3709220306049597</v>
      </c>
      <c r="CD69" s="222">
        <v>7.6882137224756901</v>
      </c>
      <c r="CE69" s="201" t="s">
        <v>800</v>
      </c>
      <c r="CF69" s="201" t="s">
        <v>800</v>
      </c>
      <c r="CG69" s="201" t="s">
        <v>2990</v>
      </c>
      <c r="CH69" s="222">
        <v>1.87167056828506E-3</v>
      </c>
      <c r="CI69" s="222">
        <v>2.27869477736404E-2</v>
      </c>
      <c r="CJ69" s="222">
        <v>5.9246064211465104</v>
      </c>
      <c r="CK69" s="222"/>
      <c r="CL69" s="223">
        <f t="shared" si="11"/>
        <v>1.0307427114924246E-2</v>
      </c>
      <c r="CM69" s="223">
        <f t="shared" si="12"/>
        <v>1.4351191227001217E-2</v>
      </c>
      <c r="CN69" s="223">
        <f t="shared" si="13"/>
        <v>3.6910817757859001E-3</v>
      </c>
      <c r="CO69" s="223">
        <f t="shared" si="13"/>
        <v>1.22035266104126E-3</v>
      </c>
      <c r="CP69" s="223">
        <f t="shared" si="14"/>
        <v>2.9570052778752624E-2</v>
      </c>
      <c r="CQ69" s="223">
        <f t="shared" si="15"/>
        <v>0</v>
      </c>
      <c r="CR69" s="222"/>
      <c r="CS69" s="222"/>
      <c r="CT69" s="222"/>
      <c r="CU69" s="222"/>
      <c r="CV69" s="222"/>
      <c r="CW69" s="222"/>
      <c r="CX69" s="222"/>
      <c r="CY69" s="222"/>
      <c r="CZ69" s="222"/>
      <c r="DA69" s="222"/>
      <c r="DB69" s="224">
        <f t="shared" si="16"/>
        <v>2.4434341009195996E-2</v>
      </c>
      <c r="DC69" s="224">
        <f t="shared" si="17"/>
        <v>2.24277332729469E-4</v>
      </c>
      <c r="DD69" s="224">
        <f t="shared" si="18"/>
        <v>2.4658618341925464E-2</v>
      </c>
      <c r="DE69" s="225">
        <f t="shared" si="19"/>
        <v>-3.4694469519536142E-17</v>
      </c>
      <c r="DF69" s="222"/>
      <c r="DG69" s="222"/>
      <c r="DH69" s="222"/>
      <c r="DI69" s="222"/>
      <c r="DJ69" s="222"/>
      <c r="DK69" s="222"/>
      <c r="DL69" s="222"/>
      <c r="DM69" s="222"/>
      <c r="DN69" s="222"/>
      <c r="DO69" s="222"/>
      <c r="DP69" s="222"/>
      <c r="DQ69" s="222"/>
      <c r="DR69" s="222"/>
      <c r="DS69" s="222"/>
      <c r="DT69" s="222"/>
      <c r="DU69" s="222"/>
      <c r="DV69" s="222"/>
      <c r="DW69" s="222"/>
      <c r="DX69" s="222"/>
      <c r="DY69" s="222"/>
      <c r="DZ69" s="222"/>
      <c r="EA69" s="222"/>
      <c r="EB69" s="222"/>
      <c r="EC69" s="222"/>
      <c r="ED69" s="222"/>
      <c r="EE69" s="222"/>
      <c r="EF69" s="222"/>
      <c r="EG69" s="222">
        <v>0</v>
      </c>
      <c r="EH69" s="222">
        <v>0</v>
      </c>
      <c r="EI69" s="222">
        <v>0</v>
      </c>
      <c r="EJ69" s="222">
        <v>0</v>
      </c>
      <c r="EK69" s="222">
        <v>0</v>
      </c>
      <c r="EL69" s="222">
        <v>0</v>
      </c>
      <c r="EM69" s="222">
        <v>0</v>
      </c>
      <c r="EN69" s="201" t="s">
        <v>3203</v>
      </c>
      <c r="EO69" s="222">
        <v>0.84560000000000002</v>
      </c>
      <c r="EP69" s="222">
        <v>321</v>
      </c>
      <c r="EQ69" s="222">
        <v>0.8</v>
      </c>
    </row>
    <row r="70" spans="1:147" ht="30" x14ac:dyDescent="0.25">
      <c r="A70" s="201" t="s">
        <v>347</v>
      </c>
      <c r="B70" s="201" t="s">
        <v>3204</v>
      </c>
      <c r="C70" s="201" t="s">
        <v>348</v>
      </c>
      <c r="D70" s="201" t="s">
        <v>2853</v>
      </c>
      <c r="E70" s="222">
        <v>123</v>
      </c>
      <c r="F70" s="222">
        <v>4885</v>
      </c>
      <c r="G70" s="201" t="s">
        <v>2855</v>
      </c>
      <c r="H70" s="201" t="s">
        <v>800</v>
      </c>
      <c r="I70" s="201" t="s">
        <v>2624</v>
      </c>
      <c r="J70" s="222">
        <v>321</v>
      </c>
      <c r="K70" s="222">
        <v>0.84560000000000002</v>
      </c>
      <c r="L70" s="201" t="s">
        <v>2855</v>
      </c>
      <c r="M70" s="201" t="s">
        <v>2856</v>
      </c>
      <c r="N70" s="201" t="s">
        <v>2857</v>
      </c>
      <c r="O70" s="201" t="s">
        <v>32</v>
      </c>
      <c r="P70" s="201" t="s">
        <v>2858</v>
      </c>
      <c r="Q70" s="201" t="s">
        <v>2859</v>
      </c>
      <c r="R70" s="201" t="s">
        <v>3204</v>
      </c>
      <c r="S70" s="201" t="s">
        <v>2860</v>
      </c>
      <c r="T70" s="222">
        <v>4.1663718148564302E-2</v>
      </c>
      <c r="U70" s="201" t="s">
        <v>2904</v>
      </c>
      <c r="V70" s="201" t="s">
        <v>2905</v>
      </c>
      <c r="W70" s="201" t="s">
        <v>347</v>
      </c>
      <c r="X70" s="201" t="s">
        <v>348</v>
      </c>
      <c r="Y70" s="222">
        <v>123</v>
      </c>
      <c r="Z70" s="222">
        <v>4885</v>
      </c>
      <c r="AA70" s="222">
        <v>1</v>
      </c>
      <c r="AB70" s="201" t="s">
        <v>3204</v>
      </c>
      <c r="AC70" s="222">
        <v>1</v>
      </c>
      <c r="AD70" s="201" t="s">
        <v>800</v>
      </c>
      <c r="AE70" s="201" t="s">
        <v>800</v>
      </c>
      <c r="AH70" s="201" t="s">
        <v>2854</v>
      </c>
      <c r="AI70" s="201" t="s">
        <v>2863</v>
      </c>
      <c r="AJ70" s="201" t="s">
        <v>2891</v>
      </c>
      <c r="AK70" s="201" t="s">
        <v>2907</v>
      </c>
      <c r="AL70" s="201" t="s">
        <v>2854</v>
      </c>
      <c r="AM70" s="201" t="s">
        <v>2865</v>
      </c>
      <c r="AN70" s="201" t="s">
        <v>2908</v>
      </c>
      <c r="AO70" s="201" t="s">
        <v>2867</v>
      </c>
      <c r="AP70" s="201" t="s">
        <v>2868</v>
      </c>
      <c r="AQ70" s="201" t="s">
        <v>2869</v>
      </c>
      <c r="AR70" s="201" t="s">
        <v>2870</v>
      </c>
      <c r="AS70" s="222">
        <v>46.438400000000001</v>
      </c>
      <c r="AT70" s="222">
        <v>0</v>
      </c>
      <c r="AU70" s="201" t="s">
        <v>3205</v>
      </c>
      <c r="AV70" s="201" t="s">
        <v>3205</v>
      </c>
      <c r="AW70" s="201" t="s">
        <v>3206</v>
      </c>
      <c r="AX70" s="201" t="s">
        <v>3207</v>
      </c>
      <c r="AY70" s="201" t="s">
        <v>2915</v>
      </c>
      <c r="AZ70" s="201" t="s">
        <v>800</v>
      </c>
      <c r="BA70" s="201" t="s">
        <v>800</v>
      </c>
      <c r="BB70" s="222">
        <v>1.69745877402479E-3</v>
      </c>
      <c r="BC70" s="222">
        <v>5.1246373322734098E-3</v>
      </c>
      <c r="BD70" s="222">
        <v>8.3333333333333295E-4</v>
      </c>
      <c r="BE70" s="222">
        <v>1.00463828314296E-4</v>
      </c>
      <c r="BF70" s="222">
        <v>0</v>
      </c>
      <c r="BG70" s="222">
        <v>0</v>
      </c>
      <c r="BH70" s="222">
        <v>0</v>
      </c>
      <c r="BI70" s="222">
        <v>0</v>
      </c>
      <c r="BJ70" s="222">
        <v>0</v>
      </c>
      <c r="BK70" s="222">
        <v>0</v>
      </c>
      <c r="BL70" s="222">
        <v>0</v>
      </c>
      <c r="BM70" s="222">
        <v>1.4053184582913899E-2</v>
      </c>
      <c r="BN70" s="222">
        <v>5.2619860150946004E-4</v>
      </c>
      <c r="BO70" s="222">
        <v>0</v>
      </c>
      <c r="BP70" s="222">
        <v>1.8276074894031801E-3</v>
      </c>
      <c r="BQ70" s="222">
        <v>6.0424715530916096E-4</v>
      </c>
      <c r="BR70" s="222">
        <v>1.2908350733538E-4</v>
      </c>
      <c r="BS70" s="222">
        <v>2.24643599597046E-2</v>
      </c>
      <c r="BT70" s="222">
        <v>2.42919674491077E-2</v>
      </c>
      <c r="BU70" s="222">
        <v>2.4896214604416898E-2</v>
      </c>
      <c r="BV70" s="222">
        <v>182.63707284312699</v>
      </c>
      <c r="BW70" s="222">
        <v>197.49567031794899</v>
      </c>
      <c r="BX70" s="222">
        <v>202.40824881639799</v>
      </c>
      <c r="BY70" s="222">
        <v>474.85638939212902</v>
      </c>
      <c r="BZ70" s="222">
        <v>513.48874282666804</v>
      </c>
      <c r="CA70" s="222">
        <v>526.26144692263404</v>
      </c>
      <c r="CB70" s="222">
        <v>5.8407335895231904</v>
      </c>
      <c r="CC70" s="222">
        <v>6.3159115367680103</v>
      </c>
      <c r="CD70" s="222">
        <v>6.4730157971483999</v>
      </c>
      <c r="CE70" s="201" t="s">
        <v>800</v>
      </c>
      <c r="CF70" s="201" t="s">
        <v>800</v>
      </c>
      <c r="CG70" s="201" t="s">
        <v>2916</v>
      </c>
      <c r="CH70" s="222">
        <v>2.7985161938372401E-3</v>
      </c>
      <c r="CI70" s="222">
        <v>1.9665843765867299E-2</v>
      </c>
      <c r="CJ70" s="222">
        <v>5.1131193791255001</v>
      </c>
      <c r="CK70" s="222"/>
      <c r="CL70" s="223">
        <f t="shared" si="11"/>
        <v>7.8849767752812092E-3</v>
      </c>
      <c r="CM70" s="223">
        <f t="shared" si="12"/>
        <v>1.457938318442336E-2</v>
      </c>
      <c r="CN70" s="223">
        <f t="shared" si="13"/>
        <v>1.8276074894031801E-3</v>
      </c>
      <c r="CO70" s="223">
        <f t="shared" si="13"/>
        <v>6.0424715530916096E-4</v>
      </c>
      <c r="CP70" s="223">
        <f t="shared" si="14"/>
        <v>2.4896214604416909E-2</v>
      </c>
      <c r="CQ70" s="223">
        <f t="shared" si="15"/>
        <v>0</v>
      </c>
      <c r="CR70" s="222"/>
      <c r="CS70" s="222"/>
      <c r="CT70" s="222"/>
      <c r="CU70" s="222"/>
      <c r="CV70" s="222"/>
      <c r="CW70" s="222"/>
      <c r="CX70" s="222"/>
      <c r="CY70" s="222"/>
      <c r="CZ70" s="222"/>
      <c r="DA70" s="222"/>
      <c r="DB70" s="224">
        <f t="shared" si="16"/>
        <v>2.2335276452369185E-2</v>
      </c>
      <c r="DC70" s="224">
        <f t="shared" si="17"/>
        <v>1.2908350733538E-4</v>
      </c>
      <c r="DD70" s="224">
        <f t="shared" si="18"/>
        <v>2.2464359959704566E-2</v>
      </c>
      <c r="DE70" s="225">
        <f t="shared" si="19"/>
        <v>-3.4694469519536142E-17</v>
      </c>
      <c r="DF70" s="222"/>
      <c r="DG70" s="222"/>
      <c r="DH70" s="222"/>
      <c r="DI70" s="222"/>
      <c r="DJ70" s="222"/>
      <c r="DK70" s="222"/>
      <c r="DL70" s="222"/>
      <c r="DM70" s="222"/>
      <c r="DN70" s="222"/>
      <c r="DO70" s="222"/>
      <c r="DP70" s="222"/>
      <c r="DQ70" s="222"/>
      <c r="DR70" s="222"/>
      <c r="DS70" s="222"/>
      <c r="DT70" s="222"/>
      <c r="DU70" s="222"/>
      <c r="DV70" s="222"/>
      <c r="DW70" s="222"/>
      <c r="DX70" s="222"/>
      <c r="DY70" s="222"/>
      <c r="DZ70" s="222"/>
      <c r="EA70" s="222"/>
      <c r="EB70" s="222"/>
      <c r="EC70" s="222"/>
      <c r="ED70" s="222"/>
      <c r="EE70" s="222"/>
      <c r="EF70" s="222"/>
      <c r="EG70" s="222">
        <v>0</v>
      </c>
      <c r="EH70" s="222">
        <v>0</v>
      </c>
      <c r="EI70" s="222">
        <v>0</v>
      </c>
      <c r="EJ70" s="222">
        <v>0</v>
      </c>
      <c r="EK70" s="222">
        <v>0</v>
      </c>
      <c r="EL70" s="222">
        <v>0</v>
      </c>
      <c r="EM70" s="222">
        <v>0</v>
      </c>
      <c r="EN70" s="201" t="s">
        <v>3208</v>
      </c>
      <c r="EO70" s="222">
        <v>0.81540000000000001</v>
      </c>
      <c r="EP70" s="222">
        <v>251</v>
      </c>
      <c r="EQ70" s="222">
        <v>0.8</v>
      </c>
    </row>
    <row r="71" spans="1:147" ht="30" x14ac:dyDescent="0.25">
      <c r="A71" s="201" t="s">
        <v>349</v>
      </c>
      <c r="B71" s="201" t="s">
        <v>3209</v>
      </c>
      <c r="C71" s="201" t="s">
        <v>350</v>
      </c>
      <c r="D71" s="201" t="s">
        <v>2853</v>
      </c>
      <c r="E71" s="222">
        <v>125</v>
      </c>
      <c r="F71" s="222">
        <v>9770</v>
      </c>
      <c r="G71" s="201" t="s">
        <v>2855</v>
      </c>
      <c r="H71" s="201" t="s">
        <v>800</v>
      </c>
      <c r="I71" s="201" t="s">
        <v>2624</v>
      </c>
      <c r="J71" s="222">
        <v>313</v>
      </c>
      <c r="K71" s="222">
        <v>0.81540000000000001</v>
      </c>
      <c r="L71" s="201" t="s">
        <v>2855</v>
      </c>
      <c r="M71" s="201" t="s">
        <v>2856</v>
      </c>
      <c r="N71" s="201" t="s">
        <v>2857</v>
      </c>
      <c r="O71" s="201" t="s">
        <v>32</v>
      </c>
      <c r="P71" s="201" t="s">
        <v>2858</v>
      </c>
      <c r="Q71" s="201" t="s">
        <v>2859</v>
      </c>
      <c r="R71" s="201" t="s">
        <v>3209</v>
      </c>
      <c r="S71" s="201" t="s">
        <v>2860</v>
      </c>
      <c r="T71" s="222">
        <v>4.1663718148564302E-2</v>
      </c>
      <c r="U71" s="201" t="s">
        <v>2904</v>
      </c>
      <c r="V71" s="201" t="s">
        <v>2905</v>
      </c>
      <c r="W71" s="201" t="s">
        <v>349</v>
      </c>
      <c r="X71" s="201" t="s">
        <v>350</v>
      </c>
      <c r="Y71" s="222">
        <v>125</v>
      </c>
      <c r="Z71" s="222">
        <v>9770</v>
      </c>
      <c r="AA71" s="222">
        <v>1</v>
      </c>
      <c r="AB71" s="201" t="s">
        <v>3209</v>
      </c>
      <c r="AC71" s="222">
        <v>1</v>
      </c>
      <c r="AD71" s="201" t="s">
        <v>800</v>
      </c>
      <c r="AE71" s="201" t="s">
        <v>800</v>
      </c>
      <c r="AH71" s="201" t="s">
        <v>2854</v>
      </c>
      <c r="AI71" s="201" t="s">
        <v>2863</v>
      </c>
      <c r="AJ71" s="201" t="s">
        <v>2855</v>
      </c>
      <c r="AK71" s="201" t="s">
        <v>2864</v>
      </c>
      <c r="AL71" s="201" t="s">
        <v>2854</v>
      </c>
      <c r="AM71" s="201" t="s">
        <v>2865</v>
      </c>
      <c r="AN71" s="201" t="s">
        <v>2908</v>
      </c>
      <c r="AO71" s="201" t="s">
        <v>2867</v>
      </c>
      <c r="AP71" s="201" t="s">
        <v>2868</v>
      </c>
      <c r="AQ71" s="201" t="s">
        <v>2869</v>
      </c>
      <c r="AR71" s="201" t="s">
        <v>2870</v>
      </c>
      <c r="AS71" s="222">
        <v>46.438400000000001</v>
      </c>
      <c r="AT71" s="222">
        <v>0</v>
      </c>
      <c r="AU71" s="201" t="s">
        <v>3210</v>
      </c>
      <c r="AV71" s="201" t="s">
        <v>3210</v>
      </c>
      <c r="AW71" s="201" t="s">
        <v>3211</v>
      </c>
      <c r="AX71" s="201" t="s">
        <v>3212</v>
      </c>
      <c r="AY71" s="201" t="s">
        <v>2874</v>
      </c>
      <c r="AZ71" s="201" t="s">
        <v>800</v>
      </c>
      <c r="BA71" s="201" t="s">
        <v>800</v>
      </c>
      <c r="BB71" s="222">
        <v>1.02233339019675E-3</v>
      </c>
      <c r="BC71" s="222">
        <v>5.2079647685705404E-3</v>
      </c>
      <c r="BD71" s="222">
        <v>8.3333333333333295E-4</v>
      </c>
      <c r="BE71" s="222">
        <v>1.03031593894214E-4</v>
      </c>
      <c r="BF71" s="222">
        <v>0</v>
      </c>
      <c r="BG71" s="222">
        <v>0</v>
      </c>
      <c r="BH71" s="222">
        <v>0</v>
      </c>
      <c r="BI71" s="222">
        <v>0</v>
      </c>
      <c r="BJ71" s="222">
        <v>0</v>
      </c>
      <c r="BK71" s="222">
        <v>0</v>
      </c>
      <c r="BL71" s="222">
        <v>0</v>
      </c>
      <c r="BM71" s="222">
        <v>1.49461629429926E-2</v>
      </c>
      <c r="BN71" s="222">
        <v>5.5456040508374297E-4</v>
      </c>
      <c r="BO71" s="222">
        <v>0</v>
      </c>
      <c r="BP71" s="222">
        <v>1.94373874272344E-3</v>
      </c>
      <c r="BQ71" s="222">
        <v>6.4264269694932401E-4</v>
      </c>
      <c r="BR71" s="222">
        <v>1.0137243616513099E-4</v>
      </c>
      <c r="BS71" s="222">
        <v>2.27687588702363E-2</v>
      </c>
      <c r="BT71" s="222">
        <v>2.47124976129597E-2</v>
      </c>
      <c r="BU71" s="222">
        <v>2.5355140309908999E-2</v>
      </c>
      <c r="BV71" s="222">
        <v>182.15007096189001</v>
      </c>
      <c r="BW71" s="222">
        <v>197.69998090367801</v>
      </c>
      <c r="BX71" s="222">
        <v>202.841122479272</v>
      </c>
      <c r="BY71" s="222">
        <v>473.59018450091401</v>
      </c>
      <c r="BZ71" s="222">
        <v>514.01995034956201</v>
      </c>
      <c r="CA71" s="222">
        <v>527.38691844610798</v>
      </c>
      <c r="CB71" s="222">
        <v>5.91987730626143</v>
      </c>
      <c r="CC71" s="222">
        <v>6.4252493793695296</v>
      </c>
      <c r="CD71" s="222">
        <v>6.5923364805763498</v>
      </c>
      <c r="CE71" s="201" t="s">
        <v>800</v>
      </c>
      <c r="CF71" s="201" t="s">
        <v>800</v>
      </c>
      <c r="CG71" s="201" t="s">
        <v>2916</v>
      </c>
      <c r="CH71" s="222">
        <v>2.97634168148256E-3</v>
      </c>
      <c r="CI71" s="222">
        <v>1.97924171887537E-2</v>
      </c>
      <c r="CJ71" s="222">
        <v>5.1460284690759597</v>
      </c>
      <c r="CK71" s="222"/>
      <c r="CL71" s="223">
        <f t="shared" si="11"/>
        <v>7.268035522159968E-3</v>
      </c>
      <c r="CM71" s="223">
        <f t="shared" si="12"/>
        <v>1.5500723348076343E-2</v>
      </c>
      <c r="CN71" s="223">
        <f t="shared" si="13"/>
        <v>1.94373874272344E-3</v>
      </c>
      <c r="CO71" s="223">
        <f t="shared" si="13"/>
        <v>6.4264269694932401E-4</v>
      </c>
      <c r="CP71" s="223">
        <f t="shared" si="14"/>
        <v>2.5355140309909072E-2</v>
      </c>
      <c r="CQ71" s="223">
        <f t="shared" si="15"/>
        <v>7.2858385991025898E-17</v>
      </c>
      <c r="CR71" s="222"/>
      <c r="CS71" s="222"/>
      <c r="CT71" s="222"/>
      <c r="CU71" s="222"/>
      <c r="CV71" s="222"/>
      <c r="CW71" s="222"/>
      <c r="CX71" s="222"/>
      <c r="CY71" s="222"/>
      <c r="CZ71" s="222"/>
      <c r="DA71" s="222"/>
      <c r="DB71" s="224">
        <f t="shared" si="16"/>
        <v>2.2667386434071179E-2</v>
      </c>
      <c r="DC71" s="224">
        <f t="shared" si="17"/>
        <v>1.0137243616513099E-4</v>
      </c>
      <c r="DD71" s="224">
        <f t="shared" si="18"/>
        <v>2.276875887023631E-2</v>
      </c>
      <c r="DE71" s="225">
        <f t="shared" si="19"/>
        <v>0</v>
      </c>
      <c r="DF71" s="222"/>
      <c r="DG71" s="222"/>
      <c r="DH71" s="222"/>
      <c r="DI71" s="222"/>
      <c r="DJ71" s="222"/>
      <c r="DK71" s="222"/>
      <c r="DL71" s="222"/>
      <c r="DM71" s="222"/>
      <c r="DN71" s="222"/>
      <c r="DO71" s="222"/>
      <c r="DP71" s="222"/>
      <c r="DQ71" s="222"/>
      <c r="DR71" s="222"/>
      <c r="DS71" s="222"/>
      <c r="DT71" s="222"/>
      <c r="DU71" s="222"/>
      <c r="DV71" s="222"/>
      <c r="DW71" s="222"/>
      <c r="DX71" s="222"/>
      <c r="DY71" s="222"/>
      <c r="DZ71" s="222"/>
      <c r="EA71" s="222"/>
      <c r="EB71" s="222"/>
      <c r="EC71" s="222"/>
      <c r="ED71" s="222"/>
      <c r="EE71" s="222"/>
      <c r="EF71" s="222"/>
      <c r="EG71" s="222">
        <v>186300</v>
      </c>
      <c r="EH71" s="222">
        <v>152847</v>
      </c>
      <c r="EI71" s="222">
        <v>28.35</v>
      </c>
      <c r="EJ71" s="222">
        <v>23.25</v>
      </c>
      <c r="EK71" s="222">
        <v>0.82010582010582</v>
      </c>
      <c r="EL71" s="222">
        <v>135</v>
      </c>
      <c r="EM71" s="222">
        <v>1380</v>
      </c>
      <c r="EN71" s="201" t="s">
        <v>3213</v>
      </c>
      <c r="EO71" s="222">
        <v>0.82010582010582</v>
      </c>
      <c r="EP71" s="222">
        <v>135</v>
      </c>
      <c r="EQ71" s="222">
        <v>0.8</v>
      </c>
    </row>
    <row r="72" spans="1:147" ht="30" x14ac:dyDescent="0.25">
      <c r="A72" s="201" t="s">
        <v>351</v>
      </c>
      <c r="B72" s="201" t="s">
        <v>3214</v>
      </c>
      <c r="C72" s="201" t="s">
        <v>352</v>
      </c>
      <c r="D72" s="201" t="s">
        <v>2980</v>
      </c>
      <c r="E72" s="222">
        <v>150</v>
      </c>
      <c r="F72" s="222">
        <v>2997</v>
      </c>
      <c r="G72" s="201" t="s">
        <v>2891</v>
      </c>
      <c r="H72" s="201" t="s">
        <v>800</v>
      </c>
      <c r="I72" s="201" t="s">
        <v>2623</v>
      </c>
      <c r="J72" s="222">
        <v>135</v>
      </c>
      <c r="K72" s="222">
        <v>0.82010582010582</v>
      </c>
      <c r="L72" s="201" t="s">
        <v>2891</v>
      </c>
      <c r="M72" s="201" t="s">
        <v>2892</v>
      </c>
      <c r="N72" s="201" t="s">
        <v>2893</v>
      </c>
      <c r="O72" s="201" t="s">
        <v>32</v>
      </c>
      <c r="P72" s="201" t="s">
        <v>2858</v>
      </c>
      <c r="Q72" s="201" t="s">
        <v>2859</v>
      </c>
      <c r="R72" s="201" t="s">
        <v>3214</v>
      </c>
      <c r="S72" s="201" t="s">
        <v>2860</v>
      </c>
      <c r="T72" s="222">
        <v>4.1663718148564302E-2</v>
      </c>
      <c r="U72" s="201" t="s">
        <v>3008</v>
      </c>
      <c r="V72" s="201" t="s">
        <v>3009</v>
      </c>
      <c r="W72" s="201" t="s">
        <v>351</v>
      </c>
      <c r="X72" s="201" t="s">
        <v>352</v>
      </c>
      <c r="Y72" s="222">
        <v>150</v>
      </c>
      <c r="Z72" s="222">
        <v>2997</v>
      </c>
      <c r="AA72" s="222">
        <v>1</v>
      </c>
      <c r="AB72" s="201" t="s">
        <v>3214</v>
      </c>
      <c r="AC72" s="222">
        <v>1</v>
      </c>
      <c r="AD72" s="201" t="s">
        <v>351</v>
      </c>
      <c r="AE72" s="201" t="s">
        <v>352</v>
      </c>
      <c r="AF72" s="222">
        <v>150</v>
      </c>
      <c r="AG72" s="222">
        <v>2997</v>
      </c>
      <c r="AH72" s="201" t="s">
        <v>2854</v>
      </c>
      <c r="AI72" s="201" t="s">
        <v>2863</v>
      </c>
      <c r="AJ72" s="201" t="s">
        <v>2855</v>
      </c>
      <c r="AK72" s="201" t="s">
        <v>2864</v>
      </c>
      <c r="AL72" s="201" t="s">
        <v>2854</v>
      </c>
      <c r="AM72" s="201" t="s">
        <v>2865</v>
      </c>
      <c r="AN72" s="201" t="s">
        <v>3010</v>
      </c>
      <c r="AO72" s="201" t="s">
        <v>2867</v>
      </c>
      <c r="AP72" s="201" t="s">
        <v>2868</v>
      </c>
      <c r="AQ72" s="201" t="s">
        <v>2869</v>
      </c>
      <c r="AR72" s="201" t="s">
        <v>2870</v>
      </c>
      <c r="AS72" s="222">
        <v>39.97824</v>
      </c>
      <c r="AT72" s="222">
        <v>0</v>
      </c>
      <c r="AU72" s="201" t="s">
        <v>3215</v>
      </c>
      <c r="AV72" s="201" t="s">
        <v>3215</v>
      </c>
      <c r="AW72" s="201" t="s">
        <v>3216</v>
      </c>
      <c r="AX72" s="201" t="s">
        <v>3217</v>
      </c>
      <c r="AY72" s="201" t="s">
        <v>2874</v>
      </c>
      <c r="AZ72" s="201" t="s">
        <v>3215</v>
      </c>
      <c r="BA72" s="201" t="s">
        <v>3217</v>
      </c>
      <c r="BB72" s="222">
        <v>3.2195445445445401E-3</v>
      </c>
      <c r="BC72" s="222">
        <v>6.2495577222846498E-3</v>
      </c>
      <c r="BD72" s="222">
        <v>8.3333333333333295E-4</v>
      </c>
      <c r="BE72" s="222">
        <v>2.0564938271604901E-4</v>
      </c>
      <c r="BF72" s="222">
        <v>0</v>
      </c>
      <c r="BG72" s="222">
        <v>0</v>
      </c>
      <c r="BH72" s="222">
        <v>0</v>
      </c>
      <c r="BI72" s="222">
        <v>0</v>
      </c>
      <c r="BJ72" s="222">
        <v>0</v>
      </c>
      <c r="BK72" s="222">
        <v>0</v>
      </c>
      <c r="BL72" s="222">
        <v>0</v>
      </c>
      <c r="BM72" s="222">
        <v>1.3331231365866201E-2</v>
      </c>
      <c r="BN72" s="222">
        <v>6.6165396204153802E-4</v>
      </c>
      <c r="BO72" s="222">
        <v>0</v>
      </c>
      <c r="BP72" s="222">
        <v>4.4807351414959699E-3</v>
      </c>
      <c r="BQ72" s="222">
        <v>1.48142939807435E-3</v>
      </c>
      <c r="BR72" s="222">
        <v>3.3046670047825598E-4</v>
      </c>
      <c r="BS72" s="222">
        <v>2.4831437011264501E-2</v>
      </c>
      <c r="BT72" s="222">
        <v>2.93121721527605E-2</v>
      </c>
      <c r="BU72" s="222">
        <v>3.0793601550834899E-2</v>
      </c>
      <c r="BV72" s="222">
        <v>165.54291340843</v>
      </c>
      <c r="BW72" s="222">
        <v>195.414481018403</v>
      </c>
      <c r="BX72" s="222">
        <v>205.29067700556601</v>
      </c>
      <c r="BY72" s="222">
        <v>430.41157486191901</v>
      </c>
      <c r="BZ72" s="222">
        <v>508.077650647849</v>
      </c>
      <c r="CA72" s="222">
        <v>533.75576021447102</v>
      </c>
      <c r="CB72" s="222">
        <v>6.4561736229287803</v>
      </c>
      <c r="CC72" s="222">
        <v>7.6211647597177299</v>
      </c>
      <c r="CD72" s="222">
        <v>8.0063364032170607</v>
      </c>
      <c r="CE72" s="201" t="s">
        <v>800</v>
      </c>
      <c r="CF72" s="201" t="s">
        <v>800</v>
      </c>
      <c r="CG72" s="201" t="s">
        <v>3014</v>
      </c>
      <c r="CH72" s="222">
        <v>2.1360643410145599E-3</v>
      </c>
      <c r="CI72" s="222">
        <v>2.269537267025E-2</v>
      </c>
      <c r="CJ72" s="222">
        <v>5.9007968942649898</v>
      </c>
      <c r="CK72" s="222"/>
      <c r="CL72" s="223">
        <f t="shared" si="11"/>
        <v>1.083855168335683E-2</v>
      </c>
      <c r="CM72" s="223">
        <f t="shared" si="12"/>
        <v>1.3992885327907739E-2</v>
      </c>
      <c r="CN72" s="223">
        <f t="shared" si="13"/>
        <v>4.4807351414959699E-3</v>
      </c>
      <c r="CO72" s="223">
        <f t="shared" si="13"/>
        <v>1.48142939807435E-3</v>
      </c>
      <c r="CP72" s="223">
        <f t="shared" si="14"/>
        <v>3.0793601550834892E-2</v>
      </c>
      <c r="CQ72" s="223">
        <f t="shared" si="15"/>
        <v>0</v>
      </c>
      <c r="CR72" s="222"/>
      <c r="CS72" s="222"/>
      <c r="CT72" s="222"/>
      <c r="CU72" s="222"/>
      <c r="CV72" s="222"/>
      <c r="CW72" s="222"/>
      <c r="CX72" s="222"/>
      <c r="CY72" s="222"/>
      <c r="CZ72" s="222"/>
      <c r="DA72" s="222"/>
      <c r="DB72" s="224">
        <f t="shared" si="16"/>
        <v>2.4500970310786314E-2</v>
      </c>
      <c r="DC72" s="224">
        <f t="shared" si="17"/>
        <v>3.3046670047825598E-4</v>
      </c>
      <c r="DD72" s="224">
        <f t="shared" si="18"/>
        <v>2.483143701126457E-2</v>
      </c>
      <c r="DE72" s="225">
        <f t="shared" si="19"/>
        <v>6.9388939039072284E-17</v>
      </c>
      <c r="DF72" s="222"/>
      <c r="DG72" s="222"/>
      <c r="DH72" s="222"/>
      <c r="DI72" s="222"/>
      <c r="DJ72" s="222"/>
      <c r="DK72" s="222"/>
      <c r="DL72" s="222"/>
      <c r="DM72" s="222"/>
      <c r="DN72" s="222"/>
      <c r="DO72" s="222"/>
      <c r="DP72" s="222"/>
      <c r="DQ72" s="222"/>
      <c r="DR72" s="222"/>
      <c r="DS72" s="222"/>
      <c r="DT72" s="222"/>
      <c r="DU72" s="222"/>
      <c r="DV72" s="222"/>
      <c r="DW72" s="222"/>
      <c r="DX72" s="222"/>
      <c r="DY72" s="222"/>
      <c r="DZ72" s="222"/>
      <c r="EA72" s="222"/>
      <c r="EB72" s="222"/>
      <c r="EC72" s="222"/>
      <c r="ED72" s="222"/>
      <c r="EE72" s="222"/>
      <c r="EF72" s="222"/>
      <c r="EG72" s="222">
        <v>0</v>
      </c>
      <c r="EH72" s="222">
        <v>0</v>
      </c>
      <c r="EI72" s="222">
        <v>0</v>
      </c>
      <c r="EJ72" s="222">
        <v>0</v>
      </c>
      <c r="EK72" s="222">
        <v>0</v>
      </c>
      <c r="EL72" s="222">
        <v>0</v>
      </c>
      <c r="EM72" s="222">
        <v>0</v>
      </c>
      <c r="EN72" s="201" t="s">
        <v>3218</v>
      </c>
      <c r="EO72" s="222">
        <v>0.58030000000000004</v>
      </c>
      <c r="EP72" s="222">
        <v>175</v>
      </c>
      <c r="EQ72" s="222">
        <v>0.8</v>
      </c>
    </row>
    <row r="73" spans="1:147" ht="30" x14ac:dyDescent="0.25">
      <c r="A73" s="201" t="s">
        <v>351</v>
      </c>
      <c r="B73" s="201" t="s">
        <v>3219</v>
      </c>
      <c r="C73" s="201" t="s">
        <v>352</v>
      </c>
      <c r="D73" s="201" t="s">
        <v>2980</v>
      </c>
      <c r="E73" s="222">
        <v>150</v>
      </c>
      <c r="F73" s="222">
        <v>2997</v>
      </c>
      <c r="G73" s="201" t="s">
        <v>2906</v>
      </c>
      <c r="H73" s="201" t="s">
        <v>800</v>
      </c>
      <c r="I73" s="201" t="s">
        <v>2625</v>
      </c>
      <c r="J73" s="222">
        <v>175</v>
      </c>
      <c r="K73" s="222">
        <v>0.8</v>
      </c>
      <c r="L73" s="201" t="s">
        <v>2891</v>
      </c>
      <c r="M73" s="201" t="s">
        <v>2892</v>
      </c>
      <c r="N73" s="201" t="s">
        <v>2893</v>
      </c>
      <c r="O73" s="201" t="s">
        <v>32</v>
      </c>
      <c r="P73" s="201" t="s">
        <v>2894</v>
      </c>
      <c r="Q73" s="201" t="s">
        <v>2859</v>
      </c>
      <c r="R73" s="201" t="s">
        <v>3219</v>
      </c>
      <c r="S73" s="201" t="s">
        <v>2895</v>
      </c>
      <c r="T73" s="222">
        <v>4.1583276009857999E-2</v>
      </c>
      <c r="U73" s="201" t="s">
        <v>2981</v>
      </c>
      <c r="V73" s="201" t="s">
        <v>2982</v>
      </c>
      <c r="W73" s="201" t="s">
        <v>351</v>
      </c>
      <c r="X73" s="201" t="s">
        <v>352</v>
      </c>
      <c r="Y73" s="222">
        <v>150</v>
      </c>
      <c r="Z73" s="222">
        <v>2997</v>
      </c>
      <c r="AA73" s="222">
        <v>1</v>
      </c>
      <c r="AB73" s="201" t="s">
        <v>3219</v>
      </c>
      <c r="AC73" s="222">
        <v>1</v>
      </c>
      <c r="AD73" s="201" t="s">
        <v>800</v>
      </c>
      <c r="AE73" s="201" t="s">
        <v>800</v>
      </c>
      <c r="AF73" s="222">
        <v>0</v>
      </c>
      <c r="AG73" s="222">
        <v>0</v>
      </c>
      <c r="AH73" s="201" t="s">
        <v>2854</v>
      </c>
      <c r="AI73" s="201" t="s">
        <v>2863</v>
      </c>
      <c r="AJ73" s="201" t="s">
        <v>2891</v>
      </c>
      <c r="AK73" s="201" t="s">
        <v>2907</v>
      </c>
      <c r="AL73" s="201" t="s">
        <v>2854</v>
      </c>
      <c r="AM73" s="201" t="s">
        <v>2865</v>
      </c>
      <c r="AN73" s="201" t="s">
        <v>2985</v>
      </c>
      <c r="AO73" s="201" t="s">
        <v>2867</v>
      </c>
      <c r="AP73" s="201" t="s">
        <v>2868</v>
      </c>
      <c r="AQ73" s="201" t="s">
        <v>2869</v>
      </c>
      <c r="AR73" s="201" t="s">
        <v>2870</v>
      </c>
      <c r="AS73" s="222">
        <v>67.831739999999996</v>
      </c>
      <c r="AT73" s="222">
        <v>0</v>
      </c>
      <c r="AU73" s="201" t="s">
        <v>3215</v>
      </c>
      <c r="AV73" s="201" t="s">
        <v>3215</v>
      </c>
      <c r="AW73" s="201" t="s">
        <v>3216</v>
      </c>
      <c r="AX73" s="201" t="s">
        <v>3217</v>
      </c>
      <c r="AY73" s="201" t="s">
        <v>2915</v>
      </c>
      <c r="AZ73" s="201" t="s">
        <v>800</v>
      </c>
      <c r="BA73" s="201" t="s">
        <v>800</v>
      </c>
      <c r="BB73" s="222">
        <v>3.2195445445445401E-3</v>
      </c>
      <c r="BC73" s="222">
        <v>6.2374914014786996E-3</v>
      </c>
      <c r="BD73" s="222">
        <v>8.3333333333333295E-4</v>
      </c>
      <c r="BE73" s="222">
        <v>2.6917357142857101E-4</v>
      </c>
      <c r="BF73" s="222">
        <v>0</v>
      </c>
      <c r="BG73" s="222">
        <v>0</v>
      </c>
      <c r="BH73" s="222">
        <v>0</v>
      </c>
      <c r="BI73" s="222">
        <v>0</v>
      </c>
      <c r="BJ73" s="222">
        <v>0</v>
      </c>
      <c r="BK73" s="222">
        <v>0</v>
      </c>
      <c r="BL73" s="222">
        <v>0</v>
      </c>
      <c r="BM73" s="222">
        <v>1.30608769079016E-2</v>
      </c>
      <c r="BN73" s="222">
        <v>6.7828283145792605E-4</v>
      </c>
      <c r="BO73" s="222">
        <v>0</v>
      </c>
      <c r="BP73" s="222">
        <v>3.5434385047544699E-3</v>
      </c>
      <c r="BQ73" s="222">
        <v>1.1715385545996099E-3</v>
      </c>
      <c r="BR73" s="222">
        <v>2.10401379156935E-4</v>
      </c>
      <c r="BS73" s="222">
        <v>2.4509103969301602E-2</v>
      </c>
      <c r="BT73" s="222">
        <v>2.80525424740561E-2</v>
      </c>
      <c r="BU73" s="222">
        <v>2.9224081028655698E-2</v>
      </c>
      <c r="BV73" s="222">
        <v>163.394026462011</v>
      </c>
      <c r="BW73" s="222">
        <v>187.016949827041</v>
      </c>
      <c r="BX73" s="222">
        <v>194.82720685770499</v>
      </c>
      <c r="BY73" s="222">
        <v>424.82446880122802</v>
      </c>
      <c r="BZ73" s="222">
        <v>486.24406955030599</v>
      </c>
      <c r="CA73" s="222">
        <v>506.55073783003201</v>
      </c>
      <c r="CB73" s="222">
        <v>6.3723670320184196</v>
      </c>
      <c r="CC73" s="222">
        <v>7.2936610432545796</v>
      </c>
      <c r="CD73" s="222">
        <v>7.5982610674504798</v>
      </c>
      <c r="CE73" s="201" t="s">
        <v>800</v>
      </c>
      <c r="CF73" s="201" t="s">
        <v>800</v>
      </c>
      <c r="CG73" s="201" t="s">
        <v>2990</v>
      </c>
      <c r="CH73" s="222">
        <v>1.7968037455536601E-3</v>
      </c>
      <c r="CI73" s="222">
        <v>2.2712300223748001E-2</v>
      </c>
      <c r="CJ73" s="222">
        <v>5.9051980581744701</v>
      </c>
      <c r="CK73" s="222"/>
      <c r="CL73" s="223">
        <f t="shared" si="11"/>
        <v>1.0769944229942079E-2</v>
      </c>
      <c r="CM73" s="223">
        <f t="shared" si="12"/>
        <v>1.3739159739359526E-2</v>
      </c>
      <c r="CN73" s="223">
        <f t="shared" si="13"/>
        <v>3.5434385047544699E-3</v>
      </c>
      <c r="CO73" s="223">
        <f t="shared" si="13"/>
        <v>1.1715385545996099E-3</v>
      </c>
      <c r="CP73" s="223">
        <f t="shared" si="14"/>
        <v>2.9224081028655684E-2</v>
      </c>
      <c r="CQ73" s="223">
        <f t="shared" si="15"/>
        <v>0</v>
      </c>
      <c r="CR73" s="222"/>
      <c r="CS73" s="222"/>
      <c r="CT73" s="222"/>
      <c r="CU73" s="222"/>
      <c r="CV73" s="222"/>
      <c r="CW73" s="222"/>
      <c r="CX73" s="222"/>
      <c r="CY73" s="222"/>
      <c r="CZ73" s="222"/>
      <c r="DA73" s="222"/>
      <c r="DB73" s="224">
        <f t="shared" si="16"/>
        <v>2.4298702590144668E-2</v>
      </c>
      <c r="DC73" s="224">
        <f t="shared" si="17"/>
        <v>2.10401379156935E-4</v>
      </c>
      <c r="DD73" s="224">
        <f t="shared" si="18"/>
        <v>2.4509103969301602E-2</v>
      </c>
      <c r="DE73" s="225">
        <f t="shared" si="19"/>
        <v>0</v>
      </c>
      <c r="DF73" s="222"/>
      <c r="DG73" s="222"/>
      <c r="DH73" s="222"/>
      <c r="DI73" s="222"/>
      <c r="DJ73" s="222"/>
      <c r="DK73" s="222"/>
      <c r="DL73" s="222"/>
      <c r="DM73" s="222"/>
      <c r="DN73" s="222"/>
      <c r="DO73" s="222"/>
      <c r="DP73" s="222"/>
      <c r="DQ73" s="222"/>
      <c r="DR73" s="222"/>
      <c r="DS73" s="222"/>
      <c r="DT73" s="222"/>
      <c r="DU73" s="222"/>
      <c r="DV73" s="222"/>
      <c r="DW73" s="222"/>
      <c r="DX73" s="222"/>
      <c r="DY73" s="222"/>
      <c r="DZ73" s="222"/>
      <c r="EA73" s="222"/>
      <c r="EB73" s="222"/>
      <c r="EC73" s="222"/>
      <c r="ED73" s="222"/>
      <c r="EE73" s="222"/>
      <c r="EF73" s="222"/>
      <c r="EG73" s="222">
        <v>6464280</v>
      </c>
      <c r="EH73" s="222">
        <v>5105889</v>
      </c>
      <c r="EI73" s="222">
        <v>981.86</v>
      </c>
      <c r="EJ73" s="222">
        <v>775.49</v>
      </c>
      <c r="EK73" s="222">
        <v>0.78981728556005903</v>
      </c>
      <c r="EL73" s="222">
        <v>133</v>
      </c>
      <c r="EM73" s="222">
        <v>48600</v>
      </c>
      <c r="EN73" s="201" t="s">
        <v>3220</v>
      </c>
      <c r="EO73" s="222">
        <v>0.75360395236515298</v>
      </c>
      <c r="EP73" s="222">
        <v>133</v>
      </c>
      <c r="EQ73" s="222">
        <v>0.8</v>
      </c>
    </row>
    <row r="74" spans="1:147" ht="30" x14ac:dyDescent="0.25">
      <c r="A74" s="201" t="s">
        <v>353</v>
      </c>
      <c r="B74" s="201" t="s">
        <v>3221</v>
      </c>
      <c r="C74" s="201" t="s">
        <v>354</v>
      </c>
      <c r="D74" s="201" t="s">
        <v>2980</v>
      </c>
      <c r="E74" s="222">
        <v>150</v>
      </c>
      <c r="F74" s="222">
        <v>6327</v>
      </c>
      <c r="G74" s="201" t="s">
        <v>2891</v>
      </c>
      <c r="H74" s="201" t="s">
        <v>800</v>
      </c>
      <c r="I74" s="201" t="s">
        <v>2623</v>
      </c>
      <c r="J74" s="222">
        <v>133</v>
      </c>
      <c r="K74" s="222">
        <v>0.8</v>
      </c>
      <c r="L74" s="201" t="s">
        <v>2891</v>
      </c>
      <c r="M74" s="201" t="s">
        <v>2892</v>
      </c>
      <c r="N74" s="201" t="s">
        <v>2893</v>
      </c>
      <c r="O74" s="201" t="s">
        <v>32</v>
      </c>
      <c r="P74" s="201" t="s">
        <v>2858</v>
      </c>
      <c r="Q74" s="201" t="s">
        <v>2859</v>
      </c>
      <c r="R74" s="201" t="s">
        <v>3221</v>
      </c>
      <c r="S74" s="201" t="s">
        <v>2860</v>
      </c>
      <c r="T74" s="222">
        <v>4.1663718148564302E-2</v>
      </c>
      <c r="U74" s="201" t="s">
        <v>3008</v>
      </c>
      <c r="V74" s="201" t="s">
        <v>3009</v>
      </c>
      <c r="W74" s="201" t="s">
        <v>353</v>
      </c>
      <c r="X74" s="201" t="s">
        <v>354</v>
      </c>
      <c r="Y74" s="222">
        <v>150</v>
      </c>
      <c r="Z74" s="222">
        <v>6327</v>
      </c>
      <c r="AA74" s="222">
        <v>1</v>
      </c>
      <c r="AB74" s="201" t="s">
        <v>3221</v>
      </c>
      <c r="AC74" s="222">
        <v>1</v>
      </c>
      <c r="AD74" s="201" t="s">
        <v>800</v>
      </c>
      <c r="AE74" s="201" t="s">
        <v>800</v>
      </c>
      <c r="AH74" s="201" t="s">
        <v>2854</v>
      </c>
      <c r="AI74" s="201" t="s">
        <v>2863</v>
      </c>
      <c r="AJ74" s="201" t="s">
        <v>2891</v>
      </c>
      <c r="AK74" s="201" t="s">
        <v>2907</v>
      </c>
      <c r="AL74" s="201" t="s">
        <v>2854</v>
      </c>
      <c r="AM74" s="201" t="s">
        <v>2865</v>
      </c>
      <c r="AN74" s="201" t="s">
        <v>3010</v>
      </c>
      <c r="AO74" s="201" t="s">
        <v>2867</v>
      </c>
      <c r="AP74" s="201" t="s">
        <v>2868</v>
      </c>
      <c r="AQ74" s="201" t="s">
        <v>2869</v>
      </c>
      <c r="AR74" s="201" t="s">
        <v>2870</v>
      </c>
      <c r="AS74" s="222">
        <v>39.97824</v>
      </c>
      <c r="AT74" s="222">
        <v>0</v>
      </c>
      <c r="AU74" s="201" t="s">
        <v>3222</v>
      </c>
      <c r="AV74" s="201" t="s">
        <v>3222</v>
      </c>
      <c r="AW74" s="201" t="s">
        <v>3223</v>
      </c>
      <c r="AX74" s="201" t="s">
        <v>3224</v>
      </c>
      <c r="AY74" s="201" t="s">
        <v>2915</v>
      </c>
      <c r="AZ74" s="201" t="s">
        <v>800</v>
      </c>
      <c r="BA74" s="201" t="s">
        <v>800</v>
      </c>
      <c r="BB74" s="222">
        <v>2.0870589888133699E-3</v>
      </c>
      <c r="BC74" s="222">
        <v>6.2495577222846498E-3</v>
      </c>
      <c r="BD74" s="222">
        <v>8.3333333333333295E-4</v>
      </c>
      <c r="BE74" s="222">
        <v>2.0874185463659099E-4</v>
      </c>
      <c r="BF74" s="222">
        <v>0</v>
      </c>
      <c r="BG74" s="222">
        <v>0</v>
      </c>
      <c r="BH74" s="222">
        <v>0</v>
      </c>
      <c r="BI74" s="222">
        <v>0</v>
      </c>
      <c r="BJ74" s="222">
        <v>0</v>
      </c>
      <c r="BK74" s="222">
        <v>0</v>
      </c>
      <c r="BL74" s="222">
        <v>0</v>
      </c>
      <c r="BM74" s="222">
        <v>1.38717834432684E-2</v>
      </c>
      <c r="BN74" s="222">
        <v>6.7828283145792605E-4</v>
      </c>
      <c r="BO74" s="222">
        <v>0</v>
      </c>
      <c r="BP74" s="222">
        <v>4.6624190852032499E-3</v>
      </c>
      <c r="BQ74" s="222">
        <v>1.5414980981573901E-3</v>
      </c>
      <c r="BR74" s="222">
        <v>9.9663811179600593E-5</v>
      </c>
      <c r="BS74" s="222">
        <v>2.4028421984973802E-2</v>
      </c>
      <c r="BT74" s="222">
        <v>2.8690841070177098E-2</v>
      </c>
      <c r="BU74" s="222">
        <v>3.02323391683345E-2</v>
      </c>
      <c r="BV74" s="222">
        <v>160.18947989982601</v>
      </c>
      <c r="BW74" s="222">
        <v>191.272273801181</v>
      </c>
      <c r="BX74" s="222">
        <v>201.54892778889601</v>
      </c>
      <c r="BY74" s="222">
        <v>416.49264773954599</v>
      </c>
      <c r="BZ74" s="222">
        <v>497.30791188306898</v>
      </c>
      <c r="CA74" s="222">
        <v>524.027212251131</v>
      </c>
      <c r="CB74" s="222">
        <v>6.2473897160931999</v>
      </c>
      <c r="CC74" s="222">
        <v>7.4596186782460396</v>
      </c>
      <c r="CD74" s="222">
        <v>7.8604081837669604</v>
      </c>
      <c r="CE74" s="201" t="s">
        <v>800</v>
      </c>
      <c r="CF74" s="201" t="s">
        <v>800</v>
      </c>
      <c r="CG74" s="201" t="s">
        <v>3014</v>
      </c>
      <c r="CH74" s="222">
        <v>2.22267704657127E-3</v>
      </c>
      <c r="CI74" s="222">
        <v>2.1805744938402601E-2</v>
      </c>
      <c r="CJ74" s="222">
        <v>5.6694936839846699</v>
      </c>
      <c r="CK74" s="222"/>
      <c r="CL74" s="223">
        <f t="shared" si="11"/>
        <v>9.4783557102475439E-3</v>
      </c>
      <c r="CM74" s="223">
        <f t="shared" si="12"/>
        <v>1.4550066274726325E-2</v>
      </c>
      <c r="CN74" s="223">
        <f t="shared" si="13"/>
        <v>4.6624190852032499E-3</v>
      </c>
      <c r="CO74" s="223">
        <f t="shared" si="13"/>
        <v>1.5414980981573901E-3</v>
      </c>
      <c r="CP74" s="223">
        <f t="shared" si="14"/>
        <v>3.0232339168334506E-2</v>
      </c>
      <c r="CQ74" s="223">
        <f t="shared" si="15"/>
        <v>0</v>
      </c>
      <c r="CR74" s="222"/>
      <c r="CS74" s="222"/>
      <c r="CT74" s="222"/>
      <c r="CU74" s="222"/>
      <c r="CV74" s="222"/>
      <c r="CW74" s="222"/>
      <c r="CX74" s="222"/>
      <c r="CY74" s="222"/>
      <c r="CZ74" s="222"/>
      <c r="DA74" s="222"/>
      <c r="DB74" s="224">
        <f t="shared" si="16"/>
        <v>2.3928758173794269E-2</v>
      </c>
      <c r="DC74" s="224">
        <f t="shared" si="17"/>
        <v>9.9663811179600593E-5</v>
      </c>
      <c r="DD74" s="224">
        <f t="shared" si="18"/>
        <v>2.4028421984973868E-2</v>
      </c>
      <c r="DE74" s="225">
        <f t="shared" si="19"/>
        <v>6.591949208711867E-17</v>
      </c>
      <c r="DF74" s="222"/>
      <c r="DG74" s="222"/>
      <c r="DH74" s="222"/>
      <c r="DI74" s="222"/>
      <c r="DJ74" s="222"/>
      <c r="DK74" s="222"/>
      <c r="DL74" s="222"/>
      <c r="DM74" s="222"/>
      <c r="DN74" s="222"/>
      <c r="DO74" s="222"/>
      <c r="DP74" s="222"/>
      <c r="DQ74" s="222"/>
      <c r="DR74" s="222"/>
      <c r="DS74" s="222"/>
      <c r="DT74" s="222"/>
      <c r="DU74" s="222"/>
      <c r="DV74" s="222"/>
      <c r="DW74" s="222"/>
      <c r="DX74" s="222"/>
      <c r="DY74" s="222"/>
      <c r="DZ74" s="222"/>
      <c r="EA74" s="222"/>
      <c r="EB74" s="222"/>
      <c r="EC74" s="222"/>
      <c r="ED74" s="222"/>
      <c r="EE74" s="222"/>
      <c r="EF74" s="222"/>
      <c r="EG74" s="222">
        <v>1520640</v>
      </c>
      <c r="EH74" s="222">
        <v>841491</v>
      </c>
      <c r="EI74" s="222">
        <v>240.35</v>
      </c>
      <c r="EJ74" s="222">
        <v>133.68</v>
      </c>
      <c r="EK74" s="222">
        <v>0.55618889120033299</v>
      </c>
      <c r="EL74" s="222">
        <v>176</v>
      </c>
      <c r="EM74" s="222">
        <v>8640</v>
      </c>
      <c r="EN74" s="201" t="s">
        <v>3225</v>
      </c>
      <c r="EO74" s="222">
        <v>0.55618889120033299</v>
      </c>
      <c r="EP74" s="222">
        <v>176</v>
      </c>
      <c r="EQ74" s="222">
        <v>0.8</v>
      </c>
    </row>
    <row r="75" spans="1:147" ht="30" x14ac:dyDescent="0.25">
      <c r="A75" s="201" t="s">
        <v>353</v>
      </c>
      <c r="B75" s="201" t="s">
        <v>3226</v>
      </c>
      <c r="C75" s="201" t="s">
        <v>354</v>
      </c>
      <c r="D75" s="201" t="s">
        <v>2980</v>
      </c>
      <c r="E75" s="222">
        <v>150</v>
      </c>
      <c r="F75" s="222">
        <v>6327</v>
      </c>
      <c r="G75" s="201" t="s">
        <v>2906</v>
      </c>
      <c r="H75" s="201" t="s">
        <v>800</v>
      </c>
      <c r="I75" s="201" t="s">
        <v>2625</v>
      </c>
      <c r="J75" s="222">
        <v>176</v>
      </c>
      <c r="K75" s="222">
        <v>0.8</v>
      </c>
      <c r="L75" s="201" t="s">
        <v>2891</v>
      </c>
      <c r="M75" s="201" t="s">
        <v>2892</v>
      </c>
      <c r="N75" s="201" t="s">
        <v>2893</v>
      </c>
      <c r="O75" s="201" t="s">
        <v>32</v>
      </c>
      <c r="P75" s="201" t="s">
        <v>2894</v>
      </c>
      <c r="Q75" s="201" t="s">
        <v>2859</v>
      </c>
      <c r="R75" s="201" t="s">
        <v>3226</v>
      </c>
      <c r="S75" s="201" t="s">
        <v>2895</v>
      </c>
      <c r="T75" s="222">
        <v>4.1583276009857999E-2</v>
      </c>
      <c r="U75" s="201" t="s">
        <v>2981</v>
      </c>
      <c r="V75" s="201" t="s">
        <v>2982</v>
      </c>
      <c r="W75" s="201" t="s">
        <v>353</v>
      </c>
      <c r="X75" s="201" t="s">
        <v>354</v>
      </c>
      <c r="Y75" s="222">
        <v>150</v>
      </c>
      <c r="Z75" s="222">
        <v>6327</v>
      </c>
      <c r="AA75" s="222">
        <v>1</v>
      </c>
      <c r="AB75" s="201" t="s">
        <v>3226</v>
      </c>
      <c r="AC75" s="222">
        <v>1</v>
      </c>
      <c r="AD75" s="201" t="s">
        <v>800</v>
      </c>
      <c r="AE75" s="201" t="s">
        <v>800</v>
      </c>
      <c r="AF75" s="222">
        <v>0</v>
      </c>
      <c r="AG75" s="222">
        <v>0</v>
      </c>
      <c r="AH75" s="201" t="s">
        <v>2854</v>
      </c>
      <c r="AI75" s="201" t="s">
        <v>2863</v>
      </c>
      <c r="AJ75" s="201" t="s">
        <v>2891</v>
      </c>
      <c r="AK75" s="201" t="s">
        <v>2907</v>
      </c>
      <c r="AL75" s="201" t="s">
        <v>2854</v>
      </c>
      <c r="AM75" s="201" t="s">
        <v>2865</v>
      </c>
      <c r="AN75" s="201" t="s">
        <v>2985</v>
      </c>
      <c r="AO75" s="201" t="s">
        <v>2867</v>
      </c>
      <c r="AP75" s="201" t="s">
        <v>2868</v>
      </c>
      <c r="AQ75" s="201" t="s">
        <v>2869</v>
      </c>
      <c r="AR75" s="201" t="s">
        <v>2870</v>
      </c>
      <c r="AS75" s="222">
        <v>67.831739999999996</v>
      </c>
      <c r="AT75" s="222">
        <v>0</v>
      </c>
      <c r="AU75" s="201" t="s">
        <v>3222</v>
      </c>
      <c r="AV75" s="201" t="s">
        <v>3222</v>
      </c>
      <c r="AW75" s="201" t="s">
        <v>3223</v>
      </c>
      <c r="AX75" s="201" t="s">
        <v>3224</v>
      </c>
      <c r="AY75" s="201" t="s">
        <v>2915</v>
      </c>
      <c r="AZ75" s="201" t="s">
        <v>800</v>
      </c>
      <c r="BA75" s="201" t="s">
        <v>800</v>
      </c>
      <c r="BB75" s="222">
        <v>2.0870589888133699E-3</v>
      </c>
      <c r="BC75" s="222">
        <v>6.2374914014786996E-3</v>
      </c>
      <c r="BD75" s="222">
        <v>8.3333333333333295E-4</v>
      </c>
      <c r="BE75" s="222">
        <v>2.67644176136364E-4</v>
      </c>
      <c r="BF75" s="222">
        <v>0</v>
      </c>
      <c r="BG75" s="222">
        <v>0</v>
      </c>
      <c r="BH75" s="222">
        <v>0</v>
      </c>
      <c r="BI75" s="222">
        <v>0</v>
      </c>
      <c r="BJ75" s="222">
        <v>0</v>
      </c>
      <c r="BK75" s="222">
        <v>0</v>
      </c>
      <c r="BL75" s="222">
        <v>0</v>
      </c>
      <c r="BM75" s="222">
        <v>1.29866673800158E-2</v>
      </c>
      <c r="BN75" s="222">
        <v>6.7828283145792605E-4</v>
      </c>
      <c r="BO75" s="222">
        <v>0</v>
      </c>
      <c r="BP75" s="222">
        <v>3.5233053314319999E-3</v>
      </c>
      <c r="BQ75" s="222">
        <v>1.1648820855393899E-3</v>
      </c>
      <c r="BR75" s="222">
        <v>9.9663811179600593E-5</v>
      </c>
      <c r="BS75" s="222">
        <v>2.31901419224151E-2</v>
      </c>
      <c r="BT75" s="222">
        <v>2.6713447253847101E-2</v>
      </c>
      <c r="BU75" s="222">
        <v>2.7878329339386498E-2</v>
      </c>
      <c r="BV75" s="222">
        <v>154.60094614943401</v>
      </c>
      <c r="BW75" s="222">
        <v>178.08964835898101</v>
      </c>
      <c r="BX75" s="222">
        <v>185.85552892924301</v>
      </c>
      <c r="BY75" s="222">
        <v>401.96245998852902</v>
      </c>
      <c r="BZ75" s="222">
        <v>463.03308573334999</v>
      </c>
      <c r="CA75" s="222">
        <v>483.22437521603302</v>
      </c>
      <c r="CB75" s="222">
        <v>6.02943689982793</v>
      </c>
      <c r="CC75" s="222">
        <v>6.9454962860002496</v>
      </c>
      <c r="CD75" s="222">
        <v>7.2483656282404896</v>
      </c>
      <c r="CE75" s="201" t="s">
        <v>800</v>
      </c>
      <c r="CF75" s="201" t="s">
        <v>800</v>
      </c>
      <c r="CG75" s="201" t="s">
        <v>2990</v>
      </c>
      <c r="CH75" s="222">
        <v>1.7865946333630099E-3</v>
      </c>
      <c r="CI75" s="222">
        <v>2.14035472890521E-2</v>
      </c>
      <c r="CJ75" s="222">
        <v>5.56492229515354</v>
      </c>
      <c r="CK75" s="222"/>
      <c r="CL75" s="223">
        <f t="shared" si="11"/>
        <v>9.5251917109413671E-3</v>
      </c>
      <c r="CM75" s="223">
        <f t="shared" si="12"/>
        <v>1.3664950211473726E-2</v>
      </c>
      <c r="CN75" s="223">
        <f t="shared" si="13"/>
        <v>3.5233053314319999E-3</v>
      </c>
      <c r="CO75" s="223">
        <f t="shared" si="13"/>
        <v>1.1648820855393899E-3</v>
      </c>
      <c r="CP75" s="223">
        <f t="shared" si="14"/>
        <v>2.7878329339386484E-2</v>
      </c>
      <c r="CQ75" s="223">
        <f t="shared" si="15"/>
        <v>0</v>
      </c>
      <c r="CR75" s="222"/>
      <c r="CS75" s="222"/>
      <c r="CT75" s="222"/>
      <c r="CU75" s="222"/>
      <c r="CV75" s="222"/>
      <c r="CW75" s="222"/>
      <c r="CX75" s="222"/>
      <c r="CY75" s="222"/>
      <c r="CZ75" s="222"/>
      <c r="DA75" s="222"/>
      <c r="DB75" s="224">
        <f t="shared" si="16"/>
        <v>2.3090478111235491E-2</v>
      </c>
      <c r="DC75" s="224">
        <f t="shared" si="17"/>
        <v>9.9663811179600593E-5</v>
      </c>
      <c r="DD75" s="224">
        <f t="shared" si="18"/>
        <v>2.319014192241509E-2</v>
      </c>
      <c r="DE75" s="225">
        <f t="shared" si="19"/>
        <v>0</v>
      </c>
      <c r="DF75" s="222"/>
      <c r="DG75" s="222"/>
      <c r="DH75" s="222"/>
      <c r="DI75" s="222"/>
      <c r="DJ75" s="222"/>
      <c r="DK75" s="222"/>
      <c r="DL75" s="222"/>
      <c r="DM75" s="222"/>
      <c r="DN75" s="222"/>
      <c r="DO75" s="222"/>
      <c r="DP75" s="222"/>
      <c r="DQ75" s="222"/>
      <c r="DR75" s="222"/>
      <c r="DS75" s="222"/>
      <c r="DT75" s="222"/>
      <c r="DU75" s="222"/>
      <c r="DV75" s="222"/>
      <c r="DW75" s="222"/>
      <c r="DX75" s="222"/>
      <c r="DY75" s="222"/>
      <c r="DZ75" s="222"/>
      <c r="EA75" s="222"/>
      <c r="EB75" s="222"/>
      <c r="EC75" s="222"/>
      <c r="ED75" s="222"/>
      <c r="EE75" s="222"/>
      <c r="EF75" s="222"/>
      <c r="EG75" s="222">
        <v>0</v>
      </c>
      <c r="EH75" s="222">
        <v>0</v>
      </c>
      <c r="EI75" s="222">
        <v>0</v>
      </c>
      <c r="EJ75" s="222">
        <v>0</v>
      </c>
      <c r="EK75" s="222">
        <v>0</v>
      </c>
      <c r="EL75" s="222">
        <v>0</v>
      </c>
      <c r="EM75" s="222">
        <v>0</v>
      </c>
      <c r="EN75" s="201" t="s">
        <v>3227</v>
      </c>
      <c r="EO75" s="222">
        <v>0.8175</v>
      </c>
      <c r="EP75" s="222">
        <v>120</v>
      </c>
      <c r="EQ75" s="222">
        <v>0.8</v>
      </c>
    </row>
    <row r="76" spans="1:147" ht="30" x14ac:dyDescent="0.25">
      <c r="A76" s="201" t="s">
        <v>363</v>
      </c>
      <c r="B76" s="201" t="s">
        <v>3228</v>
      </c>
      <c r="C76" s="201" t="s">
        <v>364</v>
      </c>
      <c r="D76" s="201" t="s">
        <v>2980</v>
      </c>
      <c r="E76" s="222">
        <v>190</v>
      </c>
      <c r="F76" s="222">
        <v>2048</v>
      </c>
      <c r="G76" s="201" t="s">
        <v>2891</v>
      </c>
      <c r="H76" s="201" t="s">
        <v>800</v>
      </c>
      <c r="I76" s="201" t="s">
        <v>2623</v>
      </c>
      <c r="J76" s="222">
        <v>120</v>
      </c>
      <c r="K76" s="222">
        <v>0.8175</v>
      </c>
      <c r="L76" s="201" t="s">
        <v>2891</v>
      </c>
      <c r="M76" s="201" t="s">
        <v>2892</v>
      </c>
      <c r="N76" s="201" t="s">
        <v>2893</v>
      </c>
      <c r="O76" s="201" t="s">
        <v>32</v>
      </c>
      <c r="P76" s="201" t="s">
        <v>2858</v>
      </c>
      <c r="Q76" s="201" t="s">
        <v>2859</v>
      </c>
      <c r="R76" s="201" t="s">
        <v>3228</v>
      </c>
      <c r="S76" s="201" t="s">
        <v>2860</v>
      </c>
      <c r="T76" s="222">
        <v>4.1663718148564302E-2</v>
      </c>
      <c r="U76" s="201" t="s">
        <v>3008</v>
      </c>
      <c r="V76" s="201" t="s">
        <v>3009</v>
      </c>
      <c r="W76" s="201" t="s">
        <v>363</v>
      </c>
      <c r="X76" s="201" t="s">
        <v>364</v>
      </c>
      <c r="Y76" s="222">
        <v>190</v>
      </c>
      <c r="Z76" s="222">
        <v>2048</v>
      </c>
      <c r="AA76" s="222">
        <v>1</v>
      </c>
      <c r="AB76" s="201" t="s">
        <v>3228</v>
      </c>
      <c r="AC76" s="222">
        <v>1</v>
      </c>
      <c r="AD76" s="201" t="s">
        <v>800</v>
      </c>
      <c r="AE76" s="201" t="s">
        <v>800</v>
      </c>
      <c r="AH76" s="201" t="s">
        <v>2854</v>
      </c>
      <c r="AI76" s="201" t="s">
        <v>2863</v>
      </c>
      <c r="AJ76" s="201" t="s">
        <v>2891</v>
      </c>
      <c r="AK76" s="201" t="s">
        <v>2907</v>
      </c>
      <c r="AL76" s="201" t="s">
        <v>2854</v>
      </c>
      <c r="AM76" s="201" t="s">
        <v>2865</v>
      </c>
      <c r="AN76" s="201" t="s">
        <v>3010</v>
      </c>
      <c r="AO76" s="201" t="s">
        <v>2867</v>
      </c>
      <c r="AP76" s="201" t="s">
        <v>2868</v>
      </c>
      <c r="AQ76" s="201" t="s">
        <v>2869</v>
      </c>
      <c r="AR76" s="201" t="s">
        <v>2870</v>
      </c>
      <c r="AS76" s="222">
        <v>39.97824</v>
      </c>
      <c r="AT76" s="222">
        <v>0</v>
      </c>
      <c r="AU76" s="201" t="s">
        <v>3229</v>
      </c>
      <c r="AV76" s="201" t="s">
        <v>3229</v>
      </c>
      <c r="AW76" s="201" t="s">
        <v>3230</v>
      </c>
      <c r="AX76" s="201" t="s">
        <v>3231</v>
      </c>
      <c r="AY76" s="201" t="s">
        <v>2915</v>
      </c>
      <c r="AZ76" s="201" t="s">
        <v>800</v>
      </c>
      <c r="BA76" s="201" t="s">
        <v>800</v>
      </c>
      <c r="BB76" s="222">
        <v>4.5457777235243099E-3</v>
      </c>
      <c r="BC76" s="222">
        <v>7.9161064482272201E-3</v>
      </c>
      <c r="BD76" s="222">
        <v>8.3333333333333295E-4</v>
      </c>
      <c r="BE76" s="222">
        <v>2.31355555555556E-4</v>
      </c>
      <c r="BF76" s="222">
        <v>0</v>
      </c>
      <c r="BG76" s="222">
        <v>0</v>
      </c>
      <c r="BH76" s="222">
        <v>0</v>
      </c>
      <c r="BI76" s="222">
        <v>0</v>
      </c>
      <c r="BJ76" s="222">
        <v>0</v>
      </c>
      <c r="BK76" s="222">
        <v>0</v>
      </c>
      <c r="BL76" s="222">
        <v>0</v>
      </c>
      <c r="BM76" s="222">
        <v>1.5045440961913899E-2</v>
      </c>
      <c r="BN76" s="222">
        <v>8.4076648629239303E-4</v>
      </c>
      <c r="BO76" s="222">
        <v>0</v>
      </c>
      <c r="BP76" s="222">
        <v>5.0568949099452096E-3</v>
      </c>
      <c r="BQ76" s="222">
        <v>1.6719204652797699E-3</v>
      </c>
      <c r="BR76" s="222">
        <v>3.0789694010416698E-4</v>
      </c>
      <c r="BS76" s="222">
        <v>2.9720677448950902E-2</v>
      </c>
      <c r="BT76" s="222">
        <v>3.47775723588961E-2</v>
      </c>
      <c r="BU76" s="222">
        <v>3.6449492824175901E-2</v>
      </c>
      <c r="BV76" s="222">
        <v>156.424618152373</v>
      </c>
      <c r="BW76" s="222">
        <v>183.039854520506</v>
      </c>
      <c r="BX76" s="222">
        <v>191.83943591671499</v>
      </c>
      <c r="BY76" s="222">
        <v>406.70400719616998</v>
      </c>
      <c r="BZ76" s="222">
        <v>475.90362175331501</v>
      </c>
      <c r="CA76" s="222">
        <v>498.782533383459</v>
      </c>
      <c r="CB76" s="222">
        <v>7.72737613672723</v>
      </c>
      <c r="CC76" s="222">
        <v>9.0421688133129905</v>
      </c>
      <c r="CD76" s="222">
        <v>9.4768681342857306</v>
      </c>
      <c r="CE76" s="201" t="s">
        <v>800</v>
      </c>
      <c r="CF76" s="201" t="s">
        <v>800</v>
      </c>
      <c r="CG76" s="201" t="s">
        <v>3014</v>
      </c>
      <c r="CH76" s="222">
        <v>2.4107322910824E-3</v>
      </c>
      <c r="CI76" s="222">
        <v>2.7309945157868502E-2</v>
      </c>
      <c r="CJ76" s="222">
        <v>7.1005857410458102</v>
      </c>
      <c r="CK76" s="222"/>
      <c r="CL76" s="223">
        <f t="shared" si="11"/>
        <v>1.3834470000744585E-2</v>
      </c>
      <c r="CM76" s="223">
        <f t="shared" si="12"/>
        <v>1.5886207448206291E-2</v>
      </c>
      <c r="CN76" s="223">
        <f t="shared" si="13"/>
        <v>5.0568949099452096E-3</v>
      </c>
      <c r="CO76" s="223">
        <f t="shared" si="13"/>
        <v>1.6719204652797699E-3</v>
      </c>
      <c r="CP76" s="223">
        <f t="shared" si="14"/>
        <v>3.6449492824175853E-2</v>
      </c>
      <c r="CQ76" s="223">
        <f t="shared" si="15"/>
        <v>0</v>
      </c>
      <c r="CR76" s="222"/>
      <c r="CS76" s="222"/>
      <c r="CT76" s="222"/>
      <c r="CU76" s="222"/>
      <c r="CV76" s="222"/>
      <c r="CW76" s="222"/>
      <c r="CX76" s="222"/>
      <c r="CY76" s="222"/>
      <c r="CZ76" s="222"/>
      <c r="DA76" s="222"/>
      <c r="DB76" s="224">
        <f t="shared" si="16"/>
        <v>2.9412780508846711E-2</v>
      </c>
      <c r="DC76" s="224">
        <f t="shared" si="17"/>
        <v>3.0789694010416698E-4</v>
      </c>
      <c r="DD76" s="224">
        <f t="shared" si="18"/>
        <v>2.9720677448950877E-2</v>
      </c>
      <c r="DE76" s="225">
        <f t="shared" si="19"/>
        <v>0</v>
      </c>
      <c r="DF76" s="222"/>
      <c r="DG76" s="222"/>
      <c r="DH76" s="222"/>
      <c r="DI76" s="222"/>
      <c r="DJ76" s="222"/>
      <c r="DK76" s="222"/>
      <c r="DL76" s="222"/>
      <c r="DM76" s="222"/>
      <c r="DN76" s="222"/>
      <c r="DO76" s="222"/>
      <c r="DP76" s="222"/>
      <c r="DQ76" s="222"/>
      <c r="DR76" s="222"/>
      <c r="DS76" s="222"/>
      <c r="DT76" s="222"/>
      <c r="DU76" s="222"/>
      <c r="DV76" s="222"/>
      <c r="DW76" s="222"/>
      <c r="DX76" s="222"/>
      <c r="DY76" s="222"/>
      <c r="DZ76" s="222"/>
      <c r="EA76" s="222"/>
      <c r="EB76" s="222"/>
      <c r="EC76" s="222"/>
      <c r="ED76" s="222"/>
      <c r="EE76" s="222"/>
      <c r="EF76" s="222"/>
      <c r="EG76" s="222">
        <v>0</v>
      </c>
      <c r="EH76" s="222">
        <v>0</v>
      </c>
      <c r="EI76" s="222">
        <v>0</v>
      </c>
      <c r="EJ76" s="222">
        <v>0</v>
      </c>
      <c r="EK76" s="222">
        <v>0</v>
      </c>
      <c r="EL76" s="222">
        <v>0</v>
      </c>
      <c r="EM76" s="222">
        <v>0</v>
      </c>
      <c r="EN76" s="201" t="s">
        <v>3227</v>
      </c>
      <c r="EO76" s="222">
        <v>0.8175</v>
      </c>
      <c r="EP76" s="222">
        <v>120</v>
      </c>
      <c r="EQ76" s="222">
        <v>0.8</v>
      </c>
    </row>
    <row r="77" spans="1:147" ht="30" x14ac:dyDescent="0.25">
      <c r="A77" s="201" t="s">
        <v>363</v>
      </c>
      <c r="B77" s="201" t="s">
        <v>3232</v>
      </c>
      <c r="C77" s="201" t="s">
        <v>364</v>
      </c>
      <c r="D77" s="201" t="s">
        <v>2980</v>
      </c>
      <c r="E77" s="222">
        <v>190</v>
      </c>
      <c r="F77" s="222">
        <v>2048</v>
      </c>
      <c r="G77" s="201" t="s">
        <v>2891</v>
      </c>
      <c r="H77" s="201" t="s">
        <v>800</v>
      </c>
      <c r="I77" s="201" t="s">
        <v>2623</v>
      </c>
      <c r="J77" s="222">
        <v>120</v>
      </c>
      <c r="K77" s="222">
        <v>0.8175</v>
      </c>
      <c r="L77" s="201" t="s">
        <v>2891</v>
      </c>
      <c r="M77" s="201" t="s">
        <v>2892</v>
      </c>
      <c r="N77" s="201" t="s">
        <v>2893</v>
      </c>
      <c r="O77" s="201" t="s">
        <v>32</v>
      </c>
      <c r="P77" s="201" t="s">
        <v>2858</v>
      </c>
      <c r="Q77" s="201" t="s">
        <v>2854</v>
      </c>
      <c r="R77" s="201" t="s">
        <v>3232</v>
      </c>
      <c r="S77" s="201" t="s">
        <v>2860</v>
      </c>
      <c r="T77" s="222">
        <v>4.1663718148564302E-2</v>
      </c>
      <c r="U77" s="201" t="s">
        <v>3008</v>
      </c>
      <c r="V77" s="201" t="s">
        <v>3009</v>
      </c>
      <c r="W77" s="201" t="s">
        <v>367</v>
      </c>
      <c r="X77" s="201" t="s">
        <v>368</v>
      </c>
      <c r="Y77" s="222">
        <v>190</v>
      </c>
      <c r="Z77" s="222">
        <v>4096</v>
      </c>
      <c r="AA77" s="222">
        <v>1</v>
      </c>
      <c r="AB77" s="201" t="s">
        <v>3233</v>
      </c>
      <c r="AC77" s="222">
        <v>1</v>
      </c>
      <c r="AD77" s="201" t="s">
        <v>800</v>
      </c>
      <c r="AE77" s="201" t="s">
        <v>800</v>
      </c>
      <c r="AH77" s="201" t="s">
        <v>2891</v>
      </c>
      <c r="AI77" s="201" t="s">
        <v>2946</v>
      </c>
      <c r="AJ77" s="201" t="s">
        <v>2855</v>
      </c>
      <c r="AK77" s="201" t="s">
        <v>2864</v>
      </c>
      <c r="AL77" s="201" t="s">
        <v>2854</v>
      </c>
      <c r="AM77" s="201" t="s">
        <v>2865</v>
      </c>
      <c r="AN77" s="201" t="s">
        <v>3010</v>
      </c>
      <c r="AO77" s="201" t="s">
        <v>2947</v>
      </c>
      <c r="AP77" s="201" t="s">
        <v>2868</v>
      </c>
      <c r="AQ77" s="201" t="s">
        <v>2869</v>
      </c>
      <c r="AR77" s="201" t="s">
        <v>2948</v>
      </c>
      <c r="AS77" s="222">
        <v>39.97824</v>
      </c>
      <c r="AT77" s="222">
        <v>0</v>
      </c>
      <c r="AU77" s="201" t="s">
        <v>3229</v>
      </c>
      <c r="AV77" s="201" t="s">
        <v>3234</v>
      </c>
      <c r="AW77" s="201" t="s">
        <v>3235</v>
      </c>
      <c r="AX77" s="201" t="s">
        <v>3236</v>
      </c>
      <c r="AY77" s="201" t="s">
        <v>2874</v>
      </c>
      <c r="AZ77" s="201" t="s">
        <v>800</v>
      </c>
      <c r="BA77" s="201" t="s">
        <v>800</v>
      </c>
      <c r="BB77" s="222">
        <v>4.5457777235243099E-3</v>
      </c>
      <c r="BC77" s="222">
        <v>7.9161064482272201E-3</v>
      </c>
      <c r="BD77" s="222">
        <v>8.3333333333333295E-4</v>
      </c>
      <c r="BE77" s="222">
        <v>2.31355555555556E-4</v>
      </c>
      <c r="BF77" s="222">
        <v>0</v>
      </c>
      <c r="BG77" s="222">
        <v>0</v>
      </c>
      <c r="BH77" s="222">
        <v>2.97537977430556E-3</v>
      </c>
      <c r="BI77" s="222">
        <v>0</v>
      </c>
      <c r="BJ77" s="222">
        <v>0</v>
      </c>
      <c r="BK77" s="222">
        <v>7.1308000000000005E-4</v>
      </c>
      <c r="BL77" s="222">
        <v>0</v>
      </c>
      <c r="BM77" s="222">
        <v>1.5045440961913899E-2</v>
      </c>
      <c r="BN77" s="222">
        <v>8.4076648629239303E-4</v>
      </c>
      <c r="BO77" s="222">
        <v>0</v>
      </c>
      <c r="BP77" s="222">
        <v>5.0568949099452096E-3</v>
      </c>
      <c r="BQ77" s="222">
        <v>1.6719204652797699E-3</v>
      </c>
      <c r="BR77" s="222">
        <v>2.4179899934895799E-4</v>
      </c>
      <c r="BS77" s="222">
        <v>3.3343039282501201E-2</v>
      </c>
      <c r="BT77" s="222">
        <v>3.83999341924465E-2</v>
      </c>
      <c r="BU77" s="222">
        <v>4.0071854657726197E-2</v>
      </c>
      <c r="BV77" s="222">
        <v>175.48968043421701</v>
      </c>
      <c r="BW77" s="222">
        <v>202.10491680235</v>
      </c>
      <c r="BX77" s="222">
        <v>210.904498198559</v>
      </c>
      <c r="BY77" s="222">
        <v>456.27316912896401</v>
      </c>
      <c r="BZ77" s="222">
        <v>525.47278368610898</v>
      </c>
      <c r="CA77" s="222">
        <v>548.35169531625399</v>
      </c>
      <c r="CB77" s="222">
        <v>8.6691902134503191</v>
      </c>
      <c r="CC77" s="222">
        <v>9.9839828900360796</v>
      </c>
      <c r="CD77" s="222">
        <v>10.4186822110088</v>
      </c>
      <c r="CE77" s="201" t="s">
        <v>800</v>
      </c>
      <c r="CF77" s="201" t="s">
        <v>800</v>
      </c>
      <c r="CG77" s="201" t="s">
        <v>3014</v>
      </c>
      <c r="CH77" s="222">
        <v>2.4107322910824E-3</v>
      </c>
      <c r="CI77" s="222">
        <v>3.0932306991418801E-2</v>
      </c>
      <c r="CJ77" s="222">
        <v>8.0423998177688993</v>
      </c>
      <c r="CK77" s="222"/>
      <c r="CL77" s="223">
        <f t="shared" si="11"/>
        <v>1.7456831834294938E-2</v>
      </c>
      <c r="CM77" s="223">
        <f t="shared" si="12"/>
        <v>1.5886207448206291E-2</v>
      </c>
      <c r="CN77" s="223">
        <f t="shared" si="13"/>
        <v>5.0568949099452096E-3</v>
      </c>
      <c r="CO77" s="223">
        <f t="shared" si="13"/>
        <v>1.6719204652797699E-3</v>
      </c>
      <c r="CP77" s="223">
        <f t="shared" si="14"/>
        <v>4.0071854657726211E-2</v>
      </c>
      <c r="CQ77" s="223">
        <f t="shared" si="15"/>
        <v>0</v>
      </c>
      <c r="CR77" s="222"/>
      <c r="CS77" s="222"/>
      <c r="CT77" s="222"/>
      <c r="CU77" s="222"/>
      <c r="CV77" s="222"/>
      <c r="CW77" s="222"/>
      <c r="CX77" s="222"/>
      <c r="CY77" s="222"/>
      <c r="CZ77" s="222"/>
      <c r="DA77" s="222"/>
      <c r="DB77" s="224">
        <f t="shared" si="16"/>
        <v>2.9412780508846711E-2</v>
      </c>
      <c r="DC77" s="224">
        <f t="shared" si="17"/>
        <v>3.9302587736545179E-3</v>
      </c>
      <c r="DD77" s="224">
        <f t="shared" si="18"/>
        <v>3.3343039282501229E-2</v>
      </c>
      <c r="DE77" s="225">
        <f t="shared" si="19"/>
        <v>0</v>
      </c>
      <c r="DF77" s="222"/>
      <c r="DG77" s="222"/>
      <c r="DH77" s="222"/>
      <c r="DI77" s="222"/>
      <c r="DJ77" s="222"/>
      <c r="DK77" s="222"/>
      <c r="DL77" s="222"/>
      <c r="DM77" s="222"/>
      <c r="DN77" s="222"/>
      <c r="DO77" s="222"/>
      <c r="DP77" s="222"/>
      <c r="DQ77" s="222"/>
      <c r="DR77" s="222"/>
      <c r="DS77" s="222"/>
      <c r="DT77" s="222"/>
      <c r="DU77" s="222"/>
      <c r="DV77" s="222"/>
      <c r="DW77" s="222"/>
      <c r="DX77" s="222"/>
      <c r="DY77" s="222"/>
      <c r="DZ77" s="222"/>
      <c r="EA77" s="222"/>
      <c r="EB77" s="222"/>
      <c r="EC77" s="222"/>
      <c r="ED77" s="222"/>
      <c r="EE77" s="222"/>
      <c r="EF77" s="222"/>
      <c r="EG77" s="222">
        <v>0</v>
      </c>
      <c r="EH77" s="222">
        <v>0</v>
      </c>
      <c r="EI77" s="222">
        <v>0</v>
      </c>
      <c r="EJ77" s="222">
        <v>0</v>
      </c>
      <c r="EK77" s="222">
        <v>0</v>
      </c>
      <c r="EL77" s="222">
        <v>0</v>
      </c>
      <c r="EM77" s="222">
        <v>0</v>
      </c>
      <c r="EN77" s="201" t="s">
        <v>3237</v>
      </c>
      <c r="EO77" s="222">
        <v>0.78659999999999997</v>
      </c>
      <c r="EP77" s="222">
        <v>131</v>
      </c>
      <c r="EQ77" s="222">
        <v>0.8</v>
      </c>
    </row>
    <row r="78" spans="1:147" ht="30" x14ac:dyDescent="0.25">
      <c r="A78" s="201" t="s">
        <v>369</v>
      </c>
      <c r="B78" s="201" t="s">
        <v>3238</v>
      </c>
      <c r="C78" s="201" t="s">
        <v>370</v>
      </c>
      <c r="D78" s="201" t="s">
        <v>2980</v>
      </c>
      <c r="E78" s="222">
        <v>160</v>
      </c>
      <c r="F78" s="222">
        <v>4864</v>
      </c>
      <c r="G78" s="201" t="s">
        <v>2891</v>
      </c>
      <c r="H78" s="201" t="s">
        <v>800</v>
      </c>
      <c r="I78" s="201" t="s">
        <v>2623</v>
      </c>
      <c r="J78" s="222">
        <v>131</v>
      </c>
      <c r="K78" s="222">
        <v>0.8</v>
      </c>
      <c r="L78" s="201" t="s">
        <v>2891</v>
      </c>
      <c r="M78" s="201" t="s">
        <v>2892</v>
      </c>
      <c r="N78" s="201" t="s">
        <v>2893</v>
      </c>
      <c r="O78" s="201" t="s">
        <v>32</v>
      </c>
      <c r="P78" s="201" t="s">
        <v>2858</v>
      </c>
      <c r="Q78" s="201" t="s">
        <v>2859</v>
      </c>
      <c r="R78" s="201" t="s">
        <v>3238</v>
      </c>
      <c r="S78" s="201" t="s">
        <v>2860</v>
      </c>
      <c r="T78" s="222">
        <v>4.1663718148564302E-2</v>
      </c>
      <c r="U78" s="201" t="s">
        <v>3008</v>
      </c>
      <c r="V78" s="201" t="s">
        <v>3009</v>
      </c>
      <c r="W78" s="201" t="s">
        <v>369</v>
      </c>
      <c r="X78" s="201" t="s">
        <v>370</v>
      </c>
      <c r="Y78" s="222">
        <v>160</v>
      </c>
      <c r="Z78" s="222">
        <v>4864</v>
      </c>
      <c r="AA78" s="222">
        <v>1</v>
      </c>
      <c r="AB78" s="201" t="s">
        <v>3238</v>
      </c>
      <c r="AC78" s="222">
        <v>1</v>
      </c>
      <c r="AD78" s="201" t="s">
        <v>800</v>
      </c>
      <c r="AE78" s="201" t="s">
        <v>800</v>
      </c>
      <c r="AH78" s="201" t="s">
        <v>2854</v>
      </c>
      <c r="AI78" s="201" t="s">
        <v>2863</v>
      </c>
      <c r="AJ78" s="201" t="s">
        <v>2855</v>
      </c>
      <c r="AK78" s="201" t="s">
        <v>2864</v>
      </c>
      <c r="AL78" s="201" t="s">
        <v>2854</v>
      </c>
      <c r="AM78" s="201" t="s">
        <v>2865</v>
      </c>
      <c r="AN78" s="201" t="s">
        <v>3010</v>
      </c>
      <c r="AO78" s="201" t="s">
        <v>2867</v>
      </c>
      <c r="AP78" s="201" t="s">
        <v>2868</v>
      </c>
      <c r="AQ78" s="201" t="s">
        <v>2869</v>
      </c>
      <c r="AR78" s="201" t="s">
        <v>2870</v>
      </c>
      <c r="AS78" s="222">
        <v>39.97824</v>
      </c>
      <c r="AT78" s="222">
        <v>0</v>
      </c>
      <c r="AU78" s="201" t="s">
        <v>3239</v>
      </c>
      <c r="AV78" s="201" t="s">
        <v>3239</v>
      </c>
      <c r="AW78" s="201" t="s">
        <v>3240</v>
      </c>
      <c r="AX78" s="201" t="s">
        <v>3241</v>
      </c>
      <c r="AY78" s="201" t="s">
        <v>2874</v>
      </c>
      <c r="AZ78" s="201" t="s">
        <v>800</v>
      </c>
      <c r="BA78" s="201" t="s">
        <v>800</v>
      </c>
      <c r="BB78" s="222">
        <v>2.7148072002923999E-3</v>
      </c>
      <c r="BC78" s="222">
        <v>6.6661949037702898E-3</v>
      </c>
      <c r="BD78" s="222">
        <v>8.3333333333333295E-4</v>
      </c>
      <c r="BE78" s="222">
        <v>2.11928753180662E-4</v>
      </c>
      <c r="BF78" s="222">
        <v>0</v>
      </c>
      <c r="BG78" s="222">
        <v>0</v>
      </c>
      <c r="BH78" s="222">
        <v>0</v>
      </c>
      <c r="BI78" s="222">
        <v>0</v>
      </c>
      <c r="BJ78" s="222">
        <v>0</v>
      </c>
      <c r="BK78" s="222">
        <v>0</v>
      </c>
      <c r="BL78" s="222">
        <v>0</v>
      </c>
      <c r="BM78" s="222">
        <v>1.4083566396600701E-2</v>
      </c>
      <c r="BN78" s="222">
        <v>7.2350168688845398E-4</v>
      </c>
      <c r="BO78" s="222">
        <v>0</v>
      </c>
      <c r="BP78" s="222">
        <v>4.7336010559697102E-3</v>
      </c>
      <c r="BQ78" s="222">
        <v>1.5650324202666601E-3</v>
      </c>
      <c r="BR78" s="222">
        <v>2.0362020997807001E-4</v>
      </c>
      <c r="BS78" s="222">
        <v>2.5436952484043901E-2</v>
      </c>
      <c r="BT78" s="222">
        <v>3.0170553540013599E-2</v>
      </c>
      <c r="BU78" s="222">
        <v>3.1735585960280303E-2</v>
      </c>
      <c r="BV78" s="222">
        <v>158.980953025274</v>
      </c>
      <c r="BW78" s="222">
        <v>188.56595962508499</v>
      </c>
      <c r="BX78" s="222">
        <v>198.34741225175199</v>
      </c>
      <c r="BY78" s="222">
        <v>413.35047786571403</v>
      </c>
      <c r="BZ78" s="222">
        <v>490.27149502522099</v>
      </c>
      <c r="CA78" s="222">
        <v>515.70327185455506</v>
      </c>
      <c r="CB78" s="222">
        <v>6.6136076458514204</v>
      </c>
      <c r="CC78" s="222">
        <v>7.8443439204035403</v>
      </c>
      <c r="CD78" s="222">
        <v>8.2512523496728694</v>
      </c>
      <c r="CE78" s="201" t="s">
        <v>800</v>
      </c>
      <c r="CF78" s="201" t="s">
        <v>800</v>
      </c>
      <c r="CG78" s="201" t="s">
        <v>3014</v>
      </c>
      <c r="CH78" s="222">
        <v>2.25661104728228E-3</v>
      </c>
      <c r="CI78" s="222">
        <v>2.3180341436761599E-2</v>
      </c>
      <c r="CJ78" s="222">
        <v>6.0268887735580297</v>
      </c>
      <c r="CK78" s="222"/>
      <c r="CL78" s="223">
        <f t="shared" si="11"/>
        <v>1.0629884400554755E-2</v>
      </c>
      <c r="CM78" s="223">
        <f t="shared" si="12"/>
        <v>1.4807068083489154E-2</v>
      </c>
      <c r="CN78" s="223">
        <f t="shared" si="13"/>
        <v>4.7336010559697102E-3</v>
      </c>
      <c r="CO78" s="223">
        <f t="shared" si="13"/>
        <v>1.5650324202666601E-3</v>
      </c>
      <c r="CP78" s="223">
        <f t="shared" si="14"/>
        <v>3.1735585960280283E-2</v>
      </c>
      <c r="CQ78" s="223">
        <f t="shared" si="15"/>
        <v>0</v>
      </c>
      <c r="CR78" s="222"/>
      <c r="CS78" s="222"/>
      <c r="CT78" s="222"/>
      <c r="CU78" s="222"/>
      <c r="CV78" s="222"/>
      <c r="CW78" s="222"/>
      <c r="CX78" s="222"/>
      <c r="CY78" s="222"/>
      <c r="CZ78" s="222"/>
      <c r="DA78" s="222"/>
      <c r="DB78" s="224">
        <f t="shared" si="16"/>
        <v>2.523333227406584E-2</v>
      </c>
      <c r="DC78" s="224">
        <f t="shared" si="17"/>
        <v>2.0362020997807001E-4</v>
      </c>
      <c r="DD78" s="224">
        <f t="shared" si="18"/>
        <v>2.5436952484043911E-2</v>
      </c>
      <c r="DE78" s="225">
        <f t="shared" si="19"/>
        <v>0</v>
      </c>
      <c r="DF78" s="222"/>
      <c r="DG78" s="222"/>
      <c r="DH78" s="222"/>
      <c r="DI78" s="222"/>
      <c r="DJ78" s="222"/>
      <c r="DK78" s="222"/>
      <c r="DL78" s="222"/>
      <c r="DM78" s="222"/>
      <c r="DN78" s="222"/>
      <c r="DO78" s="222"/>
      <c r="DP78" s="222"/>
      <c r="DQ78" s="222"/>
      <c r="DR78" s="222"/>
      <c r="DS78" s="222"/>
      <c r="DT78" s="222"/>
      <c r="DU78" s="222"/>
      <c r="DV78" s="222"/>
      <c r="DW78" s="222"/>
      <c r="DX78" s="222"/>
      <c r="DY78" s="222"/>
      <c r="DZ78" s="222"/>
      <c r="EA78" s="222"/>
      <c r="EB78" s="222"/>
      <c r="EC78" s="222"/>
      <c r="ED78" s="222"/>
      <c r="EE78" s="222"/>
      <c r="EF78" s="222"/>
      <c r="EG78" s="222">
        <v>0</v>
      </c>
      <c r="EH78" s="222">
        <v>0</v>
      </c>
      <c r="EI78" s="222">
        <v>0</v>
      </c>
      <c r="EJ78" s="222">
        <v>0</v>
      </c>
      <c r="EK78" s="222">
        <v>0</v>
      </c>
      <c r="EL78" s="222">
        <v>0</v>
      </c>
      <c r="EM78" s="222">
        <v>0</v>
      </c>
      <c r="EN78" s="201" t="s">
        <v>3242</v>
      </c>
      <c r="EO78" s="222">
        <v>0.60499999999999998</v>
      </c>
      <c r="EP78" s="222">
        <v>120</v>
      </c>
      <c r="EQ78" s="222">
        <v>0.8</v>
      </c>
    </row>
    <row r="79" spans="1:147" ht="30" x14ac:dyDescent="0.25">
      <c r="A79" s="201" t="s">
        <v>377</v>
      </c>
      <c r="B79" s="201" t="s">
        <v>3243</v>
      </c>
      <c r="C79" s="201" t="s">
        <v>378</v>
      </c>
      <c r="D79" s="201" t="s">
        <v>2980</v>
      </c>
      <c r="E79" s="222">
        <v>200</v>
      </c>
      <c r="F79" s="222">
        <v>3728</v>
      </c>
      <c r="G79" s="201" t="s">
        <v>2891</v>
      </c>
      <c r="H79" s="201" t="s">
        <v>800</v>
      </c>
      <c r="I79" s="201" t="s">
        <v>2623</v>
      </c>
      <c r="J79" s="222">
        <v>120</v>
      </c>
      <c r="K79" s="222">
        <v>0.8</v>
      </c>
      <c r="L79" s="201" t="s">
        <v>2891</v>
      </c>
      <c r="M79" s="201" t="s">
        <v>2892</v>
      </c>
      <c r="N79" s="201" t="s">
        <v>2893</v>
      </c>
      <c r="O79" s="201" t="s">
        <v>32</v>
      </c>
      <c r="P79" s="201" t="s">
        <v>2858</v>
      </c>
      <c r="Q79" s="201" t="s">
        <v>2859</v>
      </c>
      <c r="R79" s="201" t="s">
        <v>3243</v>
      </c>
      <c r="S79" s="201" t="s">
        <v>2860</v>
      </c>
      <c r="T79" s="222">
        <v>4.1663718148564302E-2</v>
      </c>
      <c r="U79" s="201" t="s">
        <v>3008</v>
      </c>
      <c r="V79" s="201" t="s">
        <v>3009</v>
      </c>
      <c r="W79" s="201" t="s">
        <v>377</v>
      </c>
      <c r="X79" s="201" t="s">
        <v>378</v>
      </c>
      <c r="Y79" s="222">
        <v>200</v>
      </c>
      <c r="Z79" s="222">
        <v>3728</v>
      </c>
      <c r="AA79" s="222">
        <v>1</v>
      </c>
      <c r="AB79" s="201" t="s">
        <v>3243</v>
      </c>
      <c r="AC79" s="222">
        <v>1</v>
      </c>
      <c r="AD79" s="201" t="s">
        <v>800</v>
      </c>
      <c r="AE79" s="201" t="s">
        <v>800</v>
      </c>
      <c r="AH79" s="201" t="s">
        <v>2854</v>
      </c>
      <c r="AI79" s="201" t="s">
        <v>2863</v>
      </c>
      <c r="AJ79" s="201" t="s">
        <v>2891</v>
      </c>
      <c r="AK79" s="201" t="s">
        <v>2907</v>
      </c>
      <c r="AL79" s="201" t="s">
        <v>2854</v>
      </c>
      <c r="AM79" s="201" t="s">
        <v>2865</v>
      </c>
      <c r="AN79" s="201" t="s">
        <v>3010</v>
      </c>
      <c r="AO79" s="201" t="s">
        <v>2867</v>
      </c>
      <c r="AP79" s="201" t="s">
        <v>2868</v>
      </c>
      <c r="AQ79" s="201" t="s">
        <v>2869</v>
      </c>
      <c r="AR79" s="201" t="s">
        <v>2870</v>
      </c>
      <c r="AS79" s="222">
        <v>39.97824</v>
      </c>
      <c r="AT79" s="222">
        <v>0</v>
      </c>
      <c r="AU79" s="201" t="s">
        <v>3244</v>
      </c>
      <c r="AV79" s="201" t="s">
        <v>3244</v>
      </c>
      <c r="AW79" s="201" t="s">
        <v>3245</v>
      </c>
      <c r="AX79" s="201" t="s">
        <v>3246</v>
      </c>
      <c r="AY79" s="201" t="s">
        <v>2915</v>
      </c>
      <c r="AZ79" s="201" t="s">
        <v>800</v>
      </c>
      <c r="BA79" s="201" t="s">
        <v>800</v>
      </c>
      <c r="BB79" s="222">
        <v>3.2690867906533098E-3</v>
      </c>
      <c r="BC79" s="222">
        <v>8.3327436297128601E-3</v>
      </c>
      <c r="BD79" s="222">
        <v>8.3333333333333295E-4</v>
      </c>
      <c r="BE79" s="222">
        <v>2.31355555555556E-4</v>
      </c>
      <c r="BF79" s="222">
        <v>0</v>
      </c>
      <c r="BG79" s="222">
        <v>0</v>
      </c>
      <c r="BH79" s="222">
        <v>0</v>
      </c>
      <c r="BI79" s="222">
        <v>0</v>
      </c>
      <c r="BJ79" s="222">
        <v>0</v>
      </c>
      <c r="BK79" s="222">
        <v>0</v>
      </c>
      <c r="BL79" s="222">
        <v>0</v>
      </c>
      <c r="BM79" s="222">
        <v>1.53745599829558E-2</v>
      </c>
      <c r="BN79" s="222">
        <v>9.0437710861056698E-4</v>
      </c>
      <c r="BO79" s="222">
        <v>0</v>
      </c>
      <c r="BP79" s="222">
        <v>5.1675144861002701E-3</v>
      </c>
      <c r="BQ79" s="222">
        <v>1.70849372545777E-3</v>
      </c>
      <c r="BR79" s="222">
        <v>1.69145100143062E-4</v>
      </c>
      <c r="BS79" s="222">
        <v>2.9114601500964499E-2</v>
      </c>
      <c r="BT79" s="222">
        <v>3.4282115987064703E-2</v>
      </c>
      <c r="BU79" s="222">
        <v>3.5990609712522499E-2</v>
      </c>
      <c r="BV79" s="222">
        <v>145.57300750482199</v>
      </c>
      <c r="BW79" s="222">
        <v>171.41057993532399</v>
      </c>
      <c r="BX79" s="222">
        <v>179.953048562612</v>
      </c>
      <c r="BY79" s="222">
        <v>378.48981951253802</v>
      </c>
      <c r="BZ79" s="222">
        <v>445.66750783184199</v>
      </c>
      <c r="CA79" s="222">
        <v>467.87792626279202</v>
      </c>
      <c r="CB79" s="222">
        <v>7.5697963902507599</v>
      </c>
      <c r="CC79" s="222">
        <v>8.9133501566368292</v>
      </c>
      <c r="CD79" s="222">
        <v>9.3575585252558504</v>
      </c>
      <c r="CE79" s="201" t="s">
        <v>800</v>
      </c>
      <c r="CF79" s="201" t="s">
        <v>800</v>
      </c>
      <c r="CG79" s="201" t="s">
        <v>3014</v>
      </c>
      <c r="CH79" s="222">
        <v>2.4634670599498298E-3</v>
      </c>
      <c r="CI79" s="222">
        <v>2.66511344410146E-2</v>
      </c>
      <c r="CJ79" s="222">
        <v>6.9292949546638098</v>
      </c>
      <c r="CK79" s="222"/>
      <c r="CL79" s="223">
        <f t="shared" si="11"/>
        <v>1.283566440939812E-2</v>
      </c>
      <c r="CM79" s="223">
        <f t="shared" si="12"/>
        <v>1.6278937091566366E-2</v>
      </c>
      <c r="CN79" s="223">
        <f t="shared" si="13"/>
        <v>5.1675144861002701E-3</v>
      </c>
      <c r="CO79" s="223">
        <f t="shared" si="13"/>
        <v>1.70849372545777E-3</v>
      </c>
      <c r="CP79" s="223">
        <f t="shared" si="14"/>
        <v>3.5990609712522527E-2</v>
      </c>
      <c r="CQ79" s="223">
        <f t="shared" si="15"/>
        <v>0</v>
      </c>
      <c r="CR79" s="222"/>
      <c r="CS79" s="222"/>
      <c r="CT79" s="222"/>
      <c r="CU79" s="222"/>
      <c r="CV79" s="222"/>
      <c r="CW79" s="222"/>
      <c r="CX79" s="222"/>
      <c r="CY79" s="222"/>
      <c r="CZ79" s="222"/>
      <c r="DA79" s="222"/>
      <c r="DB79" s="224">
        <f t="shared" si="16"/>
        <v>2.8945456400821423E-2</v>
      </c>
      <c r="DC79" s="224">
        <f t="shared" si="17"/>
        <v>1.69145100143062E-4</v>
      </c>
      <c r="DD79" s="224">
        <f t="shared" si="18"/>
        <v>2.9114601500964486E-2</v>
      </c>
      <c r="DE79" s="225">
        <f t="shared" si="19"/>
        <v>0</v>
      </c>
      <c r="DF79" s="222"/>
      <c r="DG79" s="222"/>
      <c r="DH79" s="222"/>
      <c r="DI79" s="222"/>
      <c r="DJ79" s="222"/>
      <c r="DK79" s="222"/>
      <c r="DL79" s="222"/>
      <c r="DM79" s="222"/>
      <c r="DN79" s="222"/>
      <c r="DO79" s="222"/>
      <c r="DP79" s="222"/>
      <c r="DQ79" s="222"/>
      <c r="DR79" s="222"/>
      <c r="DS79" s="222"/>
      <c r="DT79" s="222"/>
      <c r="DU79" s="222"/>
      <c r="DV79" s="222"/>
      <c r="DW79" s="222"/>
      <c r="DX79" s="222"/>
      <c r="DY79" s="222"/>
      <c r="DZ79" s="222"/>
      <c r="EA79" s="222"/>
      <c r="EB79" s="222"/>
      <c r="EC79" s="222"/>
      <c r="ED79" s="222"/>
      <c r="EE79" s="222"/>
      <c r="EF79" s="222"/>
      <c r="EG79" s="222">
        <v>0</v>
      </c>
      <c r="EH79" s="222">
        <v>0</v>
      </c>
      <c r="EI79" s="222">
        <v>0</v>
      </c>
      <c r="EJ79" s="222">
        <v>0</v>
      </c>
      <c r="EK79" s="222">
        <v>0</v>
      </c>
      <c r="EL79" s="222">
        <v>0</v>
      </c>
      <c r="EM79" s="222">
        <v>0</v>
      </c>
      <c r="EN79" s="201" t="s">
        <v>3242</v>
      </c>
      <c r="EO79" s="222">
        <v>0.60499999999999998</v>
      </c>
      <c r="EP79" s="222">
        <v>120</v>
      </c>
      <c r="EQ79" s="222">
        <v>0.8</v>
      </c>
    </row>
    <row r="80" spans="1:147" ht="30" x14ac:dyDescent="0.25">
      <c r="A80" s="201" t="s">
        <v>377</v>
      </c>
      <c r="B80" s="201" t="s">
        <v>3247</v>
      </c>
      <c r="C80" s="201" t="s">
        <v>378</v>
      </c>
      <c r="D80" s="201" t="s">
        <v>2980</v>
      </c>
      <c r="E80" s="222">
        <v>200</v>
      </c>
      <c r="F80" s="222">
        <v>3728</v>
      </c>
      <c r="G80" s="201" t="s">
        <v>2891</v>
      </c>
      <c r="H80" s="201" t="s">
        <v>800</v>
      </c>
      <c r="I80" s="201" t="s">
        <v>2623</v>
      </c>
      <c r="J80" s="222">
        <v>120</v>
      </c>
      <c r="K80" s="222">
        <v>0.8</v>
      </c>
      <c r="L80" s="201" t="s">
        <v>2891</v>
      </c>
      <c r="M80" s="201" t="s">
        <v>2892</v>
      </c>
      <c r="N80" s="201" t="s">
        <v>2893</v>
      </c>
      <c r="O80" s="201" t="s">
        <v>32</v>
      </c>
      <c r="P80" s="201" t="s">
        <v>2858</v>
      </c>
      <c r="Q80" s="201" t="s">
        <v>2854</v>
      </c>
      <c r="R80" s="201" t="s">
        <v>3247</v>
      </c>
      <c r="S80" s="201" t="s">
        <v>2860</v>
      </c>
      <c r="T80" s="222">
        <v>4.1663718148564302E-2</v>
      </c>
      <c r="U80" s="201" t="s">
        <v>3008</v>
      </c>
      <c r="V80" s="201" t="s">
        <v>3009</v>
      </c>
      <c r="W80" s="201" t="s">
        <v>373</v>
      </c>
      <c r="X80" s="201" t="s">
        <v>374</v>
      </c>
      <c r="Y80" s="222">
        <v>200</v>
      </c>
      <c r="Z80" s="222">
        <v>1864</v>
      </c>
      <c r="AA80" s="222">
        <v>1</v>
      </c>
      <c r="AB80" s="201" t="s">
        <v>3248</v>
      </c>
      <c r="AC80" s="222">
        <v>1</v>
      </c>
      <c r="AD80" s="201" t="s">
        <v>800</v>
      </c>
      <c r="AE80" s="201" t="s">
        <v>800</v>
      </c>
      <c r="AH80" s="201" t="s">
        <v>2891</v>
      </c>
      <c r="AI80" s="201" t="s">
        <v>2946</v>
      </c>
      <c r="AJ80" s="201" t="s">
        <v>2891</v>
      </c>
      <c r="AK80" s="201" t="s">
        <v>2907</v>
      </c>
      <c r="AL80" s="201" t="s">
        <v>2854</v>
      </c>
      <c r="AM80" s="201" t="s">
        <v>2865</v>
      </c>
      <c r="AN80" s="201" t="s">
        <v>3010</v>
      </c>
      <c r="AO80" s="201" t="s">
        <v>2947</v>
      </c>
      <c r="AP80" s="201" t="s">
        <v>2868</v>
      </c>
      <c r="AQ80" s="201" t="s">
        <v>2869</v>
      </c>
      <c r="AR80" s="201" t="s">
        <v>2948</v>
      </c>
      <c r="AS80" s="222">
        <v>39.97824</v>
      </c>
      <c r="AT80" s="222">
        <v>0</v>
      </c>
      <c r="AU80" s="201" t="s">
        <v>3244</v>
      </c>
      <c r="AV80" s="201" t="s">
        <v>3249</v>
      </c>
      <c r="AW80" s="201" t="s">
        <v>3250</v>
      </c>
      <c r="AX80" s="201" t="s">
        <v>3251</v>
      </c>
      <c r="AY80" s="201" t="s">
        <v>2915</v>
      </c>
      <c r="AZ80" s="201" t="s">
        <v>800</v>
      </c>
      <c r="BA80" s="201" t="s">
        <v>800</v>
      </c>
      <c r="BB80" s="222">
        <v>3.2690867906533098E-3</v>
      </c>
      <c r="BC80" s="222">
        <v>8.3327436297128601E-3</v>
      </c>
      <c r="BD80" s="222">
        <v>8.3333333333333295E-4</v>
      </c>
      <c r="BE80" s="222">
        <v>2.31355555555556E-4</v>
      </c>
      <c r="BF80" s="222">
        <v>0</v>
      </c>
      <c r="BG80" s="222">
        <v>0</v>
      </c>
      <c r="BH80" s="222">
        <v>4.9945025631854996E-3</v>
      </c>
      <c r="BI80" s="222">
        <v>0</v>
      </c>
      <c r="BJ80" s="222">
        <v>0</v>
      </c>
      <c r="BK80" s="222">
        <v>1.56693E-3</v>
      </c>
      <c r="BL80" s="222">
        <v>0</v>
      </c>
      <c r="BM80" s="222">
        <v>1.53745599829558E-2</v>
      </c>
      <c r="BN80" s="222">
        <v>9.0437710861056698E-4</v>
      </c>
      <c r="BO80" s="222">
        <v>0</v>
      </c>
      <c r="BP80" s="222">
        <v>5.1675144861002701E-3</v>
      </c>
      <c r="BQ80" s="222">
        <v>1.70849372545777E-3</v>
      </c>
      <c r="BR80" s="222">
        <v>3.3829020028612302E-4</v>
      </c>
      <c r="BS80" s="222">
        <v>3.5845179164293001E-2</v>
      </c>
      <c r="BT80" s="222">
        <v>4.1012693650393298E-2</v>
      </c>
      <c r="BU80" s="222">
        <v>4.2721187375851101E-2</v>
      </c>
      <c r="BV80" s="222">
        <v>179.225895821465</v>
      </c>
      <c r="BW80" s="222">
        <v>205.06346825196599</v>
      </c>
      <c r="BX80" s="222">
        <v>213.60593687925501</v>
      </c>
      <c r="BY80" s="222">
        <v>465.98732913580898</v>
      </c>
      <c r="BZ80" s="222">
        <v>533.165017455113</v>
      </c>
      <c r="CA80" s="222">
        <v>555.375435886064</v>
      </c>
      <c r="CB80" s="222">
        <v>9.3197465827161903</v>
      </c>
      <c r="CC80" s="222">
        <v>10.6633003491023</v>
      </c>
      <c r="CD80" s="222">
        <v>11.1075087177213</v>
      </c>
      <c r="CE80" s="201" t="s">
        <v>800</v>
      </c>
      <c r="CF80" s="201" t="s">
        <v>800</v>
      </c>
      <c r="CG80" s="201" t="s">
        <v>3014</v>
      </c>
      <c r="CH80" s="222">
        <v>2.4634670599498298E-3</v>
      </c>
      <c r="CI80" s="222">
        <v>3.3381712104343202E-2</v>
      </c>
      <c r="CJ80" s="222">
        <v>8.6792451471292296</v>
      </c>
      <c r="CK80" s="222"/>
      <c r="CL80" s="223">
        <f t="shared" si="11"/>
        <v>1.956624207272668E-2</v>
      </c>
      <c r="CM80" s="223">
        <f t="shared" si="12"/>
        <v>1.6278937091566366E-2</v>
      </c>
      <c r="CN80" s="223">
        <f t="shared" si="13"/>
        <v>5.1675144861002701E-3</v>
      </c>
      <c r="CO80" s="223">
        <f t="shared" si="13"/>
        <v>1.70849372545777E-3</v>
      </c>
      <c r="CP80" s="223">
        <f t="shared" si="14"/>
        <v>4.272118737585108E-2</v>
      </c>
      <c r="CQ80" s="223">
        <f t="shared" si="15"/>
        <v>0</v>
      </c>
      <c r="CR80" s="222"/>
      <c r="CS80" s="222"/>
      <c r="CT80" s="222"/>
      <c r="CU80" s="222"/>
      <c r="CV80" s="222"/>
      <c r="CW80" s="222"/>
      <c r="CX80" s="222"/>
      <c r="CY80" s="222"/>
      <c r="CZ80" s="222"/>
      <c r="DA80" s="222"/>
      <c r="DB80" s="224">
        <f t="shared" si="16"/>
        <v>2.8945456400821423E-2</v>
      </c>
      <c r="DC80" s="224">
        <f t="shared" si="17"/>
        <v>6.8997227634716232E-3</v>
      </c>
      <c r="DD80" s="224">
        <f t="shared" si="18"/>
        <v>3.5845179164293042E-2</v>
      </c>
      <c r="DE80" s="225">
        <f t="shared" si="19"/>
        <v>0</v>
      </c>
      <c r="DF80" s="222"/>
      <c r="DG80" s="222"/>
      <c r="DH80" s="222"/>
      <c r="DI80" s="222"/>
      <c r="DJ80" s="222"/>
      <c r="DK80" s="222"/>
      <c r="DL80" s="222"/>
      <c r="DM80" s="222"/>
      <c r="DN80" s="222"/>
      <c r="DO80" s="222"/>
      <c r="DP80" s="222"/>
      <c r="DQ80" s="222"/>
      <c r="DR80" s="222"/>
      <c r="DS80" s="222"/>
      <c r="DT80" s="222"/>
      <c r="DU80" s="222"/>
      <c r="DV80" s="222"/>
      <c r="DW80" s="222"/>
      <c r="DX80" s="222"/>
      <c r="DY80" s="222"/>
      <c r="DZ80" s="222"/>
      <c r="EA80" s="222"/>
      <c r="EB80" s="222"/>
      <c r="EC80" s="222"/>
      <c r="ED80" s="222"/>
      <c r="EE80" s="222"/>
      <c r="EF80" s="222"/>
      <c r="EG80" s="222">
        <v>0</v>
      </c>
      <c r="EH80" s="222">
        <v>0</v>
      </c>
      <c r="EI80" s="222">
        <v>0</v>
      </c>
      <c r="EJ80" s="222">
        <v>0</v>
      </c>
      <c r="EK80" s="222">
        <v>0</v>
      </c>
      <c r="EL80" s="222">
        <v>0</v>
      </c>
      <c r="EM80" s="222">
        <v>0</v>
      </c>
      <c r="EN80" s="201" t="s">
        <v>3242</v>
      </c>
      <c r="EO80" s="222">
        <v>0.60499999999999998</v>
      </c>
      <c r="EP80" s="222">
        <v>120</v>
      </c>
      <c r="EQ80" s="222">
        <v>0.8</v>
      </c>
    </row>
    <row r="81" spans="1:147" ht="30" x14ac:dyDescent="0.25">
      <c r="A81" s="201" t="s">
        <v>377</v>
      </c>
      <c r="B81" s="201" t="s">
        <v>3252</v>
      </c>
      <c r="C81" s="201" t="s">
        <v>378</v>
      </c>
      <c r="D81" s="201" t="s">
        <v>2980</v>
      </c>
      <c r="E81" s="222">
        <v>200</v>
      </c>
      <c r="F81" s="222">
        <v>3728</v>
      </c>
      <c r="G81" s="201" t="s">
        <v>2891</v>
      </c>
      <c r="H81" s="201" t="s">
        <v>800</v>
      </c>
      <c r="I81" s="201" t="s">
        <v>2623</v>
      </c>
      <c r="J81" s="222">
        <v>120</v>
      </c>
      <c r="K81" s="222">
        <v>0.8</v>
      </c>
      <c r="L81" s="201" t="s">
        <v>2891</v>
      </c>
      <c r="M81" s="201" t="s">
        <v>2892</v>
      </c>
      <c r="N81" s="201" t="s">
        <v>2893</v>
      </c>
      <c r="O81" s="201" t="s">
        <v>32</v>
      </c>
      <c r="P81" s="201" t="s">
        <v>2858</v>
      </c>
      <c r="Q81" s="201" t="s">
        <v>2891</v>
      </c>
      <c r="R81" s="201" t="s">
        <v>3252</v>
      </c>
      <c r="S81" s="201" t="s">
        <v>2860</v>
      </c>
      <c r="T81" s="222">
        <v>4.1663718148564302E-2</v>
      </c>
      <c r="U81" s="201" t="s">
        <v>3008</v>
      </c>
      <c r="V81" s="201" t="s">
        <v>3009</v>
      </c>
      <c r="W81" s="201" t="s">
        <v>375</v>
      </c>
      <c r="X81" s="201" t="s">
        <v>376</v>
      </c>
      <c r="Y81" s="222">
        <v>200</v>
      </c>
      <c r="Z81" s="222">
        <v>2520</v>
      </c>
      <c r="AA81" s="222">
        <v>1</v>
      </c>
      <c r="AB81" s="201" t="s">
        <v>3253</v>
      </c>
      <c r="AC81" s="222">
        <v>1</v>
      </c>
      <c r="AD81" s="201" t="s">
        <v>800</v>
      </c>
      <c r="AE81" s="201" t="s">
        <v>800</v>
      </c>
      <c r="AH81" s="201" t="s">
        <v>2891</v>
      </c>
      <c r="AI81" s="201" t="s">
        <v>2946</v>
      </c>
      <c r="AJ81" s="201" t="s">
        <v>2906</v>
      </c>
      <c r="AK81" s="201" t="s">
        <v>3254</v>
      </c>
      <c r="AL81" s="201" t="s">
        <v>2854</v>
      </c>
      <c r="AM81" s="201" t="s">
        <v>2865</v>
      </c>
      <c r="AN81" s="201" t="s">
        <v>3010</v>
      </c>
      <c r="AO81" s="201" t="s">
        <v>2947</v>
      </c>
      <c r="AP81" s="201" t="s">
        <v>2868</v>
      </c>
      <c r="AQ81" s="201" t="s">
        <v>2869</v>
      </c>
      <c r="AR81" s="201" t="s">
        <v>2948</v>
      </c>
      <c r="AS81" s="222">
        <v>39.97824</v>
      </c>
      <c r="AT81" s="222">
        <v>0</v>
      </c>
      <c r="AU81" s="201" t="s">
        <v>3244</v>
      </c>
      <c r="AV81" s="201" t="s">
        <v>3255</v>
      </c>
      <c r="AW81" s="201" t="s">
        <v>3256</v>
      </c>
      <c r="AX81" s="201" t="s">
        <v>3257</v>
      </c>
      <c r="AY81" s="201" t="s">
        <v>3258</v>
      </c>
      <c r="AZ81" s="201" t="s">
        <v>800</v>
      </c>
      <c r="BA81" s="201" t="s">
        <v>800</v>
      </c>
      <c r="BB81" s="222">
        <v>3.2690867906533098E-3</v>
      </c>
      <c r="BC81" s="222">
        <v>8.3327436297128601E-3</v>
      </c>
      <c r="BD81" s="222">
        <v>8.3333333333333295E-4</v>
      </c>
      <c r="BE81" s="222">
        <v>2.31355555555556E-4</v>
      </c>
      <c r="BF81" s="222">
        <v>0</v>
      </c>
      <c r="BG81" s="222">
        <v>0</v>
      </c>
      <c r="BH81" s="222">
        <v>6.6970050705467401E-3</v>
      </c>
      <c r="BI81" s="222">
        <v>0</v>
      </c>
      <c r="BJ81" s="222">
        <v>0</v>
      </c>
      <c r="BK81" s="222">
        <v>1.1590299999999999E-3</v>
      </c>
      <c r="BL81" s="222">
        <v>0</v>
      </c>
      <c r="BM81" s="222">
        <v>1.53745599829558E-2</v>
      </c>
      <c r="BN81" s="222">
        <v>9.0437710861056698E-4</v>
      </c>
      <c r="BO81" s="222">
        <v>0</v>
      </c>
      <c r="BP81" s="222">
        <v>5.1675144861002701E-3</v>
      </c>
      <c r="BQ81" s="222">
        <v>1.70849372545777E-3</v>
      </c>
      <c r="BR81" s="222">
        <v>4.1288608465608499E-4</v>
      </c>
      <c r="BS81" s="222">
        <v>3.7214377556024199E-2</v>
      </c>
      <c r="BT81" s="222">
        <v>4.2381892042124503E-2</v>
      </c>
      <c r="BU81" s="222">
        <v>4.4090385767582299E-2</v>
      </c>
      <c r="BV81" s="222">
        <v>186.07188778012099</v>
      </c>
      <c r="BW81" s="222">
        <v>211.909460210622</v>
      </c>
      <c r="BX81" s="222">
        <v>220.451928837911</v>
      </c>
      <c r="BY81" s="222">
        <v>483.78690822831499</v>
      </c>
      <c r="BZ81" s="222">
        <v>550.96459654761804</v>
      </c>
      <c r="CA81" s="222">
        <v>573.17501497856904</v>
      </c>
      <c r="CB81" s="222">
        <v>9.6757381645662992</v>
      </c>
      <c r="CC81" s="222">
        <v>11.0192919309524</v>
      </c>
      <c r="CD81" s="222">
        <v>11.4635002995714</v>
      </c>
      <c r="CE81" s="201" t="s">
        <v>800</v>
      </c>
      <c r="CF81" s="201" t="s">
        <v>800</v>
      </c>
      <c r="CG81" s="201" t="s">
        <v>3014</v>
      </c>
      <c r="CH81" s="222">
        <v>2.4634670599498298E-3</v>
      </c>
      <c r="CI81" s="222">
        <v>3.47509104960744E-2</v>
      </c>
      <c r="CJ81" s="222">
        <v>9.0352367289793403</v>
      </c>
      <c r="CK81" s="222"/>
      <c r="CL81" s="223">
        <f t="shared" si="11"/>
        <v>2.0935440464457881E-2</v>
      </c>
      <c r="CM81" s="223">
        <f t="shared" si="12"/>
        <v>1.6278937091566366E-2</v>
      </c>
      <c r="CN81" s="223">
        <f t="shared" si="13"/>
        <v>5.1675144861002701E-3</v>
      </c>
      <c r="CO81" s="223">
        <f t="shared" si="13"/>
        <v>1.70849372545777E-3</v>
      </c>
      <c r="CP81" s="223">
        <f t="shared" si="14"/>
        <v>4.4090385767582285E-2</v>
      </c>
      <c r="CQ81" s="223">
        <f t="shared" si="15"/>
        <v>0</v>
      </c>
      <c r="CR81" s="222"/>
      <c r="CS81" s="222"/>
      <c r="CT81" s="222"/>
      <c r="CU81" s="222"/>
      <c r="CV81" s="222"/>
      <c r="CW81" s="222"/>
      <c r="CX81" s="222"/>
      <c r="CY81" s="222"/>
      <c r="CZ81" s="222"/>
      <c r="DA81" s="222"/>
      <c r="DB81" s="224">
        <f t="shared" si="16"/>
        <v>2.8945456400821423E-2</v>
      </c>
      <c r="DC81" s="224">
        <f t="shared" si="17"/>
        <v>8.2689211552028248E-3</v>
      </c>
      <c r="DD81" s="224">
        <f t="shared" si="18"/>
        <v>3.7214377556024247E-2</v>
      </c>
      <c r="DE81" s="225">
        <f t="shared" si="19"/>
        <v>0</v>
      </c>
      <c r="DF81" s="222"/>
      <c r="DG81" s="222"/>
      <c r="DH81" s="222"/>
      <c r="DI81" s="222"/>
      <c r="DJ81" s="222"/>
      <c r="DK81" s="222"/>
      <c r="DL81" s="222"/>
      <c r="DM81" s="222"/>
      <c r="DN81" s="222"/>
      <c r="DO81" s="222"/>
      <c r="DP81" s="222"/>
      <c r="DQ81" s="222"/>
      <c r="DR81" s="222"/>
      <c r="DS81" s="222"/>
      <c r="DT81" s="222"/>
      <c r="DU81" s="222"/>
      <c r="DV81" s="222"/>
      <c r="DW81" s="222"/>
      <c r="DX81" s="222"/>
      <c r="DY81" s="222"/>
      <c r="DZ81" s="222"/>
      <c r="EA81" s="222"/>
      <c r="EB81" s="222"/>
      <c r="EC81" s="222"/>
      <c r="ED81" s="222"/>
      <c r="EE81" s="222"/>
      <c r="EF81" s="222"/>
      <c r="EG81" s="222">
        <v>2590680</v>
      </c>
      <c r="EH81" s="222">
        <v>1665412</v>
      </c>
      <c r="EI81" s="222">
        <v>650.14</v>
      </c>
      <c r="EJ81" s="222">
        <v>417.71</v>
      </c>
      <c r="EK81" s="222">
        <v>0.64249238625526806</v>
      </c>
      <c r="EL81" s="222">
        <v>129</v>
      </c>
      <c r="EM81" s="222">
        <v>20160</v>
      </c>
      <c r="EN81" s="201" t="s">
        <v>3259</v>
      </c>
      <c r="EO81" s="222">
        <v>0.51360768999699602</v>
      </c>
      <c r="EP81" s="222">
        <v>133</v>
      </c>
      <c r="EQ81" s="222">
        <v>0.8</v>
      </c>
    </row>
    <row r="82" spans="1:147" ht="30" x14ac:dyDescent="0.25">
      <c r="A82" s="201" t="s">
        <v>379</v>
      </c>
      <c r="B82" s="201" t="s">
        <v>3260</v>
      </c>
      <c r="C82" s="201" t="s">
        <v>380</v>
      </c>
      <c r="D82" s="201" t="s">
        <v>2980</v>
      </c>
      <c r="E82" s="222">
        <v>250</v>
      </c>
      <c r="F82" s="222">
        <v>2842</v>
      </c>
      <c r="G82" s="201" t="s">
        <v>2854</v>
      </c>
      <c r="H82" s="201" t="s">
        <v>800</v>
      </c>
      <c r="I82" s="201" t="s">
        <v>2622</v>
      </c>
      <c r="J82" s="222">
        <v>123</v>
      </c>
      <c r="K82" s="222">
        <v>0.8</v>
      </c>
      <c r="L82" s="201" t="s">
        <v>2891</v>
      </c>
      <c r="M82" s="201" t="s">
        <v>2892</v>
      </c>
      <c r="N82" s="201" t="s">
        <v>2893</v>
      </c>
      <c r="O82" s="201" t="s">
        <v>32</v>
      </c>
      <c r="P82" s="201" t="s">
        <v>2858</v>
      </c>
      <c r="Q82" s="201" t="s">
        <v>2859</v>
      </c>
      <c r="R82" s="201" t="s">
        <v>3260</v>
      </c>
      <c r="S82" s="201" t="s">
        <v>2860</v>
      </c>
      <c r="T82" s="222">
        <v>4.1663718148564302E-2</v>
      </c>
      <c r="U82" s="201" t="s">
        <v>2861</v>
      </c>
      <c r="V82" s="201" t="s">
        <v>2862</v>
      </c>
      <c r="W82" s="201" t="s">
        <v>379</v>
      </c>
      <c r="X82" s="201" t="s">
        <v>380</v>
      </c>
      <c r="Y82" s="222">
        <v>250</v>
      </c>
      <c r="Z82" s="222">
        <v>2842</v>
      </c>
      <c r="AA82" s="222">
        <v>1</v>
      </c>
      <c r="AB82" s="201" t="s">
        <v>3260</v>
      </c>
      <c r="AC82" s="222">
        <v>1</v>
      </c>
      <c r="AD82" s="201" t="s">
        <v>800</v>
      </c>
      <c r="AE82" s="201" t="s">
        <v>800</v>
      </c>
      <c r="AF82" s="222">
        <v>0</v>
      </c>
      <c r="AG82" s="222">
        <v>0</v>
      </c>
      <c r="AH82" s="201" t="s">
        <v>2854</v>
      </c>
      <c r="AI82" s="201" t="s">
        <v>2863</v>
      </c>
      <c r="AJ82" s="201" t="s">
        <v>2855</v>
      </c>
      <c r="AK82" s="201" t="s">
        <v>2864</v>
      </c>
      <c r="AL82" s="201" t="s">
        <v>2854</v>
      </c>
      <c r="AM82" s="201" t="s">
        <v>2865</v>
      </c>
      <c r="AN82" s="201" t="s">
        <v>2866</v>
      </c>
      <c r="AO82" s="201" t="s">
        <v>2867</v>
      </c>
      <c r="AP82" s="201" t="s">
        <v>2868</v>
      </c>
      <c r="AQ82" s="201" t="s">
        <v>2869</v>
      </c>
      <c r="AR82" s="201" t="s">
        <v>2870</v>
      </c>
      <c r="AS82" s="222">
        <v>64.20384</v>
      </c>
      <c r="AT82" s="222">
        <v>0</v>
      </c>
      <c r="AU82" s="201" t="s">
        <v>3261</v>
      </c>
      <c r="AV82" s="201" t="s">
        <v>3261</v>
      </c>
      <c r="AW82" s="201" t="s">
        <v>3262</v>
      </c>
      <c r="AX82" s="201" t="s">
        <v>3263</v>
      </c>
      <c r="AY82" s="201" t="s">
        <v>2874</v>
      </c>
      <c r="AZ82" s="201" t="s">
        <v>800</v>
      </c>
      <c r="BA82" s="201" t="s">
        <v>800</v>
      </c>
      <c r="BB82" s="222">
        <v>4.0495112987723797E-3</v>
      </c>
      <c r="BC82" s="222">
        <v>1.04159295371411E-2</v>
      </c>
      <c r="BD82" s="222">
        <v>8.3333333333333295E-4</v>
      </c>
      <c r="BE82" s="222">
        <v>3.6248780487804902E-4</v>
      </c>
      <c r="BF82" s="222">
        <v>0</v>
      </c>
      <c r="BG82" s="222">
        <v>0</v>
      </c>
      <c r="BH82" s="222">
        <v>0</v>
      </c>
      <c r="BI82" s="222">
        <v>0</v>
      </c>
      <c r="BJ82" s="222">
        <v>0</v>
      </c>
      <c r="BK82" s="222">
        <v>0</v>
      </c>
      <c r="BL82" s="222">
        <v>0</v>
      </c>
      <c r="BM82" s="222">
        <v>3.13106548741603E-2</v>
      </c>
      <c r="BN82" s="222">
        <v>1.1304713857632101E-3</v>
      </c>
      <c r="BO82" s="222">
        <v>0</v>
      </c>
      <c r="BP82" s="222">
        <v>5.0414775474148903E-3</v>
      </c>
      <c r="BQ82" s="222">
        <v>1.66682314678807E-3</v>
      </c>
      <c r="BR82" s="222">
        <v>3.4849004269293899E-4</v>
      </c>
      <c r="BS82" s="222">
        <v>4.8450878276741299E-2</v>
      </c>
      <c r="BT82" s="222">
        <v>5.34923558241562E-2</v>
      </c>
      <c r="BU82" s="222">
        <v>5.51591789709443E-2</v>
      </c>
      <c r="BV82" s="222">
        <v>193.803513106965</v>
      </c>
      <c r="BW82" s="222">
        <v>213.969423296625</v>
      </c>
      <c r="BX82" s="222">
        <v>220.63671588377699</v>
      </c>
      <c r="BY82" s="222">
        <v>503.88913407810998</v>
      </c>
      <c r="BZ82" s="222">
        <v>556.32050057122501</v>
      </c>
      <c r="CA82" s="222">
        <v>573.65546129782103</v>
      </c>
      <c r="CB82" s="222">
        <v>12.597228351952699</v>
      </c>
      <c r="CC82" s="222">
        <v>13.9080125142806</v>
      </c>
      <c r="CD82" s="222">
        <v>14.341386532445499</v>
      </c>
      <c r="CE82" s="201" t="s">
        <v>800</v>
      </c>
      <c r="CF82" s="201" t="s">
        <v>800</v>
      </c>
      <c r="CG82" s="201" t="s">
        <v>2875</v>
      </c>
      <c r="CH82" s="222">
        <v>6.8322908160817998E-3</v>
      </c>
      <c r="CI82" s="222">
        <v>4.1618587460659502E-2</v>
      </c>
      <c r="CJ82" s="222">
        <v>10.8208327397715</v>
      </c>
      <c r="CK82" s="222"/>
      <c r="CL82" s="223">
        <f t="shared" si="11"/>
        <v>1.6009752016817803E-2</v>
      </c>
      <c r="CM82" s="223">
        <f t="shared" si="12"/>
        <v>3.2441126259923507E-2</v>
      </c>
      <c r="CN82" s="223">
        <f t="shared" si="13"/>
        <v>5.0414775474148903E-3</v>
      </c>
      <c r="CO82" s="223">
        <f t="shared" si="13"/>
        <v>1.66682314678807E-3</v>
      </c>
      <c r="CP82" s="223">
        <f t="shared" si="14"/>
        <v>5.515917897094428E-2</v>
      </c>
      <c r="CQ82" s="223">
        <f t="shared" si="15"/>
        <v>0</v>
      </c>
      <c r="CR82" s="222"/>
      <c r="CS82" s="222"/>
      <c r="CT82" s="222"/>
      <c r="CU82" s="222"/>
      <c r="CV82" s="222"/>
      <c r="CW82" s="222"/>
      <c r="CX82" s="222"/>
      <c r="CY82" s="222"/>
      <c r="CZ82" s="222"/>
      <c r="DA82" s="222"/>
      <c r="DB82" s="224">
        <f t="shared" si="16"/>
        <v>4.8102388234048374E-2</v>
      </c>
      <c r="DC82" s="224">
        <f t="shared" si="17"/>
        <v>3.4849004269293899E-4</v>
      </c>
      <c r="DD82" s="224">
        <f t="shared" si="18"/>
        <v>4.8450878276741313E-2</v>
      </c>
      <c r="DE82" s="225">
        <f t="shared" si="19"/>
        <v>0</v>
      </c>
      <c r="DF82" s="222"/>
      <c r="DG82" s="222"/>
      <c r="DH82" s="222"/>
      <c r="DI82" s="222"/>
      <c r="DJ82" s="222"/>
      <c r="DK82" s="222"/>
      <c r="DL82" s="222"/>
      <c r="DM82" s="222"/>
      <c r="DN82" s="222"/>
      <c r="DO82" s="222"/>
      <c r="DP82" s="222"/>
      <c r="DQ82" s="222"/>
      <c r="DR82" s="222"/>
      <c r="DS82" s="222"/>
      <c r="DT82" s="222"/>
      <c r="DU82" s="222"/>
      <c r="DV82" s="222"/>
      <c r="DW82" s="222"/>
      <c r="DX82" s="222"/>
      <c r="DY82" s="222"/>
      <c r="DZ82" s="222"/>
      <c r="EA82" s="222"/>
      <c r="EB82" s="222"/>
      <c r="EC82" s="222"/>
      <c r="ED82" s="222"/>
      <c r="EE82" s="222"/>
      <c r="EF82" s="222"/>
      <c r="EG82" s="222">
        <v>0</v>
      </c>
      <c r="EH82" s="222">
        <v>0</v>
      </c>
      <c r="EI82" s="222">
        <v>0</v>
      </c>
      <c r="EJ82" s="222">
        <v>0</v>
      </c>
      <c r="EK82" s="222">
        <v>0</v>
      </c>
      <c r="EL82" s="222">
        <v>0</v>
      </c>
      <c r="EM82" s="222">
        <v>0</v>
      </c>
      <c r="EN82" s="201" t="s">
        <v>3264</v>
      </c>
      <c r="EO82" s="222">
        <v>0.82440000000000002</v>
      </c>
      <c r="EP82" s="222">
        <v>101</v>
      </c>
      <c r="EQ82" s="222">
        <v>0.8</v>
      </c>
    </row>
    <row r="83" spans="1:147" ht="30" x14ac:dyDescent="0.25">
      <c r="A83" s="201" t="s">
        <v>379</v>
      </c>
      <c r="B83" s="201" t="s">
        <v>3265</v>
      </c>
      <c r="C83" s="201" t="s">
        <v>380</v>
      </c>
      <c r="D83" s="201" t="s">
        <v>2980</v>
      </c>
      <c r="E83" s="222">
        <v>250</v>
      </c>
      <c r="F83" s="222">
        <v>2842</v>
      </c>
      <c r="G83" s="201" t="s">
        <v>2891</v>
      </c>
      <c r="H83" s="201" t="s">
        <v>800</v>
      </c>
      <c r="I83" s="201" t="s">
        <v>2623</v>
      </c>
      <c r="J83" s="222">
        <v>101</v>
      </c>
      <c r="K83" s="222">
        <v>0.82440000000000002</v>
      </c>
      <c r="L83" s="201" t="s">
        <v>2891</v>
      </c>
      <c r="M83" s="201" t="s">
        <v>2892</v>
      </c>
      <c r="N83" s="201" t="s">
        <v>2893</v>
      </c>
      <c r="O83" s="201" t="s">
        <v>32</v>
      </c>
      <c r="P83" s="201" t="s">
        <v>2858</v>
      </c>
      <c r="Q83" s="201" t="s">
        <v>2859</v>
      </c>
      <c r="R83" s="201" t="s">
        <v>3265</v>
      </c>
      <c r="S83" s="201" t="s">
        <v>2860</v>
      </c>
      <c r="T83" s="222">
        <v>4.1663718148564302E-2</v>
      </c>
      <c r="U83" s="201" t="s">
        <v>3008</v>
      </c>
      <c r="V83" s="201" t="s">
        <v>3009</v>
      </c>
      <c r="W83" s="201" t="s">
        <v>379</v>
      </c>
      <c r="X83" s="201" t="s">
        <v>380</v>
      </c>
      <c r="Y83" s="222">
        <v>250</v>
      </c>
      <c r="Z83" s="222">
        <v>2842</v>
      </c>
      <c r="AA83" s="222">
        <v>1</v>
      </c>
      <c r="AB83" s="201" t="s">
        <v>3265</v>
      </c>
      <c r="AC83" s="222">
        <v>1</v>
      </c>
      <c r="AD83" s="201" t="s">
        <v>800</v>
      </c>
      <c r="AE83" s="201" t="s">
        <v>800</v>
      </c>
      <c r="AH83" s="201" t="s">
        <v>2854</v>
      </c>
      <c r="AI83" s="201" t="s">
        <v>2863</v>
      </c>
      <c r="AJ83" s="201" t="s">
        <v>2855</v>
      </c>
      <c r="AK83" s="201" t="s">
        <v>2864</v>
      </c>
      <c r="AL83" s="201" t="s">
        <v>2854</v>
      </c>
      <c r="AM83" s="201" t="s">
        <v>2865</v>
      </c>
      <c r="AN83" s="201" t="s">
        <v>3010</v>
      </c>
      <c r="AO83" s="201" t="s">
        <v>2867</v>
      </c>
      <c r="AP83" s="201" t="s">
        <v>2868</v>
      </c>
      <c r="AQ83" s="201" t="s">
        <v>2869</v>
      </c>
      <c r="AR83" s="201" t="s">
        <v>2870</v>
      </c>
      <c r="AS83" s="222">
        <v>39.97824</v>
      </c>
      <c r="AT83" s="222">
        <v>0</v>
      </c>
      <c r="AU83" s="201" t="s">
        <v>3261</v>
      </c>
      <c r="AV83" s="201" t="s">
        <v>3261</v>
      </c>
      <c r="AW83" s="201" t="s">
        <v>3262</v>
      </c>
      <c r="AX83" s="201" t="s">
        <v>3263</v>
      </c>
      <c r="AY83" s="201" t="s">
        <v>2874</v>
      </c>
      <c r="AZ83" s="201" t="s">
        <v>800</v>
      </c>
      <c r="BA83" s="201" t="s">
        <v>800</v>
      </c>
      <c r="BB83" s="222">
        <v>4.0495112987723797E-3</v>
      </c>
      <c r="BC83" s="222">
        <v>1.04159295371411E-2</v>
      </c>
      <c r="BD83" s="222">
        <v>8.3333333333333295E-4</v>
      </c>
      <c r="BE83" s="222">
        <v>2.7487788778877899E-4</v>
      </c>
      <c r="BF83" s="222">
        <v>0</v>
      </c>
      <c r="BG83" s="222">
        <v>0</v>
      </c>
      <c r="BH83" s="222">
        <v>0</v>
      </c>
      <c r="BI83" s="222">
        <v>0</v>
      </c>
      <c r="BJ83" s="222">
        <v>0</v>
      </c>
      <c r="BK83" s="222">
        <v>0</v>
      </c>
      <c r="BL83" s="222">
        <v>0</v>
      </c>
      <c r="BM83" s="222">
        <v>1.77261561767545E-2</v>
      </c>
      <c r="BN83" s="222">
        <v>1.0970125043796299E-3</v>
      </c>
      <c r="BO83" s="222">
        <v>0</v>
      </c>
      <c r="BP83" s="222">
        <v>5.9579050670589802E-3</v>
      </c>
      <c r="BQ83" s="222">
        <v>1.9698142020352699E-3</v>
      </c>
      <c r="BR83" s="222">
        <v>3.4849004269293899E-4</v>
      </c>
      <c r="BS83" s="222">
        <v>3.4745310780862598E-2</v>
      </c>
      <c r="BT83" s="222">
        <v>4.0703215847921602E-2</v>
      </c>
      <c r="BU83" s="222">
        <v>4.2673030049956803E-2</v>
      </c>
      <c r="BV83" s="222">
        <v>138.98124312345001</v>
      </c>
      <c r="BW83" s="222">
        <v>162.81286339168599</v>
      </c>
      <c r="BX83" s="222">
        <v>170.692120199827</v>
      </c>
      <c r="BY83" s="222">
        <v>361.35123212097102</v>
      </c>
      <c r="BZ83" s="222">
        <v>423.31344481838403</v>
      </c>
      <c r="CA83" s="222">
        <v>443.799512519551</v>
      </c>
      <c r="CB83" s="222">
        <v>9.0337808030242801</v>
      </c>
      <c r="CC83" s="222">
        <v>10.5828361204596</v>
      </c>
      <c r="CD83" s="222">
        <v>11.0949878129888</v>
      </c>
      <c r="CE83" s="201" t="s">
        <v>800</v>
      </c>
      <c r="CF83" s="201" t="s">
        <v>800</v>
      </c>
      <c r="CG83" s="201" t="s">
        <v>3014</v>
      </c>
      <c r="CH83" s="222">
        <v>2.8402635190451502E-3</v>
      </c>
      <c r="CI83" s="222">
        <v>3.19050472618174E-2</v>
      </c>
      <c r="CJ83" s="222">
        <v>8.2953122880725392</v>
      </c>
      <c r="CK83" s="222"/>
      <c r="CL83" s="223">
        <f t="shared" si="11"/>
        <v>1.5922142099728531E-2</v>
      </c>
      <c r="CM83" s="223">
        <f t="shared" si="12"/>
        <v>1.8823168681134129E-2</v>
      </c>
      <c r="CN83" s="223">
        <f t="shared" si="13"/>
        <v>5.9579050670589802E-3</v>
      </c>
      <c r="CO83" s="223">
        <f t="shared" si="13"/>
        <v>1.9698142020352699E-3</v>
      </c>
      <c r="CP83" s="223">
        <f t="shared" si="14"/>
        <v>4.2673030049956914E-2</v>
      </c>
      <c r="CQ83" s="223">
        <f t="shared" si="15"/>
        <v>1.1102230246251565E-16</v>
      </c>
      <c r="CR83" s="222"/>
      <c r="CS83" s="222"/>
      <c r="CT83" s="222"/>
      <c r="CU83" s="222"/>
      <c r="CV83" s="222"/>
      <c r="CW83" s="222"/>
      <c r="CX83" s="222"/>
      <c r="CY83" s="222"/>
      <c r="CZ83" s="222"/>
      <c r="DA83" s="222"/>
      <c r="DB83" s="224">
        <f t="shared" si="16"/>
        <v>3.4396820738169721E-2</v>
      </c>
      <c r="DC83" s="224">
        <f t="shared" si="17"/>
        <v>3.4849004269293899E-4</v>
      </c>
      <c r="DD83" s="224">
        <f t="shared" si="18"/>
        <v>3.4745310780862661E-2</v>
      </c>
      <c r="DE83" s="225">
        <f t="shared" si="19"/>
        <v>6.2450045135165055E-17</v>
      </c>
      <c r="DF83" s="222"/>
      <c r="DG83" s="222"/>
      <c r="DH83" s="222"/>
      <c r="DI83" s="222"/>
      <c r="DJ83" s="222"/>
      <c r="DK83" s="222"/>
      <c r="DL83" s="222"/>
      <c r="DM83" s="222"/>
      <c r="DN83" s="222"/>
      <c r="DO83" s="222"/>
      <c r="DP83" s="222"/>
      <c r="DQ83" s="222"/>
      <c r="DR83" s="222"/>
      <c r="DS83" s="222"/>
      <c r="DT83" s="222"/>
      <c r="DU83" s="222"/>
      <c r="DV83" s="222"/>
      <c r="DW83" s="222"/>
      <c r="DX83" s="222"/>
      <c r="DY83" s="222"/>
      <c r="DZ83" s="222"/>
      <c r="EA83" s="222"/>
      <c r="EB83" s="222"/>
      <c r="EC83" s="222"/>
      <c r="ED83" s="222"/>
      <c r="EE83" s="222"/>
      <c r="EF83" s="222"/>
      <c r="EG83" s="222">
        <v>0</v>
      </c>
      <c r="EH83" s="222">
        <v>0</v>
      </c>
      <c r="EI83" s="222">
        <v>0</v>
      </c>
      <c r="EJ83" s="222">
        <v>0</v>
      </c>
      <c r="EK83" s="222">
        <v>0</v>
      </c>
      <c r="EL83" s="222">
        <v>0</v>
      </c>
      <c r="EM83" s="222">
        <v>0</v>
      </c>
      <c r="EN83" s="201" t="s">
        <v>3266</v>
      </c>
      <c r="EO83" s="222">
        <v>0.62760000000000005</v>
      </c>
      <c r="EP83" s="222">
        <v>85</v>
      </c>
      <c r="EQ83" s="222">
        <v>0.8</v>
      </c>
    </row>
    <row r="84" spans="1:147" ht="30" x14ac:dyDescent="0.25">
      <c r="A84" s="201" t="s">
        <v>381</v>
      </c>
      <c r="B84" s="201" t="s">
        <v>3267</v>
      </c>
      <c r="C84" s="201" t="s">
        <v>382</v>
      </c>
      <c r="D84" s="201" t="s">
        <v>2980</v>
      </c>
      <c r="E84" s="222">
        <v>250</v>
      </c>
      <c r="F84" s="222">
        <v>2842</v>
      </c>
      <c r="G84" s="201" t="s">
        <v>2891</v>
      </c>
      <c r="H84" s="201" t="s">
        <v>800</v>
      </c>
      <c r="I84" s="201" t="s">
        <v>2623</v>
      </c>
      <c r="J84" s="222">
        <v>85</v>
      </c>
      <c r="K84" s="222">
        <v>0.8</v>
      </c>
      <c r="L84" s="201" t="s">
        <v>2891</v>
      </c>
      <c r="M84" s="201" t="s">
        <v>2892</v>
      </c>
      <c r="N84" s="201" t="s">
        <v>2893</v>
      </c>
      <c r="O84" s="201" t="s">
        <v>32</v>
      </c>
      <c r="P84" s="201" t="s">
        <v>2858</v>
      </c>
      <c r="Q84" s="201" t="s">
        <v>2859</v>
      </c>
      <c r="R84" s="201" t="s">
        <v>3267</v>
      </c>
      <c r="S84" s="201" t="s">
        <v>2860</v>
      </c>
      <c r="T84" s="222">
        <v>4.1663718148564302E-2</v>
      </c>
      <c r="U84" s="201" t="s">
        <v>3008</v>
      </c>
      <c r="V84" s="201" t="s">
        <v>3009</v>
      </c>
      <c r="W84" s="201" t="s">
        <v>381</v>
      </c>
      <c r="X84" s="201" t="s">
        <v>382</v>
      </c>
      <c r="Y84" s="222">
        <v>250</v>
      </c>
      <c r="Z84" s="222">
        <v>2842</v>
      </c>
      <c r="AA84" s="222">
        <v>1</v>
      </c>
      <c r="AB84" s="201" t="s">
        <v>3267</v>
      </c>
      <c r="AC84" s="222">
        <v>1</v>
      </c>
      <c r="AD84" s="201" t="s">
        <v>800</v>
      </c>
      <c r="AE84" s="201" t="s">
        <v>800</v>
      </c>
      <c r="AH84" s="201" t="s">
        <v>2854</v>
      </c>
      <c r="AI84" s="201" t="s">
        <v>2863</v>
      </c>
      <c r="AJ84" s="201" t="s">
        <v>2891</v>
      </c>
      <c r="AK84" s="201" t="s">
        <v>2907</v>
      </c>
      <c r="AL84" s="201" t="s">
        <v>2854</v>
      </c>
      <c r="AM84" s="201" t="s">
        <v>2865</v>
      </c>
      <c r="AN84" s="201" t="s">
        <v>3010</v>
      </c>
      <c r="AO84" s="201" t="s">
        <v>2867</v>
      </c>
      <c r="AP84" s="201" t="s">
        <v>2868</v>
      </c>
      <c r="AQ84" s="201" t="s">
        <v>2869</v>
      </c>
      <c r="AR84" s="201" t="s">
        <v>2870</v>
      </c>
      <c r="AS84" s="222">
        <v>39.97824</v>
      </c>
      <c r="AT84" s="222">
        <v>0</v>
      </c>
      <c r="AU84" s="201" t="s">
        <v>3268</v>
      </c>
      <c r="AV84" s="201" t="s">
        <v>3268</v>
      </c>
      <c r="AW84" s="201" t="s">
        <v>3269</v>
      </c>
      <c r="AX84" s="201" t="s">
        <v>3270</v>
      </c>
      <c r="AY84" s="201" t="s">
        <v>2915</v>
      </c>
      <c r="AZ84" s="201" t="s">
        <v>800</v>
      </c>
      <c r="BA84" s="201" t="s">
        <v>800</v>
      </c>
      <c r="BB84" s="222">
        <v>4.0495112987723797E-3</v>
      </c>
      <c r="BC84" s="222">
        <v>1.04159295371411E-2</v>
      </c>
      <c r="BD84" s="222">
        <v>8.3333333333333295E-4</v>
      </c>
      <c r="BE84" s="222">
        <v>3.2661960784313699E-4</v>
      </c>
      <c r="BF84" s="222">
        <v>0</v>
      </c>
      <c r="BG84" s="222">
        <v>0</v>
      </c>
      <c r="BH84" s="222">
        <v>0</v>
      </c>
      <c r="BI84" s="222">
        <v>0</v>
      </c>
      <c r="BJ84" s="222">
        <v>0</v>
      </c>
      <c r="BK84" s="222">
        <v>0</v>
      </c>
      <c r="BL84" s="222">
        <v>0</v>
      </c>
      <c r="BM84" s="222">
        <v>2.1705261152408201E-2</v>
      </c>
      <c r="BN84" s="222">
        <v>1.1304713857632101E-3</v>
      </c>
      <c r="BO84" s="222">
        <v>0</v>
      </c>
      <c r="BP84" s="222">
        <v>7.2953145686121398E-3</v>
      </c>
      <c r="BQ84" s="222">
        <v>2.4119911418227298E-3</v>
      </c>
      <c r="BR84" s="222">
        <v>2.2187647196809799E-4</v>
      </c>
      <c r="BS84" s="222">
        <v>3.8683002787229401E-2</v>
      </c>
      <c r="BT84" s="222">
        <v>4.59783173558415E-2</v>
      </c>
      <c r="BU84" s="222">
        <v>4.8390308497664299E-2</v>
      </c>
      <c r="BV84" s="222">
        <v>154.73201114891799</v>
      </c>
      <c r="BW84" s="222">
        <v>183.91326942336599</v>
      </c>
      <c r="BX84" s="222">
        <v>193.561233990657</v>
      </c>
      <c r="BY84" s="222">
        <v>402.303228987186</v>
      </c>
      <c r="BZ84" s="222">
        <v>478.174500500752</v>
      </c>
      <c r="CA84" s="222">
        <v>503.259208375708</v>
      </c>
      <c r="CB84" s="222">
        <v>10.0575807246796</v>
      </c>
      <c r="CC84" s="222">
        <v>11.9543625125188</v>
      </c>
      <c r="CD84" s="222">
        <v>12.5814802093927</v>
      </c>
      <c r="CE84" s="201" t="s">
        <v>800</v>
      </c>
      <c r="CF84" s="201" t="s">
        <v>800</v>
      </c>
      <c r="CG84" s="201" t="s">
        <v>3014</v>
      </c>
      <c r="CH84" s="222">
        <v>3.4778358493409299E-3</v>
      </c>
      <c r="CI84" s="222">
        <v>3.5205166937888499E-2</v>
      </c>
      <c r="CJ84" s="222">
        <v>9.1533434038510002</v>
      </c>
      <c r="CK84" s="222"/>
      <c r="CL84" s="223">
        <f t="shared" si="11"/>
        <v>1.5847270249058049E-2</v>
      </c>
      <c r="CM84" s="223">
        <f t="shared" si="12"/>
        <v>2.2835732538171411E-2</v>
      </c>
      <c r="CN84" s="223">
        <f t="shared" si="13"/>
        <v>7.2953145686121398E-3</v>
      </c>
      <c r="CO84" s="223">
        <f t="shared" si="13"/>
        <v>2.4119911418227298E-3</v>
      </c>
      <c r="CP84" s="223">
        <f t="shared" si="14"/>
        <v>4.8390308497664326E-2</v>
      </c>
      <c r="CQ84" s="223">
        <f t="shared" si="15"/>
        <v>0</v>
      </c>
      <c r="CR84" s="222"/>
      <c r="CS84" s="222"/>
      <c r="CT84" s="222"/>
      <c r="CU84" s="222"/>
      <c r="CV84" s="222"/>
      <c r="CW84" s="222"/>
      <c r="CX84" s="222"/>
      <c r="CY84" s="222"/>
      <c r="CZ84" s="222"/>
      <c r="DA84" s="222"/>
      <c r="DB84" s="224">
        <f t="shared" si="16"/>
        <v>3.8461126315261357E-2</v>
      </c>
      <c r="DC84" s="224">
        <f t="shared" si="17"/>
        <v>2.2187647196809799E-4</v>
      </c>
      <c r="DD84" s="224">
        <f t="shared" si="18"/>
        <v>3.8683002787229456E-2</v>
      </c>
      <c r="DE84" s="225">
        <f t="shared" si="19"/>
        <v>5.5511151231257827E-17</v>
      </c>
      <c r="DF84" s="222"/>
      <c r="DG84" s="222"/>
      <c r="DH84" s="222"/>
      <c r="DI84" s="222"/>
      <c r="DJ84" s="222"/>
      <c r="DK84" s="222"/>
      <c r="DL84" s="222"/>
      <c r="DM84" s="222"/>
      <c r="DN84" s="222"/>
      <c r="DO84" s="222"/>
      <c r="DP84" s="222"/>
      <c r="DQ84" s="222"/>
      <c r="DR84" s="222"/>
      <c r="DS84" s="222"/>
      <c r="DT84" s="222"/>
      <c r="DU84" s="222"/>
      <c r="DV84" s="222"/>
      <c r="DW84" s="222"/>
      <c r="DX84" s="222"/>
      <c r="DY84" s="222"/>
      <c r="DZ84" s="222"/>
      <c r="EA84" s="222"/>
      <c r="EB84" s="222"/>
      <c r="EC84" s="222"/>
      <c r="ED84" s="222"/>
      <c r="EE84" s="222"/>
      <c r="EF84" s="222"/>
      <c r="EG84" s="222">
        <v>2743440</v>
      </c>
      <c r="EH84" s="222">
        <v>1923779</v>
      </c>
      <c r="EI84" s="222">
        <v>1011.54</v>
      </c>
      <c r="EJ84" s="222">
        <v>709.58</v>
      </c>
      <c r="EK84" s="222">
        <v>0.70148486466180304</v>
      </c>
      <c r="EL84" s="222">
        <v>71</v>
      </c>
      <c r="EM84" s="222">
        <v>38760</v>
      </c>
      <c r="EN84" s="201" t="s">
        <v>3271</v>
      </c>
      <c r="EO84" s="222">
        <v>0.65114956535868096</v>
      </c>
      <c r="EP84" s="222">
        <v>72</v>
      </c>
      <c r="EQ84" s="222">
        <v>0.8</v>
      </c>
    </row>
    <row r="85" spans="1:147" ht="30" x14ac:dyDescent="0.25">
      <c r="A85" s="201" t="s">
        <v>387</v>
      </c>
      <c r="B85" s="201" t="s">
        <v>3272</v>
      </c>
      <c r="C85" s="201" t="s">
        <v>388</v>
      </c>
      <c r="D85" s="201" t="s">
        <v>2980</v>
      </c>
      <c r="E85" s="222">
        <v>365</v>
      </c>
      <c r="F85" s="222">
        <v>1573</v>
      </c>
      <c r="G85" s="201" t="s">
        <v>2891</v>
      </c>
      <c r="H85" s="201" t="s">
        <v>800</v>
      </c>
      <c r="I85" s="201" t="s">
        <v>2623</v>
      </c>
      <c r="J85" s="222">
        <v>71</v>
      </c>
      <c r="K85" s="222">
        <v>0.8</v>
      </c>
      <c r="L85" s="201" t="s">
        <v>2891</v>
      </c>
      <c r="M85" s="201" t="s">
        <v>2892</v>
      </c>
      <c r="N85" s="201" t="s">
        <v>2893</v>
      </c>
      <c r="O85" s="201" t="s">
        <v>32</v>
      </c>
      <c r="P85" s="201" t="s">
        <v>2858</v>
      </c>
      <c r="Q85" s="201" t="s">
        <v>2859</v>
      </c>
      <c r="R85" s="201" t="s">
        <v>3272</v>
      </c>
      <c r="S85" s="201" t="s">
        <v>2860</v>
      </c>
      <c r="T85" s="222">
        <v>4.1663718148564302E-2</v>
      </c>
      <c r="U85" s="201" t="s">
        <v>3008</v>
      </c>
      <c r="V85" s="201" t="s">
        <v>3009</v>
      </c>
      <c r="W85" s="201" t="s">
        <v>387</v>
      </c>
      <c r="X85" s="201" t="s">
        <v>388</v>
      </c>
      <c r="Y85" s="222">
        <v>365</v>
      </c>
      <c r="Z85" s="222">
        <v>1573</v>
      </c>
      <c r="AA85" s="222">
        <v>1</v>
      </c>
      <c r="AB85" s="201" t="s">
        <v>3272</v>
      </c>
      <c r="AC85" s="222">
        <v>1</v>
      </c>
      <c r="AD85" s="201" t="s">
        <v>800</v>
      </c>
      <c r="AE85" s="201" t="s">
        <v>800</v>
      </c>
      <c r="AH85" s="201" t="s">
        <v>2854</v>
      </c>
      <c r="AI85" s="201" t="s">
        <v>2863</v>
      </c>
      <c r="AJ85" s="201" t="s">
        <v>2891</v>
      </c>
      <c r="AK85" s="201" t="s">
        <v>2907</v>
      </c>
      <c r="AL85" s="201" t="s">
        <v>2854</v>
      </c>
      <c r="AM85" s="201" t="s">
        <v>2865</v>
      </c>
      <c r="AN85" s="201" t="s">
        <v>3010</v>
      </c>
      <c r="AO85" s="201" t="s">
        <v>2867</v>
      </c>
      <c r="AP85" s="201" t="s">
        <v>2868</v>
      </c>
      <c r="AQ85" s="201" t="s">
        <v>2869</v>
      </c>
      <c r="AR85" s="201" t="s">
        <v>2870</v>
      </c>
      <c r="AS85" s="222">
        <v>39.97824</v>
      </c>
      <c r="AT85" s="222">
        <v>0</v>
      </c>
      <c r="AU85" s="201" t="s">
        <v>3273</v>
      </c>
      <c r="AV85" s="201" t="s">
        <v>3273</v>
      </c>
      <c r="AW85" s="201" t="s">
        <v>3274</v>
      </c>
      <c r="AX85" s="201" t="s">
        <v>3275</v>
      </c>
      <c r="AY85" s="201" t="s">
        <v>2915</v>
      </c>
      <c r="AZ85" s="201" t="s">
        <v>800</v>
      </c>
      <c r="BA85" s="201" t="s">
        <v>800</v>
      </c>
      <c r="BB85" s="222">
        <v>7.1007558098467203E-3</v>
      </c>
      <c r="BC85" s="222">
        <v>1.5207257124225999E-2</v>
      </c>
      <c r="BD85" s="222">
        <v>8.3333333333333295E-4</v>
      </c>
      <c r="BE85" s="222">
        <v>3.9102347417840401E-4</v>
      </c>
      <c r="BF85" s="222">
        <v>0</v>
      </c>
      <c r="BG85" s="222">
        <v>0</v>
      </c>
      <c r="BH85" s="222">
        <v>0</v>
      </c>
      <c r="BI85" s="222">
        <v>0</v>
      </c>
      <c r="BJ85" s="222">
        <v>0</v>
      </c>
      <c r="BK85" s="222">
        <v>0</v>
      </c>
      <c r="BL85" s="222">
        <v>0</v>
      </c>
      <c r="BM85" s="222">
        <v>2.59851718021788E-2</v>
      </c>
      <c r="BN85" s="222">
        <v>1.65048822321429E-3</v>
      </c>
      <c r="BO85" s="222">
        <v>0</v>
      </c>
      <c r="BP85" s="222">
        <v>8.7338273004511496E-3</v>
      </c>
      <c r="BQ85" s="222">
        <v>2.88759502894271E-3</v>
      </c>
      <c r="BR85" s="222">
        <v>4.0087281203644799E-4</v>
      </c>
      <c r="BS85" s="222">
        <v>5.1568902579013899E-2</v>
      </c>
      <c r="BT85" s="222">
        <v>6.0302729879465097E-2</v>
      </c>
      <c r="BU85" s="222">
        <v>6.3190324908407799E-2</v>
      </c>
      <c r="BV85" s="222">
        <v>141.28466460003801</v>
      </c>
      <c r="BW85" s="222">
        <v>165.21295857387699</v>
      </c>
      <c r="BX85" s="222">
        <v>173.124177831254</v>
      </c>
      <c r="BY85" s="222">
        <v>367.34012796009898</v>
      </c>
      <c r="BZ85" s="222">
        <v>429.55369229207997</v>
      </c>
      <c r="CA85" s="222">
        <v>450.12286236126101</v>
      </c>
      <c r="CB85" s="222">
        <v>13.407914670543599</v>
      </c>
      <c r="CC85" s="222">
        <v>15.6787097686609</v>
      </c>
      <c r="CD85" s="222">
        <v>16.429484476186001</v>
      </c>
      <c r="CE85" s="201" t="s">
        <v>800</v>
      </c>
      <c r="CF85" s="201" t="s">
        <v>800</v>
      </c>
      <c r="CG85" s="201" t="s">
        <v>3014</v>
      </c>
      <c r="CH85" s="222">
        <v>4.16360629850675E-3</v>
      </c>
      <c r="CI85" s="222">
        <v>4.74052962805072E-2</v>
      </c>
      <c r="CJ85" s="222">
        <v>12.3253770329319</v>
      </c>
      <c r="CK85" s="222"/>
      <c r="CL85" s="223">
        <f t="shared" si="11"/>
        <v>2.3933242553620906E-2</v>
      </c>
      <c r="CM85" s="223">
        <f t="shared" si="12"/>
        <v>2.763566002539309E-2</v>
      </c>
      <c r="CN85" s="223">
        <f t="shared" si="13"/>
        <v>8.7338273004511496E-3</v>
      </c>
      <c r="CO85" s="223">
        <f t="shared" si="13"/>
        <v>2.88759502894271E-3</v>
      </c>
      <c r="CP85" s="223">
        <f t="shared" si="14"/>
        <v>6.3190324908407855E-2</v>
      </c>
      <c r="CQ85" s="223">
        <f t="shared" si="15"/>
        <v>0</v>
      </c>
      <c r="CR85" s="222"/>
      <c r="CS85" s="222"/>
      <c r="CT85" s="222"/>
      <c r="CU85" s="222"/>
      <c r="CV85" s="222"/>
      <c r="CW85" s="222"/>
      <c r="CX85" s="222"/>
      <c r="CY85" s="222"/>
      <c r="CZ85" s="222"/>
      <c r="DA85" s="222"/>
      <c r="DB85" s="224">
        <f t="shared" si="16"/>
        <v>5.1168029766977548E-2</v>
      </c>
      <c r="DC85" s="224">
        <f t="shared" si="17"/>
        <v>4.0087281203644799E-4</v>
      </c>
      <c r="DD85" s="224">
        <f t="shared" si="18"/>
        <v>5.1568902579013996E-2</v>
      </c>
      <c r="DE85" s="225">
        <f t="shared" si="19"/>
        <v>9.7144514654701197E-17</v>
      </c>
      <c r="DF85" s="222"/>
      <c r="DG85" s="222"/>
      <c r="DH85" s="222"/>
      <c r="DI85" s="222"/>
      <c r="DJ85" s="222"/>
      <c r="DK85" s="222"/>
      <c r="DL85" s="222"/>
      <c r="DM85" s="222"/>
      <c r="DN85" s="222"/>
      <c r="DO85" s="222"/>
      <c r="DP85" s="222"/>
      <c r="DQ85" s="222"/>
      <c r="DR85" s="222"/>
      <c r="DS85" s="222"/>
      <c r="DT85" s="222"/>
      <c r="DU85" s="222"/>
      <c r="DV85" s="222"/>
      <c r="DW85" s="222"/>
      <c r="DX85" s="222"/>
      <c r="DY85" s="222"/>
      <c r="DZ85" s="222"/>
      <c r="EA85" s="222"/>
      <c r="EB85" s="222"/>
      <c r="EC85" s="222"/>
      <c r="ED85" s="222"/>
      <c r="EE85" s="222"/>
      <c r="EF85" s="222"/>
      <c r="EG85" s="222">
        <v>2743440</v>
      </c>
      <c r="EH85" s="222">
        <v>1923779</v>
      </c>
      <c r="EI85" s="222">
        <v>1011.54</v>
      </c>
      <c r="EJ85" s="222">
        <v>709.58</v>
      </c>
      <c r="EK85" s="222">
        <v>0.70148486466180304</v>
      </c>
      <c r="EL85" s="222">
        <v>71</v>
      </c>
      <c r="EM85" s="222">
        <v>38760</v>
      </c>
      <c r="EN85" s="201" t="s">
        <v>3271</v>
      </c>
      <c r="EO85" s="222">
        <v>0.65114956535868096</v>
      </c>
      <c r="EP85" s="222">
        <v>72</v>
      </c>
      <c r="EQ85" s="222">
        <v>0.8</v>
      </c>
    </row>
    <row r="86" spans="1:147" ht="30" x14ac:dyDescent="0.25">
      <c r="A86" s="201" t="s">
        <v>387</v>
      </c>
      <c r="B86" s="201" t="s">
        <v>3276</v>
      </c>
      <c r="C86" s="201" t="s">
        <v>388</v>
      </c>
      <c r="D86" s="201" t="s">
        <v>2980</v>
      </c>
      <c r="E86" s="222">
        <v>365</v>
      </c>
      <c r="F86" s="222">
        <v>1573</v>
      </c>
      <c r="G86" s="201" t="s">
        <v>2891</v>
      </c>
      <c r="H86" s="201" t="s">
        <v>800</v>
      </c>
      <c r="I86" s="201" t="s">
        <v>2623</v>
      </c>
      <c r="J86" s="222">
        <v>71</v>
      </c>
      <c r="K86" s="222">
        <v>0.8</v>
      </c>
      <c r="L86" s="201" t="s">
        <v>2891</v>
      </c>
      <c r="M86" s="201" t="s">
        <v>2892</v>
      </c>
      <c r="N86" s="201" t="s">
        <v>2893</v>
      </c>
      <c r="O86" s="201" t="s">
        <v>32</v>
      </c>
      <c r="P86" s="201" t="s">
        <v>2858</v>
      </c>
      <c r="Q86" s="201" t="s">
        <v>2854</v>
      </c>
      <c r="R86" s="201" t="s">
        <v>3276</v>
      </c>
      <c r="S86" s="201" t="s">
        <v>2860</v>
      </c>
      <c r="T86" s="222">
        <v>4.1663718148564302E-2</v>
      </c>
      <c r="U86" s="201" t="s">
        <v>3008</v>
      </c>
      <c r="V86" s="201" t="s">
        <v>3009</v>
      </c>
      <c r="W86" s="201" t="s">
        <v>387</v>
      </c>
      <c r="X86" s="201" t="s">
        <v>388</v>
      </c>
      <c r="Y86" s="222">
        <v>365</v>
      </c>
      <c r="Z86" s="222">
        <v>1573</v>
      </c>
      <c r="AA86" s="222">
        <v>1</v>
      </c>
      <c r="AB86" s="201" t="s">
        <v>3276</v>
      </c>
      <c r="AC86" s="222">
        <v>1</v>
      </c>
      <c r="AD86" s="201" t="s">
        <v>800</v>
      </c>
      <c r="AE86" s="201" t="s">
        <v>800</v>
      </c>
      <c r="AF86" s="222">
        <v>0</v>
      </c>
      <c r="AG86" s="222">
        <v>0</v>
      </c>
      <c r="AH86" s="201" t="s">
        <v>2854</v>
      </c>
      <c r="AI86" s="201" t="s">
        <v>2863</v>
      </c>
      <c r="AJ86" s="201" t="s">
        <v>2891</v>
      </c>
      <c r="AK86" s="201" t="s">
        <v>2907</v>
      </c>
      <c r="AL86" s="201" t="s">
        <v>2854</v>
      </c>
      <c r="AM86" s="201" t="s">
        <v>2865</v>
      </c>
      <c r="AN86" s="201" t="s">
        <v>3010</v>
      </c>
      <c r="AO86" s="201" t="s">
        <v>2867</v>
      </c>
      <c r="AP86" s="201" t="s">
        <v>2868</v>
      </c>
      <c r="AQ86" s="201" t="s">
        <v>2869</v>
      </c>
      <c r="AR86" s="201" t="s">
        <v>2870</v>
      </c>
      <c r="AS86" s="222">
        <v>39.97824</v>
      </c>
      <c r="AT86" s="222">
        <v>0</v>
      </c>
      <c r="AU86" s="201" t="s">
        <v>3273</v>
      </c>
      <c r="AV86" s="201" t="s">
        <v>3273</v>
      </c>
      <c r="AW86" s="201" t="s">
        <v>3274</v>
      </c>
      <c r="AX86" s="201" t="s">
        <v>3275</v>
      </c>
      <c r="AY86" s="201" t="s">
        <v>2915</v>
      </c>
      <c r="AZ86" s="201" t="s">
        <v>800</v>
      </c>
      <c r="BA86" s="201" t="s">
        <v>800</v>
      </c>
      <c r="BB86" s="222">
        <v>7.1007558098467203E-3</v>
      </c>
      <c r="BC86" s="222">
        <v>1.5207257124225999E-2</v>
      </c>
      <c r="BD86" s="222">
        <v>8.3333333333333295E-4</v>
      </c>
      <c r="BE86" s="222">
        <v>3.9102347417840401E-4</v>
      </c>
      <c r="BF86" s="222">
        <v>0</v>
      </c>
      <c r="BG86" s="222">
        <v>0</v>
      </c>
      <c r="BH86" s="222">
        <v>0</v>
      </c>
      <c r="BI86" s="222">
        <v>0</v>
      </c>
      <c r="BJ86" s="222">
        <v>0</v>
      </c>
      <c r="BK86" s="222">
        <v>0</v>
      </c>
      <c r="BL86" s="222">
        <v>0</v>
      </c>
      <c r="BM86" s="222">
        <v>2.59851718021788E-2</v>
      </c>
      <c r="BN86" s="222">
        <v>1.65048822321429E-3</v>
      </c>
      <c r="BO86" s="222">
        <v>0</v>
      </c>
      <c r="BP86" s="222">
        <v>8.7338273004511496E-3</v>
      </c>
      <c r="BQ86" s="222">
        <v>2.88759502894271E-3</v>
      </c>
      <c r="BR86" s="222">
        <v>4.0087281203644799E-4</v>
      </c>
      <c r="BS86" s="222">
        <v>5.1568902579013899E-2</v>
      </c>
      <c r="BT86" s="222">
        <v>6.0302729879465097E-2</v>
      </c>
      <c r="BU86" s="222">
        <v>6.3190324908407799E-2</v>
      </c>
      <c r="BV86" s="222">
        <v>141.28466460003801</v>
      </c>
      <c r="BW86" s="222">
        <v>165.21295857387699</v>
      </c>
      <c r="BX86" s="222">
        <v>173.124177831254</v>
      </c>
      <c r="BY86" s="222">
        <v>367.34012796009898</v>
      </c>
      <c r="BZ86" s="222">
        <v>429.55369229207997</v>
      </c>
      <c r="CA86" s="222">
        <v>450.12286236126101</v>
      </c>
      <c r="CB86" s="222">
        <v>13.407914670543599</v>
      </c>
      <c r="CC86" s="222">
        <v>15.6787097686609</v>
      </c>
      <c r="CD86" s="222">
        <v>16.429484476186001</v>
      </c>
      <c r="CE86" s="201" t="s">
        <v>800</v>
      </c>
      <c r="CF86" s="201" t="s">
        <v>800</v>
      </c>
      <c r="CG86" s="201" t="s">
        <v>3014</v>
      </c>
      <c r="CH86" s="222">
        <v>4.16360629850675E-3</v>
      </c>
      <c r="CI86" s="222">
        <v>4.74052962805072E-2</v>
      </c>
      <c r="CJ86" s="222">
        <v>12.3253770329319</v>
      </c>
      <c r="CK86" s="222"/>
      <c r="CL86" s="223">
        <f t="shared" si="11"/>
        <v>2.3933242553620906E-2</v>
      </c>
      <c r="CM86" s="223">
        <f t="shared" si="12"/>
        <v>2.763566002539309E-2</v>
      </c>
      <c r="CN86" s="223">
        <f t="shared" si="13"/>
        <v>8.7338273004511496E-3</v>
      </c>
      <c r="CO86" s="223">
        <f t="shared" si="13"/>
        <v>2.88759502894271E-3</v>
      </c>
      <c r="CP86" s="223">
        <f t="shared" si="14"/>
        <v>6.3190324908407855E-2</v>
      </c>
      <c r="CQ86" s="223">
        <f t="shared" si="15"/>
        <v>0</v>
      </c>
      <c r="CR86" s="222"/>
      <c r="CS86" s="222"/>
      <c r="CT86" s="222"/>
      <c r="CU86" s="222"/>
      <c r="CV86" s="222"/>
      <c r="CW86" s="222"/>
      <c r="CX86" s="222"/>
      <c r="CY86" s="222"/>
      <c r="CZ86" s="222"/>
      <c r="DA86" s="222"/>
      <c r="DB86" s="224">
        <f t="shared" si="16"/>
        <v>5.1168029766977548E-2</v>
      </c>
      <c r="DC86" s="224">
        <f t="shared" si="17"/>
        <v>4.0087281203644799E-4</v>
      </c>
      <c r="DD86" s="224">
        <f t="shared" si="18"/>
        <v>5.1568902579013996E-2</v>
      </c>
      <c r="DE86" s="225">
        <f t="shared" si="19"/>
        <v>9.7144514654701197E-17</v>
      </c>
      <c r="DF86" s="222"/>
      <c r="DG86" s="222"/>
      <c r="DH86" s="222"/>
      <c r="DI86" s="222"/>
      <c r="DJ86" s="222"/>
      <c r="DK86" s="222"/>
      <c r="DL86" s="222"/>
      <c r="DM86" s="222"/>
      <c r="DN86" s="222"/>
      <c r="DO86" s="222"/>
      <c r="DP86" s="222"/>
      <c r="DQ86" s="222"/>
      <c r="DR86" s="222"/>
      <c r="DS86" s="222"/>
      <c r="DT86" s="222"/>
      <c r="DU86" s="222"/>
      <c r="DV86" s="222"/>
      <c r="DW86" s="222"/>
      <c r="DX86" s="222"/>
      <c r="DY86" s="222"/>
      <c r="DZ86" s="222"/>
      <c r="EA86" s="222"/>
      <c r="EB86" s="222"/>
      <c r="EC86" s="222"/>
      <c r="ED86" s="222"/>
      <c r="EE86" s="222"/>
      <c r="EF86" s="222"/>
      <c r="EG86" s="222">
        <v>2743440</v>
      </c>
      <c r="EH86" s="222">
        <v>1923779</v>
      </c>
      <c r="EI86" s="222">
        <v>1011.54</v>
      </c>
      <c r="EJ86" s="222">
        <v>709.58</v>
      </c>
      <c r="EK86" s="222">
        <v>0.70148486466180304</v>
      </c>
      <c r="EL86" s="222">
        <v>71</v>
      </c>
      <c r="EM86" s="222">
        <v>38760</v>
      </c>
      <c r="EN86" s="201" t="s">
        <v>3271</v>
      </c>
      <c r="EO86" s="222">
        <v>0.65114956535868096</v>
      </c>
      <c r="EP86" s="222">
        <v>72</v>
      </c>
      <c r="EQ86" s="222">
        <v>0.8</v>
      </c>
    </row>
    <row r="87" spans="1:147" ht="30" x14ac:dyDescent="0.25">
      <c r="A87" s="201" t="s">
        <v>387</v>
      </c>
      <c r="B87" s="201" t="s">
        <v>3277</v>
      </c>
      <c r="C87" s="201" t="s">
        <v>388</v>
      </c>
      <c r="D87" s="201" t="s">
        <v>2980</v>
      </c>
      <c r="E87" s="222">
        <v>365</v>
      </c>
      <c r="F87" s="222">
        <v>1573</v>
      </c>
      <c r="G87" s="201" t="s">
        <v>2891</v>
      </c>
      <c r="H87" s="201" t="s">
        <v>800</v>
      </c>
      <c r="I87" s="201" t="s">
        <v>2623</v>
      </c>
      <c r="J87" s="222">
        <v>71</v>
      </c>
      <c r="K87" s="222">
        <v>0.8</v>
      </c>
      <c r="L87" s="201" t="s">
        <v>2891</v>
      </c>
      <c r="M87" s="201" t="s">
        <v>2892</v>
      </c>
      <c r="N87" s="201" t="s">
        <v>2893</v>
      </c>
      <c r="O87" s="201" t="s">
        <v>32</v>
      </c>
      <c r="P87" s="201" t="s">
        <v>2858</v>
      </c>
      <c r="Q87" s="201" t="s">
        <v>2891</v>
      </c>
      <c r="R87" s="201" t="s">
        <v>3277</v>
      </c>
      <c r="S87" s="201" t="s">
        <v>2860</v>
      </c>
      <c r="T87" s="222">
        <v>4.1663718148564302E-2</v>
      </c>
      <c r="U87" s="201" t="s">
        <v>3008</v>
      </c>
      <c r="V87" s="201" t="s">
        <v>3009</v>
      </c>
      <c r="W87" s="201" t="s">
        <v>383</v>
      </c>
      <c r="X87" s="201" t="s">
        <v>384</v>
      </c>
      <c r="Y87" s="222">
        <v>365</v>
      </c>
      <c r="Z87" s="222">
        <v>726</v>
      </c>
      <c r="AA87" s="222">
        <v>1</v>
      </c>
      <c r="AB87" s="201" t="s">
        <v>3278</v>
      </c>
      <c r="AC87" s="222">
        <v>1</v>
      </c>
      <c r="AD87" s="201" t="s">
        <v>800</v>
      </c>
      <c r="AE87" s="201" t="s">
        <v>800</v>
      </c>
      <c r="AH87" s="201" t="s">
        <v>2891</v>
      </c>
      <c r="AI87" s="201" t="s">
        <v>2946</v>
      </c>
      <c r="AJ87" s="201" t="s">
        <v>2891</v>
      </c>
      <c r="AK87" s="201" t="s">
        <v>2907</v>
      </c>
      <c r="AL87" s="201" t="s">
        <v>2854</v>
      </c>
      <c r="AM87" s="201" t="s">
        <v>2865</v>
      </c>
      <c r="AN87" s="201" t="s">
        <v>3010</v>
      </c>
      <c r="AO87" s="201" t="s">
        <v>2947</v>
      </c>
      <c r="AP87" s="201" t="s">
        <v>2868</v>
      </c>
      <c r="AQ87" s="201" t="s">
        <v>2869</v>
      </c>
      <c r="AR87" s="201" t="s">
        <v>2948</v>
      </c>
      <c r="AS87" s="222">
        <v>39.97824</v>
      </c>
      <c r="AT87" s="222">
        <v>0</v>
      </c>
      <c r="AU87" s="201" t="s">
        <v>3273</v>
      </c>
      <c r="AV87" s="201" t="s">
        <v>3279</v>
      </c>
      <c r="AW87" s="201" t="s">
        <v>3280</v>
      </c>
      <c r="AX87" s="201" t="s">
        <v>3281</v>
      </c>
      <c r="AY87" s="201" t="s">
        <v>2915</v>
      </c>
      <c r="AZ87" s="201" t="s">
        <v>800</v>
      </c>
      <c r="BA87" s="201" t="s">
        <v>800</v>
      </c>
      <c r="BB87" s="222">
        <v>7.1007558098467203E-3</v>
      </c>
      <c r="BC87" s="222">
        <v>1.5207257124225999E-2</v>
      </c>
      <c r="BD87" s="222">
        <v>8.3333333333333295E-4</v>
      </c>
      <c r="BE87" s="222">
        <v>3.9102347417840401E-4</v>
      </c>
      <c r="BF87" s="222">
        <v>0</v>
      </c>
      <c r="BG87" s="222">
        <v>0</v>
      </c>
      <c r="BH87" s="222">
        <v>1.1888854453627201E-2</v>
      </c>
      <c r="BI87" s="222">
        <v>0</v>
      </c>
      <c r="BJ87" s="222">
        <v>0</v>
      </c>
      <c r="BK87" s="222">
        <v>4.02309E-3</v>
      </c>
      <c r="BL87" s="222">
        <v>0</v>
      </c>
      <c r="BM87" s="222">
        <v>2.59851718021788E-2</v>
      </c>
      <c r="BN87" s="222">
        <v>1.65048822321429E-3</v>
      </c>
      <c r="BO87" s="222">
        <v>0</v>
      </c>
      <c r="BP87" s="222">
        <v>8.7338273004511496E-3</v>
      </c>
      <c r="BQ87" s="222">
        <v>2.88759502894271E-3</v>
      </c>
      <c r="BR87" s="222">
        <v>8.6855775941230501E-4</v>
      </c>
      <c r="BS87" s="222">
        <v>6.7948531980017005E-2</v>
      </c>
      <c r="BT87" s="222">
        <v>7.6682359280468099E-2</v>
      </c>
      <c r="BU87" s="222">
        <v>7.9569954309410801E-2</v>
      </c>
      <c r="BV87" s="222">
        <v>186.16036158908801</v>
      </c>
      <c r="BW87" s="222">
        <v>210.08865556292599</v>
      </c>
      <c r="BX87" s="222">
        <v>217.999874820304</v>
      </c>
      <c r="BY87" s="222">
        <v>484.01694013162802</v>
      </c>
      <c r="BZ87" s="222">
        <v>546.23050446360901</v>
      </c>
      <c r="CA87" s="222">
        <v>566.79967453279005</v>
      </c>
      <c r="CB87" s="222">
        <v>17.666618314804399</v>
      </c>
      <c r="CC87" s="222">
        <v>19.9374134129217</v>
      </c>
      <c r="CD87" s="222">
        <v>20.688188120446799</v>
      </c>
      <c r="CE87" s="201" t="s">
        <v>800</v>
      </c>
      <c r="CF87" s="201" t="s">
        <v>800</v>
      </c>
      <c r="CG87" s="201" t="s">
        <v>3014</v>
      </c>
      <c r="CH87" s="222">
        <v>4.16360629850675E-3</v>
      </c>
      <c r="CI87" s="222">
        <v>6.3784925681510202E-2</v>
      </c>
      <c r="CJ87" s="222">
        <v>16.584080677192699</v>
      </c>
      <c r="CK87" s="222"/>
      <c r="CL87" s="223">
        <f t="shared" si="11"/>
        <v>4.0312871954623963E-2</v>
      </c>
      <c r="CM87" s="223">
        <f t="shared" si="12"/>
        <v>2.763566002539309E-2</v>
      </c>
      <c r="CN87" s="223">
        <f t="shared" si="13"/>
        <v>8.7338273004511496E-3</v>
      </c>
      <c r="CO87" s="223">
        <f t="shared" si="13"/>
        <v>2.88759502894271E-3</v>
      </c>
      <c r="CP87" s="223">
        <f t="shared" si="14"/>
        <v>7.9569954309410912E-2</v>
      </c>
      <c r="CQ87" s="223">
        <f t="shared" si="15"/>
        <v>1.1102230246251565E-16</v>
      </c>
      <c r="CR87" s="222"/>
      <c r="CS87" s="222"/>
      <c r="CT87" s="222"/>
      <c r="CU87" s="222"/>
      <c r="CV87" s="222"/>
      <c r="CW87" s="222"/>
      <c r="CX87" s="222"/>
      <c r="CY87" s="222"/>
      <c r="CZ87" s="222"/>
      <c r="DA87" s="222"/>
      <c r="DB87" s="224">
        <f t="shared" si="16"/>
        <v>5.1168029766977548E-2</v>
      </c>
      <c r="DC87" s="224">
        <f t="shared" si="17"/>
        <v>1.6780502213039509E-2</v>
      </c>
      <c r="DD87" s="224">
        <f t="shared" si="18"/>
        <v>6.794853198001706E-2</v>
      </c>
      <c r="DE87" s="225">
        <f t="shared" si="19"/>
        <v>0</v>
      </c>
      <c r="DF87" s="222"/>
      <c r="DG87" s="222"/>
      <c r="DH87" s="222"/>
      <c r="DI87" s="222"/>
      <c r="DJ87" s="222"/>
      <c r="DK87" s="222"/>
      <c r="DL87" s="222"/>
      <c r="DM87" s="222"/>
      <c r="DN87" s="222"/>
      <c r="DO87" s="222"/>
      <c r="DP87" s="222"/>
      <c r="DQ87" s="222"/>
      <c r="DR87" s="222"/>
      <c r="DS87" s="222"/>
      <c r="DT87" s="222"/>
      <c r="DU87" s="222"/>
      <c r="DV87" s="222"/>
      <c r="DW87" s="222"/>
      <c r="DX87" s="222"/>
      <c r="DY87" s="222"/>
      <c r="DZ87" s="222"/>
      <c r="EA87" s="222"/>
      <c r="EB87" s="222"/>
      <c r="EC87" s="222"/>
      <c r="ED87" s="222"/>
      <c r="EE87" s="222"/>
      <c r="EF87" s="222"/>
      <c r="EG87" s="222">
        <v>0</v>
      </c>
      <c r="EH87" s="222">
        <v>0</v>
      </c>
      <c r="EI87" s="222">
        <v>0</v>
      </c>
      <c r="EJ87" s="222">
        <v>0</v>
      </c>
      <c r="EK87" s="222">
        <v>0</v>
      </c>
      <c r="EL87" s="222">
        <v>0</v>
      </c>
      <c r="EM87" s="222">
        <v>0</v>
      </c>
      <c r="EN87" s="201" t="s">
        <v>3282</v>
      </c>
      <c r="EO87" s="222">
        <v>0.51680000000000004</v>
      </c>
      <c r="EP87" s="222">
        <v>81</v>
      </c>
      <c r="EQ87" s="222">
        <v>0.8</v>
      </c>
    </row>
    <row r="88" spans="1:147" ht="30" x14ac:dyDescent="0.25">
      <c r="A88" s="201" t="s">
        <v>389</v>
      </c>
      <c r="B88" s="201" t="s">
        <v>3283</v>
      </c>
      <c r="C88" s="201" t="s">
        <v>390</v>
      </c>
      <c r="D88" s="201" t="s">
        <v>2980</v>
      </c>
      <c r="E88" s="222">
        <v>365</v>
      </c>
      <c r="F88" s="222">
        <v>1573</v>
      </c>
      <c r="G88" s="201" t="s">
        <v>2891</v>
      </c>
      <c r="H88" s="201" t="s">
        <v>800</v>
      </c>
      <c r="I88" s="201" t="s">
        <v>2623</v>
      </c>
      <c r="J88" s="222">
        <v>81</v>
      </c>
      <c r="K88" s="222">
        <v>0.8</v>
      </c>
      <c r="L88" s="201" t="s">
        <v>2891</v>
      </c>
      <c r="M88" s="201" t="s">
        <v>2892</v>
      </c>
      <c r="N88" s="201" t="s">
        <v>2893</v>
      </c>
      <c r="O88" s="201" t="s">
        <v>32</v>
      </c>
      <c r="P88" s="201" t="s">
        <v>2858</v>
      </c>
      <c r="Q88" s="201" t="s">
        <v>2859</v>
      </c>
      <c r="R88" s="201" t="s">
        <v>3283</v>
      </c>
      <c r="S88" s="201" t="s">
        <v>2860</v>
      </c>
      <c r="T88" s="222">
        <v>4.1663718148564302E-2</v>
      </c>
      <c r="U88" s="201" t="s">
        <v>3008</v>
      </c>
      <c r="V88" s="201" t="s">
        <v>3009</v>
      </c>
      <c r="W88" s="201" t="s">
        <v>389</v>
      </c>
      <c r="X88" s="201" t="s">
        <v>390</v>
      </c>
      <c r="Y88" s="222">
        <v>365</v>
      </c>
      <c r="Z88" s="222">
        <v>1573</v>
      </c>
      <c r="AA88" s="222">
        <v>1</v>
      </c>
      <c r="AB88" s="201" t="s">
        <v>3283</v>
      </c>
      <c r="AC88" s="222">
        <v>1</v>
      </c>
      <c r="AD88" s="201" t="s">
        <v>800</v>
      </c>
      <c r="AE88" s="201" t="s">
        <v>800</v>
      </c>
      <c r="AH88" s="201" t="s">
        <v>2854</v>
      </c>
      <c r="AI88" s="201" t="s">
        <v>2863</v>
      </c>
      <c r="AJ88" s="201" t="s">
        <v>2891</v>
      </c>
      <c r="AK88" s="201" t="s">
        <v>2907</v>
      </c>
      <c r="AL88" s="201" t="s">
        <v>2854</v>
      </c>
      <c r="AM88" s="201" t="s">
        <v>2865</v>
      </c>
      <c r="AN88" s="201" t="s">
        <v>3010</v>
      </c>
      <c r="AO88" s="201" t="s">
        <v>2867</v>
      </c>
      <c r="AP88" s="201" t="s">
        <v>2868</v>
      </c>
      <c r="AQ88" s="201" t="s">
        <v>2869</v>
      </c>
      <c r="AR88" s="201" t="s">
        <v>2870</v>
      </c>
      <c r="AS88" s="222">
        <v>39.97824</v>
      </c>
      <c r="AT88" s="222">
        <v>0</v>
      </c>
      <c r="AU88" s="201" t="s">
        <v>3284</v>
      </c>
      <c r="AV88" s="201" t="s">
        <v>3284</v>
      </c>
      <c r="AW88" s="201" t="s">
        <v>3285</v>
      </c>
      <c r="AX88" s="201" t="s">
        <v>3286</v>
      </c>
      <c r="AY88" s="201" t="s">
        <v>2915</v>
      </c>
      <c r="AZ88" s="201" t="s">
        <v>800</v>
      </c>
      <c r="BA88" s="201" t="s">
        <v>800</v>
      </c>
      <c r="BB88" s="222">
        <v>7.1007558098467203E-3</v>
      </c>
      <c r="BC88" s="222">
        <v>1.5207257124225999E-2</v>
      </c>
      <c r="BD88" s="222">
        <v>8.3333333333333295E-4</v>
      </c>
      <c r="BE88" s="222">
        <v>3.4274897119341598E-4</v>
      </c>
      <c r="BF88" s="222">
        <v>0</v>
      </c>
      <c r="BG88" s="222">
        <v>0</v>
      </c>
      <c r="BH88" s="222">
        <v>0</v>
      </c>
      <c r="BI88" s="222">
        <v>0</v>
      </c>
      <c r="BJ88" s="222">
        <v>0</v>
      </c>
      <c r="BK88" s="222">
        <v>0</v>
      </c>
      <c r="BL88" s="222">
        <v>0</v>
      </c>
      <c r="BM88" s="222">
        <v>2.27771259006752E-2</v>
      </c>
      <c r="BN88" s="222">
        <v>1.65048822321429E-3</v>
      </c>
      <c r="BO88" s="222">
        <v>0</v>
      </c>
      <c r="BP88" s="222">
        <v>7.6555770164448396E-3</v>
      </c>
      <c r="BQ88" s="222">
        <v>2.53110181549299E-3</v>
      </c>
      <c r="BR88" s="222">
        <v>4.0087281203644799E-4</v>
      </c>
      <c r="BS88" s="222">
        <v>4.8312582174525401E-2</v>
      </c>
      <c r="BT88" s="222">
        <v>5.5968159190970201E-2</v>
      </c>
      <c r="BU88" s="222">
        <v>5.8499261006463202E-2</v>
      </c>
      <c r="BV88" s="222">
        <v>132.36323883431601</v>
      </c>
      <c r="BW88" s="222">
        <v>153.33742244101401</v>
      </c>
      <c r="BX88" s="222">
        <v>160.271947962913</v>
      </c>
      <c r="BY88" s="222">
        <v>344.14442096922198</v>
      </c>
      <c r="BZ88" s="222">
        <v>398.67729834663697</v>
      </c>
      <c r="CA88" s="222">
        <v>416.70706470357402</v>
      </c>
      <c r="CB88" s="222">
        <v>12.5612713653766</v>
      </c>
      <c r="CC88" s="222">
        <v>14.5517213896523</v>
      </c>
      <c r="CD88" s="222">
        <v>15.2098078616804</v>
      </c>
      <c r="CE88" s="201" t="s">
        <v>800</v>
      </c>
      <c r="CF88" s="201" t="s">
        <v>800</v>
      </c>
      <c r="CG88" s="201" t="s">
        <v>3014</v>
      </c>
      <c r="CH88" s="222">
        <v>3.6495808295552998E-3</v>
      </c>
      <c r="CI88" s="222">
        <v>4.4663001344970102E-2</v>
      </c>
      <c r="CJ88" s="222">
        <v>11.6123803496922</v>
      </c>
      <c r="CK88" s="222"/>
      <c r="CL88" s="223">
        <f t="shared" si="11"/>
        <v>2.3884968050635919E-2</v>
      </c>
      <c r="CM88" s="223">
        <f t="shared" si="12"/>
        <v>2.4427614123889489E-2</v>
      </c>
      <c r="CN88" s="223">
        <f t="shared" si="13"/>
        <v>7.6555770164448396E-3</v>
      </c>
      <c r="CO88" s="223">
        <f t="shared" si="13"/>
        <v>2.53110181549299E-3</v>
      </c>
      <c r="CP88" s="223">
        <f t="shared" si="14"/>
        <v>5.8499261006463243E-2</v>
      </c>
      <c r="CQ88" s="223">
        <f t="shared" si="15"/>
        <v>0</v>
      </c>
      <c r="CR88" s="222"/>
      <c r="CS88" s="222"/>
      <c r="CT88" s="222"/>
      <c r="CU88" s="222"/>
      <c r="CV88" s="222"/>
      <c r="CW88" s="222"/>
      <c r="CX88" s="222"/>
      <c r="CY88" s="222"/>
      <c r="CZ88" s="222"/>
      <c r="DA88" s="222"/>
      <c r="DB88" s="224">
        <f t="shared" si="16"/>
        <v>4.7911709362488959E-2</v>
      </c>
      <c r="DC88" s="224">
        <f t="shared" si="17"/>
        <v>4.0087281203644799E-4</v>
      </c>
      <c r="DD88" s="224">
        <f t="shared" si="18"/>
        <v>4.8312582174525408E-2</v>
      </c>
      <c r="DE88" s="225">
        <f t="shared" si="19"/>
        <v>0</v>
      </c>
      <c r="DF88" s="222"/>
      <c r="DG88" s="222"/>
      <c r="DH88" s="222"/>
      <c r="DI88" s="222"/>
      <c r="DJ88" s="222"/>
      <c r="DK88" s="222"/>
      <c r="DL88" s="222"/>
      <c r="DM88" s="222"/>
      <c r="DN88" s="222"/>
      <c r="DO88" s="222"/>
      <c r="DP88" s="222"/>
      <c r="DQ88" s="222"/>
      <c r="DR88" s="222"/>
      <c r="DS88" s="222"/>
      <c r="DT88" s="222"/>
      <c r="DU88" s="222"/>
      <c r="DV88" s="222"/>
      <c r="DW88" s="222"/>
      <c r="DX88" s="222"/>
      <c r="DY88" s="222"/>
      <c r="DZ88" s="222"/>
      <c r="EA88" s="222"/>
      <c r="EB88" s="222"/>
      <c r="EC88" s="222"/>
      <c r="ED88" s="222"/>
      <c r="EE88" s="222"/>
      <c r="EF88" s="222"/>
      <c r="EG88" s="222">
        <v>0</v>
      </c>
      <c r="EH88" s="222">
        <v>0</v>
      </c>
      <c r="EI88" s="222">
        <v>0</v>
      </c>
      <c r="EJ88" s="222">
        <v>0</v>
      </c>
      <c r="EK88" s="222">
        <v>0</v>
      </c>
      <c r="EL88" s="222">
        <v>0</v>
      </c>
      <c r="EM88" s="222">
        <v>0</v>
      </c>
      <c r="EN88" s="201" t="s">
        <v>3287</v>
      </c>
      <c r="EO88" s="222">
        <v>0.63349999999999995</v>
      </c>
      <c r="EP88" s="222">
        <v>124</v>
      </c>
      <c r="EQ88" s="222">
        <v>0.8</v>
      </c>
    </row>
    <row r="89" spans="1:147" ht="30" x14ac:dyDescent="0.25">
      <c r="A89" s="201" t="s">
        <v>393</v>
      </c>
      <c r="B89" s="201" t="s">
        <v>3288</v>
      </c>
      <c r="C89" s="201" t="s">
        <v>394</v>
      </c>
      <c r="D89" s="201" t="s">
        <v>2980</v>
      </c>
      <c r="E89" s="222">
        <v>205</v>
      </c>
      <c r="F89" s="222">
        <v>2028</v>
      </c>
      <c r="G89" s="201" t="s">
        <v>2891</v>
      </c>
      <c r="H89" s="201" t="s">
        <v>800</v>
      </c>
      <c r="I89" s="201" t="s">
        <v>2623</v>
      </c>
      <c r="J89" s="222">
        <v>124</v>
      </c>
      <c r="K89" s="222">
        <v>0.8</v>
      </c>
      <c r="L89" s="201" t="s">
        <v>2891</v>
      </c>
      <c r="M89" s="201" t="s">
        <v>2892</v>
      </c>
      <c r="N89" s="201" t="s">
        <v>2893</v>
      </c>
      <c r="O89" s="201" t="s">
        <v>32</v>
      </c>
      <c r="P89" s="201" t="s">
        <v>2858</v>
      </c>
      <c r="Q89" s="201" t="s">
        <v>2859</v>
      </c>
      <c r="R89" s="201" t="s">
        <v>3288</v>
      </c>
      <c r="S89" s="201" t="s">
        <v>2860</v>
      </c>
      <c r="T89" s="222">
        <v>4.1663718148564302E-2</v>
      </c>
      <c r="U89" s="201" t="s">
        <v>3008</v>
      </c>
      <c r="V89" s="201" t="s">
        <v>3009</v>
      </c>
      <c r="W89" s="201" t="s">
        <v>3289</v>
      </c>
      <c r="X89" s="201" t="s">
        <v>394</v>
      </c>
      <c r="Y89" s="222">
        <v>205</v>
      </c>
      <c r="Z89" s="222">
        <v>0</v>
      </c>
      <c r="AA89" s="222">
        <v>1</v>
      </c>
      <c r="AB89" s="201" t="s">
        <v>3290</v>
      </c>
      <c r="AC89" s="222">
        <v>1</v>
      </c>
      <c r="AD89" s="201" t="s">
        <v>800</v>
      </c>
      <c r="AE89" s="201" t="s">
        <v>800</v>
      </c>
      <c r="AH89" s="201" t="s">
        <v>2891</v>
      </c>
      <c r="AI89" s="201" t="s">
        <v>2946</v>
      </c>
      <c r="AJ89" s="201" t="s">
        <v>2855</v>
      </c>
      <c r="AK89" s="201" t="s">
        <v>2864</v>
      </c>
      <c r="AL89" s="201" t="s">
        <v>2891</v>
      </c>
      <c r="AM89" s="201" t="s">
        <v>2984</v>
      </c>
      <c r="AN89" s="201" t="s">
        <v>3010</v>
      </c>
      <c r="AO89" s="201" t="s">
        <v>2947</v>
      </c>
      <c r="AP89" s="201" t="s">
        <v>2868</v>
      </c>
      <c r="AQ89" s="201" t="s">
        <v>2869</v>
      </c>
      <c r="AR89" s="201" t="s">
        <v>2948</v>
      </c>
      <c r="AS89" s="222">
        <v>39.97824</v>
      </c>
      <c r="AT89" s="222">
        <v>0</v>
      </c>
      <c r="AU89" s="201" t="s">
        <v>3291</v>
      </c>
      <c r="AV89" s="201" t="s">
        <v>3292</v>
      </c>
      <c r="AW89" s="201" t="s">
        <v>3293</v>
      </c>
      <c r="AX89" s="201" t="s">
        <v>3294</v>
      </c>
      <c r="AY89" s="201" t="s">
        <v>2874</v>
      </c>
      <c r="AZ89" s="201" t="s">
        <v>800</v>
      </c>
      <c r="BA89" s="201" t="s">
        <v>800</v>
      </c>
      <c r="BB89" s="222">
        <v>5.34036817882972E-3</v>
      </c>
      <c r="BC89" s="222">
        <v>8.5410622204556801E-3</v>
      </c>
      <c r="BD89" s="222">
        <v>8.3333333333333295E-4</v>
      </c>
      <c r="BE89" s="222">
        <v>2.2389247311827999E-4</v>
      </c>
      <c r="BF89" s="222">
        <v>0</v>
      </c>
      <c r="BG89" s="222">
        <v>0</v>
      </c>
      <c r="BH89" s="222">
        <v>4.2735499178614099E-3</v>
      </c>
      <c r="BI89" s="222">
        <v>0</v>
      </c>
      <c r="BJ89" s="222">
        <v>0</v>
      </c>
      <c r="BK89" s="222">
        <v>1.8855300000000001E-3</v>
      </c>
      <c r="BL89" s="222">
        <v>0</v>
      </c>
      <c r="BM89" s="222">
        <v>1.4878606435118499E-2</v>
      </c>
      <c r="BN89" s="222">
        <v>9.2698653632583095E-4</v>
      </c>
      <c r="BO89" s="222">
        <v>0</v>
      </c>
      <c r="BP89" s="222">
        <v>5.00082047041961E-3</v>
      </c>
      <c r="BQ89" s="222">
        <v>1.65338102463655E-3</v>
      </c>
      <c r="BR89" s="222">
        <v>0</v>
      </c>
      <c r="BS89" s="222">
        <v>3.6903329095042701E-2</v>
      </c>
      <c r="BT89" s="222">
        <v>4.1904149565462401E-2</v>
      </c>
      <c r="BU89" s="222">
        <v>4.3557530590098897E-2</v>
      </c>
      <c r="BV89" s="222">
        <v>180.01623948801301</v>
      </c>
      <c r="BW89" s="222">
        <v>204.41048568518201</v>
      </c>
      <c r="BX89" s="222">
        <v>212.47575897609201</v>
      </c>
      <c r="BY89" s="222">
        <v>468.042222668835</v>
      </c>
      <c r="BZ89" s="222">
        <v>531.46726278147401</v>
      </c>
      <c r="CA89" s="222">
        <v>552.43697333783996</v>
      </c>
      <c r="CB89" s="222">
        <v>9.5948655647111103</v>
      </c>
      <c r="CC89" s="222">
        <v>10.895078887020199</v>
      </c>
      <c r="CD89" s="222">
        <v>11.324957953425701</v>
      </c>
      <c r="CE89" s="201" t="s">
        <v>800</v>
      </c>
      <c r="CF89" s="201" t="s">
        <v>800</v>
      </c>
      <c r="CG89" s="201" t="s">
        <v>3014</v>
      </c>
      <c r="CH89" s="222">
        <v>2.3840003805966101E-3</v>
      </c>
      <c r="CI89" s="222">
        <v>3.4519328714446101E-2</v>
      </c>
      <c r="CJ89" s="222">
        <v>8.9750254657559996</v>
      </c>
      <c r="CK89" s="222"/>
      <c r="CL89" s="223">
        <f t="shared" si="11"/>
        <v>2.1097736123598426E-2</v>
      </c>
      <c r="CM89" s="223">
        <f t="shared" si="12"/>
        <v>1.5805592971444331E-2</v>
      </c>
      <c r="CN89" s="223">
        <f t="shared" si="13"/>
        <v>5.00082047041961E-3</v>
      </c>
      <c r="CO89" s="223">
        <f t="shared" si="13"/>
        <v>1.65338102463655E-3</v>
      </c>
      <c r="CP89" s="223">
        <f t="shared" si="14"/>
        <v>4.3557530590098918E-2</v>
      </c>
      <c r="CQ89" s="223">
        <f t="shared" si="15"/>
        <v>0</v>
      </c>
      <c r="CR89" s="222"/>
      <c r="CS89" s="222"/>
      <c r="CT89" s="222"/>
      <c r="CU89" s="222"/>
      <c r="CV89" s="222"/>
      <c r="CW89" s="222"/>
      <c r="CX89" s="222"/>
      <c r="CY89" s="222"/>
      <c r="CZ89" s="222"/>
      <c r="DA89" s="222"/>
      <c r="DB89" s="224">
        <f t="shared" si="16"/>
        <v>3.0744249177181344E-2</v>
      </c>
      <c r="DC89" s="224">
        <f t="shared" si="17"/>
        <v>6.1590799178614097E-3</v>
      </c>
      <c r="DD89" s="224">
        <f t="shared" si="18"/>
        <v>3.690332909504275E-2</v>
      </c>
      <c r="DE89" s="225">
        <f t="shared" si="19"/>
        <v>0</v>
      </c>
      <c r="DF89" s="222"/>
      <c r="DG89" s="222"/>
      <c r="DH89" s="222"/>
      <c r="DI89" s="222"/>
      <c r="DJ89" s="222"/>
      <c r="DK89" s="222"/>
      <c r="DL89" s="222"/>
      <c r="DM89" s="222"/>
      <c r="DN89" s="222"/>
      <c r="DO89" s="222"/>
      <c r="DP89" s="222"/>
      <c r="DQ89" s="222"/>
      <c r="DR89" s="222"/>
      <c r="DS89" s="222"/>
      <c r="DT89" s="222"/>
      <c r="DU89" s="222"/>
      <c r="DV89" s="222"/>
      <c r="DW89" s="222"/>
      <c r="DX89" s="222"/>
      <c r="DY89" s="222"/>
      <c r="DZ89" s="222"/>
      <c r="EA89" s="222"/>
      <c r="EB89" s="222"/>
      <c r="EC89" s="222"/>
      <c r="ED89" s="222"/>
      <c r="EE89" s="222"/>
      <c r="EF89" s="222"/>
      <c r="EG89" s="222">
        <v>0</v>
      </c>
      <c r="EH89" s="222">
        <v>0</v>
      </c>
      <c r="EI89" s="222">
        <v>0</v>
      </c>
      <c r="EJ89" s="222">
        <v>0</v>
      </c>
      <c r="EK89" s="222">
        <v>0</v>
      </c>
      <c r="EL89" s="222">
        <v>0</v>
      </c>
      <c r="EM89" s="222">
        <v>0</v>
      </c>
      <c r="EN89" s="201" t="s">
        <v>3287</v>
      </c>
      <c r="EO89" s="222">
        <v>0.63349999999999995</v>
      </c>
      <c r="EP89" s="222">
        <v>124</v>
      </c>
      <c r="EQ89" s="222">
        <v>0.8</v>
      </c>
    </row>
    <row r="90" spans="1:147" ht="30" x14ac:dyDescent="0.25">
      <c r="A90" s="201" t="s">
        <v>393</v>
      </c>
      <c r="B90" s="201" t="s">
        <v>3295</v>
      </c>
      <c r="C90" s="201" t="s">
        <v>394</v>
      </c>
      <c r="D90" s="201" t="s">
        <v>2980</v>
      </c>
      <c r="E90" s="222">
        <v>205</v>
      </c>
      <c r="F90" s="222">
        <v>2028</v>
      </c>
      <c r="G90" s="201" t="s">
        <v>2891</v>
      </c>
      <c r="H90" s="201" t="s">
        <v>800</v>
      </c>
      <c r="I90" s="201" t="s">
        <v>2623</v>
      </c>
      <c r="J90" s="222">
        <v>124</v>
      </c>
      <c r="K90" s="222">
        <v>0.8</v>
      </c>
      <c r="L90" s="201" t="s">
        <v>2891</v>
      </c>
      <c r="M90" s="201" t="s">
        <v>2892</v>
      </c>
      <c r="N90" s="201" t="s">
        <v>2893</v>
      </c>
      <c r="O90" s="201" t="s">
        <v>32</v>
      </c>
      <c r="P90" s="201" t="s">
        <v>2858</v>
      </c>
      <c r="Q90" s="201" t="s">
        <v>2854</v>
      </c>
      <c r="R90" s="201" t="s">
        <v>3295</v>
      </c>
      <c r="S90" s="201" t="s">
        <v>2860</v>
      </c>
      <c r="T90" s="222">
        <v>4.1663718148564302E-2</v>
      </c>
      <c r="U90" s="201" t="s">
        <v>3008</v>
      </c>
      <c r="V90" s="201" t="s">
        <v>3009</v>
      </c>
      <c r="W90" s="201" t="s">
        <v>259</v>
      </c>
      <c r="X90" s="201" t="s">
        <v>260</v>
      </c>
      <c r="Y90" s="222">
        <v>205</v>
      </c>
      <c r="Z90" s="222">
        <v>2197</v>
      </c>
      <c r="AA90" s="222">
        <v>1</v>
      </c>
      <c r="AB90" s="201" t="s">
        <v>3296</v>
      </c>
      <c r="AC90" s="222">
        <v>1</v>
      </c>
      <c r="AD90" s="201" t="s">
        <v>800</v>
      </c>
      <c r="AE90" s="201" t="s">
        <v>800</v>
      </c>
      <c r="AF90" s="222">
        <v>0</v>
      </c>
      <c r="AG90" s="222">
        <v>0</v>
      </c>
      <c r="AH90" s="201" t="s">
        <v>2891</v>
      </c>
      <c r="AI90" s="201" t="s">
        <v>2946</v>
      </c>
      <c r="AJ90" s="201" t="s">
        <v>2855</v>
      </c>
      <c r="AK90" s="201" t="s">
        <v>2864</v>
      </c>
      <c r="AL90" s="201" t="s">
        <v>2854</v>
      </c>
      <c r="AM90" s="201" t="s">
        <v>2865</v>
      </c>
      <c r="AN90" s="201" t="s">
        <v>3010</v>
      </c>
      <c r="AO90" s="201" t="s">
        <v>2947</v>
      </c>
      <c r="AP90" s="201" t="s">
        <v>2868</v>
      </c>
      <c r="AQ90" s="201" t="s">
        <v>2869</v>
      </c>
      <c r="AR90" s="201" t="s">
        <v>2948</v>
      </c>
      <c r="AS90" s="222">
        <v>39.97824</v>
      </c>
      <c r="AT90" s="222">
        <v>0</v>
      </c>
      <c r="AU90" s="201" t="s">
        <v>3291</v>
      </c>
      <c r="AV90" s="201" t="s">
        <v>3297</v>
      </c>
      <c r="AW90" s="201" t="s">
        <v>3298</v>
      </c>
      <c r="AX90" s="201" t="s">
        <v>3299</v>
      </c>
      <c r="AY90" s="201" t="s">
        <v>2874</v>
      </c>
      <c r="AZ90" s="201" t="s">
        <v>800</v>
      </c>
      <c r="BA90" s="201" t="s">
        <v>800</v>
      </c>
      <c r="BB90" s="222">
        <v>5.34036817882972E-3</v>
      </c>
      <c r="BC90" s="222">
        <v>8.5410622204556801E-3</v>
      </c>
      <c r="BD90" s="222">
        <v>8.3333333333333295E-4</v>
      </c>
      <c r="BE90" s="222">
        <v>2.2389247311827999E-4</v>
      </c>
      <c r="BF90" s="222">
        <v>0</v>
      </c>
      <c r="BG90" s="222">
        <v>0</v>
      </c>
      <c r="BH90" s="222">
        <v>5.08397309462398E-3</v>
      </c>
      <c r="BI90" s="222">
        <v>0</v>
      </c>
      <c r="BJ90" s="222">
        <v>0</v>
      </c>
      <c r="BK90" s="222">
        <v>8.3089000000000004E-4</v>
      </c>
      <c r="BL90" s="222">
        <v>0</v>
      </c>
      <c r="BM90" s="222">
        <v>1.4878606435118499E-2</v>
      </c>
      <c r="BN90" s="222">
        <v>9.2698653632583095E-4</v>
      </c>
      <c r="BO90" s="222">
        <v>0</v>
      </c>
      <c r="BP90" s="222">
        <v>5.00082047041961E-3</v>
      </c>
      <c r="BQ90" s="222">
        <v>1.65338102463655E-3</v>
      </c>
      <c r="BR90" s="222">
        <v>4.5080050128963698E-4</v>
      </c>
      <c r="BS90" s="222">
        <v>3.7109912773095E-2</v>
      </c>
      <c r="BT90" s="222">
        <v>4.2110733243514602E-2</v>
      </c>
      <c r="BU90" s="222">
        <v>4.3764114268151098E-2</v>
      </c>
      <c r="BV90" s="222">
        <v>181.02396474680501</v>
      </c>
      <c r="BW90" s="222">
        <v>205.41821094397301</v>
      </c>
      <c r="BX90" s="222">
        <v>213.48348423488301</v>
      </c>
      <c r="BY90" s="222">
        <v>470.66230834169198</v>
      </c>
      <c r="BZ90" s="222">
        <v>534.08734845433105</v>
      </c>
      <c r="CA90" s="222">
        <v>555.057059010697</v>
      </c>
      <c r="CB90" s="222">
        <v>9.6485773210046908</v>
      </c>
      <c r="CC90" s="222">
        <v>10.948790643313799</v>
      </c>
      <c r="CD90" s="222">
        <v>11.378669709719301</v>
      </c>
      <c r="CE90" s="201" t="s">
        <v>800</v>
      </c>
      <c r="CF90" s="201" t="s">
        <v>800</v>
      </c>
      <c r="CG90" s="201" t="s">
        <v>3014</v>
      </c>
      <c r="CH90" s="222">
        <v>2.3840003805966101E-3</v>
      </c>
      <c r="CI90" s="222">
        <v>3.4725912392498302E-2</v>
      </c>
      <c r="CJ90" s="222">
        <v>9.0287372220495694</v>
      </c>
      <c r="CK90" s="222"/>
      <c r="CL90" s="223">
        <f t="shared" si="11"/>
        <v>2.130431980165063E-2</v>
      </c>
      <c r="CM90" s="223">
        <f t="shared" si="12"/>
        <v>1.5805592971444331E-2</v>
      </c>
      <c r="CN90" s="223">
        <f t="shared" si="13"/>
        <v>5.00082047041961E-3</v>
      </c>
      <c r="CO90" s="223">
        <f t="shared" si="13"/>
        <v>1.65338102463655E-3</v>
      </c>
      <c r="CP90" s="223">
        <f t="shared" si="14"/>
        <v>4.3764114268151119E-2</v>
      </c>
      <c r="CQ90" s="223">
        <f t="shared" si="15"/>
        <v>0</v>
      </c>
      <c r="CR90" s="222"/>
      <c r="CS90" s="222"/>
      <c r="CT90" s="222"/>
      <c r="CU90" s="222"/>
      <c r="CV90" s="222"/>
      <c r="CW90" s="222"/>
      <c r="CX90" s="222"/>
      <c r="CY90" s="222"/>
      <c r="CZ90" s="222"/>
      <c r="DA90" s="222"/>
      <c r="DB90" s="224">
        <f t="shared" si="16"/>
        <v>3.0744249177181344E-2</v>
      </c>
      <c r="DC90" s="224">
        <f t="shared" si="17"/>
        <v>6.3656635959136168E-3</v>
      </c>
      <c r="DD90" s="224">
        <f t="shared" si="18"/>
        <v>3.7109912773094958E-2</v>
      </c>
      <c r="DE90" s="225">
        <f t="shared" si="19"/>
        <v>0</v>
      </c>
      <c r="DF90" s="222"/>
      <c r="DG90" s="222"/>
      <c r="DH90" s="222"/>
      <c r="DI90" s="222"/>
      <c r="DJ90" s="222"/>
      <c r="DK90" s="222"/>
      <c r="DL90" s="222"/>
      <c r="DM90" s="222"/>
      <c r="DN90" s="222"/>
      <c r="DO90" s="222"/>
      <c r="DP90" s="222"/>
      <c r="DQ90" s="222"/>
      <c r="DR90" s="222"/>
      <c r="DS90" s="222"/>
      <c r="DT90" s="222"/>
      <c r="DU90" s="222"/>
      <c r="DV90" s="222"/>
      <c r="DW90" s="222"/>
      <c r="DX90" s="222"/>
      <c r="DY90" s="222"/>
      <c r="DZ90" s="222"/>
      <c r="EA90" s="222"/>
      <c r="EB90" s="222"/>
      <c r="EC90" s="222"/>
      <c r="ED90" s="222"/>
      <c r="EE90" s="222"/>
      <c r="EF90" s="222"/>
      <c r="EG90" s="222">
        <v>0</v>
      </c>
      <c r="EH90" s="222">
        <v>0</v>
      </c>
      <c r="EI90" s="222">
        <v>0</v>
      </c>
      <c r="EJ90" s="222">
        <v>0</v>
      </c>
      <c r="EK90" s="222">
        <v>0</v>
      </c>
      <c r="EL90" s="222">
        <v>0</v>
      </c>
      <c r="EM90" s="222">
        <v>0</v>
      </c>
      <c r="EN90" s="201" t="s">
        <v>3287</v>
      </c>
      <c r="EO90" s="222">
        <v>0.63349999999999995</v>
      </c>
      <c r="EP90" s="222">
        <v>124</v>
      </c>
      <c r="EQ90" s="222">
        <v>0.8</v>
      </c>
    </row>
    <row r="91" spans="1:147" ht="30" x14ac:dyDescent="0.25">
      <c r="A91" s="201" t="s">
        <v>393</v>
      </c>
      <c r="B91" s="201" t="s">
        <v>3300</v>
      </c>
      <c r="C91" s="201" t="s">
        <v>394</v>
      </c>
      <c r="D91" s="201" t="s">
        <v>2980</v>
      </c>
      <c r="E91" s="222">
        <v>205</v>
      </c>
      <c r="F91" s="222">
        <v>2028</v>
      </c>
      <c r="G91" s="201" t="s">
        <v>2891</v>
      </c>
      <c r="H91" s="201" t="s">
        <v>800</v>
      </c>
      <c r="I91" s="201" t="s">
        <v>2623</v>
      </c>
      <c r="J91" s="222">
        <v>124</v>
      </c>
      <c r="K91" s="222">
        <v>0.8</v>
      </c>
      <c r="L91" s="201" t="s">
        <v>2891</v>
      </c>
      <c r="M91" s="201" t="s">
        <v>2892</v>
      </c>
      <c r="N91" s="201" t="s">
        <v>2893</v>
      </c>
      <c r="O91" s="201" t="s">
        <v>32</v>
      </c>
      <c r="P91" s="201" t="s">
        <v>2858</v>
      </c>
      <c r="Q91" s="201" t="s">
        <v>2891</v>
      </c>
      <c r="R91" s="201" t="s">
        <v>3300</v>
      </c>
      <c r="S91" s="201" t="s">
        <v>2860</v>
      </c>
      <c r="T91" s="222">
        <v>4.1663718148564302E-2</v>
      </c>
      <c r="U91" s="201" t="s">
        <v>3008</v>
      </c>
      <c r="V91" s="201" t="s">
        <v>3009</v>
      </c>
      <c r="W91" s="201" t="s">
        <v>261</v>
      </c>
      <c r="X91" s="201" t="s">
        <v>262</v>
      </c>
      <c r="Y91" s="222">
        <v>205</v>
      </c>
      <c r="Z91" s="222">
        <v>2520</v>
      </c>
      <c r="AA91" s="222">
        <v>1</v>
      </c>
      <c r="AB91" s="201" t="s">
        <v>3301</v>
      </c>
      <c r="AC91" s="222">
        <v>1</v>
      </c>
      <c r="AD91" s="201" t="s">
        <v>800</v>
      </c>
      <c r="AE91" s="201" t="s">
        <v>800</v>
      </c>
      <c r="AH91" s="201" t="s">
        <v>2891</v>
      </c>
      <c r="AI91" s="201" t="s">
        <v>2946</v>
      </c>
      <c r="AJ91" s="201" t="s">
        <v>2855</v>
      </c>
      <c r="AK91" s="201" t="s">
        <v>2864</v>
      </c>
      <c r="AL91" s="201" t="s">
        <v>2854</v>
      </c>
      <c r="AM91" s="201" t="s">
        <v>2865</v>
      </c>
      <c r="AN91" s="201" t="s">
        <v>3010</v>
      </c>
      <c r="AO91" s="201" t="s">
        <v>2947</v>
      </c>
      <c r="AP91" s="201" t="s">
        <v>2868</v>
      </c>
      <c r="AQ91" s="201" t="s">
        <v>2869</v>
      </c>
      <c r="AR91" s="201" t="s">
        <v>2948</v>
      </c>
      <c r="AS91" s="222">
        <v>39.97824</v>
      </c>
      <c r="AT91" s="222">
        <v>0</v>
      </c>
      <c r="AU91" s="201" t="s">
        <v>3291</v>
      </c>
      <c r="AV91" s="201" t="s">
        <v>3302</v>
      </c>
      <c r="AW91" s="201" t="s">
        <v>3303</v>
      </c>
      <c r="AX91" s="201" t="s">
        <v>3304</v>
      </c>
      <c r="AY91" s="201" t="s">
        <v>2874</v>
      </c>
      <c r="AZ91" s="201" t="s">
        <v>800</v>
      </c>
      <c r="BA91" s="201" t="s">
        <v>800</v>
      </c>
      <c r="BB91" s="222">
        <v>5.34036817882972E-3</v>
      </c>
      <c r="BC91" s="222">
        <v>8.5410622204556801E-3</v>
      </c>
      <c r="BD91" s="222">
        <v>8.3333333333333295E-4</v>
      </c>
      <c r="BE91" s="222">
        <v>2.2389247311827999E-4</v>
      </c>
      <c r="BF91" s="222">
        <v>0</v>
      </c>
      <c r="BG91" s="222">
        <v>0</v>
      </c>
      <c r="BH91" s="222">
        <v>4.2922486772486801E-3</v>
      </c>
      <c r="BI91" s="222">
        <v>0</v>
      </c>
      <c r="BJ91" s="222">
        <v>0</v>
      </c>
      <c r="BK91" s="222">
        <v>2.0283100000000002E-3</v>
      </c>
      <c r="BL91" s="222">
        <v>0</v>
      </c>
      <c r="BM91" s="222">
        <v>1.4878606435118499E-2</v>
      </c>
      <c r="BN91" s="222">
        <v>9.2698653632583095E-4</v>
      </c>
      <c r="BO91" s="222">
        <v>0</v>
      </c>
      <c r="BP91" s="222">
        <v>5.00082047041961E-3</v>
      </c>
      <c r="BQ91" s="222">
        <v>1.65338102463655E-3</v>
      </c>
      <c r="BR91" s="222">
        <v>3.9301932592592599E-4</v>
      </c>
      <c r="BS91" s="222">
        <v>3.7457827180355903E-2</v>
      </c>
      <c r="BT91" s="222">
        <v>4.2458647650775602E-2</v>
      </c>
      <c r="BU91" s="222">
        <v>4.4112028675412099E-2</v>
      </c>
      <c r="BV91" s="222">
        <v>182.72110819685801</v>
      </c>
      <c r="BW91" s="222">
        <v>207.11535439402701</v>
      </c>
      <c r="BX91" s="222">
        <v>215.18062768493701</v>
      </c>
      <c r="BY91" s="222">
        <v>475.07488131183197</v>
      </c>
      <c r="BZ91" s="222">
        <v>538.49992142447002</v>
      </c>
      <c r="CA91" s="222">
        <v>559.46963198083597</v>
      </c>
      <c r="CB91" s="222">
        <v>9.7390350668925496</v>
      </c>
      <c r="CC91" s="222">
        <v>11.0392483892016</v>
      </c>
      <c r="CD91" s="222">
        <v>11.469127455607101</v>
      </c>
      <c r="CE91" s="201" t="s">
        <v>800</v>
      </c>
      <c r="CF91" s="201" t="s">
        <v>800</v>
      </c>
      <c r="CG91" s="201" t="s">
        <v>3014</v>
      </c>
      <c r="CH91" s="222">
        <v>2.3840003805966101E-3</v>
      </c>
      <c r="CI91" s="222">
        <v>3.5073826799759303E-2</v>
      </c>
      <c r="CJ91" s="222">
        <v>9.11919496793743</v>
      </c>
      <c r="CK91" s="222"/>
      <c r="CL91" s="223">
        <f t="shared" si="11"/>
        <v>2.1652234208911623E-2</v>
      </c>
      <c r="CM91" s="223">
        <f t="shared" si="12"/>
        <v>1.5805592971444331E-2</v>
      </c>
      <c r="CN91" s="223">
        <f t="shared" si="13"/>
        <v>5.00082047041961E-3</v>
      </c>
      <c r="CO91" s="223">
        <f t="shared" si="13"/>
        <v>1.65338102463655E-3</v>
      </c>
      <c r="CP91" s="223">
        <f t="shared" si="14"/>
        <v>4.4112028675412113E-2</v>
      </c>
      <c r="CQ91" s="223">
        <f t="shared" si="15"/>
        <v>0</v>
      </c>
      <c r="CR91" s="222"/>
      <c r="CS91" s="222"/>
      <c r="CT91" s="222"/>
      <c r="CU91" s="222"/>
      <c r="CV91" s="222"/>
      <c r="CW91" s="222"/>
      <c r="CX91" s="222"/>
      <c r="CY91" s="222"/>
      <c r="CZ91" s="222"/>
      <c r="DA91" s="222"/>
      <c r="DB91" s="224">
        <f t="shared" si="16"/>
        <v>3.0744249177181344E-2</v>
      </c>
      <c r="DC91" s="224">
        <f t="shared" si="17"/>
        <v>6.713578003174606E-3</v>
      </c>
      <c r="DD91" s="224">
        <f t="shared" si="18"/>
        <v>3.7457827180355951E-2</v>
      </c>
      <c r="DE91" s="225">
        <f t="shared" si="19"/>
        <v>0</v>
      </c>
      <c r="DF91" s="222"/>
      <c r="DG91" s="222"/>
      <c r="DH91" s="222"/>
      <c r="DI91" s="222"/>
      <c r="DJ91" s="222"/>
      <c r="DK91" s="222"/>
      <c r="DL91" s="222"/>
      <c r="DM91" s="222"/>
      <c r="DN91" s="222"/>
      <c r="DO91" s="222"/>
      <c r="DP91" s="222"/>
      <c r="DQ91" s="222"/>
      <c r="DR91" s="222"/>
      <c r="DS91" s="222"/>
      <c r="DT91" s="222"/>
      <c r="DU91" s="222"/>
      <c r="DV91" s="222"/>
      <c r="DW91" s="222"/>
      <c r="DX91" s="222"/>
      <c r="DY91" s="222"/>
      <c r="DZ91" s="222"/>
      <c r="EA91" s="222"/>
      <c r="EB91" s="222"/>
      <c r="EC91" s="222"/>
      <c r="ED91" s="222"/>
      <c r="EE91" s="222"/>
      <c r="EF91" s="222"/>
      <c r="EG91" s="222">
        <v>2995200</v>
      </c>
      <c r="EH91" s="222">
        <v>2144610</v>
      </c>
      <c r="EI91" s="222">
        <v>804.36</v>
      </c>
      <c r="EJ91" s="222">
        <v>575.25</v>
      </c>
      <c r="EK91" s="222">
        <v>0.715164851559003</v>
      </c>
      <c r="EL91" s="222">
        <v>130</v>
      </c>
      <c r="EM91" s="222">
        <v>23040</v>
      </c>
      <c r="EN91" s="201" t="s">
        <v>3305</v>
      </c>
      <c r="EO91" s="222">
        <v>0.715164851559003</v>
      </c>
      <c r="EP91" s="222">
        <v>130</v>
      </c>
      <c r="EQ91" s="222">
        <v>0.8</v>
      </c>
    </row>
    <row r="92" spans="1:147" ht="30" x14ac:dyDescent="0.25">
      <c r="A92" s="201" t="s">
        <v>399</v>
      </c>
      <c r="B92" s="201" t="s">
        <v>3306</v>
      </c>
      <c r="C92" s="201" t="s">
        <v>400</v>
      </c>
      <c r="D92" s="201" t="s">
        <v>2980</v>
      </c>
      <c r="E92" s="222">
        <v>245</v>
      </c>
      <c r="F92" s="222">
        <v>3042</v>
      </c>
      <c r="G92" s="201" t="s">
        <v>2854</v>
      </c>
      <c r="H92" s="201" t="s">
        <v>800</v>
      </c>
      <c r="I92" s="201" t="s">
        <v>2622</v>
      </c>
      <c r="J92" s="222">
        <v>130</v>
      </c>
      <c r="K92" s="222">
        <v>0.8</v>
      </c>
      <c r="L92" s="201" t="s">
        <v>2891</v>
      </c>
      <c r="M92" s="201" t="s">
        <v>2892</v>
      </c>
      <c r="N92" s="201" t="s">
        <v>2893</v>
      </c>
      <c r="O92" s="201" t="s">
        <v>32</v>
      </c>
      <c r="P92" s="201" t="s">
        <v>2858</v>
      </c>
      <c r="Q92" s="201" t="s">
        <v>2859</v>
      </c>
      <c r="R92" s="201" t="s">
        <v>3306</v>
      </c>
      <c r="S92" s="201" t="s">
        <v>2860</v>
      </c>
      <c r="T92" s="222">
        <v>4.1663718148564302E-2</v>
      </c>
      <c r="U92" s="201" t="s">
        <v>2861</v>
      </c>
      <c r="V92" s="201" t="s">
        <v>2862</v>
      </c>
      <c r="W92" s="201" t="s">
        <v>399</v>
      </c>
      <c r="X92" s="201" t="s">
        <v>400</v>
      </c>
      <c r="Y92" s="222">
        <v>245</v>
      </c>
      <c r="Z92" s="222">
        <v>3042</v>
      </c>
      <c r="AA92" s="222">
        <v>1</v>
      </c>
      <c r="AB92" s="201" t="s">
        <v>3306</v>
      </c>
      <c r="AC92" s="222">
        <v>1</v>
      </c>
      <c r="AD92" s="201" t="s">
        <v>800</v>
      </c>
      <c r="AE92" s="201" t="s">
        <v>800</v>
      </c>
      <c r="AF92" s="222">
        <v>0</v>
      </c>
      <c r="AG92" s="222">
        <v>0</v>
      </c>
      <c r="AH92" s="201" t="s">
        <v>2854</v>
      </c>
      <c r="AI92" s="201" t="s">
        <v>2863</v>
      </c>
      <c r="AJ92" s="201" t="s">
        <v>2855</v>
      </c>
      <c r="AK92" s="201" t="s">
        <v>2864</v>
      </c>
      <c r="AL92" s="201" t="s">
        <v>2854</v>
      </c>
      <c r="AM92" s="201" t="s">
        <v>2865</v>
      </c>
      <c r="AN92" s="201" t="s">
        <v>2866</v>
      </c>
      <c r="AO92" s="201" t="s">
        <v>2867</v>
      </c>
      <c r="AP92" s="201" t="s">
        <v>2868</v>
      </c>
      <c r="AQ92" s="201" t="s">
        <v>2869</v>
      </c>
      <c r="AR92" s="201" t="s">
        <v>2870</v>
      </c>
      <c r="AS92" s="222">
        <v>64.20384</v>
      </c>
      <c r="AT92" s="222">
        <v>0</v>
      </c>
      <c r="AU92" s="201" t="s">
        <v>3307</v>
      </c>
      <c r="AV92" s="201" t="s">
        <v>3307</v>
      </c>
      <c r="AW92" s="201" t="s">
        <v>3308</v>
      </c>
      <c r="AX92" s="201" t="s">
        <v>3309</v>
      </c>
      <c r="AY92" s="201" t="s">
        <v>2874</v>
      </c>
      <c r="AZ92" s="201" t="s">
        <v>800</v>
      </c>
      <c r="BA92" s="201" t="s">
        <v>800</v>
      </c>
      <c r="BB92" s="222">
        <v>4.2293228139381996E-3</v>
      </c>
      <c r="BC92" s="222">
        <v>1.0207610946398301E-2</v>
      </c>
      <c r="BD92" s="222">
        <v>8.3333333333333295E-4</v>
      </c>
      <c r="BE92" s="222">
        <v>3.4296923076923102E-4</v>
      </c>
      <c r="BF92" s="222">
        <v>0</v>
      </c>
      <c r="BG92" s="222">
        <v>0</v>
      </c>
      <c r="BH92" s="222">
        <v>0</v>
      </c>
      <c r="BI92" s="222">
        <v>0</v>
      </c>
      <c r="BJ92" s="222">
        <v>0</v>
      </c>
      <c r="BK92" s="222">
        <v>0</v>
      </c>
      <c r="BL92" s="222">
        <v>0</v>
      </c>
      <c r="BM92" s="222">
        <v>2.9624696534782499E-2</v>
      </c>
      <c r="BN92" s="222">
        <v>1.1078619580479499E-3</v>
      </c>
      <c r="BO92" s="222">
        <v>0</v>
      </c>
      <c r="BP92" s="222">
        <v>4.7700133717848599E-3</v>
      </c>
      <c r="BQ92" s="222">
        <v>1.5770711311917901E-3</v>
      </c>
      <c r="BR92" s="222">
        <v>3.2557813982029399E-4</v>
      </c>
      <c r="BS92" s="222">
        <v>4.6671372957089702E-2</v>
      </c>
      <c r="BT92" s="222">
        <v>5.14413863288746E-2</v>
      </c>
      <c r="BU92" s="222">
        <v>5.30184574600664E-2</v>
      </c>
      <c r="BV92" s="222">
        <v>190.49539982485601</v>
      </c>
      <c r="BW92" s="222">
        <v>209.96484215867201</v>
      </c>
      <c r="BX92" s="222">
        <v>216.40186718394401</v>
      </c>
      <c r="BY92" s="222">
        <v>495.28803954462597</v>
      </c>
      <c r="BZ92" s="222">
        <v>545.90858961254696</v>
      </c>
      <c r="CA92" s="222">
        <v>562.64485467825602</v>
      </c>
      <c r="CB92" s="222">
        <v>12.134556968843301</v>
      </c>
      <c r="CC92" s="222">
        <v>13.3747604455074</v>
      </c>
      <c r="CD92" s="222">
        <v>13.7847989396173</v>
      </c>
      <c r="CE92" s="201" t="s">
        <v>800</v>
      </c>
      <c r="CF92" s="201" t="s">
        <v>800</v>
      </c>
      <c r="CG92" s="201" t="s">
        <v>2875</v>
      </c>
      <c r="CH92" s="222">
        <v>6.4643982336773896E-3</v>
      </c>
      <c r="CI92" s="222">
        <v>4.0206974723412302E-2</v>
      </c>
      <c r="CJ92" s="222">
        <v>10.4538134280872</v>
      </c>
      <c r="CK92" s="222"/>
      <c r="CL92" s="223">
        <f t="shared" si="11"/>
        <v>1.5938814464259359E-2</v>
      </c>
      <c r="CM92" s="223">
        <f t="shared" si="12"/>
        <v>3.073255849283045E-2</v>
      </c>
      <c r="CN92" s="223">
        <f t="shared" si="13"/>
        <v>4.7700133717848599E-3</v>
      </c>
      <c r="CO92" s="223">
        <f t="shared" si="13"/>
        <v>1.5770711311917901E-3</v>
      </c>
      <c r="CP92" s="223">
        <f t="shared" si="14"/>
        <v>5.3018457460066462E-2</v>
      </c>
      <c r="CQ92" s="223">
        <f t="shared" si="15"/>
        <v>6.2450045135165055E-17</v>
      </c>
      <c r="CR92" s="222"/>
      <c r="CS92" s="222"/>
      <c r="CT92" s="222"/>
      <c r="CU92" s="222"/>
      <c r="CV92" s="222"/>
      <c r="CW92" s="222"/>
      <c r="CX92" s="222"/>
      <c r="CY92" s="222"/>
      <c r="CZ92" s="222"/>
      <c r="DA92" s="222"/>
      <c r="DB92" s="224">
        <f t="shared" si="16"/>
        <v>4.6345794817269512E-2</v>
      </c>
      <c r="DC92" s="224">
        <f t="shared" si="17"/>
        <v>3.2557813982029399E-4</v>
      </c>
      <c r="DD92" s="224">
        <f t="shared" si="18"/>
        <v>4.6671372957089806E-2</v>
      </c>
      <c r="DE92" s="225">
        <f t="shared" si="19"/>
        <v>1.0408340855860843E-16</v>
      </c>
      <c r="DF92" s="222"/>
      <c r="DG92" s="222"/>
      <c r="DH92" s="222"/>
      <c r="DI92" s="222"/>
      <c r="DJ92" s="222"/>
      <c r="DK92" s="222"/>
      <c r="DL92" s="222"/>
      <c r="DM92" s="222"/>
      <c r="DN92" s="222"/>
      <c r="DO92" s="222"/>
      <c r="DP92" s="222"/>
      <c r="DQ92" s="222"/>
      <c r="DR92" s="222"/>
      <c r="DS92" s="222"/>
      <c r="DT92" s="222"/>
      <c r="DU92" s="222"/>
      <c r="DV92" s="222"/>
      <c r="DW92" s="222"/>
      <c r="DX92" s="222"/>
      <c r="DY92" s="222"/>
      <c r="DZ92" s="222"/>
      <c r="EA92" s="222"/>
      <c r="EB92" s="222"/>
      <c r="EC92" s="222"/>
      <c r="ED92" s="222"/>
      <c r="EE92" s="222"/>
      <c r="EF92" s="222"/>
      <c r="EG92" s="222">
        <v>0</v>
      </c>
      <c r="EH92" s="222">
        <v>0</v>
      </c>
      <c r="EI92" s="222">
        <v>0</v>
      </c>
      <c r="EJ92" s="222">
        <v>0</v>
      </c>
      <c r="EK92" s="222">
        <v>0</v>
      </c>
      <c r="EL92" s="222">
        <v>0</v>
      </c>
      <c r="EM92" s="222">
        <v>0</v>
      </c>
      <c r="EN92" s="201" t="s">
        <v>3310</v>
      </c>
      <c r="EO92" s="222">
        <v>0.79920000000000002</v>
      </c>
      <c r="EP92" s="222">
        <v>90</v>
      </c>
      <c r="EQ92" s="222">
        <v>0.8</v>
      </c>
    </row>
    <row r="93" spans="1:147" ht="30" x14ac:dyDescent="0.25">
      <c r="A93" s="201" t="s">
        <v>399</v>
      </c>
      <c r="B93" s="201" t="s">
        <v>3311</v>
      </c>
      <c r="C93" s="201" t="s">
        <v>400</v>
      </c>
      <c r="D93" s="201" t="s">
        <v>2980</v>
      </c>
      <c r="E93" s="222">
        <v>245</v>
      </c>
      <c r="F93" s="222">
        <v>3042</v>
      </c>
      <c r="G93" s="201" t="s">
        <v>2891</v>
      </c>
      <c r="H93" s="201" t="s">
        <v>800</v>
      </c>
      <c r="I93" s="201" t="s">
        <v>2623</v>
      </c>
      <c r="J93" s="222">
        <v>90</v>
      </c>
      <c r="K93" s="222">
        <v>0.8</v>
      </c>
      <c r="L93" s="201" t="s">
        <v>2891</v>
      </c>
      <c r="M93" s="201" t="s">
        <v>2892</v>
      </c>
      <c r="N93" s="201" t="s">
        <v>2893</v>
      </c>
      <c r="O93" s="201" t="s">
        <v>32</v>
      </c>
      <c r="P93" s="201" t="s">
        <v>2858</v>
      </c>
      <c r="Q93" s="201" t="s">
        <v>2859</v>
      </c>
      <c r="R93" s="201" t="s">
        <v>3311</v>
      </c>
      <c r="S93" s="201" t="s">
        <v>2860</v>
      </c>
      <c r="T93" s="222">
        <v>4.1663718148564302E-2</v>
      </c>
      <c r="U93" s="201" t="s">
        <v>3008</v>
      </c>
      <c r="V93" s="201" t="s">
        <v>3009</v>
      </c>
      <c r="W93" s="201" t="s">
        <v>399</v>
      </c>
      <c r="X93" s="201" t="s">
        <v>400</v>
      </c>
      <c r="Y93" s="222">
        <v>245</v>
      </c>
      <c r="Z93" s="222">
        <v>3042</v>
      </c>
      <c r="AA93" s="222">
        <v>1</v>
      </c>
      <c r="AB93" s="201" t="s">
        <v>3311</v>
      </c>
      <c r="AC93" s="222">
        <v>1</v>
      </c>
      <c r="AD93" s="201" t="s">
        <v>800</v>
      </c>
      <c r="AE93" s="201" t="s">
        <v>800</v>
      </c>
      <c r="AH93" s="201" t="s">
        <v>2854</v>
      </c>
      <c r="AI93" s="201" t="s">
        <v>2863</v>
      </c>
      <c r="AJ93" s="201" t="s">
        <v>2855</v>
      </c>
      <c r="AK93" s="201" t="s">
        <v>2864</v>
      </c>
      <c r="AL93" s="201" t="s">
        <v>2854</v>
      </c>
      <c r="AM93" s="201" t="s">
        <v>2865</v>
      </c>
      <c r="AN93" s="201" t="s">
        <v>3010</v>
      </c>
      <c r="AO93" s="201" t="s">
        <v>2867</v>
      </c>
      <c r="AP93" s="201" t="s">
        <v>2868</v>
      </c>
      <c r="AQ93" s="201" t="s">
        <v>2869</v>
      </c>
      <c r="AR93" s="201" t="s">
        <v>2870</v>
      </c>
      <c r="AS93" s="222">
        <v>39.97824</v>
      </c>
      <c r="AT93" s="222">
        <v>0</v>
      </c>
      <c r="AU93" s="201" t="s">
        <v>3307</v>
      </c>
      <c r="AV93" s="201" t="s">
        <v>3307</v>
      </c>
      <c r="AW93" s="201" t="s">
        <v>3308</v>
      </c>
      <c r="AX93" s="201" t="s">
        <v>3309</v>
      </c>
      <c r="AY93" s="201" t="s">
        <v>2874</v>
      </c>
      <c r="AZ93" s="201" t="s">
        <v>800</v>
      </c>
      <c r="BA93" s="201" t="s">
        <v>800</v>
      </c>
      <c r="BB93" s="222">
        <v>4.2293228139381996E-3</v>
      </c>
      <c r="BC93" s="222">
        <v>1.0207610946398301E-2</v>
      </c>
      <c r="BD93" s="222">
        <v>8.3333333333333295E-4</v>
      </c>
      <c r="BE93" s="222">
        <v>3.0847407407407401E-4</v>
      </c>
      <c r="BF93" s="222">
        <v>0</v>
      </c>
      <c r="BG93" s="222">
        <v>0</v>
      </c>
      <c r="BH93" s="222">
        <v>0</v>
      </c>
      <c r="BI93" s="222">
        <v>0</v>
      </c>
      <c r="BJ93" s="222">
        <v>0</v>
      </c>
      <c r="BK93" s="222">
        <v>0</v>
      </c>
      <c r="BL93" s="222">
        <v>0</v>
      </c>
      <c r="BM93" s="222">
        <v>2.04994133106077E-2</v>
      </c>
      <c r="BN93" s="222">
        <v>1.1078619580479399E-3</v>
      </c>
      <c r="BO93" s="222">
        <v>0</v>
      </c>
      <c r="BP93" s="222">
        <v>6.8900193148003497E-3</v>
      </c>
      <c r="BQ93" s="222">
        <v>2.2779916339436901E-3</v>
      </c>
      <c r="BR93" s="222">
        <v>3.2557813982029399E-4</v>
      </c>
      <c r="BS93" s="222">
        <v>3.7511594576219803E-2</v>
      </c>
      <c r="BT93" s="222">
        <v>4.4401613891020202E-2</v>
      </c>
      <c r="BU93" s="222">
        <v>4.6679605524963898E-2</v>
      </c>
      <c r="BV93" s="222">
        <v>153.10854929069299</v>
      </c>
      <c r="BW93" s="222">
        <v>181.23107710620499</v>
      </c>
      <c r="BX93" s="222">
        <v>190.52900214271</v>
      </c>
      <c r="BY93" s="222">
        <v>398.082228155802</v>
      </c>
      <c r="BZ93" s="222">
        <v>471.20080047613197</v>
      </c>
      <c r="CA93" s="222">
        <v>495.37540557104501</v>
      </c>
      <c r="CB93" s="222">
        <v>9.7530145898171501</v>
      </c>
      <c r="CC93" s="222">
        <v>11.5444196116652</v>
      </c>
      <c r="CD93" s="222">
        <v>12.1366974364906</v>
      </c>
      <c r="CE93" s="201" t="s">
        <v>800</v>
      </c>
      <c r="CF93" s="201" t="s">
        <v>800</v>
      </c>
      <c r="CG93" s="201" t="s">
        <v>3014</v>
      </c>
      <c r="CH93" s="222">
        <v>3.2846227465997699E-3</v>
      </c>
      <c r="CI93" s="222">
        <v>3.422697182962E-2</v>
      </c>
      <c r="CJ93" s="222">
        <v>8.8990126757012096</v>
      </c>
      <c r="CK93" s="222"/>
      <c r="CL93" s="223">
        <f t="shared" si="11"/>
        <v>1.5904319307564203E-2</v>
      </c>
      <c r="CM93" s="223">
        <f t="shared" si="12"/>
        <v>2.1607275268655642E-2</v>
      </c>
      <c r="CN93" s="223">
        <f t="shared" si="13"/>
        <v>6.8900193148003497E-3</v>
      </c>
      <c r="CO93" s="223">
        <f t="shared" si="13"/>
        <v>2.2779916339436901E-3</v>
      </c>
      <c r="CP93" s="223">
        <f t="shared" si="14"/>
        <v>4.6679605524963884E-2</v>
      </c>
      <c r="CQ93" s="223">
        <f t="shared" si="15"/>
        <v>0</v>
      </c>
      <c r="CR93" s="222"/>
      <c r="CS93" s="222"/>
      <c r="CT93" s="222"/>
      <c r="CU93" s="222"/>
      <c r="CV93" s="222"/>
      <c r="CW93" s="222"/>
      <c r="CX93" s="222"/>
      <c r="CY93" s="222"/>
      <c r="CZ93" s="222"/>
      <c r="DA93" s="222"/>
      <c r="DB93" s="224">
        <f t="shared" si="16"/>
        <v>3.7186016436399551E-2</v>
      </c>
      <c r="DC93" s="224">
        <f t="shared" si="17"/>
        <v>3.2557813982029399E-4</v>
      </c>
      <c r="DD93" s="224">
        <f t="shared" si="18"/>
        <v>3.7511594576219845E-2</v>
      </c>
      <c r="DE93" s="225">
        <f t="shared" si="19"/>
        <v>0</v>
      </c>
      <c r="DF93" s="222"/>
      <c r="DG93" s="222"/>
      <c r="DH93" s="222"/>
      <c r="DI93" s="222"/>
      <c r="DJ93" s="222"/>
      <c r="DK93" s="222"/>
      <c r="DL93" s="222"/>
      <c r="DM93" s="222"/>
      <c r="DN93" s="222"/>
      <c r="DO93" s="222"/>
      <c r="DP93" s="222"/>
      <c r="DQ93" s="222"/>
      <c r="DR93" s="222"/>
      <c r="DS93" s="222"/>
      <c r="DT93" s="222"/>
      <c r="DU93" s="222"/>
      <c r="DV93" s="222"/>
      <c r="DW93" s="222"/>
      <c r="DX93" s="222"/>
      <c r="DY93" s="222"/>
      <c r="DZ93" s="222"/>
      <c r="EA93" s="222"/>
      <c r="EB93" s="222"/>
      <c r="EC93" s="222"/>
      <c r="ED93" s="222"/>
      <c r="EE93" s="222"/>
      <c r="EF93" s="222"/>
      <c r="EG93" s="222">
        <v>903720</v>
      </c>
      <c r="EH93" s="222">
        <v>352872</v>
      </c>
      <c r="EI93" s="222">
        <v>233.98</v>
      </c>
      <c r="EJ93" s="222">
        <v>91.46</v>
      </c>
      <c r="EK93" s="222">
        <v>0.39088811009488</v>
      </c>
      <c r="EL93" s="222">
        <v>100</v>
      </c>
      <c r="EM93" s="222">
        <v>9000</v>
      </c>
      <c r="EN93" s="201" t="s">
        <v>3312</v>
      </c>
      <c r="EO93" s="222">
        <v>0.39088811009488</v>
      </c>
      <c r="EP93" s="222">
        <v>100</v>
      </c>
      <c r="EQ93" s="222">
        <v>0.8</v>
      </c>
    </row>
    <row r="94" spans="1:147" ht="30" x14ac:dyDescent="0.25">
      <c r="A94" s="201" t="s">
        <v>399</v>
      </c>
      <c r="B94" s="201" t="s">
        <v>3313</v>
      </c>
      <c r="C94" s="201" t="s">
        <v>400</v>
      </c>
      <c r="D94" s="201" t="s">
        <v>2980</v>
      </c>
      <c r="E94" s="222">
        <v>245</v>
      </c>
      <c r="F94" s="222">
        <v>3042</v>
      </c>
      <c r="G94" s="201" t="s">
        <v>2906</v>
      </c>
      <c r="H94" s="201" t="s">
        <v>800</v>
      </c>
      <c r="I94" s="201" t="s">
        <v>2625</v>
      </c>
      <c r="J94" s="222">
        <v>100</v>
      </c>
      <c r="K94" s="222">
        <v>0.8</v>
      </c>
      <c r="L94" s="201" t="s">
        <v>2891</v>
      </c>
      <c r="M94" s="201" t="s">
        <v>2892</v>
      </c>
      <c r="N94" s="201" t="s">
        <v>2893</v>
      </c>
      <c r="O94" s="201" t="s">
        <v>32</v>
      </c>
      <c r="P94" s="201" t="s">
        <v>2894</v>
      </c>
      <c r="Q94" s="201" t="s">
        <v>2859</v>
      </c>
      <c r="R94" s="201" t="s">
        <v>3313</v>
      </c>
      <c r="S94" s="201" t="s">
        <v>2895</v>
      </c>
      <c r="T94" s="222">
        <v>4.1583276009857999E-2</v>
      </c>
      <c r="U94" s="201" t="s">
        <v>2981</v>
      </c>
      <c r="V94" s="201" t="s">
        <v>2982</v>
      </c>
      <c r="W94" s="201" t="s">
        <v>399</v>
      </c>
      <c r="X94" s="201" t="s">
        <v>400</v>
      </c>
      <c r="Y94" s="222">
        <v>245</v>
      </c>
      <c r="Z94" s="222">
        <v>3042</v>
      </c>
      <c r="AA94" s="222">
        <v>1</v>
      </c>
      <c r="AB94" s="201" t="s">
        <v>3313</v>
      </c>
      <c r="AC94" s="222">
        <v>1</v>
      </c>
      <c r="AD94" s="201" t="s">
        <v>800</v>
      </c>
      <c r="AE94" s="201" t="s">
        <v>800</v>
      </c>
      <c r="AF94" s="222">
        <v>0</v>
      </c>
      <c r="AG94" s="222">
        <v>0</v>
      </c>
      <c r="AH94" s="201" t="s">
        <v>2854</v>
      </c>
      <c r="AI94" s="201" t="s">
        <v>2863</v>
      </c>
      <c r="AJ94" s="201" t="s">
        <v>2855</v>
      </c>
      <c r="AK94" s="201" t="s">
        <v>2864</v>
      </c>
      <c r="AL94" s="201" t="s">
        <v>2854</v>
      </c>
      <c r="AM94" s="201" t="s">
        <v>2865</v>
      </c>
      <c r="AN94" s="201" t="s">
        <v>2985</v>
      </c>
      <c r="AO94" s="201" t="s">
        <v>2867</v>
      </c>
      <c r="AP94" s="201" t="s">
        <v>2868</v>
      </c>
      <c r="AQ94" s="201" t="s">
        <v>2869</v>
      </c>
      <c r="AR94" s="201" t="s">
        <v>2870</v>
      </c>
      <c r="AS94" s="222">
        <v>67.831739999999996</v>
      </c>
      <c r="AT94" s="222">
        <v>0</v>
      </c>
      <c r="AU94" s="201" t="s">
        <v>3307</v>
      </c>
      <c r="AV94" s="201" t="s">
        <v>3307</v>
      </c>
      <c r="AW94" s="201" t="s">
        <v>3308</v>
      </c>
      <c r="AX94" s="201" t="s">
        <v>3309</v>
      </c>
      <c r="AY94" s="201" t="s">
        <v>2874</v>
      </c>
      <c r="AZ94" s="201" t="s">
        <v>800</v>
      </c>
      <c r="BA94" s="201" t="s">
        <v>800</v>
      </c>
      <c r="BB94" s="222">
        <v>4.2293228139381996E-3</v>
      </c>
      <c r="BC94" s="222">
        <v>1.01879026224152E-2</v>
      </c>
      <c r="BD94" s="222">
        <v>8.3333333333333295E-4</v>
      </c>
      <c r="BE94" s="222">
        <v>4.7105375000000002E-4</v>
      </c>
      <c r="BF94" s="222">
        <v>0</v>
      </c>
      <c r="BG94" s="222">
        <v>0</v>
      </c>
      <c r="BH94" s="222">
        <v>0</v>
      </c>
      <c r="BI94" s="222">
        <v>0</v>
      </c>
      <c r="BJ94" s="222">
        <v>0</v>
      </c>
      <c r="BK94" s="222">
        <v>0</v>
      </c>
      <c r="BL94" s="222">
        <v>0</v>
      </c>
      <c r="BM94" s="222">
        <v>2.28565345888278E-2</v>
      </c>
      <c r="BN94" s="222">
        <v>1.1078619580479399E-3</v>
      </c>
      <c r="BO94" s="222">
        <v>0</v>
      </c>
      <c r="BP94" s="222">
        <v>6.2010173833203196E-3</v>
      </c>
      <c r="BQ94" s="222">
        <v>2.0501924705493202E-3</v>
      </c>
      <c r="BR94" s="222">
        <v>3.2557813982029399E-4</v>
      </c>
      <c r="BS94" s="222">
        <v>4.0011587206382801E-2</v>
      </c>
      <c r="BT94" s="222">
        <v>4.6212604589703103E-2</v>
      </c>
      <c r="BU94" s="222">
        <v>4.8262797060252501E-2</v>
      </c>
      <c r="BV94" s="222">
        <v>163.312600842379</v>
      </c>
      <c r="BW94" s="222">
        <v>188.62287587633901</v>
      </c>
      <c r="BX94" s="222">
        <v>196.991008409194</v>
      </c>
      <c r="BY94" s="222">
        <v>424.61276219018498</v>
      </c>
      <c r="BZ94" s="222">
        <v>490.41947727848202</v>
      </c>
      <c r="CA94" s="222">
        <v>512.17662186390396</v>
      </c>
      <c r="CB94" s="222">
        <v>10.4030126736595</v>
      </c>
      <c r="CC94" s="222">
        <v>12.015277193322801</v>
      </c>
      <c r="CD94" s="222">
        <v>12.548327235665599</v>
      </c>
      <c r="CE94" s="201" t="s">
        <v>800</v>
      </c>
      <c r="CF94" s="201" t="s">
        <v>800</v>
      </c>
      <c r="CG94" s="201" t="s">
        <v>2990</v>
      </c>
      <c r="CH94" s="222">
        <v>3.1444065547188999E-3</v>
      </c>
      <c r="CI94" s="222">
        <v>3.6867180651663903E-2</v>
      </c>
      <c r="CJ94" s="222">
        <v>9.5854669694326198</v>
      </c>
      <c r="CK94" s="222"/>
      <c r="CL94" s="223">
        <f t="shared" si="11"/>
        <v>1.6047190659507028E-2</v>
      </c>
      <c r="CM94" s="223">
        <f t="shared" si="12"/>
        <v>2.3964396546875742E-2</v>
      </c>
      <c r="CN94" s="223">
        <f t="shared" si="13"/>
        <v>6.2010173833203196E-3</v>
      </c>
      <c r="CO94" s="223">
        <f t="shared" si="13"/>
        <v>2.0501924705493202E-3</v>
      </c>
      <c r="CP94" s="223">
        <f t="shared" si="14"/>
        <v>4.8262797060252417E-2</v>
      </c>
      <c r="CQ94" s="223">
        <f t="shared" si="15"/>
        <v>-8.3266726846886741E-17</v>
      </c>
      <c r="CR94" s="222"/>
      <c r="CS94" s="222"/>
      <c r="CT94" s="222"/>
      <c r="CU94" s="222"/>
      <c r="CV94" s="222"/>
      <c r="CW94" s="222"/>
      <c r="CX94" s="222"/>
      <c r="CY94" s="222"/>
      <c r="CZ94" s="222"/>
      <c r="DA94" s="222"/>
      <c r="DB94" s="224">
        <f t="shared" si="16"/>
        <v>3.9686009066562479E-2</v>
      </c>
      <c r="DC94" s="224">
        <f t="shared" si="17"/>
        <v>3.2557813982029399E-4</v>
      </c>
      <c r="DD94" s="224">
        <f t="shared" si="18"/>
        <v>4.0011587206382773E-2</v>
      </c>
      <c r="DE94" s="225">
        <f t="shared" si="19"/>
        <v>0</v>
      </c>
      <c r="DF94" s="222"/>
      <c r="DG94" s="222"/>
      <c r="DH94" s="222"/>
      <c r="DI94" s="222"/>
      <c r="DJ94" s="222"/>
      <c r="DK94" s="222"/>
      <c r="DL94" s="222"/>
      <c r="DM94" s="222"/>
      <c r="DN94" s="222"/>
      <c r="DO94" s="222"/>
      <c r="DP94" s="222"/>
      <c r="DQ94" s="222"/>
      <c r="DR94" s="222"/>
      <c r="DS94" s="222"/>
      <c r="DT94" s="222"/>
      <c r="DU94" s="222"/>
      <c r="DV94" s="222"/>
      <c r="DW94" s="222"/>
      <c r="DX94" s="222"/>
      <c r="DY94" s="222"/>
      <c r="DZ94" s="222"/>
      <c r="EA94" s="222"/>
      <c r="EB94" s="222"/>
      <c r="EC94" s="222"/>
      <c r="ED94" s="222"/>
      <c r="EE94" s="222"/>
      <c r="EF94" s="222"/>
      <c r="EG94" s="222">
        <v>2995200</v>
      </c>
      <c r="EH94" s="222">
        <v>2144610</v>
      </c>
      <c r="EI94" s="222">
        <v>804.36</v>
      </c>
      <c r="EJ94" s="222">
        <v>575.25</v>
      </c>
      <c r="EK94" s="222">
        <v>0.715164851559003</v>
      </c>
      <c r="EL94" s="222">
        <v>130</v>
      </c>
      <c r="EM94" s="222">
        <v>23040</v>
      </c>
      <c r="EN94" s="201" t="s">
        <v>3305</v>
      </c>
      <c r="EO94" s="222">
        <v>0.715164851559003</v>
      </c>
      <c r="EP94" s="222">
        <v>130</v>
      </c>
      <c r="EQ94" s="222">
        <v>0.8</v>
      </c>
    </row>
    <row r="95" spans="1:147" ht="30" x14ac:dyDescent="0.25">
      <c r="A95" s="201" t="s">
        <v>399</v>
      </c>
      <c r="B95" s="201" t="s">
        <v>3314</v>
      </c>
      <c r="C95" s="201" t="s">
        <v>400</v>
      </c>
      <c r="D95" s="201" t="s">
        <v>2980</v>
      </c>
      <c r="E95" s="222">
        <v>245</v>
      </c>
      <c r="F95" s="222">
        <v>3042</v>
      </c>
      <c r="G95" s="201" t="s">
        <v>2854</v>
      </c>
      <c r="H95" s="201" t="s">
        <v>800</v>
      </c>
      <c r="I95" s="201" t="s">
        <v>2622</v>
      </c>
      <c r="J95" s="222">
        <v>130</v>
      </c>
      <c r="K95" s="222">
        <v>0.8</v>
      </c>
      <c r="L95" s="201" t="s">
        <v>2891</v>
      </c>
      <c r="M95" s="201" t="s">
        <v>2892</v>
      </c>
      <c r="N95" s="201" t="s">
        <v>2893</v>
      </c>
      <c r="O95" s="201" t="s">
        <v>32</v>
      </c>
      <c r="P95" s="201" t="s">
        <v>2858</v>
      </c>
      <c r="Q95" s="201" t="s">
        <v>2854</v>
      </c>
      <c r="R95" s="201" t="s">
        <v>3314</v>
      </c>
      <c r="S95" s="201" t="s">
        <v>2860</v>
      </c>
      <c r="T95" s="222">
        <v>4.1663718148564302E-2</v>
      </c>
      <c r="U95" s="201" t="s">
        <v>2861</v>
      </c>
      <c r="V95" s="201" t="s">
        <v>2862</v>
      </c>
      <c r="W95" s="201" t="s">
        <v>397</v>
      </c>
      <c r="X95" s="201" t="s">
        <v>398</v>
      </c>
      <c r="Y95" s="222">
        <v>245</v>
      </c>
      <c r="Z95" s="222">
        <v>2535</v>
      </c>
      <c r="AA95" s="222">
        <v>1</v>
      </c>
      <c r="AB95" s="201" t="s">
        <v>3315</v>
      </c>
      <c r="AC95" s="222">
        <v>1</v>
      </c>
      <c r="AD95" s="201" t="s">
        <v>800</v>
      </c>
      <c r="AE95" s="201" t="s">
        <v>800</v>
      </c>
      <c r="AF95" s="222">
        <v>0</v>
      </c>
      <c r="AG95" s="222">
        <v>0</v>
      </c>
      <c r="AH95" s="201" t="s">
        <v>2891</v>
      </c>
      <c r="AI95" s="201" t="s">
        <v>2946</v>
      </c>
      <c r="AJ95" s="201" t="s">
        <v>2855</v>
      </c>
      <c r="AK95" s="201" t="s">
        <v>2864</v>
      </c>
      <c r="AL95" s="201" t="s">
        <v>2854</v>
      </c>
      <c r="AM95" s="201" t="s">
        <v>2865</v>
      </c>
      <c r="AN95" s="201" t="s">
        <v>2866</v>
      </c>
      <c r="AO95" s="201" t="s">
        <v>2947</v>
      </c>
      <c r="AP95" s="201" t="s">
        <v>2868</v>
      </c>
      <c r="AQ95" s="201" t="s">
        <v>2869</v>
      </c>
      <c r="AR95" s="201" t="s">
        <v>2948</v>
      </c>
      <c r="AS95" s="222">
        <v>64.20384</v>
      </c>
      <c r="AT95" s="222">
        <v>0</v>
      </c>
      <c r="AU95" s="201" t="s">
        <v>3307</v>
      </c>
      <c r="AV95" s="201" t="s">
        <v>3316</v>
      </c>
      <c r="AW95" s="201" t="s">
        <v>3317</v>
      </c>
      <c r="AX95" s="201" t="s">
        <v>3318</v>
      </c>
      <c r="AY95" s="201" t="s">
        <v>2874</v>
      </c>
      <c r="AZ95" s="201" t="s">
        <v>800</v>
      </c>
      <c r="BA95" s="201" t="s">
        <v>800</v>
      </c>
      <c r="BB95" s="222">
        <v>4.2293228139381996E-3</v>
      </c>
      <c r="BC95" s="222">
        <v>1.0207610946398301E-2</v>
      </c>
      <c r="BD95" s="222">
        <v>8.3333333333333295E-4</v>
      </c>
      <c r="BE95" s="222">
        <v>3.4296923076923102E-4</v>
      </c>
      <c r="BF95" s="222">
        <v>0</v>
      </c>
      <c r="BG95" s="222">
        <v>0</v>
      </c>
      <c r="BH95" s="222">
        <v>4.6737409598948104E-3</v>
      </c>
      <c r="BI95" s="222">
        <v>0</v>
      </c>
      <c r="BJ95" s="222">
        <v>0</v>
      </c>
      <c r="BK95" s="222">
        <v>1.1521700000000001E-3</v>
      </c>
      <c r="BL95" s="222">
        <v>0</v>
      </c>
      <c r="BM95" s="222">
        <v>2.9624696534782499E-2</v>
      </c>
      <c r="BN95" s="222">
        <v>1.1078619580479499E-3</v>
      </c>
      <c r="BO95" s="222">
        <v>0</v>
      </c>
      <c r="BP95" s="222">
        <v>4.7700133717848599E-3</v>
      </c>
      <c r="BQ95" s="222">
        <v>1.5770711311917901E-3</v>
      </c>
      <c r="BR95" s="222">
        <v>3.90693767784352E-4</v>
      </c>
      <c r="BS95" s="222">
        <v>5.2562399544948603E-2</v>
      </c>
      <c r="BT95" s="222">
        <v>5.7332412916733501E-2</v>
      </c>
      <c r="BU95" s="222">
        <v>5.8909484047925301E-2</v>
      </c>
      <c r="BV95" s="222">
        <v>214.540406305913</v>
      </c>
      <c r="BW95" s="222">
        <v>234.00984863972801</v>
      </c>
      <c r="BX95" s="222">
        <v>240.44687366500099</v>
      </c>
      <c r="BY95" s="222">
        <v>557.80505639537296</v>
      </c>
      <c r="BZ95" s="222">
        <v>608.425606463294</v>
      </c>
      <c r="CA95" s="222">
        <v>625.16187152900295</v>
      </c>
      <c r="CB95" s="222">
        <v>13.6662238816866</v>
      </c>
      <c r="CC95" s="222">
        <v>14.906427358350699</v>
      </c>
      <c r="CD95" s="222">
        <v>15.316465852460601</v>
      </c>
      <c r="CE95" s="201" t="s">
        <v>800</v>
      </c>
      <c r="CF95" s="201" t="s">
        <v>800</v>
      </c>
      <c r="CG95" s="201" t="s">
        <v>2875</v>
      </c>
      <c r="CH95" s="222">
        <v>6.4643982336773896E-3</v>
      </c>
      <c r="CI95" s="222">
        <v>4.6098001311271203E-2</v>
      </c>
      <c r="CJ95" s="222">
        <v>11.985480340930501</v>
      </c>
      <c r="CK95" s="222"/>
      <c r="CL95" s="223">
        <f t="shared" si="11"/>
        <v>2.1829841052118226E-2</v>
      </c>
      <c r="CM95" s="223">
        <f t="shared" si="12"/>
        <v>3.073255849283045E-2</v>
      </c>
      <c r="CN95" s="223">
        <f t="shared" si="13"/>
        <v>4.7700133717848599E-3</v>
      </c>
      <c r="CO95" s="223">
        <f t="shared" si="13"/>
        <v>1.5770711311917901E-3</v>
      </c>
      <c r="CP95" s="223">
        <f t="shared" si="14"/>
        <v>5.8909484047925328E-2</v>
      </c>
      <c r="CQ95" s="223">
        <f t="shared" si="15"/>
        <v>0</v>
      </c>
      <c r="CR95" s="222"/>
      <c r="CS95" s="222"/>
      <c r="CT95" s="222"/>
      <c r="CU95" s="222"/>
      <c r="CV95" s="222"/>
      <c r="CW95" s="222"/>
      <c r="CX95" s="222"/>
      <c r="CY95" s="222"/>
      <c r="CZ95" s="222"/>
      <c r="DA95" s="222"/>
      <c r="DB95" s="224">
        <f t="shared" si="16"/>
        <v>4.6345794817269512E-2</v>
      </c>
      <c r="DC95" s="224">
        <f t="shared" si="17"/>
        <v>6.2166047276791623E-3</v>
      </c>
      <c r="DD95" s="224">
        <f t="shared" si="18"/>
        <v>5.2562399544948672E-2</v>
      </c>
      <c r="DE95" s="225">
        <f t="shared" si="19"/>
        <v>6.9388939039072284E-17</v>
      </c>
      <c r="DF95" s="222"/>
      <c r="DG95" s="222"/>
      <c r="DH95" s="222"/>
      <c r="DI95" s="222"/>
      <c r="DJ95" s="222"/>
      <c r="DK95" s="222"/>
      <c r="DL95" s="222"/>
      <c r="DM95" s="222"/>
      <c r="DN95" s="222"/>
      <c r="DO95" s="222"/>
      <c r="DP95" s="222"/>
      <c r="DQ95" s="222"/>
      <c r="DR95" s="222"/>
      <c r="DS95" s="222"/>
      <c r="DT95" s="222"/>
      <c r="DU95" s="222"/>
      <c r="DV95" s="222"/>
      <c r="DW95" s="222"/>
      <c r="DX95" s="222"/>
      <c r="DY95" s="222"/>
      <c r="DZ95" s="222"/>
      <c r="EA95" s="222"/>
      <c r="EB95" s="222"/>
      <c r="EC95" s="222"/>
      <c r="ED95" s="222"/>
      <c r="EE95" s="222"/>
      <c r="EF95" s="222"/>
      <c r="EG95" s="222">
        <v>92880</v>
      </c>
      <c r="EH95" s="222">
        <v>46800</v>
      </c>
      <c r="EI95" s="222">
        <v>27.49</v>
      </c>
      <c r="EJ95" s="222">
        <v>13.83</v>
      </c>
      <c r="EK95" s="222">
        <v>0.50309203346671505</v>
      </c>
      <c r="EL95" s="222">
        <v>86</v>
      </c>
      <c r="EM95" s="222">
        <v>1080</v>
      </c>
      <c r="EN95" s="201" t="s">
        <v>3319</v>
      </c>
      <c r="EO95" s="222">
        <v>0.50309203346671505</v>
      </c>
      <c r="EP95" s="222">
        <v>86</v>
      </c>
      <c r="EQ95" s="222">
        <v>0.8</v>
      </c>
    </row>
    <row r="96" spans="1:147" ht="30" x14ac:dyDescent="0.25">
      <c r="A96" s="201" t="s">
        <v>403</v>
      </c>
      <c r="B96" s="201" t="s">
        <v>3320</v>
      </c>
      <c r="C96" s="201" t="s">
        <v>404</v>
      </c>
      <c r="D96" s="201" t="s">
        <v>2980</v>
      </c>
      <c r="E96" s="222">
        <v>280</v>
      </c>
      <c r="F96" s="222">
        <v>1950</v>
      </c>
      <c r="G96" s="201" t="s">
        <v>2906</v>
      </c>
      <c r="H96" s="201" t="s">
        <v>800</v>
      </c>
      <c r="I96" s="201" t="s">
        <v>2625</v>
      </c>
      <c r="J96" s="222">
        <v>86</v>
      </c>
      <c r="K96" s="222">
        <v>0.8</v>
      </c>
      <c r="L96" s="201" t="s">
        <v>2891</v>
      </c>
      <c r="M96" s="201" t="s">
        <v>2892</v>
      </c>
      <c r="N96" s="201" t="s">
        <v>2893</v>
      </c>
      <c r="O96" s="201" t="s">
        <v>32</v>
      </c>
      <c r="P96" s="201" t="s">
        <v>2894</v>
      </c>
      <c r="Q96" s="201" t="s">
        <v>2859</v>
      </c>
      <c r="R96" s="201" t="s">
        <v>3320</v>
      </c>
      <c r="S96" s="201" t="s">
        <v>2895</v>
      </c>
      <c r="T96" s="222">
        <v>4.1583276009857999E-2</v>
      </c>
      <c r="U96" s="201" t="s">
        <v>2981</v>
      </c>
      <c r="V96" s="201" t="s">
        <v>2982</v>
      </c>
      <c r="W96" s="201" t="s">
        <v>403</v>
      </c>
      <c r="X96" s="201" t="s">
        <v>404</v>
      </c>
      <c r="Y96" s="222">
        <v>280</v>
      </c>
      <c r="Z96" s="222">
        <v>1950</v>
      </c>
      <c r="AA96" s="222">
        <v>1</v>
      </c>
      <c r="AB96" s="201" t="s">
        <v>3320</v>
      </c>
      <c r="AC96" s="222">
        <v>1</v>
      </c>
      <c r="AD96" s="201" t="s">
        <v>800</v>
      </c>
      <c r="AE96" s="201" t="s">
        <v>800</v>
      </c>
      <c r="AF96" s="222">
        <v>0</v>
      </c>
      <c r="AG96" s="222">
        <v>0</v>
      </c>
      <c r="AH96" s="201" t="s">
        <v>2854</v>
      </c>
      <c r="AI96" s="201" t="s">
        <v>2863</v>
      </c>
      <c r="AJ96" s="201" t="s">
        <v>2855</v>
      </c>
      <c r="AK96" s="201" t="s">
        <v>2864</v>
      </c>
      <c r="AL96" s="201" t="s">
        <v>2854</v>
      </c>
      <c r="AM96" s="201" t="s">
        <v>2865</v>
      </c>
      <c r="AN96" s="201" t="s">
        <v>2985</v>
      </c>
      <c r="AO96" s="201" t="s">
        <v>2867</v>
      </c>
      <c r="AP96" s="201" t="s">
        <v>2868</v>
      </c>
      <c r="AQ96" s="201" t="s">
        <v>2869</v>
      </c>
      <c r="AR96" s="201" t="s">
        <v>2870</v>
      </c>
      <c r="AS96" s="222">
        <v>67.831739999999996</v>
      </c>
      <c r="AT96" s="222">
        <v>0</v>
      </c>
      <c r="AU96" s="201" t="s">
        <v>3321</v>
      </c>
      <c r="AV96" s="201" t="s">
        <v>3321</v>
      </c>
      <c r="AW96" s="201" t="s">
        <v>3322</v>
      </c>
      <c r="AX96" s="201" t="s">
        <v>3323</v>
      </c>
      <c r="AY96" s="201" t="s">
        <v>2874</v>
      </c>
      <c r="AZ96" s="201" t="s">
        <v>800</v>
      </c>
      <c r="BA96" s="201" t="s">
        <v>800</v>
      </c>
      <c r="BB96" s="222">
        <v>5.7279430199430204E-3</v>
      </c>
      <c r="BC96" s="222">
        <v>1.1643317282760199E-2</v>
      </c>
      <c r="BD96" s="222">
        <v>8.3333333333333295E-4</v>
      </c>
      <c r="BE96" s="222">
        <v>5.4773691860465095E-4</v>
      </c>
      <c r="BF96" s="222">
        <v>0</v>
      </c>
      <c r="BG96" s="222">
        <v>0</v>
      </c>
      <c r="BH96" s="222">
        <v>0</v>
      </c>
      <c r="BI96" s="222">
        <v>0</v>
      </c>
      <c r="BJ96" s="222">
        <v>0</v>
      </c>
      <c r="BK96" s="222">
        <v>0</v>
      </c>
      <c r="BL96" s="222">
        <v>0</v>
      </c>
      <c r="BM96" s="222">
        <v>2.65773658009626E-2</v>
      </c>
      <c r="BN96" s="222">
        <v>1.26612795205479E-3</v>
      </c>
      <c r="BO96" s="222">
        <v>0</v>
      </c>
      <c r="BP96" s="222">
        <v>7.2104853294422304E-3</v>
      </c>
      <c r="BQ96" s="222">
        <v>2.3839447331968902E-3</v>
      </c>
      <c r="BR96" s="222">
        <v>5.0790189811965802E-4</v>
      </c>
      <c r="BS96" s="222">
        <v>4.7103726205778303E-2</v>
      </c>
      <c r="BT96" s="222">
        <v>5.4314211535220501E-2</v>
      </c>
      <c r="BU96" s="222">
        <v>5.6698156268417399E-2</v>
      </c>
      <c r="BV96" s="222">
        <v>168.22759359206501</v>
      </c>
      <c r="BW96" s="222">
        <v>193.979326911502</v>
      </c>
      <c r="BX96" s="222">
        <v>202.493415244348</v>
      </c>
      <c r="BY96" s="222">
        <v>437.39174333937001</v>
      </c>
      <c r="BZ96" s="222">
        <v>504.34624996990499</v>
      </c>
      <c r="CA96" s="222">
        <v>526.48287963530504</v>
      </c>
      <c r="CB96" s="222">
        <v>12.2469688135024</v>
      </c>
      <c r="CC96" s="222">
        <v>14.121694999157301</v>
      </c>
      <c r="CD96" s="222">
        <v>14.7415206297885</v>
      </c>
      <c r="CE96" s="201" t="s">
        <v>800</v>
      </c>
      <c r="CF96" s="201" t="s">
        <v>800</v>
      </c>
      <c r="CG96" s="201" t="s">
        <v>2990</v>
      </c>
      <c r="CH96" s="222">
        <v>3.6562866915335998E-3</v>
      </c>
      <c r="CI96" s="222">
        <v>4.34474395142447E-2</v>
      </c>
      <c r="CJ96" s="222">
        <v>11.2963342737036</v>
      </c>
      <c r="CK96" s="222"/>
      <c r="CL96" s="223">
        <f t="shared" si="11"/>
        <v>1.9260232452760859E-2</v>
      </c>
      <c r="CM96" s="223">
        <f t="shared" si="12"/>
        <v>2.7843493753017392E-2</v>
      </c>
      <c r="CN96" s="223">
        <f t="shared" si="13"/>
        <v>7.2104853294422304E-3</v>
      </c>
      <c r="CO96" s="223">
        <f t="shared" si="13"/>
        <v>2.3839447331968902E-3</v>
      </c>
      <c r="CP96" s="223">
        <f t="shared" si="14"/>
        <v>5.6698156268417378E-2</v>
      </c>
      <c r="CQ96" s="223">
        <f t="shared" si="15"/>
        <v>0</v>
      </c>
      <c r="CR96" s="222"/>
      <c r="CS96" s="222"/>
      <c r="CT96" s="222"/>
      <c r="CU96" s="222"/>
      <c r="CV96" s="222"/>
      <c r="CW96" s="222"/>
      <c r="CX96" s="222"/>
      <c r="CY96" s="222"/>
      <c r="CZ96" s="222"/>
      <c r="DA96" s="222"/>
      <c r="DB96" s="224">
        <f t="shared" si="16"/>
        <v>4.6595824307658587E-2</v>
      </c>
      <c r="DC96" s="224">
        <f t="shared" si="17"/>
        <v>5.0790189811965802E-4</v>
      </c>
      <c r="DD96" s="224">
        <f t="shared" si="18"/>
        <v>4.7103726205778247E-2</v>
      </c>
      <c r="DE96" s="225">
        <f t="shared" si="19"/>
        <v>-5.5511151231257827E-17</v>
      </c>
      <c r="DF96" s="222"/>
      <c r="DG96" s="222"/>
      <c r="DH96" s="222"/>
      <c r="DI96" s="222"/>
      <c r="DJ96" s="222"/>
      <c r="DK96" s="222"/>
      <c r="DL96" s="222"/>
      <c r="DM96" s="222"/>
      <c r="DN96" s="222"/>
      <c r="DO96" s="222"/>
      <c r="DP96" s="222"/>
      <c r="DQ96" s="222"/>
      <c r="DR96" s="222"/>
      <c r="DS96" s="222"/>
      <c r="DT96" s="222"/>
      <c r="DU96" s="222"/>
      <c r="DV96" s="222"/>
      <c r="DW96" s="222"/>
      <c r="DX96" s="222"/>
      <c r="DY96" s="222"/>
      <c r="DZ96" s="222"/>
      <c r="EA96" s="222"/>
      <c r="EB96" s="222"/>
      <c r="EC96" s="222"/>
      <c r="ED96" s="222"/>
      <c r="EE96" s="222"/>
      <c r="EF96" s="222"/>
      <c r="EG96" s="222">
        <v>7138200</v>
      </c>
      <c r="EH96" s="222">
        <v>5011200</v>
      </c>
      <c r="EI96" s="222">
        <v>2043.87</v>
      </c>
      <c r="EJ96" s="222">
        <v>1433.59</v>
      </c>
      <c r="EK96" s="222">
        <v>0.70140958084418303</v>
      </c>
      <c r="EL96" s="222">
        <v>125</v>
      </c>
      <c r="EM96" s="222">
        <v>57210</v>
      </c>
      <c r="EN96" s="201" t="s">
        <v>3324</v>
      </c>
      <c r="EO96" s="222">
        <v>0.69044832214765095</v>
      </c>
      <c r="EP96" s="222">
        <v>129</v>
      </c>
      <c r="EQ96" s="222">
        <v>0.8</v>
      </c>
    </row>
    <row r="97" spans="1:147" ht="30" x14ac:dyDescent="0.25">
      <c r="A97" s="201" t="s">
        <v>405</v>
      </c>
      <c r="B97" s="201" t="s">
        <v>3325</v>
      </c>
      <c r="C97" s="201" t="s">
        <v>406</v>
      </c>
      <c r="D97" s="201" t="s">
        <v>2980</v>
      </c>
      <c r="E97" s="222">
        <v>285</v>
      </c>
      <c r="F97" s="222">
        <v>2400</v>
      </c>
      <c r="G97" s="201" t="s">
        <v>2854</v>
      </c>
      <c r="H97" s="201" t="s">
        <v>800</v>
      </c>
      <c r="I97" s="201" t="s">
        <v>2622</v>
      </c>
      <c r="J97" s="222">
        <v>125</v>
      </c>
      <c r="K97" s="222">
        <v>0.8</v>
      </c>
      <c r="L97" s="201" t="s">
        <v>2891</v>
      </c>
      <c r="M97" s="201" t="s">
        <v>2892</v>
      </c>
      <c r="N97" s="201" t="s">
        <v>2893</v>
      </c>
      <c r="O97" s="201" t="s">
        <v>32</v>
      </c>
      <c r="P97" s="201" t="s">
        <v>2858</v>
      </c>
      <c r="Q97" s="201" t="s">
        <v>2859</v>
      </c>
      <c r="R97" s="201" t="s">
        <v>3325</v>
      </c>
      <c r="S97" s="201" t="s">
        <v>2860</v>
      </c>
      <c r="T97" s="222">
        <v>4.1663718148564302E-2</v>
      </c>
      <c r="U97" s="201" t="s">
        <v>2861</v>
      </c>
      <c r="V97" s="201" t="s">
        <v>2862</v>
      </c>
      <c r="W97" s="201" t="s">
        <v>405</v>
      </c>
      <c r="X97" s="201" t="s">
        <v>406</v>
      </c>
      <c r="Y97" s="222">
        <v>285</v>
      </c>
      <c r="Z97" s="222">
        <v>2400</v>
      </c>
      <c r="AA97" s="222">
        <v>1</v>
      </c>
      <c r="AB97" s="201" t="s">
        <v>3325</v>
      </c>
      <c r="AC97" s="222">
        <v>1</v>
      </c>
      <c r="AD97" s="201" t="s">
        <v>800</v>
      </c>
      <c r="AE97" s="201" t="s">
        <v>800</v>
      </c>
      <c r="AF97" s="222">
        <v>0</v>
      </c>
      <c r="AG97" s="222">
        <v>0</v>
      </c>
      <c r="AH97" s="201" t="s">
        <v>2854</v>
      </c>
      <c r="AI97" s="201" t="s">
        <v>2863</v>
      </c>
      <c r="AJ97" s="201" t="s">
        <v>2891</v>
      </c>
      <c r="AK97" s="201" t="s">
        <v>2907</v>
      </c>
      <c r="AL97" s="201" t="s">
        <v>2854</v>
      </c>
      <c r="AM97" s="201" t="s">
        <v>2865</v>
      </c>
      <c r="AN97" s="201" t="s">
        <v>2866</v>
      </c>
      <c r="AO97" s="201" t="s">
        <v>2867</v>
      </c>
      <c r="AP97" s="201" t="s">
        <v>2868</v>
      </c>
      <c r="AQ97" s="201" t="s">
        <v>2869</v>
      </c>
      <c r="AR97" s="201" t="s">
        <v>2870</v>
      </c>
      <c r="AS97" s="222">
        <v>64.20384</v>
      </c>
      <c r="AT97" s="222">
        <v>0</v>
      </c>
      <c r="AU97" s="201" t="s">
        <v>3326</v>
      </c>
      <c r="AV97" s="201" t="s">
        <v>3326</v>
      </c>
      <c r="AW97" s="201" t="s">
        <v>3327</v>
      </c>
      <c r="AX97" s="201" t="s">
        <v>3328</v>
      </c>
      <c r="AY97" s="201" t="s">
        <v>2915</v>
      </c>
      <c r="AZ97" s="201" t="s">
        <v>800</v>
      </c>
      <c r="BA97" s="201" t="s">
        <v>800</v>
      </c>
      <c r="BB97" s="222">
        <v>5.0779814814814802E-3</v>
      </c>
      <c r="BC97" s="222">
        <v>1.18741596723408E-2</v>
      </c>
      <c r="BD97" s="222">
        <v>8.3333333333333295E-4</v>
      </c>
      <c r="BE97" s="222">
        <v>3.5668800000000002E-4</v>
      </c>
      <c r="BF97" s="222">
        <v>0</v>
      </c>
      <c r="BG97" s="222">
        <v>0</v>
      </c>
      <c r="BH97" s="222">
        <v>0</v>
      </c>
      <c r="BI97" s="222">
        <v>0</v>
      </c>
      <c r="BJ97" s="222">
        <v>0</v>
      </c>
      <c r="BK97" s="222">
        <v>0</v>
      </c>
      <c r="BL97" s="222">
        <v>0</v>
      </c>
      <c r="BM97" s="222">
        <v>3.0809684396173799E-2</v>
      </c>
      <c r="BN97" s="222">
        <v>1.2887373797700601E-3</v>
      </c>
      <c r="BO97" s="222">
        <v>0</v>
      </c>
      <c r="BP97" s="222">
        <v>4.9608139066562498E-3</v>
      </c>
      <c r="BQ97" s="222">
        <v>1.64015397643946E-3</v>
      </c>
      <c r="BR97" s="222">
        <v>2.6273872222222201E-4</v>
      </c>
      <c r="BS97" s="222">
        <v>5.0503322985321702E-2</v>
      </c>
      <c r="BT97" s="222">
        <v>5.5464136891978003E-2</v>
      </c>
      <c r="BU97" s="222">
        <v>5.7104290868417402E-2</v>
      </c>
      <c r="BV97" s="222">
        <v>177.20464205376001</v>
      </c>
      <c r="BW97" s="222">
        <v>194.611006638519</v>
      </c>
      <c r="BX97" s="222">
        <v>200.36593287164001</v>
      </c>
      <c r="BY97" s="222">
        <v>460.73206933977701</v>
      </c>
      <c r="BZ97" s="222">
        <v>505.98861726015002</v>
      </c>
      <c r="CA97" s="222">
        <v>520.95142546626403</v>
      </c>
      <c r="CB97" s="222">
        <v>13.130863976183599</v>
      </c>
      <c r="CC97" s="222">
        <v>14.4206755919143</v>
      </c>
      <c r="CD97" s="222">
        <v>14.847115625788501</v>
      </c>
      <c r="CE97" s="201" t="s">
        <v>800</v>
      </c>
      <c r="CF97" s="201" t="s">
        <v>800</v>
      </c>
      <c r="CG97" s="201" t="s">
        <v>2875</v>
      </c>
      <c r="CH97" s="222">
        <v>6.7229741630244902E-3</v>
      </c>
      <c r="CI97" s="222">
        <v>4.3780348822297199E-2</v>
      </c>
      <c r="CJ97" s="222">
        <v>11.3828906937973</v>
      </c>
      <c r="CK97" s="222"/>
      <c r="CL97" s="223">
        <f t="shared" si="11"/>
        <v>1.8404901209377832E-2</v>
      </c>
      <c r="CM97" s="223">
        <f t="shared" si="12"/>
        <v>3.209842177594386E-2</v>
      </c>
      <c r="CN97" s="223">
        <f t="shared" si="13"/>
        <v>4.9608139066562498E-3</v>
      </c>
      <c r="CO97" s="223">
        <f t="shared" si="13"/>
        <v>1.64015397643946E-3</v>
      </c>
      <c r="CP97" s="223">
        <f t="shared" si="14"/>
        <v>5.7104290868417402E-2</v>
      </c>
      <c r="CQ97" s="223">
        <f t="shared" si="15"/>
        <v>0</v>
      </c>
      <c r="CR97" s="222"/>
      <c r="CS97" s="222"/>
      <c r="CT97" s="222"/>
      <c r="CU97" s="222"/>
      <c r="CV97" s="222"/>
      <c r="CW97" s="222"/>
      <c r="CX97" s="222"/>
      <c r="CY97" s="222"/>
      <c r="CZ97" s="222"/>
      <c r="DA97" s="222"/>
      <c r="DB97" s="224">
        <f t="shared" si="16"/>
        <v>5.0240584263099471E-2</v>
      </c>
      <c r="DC97" s="224">
        <f t="shared" si="17"/>
        <v>2.6273872222222201E-4</v>
      </c>
      <c r="DD97" s="224">
        <f t="shared" si="18"/>
        <v>5.0503322985321696E-2</v>
      </c>
      <c r="DE97" s="225">
        <f t="shared" si="19"/>
        <v>0</v>
      </c>
      <c r="DF97" s="222"/>
      <c r="DG97" s="222"/>
      <c r="DH97" s="222"/>
      <c r="DI97" s="222"/>
      <c r="DJ97" s="222"/>
      <c r="DK97" s="222"/>
      <c r="DL97" s="222"/>
      <c r="DM97" s="222"/>
      <c r="DN97" s="222"/>
      <c r="DO97" s="222"/>
      <c r="DP97" s="222"/>
      <c r="DQ97" s="222"/>
      <c r="DR97" s="222"/>
      <c r="DS97" s="222"/>
      <c r="DT97" s="222"/>
      <c r="DU97" s="222"/>
      <c r="DV97" s="222"/>
      <c r="DW97" s="222"/>
      <c r="DX97" s="222"/>
      <c r="DY97" s="222"/>
      <c r="DZ97" s="222"/>
      <c r="EA97" s="222"/>
      <c r="EB97" s="222"/>
      <c r="EC97" s="222"/>
      <c r="ED97" s="222"/>
      <c r="EE97" s="222"/>
      <c r="EF97" s="222"/>
      <c r="EG97" s="222">
        <v>0</v>
      </c>
      <c r="EH97" s="222">
        <v>0</v>
      </c>
      <c r="EI97" s="222">
        <v>0</v>
      </c>
      <c r="EJ97" s="222">
        <v>0</v>
      </c>
      <c r="EK97" s="222">
        <v>0</v>
      </c>
      <c r="EL97" s="222">
        <v>0</v>
      </c>
      <c r="EM97" s="222">
        <v>0</v>
      </c>
      <c r="EN97" s="201" t="s">
        <v>3329</v>
      </c>
      <c r="EO97" s="222">
        <v>0.37215999999999999</v>
      </c>
      <c r="EP97" s="222">
        <v>87</v>
      </c>
      <c r="EQ97" s="222">
        <v>0.8</v>
      </c>
    </row>
    <row r="98" spans="1:147" ht="30" x14ac:dyDescent="0.25">
      <c r="A98" s="201" t="s">
        <v>405</v>
      </c>
      <c r="B98" s="201" t="s">
        <v>3330</v>
      </c>
      <c r="C98" s="201" t="s">
        <v>406</v>
      </c>
      <c r="D98" s="201" t="s">
        <v>2980</v>
      </c>
      <c r="E98" s="222">
        <v>285</v>
      </c>
      <c r="F98" s="222">
        <v>2400</v>
      </c>
      <c r="G98" s="201" t="s">
        <v>2891</v>
      </c>
      <c r="H98" s="201" t="s">
        <v>800</v>
      </c>
      <c r="I98" s="201" t="s">
        <v>2623</v>
      </c>
      <c r="J98" s="222">
        <v>87</v>
      </c>
      <c r="K98" s="222">
        <v>0.8</v>
      </c>
      <c r="L98" s="201" t="s">
        <v>2891</v>
      </c>
      <c r="M98" s="201" t="s">
        <v>2892</v>
      </c>
      <c r="N98" s="201" t="s">
        <v>2893</v>
      </c>
      <c r="O98" s="201" t="s">
        <v>32</v>
      </c>
      <c r="P98" s="201" t="s">
        <v>2858</v>
      </c>
      <c r="Q98" s="201" t="s">
        <v>2859</v>
      </c>
      <c r="R98" s="201" t="s">
        <v>3330</v>
      </c>
      <c r="S98" s="201" t="s">
        <v>2860</v>
      </c>
      <c r="T98" s="222">
        <v>4.1663718148564302E-2</v>
      </c>
      <c r="U98" s="201" t="s">
        <v>3008</v>
      </c>
      <c r="V98" s="201" t="s">
        <v>3009</v>
      </c>
      <c r="W98" s="201" t="s">
        <v>405</v>
      </c>
      <c r="X98" s="201" t="s">
        <v>406</v>
      </c>
      <c r="Y98" s="222">
        <v>285</v>
      </c>
      <c r="Z98" s="222">
        <v>2400</v>
      </c>
      <c r="AA98" s="222">
        <v>1</v>
      </c>
      <c r="AB98" s="201" t="s">
        <v>3330</v>
      </c>
      <c r="AC98" s="222">
        <v>1</v>
      </c>
      <c r="AD98" s="201" t="s">
        <v>800</v>
      </c>
      <c r="AE98" s="201" t="s">
        <v>800</v>
      </c>
      <c r="AH98" s="201" t="s">
        <v>2854</v>
      </c>
      <c r="AI98" s="201" t="s">
        <v>2863</v>
      </c>
      <c r="AJ98" s="201" t="s">
        <v>2855</v>
      </c>
      <c r="AK98" s="201" t="s">
        <v>2864</v>
      </c>
      <c r="AL98" s="201" t="s">
        <v>2854</v>
      </c>
      <c r="AM98" s="201" t="s">
        <v>2865</v>
      </c>
      <c r="AN98" s="201" t="s">
        <v>3010</v>
      </c>
      <c r="AO98" s="201" t="s">
        <v>2867</v>
      </c>
      <c r="AP98" s="201" t="s">
        <v>2868</v>
      </c>
      <c r="AQ98" s="201" t="s">
        <v>2869</v>
      </c>
      <c r="AR98" s="201" t="s">
        <v>2870</v>
      </c>
      <c r="AS98" s="222">
        <v>39.97824</v>
      </c>
      <c r="AT98" s="222">
        <v>0</v>
      </c>
      <c r="AU98" s="201" t="s">
        <v>3326</v>
      </c>
      <c r="AV98" s="201" t="s">
        <v>3326</v>
      </c>
      <c r="AW98" s="201" t="s">
        <v>3327</v>
      </c>
      <c r="AX98" s="201" t="s">
        <v>3328</v>
      </c>
      <c r="AY98" s="201" t="s">
        <v>2874</v>
      </c>
      <c r="AZ98" s="201" t="s">
        <v>800</v>
      </c>
      <c r="BA98" s="201" t="s">
        <v>800</v>
      </c>
      <c r="BB98" s="222">
        <v>5.0779814814814802E-3</v>
      </c>
      <c r="BC98" s="222">
        <v>1.18741596723408E-2</v>
      </c>
      <c r="BD98" s="222">
        <v>8.3333333333333295E-4</v>
      </c>
      <c r="BE98" s="222">
        <v>3.19111111111111E-4</v>
      </c>
      <c r="BF98" s="222">
        <v>0</v>
      </c>
      <c r="BG98" s="222">
        <v>0</v>
      </c>
      <c r="BH98" s="222">
        <v>0</v>
      </c>
      <c r="BI98" s="222">
        <v>0</v>
      </c>
      <c r="BJ98" s="222">
        <v>0</v>
      </c>
      <c r="BK98" s="222">
        <v>0</v>
      </c>
      <c r="BL98" s="222">
        <v>0</v>
      </c>
      <c r="BM98" s="222">
        <v>2.12062896316631E-2</v>
      </c>
      <c r="BN98" s="222">
        <v>1.2887373797700601E-3</v>
      </c>
      <c r="BO98" s="222">
        <v>0</v>
      </c>
      <c r="BP98" s="222">
        <v>7.1276061877244999E-3</v>
      </c>
      <c r="BQ98" s="222">
        <v>2.3565430695969198E-3</v>
      </c>
      <c r="BR98" s="222">
        <v>4.1267029222222202E-4</v>
      </c>
      <c r="BS98" s="222">
        <v>4.1012282901922201E-2</v>
      </c>
      <c r="BT98" s="222">
        <v>4.8139889089646698E-2</v>
      </c>
      <c r="BU98" s="222">
        <v>5.0496432159243598E-2</v>
      </c>
      <c r="BV98" s="222">
        <v>143.902747024288</v>
      </c>
      <c r="BW98" s="222">
        <v>168.91189154262</v>
      </c>
      <c r="BX98" s="222">
        <v>177.180463716644</v>
      </c>
      <c r="BY98" s="222">
        <v>374.14714226314999</v>
      </c>
      <c r="BZ98" s="222">
        <v>439.17091801081199</v>
      </c>
      <c r="CA98" s="222">
        <v>460.66920566327502</v>
      </c>
      <c r="CB98" s="222">
        <v>10.6631935544998</v>
      </c>
      <c r="CC98" s="222">
        <v>12.516371163308101</v>
      </c>
      <c r="CD98" s="222">
        <v>13.129072361403299</v>
      </c>
      <c r="CE98" s="201" t="s">
        <v>800</v>
      </c>
      <c r="CF98" s="201" t="s">
        <v>800</v>
      </c>
      <c r="CG98" s="201" t="s">
        <v>3014</v>
      </c>
      <c r="CH98" s="222">
        <v>3.3978855999307902E-3</v>
      </c>
      <c r="CI98" s="222">
        <v>3.7614397301991398E-2</v>
      </c>
      <c r="CJ98" s="222">
        <v>9.7797432985177597</v>
      </c>
      <c r="CK98" s="222"/>
      <c r="CL98" s="223">
        <f t="shared" si="11"/>
        <v>1.8517255890488943E-2</v>
      </c>
      <c r="CM98" s="223">
        <f t="shared" si="12"/>
        <v>2.2495027011433161E-2</v>
      </c>
      <c r="CN98" s="223">
        <f t="shared" si="13"/>
        <v>7.1276061877244999E-3</v>
      </c>
      <c r="CO98" s="223">
        <f t="shared" si="13"/>
        <v>2.3565430695969198E-3</v>
      </c>
      <c r="CP98" s="223">
        <f t="shared" si="14"/>
        <v>5.0496432159243522E-2</v>
      </c>
      <c r="CQ98" s="223">
        <f t="shared" si="15"/>
        <v>-7.6327832942979512E-17</v>
      </c>
      <c r="CR98" s="222"/>
      <c r="CS98" s="222"/>
      <c r="CT98" s="222"/>
      <c r="CU98" s="222"/>
      <c r="CV98" s="222"/>
      <c r="CW98" s="222"/>
      <c r="CX98" s="222"/>
      <c r="CY98" s="222"/>
      <c r="CZ98" s="222"/>
      <c r="DA98" s="222"/>
      <c r="DB98" s="224">
        <f t="shared" si="16"/>
        <v>4.0599612609699881E-2</v>
      </c>
      <c r="DC98" s="224">
        <f t="shared" si="17"/>
        <v>4.1267029222222202E-4</v>
      </c>
      <c r="DD98" s="224">
        <f t="shared" si="18"/>
        <v>4.1012282901922104E-2</v>
      </c>
      <c r="DE98" s="225">
        <f t="shared" si="19"/>
        <v>-9.7144514654701197E-17</v>
      </c>
      <c r="DF98" s="222"/>
      <c r="DG98" s="222"/>
      <c r="DH98" s="222"/>
      <c r="DI98" s="222"/>
      <c r="DJ98" s="222"/>
      <c r="DK98" s="222"/>
      <c r="DL98" s="222"/>
      <c r="DM98" s="222"/>
      <c r="DN98" s="222"/>
      <c r="DO98" s="222"/>
      <c r="DP98" s="222"/>
      <c r="DQ98" s="222"/>
      <c r="DR98" s="222"/>
      <c r="DS98" s="222"/>
      <c r="DT98" s="222"/>
      <c r="DU98" s="222"/>
      <c r="DV98" s="222"/>
      <c r="DW98" s="222"/>
      <c r="DX98" s="222"/>
      <c r="DY98" s="222"/>
      <c r="DZ98" s="222"/>
      <c r="EA98" s="222"/>
      <c r="EB98" s="222"/>
      <c r="EC98" s="222"/>
      <c r="ED98" s="222"/>
      <c r="EE98" s="222"/>
      <c r="EF98" s="222"/>
      <c r="EG98" s="222">
        <v>1038120</v>
      </c>
      <c r="EH98" s="222">
        <v>492000</v>
      </c>
      <c r="EI98" s="222">
        <v>307.85000000000002</v>
      </c>
      <c r="EJ98" s="222">
        <v>134.6</v>
      </c>
      <c r="EK98" s="222">
        <v>0.43722592171512098</v>
      </c>
      <c r="EL98" s="222">
        <v>87</v>
      </c>
      <c r="EM98" s="222">
        <v>11880</v>
      </c>
      <c r="EN98" s="201" t="s">
        <v>3331</v>
      </c>
      <c r="EO98" s="222">
        <v>0.43722592171512098</v>
      </c>
      <c r="EP98" s="222">
        <v>87</v>
      </c>
      <c r="EQ98" s="222">
        <v>0.8</v>
      </c>
    </row>
    <row r="99" spans="1:147" ht="30" x14ac:dyDescent="0.25">
      <c r="A99" s="201" t="s">
        <v>405</v>
      </c>
      <c r="B99" s="201" t="s">
        <v>3332</v>
      </c>
      <c r="C99" s="201" t="s">
        <v>406</v>
      </c>
      <c r="D99" s="201" t="s">
        <v>2980</v>
      </c>
      <c r="E99" s="222">
        <v>285</v>
      </c>
      <c r="F99" s="222">
        <v>2400</v>
      </c>
      <c r="G99" s="201" t="s">
        <v>2906</v>
      </c>
      <c r="H99" s="201" t="s">
        <v>800</v>
      </c>
      <c r="I99" s="201" t="s">
        <v>2625</v>
      </c>
      <c r="J99" s="222">
        <v>87</v>
      </c>
      <c r="K99" s="222">
        <v>0.8</v>
      </c>
      <c r="L99" s="201" t="s">
        <v>2891</v>
      </c>
      <c r="M99" s="201" t="s">
        <v>2892</v>
      </c>
      <c r="N99" s="201" t="s">
        <v>2893</v>
      </c>
      <c r="O99" s="201" t="s">
        <v>32</v>
      </c>
      <c r="P99" s="201" t="s">
        <v>2894</v>
      </c>
      <c r="Q99" s="201" t="s">
        <v>2859</v>
      </c>
      <c r="R99" s="201" t="s">
        <v>3332</v>
      </c>
      <c r="S99" s="201" t="s">
        <v>2895</v>
      </c>
      <c r="T99" s="222">
        <v>4.1583276009857999E-2</v>
      </c>
      <c r="U99" s="201" t="s">
        <v>2981</v>
      </c>
      <c r="V99" s="201" t="s">
        <v>2982</v>
      </c>
      <c r="W99" s="201" t="s">
        <v>405</v>
      </c>
      <c r="X99" s="201" t="s">
        <v>406</v>
      </c>
      <c r="Y99" s="222">
        <v>285</v>
      </c>
      <c r="Z99" s="222">
        <v>2400</v>
      </c>
      <c r="AA99" s="222">
        <v>1</v>
      </c>
      <c r="AB99" s="201" t="s">
        <v>3332</v>
      </c>
      <c r="AC99" s="222">
        <v>1</v>
      </c>
      <c r="AD99" s="201" t="s">
        <v>800</v>
      </c>
      <c r="AE99" s="201" t="s">
        <v>800</v>
      </c>
      <c r="AF99" s="222">
        <v>0</v>
      </c>
      <c r="AG99" s="222">
        <v>0</v>
      </c>
      <c r="AH99" s="201" t="s">
        <v>2854</v>
      </c>
      <c r="AI99" s="201" t="s">
        <v>2863</v>
      </c>
      <c r="AJ99" s="201" t="s">
        <v>2891</v>
      </c>
      <c r="AK99" s="201" t="s">
        <v>2907</v>
      </c>
      <c r="AL99" s="201" t="s">
        <v>2854</v>
      </c>
      <c r="AM99" s="201" t="s">
        <v>2865</v>
      </c>
      <c r="AN99" s="201" t="s">
        <v>2985</v>
      </c>
      <c r="AO99" s="201" t="s">
        <v>2867</v>
      </c>
      <c r="AP99" s="201" t="s">
        <v>2868</v>
      </c>
      <c r="AQ99" s="201" t="s">
        <v>2869</v>
      </c>
      <c r="AR99" s="201" t="s">
        <v>2870</v>
      </c>
      <c r="AS99" s="222">
        <v>67.831739999999996</v>
      </c>
      <c r="AT99" s="222">
        <v>0</v>
      </c>
      <c r="AU99" s="201" t="s">
        <v>3326</v>
      </c>
      <c r="AV99" s="201" t="s">
        <v>3326</v>
      </c>
      <c r="AW99" s="201" t="s">
        <v>3327</v>
      </c>
      <c r="AX99" s="201" t="s">
        <v>3328</v>
      </c>
      <c r="AY99" s="201" t="s">
        <v>2915</v>
      </c>
      <c r="AZ99" s="201" t="s">
        <v>800</v>
      </c>
      <c r="BA99" s="201" t="s">
        <v>800</v>
      </c>
      <c r="BB99" s="222">
        <v>5.0779814814814802E-3</v>
      </c>
      <c r="BC99" s="222">
        <v>1.1851233662809499E-2</v>
      </c>
      <c r="BD99" s="222">
        <v>8.3333333333333295E-4</v>
      </c>
      <c r="BE99" s="222">
        <v>5.4144109195402299E-4</v>
      </c>
      <c r="BF99" s="222">
        <v>0</v>
      </c>
      <c r="BG99" s="222">
        <v>0</v>
      </c>
      <c r="BH99" s="222">
        <v>0</v>
      </c>
      <c r="BI99" s="222">
        <v>0</v>
      </c>
      <c r="BJ99" s="222">
        <v>0</v>
      </c>
      <c r="BK99" s="222">
        <v>0</v>
      </c>
      <c r="BL99" s="222">
        <v>0</v>
      </c>
      <c r="BM99" s="222">
        <v>2.62718788377331E-2</v>
      </c>
      <c r="BN99" s="222">
        <v>1.2887373797700601E-3</v>
      </c>
      <c r="BO99" s="222">
        <v>0</v>
      </c>
      <c r="BP99" s="222">
        <v>7.1276061877244999E-3</v>
      </c>
      <c r="BQ99" s="222">
        <v>2.3565430695969198E-3</v>
      </c>
      <c r="BR99" s="222">
        <v>2.6273872222222201E-4</v>
      </c>
      <c r="BS99" s="222">
        <v>4.6127344509303801E-2</v>
      </c>
      <c r="BT99" s="222">
        <v>5.3254950697028298E-2</v>
      </c>
      <c r="BU99" s="222">
        <v>5.5611493766625199E-2</v>
      </c>
      <c r="BV99" s="222">
        <v>161.850331611592</v>
      </c>
      <c r="BW99" s="222">
        <v>186.85947612992399</v>
      </c>
      <c r="BX99" s="222">
        <v>195.12804830394799</v>
      </c>
      <c r="BY99" s="222">
        <v>420.81086219014003</v>
      </c>
      <c r="BZ99" s="222">
        <v>485.83463793780197</v>
      </c>
      <c r="CA99" s="222">
        <v>507.33292559026501</v>
      </c>
      <c r="CB99" s="222">
        <v>11.993109572419</v>
      </c>
      <c r="CC99" s="222">
        <v>13.8462871812274</v>
      </c>
      <c r="CD99" s="222">
        <v>14.4589883793226</v>
      </c>
      <c r="CE99" s="201" t="s">
        <v>800</v>
      </c>
      <c r="CF99" s="201" t="s">
        <v>800</v>
      </c>
      <c r="CG99" s="201" t="s">
        <v>2990</v>
      </c>
      <c r="CH99" s="222">
        <v>3.61426040772287E-3</v>
      </c>
      <c r="CI99" s="222">
        <v>4.2513084101580903E-2</v>
      </c>
      <c r="CJ99" s="222">
        <v>11.053401866411001</v>
      </c>
      <c r="CK99" s="222"/>
      <c r="CL99" s="223">
        <f t="shared" si="11"/>
        <v>1.8566728291800557E-2</v>
      </c>
      <c r="CM99" s="223">
        <f t="shared" si="12"/>
        <v>2.7560616217503161E-2</v>
      </c>
      <c r="CN99" s="223">
        <f t="shared" si="13"/>
        <v>7.1276061877244999E-3</v>
      </c>
      <c r="CO99" s="223">
        <f t="shared" si="13"/>
        <v>2.3565430695969198E-3</v>
      </c>
      <c r="CP99" s="223">
        <f t="shared" si="14"/>
        <v>5.5611493766625136E-2</v>
      </c>
      <c r="CQ99" s="223">
        <f t="shared" si="15"/>
        <v>-6.2450045135165055E-17</v>
      </c>
      <c r="CR99" s="222"/>
      <c r="CS99" s="222"/>
      <c r="CT99" s="222"/>
      <c r="CU99" s="222"/>
      <c r="CV99" s="222"/>
      <c r="CW99" s="222"/>
      <c r="CX99" s="222"/>
      <c r="CY99" s="222"/>
      <c r="CZ99" s="222"/>
      <c r="DA99" s="222"/>
      <c r="DB99" s="224">
        <f t="shared" si="16"/>
        <v>4.58646057870815E-2</v>
      </c>
      <c r="DC99" s="224">
        <f t="shared" si="17"/>
        <v>2.6273872222222201E-4</v>
      </c>
      <c r="DD99" s="224">
        <f t="shared" si="18"/>
        <v>4.6127344509303725E-2</v>
      </c>
      <c r="DE99" s="225">
        <f t="shared" si="19"/>
        <v>-7.6327832942979512E-17</v>
      </c>
      <c r="DF99" s="222"/>
      <c r="DG99" s="222"/>
      <c r="DH99" s="222"/>
      <c r="DI99" s="222"/>
      <c r="DJ99" s="222"/>
      <c r="DK99" s="222"/>
      <c r="DL99" s="222"/>
      <c r="DM99" s="222"/>
      <c r="DN99" s="222"/>
      <c r="DO99" s="222"/>
      <c r="DP99" s="222"/>
      <c r="DQ99" s="222"/>
      <c r="DR99" s="222"/>
      <c r="DS99" s="222"/>
      <c r="DT99" s="222"/>
      <c r="DU99" s="222"/>
      <c r="DV99" s="222"/>
      <c r="DW99" s="222"/>
      <c r="DX99" s="222"/>
      <c r="DY99" s="222"/>
      <c r="DZ99" s="222"/>
      <c r="EA99" s="222"/>
      <c r="EB99" s="222"/>
      <c r="EC99" s="222"/>
      <c r="ED99" s="222"/>
      <c r="EE99" s="222"/>
      <c r="EF99" s="222"/>
      <c r="EG99" s="222">
        <v>0</v>
      </c>
      <c r="EH99" s="222">
        <v>0</v>
      </c>
      <c r="EI99" s="222">
        <v>0</v>
      </c>
      <c r="EJ99" s="222">
        <v>0</v>
      </c>
      <c r="EK99" s="222">
        <v>0</v>
      </c>
      <c r="EL99" s="222">
        <v>0</v>
      </c>
      <c r="EM99" s="222">
        <v>0</v>
      </c>
      <c r="EN99" s="201" t="s">
        <v>3333</v>
      </c>
      <c r="EO99" s="222">
        <v>0.54700000000000004</v>
      </c>
      <c r="EP99" s="222">
        <v>74</v>
      </c>
      <c r="EQ99" s="222">
        <v>0.8</v>
      </c>
    </row>
    <row r="100" spans="1:147" ht="30" x14ac:dyDescent="0.25">
      <c r="A100" s="201" t="s">
        <v>407</v>
      </c>
      <c r="B100" s="201" t="s">
        <v>3334</v>
      </c>
      <c r="C100" s="201" t="s">
        <v>408</v>
      </c>
      <c r="D100" s="201" t="s">
        <v>2980</v>
      </c>
      <c r="E100" s="222">
        <v>390</v>
      </c>
      <c r="F100" s="222">
        <v>1728</v>
      </c>
      <c r="G100" s="201" t="s">
        <v>2891</v>
      </c>
      <c r="H100" s="201" t="s">
        <v>800</v>
      </c>
      <c r="I100" s="201" t="s">
        <v>2623</v>
      </c>
      <c r="J100" s="222">
        <v>74</v>
      </c>
      <c r="K100" s="222">
        <v>0.8</v>
      </c>
      <c r="L100" s="201" t="s">
        <v>2891</v>
      </c>
      <c r="M100" s="201" t="s">
        <v>2892</v>
      </c>
      <c r="N100" s="201" t="s">
        <v>2893</v>
      </c>
      <c r="O100" s="201" t="s">
        <v>32</v>
      </c>
      <c r="P100" s="201" t="s">
        <v>2858</v>
      </c>
      <c r="Q100" s="201" t="s">
        <v>2859</v>
      </c>
      <c r="R100" s="201" t="s">
        <v>3334</v>
      </c>
      <c r="S100" s="201" t="s">
        <v>2860</v>
      </c>
      <c r="T100" s="222">
        <v>4.1663718148564302E-2</v>
      </c>
      <c r="U100" s="201" t="s">
        <v>3008</v>
      </c>
      <c r="V100" s="201" t="s">
        <v>3009</v>
      </c>
      <c r="W100" s="201" t="s">
        <v>407</v>
      </c>
      <c r="X100" s="201" t="s">
        <v>408</v>
      </c>
      <c r="Y100" s="222">
        <v>390</v>
      </c>
      <c r="Z100" s="222">
        <v>1728</v>
      </c>
      <c r="AA100" s="222">
        <v>1</v>
      </c>
      <c r="AB100" s="201" t="s">
        <v>3334</v>
      </c>
      <c r="AC100" s="222">
        <v>1</v>
      </c>
      <c r="AD100" s="201" t="s">
        <v>800</v>
      </c>
      <c r="AE100" s="201" t="s">
        <v>800</v>
      </c>
      <c r="AH100" s="201" t="s">
        <v>2854</v>
      </c>
      <c r="AI100" s="201" t="s">
        <v>2863</v>
      </c>
      <c r="AJ100" s="201" t="s">
        <v>2891</v>
      </c>
      <c r="AK100" s="201" t="s">
        <v>2907</v>
      </c>
      <c r="AL100" s="201" t="s">
        <v>2854</v>
      </c>
      <c r="AM100" s="201" t="s">
        <v>2865</v>
      </c>
      <c r="AN100" s="201" t="s">
        <v>3010</v>
      </c>
      <c r="AO100" s="201" t="s">
        <v>2867</v>
      </c>
      <c r="AP100" s="201" t="s">
        <v>2868</v>
      </c>
      <c r="AQ100" s="201" t="s">
        <v>2869</v>
      </c>
      <c r="AR100" s="201" t="s">
        <v>2870</v>
      </c>
      <c r="AS100" s="222">
        <v>39.97824</v>
      </c>
      <c r="AT100" s="222">
        <v>0</v>
      </c>
      <c r="AU100" s="201" t="s">
        <v>3335</v>
      </c>
      <c r="AV100" s="201" t="s">
        <v>3335</v>
      </c>
      <c r="AW100" s="201" t="s">
        <v>3336</v>
      </c>
      <c r="AX100" s="201" t="s">
        <v>3337</v>
      </c>
      <c r="AY100" s="201" t="s">
        <v>2915</v>
      </c>
      <c r="AZ100" s="201" t="s">
        <v>800</v>
      </c>
      <c r="BA100" s="201" t="s">
        <v>800</v>
      </c>
      <c r="BB100" s="222">
        <v>6.2675154320987704E-3</v>
      </c>
      <c r="BC100" s="222">
        <v>1.6248850077940101E-2</v>
      </c>
      <c r="BD100" s="222">
        <v>8.3333333333333295E-4</v>
      </c>
      <c r="BE100" s="222">
        <v>3.7517117117117098E-4</v>
      </c>
      <c r="BF100" s="222">
        <v>0</v>
      </c>
      <c r="BG100" s="222">
        <v>0</v>
      </c>
      <c r="BH100" s="222">
        <v>0</v>
      </c>
      <c r="BI100" s="222">
        <v>0</v>
      </c>
      <c r="BJ100" s="222">
        <v>0</v>
      </c>
      <c r="BK100" s="222">
        <v>0</v>
      </c>
      <c r="BL100" s="222">
        <v>0</v>
      </c>
      <c r="BM100" s="222">
        <v>2.4931718891279601E-2</v>
      </c>
      <c r="BN100" s="222">
        <v>1.7635353617906099E-3</v>
      </c>
      <c r="BO100" s="222">
        <v>0</v>
      </c>
      <c r="BP100" s="222">
        <v>8.3797532207031296E-3</v>
      </c>
      <c r="BQ100" s="222">
        <v>2.7705303656071901E-3</v>
      </c>
      <c r="BR100" s="222">
        <v>3.6491489197530903E-4</v>
      </c>
      <c r="BS100" s="222">
        <v>5.0785039159588902E-2</v>
      </c>
      <c r="BT100" s="222">
        <v>5.9164792380292E-2</v>
      </c>
      <c r="BU100" s="222">
        <v>6.1935322745899198E-2</v>
      </c>
      <c r="BV100" s="222">
        <v>130.218049127151</v>
      </c>
      <c r="BW100" s="222">
        <v>151.704595846903</v>
      </c>
      <c r="BX100" s="222">
        <v>158.80851986127999</v>
      </c>
      <c r="BY100" s="222">
        <v>338.56692773059302</v>
      </c>
      <c r="BZ100" s="222">
        <v>394.43194920194702</v>
      </c>
      <c r="CA100" s="222">
        <v>412.902151639328</v>
      </c>
      <c r="CB100" s="222">
        <v>13.2041101814931</v>
      </c>
      <c r="CC100" s="222">
        <v>15.382846018875901</v>
      </c>
      <c r="CD100" s="222">
        <v>16.103183913933801</v>
      </c>
      <c r="CE100" s="201" t="s">
        <v>800</v>
      </c>
      <c r="CF100" s="201" t="s">
        <v>800</v>
      </c>
      <c r="CG100" s="201" t="s">
        <v>3014</v>
      </c>
      <c r="CH100" s="222">
        <v>3.9948114485672901E-3</v>
      </c>
      <c r="CI100" s="222">
        <v>4.6790227711021599E-2</v>
      </c>
      <c r="CJ100" s="222">
        <v>12.1654592048656</v>
      </c>
      <c r="CK100" s="222"/>
      <c r="CL100" s="223">
        <f t="shared" si="11"/>
        <v>2.4089784906518686E-2</v>
      </c>
      <c r="CM100" s="223">
        <f t="shared" si="12"/>
        <v>2.6695254253070212E-2</v>
      </c>
      <c r="CN100" s="223">
        <f t="shared" si="13"/>
        <v>8.3797532207031296E-3</v>
      </c>
      <c r="CO100" s="223">
        <f t="shared" si="13"/>
        <v>2.7705303656071901E-3</v>
      </c>
      <c r="CP100" s="223">
        <f t="shared" si="14"/>
        <v>6.1935322745899218E-2</v>
      </c>
      <c r="CQ100" s="223">
        <f t="shared" si="15"/>
        <v>0</v>
      </c>
      <c r="CR100" s="222"/>
      <c r="CS100" s="222"/>
      <c r="CT100" s="222"/>
      <c r="CU100" s="222"/>
      <c r="CV100" s="222"/>
      <c r="CW100" s="222"/>
      <c r="CX100" s="222"/>
      <c r="CY100" s="222"/>
      <c r="CZ100" s="222"/>
      <c r="DA100" s="222"/>
      <c r="DB100" s="224">
        <f t="shared" si="16"/>
        <v>5.0420124267613581E-2</v>
      </c>
      <c r="DC100" s="224">
        <f t="shared" si="17"/>
        <v>3.6491489197530903E-4</v>
      </c>
      <c r="DD100" s="224">
        <f t="shared" si="18"/>
        <v>5.0785039159588888E-2</v>
      </c>
      <c r="DE100" s="225">
        <f t="shared" si="19"/>
        <v>0</v>
      </c>
      <c r="DF100" s="222"/>
      <c r="DG100" s="222"/>
      <c r="DH100" s="222"/>
      <c r="DI100" s="222"/>
      <c r="DJ100" s="222"/>
      <c r="DK100" s="222"/>
      <c r="DL100" s="222"/>
      <c r="DM100" s="222"/>
      <c r="DN100" s="222"/>
      <c r="DO100" s="222"/>
      <c r="DP100" s="222"/>
      <c r="DQ100" s="222"/>
      <c r="DR100" s="222"/>
      <c r="DS100" s="222"/>
      <c r="DT100" s="222"/>
      <c r="DU100" s="222"/>
      <c r="DV100" s="222"/>
      <c r="DW100" s="222"/>
      <c r="DX100" s="222"/>
      <c r="DY100" s="222"/>
      <c r="DZ100" s="222"/>
      <c r="EA100" s="222"/>
      <c r="EB100" s="222"/>
      <c r="EC100" s="222"/>
      <c r="ED100" s="222"/>
      <c r="EE100" s="222"/>
      <c r="EF100" s="222"/>
      <c r="EG100" s="222">
        <v>0</v>
      </c>
      <c r="EH100" s="222">
        <v>0</v>
      </c>
      <c r="EI100" s="222">
        <v>0</v>
      </c>
      <c r="EJ100" s="222">
        <v>0</v>
      </c>
      <c r="EK100" s="222">
        <v>0</v>
      </c>
      <c r="EL100" s="222">
        <v>0</v>
      </c>
      <c r="EM100" s="222">
        <v>0</v>
      </c>
      <c r="EN100" s="201" t="s">
        <v>3338</v>
      </c>
      <c r="EO100" s="222">
        <v>0.54700000000000004</v>
      </c>
      <c r="EP100" s="222">
        <v>74</v>
      </c>
      <c r="EQ100" s="222">
        <v>0.8</v>
      </c>
    </row>
    <row r="101" spans="1:147" ht="30" x14ac:dyDescent="0.25">
      <c r="A101" s="201" t="s">
        <v>409</v>
      </c>
      <c r="B101" s="201" t="s">
        <v>3339</v>
      </c>
      <c r="C101" s="201" t="s">
        <v>410</v>
      </c>
      <c r="D101" s="201" t="s">
        <v>2980</v>
      </c>
      <c r="E101" s="222">
        <v>380</v>
      </c>
      <c r="F101" s="222">
        <v>1800</v>
      </c>
      <c r="G101" s="201" t="s">
        <v>2891</v>
      </c>
      <c r="H101" s="201" t="s">
        <v>800</v>
      </c>
      <c r="I101" s="201" t="s">
        <v>2623</v>
      </c>
      <c r="J101" s="222">
        <v>74</v>
      </c>
      <c r="K101" s="222">
        <v>0.8</v>
      </c>
      <c r="L101" s="201" t="s">
        <v>2891</v>
      </c>
      <c r="M101" s="201" t="s">
        <v>2892</v>
      </c>
      <c r="N101" s="201" t="s">
        <v>2893</v>
      </c>
      <c r="O101" s="201" t="s">
        <v>32</v>
      </c>
      <c r="P101" s="201" t="s">
        <v>2858</v>
      </c>
      <c r="Q101" s="201" t="s">
        <v>2859</v>
      </c>
      <c r="R101" s="201" t="s">
        <v>3339</v>
      </c>
      <c r="S101" s="201" t="s">
        <v>2860</v>
      </c>
      <c r="T101" s="222">
        <v>4.1663718148564302E-2</v>
      </c>
      <c r="U101" s="201" t="s">
        <v>3008</v>
      </c>
      <c r="V101" s="201" t="s">
        <v>3009</v>
      </c>
      <c r="W101" s="201" t="s">
        <v>409</v>
      </c>
      <c r="X101" s="201" t="s">
        <v>410</v>
      </c>
      <c r="Y101" s="222">
        <v>380</v>
      </c>
      <c r="Z101" s="222">
        <v>1800</v>
      </c>
      <c r="AA101" s="222">
        <v>1</v>
      </c>
      <c r="AB101" s="201" t="s">
        <v>3339</v>
      </c>
      <c r="AC101" s="222">
        <v>1</v>
      </c>
      <c r="AD101" s="201" t="s">
        <v>800</v>
      </c>
      <c r="AE101" s="201" t="s">
        <v>800</v>
      </c>
      <c r="AH101" s="201" t="s">
        <v>2854</v>
      </c>
      <c r="AI101" s="201" t="s">
        <v>2863</v>
      </c>
      <c r="AJ101" s="201" t="s">
        <v>2855</v>
      </c>
      <c r="AK101" s="201" t="s">
        <v>2864</v>
      </c>
      <c r="AL101" s="201" t="s">
        <v>2854</v>
      </c>
      <c r="AM101" s="201" t="s">
        <v>2865</v>
      </c>
      <c r="AN101" s="201" t="s">
        <v>3010</v>
      </c>
      <c r="AO101" s="201" t="s">
        <v>2867</v>
      </c>
      <c r="AP101" s="201" t="s">
        <v>2868</v>
      </c>
      <c r="AQ101" s="201" t="s">
        <v>2869</v>
      </c>
      <c r="AR101" s="201" t="s">
        <v>2870</v>
      </c>
      <c r="AS101" s="222">
        <v>39.97824</v>
      </c>
      <c r="AT101" s="222">
        <v>0</v>
      </c>
      <c r="AU101" s="201" t="s">
        <v>3340</v>
      </c>
      <c r="AV101" s="201" t="s">
        <v>3340</v>
      </c>
      <c r="AW101" s="201" t="s">
        <v>3341</v>
      </c>
      <c r="AX101" s="201" t="s">
        <v>3342</v>
      </c>
      <c r="AY101" s="201" t="s">
        <v>2874</v>
      </c>
      <c r="AZ101" s="201" t="s">
        <v>800</v>
      </c>
      <c r="BA101" s="201" t="s">
        <v>800</v>
      </c>
      <c r="BB101" s="222">
        <v>6.0168148148148099E-3</v>
      </c>
      <c r="BC101" s="222">
        <v>1.5832212896454399E-2</v>
      </c>
      <c r="BD101" s="222">
        <v>8.3333333333333295E-4</v>
      </c>
      <c r="BE101" s="222">
        <v>3.7517117117117098E-4</v>
      </c>
      <c r="BF101" s="222">
        <v>0</v>
      </c>
      <c r="BG101" s="222">
        <v>0</v>
      </c>
      <c r="BH101" s="222">
        <v>0</v>
      </c>
      <c r="BI101" s="222">
        <v>0</v>
      </c>
      <c r="BJ101" s="222">
        <v>0</v>
      </c>
      <c r="BK101" s="222">
        <v>0</v>
      </c>
      <c r="BL101" s="222">
        <v>0</v>
      </c>
      <c r="BM101" s="222">
        <v>2.4931718891279601E-2</v>
      </c>
      <c r="BN101" s="222">
        <v>1.7183165063600801E-3</v>
      </c>
      <c r="BO101" s="222">
        <v>0</v>
      </c>
      <c r="BP101" s="222">
        <v>8.3797532207031296E-3</v>
      </c>
      <c r="BQ101" s="222">
        <v>2.7705303656071901E-3</v>
      </c>
      <c r="BR101" s="222">
        <v>5.50227056296296E-4</v>
      </c>
      <c r="BS101" s="222">
        <v>5.0257794669709803E-2</v>
      </c>
      <c r="BT101" s="222">
        <v>5.8637547890412901E-2</v>
      </c>
      <c r="BU101" s="222">
        <v>6.1408078256020099E-2</v>
      </c>
      <c r="BV101" s="222">
        <v>132.257354393973</v>
      </c>
      <c r="BW101" s="222">
        <v>154.309336553718</v>
      </c>
      <c r="BX101" s="222">
        <v>161.60020593689501</v>
      </c>
      <c r="BY101" s="222">
        <v>343.86912142432999</v>
      </c>
      <c r="BZ101" s="222">
        <v>401.20427503966698</v>
      </c>
      <c r="CA101" s="222">
        <v>420.16053543592699</v>
      </c>
      <c r="CB101" s="222">
        <v>13.067026614124501</v>
      </c>
      <c r="CC101" s="222">
        <v>15.2457624515074</v>
      </c>
      <c r="CD101" s="222">
        <v>15.9661003465652</v>
      </c>
      <c r="CE101" s="201" t="s">
        <v>800</v>
      </c>
      <c r="CF101" s="201" t="s">
        <v>800</v>
      </c>
      <c r="CG101" s="201" t="s">
        <v>3014</v>
      </c>
      <c r="CH101" s="222">
        <v>3.9948114485672901E-3</v>
      </c>
      <c r="CI101" s="222">
        <v>4.6262983221142501E-2</v>
      </c>
      <c r="CJ101" s="222">
        <v>12.028375637497</v>
      </c>
      <c r="CK101" s="222"/>
      <c r="CL101" s="223">
        <f t="shared" si="11"/>
        <v>2.3607759272070008E-2</v>
      </c>
      <c r="CM101" s="223">
        <f t="shared" si="12"/>
        <v>2.6650035397639681E-2</v>
      </c>
      <c r="CN101" s="223">
        <f t="shared" si="13"/>
        <v>8.3797532207031296E-3</v>
      </c>
      <c r="CO101" s="223">
        <f t="shared" si="13"/>
        <v>2.7705303656071901E-3</v>
      </c>
      <c r="CP101" s="223">
        <f t="shared" si="14"/>
        <v>6.1408078256020002E-2</v>
      </c>
      <c r="CQ101" s="223">
        <f t="shared" si="15"/>
        <v>-9.7144514654701197E-17</v>
      </c>
      <c r="CR101" s="222"/>
      <c r="CS101" s="222"/>
      <c r="CT101" s="222"/>
      <c r="CU101" s="222"/>
      <c r="CV101" s="222"/>
      <c r="CW101" s="222"/>
      <c r="CX101" s="222"/>
      <c r="CY101" s="222"/>
      <c r="CZ101" s="222"/>
      <c r="DA101" s="222"/>
      <c r="DB101" s="224">
        <f t="shared" si="16"/>
        <v>4.9707567613413398E-2</v>
      </c>
      <c r="DC101" s="224">
        <f t="shared" si="17"/>
        <v>5.50227056296296E-4</v>
      </c>
      <c r="DD101" s="224">
        <f t="shared" si="18"/>
        <v>5.0257794669709692E-2</v>
      </c>
      <c r="DE101" s="225">
        <f t="shared" si="19"/>
        <v>-1.1102230246251565E-16</v>
      </c>
      <c r="DF101" s="222"/>
      <c r="DG101" s="222"/>
      <c r="DH101" s="222"/>
      <c r="DI101" s="222"/>
      <c r="DJ101" s="222"/>
      <c r="DK101" s="222"/>
      <c r="DL101" s="222"/>
      <c r="DM101" s="222"/>
      <c r="DN101" s="222"/>
      <c r="DO101" s="222"/>
      <c r="DP101" s="222"/>
      <c r="DQ101" s="222"/>
      <c r="DR101" s="222"/>
      <c r="DS101" s="222"/>
      <c r="DT101" s="222"/>
      <c r="DU101" s="222"/>
      <c r="DV101" s="222"/>
      <c r="DW101" s="222"/>
      <c r="DX101" s="222"/>
      <c r="DY101" s="222"/>
      <c r="DZ101" s="222"/>
      <c r="EA101" s="222"/>
      <c r="EB101" s="222"/>
      <c r="EC101" s="222"/>
      <c r="ED101" s="222"/>
      <c r="EE101" s="222"/>
      <c r="EF101" s="222"/>
      <c r="EG101" s="222">
        <v>2083680</v>
      </c>
      <c r="EH101" s="222">
        <v>1450425</v>
      </c>
      <c r="EI101" s="222">
        <v>522.96</v>
      </c>
      <c r="EJ101" s="222">
        <v>363.7</v>
      </c>
      <c r="EK101" s="222">
        <v>0.69546428025088003</v>
      </c>
      <c r="EL101" s="222">
        <v>132</v>
      </c>
      <c r="EM101" s="222">
        <v>15840</v>
      </c>
      <c r="EN101" s="201" t="s">
        <v>3343</v>
      </c>
      <c r="EO101" s="222">
        <v>0.52056168505516598</v>
      </c>
      <c r="EP101" s="222">
        <v>132</v>
      </c>
      <c r="EQ101" s="222">
        <v>0.8</v>
      </c>
    </row>
    <row r="102" spans="1:147" ht="30" x14ac:dyDescent="0.25">
      <c r="A102" s="201" t="s">
        <v>411</v>
      </c>
      <c r="B102" s="201" t="s">
        <v>3344</v>
      </c>
      <c r="C102" s="201" t="s">
        <v>412</v>
      </c>
      <c r="D102" s="201" t="s">
        <v>2980</v>
      </c>
      <c r="E102" s="222">
        <v>250</v>
      </c>
      <c r="F102" s="222">
        <v>3495</v>
      </c>
      <c r="G102" s="201" t="s">
        <v>2854</v>
      </c>
      <c r="H102" s="201" t="s">
        <v>800</v>
      </c>
      <c r="I102" s="201" t="s">
        <v>2622</v>
      </c>
      <c r="J102" s="222">
        <v>132</v>
      </c>
      <c r="K102" s="222">
        <v>0.8</v>
      </c>
      <c r="L102" s="201" t="s">
        <v>2891</v>
      </c>
      <c r="M102" s="201" t="s">
        <v>2892</v>
      </c>
      <c r="N102" s="201" t="s">
        <v>2893</v>
      </c>
      <c r="O102" s="201" t="s">
        <v>32</v>
      </c>
      <c r="P102" s="201" t="s">
        <v>2858</v>
      </c>
      <c r="Q102" s="201" t="s">
        <v>2859</v>
      </c>
      <c r="R102" s="201" t="s">
        <v>3344</v>
      </c>
      <c r="S102" s="201" t="s">
        <v>2860</v>
      </c>
      <c r="T102" s="222">
        <v>4.1663718148564302E-2</v>
      </c>
      <c r="U102" s="201" t="s">
        <v>2861</v>
      </c>
      <c r="V102" s="201" t="s">
        <v>2862</v>
      </c>
      <c r="W102" s="201" t="s">
        <v>411</v>
      </c>
      <c r="X102" s="201" t="s">
        <v>412</v>
      </c>
      <c r="Y102" s="222">
        <v>250</v>
      </c>
      <c r="Z102" s="222">
        <v>3495</v>
      </c>
      <c r="AA102" s="222">
        <v>1</v>
      </c>
      <c r="AB102" s="201" t="s">
        <v>3344</v>
      </c>
      <c r="AC102" s="222">
        <v>1</v>
      </c>
      <c r="AD102" s="201" t="s">
        <v>800</v>
      </c>
      <c r="AE102" s="201" t="s">
        <v>800</v>
      </c>
      <c r="AF102" s="222">
        <v>0</v>
      </c>
      <c r="AG102" s="222">
        <v>0</v>
      </c>
      <c r="AH102" s="201" t="s">
        <v>2854</v>
      </c>
      <c r="AI102" s="201" t="s">
        <v>2863</v>
      </c>
      <c r="AJ102" s="201" t="s">
        <v>2855</v>
      </c>
      <c r="AK102" s="201" t="s">
        <v>2864</v>
      </c>
      <c r="AL102" s="201" t="s">
        <v>2854</v>
      </c>
      <c r="AM102" s="201" t="s">
        <v>2865</v>
      </c>
      <c r="AN102" s="201" t="s">
        <v>2866</v>
      </c>
      <c r="AO102" s="201" t="s">
        <v>2867</v>
      </c>
      <c r="AP102" s="201" t="s">
        <v>2868</v>
      </c>
      <c r="AQ102" s="201" t="s">
        <v>2869</v>
      </c>
      <c r="AR102" s="201" t="s">
        <v>2870</v>
      </c>
      <c r="AS102" s="222">
        <v>64.20384</v>
      </c>
      <c r="AT102" s="222">
        <v>0</v>
      </c>
      <c r="AU102" s="201" t="s">
        <v>3345</v>
      </c>
      <c r="AV102" s="201" t="s">
        <v>3345</v>
      </c>
      <c r="AW102" s="201" t="s">
        <v>3346</v>
      </c>
      <c r="AX102" s="201" t="s">
        <v>3347</v>
      </c>
      <c r="AY102" s="201" t="s">
        <v>2874</v>
      </c>
      <c r="AZ102" s="201" t="s">
        <v>800</v>
      </c>
      <c r="BA102" s="201" t="s">
        <v>800</v>
      </c>
      <c r="BB102" s="222">
        <v>4.8325211254172601E-3</v>
      </c>
      <c r="BC102" s="222">
        <v>1.04159295371411E-2</v>
      </c>
      <c r="BD102" s="222">
        <v>8.3333333333333295E-4</v>
      </c>
      <c r="BE102" s="222">
        <v>3.3777272727272698E-4</v>
      </c>
      <c r="BF102" s="222">
        <v>0</v>
      </c>
      <c r="BG102" s="222">
        <v>0</v>
      </c>
      <c r="BH102" s="222">
        <v>0</v>
      </c>
      <c r="BI102" s="222">
        <v>0</v>
      </c>
      <c r="BJ102" s="222">
        <v>0</v>
      </c>
      <c r="BK102" s="222">
        <v>0</v>
      </c>
      <c r="BL102" s="222">
        <v>0</v>
      </c>
      <c r="BM102" s="222">
        <v>2.91758374963767E-2</v>
      </c>
      <c r="BN102" s="222">
        <v>1.1304713857632101E-3</v>
      </c>
      <c r="BO102" s="222">
        <v>0</v>
      </c>
      <c r="BP102" s="222">
        <v>4.69774044190933E-3</v>
      </c>
      <c r="BQ102" s="222">
        <v>1.5531761140525199E-3</v>
      </c>
      <c r="BR102" s="222">
        <v>2.8337874144015302E-4</v>
      </c>
      <c r="BS102" s="222">
        <v>4.7009244346744403E-2</v>
      </c>
      <c r="BT102" s="222">
        <v>5.1706984788653799E-2</v>
      </c>
      <c r="BU102" s="222">
        <v>5.3260160902706299E-2</v>
      </c>
      <c r="BV102" s="222">
        <v>188.03697738697801</v>
      </c>
      <c r="BW102" s="222">
        <v>206.827939154615</v>
      </c>
      <c r="BX102" s="222">
        <v>213.04064361082499</v>
      </c>
      <c r="BY102" s="222">
        <v>488.89614120614198</v>
      </c>
      <c r="BZ102" s="222">
        <v>537.75264180199895</v>
      </c>
      <c r="CA102" s="222">
        <v>553.90567338814503</v>
      </c>
      <c r="CB102" s="222">
        <v>12.222403530153599</v>
      </c>
      <c r="CC102" s="222">
        <v>13.443816045049999</v>
      </c>
      <c r="CD102" s="222">
        <v>13.8476418347036</v>
      </c>
      <c r="CE102" s="201" t="s">
        <v>800</v>
      </c>
      <c r="CF102" s="201" t="s">
        <v>800</v>
      </c>
      <c r="CG102" s="201" t="s">
        <v>2875</v>
      </c>
      <c r="CH102" s="222">
        <v>6.3664528058943997E-3</v>
      </c>
      <c r="CI102" s="222">
        <v>4.0642791540850001E-2</v>
      </c>
      <c r="CJ102" s="222">
        <v>10.567125800621</v>
      </c>
      <c r="CK102" s="222"/>
      <c r="CL102" s="223">
        <f t="shared" si="11"/>
        <v>1.6702935464604572E-2</v>
      </c>
      <c r="CM102" s="223">
        <f t="shared" si="12"/>
        <v>3.030630888213991E-2</v>
      </c>
      <c r="CN102" s="223">
        <f t="shared" si="13"/>
        <v>4.69774044190933E-3</v>
      </c>
      <c r="CO102" s="223">
        <f t="shared" si="13"/>
        <v>1.5531761140525199E-3</v>
      </c>
      <c r="CP102" s="223">
        <f t="shared" si="14"/>
        <v>5.3260160902706334E-2</v>
      </c>
      <c r="CQ102" s="223">
        <f t="shared" si="15"/>
        <v>0</v>
      </c>
      <c r="CR102" s="222"/>
      <c r="CS102" s="222"/>
      <c r="CT102" s="222"/>
      <c r="CU102" s="222"/>
      <c r="CV102" s="222"/>
      <c r="CW102" s="222"/>
      <c r="CX102" s="222"/>
      <c r="CY102" s="222"/>
      <c r="CZ102" s="222"/>
      <c r="DA102" s="222"/>
      <c r="DB102" s="224">
        <f t="shared" si="16"/>
        <v>4.6725865605304326E-2</v>
      </c>
      <c r="DC102" s="224">
        <f t="shared" si="17"/>
        <v>2.8337874144015302E-4</v>
      </c>
      <c r="DD102" s="224">
        <f t="shared" si="18"/>
        <v>4.7009244346744479E-2</v>
      </c>
      <c r="DE102" s="225">
        <f t="shared" si="19"/>
        <v>7.6327832942979512E-17</v>
      </c>
      <c r="DF102" s="222"/>
      <c r="DG102" s="222"/>
      <c r="DH102" s="222"/>
      <c r="DI102" s="222"/>
      <c r="DJ102" s="222"/>
      <c r="DK102" s="222"/>
      <c r="DL102" s="222"/>
      <c r="DM102" s="222"/>
      <c r="DN102" s="222"/>
      <c r="DO102" s="222"/>
      <c r="DP102" s="222"/>
      <c r="DQ102" s="222"/>
      <c r="DR102" s="222"/>
      <c r="DS102" s="222"/>
      <c r="DT102" s="222"/>
      <c r="DU102" s="222"/>
      <c r="DV102" s="222"/>
      <c r="DW102" s="222"/>
      <c r="DX102" s="222"/>
      <c r="DY102" s="222"/>
      <c r="DZ102" s="222"/>
      <c r="EA102" s="222"/>
      <c r="EB102" s="222"/>
      <c r="EC102" s="222"/>
      <c r="ED102" s="222"/>
      <c r="EE102" s="222"/>
      <c r="EF102" s="222"/>
      <c r="EG102" s="222">
        <v>0</v>
      </c>
      <c r="EH102" s="222">
        <v>0</v>
      </c>
      <c r="EI102" s="222">
        <v>0</v>
      </c>
      <c r="EJ102" s="222">
        <v>0</v>
      </c>
      <c r="EK102" s="222">
        <v>0</v>
      </c>
      <c r="EL102" s="222">
        <v>0</v>
      </c>
      <c r="EM102" s="222">
        <v>0</v>
      </c>
      <c r="EN102" s="201" t="s">
        <v>3348</v>
      </c>
      <c r="EO102" s="222">
        <v>0.8</v>
      </c>
      <c r="EP102" s="222">
        <v>180</v>
      </c>
      <c r="EQ102" s="222">
        <v>0.8</v>
      </c>
    </row>
    <row r="103" spans="1:147" ht="30" x14ac:dyDescent="0.25">
      <c r="A103" s="201" t="s">
        <v>415</v>
      </c>
      <c r="B103" s="201" t="s">
        <v>3349</v>
      </c>
      <c r="C103" s="201" t="s">
        <v>416</v>
      </c>
      <c r="D103" s="201" t="s">
        <v>2853</v>
      </c>
      <c r="E103" s="222">
        <v>220</v>
      </c>
      <c r="F103" s="222">
        <v>3800</v>
      </c>
      <c r="G103" s="201" t="s">
        <v>2854</v>
      </c>
      <c r="H103" s="201" t="s">
        <v>800</v>
      </c>
      <c r="I103" s="201" t="s">
        <v>2622</v>
      </c>
      <c r="J103" s="222">
        <v>180</v>
      </c>
      <c r="K103" s="222">
        <v>0.8</v>
      </c>
      <c r="L103" s="201" t="s">
        <v>2855</v>
      </c>
      <c r="M103" s="201" t="s">
        <v>2856</v>
      </c>
      <c r="N103" s="201" t="s">
        <v>2857</v>
      </c>
      <c r="O103" s="201" t="s">
        <v>32</v>
      </c>
      <c r="P103" s="201" t="s">
        <v>2858</v>
      </c>
      <c r="Q103" s="201" t="s">
        <v>2859</v>
      </c>
      <c r="R103" s="201" t="s">
        <v>3349</v>
      </c>
      <c r="S103" s="201" t="s">
        <v>2860</v>
      </c>
      <c r="T103" s="222">
        <v>4.1663718148564302E-2</v>
      </c>
      <c r="U103" s="201" t="s">
        <v>2861</v>
      </c>
      <c r="V103" s="201" t="s">
        <v>2862</v>
      </c>
      <c r="W103" s="201" t="s">
        <v>415</v>
      </c>
      <c r="X103" s="201" t="s">
        <v>416</v>
      </c>
      <c r="Y103" s="222">
        <v>220</v>
      </c>
      <c r="Z103" s="222">
        <v>3800</v>
      </c>
      <c r="AA103" s="222">
        <v>1</v>
      </c>
      <c r="AB103" s="201" t="s">
        <v>3349</v>
      </c>
      <c r="AC103" s="222">
        <v>1</v>
      </c>
      <c r="AD103" s="201" t="s">
        <v>415</v>
      </c>
      <c r="AE103" s="201" t="s">
        <v>416</v>
      </c>
      <c r="AF103" s="222">
        <v>220</v>
      </c>
      <c r="AG103" s="222">
        <v>3800</v>
      </c>
      <c r="AH103" s="201" t="s">
        <v>2854</v>
      </c>
      <c r="AI103" s="201" t="s">
        <v>2863</v>
      </c>
      <c r="AJ103" s="201" t="s">
        <v>2891</v>
      </c>
      <c r="AK103" s="201" t="s">
        <v>2907</v>
      </c>
      <c r="AL103" s="201" t="s">
        <v>2854</v>
      </c>
      <c r="AM103" s="201" t="s">
        <v>2865</v>
      </c>
      <c r="AN103" s="201" t="s">
        <v>2866</v>
      </c>
      <c r="AO103" s="201" t="s">
        <v>2867</v>
      </c>
      <c r="AP103" s="201" t="s">
        <v>2868</v>
      </c>
      <c r="AQ103" s="201" t="s">
        <v>2869</v>
      </c>
      <c r="AR103" s="201" t="s">
        <v>2870</v>
      </c>
      <c r="AS103" s="222">
        <v>64.20384</v>
      </c>
      <c r="AT103" s="222">
        <v>0</v>
      </c>
      <c r="AU103" s="201" t="s">
        <v>3350</v>
      </c>
      <c r="AV103" s="201" t="s">
        <v>3350</v>
      </c>
      <c r="AW103" s="201" t="s">
        <v>3351</v>
      </c>
      <c r="AX103" s="201" t="s">
        <v>3352</v>
      </c>
      <c r="AY103" s="201" t="s">
        <v>2915</v>
      </c>
      <c r="AZ103" s="201" t="s">
        <v>3350</v>
      </c>
      <c r="BA103" s="201" t="s">
        <v>3352</v>
      </c>
      <c r="BB103" s="222">
        <v>2.6284729532163702E-3</v>
      </c>
      <c r="BC103" s="222">
        <v>9.1660179926841504E-3</v>
      </c>
      <c r="BD103" s="222">
        <v>8.3333333333333295E-4</v>
      </c>
      <c r="BE103" s="222">
        <v>2.477E-4</v>
      </c>
      <c r="BF103" s="222">
        <v>0</v>
      </c>
      <c r="BG103" s="222">
        <v>0</v>
      </c>
      <c r="BH103" s="222">
        <v>0</v>
      </c>
      <c r="BI103" s="222">
        <v>0</v>
      </c>
      <c r="BJ103" s="222">
        <v>0</v>
      </c>
      <c r="BK103" s="222">
        <v>0</v>
      </c>
      <c r="BL103" s="222">
        <v>0</v>
      </c>
      <c r="BM103" s="222">
        <v>2.1395614164009601E-2</v>
      </c>
      <c r="BN103" s="222">
        <v>9.9481481947162392E-4</v>
      </c>
      <c r="BO103" s="222">
        <v>0</v>
      </c>
      <c r="BP103" s="222">
        <v>3.44500965740018E-3</v>
      </c>
      <c r="BQ103" s="222">
        <v>1.13899581697185E-3</v>
      </c>
      <c r="BR103" s="222">
        <v>1.65940245614035E-4</v>
      </c>
      <c r="BS103" s="222">
        <v>3.54318935083291E-2</v>
      </c>
      <c r="BT103" s="222">
        <v>3.8876903165729303E-2</v>
      </c>
      <c r="BU103" s="222">
        <v>4.0015898982701102E-2</v>
      </c>
      <c r="BV103" s="222">
        <v>161.054061401496</v>
      </c>
      <c r="BW103" s="222">
        <v>176.71319620785999</v>
      </c>
      <c r="BX103" s="222">
        <v>181.890449921369</v>
      </c>
      <c r="BY103" s="222">
        <v>418.74055964388901</v>
      </c>
      <c r="BZ103" s="222">
        <v>459.45431014043697</v>
      </c>
      <c r="CA103" s="222">
        <v>472.91516979555797</v>
      </c>
      <c r="CB103" s="222">
        <v>9.2122923121655607</v>
      </c>
      <c r="CC103" s="222">
        <v>10.1079948230896</v>
      </c>
      <c r="CD103" s="222">
        <v>10.404133735502301</v>
      </c>
      <c r="CE103" s="201" t="s">
        <v>800</v>
      </c>
      <c r="CF103" s="201" t="s">
        <v>800</v>
      </c>
      <c r="CG103" s="201" t="s">
        <v>2875</v>
      </c>
      <c r="CH103" s="222">
        <v>4.6687320576558897E-3</v>
      </c>
      <c r="CI103" s="222">
        <v>3.0763161450673201E-2</v>
      </c>
      <c r="CJ103" s="222">
        <v>7.9984219771750302</v>
      </c>
      <c r="CK103" s="222"/>
      <c r="CL103" s="223">
        <f t="shared" si="11"/>
        <v>1.3041464524847888E-2</v>
      </c>
      <c r="CM103" s="223">
        <f t="shared" si="12"/>
        <v>2.2390428983481224E-2</v>
      </c>
      <c r="CN103" s="223">
        <f t="shared" si="13"/>
        <v>3.44500965740018E-3</v>
      </c>
      <c r="CO103" s="223">
        <f t="shared" si="13"/>
        <v>1.13899581697185E-3</v>
      </c>
      <c r="CP103" s="223">
        <f t="shared" si="14"/>
        <v>4.0015898982701144E-2</v>
      </c>
      <c r="CQ103" s="223">
        <f t="shared" si="15"/>
        <v>0</v>
      </c>
      <c r="CR103" s="222"/>
      <c r="CS103" s="222"/>
      <c r="CT103" s="222"/>
      <c r="CU103" s="222"/>
      <c r="CV103" s="222"/>
      <c r="CW103" s="222"/>
      <c r="CX103" s="222"/>
      <c r="CY103" s="222"/>
      <c r="CZ103" s="222"/>
      <c r="DA103" s="222"/>
      <c r="DB103" s="224">
        <f t="shared" si="16"/>
        <v>3.5265953262715082E-2</v>
      </c>
      <c r="DC103" s="224">
        <f t="shared" si="17"/>
        <v>1.65940245614035E-4</v>
      </c>
      <c r="DD103" s="224">
        <f t="shared" si="18"/>
        <v>3.5431893508329114E-2</v>
      </c>
      <c r="DE103" s="225">
        <f t="shared" si="19"/>
        <v>0</v>
      </c>
      <c r="DF103" s="222"/>
      <c r="DG103" s="222"/>
      <c r="DH103" s="222"/>
      <c r="DI103" s="222"/>
      <c r="DJ103" s="222"/>
      <c r="DK103" s="222"/>
      <c r="DL103" s="222"/>
      <c r="DM103" s="222"/>
      <c r="DN103" s="222"/>
      <c r="DO103" s="222"/>
      <c r="DP103" s="222"/>
      <c r="DQ103" s="222"/>
      <c r="DR103" s="222"/>
      <c r="DS103" s="222"/>
      <c r="DT103" s="222"/>
      <c r="DU103" s="222"/>
      <c r="DV103" s="222"/>
      <c r="DW103" s="222"/>
      <c r="DX103" s="222"/>
      <c r="DY103" s="222"/>
      <c r="DZ103" s="222"/>
      <c r="EA103" s="222"/>
      <c r="EB103" s="222"/>
      <c r="EC103" s="222"/>
      <c r="ED103" s="222"/>
      <c r="EE103" s="222"/>
      <c r="EF103" s="222"/>
      <c r="EG103" s="222">
        <v>0</v>
      </c>
      <c r="EH103" s="222">
        <v>0</v>
      </c>
      <c r="EI103" s="222">
        <v>0</v>
      </c>
      <c r="EJ103" s="222">
        <v>0</v>
      </c>
      <c r="EK103" s="222">
        <v>0</v>
      </c>
      <c r="EL103" s="222">
        <v>0</v>
      </c>
      <c r="EM103" s="222">
        <v>0</v>
      </c>
      <c r="EN103" s="201" t="s">
        <v>3353</v>
      </c>
      <c r="EO103" s="222">
        <v>0.6452</v>
      </c>
      <c r="EP103" s="222">
        <v>155</v>
      </c>
      <c r="EQ103" s="222">
        <v>0.8</v>
      </c>
    </row>
    <row r="104" spans="1:147" ht="30" x14ac:dyDescent="0.25">
      <c r="A104" s="201" t="s">
        <v>419</v>
      </c>
      <c r="B104" s="201" t="s">
        <v>3354</v>
      </c>
      <c r="C104" s="201" t="s">
        <v>420</v>
      </c>
      <c r="D104" s="201" t="s">
        <v>49</v>
      </c>
      <c r="E104" s="222">
        <v>180</v>
      </c>
      <c r="F104" s="222">
        <v>4510</v>
      </c>
      <c r="G104" s="201" t="s">
        <v>2854</v>
      </c>
      <c r="H104" s="201" t="s">
        <v>800</v>
      </c>
      <c r="I104" s="201" t="s">
        <v>2622</v>
      </c>
      <c r="J104" s="222">
        <v>155</v>
      </c>
      <c r="K104" s="222">
        <v>0.8</v>
      </c>
      <c r="L104" s="201" t="s">
        <v>2891</v>
      </c>
      <c r="M104" s="201" t="s">
        <v>2892</v>
      </c>
      <c r="N104" s="201" t="s">
        <v>2893</v>
      </c>
      <c r="O104" s="201" t="s">
        <v>32</v>
      </c>
      <c r="P104" s="201" t="s">
        <v>2858</v>
      </c>
      <c r="Q104" s="201" t="s">
        <v>2859</v>
      </c>
      <c r="R104" s="201" t="s">
        <v>3354</v>
      </c>
      <c r="S104" s="201" t="s">
        <v>2860</v>
      </c>
      <c r="T104" s="222">
        <v>4.1663718148564302E-2</v>
      </c>
      <c r="U104" s="201" t="s">
        <v>2861</v>
      </c>
      <c r="V104" s="201" t="s">
        <v>2862</v>
      </c>
      <c r="W104" s="201" t="s">
        <v>419</v>
      </c>
      <c r="X104" s="201" t="s">
        <v>420</v>
      </c>
      <c r="Y104" s="222">
        <v>180</v>
      </c>
      <c r="Z104" s="222">
        <v>4510</v>
      </c>
      <c r="AA104" s="222">
        <v>1</v>
      </c>
      <c r="AB104" s="201" t="s">
        <v>3354</v>
      </c>
      <c r="AC104" s="222">
        <v>1</v>
      </c>
      <c r="AD104" s="201" t="s">
        <v>800</v>
      </c>
      <c r="AE104" s="201" t="s">
        <v>800</v>
      </c>
      <c r="AH104" s="201" t="s">
        <v>2854</v>
      </c>
      <c r="AI104" s="201" t="s">
        <v>2863</v>
      </c>
      <c r="AJ104" s="201" t="s">
        <v>2891</v>
      </c>
      <c r="AK104" s="201" t="s">
        <v>2907</v>
      </c>
      <c r="AL104" s="201" t="s">
        <v>2854</v>
      </c>
      <c r="AM104" s="201" t="s">
        <v>2865</v>
      </c>
      <c r="AN104" s="201" t="s">
        <v>2866</v>
      </c>
      <c r="AO104" s="201" t="s">
        <v>2867</v>
      </c>
      <c r="AP104" s="201" t="s">
        <v>2868</v>
      </c>
      <c r="AQ104" s="201" t="s">
        <v>2869</v>
      </c>
      <c r="AR104" s="201" t="s">
        <v>2870</v>
      </c>
      <c r="AS104" s="222">
        <v>64.20384</v>
      </c>
      <c r="AT104" s="222">
        <v>0</v>
      </c>
      <c r="AU104" s="201" t="s">
        <v>3355</v>
      </c>
      <c r="AV104" s="201" t="s">
        <v>3355</v>
      </c>
      <c r="AW104" s="201" t="s">
        <v>3356</v>
      </c>
      <c r="AX104" s="201" t="s">
        <v>3357</v>
      </c>
      <c r="AY104" s="201" t="s">
        <v>2915</v>
      </c>
      <c r="AZ104" s="201" t="s">
        <v>800</v>
      </c>
      <c r="BA104" s="201" t="s">
        <v>800</v>
      </c>
      <c r="BB104" s="222">
        <v>2.3261739344666199E-3</v>
      </c>
      <c r="BC104" s="222">
        <v>7.4994692667415697E-3</v>
      </c>
      <c r="BD104" s="222">
        <v>1E-3</v>
      </c>
      <c r="BE104" s="222">
        <v>2.8765161290322599E-4</v>
      </c>
      <c r="BF104" s="222">
        <v>0</v>
      </c>
      <c r="BG104" s="222">
        <v>0</v>
      </c>
      <c r="BH104" s="222">
        <v>0</v>
      </c>
      <c r="BI104" s="222">
        <v>0</v>
      </c>
      <c r="BJ104" s="222">
        <v>0</v>
      </c>
      <c r="BK104" s="222">
        <v>0</v>
      </c>
      <c r="BL104" s="222">
        <v>0</v>
      </c>
      <c r="BM104" s="222">
        <v>2.4846519674333701E-2</v>
      </c>
      <c r="BN104" s="222">
        <v>8.1393939774951102E-4</v>
      </c>
      <c r="BO104" s="222">
        <v>0</v>
      </c>
      <c r="BP104" s="222">
        <v>4.00065637633569E-3</v>
      </c>
      <c r="BQ104" s="222">
        <v>1.32270481970924E-3</v>
      </c>
      <c r="BR104" s="222">
        <v>1.3981661492978601E-4</v>
      </c>
      <c r="BS104" s="222">
        <v>3.6913570501124399E-2</v>
      </c>
      <c r="BT104" s="222">
        <v>4.0914226877460103E-2</v>
      </c>
      <c r="BU104" s="222">
        <v>4.22369316971693E-2</v>
      </c>
      <c r="BV104" s="222">
        <v>205.07539167291301</v>
      </c>
      <c r="BW104" s="222">
        <v>227.301260430334</v>
      </c>
      <c r="BX104" s="222">
        <v>234.64962053983001</v>
      </c>
      <c r="BY104" s="222">
        <v>533.19601834957496</v>
      </c>
      <c r="BZ104" s="222">
        <v>590.98327711886805</v>
      </c>
      <c r="CA104" s="222">
        <v>610.08901340355703</v>
      </c>
      <c r="CB104" s="222">
        <v>9.5975283302923504</v>
      </c>
      <c r="CC104" s="222">
        <v>10.637698988139601</v>
      </c>
      <c r="CD104" s="222">
        <v>10.981602241264</v>
      </c>
      <c r="CE104" s="201" t="s">
        <v>800</v>
      </c>
      <c r="CF104" s="201" t="s">
        <v>800</v>
      </c>
      <c r="CG104" s="201" t="s">
        <v>2875</v>
      </c>
      <c r="CH104" s="222">
        <v>5.4217533572778103E-3</v>
      </c>
      <c r="CI104" s="222">
        <v>3.14918171438466E-2</v>
      </c>
      <c r="CJ104" s="222">
        <v>8.18787245740012</v>
      </c>
      <c r="CK104" s="222"/>
      <c r="CL104" s="223">
        <f t="shared" si="11"/>
        <v>1.1253111429041202E-2</v>
      </c>
      <c r="CM104" s="223">
        <f t="shared" si="12"/>
        <v>2.5660459072083211E-2</v>
      </c>
      <c r="CN104" s="223">
        <f t="shared" si="13"/>
        <v>4.00065637633569E-3</v>
      </c>
      <c r="CO104" s="223">
        <f t="shared" si="13"/>
        <v>1.32270481970924E-3</v>
      </c>
      <c r="CP104" s="223">
        <f t="shared" si="14"/>
        <v>4.2236931697169341E-2</v>
      </c>
      <c r="CQ104" s="223">
        <f t="shared" si="15"/>
        <v>0</v>
      </c>
      <c r="CR104" s="222"/>
      <c r="CS104" s="222"/>
      <c r="CT104" s="222"/>
      <c r="CU104" s="222"/>
      <c r="CV104" s="222"/>
      <c r="CW104" s="222"/>
      <c r="CX104" s="222"/>
      <c r="CY104" s="222"/>
      <c r="CZ104" s="222"/>
      <c r="DA104" s="222"/>
      <c r="DB104" s="224">
        <f t="shared" si="16"/>
        <v>3.6773753886194631E-2</v>
      </c>
      <c r="DC104" s="224">
        <f t="shared" si="17"/>
        <v>1.3981661492978601E-4</v>
      </c>
      <c r="DD104" s="224">
        <f t="shared" si="18"/>
        <v>3.6913570501124419E-2</v>
      </c>
      <c r="DE104" s="225">
        <f t="shared" si="19"/>
        <v>0</v>
      </c>
      <c r="DF104" s="222"/>
      <c r="DG104" s="222"/>
      <c r="DH104" s="222"/>
      <c r="DI104" s="222"/>
      <c r="DJ104" s="222"/>
      <c r="DK104" s="222"/>
      <c r="DL104" s="222"/>
      <c r="DM104" s="222"/>
      <c r="DN104" s="222"/>
      <c r="DO104" s="222"/>
      <c r="DP104" s="222"/>
      <c r="DQ104" s="222"/>
      <c r="DR104" s="222"/>
      <c r="DS104" s="222"/>
      <c r="DT104" s="222"/>
      <c r="DU104" s="222"/>
      <c r="DV104" s="222"/>
      <c r="DW104" s="222"/>
      <c r="DX104" s="222"/>
      <c r="DY104" s="222"/>
      <c r="DZ104" s="222"/>
      <c r="EA104" s="222"/>
      <c r="EB104" s="222"/>
      <c r="EC104" s="222"/>
      <c r="ED104" s="222"/>
      <c r="EE104" s="222"/>
      <c r="EF104" s="222"/>
      <c r="EG104" s="222">
        <v>26809080</v>
      </c>
      <c r="EH104" s="222">
        <v>21224060</v>
      </c>
      <c r="EI104" s="222">
        <v>4620.6199999999899</v>
      </c>
      <c r="EJ104" s="222">
        <v>3658.25</v>
      </c>
      <c r="EK104" s="222">
        <v>0.79172275582064899</v>
      </c>
      <c r="EL104" s="222">
        <v>330</v>
      </c>
      <c r="EM104" s="222">
        <v>81360</v>
      </c>
      <c r="EN104" s="201" t="s">
        <v>3358</v>
      </c>
      <c r="EO104" s="222">
        <v>0.783479780951856</v>
      </c>
      <c r="EP104" s="222">
        <v>326</v>
      </c>
      <c r="EQ104" s="222">
        <v>0.8</v>
      </c>
    </row>
    <row r="105" spans="1:147" ht="30" x14ac:dyDescent="0.25">
      <c r="A105" s="201" t="s">
        <v>421</v>
      </c>
      <c r="B105" s="201" t="s">
        <v>3359</v>
      </c>
      <c r="C105" s="201" t="s">
        <v>422</v>
      </c>
      <c r="D105" s="201" t="s">
        <v>49</v>
      </c>
      <c r="E105" s="222">
        <v>170</v>
      </c>
      <c r="F105" s="222">
        <v>4510</v>
      </c>
      <c r="G105" s="201" t="s">
        <v>2855</v>
      </c>
      <c r="H105" s="201" t="s">
        <v>800</v>
      </c>
      <c r="I105" s="201" t="s">
        <v>2624</v>
      </c>
      <c r="J105" s="222">
        <v>328</v>
      </c>
      <c r="K105" s="222">
        <v>0.8</v>
      </c>
      <c r="L105" s="201" t="s">
        <v>2855</v>
      </c>
      <c r="M105" s="201" t="s">
        <v>2856</v>
      </c>
      <c r="N105" s="201" t="s">
        <v>2857</v>
      </c>
      <c r="O105" s="201" t="s">
        <v>32</v>
      </c>
      <c r="P105" s="201" t="s">
        <v>2858</v>
      </c>
      <c r="Q105" s="201" t="s">
        <v>2859</v>
      </c>
      <c r="R105" s="201" t="s">
        <v>3359</v>
      </c>
      <c r="S105" s="201" t="s">
        <v>2860</v>
      </c>
      <c r="T105" s="222">
        <v>4.1663718148564302E-2</v>
      </c>
      <c r="U105" s="201" t="s">
        <v>2904</v>
      </c>
      <c r="V105" s="201" t="s">
        <v>2905</v>
      </c>
      <c r="W105" s="201" t="s">
        <v>421</v>
      </c>
      <c r="X105" s="201" t="s">
        <v>422</v>
      </c>
      <c r="Y105" s="222">
        <v>170</v>
      </c>
      <c r="Z105" s="222">
        <v>4510</v>
      </c>
      <c r="AA105" s="222">
        <v>1</v>
      </c>
      <c r="AB105" s="201" t="s">
        <v>3359</v>
      </c>
      <c r="AC105" s="222">
        <v>1</v>
      </c>
      <c r="AD105" s="201" t="s">
        <v>800</v>
      </c>
      <c r="AE105" s="201" t="s">
        <v>800</v>
      </c>
      <c r="AH105" s="201" t="s">
        <v>2854</v>
      </c>
      <c r="AI105" s="201" t="s">
        <v>2863</v>
      </c>
      <c r="AJ105" s="201" t="s">
        <v>2891</v>
      </c>
      <c r="AK105" s="201" t="s">
        <v>2907</v>
      </c>
      <c r="AL105" s="201" t="s">
        <v>2854</v>
      </c>
      <c r="AM105" s="201" t="s">
        <v>2865</v>
      </c>
      <c r="AN105" s="201" t="s">
        <v>2908</v>
      </c>
      <c r="AO105" s="201" t="s">
        <v>2867</v>
      </c>
      <c r="AP105" s="201" t="s">
        <v>2868</v>
      </c>
      <c r="AQ105" s="201" t="s">
        <v>2869</v>
      </c>
      <c r="AR105" s="201" t="s">
        <v>2870</v>
      </c>
      <c r="AS105" s="222">
        <v>46.438400000000001</v>
      </c>
      <c r="AT105" s="222">
        <v>0</v>
      </c>
      <c r="AU105" s="201" t="s">
        <v>3360</v>
      </c>
      <c r="AV105" s="201" t="s">
        <v>3360</v>
      </c>
      <c r="AW105" s="201" t="s">
        <v>3361</v>
      </c>
      <c r="AX105" s="201" t="s">
        <v>3362</v>
      </c>
      <c r="AY105" s="201" t="s">
        <v>2915</v>
      </c>
      <c r="AZ105" s="201" t="s">
        <v>800</v>
      </c>
      <c r="BA105" s="201" t="s">
        <v>800</v>
      </c>
      <c r="BB105" s="222">
        <v>2.3261739344666199E-3</v>
      </c>
      <c r="BC105" s="222">
        <v>7.0828320852559298E-3</v>
      </c>
      <c r="BD105" s="222">
        <v>1E-3</v>
      </c>
      <c r="BE105" s="222">
        <v>9.8319783197832006E-5</v>
      </c>
      <c r="BF105" s="222">
        <v>0</v>
      </c>
      <c r="BG105" s="222">
        <v>0</v>
      </c>
      <c r="BH105" s="222">
        <v>0</v>
      </c>
      <c r="BI105" s="222">
        <v>0</v>
      </c>
      <c r="BJ105" s="222">
        <v>0</v>
      </c>
      <c r="BK105" s="222">
        <v>0</v>
      </c>
      <c r="BL105" s="222">
        <v>0</v>
      </c>
      <c r="BM105" s="222">
        <v>1.45372053946004E-2</v>
      </c>
      <c r="BN105" s="222">
        <v>7.6872054231898201E-4</v>
      </c>
      <c r="BO105" s="222">
        <v>0</v>
      </c>
      <c r="BP105" s="222">
        <v>1.8905540802805799E-3</v>
      </c>
      <c r="BQ105" s="222">
        <v>6.2505868004552505E-4</v>
      </c>
      <c r="BR105" s="222">
        <v>1.3981661492978601E-4</v>
      </c>
      <c r="BS105" s="222">
        <v>2.5953068354769598E-2</v>
      </c>
      <c r="BT105" s="222">
        <v>2.7843622435050199E-2</v>
      </c>
      <c r="BU105" s="222">
        <v>2.8468681115095699E-2</v>
      </c>
      <c r="BV105" s="222">
        <v>152.66510796923299</v>
      </c>
      <c r="BW105" s="222">
        <v>163.78601432382399</v>
      </c>
      <c r="BX105" s="222">
        <v>167.462830088798</v>
      </c>
      <c r="BY105" s="222">
        <v>396.92928072000501</v>
      </c>
      <c r="BZ105" s="222">
        <v>425.84363724194299</v>
      </c>
      <c r="CA105" s="222">
        <v>435.40335823087503</v>
      </c>
      <c r="CB105" s="222">
        <v>6.7477977722400899</v>
      </c>
      <c r="CC105" s="222">
        <v>7.2393418331130404</v>
      </c>
      <c r="CD105" s="222">
        <v>7.4018570899248797</v>
      </c>
      <c r="CE105" s="201" t="s">
        <v>800</v>
      </c>
      <c r="CF105" s="201" t="s">
        <v>800</v>
      </c>
      <c r="CG105" s="201" t="s">
        <v>2916</v>
      </c>
      <c r="CH105" s="222">
        <v>2.8949028933548601E-3</v>
      </c>
      <c r="CI105" s="222">
        <v>2.30581654614147E-2</v>
      </c>
      <c r="CJ105" s="222">
        <v>5.9951230199678198</v>
      </c>
      <c r="CK105" s="222"/>
      <c r="CL105" s="223">
        <f t="shared" si="11"/>
        <v>1.0647142417850168E-2</v>
      </c>
      <c r="CM105" s="223">
        <f t="shared" si="12"/>
        <v>1.5305925936919382E-2</v>
      </c>
      <c r="CN105" s="223">
        <f t="shared" si="13"/>
        <v>1.8905540802805799E-3</v>
      </c>
      <c r="CO105" s="223">
        <f t="shared" si="13"/>
        <v>6.2505868004552505E-4</v>
      </c>
      <c r="CP105" s="223">
        <f t="shared" si="14"/>
        <v>2.8468681115095654E-2</v>
      </c>
      <c r="CQ105" s="223">
        <f t="shared" si="15"/>
        <v>-4.5102810375396984E-17</v>
      </c>
      <c r="CR105" s="222"/>
      <c r="CS105" s="222"/>
      <c r="CT105" s="222"/>
      <c r="CU105" s="222"/>
      <c r="CV105" s="222"/>
      <c r="CW105" s="222"/>
      <c r="CX105" s="222"/>
      <c r="CY105" s="222"/>
      <c r="CZ105" s="222"/>
      <c r="DA105" s="222"/>
      <c r="DB105" s="224">
        <f t="shared" si="16"/>
        <v>2.5813251739839761E-2</v>
      </c>
      <c r="DC105" s="224">
        <f t="shared" si="17"/>
        <v>1.3981661492978601E-4</v>
      </c>
      <c r="DD105" s="224">
        <f t="shared" si="18"/>
        <v>2.5953068354769546E-2</v>
      </c>
      <c r="DE105" s="225">
        <f t="shared" si="19"/>
        <v>-5.2041704279304213E-17</v>
      </c>
      <c r="DF105" s="222"/>
      <c r="DG105" s="222"/>
      <c r="DH105" s="222"/>
      <c r="DI105" s="222"/>
      <c r="DJ105" s="222"/>
      <c r="DK105" s="222"/>
      <c r="DL105" s="222"/>
      <c r="DM105" s="222"/>
      <c r="DN105" s="222"/>
      <c r="DO105" s="222"/>
      <c r="DP105" s="222"/>
      <c r="DQ105" s="222"/>
      <c r="DR105" s="222"/>
      <c r="DS105" s="222"/>
      <c r="DT105" s="222"/>
      <c r="DU105" s="222"/>
      <c r="DV105" s="222"/>
      <c r="DW105" s="222"/>
      <c r="DX105" s="222"/>
      <c r="DY105" s="222"/>
      <c r="DZ105" s="222"/>
      <c r="EA105" s="222"/>
      <c r="EB105" s="222"/>
      <c r="EC105" s="222"/>
      <c r="ED105" s="222"/>
      <c r="EE105" s="222"/>
      <c r="EF105" s="222"/>
      <c r="EG105" s="222">
        <v>0</v>
      </c>
      <c r="EH105" s="222">
        <v>0</v>
      </c>
      <c r="EI105" s="222">
        <v>0</v>
      </c>
      <c r="EJ105" s="222">
        <v>0</v>
      </c>
      <c r="EK105" s="222">
        <v>0</v>
      </c>
      <c r="EL105" s="222">
        <v>0</v>
      </c>
      <c r="EM105" s="222">
        <v>0</v>
      </c>
      <c r="EN105" s="201" t="s">
        <v>3363</v>
      </c>
      <c r="EO105" s="222">
        <v>0.85309999999999997</v>
      </c>
      <c r="EP105" s="222">
        <v>186</v>
      </c>
      <c r="EQ105" s="222">
        <v>0.8</v>
      </c>
    </row>
    <row r="106" spans="1:147" ht="30" x14ac:dyDescent="0.25">
      <c r="A106" s="201" t="s">
        <v>425</v>
      </c>
      <c r="B106" s="201" t="s">
        <v>3364</v>
      </c>
      <c r="C106" s="201" t="s">
        <v>426</v>
      </c>
      <c r="D106" s="201" t="s">
        <v>2853</v>
      </c>
      <c r="E106" s="222">
        <v>220</v>
      </c>
      <c r="F106" s="222">
        <v>4081</v>
      </c>
      <c r="G106" s="201" t="s">
        <v>2854</v>
      </c>
      <c r="H106" s="201" t="s">
        <v>800</v>
      </c>
      <c r="I106" s="201" t="s">
        <v>2622</v>
      </c>
      <c r="J106" s="222">
        <v>186</v>
      </c>
      <c r="K106" s="222">
        <v>0.85309999999999997</v>
      </c>
      <c r="L106" s="201" t="s">
        <v>2855</v>
      </c>
      <c r="M106" s="201" t="s">
        <v>2856</v>
      </c>
      <c r="N106" s="201" t="s">
        <v>2857</v>
      </c>
      <c r="O106" s="201" t="s">
        <v>32</v>
      </c>
      <c r="P106" s="201" t="s">
        <v>2858</v>
      </c>
      <c r="Q106" s="201" t="s">
        <v>2859</v>
      </c>
      <c r="R106" s="201" t="s">
        <v>3364</v>
      </c>
      <c r="S106" s="201" t="s">
        <v>2860</v>
      </c>
      <c r="T106" s="222">
        <v>4.1663718148564302E-2</v>
      </c>
      <c r="U106" s="201" t="s">
        <v>2861</v>
      </c>
      <c r="V106" s="201" t="s">
        <v>2862</v>
      </c>
      <c r="W106" s="201" t="s">
        <v>425</v>
      </c>
      <c r="X106" s="201" t="s">
        <v>426</v>
      </c>
      <c r="Y106" s="222">
        <v>220</v>
      </c>
      <c r="Z106" s="222">
        <v>4081</v>
      </c>
      <c r="AA106" s="222">
        <v>1</v>
      </c>
      <c r="AB106" s="201" t="s">
        <v>3364</v>
      </c>
      <c r="AC106" s="222">
        <v>1</v>
      </c>
      <c r="AD106" s="201" t="s">
        <v>425</v>
      </c>
      <c r="AE106" s="201" t="s">
        <v>426</v>
      </c>
      <c r="AF106" s="222">
        <v>220</v>
      </c>
      <c r="AG106" s="222">
        <v>4081</v>
      </c>
      <c r="AH106" s="201" t="s">
        <v>2854</v>
      </c>
      <c r="AI106" s="201" t="s">
        <v>2863</v>
      </c>
      <c r="AJ106" s="201" t="s">
        <v>2891</v>
      </c>
      <c r="AK106" s="201" t="s">
        <v>2907</v>
      </c>
      <c r="AL106" s="201" t="s">
        <v>2854</v>
      </c>
      <c r="AM106" s="201" t="s">
        <v>2865</v>
      </c>
      <c r="AN106" s="201" t="s">
        <v>2866</v>
      </c>
      <c r="AO106" s="201" t="s">
        <v>2867</v>
      </c>
      <c r="AP106" s="201" t="s">
        <v>2868</v>
      </c>
      <c r="AQ106" s="201" t="s">
        <v>2869</v>
      </c>
      <c r="AR106" s="201" t="s">
        <v>2870</v>
      </c>
      <c r="AS106" s="222">
        <v>64.20384</v>
      </c>
      <c r="AT106" s="222">
        <v>0</v>
      </c>
      <c r="AU106" s="201" t="s">
        <v>3365</v>
      </c>
      <c r="AV106" s="201" t="s">
        <v>3365</v>
      </c>
      <c r="AW106" s="201" t="s">
        <v>3366</v>
      </c>
      <c r="AX106" s="201" t="s">
        <v>3367</v>
      </c>
      <c r="AY106" s="201" t="s">
        <v>2915</v>
      </c>
      <c r="AZ106" s="201" t="s">
        <v>3365</v>
      </c>
      <c r="BA106" s="201" t="s">
        <v>3367</v>
      </c>
      <c r="BB106" s="222">
        <v>2.5707043480628399E-3</v>
      </c>
      <c r="BC106" s="222">
        <v>9.1660179926841504E-3</v>
      </c>
      <c r="BD106" s="222">
        <v>8.3333333333333295E-4</v>
      </c>
      <c r="BE106" s="222">
        <v>2.3970967741935499E-4</v>
      </c>
      <c r="BF106" s="222">
        <v>0</v>
      </c>
      <c r="BG106" s="222">
        <v>0</v>
      </c>
      <c r="BH106" s="222">
        <v>0</v>
      </c>
      <c r="BI106" s="222">
        <v>0</v>
      </c>
      <c r="BJ106" s="222">
        <v>0</v>
      </c>
      <c r="BK106" s="222">
        <v>0</v>
      </c>
      <c r="BL106" s="222">
        <v>0</v>
      </c>
      <c r="BM106" s="222">
        <v>1.9416652736555799E-2</v>
      </c>
      <c r="BN106" s="222">
        <v>9.3289398145270097E-4</v>
      </c>
      <c r="BO106" s="222">
        <v>0</v>
      </c>
      <c r="BP106" s="222">
        <v>3.1263676601693299E-3</v>
      </c>
      <c r="BQ106" s="222">
        <v>1.03364577791524E-3</v>
      </c>
      <c r="BR106" s="222">
        <v>1.54514318386016E-4</v>
      </c>
      <c r="BS106" s="222">
        <v>3.3313826387894201E-2</v>
      </c>
      <c r="BT106" s="222">
        <v>3.6440194048063597E-2</v>
      </c>
      <c r="BU106" s="222">
        <v>3.7473839825978801E-2</v>
      </c>
      <c r="BV106" s="222">
        <v>151.42648358133701</v>
      </c>
      <c r="BW106" s="222">
        <v>165.637245673016</v>
      </c>
      <c r="BX106" s="222">
        <v>170.33563557263099</v>
      </c>
      <c r="BY106" s="222">
        <v>393.708857311477</v>
      </c>
      <c r="BZ106" s="222">
        <v>430.656838749842</v>
      </c>
      <c r="CA106" s="222">
        <v>442.87265248884103</v>
      </c>
      <c r="CB106" s="222">
        <v>8.6615948608524995</v>
      </c>
      <c r="CC106" s="222">
        <v>9.4744504524965301</v>
      </c>
      <c r="CD106" s="222">
        <v>9.7431983547544903</v>
      </c>
      <c r="CE106" s="201" t="s">
        <v>800</v>
      </c>
      <c r="CF106" s="201" t="s">
        <v>800</v>
      </c>
      <c r="CG106" s="201" t="s">
        <v>2875</v>
      </c>
      <c r="CH106" s="222">
        <v>4.2369033386299498E-3</v>
      </c>
      <c r="CI106" s="222">
        <v>2.9076923049264299E-2</v>
      </c>
      <c r="CJ106" s="222">
        <v>7.5599999928087103</v>
      </c>
      <c r="CK106" s="222"/>
      <c r="CL106" s="223">
        <f t="shared" si="11"/>
        <v>1.2964279669885694E-2</v>
      </c>
      <c r="CM106" s="223">
        <f t="shared" si="12"/>
        <v>2.0349546718008499E-2</v>
      </c>
      <c r="CN106" s="223">
        <f t="shared" si="13"/>
        <v>3.1263676601693299E-3</v>
      </c>
      <c r="CO106" s="223">
        <f t="shared" si="13"/>
        <v>1.03364577791524E-3</v>
      </c>
      <c r="CP106" s="223">
        <f t="shared" si="14"/>
        <v>3.7473839825978759E-2</v>
      </c>
      <c r="CQ106" s="223">
        <f t="shared" si="15"/>
        <v>0</v>
      </c>
      <c r="CR106" s="222"/>
      <c r="CS106" s="222"/>
      <c r="CT106" s="222"/>
      <c r="CU106" s="222"/>
      <c r="CV106" s="222"/>
      <c r="CW106" s="222"/>
      <c r="CX106" s="222"/>
      <c r="CY106" s="222"/>
      <c r="CZ106" s="222"/>
      <c r="DA106" s="222"/>
      <c r="DB106" s="224">
        <f t="shared" si="16"/>
        <v>3.315931206950818E-2</v>
      </c>
      <c r="DC106" s="224">
        <f t="shared" si="17"/>
        <v>1.54514318386016E-4</v>
      </c>
      <c r="DD106" s="224">
        <f t="shared" si="18"/>
        <v>3.3313826387894194E-2</v>
      </c>
      <c r="DE106" s="225">
        <f t="shared" si="19"/>
        <v>0</v>
      </c>
      <c r="DF106" s="222"/>
      <c r="DG106" s="222"/>
      <c r="DH106" s="222"/>
      <c r="DI106" s="222"/>
      <c r="DJ106" s="222"/>
      <c r="DK106" s="222"/>
      <c r="DL106" s="222"/>
      <c r="DM106" s="222"/>
      <c r="DN106" s="222"/>
      <c r="DO106" s="222"/>
      <c r="DP106" s="222"/>
      <c r="DQ106" s="222"/>
      <c r="DR106" s="222"/>
      <c r="DS106" s="222"/>
      <c r="DT106" s="222"/>
      <c r="DU106" s="222"/>
      <c r="DV106" s="222"/>
      <c r="DW106" s="222"/>
      <c r="DX106" s="222"/>
      <c r="DY106" s="222"/>
      <c r="DZ106" s="222"/>
      <c r="EA106" s="222"/>
      <c r="EB106" s="222"/>
      <c r="EC106" s="222"/>
      <c r="ED106" s="222"/>
      <c r="EE106" s="222"/>
      <c r="EF106" s="222"/>
      <c r="EG106" s="222">
        <v>0</v>
      </c>
      <c r="EH106" s="222">
        <v>0</v>
      </c>
      <c r="EI106" s="222">
        <v>0</v>
      </c>
      <c r="EJ106" s="222">
        <v>0</v>
      </c>
      <c r="EK106" s="222">
        <v>0</v>
      </c>
      <c r="EL106" s="222">
        <v>0</v>
      </c>
      <c r="EM106" s="222">
        <v>0</v>
      </c>
      <c r="EN106" s="201" t="s">
        <v>3368</v>
      </c>
      <c r="EO106" s="222">
        <v>0.52059999999999995</v>
      </c>
      <c r="EP106" s="222">
        <v>250</v>
      </c>
      <c r="EQ106" s="222">
        <v>0.8</v>
      </c>
    </row>
    <row r="107" spans="1:147" ht="30" x14ac:dyDescent="0.25">
      <c r="A107" s="201" t="s">
        <v>427</v>
      </c>
      <c r="B107" s="201" t="s">
        <v>3369</v>
      </c>
      <c r="C107" s="201" t="s">
        <v>428</v>
      </c>
      <c r="D107" s="201" t="s">
        <v>49</v>
      </c>
      <c r="E107" s="222">
        <v>205</v>
      </c>
      <c r="F107" s="222">
        <v>2664</v>
      </c>
      <c r="G107" s="201" t="s">
        <v>2855</v>
      </c>
      <c r="H107" s="201" t="s">
        <v>800</v>
      </c>
      <c r="I107" s="201" t="s">
        <v>2624</v>
      </c>
      <c r="J107" s="222">
        <v>250</v>
      </c>
      <c r="K107" s="222">
        <v>0.8</v>
      </c>
      <c r="L107" s="201" t="s">
        <v>2855</v>
      </c>
      <c r="M107" s="201" t="s">
        <v>2856</v>
      </c>
      <c r="N107" s="201" t="s">
        <v>2857</v>
      </c>
      <c r="O107" s="201" t="s">
        <v>32</v>
      </c>
      <c r="P107" s="201" t="s">
        <v>2858</v>
      </c>
      <c r="Q107" s="201" t="s">
        <v>2859</v>
      </c>
      <c r="R107" s="201" t="s">
        <v>3369</v>
      </c>
      <c r="S107" s="201" t="s">
        <v>2860</v>
      </c>
      <c r="T107" s="222">
        <v>4.1663718148564302E-2</v>
      </c>
      <c r="U107" s="201" t="s">
        <v>2904</v>
      </c>
      <c r="V107" s="201" t="s">
        <v>2905</v>
      </c>
      <c r="W107" s="201" t="s">
        <v>427</v>
      </c>
      <c r="X107" s="201" t="s">
        <v>428</v>
      </c>
      <c r="Y107" s="222">
        <v>205</v>
      </c>
      <c r="Z107" s="222">
        <v>2664</v>
      </c>
      <c r="AA107" s="222">
        <v>1</v>
      </c>
      <c r="AB107" s="201" t="s">
        <v>3369</v>
      </c>
      <c r="AC107" s="222">
        <v>1</v>
      </c>
      <c r="AD107" s="201" t="s">
        <v>800</v>
      </c>
      <c r="AE107" s="201" t="s">
        <v>800</v>
      </c>
      <c r="AH107" s="201" t="s">
        <v>2854</v>
      </c>
      <c r="AI107" s="201" t="s">
        <v>2863</v>
      </c>
      <c r="AJ107" s="201" t="s">
        <v>2855</v>
      </c>
      <c r="AK107" s="201" t="s">
        <v>2864</v>
      </c>
      <c r="AL107" s="201" t="s">
        <v>2854</v>
      </c>
      <c r="AM107" s="201" t="s">
        <v>2865</v>
      </c>
      <c r="AN107" s="201" t="s">
        <v>2908</v>
      </c>
      <c r="AO107" s="201" t="s">
        <v>2867</v>
      </c>
      <c r="AP107" s="201" t="s">
        <v>2868</v>
      </c>
      <c r="AQ107" s="201" t="s">
        <v>2869</v>
      </c>
      <c r="AR107" s="201" t="s">
        <v>2870</v>
      </c>
      <c r="AS107" s="222">
        <v>46.438400000000001</v>
      </c>
      <c r="AT107" s="222">
        <v>0</v>
      </c>
      <c r="AU107" s="201" t="s">
        <v>3370</v>
      </c>
      <c r="AV107" s="201" t="s">
        <v>3370</v>
      </c>
      <c r="AW107" s="201" t="s">
        <v>3371</v>
      </c>
      <c r="AX107" s="201" t="s">
        <v>3372</v>
      </c>
      <c r="AY107" s="201" t="s">
        <v>2874</v>
      </c>
      <c r="AZ107" s="201" t="s">
        <v>800</v>
      </c>
      <c r="BA107" s="201" t="s">
        <v>800</v>
      </c>
      <c r="BB107" s="222">
        <v>1.6036609526192899E-3</v>
      </c>
      <c r="BC107" s="222">
        <v>8.5410622204556801E-3</v>
      </c>
      <c r="BD107" s="222">
        <v>1E-3</v>
      </c>
      <c r="BE107" s="222">
        <v>1.2899555555555601E-4</v>
      </c>
      <c r="BF107" s="222">
        <v>0</v>
      </c>
      <c r="BG107" s="222">
        <v>0</v>
      </c>
      <c r="BH107" s="222">
        <v>0</v>
      </c>
      <c r="BI107" s="222">
        <v>0</v>
      </c>
      <c r="BJ107" s="222">
        <v>0</v>
      </c>
      <c r="BK107" s="222">
        <v>0</v>
      </c>
      <c r="BL107" s="222">
        <v>0</v>
      </c>
      <c r="BM107" s="222">
        <v>1.9072813477715701E-2</v>
      </c>
      <c r="BN107" s="222">
        <v>9.2698653632583095E-4</v>
      </c>
      <c r="BO107" s="222">
        <v>0</v>
      </c>
      <c r="BP107" s="222">
        <v>2.4804069533281301E-3</v>
      </c>
      <c r="BQ107" s="222">
        <v>8.2007698821972902E-4</v>
      </c>
      <c r="BR107" s="222">
        <v>3.7177503803803802E-4</v>
      </c>
      <c r="BS107" s="222">
        <v>3.1645293780710099E-2</v>
      </c>
      <c r="BT107" s="222">
        <v>3.4125700734038297E-2</v>
      </c>
      <c r="BU107" s="222">
        <v>3.4945777722258001E-2</v>
      </c>
      <c r="BV107" s="222">
        <v>154.36728673517101</v>
      </c>
      <c r="BW107" s="222">
        <v>166.46683284896699</v>
      </c>
      <c r="BX107" s="222">
        <v>170.467208401259</v>
      </c>
      <c r="BY107" s="222">
        <v>401.35494551144598</v>
      </c>
      <c r="BZ107" s="222">
        <v>432.81376540731497</v>
      </c>
      <c r="CA107" s="222">
        <v>443.21474184327201</v>
      </c>
      <c r="CB107" s="222">
        <v>8.22777638298464</v>
      </c>
      <c r="CC107" s="222">
        <v>8.8726821908499502</v>
      </c>
      <c r="CD107" s="222">
        <v>9.0859022077870808</v>
      </c>
      <c r="CE107" s="201" t="s">
        <v>800</v>
      </c>
      <c r="CF107" s="201" t="s">
        <v>800</v>
      </c>
      <c r="CG107" s="201" t="s">
        <v>2916</v>
      </c>
      <c r="CH107" s="222">
        <v>3.7981125960815801E-3</v>
      </c>
      <c r="CI107" s="222">
        <v>2.7847181184628599E-2</v>
      </c>
      <c r="CJ107" s="222">
        <v>7.2402671080034304</v>
      </c>
      <c r="CK107" s="222"/>
      <c r="CL107" s="223">
        <f t="shared" si="11"/>
        <v>1.1645493766668564E-2</v>
      </c>
      <c r="CM107" s="223">
        <f t="shared" si="12"/>
        <v>1.9999800014041533E-2</v>
      </c>
      <c r="CN107" s="223">
        <f t="shared" si="13"/>
        <v>2.4804069533281301E-3</v>
      </c>
      <c r="CO107" s="223">
        <f t="shared" si="13"/>
        <v>8.2007698821972902E-4</v>
      </c>
      <c r="CP107" s="223">
        <f t="shared" si="14"/>
        <v>3.4945777722257959E-2</v>
      </c>
      <c r="CQ107" s="223">
        <f t="shared" si="15"/>
        <v>0</v>
      </c>
      <c r="CR107" s="222"/>
      <c r="CS107" s="222"/>
      <c r="CT107" s="222"/>
      <c r="CU107" s="222"/>
      <c r="CV107" s="222"/>
      <c r="CW107" s="222"/>
      <c r="CX107" s="222"/>
      <c r="CY107" s="222"/>
      <c r="CZ107" s="222"/>
      <c r="DA107" s="222"/>
      <c r="DB107" s="224">
        <f t="shared" si="16"/>
        <v>3.1273518742672056E-2</v>
      </c>
      <c r="DC107" s="224">
        <f t="shared" si="17"/>
        <v>3.7177503803803802E-4</v>
      </c>
      <c r="DD107" s="224">
        <f t="shared" si="18"/>
        <v>3.1645293780710092E-2</v>
      </c>
      <c r="DE107" s="225">
        <f t="shared" si="19"/>
        <v>0</v>
      </c>
      <c r="DF107" s="222"/>
      <c r="DG107" s="222"/>
      <c r="DH107" s="222"/>
      <c r="DI107" s="222"/>
      <c r="DJ107" s="222"/>
      <c r="DK107" s="222"/>
      <c r="DL107" s="222"/>
      <c r="DM107" s="222"/>
      <c r="DN107" s="222"/>
      <c r="DO107" s="222"/>
      <c r="DP107" s="222"/>
      <c r="DQ107" s="222"/>
      <c r="DR107" s="222"/>
      <c r="DS107" s="222"/>
      <c r="DT107" s="222"/>
      <c r="DU107" s="222"/>
      <c r="DV107" s="222"/>
      <c r="DW107" s="222"/>
      <c r="DX107" s="222"/>
      <c r="DY107" s="222"/>
      <c r="DZ107" s="222"/>
      <c r="EA107" s="222"/>
      <c r="EB107" s="222"/>
      <c r="EC107" s="222"/>
      <c r="ED107" s="222"/>
      <c r="EE107" s="222"/>
      <c r="EF107" s="222"/>
      <c r="EG107" s="222">
        <v>0</v>
      </c>
      <c r="EH107" s="222">
        <v>0</v>
      </c>
      <c r="EI107" s="222">
        <v>0</v>
      </c>
      <c r="EJ107" s="222">
        <v>0</v>
      </c>
      <c r="EK107" s="222">
        <v>0</v>
      </c>
      <c r="EL107" s="222">
        <v>0</v>
      </c>
      <c r="EM107" s="222">
        <v>0</v>
      </c>
      <c r="EN107" s="201" t="s">
        <v>3368</v>
      </c>
      <c r="EO107" s="222">
        <v>0.52059999999999995</v>
      </c>
      <c r="EP107" s="222">
        <v>250</v>
      </c>
      <c r="EQ107" s="222">
        <v>0.8</v>
      </c>
    </row>
    <row r="108" spans="1:147" ht="30" x14ac:dyDescent="0.25">
      <c r="A108" s="201" t="s">
        <v>427</v>
      </c>
      <c r="B108" s="201" t="s">
        <v>3373</v>
      </c>
      <c r="C108" s="201" t="s">
        <v>428</v>
      </c>
      <c r="D108" s="201" t="s">
        <v>49</v>
      </c>
      <c r="E108" s="222">
        <v>205</v>
      </c>
      <c r="F108" s="222">
        <v>2664</v>
      </c>
      <c r="G108" s="201" t="s">
        <v>2855</v>
      </c>
      <c r="H108" s="201" t="s">
        <v>800</v>
      </c>
      <c r="I108" s="201" t="s">
        <v>2624</v>
      </c>
      <c r="J108" s="222">
        <v>250</v>
      </c>
      <c r="K108" s="222">
        <v>0.8</v>
      </c>
      <c r="L108" s="201" t="s">
        <v>2855</v>
      </c>
      <c r="M108" s="201" t="s">
        <v>2856</v>
      </c>
      <c r="N108" s="201" t="s">
        <v>2857</v>
      </c>
      <c r="O108" s="201" t="s">
        <v>32</v>
      </c>
      <c r="P108" s="201" t="s">
        <v>2858</v>
      </c>
      <c r="Q108" s="201" t="s">
        <v>2854</v>
      </c>
      <c r="R108" s="201" t="s">
        <v>3373</v>
      </c>
      <c r="S108" s="201" t="s">
        <v>2860</v>
      </c>
      <c r="T108" s="222">
        <v>4.1663718148564302E-2</v>
      </c>
      <c r="U108" s="201" t="s">
        <v>2904</v>
      </c>
      <c r="V108" s="201" t="s">
        <v>2905</v>
      </c>
      <c r="W108" s="201" t="s">
        <v>429</v>
      </c>
      <c r="X108" s="201" t="s">
        <v>430</v>
      </c>
      <c r="Y108" s="222">
        <v>205</v>
      </c>
      <c r="Z108" s="222">
        <v>4840</v>
      </c>
      <c r="AA108" s="222">
        <v>1</v>
      </c>
      <c r="AB108" s="201" t="s">
        <v>3374</v>
      </c>
      <c r="AC108" s="222">
        <v>1</v>
      </c>
      <c r="AD108" s="201" t="s">
        <v>800</v>
      </c>
      <c r="AE108" s="201" t="s">
        <v>800</v>
      </c>
      <c r="AH108" s="201" t="s">
        <v>2891</v>
      </c>
      <c r="AI108" s="201" t="s">
        <v>2946</v>
      </c>
      <c r="AJ108" s="201" t="s">
        <v>2855</v>
      </c>
      <c r="AK108" s="201" t="s">
        <v>2864</v>
      </c>
      <c r="AL108" s="201" t="s">
        <v>2854</v>
      </c>
      <c r="AM108" s="201" t="s">
        <v>2865</v>
      </c>
      <c r="AN108" s="201" t="s">
        <v>2908</v>
      </c>
      <c r="AO108" s="201" t="s">
        <v>2947</v>
      </c>
      <c r="AP108" s="201" t="s">
        <v>2868</v>
      </c>
      <c r="AQ108" s="201" t="s">
        <v>2869</v>
      </c>
      <c r="AR108" s="201" t="s">
        <v>2948</v>
      </c>
      <c r="AS108" s="222">
        <v>46.438400000000001</v>
      </c>
      <c r="AT108" s="222">
        <v>0</v>
      </c>
      <c r="AU108" s="201" t="s">
        <v>3370</v>
      </c>
      <c r="AV108" s="201" t="s">
        <v>3375</v>
      </c>
      <c r="AW108" s="201" t="s">
        <v>3376</v>
      </c>
      <c r="AX108" s="201" t="s">
        <v>3377</v>
      </c>
      <c r="AY108" s="201" t="s">
        <v>2874</v>
      </c>
      <c r="AZ108" s="201" t="s">
        <v>800</v>
      </c>
      <c r="BA108" s="201" t="s">
        <v>800</v>
      </c>
      <c r="BB108" s="222">
        <v>1.6036609526192899E-3</v>
      </c>
      <c r="BC108" s="222">
        <v>8.5410622204556801E-3</v>
      </c>
      <c r="BD108" s="222">
        <v>1E-3</v>
      </c>
      <c r="BE108" s="222">
        <v>1.2899555555555601E-4</v>
      </c>
      <c r="BF108" s="222">
        <v>0</v>
      </c>
      <c r="BG108" s="222">
        <v>0</v>
      </c>
      <c r="BH108" s="222">
        <v>2.7196992653810799E-3</v>
      </c>
      <c r="BI108" s="222">
        <v>0</v>
      </c>
      <c r="BJ108" s="222">
        <v>0</v>
      </c>
      <c r="BK108" s="222">
        <v>6.0346E-4</v>
      </c>
      <c r="BL108" s="222">
        <v>0</v>
      </c>
      <c r="BM108" s="222">
        <v>1.9072813477715701E-2</v>
      </c>
      <c r="BN108" s="222">
        <v>9.2698653632583095E-4</v>
      </c>
      <c r="BO108" s="222">
        <v>0</v>
      </c>
      <c r="BP108" s="222">
        <v>2.4804069533281301E-3</v>
      </c>
      <c r="BQ108" s="222">
        <v>8.2007698821972902E-4</v>
      </c>
      <c r="BR108" s="222">
        <v>2.0462989696969701E-4</v>
      </c>
      <c r="BS108" s="222">
        <v>3.48013079050229E-2</v>
      </c>
      <c r="BT108" s="222">
        <v>3.7281714858351002E-2</v>
      </c>
      <c r="BU108" s="222">
        <v>3.8101791846570698E-2</v>
      </c>
      <c r="BV108" s="222">
        <v>169.762477585477</v>
      </c>
      <c r="BW108" s="222">
        <v>181.86202369927301</v>
      </c>
      <c r="BX108" s="222">
        <v>185.86239925156499</v>
      </c>
      <c r="BY108" s="222">
        <v>441.38244172224103</v>
      </c>
      <c r="BZ108" s="222">
        <v>472.84126161811002</v>
      </c>
      <c r="CA108" s="222">
        <v>483.24223805406803</v>
      </c>
      <c r="CB108" s="222">
        <v>9.0483400553059496</v>
      </c>
      <c r="CC108" s="222">
        <v>9.6932458631712599</v>
      </c>
      <c r="CD108" s="222">
        <v>9.9064658801083905</v>
      </c>
      <c r="CE108" s="201" t="s">
        <v>800</v>
      </c>
      <c r="CF108" s="201" t="s">
        <v>800</v>
      </c>
      <c r="CG108" s="201" t="s">
        <v>2916</v>
      </c>
      <c r="CH108" s="222">
        <v>3.7981125960815801E-3</v>
      </c>
      <c r="CI108" s="222">
        <v>3.10031953089413E-2</v>
      </c>
      <c r="CJ108" s="222">
        <v>8.0608307803247392</v>
      </c>
      <c r="CK108" s="222"/>
      <c r="CL108" s="223">
        <f t="shared" si="11"/>
        <v>1.4801507890981305E-2</v>
      </c>
      <c r="CM108" s="223">
        <f t="shared" si="12"/>
        <v>1.9999800014041533E-2</v>
      </c>
      <c r="CN108" s="223">
        <f t="shared" si="13"/>
        <v>2.4804069533281301E-3</v>
      </c>
      <c r="CO108" s="223">
        <f t="shared" si="13"/>
        <v>8.2007698821972902E-4</v>
      </c>
      <c r="CP108" s="223">
        <f t="shared" si="14"/>
        <v>3.8101791846570698E-2</v>
      </c>
      <c r="CQ108" s="223">
        <f t="shared" si="15"/>
        <v>0</v>
      </c>
      <c r="CR108" s="222"/>
      <c r="CS108" s="222"/>
      <c r="CT108" s="222"/>
      <c r="CU108" s="222"/>
      <c r="CV108" s="222"/>
      <c r="CW108" s="222"/>
      <c r="CX108" s="222"/>
      <c r="CY108" s="222"/>
      <c r="CZ108" s="222"/>
      <c r="DA108" s="222"/>
      <c r="DB108" s="224">
        <f t="shared" si="16"/>
        <v>3.1273518742672056E-2</v>
      </c>
      <c r="DC108" s="224">
        <f t="shared" si="17"/>
        <v>3.5277891623507768E-3</v>
      </c>
      <c r="DD108" s="224">
        <f t="shared" si="18"/>
        <v>3.4801307905022831E-2</v>
      </c>
      <c r="DE108" s="225">
        <f t="shared" si="19"/>
        <v>-6.9388939039072284E-17</v>
      </c>
      <c r="DF108" s="222"/>
      <c r="DG108" s="222"/>
      <c r="DH108" s="222"/>
      <c r="DI108" s="222"/>
      <c r="DJ108" s="222"/>
      <c r="DK108" s="222"/>
      <c r="DL108" s="222"/>
      <c r="DM108" s="222"/>
      <c r="DN108" s="222"/>
      <c r="DO108" s="222"/>
      <c r="DP108" s="222"/>
      <c r="DQ108" s="222"/>
      <c r="DR108" s="222"/>
      <c r="DS108" s="222"/>
      <c r="DT108" s="222"/>
      <c r="DU108" s="222"/>
      <c r="DV108" s="222"/>
      <c r="DW108" s="222"/>
      <c r="DX108" s="222"/>
      <c r="DY108" s="222"/>
      <c r="DZ108" s="222"/>
      <c r="EA108" s="222"/>
      <c r="EB108" s="222"/>
      <c r="EC108" s="222"/>
      <c r="ED108" s="222"/>
      <c r="EE108" s="222"/>
      <c r="EF108" s="222"/>
      <c r="EG108" s="222">
        <v>0</v>
      </c>
      <c r="EH108" s="222">
        <v>0</v>
      </c>
      <c r="EI108" s="222">
        <v>0</v>
      </c>
      <c r="EJ108" s="222">
        <v>0</v>
      </c>
      <c r="EK108" s="222">
        <v>0</v>
      </c>
      <c r="EL108" s="222">
        <v>0</v>
      </c>
      <c r="EM108" s="222">
        <v>0</v>
      </c>
      <c r="EN108" s="201" t="s">
        <v>3368</v>
      </c>
      <c r="EO108" s="222">
        <v>0.52059999999999995</v>
      </c>
      <c r="EP108" s="222">
        <v>250</v>
      </c>
      <c r="EQ108" s="222">
        <v>0.8</v>
      </c>
    </row>
    <row r="109" spans="1:147" ht="30" x14ac:dyDescent="0.25">
      <c r="A109" s="201" t="s">
        <v>427</v>
      </c>
      <c r="B109" s="201" t="s">
        <v>3378</v>
      </c>
      <c r="C109" s="201" t="s">
        <v>428</v>
      </c>
      <c r="D109" s="201" t="s">
        <v>49</v>
      </c>
      <c r="E109" s="222">
        <v>205</v>
      </c>
      <c r="F109" s="222">
        <v>2664</v>
      </c>
      <c r="G109" s="201" t="s">
        <v>2855</v>
      </c>
      <c r="H109" s="201" t="s">
        <v>800</v>
      </c>
      <c r="I109" s="201" t="s">
        <v>2624</v>
      </c>
      <c r="J109" s="222">
        <v>250</v>
      </c>
      <c r="K109" s="222">
        <v>0.8</v>
      </c>
      <c r="L109" s="201" t="s">
        <v>2855</v>
      </c>
      <c r="M109" s="201" t="s">
        <v>2856</v>
      </c>
      <c r="N109" s="201" t="s">
        <v>2857</v>
      </c>
      <c r="O109" s="201" t="s">
        <v>32</v>
      </c>
      <c r="P109" s="201" t="s">
        <v>2858</v>
      </c>
      <c r="Q109" s="201" t="s">
        <v>2891</v>
      </c>
      <c r="R109" s="201" t="s">
        <v>3378</v>
      </c>
      <c r="S109" s="201" t="s">
        <v>2860</v>
      </c>
      <c r="T109" s="222">
        <v>4.1663718148564302E-2</v>
      </c>
      <c r="U109" s="201" t="s">
        <v>2904</v>
      </c>
      <c r="V109" s="201" t="s">
        <v>2905</v>
      </c>
      <c r="W109" s="201" t="s">
        <v>431</v>
      </c>
      <c r="X109" s="201" t="s">
        <v>432</v>
      </c>
      <c r="Y109" s="222">
        <v>205</v>
      </c>
      <c r="Z109" s="222">
        <v>4840</v>
      </c>
      <c r="AA109" s="222">
        <v>1</v>
      </c>
      <c r="AB109" s="201" t="s">
        <v>3379</v>
      </c>
      <c r="AC109" s="222">
        <v>1</v>
      </c>
      <c r="AD109" s="201" t="s">
        <v>800</v>
      </c>
      <c r="AE109" s="201" t="s">
        <v>800</v>
      </c>
      <c r="AH109" s="201" t="s">
        <v>2891</v>
      </c>
      <c r="AI109" s="201" t="s">
        <v>2946</v>
      </c>
      <c r="AJ109" s="201" t="s">
        <v>2855</v>
      </c>
      <c r="AK109" s="201" t="s">
        <v>2864</v>
      </c>
      <c r="AL109" s="201" t="s">
        <v>2854</v>
      </c>
      <c r="AM109" s="201" t="s">
        <v>2865</v>
      </c>
      <c r="AN109" s="201" t="s">
        <v>2908</v>
      </c>
      <c r="AO109" s="201" t="s">
        <v>2947</v>
      </c>
      <c r="AP109" s="201" t="s">
        <v>2868</v>
      </c>
      <c r="AQ109" s="201" t="s">
        <v>2869</v>
      </c>
      <c r="AR109" s="201" t="s">
        <v>2948</v>
      </c>
      <c r="AS109" s="222">
        <v>46.438400000000001</v>
      </c>
      <c r="AT109" s="222">
        <v>0</v>
      </c>
      <c r="AU109" s="201" t="s">
        <v>3370</v>
      </c>
      <c r="AV109" s="201" t="s">
        <v>3380</v>
      </c>
      <c r="AW109" s="201" t="s">
        <v>3381</v>
      </c>
      <c r="AX109" s="201" t="s">
        <v>3382</v>
      </c>
      <c r="AY109" s="201" t="s">
        <v>2874</v>
      </c>
      <c r="AZ109" s="201" t="s">
        <v>800</v>
      </c>
      <c r="BA109" s="201" t="s">
        <v>800</v>
      </c>
      <c r="BB109" s="222">
        <v>1.6036609526192899E-3</v>
      </c>
      <c r="BC109" s="222">
        <v>8.5410622204556801E-3</v>
      </c>
      <c r="BD109" s="222">
        <v>1E-3</v>
      </c>
      <c r="BE109" s="222">
        <v>1.2899555555555601E-4</v>
      </c>
      <c r="BF109" s="222">
        <v>0</v>
      </c>
      <c r="BG109" s="222">
        <v>0</v>
      </c>
      <c r="BH109" s="222">
        <v>2.7196992653810799E-3</v>
      </c>
      <c r="BI109" s="222">
        <v>0</v>
      </c>
      <c r="BJ109" s="222">
        <v>0</v>
      </c>
      <c r="BK109" s="222">
        <v>6.0346E-4</v>
      </c>
      <c r="BL109" s="222">
        <v>0</v>
      </c>
      <c r="BM109" s="222">
        <v>1.9072813477715701E-2</v>
      </c>
      <c r="BN109" s="222">
        <v>9.2698653632583095E-4</v>
      </c>
      <c r="BO109" s="222">
        <v>0</v>
      </c>
      <c r="BP109" s="222">
        <v>2.4804069533281301E-3</v>
      </c>
      <c r="BQ109" s="222">
        <v>8.2007698821972902E-4</v>
      </c>
      <c r="BR109" s="222">
        <v>2.0462989696969701E-4</v>
      </c>
      <c r="BS109" s="222">
        <v>3.48013079050229E-2</v>
      </c>
      <c r="BT109" s="222">
        <v>3.7281714858351002E-2</v>
      </c>
      <c r="BU109" s="222">
        <v>3.8101791846570698E-2</v>
      </c>
      <c r="BV109" s="222">
        <v>169.762477585477</v>
      </c>
      <c r="BW109" s="222">
        <v>181.86202369927301</v>
      </c>
      <c r="BX109" s="222">
        <v>185.86239925156499</v>
      </c>
      <c r="BY109" s="222">
        <v>441.38244172224103</v>
      </c>
      <c r="BZ109" s="222">
        <v>472.84126161811002</v>
      </c>
      <c r="CA109" s="222">
        <v>483.24223805406803</v>
      </c>
      <c r="CB109" s="222">
        <v>9.0483400553059496</v>
      </c>
      <c r="CC109" s="222">
        <v>9.6932458631712599</v>
      </c>
      <c r="CD109" s="222">
        <v>9.9064658801083905</v>
      </c>
      <c r="CE109" s="201" t="s">
        <v>800</v>
      </c>
      <c r="CF109" s="201" t="s">
        <v>800</v>
      </c>
      <c r="CG109" s="201" t="s">
        <v>2916</v>
      </c>
      <c r="CH109" s="222">
        <v>3.7981125960815801E-3</v>
      </c>
      <c r="CI109" s="222">
        <v>3.10031953089413E-2</v>
      </c>
      <c r="CJ109" s="222">
        <v>8.0608307803247392</v>
      </c>
      <c r="CK109" s="222"/>
      <c r="CL109" s="223">
        <f t="shared" si="11"/>
        <v>1.4801507890981305E-2</v>
      </c>
      <c r="CM109" s="223">
        <f t="shared" si="12"/>
        <v>1.9999800014041533E-2</v>
      </c>
      <c r="CN109" s="223">
        <f t="shared" si="13"/>
        <v>2.4804069533281301E-3</v>
      </c>
      <c r="CO109" s="223">
        <f t="shared" si="13"/>
        <v>8.2007698821972902E-4</v>
      </c>
      <c r="CP109" s="223">
        <f t="shared" si="14"/>
        <v>3.8101791846570698E-2</v>
      </c>
      <c r="CQ109" s="223">
        <f t="shared" si="15"/>
        <v>0</v>
      </c>
      <c r="CR109" s="222"/>
      <c r="CS109" s="222"/>
      <c r="CT109" s="222"/>
      <c r="CU109" s="222"/>
      <c r="CV109" s="222"/>
      <c r="CW109" s="222"/>
      <c r="CX109" s="222"/>
      <c r="CY109" s="222"/>
      <c r="CZ109" s="222"/>
      <c r="DA109" s="222"/>
      <c r="DB109" s="224">
        <f t="shared" si="16"/>
        <v>3.1273518742672056E-2</v>
      </c>
      <c r="DC109" s="224">
        <f t="shared" si="17"/>
        <v>3.5277891623507768E-3</v>
      </c>
      <c r="DD109" s="224">
        <f t="shared" si="18"/>
        <v>3.4801307905022831E-2</v>
      </c>
      <c r="DE109" s="225">
        <f t="shared" si="19"/>
        <v>-6.9388939039072284E-17</v>
      </c>
      <c r="DF109" s="222"/>
      <c r="DG109" s="222"/>
      <c r="DH109" s="222"/>
      <c r="DI109" s="222"/>
      <c r="DJ109" s="222"/>
      <c r="DK109" s="222"/>
      <c r="DL109" s="222"/>
      <c r="DM109" s="222"/>
      <c r="DN109" s="222"/>
      <c r="DO109" s="222"/>
      <c r="DP109" s="222"/>
      <c r="DQ109" s="222"/>
      <c r="DR109" s="222"/>
      <c r="DS109" s="222"/>
      <c r="DT109" s="222"/>
      <c r="DU109" s="222"/>
      <c r="DV109" s="222"/>
      <c r="DW109" s="222"/>
      <c r="DX109" s="222"/>
      <c r="DY109" s="222"/>
      <c r="DZ109" s="222"/>
      <c r="EA109" s="222"/>
      <c r="EB109" s="222"/>
      <c r="EC109" s="222"/>
      <c r="ED109" s="222"/>
      <c r="EE109" s="222"/>
      <c r="EF109" s="222"/>
      <c r="EG109" s="222">
        <v>0</v>
      </c>
      <c r="EH109" s="222">
        <v>0</v>
      </c>
      <c r="EI109" s="222">
        <v>0</v>
      </c>
      <c r="EJ109" s="222">
        <v>0</v>
      </c>
      <c r="EK109" s="222">
        <v>0</v>
      </c>
      <c r="EL109" s="222">
        <v>0</v>
      </c>
      <c r="EM109" s="222">
        <v>0</v>
      </c>
      <c r="EN109" s="201" t="s">
        <v>3368</v>
      </c>
      <c r="EO109" s="222">
        <v>0.52059999999999995</v>
      </c>
      <c r="EP109" s="222">
        <v>250</v>
      </c>
      <c r="EQ109" s="222">
        <v>0.8</v>
      </c>
    </row>
    <row r="110" spans="1:147" ht="30" x14ac:dyDescent="0.25">
      <c r="A110" s="201" t="s">
        <v>427</v>
      </c>
      <c r="B110" s="201" t="s">
        <v>3383</v>
      </c>
      <c r="C110" s="201" t="s">
        <v>428</v>
      </c>
      <c r="D110" s="201" t="s">
        <v>49</v>
      </c>
      <c r="E110" s="222">
        <v>205</v>
      </c>
      <c r="F110" s="222">
        <v>2664</v>
      </c>
      <c r="G110" s="201" t="s">
        <v>2855</v>
      </c>
      <c r="H110" s="201" t="s">
        <v>800</v>
      </c>
      <c r="I110" s="201" t="s">
        <v>2624</v>
      </c>
      <c r="J110" s="222">
        <v>250</v>
      </c>
      <c r="K110" s="222">
        <v>0.8</v>
      </c>
      <c r="L110" s="201" t="s">
        <v>2855</v>
      </c>
      <c r="M110" s="201" t="s">
        <v>2856</v>
      </c>
      <c r="N110" s="201" t="s">
        <v>2857</v>
      </c>
      <c r="O110" s="201" t="s">
        <v>32</v>
      </c>
      <c r="P110" s="201" t="s">
        <v>2858</v>
      </c>
      <c r="Q110" s="201" t="s">
        <v>2855</v>
      </c>
      <c r="R110" s="201" t="s">
        <v>3383</v>
      </c>
      <c r="S110" s="201" t="s">
        <v>2860</v>
      </c>
      <c r="T110" s="222">
        <v>4.1663718148564302E-2</v>
      </c>
      <c r="U110" s="201" t="s">
        <v>2904</v>
      </c>
      <c r="V110" s="201" t="s">
        <v>2905</v>
      </c>
      <c r="W110" s="201" t="s">
        <v>433</v>
      </c>
      <c r="X110" s="201" t="s">
        <v>434</v>
      </c>
      <c r="Y110" s="222">
        <v>205</v>
      </c>
      <c r="Z110" s="222">
        <v>4840</v>
      </c>
      <c r="AA110" s="222">
        <v>1</v>
      </c>
      <c r="AB110" s="201" t="s">
        <v>3384</v>
      </c>
      <c r="AC110" s="222">
        <v>1</v>
      </c>
      <c r="AD110" s="201" t="s">
        <v>800</v>
      </c>
      <c r="AE110" s="201" t="s">
        <v>800</v>
      </c>
      <c r="AH110" s="201" t="s">
        <v>2891</v>
      </c>
      <c r="AI110" s="201" t="s">
        <v>2946</v>
      </c>
      <c r="AJ110" s="201" t="s">
        <v>2855</v>
      </c>
      <c r="AK110" s="201" t="s">
        <v>2864</v>
      </c>
      <c r="AL110" s="201" t="s">
        <v>2854</v>
      </c>
      <c r="AM110" s="201" t="s">
        <v>2865</v>
      </c>
      <c r="AN110" s="201" t="s">
        <v>2908</v>
      </c>
      <c r="AO110" s="201" t="s">
        <v>2947</v>
      </c>
      <c r="AP110" s="201" t="s">
        <v>2868</v>
      </c>
      <c r="AQ110" s="201" t="s">
        <v>2869</v>
      </c>
      <c r="AR110" s="201" t="s">
        <v>2948</v>
      </c>
      <c r="AS110" s="222">
        <v>46.438400000000001</v>
      </c>
      <c r="AT110" s="222">
        <v>0</v>
      </c>
      <c r="AU110" s="201" t="s">
        <v>3370</v>
      </c>
      <c r="AV110" s="201" t="s">
        <v>3385</v>
      </c>
      <c r="AW110" s="201" t="s">
        <v>3386</v>
      </c>
      <c r="AX110" s="201" t="s">
        <v>3387</v>
      </c>
      <c r="AY110" s="201" t="s">
        <v>2874</v>
      </c>
      <c r="AZ110" s="201" t="s">
        <v>800</v>
      </c>
      <c r="BA110" s="201" t="s">
        <v>800</v>
      </c>
      <c r="BB110" s="222">
        <v>1.6036609526192899E-3</v>
      </c>
      <c r="BC110" s="222">
        <v>8.5410622204556801E-3</v>
      </c>
      <c r="BD110" s="222">
        <v>1E-3</v>
      </c>
      <c r="BE110" s="222">
        <v>1.2899555555555601E-4</v>
      </c>
      <c r="BF110" s="222">
        <v>0</v>
      </c>
      <c r="BG110" s="222">
        <v>0</v>
      </c>
      <c r="BH110" s="222">
        <v>2.6827984389348001E-3</v>
      </c>
      <c r="BI110" s="222">
        <v>0</v>
      </c>
      <c r="BJ110" s="222">
        <v>0</v>
      </c>
      <c r="BK110" s="222">
        <v>6.0346E-4</v>
      </c>
      <c r="BL110" s="222">
        <v>0</v>
      </c>
      <c r="BM110" s="222">
        <v>1.9072813477715701E-2</v>
      </c>
      <c r="BN110" s="222">
        <v>9.2698653632583095E-4</v>
      </c>
      <c r="BO110" s="222">
        <v>0</v>
      </c>
      <c r="BP110" s="222">
        <v>2.4804069533281301E-3</v>
      </c>
      <c r="BQ110" s="222">
        <v>8.2007698821972902E-4</v>
      </c>
      <c r="BR110" s="222">
        <v>2.0462989696969701E-4</v>
      </c>
      <c r="BS110" s="222">
        <v>3.4764407078576601E-2</v>
      </c>
      <c r="BT110" s="222">
        <v>3.7244814031904702E-2</v>
      </c>
      <c r="BU110" s="222">
        <v>3.8064891020124503E-2</v>
      </c>
      <c r="BV110" s="222">
        <v>169.58247355403199</v>
      </c>
      <c r="BW110" s="222">
        <v>181.682019667828</v>
      </c>
      <c r="BX110" s="222">
        <v>185.68239522011899</v>
      </c>
      <c r="BY110" s="222">
        <v>440.91443124048402</v>
      </c>
      <c r="BZ110" s="222">
        <v>472.37325113635302</v>
      </c>
      <c r="CA110" s="222">
        <v>482.77422757231</v>
      </c>
      <c r="CB110" s="222">
        <v>9.0387458404299199</v>
      </c>
      <c r="CC110" s="222">
        <v>9.6836516482952302</v>
      </c>
      <c r="CD110" s="222">
        <v>9.8968716652323607</v>
      </c>
      <c r="CE110" s="201" t="s">
        <v>800</v>
      </c>
      <c r="CF110" s="201" t="s">
        <v>800</v>
      </c>
      <c r="CG110" s="201" t="s">
        <v>2916</v>
      </c>
      <c r="CH110" s="222">
        <v>3.7981125960815801E-3</v>
      </c>
      <c r="CI110" s="222">
        <v>3.0966294482495001E-2</v>
      </c>
      <c r="CJ110" s="222">
        <v>8.0512365654487006</v>
      </c>
      <c r="CK110" s="222"/>
      <c r="CL110" s="223">
        <f t="shared" si="11"/>
        <v>1.4764607064535024E-2</v>
      </c>
      <c r="CM110" s="223">
        <f t="shared" si="12"/>
        <v>1.9999800014041533E-2</v>
      </c>
      <c r="CN110" s="223">
        <f t="shared" si="13"/>
        <v>2.4804069533281301E-3</v>
      </c>
      <c r="CO110" s="223">
        <f t="shared" si="13"/>
        <v>8.2007698821972902E-4</v>
      </c>
      <c r="CP110" s="223">
        <f t="shared" si="14"/>
        <v>3.8064891020124419E-2</v>
      </c>
      <c r="CQ110" s="223">
        <f t="shared" si="15"/>
        <v>-8.3266726846886741E-17</v>
      </c>
      <c r="CR110" s="222"/>
      <c r="CS110" s="222"/>
      <c r="CT110" s="222"/>
      <c r="CU110" s="222"/>
      <c r="CV110" s="222"/>
      <c r="CW110" s="222"/>
      <c r="CX110" s="222"/>
      <c r="CY110" s="222"/>
      <c r="CZ110" s="222"/>
      <c r="DA110" s="222"/>
      <c r="DB110" s="224">
        <f t="shared" si="16"/>
        <v>3.1273518742672056E-2</v>
      </c>
      <c r="DC110" s="224">
        <f t="shared" si="17"/>
        <v>3.4908883359044971E-3</v>
      </c>
      <c r="DD110" s="224">
        <f t="shared" si="18"/>
        <v>3.4764407078576552E-2</v>
      </c>
      <c r="DE110" s="225">
        <f t="shared" si="19"/>
        <v>0</v>
      </c>
      <c r="DF110" s="222"/>
      <c r="DG110" s="222"/>
      <c r="DH110" s="222"/>
      <c r="DI110" s="222"/>
      <c r="DJ110" s="222"/>
      <c r="DK110" s="222"/>
      <c r="DL110" s="222"/>
      <c r="DM110" s="222"/>
      <c r="DN110" s="222"/>
      <c r="DO110" s="222"/>
      <c r="DP110" s="222"/>
      <c r="DQ110" s="222"/>
      <c r="DR110" s="222"/>
      <c r="DS110" s="222"/>
      <c r="DT110" s="222"/>
      <c r="DU110" s="222"/>
      <c r="DV110" s="222"/>
      <c r="DW110" s="222"/>
      <c r="DX110" s="222"/>
      <c r="DY110" s="222"/>
      <c r="DZ110" s="222"/>
      <c r="EA110" s="222"/>
      <c r="EB110" s="222"/>
      <c r="EC110" s="222"/>
      <c r="ED110" s="222"/>
      <c r="EE110" s="222"/>
      <c r="EF110" s="222"/>
      <c r="EG110" s="222">
        <v>0</v>
      </c>
      <c r="EH110" s="222">
        <v>0</v>
      </c>
      <c r="EI110" s="222">
        <v>0</v>
      </c>
      <c r="EJ110" s="222">
        <v>0</v>
      </c>
      <c r="EK110" s="222">
        <v>0</v>
      </c>
      <c r="EL110" s="222">
        <v>0</v>
      </c>
      <c r="EM110" s="222">
        <v>0</v>
      </c>
      <c r="EN110" s="201" t="s">
        <v>3388</v>
      </c>
      <c r="EO110" s="222">
        <v>0.73109999999999997</v>
      </c>
      <c r="EP110" s="222">
        <v>155</v>
      </c>
      <c r="EQ110" s="222">
        <v>0.8</v>
      </c>
    </row>
    <row r="111" spans="1:147" ht="30" x14ac:dyDescent="0.25">
      <c r="A111" s="201" t="s">
        <v>435</v>
      </c>
      <c r="B111" s="201" t="s">
        <v>3389</v>
      </c>
      <c r="C111" s="201" t="s">
        <v>436</v>
      </c>
      <c r="D111" s="201" t="s">
        <v>2853</v>
      </c>
      <c r="E111" s="222">
        <v>240</v>
      </c>
      <c r="F111" s="222">
        <v>2000</v>
      </c>
      <c r="G111" s="201" t="s">
        <v>2854</v>
      </c>
      <c r="H111" s="201" t="s">
        <v>800</v>
      </c>
      <c r="I111" s="201" t="s">
        <v>2622</v>
      </c>
      <c r="J111" s="222">
        <v>155</v>
      </c>
      <c r="K111" s="222">
        <v>0.8</v>
      </c>
      <c r="L111" s="201" t="s">
        <v>2891</v>
      </c>
      <c r="M111" s="201" t="s">
        <v>2892</v>
      </c>
      <c r="N111" s="201" t="s">
        <v>2893</v>
      </c>
      <c r="O111" s="201" t="s">
        <v>32</v>
      </c>
      <c r="P111" s="201" t="s">
        <v>2858</v>
      </c>
      <c r="Q111" s="201" t="s">
        <v>2859</v>
      </c>
      <c r="R111" s="201" t="s">
        <v>3389</v>
      </c>
      <c r="S111" s="201" t="s">
        <v>2860</v>
      </c>
      <c r="T111" s="222">
        <v>4.1663718148564302E-2</v>
      </c>
      <c r="U111" s="201" t="s">
        <v>2861</v>
      </c>
      <c r="V111" s="201" t="s">
        <v>2862</v>
      </c>
      <c r="W111" s="201" t="s">
        <v>435</v>
      </c>
      <c r="X111" s="201" t="s">
        <v>436</v>
      </c>
      <c r="Y111" s="222">
        <v>240</v>
      </c>
      <c r="Z111" s="222">
        <v>2000</v>
      </c>
      <c r="AA111" s="222">
        <v>1</v>
      </c>
      <c r="AB111" s="201" t="s">
        <v>3389</v>
      </c>
      <c r="AC111" s="222">
        <v>1</v>
      </c>
      <c r="AD111" s="201" t="s">
        <v>800</v>
      </c>
      <c r="AE111" s="201" t="s">
        <v>800</v>
      </c>
      <c r="AH111" s="201" t="s">
        <v>2854</v>
      </c>
      <c r="AI111" s="201" t="s">
        <v>2863</v>
      </c>
      <c r="AJ111" s="201" t="s">
        <v>2891</v>
      </c>
      <c r="AK111" s="201" t="s">
        <v>2907</v>
      </c>
      <c r="AL111" s="201" t="s">
        <v>2854</v>
      </c>
      <c r="AM111" s="201" t="s">
        <v>2865</v>
      </c>
      <c r="AN111" s="201" t="s">
        <v>2866</v>
      </c>
      <c r="AO111" s="201" t="s">
        <v>2867</v>
      </c>
      <c r="AP111" s="201" t="s">
        <v>2868</v>
      </c>
      <c r="AQ111" s="201" t="s">
        <v>2869</v>
      </c>
      <c r="AR111" s="201" t="s">
        <v>2870</v>
      </c>
      <c r="AS111" s="222">
        <v>64.20384</v>
      </c>
      <c r="AT111" s="222">
        <v>0</v>
      </c>
      <c r="AU111" s="201" t="s">
        <v>3390</v>
      </c>
      <c r="AV111" s="201" t="s">
        <v>3390</v>
      </c>
      <c r="AW111" s="201" t="s">
        <v>3391</v>
      </c>
      <c r="AX111" s="201" t="s">
        <v>3392</v>
      </c>
      <c r="AY111" s="201" t="s">
        <v>2915</v>
      </c>
      <c r="AZ111" s="201" t="s">
        <v>800</v>
      </c>
      <c r="BA111" s="201" t="s">
        <v>800</v>
      </c>
      <c r="BB111" s="222">
        <v>4.1460430555555596E-3</v>
      </c>
      <c r="BC111" s="222">
        <v>9.9992923556554304E-3</v>
      </c>
      <c r="BD111" s="222">
        <v>8.3333333333333295E-4</v>
      </c>
      <c r="BE111" s="222">
        <v>2.8765161290322599E-4</v>
      </c>
      <c r="BF111" s="222">
        <v>0</v>
      </c>
      <c r="BG111" s="222">
        <v>0</v>
      </c>
      <c r="BH111" s="222">
        <v>0</v>
      </c>
      <c r="BI111" s="222">
        <v>0</v>
      </c>
      <c r="BJ111" s="222">
        <v>0</v>
      </c>
      <c r="BK111" s="222">
        <v>0</v>
      </c>
      <c r="BL111" s="222">
        <v>0</v>
      </c>
      <c r="BM111" s="222">
        <v>2.4846519674333701E-2</v>
      </c>
      <c r="BN111" s="222">
        <v>1.08525253033268E-3</v>
      </c>
      <c r="BO111" s="222">
        <v>0</v>
      </c>
      <c r="BP111" s="222">
        <v>4.00065637633569E-3</v>
      </c>
      <c r="BQ111" s="222">
        <v>1.32270481970924E-3</v>
      </c>
      <c r="BR111" s="222">
        <v>3.1528646666666702E-4</v>
      </c>
      <c r="BS111" s="222">
        <v>4.1513379028780599E-2</v>
      </c>
      <c r="BT111" s="222">
        <v>4.5514035405116303E-2</v>
      </c>
      <c r="BU111" s="222">
        <v>4.68367402248255E-2</v>
      </c>
      <c r="BV111" s="222">
        <v>172.972412619919</v>
      </c>
      <c r="BW111" s="222">
        <v>189.64181418798401</v>
      </c>
      <c r="BX111" s="222">
        <v>195.15308427010601</v>
      </c>
      <c r="BY111" s="222">
        <v>449.72827281179002</v>
      </c>
      <c r="BZ111" s="222">
        <v>493.06871688875998</v>
      </c>
      <c r="CA111" s="222">
        <v>507.39801910227601</v>
      </c>
      <c r="CB111" s="222">
        <v>10.793478547483</v>
      </c>
      <c r="CC111" s="222">
        <v>11.8336492053302</v>
      </c>
      <c r="CD111" s="222">
        <v>12.177552458454601</v>
      </c>
      <c r="CE111" s="201" t="s">
        <v>800</v>
      </c>
      <c r="CF111" s="201" t="s">
        <v>800</v>
      </c>
      <c r="CG111" s="201" t="s">
        <v>2875</v>
      </c>
      <c r="CH111" s="222">
        <v>5.4217533572778103E-3</v>
      </c>
      <c r="CI111" s="222">
        <v>3.60916256715028E-2</v>
      </c>
      <c r="CJ111" s="222">
        <v>9.3838226745907196</v>
      </c>
      <c r="CK111" s="222"/>
      <c r="CL111" s="223">
        <f t="shared" si="11"/>
        <v>1.5581606824114217E-2</v>
      </c>
      <c r="CM111" s="223">
        <f t="shared" si="12"/>
        <v>2.593177220466638E-2</v>
      </c>
      <c r="CN111" s="223">
        <f t="shared" si="13"/>
        <v>4.00065637633569E-3</v>
      </c>
      <c r="CO111" s="223">
        <f t="shared" si="13"/>
        <v>1.32270481970924E-3</v>
      </c>
      <c r="CP111" s="223">
        <f t="shared" si="14"/>
        <v>4.6836740224825528E-2</v>
      </c>
      <c r="CQ111" s="223">
        <f t="shared" si="15"/>
        <v>0</v>
      </c>
      <c r="CR111" s="222"/>
      <c r="CS111" s="222"/>
      <c r="CT111" s="222"/>
      <c r="CU111" s="222"/>
      <c r="CV111" s="222"/>
      <c r="CW111" s="222"/>
      <c r="CX111" s="222"/>
      <c r="CY111" s="222"/>
      <c r="CZ111" s="222"/>
      <c r="DA111" s="222"/>
      <c r="DB111" s="224">
        <f t="shared" si="16"/>
        <v>4.1198092562113937E-2</v>
      </c>
      <c r="DC111" s="224">
        <f t="shared" si="17"/>
        <v>3.1528646666666702E-4</v>
      </c>
      <c r="DD111" s="224">
        <f t="shared" si="18"/>
        <v>4.1513379028780606E-2</v>
      </c>
      <c r="DE111" s="225">
        <f t="shared" si="19"/>
        <v>0</v>
      </c>
      <c r="DF111" s="222"/>
      <c r="DG111" s="222"/>
      <c r="DH111" s="222"/>
      <c r="DI111" s="222"/>
      <c r="DJ111" s="222"/>
      <c r="DK111" s="222"/>
      <c r="DL111" s="222"/>
      <c r="DM111" s="222"/>
      <c r="DN111" s="222"/>
      <c r="DO111" s="222"/>
      <c r="DP111" s="222"/>
      <c r="DQ111" s="222"/>
      <c r="DR111" s="222"/>
      <c r="DS111" s="222"/>
      <c r="DT111" s="222"/>
      <c r="DU111" s="222"/>
      <c r="DV111" s="222"/>
      <c r="DW111" s="222"/>
      <c r="DX111" s="222"/>
      <c r="DY111" s="222"/>
      <c r="DZ111" s="222"/>
      <c r="EA111" s="222"/>
      <c r="EB111" s="222"/>
      <c r="EC111" s="222"/>
      <c r="ED111" s="222"/>
      <c r="EE111" s="222"/>
      <c r="EF111" s="222"/>
      <c r="EG111" s="222">
        <v>0</v>
      </c>
      <c r="EH111" s="222">
        <v>0</v>
      </c>
      <c r="EI111" s="222">
        <v>0</v>
      </c>
      <c r="EJ111" s="222">
        <v>0</v>
      </c>
      <c r="EK111" s="222">
        <v>0</v>
      </c>
      <c r="EL111" s="222">
        <v>0</v>
      </c>
      <c r="EM111" s="222">
        <v>0</v>
      </c>
      <c r="EN111" s="201" t="s">
        <v>3393</v>
      </c>
      <c r="EO111" s="222">
        <v>0.6452</v>
      </c>
      <c r="EP111" s="222">
        <v>155</v>
      </c>
      <c r="EQ111" s="222">
        <v>0.8</v>
      </c>
    </row>
    <row r="112" spans="1:147" ht="30" x14ac:dyDescent="0.25">
      <c r="A112" s="201" t="s">
        <v>437</v>
      </c>
      <c r="B112" s="201" t="s">
        <v>3394</v>
      </c>
      <c r="C112" s="201" t="s">
        <v>438</v>
      </c>
      <c r="D112" s="201" t="s">
        <v>2853</v>
      </c>
      <c r="E112" s="222">
        <v>240</v>
      </c>
      <c r="F112" s="222">
        <v>4000</v>
      </c>
      <c r="G112" s="201" t="s">
        <v>2854</v>
      </c>
      <c r="H112" s="201" t="s">
        <v>800</v>
      </c>
      <c r="I112" s="201" t="s">
        <v>2622</v>
      </c>
      <c r="J112" s="222">
        <v>155</v>
      </c>
      <c r="K112" s="222">
        <v>0.8</v>
      </c>
      <c r="L112" s="201" t="s">
        <v>2855</v>
      </c>
      <c r="M112" s="201" t="s">
        <v>2856</v>
      </c>
      <c r="N112" s="201" t="s">
        <v>2857</v>
      </c>
      <c r="O112" s="201" t="s">
        <v>32</v>
      </c>
      <c r="P112" s="201" t="s">
        <v>2858</v>
      </c>
      <c r="Q112" s="201" t="s">
        <v>2859</v>
      </c>
      <c r="R112" s="201" t="s">
        <v>3394</v>
      </c>
      <c r="S112" s="201" t="s">
        <v>2860</v>
      </c>
      <c r="T112" s="222">
        <v>4.1663718148564302E-2</v>
      </c>
      <c r="U112" s="201" t="s">
        <v>2861</v>
      </c>
      <c r="V112" s="201" t="s">
        <v>2862</v>
      </c>
      <c r="W112" s="201" t="s">
        <v>437</v>
      </c>
      <c r="X112" s="201" t="s">
        <v>438</v>
      </c>
      <c r="Y112" s="222">
        <v>240</v>
      </c>
      <c r="Z112" s="222">
        <v>4000</v>
      </c>
      <c r="AA112" s="222">
        <v>1</v>
      </c>
      <c r="AB112" s="201" t="s">
        <v>3394</v>
      </c>
      <c r="AC112" s="222">
        <v>1</v>
      </c>
      <c r="AD112" s="201" t="s">
        <v>800</v>
      </c>
      <c r="AE112" s="201" t="s">
        <v>800</v>
      </c>
      <c r="AH112" s="201" t="s">
        <v>2854</v>
      </c>
      <c r="AI112" s="201" t="s">
        <v>2863</v>
      </c>
      <c r="AJ112" s="201" t="s">
        <v>2891</v>
      </c>
      <c r="AK112" s="201" t="s">
        <v>2907</v>
      </c>
      <c r="AL112" s="201" t="s">
        <v>2854</v>
      </c>
      <c r="AM112" s="201" t="s">
        <v>2865</v>
      </c>
      <c r="AN112" s="201" t="s">
        <v>2866</v>
      </c>
      <c r="AO112" s="201" t="s">
        <v>2867</v>
      </c>
      <c r="AP112" s="201" t="s">
        <v>2868</v>
      </c>
      <c r="AQ112" s="201" t="s">
        <v>2869</v>
      </c>
      <c r="AR112" s="201" t="s">
        <v>2870</v>
      </c>
      <c r="AS112" s="222">
        <v>64.20384</v>
      </c>
      <c r="AT112" s="222">
        <v>0</v>
      </c>
      <c r="AU112" s="201" t="s">
        <v>3395</v>
      </c>
      <c r="AV112" s="201" t="s">
        <v>3395</v>
      </c>
      <c r="AW112" s="201" t="s">
        <v>3396</v>
      </c>
      <c r="AX112" s="201" t="s">
        <v>3397</v>
      </c>
      <c r="AY112" s="201" t="s">
        <v>2915</v>
      </c>
      <c r="AZ112" s="201" t="s">
        <v>800</v>
      </c>
      <c r="BA112" s="201" t="s">
        <v>800</v>
      </c>
      <c r="BB112" s="222">
        <v>2.4970493055555599E-3</v>
      </c>
      <c r="BC112" s="222">
        <v>9.9992923556554304E-3</v>
      </c>
      <c r="BD112" s="222">
        <v>8.3333333333333295E-4</v>
      </c>
      <c r="BE112" s="222">
        <v>2.8765161290322599E-4</v>
      </c>
      <c r="BF112" s="222">
        <v>0</v>
      </c>
      <c r="BG112" s="222">
        <v>0</v>
      </c>
      <c r="BH112" s="222">
        <v>0</v>
      </c>
      <c r="BI112" s="222">
        <v>0</v>
      </c>
      <c r="BJ112" s="222">
        <v>0</v>
      </c>
      <c r="BK112" s="222">
        <v>0</v>
      </c>
      <c r="BL112" s="222">
        <v>0</v>
      </c>
      <c r="BM112" s="222">
        <v>2.4846519674333701E-2</v>
      </c>
      <c r="BN112" s="222">
        <v>1.08525253033268E-3</v>
      </c>
      <c r="BO112" s="222">
        <v>0</v>
      </c>
      <c r="BP112" s="222">
        <v>4.00065637633569E-3</v>
      </c>
      <c r="BQ112" s="222">
        <v>1.32270481970924E-3</v>
      </c>
      <c r="BR112" s="222">
        <v>1.57643233333333E-4</v>
      </c>
      <c r="BS112" s="222">
        <v>3.9706742045447302E-2</v>
      </c>
      <c r="BT112" s="222">
        <v>4.3707398421782999E-2</v>
      </c>
      <c r="BU112" s="222">
        <v>4.5030103241492203E-2</v>
      </c>
      <c r="BV112" s="222">
        <v>165.44475852269699</v>
      </c>
      <c r="BW112" s="222">
        <v>182.114160090762</v>
      </c>
      <c r="BX112" s="222">
        <v>187.62543017288399</v>
      </c>
      <c r="BY112" s="222">
        <v>430.15637215901199</v>
      </c>
      <c r="BZ112" s="222">
        <v>473.49681623598201</v>
      </c>
      <c r="CA112" s="222">
        <v>487.82611844949901</v>
      </c>
      <c r="CB112" s="222">
        <v>10.323752931816299</v>
      </c>
      <c r="CC112" s="222">
        <v>11.3639235896636</v>
      </c>
      <c r="CD112" s="222">
        <v>11.707826842788</v>
      </c>
      <c r="CE112" s="201" t="s">
        <v>800</v>
      </c>
      <c r="CF112" s="201" t="s">
        <v>800</v>
      </c>
      <c r="CG112" s="201" t="s">
        <v>2875</v>
      </c>
      <c r="CH112" s="222">
        <v>5.4217533572778103E-3</v>
      </c>
      <c r="CI112" s="222">
        <v>3.4284988688169399E-2</v>
      </c>
      <c r="CJ112" s="222">
        <v>8.9140970589240602</v>
      </c>
      <c r="CK112" s="222"/>
      <c r="CL112" s="223">
        <f t="shared" si="11"/>
        <v>1.3774969840780882E-2</v>
      </c>
      <c r="CM112" s="223">
        <f t="shared" si="12"/>
        <v>2.593177220466638E-2</v>
      </c>
      <c r="CN112" s="223">
        <f t="shared" si="13"/>
        <v>4.00065637633569E-3</v>
      </c>
      <c r="CO112" s="223">
        <f t="shared" si="13"/>
        <v>1.32270481970924E-3</v>
      </c>
      <c r="CP112" s="223">
        <f t="shared" si="14"/>
        <v>4.5030103241492189E-2</v>
      </c>
      <c r="CQ112" s="223">
        <f t="shared" si="15"/>
        <v>0</v>
      </c>
      <c r="CR112" s="222"/>
      <c r="CS112" s="222"/>
      <c r="CT112" s="222"/>
      <c r="CU112" s="222"/>
      <c r="CV112" s="222"/>
      <c r="CW112" s="222"/>
      <c r="CX112" s="222"/>
      <c r="CY112" s="222"/>
      <c r="CZ112" s="222"/>
      <c r="DA112" s="222"/>
      <c r="DB112" s="224">
        <f t="shared" si="16"/>
        <v>3.9549098812113929E-2</v>
      </c>
      <c r="DC112" s="224">
        <f t="shared" si="17"/>
        <v>1.57643233333333E-4</v>
      </c>
      <c r="DD112" s="224">
        <f t="shared" si="18"/>
        <v>3.970674204544726E-2</v>
      </c>
      <c r="DE112" s="225">
        <f t="shared" si="19"/>
        <v>0</v>
      </c>
      <c r="DF112" s="222"/>
      <c r="DG112" s="222"/>
      <c r="DH112" s="222"/>
      <c r="DI112" s="222"/>
      <c r="DJ112" s="222"/>
      <c r="DK112" s="222"/>
      <c r="DL112" s="222"/>
      <c r="DM112" s="222"/>
      <c r="DN112" s="222"/>
      <c r="DO112" s="222"/>
      <c r="DP112" s="222"/>
      <c r="DQ112" s="222"/>
      <c r="DR112" s="222"/>
      <c r="DS112" s="222"/>
      <c r="DT112" s="222"/>
      <c r="DU112" s="222"/>
      <c r="DV112" s="222"/>
      <c r="DW112" s="222"/>
      <c r="DX112" s="222"/>
      <c r="DY112" s="222"/>
      <c r="DZ112" s="222"/>
      <c r="EA112" s="222"/>
      <c r="EB112" s="222"/>
      <c r="EC112" s="222"/>
      <c r="ED112" s="222"/>
      <c r="EE112" s="222"/>
      <c r="EF112" s="222"/>
      <c r="EG112" s="222">
        <v>2834280</v>
      </c>
      <c r="EH112" s="222">
        <v>2044840</v>
      </c>
      <c r="EI112" s="222">
        <v>763.24</v>
      </c>
      <c r="EJ112" s="222">
        <v>550.86</v>
      </c>
      <c r="EK112" s="222">
        <v>0.72173890257324003</v>
      </c>
      <c r="EL112" s="222">
        <v>123</v>
      </c>
      <c r="EM112" s="222">
        <v>23040</v>
      </c>
      <c r="EN112" s="201" t="s">
        <v>3398</v>
      </c>
      <c r="EO112" s="222">
        <v>0.72173890257324003</v>
      </c>
      <c r="EP112" s="222">
        <v>123</v>
      </c>
      <c r="EQ112" s="222">
        <v>0.8</v>
      </c>
    </row>
    <row r="113" spans="1:147" ht="30" x14ac:dyDescent="0.25">
      <c r="A113" s="201" t="s">
        <v>439</v>
      </c>
      <c r="B113" s="201" t="s">
        <v>3399</v>
      </c>
      <c r="C113" s="201" t="s">
        <v>440</v>
      </c>
      <c r="D113" s="201" t="s">
        <v>2980</v>
      </c>
      <c r="E113" s="222">
        <v>272</v>
      </c>
      <c r="F113" s="222">
        <v>1090</v>
      </c>
      <c r="G113" s="201" t="s">
        <v>2854</v>
      </c>
      <c r="H113" s="201" t="s">
        <v>800</v>
      </c>
      <c r="I113" s="201" t="s">
        <v>2622</v>
      </c>
      <c r="J113" s="222">
        <v>123</v>
      </c>
      <c r="K113" s="222">
        <v>0.8</v>
      </c>
      <c r="L113" s="201" t="s">
        <v>2891</v>
      </c>
      <c r="M113" s="201" t="s">
        <v>2892</v>
      </c>
      <c r="N113" s="201" t="s">
        <v>2893</v>
      </c>
      <c r="O113" s="201" t="s">
        <v>32</v>
      </c>
      <c r="P113" s="201" t="s">
        <v>2858</v>
      </c>
      <c r="Q113" s="201" t="s">
        <v>2859</v>
      </c>
      <c r="R113" s="201" t="s">
        <v>3399</v>
      </c>
      <c r="S113" s="201" t="s">
        <v>2860</v>
      </c>
      <c r="T113" s="222">
        <v>4.1663718148564302E-2</v>
      </c>
      <c r="U113" s="201" t="s">
        <v>2861</v>
      </c>
      <c r="V113" s="201" t="s">
        <v>2862</v>
      </c>
      <c r="W113" s="201" t="s">
        <v>439</v>
      </c>
      <c r="X113" s="201" t="s">
        <v>440</v>
      </c>
      <c r="Y113" s="222">
        <v>272</v>
      </c>
      <c r="Z113" s="222">
        <v>1090</v>
      </c>
      <c r="AA113" s="222">
        <v>1</v>
      </c>
      <c r="AB113" s="201" t="s">
        <v>3399</v>
      </c>
      <c r="AC113" s="222">
        <v>1</v>
      </c>
      <c r="AD113" s="201" t="s">
        <v>800</v>
      </c>
      <c r="AE113" s="201" t="s">
        <v>800</v>
      </c>
      <c r="AF113" s="222">
        <v>0</v>
      </c>
      <c r="AG113" s="222">
        <v>0</v>
      </c>
      <c r="AH113" s="201" t="s">
        <v>2854</v>
      </c>
      <c r="AI113" s="201" t="s">
        <v>2863</v>
      </c>
      <c r="AJ113" s="201" t="s">
        <v>2855</v>
      </c>
      <c r="AK113" s="201" t="s">
        <v>2864</v>
      </c>
      <c r="AL113" s="201" t="s">
        <v>2854</v>
      </c>
      <c r="AM113" s="201" t="s">
        <v>2865</v>
      </c>
      <c r="AN113" s="201" t="s">
        <v>2866</v>
      </c>
      <c r="AO113" s="201" t="s">
        <v>2867</v>
      </c>
      <c r="AP113" s="201" t="s">
        <v>2868</v>
      </c>
      <c r="AQ113" s="201" t="s">
        <v>2869</v>
      </c>
      <c r="AR113" s="201" t="s">
        <v>2870</v>
      </c>
      <c r="AS113" s="222">
        <v>64.20384</v>
      </c>
      <c r="AT113" s="222">
        <v>0</v>
      </c>
      <c r="AU113" s="201" t="s">
        <v>3400</v>
      </c>
      <c r="AV113" s="201" t="s">
        <v>3400</v>
      </c>
      <c r="AW113" s="201" t="s">
        <v>3401</v>
      </c>
      <c r="AX113" s="201" t="s">
        <v>3402</v>
      </c>
      <c r="AY113" s="201" t="s">
        <v>2874</v>
      </c>
      <c r="AZ113" s="201" t="s">
        <v>800</v>
      </c>
      <c r="BA113" s="201" t="s">
        <v>800</v>
      </c>
      <c r="BB113" s="222">
        <v>8.8842331294597399E-3</v>
      </c>
      <c r="BC113" s="222">
        <v>1.1332531336409501E-2</v>
      </c>
      <c r="BD113" s="222">
        <v>8.3333333333333295E-4</v>
      </c>
      <c r="BE113" s="222">
        <v>3.6248780487804902E-4</v>
      </c>
      <c r="BF113" s="222">
        <v>0</v>
      </c>
      <c r="BG113" s="222">
        <v>0</v>
      </c>
      <c r="BH113" s="222">
        <v>0</v>
      </c>
      <c r="BI113" s="222">
        <v>0</v>
      </c>
      <c r="BJ113" s="222">
        <v>0</v>
      </c>
      <c r="BK113" s="222">
        <v>0</v>
      </c>
      <c r="BL113" s="222">
        <v>0</v>
      </c>
      <c r="BM113" s="222">
        <v>3.13106548741603E-2</v>
      </c>
      <c r="BN113" s="222">
        <v>1.22995286771037E-3</v>
      </c>
      <c r="BO113" s="222">
        <v>0</v>
      </c>
      <c r="BP113" s="222">
        <v>5.0414775474148903E-3</v>
      </c>
      <c r="BQ113" s="222">
        <v>1.66682314678807E-3</v>
      </c>
      <c r="BR113" s="222">
        <v>9.0863183608562697E-4</v>
      </c>
      <c r="BS113" s="222">
        <v>5.4861825182036902E-2</v>
      </c>
      <c r="BT113" s="222">
        <v>5.9903302729451803E-2</v>
      </c>
      <c r="BU113" s="222">
        <v>6.1570125876239903E-2</v>
      </c>
      <c r="BV113" s="222">
        <v>201.697886698665</v>
      </c>
      <c r="BW113" s="222">
        <v>220.232730622985</v>
      </c>
      <c r="BX113" s="222">
        <v>226.360756897941</v>
      </c>
      <c r="BY113" s="222">
        <v>524.41450541653001</v>
      </c>
      <c r="BZ113" s="222">
        <v>572.60509961976004</v>
      </c>
      <c r="CA113" s="222">
        <v>588.53796793464596</v>
      </c>
      <c r="CB113" s="222">
        <v>14.264074547329599</v>
      </c>
      <c r="CC113" s="222">
        <v>15.5748587096575</v>
      </c>
      <c r="CD113" s="222">
        <v>16.008232727822399</v>
      </c>
      <c r="CE113" s="201" t="s">
        <v>800</v>
      </c>
      <c r="CF113" s="201" t="s">
        <v>800</v>
      </c>
      <c r="CG113" s="201" t="s">
        <v>2875</v>
      </c>
      <c r="CH113" s="222">
        <v>6.8322908160817998E-3</v>
      </c>
      <c r="CI113" s="222">
        <v>4.8029534365955098E-2</v>
      </c>
      <c r="CJ113" s="222">
        <v>12.487678935148301</v>
      </c>
      <c r="CK113" s="222"/>
      <c r="CL113" s="223">
        <f t="shared" si="11"/>
        <v>2.2321217440166248E-2</v>
      </c>
      <c r="CM113" s="223">
        <f t="shared" si="12"/>
        <v>3.2540607741870668E-2</v>
      </c>
      <c r="CN113" s="223">
        <f t="shared" si="13"/>
        <v>5.0414775474148903E-3</v>
      </c>
      <c r="CO113" s="223">
        <f t="shared" si="13"/>
        <v>1.66682314678807E-3</v>
      </c>
      <c r="CP113" s="223">
        <f t="shared" si="14"/>
        <v>6.1570125876239883E-2</v>
      </c>
      <c r="CQ113" s="223">
        <f t="shared" si="15"/>
        <v>0</v>
      </c>
      <c r="CR113" s="222"/>
      <c r="CS113" s="222"/>
      <c r="CT113" s="222"/>
      <c r="CU113" s="222"/>
      <c r="CV113" s="222"/>
      <c r="CW113" s="222"/>
      <c r="CX113" s="222"/>
      <c r="CY113" s="222"/>
      <c r="CZ113" s="222"/>
      <c r="DA113" s="222"/>
      <c r="DB113" s="224">
        <f t="shared" si="16"/>
        <v>5.3953193345951292E-2</v>
      </c>
      <c r="DC113" s="224">
        <f t="shared" si="17"/>
        <v>9.0863183608562697E-4</v>
      </c>
      <c r="DD113" s="224">
        <f t="shared" si="18"/>
        <v>5.4861825182036916E-2</v>
      </c>
      <c r="DE113" s="225">
        <f t="shared" si="19"/>
        <v>0</v>
      </c>
      <c r="DF113" s="222"/>
      <c r="DG113" s="222"/>
      <c r="DH113" s="222"/>
      <c r="DI113" s="222"/>
      <c r="DJ113" s="222"/>
      <c r="DK113" s="222"/>
      <c r="DL113" s="222"/>
      <c r="DM113" s="222"/>
      <c r="DN113" s="222"/>
      <c r="DO113" s="222"/>
      <c r="DP113" s="222"/>
      <c r="DQ113" s="222"/>
      <c r="DR113" s="222"/>
      <c r="DS113" s="222"/>
      <c r="DT113" s="222"/>
      <c r="DU113" s="222"/>
      <c r="DV113" s="222"/>
      <c r="DW113" s="222"/>
      <c r="DX113" s="222"/>
      <c r="DY113" s="222"/>
      <c r="DZ113" s="222"/>
      <c r="EA113" s="222"/>
      <c r="EB113" s="222"/>
      <c r="EC113" s="222"/>
      <c r="ED113" s="222"/>
      <c r="EE113" s="222"/>
      <c r="EF113" s="222"/>
      <c r="EG113" s="222">
        <v>3672720</v>
      </c>
      <c r="EH113" s="222">
        <v>2207835</v>
      </c>
      <c r="EI113" s="222">
        <v>1409.33</v>
      </c>
      <c r="EJ113" s="222">
        <v>846.87</v>
      </c>
      <c r="EK113" s="222">
        <v>0.60090255653395597</v>
      </c>
      <c r="EL113" s="222">
        <v>98</v>
      </c>
      <c r="EM113" s="222">
        <v>37440</v>
      </c>
      <c r="EN113" s="201" t="s">
        <v>3403</v>
      </c>
      <c r="EO113" s="222">
        <v>0.60090255653395597</v>
      </c>
      <c r="EP113" s="222">
        <v>98</v>
      </c>
      <c r="EQ113" s="222">
        <v>0.8</v>
      </c>
    </row>
    <row r="114" spans="1:147" ht="30" x14ac:dyDescent="0.25">
      <c r="A114" s="201" t="s">
        <v>441</v>
      </c>
      <c r="B114" s="201" t="s">
        <v>3404</v>
      </c>
      <c r="C114" s="201" t="s">
        <v>442</v>
      </c>
      <c r="D114" s="201" t="s">
        <v>2980</v>
      </c>
      <c r="E114" s="222">
        <v>391</v>
      </c>
      <c r="F114" s="222">
        <v>815</v>
      </c>
      <c r="G114" s="201" t="s">
        <v>2854</v>
      </c>
      <c r="H114" s="201" t="s">
        <v>800</v>
      </c>
      <c r="I114" s="201" t="s">
        <v>2622</v>
      </c>
      <c r="J114" s="222">
        <v>98</v>
      </c>
      <c r="K114" s="222">
        <v>0.8</v>
      </c>
      <c r="L114" s="201" t="s">
        <v>2891</v>
      </c>
      <c r="M114" s="201" t="s">
        <v>2892</v>
      </c>
      <c r="N114" s="201" t="s">
        <v>2893</v>
      </c>
      <c r="O114" s="201" t="s">
        <v>32</v>
      </c>
      <c r="P114" s="201" t="s">
        <v>2858</v>
      </c>
      <c r="Q114" s="201" t="s">
        <v>2859</v>
      </c>
      <c r="R114" s="201" t="s">
        <v>3404</v>
      </c>
      <c r="S114" s="201" t="s">
        <v>2860</v>
      </c>
      <c r="T114" s="222">
        <v>4.1663718148564302E-2</v>
      </c>
      <c r="U114" s="201" t="s">
        <v>2861</v>
      </c>
      <c r="V114" s="201" t="s">
        <v>2862</v>
      </c>
      <c r="W114" s="201" t="s">
        <v>441</v>
      </c>
      <c r="X114" s="201" t="s">
        <v>442</v>
      </c>
      <c r="Y114" s="222">
        <v>391</v>
      </c>
      <c r="Z114" s="222">
        <v>815</v>
      </c>
      <c r="AA114" s="222">
        <v>1</v>
      </c>
      <c r="AB114" s="201" t="s">
        <v>3404</v>
      </c>
      <c r="AC114" s="222">
        <v>1</v>
      </c>
      <c r="AD114" s="201" t="s">
        <v>800</v>
      </c>
      <c r="AE114" s="201" t="s">
        <v>800</v>
      </c>
      <c r="AF114" s="222">
        <v>0</v>
      </c>
      <c r="AG114" s="222">
        <v>0</v>
      </c>
      <c r="AH114" s="201" t="s">
        <v>2854</v>
      </c>
      <c r="AI114" s="201" t="s">
        <v>2863</v>
      </c>
      <c r="AJ114" s="201" t="s">
        <v>2855</v>
      </c>
      <c r="AK114" s="201" t="s">
        <v>2864</v>
      </c>
      <c r="AL114" s="201" t="s">
        <v>2854</v>
      </c>
      <c r="AM114" s="201" t="s">
        <v>2865</v>
      </c>
      <c r="AN114" s="201" t="s">
        <v>2866</v>
      </c>
      <c r="AO114" s="201" t="s">
        <v>2867</v>
      </c>
      <c r="AP114" s="201" t="s">
        <v>2868</v>
      </c>
      <c r="AQ114" s="201" t="s">
        <v>2869</v>
      </c>
      <c r="AR114" s="201" t="s">
        <v>2870</v>
      </c>
      <c r="AS114" s="222">
        <v>64.20384</v>
      </c>
      <c r="AT114" s="222">
        <v>0</v>
      </c>
      <c r="AU114" s="201" t="s">
        <v>3405</v>
      </c>
      <c r="AV114" s="201" t="s">
        <v>3405</v>
      </c>
      <c r="AW114" s="201" t="s">
        <v>3406</v>
      </c>
      <c r="AX114" s="201" t="s">
        <v>3407</v>
      </c>
      <c r="AY114" s="201" t="s">
        <v>2874</v>
      </c>
      <c r="AZ114" s="201" t="s">
        <v>800</v>
      </c>
      <c r="BA114" s="201" t="s">
        <v>800</v>
      </c>
      <c r="BB114" s="222">
        <v>1.4335968234492199E-2</v>
      </c>
      <c r="BC114" s="222">
        <v>1.6290513796088601E-2</v>
      </c>
      <c r="BD114" s="222">
        <v>8.3333333333333295E-4</v>
      </c>
      <c r="BE114" s="222">
        <v>4.5495918367346902E-4</v>
      </c>
      <c r="BF114" s="222">
        <v>0</v>
      </c>
      <c r="BG114" s="222">
        <v>0</v>
      </c>
      <c r="BH114" s="222">
        <v>0</v>
      </c>
      <c r="BI114" s="222">
        <v>0</v>
      </c>
      <c r="BJ114" s="222">
        <v>0</v>
      </c>
      <c r="BK114" s="222">
        <v>0</v>
      </c>
      <c r="BL114" s="222">
        <v>0</v>
      </c>
      <c r="BM114" s="222">
        <v>3.92980668318543E-2</v>
      </c>
      <c r="BN114" s="222">
        <v>1.76805724733366E-3</v>
      </c>
      <c r="BO114" s="222">
        <v>0</v>
      </c>
      <c r="BP114" s="222">
        <v>6.3275687584901201E-3</v>
      </c>
      <c r="BQ114" s="222">
        <v>2.09203313321359E-3</v>
      </c>
      <c r="BR114" s="222">
        <v>1.2152254004089999E-3</v>
      </c>
      <c r="BS114" s="222">
        <v>7.4196124027184604E-2</v>
      </c>
      <c r="BT114" s="222">
        <v>8.05236927856747E-2</v>
      </c>
      <c r="BU114" s="222">
        <v>8.26157259188883E-2</v>
      </c>
      <c r="BV114" s="222">
        <v>189.75990799791501</v>
      </c>
      <c r="BW114" s="222">
        <v>205.94294830095799</v>
      </c>
      <c r="BX114" s="222">
        <v>211.293416672349</v>
      </c>
      <c r="BY114" s="222">
        <v>493.37576079457801</v>
      </c>
      <c r="BZ114" s="222">
        <v>535.45166558249196</v>
      </c>
      <c r="CA114" s="222">
        <v>549.36288334810604</v>
      </c>
      <c r="CB114" s="222">
        <v>19.290992247068001</v>
      </c>
      <c r="CC114" s="222">
        <v>20.9361601242754</v>
      </c>
      <c r="CD114" s="222">
        <v>21.480088738911</v>
      </c>
      <c r="CE114" s="201" t="s">
        <v>800</v>
      </c>
      <c r="CF114" s="201" t="s">
        <v>800</v>
      </c>
      <c r="CG114" s="201" t="s">
        <v>2875</v>
      </c>
      <c r="CH114" s="222">
        <v>8.5752221467149097E-3</v>
      </c>
      <c r="CI114" s="222">
        <v>6.5620901880469706E-2</v>
      </c>
      <c r="CJ114" s="222">
        <v>17.061434488922099</v>
      </c>
      <c r="CK114" s="222"/>
      <c r="CL114" s="223">
        <f t="shared" si="11"/>
        <v>3.3129999947996598E-2</v>
      </c>
      <c r="CM114" s="223">
        <f t="shared" si="12"/>
        <v>4.1066124079187957E-2</v>
      </c>
      <c r="CN114" s="223">
        <f t="shared" si="13"/>
        <v>6.3275687584901201E-3</v>
      </c>
      <c r="CO114" s="223">
        <f t="shared" si="13"/>
        <v>2.09203313321359E-3</v>
      </c>
      <c r="CP114" s="223">
        <f t="shared" si="14"/>
        <v>8.2615725918888272E-2</v>
      </c>
      <c r="CQ114" s="223">
        <f t="shared" si="15"/>
        <v>0</v>
      </c>
      <c r="CR114" s="222"/>
      <c r="CS114" s="222"/>
      <c r="CT114" s="222"/>
      <c r="CU114" s="222"/>
      <c r="CV114" s="222"/>
      <c r="CW114" s="222"/>
      <c r="CX114" s="222"/>
      <c r="CY114" s="222"/>
      <c r="CZ114" s="222"/>
      <c r="DA114" s="222"/>
      <c r="DB114" s="224">
        <f t="shared" si="16"/>
        <v>7.2980898626775551E-2</v>
      </c>
      <c r="DC114" s="224">
        <f t="shared" si="17"/>
        <v>1.2152254004089999E-3</v>
      </c>
      <c r="DD114" s="224">
        <f t="shared" si="18"/>
        <v>7.4196124027184548E-2</v>
      </c>
      <c r="DE114" s="225">
        <f t="shared" si="19"/>
        <v>0</v>
      </c>
      <c r="DF114" s="222"/>
      <c r="DG114" s="222"/>
      <c r="DH114" s="222"/>
      <c r="DI114" s="222"/>
      <c r="DJ114" s="222"/>
      <c r="DK114" s="222"/>
      <c r="DL114" s="222"/>
      <c r="DM114" s="222"/>
      <c r="DN114" s="222"/>
      <c r="DO114" s="222"/>
      <c r="DP114" s="222"/>
      <c r="DQ114" s="222"/>
      <c r="DR114" s="222"/>
      <c r="DS114" s="222"/>
      <c r="DT114" s="222"/>
      <c r="DU114" s="222"/>
      <c r="DV114" s="222"/>
      <c r="DW114" s="222"/>
      <c r="DX114" s="222"/>
      <c r="DY114" s="222"/>
      <c r="DZ114" s="222"/>
      <c r="EA114" s="222"/>
      <c r="EB114" s="222"/>
      <c r="EC114" s="222"/>
      <c r="ED114" s="222"/>
      <c r="EE114" s="222"/>
      <c r="EF114" s="222"/>
      <c r="EG114" s="222">
        <v>1658880</v>
      </c>
      <c r="EH114" s="222">
        <v>1305290</v>
      </c>
      <c r="EI114" s="222">
        <v>715.6</v>
      </c>
      <c r="EJ114" s="222">
        <v>563.07000000000005</v>
      </c>
      <c r="EK114" s="222">
        <v>0.78685019564002201</v>
      </c>
      <c r="EL114" s="222">
        <v>96</v>
      </c>
      <c r="EM114" s="222">
        <v>17280</v>
      </c>
      <c r="EN114" s="201" t="s">
        <v>3408</v>
      </c>
      <c r="EO114" s="222">
        <v>0.78685019564002201</v>
      </c>
      <c r="EP114" s="222">
        <v>96</v>
      </c>
      <c r="EQ114" s="222">
        <v>0.8</v>
      </c>
    </row>
    <row r="115" spans="1:147" ht="30" x14ac:dyDescent="0.25">
      <c r="A115" s="201" t="s">
        <v>445</v>
      </c>
      <c r="B115" s="201" t="s">
        <v>3409</v>
      </c>
      <c r="C115" s="201" t="s">
        <v>446</v>
      </c>
      <c r="D115" s="201" t="s">
        <v>2853</v>
      </c>
      <c r="E115" s="222">
        <v>400</v>
      </c>
      <c r="F115" s="222">
        <v>1015</v>
      </c>
      <c r="G115" s="201" t="s">
        <v>2906</v>
      </c>
      <c r="H115" s="201" t="s">
        <v>800</v>
      </c>
      <c r="I115" s="201" t="s">
        <v>2625</v>
      </c>
      <c r="J115" s="222">
        <v>96</v>
      </c>
      <c r="K115" s="222">
        <v>0.8</v>
      </c>
      <c r="L115" s="201" t="s">
        <v>2891</v>
      </c>
      <c r="M115" s="201" t="s">
        <v>2892</v>
      </c>
      <c r="N115" s="201" t="s">
        <v>2893</v>
      </c>
      <c r="O115" s="201" t="s">
        <v>32</v>
      </c>
      <c r="P115" s="201" t="s">
        <v>2894</v>
      </c>
      <c r="Q115" s="201" t="s">
        <v>2859</v>
      </c>
      <c r="R115" s="201" t="s">
        <v>3409</v>
      </c>
      <c r="S115" s="201" t="s">
        <v>2895</v>
      </c>
      <c r="T115" s="222">
        <v>4.1583276009857999E-2</v>
      </c>
      <c r="U115" s="201" t="s">
        <v>2981</v>
      </c>
      <c r="V115" s="201" t="s">
        <v>2982</v>
      </c>
      <c r="W115" s="201" t="s">
        <v>447</v>
      </c>
      <c r="X115" s="201" t="s">
        <v>448</v>
      </c>
      <c r="Y115" s="222">
        <v>400</v>
      </c>
      <c r="Z115" s="222">
        <v>900</v>
      </c>
      <c r="AA115" s="222">
        <v>1</v>
      </c>
      <c r="AB115" s="201" t="s">
        <v>3410</v>
      </c>
      <c r="AC115" s="222">
        <v>1</v>
      </c>
      <c r="AD115" s="201" t="s">
        <v>800</v>
      </c>
      <c r="AE115" s="201" t="s">
        <v>800</v>
      </c>
      <c r="AH115" s="201" t="s">
        <v>2891</v>
      </c>
      <c r="AI115" s="201" t="s">
        <v>2946</v>
      </c>
      <c r="AJ115" s="201" t="s">
        <v>2855</v>
      </c>
      <c r="AK115" s="201" t="s">
        <v>2864</v>
      </c>
      <c r="AL115" s="201" t="s">
        <v>2891</v>
      </c>
      <c r="AM115" s="201" t="s">
        <v>2984</v>
      </c>
      <c r="AN115" s="201" t="s">
        <v>2985</v>
      </c>
      <c r="AO115" s="201" t="s">
        <v>2947</v>
      </c>
      <c r="AP115" s="201" t="s">
        <v>2868</v>
      </c>
      <c r="AQ115" s="201" t="s">
        <v>2869</v>
      </c>
      <c r="AR115" s="201" t="s">
        <v>2948</v>
      </c>
      <c r="AS115" s="222">
        <v>67.831739999999996</v>
      </c>
      <c r="AT115" s="222">
        <v>0</v>
      </c>
      <c r="AU115" s="201" t="s">
        <v>3411</v>
      </c>
      <c r="AV115" s="201" t="s">
        <v>3412</v>
      </c>
      <c r="AW115" s="201" t="s">
        <v>3413</v>
      </c>
      <c r="AX115" s="201" t="s">
        <v>3414</v>
      </c>
      <c r="AY115" s="201" t="s">
        <v>2874</v>
      </c>
      <c r="AZ115" s="201" t="s">
        <v>800</v>
      </c>
      <c r="BA115" s="201" t="s">
        <v>800</v>
      </c>
      <c r="BB115" s="222">
        <v>3.20639025725233E-3</v>
      </c>
      <c r="BC115" s="222">
        <v>1.66333104039432E-2</v>
      </c>
      <c r="BD115" s="222">
        <v>8.3333333333333295E-4</v>
      </c>
      <c r="BE115" s="222">
        <v>4.9068098958333299E-4</v>
      </c>
      <c r="BF115" s="222">
        <v>0</v>
      </c>
      <c r="BG115" s="222">
        <v>0</v>
      </c>
      <c r="BH115" s="222">
        <v>1.35507986533266E-2</v>
      </c>
      <c r="BI115" s="222">
        <v>0</v>
      </c>
      <c r="BJ115" s="222">
        <v>0</v>
      </c>
      <c r="BK115" s="222">
        <v>5.5620899999999996E-3</v>
      </c>
      <c r="BL115" s="222">
        <v>0</v>
      </c>
      <c r="BM115" s="222">
        <v>2.38088901966956E-2</v>
      </c>
      <c r="BN115" s="222">
        <v>1.8087542172211301E-3</v>
      </c>
      <c r="BO115" s="222">
        <v>0</v>
      </c>
      <c r="BP115" s="222">
        <v>6.4593931076253304E-3</v>
      </c>
      <c r="BQ115" s="222">
        <v>2.13561715682221E-3</v>
      </c>
      <c r="BR115" s="222">
        <v>0</v>
      </c>
      <c r="BS115" s="222">
        <v>6.5894248051355603E-2</v>
      </c>
      <c r="BT115" s="222">
        <v>7.2353641158980894E-2</v>
      </c>
      <c r="BU115" s="222">
        <v>7.4489258315803095E-2</v>
      </c>
      <c r="BV115" s="222">
        <v>164.735620128389</v>
      </c>
      <c r="BW115" s="222">
        <v>180.88410289745201</v>
      </c>
      <c r="BX115" s="222">
        <v>186.22314578950801</v>
      </c>
      <c r="BY115" s="222">
        <v>428.31261233381099</v>
      </c>
      <c r="BZ115" s="222">
        <v>470.29866753337598</v>
      </c>
      <c r="CA115" s="222">
        <v>484.18017905272001</v>
      </c>
      <c r="CB115" s="222">
        <v>17.132504493352499</v>
      </c>
      <c r="CC115" s="222">
        <v>18.811946701335</v>
      </c>
      <c r="CD115" s="222">
        <v>19.367207162108802</v>
      </c>
      <c r="CE115" s="201" t="s">
        <v>800</v>
      </c>
      <c r="CF115" s="201" t="s">
        <v>800</v>
      </c>
      <c r="CG115" s="201" t="s">
        <v>2990</v>
      </c>
      <c r="CH115" s="222">
        <v>3.2754234944988498E-3</v>
      </c>
      <c r="CI115" s="222">
        <v>6.2618824556856703E-2</v>
      </c>
      <c r="CJ115" s="222">
        <v>16.280894384782801</v>
      </c>
      <c r="CK115" s="222"/>
      <c r="CL115" s="223">
        <f t="shared" si="11"/>
        <v>4.0276603637438797E-2</v>
      </c>
      <c r="CM115" s="223">
        <f t="shared" si="12"/>
        <v>2.5617644413916729E-2</v>
      </c>
      <c r="CN115" s="223">
        <f t="shared" si="13"/>
        <v>6.4593931076253304E-3</v>
      </c>
      <c r="CO115" s="223">
        <f t="shared" si="13"/>
        <v>2.13561715682221E-3</v>
      </c>
      <c r="CP115" s="223">
        <f t="shared" si="14"/>
        <v>7.4489258315803067E-2</v>
      </c>
      <c r="CQ115" s="223">
        <f t="shared" si="15"/>
        <v>0</v>
      </c>
      <c r="CR115" s="222"/>
      <c r="CS115" s="222"/>
      <c r="CT115" s="222"/>
      <c r="CU115" s="222"/>
      <c r="CV115" s="222"/>
      <c r="CW115" s="222"/>
      <c r="CX115" s="222"/>
      <c r="CY115" s="222"/>
      <c r="CZ115" s="222"/>
      <c r="DA115" s="222"/>
      <c r="DB115" s="224">
        <f t="shared" si="16"/>
        <v>4.6781359398028931E-2</v>
      </c>
      <c r="DC115" s="224">
        <f t="shared" si="17"/>
        <v>1.9112888653326599E-2</v>
      </c>
      <c r="DD115" s="224">
        <f t="shared" si="18"/>
        <v>6.5894248051355533E-2</v>
      </c>
      <c r="DE115" s="225">
        <f t="shared" si="19"/>
        <v>0</v>
      </c>
      <c r="DF115" s="222"/>
      <c r="DG115" s="222"/>
      <c r="DH115" s="222"/>
      <c r="DI115" s="222"/>
      <c r="DJ115" s="222"/>
      <c r="DK115" s="222"/>
      <c r="DL115" s="222"/>
      <c r="DM115" s="222"/>
      <c r="DN115" s="222"/>
      <c r="DO115" s="222"/>
      <c r="DP115" s="222"/>
      <c r="DQ115" s="222"/>
      <c r="DR115" s="222"/>
      <c r="DS115" s="222"/>
      <c r="DT115" s="222"/>
      <c r="DU115" s="222"/>
      <c r="DV115" s="222"/>
      <c r="DW115" s="222"/>
      <c r="DX115" s="222"/>
      <c r="DY115" s="222"/>
      <c r="DZ115" s="222"/>
      <c r="EA115" s="222"/>
      <c r="EB115" s="222"/>
      <c r="EC115" s="222"/>
      <c r="ED115" s="222"/>
      <c r="EE115" s="222"/>
      <c r="EF115" s="222"/>
      <c r="EG115" s="222">
        <v>0</v>
      </c>
      <c r="EH115" s="222">
        <v>0</v>
      </c>
      <c r="EI115" s="222">
        <v>0</v>
      </c>
      <c r="EJ115" s="222">
        <v>0</v>
      </c>
      <c r="EK115" s="222">
        <v>0</v>
      </c>
      <c r="EL115" s="222">
        <v>0</v>
      </c>
      <c r="EM115" s="222">
        <v>0</v>
      </c>
      <c r="EN115" s="201" t="s">
        <v>3415</v>
      </c>
      <c r="EO115" s="222">
        <v>0.72509999999999997</v>
      </c>
      <c r="EP115" s="222">
        <v>100</v>
      </c>
      <c r="EQ115" s="222">
        <v>0.8</v>
      </c>
    </row>
    <row r="116" spans="1:147" ht="30" x14ac:dyDescent="0.25">
      <c r="A116" s="201" t="s">
        <v>445</v>
      </c>
      <c r="B116" s="201" t="s">
        <v>3416</v>
      </c>
      <c r="C116" s="201" t="s">
        <v>446</v>
      </c>
      <c r="D116" s="201" t="s">
        <v>2853</v>
      </c>
      <c r="E116" s="222">
        <v>400</v>
      </c>
      <c r="F116" s="222">
        <v>1015</v>
      </c>
      <c r="G116" s="201" t="s">
        <v>2890</v>
      </c>
      <c r="H116" s="201" t="s">
        <v>800</v>
      </c>
      <c r="I116" s="201" t="s">
        <v>2626</v>
      </c>
      <c r="J116" s="222">
        <v>100</v>
      </c>
      <c r="K116" s="222">
        <v>0.8</v>
      </c>
      <c r="L116" s="201" t="s">
        <v>2891</v>
      </c>
      <c r="M116" s="201" t="s">
        <v>2892</v>
      </c>
      <c r="N116" s="201" t="s">
        <v>2893</v>
      </c>
      <c r="O116" s="201" t="s">
        <v>32</v>
      </c>
      <c r="P116" s="201" t="s">
        <v>2894</v>
      </c>
      <c r="Q116" s="201" t="s">
        <v>2859</v>
      </c>
      <c r="R116" s="201" t="s">
        <v>3416</v>
      </c>
      <c r="S116" s="201" t="s">
        <v>2895</v>
      </c>
      <c r="T116" s="222">
        <v>4.1583276009857999E-2</v>
      </c>
      <c r="U116" s="201" t="s">
        <v>2896</v>
      </c>
      <c r="V116" s="201" t="s">
        <v>2897</v>
      </c>
      <c r="W116" s="201" t="s">
        <v>443</v>
      </c>
      <c r="X116" s="201" t="s">
        <v>444</v>
      </c>
      <c r="Y116" s="222">
        <v>400</v>
      </c>
      <c r="Z116" s="222">
        <v>984</v>
      </c>
      <c r="AA116" s="222">
        <v>1</v>
      </c>
      <c r="AB116" s="201" t="s">
        <v>3417</v>
      </c>
      <c r="AC116" s="222">
        <v>1</v>
      </c>
      <c r="AD116" s="201" t="s">
        <v>800</v>
      </c>
      <c r="AE116" s="201" t="s">
        <v>800</v>
      </c>
      <c r="AF116" s="222">
        <v>0</v>
      </c>
      <c r="AG116" s="222">
        <v>0</v>
      </c>
      <c r="AH116" s="201" t="s">
        <v>2891</v>
      </c>
      <c r="AI116" s="201" t="s">
        <v>2946</v>
      </c>
      <c r="AJ116" s="201" t="s">
        <v>2855</v>
      </c>
      <c r="AK116" s="201" t="s">
        <v>2864</v>
      </c>
      <c r="AL116" s="201" t="s">
        <v>2855</v>
      </c>
      <c r="AM116" s="201" t="s">
        <v>3031</v>
      </c>
      <c r="AN116" s="201" t="s">
        <v>2898</v>
      </c>
      <c r="AO116" s="201" t="s">
        <v>2947</v>
      </c>
      <c r="AP116" s="201" t="s">
        <v>2868</v>
      </c>
      <c r="AQ116" s="201" t="s">
        <v>2869</v>
      </c>
      <c r="AR116" s="201" t="s">
        <v>2948</v>
      </c>
      <c r="AS116" s="222">
        <v>67.831739999999996</v>
      </c>
      <c r="AT116" s="222">
        <v>0</v>
      </c>
      <c r="AU116" s="201" t="s">
        <v>3411</v>
      </c>
      <c r="AV116" s="201" t="s">
        <v>3418</v>
      </c>
      <c r="AW116" s="201" t="s">
        <v>3419</v>
      </c>
      <c r="AX116" s="201" t="s">
        <v>3420</v>
      </c>
      <c r="AY116" s="201" t="s">
        <v>2874</v>
      </c>
      <c r="AZ116" s="201" t="s">
        <v>800</v>
      </c>
      <c r="BA116" s="201" t="s">
        <v>800</v>
      </c>
      <c r="BB116" s="222">
        <v>3.20639025725233E-3</v>
      </c>
      <c r="BC116" s="222">
        <v>1.66333104039432E-2</v>
      </c>
      <c r="BD116" s="222">
        <v>8.3333333333333295E-4</v>
      </c>
      <c r="BE116" s="222">
        <v>4.7105375000000002E-4</v>
      </c>
      <c r="BF116" s="222">
        <v>0</v>
      </c>
      <c r="BG116" s="222">
        <v>0</v>
      </c>
      <c r="BH116" s="222">
        <v>1.3561495694553701E-2</v>
      </c>
      <c r="BI116" s="222">
        <v>0</v>
      </c>
      <c r="BJ116" s="222">
        <v>0</v>
      </c>
      <c r="BK116" s="222">
        <v>3.7592099999999998E-3</v>
      </c>
      <c r="BL116" s="222">
        <v>0</v>
      </c>
      <c r="BM116" s="222">
        <v>2.0601828490668699E-2</v>
      </c>
      <c r="BN116" s="222">
        <v>1.8087542172211301E-3</v>
      </c>
      <c r="BO116" s="222">
        <v>0</v>
      </c>
      <c r="BP116" s="222">
        <v>6.2010173833203196E-3</v>
      </c>
      <c r="BQ116" s="222">
        <v>2.0501924705493202E-3</v>
      </c>
      <c r="BR116" s="222">
        <v>0</v>
      </c>
      <c r="BS116" s="222">
        <v>6.0875376146972401E-2</v>
      </c>
      <c r="BT116" s="222">
        <v>6.7076393530292697E-2</v>
      </c>
      <c r="BU116" s="222">
        <v>6.9126586000842094E-2</v>
      </c>
      <c r="BV116" s="222">
        <v>152.18844036743101</v>
      </c>
      <c r="BW116" s="222">
        <v>167.69098382573199</v>
      </c>
      <c r="BX116" s="222">
        <v>172.81646500210499</v>
      </c>
      <c r="BY116" s="222">
        <v>395.68994495532098</v>
      </c>
      <c r="BZ116" s="222">
        <v>435.99655794690301</v>
      </c>
      <c r="CA116" s="222">
        <v>449.322809005473</v>
      </c>
      <c r="CB116" s="222">
        <v>15.8275977982128</v>
      </c>
      <c r="CC116" s="222">
        <v>17.439862317876099</v>
      </c>
      <c r="CD116" s="222">
        <v>17.972912360218899</v>
      </c>
      <c r="CE116" s="201" t="s">
        <v>800</v>
      </c>
      <c r="CF116" s="201" t="s">
        <v>800</v>
      </c>
      <c r="CG116" s="201" t="s">
        <v>2902</v>
      </c>
      <c r="CH116" s="222">
        <v>2.0295517404722301E-3</v>
      </c>
      <c r="CI116" s="222">
        <v>5.88458244065002E-2</v>
      </c>
      <c r="CJ116" s="222">
        <v>15.2999143456901</v>
      </c>
      <c r="CK116" s="222"/>
      <c r="CL116" s="223">
        <f t="shared" si="11"/>
        <v>3.8464793439082559E-2</v>
      </c>
      <c r="CM116" s="223">
        <f t="shared" si="12"/>
        <v>2.2410582707889828E-2</v>
      </c>
      <c r="CN116" s="223">
        <f t="shared" si="13"/>
        <v>6.2010173833203196E-3</v>
      </c>
      <c r="CO116" s="223">
        <f t="shared" si="13"/>
        <v>2.0501924705493202E-3</v>
      </c>
      <c r="CP116" s="223">
        <f t="shared" si="14"/>
        <v>6.9126586000842025E-2</v>
      </c>
      <c r="CQ116" s="223">
        <f t="shared" si="15"/>
        <v>0</v>
      </c>
      <c r="CR116" s="222"/>
      <c r="CS116" s="222"/>
      <c r="CT116" s="222"/>
      <c r="CU116" s="222"/>
      <c r="CV116" s="222"/>
      <c r="CW116" s="222"/>
      <c r="CX116" s="222"/>
      <c r="CY116" s="222"/>
      <c r="CZ116" s="222"/>
      <c r="DA116" s="222"/>
      <c r="DB116" s="224">
        <f t="shared" si="16"/>
        <v>4.3554670452418696E-2</v>
      </c>
      <c r="DC116" s="224">
        <f t="shared" si="17"/>
        <v>1.7320705694553701E-2</v>
      </c>
      <c r="DD116" s="224">
        <f t="shared" si="18"/>
        <v>6.0875376146972401E-2</v>
      </c>
      <c r="DE116" s="225">
        <f t="shared" si="19"/>
        <v>0</v>
      </c>
      <c r="DF116" s="222"/>
      <c r="DG116" s="222"/>
      <c r="DH116" s="222"/>
      <c r="DI116" s="222"/>
      <c r="DJ116" s="222"/>
      <c r="DK116" s="222"/>
      <c r="DL116" s="222"/>
      <c r="DM116" s="222"/>
      <c r="DN116" s="222"/>
      <c r="DO116" s="222"/>
      <c r="DP116" s="222"/>
      <c r="DQ116" s="222"/>
      <c r="DR116" s="222"/>
      <c r="DS116" s="222"/>
      <c r="DT116" s="222"/>
      <c r="DU116" s="222"/>
      <c r="DV116" s="222"/>
      <c r="DW116" s="222"/>
      <c r="DX116" s="222"/>
      <c r="DY116" s="222"/>
      <c r="DZ116" s="222"/>
      <c r="EA116" s="222"/>
      <c r="EB116" s="222"/>
      <c r="EC116" s="222"/>
      <c r="ED116" s="222"/>
      <c r="EE116" s="222"/>
      <c r="EF116" s="222"/>
      <c r="EG116" s="222">
        <v>0</v>
      </c>
      <c r="EH116" s="222">
        <v>0</v>
      </c>
      <c r="EI116" s="222">
        <v>0</v>
      </c>
      <c r="EJ116" s="222">
        <v>0</v>
      </c>
      <c r="EK116" s="222">
        <v>0</v>
      </c>
      <c r="EL116" s="222">
        <v>0</v>
      </c>
      <c r="EM116" s="222">
        <v>0</v>
      </c>
      <c r="EN116" s="201" t="s">
        <v>3415</v>
      </c>
      <c r="EO116" s="222">
        <v>0.72509999999999997</v>
      </c>
      <c r="EP116" s="222">
        <v>100</v>
      </c>
      <c r="EQ116" s="222">
        <v>0.8</v>
      </c>
    </row>
    <row r="117" spans="1:147" ht="30" x14ac:dyDescent="0.25">
      <c r="A117" s="201" t="s">
        <v>445</v>
      </c>
      <c r="B117" s="201" t="s">
        <v>3421</v>
      </c>
      <c r="C117" s="201" t="s">
        <v>446</v>
      </c>
      <c r="D117" s="201" t="s">
        <v>2853</v>
      </c>
      <c r="E117" s="222">
        <v>400</v>
      </c>
      <c r="F117" s="222">
        <v>1015</v>
      </c>
      <c r="G117" s="201" t="s">
        <v>2890</v>
      </c>
      <c r="H117" s="201" t="s">
        <v>800</v>
      </c>
      <c r="I117" s="201" t="s">
        <v>2626</v>
      </c>
      <c r="J117" s="222">
        <v>100</v>
      </c>
      <c r="K117" s="222">
        <v>0.8</v>
      </c>
      <c r="L117" s="201" t="s">
        <v>2891</v>
      </c>
      <c r="M117" s="201" t="s">
        <v>2892</v>
      </c>
      <c r="N117" s="201" t="s">
        <v>2893</v>
      </c>
      <c r="O117" s="201" t="s">
        <v>32</v>
      </c>
      <c r="P117" s="201" t="s">
        <v>2894</v>
      </c>
      <c r="Q117" s="201" t="s">
        <v>2891</v>
      </c>
      <c r="R117" s="201" t="s">
        <v>3421</v>
      </c>
      <c r="S117" s="201" t="s">
        <v>2895</v>
      </c>
      <c r="T117" s="222">
        <v>4.1583276009857999E-2</v>
      </c>
      <c r="U117" s="201" t="s">
        <v>2896</v>
      </c>
      <c r="V117" s="201" t="s">
        <v>2897</v>
      </c>
      <c r="W117" s="201" t="s">
        <v>447</v>
      </c>
      <c r="X117" s="201" t="s">
        <v>448</v>
      </c>
      <c r="Y117" s="222">
        <v>400</v>
      </c>
      <c r="Z117" s="222">
        <v>900</v>
      </c>
      <c r="AA117" s="222">
        <v>1</v>
      </c>
      <c r="AB117" s="201" t="s">
        <v>3422</v>
      </c>
      <c r="AC117" s="222">
        <v>1</v>
      </c>
      <c r="AD117" s="201" t="s">
        <v>800</v>
      </c>
      <c r="AE117" s="201" t="s">
        <v>800</v>
      </c>
      <c r="AF117" s="222">
        <v>0</v>
      </c>
      <c r="AG117" s="222">
        <v>0</v>
      </c>
      <c r="AH117" s="201" t="s">
        <v>2891</v>
      </c>
      <c r="AI117" s="201" t="s">
        <v>2946</v>
      </c>
      <c r="AJ117" s="201" t="s">
        <v>2855</v>
      </c>
      <c r="AK117" s="201" t="s">
        <v>2864</v>
      </c>
      <c r="AL117" s="201" t="s">
        <v>2855</v>
      </c>
      <c r="AM117" s="201" t="s">
        <v>3031</v>
      </c>
      <c r="AN117" s="201" t="s">
        <v>2898</v>
      </c>
      <c r="AO117" s="201" t="s">
        <v>2947</v>
      </c>
      <c r="AP117" s="201" t="s">
        <v>2868</v>
      </c>
      <c r="AQ117" s="201" t="s">
        <v>2869</v>
      </c>
      <c r="AR117" s="201" t="s">
        <v>2948</v>
      </c>
      <c r="AS117" s="222">
        <v>67.831739999999996</v>
      </c>
      <c r="AT117" s="222">
        <v>0</v>
      </c>
      <c r="AU117" s="201" t="s">
        <v>3411</v>
      </c>
      <c r="AV117" s="201" t="s">
        <v>3412</v>
      </c>
      <c r="AW117" s="201" t="s">
        <v>3413</v>
      </c>
      <c r="AX117" s="201" t="s">
        <v>3414</v>
      </c>
      <c r="AY117" s="201" t="s">
        <v>2874</v>
      </c>
      <c r="AZ117" s="201" t="s">
        <v>800</v>
      </c>
      <c r="BA117" s="201" t="s">
        <v>800</v>
      </c>
      <c r="BB117" s="222">
        <v>3.20639025725233E-3</v>
      </c>
      <c r="BC117" s="222">
        <v>1.66333104039432E-2</v>
      </c>
      <c r="BD117" s="222">
        <v>8.3333333333333295E-4</v>
      </c>
      <c r="BE117" s="222">
        <v>4.7105375000000002E-4</v>
      </c>
      <c r="BF117" s="222">
        <v>0</v>
      </c>
      <c r="BG117" s="222">
        <v>0</v>
      </c>
      <c r="BH117" s="222">
        <v>1.35507986533266E-2</v>
      </c>
      <c r="BI117" s="222">
        <v>0</v>
      </c>
      <c r="BJ117" s="222">
        <v>0</v>
      </c>
      <c r="BK117" s="222">
        <v>5.5620899999999996E-3</v>
      </c>
      <c r="BL117" s="222">
        <v>0</v>
      </c>
      <c r="BM117" s="222">
        <v>2.0601828490668699E-2</v>
      </c>
      <c r="BN117" s="222">
        <v>1.8087542172211301E-3</v>
      </c>
      <c r="BO117" s="222">
        <v>0</v>
      </c>
      <c r="BP117" s="222">
        <v>6.2010173833203196E-3</v>
      </c>
      <c r="BQ117" s="222">
        <v>2.0501924705493202E-3</v>
      </c>
      <c r="BR117" s="222">
        <v>0</v>
      </c>
      <c r="BS117" s="222">
        <v>6.2667559105745299E-2</v>
      </c>
      <c r="BT117" s="222">
        <v>6.8868576489065594E-2</v>
      </c>
      <c r="BU117" s="222">
        <v>7.0918768959615006E-2</v>
      </c>
      <c r="BV117" s="222">
        <v>156.66889776436301</v>
      </c>
      <c r="BW117" s="222">
        <v>172.17144122266399</v>
      </c>
      <c r="BX117" s="222">
        <v>177.29692239903699</v>
      </c>
      <c r="BY117" s="222">
        <v>407.339134187345</v>
      </c>
      <c r="BZ117" s="222">
        <v>447.64574717892702</v>
      </c>
      <c r="CA117" s="222">
        <v>460.97199823749702</v>
      </c>
      <c r="CB117" s="222">
        <v>16.293565367493802</v>
      </c>
      <c r="CC117" s="222">
        <v>17.9058298871571</v>
      </c>
      <c r="CD117" s="222">
        <v>18.438879929499901</v>
      </c>
      <c r="CE117" s="201" t="s">
        <v>800</v>
      </c>
      <c r="CF117" s="201" t="s">
        <v>800</v>
      </c>
      <c r="CG117" s="201" t="s">
        <v>2902</v>
      </c>
      <c r="CH117" s="222">
        <v>2.0295517404722301E-3</v>
      </c>
      <c r="CI117" s="222">
        <v>6.0638007365273097E-2</v>
      </c>
      <c r="CJ117" s="222">
        <v>15.765881914971001</v>
      </c>
      <c r="CK117" s="222"/>
      <c r="CL117" s="223">
        <f t="shared" si="11"/>
        <v>4.0256976397855464E-2</v>
      </c>
      <c r="CM117" s="223">
        <f t="shared" si="12"/>
        <v>2.2410582707889828E-2</v>
      </c>
      <c r="CN117" s="223">
        <f t="shared" si="13"/>
        <v>6.2010173833203196E-3</v>
      </c>
      <c r="CO117" s="223">
        <f t="shared" si="13"/>
        <v>2.0501924705493202E-3</v>
      </c>
      <c r="CP117" s="223">
        <f t="shared" si="14"/>
        <v>7.0918768959614922E-2</v>
      </c>
      <c r="CQ117" s="223">
        <f t="shared" si="15"/>
        <v>0</v>
      </c>
      <c r="CR117" s="222"/>
      <c r="CS117" s="222"/>
      <c r="CT117" s="222"/>
      <c r="CU117" s="222"/>
      <c r="CV117" s="222"/>
      <c r="CW117" s="222"/>
      <c r="CX117" s="222"/>
      <c r="CY117" s="222"/>
      <c r="CZ117" s="222"/>
      <c r="DA117" s="222"/>
      <c r="DB117" s="224">
        <f t="shared" si="16"/>
        <v>4.3554670452418696E-2</v>
      </c>
      <c r="DC117" s="224">
        <f t="shared" si="17"/>
        <v>1.9112888653326599E-2</v>
      </c>
      <c r="DD117" s="224">
        <f t="shared" si="18"/>
        <v>6.2667559105745299E-2</v>
      </c>
      <c r="DE117" s="225">
        <f t="shared" si="19"/>
        <v>0</v>
      </c>
      <c r="DF117" s="222"/>
      <c r="DG117" s="222"/>
      <c r="DH117" s="222"/>
      <c r="DI117" s="222"/>
      <c r="DJ117" s="222"/>
      <c r="DK117" s="222"/>
      <c r="DL117" s="222"/>
      <c r="DM117" s="222"/>
      <c r="DN117" s="222"/>
      <c r="DO117" s="222"/>
      <c r="DP117" s="222"/>
      <c r="DQ117" s="222"/>
      <c r="DR117" s="222"/>
      <c r="DS117" s="222"/>
      <c r="DT117" s="222"/>
      <c r="DU117" s="222"/>
      <c r="DV117" s="222"/>
      <c r="DW117" s="222"/>
      <c r="DX117" s="222"/>
      <c r="DY117" s="222"/>
      <c r="DZ117" s="222"/>
      <c r="EA117" s="222"/>
      <c r="EB117" s="222"/>
      <c r="EC117" s="222"/>
      <c r="ED117" s="222"/>
      <c r="EE117" s="222"/>
      <c r="EF117" s="222"/>
      <c r="EG117" s="222">
        <v>0</v>
      </c>
      <c r="EH117" s="222">
        <v>0</v>
      </c>
      <c r="EI117" s="222">
        <v>0</v>
      </c>
      <c r="EJ117" s="222">
        <v>0</v>
      </c>
      <c r="EK117" s="222">
        <v>0</v>
      </c>
      <c r="EL117" s="222">
        <v>0</v>
      </c>
      <c r="EM117" s="222">
        <v>0</v>
      </c>
      <c r="EN117" s="201" t="s">
        <v>3415</v>
      </c>
      <c r="EO117" s="222">
        <v>0.73</v>
      </c>
      <c r="EP117" s="222">
        <v>100</v>
      </c>
      <c r="EQ117" s="222">
        <v>0.8</v>
      </c>
    </row>
    <row r="118" spans="1:147" ht="30" x14ac:dyDescent="0.25">
      <c r="A118" s="201" t="s">
        <v>445</v>
      </c>
      <c r="B118" s="201" t="s">
        <v>3423</v>
      </c>
      <c r="C118" s="201" t="s">
        <v>446</v>
      </c>
      <c r="D118" s="201" t="s">
        <v>2853</v>
      </c>
      <c r="E118" s="222">
        <v>400</v>
      </c>
      <c r="F118" s="222">
        <v>1015</v>
      </c>
      <c r="G118" s="201" t="s">
        <v>2890</v>
      </c>
      <c r="H118" s="201" t="s">
        <v>800</v>
      </c>
      <c r="I118" s="201" t="s">
        <v>2626</v>
      </c>
      <c r="J118" s="222">
        <v>100</v>
      </c>
      <c r="K118" s="222">
        <v>0.8</v>
      </c>
      <c r="L118" s="201" t="s">
        <v>2891</v>
      </c>
      <c r="M118" s="201" t="s">
        <v>2892</v>
      </c>
      <c r="N118" s="201" t="s">
        <v>2893</v>
      </c>
      <c r="O118" s="201" t="s">
        <v>32</v>
      </c>
      <c r="P118" s="201" t="s">
        <v>2894</v>
      </c>
      <c r="Q118" s="201" t="s">
        <v>2855</v>
      </c>
      <c r="R118" s="201" t="s">
        <v>3423</v>
      </c>
      <c r="S118" s="201" t="s">
        <v>2895</v>
      </c>
      <c r="T118" s="222">
        <v>4.1583276009857999E-2</v>
      </c>
      <c r="U118" s="201" t="s">
        <v>2896</v>
      </c>
      <c r="V118" s="201" t="s">
        <v>2897</v>
      </c>
      <c r="W118" s="201" t="s">
        <v>449</v>
      </c>
      <c r="X118" s="201" t="s">
        <v>450</v>
      </c>
      <c r="Y118" s="222">
        <v>396.94</v>
      </c>
      <c r="Z118" s="222">
        <v>1440</v>
      </c>
      <c r="AA118" s="222">
        <v>1</v>
      </c>
      <c r="AB118" s="201" t="s">
        <v>3424</v>
      </c>
      <c r="AC118" s="222">
        <v>1</v>
      </c>
      <c r="AD118" s="201" t="s">
        <v>800</v>
      </c>
      <c r="AE118" s="201" t="s">
        <v>800</v>
      </c>
      <c r="AF118" s="222">
        <v>0</v>
      </c>
      <c r="AG118" s="222">
        <v>0</v>
      </c>
      <c r="AH118" s="201" t="s">
        <v>2891</v>
      </c>
      <c r="AI118" s="201" t="s">
        <v>2946</v>
      </c>
      <c r="AJ118" s="201" t="s">
        <v>2855</v>
      </c>
      <c r="AK118" s="201" t="s">
        <v>2864</v>
      </c>
      <c r="AL118" s="201" t="s">
        <v>2855</v>
      </c>
      <c r="AM118" s="201" t="s">
        <v>3031</v>
      </c>
      <c r="AN118" s="201" t="s">
        <v>2898</v>
      </c>
      <c r="AO118" s="201" t="s">
        <v>2947</v>
      </c>
      <c r="AP118" s="201" t="s">
        <v>2868</v>
      </c>
      <c r="AQ118" s="201" t="s">
        <v>2869</v>
      </c>
      <c r="AR118" s="201" t="s">
        <v>2948</v>
      </c>
      <c r="AS118" s="222">
        <v>67.831739999999996</v>
      </c>
      <c r="AT118" s="222">
        <v>0</v>
      </c>
      <c r="AU118" s="201" t="s">
        <v>3411</v>
      </c>
      <c r="AV118" s="201" t="s">
        <v>3425</v>
      </c>
      <c r="AW118" s="201" t="s">
        <v>3426</v>
      </c>
      <c r="AX118" s="201" t="s">
        <v>3427</v>
      </c>
      <c r="AY118" s="201" t="s">
        <v>2874</v>
      </c>
      <c r="AZ118" s="201" t="s">
        <v>800</v>
      </c>
      <c r="BA118" s="201" t="s">
        <v>800</v>
      </c>
      <c r="BB118" s="222">
        <v>3.20639025725233E-3</v>
      </c>
      <c r="BC118" s="222">
        <v>1.66333104039432E-2</v>
      </c>
      <c r="BD118" s="222">
        <v>8.3333333333333295E-4</v>
      </c>
      <c r="BE118" s="222">
        <v>4.7105375000000002E-4</v>
      </c>
      <c r="BF118" s="222">
        <v>0</v>
      </c>
      <c r="BG118" s="222">
        <v>0</v>
      </c>
      <c r="BH118" s="222">
        <v>1.81488564429012E-2</v>
      </c>
      <c r="BI118" s="222">
        <v>0</v>
      </c>
      <c r="BJ118" s="222">
        <v>0</v>
      </c>
      <c r="BK118" s="222">
        <v>3.7154200000000001E-3</v>
      </c>
      <c r="BL118" s="222">
        <v>0</v>
      </c>
      <c r="BM118" s="222">
        <v>2.0601828490668699E-2</v>
      </c>
      <c r="BN118" s="222">
        <v>1.8087542172211301E-3</v>
      </c>
      <c r="BO118" s="222">
        <v>0</v>
      </c>
      <c r="BP118" s="222">
        <v>6.2010173833203196E-3</v>
      </c>
      <c r="BQ118" s="222">
        <v>2.0501924705493202E-3</v>
      </c>
      <c r="BR118" s="222">
        <v>0</v>
      </c>
      <c r="BS118" s="222">
        <v>6.5418946895319893E-2</v>
      </c>
      <c r="BT118" s="222">
        <v>7.1619964278640202E-2</v>
      </c>
      <c r="BU118" s="222">
        <v>7.36701567491896E-2</v>
      </c>
      <c r="BV118" s="222">
        <v>163.54736723830001</v>
      </c>
      <c r="BW118" s="222">
        <v>179.04991069660099</v>
      </c>
      <c r="BX118" s="222">
        <v>184.17539187297399</v>
      </c>
      <c r="BY118" s="222">
        <v>425.22315481957901</v>
      </c>
      <c r="BZ118" s="222">
        <v>465.529767811162</v>
      </c>
      <c r="CA118" s="222">
        <v>478.856018869732</v>
      </c>
      <c r="CB118" s="222">
        <v>17.0089261927832</v>
      </c>
      <c r="CC118" s="222">
        <v>18.621190712446499</v>
      </c>
      <c r="CD118" s="222">
        <v>19.154240754789299</v>
      </c>
      <c r="CE118" s="201" t="s">
        <v>800</v>
      </c>
      <c r="CF118" s="201" t="s">
        <v>800</v>
      </c>
      <c r="CG118" s="201" t="s">
        <v>2902</v>
      </c>
      <c r="CH118" s="222">
        <v>2.0295517404722301E-3</v>
      </c>
      <c r="CI118" s="222">
        <v>6.3389395154847705E-2</v>
      </c>
      <c r="CJ118" s="222">
        <v>16.481242740260399</v>
      </c>
      <c r="CK118" s="222"/>
      <c r="CL118" s="223">
        <f t="shared" si="11"/>
        <v>4.3008364187430058E-2</v>
      </c>
      <c r="CM118" s="223">
        <f t="shared" si="12"/>
        <v>2.2410582707889828E-2</v>
      </c>
      <c r="CN118" s="223">
        <f t="shared" si="13"/>
        <v>6.2010173833203196E-3</v>
      </c>
      <c r="CO118" s="223">
        <f t="shared" si="13"/>
        <v>2.0501924705493202E-3</v>
      </c>
      <c r="CP118" s="223">
        <f t="shared" si="14"/>
        <v>7.3670156749189517E-2</v>
      </c>
      <c r="CQ118" s="223">
        <f t="shared" si="15"/>
        <v>0</v>
      </c>
      <c r="CR118" s="222"/>
      <c r="CS118" s="222"/>
      <c r="CT118" s="222"/>
      <c r="CU118" s="222"/>
      <c r="CV118" s="222"/>
      <c r="CW118" s="222"/>
      <c r="CX118" s="222"/>
      <c r="CY118" s="222"/>
      <c r="CZ118" s="222"/>
      <c r="DA118" s="222"/>
      <c r="DB118" s="224">
        <f t="shared" si="16"/>
        <v>4.3554670452418696E-2</v>
      </c>
      <c r="DC118" s="224">
        <f t="shared" si="17"/>
        <v>2.18642764429012E-2</v>
      </c>
      <c r="DD118" s="224">
        <f t="shared" si="18"/>
        <v>6.5418946895319893E-2</v>
      </c>
      <c r="DE118" s="225">
        <f t="shared" si="19"/>
        <v>0</v>
      </c>
      <c r="DF118" s="222"/>
      <c r="DG118" s="222"/>
      <c r="DH118" s="222"/>
      <c r="DI118" s="222"/>
      <c r="DJ118" s="222"/>
      <c r="DK118" s="222"/>
      <c r="DL118" s="222"/>
      <c r="DM118" s="222"/>
      <c r="DN118" s="222"/>
      <c r="DO118" s="222"/>
      <c r="DP118" s="222"/>
      <c r="DQ118" s="222"/>
      <c r="DR118" s="222"/>
      <c r="DS118" s="222"/>
      <c r="DT118" s="222"/>
      <c r="DU118" s="222"/>
      <c r="DV118" s="222"/>
      <c r="DW118" s="222"/>
      <c r="DX118" s="222"/>
      <c r="DY118" s="222"/>
      <c r="DZ118" s="222"/>
      <c r="EA118" s="222"/>
      <c r="EB118" s="222"/>
      <c r="EC118" s="222"/>
      <c r="ED118" s="222"/>
      <c r="EE118" s="222"/>
      <c r="EF118" s="222"/>
      <c r="EG118" s="222">
        <v>0</v>
      </c>
      <c r="EH118" s="222">
        <v>0</v>
      </c>
      <c r="EI118" s="222">
        <v>0</v>
      </c>
      <c r="EJ118" s="222">
        <v>0</v>
      </c>
      <c r="EK118" s="222">
        <v>0</v>
      </c>
      <c r="EL118" s="222">
        <v>0</v>
      </c>
      <c r="EM118" s="222">
        <v>0</v>
      </c>
      <c r="EN118" s="201" t="s">
        <v>3428</v>
      </c>
      <c r="EO118" s="222">
        <v>0.83740000000000003</v>
      </c>
      <c r="EP118" s="222">
        <v>135</v>
      </c>
      <c r="EQ118" s="222">
        <v>0.8</v>
      </c>
    </row>
    <row r="119" spans="1:147" ht="30" x14ac:dyDescent="0.25">
      <c r="A119" s="201" t="s">
        <v>453</v>
      </c>
      <c r="B119" s="201" t="s">
        <v>3429</v>
      </c>
      <c r="C119" s="201" t="s">
        <v>454</v>
      </c>
      <c r="D119" s="201" t="s">
        <v>2853</v>
      </c>
      <c r="E119" s="222">
        <v>220</v>
      </c>
      <c r="F119" s="222">
        <v>2625</v>
      </c>
      <c r="G119" s="201" t="s">
        <v>2891</v>
      </c>
      <c r="H119" s="201" t="s">
        <v>800</v>
      </c>
      <c r="I119" s="201" t="s">
        <v>2623</v>
      </c>
      <c r="J119" s="222">
        <v>115</v>
      </c>
      <c r="K119" s="222">
        <v>0.83740000000000003</v>
      </c>
      <c r="L119" s="201" t="s">
        <v>2891</v>
      </c>
      <c r="M119" s="201" t="s">
        <v>2892</v>
      </c>
      <c r="N119" s="201" t="s">
        <v>2893</v>
      </c>
      <c r="O119" s="201" t="s">
        <v>32</v>
      </c>
      <c r="P119" s="201" t="s">
        <v>2858</v>
      </c>
      <c r="Q119" s="201" t="s">
        <v>2859</v>
      </c>
      <c r="R119" s="201" t="s">
        <v>3429</v>
      </c>
      <c r="S119" s="201" t="s">
        <v>2860</v>
      </c>
      <c r="T119" s="222">
        <v>4.1663718148564302E-2</v>
      </c>
      <c r="U119" s="201" t="s">
        <v>3008</v>
      </c>
      <c r="V119" s="201" t="s">
        <v>3009</v>
      </c>
      <c r="W119" s="201" t="s">
        <v>453</v>
      </c>
      <c r="X119" s="201" t="s">
        <v>454</v>
      </c>
      <c r="Y119" s="222">
        <v>220</v>
      </c>
      <c r="Z119" s="222">
        <v>2625</v>
      </c>
      <c r="AA119" s="222">
        <v>1</v>
      </c>
      <c r="AB119" s="201" t="s">
        <v>3429</v>
      </c>
      <c r="AC119" s="222">
        <v>1</v>
      </c>
      <c r="AD119" s="201" t="s">
        <v>800</v>
      </c>
      <c r="AE119" s="201" t="s">
        <v>800</v>
      </c>
      <c r="AH119" s="201" t="s">
        <v>2854</v>
      </c>
      <c r="AI119" s="201" t="s">
        <v>2863</v>
      </c>
      <c r="AJ119" s="201" t="s">
        <v>2855</v>
      </c>
      <c r="AK119" s="201" t="s">
        <v>2864</v>
      </c>
      <c r="AL119" s="201" t="s">
        <v>2854</v>
      </c>
      <c r="AM119" s="201" t="s">
        <v>2865</v>
      </c>
      <c r="AN119" s="201" t="s">
        <v>3010</v>
      </c>
      <c r="AO119" s="201" t="s">
        <v>2867</v>
      </c>
      <c r="AP119" s="201" t="s">
        <v>2868</v>
      </c>
      <c r="AQ119" s="201" t="s">
        <v>2869</v>
      </c>
      <c r="AR119" s="201" t="s">
        <v>2870</v>
      </c>
      <c r="AS119" s="222">
        <v>39.97824</v>
      </c>
      <c r="AT119" s="222">
        <v>0</v>
      </c>
      <c r="AU119" s="201" t="s">
        <v>3430</v>
      </c>
      <c r="AV119" s="201" t="s">
        <v>3430</v>
      </c>
      <c r="AW119" s="201" t="s">
        <v>3431</v>
      </c>
      <c r="AX119" s="201" t="s">
        <v>3432</v>
      </c>
      <c r="AY119" s="201" t="s">
        <v>2874</v>
      </c>
      <c r="AZ119" s="201" t="s">
        <v>800</v>
      </c>
      <c r="BA119" s="201" t="s">
        <v>800</v>
      </c>
      <c r="BB119" s="222">
        <v>3.1588899470899501E-3</v>
      </c>
      <c r="BC119" s="222">
        <v>9.1660179926841504E-3</v>
      </c>
      <c r="BD119" s="222">
        <v>8.3333333333333295E-4</v>
      </c>
      <c r="BE119" s="222">
        <v>2.41414492753623E-4</v>
      </c>
      <c r="BF119" s="222">
        <v>0</v>
      </c>
      <c r="BG119" s="222">
        <v>0</v>
      </c>
      <c r="BH119" s="222">
        <v>0</v>
      </c>
      <c r="BI119" s="222">
        <v>0</v>
      </c>
      <c r="BJ119" s="222">
        <v>0</v>
      </c>
      <c r="BK119" s="222">
        <v>0</v>
      </c>
      <c r="BL119" s="222">
        <v>0</v>
      </c>
      <c r="BM119" s="222">
        <v>1.53265050037253E-2</v>
      </c>
      <c r="BN119" s="222">
        <v>9.5038435105958795E-4</v>
      </c>
      <c r="BO119" s="222">
        <v>0</v>
      </c>
      <c r="BP119" s="222">
        <v>5.1513628172669603E-3</v>
      </c>
      <c r="BQ119" s="222">
        <v>1.7031536291829399E-3</v>
      </c>
      <c r="BR119" s="222">
        <v>3.77298552888889E-4</v>
      </c>
      <c r="BS119" s="222">
        <v>3.0053843673534902E-2</v>
      </c>
      <c r="BT119" s="222">
        <v>3.5205206490801798E-2</v>
      </c>
      <c r="BU119" s="222">
        <v>3.6908360119984801E-2</v>
      </c>
      <c r="BV119" s="222">
        <v>136.60838033424901</v>
      </c>
      <c r="BW119" s="222">
        <v>160.02366586728101</v>
      </c>
      <c r="BX119" s="222">
        <v>167.76527327265799</v>
      </c>
      <c r="BY119" s="222">
        <v>355.181788869049</v>
      </c>
      <c r="BZ119" s="222">
        <v>416.06153125493103</v>
      </c>
      <c r="CA119" s="222">
        <v>436.18971050891099</v>
      </c>
      <c r="CB119" s="222">
        <v>7.8139993551190701</v>
      </c>
      <c r="CC119" s="222">
        <v>9.1533536876084796</v>
      </c>
      <c r="CD119" s="222">
        <v>9.5961736311960397</v>
      </c>
      <c r="CE119" s="201" t="s">
        <v>800</v>
      </c>
      <c r="CF119" s="201" t="s">
        <v>800</v>
      </c>
      <c r="CG119" s="201" t="s">
        <v>3014</v>
      </c>
      <c r="CH119" s="222">
        <v>2.45576720652105E-3</v>
      </c>
      <c r="CI119" s="222">
        <v>2.7598076467013798E-2</v>
      </c>
      <c r="CJ119" s="222">
        <v>7.1754998814236002</v>
      </c>
      <c r="CK119" s="222"/>
      <c r="CL119" s="223">
        <f t="shared" si="11"/>
        <v>1.3776954318749946E-2</v>
      </c>
      <c r="CM119" s="223">
        <f t="shared" si="12"/>
        <v>1.6276889354784888E-2</v>
      </c>
      <c r="CN119" s="223">
        <f t="shared" si="13"/>
        <v>5.1513628172669603E-3</v>
      </c>
      <c r="CO119" s="223">
        <f t="shared" si="13"/>
        <v>1.7031536291829399E-3</v>
      </c>
      <c r="CP119" s="223">
        <f t="shared" si="14"/>
        <v>3.6908360119984739E-2</v>
      </c>
      <c r="CQ119" s="223">
        <f t="shared" si="15"/>
        <v>-6.2450045135165055E-17</v>
      </c>
      <c r="CR119" s="222"/>
      <c r="CS119" s="222"/>
      <c r="CT119" s="222"/>
      <c r="CU119" s="222"/>
      <c r="CV119" s="222"/>
      <c r="CW119" s="222"/>
      <c r="CX119" s="222"/>
      <c r="CY119" s="222"/>
      <c r="CZ119" s="222"/>
      <c r="DA119" s="222"/>
      <c r="DB119" s="224">
        <f t="shared" si="16"/>
        <v>2.9676545120645943E-2</v>
      </c>
      <c r="DC119" s="224">
        <f t="shared" si="17"/>
        <v>3.77298552888889E-4</v>
      </c>
      <c r="DD119" s="224">
        <f t="shared" si="18"/>
        <v>3.0053843673534832E-2</v>
      </c>
      <c r="DE119" s="225">
        <f t="shared" si="19"/>
        <v>-6.9388939039072284E-17</v>
      </c>
      <c r="DF119" s="222"/>
      <c r="DG119" s="222"/>
      <c r="DH119" s="222"/>
      <c r="DI119" s="222"/>
      <c r="DJ119" s="222"/>
      <c r="DK119" s="222"/>
      <c r="DL119" s="222"/>
      <c r="DM119" s="222"/>
      <c r="DN119" s="222"/>
      <c r="DO119" s="222"/>
      <c r="DP119" s="222"/>
      <c r="DQ119" s="222"/>
      <c r="DR119" s="222"/>
      <c r="DS119" s="222"/>
      <c r="DT119" s="222"/>
      <c r="DU119" s="222"/>
      <c r="DV119" s="222"/>
      <c r="DW119" s="222"/>
      <c r="DX119" s="222"/>
      <c r="DY119" s="222"/>
      <c r="DZ119" s="222"/>
      <c r="EA119" s="222"/>
      <c r="EB119" s="222"/>
      <c r="EC119" s="222"/>
      <c r="ED119" s="222"/>
      <c r="EE119" s="222"/>
      <c r="EF119" s="222"/>
      <c r="EG119" s="222">
        <v>0</v>
      </c>
      <c r="EH119" s="222">
        <v>0</v>
      </c>
      <c r="EI119" s="222">
        <v>0</v>
      </c>
      <c r="EJ119" s="222">
        <v>0</v>
      </c>
      <c r="EK119" s="222">
        <v>0</v>
      </c>
      <c r="EL119" s="222">
        <v>0</v>
      </c>
      <c r="EM119" s="222">
        <v>0</v>
      </c>
      <c r="EN119" s="201" t="s">
        <v>3433</v>
      </c>
      <c r="EO119" s="222">
        <v>0.59570000000000001</v>
      </c>
      <c r="EP119" s="222">
        <v>146</v>
      </c>
      <c r="EQ119" s="222">
        <v>0.8</v>
      </c>
    </row>
    <row r="120" spans="1:147" ht="30" x14ac:dyDescent="0.25">
      <c r="A120" s="201" t="s">
        <v>459</v>
      </c>
      <c r="B120" s="201" t="s">
        <v>3434</v>
      </c>
      <c r="C120" s="201" t="s">
        <v>460</v>
      </c>
      <c r="D120" s="201" t="s">
        <v>2853</v>
      </c>
      <c r="E120" s="222">
        <v>220</v>
      </c>
      <c r="F120" s="222">
        <v>5250</v>
      </c>
      <c r="G120" s="201" t="s">
        <v>2891</v>
      </c>
      <c r="H120" s="201" t="s">
        <v>800</v>
      </c>
      <c r="I120" s="201" t="s">
        <v>2623</v>
      </c>
      <c r="J120" s="222">
        <v>115</v>
      </c>
      <c r="K120" s="222">
        <v>0.8</v>
      </c>
      <c r="L120" s="201" t="s">
        <v>2891</v>
      </c>
      <c r="M120" s="201" t="s">
        <v>2892</v>
      </c>
      <c r="N120" s="201" t="s">
        <v>2893</v>
      </c>
      <c r="O120" s="201" t="s">
        <v>32</v>
      </c>
      <c r="P120" s="201" t="s">
        <v>2858</v>
      </c>
      <c r="Q120" s="201" t="s">
        <v>2859</v>
      </c>
      <c r="R120" s="201" t="s">
        <v>3434</v>
      </c>
      <c r="S120" s="201" t="s">
        <v>2860</v>
      </c>
      <c r="T120" s="222">
        <v>4.1663718148564302E-2</v>
      </c>
      <c r="U120" s="201" t="s">
        <v>3008</v>
      </c>
      <c r="V120" s="201" t="s">
        <v>3009</v>
      </c>
      <c r="W120" s="201" t="s">
        <v>459</v>
      </c>
      <c r="X120" s="201" t="s">
        <v>460</v>
      </c>
      <c r="Y120" s="222">
        <v>220</v>
      </c>
      <c r="Z120" s="222">
        <v>5250</v>
      </c>
      <c r="AA120" s="222">
        <v>1</v>
      </c>
      <c r="AB120" s="201" t="s">
        <v>3434</v>
      </c>
      <c r="AC120" s="222">
        <v>1</v>
      </c>
      <c r="AD120" s="201" t="s">
        <v>800</v>
      </c>
      <c r="AE120" s="201" t="s">
        <v>800</v>
      </c>
      <c r="AH120" s="201" t="s">
        <v>2854</v>
      </c>
      <c r="AI120" s="201" t="s">
        <v>2863</v>
      </c>
      <c r="AJ120" s="201" t="s">
        <v>2891</v>
      </c>
      <c r="AK120" s="201" t="s">
        <v>2907</v>
      </c>
      <c r="AL120" s="201" t="s">
        <v>2854</v>
      </c>
      <c r="AM120" s="201" t="s">
        <v>2865</v>
      </c>
      <c r="AN120" s="201" t="s">
        <v>3010</v>
      </c>
      <c r="AO120" s="201" t="s">
        <v>2867</v>
      </c>
      <c r="AP120" s="201" t="s">
        <v>2868</v>
      </c>
      <c r="AQ120" s="201" t="s">
        <v>2869</v>
      </c>
      <c r="AR120" s="201" t="s">
        <v>2870</v>
      </c>
      <c r="AS120" s="222">
        <v>39.97824</v>
      </c>
      <c r="AT120" s="222">
        <v>0</v>
      </c>
      <c r="AU120" s="201" t="s">
        <v>3435</v>
      </c>
      <c r="AV120" s="201" t="s">
        <v>3435</v>
      </c>
      <c r="AW120" s="201" t="s">
        <v>3436</v>
      </c>
      <c r="AX120" s="201" t="s">
        <v>3437</v>
      </c>
      <c r="AY120" s="201" t="s">
        <v>2915</v>
      </c>
      <c r="AZ120" s="201" t="s">
        <v>800</v>
      </c>
      <c r="BA120" s="201" t="s">
        <v>800</v>
      </c>
      <c r="BB120" s="222">
        <v>1.9025137566137599E-3</v>
      </c>
      <c r="BC120" s="222">
        <v>9.1660179926841504E-3</v>
      </c>
      <c r="BD120" s="222">
        <v>8.3333333333333295E-4</v>
      </c>
      <c r="BE120" s="222">
        <v>2.41414492753623E-4</v>
      </c>
      <c r="BF120" s="222">
        <v>0</v>
      </c>
      <c r="BG120" s="222">
        <v>0</v>
      </c>
      <c r="BH120" s="222">
        <v>0</v>
      </c>
      <c r="BI120" s="222">
        <v>0</v>
      </c>
      <c r="BJ120" s="222">
        <v>0</v>
      </c>
      <c r="BK120" s="222">
        <v>0</v>
      </c>
      <c r="BL120" s="222">
        <v>0</v>
      </c>
      <c r="BM120" s="222">
        <v>1.6043019112649499E-2</v>
      </c>
      <c r="BN120" s="222">
        <v>9.9481481947162392E-4</v>
      </c>
      <c r="BO120" s="222">
        <v>0</v>
      </c>
      <c r="BP120" s="222">
        <v>5.3921890289741897E-3</v>
      </c>
      <c r="BQ120" s="222">
        <v>1.78277606134724E-3</v>
      </c>
      <c r="BR120" s="222">
        <v>1.2010913015873E-4</v>
      </c>
      <c r="BS120" s="222">
        <v>2.9301222637664701E-2</v>
      </c>
      <c r="BT120" s="222">
        <v>3.4693411666638897E-2</v>
      </c>
      <c r="BU120" s="222">
        <v>3.6476187727986199E-2</v>
      </c>
      <c r="BV120" s="222">
        <v>133.18737562574901</v>
      </c>
      <c r="BW120" s="222">
        <v>157.69732575744999</v>
      </c>
      <c r="BX120" s="222">
        <v>165.80085330902801</v>
      </c>
      <c r="BY120" s="222">
        <v>346.28717662694697</v>
      </c>
      <c r="BZ120" s="222">
        <v>410.01304696936899</v>
      </c>
      <c r="CA120" s="222">
        <v>431.082218603473</v>
      </c>
      <c r="CB120" s="222">
        <v>7.6183178857928304</v>
      </c>
      <c r="CC120" s="222">
        <v>9.0202870333261203</v>
      </c>
      <c r="CD120" s="222">
        <v>9.4838088092764004</v>
      </c>
      <c r="CE120" s="201" t="s">
        <v>800</v>
      </c>
      <c r="CF120" s="201" t="s">
        <v>800</v>
      </c>
      <c r="CG120" s="201" t="s">
        <v>3014</v>
      </c>
      <c r="CH120" s="222">
        <v>2.5705743234259101E-3</v>
      </c>
      <c r="CI120" s="222">
        <v>2.6730648314238801E-2</v>
      </c>
      <c r="CJ120" s="222">
        <v>6.9499685617020903</v>
      </c>
      <c r="CK120" s="222"/>
      <c r="CL120" s="223">
        <f t="shared" si="11"/>
        <v>1.2263388705543596E-2</v>
      </c>
      <c r="CM120" s="223">
        <f t="shared" si="12"/>
        <v>1.7037833932121122E-2</v>
      </c>
      <c r="CN120" s="223">
        <f t="shared" si="13"/>
        <v>5.3921890289741897E-3</v>
      </c>
      <c r="CO120" s="223">
        <f t="shared" si="13"/>
        <v>1.78277606134724E-3</v>
      </c>
      <c r="CP120" s="223">
        <f t="shared" si="14"/>
        <v>3.6476187727986144E-2</v>
      </c>
      <c r="CQ120" s="223">
        <f t="shared" si="15"/>
        <v>-5.5511151231257827E-17</v>
      </c>
      <c r="CR120" s="222"/>
      <c r="CS120" s="222"/>
      <c r="CT120" s="222"/>
      <c r="CU120" s="222"/>
      <c r="CV120" s="222"/>
      <c r="CW120" s="222"/>
      <c r="CX120" s="222"/>
      <c r="CY120" s="222"/>
      <c r="CZ120" s="222"/>
      <c r="DA120" s="222"/>
      <c r="DB120" s="224">
        <f t="shared" si="16"/>
        <v>2.9181113507505987E-2</v>
      </c>
      <c r="DC120" s="224">
        <f t="shared" si="17"/>
        <v>1.2010913015873E-4</v>
      </c>
      <c r="DD120" s="224">
        <f t="shared" si="18"/>
        <v>2.9301222637664718E-2</v>
      </c>
      <c r="DE120" s="225">
        <f t="shared" si="19"/>
        <v>0</v>
      </c>
      <c r="DF120" s="222"/>
      <c r="DG120" s="222"/>
      <c r="DH120" s="222"/>
      <c r="DI120" s="222"/>
      <c r="DJ120" s="222"/>
      <c r="DK120" s="222"/>
      <c r="DL120" s="222"/>
      <c r="DM120" s="222"/>
      <c r="DN120" s="222"/>
      <c r="DO120" s="222"/>
      <c r="DP120" s="222"/>
      <c r="DQ120" s="222"/>
      <c r="DR120" s="222"/>
      <c r="DS120" s="222"/>
      <c r="DT120" s="222"/>
      <c r="DU120" s="222"/>
      <c r="DV120" s="222"/>
      <c r="DW120" s="222"/>
      <c r="DX120" s="222"/>
      <c r="DY120" s="222"/>
      <c r="DZ120" s="222"/>
      <c r="EA120" s="222"/>
      <c r="EB120" s="222"/>
      <c r="EC120" s="222"/>
      <c r="ED120" s="222"/>
      <c r="EE120" s="222"/>
      <c r="EF120" s="222"/>
      <c r="EG120" s="222">
        <v>0</v>
      </c>
      <c r="EH120" s="222">
        <v>0</v>
      </c>
      <c r="EI120" s="222">
        <v>0</v>
      </c>
      <c r="EJ120" s="222">
        <v>0</v>
      </c>
      <c r="EK120" s="222">
        <v>0</v>
      </c>
      <c r="EL120" s="222">
        <v>0</v>
      </c>
      <c r="EM120" s="222">
        <v>0</v>
      </c>
      <c r="EN120" s="201" t="s">
        <v>3438</v>
      </c>
      <c r="EO120" s="222">
        <v>0.82020000000000004</v>
      </c>
      <c r="EP120" s="222">
        <v>135</v>
      </c>
      <c r="EQ120" s="222">
        <v>0.8</v>
      </c>
    </row>
    <row r="121" spans="1:147" ht="30" x14ac:dyDescent="0.25">
      <c r="A121" s="201" t="s">
        <v>459</v>
      </c>
      <c r="B121" s="201" t="s">
        <v>3439</v>
      </c>
      <c r="C121" s="201" t="s">
        <v>460</v>
      </c>
      <c r="D121" s="201" t="s">
        <v>2853</v>
      </c>
      <c r="E121" s="222">
        <v>220</v>
      </c>
      <c r="F121" s="222">
        <v>5250</v>
      </c>
      <c r="G121" s="201" t="s">
        <v>2906</v>
      </c>
      <c r="H121" s="201" t="s">
        <v>800</v>
      </c>
      <c r="I121" s="201" t="s">
        <v>2625</v>
      </c>
      <c r="J121" s="222">
        <v>135</v>
      </c>
      <c r="K121" s="222">
        <v>0.82020000000000004</v>
      </c>
      <c r="L121" s="201" t="s">
        <v>2891</v>
      </c>
      <c r="M121" s="201" t="s">
        <v>2892</v>
      </c>
      <c r="N121" s="201" t="s">
        <v>2893</v>
      </c>
      <c r="O121" s="201" t="s">
        <v>32</v>
      </c>
      <c r="P121" s="201" t="s">
        <v>2894</v>
      </c>
      <c r="Q121" s="201" t="s">
        <v>2891</v>
      </c>
      <c r="R121" s="201" t="s">
        <v>3439</v>
      </c>
      <c r="S121" s="201" t="s">
        <v>2895</v>
      </c>
      <c r="T121" s="222">
        <v>4.1583276009857999E-2</v>
      </c>
      <c r="U121" s="201" t="s">
        <v>2981</v>
      </c>
      <c r="V121" s="201" t="s">
        <v>2982</v>
      </c>
      <c r="W121" s="201" t="s">
        <v>451</v>
      </c>
      <c r="X121" s="201" t="s">
        <v>452</v>
      </c>
      <c r="Y121" s="222">
        <v>220</v>
      </c>
      <c r="Z121" s="222">
        <v>2400</v>
      </c>
      <c r="AA121" s="222">
        <v>1</v>
      </c>
      <c r="AB121" s="201" t="s">
        <v>3440</v>
      </c>
      <c r="AC121" s="222">
        <v>1</v>
      </c>
      <c r="AD121" s="201" t="s">
        <v>800</v>
      </c>
      <c r="AE121" s="201" t="s">
        <v>800</v>
      </c>
      <c r="AF121" s="222">
        <v>0</v>
      </c>
      <c r="AG121" s="222">
        <v>0</v>
      </c>
      <c r="AH121" s="201" t="s">
        <v>2891</v>
      </c>
      <c r="AI121" s="201" t="s">
        <v>2946</v>
      </c>
      <c r="AJ121" s="201" t="s">
        <v>2855</v>
      </c>
      <c r="AK121" s="201" t="s">
        <v>2864</v>
      </c>
      <c r="AL121" s="201" t="s">
        <v>2891</v>
      </c>
      <c r="AM121" s="201" t="s">
        <v>2984</v>
      </c>
      <c r="AN121" s="201" t="s">
        <v>2985</v>
      </c>
      <c r="AO121" s="201" t="s">
        <v>2947</v>
      </c>
      <c r="AP121" s="201" t="s">
        <v>2868</v>
      </c>
      <c r="AQ121" s="201" t="s">
        <v>2869</v>
      </c>
      <c r="AR121" s="201" t="s">
        <v>2948</v>
      </c>
      <c r="AS121" s="222">
        <v>67.831739999999996</v>
      </c>
      <c r="AT121" s="222">
        <v>0</v>
      </c>
      <c r="AU121" s="201" t="s">
        <v>3435</v>
      </c>
      <c r="AV121" s="201" t="s">
        <v>3441</v>
      </c>
      <c r="AW121" s="201" t="s">
        <v>3442</v>
      </c>
      <c r="AX121" s="201" t="s">
        <v>3443</v>
      </c>
      <c r="AY121" s="201" t="s">
        <v>2874</v>
      </c>
      <c r="AZ121" s="201" t="s">
        <v>800</v>
      </c>
      <c r="BA121" s="201" t="s">
        <v>800</v>
      </c>
      <c r="BB121" s="222">
        <v>1.9025137566137599E-3</v>
      </c>
      <c r="BC121" s="222">
        <v>9.1483207221687603E-3</v>
      </c>
      <c r="BD121" s="222">
        <v>8.3333333333333295E-4</v>
      </c>
      <c r="BE121" s="222">
        <v>3.4892870370370401E-4</v>
      </c>
      <c r="BF121" s="222">
        <v>0</v>
      </c>
      <c r="BG121" s="222">
        <v>0</v>
      </c>
      <c r="BH121" s="222">
        <v>1.1433723611111101E-2</v>
      </c>
      <c r="BI121" s="222">
        <v>0</v>
      </c>
      <c r="BJ121" s="222">
        <v>0</v>
      </c>
      <c r="BK121" s="222">
        <v>2.5417499999999999E-2</v>
      </c>
      <c r="BL121" s="222">
        <v>0</v>
      </c>
      <c r="BM121" s="222">
        <v>1.6513793086656601E-2</v>
      </c>
      <c r="BN121" s="222">
        <v>9.7031438134272E-4</v>
      </c>
      <c r="BO121" s="222">
        <v>0</v>
      </c>
      <c r="BP121" s="222">
        <v>4.4802206387387503E-3</v>
      </c>
      <c r="BQ121" s="222">
        <v>1.48125929216854E-3</v>
      </c>
      <c r="BR121" s="222">
        <v>0</v>
      </c>
      <c r="BS121" s="222">
        <v>6.6568427594929994E-2</v>
      </c>
      <c r="BT121" s="222">
        <v>7.1048648233668701E-2</v>
      </c>
      <c r="BU121" s="222">
        <v>7.2529907525837295E-2</v>
      </c>
      <c r="BV121" s="222">
        <v>302.58376179513601</v>
      </c>
      <c r="BW121" s="222">
        <v>322.94840106213098</v>
      </c>
      <c r="BX121" s="222">
        <v>329.68139784471498</v>
      </c>
      <c r="BY121" s="222">
        <v>786.71778066735396</v>
      </c>
      <c r="BZ121" s="222">
        <v>839.66584276154003</v>
      </c>
      <c r="CA121" s="222">
        <v>857.17163439625904</v>
      </c>
      <c r="CB121" s="222">
        <v>17.3077911746818</v>
      </c>
      <c r="CC121" s="222">
        <v>18.472648540753902</v>
      </c>
      <c r="CD121" s="222">
        <v>18.857775956717699</v>
      </c>
      <c r="CE121" s="201" t="s">
        <v>800</v>
      </c>
      <c r="CF121" s="201" t="s">
        <v>800</v>
      </c>
      <c r="CG121" s="201" t="s">
        <v>2990</v>
      </c>
      <c r="CH121" s="222">
        <v>2.2718264233431E-3</v>
      </c>
      <c r="CI121" s="222">
        <v>6.4296601171586906E-2</v>
      </c>
      <c r="CJ121" s="222">
        <v>16.717116304612599</v>
      </c>
      <c r="CK121" s="222"/>
      <c r="CL121" s="223">
        <f t="shared" si="11"/>
        <v>4.9084320126930661E-2</v>
      </c>
      <c r="CM121" s="223">
        <f t="shared" si="12"/>
        <v>1.7484107467999322E-2</v>
      </c>
      <c r="CN121" s="223">
        <f t="shared" si="13"/>
        <v>4.4802206387387503E-3</v>
      </c>
      <c r="CO121" s="223">
        <f t="shared" si="13"/>
        <v>1.48125929216854E-3</v>
      </c>
      <c r="CP121" s="223">
        <f t="shared" si="14"/>
        <v>7.2529907525837267E-2</v>
      </c>
      <c r="CQ121" s="223">
        <f t="shared" si="15"/>
        <v>0</v>
      </c>
      <c r="CR121" s="222"/>
      <c r="CS121" s="222"/>
      <c r="CT121" s="222"/>
      <c r="CU121" s="222"/>
      <c r="CV121" s="222"/>
      <c r="CW121" s="222"/>
      <c r="CX121" s="222"/>
      <c r="CY121" s="222"/>
      <c r="CZ121" s="222"/>
      <c r="DA121" s="222"/>
      <c r="DB121" s="224">
        <f t="shared" si="16"/>
        <v>2.9717203983818878E-2</v>
      </c>
      <c r="DC121" s="224">
        <f t="shared" si="17"/>
        <v>3.6851223611111102E-2</v>
      </c>
      <c r="DD121" s="224">
        <f t="shared" si="18"/>
        <v>6.656842759492998E-2</v>
      </c>
      <c r="DE121" s="225">
        <f t="shared" si="19"/>
        <v>0</v>
      </c>
      <c r="DF121" s="222"/>
      <c r="DG121" s="222"/>
      <c r="DH121" s="222"/>
      <c r="DI121" s="222"/>
      <c r="DJ121" s="222"/>
      <c r="DK121" s="222"/>
      <c r="DL121" s="222"/>
      <c r="DM121" s="222"/>
      <c r="DN121" s="222"/>
      <c r="DO121" s="222"/>
      <c r="DP121" s="222"/>
      <c r="DQ121" s="222"/>
      <c r="DR121" s="222"/>
      <c r="DS121" s="222"/>
      <c r="DT121" s="222"/>
      <c r="DU121" s="222"/>
      <c r="DV121" s="222"/>
      <c r="DW121" s="222"/>
      <c r="DX121" s="222"/>
      <c r="DY121" s="222"/>
      <c r="DZ121" s="222"/>
      <c r="EA121" s="222"/>
      <c r="EB121" s="222"/>
      <c r="EC121" s="222"/>
      <c r="ED121" s="222"/>
      <c r="EE121" s="222"/>
      <c r="EF121" s="222"/>
      <c r="EG121" s="222">
        <v>0</v>
      </c>
      <c r="EH121" s="222">
        <v>0</v>
      </c>
      <c r="EI121" s="222">
        <v>0</v>
      </c>
      <c r="EJ121" s="222">
        <v>0</v>
      </c>
      <c r="EK121" s="222">
        <v>0</v>
      </c>
      <c r="EL121" s="222">
        <v>0</v>
      </c>
      <c r="EM121" s="222">
        <v>0</v>
      </c>
      <c r="EN121" s="201" t="s">
        <v>3438</v>
      </c>
      <c r="EO121" s="222">
        <v>0.82020000000000004</v>
      </c>
      <c r="EP121" s="222">
        <v>135</v>
      </c>
      <c r="EQ121" s="222">
        <v>0.8</v>
      </c>
    </row>
    <row r="122" spans="1:147" ht="30" x14ac:dyDescent="0.25">
      <c r="A122" s="201" t="s">
        <v>459</v>
      </c>
      <c r="B122" s="201" t="s">
        <v>3444</v>
      </c>
      <c r="C122" s="201" t="s">
        <v>460</v>
      </c>
      <c r="D122" s="201" t="s">
        <v>2853</v>
      </c>
      <c r="E122" s="222">
        <v>220</v>
      </c>
      <c r="F122" s="222">
        <v>5250</v>
      </c>
      <c r="G122" s="201" t="s">
        <v>2906</v>
      </c>
      <c r="H122" s="201" t="s">
        <v>800</v>
      </c>
      <c r="I122" s="201" t="s">
        <v>2625</v>
      </c>
      <c r="J122" s="222">
        <v>135</v>
      </c>
      <c r="K122" s="222">
        <v>0.82020000000000004</v>
      </c>
      <c r="L122" s="201" t="s">
        <v>2891</v>
      </c>
      <c r="M122" s="201" t="s">
        <v>2892</v>
      </c>
      <c r="N122" s="201" t="s">
        <v>2893</v>
      </c>
      <c r="O122" s="201" t="s">
        <v>32</v>
      </c>
      <c r="P122" s="201" t="s">
        <v>2894</v>
      </c>
      <c r="Q122" s="201" t="s">
        <v>2855</v>
      </c>
      <c r="R122" s="201" t="s">
        <v>3444</v>
      </c>
      <c r="S122" s="201" t="s">
        <v>2895</v>
      </c>
      <c r="T122" s="222">
        <v>4.1583276009857999E-2</v>
      </c>
      <c r="U122" s="201" t="s">
        <v>2981</v>
      </c>
      <c r="V122" s="201" t="s">
        <v>2982</v>
      </c>
      <c r="W122" s="201" t="s">
        <v>459</v>
      </c>
      <c r="X122" s="201" t="s">
        <v>460</v>
      </c>
      <c r="Y122" s="222">
        <v>220</v>
      </c>
      <c r="Z122" s="222">
        <v>5250</v>
      </c>
      <c r="AA122" s="222">
        <v>1</v>
      </c>
      <c r="AB122" s="201" t="s">
        <v>3444</v>
      </c>
      <c r="AC122" s="222">
        <v>1</v>
      </c>
      <c r="AD122" s="201" t="s">
        <v>800</v>
      </c>
      <c r="AE122" s="201" t="s">
        <v>800</v>
      </c>
      <c r="AF122" s="222">
        <v>0</v>
      </c>
      <c r="AG122" s="222">
        <v>0</v>
      </c>
      <c r="AH122" s="201" t="s">
        <v>2854</v>
      </c>
      <c r="AI122" s="201" t="s">
        <v>2863</v>
      </c>
      <c r="AJ122" s="201" t="s">
        <v>2891</v>
      </c>
      <c r="AK122" s="201" t="s">
        <v>2907</v>
      </c>
      <c r="AL122" s="201" t="s">
        <v>2854</v>
      </c>
      <c r="AM122" s="201" t="s">
        <v>2865</v>
      </c>
      <c r="AN122" s="201" t="s">
        <v>2985</v>
      </c>
      <c r="AO122" s="201" t="s">
        <v>2867</v>
      </c>
      <c r="AP122" s="201" t="s">
        <v>2868</v>
      </c>
      <c r="AQ122" s="201" t="s">
        <v>2869</v>
      </c>
      <c r="AR122" s="201" t="s">
        <v>2870</v>
      </c>
      <c r="AS122" s="222">
        <v>67.831739999999996</v>
      </c>
      <c r="AT122" s="222">
        <v>0</v>
      </c>
      <c r="AU122" s="201" t="s">
        <v>3435</v>
      </c>
      <c r="AV122" s="201" t="s">
        <v>3435</v>
      </c>
      <c r="AW122" s="201" t="s">
        <v>3436</v>
      </c>
      <c r="AX122" s="201" t="s">
        <v>3437</v>
      </c>
      <c r="AY122" s="201" t="s">
        <v>2915</v>
      </c>
      <c r="AZ122" s="201" t="s">
        <v>800</v>
      </c>
      <c r="BA122" s="201" t="s">
        <v>800</v>
      </c>
      <c r="BB122" s="222">
        <v>1.9025137566137599E-3</v>
      </c>
      <c r="BC122" s="222">
        <v>9.1483207221687603E-3</v>
      </c>
      <c r="BD122" s="222">
        <v>8.3333333333333295E-4</v>
      </c>
      <c r="BE122" s="222">
        <v>3.4892870370370401E-4</v>
      </c>
      <c r="BF122" s="222">
        <v>0</v>
      </c>
      <c r="BG122" s="222">
        <v>0</v>
      </c>
      <c r="BH122" s="222">
        <v>0</v>
      </c>
      <c r="BI122" s="222">
        <v>0</v>
      </c>
      <c r="BJ122" s="222">
        <v>0</v>
      </c>
      <c r="BK122" s="222">
        <v>0</v>
      </c>
      <c r="BL122" s="222">
        <v>0</v>
      </c>
      <c r="BM122" s="222">
        <v>1.6513793086656601E-2</v>
      </c>
      <c r="BN122" s="222">
        <v>9.7031438134272E-4</v>
      </c>
      <c r="BO122" s="222">
        <v>0</v>
      </c>
      <c r="BP122" s="222">
        <v>4.4802206387387503E-3</v>
      </c>
      <c r="BQ122" s="222">
        <v>1.48125929216854E-3</v>
      </c>
      <c r="BR122" s="222">
        <v>1.2010913015873E-4</v>
      </c>
      <c r="BS122" s="222">
        <v>2.9837313113977599E-2</v>
      </c>
      <c r="BT122" s="222">
        <v>3.43175337527164E-2</v>
      </c>
      <c r="BU122" s="222">
        <v>3.5798793044884897E-2</v>
      </c>
      <c r="BV122" s="222">
        <v>135.62415051808</v>
      </c>
      <c r="BW122" s="222">
        <v>155.988789785074</v>
      </c>
      <c r="BX122" s="222">
        <v>162.721786567659</v>
      </c>
      <c r="BY122" s="222">
        <v>352.62279134700799</v>
      </c>
      <c r="BZ122" s="222">
        <v>405.57085344119298</v>
      </c>
      <c r="CA122" s="222">
        <v>423.07664507591198</v>
      </c>
      <c r="CB122" s="222">
        <v>7.7577014096341799</v>
      </c>
      <c r="CC122" s="222">
        <v>8.9225587757062605</v>
      </c>
      <c r="CD122" s="222">
        <v>9.3076861916700793</v>
      </c>
      <c r="CE122" s="201" t="s">
        <v>800</v>
      </c>
      <c r="CF122" s="201" t="s">
        <v>800</v>
      </c>
      <c r="CG122" s="201" t="s">
        <v>2990</v>
      </c>
      <c r="CH122" s="222">
        <v>2.2718264233431E-3</v>
      </c>
      <c r="CI122" s="222">
        <v>2.7565486690634501E-2</v>
      </c>
      <c r="CJ122" s="222">
        <v>7.1670265395649704</v>
      </c>
      <c r="CK122" s="222"/>
      <c r="CL122" s="223">
        <f t="shared" si="11"/>
        <v>1.2353205645978287E-2</v>
      </c>
      <c r="CM122" s="223">
        <f t="shared" si="12"/>
        <v>1.7484107467999322E-2</v>
      </c>
      <c r="CN122" s="223">
        <f t="shared" si="13"/>
        <v>4.4802206387387503E-3</v>
      </c>
      <c r="CO122" s="223">
        <f t="shared" si="13"/>
        <v>1.48125929216854E-3</v>
      </c>
      <c r="CP122" s="223">
        <f t="shared" si="14"/>
        <v>3.5798793044884897E-2</v>
      </c>
      <c r="CQ122" s="223">
        <f t="shared" si="15"/>
        <v>0</v>
      </c>
      <c r="CR122" s="222"/>
      <c r="CS122" s="222"/>
      <c r="CT122" s="222"/>
      <c r="CU122" s="222"/>
      <c r="CV122" s="222"/>
      <c r="CW122" s="222"/>
      <c r="CX122" s="222"/>
      <c r="CY122" s="222"/>
      <c r="CZ122" s="222"/>
      <c r="DA122" s="222"/>
      <c r="DB122" s="224">
        <f t="shared" si="16"/>
        <v>2.9717203983818878E-2</v>
      </c>
      <c r="DC122" s="224">
        <f t="shared" si="17"/>
        <v>1.2010913015873E-4</v>
      </c>
      <c r="DD122" s="224">
        <f t="shared" si="18"/>
        <v>2.9837313113977609E-2</v>
      </c>
      <c r="DE122" s="225">
        <f t="shared" si="19"/>
        <v>0</v>
      </c>
      <c r="DF122" s="222"/>
      <c r="DG122" s="222"/>
      <c r="DH122" s="222"/>
      <c r="DI122" s="222"/>
      <c r="DJ122" s="222"/>
      <c r="DK122" s="222"/>
      <c r="DL122" s="222"/>
      <c r="DM122" s="222"/>
      <c r="DN122" s="222"/>
      <c r="DO122" s="222"/>
      <c r="DP122" s="222"/>
      <c r="DQ122" s="222"/>
      <c r="DR122" s="222"/>
      <c r="DS122" s="222"/>
      <c r="DT122" s="222"/>
      <c r="DU122" s="222"/>
      <c r="DV122" s="222"/>
      <c r="DW122" s="222"/>
      <c r="DX122" s="222"/>
      <c r="DY122" s="222"/>
      <c r="DZ122" s="222"/>
      <c r="EA122" s="222"/>
      <c r="EB122" s="222"/>
      <c r="EC122" s="222"/>
      <c r="ED122" s="222"/>
      <c r="EE122" s="222"/>
      <c r="EF122" s="222"/>
      <c r="EG122" s="222">
        <v>0</v>
      </c>
      <c r="EH122" s="222">
        <v>0</v>
      </c>
      <c r="EI122" s="222">
        <v>0</v>
      </c>
      <c r="EJ122" s="222">
        <v>0</v>
      </c>
      <c r="EK122" s="222">
        <v>0</v>
      </c>
      <c r="EL122" s="222">
        <v>0</v>
      </c>
      <c r="EM122" s="222">
        <v>0</v>
      </c>
      <c r="EN122" s="201" t="s">
        <v>3438</v>
      </c>
      <c r="EO122" s="222">
        <v>0.82020000000000004</v>
      </c>
      <c r="EP122" s="222">
        <v>135</v>
      </c>
      <c r="EQ122" s="222">
        <v>0.8</v>
      </c>
    </row>
    <row r="123" spans="1:147" ht="30" x14ac:dyDescent="0.25">
      <c r="A123" s="201" t="s">
        <v>459</v>
      </c>
      <c r="B123" s="201" t="s">
        <v>3445</v>
      </c>
      <c r="C123" s="201" t="s">
        <v>460</v>
      </c>
      <c r="D123" s="201" t="s">
        <v>2853</v>
      </c>
      <c r="E123" s="222">
        <v>220</v>
      </c>
      <c r="F123" s="222">
        <v>5250</v>
      </c>
      <c r="G123" s="201" t="s">
        <v>2906</v>
      </c>
      <c r="H123" s="201" t="s">
        <v>800</v>
      </c>
      <c r="I123" s="201" t="s">
        <v>2625</v>
      </c>
      <c r="J123" s="222">
        <v>135</v>
      </c>
      <c r="K123" s="222">
        <v>0.82020000000000004</v>
      </c>
      <c r="L123" s="201" t="s">
        <v>2891</v>
      </c>
      <c r="M123" s="201" t="s">
        <v>2892</v>
      </c>
      <c r="N123" s="201" t="s">
        <v>2893</v>
      </c>
      <c r="O123" s="201" t="s">
        <v>32</v>
      </c>
      <c r="P123" s="201" t="s">
        <v>2894</v>
      </c>
      <c r="Q123" s="201" t="s">
        <v>2906</v>
      </c>
      <c r="R123" s="201" t="s">
        <v>3445</v>
      </c>
      <c r="S123" s="201" t="s">
        <v>2895</v>
      </c>
      <c r="T123" s="222">
        <v>4.1583276009857999E-2</v>
      </c>
      <c r="U123" s="201" t="s">
        <v>2981</v>
      </c>
      <c r="V123" s="201" t="s">
        <v>2982</v>
      </c>
      <c r="W123" s="201" t="s">
        <v>457</v>
      </c>
      <c r="X123" s="201" t="s">
        <v>458</v>
      </c>
      <c r="Y123" s="222">
        <v>220</v>
      </c>
      <c r="Z123" s="222">
        <v>4725</v>
      </c>
      <c r="AA123" s="222">
        <v>1</v>
      </c>
      <c r="AB123" s="201" t="s">
        <v>3446</v>
      </c>
      <c r="AC123" s="222">
        <v>1</v>
      </c>
      <c r="AD123" s="201" t="s">
        <v>800</v>
      </c>
      <c r="AE123" s="201" t="s">
        <v>800</v>
      </c>
      <c r="AF123" s="222">
        <v>0</v>
      </c>
      <c r="AG123" s="222">
        <v>0</v>
      </c>
      <c r="AH123" s="201" t="s">
        <v>2891</v>
      </c>
      <c r="AI123" s="201" t="s">
        <v>2946</v>
      </c>
      <c r="AJ123" s="201" t="s">
        <v>2855</v>
      </c>
      <c r="AK123" s="201" t="s">
        <v>2864</v>
      </c>
      <c r="AL123" s="201" t="s">
        <v>2854</v>
      </c>
      <c r="AM123" s="201" t="s">
        <v>2865</v>
      </c>
      <c r="AN123" s="201" t="s">
        <v>2985</v>
      </c>
      <c r="AO123" s="201" t="s">
        <v>2947</v>
      </c>
      <c r="AP123" s="201" t="s">
        <v>2868</v>
      </c>
      <c r="AQ123" s="201" t="s">
        <v>2869</v>
      </c>
      <c r="AR123" s="201" t="s">
        <v>2948</v>
      </c>
      <c r="AS123" s="222">
        <v>67.831739999999996</v>
      </c>
      <c r="AT123" s="222">
        <v>0</v>
      </c>
      <c r="AU123" s="201" t="s">
        <v>3435</v>
      </c>
      <c r="AV123" s="201" t="s">
        <v>3447</v>
      </c>
      <c r="AW123" s="201" t="s">
        <v>3448</v>
      </c>
      <c r="AX123" s="201" t="s">
        <v>3449</v>
      </c>
      <c r="AY123" s="201" t="s">
        <v>2874</v>
      </c>
      <c r="AZ123" s="201" t="s">
        <v>800</v>
      </c>
      <c r="BA123" s="201" t="s">
        <v>800</v>
      </c>
      <c r="BB123" s="222">
        <v>1.9025137566137599E-3</v>
      </c>
      <c r="BC123" s="222">
        <v>9.1483207221687603E-3</v>
      </c>
      <c r="BD123" s="222">
        <v>8.3333333333333295E-4</v>
      </c>
      <c r="BE123" s="222">
        <v>3.4892870370370401E-4</v>
      </c>
      <c r="BF123" s="222">
        <v>0</v>
      </c>
      <c r="BG123" s="222">
        <v>0</v>
      </c>
      <c r="BH123" s="222">
        <v>2.04211111111111E-3</v>
      </c>
      <c r="BI123" s="222">
        <v>0</v>
      </c>
      <c r="BJ123" s="222">
        <v>0</v>
      </c>
      <c r="BK123" s="222">
        <v>6.1815000000000004E-4</v>
      </c>
      <c r="BL123" s="222">
        <v>0</v>
      </c>
      <c r="BM123" s="222">
        <v>1.6513793086656601E-2</v>
      </c>
      <c r="BN123" s="222">
        <v>9.7031438134272E-4</v>
      </c>
      <c r="BO123" s="222">
        <v>0</v>
      </c>
      <c r="BP123" s="222">
        <v>4.4802206387387503E-3</v>
      </c>
      <c r="BQ123" s="222">
        <v>1.48125929216854E-3</v>
      </c>
      <c r="BR123" s="222">
        <v>2.09610307160494E-4</v>
      </c>
      <c r="BS123" s="222">
        <v>3.25870754020905E-2</v>
      </c>
      <c r="BT123" s="222">
        <v>3.7067296040829201E-2</v>
      </c>
      <c r="BU123" s="222">
        <v>3.8548555332997801E-2</v>
      </c>
      <c r="BV123" s="222">
        <v>148.12307000950199</v>
      </c>
      <c r="BW123" s="222">
        <v>168.48770927649699</v>
      </c>
      <c r="BX123" s="222">
        <v>175.22070605908101</v>
      </c>
      <c r="BY123" s="222">
        <v>385.11998202470602</v>
      </c>
      <c r="BZ123" s="222">
        <v>438.06804411889101</v>
      </c>
      <c r="CA123" s="222">
        <v>455.57383575361001</v>
      </c>
      <c r="CB123" s="222">
        <v>8.4726396045435308</v>
      </c>
      <c r="CC123" s="222">
        <v>9.6374969706156008</v>
      </c>
      <c r="CD123" s="222">
        <v>10.0226243865794</v>
      </c>
      <c r="CE123" s="201" t="s">
        <v>800</v>
      </c>
      <c r="CF123" s="201" t="s">
        <v>800</v>
      </c>
      <c r="CG123" s="201" t="s">
        <v>2990</v>
      </c>
      <c r="CH123" s="222">
        <v>2.2718264233431E-3</v>
      </c>
      <c r="CI123" s="222">
        <v>3.0315248978747399E-2</v>
      </c>
      <c r="CJ123" s="222">
        <v>7.8819647344743196</v>
      </c>
      <c r="CK123" s="222"/>
      <c r="CL123" s="223">
        <f t="shared" si="11"/>
        <v>1.5102967934091162E-2</v>
      </c>
      <c r="CM123" s="223">
        <f t="shared" si="12"/>
        <v>1.7484107467999322E-2</v>
      </c>
      <c r="CN123" s="223">
        <f t="shared" si="13"/>
        <v>4.4802206387387503E-3</v>
      </c>
      <c r="CO123" s="223">
        <f t="shared" si="13"/>
        <v>1.48125929216854E-3</v>
      </c>
      <c r="CP123" s="223">
        <f t="shared" si="14"/>
        <v>3.8548555332997773E-2</v>
      </c>
      <c r="CQ123" s="223">
        <f t="shared" si="15"/>
        <v>0</v>
      </c>
      <c r="CR123" s="222"/>
      <c r="CS123" s="222"/>
      <c r="CT123" s="222"/>
      <c r="CU123" s="222"/>
      <c r="CV123" s="222"/>
      <c r="CW123" s="222"/>
      <c r="CX123" s="222"/>
      <c r="CY123" s="222"/>
      <c r="CZ123" s="222"/>
      <c r="DA123" s="222"/>
      <c r="DB123" s="224">
        <f t="shared" si="16"/>
        <v>2.9717203983818878E-2</v>
      </c>
      <c r="DC123" s="224">
        <f t="shared" si="17"/>
        <v>2.869871418271604E-3</v>
      </c>
      <c r="DD123" s="224">
        <f t="shared" si="18"/>
        <v>3.2587075402090479E-2</v>
      </c>
      <c r="DE123" s="225">
        <f t="shared" si="19"/>
        <v>0</v>
      </c>
      <c r="DF123" s="222"/>
      <c r="DG123" s="222"/>
      <c r="DH123" s="222"/>
      <c r="DI123" s="222"/>
      <c r="DJ123" s="222"/>
      <c r="DK123" s="222"/>
      <c r="DL123" s="222"/>
      <c r="DM123" s="222"/>
      <c r="DN123" s="222"/>
      <c r="DO123" s="222"/>
      <c r="DP123" s="222"/>
      <c r="DQ123" s="222"/>
      <c r="DR123" s="222"/>
      <c r="DS123" s="222"/>
      <c r="DT123" s="222"/>
      <c r="DU123" s="222"/>
      <c r="DV123" s="222"/>
      <c r="DW123" s="222"/>
      <c r="DX123" s="222"/>
      <c r="DY123" s="222"/>
      <c r="DZ123" s="222"/>
      <c r="EA123" s="222"/>
      <c r="EB123" s="222"/>
      <c r="EC123" s="222"/>
      <c r="ED123" s="222"/>
      <c r="EE123" s="222"/>
      <c r="EF123" s="222"/>
      <c r="EG123" s="222">
        <v>622080</v>
      </c>
      <c r="EH123" s="222">
        <v>470560</v>
      </c>
      <c r="EI123" s="222">
        <v>232.06</v>
      </c>
      <c r="EJ123" s="222">
        <v>175.52</v>
      </c>
      <c r="EK123" s="222">
        <v>0.75635611479789699</v>
      </c>
      <c r="EL123" s="222">
        <v>108</v>
      </c>
      <c r="EM123" s="222">
        <v>5760</v>
      </c>
      <c r="EN123" s="201" t="s">
        <v>3450</v>
      </c>
      <c r="EO123" s="222">
        <v>0.75635611479789699</v>
      </c>
      <c r="EP123" s="222">
        <v>108</v>
      </c>
      <c r="EQ123" s="222">
        <v>0.8</v>
      </c>
    </row>
    <row r="124" spans="1:147" ht="30" x14ac:dyDescent="0.25">
      <c r="A124" s="201" t="s">
        <v>467</v>
      </c>
      <c r="B124" s="201" t="s">
        <v>3451</v>
      </c>
      <c r="C124" s="201" t="s">
        <v>468</v>
      </c>
      <c r="D124" s="201" t="s">
        <v>2853</v>
      </c>
      <c r="E124" s="222">
        <v>370</v>
      </c>
      <c r="F124" s="222">
        <v>1360</v>
      </c>
      <c r="G124" s="201" t="s">
        <v>2854</v>
      </c>
      <c r="H124" s="201" t="s">
        <v>800</v>
      </c>
      <c r="I124" s="201" t="s">
        <v>2622</v>
      </c>
      <c r="J124" s="222">
        <v>108</v>
      </c>
      <c r="K124" s="222">
        <v>0.8</v>
      </c>
      <c r="L124" s="201" t="s">
        <v>2891</v>
      </c>
      <c r="M124" s="201" t="s">
        <v>2892</v>
      </c>
      <c r="N124" s="201" t="s">
        <v>2893</v>
      </c>
      <c r="O124" s="201" t="s">
        <v>32</v>
      </c>
      <c r="P124" s="201" t="s">
        <v>2858</v>
      </c>
      <c r="Q124" s="201" t="s">
        <v>2859</v>
      </c>
      <c r="R124" s="201" t="s">
        <v>3451</v>
      </c>
      <c r="S124" s="201" t="s">
        <v>2860</v>
      </c>
      <c r="T124" s="222">
        <v>4.1663718148564302E-2</v>
      </c>
      <c r="U124" s="201" t="s">
        <v>2861</v>
      </c>
      <c r="V124" s="201" t="s">
        <v>2862</v>
      </c>
      <c r="W124" s="201" t="s">
        <v>467</v>
      </c>
      <c r="X124" s="201" t="s">
        <v>468</v>
      </c>
      <c r="Y124" s="222">
        <v>370</v>
      </c>
      <c r="Z124" s="222">
        <v>1360</v>
      </c>
      <c r="AA124" s="222">
        <v>1</v>
      </c>
      <c r="AB124" s="201" t="s">
        <v>3451</v>
      </c>
      <c r="AC124" s="222">
        <v>1</v>
      </c>
      <c r="AD124" s="201" t="s">
        <v>800</v>
      </c>
      <c r="AE124" s="201" t="s">
        <v>800</v>
      </c>
      <c r="AF124" s="222">
        <v>0</v>
      </c>
      <c r="AG124" s="222">
        <v>0</v>
      </c>
      <c r="AH124" s="201" t="s">
        <v>2854</v>
      </c>
      <c r="AI124" s="201" t="s">
        <v>2863</v>
      </c>
      <c r="AJ124" s="201" t="s">
        <v>2855</v>
      </c>
      <c r="AK124" s="201" t="s">
        <v>2864</v>
      </c>
      <c r="AL124" s="201" t="s">
        <v>2854</v>
      </c>
      <c r="AM124" s="201" t="s">
        <v>2865</v>
      </c>
      <c r="AN124" s="201" t="s">
        <v>2866</v>
      </c>
      <c r="AO124" s="201" t="s">
        <v>2867</v>
      </c>
      <c r="AP124" s="201" t="s">
        <v>2868</v>
      </c>
      <c r="AQ124" s="201" t="s">
        <v>2869</v>
      </c>
      <c r="AR124" s="201" t="s">
        <v>2870</v>
      </c>
      <c r="AS124" s="222">
        <v>64.20384</v>
      </c>
      <c r="AT124" s="222">
        <v>0</v>
      </c>
      <c r="AU124" s="201" t="s">
        <v>3452</v>
      </c>
      <c r="AV124" s="201" t="s">
        <v>3452</v>
      </c>
      <c r="AW124" s="201" t="s">
        <v>3453</v>
      </c>
      <c r="AX124" s="201" t="s">
        <v>3454</v>
      </c>
      <c r="AY124" s="201" t="s">
        <v>2874</v>
      </c>
      <c r="AZ124" s="201" t="s">
        <v>800</v>
      </c>
      <c r="BA124" s="201" t="s">
        <v>800</v>
      </c>
      <c r="BB124" s="222">
        <v>5.8476940359477097E-3</v>
      </c>
      <c r="BC124" s="222">
        <v>1.54155757149688E-2</v>
      </c>
      <c r="BD124" s="222">
        <v>8.3333333333333295E-4</v>
      </c>
      <c r="BE124" s="222">
        <v>4.1283333333333298E-4</v>
      </c>
      <c r="BF124" s="222">
        <v>0</v>
      </c>
      <c r="BG124" s="222">
        <v>0</v>
      </c>
      <c r="BH124" s="222">
        <v>0</v>
      </c>
      <c r="BI124" s="222">
        <v>0</v>
      </c>
      <c r="BJ124" s="222">
        <v>0</v>
      </c>
      <c r="BK124" s="222">
        <v>0</v>
      </c>
      <c r="BL124" s="222">
        <v>0</v>
      </c>
      <c r="BM124" s="222">
        <v>3.5659356940015902E-2</v>
      </c>
      <c r="BN124" s="222">
        <v>1.67309765092955E-3</v>
      </c>
      <c r="BO124" s="222">
        <v>0</v>
      </c>
      <c r="BP124" s="222">
        <v>5.7416827623336299E-3</v>
      </c>
      <c r="BQ124" s="222">
        <v>1.8983263616197401E-3</v>
      </c>
      <c r="BR124" s="222">
        <v>7.2824169215686299E-4</v>
      </c>
      <c r="BS124" s="222">
        <v>6.0570132700685501E-2</v>
      </c>
      <c r="BT124" s="222">
        <v>6.6311815463019202E-2</v>
      </c>
      <c r="BU124" s="222">
        <v>6.8210141824638901E-2</v>
      </c>
      <c r="BV124" s="222">
        <v>163.70306135320399</v>
      </c>
      <c r="BW124" s="222">
        <v>179.221122873025</v>
      </c>
      <c r="BX124" s="222">
        <v>184.35173466118599</v>
      </c>
      <c r="BY124" s="222">
        <v>425.62795951833101</v>
      </c>
      <c r="BZ124" s="222">
        <v>465.97491946986401</v>
      </c>
      <c r="CA124" s="222">
        <v>479.31451011908399</v>
      </c>
      <c r="CB124" s="222">
        <v>15.7482345021782</v>
      </c>
      <c r="CC124" s="222">
        <v>17.241072020385001</v>
      </c>
      <c r="CD124" s="222">
        <v>17.7346368744061</v>
      </c>
      <c r="CE124" s="201" t="s">
        <v>800</v>
      </c>
      <c r="CF124" s="201" t="s">
        <v>800</v>
      </c>
      <c r="CG124" s="201" t="s">
        <v>2875</v>
      </c>
      <c r="CH124" s="222">
        <v>7.7812200960931596E-3</v>
      </c>
      <c r="CI124" s="222">
        <v>5.2788912604592397E-2</v>
      </c>
      <c r="CJ124" s="222">
        <v>13.725117277194</v>
      </c>
      <c r="CK124" s="222"/>
      <c r="CL124" s="223">
        <f t="shared" si="11"/>
        <v>2.3237678109740041E-2</v>
      </c>
      <c r="CM124" s="223">
        <f t="shared" si="12"/>
        <v>3.7332454590945453E-2</v>
      </c>
      <c r="CN124" s="223">
        <f t="shared" si="13"/>
        <v>5.7416827623336299E-3</v>
      </c>
      <c r="CO124" s="223">
        <f t="shared" si="13"/>
        <v>1.8983263616197401E-3</v>
      </c>
      <c r="CP124" s="223">
        <f t="shared" si="14"/>
        <v>6.8210141824638859E-2</v>
      </c>
      <c r="CQ124" s="223">
        <f t="shared" si="15"/>
        <v>0</v>
      </c>
      <c r="CR124" s="222"/>
      <c r="CS124" s="222"/>
      <c r="CT124" s="222"/>
      <c r="CU124" s="222"/>
      <c r="CV124" s="222"/>
      <c r="CW124" s="222"/>
      <c r="CX124" s="222"/>
      <c r="CY124" s="222"/>
      <c r="CZ124" s="222"/>
      <c r="DA124" s="222"/>
      <c r="DB124" s="224">
        <f t="shared" si="16"/>
        <v>5.984189100852863E-2</v>
      </c>
      <c r="DC124" s="224">
        <f t="shared" si="17"/>
        <v>7.2824169215686299E-4</v>
      </c>
      <c r="DD124" s="224">
        <f t="shared" si="18"/>
        <v>6.0570132700685494E-2</v>
      </c>
      <c r="DE124" s="225">
        <f t="shared" si="19"/>
        <v>0</v>
      </c>
      <c r="DF124" s="222"/>
      <c r="DG124" s="222"/>
      <c r="DH124" s="222"/>
      <c r="DI124" s="222"/>
      <c r="DJ124" s="222"/>
      <c r="DK124" s="222"/>
      <c r="DL124" s="222"/>
      <c r="DM124" s="222"/>
      <c r="DN124" s="222"/>
      <c r="DO124" s="222"/>
      <c r="DP124" s="222"/>
      <c r="DQ124" s="222"/>
      <c r="DR124" s="222"/>
      <c r="DS124" s="222"/>
      <c r="DT124" s="222"/>
      <c r="DU124" s="222"/>
      <c r="DV124" s="222"/>
      <c r="DW124" s="222"/>
      <c r="DX124" s="222"/>
      <c r="DY124" s="222"/>
      <c r="DZ124" s="222"/>
      <c r="EA124" s="222"/>
      <c r="EB124" s="222"/>
      <c r="EC124" s="222"/>
      <c r="ED124" s="222"/>
      <c r="EE124" s="222"/>
      <c r="EF124" s="222"/>
      <c r="EG124" s="222">
        <v>0</v>
      </c>
      <c r="EH124" s="222">
        <v>0</v>
      </c>
      <c r="EI124" s="222">
        <v>0</v>
      </c>
      <c r="EJ124" s="222">
        <v>0</v>
      </c>
      <c r="EK124" s="222">
        <v>0</v>
      </c>
      <c r="EL124" s="222">
        <v>0</v>
      </c>
      <c r="EM124" s="222">
        <v>0</v>
      </c>
      <c r="EN124" s="201" t="s">
        <v>3455</v>
      </c>
      <c r="EO124" s="222">
        <v>0.81779999999999997</v>
      </c>
      <c r="EP124" s="222">
        <v>106</v>
      </c>
      <c r="EQ124" s="222">
        <v>0.8</v>
      </c>
    </row>
    <row r="125" spans="1:147" ht="30" x14ac:dyDescent="0.25">
      <c r="A125" s="201" t="s">
        <v>467</v>
      </c>
      <c r="B125" s="201" t="s">
        <v>3456</v>
      </c>
      <c r="C125" s="201" t="s">
        <v>468</v>
      </c>
      <c r="D125" s="201" t="s">
        <v>2853</v>
      </c>
      <c r="E125" s="222">
        <v>370</v>
      </c>
      <c r="F125" s="222">
        <v>1360</v>
      </c>
      <c r="G125" s="201" t="s">
        <v>2906</v>
      </c>
      <c r="H125" s="201" t="s">
        <v>800</v>
      </c>
      <c r="I125" s="201" t="s">
        <v>2625</v>
      </c>
      <c r="J125" s="222">
        <v>106</v>
      </c>
      <c r="K125" s="222">
        <v>0.81779999999999997</v>
      </c>
      <c r="L125" s="201" t="s">
        <v>2891</v>
      </c>
      <c r="M125" s="201" t="s">
        <v>2892</v>
      </c>
      <c r="N125" s="201" t="s">
        <v>2893</v>
      </c>
      <c r="O125" s="201" t="s">
        <v>32</v>
      </c>
      <c r="P125" s="201" t="s">
        <v>2894</v>
      </c>
      <c r="Q125" s="201" t="s">
        <v>2859</v>
      </c>
      <c r="R125" s="201" t="s">
        <v>3456</v>
      </c>
      <c r="S125" s="201" t="s">
        <v>2895</v>
      </c>
      <c r="T125" s="222">
        <v>4.1583276009857999E-2</v>
      </c>
      <c r="U125" s="201" t="s">
        <v>2981</v>
      </c>
      <c r="V125" s="201" t="s">
        <v>2982</v>
      </c>
      <c r="W125" s="201" t="s">
        <v>467</v>
      </c>
      <c r="X125" s="201" t="s">
        <v>468</v>
      </c>
      <c r="Y125" s="222">
        <v>370</v>
      </c>
      <c r="Z125" s="222">
        <v>1360</v>
      </c>
      <c r="AA125" s="222">
        <v>1</v>
      </c>
      <c r="AB125" s="201" t="s">
        <v>3456</v>
      </c>
      <c r="AC125" s="222">
        <v>1</v>
      </c>
      <c r="AD125" s="201" t="s">
        <v>800</v>
      </c>
      <c r="AE125" s="201" t="s">
        <v>800</v>
      </c>
      <c r="AH125" s="201" t="s">
        <v>2854</v>
      </c>
      <c r="AI125" s="201" t="s">
        <v>2863</v>
      </c>
      <c r="AJ125" s="201" t="s">
        <v>2855</v>
      </c>
      <c r="AK125" s="201" t="s">
        <v>2864</v>
      </c>
      <c r="AL125" s="201" t="s">
        <v>2854</v>
      </c>
      <c r="AM125" s="201" t="s">
        <v>2865</v>
      </c>
      <c r="AN125" s="201" t="s">
        <v>2985</v>
      </c>
      <c r="AO125" s="201" t="s">
        <v>2867</v>
      </c>
      <c r="AP125" s="201" t="s">
        <v>2868</v>
      </c>
      <c r="AQ125" s="201" t="s">
        <v>2869</v>
      </c>
      <c r="AR125" s="201" t="s">
        <v>2870</v>
      </c>
      <c r="AS125" s="222">
        <v>67.831739999999996</v>
      </c>
      <c r="AT125" s="222">
        <v>0</v>
      </c>
      <c r="AU125" s="201" t="s">
        <v>3452</v>
      </c>
      <c r="AV125" s="201" t="s">
        <v>3452</v>
      </c>
      <c r="AW125" s="201" t="s">
        <v>3453</v>
      </c>
      <c r="AX125" s="201" t="s">
        <v>3454</v>
      </c>
      <c r="AY125" s="201" t="s">
        <v>2874</v>
      </c>
      <c r="AZ125" s="201" t="s">
        <v>800</v>
      </c>
      <c r="BA125" s="201" t="s">
        <v>800</v>
      </c>
      <c r="BB125" s="222">
        <v>5.8476940359477097E-3</v>
      </c>
      <c r="BC125" s="222">
        <v>1.5385812123647501E-2</v>
      </c>
      <c r="BD125" s="222">
        <v>8.3333333333333295E-4</v>
      </c>
      <c r="BE125" s="222">
        <v>4.4439033018867899E-4</v>
      </c>
      <c r="BF125" s="222">
        <v>0</v>
      </c>
      <c r="BG125" s="222">
        <v>0</v>
      </c>
      <c r="BH125" s="222">
        <v>0</v>
      </c>
      <c r="BI125" s="222">
        <v>0</v>
      </c>
      <c r="BJ125" s="222">
        <v>0</v>
      </c>
      <c r="BK125" s="222">
        <v>0</v>
      </c>
      <c r="BL125" s="222">
        <v>0</v>
      </c>
      <c r="BM125" s="222">
        <v>2.1093439452214501E-2</v>
      </c>
      <c r="BN125" s="222">
        <v>1.6366814878254301E-3</v>
      </c>
      <c r="BO125" s="222">
        <v>0</v>
      </c>
      <c r="BP125" s="222">
        <v>5.7226866220188698E-3</v>
      </c>
      <c r="BQ125" s="222">
        <v>1.8920458206318101E-3</v>
      </c>
      <c r="BR125" s="222">
        <v>7.2824169215686299E-4</v>
      </c>
      <c r="BS125" s="222">
        <v>4.5969592455313998E-2</v>
      </c>
      <c r="BT125" s="222">
        <v>5.1692279077332801E-2</v>
      </c>
      <c r="BU125" s="222">
        <v>5.3584324897964601E-2</v>
      </c>
      <c r="BV125" s="222">
        <v>124.24214177111899</v>
      </c>
      <c r="BW125" s="222">
        <v>139.70886237117</v>
      </c>
      <c r="BX125" s="222">
        <v>144.822499724229</v>
      </c>
      <c r="BY125" s="222">
        <v>323.029568604909</v>
      </c>
      <c r="BZ125" s="222">
        <v>363.24304216504203</v>
      </c>
      <c r="CA125" s="222">
        <v>376.53849928299502</v>
      </c>
      <c r="CB125" s="222">
        <v>11.952094038381601</v>
      </c>
      <c r="CC125" s="222">
        <v>13.4399925601065</v>
      </c>
      <c r="CD125" s="222">
        <v>13.931924473470801</v>
      </c>
      <c r="CE125" s="201" t="s">
        <v>800</v>
      </c>
      <c r="CF125" s="201" t="s">
        <v>800</v>
      </c>
      <c r="CG125" s="201" t="s">
        <v>2990</v>
      </c>
      <c r="CH125" s="222">
        <v>2.9018550041933901E-3</v>
      </c>
      <c r="CI125" s="222">
        <v>4.3067737451120601E-2</v>
      </c>
      <c r="CJ125" s="222">
        <v>11.1976117372913</v>
      </c>
      <c r="CK125" s="222"/>
      <c r="CL125" s="223">
        <f t="shared" si="11"/>
        <v>2.3239471515274085E-2</v>
      </c>
      <c r="CM125" s="223">
        <f t="shared" si="12"/>
        <v>2.2730120940039931E-2</v>
      </c>
      <c r="CN125" s="223">
        <f t="shared" si="13"/>
        <v>5.7226866220188698E-3</v>
      </c>
      <c r="CO125" s="223">
        <f t="shared" si="13"/>
        <v>1.8920458206318101E-3</v>
      </c>
      <c r="CP125" s="223">
        <f t="shared" si="14"/>
        <v>5.3584324897964691E-2</v>
      </c>
      <c r="CQ125" s="223">
        <f t="shared" si="15"/>
        <v>9.0205620750793969E-17</v>
      </c>
      <c r="CR125" s="222"/>
      <c r="CS125" s="222"/>
      <c r="CT125" s="222"/>
      <c r="CU125" s="222"/>
      <c r="CV125" s="222"/>
      <c r="CW125" s="222"/>
      <c r="CX125" s="222"/>
      <c r="CY125" s="222"/>
      <c r="CZ125" s="222"/>
      <c r="DA125" s="222"/>
      <c r="DB125" s="224">
        <f t="shared" si="16"/>
        <v>4.5241350763157148E-2</v>
      </c>
      <c r="DC125" s="224">
        <f t="shared" si="17"/>
        <v>7.2824169215686299E-4</v>
      </c>
      <c r="DD125" s="224">
        <f t="shared" si="18"/>
        <v>4.5969592455314012E-2</v>
      </c>
      <c r="DE125" s="225">
        <f t="shared" si="19"/>
        <v>0</v>
      </c>
      <c r="DF125" s="222"/>
      <c r="DG125" s="222"/>
      <c r="DH125" s="222"/>
      <c r="DI125" s="222"/>
      <c r="DJ125" s="222"/>
      <c r="DK125" s="222"/>
      <c r="DL125" s="222"/>
      <c r="DM125" s="222"/>
      <c r="DN125" s="222"/>
      <c r="DO125" s="222"/>
      <c r="DP125" s="222"/>
      <c r="DQ125" s="222"/>
      <c r="DR125" s="222"/>
      <c r="DS125" s="222"/>
      <c r="DT125" s="222"/>
      <c r="DU125" s="222"/>
      <c r="DV125" s="222"/>
      <c r="DW125" s="222"/>
      <c r="DX125" s="222"/>
      <c r="DY125" s="222"/>
      <c r="DZ125" s="222"/>
      <c r="EA125" s="222"/>
      <c r="EB125" s="222"/>
      <c r="EC125" s="222"/>
      <c r="ED125" s="222"/>
      <c r="EE125" s="222"/>
      <c r="EF125" s="222"/>
      <c r="EG125" s="222">
        <v>0</v>
      </c>
      <c r="EH125" s="222">
        <v>0</v>
      </c>
      <c r="EI125" s="222">
        <v>0</v>
      </c>
      <c r="EJ125" s="222">
        <v>0</v>
      </c>
      <c r="EK125" s="222">
        <v>0</v>
      </c>
      <c r="EL125" s="222">
        <v>0</v>
      </c>
      <c r="EM125" s="222">
        <v>0</v>
      </c>
      <c r="EN125" s="201" t="s">
        <v>3457</v>
      </c>
      <c r="EO125" s="222">
        <v>0.93610000000000004</v>
      </c>
      <c r="EP125" s="222">
        <v>108</v>
      </c>
      <c r="EQ125" s="222">
        <v>0.8</v>
      </c>
    </row>
    <row r="126" spans="1:147" ht="30" x14ac:dyDescent="0.25">
      <c r="A126" s="201" t="s">
        <v>467</v>
      </c>
      <c r="B126" s="201" t="s">
        <v>3458</v>
      </c>
      <c r="C126" s="201" t="s">
        <v>468</v>
      </c>
      <c r="D126" s="201" t="s">
        <v>2853</v>
      </c>
      <c r="E126" s="222">
        <v>370</v>
      </c>
      <c r="F126" s="222">
        <v>1360</v>
      </c>
      <c r="G126" s="201" t="s">
        <v>2890</v>
      </c>
      <c r="H126" s="201" t="s">
        <v>800</v>
      </c>
      <c r="I126" s="201" t="s">
        <v>2626</v>
      </c>
      <c r="J126" s="222">
        <v>108</v>
      </c>
      <c r="K126" s="222">
        <v>0.93610000000000004</v>
      </c>
      <c r="L126" s="201" t="s">
        <v>2891</v>
      </c>
      <c r="M126" s="201" t="s">
        <v>2892</v>
      </c>
      <c r="N126" s="201" t="s">
        <v>2893</v>
      </c>
      <c r="O126" s="201" t="s">
        <v>32</v>
      </c>
      <c r="P126" s="201" t="s">
        <v>2894</v>
      </c>
      <c r="Q126" s="201" t="s">
        <v>2859</v>
      </c>
      <c r="R126" s="201" t="s">
        <v>3458</v>
      </c>
      <c r="S126" s="201" t="s">
        <v>2895</v>
      </c>
      <c r="T126" s="222">
        <v>4.1583276009857999E-2</v>
      </c>
      <c r="U126" s="201" t="s">
        <v>2896</v>
      </c>
      <c r="V126" s="201" t="s">
        <v>2897</v>
      </c>
      <c r="W126" s="201" t="s">
        <v>467</v>
      </c>
      <c r="X126" s="201" t="s">
        <v>468</v>
      </c>
      <c r="Y126" s="222">
        <v>370</v>
      </c>
      <c r="Z126" s="222">
        <v>1360</v>
      </c>
      <c r="AA126" s="222">
        <v>1</v>
      </c>
      <c r="AB126" s="201" t="s">
        <v>3458</v>
      </c>
      <c r="AC126" s="222">
        <v>1</v>
      </c>
      <c r="AD126" s="201" t="s">
        <v>800</v>
      </c>
      <c r="AE126" s="201" t="s">
        <v>800</v>
      </c>
      <c r="AF126" s="222">
        <v>0</v>
      </c>
      <c r="AG126" s="222">
        <v>0</v>
      </c>
      <c r="AH126" s="201" t="s">
        <v>2854</v>
      </c>
      <c r="AI126" s="201" t="s">
        <v>2863</v>
      </c>
      <c r="AJ126" s="201" t="s">
        <v>2855</v>
      </c>
      <c r="AK126" s="201" t="s">
        <v>2864</v>
      </c>
      <c r="AL126" s="201" t="s">
        <v>2854</v>
      </c>
      <c r="AM126" s="201" t="s">
        <v>2865</v>
      </c>
      <c r="AN126" s="201" t="s">
        <v>2898</v>
      </c>
      <c r="AO126" s="201" t="s">
        <v>2867</v>
      </c>
      <c r="AP126" s="201" t="s">
        <v>2868</v>
      </c>
      <c r="AQ126" s="201" t="s">
        <v>2869</v>
      </c>
      <c r="AR126" s="201" t="s">
        <v>2870</v>
      </c>
      <c r="AS126" s="222">
        <v>67.831739999999996</v>
      </c>
      <c r="AT126" s="222">
        <v>0</v>
      </c>
      <c r="AU126" s="201" t="s">
        <v>3452</v>
      </c>
      <c r="AV126" s="201" t="s">
        <v>3452</v>
      </c>
      <c r="AW126" s="201" t="s">
        <v>3453</v>
      </c>
      <c r="AX126" s="201" t="s">
        <v>3454</v>
      </c>
      <c r="AY126" s="201" t="s">
        <v>2874</v>
      </c>
      <c r="AZ126" s="201" t="s">
        <v>800</v>
      </c>
      <c r="BA126" s="201" t="s">
        <v>800</v>
      </c>
      <c r="BB126" s="222">
        <v>5.8476940359477097E-3</v>
      </c>
      <c r="BC126" s="222">
        <v>1.5385812123647501E-2</v>
      </c>
      <c r="BD126" s="222">
        <v>8.3333333333333295E-4</v>
      </c>
      <c r="BE126" s="222">
        <v>4.3616087962962998E-4</v>
      </c>
      <c r="BF126" s="222">
        <v>0</v>
      </c>
      <c r="BG126" s="222">
        <v>0</v>
      </c>
      <c r="BH126" s="222">
        <v>0</v>
      </c>
      <c r="BI126" s="222">
        <v>0</v>
      </c>
      <c r="BJ126" s="222">
        <v>0</v>
      </c>
      <c r="BK126" s="222">
        <v>0</v>
      </c>
      <c r="BL126" s="222">
        <v>0</v>
      </c>
      <c r="BM126" s="222">
        <v>1.6302332760166301E-2</v>
      </c>
      <c r="BN126" s="222">
        <v>1.4298452310048499E-3</v>
      </c>
      <c r="BO126" s="222">
        <v>0</v>
      </c>
      <c r="BP126" s="222">
        <v>4.9068969232634397E-3</v>
      </c>
      <c r="BQ126" s="222">
        <v>1.62232783815382E-3</v>
      </c>
      <c r="BR126" s="222">
        <v>7.2824169215686299E-4</v>
      </c>
      <c r="BS126" s="222">
        <v>4.0963420055886102E-2</v>
      </c>
      <c r="BT126" s="222">
        <v>4.5870316979149603E-2</v>
      </c>
      <c r="BU126" s="222">
        <v>4.7492644817303399E-2</v>
      </c>
      <c r="BV126" s="222">
        <v>110.71194609699</v>
      </c>
      <c r="BW126" s="222">
        <v>123.973829673377</v>
      </c>
      <c r="BX126" s="222">
        <v>128.358499506225</v>
      </c>
      <c r="BY126" s="222">
        <v>287.85105985217302</v>
      </c>
      <c r="BZ126" s="222">
        <v>322.33195715078102</v>
      </c>
      <c r="CA126" s="222">
        <v>333.73209871618599</v>
      </c>
      <c r="CB126" s="222">
        <v>10.650489214530401</v>
      </c>
      <c r="CC126" s="222">
        <v>11.9262824145789</v>
      </c>
      <c r="CD126" s="222">
        <v>12.348087652498901</v>
      </c>
      <c r="CE126" s="201" t="s">
        <v>800</v>
      </c>
      <c r="CF126" s="201" t="s">
        <v>800</v>
      </c>
      <c r="CG126" s="201" t="s">
        <v>2902</v>
      </c>
      <c r="CH126" s="222">
        <v>1.6059947223684E-3</v>
      </c>
      <c r="CI126" s="222">
        <v>3.9357425333517701E-2</v>
      </c>
      <c r="CJ126" s="222">
        <v>10.2329305867146</v>
      </c>
      <c r="CK126" s="222"/>
      <c r="CL126" s="223">
        <f t="shared" si="11"/>
        <v>2.3231242064715038E-2</v>
      </c>
      <c r="CM126" s="223">
        <f t="shared" si="12"/>
        <v>1.773217799117115E-2</v>
      </c>
      <c r="CN126" s="223">
        <f t="shared" si="13"/>
        <v>4.9068969232634397E-3</v>
      </c>
      <c r="CO126" s="223">
        <f t="shared" si="13"/>
        <v>1.62232783815382E-3</v>
      </c>
      <c r="CP126" s="223">
        <f t="shared" si="14"/>
        <v>4.7492644817303441E-2</v>
      </c>
      <c r="CQ126" s="223">
        <f t="shared" si="15"/>
        <v>0</v>
      </c>
      <c r="CR126" s="222"/>
      <c r="CS126" s="222"/>
      <c r="CT126" s="222"/>
      <c r="CU126" s="222"/>
      <c r="CV126" s="222"/>
      <c r="CW126" s="222"/>
      <c r="CX126" s="222"/>
      <c r="CY126" s="222"/>
      <c r="CZ126" s="222"/>
      <c r="DA126" s="222"/>
      <c r="DB126" s="224">
        <f t="shared" si="16"/>
        <v>4.0235178363729328E-2</v>
      </c>
      <c r="DC126" s="224">
        <f t="shared" si="17"/>
        <v>7.2824169215686299E-4</v>
      </c>
      <c r="DD126" s="224">
        <f t="shared" si="18"/>
        <v>4.0963420055886192E-2</v>
      </c>
      <c r="DE126" s="225">
        <f t="shared" si="19"/>
        <v>9.0205620750793969E-17</v>
      </c>
      <c r="DF126" s="222"/>
      <c r="DG126" s="222"/>
      <c r="DH126" s="222"/>
      <c r="DI126" s="222"/>
      <c r="DJ126" s="222"/>
      <c r="DK126" s="222"/>
      <c r="DL126" s="222"/>
      <c r="DM126" s="222"/>
      <c r="DN126" s="222"/>
      <c r="DO126" s="222"/>
      <c r="DP126" s="222"/>
      <c r="DQ126" s="222"/>
      <c r="DR126" s="222"/>
      <c r="DS126" s="222"/>
      <c r="DT126" s="222"/>
      <c r="DU126" s="222"/>
      <c r="DV126" s="222"/>
      <c r="DW126" s="222"/>
      <c r="DX126" s="222"/>
      <c r="DY126" s="222"/>
      <c r="DZ126" s="222"/>
      <c r="EA126" s="222"/>
      <c r="EB126" s="222"/>
      <c r="EC126" s="222"/>
      <c r="ED126" s="222"/>
      <c r="EE126" s="222"/>
      <c r="EF126" s="222"/>
      <c r="EG126" s="222">
        <v>1399680</v>
      </c>
      <c r="EH126" s="222">
        <v>1175040</v>
      </c>
      <c r="EI126" s="222">
        <v>522.74</v>
      </c>
      <c r="EJ126" s="222">
        <v>438.77</v>
      </c>
      <c r="EK126" s="222">
        <v>0.83936565022764698</v>
      </c>
      <c r="EL126" s="222">
        <v>108</v>
      </c>
      <c r="EM126" s="222">
        <v>12960</v>
      </c>
      <c r="EN126" s="201" t="s">
        <v>3459</v>
      </c>
      <c r="EO126" s="222">
        <v>0.83936565022764698</v>
      </c>
      <c r="EP126" s="222">
        <v>108</v>
      </c>
      <c r="EQ126" s="222">
        <v>0.8</v>
      </c>
    </row>
    <row r="127" spans="1:147" ht="30" x14ac:dyDescent="0.25">
      <c r="A127" s="201" t="s">
        <v>473</v>
      </c>
      <c r="B127" s="201" t="s">
        <v>3460</v>
      </c>
      <c r="C127" s="201" t="s">
        <v>474</v>
      </c>
      <c r="D127" s="201" t="s">
        <v>2853</v>
      </c>
      <c r="E127" s="222">
        <v>370</v>
      </c>
      <c r="F127" s="222">
        <v>3060</v>
      </c>
      <c r="G127" s="201" t="s">
        <v>2854</v>
      </c>
      <c r="H127" s="201" t="s">
        <v>800</v>
      </c>
      <c r="I127" s="201" t="s">
        <v>2622</v>
      </c>
      <c r="J127" s="222">
        <v>108</v>
      </c>
      <c r="K127" s="222">
        <v>0.83936565022764698</v>
      </c>
      <c r="L127" s="201" t="s">
        <v>2891</v>
      </c>
      <c r="M127" s="201" t="s">
        <v>2892</v>
      </c>
      <c r="N127" s="201" t="s">
        <v>2893</v>
      </c>
      <c r="O127" s="201" t="s">
        <v>32</v>
      </c>
      <c r="P127" s="201" t="s">
        <v>2858</v>
      </c>
      <c r="Q127" s="201" t="s">
        <v>2859</v>
      </c>
      <c r="R127" s="201" t="s">
        <v>3460</v>
      </c>
      <c r="S127" s="201" t="s">
        <v>2860</v>
      </c>
      <c r="T127" s="222">
        <v>4.1663718148564302E-2</v>
      </c>
      <c r="U127" s="201" t="s">
        <v>2861</v>
      </c>
      <c r="V127" s="201" t="s">
        <v>2862</v>
      </c>
      <c r="W127" s="201" t="s">
        <v>473</v>
      </c>
      <c r="X127" s="201" t="s">
        <v>474</v>
      </c>
      <c r="Y127" s="222">
        <v>370</v>
      </c>
      <c r="Z127" s="222">
        <v>3060</v>
      </c>
      <c r="AA127" s="222">
        <v>1</v>
      </c>
      <c r="AB127" s="201" t="s">
        <v>3460</v>
      </c>
      <c r="AC127" s="222">
        <v>1</v>
      </c>
      <c r="AD127" s="201" t="s">
        <v>800</v>
      </c>
      <c r="AE127" s="201" t="s">
        <v>800</v>
      </c>
      <c r="AF127" s="222">
        <v>0</v>
      </c>
      <c r="AG127" s="222">
        <v>0</v>
      </c>
      <c r="AH127" s="201" t="s">
        <v>2854</v>
      </c>
      <c r="AI127" s="201" t="s">
        <v>2863</v>
      </c>
      <c r="AJ127" s="201" t="s">
        <v>2855</v>
      </c>
      <c r="AK127" s="201" t="s">
        <v>2864</v>
      </c>
      <c r="AL127" s="201" t="s">
        <v>2854</v>
      </c>
      <c r="AM127" s="201" t="s">
        <v>2865</v>
      </c>
      <c r="AN127" s="201" t="s">
        <v>2866</v>
      </c>
      <c r="AO127" s="201" t="s">
        <v>2867</v>
      </c>
      <c r="AP127" s="201" t="s">
        <v>2868</v>
      </c>
      <c r="AQ127" s="201" t="s">
        <v>2869</v>
      </c>
      <c r="AR127" s="201" t="s">
        <v>2870</v>
      </c>
      <c r="AS127" s="222">
        <v>64.20384</v>
      </c>
      <c r="AT127" s="222">
        <v>0</v>
      </c>
      <c r="AU127" s="201" t="s">
        <v>3461</v>
      </c>
      <c r="AV127" s="201" t="s">
        <v>3461</v>
      </c>
      <c r="AW127" s="201" t="s">
        <v>3462</v>
      </c>
      <c r="AX127" s="201" t="s">
        <v>3463</v>
      </c>
      <c r="AY127" s="201" t="s">
        <v>2874</v>
      </c>
      <c r="AZ127" s="201" t="s">
        <v>800</v>
      </c>
      <c r="BA127" s="201" t="s">
        <v>800</v>
      </c>
      <c r="BB127" s="222">
        <v>3.1532598039215702E-3</v>
      </c>
      <c r="BC127" s="222">
        <v>1.54155757149688E-2</v>
      </c>
      <c r="BD127" s="222">
        <v>8.3333333333333295E-4</v>
      </c>
      <c r="BE127" s="222">
        <v>4.1283333333333298E-4</v>
      </c>
      <c r="BF127" s="222">
        <v>0</v>
      </c>
      <c r="BG127" s="222">
        <v>0</v>
      </c>
      <c r="BH127" s="222">
        <v>0</v>
      </c>
      <c r="BI127" s="222">
        <v>0</v>
      </c>
      <c r="BJ127" s="222">
        <v>0</v>
      </c>
      <c r="BK127" s="222">
        <v>0</v>
      </c>
      <c r="BL127" s="222">
        <v>0</v>
      </c>
      <c r="BM127" s="222">
        <v>3.3986958537409503E-2</v>
      </c>
      <c r="BN127" s="222">
        <v>1.5946305646182099E-3</v>
      </c>
      <c r="BO127" s="222">
        <v>0</v>
      </c>
      <c r="BP127" s="222">
        <v>5.47240193665434E-3</v>
      </c>
      <c r="BQ127" s="222">
        <v>1.8092962094456899E-3</v>
      </c>
      <c r="BR127" s="222">
        <v>3.2366297429193902E-4</v>
      </c>
      <c r="BS127" s="222">
        <v>5.5720254261876601E-2</v>
      </c>
      <c r="BT127" s="222">
        <v>6.1192656198531002E-2</v>
      </c>
      <c r="BU127" s="222">
        <v>6.3001952407976694E-2</v>
      </c>
      <c r="BV127" s="222">
        <v>150.595281788856</v>
      </c>
      <c r="BW127" s="222">
        <v>165.385557293327</v>
      </c>
      <c r="BX127" s="222">
        <v>170.27554704858599</v>
      </c>
      <c r="BY127" s="222">
        <v>391.547732651025</v>
      </c>
      <c r="BZ127" s="222">
        <v>430.00244896265002</v>
      </c>
      <c r="CA127" s="222">
        <v>442.71642232632303</v>
      </c>
      <c r="CB127" s="222">
        <v>14.487266108087899</v>
      </c>
      <c r="CC127" s="222">
        <v>15.9100906116181</v>
      </c>
      <c r="CD127" s="222">
        <v>16.3805076260739</v>
      </c>
      <c r="CE127" s="201" t="s">
        <v>800</v>
      </c>
      <c r="CF127" s="201" t="s">
        <v>800</v>
      </c>
      <c r="CG127" s="201" t="s">
        <v>2875</v>
      </c>
      <c r="CH127" s="222">
        <v>7.4162864243804E-3</v>
      </c>
      <c r="CI127" s="222">
        <v>4.8303967837496201E-2</v>
      </c>
      <c r="CJ127" s="222">
        <v>12.559031637748999</v>
      </c>
      <c r="CK127" s="222"/>
      <c r="CL127" s="223">
        <f t="shared" si="11"/>
        <v>2.0138665159848974E-2</v>
      </c>
      <c r="CM127" s="223">
        <f t="shared" si="12"/>
        <v>3.5581589102027716E-2</v>
      </c>
      <c r="CN127" s="223">
        <f t="shared" si="13"/>
        <v>5.47240193665434E-3</v>
      </c>
      <c r="CO127" s="223">
        <f t="shared" si="13"/>
        <v>1.8092962094456899E-3</v>
      </c>
      <c r="CP127" s="223">
        <f t="shared" si="14"/>
        <v>6.3001952407976722E-2</v>
      </c>
      <c r="CQ127" s="223">
        <f t="shared" si="15"/>
        <v>0</v>
      </c>
      <c r="CR127" s="222"/>
      <c r="CS127" s="222"/>
      <c r="CT127" s="222"/>
      <c r="CU127" s="222"/>
      <c r="CV127" s="222"/>
      <c r="CW127" s="222"/>
      <c r="CX127" s="222"/>
      <c r="CY127" s="222"/>
      <c r="CZ127" s="222"/>
      <c r="DA127" s="222"/>
      <c r="DB127" s="224">
        <f t="shared" si="16"/>
        <v>5.5396591287584757E-2</v>
      </c>
      <c r="DC127" s="224">
        <f t="shared" si="17"/>
        <v>3.2366297429193902E-4</v>
      </c>
      <c r="DD127" s="224">
        <f t="shared" si="18"/>
        <v>5.5720254261876698E-2</v>
      </c>
      <c r="DE127" s="225">
        <f t="shared" si="19"/>
        <v>9.7144514654701197E-17</v>
      </c>
      <c r="DF127" s="222"/>
      <c r="DG127" s="222"/>
      <c r="DH127" s="222"/>
      <c r="DI127" s="222"/>
      <c r="DJ127" s="222"/>
      <c r="DK127" s="222"/>
      <c r="DL127" s="222"/>
      <c r="DM127" s="222"/>
      <c r="DN127" s="222"/>
      <c r="DO127" s="222"/>
      <c r="DP127" s="222"/>
      <c r="DQ127" s="222"/>
      <c r="DR127" s="222"/>
      <c r="DS127" s="222"/>
      <c r="DT127" s="222"/>
      <c r="DU127" s="222"/>
      <c r="DV127" s="222"/>
      <c r="DW127" s="222"/>
      <c r="DX127" s="222"/>
      <c r="DY127" s="222"/>
      <c r="DZ127" s="222"/>
      <c r="EA127" s="222"/>
      <c r="EB127" s="222"/>
      <c r="EC127" s="222"/>
      <c r="ED127" s="222"/>
      <c r="EE127" s="222"/>
      <c r="EF127" s="222"/>
      <c r="EG127" s="222">
        <v>0</v>
      </c>
      <c r="EH127" s="222">
        <v>0</v>
      </c>
      <c r="EI127" s="222">
        <v>0</v>
      </c>
      <c r="EJ127" s="222">
        <v>0</v>
      </c>
      <c r="EK127" s="222">
        <v>0</v>
      </c>
      <c r="EL127" s="222">
        <v>0</v>
      </c>
      <c r="EM127" s="222">
        <v>0</v>
      </c>
      <c r="EN127" s="201" t="s">
        <v>3464</v>
      </c>
      <c r="EO127" s="222">
        <v>0.88190000000000002</v>
      </c>
      <c r="EP127" s="222">
        <v>77</v>
      </c>
      <c r="EQ127" s="222">
        <v>0.8</v>
      </c>
    </row>
    <row r="128" spans="1:147" ht="30" x14ac:dyDescent="0.25">
      <c r="A128" s="201" t="s">
        <v>473</v>
      </c>
      <c r="B128" s="201" t="s">
        <v>3465</v>
      </c>
      <c r="C128" s="201" t="s">
        <v>474</v>
      </c>
      <c r="D128" s="201" t="s">
        <v>2853</v>
      </c>
      <c r="E128" s="222">
        <v>370</v>
      </c>
      <c r="F128" s="222">
        <v>3060</v>
      </c>
      <c r="G128" s="201" t="s">
        <v>2854</v>
      </c>
      <c r="H128" s="201" t="s">
        <v>800</v>
      </c>
      <c r="I128" s="201" t="s">
        <v>2623</v>
      </c>
      <c r="J128" s="222">
        <v>77</v>
      </c>
      <c r="K128" s="222">
        <v>0.88190000000000002</v>
      </c>
      <c r="L128" s="201" t="s">
        <v>2891</v>
      </c>
      <c r="M128" s="201" t="s">
        <v>2892</v>
      </c>
      <c r="N128" s="201" t="s">
        <v>2893</v>
      </c>
      <c r="O128" s="201" t="s">
        <v>32</v>
      </c>
      <c r="P128" s="201" t="s">
        <v>2858</v>
      </c>
      <c r="Q128" s="201" t="s">
        <v>2859</v>
      </c>
      <c r="R128" s="201" t="s">
        <v>3465</v>
      </c>
      <c r="S128" s="201" t="s">
        <v>2860</v>
      </c>
      <c r="T128" s="222">
        <v>4.1663718148564302E-2</v>
      </c>
      <c r="U128" s="201" t="s">
        <v>3008</v>
      </c>
      <c r="V128" s="201" t="s">
        <v>3009</v>
      </c>
      <c r="W128" s="201" t="s">
        <v>473</v>
      </c>
      <c r="X128" s="201" t="s">
        <v>474</v>
      </c>
      <c r="Y128" s="222">
        <v>370</v>
      </c>
      <c r="Z128" s="222">
        <v>3060</v>
      </c>
      <c r="AA128" s="222">
        <v>1</v>
      </c>
      <c r="AB128" s="201" t="s">
        <v>3465</v>
      </c>
      <c r="AC128" s="222">
        <v>1</v>
      </c>
      <c r="AD128" s="201" t="s">
        <v>800</v>
      </c>
      <c r="AE128" s="201" t="s">
        <v>800</v>
      </c>
      <c r="AH128" s="201" t="s">
        <v>2854</v>
      </c>
      <c r="AI128" s="201" t="s">
        <v>2863</v>
      </c>
      <c r="AJ128" s="201" t="s">
        <v>2891</v>
      </c>
      <c r="AK128" s="201" t="s">
        <v>2907</v>
      </c>
      <c r="AL128" s="201" t="s">
        <v>2854</v>
      </c>
      <c r="AM128" s="201" t="s">
        <v>2865</v>
      </c>
      <c r="AN128" s="201" t="s">
        <v>3010</v>
      </c>
      <c r="AO128" s="201" t="s">
        <v>2867</v>
      </c>
      <c r="AP128" s="201" t="s">
        <v>2868</v>
      </c>
      <c r="AQ128" s="201" t="s">
        <v>2869</v>
      </c>
      <c r="AR128" s="201" t="s">
        <v>2870</v>
      </c>
      <c r="AS128" s="222">
        <v>39.97824</v>
      </c>
      <c r="AT128" s="222">
        <v>0</v>
      </c>
      <c r="AU128" s="201" t="s">
        <v>3461</v>
      </c>
      <c r="AV128" s="201" t="s">
        <v>3461</v>
      </c>
      <c r="AW128" s="201" t="s">
        <v>3462</v>
      </c>
      <c r="AX128" s="201" t="s">
        <v>3463</v>
      </c>
      <c r="AY128" s="201" t="s">
        <v>2915</v>
      </c>
      <c r="AZ128" s="201" t="s">
        <v>800</v>
      </c>
      <c r="BA128" s="201" t="s">
        <v>800</v>
      </c>
      <c r="BB128" s="222">
        <v>3.1532598039215702E-3</v>
      </c>
      <c r="BC128" s="222">
        <v>1.54155757149688E-2</v>
      </c>
      <c r="BD128" s="222">
        <v>8.3333333333333295E-4</v>
      </c>
      <c r="BE128" s="222">
        <v>3.6055411255411302E-4</v>
      </c>
      <c r="BF128" s="222">
        <v>0</v>
      </c>
      <c r="BG128" s="222">
        <v>0</v>
      </c>
      <c r="BH128" s="222">
        <v>0</v>
      </c>
      <c r="BI128" s="222">
        <v>0</v>
      </c>
      <c r="BJ128" s="222">
        <v>0</v>
      </c>
      <c r="BK128" s="222">
        <v>0</v>
      </c>
      <c r="BL128" s="222">
        <v>0</v>
      </c>
      <c r="BM128" s="222">
        <v>2.1735210994616901E-2</v>
      </c>
      <c r="BN128" s="222">
        <v>1.51772096693915E-3</v>
      </c>
      <c r="BO128" s="222">
        <v>0</v>
      </c>
      <c r="BP128" s="222">
        <v>7.3053809538382404E-3</v>
      </c>
      <c r="BQ128" s="222">
        <v>2.4153193097539698E-3</v>
      </c>
      <c r="BR128" s="222">
        <v>2.0606958605664499E-4</v>
      </c>
      <c r="BS128" s="222">
        <v>4.3221724512390501E-2</v>
      </c>
      <c r="BT128" s="222">
        <v>5.0527105466228801E-2</v>
      </c>
      <c r="BU128" s="222">
        <v>5.2942424775982697E-2</v>
      </c>
      <c r="BV128" s="222">
        <v>116.81547165511</v>
      </c>
      <c r="BW128" s="222">
        <v>136.55974450332101</v>
      </c>
      <c r="BX128" s="222">
        <v>143.08763452968299</v>
      </c>
      <c r="BY128" s="222">
        <v>303.72022630328502</v>
      </c>
      <c r="BZ128" s="222">
        <v>355.05533570863503</v>
      </c>
      <c r="CA128" s="222">
        <v>372.02784977717602</v>
      </c>
      <c r="CB128" s="222">
        <v>11.2376483732215</v>
      </c>
      <c r="CC128" s="222">
        <v>13.137047421219499</v>
      </c>
      <c r="CD128" s="222">
        <v>13.765030441755499</v>
      </c>
      <c r="CE128" s="201" t="s">
        <v>800</v>
      </c>
      <c r="CF128" s="201" t="s">
        <v>800</v>
      </c>
      <c r="CG128" s="201" t="s">
        <v>3014</v>
      </c>
      <c r="CH128" s="222">
        <v>3.4826347151175E-3</v>
      </c>
      <c r="CI128" s="222">
        <v>3.9739089797273003E-2</v>
      </c>
      <c r="CJ128" s="222">
        <v>10.332163347291001</v>
      </c>
      <c r="CK128" s="222"/>
      <c r="CL128" s="223">
        <f t="shared" si="11"/>
        <v>1.996879255083446E-2</v>
      </c>
      <c r="CM128" s="223">
        <f t="shared" si="12"/>
        <v>2.3252931961556051E-2</v>
      </c>
      <c r="CN128" s="223">
        <f t="shared" si="13"/>
        <v>7.3053809538382404E-3</v>
      </c>
      <c r="CO128" s="223">
        <f t="shared" si="13"/>
        <v>2.4153193097539698E-3</v>
      </c>
      <c r="CP128" s="223">
        <f t="shared" si="14"/>
        <v>5.2942424775982717E-2</v>
      </c>
      <c r="CQ128" s="223">
        <f t="shared" si="15"/>
        <v>0</v>
      </c>
      <c r="CR128" s="222"/>
      <c r="CS128" s="222"/>
      <c r="CT128" s="222"/>
      <c r="CU128" s="222"/>
      <c r="CV128" s="222"/>
      <c r="CW128" s="222"/>
      <c r="CX128" s="222"/>
      <c r="CY128" s="222"/>
      <c r="CZ128" s="222"/>
      <c r="DA128" s="222"/>
      <c r="DB128" s="224">
        <f t="shared" si="16"/>
        <v>4.3015654926333864E-2</v>
      </c>
      <c r="DC128" s="224">
        <f t="shared" si="17"/>
        <v>2.0606958605664499E-4</v>
      </c>
      <c r="DD128" s="224">
        <f t="shared" si="18"/>
        <v>4.3221724512390508E-2</v>
      </c>
      <c r="DE128" s="225">
        <f t="shared" si="19"/>
        <v>0</v>
      </c>
      <c r="DF128" s="222"/>
      <c r="DG128" s="222"/>
      <c r="DH128" s="222"/>
      <c r="DI128" s="222"/>
      <c r="DJ128" s="222"/>
      <c r="DK128" s="222"/>
      <c r="DL128" s="222"/>
      <c r="DM128" s="222"/>
      <c r="DN128" s="222"/>
      <c r="DO128" s="222"/>
      <c r="DP128" s="222"/>
      <c r="DQ128" s="222"/>
      <c r="DR128" s="222"/>
      <c r="DS128" s="222"/>
      <c r="DT128" s="222"/>
      <c r="DU128" s="222"/>
      <c r="DV128" s="222"/>
      <c r="DW128" s="222"/>
      <c r="DX128" s="222"/>
      <c r="DY128" s="222"/>
      <c r="DZ128" s="222"/>
      <c r="EA128" s="222"/>
      <c r="EB128" s="222"/>
      <c r="EC128" s="222"/>
      <c r="ED128" s="222"/>
      <c r="EE128" s="222"/>
      <c r="EF128" s="222"/>
      <c r="EG128" s="222">
        <v>0</v>
      </c>
      <c r="EH128" s="222">
        <v>0</v>
      </c>
      <c r="EI128" s="222">
        <v>0</v>
      </c>
      <c r="EJ128" s="222">
        <v>0</v>
      </c>
      <c r="EK128" s="222">
        <v>0</v>
      </c>
      <c r="EL128" s="222">
        <v>0</v>
      </c>
      <c r="EM128" s="222">
        <v>0</v>
      </c>
      <c r="EN128" s="201" t="s">
        <v>3466</v>
      </c>
      <c r="EO128" s="222">
        <v>0.86709999999999998</v>
      </c>
      <c r="EP128" s="222">
        <v>106</v>
      </c>
      <c r="EQ128" s="222">
        <v>0.8</v>
      </c>
    </row>
    <row r="129" spans="1:147" ht="30" x14ac:dyDescent="0.25">
      <c r="A129" s="201" t="s">
        <v>473</v>
      </c>
      <c r="B129" s="201" t="s">
        <v>3467</v>
      </c>
      <c r="C129" s="201" t="s">
        <v>474</v>
      </c>
      <c r="D129" s="201" t="s">
        <v>2853</v>
      </c>
      <c r="E129" s="222">
        <v>370</v>
      </c>
      <c r="F129" s="222">
        <v>3060</v>
      </c>
      <c r="G129" s="201" t="s">
        <v>2906</v>
      </c>
      <c r="H129" s="201" t="s">
        <v>800</v>
      </c>
      <c r="I129" s="201" t="s">
        <v>2625</v>
      </c>
      <c r="J129" s="222">
        <v>106</v>
      </c>
      <c r="K129" s="222">
        <v>0.86709999999999998</v>
      </c>
      <c r="L129" s="201" t="s">
        <v>2891</v>
      </c>
      <c r="M129" s="201" t="s">
        <v>2892</v>
      </c>
      <c r="N129" s="201" t="s">
        <v>2893</v>
      </c>
      <c r="O129" s="201" t="s">
        <v>32</v>
      </c>
      <c r="P129" s="201" t="s">
        <v>2894</v>
      </c>
      <c r="Q129" s="201" t="s">
        <v>2859</v>
      </c>
      <c r="R129" s="201" t="s">
        <v>3467</v>
      </c>
      <c r="S129" s="201" t="s">
        <v>2895</v>
      </c>
      <c r="T129" s="222">
        <v>4.1583276009857999E-2</v>
      </c>
      <c r="U129" s="201" t="s">
        <v>2981</v>
      </c>
      <c r="V129" s="201" t="s">
        <v>2982</v>
      </c>
      <c r="W129" s="201" t="s">
        <v>473</v>
      </c>
      <c r="X129" s="201" t="s">
        <v>474</v>
      </c>
      <c r="Y129" s="222">
        <v>370</v>
      </c>
      <c r="Z129" s="222">
        <v>3060</v>
      </c>
      <c r="AA129" s="222">
        <v>1</v>
      </c>
      <c r="AB129" s="201" t="s">
        <v>3467</v>
      </c>
      <c r="AC129" s="222">
        <v>1</v>
      </c>
      <c r="AD129" s="201" t="s">
        <v>800</v>
      </c>
      <c r="AE129" s="201" t="s">
        <v>800</v>
      </c>
      <c r="AF129" s="222">
        <v>0</v>
      </c>
      <c r="AG129" s="222">
        <v>0</v>
      </c>
      <c r="AH129" s="201" t="s">
        <v>2854</v>
      </c>
      <c r="AI129" s="201" t="s">
        <v>2863</v>
      </c>
      <c r="AJ129" s="201" t="s">
        <v>2855</v>
      </c>
      <c r="AK129" s="201" t="s">
        <v>2864</v>
      </c>
      <c r="AL129" s="201" t="s">
        <v>2854</v>
      </c>
      <c r="AM129" s="201" t="s">
        <v>2865</v>
      </c>
      <c r="AN129" s="201" t="s">
        <v>2985</v>
      </c>
      <c r="AO129" s="201" t="s">
        <v>2867</v>
      </c>
      <c r="AP129" s="201" t="s">
        <v>2868</v>
      </c>
      <c r="AQ129" s="201" t="s">
        <v>2869</v>
      </c>
      <c r="AR129" s="201" t="s">
        <v>2870</v>
      </c>
      <c r="AS129" s="222">
        <v>67.831739999999996</v>
      </c>
      <c r="AT129" s="222">
        <v>0</v>
      </c>
      <c r="AU129" s="201" t="s">
        <v>3461</v>
      </c>
      <c r="AV129" s="201" t="s">
        <v>3461</v>
      </c>
      <c r="AW129" s="201" t="s">
        <v>3462</v>
      </c>
      <c r="AX129" s="201" t="s">
        <v>3463</v>
      </c>
      <c r="AY129" s="201" t="s">
        <v>2874</v>
      </c>
      <c r="AZ129" s="201" t="s">
        <v>800</v>
      </c>
      <c r="BA129" s="201" t="s">
        <v>800</v>
      </c>
      <c r="BB129" s="222">
        <v>3.1532598039215702E-3</v>
      </c>
      <c r="BC129" s="222">
        <v>1.5385812123647501E-2</v>
      </c>
      <c r="BD129" s="222">
        <v>8.3333333333333295E-4</v>
      </c>
      <c r="BE129" s="222">
        <v>4.4439033018867899E-4</v>
      </c>
      <c r="BF129" s="222">
        <v>0</v>
      </c>
      <c r="BG129" s="222">
        <v>0</v>
      </c>
      <c r="BH129" s="222">
        <v>0</v>
      </c>
      <c r="BI129" s="222">
        <v>0</v>
      </c>
      <c r="BJ129" s="222">
        <v>0</v>
      </c>
      <c r="BK129" s="222">
        <v>0</v>
      </c>
      <c r="BL129" s="222">
        <v>0</v>
      </c>
      <c r="BM129" s="222">
        <v>1.98941469081086E-2</v>
      </c>
      <c r="BN129" s="222">
        <v>1.54362601861797E-3</v>
      </c>
      <c r="BO129" s="222">
        <v>0</v>
      </c>
      <c r="BP129" s="222">
        <v>5.3973164796298403E-3</v>
      </c>
      <c r="BQ129" s="222">
        <v>1.78447130909087E-3</v>
      </c>
      <c r="BR129" s="222">
        <v>3.2366297429193902E-4</v>
      </c>
      <c r="BS129" s="222">
        <v>4.1578231492109603E-2</v>
      </c>
      <c r="BT129" s="222">
        <v>4.6975547971739397E-2</v>
      </c>
      <c r="BU129" s="222">
        <v>4.8760019280830298E-2</v>
      </c>
      <c r="BV129" s="222">
        <v>112.37359862732301</v>
      </c>
      <c r="BW129" s="222">
        <v>126.960940464161</v>
      </c>
      <c r="BX129" s="222">
        <v>131.78383589413599</v>
      </c>
      <c r="BY129" s="222">
        <v>292.17135643104001</v>
      </c>
      <c r="BZ129" s="222">
        <v>330.09844520681798</v>
      </c>
      <c r="CA129" s="222">
        <v>342.63797332475298</v>
      </c>
      <c r="CB129" s="222">
        <v>10.810340187948499</v>
      </c>
      <c r="CC129" s="222">
        <v>12.2136424726523</v>
      </c>
      <c r="CD129" s="222">
        <v>12.677605013015899</v>
      </c>
      <c r="CE129" s="201" t="s">
        <v>800</v>
      </c>
      <c r="CF129" s="201" t="s">
        <v>800</v>
      </c>
      <c r="CG129" s="201" t="s">
        <v>2990</v>
      </c>
      <c r="CH129" s="222">
        <v>2.73686659258374E-3</v>
      </c>
      <c r="CI129" s="222">
        <v>3.8841364899525901E-2</v>
      </c>
      <c r="CJ129" s="222">
        <v>10.0987548738767</v>
      </c>
      <c r="CK129" s="222"/>
      <c r="CL129" s="223">
        <f t="shared" si="11"/>
        <v>2.0140458565383018E-2</v>
      </c>
      <c r="CM129" s="223">
        <f t="shared" si="12"/>
        <v>2.1437772926726571E-2</v>
      </c>
      <c r="CN129" s="223">
        <f t="shared" si="13"/>
        <v>5.3973164796298403E-3</v>
      </c>
      <c r="CO129" s="223">
        <f t="shared" si="13"/>
        <v>1.78447130909087E-3</v>
      </c>
      <c r="CP129" s="223">
        <f t="shared" si="14"/>
        <v>4.8760019280830298E-2</v>
      </c>
      <c r="CQ129" s="223">
        <f t="shared" si="15"/>
        <v>0</v>
      </c>
      <c r="CR129" s="222"/>
      <c r="CS129" s="222"/>
      <c r="CT129" s="222"/>
      <c r="CU129" s="222"/>
      <c r="CV129" s="222"/>
      <c r="CW129" s="222"/>
      <c r="CX129" s="222"/>
      <c r="CY129" s="222"/>
      <c r="CZ129" s="222"/>
      <c r="DA129" s="222"/>
      <c r="DB129" s="224">
        <f t="shared" si="16"/>
        <v>4.1254568517817648E-2</v>
      </c>
      <c r="DC129" s="224">
        <f t="shared" si="17"/>
        <v>3.2366297429193902E-4</v>
      </c>
      <c r="DD129" s="224">
        <f t="shared" si="18"/>
        <v>4.1578231492109589E-2</v>
      </c>
      <c r="DE129" s="225">
        <f t="shared" si="19"/>
        <v>0</v>
      </c>
      <c r="DF129" s="222"/>
      <c r="DG129" s="222"/>
      <c r="DH129" s="222"/>
      <c r="DI129" s="222"/>
      <c r="DJ129" s="222"/>
      <c r="DK129" s="222"/>
      <c r="DL129" s="222"/>
      <c r="DM129" s="222"/>
      <c r="DN129" s="222"/>
      <c r="DO129" s="222"/>
      <c r="DP129" s="222"/>
      <c r="DQ129" s="222"/>
      <c r="DR129" s="222"/>
      <c r="DS129" s="222"/>
      <c r="DT129" s="222"/>
      <c r="DU129" s="222"/>
      <c r="DV129" s="222"/>
      <c r="DW129" s="222"/>
      <c r="DX129" s="222"/>
      <c r="DY129" s="222"/>
      <c r="DZ129" s="222"/>
      <c r="EA129" s="222"/>
      <c r="EB129" s="222"/>
      <c r="EC129" s="222"/>
      <c r="ED129" s="222"/>
      <c r="EE129" s="222"/>
      <c r="EF129" s="222"/>
      <c r="EG129" s="222">
        <v>1399680</v>
      </c>
      <c r="EH129" s="222">
        <v>1175040</v>
      </c>
      <c r="EI129" s="222">
        <v>522.74</v>
      </c>
      <c r="EJ129" s="222">
        <v>438.77</v>
      </c>
      <c r="EK129" s="222">
        <v>0.83936565022764698</v>
      </c>
      <c r="EL129" s="222">
        <v>108</v>
      </c>
      <c r="EM129" s="222">
        <v>12960</v>
      </c>
      <c r="EN129" s="201" t="s">
        <v>3459</v>
      </c>
      <c r="EO129" s="222">
        <v>0.83936565022764698</v>
      </c>
      <c r="EP129" s="222">
        <v>108</v>
      </c>
      <c r="EQ129" s="222">
        <v>0.8</v>
      </c>
    </row>
    <row r="130" spans="1:147" ht="30" x14ac:dyDescent="0.25">
      <c r="A130" s="201" t="s">
        <v>473</v>
      </c>
      <c r="B130" s="201" t="s">
        <v>3468</v>
      </c>
      <c r="C130" s="201" t="s">
        <v>474</v>
      </c>
      <c r="D130" s="201" t="s">
        <v>2853</v>
      </c>
      <c r="E130" s="222">
        <v>370</v>
      </c>
      <c r="F130" s="222">
        <v>3060</v>
      </c>
      <c r="G130" s="201" t="s">
        <v>2854</v>
      </c>
      <c r="H130" s="201" t="s">
        <v>800</v>
      </c>
      <c r="I130" s="201" t="s">
        <v>2622</v>
      </c>
      <c r="J130" s="222">
        <v>108</v>
      </c>
      <c r="K130" s="222">
        <v>0.83936565022764698</v>
      </c>
      <c r="L130" s="201" t="s">
        <v>2891</v>
      </c>
      <c r="M130" s="201" t="s">
        <v>2892</v>
      </c>
      <c r="N130" s="201" t="s">
        <v>2893</v>
      </c>
      <c r="O130" s="201" t="s">
        <v>32</v>
      </c>
      <c r="P130" s="201" t="s">
        <v>2858</v>
      </c>
      <c r="Q130" s="201" t="s">
        <v>2854</v>
      </c>
      <c r="R130" s="201" t="s">
        <v>3468</v>
      </c>
      <c r="S130" s="201" t="s">
        <v>2860</v>
      </c>
      <c r="T130" s="222">
        <v>4.1663718148564302E-2</v>
      </c>
      <c r="U130" s="201" t="s">
        <v>2861</v>
      </c>
      <c r="V130" s="201" t="s">
        <v>2862</v>
      </c>
      <c r="W130" s="201" t="s">
        <v>463</v>
      </c>
      <c r="X130" s="201" t="s">
        <v>464</v>
      </c>
      <c r="Y130" s="222">
        <v>370</v>
      </c>
      <c r="Z130" s="222">
        <v>1650</v>
      </c>
      <c r="AA130" s="222">
        <v>1</v>
      </c>
      <c r="AB130" s="201" t="s">
        <v>3469</v>
      </c>
      <c r="AC130" s="222">
        <v>1</v>
      </c>
      <c r="AD130" s="201" t="s">
        <v>800</v>
      </c>
      <c r="AE130" s="201" t="s">
        <v>800</v>
      </c>
      <c r="AF130" s="222">
        <v>0</v>
      </c>
      <c r="AG130" s="222">
        <v>0</v>
      </c>
      <c r="AH130" s="201" t="s">
        <v>2891</v>
      </c>
      <c r="AI130" s="201" t="s">
        <v>2946</v>
      </c>
      <c r="AJ130" s="201" t="s">
        <v>2855</v>
      </c>
      <c r="AK130" s="201" t="s">
        <v>2864</v>
      </c>
      <c r="AL130" s="201" t="s">
        <v>2891</v>
      </c>
      <c r="AM130" s="201" t="s">
        <v>2984</v>
      </c>
      <c r="AN130" s="201" t="s">
        <v>2866</v>
      </c>
      <c r="AO130" s="201" t="s">
        <v>2947</v>
      </c>
      <c r="AP130" s="201" t="s">
        <v>2868</v>
      </c>
      <c r="AQ130" s="201" t="s">
        <v>2869</v>
      </c>
      <c r="AR130" s="201" t="s">
        <v>2948</v>
      </c>
      <c r="AS130" s="222">
        <v>64.20384</v>
      </c>
      <c r="AT130" s="222">
        <v>0</v>
      </c>
      <c r="AU130" s="201" t="s">
        <v>3461</v>
      </c>
      <c r="AV130" s="201" t="s">
        <v>3470</v>
      </c>
      <c r="AW130" s="201" t="s">
        <v>3471</v>
      </c>
      <c r="AX130" s="201" t="s">
        <v>3472</v>
      </c>
      <c r="AY130" s="201" t="s">
        <v>2874</v>
      </c>
      <c r="AZ130" s="201" t="s">
        <v>800</v>
      </c>
      <c r="BA130" s="201" t="s">
        <v>800</v>
      </c>
      <c r="BB130" s="222">
        <v>3.1532598039215702E-3</v>
      </c>
      <c r="BC130" s="222">
        <v>1.54155757149688E-2</v>
      </c>
      <c r="BD130" s="222">
        <v>8.3333333333333295E-4</v>
      </c>
      <c r="BE130" s="222">
        <v>4.1283333333333298E-4</v>
      </c>
      <c r="BF130" s="222">
        <v>0</v>
      </c>
      <c r="BG130" s="222">
        <v>0</v>
      </c>
      <c r="BH130" s="222">
        <v>9.8151131677350397E-3</v>
      </c>
      <c r="BI130" s="222">
        <v>0</v>
      </c>
      <c r="BJ130" s="222">
        <v>0</v>
      </c>
      <c r="BK130" s="222">
        <v>5.2085300000000003E-3</v>
      </c>
      <c r="BL130" s="222">
        <v>0</v>
      </c>
      <c r="BM130" s="222">
        <v>3.3986958537409503E-2</v>
      </c>
      <c r="BN130" s="222">
        <v>1.5946305646182099E-3</v>
      </c>
      <c r="BO130" s="222">
        <v>0</v>
      </c>
      <c r="BP130" s="222">
        <v>5.47240193665434E-3</v>
      </c>
      <c r="BQ130" s="222">
        <v>1.8092962094456899E-3</v>
      </c>
      <c r="BR130" s="222">
        <v>0</v>
      </c>
      <c r="BS130" s="222">
        <v>7.0420234455319697E-2</v>
      </c>
      <c r="BT130" s="222">
        <v>7.5892636391974105E-2</v>
      </c>
      <c r="BU130" s="222">
        <v>7.7701932601419804E-2</v>
      </c>
      <c r="BV130" s="222">
        <v>190.32495798735101</v>
      </c>
      <c r="BW130" s="222">
        <v>205.11523349182201</v>
      </c>
      <c r="BX130" s="222">
        <v>210.00522324708001</v>
      </c>
      <c r="BY130" s="222">
        <v>494.84489076711202</v>
      </c>
      <c r="BZ130" s="222">
        <v>533.29960707873704</v>
      </c>
      <c r="CA130" s="222">
        <v>546.01358044240897</v>
      </c>
      <c r="CB130" s="222">
        <v>18.309260958383099</v>
      </c>
      <c r="CC130" s="222">
        <v>19.7320854619133</v>
      </c>
      <c r="CD130" s="222">
        <v>20.202502476369101</v>
      </c>
      <c r="CE130" s="201" t="s">
        <v>800</v>
      </c>
      <c r="CF130" s="201" t="s">
        <v>800</v>
      </c>
      <c r="CG130" s="201" t="s">
        <v>2875</v>
      </c>
      <c r="CH130" s="222">
        <v>7.4162864243804E-3</v>
      </c>
      <c r="CI130" s="222">
        <v>6.3003948030939297E-2</v>
      </c>
      <c r="CJ130" s="222">
        <v>16.381026488044199</v>
      </c>
      <c r="CK130" s="222"/>
      <c r="CL130" s="223">
        <f t="shared" si="11"/>
        <v>3.4838645353292078E-2</v>
      </c>
      <c r="CM130" s="223">
        <f t="shared" si="12"/>
        <v>3.5581589102027716E-2</v>
      </c>
      <c r="CN130" s="223">
        <f t="shared" si="13"/>
        <v>5.47240193665434E-3</v>
      </c>
      <c r="CO130" s="223">
        <f t="shared" si="13"/>
        <v>1.8092962094456899E-3</v>
      </c>
      <c r="CP130" s="223">
        <f t="shared" si="14"/>
        <v>7.7701932601419818E-2</v>
      </c>
      <c r="CQ130" s="223">
        <f t="shared" si="15"/>
        <v>0</v>
      </c>
      <c r="CR130" s="222"/>
      <c r="CS130" s="222"/>
      <c r="CT130" s="222"/>
      <c r="CU130" s="222"/>
      <c r="CV130" s="222"/>
      <c r="CW130" s="222"/>
      <c r="CX130" s="222"/>
      <c r="CY130" s="222"/>
      <c r="CZ130" s="222"/>
      <c r="DA130" s="222"/>
      <c r="DB130" s="224">
        <f t="shared" si="16"/>
        <v>5.5396591287584757E-2</v>
      </c>
      <c r="DC130" s="224">
        <f t="shared" si="17"/>
        <v>1.5023643167735041E-2</v>
      </c>
      <c r="DD130" s="224">
        <f t="shared" si="18"/>
        <v>7.0420234455319794E-2</v>
      </c>
      <c r="DE130" s="225">
        <f t="shared" si="19"/>
        <v>0</v>
      </c>
      <c r="DF130" s="222"/>
      <c r="DG130" s="222"/>
      <c r="DH130" s="222"/>
      <c r="DI130" s="222"/>
      <c r="DJ130" s="222"/>
      <c r="DK130" s="222"/>
      <c r="DL130" s="222"/>
      <c r="DM130" s="222"/>
      <c r="DN130" s="222"/>
      <c r="DO130" s="222"/>
      <c r="DP130" s="222"/>
      <c r="DQ130" s="222"/>
      <c r="DR130" s="222"/>
      <c r="DS130" s="222"/>
      <c r="DT130" s="222"/>
      <c r="DU130" s="222"/>
      <c r="DV130" s="222"/>
      <c r="DW130" s="222"/>
      <c r="DX130" s="222"/>
      <c r="DY130" s="222"/>
      <c r="DZ130" s="222"/>
      <c r="EA130" s="222"/>
      <c r="EB130" s="222"/>
      <c r="EC130" s="222"/>
      <c r="ED130" s="222"/>
      <c r="EE130" s="222"/>
      <c r="EF130" s="222"/>
      <c r="EG130" s="222">
        <v>1399680</v>
      </c>
      <c r="EH130" s="222">
        <v>1175040</v>
      </c>
      <c r="EI130" s="222">
        <v>522.74</v>
      </c>
      <c r="EJ130" s="222">
        <v>438.77</v>
      </c>
      <c r="EK130" s="222">
        <v>0.83936565022764698</v>
      </c>
      <c r="EL130" s="222">
        <v>108</v>
      </c>
      <c r="EM130" s="222">
        <v>12960</v>
      </c>
      <c r="EN130" s="201" t="s">
        <v>3459</v>
      </c>
      <c r="EO130" s="222">
        <v>0.83936565022764698</v>
      </c>
      <c r="EP130" s="222">
        <v>108</v>
      </c>
      <c r="EQ130" s="222">
        <v>0.8</v>
      </c>
    </row>
    <row r="131" spans="1:147" ht="30" x14ac:dyDescent="0.25">
      <c r="A131" s="201" t="s">
        <v>473</v>
      </c>
      <c r="B131" s="201" t="s">
        <v>3473</v>
      </c>
      <c r="C131" s="201" t="s">
        <v>474</v>
      </c>
      <c r="D131" s="201" t="s">
        <v>2853</v>
      </c>
      <c r="E131" s="222">
        <v>370</v>
      </c>
      <c r="F131" s="222">
        <v>3060</v>
      </c>
      <c r="G131" s="201" t="s">
        <v>2854</v>
      </c>
      <c r="H131" s="201" t="s">
        <v>800</v>
      </c>
      <c r="I131" s="201" t="s">
        <v>2622</v>
      </c>
      <c r="J131" s="222">
        <v>108</v>
      </c>
      <c r="K131" s="222">
        <v>0.83936565022764698</v>
      </c>
      <c r="L131" s="201" t="s">
        <v>2891</v>
      </c>
      <c r="M131" s="201" t="s">
        <v>2892</v>
      </c>
      <c r="N131" s="201" t="s">
        <v>2893</v>
      </c>
      <c r="O131" s="201" t="s">
        <v>32</v>
      </c>
      <c r="P131" s="201" t="s">
        <v>2858</v>
      </c>
      <c r="Q131" s="201" t="s">
        <v>2891</v>
      </c>
      <c r="R131" s="201" t="s">
        <v>3473</v>
      </c>
      <c r="S131" s="201" t="s">
        <v>2860</v>
      </c>
      <c r="T131" s="222">
        <v>4.1663718148564302E-2</v>
      </c>
      <c r="U131" s="201" t="s">
        <v>2861</v>
      </c>
      <c r="V131" s="201" t="s">
        <v>2862</v>
      </c>
      <c r="W131" s="201" t="s">
        <v>465</v>
      </c>
      <c r="X131" s="201" t="s">
        <v>466</v>
      </c>
      <c r="Y131" s="222">
        <v>370</v>
      </c>
      <c r="Z131" s="222">
        <v>1860</v>
      </c>
      <c r="AA131" s="222">
        <v>1</v>
      </c>
      <c r="AB131" s="201" t="s">
        <v>3474</v>
      </c>
      <c r="AC131" s="222">
        <v>1</v>
      </c>
      <c r="AD131" s="201" t="s">
        <v>800</v>
      </c>
      <c r="AE131" s="201" t="s">
        <v>800</v>
      </c>
      <c r="AF131" s="222">
        <v>0</v>
      </c>
      <c r="AG131" s="222">
        <v>0</v>
      </c>
      <c r="AH131" s="201" t="s">
        <v>2891</v>
      </c>
      <c r="AI131" s="201" t="s">
        <v>2946</v>
      </c>
      <c r="AJ131" s="201" t="s">
        <v>2855</v>
      </c>
      <c r="AK131" s="201" t="s">
        <v>2864</v>
      </c>
      <c r="AL131" s="201" t="s">
        <v>2891</v>
      </c>
      <c r="AM131" s="201" t="s">
        <v>2984</v>
      </c>
      <c r="AN131" s="201" t="s">
        <v>2866</v>
      </c>
      <c r="AO131" s="201" t="s">
        <v>2947</v>
      </c>
      <c r="AP131" s="201" t="s">
        <v>2868</v>
      </c>
      <c r="AQ131" s="201" t="s">
        <v>2869</v>
      </c>
      <c r="AR131" s="201" t="s">
        <v>2948</v>
      </c>
      <c r="AS131" s="222">
        <v>64.20384</v>
      </c>
      <c r="AT131" s="222">
        <v>0</v>
      </c>
      <c r="AU131" s="201" t="s">
        <v>3461</v>
      </c>
      <c r="AV131" s="201" t="s">
        <v>3475</v>
      </c>
      <c r="AW131" s="201" t="s">
        <v>3476</v>
      </c>
      <c r="AX131" s="201" t="s">
        <v>3477</v>
      </c>
      <c r="AY131" s="201" t="s">
        <v>2874</v>
      </c>
      <c r="AZ131" s="201" t="s">
        <v>800</v>
      </c>
      <c r="BA131" s="201" t="s">
        <v>800</v>
      </c>
      <c r="BB131" s="222">
        <v>3.1532598039215702E-3</v>
      </c>
      <c r="BC131" s="222">
        <v>1.54155757149688E-2</v>
      </c>
      <c r="BD131" s="222">
        <v>8.3333333333333295E-4</v>
      </c>
      <c r="BE131" s="222">
        <v>4.1283333333333298E-4</v>
      </c>
      <c r="BF131" s="222">
        <v>0</v>
      </c>
      <c r="BG131" s="222">
        <v>0</v>
      </c>
      <c r="BH131" s="222">
        <v>9.8151131677350397E-3</v>
      </c>
      <c r="BI131" s="222">
        <v>0</v>
      </c>
      <c r="BJ131" s="222">
        <v>0</v>
      </c>
      <c r="BK131" s="222">
        <v>5.2085300000000003E-3</v>
      </c>
      <c r="BL131" s="222">
        <v>0</v>
      </c>
      <c r="BM131" s="222">
        <v>3.3986958537409503E-2</v>
      </c>
      <c r="BN131" s="222">
        <v>1.5946305646182099E-3</v>
      </c>
      <c r="BO131" s="222">
        <v>0</v>
      </c>
      <c r="BP131" s="222">
        <v>5.47240193665434E-3</v>
      </c>
      <c r="BQ131" s="222">
        <v>1.8092962094456899E-3</v>
      </c>
      <c r="BR131" s="222">
        <v>0</v>
      </c>
      <c r="BS131" s="222">
        <v>7.0420234455319697E-2</v>
      </c>
      <c r="BT131" s="222">
        <v>7.5892636391974105E-2</v>
      </c>
      <c r="BU131" s="222">
        <v>7.7701932601419804E-2</v>
      </c>
      <c r="BV131" s="222">
        <v>190.32495798735101</v>
      </c>
      <c r="BW131" s="222">
        <v>205.11523349182201</v>
      </c>
      <c r="BX131" s="222">
        <v>210.00522324708001</v>
      </c>
      <c r="BY131" s="222">
        <v>494.84489076711202</v>
      </c>
      <c r="BZ131" s="222">
        <v>533.29960707873704</v>
      </c>
      <c r="CA131" s="222">
        <v>546.01358044240897</v>
      </c>
      <c r="CB131" s="222">
        <v>18.309260958383099</v>
      </c>
      <c r="CC131" s="222">
        <v>19.7320854619133</v>
      </c>
      <c r="CD131" s="222">
        <v>20.202502476369101</v>
      </c>
      <c r="CE131" s="201" t="s">
        <v>800</v>
      </c>
      <c r="CF131" s="201" t="s">
        <v>800</v>
      </c>
      <c r="CG131" s="201" t="s">
        <v>2875</v>
      </c>
      <c r="CH131" s="222">
        <v>7.4162864243804E-3</v>
      </c>
      <c r="CI131" s="222">
        <v>6.3003948030939297E-2</v>
      </c>
      <c r="CJ131" s="222">
        <v>16.381026488044199</v>
      </c>
      <c r="CK131" s="222"/>
      <c r="CL131" s="223">
        <f t="shared" ref="CL131:CL194" si="20">SUM(BB131:BL131)+BR131</f>
        <v>3.4838645353292078E-2</v>
      </c>
      <c r="CM131" s="223">
        <f t="shared" ref="CM131:CM194" si="21">SUM(BM131:BO131)</f>
        <v>3.5581589102027716E-2</v>
      </c>
      <c r="CN131" s="223">
        <f t="shared" ref="CN131:CO194" si="22">BP131</f>
        <v>5.47240193665434E-3</v>
      </c>
      <c r="CO131" s="223">
        <f t="shared" si="22"/>
        <v>1.8092962094456899E-3</v>
      </c>
      <c r="CP131" s="223">
        <f t="shared" ref="CP131:CP194" si="23">SUM(CL131:CO131)</f>
        <v>7.7701932601419818E-2</v>
      </c>
      <c r="CQ131" s="223">
        <f t="shared" ref="CQ131:CQ194" si="24">CP131-BU131</f>
        <v>0</v>
      </c>
      <c r="CR131" s="222"/>
      <c r="CS131" s="222"/>
      <c r="CT131" s="222"/>
      <c r="CU131" s="222"/>
      <c r="CV131" s="222"/>
      <c r="CW131" s="222"/>
      <c r="CX131" s="222"/>
      <c r="CY131" s="222"/>
      <c r="CZ131" s="222"/>
      <c r="DA131" s="222"/>
      <c r="DB131" s="224">
        <f t="shared" ref="DB131:DB194" si="25">SUM(BB131:BE131)+BM131+BN131</f>
        <v>5.5396591287584757E-2</v>
      </c>
      <c r="DC131" s="224">
        <f t="shared" ref="DC131:DC194" si="26">BF131+BG131+BH131+BI131+BJ131+BK131+BL131+BO131+BR131</f>
        <v>1.5023643167735041E-2</v>
      </c>
      <c r="DD131" s="224">
        <f t="shared" ref="DD131:DD194" si="27">DC131+DB131</f>
        <v>7.0420234455319794E-2</v>
      </c>
      <c r="DE131" s="225">
        <f t="shared" ref="DE131:DE194" si="28">DD131-BS131</f>
        <v>0</v>
      </c>
      <c r="DF131" s="222"/>
      <c r="DG131" s="222"/>
      <c r="DH131" s="222"/>
      <c r="DI131" s="222"/>
      <c r="DJ131" s="222"/>
      <c r="DK131" s="222"/>
      <c r="DL131" s="222"/>
      <c r="DM131" s="222"/>
      <c r="DN131" s="222"/>
      <c r="DO131" s="222"/>
      <c r="DP131" s="222"/>
      <c r="DQ131" s="222"/>
      <c r="DR131" s="222"/>
      <c r="DS131" s="222"/>
      <c r="DT131" s="222"/>
      <c r="DU131" s="222"/>
      <c r="DV131" s="222"/>
      <c r="DW131" s="222"/>
      <c r="DX131" s="222"/>
      <c r="DY131" s="222"/>
      <c r="DZ131" s="222"/>
      <c r="EA131" s="222"/>
      <c r="EB131" s="222"/>
      <c r="EC131" s="222"/>
      <c r="ED131" s="222"/>
      <c r="EE131" s="222"/>
      <c r="EF131" s="222"/>
      <c r="EG131" s="222">
        <v>1399680</v>
      </c>
      <c r="EH131" s="222">
        <v>1175040</v>
      </c>
      <c r="EI131" s="222">
        <v>522.74</v>
      </c>
      <c r="EJ131" s="222">
        <v>438.77</v>
      </c>
      <c r="EK131" s="222">
        <v>0.83936565022764698</v>
      </c>
      <c r="EL131" s="222">
        <v>108</v>
      </c>
      <c r="EM131" s="222">
        <v>12960</v>
      </c>
      <c r="EN131" s="201" t="s">
        <v>3459</v>
      </c>
      <c r="EO131" s="222">
        <v>0.83936565022764698</v>
      </c>
      <c r="EP131" s="222">
        <v>108</v>
      </c>
      <c r="EQ131" s="222">
        <v>0.8</v>
      </c>
    </row>
    <row r="132" spans="1:147" ht="30" x14ac:dyDescent="0.25">
      <c r="A132" s="201" t="s">
        <v>473</v>
      </c>
      <c r="B132" s="201" t="s">
        <v>3478</v>
      </c>
      <c r="C132" s="201" t="s">
        <v>474</v>
      </c>
      <c r="D132" s="201" t="s">
        <v>2853</v>
      </c>
      <c r="E132" s="222">
        <v>370</v>
      </c>
      <c r="F132" s="222">
        <v>3060</v>
      </c>
      <c r="G132" s="201" t="s">
        <v>2854</v>
      </c>
      <c r="H132" s="201" t="s">
        <v>800</v>
      </c>
      <c r="I132" s="201" t="s">
        <v>2622</v>
      </c>
      <c r="J132" s="222">
        <v>108</v>
      </c>
      <c r="K132" s="222">
        <v>0.83936565022764698</v>
      </c>
      <c r="L132" s="201" t="s">
        <v>2891</v>
      </c>
      <c r="M132" s="201" t="s">
        <v>2892</v>
      </c>
      <c r="N132" s="201" t="s">
        <v>2893</v>
      </c>
      <c r="O132" s="201" t="s">
        <v>32</v>
      </c>
      <c r="P132" s="201" t="s">
        <v>2858</v>
      </c>
      <c r="Q132" s="201" t="s">
        <v>2855</v>
      </c>
      <c r="R132" s="201" t="s">
        <v>3478</v>
      </c>
      <c r="S132" s="201" t="s">
        <v>2860</v>
      </c>
      <c r="T132" s="222">
        <v>4.1663718148564302E-2</v>
      </c>
      <c r="U132" s="201" t="s">
        <v>2861</v>
      </c>
      <c r="V132" s="201" t="s">
        <v>2862</v>
      </c>
      <c r="W132" s="201" t="s">
        <v>471</v>
      </c>
      <c r="X132" s="201" t="s">
        <v>472</v>
      </c>
      <c r="Y132" s="222">
        <v>370</v>
      </c>
      <c r="Z132" s="222">
        <v>2720</v>
      </c>
      <c r="AA132" s="222">
        <v>1</v>
      </c>
      <c r="AB132" s="201" t="s">
        <v>3479</v>
      </c>
      <c r="AC132" s="222">
        <v>1</v>
      </c>
      <c r="AD132" s="201" t="s">
        <v>800</v>
      </c>
      <c r="AE132" s="201" t="s">
        <v>800</v>
      </c>
      <c r="AF132" s="222">
        <v>0</v>
      </c>
      <c r="AG132" s="222">
        <v>0</v>
      </c>
      <c r="AH132" s="201" t="s">
        <v>2891</v>
      </c>
      <c r="AI132" s="201" t="s">
        <v>2946</v>
      </c>
      <c r="AJ132" s="201" t="s">
        <v>2855</v>
      </c>
      <c r="AK132" s="201" t="s">
        <v>2864</v>
      </c>
      <c r="AL132" s="201" t="s">
        <v>2854</v>
      </c>
      <c r="AM132" s="201" t="s">
        <v>2865</v>
      </c>
      <c r="AN132" s="201" t="s">
        <v>2866</v>
      </c>
      <c r="AO132" s="201" t="s">
        <v>2947</v>
      </c>
      <c r="AP132" s="201" t="s">
        <v>2868</v>
      </c>
      <c r="AQ132" s="201" t="s">
        <v>2869</v>
      </c>
      <c r="AR132" s="201" t="s">
        <v>2948</v>
      </c>
      <c r="AS132" s="222">
        <v>64.20384</v>
      </c>
      <c r="AT132" s="222">
        <v>0</v>
      </c>
      <c r="AU132" s="201" t="s">
        <v>3461</v>
      </c>
      <c r="AV132" s="201" t="s">
        <v>3480</v>
      </c>
      <c r="AW132" s="201" t="s">
        <v>3481</v>
      </c>
      <c r="AX132" s="201" t="s">
        <v>3482</v>
      </c>
      <c r="AY132" s="201" t="s">
        <v>2874</v>
      </c>
      <c r="AZ132" s="201" t="s">
        <v>800</v>
      </c>
      <c r="BA132" s="201" t="s">
        <v>800</v>
      </c>
      <c r="BB132" s="222">
        <v>3.1532598039215702E-3</v>
      </c>
      <c r="BC132" s="222">
        <v>1.54155757149688E-2</v>
      </c>
      <c r="BD132" s="222">
        <v>8.3333333333333295E-4</v>
      </c>
      <c r="BE132" s="222">
        <v>4.1283333333333298E-4</v>
      </c>
      <c r="BF132" s="222">
        <v>0</v>
      </c>
      <c r="BG132" s="222">
        <v>0</v>
      </c>
      <c r="BH132" s="222">
        <v>6.8454064542483699E-3</v>
      </c>
      <c r="BI132" s="222">
        <v>0</v>
      </c>
      <c r="BJ132" s="222">
        <v>0</v>
      </c>
      <c r="BK132" s="222">
        <v>1.0738099999999999E-3</v>
      </c>
      <c r="BL132" s="222">
        <v>0</v>
      </c>
      <c r="BM132" s="222">
        <v>3.3986958537409503E-2</v>
      </c>
      <c r="BN132" s="222">
        <v>1.5946305646182099E-3</v>
      </c>
      <c r="BO132" s="222">
        <v>0</v>
      </c>
      <c r="BP132" s="222">
        <v>5.47240193665434E-3</v>
      </c>
      <c r="BQ132" s="222">
        <v>1.8092962094456899E-3</v>
      </c>
      <c r="BR132" s="222">
        <v>3.6412084607843101E-4</v>
      </c>
      <c r="BS132" s="222">
        <v>6.3679928587911494E-2</v>
      </c>
      <c r="BT132" s="222">
        <v>6.9152330524565805E-2</v>
      </c>
      <c r="BU132" s="222">
        <v>7.0961626734011504E-2</v>
      </c>
      <c r="BV132" s="222">
        <v>172.10791510246301</v>
      </c>
      <c r="BW132" s="222">
        <v>186.898190606935</v>
      </c>
      <c r="BX132" s="222">
        <v>191.788180362193</v>
      </c>
      <c r="BY132" s="222">
        <v>447.48057926640502</v>
      </c>
      <c r="BZ132" s="222">
        <v>485.93529557802998</v>
      </c>
      <c r="CA132" s="222">
        <v>498.64926894170299</v>
      </c>
      <c r="CB132" s="222">
        <v>16.556781432857001</v>
      </c>
      <c r="CC132" s="222">
        <v>17.979605936387099</v>
      </c>
      <c r="CD132" s="222">
        <v>18.450022950843</v>
      </c>
      <c r="CE132" s="201" t="s">
        <v>800</v>
      </c>
      <c r="CF132" s="201" t="s">
        <v>800</v>
      </c>
      <c r="CG132" s="201" t="s">
        <v>2875</v>
      </c>
      <c r="CH132" s="222">
        <v>7.4162864243804E-3</v>
      </c>
      <c r="CI132" s="222">
        <v>5.6263642163531101E-2</v>
      </c>
      <c r="CJ132" s="222">
        <v>14.628546962518101</v>
      </c>
      <c r="CK132" s="222"/>
      <c r="CL132" s="223">
        <f t="shared" si="20"/>
        <v>2.809833948588384E-2</v>
      </c>
      <c r="CM132" s="223">
        <f t="shared" si="21"/>
        <v>3.5581589102027716E-2</v>
      </c>
      <c r="CN132" s="223">
        <f t="shared" si="22"/>
        <v>5.47240193665434E-3</v>
      </c>
      <c r="CO132" s="223">
        <f t="shared" si="22"/>
        <v>1.8092962094456899E-3</v>
      </c>
      <c r="CP132" s="223">
        <f t="shared" si="23"/>
        <v>7.0961626734011574E-2</v>
      </c>
      <c r="CQ132" s="223">
        <f t="shared" si="24"/>
        <v>0</v>
      </c>
      <c r="CR132" s="222"/>
      <c r="CS132" s="222"/>
      <c r="CT132" s="222"/>
      <c r="CU132" s="222"/>
      <c r="CV132" s="222"/>
      <c r="CW132" s="222"/>
      <c r="CX132" s="222"/>
      <c r="CY132" s="222"/>
      <c r="CZ132" s="222"/>
      <c r="DA132" s="222"/>
      <c r="DB132" s="224">
        <f t="shared" si="25"/>
        <v>5.5396591287584757E-2</v>
      </c>
      <c r="DC132" s="224">
        <f t="shared" si="26"/>
        <v>8.2833373003267999E-3</v>
      </c>
      <c r="DD132" s="224">
        <f t="shared" si="27"/>
        <v>6.367992858791155E-2</v>
      </c>
      <c r="DE132" s="225">
        <f t="shared" si="28"/>
        <v>0</v>
      </c>
      <c r="DF132" s="222"/>
      <c r="DG132" s="222"/>
      <c r="DH132" s="222"/>
      <c r="DI132" s="222"/>
      <c r="DJ132" s="222"/>
      <c r="DK132" s="222"/>
      <c r="DL132" s="222"/>
      <c r="DM132" s="222"/>
      <c r="DN132" s="222"/>
      <c r="DO132" s="222"/>
      <c r="DP132" s="222"/>
      <c r="DQ132" s="222"/>
      <c r="DR132" s="222"/>
      <c r="DS132" s="222"/>
      <c r="DT132" s="222"/>
      <c r="DU132" s="222"/>
      <c r="DV132" s="222"/>
      <c r="DW132" s="222"/>
      <c r="DX132" s="222"/>
      <c r="DY132" s="222"/>
      <c r="DZ132" s="222"/>
      <c r="EA132" s="222"/>
      <c r="EB132" s="222"/>
      <c r="EC132" s="222"/>
      <c r="ED132" s="222"/>
      <c r="EE132" s="222"/>
      <c r="EF132" s="222"/>
      <c r="EG132" s="222">
        <v>0</v>
      </c>
      <c r="EH132" s="222">
        <v>0</v>
      </c>
      <c r="EI132" s="222">
        <v>0</v>
      </c>
      <c r="EJ132" s="222">
        <v>0</v>
      </c>
      <c r="EK132" s="222">
        <v>0</v>
      </c>
      <c r="EL132" s="222">
        <v>0</v>
      </c>
      <c r="EM132" s="222">
        <v>0</v>
      </c>
      <c r="EN132" s="201" t="s">
        <v>3483</v>
      </c>
      <c r="EO132" s="222">
        <v>0.90149999999999997</v>
      </c>
      <c r="EP132" s="222">
        <v>310</v>
      </c>
      <c r="EQ132" s="222">
        <v>0.8</v>
      </c>
    </row>
    <row r="133" spans="1:147" ht="30" x14ac:dyDescent="0.25">
      <c r="A133" s="201" t="s">
        <v>479</v>
      </c>
      <c r="B133" s="201" t="s">
        <v>3484</v>
      </c>
      <c r="C133" s="201" t="s">
        <v>480</v>
      </c>
      <c r="D133" s="201" t="s">
        <v>49</v>
      </c>
      <c r="E133" s="222">
        <v>170</v>
      </c>
      <c r="F133" s="222">
        <v>3616</v>
      </c>
      <c r="G133" s="201" t="s">
        <v>2855</v>
      </c>
      <c r="H133" s="201" t="s">
        <v>800</v>
      </c>
      <c r="I133" s="201" t="s">
        <v>2624</v>
      </c>
      <c r="J133" s="222">
        <v>310</v>
      </c>
      <c r="K133" s="222">
        <v>0.90149999999999997</v>
      </c>
      <c r="L133" s="201" t="s">
        <v>2855</v>
      </c>
      <c r="M133" s="201" t="s">
        <v>2856</v>
      </c>
      <c r="N133" s="201" t="s">
        <v>2857</v>
      </c>
      <c r="O133" s="201" t="s">
        <v>32</v>
      </c>
      <c r="P133" s="201" t="s">
        <v>2858</v>
      </c>
      <c r="Q133" s="201" t="s">
        <v>2859</v>
      </c>
      <c r="R133" s="201" t="s">
        <v>3484</v>
      </c>
      <c r="S133" s="201" t="s">
        <v>2860</v>
      </c>
      <c r="T133" s="222">
        <v>4.1663718148564302E-2</v>
      </c>
      <c r="U133" s="201" t="s">
        <v>2904</v>
      </c>
      <c r="V133" s="201" t="s">
        <v>2905</v>
      </c>
      <c r="W133" s="201" t="s">
        <v>479</v>
      </c>
      <c r="X133" s="201" t="s">
        <v>480</v>
      </c>
      <c r="Y133" s="222">
        <v>170</v>
      </c>
      <c r="Z133" s="222">
        <v>3616</v>
      </c>
      <c r="AA133" s="222">
        <v>1</v>
      </c>
      <c r="AB133" s="201" t="s">
        <v>3484</v>
      </c>
      <c r="AC133" s="222">
        <v>1</v>
      </c>
      <c r="AD133" s="201" t="s">
        <v>800</v>
      </c>
      <c r="AE133" s="201" t="s">
        <v>800</v>
      </c>
      <c r="AF133" s="222">
        <v>0</v>
      </c>
      <c r="AG133" s="222">
        <v>0</v>
      </c>
      <c r="AH133" s="201" t="s">
        <v>2854</v>
      </c>
      <c r="AI133" s="201" t="s">
        <v>2863</v>
      </c>
      <c r="AJ133" s="201" t="s">
        <v>2891</v>
      </c>
      <c r="AK133" s="201" t="s">
        <v>2907</v>
      </c>
      <c r="AL133" s="201" t="s">
        <v>2854</v>
      </c>
      <c r="AM133" s="201" t="s">
        <v>2865</v>
      </c>
      <c r="AN133" s="201" t="s">
        <v>2908</v>
      </c>
      <c r="AO133" s="201" t="s">
        <v>2867</v>
      </c>
      <c r="AP133" s="201" t="s">
        <v>2868</v>
      </c>
      <c r="AQ133" s="201" t="s">
        <v>2869</v>
      </c>
      <c r="AR133" s="201" t="s">
        <v>2870</v>
      </c>
      <c r="AS133" s="222">
        <v>46.438400000000001</v>
      </c>
      <c r="AT133" s="222">
        <v>0</v>
      </c>
      <c r="AU133" s="201" t="s">
        <v>3485</v>
      </c>
      <c r="AV133" s="201" t="s">
        <v>3485</v>
      </c>
      <c r="AW133" s="201" t="s">
        <v>3486</v>
      </c>
      <c r="AX133" s="201" t="s">
        <v>3487</v>
      </c>
      <c r="AY133" s="201" t="s">
        <v>2915</v>
      </c>
      <c r="AZ133" s="201" t="s">
        <v>800</v>
      </c>
      <c r="BA133" s="201" t="s">
        <v>800</v>
      </c>
      <c r="BB133" s="222">
        <v>2.57459977261554E-3</v>
      </c>
      <c r="BC133" s="222">
        <v>7.0828320852559298E-3</v>
      </c>
      <c r="BD133" s="222">
        <v>1E-3</v>
      </c>
      <c r="BE133" s="222">
        <v>1.04028673835125E-4</v>
      </c>
      <c r="BF133" s="222">
        <v>0</v>
      </c>
      <c r="BG133" s="222">
        <v>0</v>
      </c>
      <c r="BH133" s="222">
        <v>0</v>
      </c>
      <c r="BI133" s="222">
        <v>0</v>
      </c>
      <c r="BJ133" s="222">
        <v>0</v>
      </c>
      <c r="BK133" s="222">
        <v>0</v>
      </c>
      <c r="BL133" s="222">
        <v>0</v>
      </c>
      <c r="BM133" s="222">
        <v>1.36495185284138E-2</v>
      </c>
      <c r="BN133" s="222">
        <v>6.8217019839732196E-4</v>
      </c>
      <c r="BO133" s="222">
        <v>0</v>
      </c>
      <c r="BP133" s="222">
        <v>1.7751109822898199E-3</v>
      </c>
      <c r="BQ133" s="222">
        <v>5.8689065766355704E-4</v>
      </c>
      <c r="BR133" s="222">
        <v>1.7438410766961701E-4</v>
      </c>
      <c r="BS133" s="222">
        <v>2.5267533366187301E-2</v>
      </c>
      <c r="BT133" s="222">
        <v>2.7042644348477099E-2</v>
      </c>
      <c r="BU133" s="222">
        <v>2.7629535006140699E-2</v>
      </c>
      <c r="BV133" s="222">
        <v>148.632549212866</v>
      </c>
      <c r="BW133" s="222">
        <v>159.07437852045399</v>
      </c>
      <c r="BX133" s="222">
        <v>162.52667650671</v>
      </c>
      <c r="BY133" s="222">
        <v>386.44462795345299</v>
      </c>
      <c r="BZ133" s="222">
        <v>413.59338415317899</v>
      </c>
      <c r="CA133" s="222">
        <v>422.56935891744598</v>
      </c>
      <c r="CB133" s="222">
        <v>6.5695586752087003</v>
      </c>
      <c r="CC133" s="222">
        <v>7.0310875306040499</v>
      </c>
      <c r="CD133" s="222">
        <v>7.18367910159657</v>
      </c>
      <c r="CE133" s="201" t="s">
        <v>800</v>
      </c>
      <c r="CF133" s="201" t="s">
        <v>800</v>
      </c>
      <c r="CG133" s="201" t="s">
        <v>2916</v>
      </c>
      <c r="CH133" s="222">
        <v>2.7181311406305501E-3</v>
      </c>
      <c r="CI133" s="222">
        <v>2.2549402225556701E-2</v>
      </c>
      <c r="CJ133" s="222">
        <v>5.8628445786447498</v>
      </c>
      <c r="CK133" s="222"/>
      <c r="CL133" s="223">
        <f t="shared" si="20"/>
        <v>1.0935844639376214E-2</v>
      </c>
      <c r="CM133" s="223">
        <f t="shared" si="21"/>
        <v>1.4331688726811122E-2</v>
      </c>
      <c r="CN133" s="223">
        <f t="shared" si="22"/>
        <v>1.7751109822898199E-3</v>
      </c>
      <c r="CO133" s="223">
        <f t="shared" si="22"/>
        <v>5.8689065766355704E-4</v>
      </c>
      <c r="CP133" s="223">
        <f t="shared" si="23"/>
        <v>2.7629535006140713E-2</v>
      </c>
      <c r="CQ133" s="223">
        <f t="shared" si="24"/>
        <v>0</v>
      </c>
      <c r="CR133" s="222"/>
      <c r="CS133" s="222"/>
      <c r="CT133" s="222"/>
      <c r="CU133" s="222"/>
      <c r="CV133" s="222"/>
      <c r="CW133" s="222"/>
      <c r="CX133" s="222"/>
      <c r="CY133" s="222"/>
      <c r="CZ133" s="222"/>
      <c r="DA133" s="222"/>
      <c r="DB133" s="224">
        <f t="shared" si="25"/>
        <v>2.5093149258517716E-2</v>
      </c>
      <c r="DC133" s="224">
        <f t="shared" si="26"/>
        <v>1.7438410766961701E-4</v>
      </c>
      <c r="DD133" s="224">
        <f t="shared" si="27"/>
        <v>2.5267533366187332E-2</v>
      </c>
      <c r="DE133" s="225">
        <f t="shared" si="28"/>
        <v>3.1225022567582528E-17</v>
      </c>
      <c r="DF133" s="222"/>
      <c r="DG133" s="222"/>
      <c r="DH133" s="222"/>
      <c r="DI133" s="222"/>
      <c r="DJ133" s="222"/>
      <c r="DK133" s="222"/>
      <c r="DL133" s="222"/>
      <c r="DM133" s="222"/>
      <c r="DN133" s="222"/>
      <c r="DO133" s="222"/>
      <c r="DP133" s="222"/>
      <c r="DQ133" s="222"/>
      <c r="DR133" s="222"/>
      <c r="DS133" s="222"/>
      <c r="DT133" s="222"/>
      <c r="DU133" s="222"/>
      <c r="DV133" s="222"/>
      <c r="DW133" s="222"/>
      <c r="DX133" s="222"/>
      <c r="DY133" s="222"/>
      <c r="DZ133" s="222"/>
      <c r="EA133" s="222"/>
      <c r="EB133" s="222"/>
      <c r="EC133" s="222"/>
      <c r="ED133" s="222"/>
      <c r="EE133" s="222"/>
      <c r="EF133" s="222"/>
      <c r="EG133" s="222">
        <v>0</v>
      </c>
      <c r="EH133" s="222">
        <v>0</v>
      </c>
      <c r="EI133" s="222">
        <v>0</v>
      </c>
      <c r="EJ133" s="222">
        <v>0</v>
      </c>
      <c r="EK133" s="222">
        <v>0</v>
      </c>
      <c r="EL133" s="222">
        <v>0</v>
      </c>
      <c r="EM133" s="222">
        <v>0</v>
      </c>
      <c r="EN133" s="201" t="s">
        <v>3483</v>
      </c>
      <c r="EO133" s="222">
        <v>0.90149999999999997</v>
      </c>
      <c r="EP133" s="222">
        <v>310</v>
      </c>
      <c r="EQ133" s="222">
        <v>0.8</v>
      </c>
    </row>
    <row r="134" spans="1:147" ht="30" x14ac:dyDescent="0.25">
      <c r="A134" s="201" t="s">
        <v>479</v>
      </c>
      <c r="B134" s="201" t="s">
        <v>3488</v>
      </c>
      <c r="C134" s="201" t="s">
        <v>480</v>
      </c>
      <c r="D134" s="201" t="s">
        <v>49</v>
      </c>
      <c r="E134" s="222">
        <v>170</v>
      </c>
      <c r="F134" s="222">
        <v>3616</v>
      </c>
      <c r="G134" s="201" t="s">
        <v>2855</v>
      </c>
      <c r="H134" s="201" t="s">
        <v>800</v>
      </c>
      <c r="I134" s="201" t="s">
        <v>2624</v>
      </c>
      <c r="J134" s="222">
        <v>310</v>
      </c>
      <c r="K134" s="222">
        <v>0.90149999999999997</v>
      </c>
      <c r="L134" s="201" t="s">
        <v>2891</v>
      </c>
      <c r="M134" s="201" t="s">
        <v>2892</v>
      </c>
      <c r="N134" s="201" t="s">
        <v>2893</v>
      </c>
      <c r="O134" s="201" t="s">
        <v>32</v>
      </c>
      <c r="P134" s="201" t="s">
        <v>2858</v>
      </c>
      <c r="Q134" s="201" t="s">
        <v>2854</v>
      </c>
      <c r="R134" s="201" t="s">
        <v>3488</v>
      </c>
      <c r="S134" s="201" t="s">
        <v>2860</v>
      </c>
      <c r="T134" s="222">
        <v>4.1663718148564302E-2</v>
      </c>
      <c r="U134" s="201" t="s">
        <v>2904</v>
      </c>
      <c r="V134" s="201" t="s">
        <v>2905</v>
      </c>
      <c r="W134" s="201" t="s">
        <v>133</v>
      </c>
      <c r="X134" s="201" t="s">
        <v>134</v>
      </c>
      <c r="Y134" s="222">
        <v>170</v>
      </c>
      <c r="Z134" s="222">
        <v>4200</v>
      </c>
      <c r="AA134" s="222">
        <v>110</v>
      </c>
      <c r="AB134" s="201" t="s">
        <v>3489</v>
      </c>
      <c r="AC134" s="222">
        <v>0.97499999999999998</v>
      </c>
      <c r="AD134" s="201" t="s">
        <v>800</v>
      </c>
      <c r="AE134" s="201" t="s">
        <v>800</v>
      </c>
      <c r="AF134" s="222">
        <v>0</v>
      </c>
      <c r="AG134" s="222">
        <v>0</v>
      </c>
      <c r="AH134" s="201" t="s">
        <v>2855</v>
      </c>
      <c r="AI134" s="201" t="s">
        <v>2711</v>
      </c>
      <c r="AJ134" s="201" t="s">
        <v>2855</v>
      </c>
      <c r="AK134" s="201" t="s">
        <v>2864</v>
      </c>
      <c r="AL134" s="201" t="s">
        <v>2854</v>
      </c>
      <c r="AM134" s="201" t="s">
        <v>2865</v>
      </c>
      <c r="AN134" s="201" t="s">
        <v>2908</v>
      </c>
      <c r="AO134" s="201" t="s">
        <v>2921</v>
      </c>
      <c r="AP134" s="201" t="s">
        <v>2868</v>
      </c>
      <c r="AQ134" s="201" t="s">
        <v>2869</v>
      </c>
      <c r="AR134" s="201" t="s">
        <v>2922</v>
      </c>
      <c r="AS134" s="222">
        <v>46.438400000000001</v>
      </c>
      <c r="AT134" s="222">
        <v>6.4602000000000004</v>
      </c>
      <c r="AU134" s="201" t="s">
        <v>3485</v>
      </c>
      <c r="AV134" s="201" t="s">
        <v>2941</v>
      </c>
      <c r="AW134" s="201" t="s">
        <v>2942</v>
      </c>
      <c r="AX134" s="201" t="s">
        <v>2943</v>
      </c>
      <c r="AY134" s="201" t="s">
        <v>2874</v>
      </c>
      <c r="AZ134" s="201" t="s">
        <v>800</v>
      </c>
      <c r="BA134" s="201" t="s">
        <v>800</v>
      </c>
      <c r="BB134" s="222">
        <v>2.57459977261554E-3</v>
      </c>
      <c r="BC134" s="222">
        <v>7.0828320852559298E-3</v>
      </c>
      <c r="BD134" s="222">
        <v>1E-3</v>
      </c>
      <c r="BE134" s="222">
        <v>1.04028673835125E-4</v>
      </c>
      <c r="BF134" s="222">
        <v>9.2716999999999995E-4</v>
      </c>
      <c r="BG134" s="222">
        <v>4.3648525387655798E-5</v>
      </c>
      <c r="BH134" s="222">
        <v>1.1787136243386199E-3</v>
      </c>
      <c r="BI134" s="222">
        <v>0</v>
      </c>
      <c r="BJ134" s="222">
        <v>6.1027447650300898E-4</v>
      </c>
      <c r="BK134" s="222">
        <v>0</v>
      </c>
      <c r="BL134" s="222">
        <v>0</v>
      </c>
      <c r="BM134" s="222">
        <v>1.36495185284138E-2</v>
      </c>
      <c r="BN134" s="222">
        <v>6.8217019839732196E-4</v>
      </c>
      <c r="BO134" s="222">
        <v>3.1533274378578199E-3</v>
      </c>
      <c r="BP134" s="222">
        <v>1.7751109822898199E-3</v>
      </c>
      <c r="BQ134" s="222">
        <v>5.8689065766355704E-4</v>
      </c>
      <c r="BR134" s="222">
        <v>2.3581159555555601E-4</v>
      </c>
      <c r="BS134" s="222">
        <v>3.1242094918160299E-2</v>
      </c>
      <c r="BT134" s="222">
        <v>3.3017205900450201E-2</v>
      </c>
      <c r="BU134" s="222">
        <v>3.3604096558113701E-2</v>
      </c>
      <c r="BV134" s="222">
        <v>183.77702893035499</v>
      </c>
      <c r="BW134" s="222">
        <v>194.21885823794199</v>
      </c>
      <c r="BX134" s="222">
        <v>197.671156224198</v>
      </c>
      <c r="BY134" s="222">
        <v>477.82027521892297</v>
      </c>
      <c r="BZ134" s="222">
        <v>504.96903141864999</v>
      </c>
      <c r="CA134" s="222">
        <v>513.94500618291602</v>
      </c>
      <c r="CB134" s="222">
        <v>8.1229446787216908</v>
      </c>
      <c r="CC134" s="222">
        <v>8.5844735341170395</v>
      </c>
      <c r="CD134" s="222">
        <v>8.7370651051095702</v>
      </c>
      <c r="CE134" s="201" t="s">
        <v>800</v>
      </c>
      <c r="CF134" s="201" t="s">
        <v>800</v>
      </c>
      <c r="CG134" s="201" t="s">
        <v>2916</v>
      </c>
      <c r="CH134" s="222">
        <v>2.7181311406305501E-3</v>
      </c>
      <c r="CI134" s="222">
        <v>2.85239637775298E-2</v>
      </c>
      <c r="CJ134" s="222">
        <v>7.4162305821577501</v>
      </c>
      <c r="CK134" s="222"/>
      <c r="CL134" s="223">
        <f t="shared" si="20"/>
        <v>1.3757078753491435E-2</v>
      </c>
      <c r="CM134" s="223">
        <f t="shared" si="21"/>
        <v>1.7485016164668941E-2</v>
      </c>
      <c r="CN134" s="223">
        <f t="shared" si="22"/>
        <v>1.7751109822898199E-3</v>
      </c>
      <c r="CO134" s="223">
        <f t="shared" si="22"/>
        <v>5.8689065766355704E-4</v>
      </c>
      <c r="CP134" s="223">
        <f t="shared" si="23"/>
        <v>3.360409655811375E-2</v>
      </c>
      <c r="CQ134" s="223">
        <f t="shared" si="24"/>
        <v>0</v>
      </c>
      <c r="CR134" s="222"/>
      <c r="CS134" s="222"/>
      <c r="CT134" s="222"/>
      <c r="CU134" s="222"/>
      <c r="CV134" s="222"/>
      <c r="CW134" s="222"/>
      <c r="CX134" s="222"/>
      <c r="CY134" s="222"/>
      <c r="CZ134" s="222"/>
      <c r="DA134" s="222"/>
      <c r="DB134" s="224">
        <f t="shared" si="25"/>
        <v>2.5093149258517716E-2</v>
      </c>
      <c r="DC134" s="224">
        <f t="shared" si="26"/>
        <v>6.1489456596426602E-3</v>
      </c>
      <c r="DD134" s="224">
        <f t="shared" si="27"/>
        <v>3.1242094918160376E-2</v>
      </c>
      <c r="DE134" s="225">
        <f t="shared" si="28"/>
        <v>7.6327832942979512E-17</v>
      </c>
      <c r="DF134" s="222"/>
      <c r="DG134" s="222"/>
      <c r="DH134" s="222"/>
      <c r="DI134" s="222"/>
      <c r="DJ134" s="222"/>
      <c r="DK134" s="222"/>
      <c r="DL134" s="222"/>
      <c r="DM134" s="222"/>
      <c r="DN134" s="222"/>
      <c r="DO134" s="222"/>
      <c r="DP134" s="222"/>
      <c r="DQ134" s="222"/>
      <c r="DR134" s="222"/>
      <c r="DS134" s="222"/>
      <c r="DT134" s="222"/>
      <c r="DU134" s="222"/>
      <c r="DV134" s="222"/>
      <c r="DW134" s="222"/>
      <c r="DX134" s="222"/>
      <c r="DY134" s="222"/>
      <c r="DZ134" s="222"/>
      <c r="EA134" s="222"/>
      <c r="EB134" s="222"/>
      <c r="EC134" s="222"/>
      <c r="ED134" s="222"/>
      <c r="EE134" s="222"/>
      <c r="EF134" s="222"/>
      <c r="EG134" s="222">
        <v>0</v>
      </c>
      <c r="EH134" s="222">
        <v>0</v>
      </c>
      <c r="EI134" s="222">
        <v>0</v>
      </c>
      <c r="EJ134" s="222">
        <v>0</v>
      </c>
      <c r="EK134" s="222">
        <v>0</v>
      </c>
      <c r="EL134" s="222">
        <v>0</v>
      </c>
      <c r="EM134" s="222">
        <v>0</v>
      </c>
      <c r="EN134" s="201" t="s">
        <v>3483</v>
      </c>
      <c r="EO134" s="222">
        <v>0.90149999999999997</v>
      </c>
      <c r="EP134" s="222">
        <v>310</v>
      </c>
      <c r="EQ134" s="222">
        <v>0.8</v>
      </c>
    </row>
    <row r="135" spans="1:147" ht="30" x14ac:dyDescent="0.25">
      <c r="A135" s="201" t="s">
        <v>479</v>
      </c>
      <c r="B135" s="201" t="s">
        <v>3490</v>
      </c>
      <c r="C135" s="201" t="s">
        <v>480</v>
      </c>
      <c r="D135" s="201" t="s">
        <v>49</v>
      </c>
      <c r="E135" s="222">
        <v>170</v>
      </c>
      <c r="F135" s="222">
        <v>3616</v>
      </c>
      <c r="G135" s="201" t="s">
        <v>2855</v>
      </c>
      <c r="H135" s="201" t="s">
        <v>800</v>
      </c>
      <c r="I135" s="201" t="s">
        <v>2624</v>
      </c>
      <c r="J135" s="222">
        <v>310</v>
      </c>
      <c r="K135" s="222">
        <v>0.90149999999999997</v>
      </c>
      <c r="L135" s="201" t="s">
        <v>2855</v>
      </c>
      <c r="M135" s="201" t="s">
        <v>2856</v>
      </c>
      <c r="N135" s="201" t="s">
        <v>2857</v>
      </c>
      <c r="O135" s="201" t="s">
        <v>32</v>
      </c>
      <c r="P135" s="201" t="s">
        <v>2858</v>
      </c>
      <c r="Q135" s="201" t="s">
        <v>2855</v>
      </c>
      <c r="R135" s="201" t="s">
        <v>3490</v>
      </c>
      <c r="S135" s="201" t="s">
        <v>2860</v>
      </c>
      <c r="T135" s="222">
        <v>4.1663718148564302E-2</v>
      </c>
      <c r="U135" s="201" t="s">
        <v>2904</v>
      </c>
      <c r="V135" s="201" t="s">
        <v>2905</v>
      </c>
      <c r="W135" s="201" t="s">
        <v>131</v>
      </c>
      <c r="X135" s="201" t="s">
        <v>132</v>
      </c>
      <c r="Y135" s="222">
        <v>170</v>
      </c>
      <c r="Z135" s="222">
        <v>4520</v>
      </c>
      <c r="AA135" s="222">
        <v>110</v>
      </c>
      <c r="AB135" s="201" t="s">
        <v>3491</v>
      </c>
      <c r="AC135" s="222">
        <v>0.97499999999999998</v>
      </c>
      <c r="AD135" s="201" t="s">
        <v>800</v>
      </c>
      <c r="AE135" s="201" t="s">
        <v>800</v>
      </c>
      <c r="AF135" s="222">
        <v>0</v>
      </c>
      <c r="AG135" s="222">
        <v>0</v>
      </c>
      <c r="AH135" s="201" t="s">
        <v>2906</v>
      </c>
      <c r="AI135" s="201" t="s">
        <v>2712</v>
      </c>
      <c r="AJ135" s="201" t="s">
        <v>2855</v>
      </c>
      <c r="AK135" s="201" t="s">
        <v>2864</v>
      </c>
      <c r="AL135" s="201" t="s">
        <v>2854</v>
      </c>
      <c r="AM135" s="201" t="s">
        <v>2865</v>
      </c>
      <c r="AN135" s="201" t="s">
        <v>2908</v>
      </c>
      <c r="AO135" s="201" t="s">
        <v>2909</v>
      </c>
      <c r="AP135" s="201" t="s">
        <v>2868</v>
      </c>
      <c r="AQ135" s="201" t="s">
        <v>2869</v>
      </c>
      <c r="AR135" s="201" t="s">
        <v>2910</v>
      </c>
      <c r="AS135" s="222">
        <v>46.438400000000001</v>
      </c>
      <c r="AT135" s="222">
        <v>9.6903000000000006</v>
      </c>
      <c r="AU135" s="201" t="s">
        <v>3485</v>
      </c>
      <c r="AV135" s="201" t="s">
        <v>3492</v>
      </c>
      <c r="AW135" s="201" t="s">
        <v>3493</v>
      </c>
      <c r="AX135" s="201" t="s">
        <v>3494</v>
      </c>
      <c r="AY135" s="201" t="s">
        <v>2874</v>
      </c>
      <c r="AZ135" s="201" t="s">
        <v>800</v>
      </c>
      <c r="BA135" s="201" t="s">
        <v>800</v>
      </c>
      <c r="BB135" s="222">
        <v>2.57459977261554E-3</v>
      </c>
      <c r="BC135" s="222">
        <v>7.0828320852559298E-3</v>
      </c>
      <c r="BD135" s="222">
        <v>1E-3</v>
      </c>
      <c r="BE135" s="222">
        <v>1.04028673835125E-4</v>
      </c>
      <c r="BF135" s="222">
        <v>9.2716999999999995E-4</v>
      </c>
      <c r="BG135" s="222">
        <v>6.5472788081483697E-5</v>
      </c>
      <c r="BH135" s="222">
        <v>1.09526487217306E-3</v>
      </c>
      <c r="BI135" s="222">
        <v>0</v>
      </c>
      <c r="BJ135" s="222">
        <v>6.1027447650300898E-4</v>
      </c>
      <c r="BK135" s="222">
        <v>0</v>
      </c>
      <c r="BL135" s="222">
        <v>0</v>
      </c>
      <c r="BM135" s="222">
        <v>1.36495185284138E-2</v>
      </c>
      <c r="BN135" s="222">
        <v>6.8217019839732196E-4</v>
      </c>
      <c r="BO135" s="222">
        <v>2.8843692715051902E-3</v>
      </c>
      <c r="BP135" s="222">
        <v>1.7751109822898199E-3</v>
      </c>
      <c r="BQ135" s="222">
        <v>5.8689065766355704E-4</v>
      </c>
      <c r="BR135" s="222">
        <v>2.19116969321534E-4</v>
      </c>
      <c r="BS135" s="222">
        <v>3.0894817636101999E-2</v>
      </c>
      <c r="BT135" s="222">
        <v>3.2669928618391797E-2</v>
      </c>
      <c r="BU135" s="222">
        <v>3.3256819276055297E-2</v>
      </c>
      <c r="BV135" s="222">
        <v>181.73422138883501</v>
      </c>
      <c r="BW135" s="222">
        <v>192.17605069642201</v>
      </c>
      <c r="BX135" s="222">
        <v>195.62834868267799</v>
      </c>
      <c r="BY135" s="222">
        <v>472.50897561097099</v>
      </c>
      <c r="BZ135" s="222">
        <v>499.65773181069801</v>
      </c>
      <c r="CA135" s="222">
        <v>508.63370657496398</v>
      </c>
      <c r="CB135" s="222">
        <v>8.0326525853865096</v>
      </c>
      <c r="CC135" s="222">
        <v>8.4941814407818601</v>
      </c>
      <c r="CD135" s="222">
        <v>8.6467730117743908</v>
      </c>
      <c r="CE135" s="201" t="s">
        <v>800</v>
      </c>
      <c r="CF135" s="201" t="s">
        <v>800</v>
      </c>
      <c r="CG135" s="201" t="s">
        <v>2916</v>
      </c>
      <c r="CH135" s="222">
        <v>2.7181311406305501E-3</v>
      </c>
      <c r="CI135" s="222">
        <v>2.8176686495471399E-2</v>
      </c>
      <c r="CJ135" s="222">
        <v>7.3259384888225698</v>
      </c>
      <c r="CK135" s="222"/>
      <c r="CL135" s="223">
        <f t="shared" si="20"/>
        <v>1.3678759637785684E-2</v>
      </c>
      <c r="CM135" s="223">
        <f t="shared" si="21"/>
        <v>1.7216057998316311E-2</v>
      </c>
      <c r="CN135" s="223">
        <f t="shared" si="22"/>
        <v>1.7751109822898199E-3</v>
      </c>
      <c r="CO135" s="223">
        <f t="shared" si="22"/>
        <v>5.8689065766355704E-4</v>
      </c>
      <c r="CP135" s="223">
        <f t="shared" si="23"/>
        <v>3.3256819276055373E-2</v>
      </c>
      <c r="CQ135" s="223">
        <f t="shared" si="24"/>
        <v>7.6327832942979512E-17</v>
      </c>
      <c r="CR135" s="222"/>
      <c r="CS135" s="222"/>
      <c r="CT135" s="222"/>
      <c r="CU135" s="222"/>
      <c r="CV135" s="222"/>
      <c r="CW135" s="222"/>
      <c r="CX135" s="222"/>
      <c r="CY135" s="222"/>
      <c r="CZ135" s="222"/>
      <c r="DA135" s="222"/>
      <c r="DB135" s="224">
        <f t="shared" si="25"/>
        <v>2.5093149258517716E-2</v>
      </c>
      <c r="DC135" s="224">
        <f t="shared" si="26"/>
        <v>5.8016683775842766E-3</v>
      </c>
      <c r="DD135" s="224">
        <f t="shared" si="27"/>
        <v>3.0894817636101992E-2</v>
      </c>
      <c r="DE135" s="225">
        <f t="shared" si="28"/>
        <v>0</v>
      </c>
      <c r="DF135" s="222"/>
      <c r="DG135" s="222"/>
      <c r="DH135" s="222"/>
      <c r="DI135" s="222"/>
      <c r="DJ135" s="222"/>
      <c r="DK135" s="222"/>
      <c r="DL135" s="222"/>
      <c r="DM135" s="222"/>
      <c r="DN135" s="222"/>
      <c r="DO135" s="222"/>
      <c r="DP135" s="222"/>
      <c r="DQ135" s="222"/>
      <c r="DR135" s="222"/>
      <c r="DS135" s="222"/>
      <c r="DT135" s="222"/>
      <c r="DU135" s="222"/>
      <c r="DV135" s="222"/>
      <c r="DW135" s="222"/>
      <c r="DX135" s="222"/>
      <c r="DY135" s="222"/>
      <c r="DZ135" s="222"/>
      <c r="EA135" s="222"/>
      <c r="EB135" s="222"/>
      <c r="EC135" s="222"/>
      <c r="ED135" s="222"/>
      <c r="EE135" s="222"/>
      <c r="EF135" s="222"/>
      <c r="EG135" s="222">
        <v>0</v>
      </c>
      <c r="EH135" s="222">
        <v>0</v>
      </c>
      <c r="EI135" s="222">
        <v>0</v>
      </c>
      <c r="EJ135" s="222">
        <v>0</v>
      </c>
      <c r="EK135" s="222">
        <v>0</v>
      </c>
      <c r="EL135" s="222">
        <v>0</v>
      </c>
      <c r="EM135" s="222">
        <v>0</v>
      </c>
      <c r="EN135" s="201" t="s">
        <v>3483</v>
      </c>
      <c r="EO135" s="222">
        <v>0.90149999999999997</v>
      </c>
      <c r="EP135" s="222">
        <v>310</v>
      </c>
      <c r="EQ135" s="222">
        <v>0.8</v>
      </c>
    </row>
    <row r="136" spans="1:147" ht="30" x14ac:dyDescent="0.25">
      <c r="A136" s="201" t="s">
        <v>479</v>
      </c>
      <c r="B136" s="201" t="s">
        <v>3495</v>
      </c>
      <c r="C136" s="201" t="s">
        <v>480</v>
      </c>
      <c r="D136" s="201" t="s">
        <v>49</v>
      </c>
      <c r="E136" s="222">
        <v>170</v>
      </c>
      <c r="F136" s="222">
        <v>3616</v>
      </c>
      <c r="G136" s="201" t="s">
        <v>2855</v>
      </c>
      <c r="H136" s="201" t="s">
        <v>800</v>
      </c>
      <c r="I136" s="201" t="s">
        <v>2624</v>
      </c>
      <c r="J136" s="222">
        <v>310</v>
      </c>
      <c r="K136" s="222">
        <v>0.90149999999999997</v>
      </c>
      <c r="L136" s="201" t="s">
        <v>2855</v>
      </c>
      <c r="M136" s="201" t="s">
        <v>2856</v>
      </c>
      <c r="N136" s="201" t="s">
        <v>2857</v>
      </c>
      <c r="O136" s="201" t="s">
        <v>32</v>
      </c>
      <c r="P136" s="201" t="s">
        <v>2858</v>
      </c>
      <c r="Q136" s="201" t="s">
        <v>2906</v>
      </c>
      <c r="R136" s="201" t="s">
        <v>3495</v>
      </c>
      <c r="S136" s="201" t="s">
        <v>2860</v>
      </c>
      <c r="T136" s="222">
        <v>4.1663718148564302E-2</v>
      </c>
      <c r="U136" s="201" t="s">
        <v>2904</v>
      </c>
      <c r="V136" s="201" t="s">
        <v>2905</v>
      </c>
      <c r="W136" s="201" t="s">
        <v>145</v>
      </c>
      <c r="X136" s="201" t="s">
        <v>146</v>
      </c>
      <c r="Y136" s="222">
        <v>170</v>
      </c>
      <c r="Z136" s="222">
        <v>4520</v>
      </c>
      <c r="AA136" s="222">
        <v>110</v>
      </c>
      <c r="AB136" s="201" t="s">
        <v>3496</v>
      </c>
      <c r="AC136" s="222">
        <v>0.97499999999999998</v>
      </c>
      <c r="AD136" s="201" t="s">
        <v>800</v>
      </c>
      <c r="AE136" s="201" t="s">
        <v>800</v>
      </c>
      <c r="AH136" s="201" t="s">
        <v>2906</v>
      </c>
      <c r="AI136" s="201" t="s">
        <v>2712</v>
      </c>
      <c r="AJ136" s="201" t="s">
        <v>2891</v>
      </c>
      <c r="AK136" s="201" t="s">
        <v>2907</v>
      </c>
      <c r="AL136" s="201" t="s">
        <v>2854</v>
      </c>
      <c r="AM136" s="201" t="s">
        <v>2865</v>
      </c>
      <c r="AN136" s="201" t="s">
        <v>2908</v>
      </c>
      <c r="AO136" s="201" t="s">
        <v>2909</v>
      </c>
      <c r="AP136" s="201" t="s">
        <v>2868</v>
      </c>
      <c r="AQ136" s="201" t="s">
        <v>2869</v>
      </c>
      <c r="AR136" s="201" t="s">
        <v>2910</v>
      </c>
      <c r="AS136" s="222">
        <v>46.438400000000001</v>
      </c>
      <c r="AT136" s="222">
        <v>9.6903000000000006</v>
      </c>
      <c r="AU136" s="201" t="s">
        <v>3485</v>
      </c>
      <c r="AV136" s="201" t="s">
        <v>3497</v>
      </c>
      <c r="AW136" s="201" t="s">
        <v>3498</v>
      </c>
      <c r="AX136" s="201" t="s">
        <v>3499</v>
      </c>
      <c r="AY136" s="201" t="s">
        <v>2915</v>
      </c>
      <c r="AZ136" s="201" t="s">
        <v>800</v>
      </c>
      <c r="BA136" s="201" t="s">
        <v>800</v>
      </c>
      <c r="BB136" s="222">
        <v>2.57459977261554E-3</v>
      </c>
      <c r="BC136" s="222">
        <v>7.0828320852559298E-3</v>
      </c>
      <c r="BD136" s="222">
        <v>1E-3</v>
      </c>
      <c r="BE136" s="222">
        <v>1.04028673835125E-4</v>
      </c>
      <c r="BF136" s="222">
        <v>1.6356999999999999E-3</v>
      </c>
      <c r="BG136" s="222">
        <v>6.5472788081483697E-5</v>
      </c>
      <c r="BH136" s="222">
        <v>1.09526487217306E-3</v>
      </c>
      <c r="BI136" s="222">
        <v>0</v>
      </c>
      <c r="BJ136" s="222">
        <v>6.1027447650300898E-4</v>
      </c>
      <c r="BK136" s="222">
        <v>0</v>
      </c>
      <c r="BL136" s="222">
        <v>0</v>
      </c>
      <c r="BM136" s="222">
        <v>1.36495185284138E-2</v>
      </c>
      <c r="BN136" s="222">
        <v>6.8217019839732196E-4</v>
      </c>
      <c r="BO136" s="222">
        <v>2.8843692715051902E-3</v>
      </c>
      <c r="BP136" s="222">
        <v>1.7751109822898199E-3</v>
      </c>
      <c r="BQ136" s="222">
        <v>5.8689065766355704E-4</v>
      </c>
      <c r="BR136" s="222">
        <v>1.39507286135693E-4</v>
      </c>
      <c r="BS136" s="222">
        <v>3.1523737952916103E-2</v>
      </c>
      <c r="BT136" s="222">
        <v>3.3298848935205898E-2</v>
      </c>
      <c r="BU136" s="222">
        <v>3.3885739592869502E-2</v>
      </c>
      <c r="BV136" s="222">
        <v>185.43375266421199</v>
      </c>
      <c r="BW136" s="222">
        <v>195.87558197179999</v>
      </c>
      <c r="BX136" s="222">
        <v>199.327879958056</v>
      </c>
      <c r="BY136" s="222">
        <v>482.12775692695197</v>
      </c>
      <c r="BZ136" s="222">
        <v>509.27651312667899</v>
      </c>
      <c r="CA136" s="222">
        <v>518.25248789094496</v>
      </c>
      <c r="CB136" s="222">
        <v>8.1961718677581903</v>
      </c>
      <c r="CC136" s="222">
        <v>8.6577007231535408</v>
      </c>
      <c r="CD136" s="222">
        <v>8.8102922941460697</v>
      </c>
      <c r="CE136" s="201" t="s">
        <v>800</v>
      </c>
      <c r="CF136" s="201" t="s">
        <v>800</v>
      </c>
      <c r="CG136" s="201" t="s">
        <v>2916</v>
      </c>
      <c r="CH136" s="222">
        <v>2.7181311406305501E-3</v>
      </c>
      <c r="CI136" s="222">
        <v>2.8805606812285601E-2</v>
      </c>
      <c r="CJ136" s="222">
        <v>7.4894577711942496</v>
      </c>
      <c r="CK136" s="222"/>
      <c r="CL136" s="223">
        <f t="shared" si="20"/>
        <v>1.4307679954599842E-2</v>
      </c>
      <c r="CM136" s="223">
        <f t="shared" si="21"/>
        <v>1.7216057998316311E-2</v>
      </c>
      <c r="CN136" s="223">
        <f t="shared" si="22"/>
        <v>1.7751109822898199E-3</v>
      </c>
      <c r="CO136" s="223">
        <f t="shared" si="22"/>
        <v>5.8689065766355704E-4</v>
      </c>
      <c r="CP136" s="223">
        <f t="shared" si="23"/>
        <v>3.3885739592869529E-2</v>
      </c>
      <c r="CQ136" s="223">
        <f t="shared" si="24"/>
        <v>0</v>
      </c>
      <c r="CR136" s="222"/>
      <c r="CS136" s="222"/>
      <c r="CT136" s="222"/>
      <c r="CU136" s="222"/>
      <c r="CV136" s="222"/>
      <c r="CW136" s="222"/>
      <c r="CX136" s="222"/>
      <c r="CY136" s="222"/>
      <c r="CZ136" s="222"/>
      <c r="DA136" s="222"/>
      <c r="DB136" s="224">
        <f t="shared" si="25"/>
        <v>2.5093149258517716E-2</v>
      </c>
      <c r="DC136" s="224">
        <f t="shared" si="26"/>
        <v>6.4305886943984356E-3</v>
      </c>
      <c r="DD136" s="224">
        <f t="shared" si="27"/>
        <v>3.1523737952916152E-2</v>
      </c>
      <c r="DE136" s="225">
        <f t="shared" si="28"/>
        <v>0</v>
      </c>
      <c r="DF136" s="222"/>
      <c r="DG136" s="222"/>
      <c r="DH136" s="222"/>
      <c r="DI136" s="222"/>
      <c r="DJ136" s="222"/>
      <c r="DK136" s="222"/>
      <c r="DL136" s="222"/>
      <c r="DM136" s="222"/>
      <c r="DN136" s="222"/>
      <c r="DO136" s="222"/>
      <c r="DP136" s="222"/>
      <c r="DQ136" s="222"/>
      <c r="DR136" s="222"/>
      <c r="DS136" s="222"/>
      <c r="DT136" s="222"/>
      <c r="DU136" s="222"/>
      <c r="DV136" s="222"/>
      <c r="DW136" s="222"/>
      <c r="DX136" s="222"/>
      <c r="DY136" s="222"/>
      <c r="DZ136" s="222"/>
      <c r="EA136" s="222"/>
      <c r="EB136" s="222"/>
      <c r="EC136" s="222"/>
      <c r="ED136" s="222"/>
      <c r="EE136" s="222"/>
      <c r="EF136" s="222"/>
      <c r="EG136" s="222">
        <v>0</v>
      </c>
      <c r="EH136" s="222">
        <v>0</v>
      </c>
      <c r="EI136" s="222">
        <v>0</v>
      </c>
      <c r="EJ136" s="222">
        <v>0</v>
      </c>
      <c r="EK136" s="222">
        <v>0</v>
      </c>
      <c r="EL136" s="222">
        <v>0</v>
      </c>
      <c r="EM136" s="222">
        <v>0</v>
      </c>
      <c r="EN136" s="201" t="s">
        <v>3483</v>
      </c>
      <c r="EO136" s="222">
        <v>0.90149999999999997</v>
      </c>
      <c r="EP136" s="222">
        <v>310</v>
      </c>
      <c r="EQ136" s="222">
        <v>0.8</v>
      </c>
    </row>
    <row r="137" spans="1:147" ht="30" x14ac:dyDescent="0.25">
      <c r="A137" s="201" t="s">
        <v>479</v>
      </c>
      <c r="B137" s="201" t="s">
        <v>3500</v>
      </c>
      <c r="C137" s="201" t="s">
        <v>480</v>
      </c>
      <c r="D137" s="201" t="s">
        <v>49</v>
      </c>
      <c r="E137" s="222">
        <v>170</v>
      </c>
      <c r="F137" s="222">
        <v>3616</v>
      </c>
      <c r="G137" s="201" t="s">
        <v>2855</v>
      </c>
      <c r="H137" s="201" t="s">
        <v>800</v>
      </c>
      <c r="I137" s="201" t="s">
        <v>2624</v>
      </c>
      <c r="J137" s="222">
        <v>310</v>
      </c>
      <c r="K137" s="222">
        <v>0.90149999999999997</v>
      </c>
      <c r="L137" s="201" t="s">
        <v>2855</v>
      </c>
      <c r="M137" s="201" t="s">
        <v>2856</v>
      </c>
      <c r="N137" s="201" t="s">
        <v>2857</v>
      </c>
      <c r="O137" s="201" t="s">
        <v>32</v>
      </c>
      <c r="P137" s="201" t="s">
        <v>2858</v>
      </c>
      <c r="Q137" s="201" t="s">
        <v>2890</v>
      </c>
      <c r="R137" s="201" t="s">
        <v>3500</v>
      </c>
      <c r="S137" s="201" t="s">
        <v>2860</v>
      </c>
      <c r="T137" s="222">
        <v>4.1663718148564302E-2</v>
      </c>
      <c r="U137" s="201" t="s">
        <v>2904</v>
      </c>
      <c r="V137" s="201" t="s">
        <v>2905</v>
      </c>
      <c r="W137" s="201" t="s">
        <v>147</v>
      </c>
      <c r="X137" s="201" t="s">
        <v>148</v>
      </c>
      <c r="Y137" s="222">
        <v>170</v>
      </c>
      <c r="Z137" s="222">
        <v>4520</v>
      </c>
      <c r="AA137" s="222">
        <v>110</v>
      </c>
      <c r="AB137" s="201" t="s">
        <v>3501</v>
      </c>
      <c r="AC137" s="222">
        <v>0.97499999999999998</v>
      </c>
      <c r="AD137" s="201" t="s">
        <v>147</v>
      </c>
      <c r="AE137" s="201" t="s">
        <v>148</v>
      </c>
      <c r="AF137" s="222">
        <v>170</v>
      </c>
      <c r="AG137" s="222">
        <v>4520</v>
      </c>
      <c r="AH137" s="201" t="s">
        <v>2855</v>
      </c>
      <c r="AI137" s="201" t="s">
        <v>2711</v>
      </c>
      <c r="AJ137" s="201" t="s">
        <v>2891</v>
      </c>
      <c r="AK137" s="201" t="s">
        <v>2907</v>
      </c>
      <c r="AL137" s="201" t="s">
        <v>2854</v>
      </c>
      <c r="AM137" s="201" t="s">
        <v>2865</v>
      </c>
      <c r="AN137" s="201" t="s">
        <v>2908</v>
      </c>
      <c r="AO137" s="201" t="s">
        <v>2921</v>
      </c>
      <c r="AP137" s="201" t="s">
        <v>2868</v>
      </c>
      <c r="AQ137" s="201" t="s">
        <v>2869</v>
      </c>
      <c r="AR137" s="201" t="s">
        <v>2922</v>
      </c>
      <c r="AS137" s="222">
        <v>46.438400000000001</v>
      </c>
      <c r="AT137" s="222">
        <v>6.4602000000000004</v>
      </c>
      <c r="AU137" s="201" t="s">
        <v>3485</v>
      </c>
      <c r="AV137" s="201" t="s">
        <v>3502</v>
      </c>
      <c r="AW137" s="201" t="s">
        <v>3503</v>
      </c>
      <c r="AX137" s="201" t="s">
        <v>3504</v>
      </c>
      <c r="AY137" s="201" t="s">
        <v>2915</v>
      </c>
      <c r="AZ137" s="201" t="s">
        <v>3502</v>
      </c>
      <c r="BA137" s="201" t="s">
        <v>3504</v>
      </c>
      <c r="BB137" s="222">
        <v>2.57459977261554E-3</v>
      </c>
      <c r="BC137" s="222">
        <v>7.0828320852559298E-3</v>
      </c>
      <c r="BD137" s="222">
        <v>1E-3</v>
      </c>
      <c r="BE137" s="222">
        <v>1.04028673835125E-4</v>
      </c>
      <c r="BF137" s="222">
        <v>1.64777E-3</v>
      </c>
      <c r="BG137" s="222">
        <v>4.3648525387655798E-5</v>
      </c>
      <c r="BH137" s="222">
        <v>1.09526487217306E-3</v>
      </c>
      <c r="BI137" s="222">
        <v>0</v>
      </c>
      <c r="BJ137" s="222">
        <v>6.1027447650300898E-4</v>
      </c>
      <c r="BK137" s="222">
        <v>0</v>
      </c>
      <c r="BL137" s="222">
        <v>0</v>
      </c>
      <c r="BM137" s="222">
        <v>1.36495185284138E-2</v>
      </c>
      <c r="BN137" s="222">
        <v>6.8217019839732196E-4</v>
      </c>
      <c r="BO137" s="222">
        <v>3.1533274378578199E-3</v>
      </c>
      <c r="BP137" s="222">
        <v>1.7751109822898199E-3</v>
      </c>
      <c r="BQ137" s="222">
        <v>5.8689065766355704E-4</v>
      </c>
      <c r="BR137" s="222">
        <v>1.39507286135693E-4</v>
      </c>
      <c r="BS137" s="222">
        <v>3.1782941856574903E-2</v>
      </c>
      <c r="BT137" s="222">
        <v>3.3558052838864698E-2</v>
      </c>
      <c r="BU137" s="222">
        <v>3.4144943496528302E-2</v>
      </c>
      <c r="BV137" s="222">
        <v>186.958481509264</v>
      </c>
      <c r="BW137" s="222">
        <v>197.400310816851</v>
      </c>
      <c r="BX137" s="222">
        <v>200.85260880310801</v>
      </c>
      <c r="BY137" s="222">
        <v>486.092051924087</v>
      </c>
      <c r="BZ137" s="222">
        <v>513.24080812381396</v>
      </c>
      <c r="CA137" s="222">
        <v>522.21678288808005</v>
      </c>
      <c r="CB137" s="222">
        <v>8.2635648827094794</v>
      </c>
      <c r="CC137" s="222">
        <v>8.7250937381048299</v>
      </c>
      <c r="CD137" s="222">
        <v>8.8776853090973606</v>
      </c>
      <c r="CE137" s="201" t="s">
        <v>800</v>
      </c>
      <c r="CF137" s="201" t="s">
        <v>800</v>
      </c>
      <c r="CG137" s="201" t="s">
        <v>2916</v>
      </c>
      <c r="CH137" s="222">
        <v>2.7181311406305501E-3</v>
      </c>
      <c r="CI137" s="222">
        <v>2.9064810715944401E-2</v>
      </c>
      <c r="CJ137" s="222">
        <v>7.5568507861455396</v>
      </c>
      <c r="CK137" s="222"/>
      <c r="CL137" s="223">
        <f t="shared" si="20"/>
        <v>1.4297925691906013E-2</v>
      </c>
      <c r="CM137" s="223">
        <f t="shared" si="21"/>
        <v>1.7485016164668941E-2</v>
      </c>
      <c r="CN137" s="223">
        <f t="shared" si="22"/>
        <v>1.7751109822898199E-3</v>
      </c>
      <c r="CO137" s="223">
        <f t="shared" si="22"/>
        <v>5.8689065766355704E-4</v>
      </c>
      <c r="CP137" s="223">
        <f t="shared" si="23"/>
        <v>3.4144943496528329E-2</v>
      </c>
      <c r="CQ137" s="223">
        <f t="shared" si="24"/>
        <v>0</v>
      </c>
      <c r="CR137" s="222"/>
      <c r="CS137" s="222"/>
      <c r="CT137" s="222"/>
      <c r="CU137" s="222"/>
      <c r="CV137" s="222"/>
      <c r="CW137" s="222"/>
      <c r="CX137" s="222"/>
      <c r="CY137" s="222"/>
      <c r="CZ137" s="222"/>
      <c r="DA137" s="222"/>
      <c r="DB137" s="224">
        <f t="shared" si="25"/>
        <v>2.5093149258517716E-2</v>
      </c>
      <c r="DC137" s="224">
        <f t="shared" si="26"/>
        <v>6.6897925980572382E-3</v>
      </c>
      <c r="DD137" s="224">
        <f t="shared" si="27"/>
        <v>3.1782941856574952E-2</v>
      </c>
      <c r="DE137" s="225">
        <f t="shared" si="28"/>
        <v>0</v>
      </c>
      <c r="DF137" s="222"/>
      <c r="DG137" s="222"/>
      <c r="DH137" s="222"/>
      <c r="DI137" s="222"/>
      <c r="DJ137" s="222"/>
      <c r="DK137" s="222"/>
      <c r="DL137" s="222"/>
      <c r="DM137" s="222"/>
      <c r="DN137" s="222"/>
      <c r="DO137" s="222"/>
      <c r="DP137" s="222"/>
      <c r="DQ137" s="222"/>
      <c r="DR137" s="222"/>
      <c r="DS137" s="222"/>
      <c r="DT137" s="222"/>
      <c r="DU137" s="222"/>
      <c r="DV137" s="222"/>
      <c r="DW137" s="222"/>
      <c r="DX137" s="222"/>
      <c r="DY137" s="222"/>
      <c r="DZ137" s="222"/>
      <c r="EA137" s="222"/>
      <c r="EB137" s="222"/>
      <c r="EC137" s="222"/>
      <c r="ED137" s="222"/>
      <c r="EE137" s="222"/>
      <c r="EF137" s="222"/>
      <c r="EG137" s="222">
        <v>0</v>
      </c>
      <c r="EH137" s="222">
        <v>0</v>
      </c>
      <c r="EI137" s="222">
        <v>0</v>
      </c>
      <c r="EJ137" s="222">
        <v>0</v>
      </c>
      <c r="EK137" s="222">
        <v>0</v>
      </c>
      <c r="EL137" s="222">
        <v>0</v>
      </c>
      <c r="EM137" s="222">
        <v>0</v>
      </c>
      <c r="EN137" s="201" t="s">
        <v>3505</v>
      </c>
      <c r="EO137" s="222">
        <v>0.51019999999999999</v>
      </c>
      <c r="EP137" s="222">
        <v>297</v>
      </c>
      <c r="EQ137" s="222">
        <v>0.8</v>
      </c>
    </row>
    <row r="138" spans="1:147" ht="30" x14ac:dyDescent="0.25">
      <c r="A138" s="201" t="s">
        <v>481</v>
      </c>
      <c r="B138" s="201" t="s">
        <v>3506</v>
      </c>
      <c r="C138" s="201" t="s">
        <v>482</v>
      </c>
      <c r="D138" s="201" t="s">
        <v>49</v>
      </c>
      <c r="E138" s="222">
        <v>170</v>
      </c>
      <c r="F138" s="222">
        <v>3616</v>
      </c>
      <c r="G138" s="201" t="s">
        <v>2855</v>
      </c>
      <c r="H138" s="201" t="s">
        <v>800</v>
      </c>
      <c r="I138" s="201" t="s">
        <v>2624</v>
      </c>
      <c r="J138" s="222">
        <v>297</v>
      </c>
      <c r="K138" s="222">
        <v>0.8</v>
      </c>
      <c r="L138" s="201" t="s">
        <v>2855</v>
      </c>
      <c r="M138" s="201" t="s">
        <v>2856</v>
      </c>
      <c r="N138" s="201" t="s">
        <v>2857</v>
      </c>
      <c r="O138" s="201" t="s">
        <v>32</v>
      </c>
      <c r="P138" s="201" t="s">
        <v>2858</v>
      </c>
      <c r="Q138" s="201" t="s">
        <v>2859</v>
      </c>
      <c r="R138" s="201" t="s">
        <v>3506</v>
      </c>
      <c r="S138" s="201" t="s">
        <v>2860</v>
      </c>
      <c r="T138" s="222">
        <v>4.1663718148564302E-2</v>
      </c>
      <c r="U138" s="201" t="s">
        <v>2904</v>
      </c>
      <c r="V138" s="201" t="s">
        <v>2905</v>
      </c>
      <c r="W138" s="201" t="s">
        <v>129</v>
      </c>
      <c r="X138" s="201" t="s">
        <v>130</v>
      </c>
      <c r="Y138" s="222">
        <v>170</v>
      </c>
      <c r="Z138" s="222">
        <v>4520</v>
      </c>
      <c r="AA138" s="222">
        <v>110</v>
      </c>
      <c r="AB138" s="201" t="s">
        <v>3507</v>
      </c>
      <c r="AC138" s="222">
        <v>0.97499999999999998</v>
      </c>
      <c r="AD138" s="201" t="s">
        <v>800</v>
      </c>
      <c r="AE138" s="201" t="s">
        <v>800</v>
      </c>
      <c r="AH138" s="201" t="s">
        <v>2906</v>
      </c>
      <c r="AI138" s="201" t="s">
        <v>2712</v>
      </c>
      <c r="AJ138" s="201" t="s">
        <v>2891</v>
      </c>
      <c r="AK138" s="201" t="s">
        <v>2907</v>
      </c>
      <c r="AL138" s="201" t="s">
        <v>2854</v>
      </c>
      <c r="AM138" s="201" t="s">
        <v>2865</v>
      </c>
      <c r="AN138" s="201" t="s">
        <v>2908</v>
      </c>
      <c r="AO138" s="201" t="s">
        <v>2909</v>
      </c>
      <c r="AP138" s="201" t="s">
        <v>2868</v>
      </c>
      <c r="AQ138" s="201" t="s">
        <v>2869</v>
      </c>
      <c r="AR138" s="201" t="s">
        <v>2910</v>
      </c>
      <c r="AS138" s="222">
        <v>46.438400000000001</v>
      </c>
      <c r="AT138" s="222">
        <v>9.6903000000000006</v>
      </c>
      <c r="AU138" s="201" t="s">
        <v>3508</v>
      </c>
      <c r="AV138" s="201" t="s">
        <v>3509</v>
      </c>
      <c r="AW138" s="201" t="s">
        <v>3510</v>
      </c>
      <c r="AX138" s="201" t="s">
        <v>3511</v>
      </c>
      <c r="AY138" s="201" t="s">
        <v>2915</v>
      </c>
      <c r="AZ138" s="201" t="s">
        <v>800</v>
      </c>
      <c r="BA138" s="201" t="s">
        <v>800</v>
      </c>
      <c r="BB138" s="222">
        <v>2.57459977261554E-3</v>
      </c>
      <c r="BC138" s="222">
        <v>7.0828320852559298E-3</v>
      </c>
      <c r="BD138" s="222">
        <v>1E-3</v>
      </c>
      <c r="BE138" s="222">
        <v>1.08582117471006E-4</v>
      </c>
      <c r="BF138" s="222">
        <v>9.2716999999999995E-4</v>
      </c>
      <c r="BG138" s="222">
        <v>6.5472788081483697E-5</v>
      </c>
      <c r="BH138" s="222">
        <v>1.09526487217306E-3</v>
      </c>
      <c r="BI138" s="222">
        <v>0</v>
      </c>
      <c r="BJ138" s="222">
        <v>6.7051426936916303E-4</v>
      </c>
      <c r="BK138" s="222">
        <v>0</v>
      </c>
      <c r="BL138" s="222">
        <v>0</v>
      </c>
      <c r="BM138" s="222">
        <v>1.6054556799424E-2</v>
      </c>
      <c r="BN138" s="222">
        <v>7.6872054231898201E-4</v>
      </c>
      <c r="BO138" s="222">
        <v>2.8843692715051902E-3</v>
      </c>
      <c r="BP138" s="222">
        <v>2.0878846408485898E-3</v>
      </c>
      <c r="BQ138" s="222">
        <v>6.9030049513445202E-4</v>
      </c>
      <c r="BR138" s="222">
        <v>1.39507286135693E-4</v>
      </c>
      <c r="BS138" s="222">
        <v>3.3371589804350101E-2</v>
      </c>
      <c r="BT138" s="222">
        <v>3.5459474445198702E-2</v>
      </c>
      <c r="BU138" s="222">
        <v>3.6149774940333099E-2</v>
      </c>
      <c r="BV138" s="222">
        <v>196.30346943735299</v>
      </c>
      <c r="BW138" s="222">
        <v>208.585143795286</v>
      </c>
      <c r="BX138" s="222">
        <v>212.64573494313601</v>
      </c>
      <c r="BY138" s="222">
        <v>510.38902053711899</v>
      </c>
      <c r="BZ138" s="222">
        <v>542.321373867744</v>
      </c>
      <c r="CA138" s="222">
        <v>552.87891085215404</v>
      </c>
      <c r="CB138" s="222">
        <v>8.6766133491310207</v>
      </c>
      <c r="CC138" s="222">
        <v>9.2194633557516603</v>
      </c>
      <c r="CD138" s="222">
        <v>9.3989414844866204</v>
      </c>
      <c r="CE138" s="201" t="s">
        <v>800</v>
      </c>
      <c r="CF138" s="201" t="s">
        <v>800</v>
      </c>
      <c r="CG138" s="201" t="s">
        <v>2916</v>
      </c>
      <c r="CH138" s="222">
        <v>3.1970644748161498E-3</v>
      </c>
      <c r="CI138" s="222">
        <v>3.0174525329533901E-2</v>
      </c>
      <c r="CJ138" s="222">
        <v>7.84537658567882</v>
      </c>
      <c r="CK138" s="222"/>
      <c r="CL138" s="223">
        <f t="shared" si="20"/>
        <v>1.3663943191101877E-2</v>
      </c>
      <c r="CM138" s="223">
        <f t="shared" si="21"/>
        <v>1.9707646613248173E-2</v>
      </c>
      <c r="CN138" s="223">
        <f t="shared" si="22"/>
        <v>2.0878846408485898E-3</v>
      </c>
      <c r="CO138" s="223">
        <f t="shared" si="22"/>
        <v>6.9030049513445202E-4</v>
      </c>
      <c r="CP138" s="223">
        <f t="shared" si="23"/>
        <v>3.6149774940333092E-2</v>
      </c>
      <c r="CQ138" s="223">
        <f t="shared" si="24"/>
        <v>0</v>
      </c>
      <c r="CR138" s="222"/>
      <c r="CS138" s="222"/>
      <c r="CT138" s="222"/>
      <c r="CU138" s="222"/>
      <c r="CV138" s="222"/>
      <c r="CW138" s="222"/>
      <c r="CX138" s="222"/>
      <c r="CY138" s="222"/>
      <c r="CZ138" s="222"/>
      <c r="DA138" s="222"/>
      <c r="DB138" s="224">
        <f t="shared" si="25"/>
        <v>2.7589291317085457E-2</v>
      </c>
      <c r="DC138" s="224">
        <f t="shared" si="26"/>
        <v>5.7822984872645897E-3</v>
      </c>
      <c r="DD138" s="224">
        <f t="shared" si="27"/>
        <v>3.3371589804350045E-2</v>
      </c>
      <c r="DE138" s="225">
        <f t="shared" si="28"/>
        <v>-5.5511151231257827E-17</v>
      </c>
      <c r="DF138" s="222"/>
      <c r="DG138" s="222"/>
      <c r="DH138" s="222"/>
      <c r="DI138" s="222"/>
      <c r="DJ138" s="222"/>
      <c r="DK138" s="222"/>
      <c r="DL138" s="222"/>
      <c r="DM138" s="222"/>
      <c r="DN138" s="222"/>
      <c r="DO138" s="222"/>
      <c r="DP138" s="222"/>
      <c r="DQ138" s="222"/>
      <c r="DR138" s="222"/>
      <c r="DS138" s="222"/>
      <c r="DT138" s="222"/>
      <c r="DU138" s="222"/>
      <c r="DV138" s="222"/>
      <c r="DW138" s="222"/>
      <c r="DX138" s="222"/>
      <c r="DY138" s="222"/>
      <c r="DZ138" s="222"/>
      <c r="EA138" s="222"/>
      <c r="EB138" s="222"/>
      <c r="EC138" s="222"/>
      <c r="ED138" s="222"/>
      <c r="EE138" s="222"/>
      <c r="EF138" s="222"/>
      <c r="EG138" s="222">
        <v>1854720</v>
      </c>
      <c r="EH138" s="222">
        <v>1606860</v>
      </c>
      <c r="EI138" s="222">
        <v>309.77</v>
      </c>
      <c r="EJ138" s="222">
        <v>268.42</v>
      </c>
      <c r="EK138" s="222">
        <v>0.86651386512573902</v>
      </c>
      <c r="EL138" s="222">
        <v>184</v>
      </c>
      <c r="EM138" s="222">
        <v>10080</v>
      </c>
      <c r="EN138" s="201" t="s">
        <v>3512</v>
      </c>
      <c r="EO138" s="222">
        <v>0.86651386512573902</v>
      </c>
      <c r="EP138" s="222">
        <v>184</v>
      </c>
      <c r="EQ138" s="222">
        <v>0.8</v>
      </c>
    </row>
    <row r="139" spans="1:147" ht="30" x14ac:dyDescent="0.25">
      <c r="A139" s="201" t="s">
        <v>483</v>
      </c>
      <c r="B139" s="201" t="s">
        <v>3513</v>
      </c>
      <c r="C139" s="201" t="s">
        <v>484</v>
      </c>
      <c r="D139" s="201" t="s">
        <v>49</v>
      </c>
      <c r="E139" s="222">
        <v>170</v>
      </c>
      <c r="F139" s="222">
        <v>4068</v>
      </c>
      <c r="G139" s="201" t="s">
        <v>2890</v>
      </c>
      <c r="H139" s="201" t="s">
        <v>800</v>
      </c>
      <c r="I139" s="201" t="s">
        <v>2626</v>
      </c>
      <c r="J139" s="222">
        <v>184</v>
      </c>
      <c r="K139" s="222">
        <v>0.86651386512573902</v>
      </c>
      <c r="L139" s="201" t="s">
        <v>2855</v>
      </c>
      <c r="M139" s="201" t="s">
        <v>2856</v>
      </c>
      <c r="N139" s="201" t="s">
        <v>2857</v>
      </c>
      <c r="O139" s="201" t="s">
        <v>32</v>
      </c>
      <c r="P139" s="201" t="s">
        <v>2894</v>
      </c>
      <c r="Q139" s="201" t="s">
        <v>2859</v>
      </c>
      <c r="R139" s="201" t="s">
        <v>3513</v>
      </c>
      <c r="S139" s="201" t="s">
        <v>2895</v>
      </c>
      <c r="T139" s="222">
        <v>4.1583276009857999E-2</v>
      </c>
      <c r="U139" s="201" t="s">
        <v>2896</v>
      </c>
      <c r="V139" s="201" t="s">
        <v>2897</v>
      </c>
      <c r="W139" s="201" t="s">
        <v>131</v>
      </c>
      <c r="X139" s="201" t="s">
        <v>132</v>
      </c>
      <c r="Y139" s="222">
        <v>170</v>
      </c>
      <c r="Z139" s="222">
        <v>4520</v>
      </c>
      <c r="AA139" s="222">
        <v>110</v>
      </c>
      <c r="AB139" s="201" t="s">
        <v>3514</v>
      </c>
      <c r="AC139" s="222">
        <v>0.97499999999999998</v>
      </c>
      <c r="AD139" s="201" t="s">
        <v>800</v>
      </c>
      <c r="AE139" s="201" t="s">
        <v>800</v>
      </c>
      <c r="AH139" s="201" t="s">
        <v>2855</v>
      </c>
      <c r="AI139" s="201" t="s">
        <v>2711</v>
      </c>
      <c r="AJ139" s="201" t="s">
        <v>2855</v>
      </c>
      <c r="AK139" s="201" t="s">
        <v>2864</v>
      </c>
      <c r="AL139" s="201" t="s">
        <v>2854</v>
      </c>
      <c r="AM139" s="201" t="s">
        <v>2865</v>
      </c>
      <c r="AN139" s="201" t="s">
        <v>2898</v>
      </c>
      <c r="AO139" s="201" t="s">
        <v>2921</v>
      </c>
      <c r="AP139" s="201" t="s">
        <v>2868</v>
      </c>
      <c r="AQ139" s="201" t="s">
        <v>2869</v>
      </c>
      <c r="AR139" s="201" t="s">
        <v>2922</v>
      </c>
      <c r="AS139" s="222">
        <v>67.831739999999996</v>
      </c>
      <c r="AT139" s="222">
        <v>6.4602000000000004</v>
      </c>
      <c r="AU139" s="201" t="s">
        <v>3515</v>
      </c>
      <c r="AV139" s="201" t="s">
        <v>3492</v>
      </c>
      <c r="AW139" s="201" t="s">
        <v>3493</v>
      </c>
      <c r="AX139" s="201" t="s">
        <v>3494</v>
      </c>
      <c r="AY139" s="201" t="s">
        <v>2874</v>
      </c>
      <c r="AZ139" s="201" t="s">
        <v>800</v>
      </c>
      <c r="BA139" s="201" t="s">
        <v>800</v>
      </c>
      <c r="BB139" s="222">
        <v>2.3719210914454301E-3</v>
      </c>
      <c r="BC139" s="222">
        <v>7.0691569216758598E-3</v>
      </c>
      <c r="BD139" s="222">
        <v>1E-3</v>
      </c>
      <c r="BE139" s="222">
        <v>2.5600747282608698E-4</v>
      </c>
      <c r="BF139" s="222">
        <v>9.2716999999999995E-4</v>
      </c>
      <c r="BG139" s="222">
        <v>4.3648525387655798E-5</v>
      </c>
      <c r="BH139" s="222">
        <v>1.09526487217306E-3</v>
      </c>
      <c r="BI139" s="222">
        <v>0</v>
      </c>
      <c r="BJ139" s="222">
        <v>5.2585683734089096E-4</v>
      </c>
      <c r="BK139" s="222">
        <v>0</v>
      </c>
      <c r="BL139" s="222">
        <v>0</v>
      </c>
      <c r="BM139" s="222">
        <v>1.03371880076882E-2</v>
      </c>
      <c r="BN139" s="222">
        <v>7.0971332208971303E-4</v>
      </c>
      <c r="BO139" s="222">
        <v>3.1533274378578199E-3</v>
      </c>
      <c r="BP139" s="222">
        <v>3.11142685996821E-3</v>
      </c>
      <c r="BQ139" s="222">
        <v>1.02870602139098E-3</v>
      </c>
      <c r="BR139" s="222">
        <v>2.19116969321534E-4</v>
      </c>
      <c r="BS139" s="222">
        <v>2.7708371457806299E-2</v>
      </c>
      <c r="BT139" s="222">
        <v>3.08197983177745E-2</v>
      </c>
      <c r="BU139" s="222">
        <v>3.1848504339165501E-2</v>
      </c>
      <c r="BV139" s="222">
        <v>162.99042034003699</v>
      </c>
      <c r="BW139" s="222">
        <v>181.292931281026</v>
      </c>
      <c r="BX139" s="222">
        <v>187.344143171562</v>
      </c>
      <c r="BY139" s="222">
        <v>423.77509288409601</v>
      </c>
      <c r="BZ139" s="222">
        <v>471.36162133066898</v>
      </c>
      <c r="CA139" s="222">
        <v>487.09477224606002</v>
      </c>
      <c r="CB139" s="222">
        <v>7.2041765790296397</v>
      </c>
      <c r="CC139" s="222">
        <v>8.01314756262137</v>
      </c>
      <c r="CD139" s="222">
        <v>8.2806111281830201</v>
      </c>
      <c r="CE139" s="201" t="s">
        <v>800</v>
      </c>
      <c r="CF139" s="201" t="s">
        <v>800</v>
      </c>
      <c r="CG139" s="201" t="s">
        <v>2902</v>
      </c>
      <c r="CH139" s="222">
        <v>1.0183493140958201E-3</v>
      </c>
      <c r="CI139" s="222">
        <v>2.6690022143710499E-2</v>
      </c>
      <c r="CJ139" s="222">
        <v>6.9394057573647201</v>
      </c>
      <c r="CK139" s="222"/>
      <c r="CL139" s="223">
        <f t="shared" si="20"/>
        <v>1.3508142690170519E-2</v>
      </c>
      <c r="CM139" s="223">
        <f t="shared" si="21"/>
        <v>1.4200228767635733E-2</v>
      </c>
      <c r="CN139" s="223">
        <f t="shared" si="22"/>
        <v>3.11142685996821E-3</v>
      </c>
      <c r="CO139" s="223">
        <f t="shared" si="22"/>
        <v>1.02870602139098E-3</v>
      </c>
      <c r="CP139" s="223">
        <f t="shared" si="23"/>
        <v>3.1848504339165445E-2</v>
      </c>
      <c r="CQ139" s="223">
        <f t="shared" si="24"/>
        <v>-5.5511151231257827E-17</v>
      </c>
      <c r="CR139" s="222"/>
      <c r="CS139" s="222"/>
      <c r="CT139" s="222"/>
      <c r="CU139" s="222"/>
      <c r="CV139" s="222"/>
      <c r="CW139" s="222"/>
      <c r="CX139" s="222"/>
      <c r="CY139" s="222"/>
      <c r="CZ139" s="222"/>
      <c r="DA139" s="222"/>
      <c r="DB139" s="224">
        <f t="shared" si="25"/>
        <v>2.1743986815725289E-2</v>
      </c>
      <c r="DC139" s="224">
        <f t="shared" si="26"/>
        <v>5.9643846420809601E-3</v>
      </c>
      <c r="DD139" s="224">
        <f t="shared" si="27"/>
        <v>2.770837145780625E-2</v>
      </c>
      <c r="DE139" s="225">
        <f t="shared" si="28"/>
        <v>-4.8572257327350599E-17</v>
      </c>
      <c r="DF139" s="222"/>
      <c r="DG139" s="222"/>
      <c r="DH139" s="222"/>
      <c r="DI139" s="222"/>
      <c r="DJ139" s="222"/>
      <c r="DK139" s="222"/>
      <c r="DL139" s="222"/>
      <c r="DM139" s="222"/>
      <c r="DN139" s="222"/>
      <c r="DO139" s="222"/>
      <c r="DP139" s="222"/>
      <c r="DQ139" s="222"/>
      <c r="DR139" s="222"/>
      <c r="DS139" s="222"/>
      <c r="DT139" s="222"/>
      <c r="DU139" s="222"/>
      <c r="DV139" s="222"/>
      <c r="DW139" s="222"/>
      <c r="DX139" s="222"/>
      <c r="DY139" s="222"/>
      <c r="DZ139" s="222"/>
      <c r="EA139" s="222"/>
      <c r="EB139" s="222"/>
      <c r="EC139" s="222"/>
      <c r="ED139" s="222"/>
      <c r="EE139" s="222"/>
      <c r="EF139" s="222"/>
      <c r="EG139" s="222">
        <v>10686720</v>
      </c>
      <c r="EH139" s="222">
        <v>6920232</v>
      </c>
      <c r="EI139" s="222">
        <v>1768.64</v>
      </c>
      <c r="EJ139" s="222">
        <v>1132.3800000000001</v>
      </c>
      <c r="EK139" s="222">
        <v>0.64025465894698796</v>
      </c>
      <c r="EL139" s="222">
        <v>338</v>
      </c>
      <c r="EM139" s="222">
        <v>31620</v>
      </c>
      <c r="EN139" s="201" t="s">
        <v>3516</v>
      </c>
      <c r="EO139" s="222">
        <v>0.64025465894698796</v>
      </c>
      <c r="EP139" s="222">
        <v>338</v>
      </c>
      <c r="EQ139" s="222">
        <v>0.8</v>
      </c>
    </row>
    <row r="140" spans="1:147" ht="30" x14ac:dyDescent="0.25">
      <c r="A140" s="201" t="s">
        <v>485</v>
      </c>
      <c r="B140" s="201" t="s">
        <v>3517</v>
      </c>
      <c r="C140" s="201" t="s">
        <v>486</v>
      </c>
      <c r="D140" s="201" t="s">
        <v>2853</v>
      </c>
      <c r="E140" s="222">
        <v>160</v>
      </c>
      <c r="F140" s="222">
        <v>2904</v>
      </c>
      <c r="G140" s="201" t="s">
        <v>2855</v>
      </c>
      <c r="H140" s="201" t="s">
        <v>800</v>
      </c>
      <c r="I140" s="201" t="s">
        <v>2624</v>
      </c>
      <c r="J140" s="222">
        <v>338</v>
      </c>
      <c r="K140" s="222">
        <v>0.8</v>
      </c>
      <c r="L140" s="201" t="s">
        <v>2855</v>
      </c>
      <c r="M140" s="201" t="s">
        <v>2856</v>
      </c>
      <c r="N140" s="201" t="s">
        <v>2857</v>
      </c>
      <c r="O140" s="201" t="s">
        <v>32</v>
      </c>
      <c r="P140" s="201" t="s">
        <v>2858</v>
      </c>
      <c r="Q140" s="201" t="s">
        <v>2859</v>
      </c>
      <c r="R140" s="201" t="s">
        <v>3517</v>
      </c>
      <c r="S140" s="201" t="s">
        <v>2860</v>
      </c>
      <c r="T140" s="222">
        <v>4.1663718148564302E-2</v>
      </c>
      <c r="U140" s="201" t="s">
        <v>2904</v>
      </c>
      <c r="V140" s="201" t="s">
        <v>2905</v>
      </c>
      <c r="W140" s="201" t="s">
        <v>485</v>
      </c>
      <c r="X140" s="201" t="s">
        <v>486</v>
      </c>
      <c r="Y140" s="222">
        <v>160</v>
      </c>
      <c r="Z140" s="222">
        <v>2904</v>
      </c>
      <c r="AA140" s="222">
        <v>1</v>
      </c>
      <c r="AB140" s="201" t="s">
        <v>3517</v>
      </c>
      <c r="AC140" s="222">
        <v>1</v>
      </c>
      <c r="AD140" s="201" t="s">
        <v>800</v>
      </c>
      <c r="AE140" s="201" t="s">
        <v>800</v>
      </c>
      <c r="AH140" s="201" t="s">
        <v>2854</v>
      </c>
      <c r="AI140" s="201" t="s">
        <v>2863</v>
      </c>
      <c r="AJ140" s="201" t="s">
        <v>2855</v>
      </c>
      <c r="AK140" s="201" t="s">
        <v>2864</v>
      </c>
      <c r="AL140" s="201" t="s">
        <v>2854</v>
      </c>
      <c r="AM140" s="201" t="s">
        <v>2865</v>
      </c>
      <c r="AN140" s="201" t="s">
        <v>2908</v>
      </c>
      <c r="AO140" s="201" t="s">
        <v>2867</v>
      </c>
      <c r="AP140" s="201" t="s">
        <v>2868</v>
      </c>
      <c r="AQ140" s="201" t="s">
        <v>2869</v>
      </c>
      <c r="AR140" s="201" t="s">
        <v>2870</v>
      </c>
      <c r="AS140" s="222">
        <v>46.438400000000001</v>
      </c>
      <c r="AT140" s="222">
        <v>0</v>
      </c>
      <c r="AU140" s="201" t="s">
        <v>3518</v>
      </c>
      <c r="AV140" s="201" t="s">
        <v>3518</v>
      </c>
      <c r="AW140" s="201" t="s">
        <v>3519</v>
      </c>
      <c r="AX140" s="201" t="s">
        <v>3520</v>
      </c>
      <c r="AY140" s="201" t="s">
        <v>2874</v>
      </c>
      <c r="AZ140" s="201" t="s">
        <v>800</v>
      </c>
      <c r="BA140" s="201" t="s">
        <v>800</v>
      </c>
      <c r="BB140" s="222">
        <v>3.3177370293847601E-3</v>
      </c>
      <c r="BC140" s="222">
        <v>6.6661949037702898E-3</v>
      </c>
      <c r="BD140" s="222">
        <v>8.3333333333333295E-4</v>
      </c>
      <c r="BE140" s="222">
        <v>9.5410913872452305E-5</v>
      </c>
      <c r="BF140" s="222">
        <v>0</v>
      </c>
      <c r="BG140" s="222">
        <v>0</v>
      </c>
      <c r="BH140" s="222">
        <v>0</v>
      </c>
      <c r="BI140" s="222">
        <v>0</v>
      </c>
      <c r="BJ140" s="222">
        <v>0</v>
      </c>
      <c r="BK140" s="222">
        <v>0</v>
      </c>
      <c r="BL140" s="222">
        <v>0</v>
      </c>
      <c r="BM140" s="222">
        <v>1.4107110560440599E-2</v>
      </c>
      <c r="BN140" s="222">
        <v>7.2350168688845398E-4</v>
      </c>
      <c r="BO140" s="222">
        <v>0</v>
      </c>
      <c r="BP140" s="222">
        <v>1.8346205276095599E-3</v>
      </c>
      <c r="BQ140" s="222">
        <v>6.0656581968914901E-4</v>
      </c>
      <c r="BR140" s="222">
        <v>3.4104982828282802E-4</v>
      </c>
      <c r="BS140" s="222">
        <v>2.6084338255972801E-2</v>
      </c>
      <c r="BT140" s="222">
        <v>2.79189587835823E-2</v>
      </c>
      <c r="BU140" s="222">
        <v>2.8525524603271499E-2</v>
      </c>
      <c r="BV140" s="222">
        <v>163.02711409982999</v>
      </c>
      <c r="BW140" s="222">
        <v>174.49349239738899</v>
      </c>
      <c r="BX140" s="222">
        <v>178.284528770447</v>
      </c>
      <c r="BY140" s="222">
        <v>423.87049665955698</v>
      </c>
      <c r="BZ140" s="222">
        <v>453.68308023321299</v>
      </c>
      <c r="CA140" s="222">
        <v>463.53977480316098</v>
      </c>
      <c r="CB140" s="222">
        <v>6.7819279465529201</v>
      </c>
      <c r="CC140" s="222">
        <v>7.2589292837314003</v>
      </c>
      <c r="CD140" s="222">
        <v>7.4166363968505804</v>
      </c>
      <c r="CE140" s="201" t="s">
        <v>800</v>
      </c>
      <c r="CF140" s="201" t="s">
        <v>800</v>
      </c>
      <c r="CG140" s="201" t="s">
        <v>2916</v>
      </c>
      <c r="CH140" s="222">
        <v>2.80925487875857E-3</v>
      </c>
      <c r="CI140" s="222">
        <v>2.3275083377214199E-2</v>
      </c>
      <c r="CJ140" s="222">
        <v>6.05152167807569</v>
      </c>
      <c r="CK140" s="222"/>
      <c r="CL140" s="223">
        <f t="shared" si="20"/>
        <v>1.1253726008643663E-2</v>
      </c>
      <c r="CM140" s="223">
        <f t="shared" si="21"/>
        <v>1.4830612247329053E-2</v>
      </c>
      <c r="CN140" s="223">
        <f t="shared" si="22"/>
        <v>1.8346205276095599E-3</v>
      </c>
      <c r="CO140" s="223">
        <f t="shared" si="22"/>
        <v>6.0656581968914901E-4</v>
      </c>
      <c r="CP140" s="223">
        <f t="shared" si="23"/>
        <v>2.8525524603271422E-2</v>
      </c>
      <c r="CQ140" s="223">
        <f t="shared" si="24"/>
        <v>-7.6327832942979512E-17</v>
      </c>
      <c r="CR140" s="222"/>
      <c r="CS140" s="222"/>
      <c r="CT140" s="222"/>
      <c r="CU140" s="222"/>
      <c r="CV140" s="222"/>
      <c r="CW140" s="222"/>
      <c r="CX140" s="222"/>
      <c r="CY140" s="222"/>
      <c r="CZ140" s="222"/>
      <c r="DA140" s="222"/>
      <c r="DB140" s="224">
        <f t="shared" si="25"/>
        <v>2.574328842768989E-2</v>
      </c>
      <c r="DC140" s="224">
        <f t="shared" si="26"/>
        <v>3.4104982828282802E-4</v>
      </c>
      <c r="DD140" s="224">
        <f t="shared" si="27"/>
        <v>2.6084338255972717E-2</v>
      </c>
      <c r="DE140" s="225">
        <f t="shared" si="28"/>
        <v>-8.3266726846886741E-17</v>
      </c>
      <c r="DF140" s="222"/>
      <c r="DG140" s="222"/>
      <c r="DH140" s="222"/>
      <c r="DI140" s="222"/>
      <c r="DJ140" s="222"/>
      <c r="DK140" s="222"/>
      <c r="DL140" s="222"/>
      <c r="DM140" s="222"/>
      <c r="DN140" s="222"/>
      <c r="DO140" s="222"/>
      <c r="DP140" s="222"/>
      <c r="DQ140" s="222"/>
      <c r="DR140" s="222"/>
      <c r="DS140" s="222"/>
      <c r="DT140" s="222"/>
      <c r="DU140" s="222"/>
      <c r="DV140" s="222"/>
      <c r="DW140" s="222"/>
      <c r="DX140" s="222"/>
      <c r="DY140" s="222"/>
      <c r="DZ140" s="222"/>
      <c r="EA140" s="222"/>
      <c r="EB140" s="222"/>
      <c r="EC140" s="222"/>
      <c r="ED140" s="222"/>
      <c r="EE140" s="222"/>
      <c r="EF140" s="222"/>
      <c r="EG140" s="222">
        <v>0</v>
      </c>
      <c r="EH140" s="222">
        <v>0</v>
      </c>
      <c r="EI140" s="222">
        <v>0</v>
      </c>
      <c r="EJ140" s="222">
        <v>0</v>
      </c>
      <c r="EK140" s="222">
        <v>0</v>
      </c>
      <c r="EL140" s="222">
        <v>0</v>
      </c>
      <c r="EM140" s="222">
        <v>0</v>
      </c>
      <c r="EN140" s="201" t="s">
        <v>3521</v>
      </c>
      <c r="EO140" s="222">
        <v>0.87619999999999998</v>
      </c>
      <c r="EP140" s="222">
        <v>275</v>
      </c>
      <c r="EQ140" s="222">
        <v>0.8</v>
      </c>
    </row>
    <row r="141" spans="1:147" ht="30" x14ac:dyDescent="0.25">
      <c r="A141" s="201" t="s">
        <v>491</v>
      </c>
      <c r="B141" s="201" t="s">
        <v>3522</v>
      </c>
      <c r="C141" s="201" t="s">
        <v>492</v>
      </c>
      <c r="D141" s="201" t="s">
        <v>49</v>
      </c>
      <c r="E141" s="222">
        <v>170</v>
      </c>
      <c r="F141" s="222">
        <v>5082</v>
      </c>
      <c r="G141" s="201" t="s">
        <v>2855</v>
      </c>
      <c r="H141" s="201" t="s">
        <v>800</v>
      </c>
      <c r="I141" s="201" t="s">
        <v>2624</v>
      </c>
      <c r="J141" s="222">
        <v>275</v>
      </c>
      <c r="K141" s="222">
        <v>0.87619999999999998</v>
      </c>
      <c r="L141" s="201" t="s">
        <v>2891</v>
      </c>
      <c r="M141" s="201" t="s">
        <v>2892</v>
      </c>
      <c r="N141" s="201" t="s">
        <v>2893</v>
      </c>
      <c r="O141" s="201" t="s">
        <v>32</v>
      </c>
      <c r="P141" s="201" t="s">
        <v>2858</v>
      </c>
      <c r="Q141" s="201" t="s">
        <v>2859</v>
      </c>
      <c r="R141" s="201" t="s">
        <v>3522</v>
      </c>
      <c r="S141" s="201" t="s">
        <v>2860</v>
      </c>
      <c r="T141" s="222">
        <v>4.1663718148564302E-2</v>
      </c>
      <c r="U141" s="201" t="s">
        <v>2904</v>
      </c>
      <c r="V141" s="201" t="s">
        <v>2905</v>
      </c>
      <c r="W141" s="201" t="s">
        <v>491</v>
      </c>
      <c r="X141" s="201" t="s">
        <v>492</v>
      </c>
      <c r="Y141" s="222">
        <v>170</v>
      </c>
      <c r="Z141" s="222">
        <v>5082</v>
      </c>
      <c r="AA141" s="222">
        <v>1</v>
      </c>
      <c r="AB141" s="201" t="s">
        <v>3522</v>
      </c>
      <c r="AC141" s="222">
        <v>1</v>
      </c>
      <c r="AD141" s="201" t="s">
        <v>800</v>
      </c>
      <c r="AE141" s="201" t="s">
        <v>800</v>
      </c>
      <c r="AH141" s="201" t="s">
        <v>2854</v>
      </c>
      <c r="AI141" s="201" t="s">
        <v>2863</v>
      </c>
      <c r="AJ141" s="201" t="s">
        <v>2855</v>
      </c>
      <c r="AK141" s="201" t="s">
        <v>2864</v>
      </c>
      <c r="AL141" s="201" t="s">
        <v>2854</v>
      </c>
      <c r="AM141" s="201" t="s">
        <v>2865</v>
      </c>
      <c r="AN141" s="201" t="s">
        <v>2908</v>
      </c>
      <c r="AO141" s="201" t="s">
        <v>2867</v>
      </c>
      <c r="AP141" s="201" t="s">
        <v>2868</v>
      </c>
      <c r="AQ141" s="201" t="s">
        <v>2869</v>
      </c>
      <c r="AR141" s="201" t="s">
        <v>2870</v>
      </c>
      <c r="AS141" s="222">
        <v>46.438400000000001</v>
      </c>
      <c r="AT141" s="222">
        <v>0</v>
      </c>
      <c r="AU141" s="201" t="s">
        <v>3523</v>
      </c>
      <c r="AV141" s="201" t="s">
        <v>3523</v>
      </c>
      <c r="AW141" s="201" t="s">
        <v>3524</v>
      </c>
      <c r="AX141" s="201" t="s">
        <v>3525</v>
      </c>
      <c r="AY141" s="201" t="s">
        <v>2874</v>
      </c>
      <c r="AZ141" s="201" t="s">
        <v>800</v>
      </c>
      <c r="BA141" s="201" t="s">
        <v>800</v>
      </c>
      <c r="BB141" s="222">
        <v>2.0643534916262199E-3</v>
      </c>
      <c r="BC141" s="222">
        <v>7.0828320852559298E-3</v>
      </c>
      <c r="BD141" s="222">
        <v>1E-3</v>
      </c>
      <c r="BE141" s="222">
        <v>1.17268686868687E-4</v>
      </c>
      <c r="BF141" s="222">
        <v>0</v>
      </c>
      <c r="BG141" s="222">
        <v>0</v>
      </c>
      <c r="BH141" s="222">
        <v>0</v>
      </c>
      <c r="BI141" s="222">
        <v>0</v>
      </c>
      <c r="BJ141" s="222">
        <v>0</v>
      </c>
      <c r="BK141" s="222">
        <v>0</v>
      </c>
      <c r="BL141" s="222">
        <v>0</v>
      </c>
      <c r="BM141" s="222">
        <v>1.5831016976377999E-2</v>
      </c>
      <c r="BN141" s="222">
        <v>7.0186764877332305E-4</v>
      </c>
      <c r="BO141" s="222">
        <v>0</v>
      </c>
      <c r="BP141" s="222">
        <v>2.0588134326560001E-3</v>
      </c>
      <c r="BQ141" s="222">
        <v>6.8068891554002101E-4</v>
      </c>
      <c r="BR141" s="222">
        <v>1.9488561616161601E-4</v>
      </c>
      <c r="BS141" s="222">
        <v>2.6992224505063701E-2</v>
      </c>
      <c r="BT141" s="222">
        <v>2.9051037937719699E-2</v>
      </c>
      <c r="BU141" s="222">
        <v>2.97317268532598E-2</v>
      </c>
      <c r="BV141" s="222">
        <v>158.77779120625701</v>
      </c>
      <c r="BW141" s="222">
        <v>170.88845845717501</v>
      </c>
      <c r="BX141" s="222">
        <v>174.892510901528</v>
      </c>
      <c r="BY141" s="222">
        <v>412.822257136269</v>
      </c>
      <c r="BZ141" s="222">
        <v>444.30999198865499</v>
      </c>
      <c r="CA141" s="222">
        <v>454.720528343973</v>
      </c>
      <c r="CB141" s="222">
        <v>7.0179783713165698</v>
      </c>
      <c r="CC141" s="222">
        <v>7.5532698638071301</v>
      </c>
      <c r="CD141" s="222">
        <v>7.7302489818475397</v>
      </c>
      <c r="CE141" s="201" t="s">
        <v>800</v>
      </c>
      <c r="CF141" s="201" t="s">
        <v>800</v>
      </c>
      <c r="CG141" s="201" t="s">
        <v>2916</v>
      </c>
      <c r="CH141" s="222">
        <v>3.15254931093489E-3</v>
      </c>
      <c r="CI141" s="222">
        <v>2.3839675194128801E-2</v>
      </c>
      <c r="CJ141" s="222">
        <v>6.1983155504734997</v>
      </c>
      <c r="CK141" s="222"/>
      <c r="CL141" s="223">
        <f t="shared" si="20"/>
        <v>1.0459339879912452E-2</v>
      </c>
      <c r="CM141" s="223">
        <f t="shared" si="21"/>
        <v>1.6532884625151321E-2</v>
      </c>
      <c r="CN141" s="223">
        <f t="shared" si="22"/>
        <v>2.0588134326560001E-3</v>
      </c>
      <c r="CO141" s="223">
        <f t="shared" si="22"/>
        <v>6.8068891554002101E-4</v>
      </c>
      <c r="CP141" s="223">
        <f t="shared" si="23"/>
        <v>2.9731726853259793E-2</v>
      </c>
      <c r="CQ141" s="223">
        <f t="shared" si="24"/>
        <v>0</v>
      </c>
      <c r="CR141" s="222"/>
      <c r="CS141" s="222"/>
      <c r="CT141" s="222"/>
      <c r="CU141" s="222"/>
      <c r="CV141" s="222"/>
      <c r="CW141" s="222"/>
      <c r="CX141" s="222"/>
      <c r="CY141" s="222"/>
      <c r="CZ141" s="222"/>
      <c r="DA141" s="222"/>
      <c r="DB141" s="224">
        <f t="shared" si="25"/>
        <v>2.6797338888902157E-2</v>
      </c>
      <c r="DC141" s="224">
        <f t="shared" si="26"/>
        <v>1.9488561616161601E-4</v>
      </c>
      <c r="DD141" s="224">
        <f t="shared" si="27"/>
        <v>2.6992224505063774E-2</v>
      </c>
      <c r="DE141" s="225">
        <f t="shared" si="28"/>
        <v>7.2858385991025898E-17</v>
      </c>
      <c r="DF141" s="222"/>
      <c r="DG141" s="222"/>
      <c r="DH141" s="222"/>
      <c r="DI141" s="222"/>
      <c r="DJ141" s="222"/>
      <c r="DK141" s="222"/>
      <c r="DL141" s="222"/>
      <c r="DM141" s="222"/>
      <c r="DN141" s="222"/>
      <c r="DO141" s="222"/>
      <c r="DP141" s="222"/>
      <c r="DQ141" s="222"/>
      <c r="DR141" s="222"/>
      <c r="DS141" s="222"/>
      <c r="DT141" s="222"/>
      <c r="DU141" s="222"/>
      <c r="DV141" s="222"/>
      <c r="DW141" s="222"/>
      <c r="DX141" s="222"/>
      <c r="DY141" s="222"/>
      <c r="DZ141" s="222"/>
      <c r="EA141" s="222"/>
      <c r="EB141" s="222"/>
      <c r="EC141" s="222"/>
      <c r="ED141" s="222"/>
      <c r="EE141" s="222"/>
      <c r="EF141" s="222"/>
      <c r="EG141" s="222">
        <v>0</v>
      </c>
      <c r="EH141" s="222">
        <v>0</v>
      </c>
      <c r="EI141" s="222">
        <v>0</v>
      </c>
      <c r="EJ141" s="222">
        <v>0</v>
      </c>
      <c r="EK141" s="222">
        <v>0</v>
      </c>
      <c r="EL141" s="222">
        <v>0</v>
      </c>
      <c r="EM141" s="222">
        <v>0</v>
      </c>
      <c r="EN141" s="201" t="s">
        <v>3526</v>
      </c>
      <c r="EO141" s="222">
        <v>0.75780000000000003</v>
      </c>
      <c r="EP141" s="222">
        <v>185</v>
      </c>
      <c r="EQ141" s="222">
        <v>0.8</v>
      </c>
    </row>
    <row r="142" spans="1:147" ht="30" x14ac:dyDescent="0.25">
      <c r="A142" s="201" t="s">
        <v>3527</v>
      </c>
      <c r="B142" s="201" t="s">
        <v>3528</v>
      </c>
      <c r="C142" s="201" t="s">
        <v>492</v>
      </c>
      <c r="D142" s="201" t="s">
        <v>49</v>
      </c>
      <c r="E142" s="222">
        <v>170</v>
      </c>
      <c r="F142" s="222">
        <v>5082</v>
      </c>
      <c r="G142" s="201" t="s">
        <v>2890</v>
      </c>
      <c r="H142" s="201" t="s">
        <v>800</v>
      </c>
      <c r="I142" s="201" t="s">
        <v>2626</v>
      </c>
      <c r="J142" s="222">
        <v>185</v>
      </c>
      <c r="K142" s="222">
        <v>0.8</v>
      </c>
      <c r="L142" s="201" t="s">
        <v>2891</v>
      </c>
      <c r="M142" s="201" t="s">
        <v>2892</v>
      </c>
      <c r="N142" s="201" t="s">
        <v>2893</v>
      </c>
      <c r="O142" s="201" t="s">
        <v>32</v>
      </c>
      <c r="P142" s="201" t="s">
        <v>2894</v>
      </c>
      <c r="Q142" s="201" t="s">
        <v>2859</v>
      </c>
      <c r="R142" s="201" t="s">
        <v>3528</v>
      </c>
      <c r="S142" s="201" t="s">
        <v>2895</v>
      </c>
      <c r="T142" s="222">
        <v>4.1583276009857999E-2</v>
      </c>
      <c r="U142" s="201" t="s">
        <v>2896</v>
      </c>
      <c r="V142" s="201" t="s">
        <v>2897</v>
      </c>
      <c r="W142" s="201" t="s">
        <v>3527</v>
      </c>
      <c r="X142" s="201" t="s">
        <v>492</v>
      </c>
      <c r="Y142" s="222">
        <v>170</v>
      </c>
      <c r="Z142" s="222">
        <v>5082</v>
      </c>
      <c r="AA142" s="222">
        <v>1</v>
      </c>
      <c r="AB142" s="201" t="s">
        <v>3528</v>
      </c>
      <c r="AC142" s="222">
        <v>1</v>
      </c>
      <c r="AD142" s="201" t="s">
        <v>800</v>
      </c>
      <c r="AE142" s="201" t="s">
        <v>800</v>
      </c>
      <c r="AH142" s="201" t="s">
        <v>2854</v>
      </c>
      <c r="AI142" s="201" t="s">
        <v>2863</v>
      </c>
      <c r="AJ142" s="201" t="s">
        <v>2855</v>
      </c>
      <c r="AK142" s="201" t="s">
        <v>2864</v>
      </c>
      <c r="AL142" s="201" t="s">
        <v>2854</v>
      </c>
      <c r="AM142" s="201" t="s">
        <v>2865</v>
      </c>
      <c r="AN142" s="201" t="s">
        <v>2898</v>
      </c>
      <c r="AO142" s="201" t="s">
        <v>2867</v>
      </c>
      <c r="AP142" s="201" t="s">
        <v>2868</v>
      </c>
      <c r="AQ142" s="201" t="s">
        <v>2869</v>
      </c>
      <c r="AR142" s="201" t="s">
        <v>2870</v>
      </c>
      <c r="AS142" s="222">
        <v>67.831739999999996</v>
      </c>
      <c r="AT142" s="222">
        <v>0</v>
      </c>
      <c r="AU142" s="201" t="s">
        <v>3529</v>
      </c>
      <c r="AV142" s="201" t="s">
        <v>3529</v>
      </c>
      <c r="AW142" s="201" t="s">
        <v>3530</v>
      </c>
      <c r="AX142" s="201" t="s">
        <v>3531</v>
      </c>
      <c r="AY142" s="201" t="s">
        <v>2874</v>
      </c>
      <c r="AZ142" s="201" t="s">
        <v>800</v>
      </c>
      <c r="BA142" s="201" t="s">
        <v>800</v>
      </c>
      <c r="BB142" s="222">
        <v>2.0462228344046499E-3</v>
      </c>
      <c r="BC142" s="222">
        <v>7.0691569216758598E-3</v>
      </c>
      <c r="BD142" s="222">
        <v>1E-3</v>
      </c>
      <c r="BE142" s="222">
        <v>2.54623648648649E-4</v>
      </c>
      <c r="BF142" s="222">
        <v>0</v>
      </c>
      <c r="BG142" s="222">
        <v>0</v>
      </c>
      <c r="BH142" s="222">
        <v>0</v>
      </c>
      <c r="BI142" s="222">
        <v>0</v>
      </c>
      <c r="BJ142" s="222">
        <v>0</v>
      </c>
      <c r="BK142" s="222">
        <v>0</v>
      </c>
      <c r="BL142" s="222">
        <v>0</v>
      </c>
      <c r="BM142" s="222">
        <v>1.1136123508469599E-2</v>
      </c>
      <c r="BN142" s="222">
        <v>7.6872054231898201E-4</v>
      </c>
      <c r="BO142" s="222">
        <v>0</v>
      </c>
      <c r="BP142" s="222">
        <v>3.35190128828125E-3</v>
      </c>
      <c r="BQ142" s="222">
        <v>1.1082121462428799E-3</v>
      </c>
      <c r="BR142" s="222">
        <v>1.9488561616161601E-4</v>
      </c>
      <c r="BS142" s="222">
        <v>2.24697330716793E-2</v>
      </c>
      <c r="BT142" s="222">
        <v>2.5821634359960599E-2</v>
      </c>
      <c r="BU142" s="222">
        <v>2.69298465062035E-2</v>
      </c>
      <c r="BV142" s="222">
        <v>132.174900421643</v>
      </c>
      <c r="BW142" s="222">
        <v>151.89196682329799</v>
      </c>
      <c r="BX142" s="222">
        <v>158.410861801197</v>
      </c>
      <c r="BY142" s="222">
        <v>343.65474109627201</v>
      </c>
      <c r="BZ142" s="222">
        <v>394.91911374057401</v>
      </c>
      <c r="CA142" s="222">
        <v>411.86824068311199</v>
      </c>
      <c r="CB142" s="222">
        <v>5.8421305986366301</v>
      </c>
      <c r="CC142" s="222">
        <v>6.7136249335897604</v>
      </c>
      <c r="CD142" s="222">
        <v>7.0017600916129004</v>
      </c>
      <c r="CE142" s="201" t="s">
        <v>800</v>
      </c>
      <c r="CF142" s="201" t="s">
        <v>800</v>
      </c>
      <c r="CG142" s="201" t="s">
        <v>2902</v>
      </c>
      <c r="CH142" s="222">
        <v>1.0970549948498499E-3</v>
      </c>
      <c r="CI142" s="222">
        <v>2.13726780768295E-2</v>
      </c>
      <c r="CJ142" s="222">
        <v>5.5568962999756701</v>
      </c>
      <c r="CK142" s="222"/>
      <c r="CL142" s="223">
        <f t="shared" si="20"/>
        <v>1.0564889020890776E-2</v>
      </c>
      <c r="CM142" s="223">
        <f t="shared" si="21"/>
        <v>1.1904844050788581E-2</v>
      </c>
      <c r="CN142" s="223">
        <f t="shared" si="22"/>
        <v>3.35190128828125E-3</v>
      </c>
      <c r="CO142" s="223">
        <f t="shared" si="22"/>
        <v>1.1082121462428799E-3</v>
      </c>
      <c r="CP142" s="223">
        <f t="shared" si="23"/>
        <v>2.6929846506203486E-2</v>
      </c>
      <c r="CQ142" s="223">
        <f t="shared" si="24"/>
        <v>0</v>
      </c>
      <c r="CR142" s="222"/>
      <c r="CS142" s="222"/>
      <c r="CT142" s="222"/>
      <c r="CU142" s="222"/>
      <c r="CV142" s="222"/>
      <c r="CW142" s="222"/>
      <c r="CX142" s="222"/>
      <c r="CY142" s="222"/>
      <c r="CZ142" s="222"/>
      <c r="DA142" s="222"/>
      <c r="DB142" s="224">
        <f t="shared" si="25"/>
        <v>2.2274847455517742E-2</v>
      </c>
      <c r="DC142" s="224">
        <f t="shared" si="26"/>
        <v>1.9488561616161601E-4</v>
      </c>
      <c r="DD142" s="224">
        <f t="shared" si="27"/>
        <v>2.2469733071679359E-2</v>
      </c>
      <c r="DE142" s="225">
        <f t="shared" si="28"/>
        <v>5.8980598183211441E-17</v>
      </c>
      <c r="DF142" s="222"/>
      <c r="DG142" s="222"/>
      <c r="DH142" s="222"/>
      <c r="DI142" s="222"/>
      <c r="DJ142" s="222"/>
      <c r="DK142" s="222"/>
      <c r="DL142" s="222"/>
      <c r="DM142" s="222"/>
      <c r="DN142" s="222"/>
      <c r="DO142" s="222"/>
      <c r="DP142" s="222"/>
      <c r="DQ142" s="222"/>
      <c r="DR142" s="222"/>
      <c r="DS142" s="222"/>
      <c r="DT142" s="222"/>
      <c r="DU142" s="222"/>
      <c r="DV142" s="222"/>
      <c r="DW142" s="222"/>
      <c r="DX142" s="222"/>
      <c r="DY142" s="222"/>
      <c r="DZ142" s="222"/>
      <c r="EA142" s="222"/>
      <c r="EB142" s="222"/>
      <c r="EC142" s="222"/>
      <c r="ED142" s="222"/>
      <c r="EE142" s="222"/>
      <c r="EF142" s="222"/>
      <c r="EG142" s="222">
        <v>0</v>
      </c>
      <c r="EH142" s="222">
        <v>0</v>
      </c>
      <c r="EI142" s="222">
        <v>0</v>
      </c>
      <c r="EJ142" s="222">
        <v>0</v>
      </c>
      <c r="EK142" s="222">
        <v>0</v>
      </c>
      <c r="EL142" s="222">
        <v>0</v>
      </c>
      <c r="EM142" s="222">
        <v>0</v>
      </c>
      <c r="EN142" s="201" t="s">
        <v>3532</v>
      </c>
      <c r="EO142" s="222">
        <v>0.83309999999999995</v>
      </c>
      <c r="EP142" s="222">
        <v>346</v>
      </c>
      <c r="EQ142" s="222">
        <v>0.8</v>
      </c>
    </row>
    <row r="143" spans="1:147" ht="30" x14ac:dyDescent="0.25">
      <c r="A143" s="201" t="s">
        <v>499</v>
      </c>
      <c r="B143" s="201" t="s">
        <v>3533</v>
      </c>
      <c r="C143" s="201" t="s">
        <v>500</v>
      </c>
      <c r="D143" s="201" t="s">
        <v>49</v>
      </c>
      <c r="E143" s="222">
        <v>170</v>
      </c>
      <c r="F143" s="222">
        <v>5082</v>
      </c>
      <c r="G143" s="201" t="s">
        <v>2855</v>
      </c>
      <c r="H143" s="201" t="s">
        <v>800</v>
      </c>
      <c r="I143" s="201" t="s">
        <v>2624</v>
      </c>
      <c r="J143" s="222">
        <v>346</v>
      </c>
      <c r="K143" s="222">
        <v>0.83309999999999995</v>
      </c>
      <c r="L143" s="201" t="s">
        <v>2855</v>
      </c>
      <c r="M143" s="201" t="s">
        <v>2856</v>
      </c>
      <c r="N143" s="201" t="s">
        <v>2857</v>
      </c>
      <c r="O143" s="201" t="s">
        <v>32</v>
      </c>
      <c r="P143" s="201" t="s">
        <v>2858</v>
      </c>
      <c r="Q143" s="201" t="s">
        <v>2859</v>
      </c>
      <c r="R143" s="201" t="s">
        <v>3533</v>
      </c>
      <c r="S143" s="201" t="s">
        <v>2860</v>
      </c>
      <c r="T143" s="222">
        <v>4.1663718148564302E-2</v>
      </c>
      <c r="U143" s="201" t="s">
        <v>2904</v>
      </c>
      <c r="V143" s="201" t="s">
        <v>2905</v>
      </c>
      <c r="W143" s="201" t="s">
        <v>499</v>
      </c>
      <c r="X143" s="201" t="s">
        <v>500</v>
      </c>
      <c r="Y143" s="222">
        <v>170</v>
      </c>
      <c r="Z143" s="222">
        <v>5082</v>
      </c>
      <c r="AA143" s="222">
        <v>1</v>
      </c>
      <c r="AB143" s="201" t="s">
        <v>3533</v>
      </c>
      <c r="AC143" s="222">
        <v>1</v>
      </c>
      <c r="AD143" s="201" t="s">
        <v>800</v>
      </c>
      <c r="AE143" s="201" t="s">
        <v>800</v>
      </c>
      <c r="AH143" s="201" t="s">
        <v>2854</v>
      </c>
      <c r="AI143" s="201" t="s">
        <v>2863</v>
      </c>
      <c r="AJ143" s="201" t="s">
        <v>2855</v>
      </c>
      <c r="AK143" s="201" t="s">
        <v>2864</v>
      </c>
      <c r="AL143" s="201" t="s">
        <v>2854</v>
      </c>
      <c r="AM143" s="201" t="s">
        <v>2865</v>
      </c>
      <c r="AN143" s="201" t="s">
        <v>2908</v>
      </c>
      <c r="AO143" s="201" t="s">
        <v>2867</v>
      </c>
      <c r="AP143" s="201" t="s">
        <v>2868</v>
      </c>
      <c r="AQ143" s="201" t="s">
        <v>2869</v>
      </c>
      <c r="AR143" s="201" t="s">
        <v>2870</v>
      </c>
      <c r="AS143" s="222">
        <v>46.438400000000001</v>
      </c>
      <c r="AT143" s="222">
        <v>0</v>
      </c>
      <c r="AU143" s="201" t="s">
        <v>3534</v>
      </c>
      <c r="AV143" s="201" t="s">
        <v>3534</v>
      </c>
      <c r="AW143" s="201" t="s">
        <v>3535</v>
      </c>
      <c r="AX143" s="201" t="s">
        <v>3536</v>
      </c>
      <c r="AY143" s="201" t="s">
        <v>2874</v>
      </c>
      <c r="AZ143" s="201" t="s">
        <v>800</v>
      </c>
      <c r="BA143" s="201" t="s">
        <v>800</v>
      </c>
      <c r="BB143" s="222">
        <v>2.0643534916262199E-3</v>
      </c>
      <c r="BC143" s="222">
        <v>7.0828320852559298E-3</v>
      </c>
      <c r="BD143" s="222">
        <v>1E-3</v>
      </c>
      <c r="BE143" s="222">
        <v>9.32048811817598E-5</v>
      </c>
      <c r="BF143" s="222">
        <v>0</v>
      </c>
      <c r="BG143" s="222">
        <v>0</v>
      </c>
      <c r="BH143" s="222">
        <v>0</v>
      </c>
      <c r="BI143" s="222">
        <v>0</v>
      </c>
      <c r="BJ143" s="222">
        <v>0</v>
      </c>
      <c r="BK143" s="222">
        <v>0</v>
      </c>
      <c r="BL143" s="222">
        <v>0</v>
      </c>
      <c r="BM143" s="222">
        <v>1.32334025626938E-2</v>
      </c>
      <c r="BN143" s="222">
        <v>7.3817841058118605E-4</v>
      </c>
      <c r="BO143" s="222">
        <v>0</v>
      </c>
      <c r="BP143" s="222">
        <v>1.72099537234226E-3</v>
      </c>
      <c r="BQ143" s="222">
        <v>5.6899884907871004E-4</v>
      </c>
      <c r="BR143" s="222">
        <v>1.9488561616161601E-4</v>
      </c>
      <c r="BS143" s="222">
        <v>2.4406857047500501E-2</v>
      </c>
      <c r="BT143" s="222">
        <v>2.6127852419842799E-2</v>
      </c>
      <c r="BU143" s="222">
        <v>2.66968512689215E-2</v>
      </c>
      <c r="BV143" s="222">
        <v>143.56974733823799</v>
      </c>
      <c r="BW143" s="222">
        <v>153.693249528487</v>
      </c>
      <c r="BX143" s="222">
        <v>157.04030158189099</v>
      </c>
      <c r="BY143" s="222">
        <v>373.28134307942003</v>
      </c>
      <c r="BZ143" s="222">
        <v>399.60244877406598</v>
      </c>
      <c r="CA143" s="222">
        <v>408.30478411291699</v>
      </c>
      <c r="CB143" s="222">
        <v>6.34578283235013</v>
      </c>
      <c r="CC143" s="222">
        <v>6.7932416291591204</v>
      </c>
      <c r="CD143" s="222">
        <v>6.9411813299195897</v>
      </c>
      <c r="CE143" s="201" t="s">
        <v>800</v>
      </c>
      <c r="CF143" s="201" t="s">
        <v>800</v>
      </c>
      <c r="CG143" s="201" t="s">
        <v>2916</v>
      </c>
      <c r="CH143" s="222">
        <v>2.6352668430963599E-3</v>
      </c>
      <c r="CI143" s="222">
        <v>2.1771590204404199E-2</v>
      </c>
      <c r="CJ143" s="222">
        <v>5.6606134531450802</v>
      </c>
      <c r="CK143" s="222"/>
      <c r="CL143" s="223">
        <f t="shared" si="20"/>
        <v>1.0435276074225524E-2</v>
      </c>
      <c r="CM143" s="223">
        <f t="shared" si="21"/>
        <v>1.3971580973274986E-2</v>
      </c>
      <c r="CN143" s="223">
        <f t="shared" si="22"/>
        <v>1.72099537234226E-3</v>
      </c>
      <c r="CO143" s="223">
        <f t="shared" si="22"/>
        <v>5.6899884907871004E-4</v>
      </c>
      <c r="CP143" s="223">
        <f t="shared" si="23"/>
        <v>2.6696851268921479E-2</v>
      </c>
      <c r="CQ143" s="223">
        <f t="shared" si="24"/>
        <v>0</v>
      </c>
      <c r="CR143" s="222"/>
      <c r="CS143" s="222"/>
      <c r="CT143" s="222"/>
      <c r="CU143" s="222"/>
      <c r="CV143" s="222"/>
      <c r="CW143" s="222"/>
      <c r="CX143" s="222"/>
      <c r="CY143" s="222"/>
      <c r="CZ143" s="222"/>
      <c r="DA143" s="222"/>
      <c r="DB143" s="224">
        <f t="shared" si="25"/>
        <v>2.4211971431338894E-2</v>
      </c>
      <c r="DC143" s="224">
        <f t="shared" si="26"/>
        <v>1.9488561616161601E-4</v>
      </c>
      <c r="DD143" s="224">
        <f t="shared" si="27"/>
        <v>2.4406857047500511E-2</v>
      </c>
      <c r="DE143" s="225">
        <f t="shared" si="28"/>
        <v>0</v>
      </c>
      <c r="DF143" s="222"/>
      <c r="DG143" s="222"/>
      <c r="DH143" s="222"/>
      <c r="DI143" s="222"/>
      <c r="DJ143" s="222"/>
      <c r="DK143" s="222"/>
      <c r="DL143" s="222"/>
      <c r="DM143" s="222"/>
      <c r="DN143" s="222"/>
      <c r="DO143" s="222"/>
      <c r="DP143" s="222"/>
      <c r="DQ143" s="222"/>
      <c r="DR143" s="222"/>
      <c r="DS143" s="222"/>
      <c r="DT143" s="222"/>
      <c r="DU143" s="222"/>
      <c r="DV143" s="222"/>
      <c r="DW143" s="222"/>
      <c r="DX143" s="222"/>
      <c r="DY143" s="222"/>
      <c r="DZ143" s="222"/>
      <c r="EA143" s="222"/>
      <c r="EB143" s="222"/>
      <c r="EC143" s="222"/>
      <c r="ED143" s="222"/>
      <c r="EE143" s="222"/>
      <c r="EF143" s="222"/>
      <c r="EG143" s="222">
        <v>0</v>
      </c>
      <c r="EH143" s="222">
        <v>37296</v>
      </c>
      <c r="EI143" s="222">
        <v>0</v>
      </c>
      <c r="EJ143" s="222">
        <v>8.39</v>
      </c>
      <c r="EK143" s="222">
        <v>0</v>
      </c>
      <c r="EL143" s="222">
        <v>0</v>
      </c>
      <c r="EM143" s="222">
        <v>0</v>
      </c>
      <c r="EN143" s="201" t="s">
        <v>3537</v>
      </c>
      <c r="EO143" s="222">
        <v>0.71140000000000003</v>
      </c>
      <c r="EP143" s="222">
        <v>112</v>
      </c>
      <c r="EQ143" s="222">
        <v>0.8</v>
      </c>
    </row>
    <row r="144" spans="1:147" ht="30" x14ac:dyDescent="0.25">
      <c r="A144" s="201" t="s">
        <v>509</v>
      </c>
      <c r="B144" s="201" t="s">
        <v>3538</v>
      </c>
      <c r="C144" s="201" t="s">
        <v>510</v>
      </c>
      <c r="D144" s="201" t="s">
        <v>2980</v>
      </c>
      <c r="E144" s="222">
        <v>225</v>
      </c>
      <c r="F144" s="222">
        <v>2331</v>
      </c>
      <c r="G144" s="201" t="s">
        <v>2891</v>
      </c>
      <c r="H144" s="201" t="s">
        <v>800</v>
      </c>
      <c r="I144" s="201" t="s">
        <v>2623</v>
      </c>
      <c r="J144" s="222">
        <v>112</v>
      </c>
      <c r="K144" s="222">
        <v>0.8</v>
      </c>
      <c r="L144" s="201" t="s">
        <v>2891</v>
      </c>
      <c r="M144" s="201" t="s">
        <v>2892</v>
      </c>
      <c r="N144" s="201" t="s">
        <v>2893</v>
      </c>
      <c r="O144" s="201" t="s">
        <v>32</v>
      </c>
      <c r="P144" s="201" t="s">
        <v>2858</v>
      </c>
      <c r="Q144" s="201" t="s">
        <v>2859</v>
      </c>
      <c r="R144" s="201" t="s">
        <v>3538</v>
      </c>
      <c r="S144" s="201" t="s">
        <v>2860</v>
      </c>
      <c r="T144" s="222">
        <v>4.1663718148564302E-2</v>
      </c>
      <c r="U144" s="201" t="s">
        <v>3008</v>
      </c>
      <c r="V144" s="201" t="s">
        <v>3009</v>
      </c>
      <c r="W144" s="201" t="s">
        <v>505</v>
      </c>
      <c r="X144" s="201" t="s">
        <v>506</v>
      </c>
      <c r="Y144" s="222">
        <v>225</v>
      </c>
      <c r="Z144" s="222">
        <v>1344</v>
      </c>
      <c r="AA144" s="222">
        <v>1</v>
      </c>
      <c r="AB144" s="201" t="s">
        <v>3539</v>
      </c>
      <c r="AC144" s="222">
        <v>1</v>
      </c>
      <c r="AD144" s="201" t="s">
        <v>800</v>
      </c>
      <c r="AE144" s="201" t="s">
        <v>800</v>
      </c>
      <c r="AH144" s="201" t="s">
        <v>2891</v>
      </c>
      <c r="AI144" s="201" t="s">
        <v>2946</v>
      </c>
      <c r="AJ144" s="201" t="s">
        <v>2906</v>
      </c>
      <c r="AK144" s="201" t="s">
        <v>3254</v>
      </c>
      <c r="AL144" s="201" t="s">
        <v>2891</v>
      </c>
      <c r="AM144" s="201" t="s">
        <v>2984</v>
      </c>
      <c r="AN144" s="201" t="s">
        <v>3010</v>
      </c>
      <c r="AO144" s="201" t="s">
        <v>2947</v>
      </c>
      <c r="AP144" s="201" t="s">
        <v>2868</v>
      </c>
      <c r="AQ144" s="201" t="s">
        <v>2869</v>
      </c>
      <c r="AR144" s="201" t="s">
        <v>2948</v>
      </c>
      <c r="AS144" s="222">
        <v>39.97824</v>
      </c>
      <c r="AT144" s="222">
        <v>0</v>
      </c>
      <c r="AU144" s="201" t="s">
        <v>3540</v>
      </c>
      <c r="AV144" s="201" t="s">
        <v>3541</v>
      </c>
      <c r="AW144" s="201" t="s">
        <v>3542</v>
      </c>
      <c r="AX144" s="201" t="s">
        <v>3543</v>
      </c>
      <c r="AY144" s="201" t="s">
        <v>3258</v>
      </c>
      <c r="AZ144" s="201" t="s">
        <v>800</v>
      </c>
      <c r="BA144" s="201" t="s">
        <v>800</v>
      </c>
      <c r="BB144" s="222">
        <v>1.6872288955622301E-3</v>
      </c>
      <c r="BC144" s="222">
        <v>9.3743365834269704E-3</v>
      </c>
      <c r="BD144" s="222">
        <v>8.3333333333333295E-4</v>
      </c>
      <c r="BE144" s="222">
        <v>2.4788095238095201E-4</v>
      </c>
      <c r="BF144" s="222">
        <v>0</v>
      </c>
      <c r="BG144" s="222">
        <v>0</v>
      </c>
      <c r="BH144" s="222">
        <v>6.0740617762815498E-3</v>
      </c>
      <c r="BI144" s="222">
        <v>0</v>
      </c>
      <c r="BJ144" s="222">
        <v>0</v>
      </c>
      <c r="BK144" s="222">
        <v>3.6476E-3</v>
      </c>
      <c r="BL144" s="222">
        <v>0</v>
      </c>
      <c r="BM144" s="222">
        <v>1.6472742838881199E-2</v>
      </c>
      <c r="BN144" s="222">
        <v>1.0174242471868899E-3</v>
      </c>
      <c r="BO144" s="222">
        <v>0</v>
      </c>
      <c r="BP144" s="222">
        <v>5.5366226636788599E-3</v>
      </c>
      <c r="BQ144" s="222">
        <v>1.8305289915619E-3</v>
      </c>
      <c r="BR144" s="222">
        <v>0</v>
      </c>
      <c r="BS144" s="222">
        <v>3.9354608627053103E-2</v>
      </c>
      <c r="BT144" s="222">
        <v>4.4891231290731998E-2</v>
      </c>
      <c r="BU144" s="222">
        <v>4.6721760282293898E-2</v>
      </c>
      <c r="BV144" s="222">
        <v>174.90937167579199</v>
      </c>
      <c r="BW144" s="222">
        <v>199.51658351436399</v>
      </c>
      <c r="BX144" s="222">
        <v>207.65226792130599</v>
      </c>
      <c r="BY144" s="222">
        <v>454.76436635705801</v>
      </c>
      <c r="BZ144" s="222">
        <v>518.74311713734699</v>
      </c>
      <c r="CA144" s="222">
        <v>539.89589659539604</v>
      </c>
      <c r="CB144" s="222">
        <v>10.2321982430338</v>
      </c>
      <c r="CC144" s="222">
        <v>11.6717201355903</v>
      </c>
      <c r="CD144" s="222">
        <v>12.147657673396401</v>
      </c>
      <c r="CE144" s="201" t="s">
        <v>800</v>
      </c>
      <c r="CF144" s="201" t="s">
        <v>800</v>
      </c>
      <c r="CG144" s="201" t="s">
        <v>3014</v>
      </c>
      <c r="CH144" s="222">
        <v>2.6394289928033899E-3</v>
      </c>
      <c r="CI144" s="222">
        <v>3.6715179634249702E-2</v>
      </c>
      <c r="CJ144" s="222">
        <v>9.5459467049049298</v>
      </c>
      <c r="CK144" s="222"/>
      <c r="CL144" s="223">
        <f t="shared" si="20"/>
        <v>2.186444154098504E-2</v>
      </c>
      <c r="CM144" s="223">
        <f t="shared" si="21"/>
        <v>1.7490167086068088E-2</v>
      </c>
      <c r="CN144" s="223">
        <f t="shared" si="22"/>
        <v>5.5366226636788599E-3</v>
      </c>
      <c r="CO144" s="223">
        <f t="shared" si="22"/>
        <v>1.8305289915619E-3</v>
      </c>
      <c r="CP144" s="223">
        <f t="shared" si="23"/>
        <v>4.6721760282293891E-2</v>
      </c>
      <c r="CQ144" s="223">
        <f t="shared" si="24"/>
        <v>0</v>
      </c>
      <c r="CR144" s="222"/>
      <c r="CS144" s="222"/>
      <c r="CT144" s="222"/>
      <c r="CU144" s="222"/>
      <c r="CV144" s="222"/>
      <c r="CW144" s="222"/>
      <c r="CX144" s="222"/>
      <c r="CY144" s="222"/>
      <c r="CZ144" s="222"/>
      <c r="DA144" s="222"/>
      <c r="DB144" s="224">
        <f t="shared" si="25"/>
        <v>2.9632946850771575E-2</v>
      </c>
      <c r="DC144" s="224">
        <f t="shared" si="26"/>
        <v>9.721661776281549E-3</v>
      </c>
      <c r="DD144" s="224">
        <f t="shared" si="27"/>
        <v>3.9354608627053124E-2</v>
      </c>
      <c r="DE144" s="225">
        <f t="shared" si="28"/>
        <v>0</v>
      </c>
      <c r="DF144" s="222"/>
      <c r="DG144" s="222"/>
      <c r="DH144" s="222"/>
      <c r="DI144" s="222"/>
      <c r="DJ144" s="222"/>
      <c r="DK144" s="222"/>
      <c r="DL144" s="222"/>
      <c r="DM144" s="222"/>
      <c r="DN144" s="222"/>
      <c r="DO144" s="222"/>
      <c r="DP144" s="222"/>
      <c r="DQ144" s="222"/>
      <c r="DR144" s="222"/>
      <c r="DS144" s="222"/>
      <c r="DT144" s="222"/>
      <c r="DU144" s="222"/>
      <c r="DV144" s="222"/>
      <c r="DW144" s="222"/>
      <c r="DX144" s="222"/>
      <c r="DY144" s="222"/>
      <c r="DZ144" s="222"/>
      <c r="EA144" s="222"/>
      <c r="EB144" s="222"/>
      <c r="EC144" s="222"/>
      <c r="ED144" s="222"/>
      <c r="EE144" s="222"/>
      <c r="EF144" s="222"/>
      <c r="EG144" s="222">
        <v>2747400</v>
      </c>
      <c r="EH144" s="222">
        <v>1321677</v>
      </c>
      <c r="EI144" s="222">
        <v>619.1</v>
      </c>
      <c r="EJ144" s="222">
        <v>297.35000000000002</v>
      </c>
      <c r="EK144" s="222">
        <v>0.48029397512518202</v>
      </c>
      <c r="EL144" s="222">
        <v>149</v>
      </c>
      <c r="EM144" s="222">
        <v>18480</v>
      </c>
      <c r="EN144" s="201" t="s">
        <v>3544</v>
      </c>
      <c r="EO144" s="222">
        <v>0.48029397512518202</v>
      </c>
      <c r="EP144" s="222">
        <v>149</v>
      </c>
      <c r="EQ144" s="222">
        <v>0.8</v>
      </c>
    </row>
    <row r="145" spans="1:147" ht="30" x14ac:dyDescent="0.25">
      <c r="A145" s="201" t="s">
        <v>509</v>
      </c>
      <c r="B145" s="201" t="s">
        <v>3545</v>
      </c>
      <c r="C145" s="201" t="s">
        <v>510</v>
      </c>
      <c r="D145" s="201" t="s">
        <v>2980</v>
      </c>
      <c r="E145" s="222">
        <v>225</v>
      </c>
      <c r="F145" s="222">
        <v>2331</v>
      </c>
      <c r="G145" s="201" t="s">
        <v>2906</v>
      </c>
      <c r="H145" s="201" t="s">
        <v>800</v>
      </c>
      <c r="I145" s="201" t="s">
        <v>2625</v>
      </c>
      <c r="J145" s="222">
        <v>149</v>
      </c>
      <c r="K145" s="222">
        <v>0.8</v>
      </c>
      <c r="L145" s="201" t="s">
        <v>2891</v>
      </c>
      <c r="M145" s="201" t="s">
        <v>2892</v>
      </c>
      <c r="N145" s="201" t="s">
        <v>2893</v>
      </c>
      <c r="O145" s="201" t="s">
        <v>32</v>
      </c>
      <c r="P145" s="201" t="s">
        <v>2894</v>
      </c>
      <c r="Q145" s="201" t="s">
        <v>2859</v>
      </c>
      <c r="R145" s="201" t="s">
        <v>3545</v>
      </c>
      <c r="S145" s="201" t="s">
        <v>2895</v>
      </c>
      <c r="T145" s="222">
        <v>4.1583276009857999E-2</v>
      </c>
      <c r="U145" s="201" t="s">
        <v>2981</v>
      </c>
      <c r="V145" s="201" t="s">
        <v>2982</v>
      </c>
      <c r="W145" s="201" t="s">
        <v>505</v>
      </c>
      <c r="X145" s="201" t="s">
        <v>506</v>
      </c>
      <c r="Y145" s="222">
        <v>225</v>
      </c>
      <c r="Z145" s="222">
        <v>1344</v>
      </c>
      <c r="AA145" s="222">
        <v>1</v>
      </c>
      <c r="AB145" s="201" t="s">
        <v>3546</v>
      </c>
      <c r="AC145" s="222">
        <v>1</v>
      </c>
      <c r="AD145" s="201" t="s">
        <v>800</v>
      </c>
      <c r="AE145" s="201" t="s">
        <v>800</v>
      </c>
      <c r="AF145" s="222">
        <v>0</v>
      </c>
      <c r="AG145" s="222">
        <v>0</v>
      </c>
      <c r="AH145" s="201" t="s">
        <v>2891</v>
      </c>
      <c r="AI145" s="201" t="s">
        <v>2946</v>
      </c>
      <c r="AJ145" s="201" t="s">
        <v>2855</v>
      </c>
      <c r="AK145" s="201" t="s">
        <v>2864</v>
      </c>
      <c r="AL145" s="201" t="s">
        <v>2891</v>
      </c>
      <c r="AM145" s="201" t="s">
        <v>2984</v>
      </c>
      <c r="AN145" s="201" t="s">
        <v>2985</v>
      </c>
      <c r="AO145" s="201" t="s">
        <v>2947</v>
      </c>
      <c r="AP145" s="201" t="s">
        <v>2868</v>
      </c>
      <c r="AQ145" s="201" t="s">
        <v>2869</v>
      </c>
      <c r="AR145" s="201" t="s">
        <v>2948</v>
      </c>
      <c r="AS145" s="222">
        <v>67.831739999999996</v>
      </c>
      <c r="AT145" s="222">
        <v>0</v>
      </c>
      <c r="AU145" s="201" t="s">
        <v>3540</v>
      </c>
      <c r="AV145" s="201" t="s">
        <v>3541</v>
      </c>
      <c r="AW145" s="201" t="s">
        <v>3542</v>
      </c>
      <c r="AX145" s="201" t="s">
        <v>3543</v>
      </c>
      <c r="AY145" s="201" t="s">
        <v>2874</v>
      </c>
      <c r="AZ145" s="201" t="s">
        <v>800</v>
      </c>
      <c r="BA145" s="201" t="s">
        <v>800</v>
      </c>
      <c r="BB145" s="222">
        <v>1.6872288955622301E-3</v>
      </c>
      <c r="BC145" s="222">
        <v>9.3562371022180603E-3</v>
      </c>
      <c r="BD145" s="222">
        <v>8.3333333333333295E-4</v>
      </c>
      <c r="BE145" s="222">
        <v>3.1614345637583899E-4</v>
      </c>
      <c r="BF145" s="222">
        <v>0</v>
      </c>
      <c r="BG145" s="222">
        <v>0</v>
      </c>
      <c r="BH145" s="222">
        <v>6.0740617762815498E-3</v>
      </c>
      <c r="BI145" s="222">
        <v>0</v>
      </c>
      <c r="BJ145" s="222">
        <v>0</v>
      </c>
      <c r="BK145" s="222">
        <v>3.6476E-3</v>
      </c>
      <c r="BL145" s="222">
        <v>0</v>
      </c>
      <c r="BM145" s="222">
        <v>1.5339956099884399E-2</v>
      </c>
      <c r="BN145" s="222">
        <v>1.0174242471868899E-3</v>
      </c>
      <c r="BO145" s="222">
        <v>0</v>
      </c>
      <c r="BP145" s="222">
        <v>4.1617566331008903E-3</v>
      </c>
      <c r="BQ145" s="222">
        <v>1.37596810103981E-3</v>
      </c>
      <c r="BR145" s="222">
        <v>0</v>
      </c>
      <c r="BS145" s="222">
        <v>3.8271984910842299E-2</v>
      </c>
      <c r="BT145" s="222">
        <v>4.24337415439432E-2</v>
      </c>
      <c r="BU145" s="222">
        <v>4.3809709644983E-2</v>
      </c>
      <c r="BV145" s="222">
        <v>170.097710714855</v>
      </c>
      <c r="BW145" s="222">
        <v>188.59440686196999</v>
      </c>
      <c r="BX145" s="222">
        <v>194.70982064436899</v>
      </c>
      <c r="BY145" s="222">
        <v>442.25404785862298</v>
      </c>
      <c r="BZ145" s="222">
        <v>490.34545784112203</v>
      </c>
      <c r="CA145" s="222">
        <v>506.24553367535998</v>
      </c>
      <c r="CB145" s="222">
        <v>9.9507160768190097</v>
      </c>
      <c r="CC145" s="222">
        <v>11.0327728014252</v>
      </c>
      <c r="CD145" s="222">
        <v>11.3905245076956</v>
      </c>
      <c r="CE145" s="201" t="s">
        <v>800</v>
      </c>
      <c r="CF145" s="201" t="s">
        <v>800</v>
      </c>
      <c r="CG145" s="201" t="s">
        <v>2990</v>
      </c>
      <c r="CH145" s="222">
        <v>2.1103399696100001E-3</v>
      </c>
      <c r="CI145" s="222">
        <v>3.61616449412323E-2</v>
      </c>
      <c r="CJ145" s="222">
        <v>9.4020276847204105</v>
      </c>
      <c r="CK145" s="222"/>
      <c r="CL145" s="223">
        <f t="shared" si="20"/>
        <v>2.1914604563771013E-2</v>
      </c>
      <c r="CM145" s="223">
        <f t="shared" si="21"/>
        <v>1.635738034707129E-2</v>
      </c>
      <c r="CN145" s="223">
        <f t="shared" si="22"/>
        <v>4.1617566331008903E-3</v>
      </c>
      <c r="CO145" s="223">
        <f t="shared" si="22"/>
        <v>1.37596810103981E-3</v>
      </c>
      <c r="CP145" s="223">
        <f t="shared" si="23"/>
        <v>4.3809709644983E-2</v>
      </c>
      <c r="CQ145" s="223">
        <f t="shared" si="24"/>
        <v>0</v>
      </c>
      <c r="CR145" s="222"/>
      <c r="CS145" s="222"/>
      <c r="CT145" s="222"/>
      <c r="CU145" s="222"/>
      <c r="CV145" s="222"/>
      <c r="CW145" s="222"/>
      <c r="CX145" s="222"/>
      <c r="CY145" s="222"/>
      <c r="CZ145" s="222"/>
      <c r="DA145" s="222"/>
      <c r="DB145" s="224">
        <f t="shared" si="25"/>
        <v>2.855032313456075E-2</v>
      </c>
      <c r="DC145" s="224">
        <f t="shared" si="26"/>
        <v>9.721661776281549E-3</v>
      </c>
      <c r="DD145" s="224">
        <f t="shared" si="27"/>
        <v>3.8271984910842299E-2</v>
      </c>
      <c r="DE145" s="225">
        <f t="shared" si="28"/>
        <v>0</v>
      </c>
      <c r="DF145" s="222"/>
      <c r="DG145" s="222"/>
      <c r="DH145" s="222"/>
      <c r="DI145" s="222"/>
      <c r="DJ145" s="222"/>
      <c r="DK145" s="222"/>
      <c r="DL145" s="222"/>
      <c r="DM145" s="222"/>
      <c r="DN145" s="222"/>
      <c r="DO145" s="222"/>
      <c r="DP145" s="222"/>
      <c r="DQ145" s="222"/>
      <c r="DR145" s="222"/>
      <c r="DS145" s="222"/>
      <c r="DT145" s="222"/>
      <c r="DU145" s="222"/>
      <c r="DV145" s="222"/>
      <c r="DW145" s="222"/>
      <c r="DX145" s="222"/>
      <c r="DY145" s="222"/>
      <c r="DZ145" s="222"/>
      <c r="EA145" s="222"/>
      <c r="EB145" s="222"/>
      <c r="EC145" s="222"/>
      <c r="ED145" s="222"/>
      <c r="EE145" s="222"/>
      <c r="EF145" s="222"/>
      <c r="EG145" s="222">
        <v>2747400</v>
      </c>
      <c r="EH145" s="222">
        <v>1321677</v>
      </c>
      <c r="EI145" s="222">
        <v>619.1</v>
      </c>
      <c r="EJ145" s="222">
        <v>297.35000000000002</v>
      </c>
      <c r="EK145" s="222">
        <v>0.48029397512518202</v>
      </c>
      <c r="EL145" s="222">
        <v>149</v>
      </c>
      <c r="EM145" s="222">
        <v>18480</v>
      </c>
      <c r="EN145" s="201" t="s">
        <v>3544</v>
      </c>
      <c r="EO145" s="222">
        <v>0.48029397512518202</v>
      </c>
      <c r="EP145" s="222">
        <v>149</v>
      </c>
      <c r="EQ145" s="222">
        <v>0.8</v>
      </c>
    </row>
    <row r="146" spans="1:147" ht="30" x14ac:dyDescent="0.25">
      <c r="A146" s="201" t="s">
        <v>509</v>
      </c>
      <c r="B146" s="201" t="s">
        <v>3547</v>
      </c>
      <c r="C146" s="201" t="s">
        <v>510</v>
      </c>
      <c r="D146" s="201" t="s">
        <v>2980</v>
      </c>
      <c r="E146" s="222">
        <v>225</v>
      </c>
      <c r="F146" s="222">
        <v>2331</v>
      </c>
      <c r="G146" s="201" t="s">
        <v>2906</v>
      </c>
      <c r="H146" s="201" t="s">
        <v>800</v>
      </c>
      <c r="I146" s="201" t="s">
        <v>2625</v>
      </c>
      <c r="J146" s="222">
        <v>149</v>
      </c>
      <c r="K146" s="222">
        <v>0.8</v>
      </c>
      <c r="L146" s="201" t="s">
        <v>2891</v>
      </c>
      <c r="M146" s="201" t="s">
        <v>2892</v>
      </c>
      <c r="N146" s="201" t="s">
        <v>2893</v>
      </c>
      <c r="O146" s="201" t="s">
        <v>32</v>
      </c>
      <c r="P146" s="201" t="s">
        <v>2894</v>
      </c>
      <c r="Q146" s="201" t="s">
        <v>2854</v>
      </c>
      <c r="R146" s="201" t="s">
        <v>3547</v>
      </c>
      <c r="S146" s="201" t="s">
        <v>2895</v>
      </c>
      <c r="T146" s="222">
        <v>4.1583276009857999E-2</v>
      </c>
      <c r="U146" s="201" t="s">
        <v>2981</v>
      </c>
      <c r="V146" s="201" t="s">
        <v>2982</v>
      </c>
      <c r="W146" s="201" t="s">
        <v>507</v>
      </c>
      <c r="X146" s="201" t="s">
        <v>508</v>
      </c>
      <c r="Y146" s="222">
        <v>225</v>
      </c>
      <c r="Z146" s="222">
        <v>2016</v>
      </c>
      <c r="AA146" s="222">
        <v>1</v>
      </c>
      <c r="AB146" s="201" t="s">
        <v>3548</v>
      </c>
      <c r="AC146" s="222">
        <v>1</v>
      </c>
      <c r="AD146" s="201" t="s">
        <v>800</v>
      </c>
      <c r="AE146" s="201" t="s">
        <v>800</v>
      </c>
      <c r="AF146" s="222">
        <v>0</v>
      </c>
      <c r="AG146" s="222">
        <v>0</v>
      </c>
      <c r="AH146" s="201" t="s">
        <v>2891</v>
      </c>
      <c r="AI146" s="201" t="s">
        <v>2946</v>
      </c>
      <c r="AJ146" s="201" t="s">
        <v>2855</v>
      </c>
      <c r="AK146" s="201" t="s">
        <v>2864</v>
      </c>
      <c r="AL146" s="201" t="s">
        <v>2855</v>
      </c>
      <c r="AM146" s="201" t="s">
        <v>3031</v>
      </c>
      <c r="AN146" s="201" t="s">
        <v>2985</v>
      </c>
      <c r="AO146" s="201" t="s">
        <v>2947</v>
      </c>
      <c r="AP146" s="201" t="s">
        <v>2868</v>
      </c>
      <c r="AQ146" s="201" t="s">
        <v>2869</v>
      </c>
      <c r="AR146" s="201" t="s">
        <v>2948</v>
      </c>
      <c r="AS146" s="222">
        <v>67.831739999999996</v>
      </c>
      <c r="AT146" s="222">
        <v>0</v>
      </c>
      <c r="AU146" s="201" t="s">
        <v>3540</v>
      </c>
      <c r="AV146" s="201" t="s">
        <v>3549</v>
      </c>
      <c r="AW146" s="201" t="s">
        <v>3550</v>
      </c>
      <c r="AX146" s="201" t="s">
        <v>3551</v>
      </c>
      <c r="AY146" s="201" t="s">
        <v>2874</v>
      </c>
      <c r="AZ146" s="201" t="s">
        <v>800</v>
      </c>
      <c r="BA146" s="201" t="s">
        <v>800</v>
      </c>
      <c r="BB146" s="222">
        <v>1.6872288955622301E-3</v>
      </c>
      <c r="BC146" s="222">
        <v>9.3562371022180603E-3</v>
      </c>
      <c r="BD146" s="222">
        <v>8.3333333333333295E-4</v>
      </c>
      <c r="BE146" s="222">
        <v>3.1614345637583899E-4</v>
      </c>
      <c r="BF146" s="222">
        <v>0</v>
      </c>
      <c r="BG146" s="222">
        <v>0</v>
      </c>
      <c r="BH146" s="222">
        <v>1.06910677910053E-2</v>
      </c>
      <c r="BI146" s="222">
        <v>0</v>
      </c>
      <c r="BJ146" s="222">
        <v>0</v>
      </c>
      <c r="BK146" s="222">
        <v>1.504664E-2</v>
      </c>
      <c r="BL146" s="222">
        <v>0</v>
      </c>
      <c r="BM146" s="222">
        <v>1.5339956099884399E-2</v>
      </c>
      <c r="BN146" s="222">
        <v>1.0174242471868899E-3</v>
      </c>
      <c r="BO146" s="222">
        <v>0</v>
      </c>
      <c r="BP146" s="222">
        <v>4.1617566331008903E-3</v>
      </c>
      <c r="BQ146" s="222">
        <v>1.37596810103981E-3</v>
      </c>
      <c r="BR146" s="222">
        <v>0</v>
      </c>
      <c r="BS146" s="222">
        <v>5.4288030925566097E-2</v>
      </c>
      <c r="BT146" s="222">
        <v>5.8449787558666998E-2</v>
      </c>
      <c r="BU146" s="222">
        <v>5.9825755659706797E-2</v>
      </c>
      <c r="BV146" s="222">
        <v>241.28013744696</v>
      </c>
      <c r="BW146" s="222">
        <v>259.77683359407501</v>
      </c>
      <c r="BX146" s="222">
        <v>265.89224737647498</v>
      </c>
      <c r="BY146" s="222">
        <v>627.32835736209699</v>
      </c>
      <c r="BZ146" s="222">
        <v>675.41976734459604</v>
      </c>
      <c r="CA146" s="222">
        <v>691.31984317883405</v>
      </c>
      <c r="CB146" s="222">
        <v>14.1148880406472</v>
      </c>
      <c r="CC146" s="222">
        <v>15.1969447652534</v>
      </c>
      <c r="CD146" s="222">
        <v>15.554696471523799</v>
      </c>
      <c r="CE146" s="201" t="s">
        <v>800</v>
      </c>
      <c r="CF146" s="201" t="s">
        <v>800</v>
      </c>
      <c r="CG146" s="201" t="s">
        <v>2990</v>
      </c>
      <c r="CH146" s="222">
        <v>2.1103399696100001E-3</v>
      </c>
      <c r="CI146" s="222">
        <v>5.2177690955956098E-2</v>
      </c>
      <c r="CJ146" s="222">
        <v>13.566199648548601</v>
      </c>
      <c r="CK146" s="222"/>
      <c r="CL146" s="223">
        <f t="shared" si="20"/>
        <v>3.7930650578494762E-2</v>
      </c>
      <c r="CM146" s="223">
        <f t="shared" si="21"/>
        <v>1.635738034707129E-2</v>
      </c>
      <c r="CN146" s="223">
        <f t="shared" si="22"/>
        <v>4.1617566331008903E-3</v>
      </c>
      <c r="CO146" s="223">
        <f t="shared" si="22"/>
        <v>1.37596810103981E-3</v>
      </c>
      <c r="CP146" s="223">
        <f t="shared" si="23"/>
        <v>5.9825755659706756E-2</v>
      </c>
      <c r="CQ146" s="223">
        <f t="shared" si="24"/>
        <v>0</v>
      </c>
      <c r="CR146" s="222"/>
      <c r="CS146" s="222"/>
      <c r="CT146" s="222"/>
      <c r="CU146" s="222"/>
      <c r="CV146" s="222"/>
      <c r="CW146" s="222"/>
      <c r="CX146" s="222"/>
      <c r="CY146" s="222"/>
      <c r="CZ146" s="222"/>
      <c r="DA146" s="222"/>
      <c r="DB146" s="224">
        <f t="shared" si="25"/>
        <v>2.855032313456075E-2</v>
      </c>
      <c r="DC146" s="224">
        <f t="shared" si="26"/>
        <v>2.5737707791005301E-2</v>
      </c>
      <c r="DD146" s="224">
        <f t="shared" si="27"/>
        <v>5.4288030925566055E-2</v>
      </c>
      <c r="DE146" s="225">
        <f t="shared" si="28"/>
        <v>0</v>
      </c>
      <c r="DF146" s="222"/>
      <c r="DG146" s="222"/>
      <c r="DH146" s="222"/>
      <c r="DI146" s="222"/>
      <c r="DJ146" s="222"/>
      <c r="DK146" s="222"/>
      <c r="DL146" s="222"/>
      <c r="DM146" s="222"/>
      <c r="DN146" s="222"/>
      <c r="DO146" s="222"/>
      <c r="DP146" s="222"/>
      <c r="DQ146" s="222"/>
      <c r="DR146" s="222"/>
      <c r="DS146" s="222"/>
      <c r="DT146" s="222"/>
      <c r="DU146" s="222"/>
      <c r="DV146" s="222"/>
      <c r="DW146" s="222"/>
      <c r="DX146" s="222"/>
      <c r="DY146" s="222"/>
      <c r="DZ146" s="222"/>
      <c r="EA146" s="222"/>
      <c r="EB146" s="222"/>
      <c r="EC146" s="222"/>
      <c r="ED146" s="222"/>
      <c r="EE146" s="222"/>
      <c r="EF146" s="222"/>
      <c r="EG146" s="222">
        <v>0</v>
      </c>
      <c r="EH146" s="222">
        <v>0</v>
      </c>
      <c r="EI146" s="222">
        <v>0</v>
      </c>
      <c r="EJ146" s="222">
        <v>0</v>
      </c>
      <c r="EK146" s="222">
        <v>0</v>
      </c>
      <c r="EL146" s="222">
        <v>0</v>
      </c>
      <c r="EM146" s="222">
        <v>0</v>
      </c>
      <c r="EN146" s="201" t="s">
        <v>3552</v>
      </c>
      <c r="EO146" s="222">
        <v>0.4803</v>
      </c>
      <c r="EP146" s="222">
        <v>149</v>
      </c>
      <c r="EQ146" s="222">
        <v>0.8</v>
      </c>
    </row>
    <row r="147" spans="1:147" ht="30" x14ac:dyDescent="0.25">
      <c r="A147" s="201" t="s">
        <v>511</v>
      </c>
      <c r="B147" s="201" t="s">
        <v>3553</v>
      </c>
      <c r="C147" s="201" t="s">
        <v>512</v>
      </c>
      <c r="D147" s="201" t="s">
        <v>2980</v>
      </c>
      <c r="E147" s="222">
        <v>225</v>
      </c>
      <c r="F147" s="222">
        <v>4840</v>
      </c>
      <c r="G147" s="201" t="s">
        <v>2906</v>
      </c>
      <c r="H147" s="201" t="s">
        <v>800</v>
      </c>
      <c r="I147" s="201" t="s">
        <v>2625</v>
      </c>
      <c r="J147" s="222">
        <v>149</v>
      </c>
      <c r="K147" s="222">
        <v>0.8</v>
      </c>
      <c r="L147" s="201" t="s">
        <v>2891</v>
      </c>
      <c r="M147" s="201" t="s">
        <v>2892</v>
      </c>
      <c r="N147" s="201" t="s">
        <v>2893</v>
      </c>
      <c r="O147" s="201" t="s">
        <v>32</v>
      </c>
      <c r="P147" s="201" t="s">
        <v>2894</v>
      </c>
      <c r="Q147" s="201" t="s">
        <v>2859</v>
      </c>
      <c r="R147" s="201" t="s">
        <v>3553</v>
      </c>
      <c r="S147" s="201" t="s">
        <v>2895</v>
      </c>
      <c r="T147" s="222">
        <v>4.1583276009857999E-2</v>
      </c>
      <c r="U147" s="201" t="s">
        <v>2981</v>
      </c>
      <c r="V147" s="201" t="s">
        <v>2982</v>
      </c>
      <c r="W147" s="201" t="s">
        <v>511</v>
      </c>
      <c r="X147" s="201" t="s">
        <v>512</v>
      </c>
      <c r="Y147" s="222">
        <v>225</v>
      </c>
      <c r="Z147" s="222">
        <v>4840</v>
      </c>
      <c r="AA147" s="222">
        <v>1</v>
      </c>
      <c r="AB147" s="201" t="s">
        <v>3553</v>
      </c>
      <c r="AC147" s="222">
        <v>1</v>
      </c>
      <c r="AD147" s="201" t="s">
        <v>800</v>
      </c>
      <c r="AE147" s="201" t="s">
        <v>800</v>
      </c>
      <c r="AF147" s="222">
        <v>0</v>
      </c>
      <c r="AG147" s="222">
        <v>0</v>
      </c>
      <c r="AH147" s="201" t="s">
        <v>2854</v>
      </c>
      <c r="AI147" s="201" t="s">
        <v>2863</v>
      </c>
      <c r="AJ147" s="201" t="s">
        <v>2855</v>
      </c>
      <c r="AK147" s="201" t="s">
        <v>2864</v>
      </c>
      <c r="AL147" s="201" t="s">
        <v>2854</v>
      </c>
      <c r="AM147" s="201" t="s">
        <v>2865</v>
      </c>
      <c r="AN147" s="201" t="s">
        <v>2985</v>
      </c>
      <c r="AO147" s="201" t="s">
        <v>2867</v>
      </c>
      <c r="AP147" s="201" t="s">
        <v>2868</v>
      </c>
      <c r="AQ147" s="201" t="s">
        <v>2869</v>
      </c>
      <c r="AR147" s="201" t="s">
        <v>2870</v>
      </c>
      <c r="AS147" s="222">
        <v>67.831739999999996</v>
      </c>
      <c r="AT147" s="222">
        <v>0</v>
      </c>
      <c r="AU147" s="201" t="s">
        <v>3554</v>
      </c>
      <c r="AV147" s="201" t="s">
        <v>3554</v>
      </c>
      <c r="AW147" s="201" t="s">
        <v>3555</v>
      </c>
      <c r="AX147" s="201" t="s">
        <v>3556</v>
      </c>
      <c r="AY147" s="201" t="s">
        <v>2874</v>
      </c>
      <c r="AZ147" s="201" t="s">
        <v>800</v>
      </c>
      <c r="BA147" s="201" t="s">
        <v>800</v>
      </c>
      <c r="BB147" s="222">
        <v>2.6446166207529801E-3</v>
      </c>
      <c r="BC147" s="222">
        <v>9.3562371022180603E-3</v>
      </c>
      <c r="BD147" s="222">
        <v>8.3333333333333295E-4</v>
      </c>
      <c r="BE147" s="222">
        <v>3.1614345637583899E-4</v>
      </c>
      <c r="BF147" s="222">
        <v>0</v>
      </c>
      <c r="BG147" s="222">
        <v>0</v>
      </c>
      <c r="BH147" s="222">
        <v>0</v>
      </c>
      <c r="BI147" s="222">
        <v>0</v>
      </c>
      <c r="BJ147" s="222">
        <v>0</v>
      </c>
      <c r="BK147" s="222">
        <v>0</v>
      </c>
      <c r="BL147" s="222">
        <v>0</v>
      </c>
      <c r="BM147" s="222">
        <v>1.5339956099884399E-2</v>
      </c>
      <c r="BN147" s="222">
        <v>1.0174242471868899E-3</v>
      </c>
      <c r="BO147" s="222">
        <v>0</v>
      </c>
      <c r="BP147" s="222">
        <v>4.1617566331008903E-3</v>
      </c>
      <c r="BQ147" s="222">
        <v>1.37596810103981E-3</v>
      </c>
      <c r="BR147" s="222">
        <v>2.0462989696969701E-4</v>
      </c>
      <c r="BS147" s="222">
        <v>2.97123407567212E-2</v>
      </c>
      <c r="BT147" s="222">
        <v>3.3874097389822097E-2</v>
      </c>
      <c r="BU147" s="222">
        <v>3.5250065490861897E-2</v>
      </c>
      <c r="BV147" s="222">
        <v>132.05484780764999</v>
      </c>
      <c r="BW147" s="222">
        <v>150.55154395476501</v>
      </c>
      <c r="BX147" s="222">
        <v>156.66695773716401</v>
      </c>
      <c r="BY147" s="222">
        <v>343.34260429989001</v>
      </c>
      <c r="BZ147" s="222">
        <v>391.434014282389</v>
      </c>
      <c r="CA147" s="222">
        <v>407.33409011662701</v>
      </c>
      <c r="CB147" s="222">
        <v>7.7252085967475201</v>
      </c>
      <c r="CC147" s="222">
        <v>8.80726532135375</v>
      </c>
      <c r="CD147" s="222">
        <v>9.1650170276240992</v>
      </c>
      <c r="CE147" s="201" t="s">
        <v>800</v>
      </c>
      <c r="CF147" s="201" t="s">
        <v>800</v>
      </c>
      <c r="CG147" s="201" t="s">
        <v>2990</v>
      </c>
      <c r="CH147" s="222">
        <v>2.1103399696100001E-3</v>
      </c>
      <c r="CI147" s="222">
        <v>2.7602000787111201E-2</v>
      </c>
      <c r="CJ147" s="222">
        <v>7.17652020464892</v>
      </c>
      <c r="CK147" s="222"/>
      <c r="CL147" s="223">
        <f t="shared" si="20"/>
        <v>1.335496040964991E-2</v>
      </c>
      <c r="CM147" s="223">
        <f t="shared" si="21"/>
        <v>1.635738034707129E-2</v>
      </c>
      <c r="CN147" s="223">
        <f t="shared" si="22"/>
        <v>4.1617566331008903E-3</v>
      </c>
      <c r="CO147" s="223">
        <f t="shared" si="22"/>
        <v>1.37596810103981E-3</v>
      </c>
      <c r="CP147" s="223">
        <f t="shared" si="23"/>
        <v>3.5250065490861897E-2</v>
      </c>
      <c r="CQ147" s="223">
        <f t="shared" si="24"/>
        <v>0</v>
      </c>
      <c r="CR147" s="222"/>
      <c r="CS147" s="222"/>
      <c r="CT147" s="222"/>
      <c r="CU147" s="222"/>
      <c r="CV147" s="222"/>
      <c r="CW147" s="222"/>
      <c r="CX147" s="222"/>
      <c r="CY147" s="222"/>
      <c r="CZ147" s="222"/>
      <c r="DA147" s="222"/>
      <c r="DB147" s="224">
        <f t="shared" si="25"/>
        <v>2.9507710859751502E-2</v>
      </c>
      <c r="DC147" s="224">
        <f t="shared" si="26"/>
        <v>2.0462989696969701E-4</v>
      </c>
      <c r="DD147" s="224">
        <f t="shared" si="27"/>
        <v>2.97123407567212E-2</v>
      </c>
      <c r="DE147" s="225">
        <f t="shared" si="28"/>
        <v>0</v>
      </c>
      <c r="DF147" s="222"/>
      <c r="DG147" s="222"/>
      <c r="DH147" s="222"/>
      <c r="DI147" s="222"/>
      <c r="DJ147" s="222"/>
      <c r="DK147" s="222"/>
      <c r="DL147" s="222"/>
      <c r="DM147" s="222"/>
      <c r="DN147" s="222"/>
      <c r="DO147" s="222"/>
      <c r="DP147" s="222"/>
      <c r="DQ147" s="222"/>
      <c r="DR147" s="222"/>
      <c r="DS147" s="222"/>
      <c r="DT147" s="222"/>
      <c r="DU147" s="222"/>
      <c r="DV147" s="222"/>
      <c r="DW147" s="222"/>
      <c r="DX147" s="222"/>
      <c r="DY147" s="222"/>
      <c r="DZ147" s="222"/>
      <c r="EA147" s="222"/>
      <c r="EB147" s="222"/>
      <c r="EC147" s="222"/>
      <c r="ED147" s="222"/>
      <c r="EE147" s="222"/>
      <c r="EF147" s="222"/>
      <c r="EG147" s="222">
        <v>0</v>
      </c>
      <c r="EH147" s="222">
        <v>0</v>
      </c>
      <c r="EI147" s="222">
        <v>0</v>
      </c>
      <c r="EJ147" s="222">
        <v>0</v>
      </c>
      <c r="EK147" s="222">
        <v>0</v>
      </c>
      <c r="EL147" s="222">
        <v>0</v>
      </c>
      <c r="EM147" s="222">
        <v>0</v>
      </c>
      <c r="EN147" s="201" t="s">
        <v>3557</v>
      </c>
      <c r="EO147" s="222">
        <v>0.69350000000000001</v>
      </c>
      <c r="EP147" s="222">
        <v>131</v>
      </c>
      <c r="EQ147" s="222">
        <v>0.8</v>
      </c>
    </row>
    <row r="148" spans="1:147" ht="30" x14ac:dyDescent="0.25">
      <c r="A148" s="201" t="s">
        <v>513</v>
      </c>
      <c r="B148" s="201" t="s">
        <v>3558</v>
      </c>
      <c r="C148" s="201" t="s">
        <v>514</v>
      </c>
      <c r="D148" s="201" t="s">
        <v>2980</v>
      </c>
      <c r="E148" s="222">
        <v>140</v>
      </c>
      <c r="F148" s="222">
        <v>3156</v>
      </c>
      <c r="G148" s="201" t="s">
        <v>2891</v>
      </c>
      <c r="H148" s="201" t="s">
        <v>800</v>
      </c>
      <c r="I148" s="201" t="s">
        <v>2623</v>
      </c>
      <c r="J148" s="222">
        <v>131</v>
      </c>
      <c r="K148" s="222">
        <v>0.8</v>
      </c>
      <c r="L148" s="201" t="s">
        <v>2891</v>
      </c>
      <c r="M148" s="201" t="s">
        <v>2892</v>
      </c>
      <c r="N148" s="201" t="s">
        <v>2893</v>
      </c>
      <c r="O148" s="201" t="s">
        <v>32</v>
      </c>
      <c r="P148" s="201" t="s">
        <v>2858</v>
      </c>
      <c r="Q148" s="201" t="s">
        <v>2859</v>
      </c>
      <c r="R148" s="201" t="s">
        <v>3558</v>
      </c>
      <c r="S148" s="201" t="s">
        <v>2860</v>
      </c>
      <c r="T148" s="222">
        <v>4.1663718148564302E-2</v>
      </c>
      <c r="U148" s="201" t="s">
        <v>3008</v>
      </c>
      <c r="V148" s="201" t="s">
        <v>3009</v>
      </c>
      <c r="W148" s="201" t="s">
        <v>513</v>
      </c>
      <c r="X148" s="201" t="s">
        <v>514</v>
      </c>
      <c r="Y148" s="222">
        <v>140</v>
      </c>
      <c r="Z148" s="222">
        <v>3156</v>
      </c>
      <c r="AA148" s="222">
        <v>1</v>
      </c>
      <c r="AB148" s="201" t="s">
        <v>3558</v>
      </c>
      <c r="AC148" s="222">
        <v>1</v>
      </c>
      <c r="AD148" s="201" t="s">
        <v>800</v>
      </c>
      <c r="AE148" s="201" t="s">
        <v>800</v>
      </c>
      <c r="AH148" s="201" t="s">
        <v>2854</v>
      </c>
      <c r="AI148" s="201" t="s">
        <v>2863</v>
      </c>
      <c r="AJ148" s="201" t="s">
        <v>2855</v>
      </c>
      <c r="AK148" s="201" t="s">
        <v>2864</v>
      </c>
      <c r="AL148" s="201" t="s">
        <v>2854</v>
      </c>
      <c r="AM148" s="201" t="s">
        <v>2865</v>
      </c>
      <c r="AN148" s="201" t="s">
        <v>3010</v>
      </c>
      <c r="AO148" s="201" t="s">
        <v>2867</v>
      </c>
      <c r="AP148" s="201" t="s">
        <v>2868</v>
      </c>
      <c r="AQ148" s="201" t="s">
        <v>2869</v>
      </c>
      <c r="AR148" s="201" t="s">
        <v>2870</v>
      </c>
      <c r="AS148" s="222">
        <v>39.97824</v>
      </c>
      <c r="AT148" s="222">
        <v>0</v>
      </c>
      <c r="AU148" s="201" t="s">
        <v>3559</v>
      </c>
      <c r="AV148" s="201" t="s">
        <v>3559</v>
      </c>
      <c r="AW148" s="201" t="s">
        <v>3560</v>
      </c>
      <c r="AX148" s="201" t="s">
        <v>3561</v>
      </c>
      <c r="AY148" s="201" t="s">
        <v>2874</v>
      </c>
      <c r="AZ148" s="201" t="s">
        <v>800</v>
      </c>
      <c r="BA148" s="201" t="s">
        <v>800</v>
      </c>
      <c r="BB148" s="222">
        <v>3.43164343050275E-3</v>
      </c>
      <c r="BC148" s="222">
        <v>5.8329205407990003E-3</v>
      </c>
      <c r="BD148" s="222">
        <v>8.3333333333333295E-4</v>
      </c>
      <c r="BE148" s="222">
        <v>2.11928753180662E-4</v>
      </c>
      <c r="BF148" s="222">
        <v>0</v>
      </c>
      <c r="BG148" s="222">
        <v>0</v>
      </c>
      <c r="BH148" s="222">
        <v>0</v>
      </c>
      <c r="BI148" s="222">
        <v>0</v>
      </c>
      <c r="BJ148" s="222">
        <v>0</v>
      </c>
      <c r="BK148" s="222">
        <v>0</v>
      </c>
      <c r="BL148" s="222">
        <v>0</v>
      </c>
      <c r="BM148" s="222">
        <v>1.4083566396600701E-2</v>
      </c>
      <c r="BN148" s="222">
        <v>6.3306397602739704E-4</v>
      </c>
      <c r="BO148" s="222">
        <v>0</v>
      </c>
      <c r="BP148" s="222">
        <v>4.7336010559697102E-3</v>
      </c>
      <c r="BQ148" s="222">
        <v>1.5650324202666601E-3</v>
      </c>
      <c r="BR148" s="222">
        <v>3.1381771271651898E-4</v>
      </c>
      <c r="BS148" s="222">
        <v>2.53402741431604E-2</v>
      </c>
      <c r="BT148" s="222">
        <v>3.0073875199130101E-2</v>
      </c>
      <c r="BU148" s="222">
        <v>3.1638907619396701E-2</v>
      </c>
      <c r="BV148" s="222">
        <v>181.00195816543101</v>
      </c>
      <c r="BW148" s="222">
        <v>214.81339427950101</v>
      </c>
      <c r="BX148" s="222">
        <v>225.992197281405</v>
      </c>
      <c r="BY148" s="222">
        <v>470.60509123012099</v>
      </c>
      <c r="BZ148" s="222">
        <v>558.51482512670202</v>
      </c>
      <c r="CA148" s="222">
        <v>587.57971293165394</v>
      </c>
      <c r="CB148" s="222">
        <v>6.5884712772217</v>
      </c>
      <c r="CC148" s="222">
        <v>7.81920755177382</v>
      </c>
      <c r="CD148" s="222">
        <v>8.2261159810431508</v>
      </c>
      <c r="CE148" s="201" t="s">
        <v>800</v>
      </c>
      <c r="CF148" s="201" t="s">
        <v>800</v>
      </c>
      <c r="CG148" s="201" t="s">
        <v>3014</v>
      </c>
      <c r="CH148" s="222">
        <v>2.25661104728228E-3</v>
      </c>
      <c r="CI148" s="222">
        <v>2.3083663095878101E-2</v>
      </c>
      <c r="CJ148" s="222">
        <v>6.0017524049283004</v>
      </c>
      <c r="CK148" s="222"/>
      <c r="CL148" s="223">
        <f t="shared" si="20"/>
        <v>1.0623643770532265E-2</v>
      </c>
      <c r="CM148" s="223">
        <f t="shared" si="21"/>
        <v>1.4716630372628098E-2</v>
      </c>
      <c r="CN148" s="223">
        <f t="shared" si="22"/>
        <v>4.7336010559697102E-3</v>
      </c>
      <c r="CO148" s="223">
        <f t="shared" si="22"/>
        <v>1.5650324202666601E-3</v>
      </c>
      <c r="CP148" s="223">
        <f t="shared" si="23"/>
        <v>3.1638907619396736E-2</v>
      </c>
      <c r="CQ148" s="223">
        <f t="shared" si="24"/>
        <v>0</v>
      </c>
      <c r="CR148" s="222"/>
      <c r="CS148" s="222"/>
      <c r="CT148" s="222"/>
      <c r="CU148" s="222"/>
      <c r="CV148" s="222"/>
      <c r="CW148" s="222"/>
      <c r="CX148" s="222"/>
      <c r="CY148" s="222"/>
      <c r="CZ148" s="222"/>
      <c r="DA148" s="222"/>
      <c r="DB148" s="224">
        <f t="shared" si="25"/>
        <v>2.5026456430443846E-2</v>
      </c>
      <c r="DC148" s="224">
        <f t="shared" si="26"/>
        <v>3.1381771271651898E-4</v>
      </c>
      <c r="DD148" s="224">
        <f t="shared" si="27"/>
        <v>2.5340274143160365E-2</v>
      </c>
      <c r="DE148" s="225">
        <f t="shared" si="28"/>
        <v>-3.4694469519536142E-17</v>
      </c>
      <c r="DF148" s="222"/>
      <c r="DG148" s="222"/>
      <c r="DH148" s="222"/>
      <c r="DI148" s="222"/>
      <c r="DJ148" s="222"/>
      <c r="DK148" s="222"/>
      <c r="DL148" s="222"/>
      <c r="DM148" s="222"/>
      <c r="DN148" s="222"/>
      <c r="DO148" s="222"/>
      <c r="DP148" s="222"/>
      <c r="DQ148" s="222"/>
      <c r="DR148" s="222"/>
      <c r="DS148" s="222"/>
      <c r="DT148" s="222"/>
      <c r="DU148" s="222"/>
      <c r="DV148" s="222"/>
      <c r="DW148" s="222"/>
      <c r="DX148" s="222"/>
      <c r="DY148" s="222"/>
      <c r="DZ148" s="222"/>
      <c r="EA148" s="222"/>
      <c r="EB148" s="222"/>
      <c r="EC148" s="222"/>
      <c r="ED148" s="222"/>
      <c r="EE148" s="222"/>
      <c r="EF148" s="222"/>
      <c r="EG148" s="222">
        <v>0</v>
      </c>
      <c r="EH148" s="222">
        <v>0</v>
      </c>
      <c r="EI148" s="222">
        <v>0</v>
      </c>
      <c r="EJ148" s="222">
        <v>0</v>
      </c>
      <c r="EK148" s="222">
        <v>0</v>
      </c>
      <c r="EL148" s="222">
        <v>0</v>
      </c>
      <c r="EM148" s="222">
        <v>0</v>
      </c>
      <c r="EN148" s="201" t="s">
        <v>3562</v>
      </c>
      <c r="EO148" s="222">
        <v>0.81669999999999998</v>
      </c>
      <c r="EP148" s="222">
        <v>131</v>
      </c>
      <c r="EQ148" s="222">
        <v>0.8</v>
      </c>
    </row>
    <row r="149" spans="1:147" ht="30" x14ac:dyDescent="0.25">
      <c r="A149" s="201" t="s">
        <v>515</v>
      </c>
      <c r="B149" s="201" t="s">
        <v>3563</v>
      </c>
      <c r="C149" s="201" t="s">
        <v>516</v>
      </c>
      <c r="D149" s="201" t="s">
        <v>2980</v>
      </c>
      <c r="E149" s="222">
        <v>140</v>
      </c>
      <c r="F149" s="222">
        <v>3156</v>
      </c>
      <c r="G149" s="201" t="s">
        <v>2891</v>
      </c>
      <c r="H149" s="201" t="s">
        <v>800</v>
      </c>
      <c r="I149" s="201" t="s">
        <v>2623</v>
      </c>
      <c r="J149" s="222">
        <v>131</v>
      </c>
      <c r="K149" s="222">
        <v>0.81669999999999998</v>
      </c>
      <c r="L149" s="201" t="s">
        <v>2891</v>
      </c>
      <c r="M149" s="201" t="s">
        <v>2892</v>
      </c>
      <c r="N149" s="201" t="s">
        <v>2893</v>
      </c>
      <c r="O149" s="201" t="s">
        <v>32</v>
      </c>
      <c r="P149" s="201" t="s">
        <v>2858</v>
      </c>
      <c r="Q149" s="201" t="s">
        <v>2859</v>
      </c>
      <c r="R149" s="201" t="s">
        <v>3563</v>
      </c>
      <c r="S149" s="201" t="s">
        <v>2860</v>
      </c>
      <c r="T149" s="222">
        <v>4.1663718148564302E-2</v>
      </c>
      <c r="U149" s="201" t="s">
        <v>3008</v>
      </c>
      <c r="V149" s="201" t="s">
        <v>3009</v>
      </c>
      <c r="W149" s="201" t="s">
        <v>515</v>
      </c>
      <c r="X149" s="201" t="s">
        <v>516</v>
      </c>
      <c r="Y149" s="222">
        <v>140</v>
      </c>
      <c r="Z149" s="222">
        <v>3156</v>
      </c>
      <c r="AA149" s="222">
        <v>1</v>
      </c>
      <c r="AB149" s="201" t="s">
        <v>3563</v>
      </c>
      <c r="AC149" s="222">
        <v>1</v>
      </c>
      <c r="AD149" s="201" t="s">
        <v>800</v>
      </c>
      <c r="AE149" s="201" t="s">
        <v>800</v>
      </c>
      <c r="AH149" s="201" t="s">
        <v>2854</v>
      </c>
      <c r="AI149" s="201" t="s">
        <v>2863</v>
      </c>
      <c r="AJ149" s="201" t="s">
        <v>2855</v>
      </c>
      <c r="AK149" s="201" t="s">
        <v>2864</v>
      </c>
      <c r="AL149" s="201" t="s">
        <v>2854</v>
      </c>
      <c r="AM149" s="201" t="s">
        <v>2865</v>
      </c>
      <c r="AN149" s="201" t="s">
        <v>3010</v>
      </c>
      <c r="AO149" s="201" t="s">
        <v>2867</v>
      </c>
      <c r="AP149" s="201" t="s">
        <v>2868</v>
      </c>
      <c r="AQ149" s="201" t="s">
        <v>2869</v>
      </c>
      <c r="AR149" s="201" t="s">
        <v>2870</v>
      </c>
      <c r="AS149" s="222">
        <v>39.97824</v>
      </c>
      <c r="AT149" s="222">
        <v>0</v>
      </c>
      <c r="AU149" s="201" t="s">
        <v>3564</v>
      </c>
      <c r="AV149" s="201" t="s">
        <v>3564</v>
      </c>
      <c r="AW149" s="201" t="s">
        <v>3565</v>
      </c>
      <c r="AX149" s="201" t="s">
        <v>3566</v>
      </c>
      <c r="AY149" s="201" t="s">
        <v>2874</v>
      </c>
      <c r="AZ149" s="201" t="s">
        <v>800</v>
      </c>
      <c r="BA149" s="201" t="s">
        <v>800</v>
      </c>
      <c r="BB149" s="222">
        <v>3.43164343050275E-3</v>
      </c>
      <c r="BC149" s="222">
        <v>5.8329205407990003E-3</v>
      </c>
      <c r="BD149" s="222">
        <v>8.3333333333333295E-4</v>
      </c>
      <c r="BE149" s="222">
        <v>2.11928753180662E-4</v>
      </c>
      <c r="BF149" s="222">
        <v>0</v>
      </c>
      <c r="BG149" s="222">
        <v>0</v>
      </c>
      <c r="BH149" s="222">
        <v>0</v>
      </c>
      <c r="BI149" s="222">
        <v>0</v>
      </c>
      <c r="BJ149" s="222">
        <v>0</v>
      </c>
      <c r="BK149" s="222">
        <v>0</v>
      </c>
      <c r="BL149" s="222">
        <v>0</v>
      </c>
      <c r="BM149" s="222">
        <v>1.37955835891766E-2</v>
      </c>
      <c r="BN149" s="222">
        <v>6.2011899206797802E-4</v>
      </c>
      <c r="BO149" s="222">
        <v>0</v>
      </c>
      <c r="BP149" s="222">
        <v>4.6368076953296998E-3</v>
      </c>
      <c r="BQ149" s="222">
        <v>1.53303041044855E-3</v>
      </c>
      <c r="BR149" s="222">
        <v>3.1381771271651898E-4</v>
      </c>
      <c r="BS149" s="222">
        <v>2.50393463517769E-2</v>
      </c>
      <c r="BT149" s="222">
        <v>2.96761540471066E-2</v>
      </c>
      <c r="BU149" s="222">
        <v>3.1209184457555099E-2</v>
      </c>
      <c r="BV149" s="222">
        <v>178.85247394126401</v>
      </c>
      <c r="BW149" s="222">
        <v>211.97252890790401</v>
      </c>
      <c r="BX149" s="222">
        <v>222.92274612539401</v>
      </c>
      <c r="BY149" s="222">
        <v>465.01643224728502</v>
      </c>
      <c r="BZ149" s="222">
        <v>551.12857516055101</v>
      </c>
      <c r="CA149" s="222">
        <v>579.59913992602401</v>
      </c>
      <c r="CB149" s="222">
        <v>6.5102300514619902</v>
      </c>
      <c r="CC149" s="222">
        <v>7.7158000522477197</v>
      </c>
      <c r="CD149" s="222">
        <v>8.1143879589643397</v>
      </c>
      <c r="CE149" s="201" t="s">
        <v>800</v>
      </c>
      <c r="CF149" s="201" t="s">
        <v>800</v>
      </c>
      <c r="CG149" s="201" t="s">
        <v>3014</v>
      </c>
      <c r="CH149" s="222">
        <v>2.2104675374382599E-3</v>
      </c>
      <c r="CI149" s="222">
        <v>2.28288788143386E-2</v>
      </c>
      <c r="CJ149" s="222">
        <v>5.9355084917280498</v>
      </c>
      <c r="CK149" s="222"/>
      <c r="CL149" s="223">
        <f t="shared" si="20"/>
        <v>1.0623643770532265E-2</v>
      </c>
      <c r="CM149" s="223">
        <f t="shared" si="21"/>
        <v>1.4415702581244577E-2</v>
      </c>
      <c r="CN149" s="223">
        <f t="shared" si="22"/>
        <v>4.6368076953296998E-3</v>
      </c>
      <c r="CO149" s="223">
        <f t="shared" si="22"/>
        <v>1.53303041044855E-3</v>
      </c>
      <c r="CP149" s="223">
        <f t="shared" si="23"/>
        <v>3.1209184457555092E-2</v>
      </c>
      <c r="CQ149" s="223">
        <f t="shared" si="24"/>
        <v>0</v>
      </c>
      <c r="CR149" s="222"/>
      <c r="CS149" s="222"/>
      <c r="CT149" s="222"/>
      <c r="CU149" s="222"/>
      <c r="CV149" s="222"/>
      <c r="CW149" s="222"/>
      <c r="CX149" s="222"/>
      <c r="CY149" s="222"/>
      <c r="CZ149" s="222"/>
      <c r="DA149" s="222"/>
      <c r="DB149" s="224">
        <f t="shared" si="25"/>
        <v>2.4725528639060326E-2</v>
      </c>
      <c r="DC149" s="224">
        <f t="shared" si="26"/>
        <v>3.1381771271651898E-4</v>
      </c>
      <c r="DD149" s="224">
        <f t="shared" si="27"/>
        <v>2.5039346351776844E-2</v>
      </c>
      <c r="DE149" s="225">
        <f t="shared" si="28"/>
        <v>-5.5511151231257827E-17</v>
      </c>
      <c r="DF149" s="222"/>
      <c r="DG149" s="222"/>
      <c r="DH149" s="222"/>
      <c r="DI149" s="222"/>
      <c r="DJ149" s="222"/>
      <c r="DK149" s="222"/>
      <c r="DL149" s="222"/>
      <c r="DM149" s="222"/>
      <c r="DN149" s="222"/>
      <c r="DO149" s="222"/>
      <c r="DP149" s="222"/>
      <c r="DQ149" s="222"/>
      <c r="DR149" s="222"/>
      <c r="DS149" s="222"/>
      <c r="DT149" s="222"/>
      <c r="DU149" s="222"/>
      <c r="DV149" s="222"/>
      <c r="DW149" s="222"/>
      <c r="DX149" s="222"/>
      <c r="DY149" s="222"/>
      <c r="DZ149" s="222"/>
      <c r="EA149" s="222"/>
      <c r="EB149" s="222"/>
      <c r="EC149" s="222"/>
      <c r="ED149" s="222"/>
      <c r="EE149" s="222"/>
      <c r="EF149" s="222"/>
      <c r="EG149" s="222">
        <v>2832420</v>
      </c>
      <c r="EH149" s="222">
        <v>2407968</v>
      </c>
      <c r="EI149" s="222">
        <v>856.77</v>
      </c>
      <c r="EJ149" s="222">
        <v>728.59</v>
      </c>
      <c r="EK149" s="222">
        <v>0.850391587007015</v>
      </c>
      <c r="EL149" s="222">
        <v>87</v>
      </c>
      <c r="EM149" s="222">
        <v>32580</v>
      </c>
      <c r="EN149" s="201" t="s">
        <v>3567</v>
      </c>
      <c r="EO149" s="222">
        <v>0.82065310309454598</v>
      </c>
      <c r="EP149" s="222">
        <v>88</v>
      </c>
      <c r="EQ149" s="222">
        <v>0.8</v>
      </c>
    </row>
    <row r="150" spans="1:147" ht="30" x14ac:dyDescent="0.25">
      <c r="A150" s="201" t="s">
        <v>519</v>
      </c>
      <c r="B150" s="201" t="s">
        <v>3568</v>
      </c>
      <c r="C150" s="201" t="s">
        <v>520</v>
      </c>
      <c r="D150" s="201" t="s">
        <v>2980</v>
      </c>
      <c r="E150" s="222">
        <v>300</v>
      </c>
      <c r="F150" s="222">
        <v>1296</v>
      </c>
      <c r="G150" s="201" t="s">
        <v>2891</v>
      </c>
      <c r="H150" s="201" t="s">
        <v>800</v>
      </c>
      <c r="I150" s="201" t="s">
        <v>2623</v>
      </c>
      <c r="J150" s="222">
        <v>87</v>
      </c>
      <c r="K150" s="222">
        <v>0.82065310309454598</v>
      </c>
      <c r="L150" s="201" t="s">
        <v>2891</v>
      </c>
      <c r="M150" s="201" t="s">
        <v>2892</v>
      </c>
      <c r="N150" s="201" t="s">
        <v>2893</v>
      </c>
      <c r="O150" s="201" t="s">
        <v>32</v>
      </c>
      <c r="P150" s="201" t="s">
        <v>2858</v>
      </c>
      <c r="Q150" s="201" t="s">
        <v>2859</v>
      </c>
      <c r="R150" s="201" t="s">
        <v>3568</v>
      </c>
      <c r="S150" s="201" t="s">
        <v>2860</v>
      </c>
      <c r="T150" s="222">
        <v>4.1663718148564302E-2</v>
      </c>
      <c r="U150" s="201" t="s">
        <v>3008</v>
      </c>
      <c r="V150" s="201" t="s">
        <v>3009</v>
      </c>
      <c r="W150" s="201" t="s">
        <v>519</v>
      </c>
      <c r="X150" s="201" t="s">
        <v>520</v>
      </c>
      <c r="Y150" s="222">
        <v>300</v>
      </c>
      <c r="Z150" s="222">
        <v>1296</v>
      </c>
      <c r="AA150" s="222">
        <v>1</v>
      </c>
      <c r="AB150" s="201" t="s">
        <v>3568</v>
      </c>
      <c r="AC150" s="222">
        <v>1</v>
      </c>
      <c r="AD150" s="201" t="s">
        <v>800</v>
      </c>
      <c r="AE150" s="201" t="s">
        <v>800</v>
      </c>
      <c r="AH150" s="201" t="s">
        <v>2854</v>
      </c>
      <c r="AI150" s="201" t="s">
        <v>2863</v>
      </c>
      <c r="AJ150" s="201" t="s">
        <v>2855</v>
      </c>
      <c r="AK150" s="201" t="s">
        <v>2864</v>
      </c>
      <c r="AL150" s="201" t="s">
        <v>2854</v>
      </c>
      <c r="AM150" s="201" t="s">
        <v>2865</v>
      </c>
      <c r="AN150" s="201" t="s">
        <v>3010</v>
      </c>
      <c r="AO150" s="201" t="s">
        <v>2867</v>
      </c>
      <c r="AP150" s="201" t="s">
        <v>2868</v>
      </c>
      <c r="AQ150" s="201" t="s">
        <v>2869</v>
      </c>
      <c r="AR150" s="201" t="s">
        <v>2870</v>
      </c>
      <c r="AS150" s="222">
        <v>39.97824</v>
      </c>
      <c r="AT150" s="222">
        <v>0</v>
      </c>
      <c r="AU150" s="201" t="s">
        <v>3569</v>
      </c>
      <c r="AV150" s="201" t="s">
        <v>3569</v>
      </c>
      <c r="AW150" s="201" t="s">
        <v>3570</v>
      </c>
      <c r="AX150" s="201" t="s">
        <v>3571</v>
      </c>
      <c r="AY150" s="201" t="s">
        <v>2874</v>
      </c>
      <c r="AZ150" s="201" t="s">
        <v>800</v>
      </c>
      <c r="BA150" s="201" t="s">
        <v>800</v>
      </c>
      <c r="BB150" s="222">
        <v>7.1834512174211197E-3</v>
      </c>
      <c r="BC150" s="222">
        <v>1.24991154445693E-2</v>
      </c>
      <c r="BD150" s="222">
        <v>8.3333333333333295E-4</v>
      </c>
      <c r="BE150" s="222">
        <v>3.19111111111111E-4</v>
      </c>
      <c r="BF150" s="222">
        <v>0</v>
      </c>
      <c r="BG150" s="222">
        <v>0</v>
      </c>
      <c r="BH150" s="222">
        <v>0</v>
      </c>
      <c r="BI150" s="222">
        <v>0</v>
      </c>
      <c r="BJ150" s="222">
        <v>0</v>
      </c>
      <c r="BK150" s="222">
        <v>0</v>
      </c>
      <c r="BL150" s="222">
        <v>0</v>
      </c>
      <c r="BM150" s="222">
        <v>2.06725980092663E-2</v>
      </c>
      <c r="BN150" s="222">
        <v>1.3224254270657999E-3</v>
      </c>
      <c r="BO150" s="222">
        <v>0</v>
      </c>
      <c r="BP150" s="222">
        <v>6.9482280986667699E-3</v>
      </c>
      <c r="BQ150" s="222">
        <v>2.29723673567873E-3</v>
      </c>
      <c r="BR150" s="222">
        <v>7.6420424485596698E-4</v>
      </c>
      <c r="BS150" s="222">
        <v>4.3594238787622898E-2</v>
      </c>
      <c r="BT150" s="222">
        <v>5.0542466886289703E-2</v>
      </c>
      <c r="BU150" s="222">
        <v>5.2839703621968402E-2</v>
      </c>
      <c r="BV150" s="222">
        <v>145.31412929207599</v>
      </c>
      <c r="BW150" s="222">
        <v>168.474889620966</v>
      </c>
      <c r="BX150" s="222">
        <v>176.132345406561</v>
      </c>
      <c r="BY150" s="222">
        <v>377.816736159399</v>
      </c>
      <c r="BZ150" s="222">
        <v>438.034713014511</v>
      </c>
      <c r="CA150" s="222">
        <v>457.94409805705999</v>
      </c>
      <c r="CB150" s="222">
        <v>11.334502084782001</v>
      </c>
      <c r="CC150" s="222">
        <v>13.1410413904353</v>
      </c>
      <c r="CD150" s="222">
        <v>13.7383229417118</v>
      </c>
      <c r="CE150" s="201" t="s">
        <v>800</v>
      </c>
      <c r="CF150" s="201" t="s">
        <v>800</v>
      </c>
      <c r="CG150" s="201" t="s">
        <v>3014</v>
      </c>
      <c r="CH150" s="222">
        <v>3.3123721456658701E-3</v>
      </c>
      <c r="CI150" s="222">
        <v>4.0281866641957001E-2</v>
      </c>
      <c r="CJ150" s="222">
        <v>10.473285326908799</v>
      </c>
      <c r="CK150" s="222"/>
      <c r="CL150" s="223">
        <f t="shared" si="20"/>
        <v>2.1599215351290828E-2</v>
      </c>
      <c r="CM150" s="223">
        <f t="shared" si="21"/>
        <v>2.1995023436332101E-2</v>
      </c>
      <c r="CN150" s="223">
        <f t="shared" si="22"/>
        <v>6.9482280986667699E-3</v>
      </c>
      <c r="CO150" s="223">
        <f t="shared" si="22"/>
        <v>2.29723673567873E-3</v>
      </c>
      <c r="CP150" s="223">
        <f t="shared" si="23"/>
        <v>5.283970362196843E-2</v>
      </c>
      <c r="CQ150" s="223">
        <f t="shared" si="24"/>
        <v>0</v>
      </c>
      <c r="CR150" s="222"/>
      <c r="CS150" s="222"/>
      <c r="CT150" s="222"/>
      <c r="CU150" s="222"/>
      <c r="CV150" s="222"/>
      <c r="CW150" s="222"/>
      <c r="CX150" s="222"/>
      <c r="CY150" s="222"/>
      <c r="CZ150" s="222"/>
      <c r="DA150" s="222"/>
      <c r="DB150" s="224">
        <f t="shared" si="25"/>
        <v>4.2830034542766959E-2</v>
      </c>
      <c r="DC150" s="224">
        <f t="shared" si="26"/>
        <v>7.6420424485596698E-4</v>
      </c>
      <c r="DD150" s="224">
        <f t="shared" si="27"/>
        <v>4.3594238787622926E-2</v>
      </c>
      <c r="DE150" s="225">
        <f t="shared" si="28"/>
        <v>0</v>
      </c>
      <c r="DF150" s="222"/>
      <c r="DG150" s="222"/>
      <c r="DH150" s="222"/>
      <c r="DI150" s="222"/>
      <c r="DJ150" s="222"/>
      <c r="DK150" s="222"/>
      <c r="DL150" s="222"/>
      <c r="DM150" s="222"/>
      <c r="DN150" s="222"/>
      <c r="DO150" s="222"/>
      <c r="DP150" s="222"/>
      <c r="DQ150" s="222"/>
      <c r="DR150" s="222"/>
      <c r="DS150" s="222"/>
      <c r="DT150" s="222"/>
      <c r="DU150" s="222"/>
      <c r="DV150" s="222"/>
      <c r="DW150" s="222"/>
      <c r="DX150" s="222"/>
      <c r="DY150" s="222"/>
      <c r="DZ150" s="222"/>
      <c r="EA150" s="222"/>
      <c r="EB150" s="222"/>
      <c r="EC150" s="222"/>
      <c r="ED150" s="222"/>
      <c r="EE150" s="222"/>
      <c r="EF150" s="222"/>
      <c r="EG150" s="222">
        <v>938280</v>
      </c>
      <c r="EH150" s="222">
        <v>561168</v>
      </c>
      <c r="EI150" s="222">
        <v>288.23</v>
      </c>
      <c r="EJ150" s="222">
        <v>172.34</v>
      </c>
      <c r="EK150" s="222">
        <v>0.59792526801512702</v>
      </c>
      <c r="EL150" s="222">
        <v>93</v>
      </c>
      <c r="EM150" s="222">
        <v>10080</v>
      </c>
      <c r="EN150" s="201" t="s">
        <v>3572</v>
      </c>
      <c r="EO150" s="222">
        <v>0.59792526801512702</v>
      </c>
      <c r="EP150" s="222">
        <v>93</v>
      </c>
      <c r="EQ150" s="222">
        <v>0.8</v>
      </c>
    </row>
    <row r="151" spans="1:147" ht="30" x14ac:dyDescent="0.25">
      <c r="A151" s="201" t="s">
        <v>519</v>
      </c>
      <c r="B151" s="201" t="s">
        <v>3573</v>
      </c>
      <c r="C151" s="201" t="s">
        <v>520</v>
      </c>
      <c r="D151" s="201" t="s">
        <v>2980</v>
      </c>
      <c r="E151" s="222">
        <v>300</v>
      </c>
      <c r="F151" s="222">
        <v>1296</v>
      </c>
      <c r="G151" s="201" t="s">
        <v>2906</v>
      </c>
      <c r="H151" s="201" t="s">
        <v>800</v>
      </c>
      <c r="I151" s="201" t="s">
        <v>2625</v>
      </c>
      <c r="J151" s="222">
        <v>93</v>
      </c>
      <c r="K151" s="222">
        <v>0.8</v>
      </c>
      <c r="L151" s="201" t="s">
        <v>2891</v>
      </c>
      <c r="M151" s="201" t="s">
        <v>2892</v>
      </c>
      <c r="N151" s="201" t="s">
        <v>2893</v>
      </c>
      <c r="O151" s="201" t="s">
        <v>32</v>
      </c>
      <c r="P151" s="201" t="s">
        <v>2894</v>
      </c>
      <c r="Q151" s="201" t="s">
        <v>2859</v>
      </c>
      <c r="R151" s="201" t="s">
        <v>3573</v>
      </c>
      <c r="S151" s="201" t="s">
        <v>2895</v>
      </c>
      <c r="T151" s="222">
        <v>4.1583276009857999E-2</v>
      </c>
      <c r="U151" s="201" t="s">
        <v>2981</v>
      </c>
      <c r="V151" s="201" t="s">
        <v>2982</v>
      </c>
      <c r="W151" s="201" t="s">
        <v>519</v>
      </c>
      <c r="X151" s="201" t="s">
        <v>520</v>
      </c>
      <c r="Y151" s="222">
        <v>300</v>
      </c>
      <c r="Z151" s="222">
        <v>1296</v>
      </c>
      <c r="AA151" s="222">
        <v>1</v>
      </c>
      <c r="AB151" s="201" t="s">
        <v>3573</v>
      </c>
      <c r="AC151" s="222">
        <v>1</v>
      </c>
      <c r="AD151" s="201" t="s">
        <v>800</v>
      </c>
      <c r="AE151" s="201" t="s">
        <v>800</v>
      </c>
      <c r="AF151" s="222">
        <v>0</v>
      </c>
      <c r="AG151" s="222">
        <v>0</v>
      </c>
      <c r="AH151" s="201" t="s">
        <v>2854</v>
      </c>
      <c r="AI151" s="201" t="s">
        <v>2863</v>
      </c>
      <c r="AJ151" s="201" t="s">
        <v>2855</v>
      </c>
      <c r="AK151" s="201" t="s">
        <v>2864</v>
      </c>
      <c r="AL151" s="201" t="s">
        <v>2854</v>
      </c>
      <c r="AM151" s="201" t="s">
        <v>2865</v>
      </c>
      <c r="AN151" s="201" t="s">
        <v>2985</v>
      </c>
      <c r="AO151" s="201" t="s">
        <v>2867</v>
      </c>
      <c r="AP151" s="201" t="s">
        <v>2868</v>
      </c>
      <c r="AQ151" s="201" t="s">
        <v>2869</v>
      </c>
      <c r="AR151" s="201" t="s">
        <v>2870</v>
      </c>
      <c r="AS151" s="222">
        <v>67.831739999999996</v>
      </c>
      <c r="AT151" s="222">
        <v>0</v>
      </c>
      <c r="AU151" s="201" t="s">
        <v>3569</v>
      </c>
      <c r="AV151" s="201" t="s">
        <v>3569</v>
      </c>
      <c r="AW151" s="201" t="s">
        <v>3570</v>
      </c>
      <c r="AX151" s="201" t="s">
        <v>3571</v>
      </c>
      <c r="AY151" s="201" t="s">
        <v>2874</v>
      </c>
      <c r="AZ151" s="201" t="s">
        <v>800</v>
      </c>
      <c r="BA151" s="201" t="s">
        <v>800</v>
      </c>
      <c r="BB151" s="222">
        <v>7.1834512174211197E-3</v>
      </c>
      <c r="BC151" s="222">
        <v>1.2474982802957399E-2</v>
      </c>
      <c r="BD151" s="222">
        <v>8.3333333333333295E-4</v>
      </c>
      <c r="BE151" s="222">
        <v>5.0650940860215096E-4</v>
      </c>
      <c r="BF151" s="222">
        <v>0</v>
      </c>
      <c r="BG151" s="222">
        <v>0</v>
      </c>
      <c r="BH151" s="222">
        <v>0</v>
      </c>
      <c r="BI151" s="222">
        <v>0</v>
      </c>
      <c r="BJ151" s="222">
        <v>0</v>
      </c>
      <c r="BK151" s="222">
        <v>0</v>
      </c>
      <c r="BL151" s="222">
        <v>0</v>
      </c>
      <c r="BM151" s="222">
        <v>2.4576918912718099E-2</v>
      </c>
      <c r="BN151" s="222">
        <v>1.3565656629158499E-3</v>
      </c>
      <c r="BO151" s="222">
        <v>0</v>
      </c>
      <c r="BP151" s="222">
        <v>6.6677606272261504E-3</v>
      </c>
      <c r="BQ151" s="222">
        <v>2.2045080328487298E-3</v>
      </c>
      <c r="BR151" s="222">
        <v>7.6420424485596698E-4</v>
      </c>
      <c r="BS151" s="222">
        <v>4.7695965582803902E-2</v>
      </c>
      <c r="BT151" s="222">
        <v>5.4363726210030099E-2</v>
      </c>
      <c r="BU151" s="222">
        <v>5.6568234242878802E-2</v>
      </c>
      <c r="BV151" s="222">
        <v>158.98655194267999</v>
      </c>
      <c r="BW151" s="222">
        <v>181.21242070010001</v>
      </c>
      <c r="BX151" s="222">
        <v>188.560780809596</v>
      </c>
      <c r="BY151" s="222">
        <v>413.36503505096698</v>
      </c>
      <c r="BZ151" s="222">
        <v>471.15229382026098</v>
      </c>
      <c r="CA151" s="222">
        <v>490.25803010495002</v>
      </c>
      <c r="CB151" s="222">
        <v>12.400951051529001</v>
      </c>
      <c r="CC151" s="222">
        <v>14.1345688146078</v>
      </c>
      <c r="CD151" s="222">
        <v>14.707740903148499</v>
      </c>
      <c r="CE151" s="201" t="s">
        <v>800</v>
      </c>
      <c r="CF151" s="201" t="s">
        <v>800</v>
      </c>
      <c r="CG151" s="201" t="s">
        <v>2990</v>
      </c>
      <c r="CH151" s="222">
        <v>3.3810823169020399E-3</v>
      </c>
      <c r="CI151" s="222">
        <v>4.4314883265901897E-2</v>
      </c>
      <c r="CJ151" s="222">
        <v>11.5218696491345</v>
      </c>
      <c r="CK151" s="222"/>
      <c r="CL151" s="223">
        <f t="shared" si="20"/>
        <v>2.176248100716997E-2</v>
      </c>
      <c r="CM151" s="223">
        <f t="shared" si="21"/>
        <v>2.593348457563395E-2</v>
      </c>
      <c r="CN151" s="223">
        <f t="shared" si="22"/>
        <v>6.6677606272261504E-3</v>
      </c>
      <c r="CO151" s="223">
        <f t="shared" si="22"/>
        <v>2.2045080328487298E-3</v>
      </c>
      <c r="CP151" s="223">
        <f t="shared" si="23"/>
        <v>5.6568234242878802E-2</v>
      </c>
      <c r="CQ151" s="223">
        <f t="shared" si="24"/>
        <v>0</v>
      </c>
      <c r="CR151" s="222"/>
      <c r="CS151" s="222"/>
      <c r="CT151" s="222"/>
      <c r="CU151" s="222"/>
      <c r="CV151" s="222"/>
      <c r="CW151" s="222"/>
      <c r="CX151" s="222"/>
      <c r="CY151" s="222"/>
      <c r="CZ151" s="222"/>
      <c r="DA151" s="222"/>
      <c r="DB151" s="224">
        <f t="shared" si="25"/>
        <v>4.693176133794795E-2</v>
      </c>
      <c r="DC151" s="224">
        <f t="shared" si="26"/>
        <v>7.6420424485596698E-4</v>
      </c>
      <c r="DD151" s="224">
        <f t="shared" si="27"/>
        <v>4.7695965582803916E-2</v>
      </c>
      <c r="DE151" s="225">
        <f t="shared" si="28"/>
        <v>0</v>
      </c>
      <c r="DF151" s="222"/>
      <c r="DG151" s="222"/>
      <c r="DH151" s="222"/>
      <c r="DI151" s="222"/>
      <c r="DJ151" s="222"/>
      <c r="DK151" s="222"/>
      <c r="DL151" s="222"/>
      <c r="DM151" s="222"/>
      <c r="DN151" s="222"/>
      <c r="DO151" s="222"/>
      <c r="DP151" s="222"/>
      <c r="DQ151" s="222"/>
      <c r="DR151" s="222"/>
      <c r="DS151" s="222"/>
      <c r="DT151" s="222"/>
      <c r="DU151" s="222"/>
      <c r="DV151" s="222"/>
      <c r="DW151" s="222"/>
      <c r="DX151" s="222"/>
      <c r="DY151" s="222"/>
      <c r="DZ151" s="222"/>
      <c r="EA151" s="222"/>
      <c r="EB151" s="222"/>
      <c r="EC151" s="222"/>
      <c r="ED151" s="222"/>
      <c r="EE151" s="222"/>
      <c r="EF151" s="222"/>
      <c r="EG151" s="222">
        <v>0</v>
      </c>
      <c r="EH151" s="222">
        <v>0</v>
      </c>
      <c r="EI151" s="222">
        <v>0</v>
      </c>
      <c r="EJ151" s="222">
        <v>0</v>
      </c>
      <c r="EK151" s="222">
        <v>0</v>
      </c>
      <c r="EL151" s="222">
        <v>0</v>
      </c>
      <c r="EM151" s="222">
        <v>0</v>
      </c>
      <c r="EN151" s="201" t="s">
        <v>3574</v>
      </c>
      <c r="EO151" s="222">
        <v>0.78749999999999998</v>
      </c>
      <c r="EP151" s="222">
        <v>88</v>
      </c>
      <c r="EQ151" s="222">
        <v>0.8</v>
      </c>
    </row>
    <row r="152" spans="1:147" ht="30" x14ac:dyDescent="0.25">
      <c r="A152" s="201" t="s">
        <v>521</v>
      </c>
      <c r="B152" s="201" t="s">
        <v>3575</v>
      </c>
      <c r="C152" s="201" t="s">
        <v>522</v>
      </c>
      <c r="D152" s="201" t="s">
        <v>2980</v>
      </c>
      <c r="E152" s="222">
        <v>300</v>
      </c>
      <c r="F152" s="222">
        <v>1288</v>
      </c>
      <c r="G152" s="201" t="s">
        <v>2906</v>
      </c>
      <c r="H152" s="201" t="s">
        <v>800</v>
      </c>
      <c r="I152" s="201" t="s">
        <v>2625</v>
      </c>
      <c r="J152" s="222">
        <v>88</v>
      </c>
      <c r="K152" s="222">
        <v>0.8</v>
      </c>
      <c r="L152" s="201" t="s">
        <v>2891</v>
      </c>
      <c r="M152" s="201" t="s">
        <v>2892</v>
      </c>
      <c r="N152" s="201" t="s">
        <v>2893</v>
      </c>
      <c r="O152" s="201" t="s">
        <v>32</v>
      </c>
      <c r="P152" s="201" t="s">
        <v>2894</v>
      </c>
      <c r="Q152" s="201" t="s">
        <v>2859</v>
      </c>
      <c r="R152" s="201" t="s">
        <v>3575</v>
      </c>
      <c r="S152" s="201" t="s">
        <v>2895</v>
      </c>
      <c r="T152" s="222">
        <v>4.1583276009857999E-2</v>
      </c>
      <c r="U152" s="201" t="s">
        <v>2981</v>
      </c>
      <c r="V152" s="201" t="s">
        <v>2982</v>
      </c>
      <c r="W152" s="201" t="s">
        <v>521</v>
      </c>
      <c r="X152" s="201" t="s">
        <v>522</v>
      </c>
      <c r="Y152" s="222">
        <v>300</v>
      </c>
      <c r="Z152" s="222">
        <v>1288</v>
      </c>
      <c r="AA152" s="222">
        <v>1</v>
      </c>
      <c r="AB152" s="201" t="s">
        <v>3575</v>
      </c>
      <c r="AC152" s="222">
        <v>1</v>
      </c>
      <c r="AD152" s="201" t="s">
        <v>800</v>
      </c>
      <c r="AE152" s="201" t="s">
        <v>800</v>
      </c>
      <c r="AF152" s="222">
        <v>0</v>
      </c>
      <c r="AG152" s="222">
        <v>0</v>
      </c>
      <c r="AH152" s="201" t="s">
        <v>2854</v>
      </c>
      <c r="AI152" s="201" t="s">
        <v>2863</v>
      </c>
      <c r="AJ152" s="201" t="s">
        <v>2891</v>
      </c>
      <c r="AK152" s="201" t="s">
        <v>2907</v>
      </c>
      <c r="AL152" s="201" t="s">
        <v>2854</v>
      </c>
      <c r="AM152" s="201" t="s">
        <v>2865</v>
      </c>
      <c r="AN152" s="201" t="s">
        <v>2985</v>
      </c>
      <c r="AO152" s="201" t="s">
        <v>2867</v>
      </c>
      <c r="AP152" s="201" t="s">
        <v>2868</v>
      </c>
      <c r="AQ152" s="201" t="s">
        <v>2869</v>
      </c>
      <c r="AR152" s="201" t="s">
        <v>2870</v>
      </c>
      <c r="AS152" s="222">
        <v>67.831739999999996</v>
      </c>
      <c r="AT152" s="222">
        <v>0</v>
      </c>
      <c r="AU152" s="201" t="s">
        <v>3576</v>
      </c>
      <c r="AV152" s="201" t="s">
        <v>3576</v>
      </c>
      <c r="AW152" s="201" t="s">
        <v>3577</v>
      </c>
      <c r="AX152" s="201" t="s">
        <v>3578</v>
      </c>
      <c r="AY152" s="201" t="s">
        <v>2915</v>
      </c>
      <c r="AZ152" s="201" t="s">
        <v>800</v>
      </c>
      <c r="BA152" s="201" t="s">
        <v>800</v>
      </c>
      <c r="BB152" s="222">
        <v>7.2280689268460997E-3</v>
      </c>
      <c r="BC152" s="222">
        <v>1.2474982802957399E-2</v>
      </c>
      <c r="BD152" s="222">
        <v>8.3333333333333295E-4</v>
      </c>
      <c r="BE152" s="222">
        <v>5.3528835227272702E-4</v>
      </c>
      <c r="BF152" s="222">
        <v>0</v>
      </c>
      <c r="BG152" s="222">
        <v>0</v>
      </c>
      <c r="BH152" s="222">
        <v>0</v>
      </c>
      <c r="BI152" s="222">
        <v>0</v>
      </c>
      <c r="BJ152" s="222">
        <v>0</v>
      </c>
      <c r="BK152" s="222">
        <v>0</v>
      </c>
      <c r="BL152" s="222">
        <v>0</v>
      </c>
      <c r="BM152" s="222">
        <v>2.5973334760031601E-2</v>
      </c>
      <c r="BN152" s="222">
        <v>1.3565656629158499E-3</v>
      </c>
      <c r="BO152" s="222">
        <v>0</v>
      </c>
      <c r="BP152" s="222">
        <v>7.0466106628639998E-3</v>
      </c>
      <c r="BQ152" s="222">
        <v>2.3297641710787798E-3</v>
      </c>
      <c r="BR152" s="222">
        <v>4.8957525879917199E-4</v>
      </c>
      <c r="BS152" s="222">
        <v>4.8891149097156202E-2</v>
      </c>
      <c r="BT152" s="222">
        <v>5.5937759760020203E-2</v>
      </c>
      <c r="BU152" s="222">
        <v>5.8267523931098998E-2</v>
      </c>
      <c r="BV152" s="222">
        <v>162.97049699052101</v>
      </c>
      <c r="BW152" s="222">
        <v>186.45919920006699</v>
      </c>
      <c r="BX152" s="222">
        <v>194.22507977033001</v>
      </c>
      <c r="BY152" s="222">
        <v>423.723292175354</v>
      </c>
      <c r="BZ152" s="222">
        <v>484.79391792017498</v>
      </c>
      <c r="CA152" s="222">
        <v>504.98520740285801</v>
      </c>
      <c r="CB152" s="222">
        <v>12.7116987652606</v>
      </c>
      <c r="CC152" s="222">
        <v>14.5438175376052</v>
      </c>
      <c r="CD152" s="222">
        <v>15.1495562220857</v>
      </c>
      <c r="CE152" s="201" t="s">
        <v>800</v>
      </c>
      <c r="CF152" s="201" t="s">
        <v>800</v>
      </c>
      <c r="CG152" s="201" t="s">
        <v>2990</v>
      </c>
      <c r="CH152" s="222">
        <v>3.5731892667260198E-3</v>
      </c>
      <c r="CI152" s="222">
        <v>4.5317959830430202E-2</v>
      </c>
      <c r="CJ152" s="222">
        <v>11.7826695559118</v>
      </c>
      <c r="CK152" s="222"/>
      <c r="CL152" s="223">
        <f t="shared" si="20"/>
        <v>2.1561248674208729E-2</v>
      </c>
      <c r="CM152" s="223">
        <f t="shared" si="21"/>
        <v>2.7329900422947452E-2</v>
      </c>
      <c r="CN152" s="223">
        <f t="shared" si="22"/>
        <v>7.0466106628639998E-3</v>
      </c>
      <c r="CO152" s="223">
        <f t="shared" si="22"/>
        <v>2.3297641710787798E-3</v>
      </c>
      <c r="CP152" s="223">
        <f t="shared" si="23"/>
        <v>5.8267523931098963E-2</v>
      </c>
      <c r="CQ152" s="223">
        <f t="shared" si="24"/>
        <v>0</v>
      </c>
      <c r="CR152" s="222"/>
      <c r="CS152" s="222"/>
      <c r="CT152" s="222"/>
      <c r="CU152" s="222"/>
      <c r="CV152" s="222"/>
      <c r="CW152" s="222"/>
      <c r="CX152" s="222"/>
      <c r="CY152" s="222"/>
      <c r="CZ152" s="222"/>
      <c r="DA152" s="222"/>
      <c r="DB152" s="224">
        <f t="shared" si="25"/>
        <v>4.8401573838357012E-2</v>
      </c>
      <c r="DC152" s="224">
        <f t="shared" si="26"/>
        <v>4.8957525879917199E-4</v>
      </c>
      <c r="DD152" s="224">
        <f t="shared" si="27"/>
        <v>4.8891149097156181E-2</v>
      </c>
      <c r="DE152" s="225">
        <f t="shared" si="28"/>
        <v>0</v>
      </c>
      <c r="DF152" s="222"/>
      <c r="DG152" s="222"/>
      <c r="DH152" s="222"/>
      <c r="DI152" s="222"/>
      <c r="DJ152" s="222"/>
      <c r="DK152" s="222"/>
      <c r="DL152" s="222"/>
      <c r="DM152" s="222"/>
      <c r="DN152" s="222"/>
      <c r="DO152" s="222"/>
      <c r="DP152" s="222"/>
      <c r="DQ152" s="222"/>
      <c r="DR152" s="222"/>
      <c r="DS152" s="222"/>
      <c r="DT152" s="222"/>
      <c r="DU152" s="222"/>
      <c r="DV152" s="222"/>
      <c r="DW152" s="222"/>
      <c r="DX152" s="222"/>
      <c r="DY152" s="222"/>
      <c r="DZ152" s="222"/>
      <c r="EA152" s="222"/>
      <c r="EB152" s="222"/>
      <c r="EC152" s="222"/>
      <c r="ED152" s="222"/>
      <c r="EE152" s="222"/>
      <c r="EF152" s="222"/>
      <c r="EG152" s="222">
        <v>0</v>
      </c>
      <c r="EH152" s="222">
        <v>0</v>
      </c>
      <c r="EI152" s="222">
        <v>0</v>
      </c>
      <c r="EJ152" s="222">
        <v>0</v>
      </c>
      <c r="EK152" s="222">
        <v>0</v>
      </c>
      <c r="EL152" s="222">
        <v>0</v>
      </c>
      <c r="EM152" s="222">
        <v>0</v>
      </c>
      <c r="EN152" s="201" t="s">
        <v>3579</v>
      </c>
      <c r="EO152" s="222">
        <v>0.62060000000000004</v>
      </c>
      <c r="EP152" s="222">
        <v>71</v>
      </c>
      <c r="EQ152" s="222">
        <v>0.8</v>
      </c>
    </row>
    <row r="153" spans="1:147" ht="30" x14ac:dyDescent="0.25">
      <c r="A153" s="201" t="s">
        <v>523</v>
      </c>
      <c r="B153" s="201" t="s">
        <v>3580</v>
      </c>
      <c r="C153" s="201" t="s">
        <v>524</v>
      </c>
      <c r="D153" s="201" t="s">
        <v>2853</v>
      </c>
      <c r="E153" s="222">
        <v>575</v>
      </c>
      <c r="F153" s="222">
        <v>1141</v>
      </c>
      <c r="G153" s="201" t="s">
        <v>2854</v>
      </c>
      <c r="H153" s="201" t="s">
        <v>800</v>
      </c>
      <c r="I153" s="201" t="s">
        <v>2622</v>
      </c>
      <c r="J153" s="222">
        <v>71</v>
      </c>
      <c r="K153" s="222">
        <v>0.8</v>
      </c>
      <c r="L153" s="201" t="s">
        <v>2891</v>
      </c>
      <c r="M153" s="201" t="s">
        <v>2892</v>
      </c>
      <c r="N153" s="201" t="s">
        <v>2893</v>
      </c>
      <c r="O153" s="201" t="s">
        <v>32</v>
      </c>
      <c r="P153" s="201" t="s">
        <v>2858</v>
      </c>
      <c r="Q153" s="201" t="s">
        <v>2859</v>
      </c>
      <c r="R153" s="201" t="s">
        <v>3580</v>
      </c>
      <c r="S153" s="201" t="s">
        <v>2860</v>
      </c>
      <c r="T153" s="222">
        <v>4.1663718148564302E-2</v>
      </c>
      <c r="U153" s="201" t="s">
        <v>2861</v>
      </c>
      <c r="V153" s="201" t="s">
        <v>2862</v>
      </c>
      <c r="W153" s="201" t="s">
        <v>523</v>
      </c>
      <c r="X153" s="201" t="s">
        <v>524</v>
      </c>
      <c r="Y153" s="222">
        <v>575</v>
      </c>
      <c r="Z153" s="222">
        <v>1141</v>
      </c>
      <c r="AA153" s="222">
        <v>1</v>
      </c>
      <c r="AB153" s="201" t="s">
        <v>3580</v>
      </c>
      <c r="AC153" s="222">
        <v>1</v>
      </c>
      <c r="AD153" s="201" t="s">
        <v>800</v>
      </c>
      <c r="AE153" s="201" t="s">
        <v>800</v>
      </c>
      <c r="AH153" s="201" t="s">
        <v>2854</v>
      </c>
      <c r="AI153" s="201" t="s">
        <v>2863</v>
      </c>
      <c r="AJ153" s="201" t="s">
        <v>2855</v>
      </c>
      <c r="AK153" s="201" t="s">
        <v>2864</v>
      </c>
      <c r="AL153" s="201" t="s">
        <v>2854</v>
      </c>
      <c r="AM153" s="201" t="s">
        <v>2865</v>
      </c>
      <c r="AN153" s="201" t="s">
        <v>2866</v>
      </c>
      <c r="AO153" s="201" t="s">
        <v>2867</v>
      </c>
      <c r="AP153" s="201" t="s">
        <v>2868</v>
      </c>
      <c r="AQ153" s="201" t="s">
        <v>2869</v>
      </c>
      <c r="AR153" s="201" t="s">
        <v>2870</v>
      </c>
      <c r="AS153" s="222">
        <v>64.20384</v>
      </c>
      <c r="AT153" s="222">
        <v>0</v>
      </c>
      <c r="AU153" s="201" t="s">
        <v>3581</v>
      </c>
      <c r="AV153" s="201" t="s">
        <v>3581</v>
      </c>
      <c r="AW153" s="201" t="s">
        <v>3582</v>
      </c>
      <c r="AX153" s="201" t="s">
        <v>3583</v>
      </c>
      <c r="AY153" s="201" t="s">
        <v>2874</v>
      </c>
      <c r="AZ153" s="201" t="s">
        <v>800</v>
      </c>
      <c r="BA153" s="201" t="s">
        <v>800</v>
      </c>
      <c r="BB153" s="222">
        <v>1.0129978576297599E-2</v>
      </c>
      <c r="BC153" s="222">
        <v>2.3956637935424501E-2</v>
      </c>
      <c r="BD153" s="222">
        <v>8.3333333333333295E-4</v>
      </c>
      <c r="BE153" s="222">
        <v>6.2797183098591502E-4</v>
      </c>
      <c r="BF153" s="222">
        <v>0</v>
      </c>
      <c r="BG153" s="222">
        <v>0</v>
      </c>
      <c r="BH153" s="222">
        <v>0</v>
      </c>
      <c r="BI153" s="222">
        <v>0</v>
      </c>
      <c r="BJ153" s="222">
        <v>0</v>
      </c>
      <c r="BK153" s="222">
        <v>0</v>
      </c>
      <c r="BL153" s="222">
        <v>0</v>
      </c>
      <c r="BM153" s="222">
        <v>5.4242402105939697E-2</v>
      </c>
      <c r="BN153" s="222">
        <v>2.6000841872553799E-3</v>
      </c>
      <c r="BO153" s="222">
        <v>0</v>
      </c>
      <c r="BP153" s="222">
        <v>8.7338273004511496E-3</v>
      </c>
      <c r="BQ153" s="222">
        <v>2.88759502894271E-3</v>
      </c>
      <c r="BR153" s="222">
        <v>8.6801814314928401E-4</v>
      </c>
      <c r="BS153" s="222">
        <v>9.3258426112385703E-2</v>
      </c>
      <c r="BT153" s="222">
        <v>0.10199225341283701</v>
      </c>
      <c r="BU153" s="222">
        <v>0.10487984844178</v>
      </c>
      <c r="BV153" s="222">
        <v>162.18856715197501</v>
      </c>
      <c r="BW153" s="222">
        <v>177.37783202232501</v>
      </c>
      <c r="BX153" s="222">
        <v>182.39973642048599</v>
      </c>
      <c r="BY153" s="222">
        <v>421.69027459513501</v>
      </c>
      <c r="BZ153" s="222">
        <v>461.18236325804497</v>
      </c>
      <c r="CA153" s="222">
        <v>474.23931469326402</v>
      </c>
      <c r="CB153" s="222">
        <v>24.247190789220301</v>
      </c>
      <c r="CC153" s="222">
        <v>26.517985887337598</v>
      </c>
      <c r="CD153" s="222">
        <v>27.268760594862702</v>
      </c>
      <c r="CE153" s="201" t="s">
        <v>800</v>
      </c>
      <c r="CF153" s="201" t="s">
        <v>800</v>
      </c>
      <c r="CG153" s="201" t="s">
        <v>2875</v>
      </c>
      <c r="CH153" s="222">
        <v>1.1836222118000899E-2</v>
      </c>
      <c r="CI153" s="222">
        <v>8.1422203994384906E-2</v>
      </c>
      <c r="CJ153" s="222">
        <v>21.1697730385401</v>
      </c>
      <c r="CK153" s="222"/>
      <c r="CL153" s="223">
        <f t="shared" si="20"/>
        <v>3.6415939819190633E-2</v>
      </c>
      <c r="CM153" s="223">
        <f t="shared" si="21"/>
        <v>5.6842486293195077E-2</v>
      </c>
      <c r="CN153" s="223">
        <f t="shared" si="22"/>
        <v>8.7338273004511496E-3</v>
      </c>
      <c r="CO153" s="223">
        <f t="shared" si="22"/>
        <v>2.88759502894271E-3</v>
      </c>
      <c r="CP153" s="223">
        <f t="shared" si="23"/>
        <v>0.10487984844177958</v>
      </c>
      <c r="CQ153" s="223">
        <f t="shared" si="24"/>
        <v>-4.163336342344337E-16</v>
      </c>
      <c r="CR153" s="222"/>
      <c r="CS153" s="222"/>
      <c r="CT153" s="222"/>
      <c r="CU153" s="222"/>
      <c r="CV153" s="222"/>
      <c r="CW153" s="222"/>
      <c r="CX153" s="222"/>
      <c r="CY153" s="222"/>
      <c r="CZ153" s="222"/>
      <c r="DA153" s="222"/>
      <c r="DB153" s="224">
        <f t="shared" si="25"/>
        <v>9.2390407969236421E-2</v>
      </c>
      <c r="DC153" s="224">
        <f t="shared" si="26"/>
        <v>8.6801814314928401E-4</v>
      </c>
      <c r="DD153" s="224">
        <f t="shared" si="27"/>
        <v>9.3258426112385703E-2</v>
      </c>
      <c r="DE153" s="225">
        <f t="shared" si="28"/>
        <v>0</v>
      </c>
      <c r="DF153" s="222"/>
      <c r="DG153" s="222"/>
      <c r="DH153" s="222"/>
      <c r="DI153" s="222"/>
      <c r="DJ153" s="222"/>
      <c r="DK153" s="222"/>
      <c r="DL153" s="222"/>
      <c r="DM153" s="222"/>
      <c r="DN153" s="222"/>
      <c r="DO153" s="222"/>
      <c r="DP153" s="222"/>
      <c r="DQ153" s="222"/>
      <c r="DR153" s="222"/>
      <c r="DS153" s="222"/>
      <c r="DT153" s="222"/>
      <c r="DU153" s="222"/>
      <c r="DV153" s="222"/>
      <c r="DW153" s="222"/>
      <c r="DX153" s="222"/>
      <c r="DY153" s="222"/>
      <c r="DZ153" s="222"/>
      <c r="EA153" s="222"/>
      <c r="EB153" s="222"/>
      <c r="EC153" s="222"/>
      <c r="ED153" s="222"/>
      <c r="EE153" s="222"/>
      <c r="EF153" s="222"/>
      <c r="EG153" s="222">
        <v>0</v>
      </c>
      <c r="EH153" s="222">
        <v>0</v>
      </c>
      <c r="EI153" s="222">
        <v>0</v>
      </c>
      <c r="EJ153" s="222">
        <v>0</v>
      </c>
      <c r="EK153" s="222">
        <v>0</v>
      </c>
      <c r="EL153" s="222">
        <v>0</v>
      </c>
      <c r="EM153" s="222">
        <v>0</v>
      </c>
      <c r="EN153" s="201" t="s">
        <v>3584</v>
      </c>
      <c r="EO153" s="222">
        <v>0.86629999999999996</v>
      </c>
      <c r="EP153" s="222">
        <v>120</v>
      </c>
      <c r="EQ153" s="222">
        <v>0.8</v>
      </c>
    </row>
    <row r="154" spans="1:147" ht="30" x14ac:dyDescent="0.25">
      <c r="A154" s="201" t="s">
        <v>525</v>
      </c>
      <c r="B154" s="201" t="s">
        <v>3585</v>
      </c>
      <c r="C154" s="201" t="s">
        <v>526</v>
      </c>
      <c r="D154" s="201" t="s">
        <v>2980</v>
      </c>
      <c r="E154" s="222">
        <v>210</v>
      </c>
      <c r="F154" s="222">
        <v>1920</v>
      </c>
      <c r="G154" s="201" t="s">
        <v>2891</v>
      </c>
      <c r="H154" s="201" t="s">
        <v>800</v>
      </c>
      <c r="I154" s="201" t="s">
        <v>2623</v>
      </c>
      <c r="J154" s="222">
        <v>120</v>
      </c>
      <c r="K154" s="222">
        <v>0.86629999999999996</v>
      </c>
      <c r="L154" s="201" t="s">
        <v>2891</v>
      </c>
      <c r="M154" s="201" t="s">
        <v>2892</v>
      </c>
      <c r="N154" s="201" t="s">
        <v>2893</v>
      </c>
      <c r="O154" s="201" t="s">
        <v>32</v>
      </c>
      <c r="P154" s="201" t="s">
        <v>2858</v>
      </c>
      <c r="Q154" s="201" t="s">
        <v>2859</v>
      </c>
      <c r="R154" s="201" t="s">
        <v>3585</v>
      </c>
      <c r="S154" s="201" t="s">
        <v>2860</v>
      </c>
      <c r="T154" s="222">
        <v>4.1663718148564302E-2</v>
      </c>
      <c r="U154" s="201" t="s">
        <v>3008</v>
      </c>
      <c r="V154" s="201" t="s">
        <v>3009</v>
      </c>
      <c r="W154" s="201" t="s">
        <v>525</v>
      </c>
      <c r="X154" s="201" t="s">
        <v>526</v>
      </c>
      <c r="Y154" s="222">
        <v>210</v>
      </c>
      <c r="Z154" s="222">
        <v>1920</v>
      </c>
      <c r="AA154" s="222">
        <v>1</v>
      </c>
      <c r="AB154" s="201" t="s">
        <v>3585</v>
      </c>
      <c r="AC154" s="222">
        <v>1</v>
      </c>
      <c r="AD154" s="201" t="s">
        <v>525</v>
      </c>
      <c r="AE154" s="201" t="s">
        <v>526</v>
      </c>
      <c r="AF154" s="222">
        <v>210</v>
      </c>
      <c r="AG154" s="222">
        <v>1920</v>
      </c>
      <c r="AH154" s="201" t="s">
        <v>2854</v>
      </c>
      <c r="AI154" s="201" t="s">
        <v>2863</v>
      </c>
      <c r="AJ154" s="201" t="s">
        <v>2854</v>
      </c>
      <c r="AK154" s="201" t="s">
        <v>2920</v>
      </c>
      <c r="AL154" s="201" t="s">
        <v>2854</v>
      </c>
      <c r="AM154" s="201" t="s">
        <v>2865</v>
      </c>
      <c r="AN154" s="201" t="s">
        <v>3010</v>
      </c>
      <c r="AO154" s="201" t="s">
        <v>2867</v>
      </c>
      <c r="AP154" s="201" t="s">
        <v>2868</v>
      </c>
      <c r="AQ154" s="201" t="s">
        <v>2869</v>
      </c>
      <c r="AR154" s="201" t="s">
        <v>2870</v>
      </c>
      <c r="AS154" s="222">
        <v>39.97824</v>
      </c>
      <c r="AT154" s="222">
        <v>0</v>
      </c>
      <c r="AU154" s="201" t="s">
        <v>3586</v>
      </c>
      <c r="AV154" s="201" t="s">
        <v>3586</v>
      </c>
      <c r="AW154" s="201" t="s">
        <v>3587</v>
      </c>
      <c r="AX154" s="201" t="s">
        <v>3588</v>
      </c>
      <c r="AY154" s="201" t="s">
        <v>2923</v>
      </c>
      <c r="AZ154" s="201" t="s">
        <v>3586</v>
      </c>
      <c r="BA154" s="201" t="s">
        <v>3588</v>
      </c>
      <c r="BB154" s="222">
        <v>4.2522800925925896E-3</v>
      </c>
      <c r="BC154" s="222">
        <v>8.7493808111985105E-3</v>
      </c>
      <c r="BD154" s="222">
        <v>8.3333333333333295E-4</v>
      </c>
      <c r="BE154" s="222">
        <v>2.31355555555556E-4</v>
      </c>
      <c r="BF154" s="222">
        <v>0</v>
      </c>
      <c r="BG154" s="222">
        <v>0</v>
      </c>
      <c r="BH154" s="222">
        <v>0</v>
      </c>
      <c r="BI154" s="222">
        <v>0</v>
      </c>
      <c r="BJ154" s="222">
        <v>0</v>
      </c>
      <c r="BK154" s="222">
        <v>0</v>
      </c>
      <c r="BL154" s="222">
        <v>0</v>
      </c>
      <c r="BM154" s="222">
        <v>1.4197908330098799E-2</v>
      </c>
      <c r="BN154" s="222">
        <v>8.7692112574498096E-4</v>
      </c>
      <c r="BO154" s="222">
        <v>0</v>
      </c>
      <c r="BP154" s="222">
        <v>4.7720323085307798E-3</v>
      </c>
      <c r="BQ154" s="222">
        <v>1.57773863599933E-3</v>
      </c>
      <c r="BR154" s="222">
        <v>7.37927083333333E-5</v>
      </c>
      <c r="BS154" s="222">
        <v>2.92149719568571E-2</v>
      </c>
      <c r="BT154" s="222">
        <v>3.39870042653879E-2</v>
      </c>
      <c r="BU154" s="222">
        <v>3.5564742901387197E-2</v>
      </c>
      <c r="BV154" s="222">
        <v>139.11891408027199</v>
      </c>
      <c r="BW154" s="222">
        <v>161.84287745422799</v>
      </c>
      <c r="BX154" s="222">
        <v>169.35591857803399</v>
      </c>
      <c r="BY154" s="222">
        <v>361.70917660870703</v>
      </c>
      <c r="BZ154" s="222">
        <v>420.79148138099299</v>
      </c>
      <c r="CA154" s="222">
        <v>440.32538830289002</v>
      </c>
      <c r="CB154" s="222">
        <v>7.5958927087828503</v>
      </c>
      <c r="CC154" s="222">
        <v>8.8366211090008608</v>
      </c>
      <c r="CD154" s="222">
        <v>9.2468331543606794</v>
      </c>
      <c r="CE154" s="201" t="s">
        <v>800</v>
      </c>
      <c r="CF154" s="201" t="s">
        <v>800</v>
      </c>
      <c r="CG154" s="201" t="s">
        <v>3014</v>
      </c>
      <c r="CH154" s="222">
        <v>2.2749320650581298E-3</v>
      </c>
      <c r="CI154" s="222">
        <v>2.6940039891799002E-2</v>
      </c>
      <c r="CJ154" s="222">
        <v>7.0044103718677402</v>
      </c>
      <c r="CK154" s="222"/>
      <c r="CL154" s="223">
        <f t="shared" si="20"/>
        <v>1.4140142501013321E-2</v>
      </c>
      <c r="CM154" s="223">
        <f t="shared" si="21"/>
        <v>1.5074829455843781E-2</v>
      </c>
      <c r="CN154" s="223">
        <f t="shared" si="22"/>
        <v>4.7720323085307798E-3</v>
      </c>
      <c r="CO154" s="223">
        <f t="shared" si="22"/>
        <v>1.57773863599933E-3</v>
      </c>
      <c r="CP154" s="223">
        <f t="shared" si="23"/>
        <v>3.5564742901387211E-2</v>
      </c>
      <c r="CQ154" s="223">
        <f t="shared" si="24"/>
        <v>0</v>
      </c>
      <c r="CR154" s="222"/>
      <c r="CS154" s="222"/>
      <c r="CT154" s="222"/>
      <c r="CU154" s="222"/>
      <c r="CV154" s="222"/>
      <c r="CW154" s="222"/>
      <c r="CX154" s="222"/>
      <c r="CY154" s="222"/>
      <c r="CZ154" s="222"/>
      <c r="DA154" s="222"/>
      <c r="DB154" s="224">
        <f t="shared" si="25"/>
        <v>2.9141179248523767E-2</v>
      </c>
      <c r="DC154" s="224">
        <f t="shared" si="26"/>
        <v>7.37927083333333E-5</v>
      </c>
      <c r="DD154" s="224">
        <f t="shared" si="27"/>
        <v>2.92149719568571E-2</v>
      </c>
      <c r="DE154" s="225">
        <f t="shared" si="28"/>
        <v>0</v>
      </c>
      <c r="DF154" s="222"/>
      <c r="DG154" s="222"/>
      <c r="DH154" s="222"/>
      <c r="DI154" s="222"/>
      <c r="DJ154" s="222"/>
      <c r="DK154" s="222"/>
      <c r="DL154" s="222"/>
      <c r="DM154" s="222"/>
      <c r="DN154" s="222"/>
      <c r="DO154" s="222"/>
      <c r="DP154" s="222"/>
      <c r="DQ154" s="222"/>
      <c r="DR154" s="222"/>
      <c r="DS154" s="222"/>
      <c r="DT154" s="222"/>
      <c r="DU154" s="222"/>
      <c r="DV154" s="222"/>
      <c r="DW154" s="222"/>
      <c r="DX154" s="222"/>
      <c r="DY154" s="222"/>
      <c r="DZ154" s="222"/>
      <c r="EA154" s="222"/>
      <c r="EB154" s="222"/>
      <c r="EC154" s="222"/>
      <c r="ED154" s="222"/>
      <c r="EE154" s="222"/>
      <c r="EF154" s="222"/>
      <c r="EG154" s="222">
        <v>1501680</v>
      </c>
      <c r="EH154" s="222">
        <v>1103691</v>
      </c>
      <c r="EI154" s="222">
        <v>322.81</v>
      </c>
      <c r="EJ154" s="222">
        <v>237.21</v>
      </c>
      <c r="EK154" s="222">
        <v>0.73482853691025696</v>
      </c>
      <c r="EL154" s="222">
        <v>153</v>
      </c>
      <c r="EM154" s="222">
        <v>9840</v>
      </c>
      <c r="EN154" s="201" t="s">
        <v>3589</v>
      </c>
      <c r="EO154" s="222">
        <v>0.73482853691025696</v>
      </c>
      <c r="EP154" s="222">
        <v>153</v>
      </c>
      <c r="EQ154" s="222">
        <v>0.8</v>
      </c>
    </row>
    <row r="155" spans="1:147" ht="30" x14ac:dyDescent="0.25">
      <c r="A155" s="201" t="s">
        <v>527</v>
      </c>
      <c r="B155" s="201" t="s">
        <v>3590</v>
      </c>
      <c r="C155" s="201" t="s">
        <v>528</v>
      </c>
      <c r="D155" s="201" t="s">
        <v>2980</v>
      </c>
      <c r="E155" s="222">
        <v>210</v>
      </c>
      <c r="F155" s="222">
        <v>5491</v>
      </c>
      <c r="G155" s="201" t="s">
        <v>2854</v>
      </c>
      <c r="H155" s="201" t="s">
        <v>800</v>
      </c>
      <c r="I155" s="201" t="s">
        <v>2622</v>
      </c>
      <c r="J155" s="222">
        <v>153</v>
      </c>
      <c r="K155" s="222">
        <v>0.8</v>
      </c>
      <c r="L155" s="201" t="s">
        <v>2891</v>
      </c>
      <c r="M155" s="201" t="s">
        <v>2892</v>
      </c>
      <c r="N155" s="201" t="s">
        <v>2893</v>
      </c>
      <c r="O155" s="201" t="s">
        <v>32</v>
      </c>
      <c r="P155" s="201" t="s">
        <v>2858</v>
      </c>
      <c r="Q155" s="201" t="s">
        <v>2859</v>
      </c>
      <c r="R155" s="201" t="s">
        <v>3590</v>
      </c>
      <c r="S155" s="201" t="s">
        <v>2860</v>
      </c>
      <c r="T155" s="222">
        <v>4.1663718148564302E-2</v>
      </c>
      <c r="U155" s="201" t="s">
        <v>2861</v>
      </c>
      <c r="V155" s="201" t="s">
        <v>2862</v>
      </c>
      <c r="W155" s="201" t="s">
        <v>527</v>
      </c>
      <c r="X155" s="201" t="s">
        <v>528</v>
      </c>
      <c r="Y155" s="222">
        <v>210</v>
      </c>
      <c r="Z155" s="222">
        <v>5491</v>
      </c>
      <c r="AA155" s="222">
        <v>1</v>
      </c>
      <c r="AB155" s="201" t="s">
        <v>3590</v>
      </c>
      <c r="AC155" s="222">
        <v>1</v>
      </c>
      <c r="AD155" s="201" t="s">
        <v>800</v>
      </c>
      <c r="AE155" s="201" t="s">
        <v>800</v>
      </c>
      <c r="AF155" s="222">
        <v>0</v>
      </c>
      <c r="AG155" s="222">
        <v>0</v>
      </c>
      <c r="AH155" s="201" t="s">
        <v>2854</v>
      </c>
      <c r="AI155" s="201" t="s">
        <v>2863</v>
      </c>
      <c r="AJ155" s="201" t="s">
        <v>2855</v>
      </c>
      <c r="AK155" s="201" t="s">
        <v>2864</v>
      </c>
      <c r="AL155" s="201" t="s">
        <v>2854</v>
      </c>
      <c r="AM155" s="201" t="s">
        <v>2865</v>
      </c>
      <c r="AN155" s="201" t="s">
        <v>2866</v>
      </c>
      <c r="AO155" s="201" t="s">
        <v>2867</v>
      </c>
      <c r="AP155" s="201" t="s">
        <v>2868</v>
      </c>
      <c r="AQ155" s="201" t="s">
        <v>2869</v>
      </c>
      <c r="AR155" s="201" t="s">
        <v>2870</v>
      </c>
      <c r="AS155" s="222">
        <v>64.20384</v>
      </c>
      <c r="AT155" s="222">
        <v>0</v>
      </c>
      <c r="AU155" s="201" t="s">
        <v>3591</v>
      </c>
      <c r="AV155" s="201" t="s">
        <v>3591</v>
      </c>
      <c r="AW155" s="201" t="s">
        <v>3592</v>
      </c>
      <c r="AX155" s="201" t="s">
        <v>3593</v>
      </c>
      <c r="AY155" s="201" t="s">
        <v>2874</v>
      </c>
      <c r="AZ155" s="201" t="s">
        <v>800</v>
      </c>
      <c r="BA155" s="201" t="s">
        <v>800</v>
      </c>
      <c r="BB155" s="222">
        <v>3.6800229061696899E-3</v>
      </c>
      <c r="BC155" s="222">
        <v>8.7493808111985105E-3</v>
      </c>
      <c r="BD155" s="222">
        <v>8.3333333333333295E-4</v>
      </c>
      <c r="BE155" s="222">
        <v>2.91411764705882E-4</v>
      </c>
      <c r="BF155" s="222">
        <v>0</v>
      </c>
      <c r="BG155" s="222">
        <v>0</v>
      </c>
      <c r="BH155" s="222">
        <v>0</v>
      </c>
      <c r="BI155" s="222">
        <v>0</v>
      </c>
      <c r="BJ155" s="222">
        <v>0</v>
      </c>
      <c r="BK155" s="222">
        <v>0</v>
      </c>
      <c r="BL155" s="222">
        <v>0</v>
      </c>
      <c r="BM155" s="222">
        <v>2.51713107811877E-2</v>
      </c>
      <c r="BN155" s="222">
        <v>9.4959596404109599E-4</v>
      </c>
      <c r="BO155" s="222">
        <v>0</v>
      </c>
      <c r="BP155" s="222">
        <v>4.0529525381178596E-3</v>
      </c>
      <c r="BQ155" s="222">
        <v>1.33999507879041E-3</v>
      </c>
      <c r="BR155" s="222">
        <v>1.8036945935773701E-4</v>
      </c>
      <c r="BS155" s="222">
        <v>3.9855425019993999E-2</v>
      </c>
      <c r="BT155" s="222">
        <v>4.3908377558111798E-2</v>
      </c>
      <c r="BU155" s="222">
        <v>4.52483726369022E-2</v>
      </c>
      <c r="BV155" s="222">
        <v>189.78773819044699</v>
      </c>
      <c r="BW155" s="222">
        <v>209.08751218148501</v>
      </c>
      <c r="BX155" s="222">
        <v>215.46844112810601</v>
      </c>
      <c r="BY155" s="222">
        <v>493.448119295163</v>
      </c>
      <c r="BZ155" s="222">
        <v>543.62753167186099</v>
      </c>
      <c r="CA155" s="222">
        <v>560.21794693307504</v>
      </c>
      <c r="CB155" s="222">
        <v>10.362410505198399</v>
      </c>
      <c r="CC155" s="222">
        <v>11.4161781651091</v>
      </c>
      <c r="CD155" s="222">
        <v>11.7645768855946</v>
      </c>
      <c r="CE155" s="201" t="s">
        <v>800</v>
      </c>
      <c r="CF155" s="201" t="s">
        <v>800</v>
      </c>
      <c r="CG155" s="201" t="s">
        <v>2875</v>
      </c>
      <c r="CH155" s="222">
        <v>5.4926259501834E-3</v>
      </c>
      <c r="CI155" s="222">
        <v>3.4362799069810601E-2</v>
      </c>
      <c r="CJ155" s="222">
        <v>8.9343277581507508</v>
      </c>
      <c r="CK155" s="222"/>
      <c r="CL155" s="223">
        <f t="shared" si="20"/>
        <v>1.3734518274765153E-2</v>
      </c>
      <c r="CM155" s="223">
        <f t="shared" si="21"/>
        <v>2.6120906745228795E-2</v>
      </c>
      <c r="CN155" s="223">
        <f t="shared" si="22"/>
        <v>4.0529525381178596E-3</v>
      </c>
      <c r="CO155" s="223">
        <f t="shared" si="22"/>
        <v>1.33999507879041E-3</v>
      </c>
      <c r="CP155" s="223">
        <f t="shared" si="23"/>
        <v>4.524837263690222E-2</v>
      </c>
      <c r="CQ155" s="223">
        <f t="shared" si="24"/>
        <v>0</v>
      </c>
      <c r="CR155" s="222"/>
      <c r="CS155" s="222"/>
      <c r="CT155" s="222"/>
      <c r="CU155" s="222"/>
      <c r="CV155" s="222"/>
      <c r="CW155" s="222"/>
      <c r="CX155" s="222"/>
      <c r="CY155" s="222"/>
      <c r="CZ155" s="222"/>
      <c r="DA155" s="222"/>
      <c r="DB155" s="224">
        <f t="shared" si="25"/>
        <v>3.9675055560636212E-2</v>
      </c>
      <c r="DC155" s="224">
        <f t="shared" si="26"/>
        <v>1.8036945935773701E-4</v>
      </c>
      <c r="DD155" s="224">
        <f t="shared" si="27"/>
        <v>3.9855425019993951E-2</v>
      </c>
      <c r="DE155" s="225">
        <f t="shared" si="28"/>
        <v>0</v>
      </c>
      <c r="DF155" s="222"/>
      <c r="DG155" s="222"/>
      <c r="DH155" s="222"/>
      <c r="DI155" s="222"/>
      <c r="DJ155" s="222"/>
      <c r="DK155" s="222"/>
      <c r="DL155" s="222"/>
      <c r="DM155" s="222"/>
      <c r="DN155" s="222"/>
      <c r="DO155" s="222"/>
      <c r="DP155" s="222"/>
      <c r="DQ155" s="222"/>
      <c r="DR155" s="222"/>
      <c r="DS155" s="222"/>
      <c r="DT155" s="222"/>
      <c r="DU155" s="222"/>
      <c r="DV155" s="222"/>
      <c r="DW155" s="222"/>
      <c r="DX155" s="222"/>
      <c r="DY155" s="222"/>
      <c r="DZ155" s="222"/>
      <c r="EA155" s="222"/>
      <c r="EB155" s="222"/>
      <c r="EC155" s="222"/>
      <c r="ED155" s="222"/>
      <c r="EE155" s="222"/>
      <c r="EF155" s="222"/>
      <c r="EG155" s="222">
        <v>1375200</v>
      </c>
      <c r="EH155" s="222">
        <v>1048781</v>
      </c>
      <c r="EI155" s="222">
        <v>291.86</v>
      </c>
      <c r="EJ155" s="222">
        <v>222.69</v>
      </c>
      <c r="EK155" s="222">
        <v>0.76300280956623001</v>
      </c>
      <c r="EL155" s="222">
        <v>120</v>
      </c>
      <c r="EM155" s="222">
        <v>11460</v>
      </c>
      <c r="EN155" s="201" t="s">
        <v>3594</v>
      </c>
      <c r="EO155" s="222">
        <v>0.76300280956623001</v>
      </c>
      <c r="EP155" s="222">
        <v>120</v>
      </c>
      <c r="EQ155" s="222">
        <v>0.8</v>
      </c>
    </row>
    <row r="156" spans="1:147" ht="30" x14ac:dyDescent="0.25">
      <c r="A156" s="201" t="s">
        <v>527</v>
      </c>
      <c r="B156" s="201" t="s">
        <v>3595</v>
      </c>
      <c r="C156" s="201" t="s">
        <v>528</v>
      </c>
      <c r="D156" s="201" t="s">
        <v>2980</v>
      </c>
      <c r="E156" s="222">
        <v>210</v>
      </c>
      <c r="F156" s="222">
        <v>5491</v>
      </c>
      <c r="G156" s="201" t="s">
        <v>2891</v>
      </c>
      <c r="H156" s="201" t="s">
        <v>800</v>
      </c>
      <c r="I156" s="201" t="s">
        <v>2623</v>
      </c>
      <c r="J156" s="222">
        <v>120</v>
      </c>
      <c r="K156" s="222">
        <v>0.8</v>
      </c>
      <c r="L156" s="201" t="s">
        <v>2891</v>
      </c>
      <c r="M156" s="201" t="s">
        <v>2892</v>
      </c>
      <c r="N156" s="201" t="s">
        <v>2893</v>
      </c>
      <c r="O156" s="201" t="s">
        <v>32</v>
      </c>
      <c r="P156" s="201" t="s">
        <v>2858</v>
      </c>
      <c r="Q156" s="201" t="s">
        <v>2859</v>
      </c>
      <c r="R156" s="201" t="s">
        <v>3595</v>
      </c>
      <c r="S156" s="201" t="s">
        <v>2860</v>
      </c>
      <c r="T156" s="222">
        <v>4.1663718148564302E-2</v>
      </c>
      <c r="U156" s="201" t="s">
        <v>3008</v>
      </c>
      <c r="V156" s="201" t="s">
        <v>3009</v>
      </c>
      <c r="W156" s="201" t="s">
        <v>527</v>
      </c>
      <c r="X156" s="201" t="s">
        <v>528</v>
      </c>
      <c r="Y156" s="222">
        <v>210</v>
      </c>
      <c r="Z156" s="222">
        <v>5491</v>
      </c>
      <c r="AA156" s="222">
        <v>1</v>
      </c>
      <c r="AB156" s="201" t="s">
        <v>3595</v>
      </c>
      <c r="AC156" s="222">
        <v>1</v>
      </c>
      <c r="AD156" s="201" t="s">
        <v>527</v>
      </c>
      <c r="AE156" s="201" t="s">
        <v>528</v>
      </c>
      <c r="AF156" s="222">
        <v>210</v>
      </c>
      <c r="AG156" s="222">
        <v>5491</v>
      </c>
      <c r="AH156" s="201" t="s">
        <v>2854</v>
      </c>
      <c r="AI156" s="201" t="s">
        <v>2863</v>
      </c>
      <c r="AJ156" s="201" t="s">
        <v>2855</v>
      </c>
      <c r="AK156" s="201" t="s">
        <v>2864</v>
      </c>
      <c r="AL156" s="201" t="s">
        <v>2854</v>
      </c>
      <c r="AM156" s="201" t="s">
        <v>2865</v>
      </c>
      <c r="AN156" s="201" t="s">
        <v>3010</v>
      </c>
      <c r="AO156" s="201" t="s">
        <v>2867</v>
      </c>
      <c r="AP156" s="201" t="s">
        <v>2868</v>
      </c>
      <c r="AQ156" s="201" t="s">
        <v>2869</v>
      </c>
      <c r="AR156" s="201" t="s">
        <v>2870</v>
      </c>
      <c r="AS156" s="222">
        <v>39.97824</v>
      </c>
      <c r="AT156" s="222">
        <v>0</v>
      </c>
      <c r="AU156" s="201" t="s">
        <v>3591</v>
      </c>
      <c r="AV156" s="201" t="s">
        <v>3591</v>
      </c>
      <c r="AW156" s="201" t="s">
        <v>3592</v>
      </c>
      <c r="AX156" s="201" t="s">
        <v>3593</v>
      </c>
      <c r="AY156" s="201" t="s">
        <v>2874</v>
      </c>
      <c r="AZ156" s="201" t="s">
        <v>3591</v>
      </c>
      <c r="BA156" s="201" t="s">
        <v>3593</v>
      </c>
      <c r="BB156" s="222">
        <v>3.6800229061696899E-3</v>
      </c>
      <c r="BC156" s="222">
        <v>8.7493808111985105E-3</v>
      </c>
      <c r="BD156" s="222">
        <v>8.3333333333333295E-4</v>
      </c>
      <c r="BE156" s="222">
        <v>2.31355555555556E-4</v>
      </c>
      <c r="BF156" s="222">
        <v>0</v>
      </c>
      <c r="BG156" s="222">
        <v>0</v>
      </c>
      <c r="BH156" s="222">
        <v>0</v>
      </c>
      <c r="BI156" s="222">
        <v>0</v>
      </c>
      <c r="BJ156" s="222">
        <v>0</v>
      </c>
      <c r="BK156" s="222">
        <v>0</v>
      </c>
      <c r="BL156" s="222">
        <v>0</v>
      </c>
      <c r="BM156" s="222">
        <v>1.53745599829558E-2</v>
      </c>
      <c r="BN156" s="222">
        <v>9.4959596404109599E-4</v>
      </c>
      <c r="BO156" s="222">
        <v>0</v>
      </c>
      <c r="BP156" s="222">
        <v>5.1675144861002701E-3</v>
      </c>
      <c r="BQ156" s="222">
        <v>1.70849372545777E-3</v>
      </c>
      <c r="BR156" s="222">
        <v>1.8036945935773701E-4</v>
      </c>
      <c r="BS156" s="222">
        <v>2.9998618012611701E-2</v>
      </c>
      <c r="BT156" s="222">
        <v>3.5166132498711998E-2</v>
      </c>
      <c r="BU156" s="222">
        <v>3.6874626224169697E-2</v>
      </c>
      <c r="BV156" s="222">
        <v>142.85056196481801</v>
      </c>
      <c r="BW156" s="222">
        <v>167.45777380339001</v>
      </c>
      <c r="BX156" s="222">
        <v>175.59345821033199</v>
      </c>
      <c r="BY156" s="222">
        <v>371.411461108526</v>
      </c>
      <c r="BZ156" s="222">
        <v>435.39021188881497</v>
      </c>
      <c r="CA156" s="222">
        <v>456.542991346863</v>
      </c>
      <c r="CB156" s="222">
        <v>7.7996406832790397</v>
      </c>
      <c r="CC156" s="222">
        <v>9.1431944496651099</v>
      </c>
      <c r="CD156" s="222">
        <v>9.5874028182841293</v>
      </c>
      <c r="CE156" s="201" t="s">
        <v>800</v>
      </c>
      <c r="CF156" s="201" t="s">
        <v>800</v>
      </c>
      <c r="CG156" s="201" t="s">
        <v>3014</v>
      </c>
      <c r="CH156" s="222">
        <v>2.4634670599498298E-3</v>
      </c>
      <c r="CI156" s="222">
        <v>2.7535150952661899E-2</v>
      </c>
      <c r="CJ156" s="222">
        <v>7.1591392476920896</v>
      </c>
      <c r="CK156" s="222"/>
      <c r="CL156" s="223">
        <f t="shared" si="20"/>
        <v>1.3674462065614826E-2</v>
      </c>
      <c r="CM156" s="223">
        <f t="shared" si="21"/>
        <v>1.6324155946996894E-2</v>
      </c>
      <c r="CN156" s="223">
        <f t="shared" si="22"/>
        <v>5.1675144861002701E-3</v>
      </c>
      <c r="CO156" s="223">
        <f t="shared" si="22"/>
        <v>1.70849372545777E-3</v>
      </c>
      <c r="CP156" s="223">
        <f t="shared" si="23"/>
        <v>3.687462622416976E-2</v>
      </c>
      <c r="CQ156" s="223">
        <f t="shared" si="24"/>
        <v>6.2450045135165055E-17</v>
      </c>
      <c r="CR156" s="222"/>
      <c r="CS156" s="222"/>
      <c r="CT156" s="222"/>
      <c r="CU156" s="222"/>
      <c r="CV156" s="222"/>
      <c r="CW156" s="222"/>
      <c r="CX156" s="222"/>
      <c r="CY156" s="222"/>
      <c r="CZ156" s="222"/>
      <c r="DA156" s="222"/>
      <c r="DB156" s="224">
        <f t="shared" si="25"/>
        <v>2.9818248553253983E-2</v>
      </c>
      <c r="DC156" s="224">
        <f t="shared" si="26"/>
        <v>1.8036945935773701E-4</v>
      </c>
      <c r="DD156" s="224">
        <f t="shared" si="27"/>
        <v>2.9998618012611718E-2</v>
      </c>
      <c r="DE156" s="225">
        <f t="shared" si="28"/>
        <v>0</v>
      </c>
      <c r="DF156" s="222"/>
      <c r="DG156" s="222"/>
      <c r="DH156" s="222"/>
      <c r="DI156" s="222"/>
      <c r="DJ156" s="222"/>
      <c r="DK156" s="222"/>
      <c r="DL156" s="222"/>
      <c r="DM156" s="222"/>
      <c r="DN156" s="222"/>
      <c r="DO156" s="222"/>
      <c r="DP156" s="222"/>
      <c r="DQ156" s="222"/>
      <c r="DR156" s="222"/>
      <c r="DS156" s="222"/>
      <c r="DT156" s="222"/>
      <c r="DU156" s="222"/>
      <c r="DV156" s="222"/>
      <c r="DW156" s="222"/>
      <c r="DX156" s="222"/>
      <c r="DY156" s="222"/>
      <c r="DZ156" s="222"/>
      <c r="EA156" s="222"/>
      <c r="EB156" s="222"/>
      <c r="EC156" s="222"/>
      <c r="ED156" s="222"/>
      <c r="EE156" s="222"/>
      <c r="EF156" s="222"/>
      <c r="EG156" s="222">
        <v>0</v>
      </c>
      <c r="EH156" s="222">
        <v>0</v>
      </c>
      <c r="EI156" s="222">
        <v>0</v>
      </c>
      <c r="EJ156" s="222">
        <v>0</v>
      </c>
      <c r="EK156" s="222">
        <v>0</v>
      </c>
      <c r="EL156" s="222">
        <v>0</v>
      </c>
      <c r="EM156" s="222">
        <v>0</v>
      </c>
      <c r="EN156" s="201" t="s">
        <v>3596</v>
      </c>
      <c r="EO156" s="222">
        <v>0.89290000000000003</v>
      </c>
      <c r="EP156" s="222">
        <v>78</v>
      </c>
      <c r="EQ156" s="222">
        <v>0.8</v>
      </c>
    </row>
    <row r="157" spans="1:147" ht="30" x14ac:dyDescent="0.25">
      <c r="A157" s="201" t="s">
        <v>529</v>
      </c>
      <c r="B157" s="201" t="s">
        <v>3597</v>
      </c>
      <c r="C157" s="201" t="s">
        <v>530</v>
      </c>
      <c r="D157" s="201" t="s">
        <v>2980</v>
      </c>
      <c r="E157" s="222">
        <v>333</v>
      </c>
      <c r="F157" s="222">
        <v>1014</v>
      </c>
      <c r="G157" s="201" t="s">
        <v>2891</v>
      </c>
      <c r="H157" s="201" t="s">
        <v>800</v>
      </c>
      <c r="I157" s="201" t="s">
        <v>2623</v>
      </c>
      <c r="J157" s="222">
        <v>78</v>
      </c>
      <c r="K157" s="222">
        <v>0.89290000000000003</v>
      </c>
      <c r="L157" s="201" t="s">
        <v>2891</v>
      </c>
      <c r="M157" s="201" t="s">
        <v>2892</v>
      </c>
      <c r="N157" s="201" t="s">
        <v>2893</v>
      </c>
      <c r="O157" s="201" t="s">
        <v>32</v>
      </c>
      <c r="P157" s="201" t="s">
        <v>2858</v>
      </c>
      <c r="Q157" s="201" t="s">
        <v>2859</v>
      </c>
      <c r="R157" s="201" t="s">
        <v>3597</v>
      </c>
      <c r="S157" s="201" t="s">
        <v>2860</v>
      </c>
      <c r="T157" s="222">
        <v>4.1663718148564302E-2</v>
      </c>
      <c r="U157" s="201" t="s">
        <v>3008</v>
      </c>
      <c r="V157" s="201" t="s">
        <v>3009</v>
      </c>
      <c r="W157" s="201" t="s">
        <v>529</v>
      </c>
      <c r="X157" s="201" t="s">
        <v>530</v>
      </c>
      <c r="Y157" s="222">
        <v>333</v>
      </c>
      <c r="Z157" s="222">
        <v>1014</v>
      </c>
      <c r="AA157" s="222">
        <v>1</v>
      </c>
      <c r="AB157" s="201" t="s">
        <v>3597</v>
      </c>
      <c r="AC157" s="222">
        <v>1</v>
      </c>
      <c r="AD157" s="201" t="s">
        <v>800</v>
      </c>
      <c r="AE157" s="201" t="s">
        <v>800</v>
      </c>
      <c r="AF157" s="222">
        <v>0</v>
      </c>
      <c r="AG157" s="222">
        <v>0</v>
      </c>
      <c r="AH157" s="201" t="s">
        <v>2854</v>
      </c>
      <c r="AI157" s="201" t="s">
        <v>2863</v>
      </c>
      <c r="AJ157" s="201" t="s">
        <v>2855</v>
      </c>
      <c r="AK157" s="201" t="s">
        <v>2864</v>
      </c>
      <c r="AL157" s="201" t="s">
        <v>2854</v>
      </c>
      <c r="AM157" s="201" t="s">
        <v>2865</v>
      </c>
      <c r="AN157" s="201" t="s">
        <v>3010</v>
      </c>
      <c r="AO157" s="201" t="s">
        <v>2867</v>
      </c>
      <c r="AP157" s="201" t="s">
        <v>2868</v>
      </c>
      <c r="AQ157" s="201" t="s">
        <v>2869</v>
      </c>
      <c r="AR157" s="201" t="s">
        <v>2870</v>
      </c>
      <c r="AS157" s="222">
        <v>39.97824</v>
      </c>
      <c r="AT157" s="222">
        <v>0</v>
      </c>
      <c r="AU157" s="201" t="s">
        <v>3598</v>
      </c>
      <c r="AV157" s="201" t="s">
        <v>3598</v>
      </c>
      <c r="AW157" s="201" t="s">
        <v>3599</v>
      </c>
      <c r="AX157" s="201" t="s">
        <v>3600</v>
      </c>
      <c r="AY157" s="201" t="s">
        <v>2874</v>
      </c>
      <c r="AZ157" s="201" t="s">
        <v>800</v>
      </c>
      <c r="BA157" s="201" t="s">
        <v>800</v>
      </c>
      <c r="BB157" s="222">
        <v>8.51213839579224E-3</v>
      </c>
      <c r="BC157" s="222">
        <v>1.3874018143471899E-2</v>
      </c>
      <c r="BD157" s="222">
        <v>8.3333333333333295E-4</v>
      </c>
      <c r="BE157" s="222">
        <v>3.5593162393162401E-4</v>
      </c>
      <c r="BF157" s="222">
        <v>0</v>
      </c>
      <c r="BG157" s="222">
        <v>0</v>
      </c>
      <c r="BH157" s="222">
        <v>0</v>
      </c>
      <c r="BI157" s="222">
        <v>0</v>
      </c>
      <c r="BJ157" s="222">
        <v>0</v>
      </c>
      <c r="BK157" s="222">
        <v>0</v>
      </c>
      <c r="BL157" s="222">
        <v>0</v>
      </c>
      <c r="BM157" s="222">
        <v>2.1192222380600201E-2</v>
      </c>
      <c r="BN157" s="222">
        <v>1.34912118789257E-3</v>
      </c>
      <c r="BO157" s="222">
        <v>0</v>
      </c>
      <c r="BP157" s="222">
        <v>7.1228780703846799E-3</v>
      </c>
      <c r="BQ157" s="222">
        <v>2.3549798502135902E-3</v>
      </c>
      <c r="BR157" s="222">
        <v>9.767344194608809E-4</v>
      </c>
      <c r="BS157" s="222">
        <v>4.7093499484482701E-2</v>
      </c>
      <c r="BT157" s="222">
        <v>5.4216377554867398E-2</v>
      </c>
      <c r="BU157" s="222">
        <v>5.6571357405080999E-2</v>
      </c>
      <c r="BV157" s="222">
        <v>141.42192037382199</v>
      </c>
      <c r="BW157" s="222">
        <v>162.811944609211</v>
      </c>
      <c r="BX157" s="222">
        <v>169.88395617141401</v>
      </c>
      <c r="BY157" s="222">
        <v>367.69699297193699</v>
      </c>
      <c r="BZ157" s="222">
        <v>423.31105598394998</v>
      </c>
      <c r="CA157" s="222">
        <v>441.69828604567698</v>
      </c>
      <c r="CB157" s="222">
        <v>12.2443098659655</v>
      </c>
      <c r="CC157" s="222">
        <v>14.0962581642655</v>
      </c>
      <c r="CD157" s="222">
        <v>14.708552925321101</v>
      </c>
      <c r="CE157" s="201" t="s">
        <v>800</v>
      </c>
      <c r="CF157" s="201" t="s">
        <v>800</v>
      </c>
      <c r="CG157" s="201" t="s">
        <v>3014</v>
      </c>
      <c r="CH157" s="222">
        <v>3.39563160309081E-3</v>
      </c>
      <c r="CI157" s="222">
        <v>4.3697867881391898E-2</v>
      </c>
      <c r="CJ157" s="222">
        <v>11.361445649161899</v>
      </c>
      <c r="CK157" s="222"/>
      <c r="CL157" s="223">
        <f t="shared" si="20"/>
        <v>2.4552155915989977E-2</v>
      </c>
      <c r="CM157" s="223">
        <f t="shared" si="21"/>
        <v>2.2541343568492772E-2</v>
      </c>
      <c r="CN157" s="223">
        <f t="shared" si="22"/>
        <v>7.1228780703846799E-3</v>
      </c>
      <c r="CO157" s="223">
        <f t="shared" si="22"/>
        <v>2.3549798502135902E-3</v>
      </c>
      <c r="CP157" s="223">
        <f t="shared" si="23"/>
        <v>5.6571357405081013E-2</v>
      </c>
      <c r="CQ157" s="223">
        <f t="shared" si="24"/>
        <v>0</v>
      </c>
      <c r="CR157" s="222"/>
      <c r="CS157" s="222"/>
      <c r="CT157" s="222"/>
      <c r="CU157" s="222"/>
      <c r="CV157" s="222"/>
      <c r="CW157" s="222"/>
      <c r="CX157" s="222"/>
      <c r="CY157" s="222"/>
      <c r="CZ157" s="222"/>
      <c r="DA157" s="222"/>
      <c r="DB157" s="224">
        <f t="shared" si="25"/>
        <v>4.6116765065021867E-2</v>
      </c>
      <c r="DC157" s="224">
        <f t="shared" si="26"/>
        <v>9.767344194608809E-4</v>
      </c>
      <c r="DD157" s="224">
        <f t="shared" si="27"/>
        <v>4.709349948448275E-2</v>
      </c>
      <c r="DE157" s="225">
        <f t="shared" si="28"/>
        <v>0</v>
      </c>
      <c r="DF157" s="222"/>
      <c r="DG157" s="222"/>
      <c r="DH157" s="222"/>
      <c r="DI157" s="222"/>
      <c r="DJ157" s="222"/>
      <c r="DK157" s="222"/>
      <c r="DL157" s="222"/>
      <c r="DM157" s="222"/>
      <c r="DN157" s="222"/>
      <c r="DO157" s="222"/>
      <c r="DP157" s="222"/>
      <c r="DQ157" s="222"/>
      <c r="DR157" s="222"/>
      <c r="DS157" s="222"/>
      <c r="DT157" s="222"/>
      <c r="DU157" s="222"/>
      <c r="DV157" s="222"/>
      <c r="DW157" s="222"/>
      <c r="DX157" s="222"/>
      <c r="DY157" s="222"/>
      <c r="DZ157" s="222"/>
      <c r="EA157" s="222"/>
      <c r="EB157" s="222"/>
      <c r="EC157" s="222"/>
      <c r="ED157" s="222"/>
      <c r="EE157" s="222"/>
      <c r="EF157" s="222"/>
      <c r="EG157" s="222">
        <v>3714240</v>
      </c>
      <c r="EH157" s="222">
        <v>3114144</v>
      </c>
      <c r="EI157" s="222">
        <v>1245.26</v>
      </c>
      <c r="EJ157" s="222">
        <v>1044.29</v>
      </c>
      <c r="EK157" s="222">
        <v>0.83861201676758301</v>
      </c>
      <c r="EL157" s="222">
        <v>76</v>
      </c>
      <c r="EM157" s="222">
        <v>48840</v>
      </c>
      <c r="EN157" s="201" t="s">
        <v>3601</v>
      </c>
      <c r="EO157" s="222">
        <v>0.83861201676758301</v>
      </c>
      <c r="EP157" s="222">
        <v>76</v>
      </c>
      <c r="EQ157" s="222">
        <v>0.8</v>
      </c>
    </row>
    <row r="158" spans="1:147" ht="30" x14ac:dyDescent="0.25">
      <c r="A158" s="201" t="s">
        <v>531</v>
      </c>
      <c r="B158" s="201" t="s">
        <v>3602</v>
      </c>
      <c r="C158" s="201" t="s">
        <v>532</v>
      </c>
      <c r="D158" s="201" t="s">
        <v>2980</v>
      </c>
      <c r="E158" s="222">
        <v>333</v>
      </c>
      <c r="F158" s="222">
        <v>1056</v>
      </c>
      <c r="G158" s="201" t="s">
        <v>2891</v>
      </c>
      <c r="H158" s="201" t="s">
        <v>800</v>
      </c>
      <c r="I158" s="201" t="s">
        <v>2623</v>
      </c>
      <c r="J158" s="222">
        <v>76</v>
      </c>
      <c r="K158" s="222">
        <v>0.83861201676758301</v>
      </c>
      <c r="L158" s="201" t="s">
        <v>2891</v>
      </c>
      <c r="M158" s="201" t="s">
        <v>2892</v>
      </c>
      <c r="N158" s="201" t="s">
        <v>2893</v>
      </c>
      <c r="O158" s="201" t="s">
        <v>32</v>
      </c>
      <c r="P158" s="201" t="s">
        <v>2858</v>
      </c>
      <c r="Q158" s="201" t="s">
        <v>2859</v>
      </c>
      <c r="R158" s="201" t="s">
        <v>3602</v>
      </c>
      <c r="S158" s="201" t="s">
        <v>2860</v>
      </c>
      <c r="T158" s="222">
        <v>4.1663718148564302E-2</v>
      </c>
      <c r="U158" s="201" t="s">
        <v>3008</v>
      </c>
      <c r="V158" s="201" t="s">
        <v>3009</v>
      </c>
      <c r="W158" s="201" t="s">
        <v>531</v>
      </c>
      <c r="X158" s="201" t="s">
        <v>532</v>
      </c>
      <c r="Y158" s="222">
        <v>333</v>
      </c>
      <c r="Z158" s="222">
        <v>1056</v>
      </c>
      <c r="AA158" s="222">
        <v>1</v>
      </c>
      <c r="AB158" s="201" t="s">
        <v>3602</v>
      </c>
      <c r="AC158" s="222">
        <v>1</v>
      </c>
      <c r="AD158" s="201" t="s">
        <v>800</v>
      </c>
      <c r="AE158" s="201" t="s">
        <v>800</v>
      </c>
      <c r="AF158" s="222">
        <v>0</v>
      </c>
      <c r="AG158" s="222">
        <v>0</v>
      </c>
      <c r="AH158" s="201" t="s">
        <v>2854</v>
      </c>
      <c r="AI158" s="201" t="s">
        <v>2863</v>
      </c>
      <c r="AJ158" s="201" t="s">
        <v>2855</v>
      </c>
      <c r="AK158" s="201" t="s">
        <v>2864</v>
      </c>
      <c r="AL158" s="201" t="s">
        <v>2854</v>
      </c>
      <c r="AM158" s="201" t="s">
        <v>2865</v>
      </c>
      <c r="AN158" s="201" t="s">
        <v>3010</v>
      </c>
      <c r="AO158" s="201" t="s">
        <v>2867</v>
      </c>
      <c r="AP158" s="201" t="s">
        <v>2868</v>
      </c>
      <c r="AQ158" s="201" t="s">
        <v>2869</v>
      </c>
      <c r="AR158" s="201" t="s">
        <v>2870</v>
      </c>
      <c r="AS158" s="222">
        <v>39.97824</v>
      </c>
      <c r="AT158" s="222">
        <v>0</v>
      </c>
      <c r="AU158" s="201" t="s">
        <v>3603</v>
      </c>
      <c r="AV158" s="201" t="s">
        <v>3603</v>
      </c>
      <c r="AW158" s="201" t="s">
        <v>3604</v>
      </c>
      <c r="AX158" s="201" t="s">
        <v>3605</v>
      </c>
      <c r="AY158" s="201" t="s">
        <v>2874</v>
      </c>
      <c r="AZ158" s="201" t="s">
        <v>800</v>
      </c>
      <c r="BA158" s="201" t="s">
        <v>800</v>
      </c>
      <c r="BB158" s="222">
        <v>8.17358743686869E-3</v>
      </c>
      <c r="BC158" s="222">
        <v>1.3874018143471899E-2</v>
      </c>
      <c r="BD158" s="222">
        <v>8.3333333333333295E-4</v>
      </c>
      <c r="BE158" s="222">
        <v>3.6529824561403498E-4</v>
      </c>
      <c r="BF158" s="222">
        <v>0</v>
      </c>
      <c r="BG158" s="222">
        <v>0</v>
      </c>
      <c r="BH158" s="222">
        <v>0</v>
      </c>
      <c r="BI158" s="222">
        <v>0</v>
      </c>
      <c r="BJ158" s="222">
        <v>0</v>
      </c>
      <c r="BK158" s="222">
        <v>0</v>
      </c>
      <c r="BL158" s="222">
        <v>0</v>
      </c>
      <c r="BM158" s="222">
        <v>2.3157904289795101E-2</v>
      </c>
      <c r="BN158" s="222">
        <v>1.43645724671643E-3</v>
      </c>
      <c r="BO158" s="222">
        <v>0</v>
      </c>
      <c r="BP158" s="222">
        <v>7.7835597258005696E-3</v>
      </c>
      <c r="BQ158" s="222">
        <v>2.5734157086595199E-3</v>
      </c>
      <c r="BR158" s="222">
        <v>9.37887027777778E-4</v>
      </c>
      <c r="BS158" s="222">
        <v>4.8778485723577299E-2</v>
      </c>
      <c r="BT158" s="222">
        <v>5.6562045449377797E-2</v>
      </c>
      <c r="BU158" s="222">
        <v>5.9135461158037403E-2</v>
      </c>
      <c r="BV158" s="222">
        <v>146.48193910984199</v>
      </c>
      <c r="BW158" s="222">
        <v>169.85599234047399</v>
      </c>
      <c r="BX158" s="222">
        <v>177.58396744155399</v>
      </c>
      <c r="BY158" s="222">
        <v>380.85304168558798</v>
      </c>
      <c r="BZ158" s="222">
        <v>441.625580085232</v>
      </c>
      <c r="CA158" s="222">
        <v>461.71831534803999</v>
      </c>
      <c r="CB158" s="222">
        <v>12.6824062881301</v>
      </c>
      <c r="CC158" s="222">
        <v>14.7061318168382</v>
      </c>
      <c r="CD158" s="222">
        <v>15.3752199010897</v>
      </c>
      <c r="CE158" s="201" t="s">
        <v>800</v>
      </c>
      <c r="CF158" s="201" t="s">
        <v>800</v>
      </c>
      <c r="CG158" s="201" t="s">
        <v>3014</v>
      </c>
      <c r="CH158" s="222">
        <v>3.7105929833845799E-3</v>
      </c>
      <c r="CI158" s="222">
        <v>4.5067892740192697E-2</v>
      </c>
      <c r="CJ158" s="222">
        <v>11.7176521124501</v>
      </c>
      <c r="CK158" s="222"/>
      <c r="CL158" s="223">
        <f t="shared" si="20"/>
        <v>2.4184124187065736E-2</v>
      </c>
      <c r="CM158" s="223">
        <f t="shared" si="21"/>
        <v>2.4594361536511532E-2</v>
      </c>
      <c r="CN158" s="223">
        <f t="shared" si="22"/>
        <v>7.7835597258005696E-3</v>
      </c>
      <c r="CO158" s="223">
        <f t="shared" si="22"/>
        <v>2.5734157086595199E-3</v>
      </c>
      <c r="CP158" s="223">
        <f t="shared" si="23"/>
        <v>5.9135461158037354E-2</v>
      </c>
      <c r="CQ158" s="223">
        <f t="shared" si="24"/>
        <v>0</v>
      </c>
      <c r="CR158" s="222"/>
      <c r="CS158" s="222"/>
      <c r="CT158" s="222"/>
      <c r="CU158" s="222"/>
      <c r="CV158" s="222"/>
      <c r="CW158" s="222"/>
      <c r="CX158" s="222"/>
      <c r="CY158" s="222"/>
      <c r="CZ158" s="222"/>
      <c r="DA158" s="222"/>
      <c r="DB158" s="224">
        <f t="shared" si="25"/>
        <v>4.7840598695799486E-2</v>
      </c>
      <c r="DC158" s="224">
        <f t="shared" si="26"/>
        <v>9.37887027777778E-4</v>
      </c>
      <c r="DD158" s="224">
        <f t="shared" si="27"/>
        <v>4.8778485723577264E-2</v>
      </c>
      <c r="DE158" s="225">
        <f t="shared" si="28"/>
        <v>0</v>
      </c>
      <c r="DF158" s="222"/>
      <c r="DG158" s="222"/>
      <c r="DH158" s="222"/>
      <c r="DI158" s="222"/>
      <c r="DJ158" s="222"/>
      <c r="DK158" s="222"/>
      <c r="DL158" s="222"/>
      <c r="DM158" s="222"/>
      <c r="DN158" s="222"/>
      <c r="DO158" s="222"/>
      <c r="DP158" s="222"/>
      <c r="DQ158" s="222"/>
      <c r="DR158" s="222"/>
      <c r="DS158" s="222"/>
      <c r="DT158" s="222"/>
      <c r="DU158" s="222"/>
      <c r="DV158" s="222"/>
      <c r="DW158" s="222"/>
      <c r="DX158" s="222"/>
      <c r="DY158" s="222"/>
      <c r="DZ158" s="222"/>
      <c r="EA158" s="222"/>
      <c r="EB158" s="222"/>
      <c r="EC158" s="222"/>
      <c r="ED158" s="222"/>
      <c r="EE158" s="222"/>
      <c r="EF158" s="222"/>
      <c r="EG158" s="222">
        <v>0</v>
      </c>
      <c r="EH158" s="222">
        <v>0</v>
      </c>
      <c r="EI158" s="222">
        <v>0</v>
      </c>
      <c r="EJ158" s="222">
        <v>0</v>
      </c>
      <c r="EK158" s="222">
        <v>0</v>
      </c>
      <c r="EL158" s="222">
        <v>0</v>
      </c>
      <c r="EM158" s="222">
        <v>0</v>
      </c>
      <c r="EN158" s="201" t="s">
        <v>3606</v>
      </c>
      <c r="EO158" s="222">
        <v>0.85899999999999999</v>
      </c>
      <c r="EP158" s="222">
        <v>78</v>
      </c>
      <c r="EQ158" s="222">
        <v>0.8</v>
      </c>
    </row>
    <row r="159" spans="1:147" ht="30" x14ac:dyDescent="0.25">
      <c r="A159" s="201" t="s">
        <v>533</v>
      </c>
      <c r="B159" s="201" t="s">
        <v>3607</v>
      </c>
      <c r="C159" s="201" t="s">
        <v>534</v>
      </c>
      <c r="D159" s="201" t="s">
        <v>2980</v>
      </c>
      <c r="E159" s="222">
        <v>333</v>
      </c>
      <c r="F159" s="222">
        <v>1183</v>
      </c>
      <c r="G159" s="201" t="s">
        <v>2891</v>
      </c>
      <c r="H159" s="201" t="s">
        <v>800</v>
      </c>
      <c r="I159" s="201" t="s">
        <v>2623</v>
      </c>
      <c r="J159" s="222">
        <v>78</v>
      </c>
      <c r="K159" s="222">
        <v>0.85899999999999999</v>
      </c>
      <c r="L159" s="201" t="s">
        <v>2891</v>
      </c>
      <c r="M159" s="201" t="s">
        <v>2892</v>
      </c>
      <c r="N159" s="201" t="s">
        <v>2893</v>
      </c>
      <c r="O159" s="201" t="s">
        <v>32</v>
      </c>
      <c r="P159" s="201" t="s">
        <v>2858</v>
      </c>
      <c r="Q159" s="201" t="s">
        <v>2859</v>
      </c>
      <c r="R159" s="201" t="s">
        <v>3607</v>
      </c>
      <c r="S159" s="201" t="s">
        <v>2860</v>
      </c>
      <c r="T159" s="222">
        <v>4.1663718148564302E-2</v>
      </c>
      <c r="U159" s="201" t="s">
        <v>3008</v>
      </c>
      <c r="V159" s="201" t="s">
        <v>3009</v>
      </c>
      <c r="W159" s="201" t="s">
        <v>533</v>
      </c>
      <c r="X159" s="201" t="s">
        <v>534</v>
      </c>
      <c r="Y159" s="222">
        <v>333</v>
      </c>
      <c r="Z159" s="222">
        <v>1183</v>
      </c>
      <c r="AA159" s="222">
        <v>1</v>
      </c>
      <c r="AB159" s="201" t="s">
        <v>3607</v>
      </c>
      <c r="AC159" s="222">
        <v>1</v>
      </c>
      <c r="AD159" s="201" t="s">
        <v>533</v>
      </c>
      <c r="AE159" s="201" t="s">
        <v>534</v>
      </c>
      <c r="AF159" s="222">
        <v>333</v>
      </c>
      <c r="AG159" s="222">
        <v>1183</v>
      </c>
      <c r="AH159" s="201" t="s">
        <v>2854</v>
      </c>
      <c r="AI159" s="201" t="s">
        <v>2863</v>
      </c>
      <c r="AJ159" s="201" t="s">
        <v>2855</v>
      </c>
      <c r="AK159" s="201" t="s">
        <v>2864</v>
      </c>
      <c r="AL159" s="201" t="s">
        <v>2854</v>
      </c>
      <c r="AM159" s="201" t="s">
        <v>2865</v>
      </c>
      <c r="AN159" s="201" t="s">
        <v>3010</v>
      </c>
      <c r="AO159" s="201" t="s">
        <v>2867</v>
      </c>
      <c r="AP159" s="201" t="s">
        <v>2868</v>
      </c>
      <c r="AQ159" s="201" t="s">
        <v>2869</v>
      </c>
      <c r="AR159" s="201" t="s">
        <v>2870</v>
      </c>
      <c r="AS159" s="222">
        <v>39.97824</v>
      </c>
      <c r="AT159" s="222">
        <v>0</v>
      </c>
      <c r="AU159" s="201" t="s">
        <v>3608</v>
      </c>
      <c r="AV159" s="201" t="s">
        <v>3608</v>
      </c>
      <c r="AW159" s="201" t="s">
        <v>3609</v>
      </c>
      <c r="AX159" s="201" t="s">
        <v>3610</v>
      </c>
      <c r="AY159" s="201" t="s">
        <v>2874</v>
      </c>
      <c r="AZ159" s="201" t="s">
        <v>3608</v>
      </c>
      <c r="BA159" s="201" t="s">
        <v>3610</v>
      </c>
      <c r="BB159" s="222">
        <v>6.6146707992861802E-3</v>
      </c>
      <c r="BC159" s="222">
        <v>1.3874018143471899E-2</v>
      </c>
      <c r="BD159" s="222">
        <v>8.3333333333333295E-4</v>
      </c>
      <c r="BE159" s="222">
        <v>3.5593162393162401E-4</v>
      </c>
      <c r="BF159" s="222">
        <v>0</v>
      </c>
      <c r="BG159" s="222">
        <v>0</v>
      </c>
      <c r="BH159" s="222">
        <v>0</v>
      </c>
      <c r="BI159" s="222">
        <v>0</v>
      </c>
      <c r="BJ159" s="222">
        <v>0</v>
      </c>
      <c r="BK159" s="222">
        <v>0</v>
      </c>
      <c r="BL159" s="222">
        <v>0</v>
      </c>
      <c r="BM159" s="222">
        <v>2.2028562705049898E-2</v>
      </c>
      <c r="BN159" s="222">
        <v>1.40236357237401E-3</v>
      </c>
      <c r="BO159" s="222">
        <v>0</v>
      </c>
      <c r="BP159" s="222">
        <v>7.4039788463870597E-3</v>
      </c>
      <c r="BQ159" s="222">
        <v>2.4479179374339E-3</v>
      </c>
      <c r="BR159" s="222">
        <v>8.3720093096646903E-4</v>
      </c>
      <c r="BS159" s="222">
        <v>4.5946081108413403E-2</v>
      </c>
      <c r="BT159" s="222">
        <v>5.3350059954800501E-2</v>
      </c>
      <c r="BU159" s="222">
        <v>5.5797977892234403E-2</v>
      </c>
      <c r="BV159" s="222">
        <v>137.97621954478501</v>
      </c>
      <c r="BW159" s="222">
        <v>160.21039025465601</v>
      </c>
      <c r="BX159" s="222">
        <v>167.56149517187501</v>
      </c>
      <c r="BY159" s="222">
        <v>358.73817081644103</v>
      </c>
      <c r="BZ159" s="222">
        <v>416.54701466210599</v>
      </c>
      <c r="CA159" s="222">
        <v>435.65988744687502</v>
      </c>
      <c r="CB159" s="222">
        <v>11.9459810881875</v>
      </c>
      <c r="CC159" s="222">
        <v>13.871015588248101</v>
      </c>
      <c r="CD159" s="222">
        <v>14.5074742519809</v>
      </c>
      <c r="CE159" s="201" t="s">
        <v>800</v>
      </c>
      <c r="CF159" s="201" t="s">
        <v>800</v>
      </c>
      <c r="CG159" s="201" t="s">
        <v>3014</v>
      </c>
      <c r="CH159" s="222">
        <v>3.5296384847494601E-3</v>
      </c>
      <c r="CI159" s="222">
        <v>4.2416442623664001E-2</v>
      </c>
      <c r="CJ159" s="222">
        <v>11.0282750821526</v>
      </c>
      <c r="CK159" s="222"/>
      <c r="CL159" s="223">
        <f t="shared" si="20"/>
        <v>2.2515154830989505E-2</v>
      </c>
      <c r="CM159" s="223">
        <f t="shared" si="21"/>
        <v>2.3430926277423908E-2</v>
      </c>
      <c r="CN159" s="223">
        <f t="shared" si="22"/>
        <v>7.4039788463870597E-3</v>
      </c>
      <c r="CO159" s="223">
        <f t="shared" si="22"/>
        <v>2.4479179374339E-3</v>
      </c>
      <c r="CP159" s="223">
        <f t="shared" si="23"/>
        <v>5.5797977892234382E-2</v>
      </c>
      <c r="CQ159" s="223">
        <f t="shared" si="24"/>
        <v>0</v>
      </c>
      <c r="CR159" s="222"/>
      <c r="CS159" s="222"/>
      <c r="CT159" s="222"/>
      <c r="CU159" s="222"/>
      <c r="CV159" s="222"/>
      <c r="CW159" s="222"/>
      <c r="CX159" s="222"/>
      <c r="CY159" s="222"/>
      <c r="CZ159" s="222"/>
      <c r="DA159" s="222"/>
      <c r="DB159" s="224">
        <f t="shared" si="25"/>
        <v>4.510888017744695E-2</v>
      </c>
      <c r="DC159" s="224">
        <f t="shared" si="26"/>
        <v>8.3720093096646903E-4</v>
      </c>
      <c r="DD159" s="224">
        <f t="shared" si="27"/>
        <v>4.5946081108413417E-2</v>
      </c>
      <c r="DE159" s="225">
        <f t="shared" si="28"/>
        <v>0</v>
      </c>
      <c r="DF159" s="222"/>
      <c r="DG159" s="222"/>
      <c r="DH159" s="222"/>
      <c r="DI159" s="222"/>
      <c r="DJ159" s="222"/>
      <c r="DK159" s="222"/>
      <c r="DL159" s="222"/>
      <c r="DM159" s="222"/>
      <c r="DN159" s="222"/>
      <c r="DO159" s="222"/>
      <c r="DP159" s="222"/>
      <c r="DQ159" s="222"/>
      <c r="DR159" s="222"/>
      <c r="DS159" s="222"/>
      <c r="DT159" s="222"/>
      <c r="DU159" s="222"/>
      <c r="DV159" s="222"/>
      <c r="DW159" s="222"/>
      <c r="DX159" s="222"/>
      <c r="DY159" s="222"/>
      <c r="DZ159" s="222"/>
      <c r="EA159" s="222"/>
      <c r="EB159" s="222"/>
      <c r="EC159" s="222"/>
      <c r="ED159" s="222"/>
      <c r="EE159" s="222"/>
      <c r="EF159" s="222"/>
      <c r="EG159" s="222">
        <v>2424120</v>
      </c>
      <c r="EH159" s="222">
        <v>1840800</v>
      </c>
      <c r="EI159" s="222">
        <v>812.85000000000105</v>
      </c>
      <c r="EJ159" s="222">
        <v>617.16</v>
      </c>
      <c r="EK159" s="222">
        <v>0.75925447499538601</v>
      </c>
      <c r="EL159" s="222">
        <v>73</v>
      </c>
      <c r="EM159" s="222">
        <v>33120</v>
      </c>
      <c r="EN159" s="201" t="s">
        <v>3611</v>
      </c>
      <c r="EO159" s="222">
        <v>0.75925447499538601</v>
      </c>
      <c r="EP159" s="222">
        <v>73</v>
      </c>
      <c r="EQ159" s="222">
        <v>0.8</v>
      </c>
    </row>
    <row r="160" spans="1:147" ht="30" x14ac:dyDescent="0.25">
      <c r="A160" s="201" t="s">
        <v>537</v>
      </c>
      <c r="B160" s="201" t="s">
        <v>3612</v>
      </c>
      <c r="C160" s="201" t="s">
        <v>538</v>
      </c>
      <c r="D160" s="201" t="s">
        <v>2980</v>
      </c>
      <c r="E160" s="222">
        <v>333</v>
      </c>
      <c r="F160" s="222">
        <v>3120</v>
      </c>
      <c r="G160" s="201" t="s">
        <v>2854</v>
      </c>
      <c r="H160" s="201" t="s">
        <v>800</v>
      </c>
      <c r="I160" s="201" t="s">
        <v>2622</v>
      </c>
      <c r="J160" s="222">
        <v>105</v>
      </c>
      <c r="K160" s="222">
        <v>0.82027499999999998</v>
      </c>
      <c r="L160" s="201" t="s">
        <v>2891</v>
      </c>
      <c r="M160" s="201" t="s">
        <v>2892</v>
      </c>
      <c r="N160" s="201" t="s">
        <v>2893</v>
      </c>
      <c r="O160" s="201" t="s">
        <v>32</v>
      </c>
      <c r="P160" s="201" t="s">
        <v>2858</v>
      </c>
      <c r="Q160" s="201" t="s">
        <v>2859</v>
      </c>
      <c r="R160" s="201" t="s">
        <v>3612</v>
      </c>
      <c r="S160" s="201" t="s">
        <v>2860</v>
      </c>
      <c r="T160" s="222">
        <v>4.1663718148564302E-2</v>
      </c>
      <c r="U160" s="201" t="s">
        <v>2861</v>
      </c>
      <c r="V160" s="201" t="s">
        <v>2862</v>
      </c>
      <c r="W160" s="201" t="s">
        <v>537</v>
      </c>
      <c r="X160" s="201" t="s">
        <v>538</v>
      </c>
      <c r="Y160" s="222">
        <v>333</v>
      </c>
      <c r="Z160" s="222">
        <v>3120</v>
      </c>
      <c r="AA160" s="222">
        <v>1</v>
      </c>
      <c r="AB160" s="201" t="s">
        <v>3612</v>
      </c>
      <c r="AC160" s="222">
        <v>1</v>
      </c>
      <c r="AD160" s="201" t="s">
        <v>800</v>
      </c>
      <c r="AE160" s="201" t="s">
        <v>800</v>
      </c>
      <c r="AF160" s="222">
        <v>0</v>
      </c>
      <c r="AG160" s="222">
        <v>0</v>
      </c>
      <c r="AH160" s="201" t="s">
        <v>2854</v>
      </c>
      <c r="AI160" s="201" t="s">
        <v>2863</v>
      </c>
      <c r="AJ160" s="201" t="s">
        <v>2855</v>
      </c>
      <c r="AK160" s="201" t="s">
        <v>2864</v>
      </c>
      <c r="AL160" s="201" t="s">
        <v>2854</v>
      </c>
      <c r="AM160" s="201" t="s">
        <v>2865</v>
      </c>
      <c r="AN160" s="201" t="s">
        <v>2866</v>
      </c>
      <c r="AO160" s="201" t="s">
        <v>2867</v>
      </c>
      <c r="AP160" s="201" t="s">
        <v>2868</v>
      </c>
      <c r="AQ160" s="201" t="s">
        <v>2869</v>
      </c>
      <c r="AR160" s="201" t="s">
        <v>2870</v>
      </c>
      <c r="AS160" s="222">
        <v>64.20384</v>
      </c>
      <c r="AT160" s="222">
        <v>0</v>
      </c>
      <c r="AU160" s="201" t="s">
        <v>3613</v>
      </c>
      <c r="AV160" s="201" t="s">
        <v>3613</v>
      </c>
      <c r="AW160" s="201" t="s">
        <v>3614</v>
      </c>
      <c r="AX160" s="201" t="s">
        <v>3615</v>
      </c>
      <c r="AY160" s="201" t="s">
        <v>2874</v>
      </c>
      <c r="AZ160" s="201" t="s">
        <v>800</v>
      </c>
      <c r="BA160" s="201" t="s">
        <v>800</v>
      </c>
      <c r="BB160" s="222">
        <v>5.5255182336182299E-3</v>
      </c>
      <c r="BC160" s="222">
        <v>1.3874018143471899E-2</v>
      </c>
      <c r="BD160" s="222">
        <v>8.3333333333333295E-4</v>
      </c>
      <c r="BE160" s="222">
        <v>4.2462857142857099E-4</v>
      </c>
      <c r="BF160" s="222">
        <v>0</v>
      </c>
      <c r="BG160" s="222">
        <v>0</v>
      </c>
      <c r="BH160" s="222">
        <v>0</v>
      </c>
      <c r="BI160" s="222">
        <v>0</v>
      </c>
      <c r="BJ160" s="222">
        <v>0</v>
      </c>
      <c r="BK160" s="222">
        <v>0</v>
      </c>
      <c r="BL160" s="222">
        <v>0</v>
      </c>
      <c r="BM160" s="222">
        <v>3.5771608994281903E-2</v>
      </c>
      <c r="BN160" s="222">
        <v>1.46856884419161E-3</v>
      </c>
      <c r="BO160" s="222">
        <v>0</v>
      </c>
      <c r="BP160" s="222">
        <v>5.75975699979392E-3</v>
      </c>
      <c r="BQ160" s="222">
        <v>1.90430210128654E-3</v>
      </c>
      <c r="BR160" s="222">
        <v>3.1743868632478598E-4</v>
      </c>
      <c r="BS160" s="222">
        <v>5.82151148066503E-2</v>
      </c>
      <c r="BT160" s="222">
        <v>6.3974871806444206E-2</v>
      </c>
      <c r="BU160" s="222">
        <v>6.5879173907730806E-2</v>
      </c>
      <c r="BV160" s="222">
        <v>174.82016458453501</v>
      </c>
      <c r="BW160" s="222">
        <v>192.116732151484</v>
      </c>
      <c r="BX160" s="222">
        <v>197.83535708027301</v>
      </c>
      <c r="BY160" s="222">
        <v>454.53242791979199</v>
      </c>
      <c r="BZ160" s="222">
        <v>499.50350359385902</v>
      </c>
      <c r="CA160" s="222">
        <v>514.37192840870898</v>
      </c>
      <c r="CB160" s="222">
        <v>15.1359298497291</v>
      </c>
      <c r="CC160" s="222">
        <v>16.633466669675499</v>
      </c>
      <c r="CD160" s="222">
        <v>17.128585216009999</v>
      </c>
      <c r="CE160" s="201" t="s">
        <v>800</v>
      </c>
      <c r="CF160" s="201" t="s">
        <v>800</v>
      </c>
      <c r="CG160" s="201" t="s">
        <v>2875</v>
      </c>
      <c r="CH160" s="222">
        <v>7.8057145910990803E-3</v>
      </c>
      <c r="CI160" s="222">
        <v>5.0409400215551202E-2</v>
      </c>
      <c r="CJ160" s="222">
        <v>13.1064440560433</v>
      </c>
      <c r="CK160" s="222"/>
      <c r="CL160" s="223">
        <f t="shared" si="20"/>
        <v>2.0974936968176816E-2</v>
      </c>
      <c r="CM160" s="223">
        <f t="shared" si="21"/>
        <v>3.7240177838473512E-2</v>
      </c>
      <c r="CN160" s="223">
        <f t="shared" si="22"/>
        <v>5.75975699979392E-3</v>
      </c>
      <c r="CO160" s="223">
        <f t="shared" si="22"/>
        <v>1.90430210128654E-3</v>
      </c>
      <c r="CP160" s="223">
        <f t="shared" si="23"/>
        <v>6.5879173907730793E-2</v>
      </c>
      <c r="CQ160" s="223">
        <f t="shared" si="24"/>
        <v>0</v>
      </c>
      <c r="CR160" s="222"/>
      <c r="CS160" s="222"/>
      <c r="CT160" s="222"/>
      <c r="CU160" s="222"/>
      <c r="CV160" s="222"/>
      <c r="CW160" s="222"/>
      <c r="CX160" s="222"/>
      <c r="CY160" s="222"/>
      <c r="CZ160" s="222"/>
      <c r="DA160" s="222"/>
      <c r="DB160" s="224">
        <f t="shared" si="25"/>
        <v>5.7897676120325543E-2</v>
      </c>
      <c r="DC160" s="224">
        <f t="shared" si="26"/>
        <v>3.1743868632478598E-4</v>
      </c>
      <c r="DD160" s="224">
        <f t="shared" si="27"/>
        <v>5.8215114806650328E-2</v>
      </c>
      <c r="DE160" s="225">
        <f t="shared" si="28"/>
        <v>0</v>
      </c>
      <c r="DF160" s="222"/>
      <c r="DG160" s="222"/>
      <c r="DH160" s="222"/>
      <c r="DI160" s="222"/>
      <c r="DJ160" s="222"/>
      <c r="DK160" s="222"/>
      <c r="DL160" s="222"/>
      <c r="DM160" s="222"/>
      <c r="DN160" s="222"/>
      <c r="DO160" s="222"/>
      <c r="DP160" s="222"/>
      <c r="DQ160" s="222"/>
      <c r="DR160" s="222"/>
      <c r="DS160" s="222"/>
      <c r="DT160" s="222"/>
      <c r="DU160" s="222"/>
      <c r="DV160" s="222"/>
      <c r="DW160" s="222"/>
      <c r="DX160" s="222"/>
      <c r="DY160" s="222"/>
      <c r="DZ160" s="222"/>
      <c r="EA160" s="222"/>
      <c r="EB160" s="222"/>
      <c r="EC160" s="222"/>
      <c r="ED160" s="222"/>
      <c r="EE160" s="222"/>
      <c r="EF160" s="222"/>
      <c r="EG160" s="222">
        <v>506880</v>
      </c>
      <c r="EH160" s="222">
        <v>359520</v>
      </c>
      <c r="EI160" s="222">
        <v>171.16</v>
      </c>
      <c r="EJ160" s="222">
        <v>121.37</v>
      </c>
      <c r="EK160" s="222">
        <v>0.70910259406403398</v>
      </c>
      <c r="EL160" s="222">
        <v>96</v>
      </c>
      <c r="EM160" s="222">
        <v>5280</v>
      </c>
      <c r="EN160" s="201" t="s">
        <v>3616</v>
      </c>
      <c r="EO160" s="222">
        <v>0.70910259406403398</v>
      </c>
      <c r="EP160" s="222">
        <v>96</v>
      </c>
      <c r="EQ160" s="222">
        <v>0.8</v>
      </c>
    </row>
    <row r="161" spans="1:147" ht="30" x14ac:dyDescent="0.25">
      <c r="A161" s="201" t="s">
        <v>537</v>
      </c>
      <c r="B161" s="201" t="s">
        <v>3617</v>
      </c>
      <c r="C161" s="201" t="s">
        <v>538</v>
      </c>
      <c r="D161" s="201" t="s">
        <v>2980</v>
      </c>
      <c r="E161" s="222">
        <v>333</v>
      </c>
      <c r="F161" s="222">
        <v>3120</v>
      </c>
      <c r="G161" s="201" t="s">
        <v>2891</v>
      </c>
      <c r="H161" s="201" t="s">
        <v>800</v>
      </c>
      <c r="I161" s="201" t="s">
        <v>2623</v>
      </c>
      <c r="J161" s="222">
        <v>73</v>
      </c>
      <c r="K161" s="222">
        <v>0.8</v>
      </c>
      <c r="L161" s="201" t="s">
        <v>800</v>
      </c>
      <c r="M161" s="201" t="s">
        <v>2892</v>
      </c>
      <c r="N161" s="201" t="s">
        <v>2893</v>
      </c>
      <c r="O161" s="201" t="s">
        <v>32</v>
      </c>
      <c r="P161" s="201" t="s">
        <v>2858</v>
      </c>
      <c r="Q161" s="201" t="s">
        <v>2859</v>
      </c>
      <c r="R161" s="201" t="s">
        <v>3617</v>
      </c>
      <c r="S161" s="201" t="s">
        <v>2860</v>
      </c>
      <c r="T161" s="222">
        <v>4.1663718148564302E-2</v>
      </c>
      <c r="U161" s="201" t="s">
        <v>3008</v>
      </c>
      <c r="V161" s="201" t="s">
        <v>3009</v>
      </c>
      <c r="W161" s="201" t="s">
        <v>537</v>
      </c>
      <c r="X161" s="201" t="s">
        <v>538</v>
      </c>
      <c r="Y161" s="222">
        <v>333</v>
      </c>
      <c r="Z161" s="222">
        <v>3120</v>
      </c>
      <c r="AA161" s="222">
        <v>1</v>
      </c>
      <c r="AB161" s="201" t="s">
        <v>3617</v>
      </c>
      <c r="AC161" s="222">
        <v>1</v>
      </c>
      <c r="AD161" s="201" t="s">
        <v>800</v>
      </c>
      <c r="AE161" s="201" t="s">
        <v>800</v>
      </c>
      <c r="AF161" s="222">
        <v>0</v>
      </c>
      <c r="AG161" s="222">
        <v>0</v>
      </c>
      <c r="AH161" s="201" t="s">
        <v>2854</v>
      </c>
      <c r="AI161" s="201" t="s">
        <v>2863</v>
      </c>
      <c r="AJ161" s="201" t="s">
        <v>2855</v>
      </c>
      <c r="AK161" s="201" t="s">
        <v>2864</v>
      </c>
      <c r="AL161" s="201" t="s">
        <v>2854</v>
      </c>
      <c r="AM161" s="201" t="s">
        <v>2865</v>
      </c>
      <c r="AN161" s="201" t="s">
        <v>3010</v>
      </c>
      <c r="AO161" s="201" t="s">
        <v>2867</v>
      </c>
      <c r="AP161" s="201" t="s">
        <v>2868</v>
      </c>
      <c r="AQ161" s="201" t="s">
        <v>2869</v>
      </c>
      <c r="AR161" s="201" t="s">
        <v>2870</v>
      </c>
      <c r="AS161" s="222">
        <v>39.97824</v>
      </c>
      <c r="AT161" s="222">
        <v>0</v>
      </c>
      <c r="AU161" s="201" t="s">
        <v>3613</v>
      </c>
      <c r="AV161" s="201" t="s">
        <v>3613</v>
      </c>
      <c r="AW161" s="201" t="s">
        <v>3614</v>
      </c>
      <c r="AX161" s="201" t="s">
        <v>3615</v>
      </c>
      <c r="AY161" s="201" t="s">
        <v>2874</v>
      </c>
      <c r="AZ161" s="201" t="s">
        <v>800</v>
      </c>
      <c r="BA161" s="201" t="s">
        <v>800</v>
      </c>
      <c r="BB161" s="222">
        <v>5.5255182336182299E-3</v>
      </c>
      <c r="BC161" s="222">
        <v>1.3874018143471899E-2</v>
      </c>
      <c r="BD161" s="222">
        <v>8.3333333333333295E-4</v>
      </c>
      <c r="BE161" s="222">
        <v>3.80310502283105E-4</v>
      </c>
      <c r="BF161" s="222">
        <v>0</v>
      </c>
      <c r="BG161" s="222">
        <v>0</v>
      </c>
      <c r="BH161" s="222">
        <v>0</v>
      </c>
      <c r="BI161" s="222">
        <v>0</v>
      </c>
      <c r="BJ161" s="222">
        <v>0</v>
      </c>
      <c r="BK161" s="222">
        <v>0</v>
      </c>
      <c r="BL161" s="222">
        <v>0</v>
      </c>
      <c r="BM161" s="222">
        <v>2.52732492870506E-2</v>
      </c>
      <c r="BN161" s="222">
        <v>1.50578788583659E-3</v>
      </c>
      <c r="BO161" s="222">
        <v>0</v>
      </c>
      <c r="BP161" s="222">
        <v>8.4945443607127597E-3</v>
      </c>
      <c r="BQ161" s="222">
        <v>2.80848283636894E-3</v>
      </c>
      <c r="BR161" s="222">
        <v>3.1743868632478598E-4</v>
      </c>
      <c r="BS161" s="222">
        <v>4.7709656071918599E-2</v>
      </c>
      <c r="BT161" s="222">
        <v>5.6204200432631302E-2</v>
      </c>
      <c r="BU161" s="222">
        <v>5.90126832690002E-2</v>
      </c>
      <c r="BV161" s="222">
        <v>143.27224045621199</v>
      </c>
      <c r="BW161" s="222">
        <v>168.78138268057501</v>
      </c>
      <c r="BX161" s="222">
        <v>177.21526507207301</v>
      </c>
      <c r="BY161" s="222">
        <v>372.50782518615102</v>
      </c>
      <c r="BZ161" s="222">
        <v>438.83159496949401</v>
      </c>
      <c r="CA161" s="222">
        <v>460.75968918738897</v>
      </c>
      <c r="CB161" s="222">
        <v>12.404510578698799</v>
      </c>
      <c r="CC161" s="222">
        <v>14.6130921124841</v>
      </c>
      <c r="CD161" s="222">
        <v>15.3432976499401</v>
      </c>
      <c r="CE161" s="201" t="s">
        <v>800</v>
      </c>
      <c r="CF161" s="201" t="s">
        <v>800</v>
      </c>
      <c r="CG161" s="201" t="s">
        <v>3014</v>
      </c>
      <c r="CH161" s="222">
        <v>4.0495348930682101E-3</v>
      </c>
      <c r="CI161" s="222">
        <v>4.3660121178850299E-2</v>
      </c>
      <c r="CJ161" s="222">
        <v>11.3516315065011</v>
      </c>
      <c r="CK161" s="222"/>
      <c r="CL161" s="223">
        <f t="shared" si="20"/>
        <v>2.0930618899031351E-2</v>
      </c>
      <c r="CM161" s="223">
        <f t="shared" si="21"/>
        <v>2.6779037172887189E-2</v>
      </c>
      <c r="CN161" s="223">
        <f t="shared" si="22"/>
        <v>8.4945443607127597E-3</v>
      </c>
      <c r="CO161" s="223">
        <f t="shared" si="22"/>
        <v>2.80848283636894E-3</v>
      </c>
      <c r="CP161" s="223">
        <f t="shared" si="23"/>
        <v>5.9012683269000242E-2</v>
      </c>
      <c r="CQ161" s="223">
        <f t="shared" si="24"/>
        <v>0</v>
      </c>
      <c r="CR161" s="222"/>
      <c r="CS161" s="222"/>
      <c r="CT161" s="222"/>
      <c r="CU161" s="222"/>
      <c r="CV161" s="222"/>
      <c r="CW161" s="222"/>
      <c r="CX161" s="222"/>
      <c r="CY161" s="222"/>
      <c r="CZ161" s="222"/>
      <c r="DA161" s="222"/>
      <c r="DB161" s="224">
        <f t="shared" si="25"/>
        <v>4.7392217385593759E-2</v>
      </c>
      <c r="DC161" s="224">
        <f t="shared" si="26"/>
        <v>3.1743868632478598E-4</v>
      </c>
      <c r="DD161" s="224">
        <f t="shared" si="27"/>
        <v>4.7709656071918544E-2</v>
      </c>
      <c r="DE161" s="225">
        <f t="shared" si="28"/>
        <v>-5.5511151231257827E-17</v>
      </c>
      <c r="DF161" s="222"/>
      <c r="DG161" s="222"/>
      <c r="DH161" s="222"/>
      <c r="DI161" s="222"/>
      <c r="DJ161" s="222"/>
      <c r="DK161" s="222"/>
      <c r="DL161" s="222"/>
      <c r="DM161" s="222"/>
      <c r="DN161" s="222"/>
      <c r="DO161" s="222"/>
      <c r="DP161" s="222"/>
      <c r="DQ161" s="222"/>
      <c r="DR161" s="222"/>
      <c r="DS161" s="222"/>
      <c r="DT161" s="222"/>
      <c r="DU161" s="222"/>
      <c r="DV161" s="222"/>
      <c r="DW161" s="222"/>
      <c r="DX161" s="222"/>
      <c r="DY161" s="222"/>
      <c r="DZ161" s="222"/>
      <c r="EA161" s="222"/>
      <c r="EB161" s="222"/>
      <c r="EC161" s="222"/>
      <c r="ED161" s="222"/>
      <c r="EE161" s="222"/>
      <c r="EF161" s="222"/>
      <c r="EG161" s="222">
        <v>2240640</v>
      </c>
      <c r="EH161" s="222">
        <v>1932000</v>
      </c>
      <c r="EI161" s="222">
        <v>758.31</v>
      </c>
      <c r="EJ161" s="222">
        <v>652.75</v>
      </c>
      <c r="EK161" s="222">
        <v>0.86079571679128597</v>
      </c>
      <c r="EL161" s="222">
        <v>96</v>
      </c>
      <c r="EM161" s="222">
        <v>23340</v>
      </c>
      <c r="EN161" s="201" t="s">
        <v>3618</v>
      </c>
      <c r="EO161" s="222">
        <v>0.86079571679128597</v>
      </c>
      <c r="EP161" s="222">
        <v>96</v>
      </c>
      <c r="EQ161" s="222">
        <v>0.8</v>
      </c>
    </row>
    <row r="162" spans="1:147" ht="30" x14ac:dyDescent="0.25">
      <c r="A162" s="201" t="s">
        <v>539</v>
      </c>
      <c r="B162" s="201" t="s">
        <v>3619</v>
      </c>
      <c r="C162" s="201" t="s">
        <v>540</v>
      </c>
      <c r="D162" s="201" t="s">
        <v>2980</v>
      </c>
      <c r="E162" s="222">
        <v>330</v>
      </c>
      <c r="F162" s="222">
        <v>1680</v>
      </c>
      <c r="G162" s="201" t="s">
        <v>2854</v>
      </c>
      <c r="H162" s="201" t="s">
        <v>800</v>
      </c>
      <c r="I162" s="201" t="s">
        <v>2622</v>
      </c>
      <c r="J162" s="222">
        <v>96</v>
      </c>
      <c r="K162" s="222">
        <v>0.8</v>
      </c>
      <c r="L162" s="201" t="s">
        <v>2891</v>
      </c>
      <c r="M162" s="201" t="s">
        <v>2892</v>
      </c>
      <c r="N162" s="201" t="s">
        <v>2893</v>
      </c>
      <c r="O162" s="201" t="s">
        <v>32</v>
      </c>
      <c r="P162" s="201" t="s">
        <v>2858</v>
      </c>
      <c r="Q162" s="201" t="s">
        <v>2859</v>
      </c>
      <c r="R162" s="201" t="s">
        <v>3619</v>
      </c>
      <c r="S162" s="201" t="s">
        <v>2860</v>
      </c>
      <c r="T162" s="222">
        <v>4.1663718148564302E-2</v>
      </c>
      <c r="U162" s="201" t="s">
        <v>2861</v>
      </c>
      <c r="V162" s="201" t="s">
        <v>2862</v>
      </c>
      <c r="W162" s="201" t="s">
        <v>539</v>
      </c>
      <c r="X162" s="201" t="s">
        <v>540</v>
      </c>
      <c r="Y162" s="222">
        <v>330</v>
      </c>
      <c r="Z162" s="222">
        <v>1680</v>
      </c>
      <c r="AA162" s="222">
        <v>1</v>
      </c>
      <c r="AB162" s="201" t="s">
        <v>3619</v>
      </c>
      <c r="AC162" s="222">
        <v>1</v>
      </c>
      <c r="AD162" s="201" t="s">
        <v>800</v>
      </c>
      <c r="AE162" s="201" t="s">
        <v>800</v>
      </c>
      <c r="AF162" s="222">
        <v>0</v>
      </c>
      <c r="AG162" s="222">
        <v>0</v>
      </c>
      <c r="AH162" s="201" t="s">
        <v>2854</v>
      </c>
      <c r="AI162" s="201" t="s">
        <v>2863</v>
      </c>
      <c r="AJ162" s="201" t="s">
        <v>2855</v>
      </c>
      <c r="AK162" s="201" t="s">
        <v>2864</v>
      </c>
      <c r="AL162" s="201" t="s">
        <v>2854</v>
      </c>
      <c r="AM162" s="201" t="s">
        <v>2865</v>
      </c>
      <c r="AN162" s="201" t="s">
        <v>2866</v>
      </c>
      <c r="AO162" s="201" t="s">
        <v>2867</v>
      </c>
      <c r="AP162" s="201" t="s">
        <v>2868</v>
      </c>
      <c r="AQ162" s="201" t="s">
        <v>2869</v>
      </c>
      <c r="AR162" s="201" t="s">
        <v>2870</v>
      </c>
      <c r="AS162" s="222">
        <v>64.20384</v>
      </c>
      <c r="AT162" s="222">
        <v>0</v>
      </c>
      <c r="AU162" s="201" t="s">
        <v>3620</v>
      </c>
      <c r="AV162" s="201" t="s">
        <v>3620</v>
      </c>
      <c r="AW162" s="201" t="s">
        <v>3621</v>
      </c>
      <c r="AX162" s="201" t="s">
        <v>3622</v>
      </c>
      <c r="AY162" s="201" t="s">
        <v>2874</v>
      </c>
      <c r="AZ162" s="201" t="s">
        <v>800</v>
      </c>
      <c r="BA162" s="201" t="s">
        <v>800</v>
      </c>
      <c r="BB162" s="222">
        <v>5.6519229497354502E-3</v>
      </c>
      <c r="BC162" s="222">
        <v>1.37490269890262E-2</v>
      </c>
      <c r="BD162" s="222">
        <v>8.3333333333333295E-4</v>
      </c>
      <c r="BE162" s="222">
        <v>4.6443750000000001E-4</v>
      </c>
      <c r="BF162" s="222">
        <v>0</v>
      </c>
      <c r="BG162" s="222">
        <v>0</v>
      </c>
      <c r="BH162" s="222">
        <v>0</v>
      </c>
      <c r="BI162" s="222">
        <v>0</v>
      </c>
      <c r="BJ162" s="222">
        <v>0</v>
      </c>
      <c r="BK162" s="222">
        <v>0</v>
      </c>
      <c r="BL162" s="222">
        <v>0</v>
      </c>
      <c r="BM162" s="222">
        <v>4.01167765575179E-2</v>
      </c>
      <c r="BN162" s="222">
        <v>1.49222222920744E-3</v>
      </c>
      <c r="BO162" s="222">
        <v>0</v>
      </c>
      <c r="BP162" s="222">
        <v>6.4593931076253304E-3</v>
      </c>
      <c r="BQ162" s="222">
        <v>2.13561715682221E-3</v>
      </c>
      <c r="BR162" s="222">
        <v>5.8952898888888904E-4</v>
      </c>
      <c r="BS162" s="222">
        <v>6.2897248547709297E-2</v>
      </c>
      <c r="BT162" s="222">
        <v>6.9356641655334603E-2</v>
      </c>
      <c r="BU162" s="222">
        <v>7.1492258812156803E-2</v>
      </c>
      <c r="BV162" s="222">
        <v>190.597722871846</v>
      </c>
      <c r="BW162" s="222">
        <v>210.171641379802</v>
      </c>
      <c r="BX162" s="222">
        <v>216.643208521687</v>
      </c>
      <c r="BY162" s="222">
        <v>495.55407946679998</v>
      </c>
      <c r="BZ162" s="222">
        <v>546.44626758748495</v>
      </c>
      <c r="CA162" s="222">
        <v>563.27234215638703</v>
      </c>
      <c r="CB162" s="222">
        <v>16.353284622404399</v>
      </c>
      <c r="CC162" s="222">
        <v>18.032726830386999</v>
      </c>
      <c r="CD162" s="222">
        <v>18.5879872911608</v>
      </c>
      <c r="CE162" s="201" t="s">
        <v>800</v>
      </c>
      <c r="CF162" s="201" t="s">
        <v>800</v>
      </c>
      <c r="CG162" s="201" t="s">
        <v>2875</v>
      </c>
      <c r="CH162" s="222">
        <v>8.7538726081048002E-3</v>
      </c>
      <c r="CI162" s="222">
        <v>5.4143375939604499E-2</v>
      </c>
      <c r="CJ162" s="222">
        <v>14.0772777442972</v>
      </c>
      <c r="CK162" s="222"/>
      <c r="CL162" s="223">
        <f t="shared" si="20"/>
        <v>2.1288249760983875E-2</v>
      </c>
      <c r="CM162" s="223">
        <f t="shared" si="21"/>
        <v>4.1608998786725339E-2</v>
      </c>
      <c r="CN162" s="223">
        <f t="shared" si="22"/>
        <v>6.4593931076253304E-3</v>
      </c>
      <c r="CO162" s="223">
        <f t="shared" si="22"/>
        <v>2.13561715682221E-3</v>
      </c>
      <c r="CP162" s="223">
        <f t="shared" si="23"/>
        <v>7.1492258812156761E-2</v>
      </c>
      <c r="CQ162" s="223">
        <f t="shared" si="24"/>
        <v>0</v>
      </c>
      <c r="CR162" s="222"/>
      <c r="CS162" s="222"/>
      <c r="CT162" s="222"/>
      <c r="CU162" s="222"/>
      <c r="CV162" s="222"/>
      <c r="CW162" s="222"/>
      <c r="CX162" s="222"/>
      <c r="CY162" s="222"/>
      <c r="CZ162" s="222"/>
      <c r="DA162" s="222"/>
      <c r="DB162" s="224">
        <f t="shared" si="25"/>
        <v>6.2307719558820328E-2</v>
      </c>
      <c r="DC162" s="224">
        <f t="shared" si="26"/>
        <v>5.8952898888888904E-4</v>
      </c>
      <c r="DD162" s="224">
        <f t="shared" si="27"/>
        <v>6.2897248547709214E-2</v>
      </c>
      <c r="DE162" s="225">
        <f t="shared" si="28"/>
        <v>0</v>
      </c>
      <c r="DF162" s="222"/>
      <c r="DG162" s="222"/>
      <c r="DH162" s="222"/>
      <c r="DI162" s="222"/>
      <c r="DJ162" s="222"/>
      <c r="DK162" s="222"/>
      <c r="DL162" s="222"/>
      <c r="DM162" s="222"/>
      <c r="DN162" s="222"/>
      <c r="DO162" s="222"/>
      <c r="DP162" s="222"/>
      <c r="DQ162" s="222"/>
      <c r="DR162" s="222"/>
      <c r="DS162" s="222"/>
      <c r="DT162" s="222"/>
      <c r="DU162" s="222"/>
      <c r="DV162" s="222"/>
      <c r="DW162" s="222"/>
      <c r="DX162" s="222"/>
      <c r="DY162" s="222"/>
      <c r="DZ162" s="222"/>
      <c r="EA162" s="222"/>
      <c r="EB162" s="222"/>
      <c r="EC162" s="222"/>
      <c r="ED162" s="222"/>
      <c r="EE162" s="222"/>
      <c r="EF162" s="222"/>
      <c r="EG162" s="222">
        <v>0</v>
      </c>
      <c r="EH162" s="222">
        <v>0</v>
      </c>
      <c r="EI162" s="222">
        <v>0</v>
      </c>
      <c r="EJ162" s="222">
        <v>0</v>
      </c>
      <c r="EK162" s="222">
        <v>0</v>
      </c>
      <c r="EL162" s="222">
        <v>0</v>
      </c>
      <c r="EM162" s="222">
        <v>0</v>
      </c>
      <c r="EN162" s="201" t="s">
        <v>3623</v>
      </c>
      <c r="EO162" s="222">
        <v>0.77039999999999997</v>
      </c>
      <c r="EP162" s="222">
        <v>341</v>
      </c>
      <c r="EQ162" s="222">
        <v>0.8</v>
      </c>
    </row>
    <row r="163" spans="1:147" ht="30" x14ac:dyDescent="0.25">
      <c r="A163" s="201" t="s">
        <v>541</v>
      </c>
      <c r="B163" s="201" t="s">
        <v>3624</v>
      </c>
      <c r="C163" s="201" t="s">
        <v>542</v>
      </c>
      <c r="D163" s="201" t="s">
        <v>2980</v>
      </c>
      <c r="E163" s="222">
        <v>330</v>
      </c>
      <c r="F163" s="222">
        <v>3360</v>
      </c>
      <c r="G163" s="201" t="s">
        <v>2854</v>
      </c>
      <c r="H163" s="201" t="s">
        <v>800</v>
      </c>
      <c r="I163" s="201" t="s">
        <v>2622</v>
      </c>
      <c r="J163" s="222">
        <v>96</v>
      </c>
      <c r="K163" s="222">
        <v>0.86079571679128597</v>
      </c>
      <c r="L163" s="201" t="s">
        <v>2891</v>
      </c>
      <c r="M163" s="201" t="s">
        <v>2892</v>
      </c>
      <c r="N163" s="201" t="s">
        <v>2893</v>
      </c>
      <c r="O163" s="201" t="s">
        <v>32</v>
      </c>
      <c r="P163" s="201" t="s">
        <v>2858</v>
      </c>
      <c r="Q163" s="201" t="s">
        <v>2859</v>
      </c>
      <c r="R163" s="201" t="s">
        <v>3624</v>
      </c>
      <c r="S163" s="201" t="s">
        <v>2860</v>
      </c>
      <c r="T163" s="222">
        <v>4.1663718148564302E-2</v>
      </c>
      <c r="U163" s="201" t="s">
        <v>2861</v>
      </c>
      <c r="V163" s="201" t="s">
        <v>2862</v>
      </c>
      <c r="W163" s="201" t="s">
        <v>541</v>
      </c>
      <c r="X163" s="201" t="s">
        <v>542</v>
      </c>
      <c r="Y163" s="222">
        <v>330</v>
      </c>
      <c r="Z163" s="222">
        <v>3360</v>
      </c>
      <c r="AA163" s="222">
        <v>1</v>
      </c>
      <c r="AB163" s="201" t="s">
        <v>3624</v>
      </c>
      <c r="AC163" s="222">
        <v>1</v>
      </c>
      <c r="AD163" s="201" t="s">
        <v>800</v>
      </c>
      <c r="AE163" s="201" t="s">
        <v>800</v>
      </c>
      <c r="AF163" s="222">
        <v>0</v>
      </c>
      <c r="AG163" s="222">
        <v>0</v>
      </c>
      <c r="AH163" s="201" t="s">
        <v>2854</v>
      </c>
      <c r="AI163" s="201" t="s">
        <v>2863</v>
      </c>
      <c r="AJ163" s="201" t="s">
        <v>2855</v>
      </c>
      <c r="AK163" s="201" t="s">
        <v>2864</v>
      </c>
      <c r="AL163" s="201" t="s">
        <v>2854</v>
      </c>
      <c r="AM163" s="201" t="s">
        <v>2865</v>
      </c>
      <c r="AN163" s="201" t="s">
        <v>2866</v>
      </c>
      <c r="AO163" s="201" t="s">
        <v>2867</v>
      </c>
      <c r="AP163" s="201" t="s">
        <v>2868</v>
      </c>
      <c r="AQ163" s="201" t="s">
        <v>2869</v>
      </c>
      <c r="AR163" s="201" t="s">
        <v>2870</v>
      </c>
      <c r="AS163" s="222">
        <v>64.20384</v>
      </c>
      <c r="AT163" s="222">
        <v>0</v>
      </c>
      <c r="AU163" s="201" t="s">
        <v>3625</v>
      </c>
      <c r="AV163" s="201" t="s">
        <v>3625</v>
      </c>
      <c r="AW163" s="201" t="s">
        <v>3626</v>
      </c>
      <c r="AX163" s="201" t="s">
        <v>3627</v>
      </c>
      <c r="AY163" s="201" t="s">
        <v>2874</v>
      </c>
      <c r="AZ163" s="201" t="s">
        <v>800</v>
      </c>
      <c r="BA163" s="201" t="s">
        <v>800</v>
      </c>
      <c r="BB163" s="222">
        <v>5.5637914021164003E-3</v>
      </c>
      <c r="BC163" s="222">
        <v>1.37490269890262E-2</v>
      </c>
      <c r="BD163" s="222">
        <v>8.3333333333333295E-4</v>
      </c>
      <c r="BE163" s="222">
        <v>4.6443750000000001E-4</v>
      </c>
      <c r="BF163" s="222">
        <v>0</v>
      </c>
      <c r="BG163" s="222">
        <v>0</v>
      </c>
      <c r="BH163" s="222">
        <v>0</v>
      </c>
      <c r="BI163" s="222">
        <v>0</v>
      </c>
      <c r="BJ163" s="222">
        <v>0</v>
      </c>
      <c r="BK163" s="222">
        <v>0</v>
      </c>
      <c r="BL163" s="222">
        <v>0</v>
      </c>
      <c r="BM163" s="222">
        <v>3.7283435105423403E-2</v>
      </c>
      <c r="BN163" s="222">
        <v>1.3868305337483499E-3</v>
      </c>
      <c r="BO163" s="222">
        <v>0</v>
      </c>
      <c r="BP163" s="222">
        <v>6.0031833166674696E-3</v>
      </c>
      <c r="BQ163" s="222">
        <v>1.9847841852958701E-3</v>
      </c>
      <c r="BR163" s="222">
        <v>2.9476449444444398E-4</v>
      </c>
      <c r="BS163" s="222">
        <v>5.9575619358092198E-2</v>
      </c>
      <c r="BT163" s="222">
        <v>6.5578802674759601E-2</v>
      </c>
      <c r="BU163" s="222">
        <v>6.7563586860055494E-2</v>
      </c>
      <c r="BV163" s="222">
        <v>180.53217987300701</v>
      </c>
      <c r="BW163" s="222">
        <v>198.72364446896901</v>
      </c>
      <c r="BX163" s="222">
        <v>204.73814200016801</v>
      </c>
      <c r="BY163" s="222">
        <v>469.38366766981699</v>
      </c>
      <c r="BZ163" s="222">
        <v>516.68147561931801</v>
      </c>
      <c r="CA163" s="222">
        <v>532.31916920043705</v>
      </c>
      <c r="CB163" s="222">
        <v>15.489661033103999</v>
      </c>
      <c r="CC163" s="222">
        <v>17.050488695437501</v>
      </c>
      <c r="CD163" s="222">
        <v>17.5665325836144</v>
      </c>
      <c r="CE163" s="201" t="s">
        <v>800</v>
      </c>
      <c r="CF163" s="201" t="s">
        <v>800</v>
      </c>
      <c r="CG163" s="201" t="s">
        <v>2875</v>
      </c>
      <c r="CH163" s="222">
        <v>8.1356098199334495E-3</v>
      </c>
      <c r="CI163" s="222">
        <v>5.14400095381587E-2</v>
      </c>
      <c r="CJ163" s="222">
        <v>13.374402479921301</v>
      </c>
      <c r="CK163" s="222"/>
      <c r="CL163" s="223">
        <f t="shared" si="20"/>
        <v>2.0905353718920376E-2</v>
      </c>
      <c r="CM163" s="223">
        <f t="shared" si="21"/>
        <v>3.8670265639171753E-2</v>
      </c>
      <c r="CN163" s="223">
        <f t="shared" si="22"/>
        <v>6.0031833166674696E-3</v>
      </c>
      <c r="CO163" s="223">
        <f t="shared" si="22"/>
        <v>1.9847841852958701E-3</v>
      </c>
      <c r="CP163" s="223">
        <f t="shared" si="23"/>
        <v>6.7563586860055466E-2</v>
      </c>
      <c r="CQ163" s="223">
        <f t="shared" si="24"/>
        <v>0</v>
      </c>
      <c r="CR163" s="222"/>
      <c r="CS163" s="222"/>
      <c r="CT163" s="222"/>
      <c r="CU163" s="222"/>
      <c r="CV163" s="222"/>
      <c r="CW163" s="222"/>
      <c r="CX163" s="222"/>
      <c r="CY163" s="222"/>
      <c r="CZ163" s="222"/>
      <c r="DA163" s="222"/>
      <c r="DB163" s="224">
        <f t="shared" si="25"/>
        <v>5.9280854863647682E-2</v>
      </c>
      <c r="DC163" s="224">
        <f t="shared" si="26"/>
        <v>2.9476449444444398E-4</v>
      </c>
      <c r="DD163" s="224">
        <f t="shared" si="27"/>
        <v>5.9575619358092129E-2</v>
      </c>
      <c r="DE163" s="225">
        <f t="shared" si="28"/>
        <v>-6.9388939039072284E-17</v>
      </c>
      <c r="DF163" s="222"/>
      <c r="DG163" s="222"/>
      <c r="DH163" s="222"/>
      <c r="DI163" s="222"/>
      <c r="DJ163" s="222"/>
      <c r="DK163" s="222"/>
      <c r="DL163" s="222"/>
      <c r="DM163" s="222"/>
      <c r="DN163" s="222"/>
      <c r="DO163" s="222"/>
      <c r="DP163" s="222"/>
      <c r="DQ163" s="222"/>
      <c r="DR163" s="222"/>
      <c r="DS163" s="222"/>
      <c r="DT163" s="222"/>
      <c r="DU163" s="222"/>
      <c r="DV163" s="222"/>
      <c r="DW163" s="222"/>
      <c r="DX163" s="222"/>
      <c r="DY163" s="222"/>
      <c r="DZ163" s="222"/>
      <c r="EA163" s="222"/>
      <c r="EB163" s="222"/>
      <c r="EC163" s="222"/>
      <c r="ED163" s="222"/>
      <c r="EE163" s="222"/>
      <c r="EF163" s="222"/>
      <c r="EG163" s="222">
        <v>7356600</v>
      </c>
      <c r="EH163" s="222">
        <v>5681676</v>
      </c>
      <c r="EI163" s="222">
        <v>1106.6500000000001</v>
      </c>
      <c r="EJ163" s="222">
        <v>854.67</v>
      </c>
      <c r="EK163" s="222">
        <v>0.77230379975602004</v>
      </c>
      <c r="EL163" s="222">
        <v>366</v>
      </c>
      <c r="EM163" s="222">
        <v>20100</v>
      </c>
      <c r="EN163" s="201" t="s">
        <v>3628</v>
      </c>
      <c r="EO163" s="222">
        <v>0.725728683294664</v>
      </c>
      <c r="EP163" s="222">
        <v>366</v>
      </c>
      <c r="EQ163" s="222">
        <v>0.8</v>
      </c>
    </row>
    <row r="164" spans="1:147" ht="30" x14ac:dyDescent="0.25">
      <c r="A164" s="201" t="s">
        <v>543</v>
      </c>
      <c r="B164" s="201" t="s">
        <v>3629</v>
      </c>
      <c r="C164" s="201" t="s">
        <v>544</v>
      </c>
      <c r="D164" s="201" t="s">
        <v>49</v>
      </c>
      <c r="E164" s="222">
        <v>160</v>
      </c>
      <c r="F164" s="222">
        <v>6006</v>
      </c>
      <c r="G164" s="201" t="s">
        <v>2855</v>
      </c>
      <c r="H164" s="201" t="s">
        <v>800</v>
      </c>
      <c r="I164" s="201" t="s">
        <v>2624</v>
      </c>
      <c r="J164" s="222">
        <v>341</v>
      </c>
      <c r="K164" s="222">
        <v>0.8</v>
      </c>
      <c r="L164" s="201" t="s">
        <v>2855</v>
      </c>
      <c r="M164" s="201" t="s">
        <v>2856</v>
      </c>
      <c r="N164" s="201" t="s">
        <v>2857</v>
      </c>
      <c r="O164" s="201" t="s">
        <v>32</v>
      </c>
      <c r="P164" s="201" t="s">
        <v>2858</v>
      </c>
      <c r="Q164" s="201" t="s">
        <v>2859</v>
      </c>
      <c r="R164" s="201" t="s">
        <v>3629</v>
      </c>
      <c r="S164" s="201" t="s">
        <v>2860</v>
      </c>
      <c r="T164" s="222">
        <v>4.1663718148564302E-2</v>
      </c>
      <c r="U164" s="201" t="s">
        <v>2904</v>
      </c>
      <c r="V164" s="201" t="s">
        <v>2905</v>
      </c>
      <c r="W164" s="201" t="s">
        <v>543</v>
      </c>
      <c r="X164" s="201" t="s">
        <v>544</v>
      </c>
      <c r="Y164" s="222">
        <v>160</v>
      </c>
      <c r="Z164" s="222">
        <v>6006</v>
      </c>
      <c r="AA164" s="222">
        <v>1</v>
      </c>
      <c r="AB164" s="201" t="s">
        <v>3629</v>
      </c>
      <c r="AC164" s="222">
        <v>1</v>
      </c>
      <c r="AD164" s="201" t="s">
        <v>800</v>
      </c>
      <c r="AE164" s="201" t="s">
        <v>800</v>
      </c>
      <c r="AH164" s="201" t="s">
        <v>2854</v>
      </c>
      <c r="AI164" s="201" t="s">
        <v>2863</v>
      </c>
      <c r="AJ164" s="201" t="s">
        <v>2891</v>
      </c>
      <c r="AK164" s="201" t="s">
        <v>2907</v>
      </c>
      <c r="AL164" s="201" t="s">
        <v>2854</v>
      </c>
      <c r="AM164" s="201" t="s">
        <v>2865</v>
      </c>
      <c r="AN164" s="201" t="s">
        <v>2908</v>
      </c>
      <c r="AO164" s="201" t="s">
        <v>2867</v>
      </c>
      <c r="AP164" s="201" t="s">
        <v>2868</v>
      </c>
      <c r="AQ164" s="201" t="s">
        <v>2869</v>
      </c>
      <c r="AR164" s="201" t="s">
        <v>2870</v>
      </c>
      <c r="AS164" s="222">
        <v>46.438400000000001</v>
      </c>
      <c r="AT164" s="222">
        <v>0</v>
      </c>
      <c r="AU164" s="201" t="s">
        <v>3630</v>
      </c>
      <c r="AV164" s="201" t="s">
        <v>3630</v>
      </c>
      <c r="AW164" s="201" t="s">
        <v>3631</v>
      </c>
      <c r="AX164" s="201" t="s">
        <v>3632</v>
      </c>
      <c r="AY164" s="201" t="s">
        <v>2915</v>
      </c>
      <c r="AZ164" s="201" t="s">
        <v>800</v>
      </c>
      <c r="BA164" s="201" t="s">
        <v>800</v>
      </c>
      <c r="BB164" s="222">
        <v>1.8597217597217601E-3</v>
      </c>
      <c r="BC164" s="222">
        <v>6.6661949037702898E-3</v>
      </c>
      <c r="BD164" s="222">
        <v>1E-3</v>
      </c>
      <c r="BE164" s="222">
        <v>9.4571521668295895E-5</v>
      </c>
      <c r="BF164" s="222">
        <v>0</v>
      </c>
      <c r="BG164" s="222">
        <v>0</v>
      </c>
      <c r="BH164" s="222">
        <v>0</v>
      </c>
      <c r="BI164" s="222">
        <v>0</v>
      </c>
      <c r="BJ164" s="222">
        <v>0</v>
      </c>
      <c r="BK164" s="222">
        <v>0</v>
      </c>
      <c r="BL164" s="222">
        <v>0</v>
      </c>
      <c r="BM164" s="222">
        <v>1.3983001083369299E-2</v>
      </c>
      <c r="BN164" s="222">
        <v>7.2350168688845398E-4</v>
      </c>
      <c r="BO164" s="222">
        <v>0</v>
      </c>
      <c r="BP164" s="222">
        <v>1.8184801710616799E-3</v>
      </c>
      <c r="BQ164" s="222">
        <v>6.0122946350419997E-4</v>
      </c>
      <c r="BR164" s="222">
        <v>1.04990498390498E-4</v>
      </c>
      <c r="BS164" s="222">
        <v>2.44319814538086E-2</v>
      </c>
      <c r="BT164" s="222">
        <v>2.6250461624870301E-2</v>
      </c>
      <c r="BU164" s="222">
        <v>2.6851691088374499E-2</v>
      </c>
      <c r="BV164" s="222">
        <v>152.699884086304</v>
      </c>
      <c r="BW164" s="222">
        <v>164.065385155439</v>
      </c>
      <c r="BX164" s="222">
        <v>167.823069302341</v>
      </c>
      <c r="BY164" s="222">
        <v>397.01969862439</v>
      </c>
      <c r="BZ164" s="222">
        <v>426.57000140414198</v>
      </c>
      <c r="CA164" s="222">
        <v>436.33998018608497</v>
      </c>
      <c r="CB164" s="222">
        <v>6.3523151779902403</v>
      </c>
      <c r="CC164" s="222">
        <v>6.8251200224662698</v>
      </c>
      <c r="CD164" s="222">
        <v>6.9814396829773697</v>
      </c>
      <c r="CE164" s="201" t="s">
        <v>800</v>
      </c>
      <c r="CF164" s="201" t="s">
        <v>800</v>
      </c>
      <c r="CG164" s="201" t="s">
        <v>2916</v>
      </c>
      <c r="CH164" s="222">
        <v>2.7845400264527699E-3</v>
      </c>
      <c r="CI164" s="222">
        <v>2.16474414273558E-2</v>
      </c>
      <c r="CJ164" s="222">
        <v>5.6283347711125202</v>
      </c>
      <c r="CK164" s="222"/>
      <c r="CL164" s="223">
        <f t="shared" si="20"/>
        <v>9.7254786835508419E-3</v>
      </c>
      <c r="CM164" s="223">
        <f t="shared" si="21"/>
        <v>1.4706502770257753E-2</v>
      </c>
      <c r="CN164" s="223">
        <f t="shared" si="22"/>
        <v>1.8184801710616799E-3</v>
      </c>
      <c r="CO164" s="223">
        <f t="shared" si="22"/>
        <v>6.0122946350419997E-4</v>
      </c>
      <c r="CP164" s="223">
        <f t="shared" si="23"/>
        <v>2.6851691088374471E-2</v>
      </c>
      <c r="CQ164" s="223">
        <f t="shared" si="24"/>
        <v>-2.7755575615628914E-17</v>
      </c>
      <c r="CR164" s="222"/>
      <c r="CS164" s="222"/>
      <c r="CT164" s="222"/>
      <c r="CU164" s="222"/>
      <c r="CV164" s="222"/>
      <c r="CW164" s="222"/>
      <c r="CX164" s="222"/>
      <c r="CY164" s="222"/>
      <c r="CZ164" s="222"/>
      <c r="DA164" s="222"/>
      <c r="DB164" s="224">
        <f t="shared" si="25"/>
        <v>2.4326990955418095E-2</v>
      </c>
      <c r="DC164" s="224">
        <f t="shared" si="26"/>
        <v>1.04990498390498E-4</v>
      </c>
      <c r="DD164" s="224">
        <f t="shared" si="27"/>
        <v>2.4431981453808593E-2</v>
      </c>
      <c r="DE164" s="225">
        <f t="shared" si="28"/>
        <v>0</v>
      </c>
      <c r="DF164" s="222"/>
      <c r="DG164" s="222"/>
      <c r="DH164" s="222"/>
      <c r="DI164" s="222"/>
      <c r="DJ164" s="222"/>
      <c r="DK164" s="222"/>
      <c r="DL164" s="222"/>
      <c r="DM164" s="222"/>
      <c r="DN164" s="222"/>
      <c r="DO164" s="222"/>
      <c r="DP164" s="222"/>
      <c r="DQ164" s="222"/>
      <c r="DR164" s="222"/>
      <c r="DS164" s="222"/>
      <c r="DT164" s="222"/>
      <c r="DU164" s="222"/>
      <c r="DV164" s="222"/>
      <c r="DW164" s="222"/>
      <c r="DX164" s="222"/>
      <c r="DY164" s="222"/>
      <c r="DZ164" s="222"/>
      <c r="EA164" s="222"/>
      <c r="EB164" s="222"/>
      <c r="EC164" s="222"/>
      <c r="ED164" s="222"/>
      <c r="EE164" s="222"/>
      <c r="EF164" s="222"/>
      <c r="EG164" s="222">
        <v>0</v>
      </c>
      <c r="EH164" s="222">
        <v>0</v>
      </c>
      <c r="EI164" s="222">
        <v>0</v>
      </c>
      <c r="EJ164" s="222">
        <v>0</v>
      </c>
      <c r="EK164" s="222">
        <v>0</v>
      </c>
      <c r="EL164" s="222">
        <v>0</v>
      </c>
      <c r="EM164" s="222">
        <v>0</v>
      </c>
      <c r="EN164" s="201" t="s">
        <v>3633</v>
      </c>
      <c r="EO164" s="222">
        <v>0.70409999999999995</v>
      </c>
      <c r="EP164" s="222">
        <v>389</v>
      </c>
      <c r="EQ164" s="222">
        <v>0.8</v>
      </c>
    </row>
    <row r="165" spans="1:147" ht="30" x14ac:dyDescent="0.25">
      <c r="A165" s="201" t="s">
        <v>545</v>
      </c>
      <c r="B165" s="201" t="s">
        <v>3634</v>
      </c>
      <c r="C165" s="201" t="s">
        <v>546</v>
      </c>
      <c r="D165" s="201" t="s">
        <v>49</v>
      </c>
      <c r="E165" s="222">
        <v>150</v>
      </c>
      <c r="F165" s="222">
        <v>6006</v>
      </c>
      <c r="G165" s="201" t="s">
        <v>2855</v>
      </c>
      <c r="H165" s="201" t="s">
        <v>800</v>
      </c>
      <c r="I165" s="201" t="s">
        <v>2624</v>
      </c>
      <c r="J165" s="222">
        <v>366</v>
      </c>
      <c r="K165" s="222">
        <v>0.8</v>
      </c>
      <c r="L165" s="201" t="s">
        <v>2855</v>
      </c>
      <c r="M165" s="201" t="s">
        <v>2856</v>
      </c>
      <c r="N165" s="201" t="s">
        <v>2857</v>
      </c>
      <c r="O165" s="201" t="s">
        <v>32</v>
      </c>
      <c r="P165" s="201" t="s">
        <v>2858</v>
      </c>
      <c r="Q165" s="201" t="s">
        <v>2859</v>
      </c>
      <c r="R165" s="201" t="s">
        <v>3634</v>
      </c>
      <c r="S165" s="201" t="s">
        <v>2860</v>
      </c>
      <c r="T165" s="222">
        <v>4.1663718148564302E-2</v>
      </c>
      <c r="U165" s="201" t="s">
        <v>2904</v>
      </c>
      <c r="V165" s="201" t="s">
        <v>2905</v>
      </c>
      <c r="W165" s="201" t="s">
        <v>545</v>
      </c>
      <c r="X165" s="201" t="s">
        <v>546</v>
      </c>
      <c r="Y165" s="222">
        <v>150</v>
      </c>
      <c r="Z165" s="222">
        <v>6006</v>
      </c>
      <c r="AA165" s="222">
        <v>1</v>
      </c>
      <c r="AB165" s="201" t="s">
        <v>3634</v>
      </c>
      <c r="AC165" s="222">
        <v>1</v>
      </c>
      <c r="AD165" s="201" t="s">
        <v>800</v>
      </c>
      <c r="AE165" s="201" t="s">
        <v>800</v>
      </c>
      <c r="AF165" s="222">
        <v>0</v>
      </c>
      <c r="AG165" s="222">
        <v>0</v>
      </c>
      <c r="AH165" s="201" t="s">
        <v>2854</v>
      </c>
      <c r="AI165" s="201" t="s">
        <v>2863</v>
      </c>
      <c r="AJ165" s="201" t="s">
        <v>2891</v>
      </c>
      <c r="AK165" s="201" t="s">
        <v>2907</v>
      </c>
      <c r="AL165" s="201" t="s">
        <v>2854</v>
      </c>
      <c r="AM165" s="201" t="s">
        <v>2865</v>
      </c>
      <c r="AN165" s="201" t="s">
        <v>2908</v>
      </c>
      <c r="AO165" s="201" t="s">
        <v>2867</v>
      </c>
      <c r="AP165" s="201" t="s">
        <v>2868</v>
      </c>
      <c r="AQ165" s="201" t="s">
        <v>2869</v>
      </c>
      <c r="AR165" s="201" t="s">
        <v>2870</v>
      </c>
      <c r="AS165" s="222">
        <v>46.438400000000001</v>
      </c>
      <c r="AT165" s="222">
        <v>0</v>
      </c>
      <c r="AU165" s="201" t="s">
        <v>3635</v>
      </c>
      <c r="AV165" s="201" t="s">
        <v>3635</v>
      </c>
      <c r="AW165" s="201" t="s">
        <v>3636</v>
      </c>
      <c r="AX165" s="201" t="s">
        <v>3637</v>
      </c>
      <c r="AY165" s="201" t="s">
        <v>2915</v>
      </c>
      <c r="AZ165" s="201" t="s">
        <v>800</v>
      </c>
      <c r="BA165" s="201" t="s">
        <v>800</v>
      </c>
      <c r="BB165" s="222">
        <v>2.0434047434047401E-3</v>
      </c>
      <c r="BC165" s="222">
        <v>6.2495577222846498E-3</v>
      </c>
      <c r="BD165" s="222">
        <v>1E-3</v>
      </c>
      <c r="BE165" s="222">
        <v>8.8111718275652698E-5</v>
      </c>
      <c r="BF165" s="222">
        <v>0</v>
      </c>
      <c r="BG165" s="222">
        <v>0</v>
      </c>
      <c r="BH165" s="222">
        <v>0</v>
      </c>
      <c r="BI165" s="222">
        <v>0</v>
      </c>
      <c r="BJ165" s="222">
        <v>0</v>
      </c>
      <c r="BK165" s="222">
        <v>0</v>
      </c>
      <c r="BL165" s="222">
        <v>0</v>
      </c>
      <c r="BM165" s="222">
        <v>1.3027878058549E-2</v>
      </c>
      <c r="BN165" s="222">
        <v>6.7828283145792605E-4</v>
      </c>
      <c r="BO165" s="222">
        <v>0</v>
      </c>
      <c r="BP165" s="222">
        <v>1.69426704462304E-3</v>
      </c>
      <c r="BQ165" s="222">
        <v>5.6016187719926905E-4</v>
      </c>
      <c r="BR165" s="222">
        <v>1.04990498390498E-4</v>
      </c>
      <c r="BS165" s="222">
        <v>2.3192225572362501E-2</v>
      </c>
      <c r="BT165" s="222">
        <v>2.4886492616985501E-2</v>
      </c>
      <c r="BU165" s="222">
        <v>2.54466544941848E-2</v>
      </c>
      <c r="BV165" s="222">
        <v>154.614837149083</v>
      </c>
      <c r="BW165" s="222">
        <v>165.909950779903</v>
      </c>
      <c r="BX165" s="222">
        <v>169.64436329456501</v>
      </c>
      <c r="BY165" s="222">
        <v>401.99857658761601</v>
      </c>
      <c r="BZ165" s="222">
        <v>431.36587202774899</v>
      </c>
      <c r="CA165" s="222">
        <v>441.07534456587001</v>
      </c>
      <c r="CB165" s="222">
        <v>6.0299786488142404</v>
      </c>
      <c r="CC165" s="222">
        <v>6.4704880804162297</v>
      </c>
      <c r="CD165" s="222">
        <v>6.6161301684880396</v>
      </c>
      <c r="CE165" s="201" t="s">
        <v>800</v>
      </c>
      <c r="CF165" s="201" t="s">
        <v>800</v>
      </c>
      <c r="CG165" s="201" t="s">
        <v>2916</v>
      </c>
      <c r="CH165" s="222">
        <v>2.5943392049737599E-3</v>
      </c>
      <c r="CI165" s="222">
        <v>2.0597886367388699E-2</v>
      </c>
      <c r="CJ165" s="222">
        <v>5.3554504555210602</v>
      </c>
      <c r="CK165" s="222"/>
      <c r="CL165" s="223">
        <f t="shared" si="20"/>
        <v>9.4860646823555425E-3</v>
      </c>
      <c r="CM165" s="223">
        <f t="shared" si="21"/>
        <v>1.3706160890006926E-2</v>
      </c>
      <c r="CN165" s="223">
        <f t="shared" si="22"/>
        <v>1.69426704462304E-3</v>
      </c>
      <c r="CO165" s="223">
        <f t="shared" si="22"/>
        <v>5.6016187719926905E-4</v>
      </c>
      <c r="CP165" s="223">
        <f t="shared" si="23"/>
        <v>2.5446654494184776E-2</v>
      </c>
      <c r="CQ165" s="223">
        <f t="shared" si="24"/>
        <v>0</v>
      </c>
      <c r="CR165" s="222"/>
      <c r="CS165" s="222"/>
      <c r="CT165" s="222"/>
      <c r="CU165" s="222"/>
      <c r="CV165" s="222"/>
      <c r="CW165" s="222"/>
      <c r="CX165" s="222"/>
      <c r="CY165" s="222"/>
      <c r="CZ165" s="222"/>
      <c r="DA165" s="222"/>
      <c r="DB165" s="224">
        <f t="shared" si="25"/>
        <v>2.3087235073971972E-2</v>
      </c>
      <c r="DC165" s="224">
        <f t="shared" si="26"/>
        <v>1.04990498390498E-4</v>
      </c>
      <c r="DD165" s="224">
        <f t="shared" si="27"/>
        <v>2.319222557236247E-2</v>
      </c>
      <c r="DE165" s="225">
        <f t="shared" si="28"/>
        <v>-3.1225022567582528E-17</v>
      </c>
      <c r="DF165" s="222"/>
      <c r="DG165" s="222"/>
      <c r="DH165" s="222"/>
      <c r="DI165" s="222"/>
      <c r="DJ165" s="222"/>
      <c r="DK165" s="222"/>
      <c r="DL165" s="222"/>
      <c r="DM165" s="222"/>
      <c r="DN165" s="222"/>
      <c r="DO165" s="222"/>
      <c r="DP165" s="222"/>
      <c r="DQ165" s="222"/>
      <c r="DR165" s="222"/>
      <c r="DS165" s="222"/>
      <c r="DT165" s="222"/>
      <c r="DU165" s="222"/>
      <c r="DV165" s="222"/>
      <c r="DW165" s="222"/>
      <c r="DX165" s="222"/>
      <c r="DY165" s="222"/>
      <c r="DZ165" s="222"/>
      <c r="EA165" s="222"/>
      <c r="EB165" s="222"/>
      <c r="EC165" s="222"/>
      <c r="ED165" s="222"/>
      <c r="EE165" s="222"/>
      <c r="EF165" s="222"/>
      <c r="EG165" s="222">
        <v>20596140</v>
      </c>
      <c r="EH165" s="222">
        <v>16346460</v>
      </c>
      <c r="EI165" s="222">
        <v>2942.63</v>
      </c>
      <c r="EJ165" s="222">
        <v>2335.92</v>
      </c>
      <c r="EK165" s="222">
        <v>0.79382049391190901</v>
      </c>
      <c r="EL165" s="222">
        <v>387</v>
      </c>
      <c r="EM165" s="222">
        <v>53220</v>
      </c>
      <c r="EN165" s="201" t="s">
        <v>3638</v>
      </c>
      <c r="EO165" s="222">
        <v>0.79449626794404604</v>
      </c>
      <c r="EP165" s="222">
        <v>387</v>
      </c>
      <c r="EQ165" s="222">
        <v>0.8</v>
      </c>
    </row>
    <row r="166" spans="1:147" ht="30" x14ac:dyDescent="0.25">
      <c r="A166" s="201" t="s">
        <v>547</v>
      </c>
      <c r="B166" s="201" t="s">
        <v>3639</v>
      </c>
      <c r="C166" s="201" t="s">
        <v>548</v>
      </c>
      <c r="D166" s="201" t="s">
        <v>49</v>
      </c>
      <c r="E166" s="222">
        <v>135</v>
      </c>
      <c r="F166" s="222">
        <v>4940</v>
      </c>
      <c r="G166" s="201" t="s">
        <v>2855</v>
      </c>
      <c r="H166" s="201" t="s">
        <v>800</v>
      </c>
      <c r="I166" s="201" t="s">
        <v>2624</v>
      </c>
      <c r="J166" s="222">
        <v>389</v>
      </c>
      <c r="K166" s="222">
        <v>0.8</v>
      </c>
      <c r="L166" s="201" t="s">
        <v>2855</v>
      </c>
      <c r="M166" s="201" t="s">
        <v>2856</v>
      </c>
      <c r="N166" s="201" t="s">
        <v>2857</v>
      </c>
      <c r="O166" s="201" t="s">
        <v>32</v>
      </c>
      <c r="P166" s="201" t="s">
        <v>2858</v>
      </c>
      <c r="Q166" s="201" t="s">
        <v>2859</v>
      </c>
      <c r="R166" s="201" t="s">
        <v>3639</v>
      </c>
      <c r="S166" s="201" t="s">
        <v>2860</v>
      </c>
      <c r="T166" s="222">
        <v>4.1663718148564302E-2</v>
      </c>
      <c r="U166" s="201" t="s">
        <v>2904</v>
      </c>
      <c r="V166" s="201" t="s">
        <v>2905</v>
      </c>
      <c r="W166" s="201" t="s">
        <v>547</v>
      </c>
      <c r="X166" s="201" t="s">
        <v>548</v>
      </c>
      <c r="Y166" s="222">
        <v>135</v>
      </c>
      <c r="Z166" s="222">
        <v>4940</v>
      </c>
      <c r="AA166" s="222">
        <v>1</v>
      </c>
      <c r="AB166" s="201" t="s">
        <v>3639</v>
      </c>
      <c r="AC166" s="222">
        <v>1</v>
      </c>
      <c r="AD166" s="201" t="s">
        <v>800</v>
      </c>
      <c r="AE166" s="201" t="s">
        <v>800</v>
      </c>
      <c r="AH166" s="201" t="s">
        <v>2854</v>
      </c>
      <c r="AI166" s="201" t="s">
        <v>2863</v>
      </c>
      <c r="AJ166" s="201" t="s">
        <v>2891</v>
      </c>
      <c r="AK166" s="201" t="s">
        <v>2907</v>
      </c>
      <c r="AL166" s="201" t="s">
        <v>2854</v>
      </c>
      <c r="AM166" s="201" t="s">
        <v>2865</v>
      </c>
      <c r="AN166" s="201" t="s">
        <v>2908</v>
      </c>
      <c r="AO166" s="201" t="s">
        <v>2867</v>
      </c>
      <c r="AP166" s="201" t="s">
        <v>2868</v>
      </c>
      <c r="AQ166" s="201" t="s">
        <v>2869</v>
      </c>
      <c r="AR166" s="201" t="s">
        <v>2870</v>
      </c>
      <c r="AS166" s="222">
        <v>46.438400000000001</v>
      </c>
      <c r="AT166" s="222">
        <v>0</v>
      </c>
      <c r="AU166" s="201" t="s">
        <v>3640</v>
      </c>
      <c r="AV166" s="201" t="s">
        <v>3640</v>
      </c>
      <c r="AW166" s="201" t="s">
        <v>3641</v>
      </c>
      <c r="AX166" s="201" t="s">
        <v>3642</v>
      </c>
      <c r="AY166" s="201" t="s">
        <v>2915</v>
      </c>
      <c r="AZ166" s="201" t="s">
        <v>800</v>
      </c>
      <c r="BA166" s="201" t="s">
        <v>800</v>
      </c>
      <c r="BB166" s="222">
        <v>2.26103013945119E-3</v>
      </c>
      <c r="BC166" s="222">
        <v>5.6246019500561803E-3</v>
      </c>
      <c r="BD166" s="222">
        <v>1E-3</v>
      </c>
      <c r="BE166" s="222">
        <v>8.2902027992002298E-5</v>
      </c>
      <c r="BF166" s="222">
        <v>0</v>
      </c>
      <c r="BG166" s="222">
        <v>0</v>
      </c>
      <c r="BH166" s="222">
        <v>0</v>
      </c>
      <c r="BI166" s="222">
        <v>0</v>
      </c>
      <c r="BJ166" s="222">
        <v>0</v>
      </c>
      <c r="BK166" s="222">
        <v>0</v>
      </c>
      <c r="BL166" s="222">
        <v>0</v>
      </c>
      <c r="BM166" s="222">
        <v>1.2257592209328899E-2</v>
      </c>
      <c r="BN166" s="222">
        <v>6.1045454831213297E-4</v>
      </c>
      <c r="BO166" s="222">
        <v>0</v>
      </c>
      <c r="BP166" s="222">
        <v>1.5940918723188499E-3</v>
      </c>
      <c r="BQ166" s="222">
        <v>5.2704176620805199E-4</v>
      </c>
      <c r="BR166" s="222">
        <v>1.27646342780027E-4</v>
      </c>
      <c r="BS166" s="222">
        <v>2.19642272179204E-2</v>
      </c>
      <c r="BT166" s="222">
        <v>2.35583190902393E-2</v>
      </c>
      <c r="BU166" s="222">
        <v>2.4085360856447299E-2</v>
      </c>
      <c r="BV166" s="222">
        <v>162.69797939200299</v>
      </c>
      <c r="BW166" s="222">
        <v>174.506067335106</v>
      </c>
      <c r="BX166" s="222">
        <v>178.41008041812799</v>
      </c>
      <c r="BY166" s="222">
        <v>423.014746419208</v>
      </c>
      <c r="BZ166" s="222">
        <v>453.715775071275</v>
      </c>
      <c r="CA166" s="222">
        <v>463.866209087134</v>
      </c>
      <c r="CB166" s="222">
        <v>5.71069907665931</v>
      </c>
      <c r="CC166" s="222">
        <v>6.12516296346221</v>
      </c>
      <c r="CD166" s="222">
        <v>6.2621938226763003</v>
      </c>
      <c r="CE166" s="201" t="s">
        <v>800</v>
      </c>
      <c r="CF166" s="201" t="s">
        <v>800</v>
      </c>
      <c r="CG166" s="201" t="s">
        <v>2916</v>
      </c>
      <c r="CH166" s="222">
        <v>2.44094639851001E-3</v>
      </c>
      <c r="CI166" s="222">
        <v>1.9523280819410401E-2</v>
      </c>
      <c r="CJ166" s="222">
        <v>5.0760530130466996</v>
      </c>
      <c r="CK166" s="222"/>
      <c r="CL166" s="223">
        <f t="shared" si="20"/>
        <v>9.0961804602794002E-3</v>
      </c>
      <c r="CM166" s="223">
        <f t="shared" si="21"/>
        <v>1.2868046757641033E-2</v>
      </c>
      <c r="CN166" s="223">
        <f t="shared" si="22"/>
        <v>1.5940918723188499E-3</v>
      </c>
      <c r="CO166" s="223">
        <f t="shared" si="22"/>
        <v>5.2704176620805199E-4</v>
      </c>
      <c r="CP166" s="223">
        <f t="shared" si="23"/>
        <v>2.4085360856447337E-2</v>
      </c>
      <c r="CQ166" s="223">
        <f t="shared" si="24"/>
        <v>3.8163916471489756E-17</v>
      </c>
      <c r="CR166" s="222"/>
      <c r="CS166" s="222"/>
      <c r="CT166" s="222"/>
      <c r="CU166" s="222"/>
      <c r="CV166" s="222"/>
      <c r="CW166" s="222"/>
      <c r="CX166" s="222"/>
      <c r="CY166" s="222"/>
      <c r="CZ166" s="222"/>
      <c r="DA166" s="222"/>
      <c r="DB166" s="224">
        <f t="shared" si="25"/>
        <v>2.1836580875140402E-2</v>
      </c>
      <c r="DC166" s="224">
        <f t="shared" si="26"/>
        <v>1.27646342780027E-4</v>
      </c>
      <c r="DD166" s="224">
        <f t="shared" si="27"/>
        <v>2.1964227217920431E-2</v>
      </c>
      <c r="DE166" s="225">
        <f t="shared" si="28"/>
        <v>3.1225022567582528E-17</v>
      </c>
      <c r="DF166" s="222"/>
      <c r="DG166" s="222"/>
      <c r="DH166" s="222"/>
      <c r="DI166" s="222"/>
      <c r="DJ166" s="222"/>
      <c r="DK166" s="222"/>
      <c r="DL166" s="222"/>
      <c r="DM166" s="222"/>
      <c r="DN166" s="222"/>
      <c r="DO166" s="222"/>
      <c r="DP166" s="222"/>
      <c r="DQ166" s="222"/>
      <c r="DR166" s="222"/>
      <c r="DS166" s="222"/>
      <c r="DT166" s="222"/>
      <c r="DU166" s="222"/>
      <c r="DV166" s="222"/>
      <c r="DW166" s="222"/>
      <c r="DX166" s="222"/>
      <c r="DY166" s="222"/>
      <c r="DZ166" s="222"/>
      <c r="EA166" s="222"/>
      <c r="EB166" s="222"/>
      <c r="EC166" s="222"/>
      <c r="ED166" s="222"/>
      <c r="EE166" s="222"/>
      <c r="EF166" s="222"/>
      <c r="EG166" s="222">
        <v>0</v>
      </c>
      <c r="EH166" s="222">
        <v>0</v>
      </c>
      <c r="EI166" s="222">
        <v>0</v>
      </c>
      <c r="EJ166" s="222">
        <v>0</v>
      </c>
      <c r="EK166" s="222">
        <v>0</v>
      </c>
      <c r="EL166" s="222">
        <v>0</v>
      </c>
      <c r="EM166" s="222">
        <v>0</v>
      </c>
      <c r="EN166" s="201" t="s">
        <v>3643</v>
      </c>
      <c r="EO166" s="222">
        <v>0.46600000000000003</v>
      </c>
      <c r="EP166" s="222">
        <v>87</v>
      </c>
      <c r="EQ166" s="222">
        <v>0.8</v>
      </c>
    </row>
    <row r="167" spans="1:147" ht="30" x14ac:dyDescent="0.25">
      <c r="A167" s="201" t="s">
        <v>549</v>
      </c>
      <c r="B167" s="201" t="s">
        <v>3644</v>
      </c>
      <c r="C167" s="201" t="s">
        <v>550</v>
      </c>
      <c r="D167" s="201" t="s">
        <v>49</v>
      </c>
      <c r="E167" s="222">
        <v>140</v>
      </c>
      <c r="F167" s="222">
        <v>4940</v>
      </c>
      <c r="G167" s="201" t="s">
        <v>2855</v>
      </c>
      <c r="H167" s="201" t="s">
        <v>800</v>
      </c>
      <c r="I167" s="201" t="s">
        <v>2624</v>
      </c>
      <c r="J167" s="222">
        <v>387</v>
      </c>
      <c r="K167" s="222">
        <v>0.8</v>
      </c>
      <c r="L167" s="201" t="s">
        <v>2855</v>
      </c>
      <c r="M167" s="201" t="s">
        <v>2856</v>
      </c>
      <c r="N167" s="201" t="s">
        <v>2857</v>
      </c>
      <c r="O167" s="201" t="s">
        <v>32</v>
      </c>
      <c r="P167" s="201" t="s">
        <v>2858</v>
      </c>
      <c r="Q167" s="201" t="s">
        <v>2859</v>
      </c>
      <c r="R167" s="201" t="s">
        <v>3644</v>
      </c>
      <c r="S167" s="201" t="s">
        <v>2860</v>
      </c>
      <c r="T167" s="222">
        <v>4.1663718148564302E-2</v>
      </c>
      <c r="U167" s="201" t="s">
        <v>2904</v>
      </c>
      <c r="V167" s="201" t="s">
        <v>2905</v>
      </c>
      <c r="W167" s="201" t="s">
        <v>549</v>
      </c>
      <c r="X167" s="201" t="s">
        <v>550</v>
      </c>
      <c r="Y167" s="222">
        <v>140</v>
      </c>
      <c r="Z167" s="222">
        <v>4940</v>
      </c>
      <c r="AA167" s="222">
        <v>1</v>
      </c>
      <c r="AB167" s="201" t="s">
        <v>3644</v>
      </c>
      <c r="AC167" s="222">
        <v>1</v>
      </c>
      <c r="AD167" s="201" t="s">
        <v>800</v>
      </c>
      <c r="AE167" s="201" t="s">
        <v>800</v>
      </c>
      <c r="AF167" s="222">
        <v>0</v>
      </c>
      <c r="AG167" s="222">
        <v>0</v>
      </c>
      <c r="AH167" s="201" t="s">
        <v>2854</v>
      </c>
      <c r="AI167" s="201" t="s">
        <v>2863</v>
      </c>
      <c r="AJ167" s="201" t="s">
        <v>2855</v>
      </c>
      <c r="AK167" s="201" t="s">
        <v>2864</v>
      </c>
      <c r="AL167" s="201" t="s">
        <v>2854</v>
      </c>
      <c r="AM167" s="201" t="s">
        <v>2865</v>
      </c>
      <c r="AN167" s="201" t="s">
        <v>2908</v>
      </c>
      <c r="AO167" s="201" t="s">
        <v>2867</v>
      </c>
      <c r="AP167" s="201" t="s">
        <v>2868</v>
      </c>
      <c r="AQ167" s="201" t="s">
        <v>2869</v>
      </c>
      <c r="AR167" s="201" t="s">
        <v>2870</v>
      </c>
      <c r="AS167" s="222">
        <v>46.438400000000001</v>
      </c>
      <c r="AT167" s="222">
        <v>0</v>
      </c>
      <c r="AU167" s="201" t="s">
        <v>3645</v>
      </c>
      <c r="AV167" s="201" t="s">
        <v>3645</v>
      </c>
      <c r="AW167" s="201" t="s">
        <v>3646</v>
      </c>
      <c r="AX167" s="201" t="s">
        <v>3647</v>
      </c>
      <c r="AY167" s="201" t="s">
        <v>2874</v>
      </c>
      <c r="AZ167" s="201" t="s">
        <v>800</v>
      </c>
      <c r="BA167" s="201" t="s">
        <v>800</v>
      </c>
      <c r="BB167" s="222">
        <v>2.26103013945119E-3</v>
      </c>
      <c r="BC167" s="222">
        <v>5.8329205407990003E-3</v>
      </c>
      <c r="BD167" s="222">
        <v>1E-3</v>
      </c>
      <c r="BE167" s="222">
        <v>8.3330462245190899E-5</v>
      </c>
      <c r="BF167" s="222">
        <v>0</v>
      </c>
      <c r="BG167" s="222">
        <v>0</v>
      </c>
      <c r="BH167" s="222">
        <v>0</v>
      </c>
      <c r="BI167" s="222">
        <v>0</v>
      </c>
      <c r="BJ167" s="222">
        <v>0</v>
      </c>
      <c r="BK167" s="222">
        <v>0</v>
      </c>
      <c r="BL167" s="222">
        <v>0</v>
      </c>
      <c r="BM167" s="222">
        <v>1.2320938939092901E-2</v>
      </c>
      <c r="BN167" s="222">
        <v>6.3306397602739704E-4</v>
      </c>
      <c r="BO167" s="222">
        <v>0</v>
      </c>
      <c r="BP167" s="222">
        <v>1.6023300732093801E-3</v>
      </c>
      <c r="BQ167" s="222">
        <v>5.29765496265975E-4</v>
      </c>
      <c r="BR167" s="222">
        <v>2.0048759136302301E-4</v>
      </c>
      <c r="BS167" s="222">
        <v>2.2331771648978701E-2</v>
      </c>
      <c r="BT167" s="222">
        <v>2.3934101722188E-2</v>
      </c>
      <c r="BU167" s="222">
        <v>2.4463867218454002E-2</v>
      </c>
      <c r="BV167" s="222">
        <v>159.512654635562</v>
      </c>
      <c r="BW167" s="222">
        <v>170.95786944420001</v>
      </c>
      <c r="BX167" s="222">
        <v>174.74190870324301</v>
      </c>
      <c r="BY167" s="222">
        <v>414.73290205246099</v>
      </c>
      <c r="BZ167" s="222">
        <v>444.49046055492101</v>
      </c>
      <c r="CA167" s="222">
        <v>454.32896262843201</v>
      </c>
      <c r="CB167" s="222">
        <v>5.8062606287344503</v>
      </c>
      <c r="CC167" s="222">
        <v>6.2228664477688902</v>
      </c>
      <c r="CD167" s="222">
        <v>6.3606054767980504</v>
      </c>
      <c r="CE167" s="201" t="s">
        <v>800</v>
      </c>
      <c r="CF167" s="201" t="s">
        <v>800</v>
      </c>
      <c r="CG167" s="201" t="s">
        <v>2916</v>
      </c>
      <c r="CH167" s="222">
        <v>2.45356110857983E-3</v>
      </c>
      <c r="CI167" s="222">
        <v>1.9878210540398799E-2</v>
      </c>
      <c r="CJ167" s="222">
        <v>5.1683347405036999</v>
      </c>
      <c r="CK167" s="222"/>
      <c r="CL167" s="223">
        <f t="shared" si="20"/>
        <v>9.3777687338584045E-3</v>
      </c>
      <c r="CM167" s="223">
        <f t="shared" si="21"/>
        <v>1.2954002915120298E-2</v>
      </c>
      <c r="CN167" s="223">
        <f t="shared" si="22"/>
        <v>1.6023300732093801E-3</v>
      </c>
      <c r="CO167" s="223">
        <f t="shared" si="22"/>
        <v>5.29765496265975E-4</v>
      </c>
      <c r="CP167" s="223">
        <f t="shared" si="23"/>
        <v>2.4463867218454057E-2</v>
      </c>
      <c r="CQ167" s="223">
        <f t="shared" si="24"/>
        <v>5.5511151231257827E-17</v>
      </c>
      <c r="CR167" s="222"/>
      <c r="CS167" s="222"/>
      <c r="CT167" s="222"/>
      <c r="CU167" s="222"/>
      <c r="CV167" s="222"/>
      <c r="CW167" s="222"/>
      <c r="CX167" s="222"/>
      <c r="CY167" s="222"/>
      <c r="CZ167" s="222"/>
      <c r="DA167" s="222"/>
      <c r="DB167" s="224">
        <f t="shared" si="25"/>
        <v>2.2131284057615681E-2</v>
      </c>
      <c r="DC167" s="224">
        <f t="shared" si="26"/>
        <v>2.0048759136302301E-4</v>
      </c>
      <c r="DD167" s="224">
        <f t="shared" si="27"/>
        <v>2.2331771648978704E-2</v>
      </c>
      <c r="DE167" s="225">
        <f t="shared" si="28"/>
        <v>0</v>
      </c>
      <c r="DF167" s="222"/>
      <c r="DG167" s="222"/>
      <c r="DH167" s="222"/>
      <c r="DI167" s="222"/>
      <c r="DJ167" s="222"/>
      <c r="DK167" s="222"/>
      <c r="DL167" s="222"/>
      <c r="DM167" s="222"/>
      <c r="DN167" s="222"/>
      <c r="DO167" s="222"/>
      <c r="DP167" s="222"/>
      <c r="DQ167" s="222"/>
      <c r="DR167" s="222"/>
      <c r="DS167" s="222"/>
      <c r="DT167" s="222"/>
      <c r="DU167" s="222"/>
      <c r="DV167" s="222"/>
      <c r="DW167" s="222"/>
      <c r="DX167" s="222"/>
      <c r="DY167" s="222"/>
      <c r="DZ167" s="222"/>
      <c r="EA167" s="222"/>
      <c r="EB167" s="222"/>
      <c r="EC167" s="222"/>
      <c r="ED167" s="222"/>
      <c r="EE167" s="222"/>
      <c r="EF167" s="222"/>
      <c r="EG167" s="222">
        <v>0</v>
      </c>
      <c r="EH167" s="222">
        <v>0</v>
      </c>
      <c r="EI167" s="222">
        <v>0</v>
      </c>
      <c r="EJ167" s="222">
        <v>0</v>
      </c>
      <c r="EK167" s="222">
        <v>0</v>
      </c>
      <c r="EL167" s="222">
        <v>0</v>
      </c>
      <c r="EM167" s="222">
        <v>0</v>
      </c>
      <c r="EN167" s="201" t="s">
        <v>3648</v>
      </c>
      <c r="EO167" s="222">
        <v>0.84304999999999997</v>
      </c>
      <c r="EP167" s="222">
        <v>115</v>
      </c>
      <c r="EQ167" s="222">
        <v>0.8</v>
      </c>
    </row>
    <row r="168" spans="1:147" ht="30" x14ac:dyDescent="0.25">
      <c r="A168" s="201" t="s">
        <v>551</v>
      </c>
      <c r="B168" s="201" t="s">
        <v>3649</v>
      </c>
      <c r="C168" s="201" t="s">
        <v>552</v>
      </c>
      <c r="D168" s="201" t="s">
        <v>2853</v>
      </c>
      <c r="E168" s="222">
        <v>450</v>
      </c>
      <c r="F168" s="222">
        <v>1352</v>
      </c>
      <c r="G168" s="201" t="s">
        <v>2854</v>
      </c>
      <c r="H168" s="201" t="s">
        <v>800</v>
      </c>
      <c r="I168" s="201" t="s">
        <v>2622</v>
      </c>
      <c r="J168" s="222">
        <v>87</v>
      </c>
      <c r="K168" s="222">
        <v>0.8</v>
      </c>
      <c r="L168" s="201" t="s">
        <v>2891</v>
      </c>
      <c r="M168" s="201" t="s">
        <v>2892</v>
      </c>
      <c r="N168" s="201" t="s">
        <v>2893</v>
      </c>
      <c r="O168" s="201" t="s">
        <v>32</v>
      </c>
      <c r="P168" s="201" t="s">
        <v>2858</v>
      </c>
      <c r="Q168" s="201" t="s">
        <v>2859</v>
      </c>
      <c r="R168" s="201" t="s">
        <v>3649</v>
      </c>
      <c r="S168" s="201" t="s">
        <v>2860</v>
      </c>
      <c r="T168" s="222">
        <v>4.1663718148564302E-2</v>
      </c>
      <c r="U168" s="201" t="s">
        <v>2861</v>
      </c>
      <c r="V168" s="201" t="s">
        <v>2862</v>
      </c>
      <c r="W168" s="201" t="s">
        <v>551</v>
      </c>
      <c r="X168" s="201" t="s">
        <v>552</v>
      </c>
      <c r="Y168" s="222">
        <v>450</v>
      </c>
      <c r="Z168" s="222">
        <v>1352</v>
      </c>
      <c r="AA168" s="222">
        <v>1</v>
      </c>
      <c r="AB168" s="201" t="s">
        <v>3649</v>
      </c>
      <c r="AC168" s="222">
        <v>1</v>
      </c>
      <c r="AD168" s="201" t="s">
        <v>800</v>
      </c>
      <c r="AE168" s="201" t="s">
        <v>800</v>
      </c>
      <c r="AH168" s="201" t="s">
        <v>2854</v>
      </c>
      <c r="AI168" s="201" t="s">
        <v>2863</v>
      </c>
      <c r="AJ168" s="201" t="s">
        <v>2891</v>
      </c>
      <c r="AK168" s="201" t="s">
        <v>2907</v>
      </c>
      <c r="AL168" s="201" t="s">
        <v>2854</v>
      </c>
      <c r="AM168" s="201" t="s">
        <v>2865</v>
      </c>
      <c r="AN168" s="201" t="s">
        <v>2866</v>
      </c>
      <c r="AO168" s="201" t="s">
        <v>2867</v>
      </c>
      <c r="AP168" s="201" t="s">
        <v>2868</v>
      </c>
      <c r="AQ168" s="201" t="s">
        <v>2869</v>
      </c>
      <c r="AR168" s="201" t="s">
        <v>2870</v>
      </c>
      <c r="AS168" s="222">
        <v>64.20384</v>
      </c>
      <c r="AT168" s="222">
        <v>0</v>
      </c>
      <c r="AU168" s="201" t="s">
        <v>3650</v>
      </c>
      <c r="AV168" s="201" t="s">
        <v>3650</v>
      </c>
      <c r="AW168" s="201" t="s">
        <v>3651</v>
      </c>
      <c r="AX168" s="201" t="s">
        <v>3652</v>
      </c>
      <c r="AY168" s="201" t="s">
        <v>2915</v>
      </c>
      <c r="AZ168" s="201" t="s">
        <v>800</v>
      </c>
      <c r="BA168" s="201" t="s">
        <v>800</v>
      </c>
      <c r="BB168" s="222">
        <v>6.8859118178829703E-3</v>
      </c>
      <c r="BC168" s="222">
        <v>1.8748673166853899E-2</v>
      </c>
      <c r="BD168" s="222">
        <v>8.3333333333333295E-4</v>
      </c>
      <c r="BE168" s="222">
        <v>5.1248275862069001E-4</v>
      </c>
      <c r="BF168" s="222">
        <v>0</v>
      </c>
      <c r="BG168" s="222">
        <v>0</v>
      </c>
      <c r="BH168" s="222">
        <v>0</v>
      </c>
      <c r="BI168" s="222">
        <v>0</v>
      </c>
      <c r="BJ168" s="222">
        <v>0</v>
      </c>
      <c r="BK168" s="222">
        <v>0</v>
      </c>
      <c r="BL168" s="222">
        <v>0</v>
      </c>
      <c r="BM168" s="222">
        <v>4.4266787925537003E-2</v>
      </c>
      <c r="BN168" s="222">
        <v>2.0348484943737799E-3</v>
      </c>
      <c r="BO168" s="222">
        <v>0</v>
      </c>
      <c r="BP168" s="222">
        <v>7.1276061877244999E-3</v>
      </c>
      <c r="BQ168" s="222">
        <v>2.3565430695969198E-3</v>
      </c>
      <c r="BR168" s="222">
        <v>4.6640009861932902E-4</v>
      </c>
      <c r="BS168" s="222">
        <v>7.3748437595221095E-2</v>
      </c>
      <c r="BT168" s="222">
        <v>8.0876043782945606E-2</v>
      </c>
      <c r="BU168" s="222">
        <v>8.3232586852542506E-2</v>
      </c>
      <c r="BV168" s="222">
        <v>163.88541687826901</v>
      </c>
      <c r="BW168" s="222">
        <v>179.72454173987899</v>
      </c>
      <c r="BX168" s="222">
        <v>184.961304116761</v>
      </c>
      <c r="BY168" s="222">
        <v>426.10208388349901</v>
      </c>
      <c r="BZ168" s="222">
        <v>467.28380852368502</v>
      </c>
      <c r="CA168" s="222">
        <v>480.899390703579</v>
      </c>
      <c r="CB168" s="222">
        <v>19.174593774757501</v>
      </c>
      <c r="CC168" s="222">
        <v>21.027771383565799</v>
      </c>
      <c r="CD168" s="222">
        <v>21.640472581661001</v>
      </c>
      <c r="CE168" s="201" t="s">
        <v>800</v>
      </c>
      <c r="CF168" s="201" t="s">
        <v>800</v>
      </c>
      <c r="CG168" s="201" t="s">
        <v>2875</v>
      </c>
      <c r="CH168" s="222">
        <v>9.6594456365294394E-3</v>
      </c>
      <c r="CI168" s="222">
        <v>6.4088991958691596E-2</v>
      </c>
      <c r="CJ168" s="222">
        <v>16.663137909259799</v>
      </c>
      <c r="CK168" s="222"/>
      <c r="CL168" s="223">
        <f t="shared" si="20"/>
        <v>2.7446801175310221E-2</v>
      </c>
      <c r="CM168" s="223">
        <f t="shared" si="21"/>
        <v>4.630163641991078E-2</v>
      </c>
      <c r="CN168" s="223">
        <f t="shared" si="22"/>
        <v>7.1276061877244999E-3</v>
      </c>
      <c r="CO168" s="223">
        <f t="shared" si="22"/>
        <v>2.3565430695969198E-3</v>
      </c>
      <c r="CP168" s="223">
        <f t="shared" si="23"/>
        <v>8.3232586852542409E-2</v>
      </c>
      <c r="CQ168" s="223">
        <f t="shared" si="24"/>
        <v>0</v>
      </c>
      <c r="CR168" s="222"/>
      <c r="CS168" s="222"/>
      <c r="CT168" s="222"/>
      <c r="CU168" s="222"/>
      <c r="CV168" s="222"/>
      <c r="CW168" s="222"/>
      <c r="CX168" s="222"/>
      <c r="CY168" s="222"/>
      <c r="CZ168" s="222"/>
      <c r="DA168" s="222"/>
      <c r="DB168" s="224">
        <f t="shared" si="25"/>
        <v>7.3282037496601685E-2</v>
      </c>
      <c r="DC168" s="224">
        <f t="shared" si="26"/>
        <v>4.6640009861932902E-4</v>
      </c>
      <c r="DD168" s="224">
        <f t="shared" si="27"/>
        <v>7.3748437595221011E-2</v>
      </c>
      <c r="DE168" s="225">
        <f t="shared" si="28"/>
        <v>0</v>
      </c>
      <c r="DF168" s="222"/>
      <c r="DG168" s="222"/>
      <c r="DH168" s="222"/>
      <c r="DI168" s="222"/>
      <c r="DJ168" s="222"/>
      <c r="DK168" s="222"/>
      <c r="DL168" s="222"/>
      <c r="DM168" s="222"/>
      <c r="DN168" s="222"/>
      <c r="DO168" s="222"/>
      <c r="DP168" s="222"/>
      <c r="DQ168" s="222"/>
      <c r="DR168" s="222"/>
      <c r="DS168" s="222"/>
      <c r="DT168" s="222"/>
      <c r="DU168" s="222"/>
      <c r="DV168" s="222"/>
      <c r="DW168" s="222"/>
      <c r="DX168" s="222"/>
      <c r="DY168" s="222"/>
      <c r="DZ168" s="222"/>
      <c r="EA168" s="222"/>
      <c r="EB168" s="222"/>
      <c r="EC168" s="222"/>
      <c r="ED168" s="222"/>
      <c r="EE168" s="222"/>
      <c r="EF168" s="222"/>
      <c r="EG168" s="222">
        <v>0</v>
      </c>
      <c r="EH168" s="222">
        <v>0</v>
      </c>
      <c r="EI168" s="222">
        <v>0</v>
      </c>
      <c r="EJ168" s="222">
        <v>0</v>
      </c>
      <c r="EK168" s="222">
        <v>0</v>
      </c>
      <c r="EL168" s="222">
        <v>0</v>
      </c>
      <c r="EM168" s="222">
        <v>0</v>
      </c>
      <c r="EN168" s="201" t="s">
        <v>3653</v>
      </c>
      <c r="EO168" s="222">
        <v>0.71709999999999996</v>
      </c>
      <c r="EP168" s="222">
        <v>58</v>
      </c>
      <c r="EQ168" s="222">
        <v>0.8</v>
      </c>
    </row>
    <row r="169" spans="1:147" ht="30" x14ac:dyDescent="0.25">
      <c r="A169" s="201" t="s">
        <v>553</v>
      </c>
      <c r="B169" s="201" t="s">
        <v>3654</v>
      </c>
      <c r="C169" s="201" t="s">
        <v>554</v>
      </c>
      <c r="D169" s="201" t="s">
        <v>2853</v>
      </c>
      <c r="E169" s="222">
        <v>310</v>
      </c>
      <c r="F169" s="222">
        <v>2940</v>
      </c>
      <c r="G169" s="201" t="s">
        <v>2891</v>
      </c>
      <c r="H169" s="201" t="s">
        <v>800</v>
      </c>
      <c r="I169" s="201" t="s">
        <v>2623</v>
      </c>
      <c r="J169" s="222">
        <v>115</v>
      </c>
      <c r="K169" s="222">
        <v>0.84304999999999997</v>
      </c>
      <c r="L169" s="201" t="s">
        <v>2891</v>
      </c>
      <c r="M169" s="201" t="s">
        <v>2892</v>
      </c>
      <c r="N169" s="201" t="s">
        <v>2893</v>
      </c>
      <c r="O169" s="201" t="s">
        <v>32</v>
      </c>
      <c r="P169" s="201" t="s">
        <v>2858</v>
      </c>
      <c r="Q169" s="201" t="s">
        <v>2859</v>
      </c>
      <c r="R169" s="201" t="s">
        <v>3654</v>
      </c>
      <c r="S169" s="201" t="s">
        <v>2860</v>
      </c>
      <c r="T169" s="222">
        <v>4.1663718148564302E-2</v>
      </c>
      <c r="U169" s="201" t="s">
        <v>3008</v>
      </c>
      <c r="V169" s="201" t="s">
        <v>3009</v>
      </c>
      <c r="W169" s="201" t="s">
        <v>137</v>
      </c>
      <c r="X169" s="201" t="s">
        <v>138</v>
      </c>
      <c r="Y169" s="222">
        <v>310</v>
      </c>
      <c r="Z169" s="222">
        <v>3780</v>
      </c>
      <c r="AA169" s="222">
        <v>110</v>
      </c>
      <c r="AB169" s="201" t="s">
        <v>3655</v>
      </c>
      <c r="AC169" s="222">
        <v>0.97499999999999998</v>
      </c>
      <c r="AD169" s="201" t="s">
        <v>800</v>
      </c>
      <c r="AE169" s="201" t="s">
        <v>800</v>
      </c>
      <c r="AH169" s="201" t="s">
        <v>2855</v>
      </c>
      <c r="AI169" s="201" t="s">
        <v>2711</v>
      </c>
      <c r="AJ169" s="201" t="s">
        <v>2855</v>
      </c>
      <c r="AK169" s="201" t="s">
        <v>2864</v>
      </c>
      <c r="AL169" s="201" t="s">
        <v>2854</v>
      </c>
      <c r="AM169" s="201" t="s">
        <v>2865</v>
      </c>
      <c r="AN169" s="201" t="s">
        <v>3010</v>
      </c>
      <c r="AO169" s="201" t="s">
        <v>2921</v>
      </c>
      <c r="AP169" s="201" t="s">
        <v>2868</v>
      </c>
      <c r="AQ169" s="201" t="s">
        <v>2869</v>
      </c>
      <c r="AR169" s="201" t="s">
        <v>2922</v>
      </c>
      <c r="AS169" s="222">
        <v>39.97824</v>
      </c>
      <c r="AT169" s="222">
        <v>6.4602000000000004</v>
      </c>
      <c r="AU169" s="201" t="s">
        <v>3656</v>
      </c>
      <c r="AV169" s="201" t="s">
        <v>3657</v>
      </c>
      <c r="AW169" s="201" t="s">
        <v>3658</v>
      </c>
      <c r="AX169" s="201" t="s">
        <v>3659</v>
      </c>
      <c r="AY169" s="201" t="s">
        <v>2874</v>
      </c>
      <c r="AZ169" s="201" t="s">
        <v>800</v>
      </c>
      <c r="BA169" s="201" t="s">
        <v>800</v>
      </c>
      <c r="BB169" s="222">
        <v>3.0512008692365799E-3</v>
      </c>
      <c r="BC169" s="222">
        <v>1.29157526260549E-2</v>
      </c>
      <c r="BD169" s="222">
        <v>8.3333333333333295E-4</v>
      </c>
      <c r="BE169" s="222">
        <v>2.41414492753623E-4</v>
      </c>
      <c r="BF169" s="222">
        <v>1.6856E-3</v>
      </c>
      <c r="BG169" s="222">
        <v>4.3648525387655798E-5</v>
      </c>
      <c r="BH169" s="222">
        <v>1.2199404761904799E-3</v>
      </c>
      <c r="BI169" s="222">
        <v>0</v>
      </c>
      <c r="BJ169" s="222">
        <v>8.0663725725365503E-4</v>
      </c>
      <c r="BK169" s="222">
        <v>0</v>
      </c>
      <c r="BL169" s="222">
        <v>0</v>
      </c>
      <c r="BM169" s="222">
        <v>1.52237889687677E-2</v>
      </c>
      <c r="BN169" s="222">
        <v>1.3302029709709999E-3</v>
      </c>
      <c r="BO169" s="222">
        <v>3.1533274378578199E-3</v>
      </c>
      <c r="BP169" s="222">
        <v>5.11683912363365E-3</v>
      </c>
      <c r="BQ169" s="222">
        <v>1.69173933820982E-3</v>
      </c>
      <c r="BR169" s="222">
        <v>2.6201288395061702E-4</v>
      </c>
      <c r="BS169" s="222">
        <v>4.0766859841757402E-2</v>
      </c>
      <c r="BT169" s="222">
        <v>4.5883698965391101E-2</v>
      </c>
      <c r="BU169" s="222">
        <v>4.7575438303600899E-2</v>
      </c>
      <c r="BV169" s="222">
        <v>131.50599948953999</v>
      </c>
      <c r="BW169" s="222">
        <v>148.01193214642299</v>
      </c>
      <c r="BX169" s="222">
        <v>153.46915581806701</v>
      </c>
      <c r="BY169" s="222">
        <v>341.91559867280398</v>
      </c>
      <c r="BZ169" s="222">
        <v>384.83102358069902</v>
      </c>
      <c r="CA169" s="222">
        <v>399.01980512697497</v>
      </c>
      <c r="CB169" s="222">
        <v>10.5993835588569</v>
      </c>
      <c r="CC169" s="222">
        <v>11.929761731001699</v>
      </c>
      <c r="CD169" s="222">
        <v>12.369613958936201</v>
      </c>
      <c r="CE169" s="201" t="s">
        <v>800</v>
      </c>
      <c r="CF169" s="201" t="s">
        <v>800</v>
      </c>
      <c r="CG169" s="201" t="s">
        <v>3014</v>
      </c>
      <c r="CH169" s="222">
        <v>2.4393090074618599E-3</v>
      </c>
      <c r="CI169" s="222">
        <v>3.8327550834295503E-2</v>
      </c>
      <c r="CJ169" s="222">
        <v>9.9651632169168405</v>
      </c>
      <c r="CK169" s="222"/>
      <c r="CL169" s="223">
        <f t="shared" si="20"/>
        <v>2.105954046416084E-2</v>
      </c>
      <c r="CM169" s="223">
        <f t="shared" si="21"/>
        <v>1.9707319377596521E-2</v>
      </c>
      <c r="CN169" s="223">
        <f t="shared" si="22"/>
        <v>5.11683912363365E-3</v>
      </c>
      <c r="CO169" s="223">
        <f t="shared" si="22"/>
        <v>1.69173933820982E-3</v>
      </c>
      <c r="CP169" s="223">
        <f t="shared" si="23"/>
        <v>4.757543830360083E-2</v>
      </c>
      <c r="CQ169" s="223">
        <f t="shared" si="24"/>
        <v>-6.9388939039072284E-17</v>
      </c>
      <c r="CR169" s="222"/>
      <c r="CS169" s="222"/>
      <c r="CT169" s="222"/>
      <c r="CU169" s="222"/>
      <c r="CV169" s="222"/>
      <c r="CW169" s="222"/>
      <c r="CX169" s="222"/>
      <c r="CY169" s="222"/>
      <c r="CZ169" s="222"/>
      <c r="DA169" s="222"/>
      <c r="DB169" s="224">
        <f t="shared" si="25"/>
        <v>3.3595693261117138E-2</v>
      </c>
      <c r="DC169" s="224">
        <f t="shared" si="26"/>
        <v>7.1711665806402274E-3</v>
      </c>
      <c r="DD169" s="224">
        <f t="shared" si="27"/>
        <v>4.0766859841757368E-2</v>
      </c>
      <c r="DE169" s="225">
        <f t="shared" si="28"/>
        <v>0</v>
      </c>
      <c r="DF169" s="222"/>
      <c r="DG169" s="222"/>
      <c r="DH169" s="222"/>
      <c r="DI169" s="222"/>
      <c r="DJ169" s="222"/>
      <c r="DK169" s="222"/>
      <c r="DL169" s="222"/>
      <c r="DM169" s="222"/>
      <c r="DN169" s="222"/>
      <c r="DO169" s="222"/>
      <c r="DP169" s="222"/>
      <c r="DQ169" s="222"/>
      <c r="DR169" s="222"/>
      <c r="DS169" s="222"/>
      <c r="DT169" s="222"/>
      <c r="DU169" s="222"/>
      <c r="DV169" s="222"/>
      <c r="DW169" s="222"/>
      <c r="DX169" s="222"/>
      <c r="DY169" s="222"/>
      <c r="DZ169" s="222"/>
      <c r="EA169" s="222"/>
      <c r="EB169" s="222"/>
      <c r="EC169" s="222"/>
      <c r="ED169" s="222"/>
      <c r="EE169" s="222"/>
      <c r="EF169" s="222"/>
      <c r="EG169" s="222">
        <v>0</v>
      </c>
      <c r="EH169" s="222">
        <v>0</v>
      </c>
      <c r="EI169" s="222">
        <v>0</v>
      </c>
      <c r="EJ169" s="222">
        <v>0</v>
      </c>
      <c r="EK169" s="222">
        <v>0</v>
      </c>
      <c r="EL169" s="222">
        <v>0</v>
      </c>
      <c r="EM169" s="222">
        <v>0</v>
      </c>
      <c r="EN169" s="201" t="s">
        <v>3660</v>
      </c>
      <c r="EO169" s="222">
        <v>0.70550000000000002</v>
      </c>
      <c r="EP169" s="222">
        <v>77</v>
      </c>
      <c r="EQ169" s="222">
        <v>0.8</v>
      </c>
    </row>
    <row r="170" spans="1:147" ht="30" x14ac:dyDescent="0.25">
      <c r="A170" s="201" t="s">
        <v>555</v>
      </c>
      <c r="B170" s="201" t="s">
        <v>3661</v>
      </c>
      <c r="C170" s="201" t="s">
        <v>556</v>
      </c>
      <c r="D170" s="201" t="s">
        <v>2853</v>
      </c>
      <c r="E170" s="222">
        <v>717</v>
      </c>
      <c r="F170" s="222">
        <v>1176</v>
      </c>
      <c r="G170" s="201" t="s">
        <v>2891</v>
      </c>
      <c r="H170" s="201" t="s">
        <v>800</v>
      </c>
      <c r="I170" s="201" t="s">
        <v>2623</v>
      </c>
      <c r="J170" s="222">
        <v>58</v>
      </c>
      <c r="K170" s="222">
        <v>0.8</v>
      </c>
      <c r="L170" s="201" t="s">
        <v>2891</v>
      </c>
      <c r="M170" s="201" t="s">
        <v>2892</v>
      </c>
      <c r="N170" s="201" t="s">
        <v>2893</v>
      </c>
      <c r="O170" s="201" t="s">
        <v>32</v>
      </c>
      <c r="P170" s="201" t="s">
        <v>2858</v>
      </c>
      <c r="Q170" s="201" t="s">
        <v>2859</v>
      </c>
      <c r="R170" s="201" t="s">
        <v>3661</v>
      </c>
      <c r="S170" s="201" t="s">
        <v>2860</v>
      </c>
      <c r="T170" s="222">
        <v>4.1663718148564302E-2</v>
      </c>
      <c r="U170" s="201" t="s">
        <v>3008</v>
      </c>
      <c r="V170" s="201" t="s">
        <v>3009</v>
      </c>
      <c r="W170" s="201" t="s">
        <v>139</v>
      </c>
      <c r="X170" s="201" t="s">
        <v>140</v>
      </c>
      <c r="Y170" s="222">
        <v>717</v>
      </c>
      <c r="Z170" s="222">
        <v>1372</v>
      </c>
      <c r="AA170" s="222">
        <v>60</v>
      </c>
      <c r="AB170" s="201" t="s">
        <v>3662</v>
      </c>
      <c r="AC170" s="222">
        <v>0.97499999999999998</v>
      </c>
      <c r="AD170" s="201" t="s">
        <v>800</v>
      </c>
      <c r="AE170" s="201" t="s">
        <v>800</v>
      </c>
      <c r="AH170" s="201" t="s">
        <v>2906</v>
      </c>
      <c r="AI170" s="201" t="s">
        <v>2712</v>
      </c>
      <c r="AJ170" s="201" t="s">
        <v>2855</v>
      </c>
      <c r="AK170" s="201" t="s">
        <v>2864</v>
      </c>
      <c r="AL170" s="201" t="s">
        <v>2854</v>
      </c>
      <c r="AM170" s="201" t="s">
        <v>2865</v>
      </c>
      <c r="AN170" s="201" t="s">
        <v>3010</v>
      </c>
      <c r="AO170" s="201" t="s">
        <v>2909</v>
      </c>
      <c r="AP170" s="201" t="s">
        <v>2868</v>
      </c>
      <c r="AQ170" s="201" t="s">
        <v>2869</v>
      </c>
      <c r="AR170" s="201" t="s">
        <v>2910</v>
      </c>
      <c r="AS170" s="222">
        <v>39.97824</v>
      </c>
      <c r="AT170" s="222">
        <v>9.6903000000000006</v>
      </c>
      <c r="AU170" s="201" t="s">
        <v>3663</v>
      </c>
      <c r="AV170" s="201" t="s">
        <v>3664</v>
      </c>
      <c r="AW170" s="201" t="s">
        <v>3665</v>
      </c>
      <c r="AX170" s="201" t="s">
        <v>3666</v>
      </c>
      <c r="AY170" s="201" t="s">
        <v>2874</v>
      </c>
      <c r="AZ170" s="201" t="s">
        <v>800</v>
      </c>
      <c r="BA170" s="201" t="s">
        <v>800</v>
      </c>
      <c r="BB170" s="222">
        <v>7.3395479024943302E-3</v>
      </c>
      <c r="BC170" s="222">
        <v>2.9872885912520599E-2</v>
      </c>
      <c r="BD170" s="222">
        <v>8.3333333333333295E-4</v>
      </c>
      <c r="BE170" s="222">
        <v>4.7866666666666701E-4</v>
      </c>
      <c r="BF170" s="222">
        <v>2.6981499999999999E-3</v>
      </c>
      <c r="BG170" s="222">
        <v>1.2003344481605399E-4</v>
      </c>
      <c r="BH170" s="222">
        <v>2.8665674603174599E-3</v>
      </c>
      <c r="BI170" s="222">
        <v>0</v>
      </c>
      <c r="BJ170" s="222">
        <v>1.75834670656274E-3</v>
      </c>
      <c r="BK170" s="222">
        <v>0</v>
      </c>
      <c r="BL170" s="222">
        <v>0</v>
      </c>
      <c r="BM170" s="222">
        <v>3.1809434447494699E-2</v>
      </c>
      <c r="BN170" s="222">
        <v>3.2421919343688802E-3</v>
      </c>
      <c r="BO170" s="222">
        <v>5.2880103310928598E-3</v>
      </c>
      <c r="BP170" s="222">
        <v>1.06914092815868E-2</v>
      </c>
      <c r="BQ170" s="222">
        <v>3.5348146043953799E-3</v>
      </c>
      <c r="BR170" s="222">
        <v>7.2187223129251696E-4</v>
      </c>
      <c r="BS170" s="222">
        <v>8.7029040370960098E-2</v>
      </c>
      <c r="BT170" s="222">
        <v>9.7720449652546906E-2</v>
      </c>
      <c r="BU170" s="222">
        <v>0.10125526425694199</v>
      </c>
      <c r="BV170" s="222">
        <v>121.37941474332</v>
      </c>
      <c r="BW170" s="222">
        <v>136.29072475948001</v>
      </c>
      <c r="BX170" s="222">
        <v>141.220731181231</v>
      </c>
      <c r="BY170" s="222">
        <v>315.58647833263097</v>
      </c>
      <c r="BZ170" s="222">
        <v>354.35588437464702</v>
      </c>
      <c r="CA170" s="222">
        <v>367.173901071199</v>
      </c>
      <c r="CB170" s="222">
        <v>22.627550496449601</v>
      </c>
      <c r="CC170" s="222">
        <v>25.4073169096622</v>
      </c>
      <c r="CD170" s="222">
        <v>26.326368706804999</v>
      </c>
      <c r="CE170" s="201" t="s">
        <v>800</v>
      </c>
      <c r="CF170" s="201" t="s">
        <v>800</v>
      </c>
      <c r="CG170" s="201" t="s">
        <v>3014</v>
      </c>
      <c r="CH170" s="222">
        <v>5.0968283998961902E-3</v>
      </c>
      <c r="CI170" s="222">
        <v>8.1932211971063901E-2</v>
      </c>
      <c r="CJ170" s="222">
        <v>21.3023751124766</v>
      </c>
      <c r="CK170" s="222"/>
      <c r="CL170" s="223">
        <f t="shared" si="20"/>
        <v>4.6689403658003691E-2</v>
      </c>
      <c r="CM170" s="223">
        <f t="shared" si="21"/>
        <v>4.0339636712956435E-2</v>
      </c>
      <c r="CN170" s="223">
        <f t="shared" si="22"/>
        <v>1.06914092815868E-2</v>
      </c>
      <c r="CO170" s="223">
        <f t="shared" si="22"/>
        <v>3.5348146043953799E-3</v>
      </c>
      <c r="CP170" s="223">
        <f t="shared" si="23"/>
        <v>0.1012552642569423</v>
      </c>
      <c r="CQ170" s="223">
        <f t="shared" si="24"/>
        <v>3.0531133177191805E-16</v>
      </c>
      <c r="CR170" s="222"/>
      <c r="CS170" s="222"/>
      <c r="CT170" s="222"/>
      <c r="CU170" s="222"/>
      <c r="CV170" s="222"/>
      <c r="CW170" s="222"/>
      <c r="CX170" s="222"/>
      <c r="CY170" s="222"/>
      <c r="CZ170" s="222"/>
      <c r="DA170" s="222"/>
      <c r="DB170" s="224">
        <f t="shared" si="25"/>
        <v>7.3576060196878498E-2</v>
      </c>
      <c r="DC170" s="224">
        <f t="shared" si="26"/>
        <v>1.3452980174081629E-2</v>
      </c>
      <c r="DD170" s="224">
        <f t="shared" si="27"/>
        <v>8.7029040370960126E-2</v>
      </c>
      <c r="DE170" s="225">
        <f t="shared" si="28"/>
        <v>0</v>
      </c>
      <c r="DF170" s="222"/>
      <c r="DG170" s="222"/>
      <c r="DH170" s="222"/>
      <c r="DI170" s="222"/>
      <c r="DJ170" s="222"/>
      <c r="DK170" s="222"/>
      <c r="DL170" s="222"/>
      <c r="DM170" s="222"/>
      <c r="DN170" s="222"/>
      <c r="DO170" s="222"/>
      <c r="DP170" s="222"/>
      <c r="DQ170" s="222"/>
      <c r="DR170" s="222"/>
      <c r="DS170" s="222"/>
      <c r="DT170" s="222"/>
      <c r="DU170" s="222"/>
      <c r="DV170" s="222"/>
      <c r="DW170" s="222"/>
      <c r="DX170" s="222"/>
      <c r="DY170" s="222"/>
      <c r="DZ170" s="222"/>
      <c r="EA170" s="222"/>
      <c r="EB170" s="222"/>
      <c r="EC170" s="222"/>
      <c r="ED170" s="222"/>
      <c r="EE170" s="222"/>
      <c r="EF170" s="222"/>
      <c r="EG170" s="222">
        <v>0</v>
      </c>
      <c r="EH170" s="222">
        <v>0</v>
      </c>
      <c r="EI170" s="222">
        <v>0</v>
      </c>
      <c r="EJ170" s="222">
        <v>0</v>
      </c>
      <c r="EK170" s="222">
        <v>0</v>
      </c>
      <c r="EL170" s="222">
        <v>0</v>
      </c>
      <c r="EM170" s="222">
        <v>0</v>
      </c>
      <c r="EN170" s="201" t="s">
        <v>3667</v>
      </c>
      <c r="EO170" s="222">
        <v>0.68989999999999996</v>
      </c>
      <c r="EP170" s="222">
        <v>267</v>
      </c>
      <c r="EQ170" s="222">
        <v>0.8</v>
      </c>
    </row>
    <row r="171" spans="1:147" ht="30" x14ac:dyDescent="0.25">
      <c r="A171" s="201" t="s">
        <v>557</v>
      </c>
      <c r="B171" s="201" t="s">
        <v>3668</v>
      </c>
      <c r="C171" s="201" t="s">
        <v>558</v>
      </c>
      <c r="D171" s="201" t="s">
        <v>2853</v>
      </c>
      <c r="E171" s="222">
        <v>750</v>
      </c>
      <c r="F171" s="222">
        <v>1176</v>
      </c>
      <c r="G171" s="201" t="s">
        <v>2854</v>
      </c>
      <c r="H171" s="201" t="s">
        <v>800</v>
      </c>
      <c r="I171" s="201" t="s">
        <v>2622</v>
      </c>
      <c r="J171" s="222">
        <v>77</v>
      </c>
      <c r="K171" s="222">
        <v>0.8</v>
      </c>
      <c r="L171" s="201" t="s">
        <v>2891</v>
      </c>
      <c r="M171" s="201" t="s">
        <v>2892</v>
      </c>
      <c r="N171" s="201" t="s">
        <v>2893</v>
      </c>
      <c r="O171" s="201" t="s">
        <v>32</v>
      </c>
      <c r="P171" s="201" t="s">
        <v>2858</v>
      </c>
      <c r="Q171" s="201" t="s">
        <v>2859</v>
      </c>
      <c r="R171" s="201" t="s">
        <v>3668</v>
      </c>
      <c r="S171" s="201" t="s">
        <v>2860</v>
      </c>
      <c r="T171" s="222">
        <v>4.1663718148564302E-2</v>
      </c>
      <c r="U171" s="201" t="s">
        <v>2861</v>
      </c>
      <c r="V171" s="201" t="s">
        <v>2862</v>
      </c>
      <c r="W171" s="201" t="s">
        <v>141</v>
      </c>
      <c r="X171" s="201" t="s">
        <v>142</v>
      </c>
      <c r="Y171" s="222">
        <v>750</v>
      </c>
      <c r="Z171" s="222">
        <v>1372</v>
      </c>
      <c r="AA171" s="222">
        <v>60</v>
      </c>
      <c r="AB171" s="201" t="s">
        <v>3669</v>
      </c>
      <c r="AC171" s="222">
        <v>0.97499999999999998</v>
      </c>
      <c r="AD171" s="201" t="s">
        <v>800</v>
      </c>
      <c r="AE171" s="201" t="s">
        <v>800</v>
      </c>
      <c r="AH171" s="201" t="s">
        <v>2906</v>
      </c>
      <c r="AI171" s="201" t="s">
        <v>2712</v>
      </c>
      <c r="AJ171" s="201" t="s">
        <v>2855</v>
      </c>
      <c r="AK171" s="201" t="s">
        <v>2864</v>
      </c>
      <c r="AL171" s="201" t="s">
        <v>2854</v>
      </c>
      <c r="AM171" s="201" t="s">
        <v>2865</v>
      </c>
      <c r="AN171" s="201" t="s">
        <v>2866</v>
      </c>
      <c r="AO171" s="201" t="s">
        <v>2909</v>
      </c>
      <c r="AP171" s="201" t="s">
        <v>2868</v>
      </c>
      <c r="AQ171" s="201" t="s">
        <v>2869</v>
      </c>
      <c r="AR171" s="201" t="s">
        <v>2910</v>
      </c>
      <c r="AS171" s="222">
        <v>64.20384</v>
      </c>
      <c r="AT171" s="222">
        <v>9.6903000000000006</v>
      </c>
      <c r="AU171" s="201" t="s">
        <v>3670</v>
      </c>
      <c r="AV171" s="201" t="s">
        <v>3671</v>
      </c>
      <c r="AW171" s="201" t="s">
        <v>3672</v>
      </c>
      <c r="AX171" s="201" t="s">
        <v>3673</v>
      </c>
      <c r="AY171" s="201" t="s">
        <v>2874</v>
      </c>
      <c r="AZ171" s="201" t="s">
        <v>800</v>
      </c>
      <c r="BA171" s="201" t="s">
        <v>800</v>
      </c>
      <c r="BB171" s="222">
        <v>7.3395479024943302E-3</v>
      </c>
      <c r="BC171" s="222">
        <v>3.1247788611423199E-2</v>
      </c>
      <c r="BD171" s="222">
        <v>8.3333333333333295E-4</v>
      </c>
      <c r="BE171" s="222">
        <v>5.7903896103896101E-4</v>
      </c>
      <c r="BF171" s="222">
        <v>2.9311900000000002E-3</v>
      </c>
      <c r="BG171" s="222">
        <v>1.2003344481605399E-4</v>
      </c>
      <c r="BH171" s="222">
        <v>2.8665674603174599E-3</v>
      </c>
      <c r="BI171" s="222">
        <v>0</v>
      </c>
      <c r="BJ171" s="222">
        <v>2.2503857557662501E-3</v>
      </c>
      <c r="BK171" s="222">
        <v>0</v>
      </c>
      <c r="BL171" s="222">
        <v>0</v>
      </c>
      <c r="BM171" s="222">
        <v>5.001572142236E-2</v>
      </c>
      <c r="BN171" s="222">
        <v>3.3914141572896298E-3</v>
      </c>
      <c r="BO171" s="222">
        <v>5.2880103310928598E-3</v>
      </c>
      <c r="BP171" s="222">
        <v>8.0532693289874294E-3</v>
      </c>
      <c r="BQ171" s="222">
        <v>2.6625876240900302E-3</v>
      </c>
      <c r="BR171" s="222">
        <v>7.2187223129251696E-4</v>
      </c>
      <c r="BS171" s="222">
        <v>0.107584903611225</v>
      </c>
      <c r="BT171" s="222">
        <v>0.115638172940212</v>
      </c>
      <c r="BU171" s="222">
        <v>0.118300760564302</v>
      </c>
      <c r="BV171" s="222">
        <v>143.44653814829999</v>
      </c>
      <c r="BW171" s="222">
        <v>154.18423058694901</v>
      </c>
      <c r="BX171" s="222">
        <v>157.734347419069</v>
      </c>
      <c r="BY171" s="222">
        <v>372.960999185579</v>
      </c>
      <c r="BZ171" s="222">
        <v>400.87899952606801</v>
      </c>
      <c r="CA171" s="222">
        <v>410.10930328958102</v>
      </c>
      <c r="CB171" s="222">
        <v>27.9720749389184</v>
      </c>
      <c r="CC171" s="222">
        <v>30.0659249644551</v>
      </c>
      <c r="CD171" s="222">
        <v>30.758197746718501</v>
      </c>
      <c r="CE171" s="201" t="s">
        <v>800</v>
      </c>
      <c r="CF171" s="201" t="s">
        <v>800</v>
      </c>
      <c r="CG171" s="201" t="s">
        <v>2875</v>
      </c>
      <c r="CH171" s="222">
        <v>1.0913919095819E-2</v>
      </c>
      <c r="CI171" s="222">
        <v>9.6670984515405706E-2</v>
      </c>
      <c r="CJ171" s="222">
        <v>25.134455974005501</v>
      </c>
      <c r="CK171" s="222"/>
      <c r="CL171" s="223">
        <f t="shared" si="20"/>
        <v>4.8889757700482095E-2</v>
      </c>
      <c r="CM171" s="223">
        <f t="shared" si="21"/>
        <v>5.8695145910742486E-2</v>
      </c>
      <c r="CN171" s="223">
        <f t="shared" si="22"/>
        <v>8.0532693289874294E-3</v>
      </c>
      <c r="CO171" s="223">
        <f t="shared" si="22"/>
        <v>2.6625876240900302E-3</v>
      </c>
      <c r="CP171" s="223">
        <f t="shared" si="23"/>
        <v>0.11830076056430203</v>
      </c>
      <c r="CQ171" s="223">
        <f t="shared" si="24"/>
        <v>0</v>
      </c>
      <c r="CR171" s="222"/>
      <c r="CS171" s="222"/>
      <c r="CT171" s="222"/>
      <c r="CU171" s="222"/>
      <c r="CV171" s="222"/>
      <c r="CW171" s="222"/>
      <c r="CX171" s="222"/>
      <c r="CY171" s="222"/>
      <c r="CZ171" s="222"/>
      <c r="DA171" s="222"/>
      <c r="DB171" s="224">
        <f t="shared" si="25"/>
        <v>9.3406844387939447E-2</v>
      </c>
      <c r="DC171" s="224">
        <f t="shared" si="26"/>
        <v>1.4178059223285142E-2</v>
      </c>
      <c r="DD171" s="224">
        <f t="shared" si="27"/>
        <v>0.10758490361122459</v>
      </c>
      <c r="DE171" s="225">
        <f t="shared" si="28"/>
        <v>-4.0245584642661925E-16</v>
      </c>
      <c r="DF171" s="222"/>
      <c r="DG171" s="222"/>
      <c r="DH171" s="222"/>
      <c r="DI171" s="222"/>
      <c r="DJ171" s="222"/>
      <c r="DK171" s="222"/>
      <c r="DL171" s="222"/>
      <c r="DM171" s="222"/>
      <c r="DN171" s="222"/>
      <c r="DO171" s="222"/>
      <c r="DP171" s="222"/>
      <c r="DQ171" s="222"/>
      <c r="DR171" s="222"/>
      <c r="DS171" s="222"/>
      <c r="DT171" s="222"/>
      <c r="DU171" s="222"/>
      <c r="DV171" s="222"/>
      <c r="DW171" s="222"/>
      <c r="DX171" s="222"/>
      <c r="DY171" s="222"/>
      <c r="DZ171" s="222"/>
      <c r="EA171" s="222"/>
      <c r="EB171" s="222"/>
      <c r="EC171" s="222"/>
      <c r="ED171" s="222"/>
      <c r="EE171" s="222"/>
      <c r="EF171" s="222"/>
      <c r="EG171" s="222">
        <v>0</v>
      </c>
      <c r="EH171" s="222">
        <v>0</v>
      </c>
      <c r="EI171" s="222">
        <v>0</v>
      </c>
      <c r="EJ171" s="222">
        <v>0</v>
      </c>
      <c r="EK171" s="222">
        <v>0</v>
      </c>
      <c r="EL171" s="222">
        <v>0</v>
      </c>
      <c r="EM171" s="222">
        <v>0</v>
      </c>
      <c r="EN171" s="201" t="s">
        <v>3674</v>
      </c>
      <c r="EO171" s="222">
        <v>0.87280000000000002</v>
      </c>
      <c r="EP171" s="222">
        <v>267</v>
      </c>
      <c r="EQ171" s="222">
        <v>0.8</v>
      </c>
    </row>
    <row r="172" spans="1:147" ht="30" x14ac:dyDescent="0.25">
      <c r="A172" s="201" t="s">
        <v>559</v>
      </c>
      <c r="B172" s="201" t="s">
        <v>3675</v>
      </c>
      <c r="C172" s="201" t="s">
        <v>560</v>
      </c>
      <c r="D172" s="201" t="s">
        <v>49</v>
      </c>
      <c r="E172" s="222">
        <v>130</v>
      </c>
      <c r="F172" s="222">
        <v>4356</v>
      </c>
      <c r="G172" s="201" t="s">
        <v>2855</v>
      </c>
      <c r="H172" s="201" t="s">
        <v>800</v>
      </c>
      <c r="I172" s="201" t="s">
        <v>2624</v>
      </c>
      <c r="J172" s="222">
        <v>267</v>
      </c>
      <c r="K172" s="222">
        <v>0.8</v>
      </c>
      <c r="L172" s="201" t="s">
        <v>2855</v>
      </c>
      <c r="M172" s="201" t="s">
        <v>2856</v>
      </c>
      <c r="N172" s="201" t="s">
        <v>2857</v>
      </c>
      <c r="O172" s="201" t="s">
        <v>32</v>
      </c>
      <c r="P172" s="201" t="s">
        <v>2858</v>
      </c>
      <c r="Q172" s="201" t="s">
        <v>2859</v>
      </c>
      <c r="R172" s="201" t="s">
        <v>3675</v>
      </c>
      <c r="S172" s="201" t="s">
        <v>2860</v>
      </c>
      <c r="T172" s="222">
        <v>4.1663718148564302E-2</v>
      </c>
      <c r="U172" s="201" t="s">
        <v>2904</v>
      </c>
      <c r="V172" s="201" t="s">
        <v>2905</v>
      </c>
      <c r="W172" s="201" t="s">
        <v>559</v>
      </c>
      <c r="X172" s="201" t="s">
        <v>560</v>
      </c>
      <c r="Y172" s="222">
        <v>130</v>
      </c>
      <c r="Z172" s="222">
        <v>4356</v>
      </c>
      <c r="AA172" s="222">
        <v>1</v>
      </c>
      <c r="AB172" s="201" t="s">
        <v>3675</v>
      </c>
      <c r="AC172" s="222">
        <v>1</v>
      </c>
      <c r="AD172" s="201" t="s">
        <v>800</v>
      </c>
      <c r="AE172" s="201" t="s">
        <v>800</v>
      </c>
      <c r="AH172" s="201" t="s">
        <v>2854</v>
      </c>
      <c r="AI172" s="201" t="s">
        <v>2863</v>
      </c>
      <c r="AJ172" s="201" t="s">
        <v>2855</v>
      </c>
      <c r="AK172" s="201" t="s">
        <v>2864</v>
      </c>
      <c r="AL172" s="201" t="s">
        <v>2854</v>
      </c>
      <c r="AM172" s="201" t="s">
        <v>2865</v>
      </c>
      <c r="AN172" s="201" t="s">
        <v>2908</v>
      </c>
      <c r="AO172" s="201" t="s">
        <v>2867</v>
      </c>
      <c r="AP172" s="201" t="s">
        <v>2868</v>
      </c>
      <c r="AQ172" s="201" t="s">
        <v>2869</v>
      </c>
      <c r="AR172" s="201" t="s">
        <v>2870</v>
      </c>
      <c r="AS172" s="222">
        <v>46.438400000000001</v>
      </c>
      <c r="AT172" s="222">
        <v>0</v>
      </c>
      <c r="AU172" s="201" t="s">
        <v>3676</v>
      </c>
      <c r="AV172" s="201" t="s">
        <v>3676</v>
      </c>
      <c r="AW172" s="201" t="s">
        <v>3677</v>
      </c>
      <c r="AX172" s="201" t="s">
        <v>3678</v>
      </c>
      <c r="AY172" s="201" t="s">
        <v>2874</v>
      </c>
      <c r="AZ172" s="201" t="s">
        <v>800</v>
      </c>
      <c r="BA172" s="201" t="s">
        <v>800</v>
      </c>
      <c r="BB172" s="222">
        <v>2.2150998622589499E-3</v>
      </c>
      <c r="BC172" s="222">
        <v>5.4162833593133604E-3</v>
      </c>
      <c r="BD172" s="222">
        <v>1E-3</v>
      </c>
      <c r="BE172" s="222">
        <v>1.20782355389097E-4</v>
      </c>
      <c r="BF172" s="222">
        <v>0</v>
      </c>
      <c r="BG172" s="222">
        <v>0</v>
      </c>
      <c r="BH172" s="222">
        <v>0</v>
      </c>
      <c r="BI172" s="222">
        <v>0</v>
      </c>
      <c r="BJ172" s="222">
        <v>0</v>
      </c>
      <c r="BK172" s="222">
        <v>0</v>
      </c>
      <c r="BL172" s="222">
        <v>0</v>
      </c>
      <c r="BM172" s="222">
        <v>1.7858439585876199E-2</v>
      </c>
      <c r="BN172" s="222">
        <v>5.8784512059686901E-4</v>
      </c>
      <c r="BO172" s="222">
        <v>0</v>
      </c>
      <c r="BP172" s="222">
        <v>2.3224784207192201E-3</v>
      </c>
      <c r="BQ172" s="222">
        <v>7.6786234852034595E-4</v>
      </c>
      <c r="BR172" s="222">
        <v>2.27366552188552E-4</v>
      </c>
      <c r="BS172" s="222">
        <v>2.7425816835623E-2</v>
      </c>
      <c r="BT172" s="222">
        <v>2.9748295256342198E-2</v>
      </c>
      <c r="BU172" s="222">
        <v>3.05161576048626E-2</v>
      </c>
      <c r="BV172" s="222">
        <v>210.967821812485</v>
      </c>
      <c r="BW172" s="222">
        <v>228.833040433402</v>
      </c>
      <c r="BX172" s="222">
        <v>234.739673883558</v>
      </c>
      <c r="BY172" s="222">
        <v>548.51633671245997</v>
      </c>
      <c r="BZ172" s="222">
        <v>594.96590512684395</v>
      </c>
      <c r="CA172" s="222">
        <v>610.32315209725095</v>
      </c>
      <c r="CB172" s="222">
        <v>7.1307123772619798</v>
      </c>
      <c r="CC172" s="222">
        <v>7.7345567666489803</v>
      </c>
      <c r="CD172" s="222">
        <v>7.9342009772642603</v>
      </c>
      <c r="CE172" s="201" t="s">
        <v>800</v>
      </c>
      <c r="CF172" s="201" t="s">
        <v>800</v>
      </c>
      <c r="CG172" s="201" t="s">
        <v>2916</v>
      </c>
      <c r="CH172" s="222">
        <v>3.5562852023235799E-3</v>
      </c>
      <c r="CI172" s="222">
        <v>2.3869531633299398E-2</v>
      </c>
      <c r="CJ172" s="222">
        <v>6.2060782246578503</v>
      </c>
      <c r="CK172" s="222"/>
      <c r="CL172" s="223">
        <f t="shared" si="20"/>
        <v>8.9795321291499582E-3</v>
      </c>
      <c r="CM172" s="223">
        <f t="shared" si="21"/>
        <v>1.8446284706473068E-2</v>
      </c>
      <c r="CN172" s="223">
        <f t="shared" si="22"/>
        <v>2.3224784207192201E-3</v>
      </c>
      <c r="CO172" s="223">
        <f t="shared" si="22"/>
        <v>7.6786234852034595E-4</v>
      </c>
      <c r="CP172" s="223">
        <f t="shared" si="23"/>
        <v>3.0516157604862593E-2</v>
      </c>
      <c r="CQ172" s="223">
        <f t="shared" si="24"/>
        <v>0</v>
      </c>
      <c r="CR172" s="222"/>
      <c r="CS172" s="222"/>
      <c r="CT172" s="222"/>
      <c r="CU172" s="222"/>
      <c r="CV172" s="222"/>
      <c r="CW172" s="222"/>
      <c r="CX172" s="222"/>
      <c r="CY172" s="222"/>
      <c r="CZ172" s="222"/>
      <c r="DA172" s="222"/>
      <c r="DB172" s="224">
        <f t="shared" si="25"/>
        <v>2.7198450283434476E-2</v>
      </c>
      <c r="DC172" s="224">
        <f t="shared" si="26"/>
        <v>2.27366552188552E-4</v>
      </c>
      <c r="DD172" s="224">
        <f t="shared" si="27"/>
        <v>2.7425816835623028E-2</v>
      </c>
      <c r="DE172" s="225">
        <f t="shared" si="28"/>
        <v>2.7755575615628914E-17</v>
      </c>
      <c r="DF172" s="222"/>
      <c r="DG172" s="222"/>
      <c r="DH172" s="222"/>
      <c r="DI172" s="222"/>
      <c r="DJ172" s="222"/>
      <c r="DK172" s="222"/>
      <c r="DL172" s="222"/>
      <c r="DM172" s="222"/>
      <c r="DN172" s="222"/>
      <c r="DO172" s="222"/>
      <c r="DP172" s="222"/>
      <c r="DQ172" s="222"/>
      <c r="DR172" s="222"/>
      <c r="DS172" s="222"/>
      <c r="DT172" s="222"/>
      <c r="DU172" s="222"/>
      <c r="DV172" s="222"/>
      <c r="DW172" s="222"/>
      <c r="DX172" s="222"/>
      <c r="DY172" s="222"/>
      <c r="DZ172" s="222"/>
      <c r="EA172" s="222"/>
      <c r="EB172" s="222"/>
      <c r="EC172" s="222"/>
      <c r="ED172" s="222"/>
      <c r="EE172" s="222"/>
      <c r="EF172" s="222"/>
      <c r="EG172" s="222">
        <v>0</v>
      </c>
      <c r="EH172" s="222">
        <v>0</v>
      </c>
      <c r="EI172" s="222">
        <v>0</v>
      </c>
      <c r="EJ172" s="222">
        <v>0</v>
      </c>
      <c r="EK172" s="222">
        <v>0</v>
      </c>
      <c r="EL172" s="222">
        <v>0</v>
      </c>
      <c r="EM172" s="222">
        <v>0</v>
      </c>
      <c r="EN172" s="201" t="s">
        <v>3679</v>
      </c>
      <c r="EO172" s="222">
        <v>0.78810000000000002</v>
      </c>
      <c r="EP172" s="222">
        <v>323</v>
      </c>
      <c r="EQ172" s="222">
        <v>0.8</v>
      </c>
    </row>
    <row r="173" spans="1:147" ht="30" x14ac:dyDescent="0.25">
      <c r="A173" s="201" t="s">
        <v>561</v>
      </c>
      <c r="B173" s="201" t="s">
        <v>3680</v>
      </c>
      <c r="C173" s="201" t="s">
        <v>562</v>
      </c>
      <c r="D173" s="201" t="s">
        <v>49</v>
      </c>
      <c r="E173" s="222">
        <v>130</v>
      </c>
      <c r="F173" s="222">
        <v>4257</v>
      </c>
      <c r="G173" s="201" t="s">
        <v>2855</v>
      </c>
      <c r="H173" s="201" t="s">
        <v>800</v>
      </c>
      <c r="I173" s="201" t="s">
        <v>2624</v>
      </c>
      <c r="J173" s="222">
        <v>267</v>
      </c>
      <c r="K173" s="222">
        <v>0.87280000000000002</v>
      </c>
      <c r="L173" s="201" t="s">
        <v>2855</v>
      </c>
      <c r="M173" s="201" t="s">
        <v>2856</v>
      </c>
      <c r="N173" s="201" t="s">
        <v>2857</v>
      </c>
      <c r="O173" s="201" t="s">
        <v>32</v>
      </c>
      <c r="P173" s="201" t="s">
        <v>2858</v>
      </c>
      <c r="Q173" s="201" t="s">
        <v>2859</v>
      </c>
      <c r="R173" s="201" t="s">
        <v>3680</v>
      </c>
      <c r="S173" s="201" t="s">
        <v>2860</v>
      </c>
      <c r="T173" s="222">
        <v>4.1663718148564302E-2</v>
      </c>
      <c r="U173" s="201" t="s">
        <v>2904</v>
      </c>
      <c r="V173" s="201" t="s">
        <v>2905</v>
      </c>
      <c r="W173" s="201" t="s">
        <v>561</v>
      </c>
      <c r="X173" s="201" t="s">
        <v>562</v>
      </c>
      <c r="Y173" s="222">
        <v>130</v>
      </c>
      <c r="Z173" s="222">
        <v>4257</v>
      </c>
      <c r="AA173" s="222">
        <v>1</v>
      </c>
      <c r="AB173" s="201" t="s">
        <v>3680</v>
      </c>
      <c r="AC173" s="222">
        <v>1</v>
      </c>
      <c r="AD173" s="201" t="s">
        <v>800</v>
      </c>
      <c r="AE173" s="201" t="s">
        <v>800</v>
      </c>
      <c r="AH173" s="201" t="s">
        <v>2854</v>
      </c>
      <c r="AI173" s="201" t="s">
        <v>2863</v>
      </c>
      <c r="AJ173" s="201" t="s">
        <v>2855</v>
      </c>
      <c r="AK173" s="201" t="s">
        <v>2864</v>
      </c>
      <c r="AL173" s="201" t="s">
        <v>2854</v>
      </c>
      <c r="AM173" s="201" t="s">
        <v>2865</v>
      </c>
      <c r="AN173" s="201" t="s">
        <v>2908</v>
      </c>
      <c r="AO173" s="201" t="s">
        <v>2867</v>
      </c>
      <c r="AP173" s="201" t="s">
        <v>2868</v>
      </c>
      <c r="AQ173" s="201" t="s">
        <v>2869</v>
      </c>
      <c r="AR173" s="201" t="s">
        <v>2870</v>
      </c>
      <c r="AS173" s="222">
        <v>46.438400000000001</v>
      </c>
      <c r="AT173" s="222">
        <v>0</v>
      </c>
      <c r="AU173" s="201" t="s">
        <v>3681</v>
      </c>
      <c r="AV173" s="201" t="s">
        <v>3681</v>
      </c>
      <c r="AW173" s="201" t="s">
        <v>3682</v>
      </c>
      <c r="AX173" s="201" t="s">
        <v>3683</v>
      </c>
      <c r="AY173" s="201" t="s">
        <v>2874</v>
      </c>
      <c r="AZ173" s="201" t="s">
        <v>800</v>
      </c>
      <c r="BA173" s="201" t="s">
        <v>800</v>
      </c>
      <c r="BB173" s="222">
        <v>2.2666138125440501E-3</v>
      </c>
      <c r="BC173" s="222">
        <v>5.4162833593133604E-3</v>
      </c>
      <c r="BD173" s="222">
        <v>1E-3</v>
      </c>
      <c r="BE173" s="222">
        <v>1.20782355389097E-4</v>
      </c>
      <c r="BF173" s="222">
        <v>0</v>
      </c>
      <c r="BG173" s="222">
        <v>0</v>
      </c>
      <c r="BH173" s="222">
        <v>0</v>
      </c>
      <c r="BI173" s="222">
        <v>0</v>
      </c>
      <c r="BJ173" s="222">
        <v>0</v>
      </c>
      <c r="BK173" s="222">
        <v>0</v>
      </c>
      <c r="BL173" s="222">
        <v>0</v>
      </c>
      <c r="BM173" s="222">
        <v>1.6368872214368599E-2</v>
      </c>
      <c r="BN173" s="222">
        <v>5.3881312611995299E-4</v>
      </c>
      <c r="BO173" s="222">
        <v>0</v>
      </c>
      <c r="BP173" s="222">
        <v>2.1287611555629899E-3</v>
      </c>
      <c r="BQ173" s="222">
        <v>7.0381516821296601E-4</v>
      </c>
      <c r="BR173" s="222">
        <v>2.3265414642549499E-4</v>
      </c>
      <c r="BS173" s="222">
        <v>2.5944019014160598E-2</v>
      </c>
      <c r="BT173" s="222">
        <v>2.8072780169723598E-2</v>
      </c>
      <c r="BU173" s="222">
        <v>2.87765953379365E-2</v>
      </c>
      <c r="BV173" s="222">
        <v>199.56937703200401</v>
      </c>
      <c r="BW173" s="222">
        <v>215.94446284402699</v>
      </c>
      <c r="BX173" s="222">
        <v>221.35842567643499</v>
      </c>
      <c r="BY173" s="222">
        <v>518.88038028321205</v>
      </c>
      <c r="BZ173" s="222">
        <v>561.45560339447104</v>
      </c>
      <c r="CA173" s="222">
        <v>575.531906758731</v>
      </c>
      <c r="CB173" s="222">
        <v>6.7454449436817496</v>
      </c>
      <c r="CC173" s="222">
        <v>7.2989228441281302</v>
      </c>
      <c r="CD173" s="222">
        <v>7.4819147878635004</v>
      </c>
      <c r="CE173" s="201" t="s">
        <v>800</v>
      </c>
      <c r="CF173" s="201" t="s">
        <v>800</v>
      </c>
      <c r="CG173" s="201" t="s">
        <v>2916</v>
      </c>
      <c r="CH173" s="222">
        <v>3.2596564640912699E-3</v>
      </c>
      <c r="CI173" s="222">
        <v>2.2684362550069299E-2</v>
      </c>
      <c r="CJ173" s="222">
        <v>5.89793426301802</v>
      </c>
      <c r="CK173" s="222"/>
      <c r="CL173" s="223">
        <f t="shared" si="20"/>
        <v>9.0363336736720024E-3</v>
      </c>
      <c r="CM173" s="223">
        <f t="shared" si="21"/>
        <v>1.6907685340488553E-2</v>
      </c>
      <c r="CN173" s="223">
        <f t="shared" si="22"/>
        <v>2.1287611555629899E-3</v>
      </c>
      <c r="CO173" s="223">
        <f t="shared" si="22"/>
        <v>7.0381516821296601E-4</v>
      </c>
      <c r="CP173" s="223">
        <f t="shared" si="23"/>
        <v>2.8776595337936507E-2</v>
      </c>
      <c r="CQ173" s="223">
        <f t="shared" si="24"/>
        <v>0</v>
      </c>
      <c r="CR173" s="222"/>
      <c r="CS173" s="222"/>
      <c r="CT173" s="222"/>
      <c r="CU173" s="222"/>
      <c r="CV173" s="222"/>
      <c r="CW173" s="222"/>
      <c r="CX173" s="222"/>
      <c r="CY173" s="222"/>
      <c r="CZ173" s="222"/>
      <c r="DA173" s="222"/>
      <c r="DB173" s="224">
        <f t="shared" si="25"/>
        <v>2.5711364867735058E-2</v>
      </c>
      <c r="DC173" s="224">
        <f t="shared" si="26"/>
        <v>2.3265414642549499E-4</v>
      </c>
      <c r="DD173" s="224">
        <f t="shared" si="27"/>
        <v>2.5944019014160553E-2</v>
      </c>
      <c r="DE173" s="225">
        <f t="shared" si="28"/>
        <v>-4.5102810375396984E-17</v>
      </c>
      <c r="DF173" s="222"/>
      <c r="DG173" s="222"/>
      <c r="DH173" s="222"/>
      <c r="DI173" s="222"/>
      <c r="DJ173" s="222"/>
      <c r="DK173" s="222"/>
      <c r="DL173" s="222"/>
      <c r="DM173" s="222"/>
      <c r="DN173" s="222"/>
      <c r="DO173" s="222"/>
      <c r="DP173" s="222"/>
      <c r="DQ173" s="222"/>
      <c r="DR173" s="222"/>
      <c r="DS173" s="222"/>
      <c r="DT173" s="222"/>
      <c r="DU173" s="222"/>
      <c r="DV173" s="222"/>
      <c r="DW173" s="222"/>
      <c r="DX173" s="222"/>
      <c r="DY173" s="222"/>
      <c r="DZ173" s="222"/>
      <c r="EA173" s="222"/>
      <c r="EB173" s="222"/>
      <c r="EC173" s="222"/>
      <c r="ED173" s="222"/>
      <c r="EE173" s="222"/>
      <c r="EF173" s="222"/>
      <c r="EG173" s="222">
        <v>0</v>
      </c>
      <c r="EH173" s="222">
        <v>0</v>
      </c>
      <c r="EI173" s="222">
        <v>0</v>
      </c>
      <c r="EJ173" s="222">
        <v>0</v>
      </c>
      <c r="EK173" s="222">
        <v>0</v>
      </c>
      <c r="EL173" s="222">
        <v>0</v>
      </c>
      <c r="EM173" s="222">
        <v>0</v>
      </c>
      <c r="EN173" s="201" t="s">
        <v>3684</v>
      </c>
      <c r="EO173" s="222">
        <v>0.82030000000000003</v>
      </c>
      <c r="EP173" s="222">
        <v>176</v>
      </c>
      <c r="EQ173" s="222">
        <v>0.8</v>
      </c>
    </row>
    <row r="174" spans="1:147" ht="30" x14ac:dyDescent="0.25">
      <c r="A174" s="201" t="s">
        <v>563</v>
      </c>
      <c r="B174" s="201" t="s">
        <v>3685</v>
      </c>
      <c r="C174" s="201" t="s">
        <v>564</v>
      </c>
      <c r="D174" s="201" t="s">
        <v>49</v>
      </c>
      <c r="E174" s="222">
        <v>130</v>
      </c>
      <c r="F174" s="222">
        <v>6776</v>
      </c>
      <c r="G174" s="201" t="s">
        <v>2855</v>
      </c>
      <c r="H174" s="201" t="s">
        <v>800</v>
      </c>
      <c r="I174" s="201" t="s">
        <v>2624</v>
      </c>
      <c r="J174" s="222">
        <v>323</v>
      </c>
      <c r="K174" s="222">
        <v>0.8</v>
      </c>
      <c r="L174" s="201" t="s">
        <v>2855</v>
      </c>
      <c r="M174" s="201" t="s">
        <v>2856</v>
      </c>
      <c r="N174" s="201" t="s">
        <v>2857</v>
      </c>
      <c r="O174" s="201" t="s">
        <v>32</v>
      </c>
      <c r="P174" s="201" t="s">
        <v>2858</v>
      </c>
      <c r="Q174" s="201" t="s">
        <v>2859</v>
      </c>
      <c r="R174" s="201" t="s">
        <v>3685</v>
      </c>
      <c r="S174" s="201" t="s">
        <v>2860</v>
      </c>
      <c r="T174" s="222">
        <v>4.1663718148564302E-2</v>
      </c>
      <c r="U174" s="201" t="s">
        <v>2904</v>
      </c>
      <c r="V174" s="201" t="s">
        <v>2905</v>
      </c>
      <c r="W174" s="201" t="s">
        <v>563</v>
      </c>
      <c r="X174" s="201" t="s">
        <v>564</v>
      </c>
      <c r="Y174" s="222">
        <v>130</v>
      </c>
      <c r="Z174" s="222">
        <v>6776</v>
      </c>
      <c r="AA174" s="222">
        <v>1</v>
      </c>
      <c r="AB174" s="201" t="s">
        <v>3685</v>
      </c>
      <c r="AC174" s="222">
        <v>1</v>
      </c>
      <c r="AD174" s="201" t="s">
        <v>800</v>
      </c>
      <c r="AE174" s="201" t="s">
        <v>800</v>
      </c>
      <c r="AH174" s="201" t="s">
        <v>2854</v>
      </c>
      <c r="AI174" s="201" t="s">
        <v>2863</v>
      </c>
      <c r="AJ174" s="201" t="s">
        <v>2855</v>
      </c>
      <c r="AK174" s="201" t="s">
        <v>2864</v>
      </c>
      <c r="AL174" s="201" t="s">
        <v>2854</v>
      </c>
      <c r="AM174" s="201" t="s">
        <v>2865</v>
      </c>
      <c r="AN174" s="201" t="s">
        <v>2908</v>
      </c>
      <c r="AO174" s="201" t="s">
        <v>2867</v>
      </c>
      <c r="AP174" s="201" t="s">
        <v>2868</v>
      </c>
      <c r="AQ174" s="201" t="s">
        <v>2869</v>
      </c>
      <c r="AR174" s="201" t="s">
        <v>2870</v>
      </c>
      <c r="AS174" s="222">
        <v>46.438400000000001</v>
      </c>
      <c r="AT174" s="222">
        <v>0</v>
      </c>
      <c r="AU174" s="201" t="s">
        <v>3686</v>
      </c>
      <c r="AV174" s="201" t="s">
        <v>3686</v>
      </c>
      <c r="AW174" s="201" t="s">
        <v>3687</v>
      </c>
      <c r="AX174" s="201" t="s">
        <v>3688</v>
      </c>
      <c r="AY174" s="201" t="s">
        <v>2874</v>
      </c>
      <c r="AZ174" s="201" t="s">
        <v>800</v>
      </c>
      <c r="BA174" s="201" t="s">
        <v>800</v>
      </c>
      <c r="BB174" s="222">
        <v>1.6984520529975101E-3</v>
      </c>
      <c r="BC174" s="222">
        <v>5.4162833593133604E-3</v>
      </c>
      <c r="BD174" s="222">
        <v>1E-3</v>
      </c>
      <c r="BE174" s="222">
        <v>9.9841761265909897E-5</v>
      </c>
      <c r="BF174" s="222">
        <v>0</v>
      </c>
      <c r="BG174" s="222">
        <v>0</v>
      </c>
      <c r="BH174" s="222">
        <v>0</v>
      </c>
      <c r="BI174" s="222">
        <v>0</v>
      </c>
      <c r="BJ174" s="222">
        <v>0</v>
      </c>
      <c r="BK174" s="222">
        <v>0</v>
      </c>
      <c r="BL174" s="222">
        <v>0</v>
      </c>
      <c r="BM174" s="222">
        <v>1.47622395338357E-2</v>
      </c>
      <c r="BN174" s="222">
        <v>5.8784512059686901E-4</v>
      </c>
      <c r="BO174" s="222">
        <v>0</v>
      </c>
      <c r="BP174" s="222">
        <v>1.9198196233189801E-3</v>
      </c>
      <c r="BQ174" s="222">
        <v>6.3473451100598197E-4</v>
      </c>
      <c r="BR174" s="222">
        <v>1.4616421212121201E-4</v>
      </c>
      <c r="BS174" s="222">
        <v>2.3710826040130601E-2</v>
      </c>
      <c r="BT174" s="222">
        <v>2.5630645663449601E-2</v>
      </c>
      <c r="BU174" s="222">
        <v>2.62653801744555E-2</v>
      </c>
      <c r="BV174" s="222">
        <v>182.390969539466</v>
      </c>
      <c r="BW174" s="222">
        <v>197.15881279576601</v>
      </c>
      <c r="BX174" s="222">
        <v>202.04138595735</v>
      </c>
      <c r="BY174" s="222">
        <v>474.21652080261202</v>
      </c>
      <c r="BZ174" s="222">
        <v>512.61291326899095</v>
      </c>
      <c r="CA174" s="222">
        <v>525.30760348911099</v>
      </c>
      <c r="CB174" s="222">
        <v>6.1648147704339502</v>
      </c>
      <c r="CC174" s="222">
        <v>6.6639678724968903</v>
      </c>
      <c r="CD174" s="222">
        <v>6.8289988453584396</v>
      </c>
      <c r="CE174" s="201" t="s">
        <v>800</v>
      </c>
      <c r="CF174" s="201" t="s">
        <v>800</v>
      </c>
      <c r="CG174" s="201" t="s">
        <v>2916</v>
      </c>
      <c r="CH174" s="222">
        <v>2.9397156316420901E-3</v>
      </c>
      <c r="CI174" s="222">
        <v>2.0771110408488499E-2</v>
      </c>
      <c r="CJ174" s="222">
        <v>5.4004887062070104</v>
      </c>
      <c r="CK174" s="222"/>
      <c r="CL174" s="223">
        <f t="shared" si="20"/>
        <v>8.3607413856979923E-3</v>
      </c>
      <c r="CM174" s="223">
        <f t="shared" si="21"/>
        <v>1.5350084654432569E-2</v>
      </c>
      <c r="CN174" s="223">
        <f t="shared" si="22"/>
        <v>1.9198196233189801E-3</v>
      </c>
      <c r="CO174" s="223">
        <f t="shared" si="22"/>
        <v>6.3473451100598197E-4</v>
      </c>
      <c r="CP174" s="223">
        <f t="shared" si="23"/>
        <v>2.6265380174455524E-2</v>
      </c>
      <c r="CQ174" s="223">
        <f t="shared" si="24"/>
        <v>0</v>
      </c>
      <c r="CR174" s="222"/>
      <c r="CS174" s="222"/>
      <c r="CT174" s="222"/>
      <c r="CU174" s="222"/>
      <c r="CV174" s="222"/>
      <c r="CW174" s="222"/>
      <c r="CX174" s="222"/>
      <c r="CY174" s="222"/>
      <c r="CZ174" s="222"/>
      <c r="DA174" s="222"/>
      <c r="DB174" s="224">
        <f t="shared" si="25"/>
        <v>2.3564661828009349E-2</v>
      </c>
      <c r="DC174" s="224">
        <f t="shared" si="26"/>
        <v>1.4616421212121201E-4</v>
      </c>
      <c r="DD174" s="224">
        <f t="shared" si="27"/>
        <v>2.3710826040130563E-2</v>
      </c>
      <c r="DE174" s="225">
        <f t="shared" si="28"/>
        <v>-3.8163916471489756E-17</v>
      </c>
      <c r="DF174" s="222"/>
      <c r="DG174" s="222"/>
      <c r="DH174" s="222"/>
      <c r="DI174" s="222"/>
      <c r="DJ174" s="222"/>
      <c r="DK174" s="222"/>
      <c r="DL174" s="222"/>
      <c r="DM174" s="222"/>
      <c r="DN174" s="222"/>
      <c r="DO174" s="222"/>
      <c r="DP174" s="222"/>
      <c r="DQ174" s="222"/>
      <c r="DR174" s="222"/>
      <c r="DS174" s="222"/>
      <c r="DT174" s="222"/>
      <c r="DU174" s="222"/>
      <c r="DV174" s="222"/>
      <c r="DW174" s="222"/>
      <c r="DX174" s="222"/>
      <c r="DY174" s="222"/>
      <c r="DZ174" s="222"/>
      <c r="EA174" s="222"/>
      <c r="EB174" s="222"/>
      <c r="EC174" s="222"/>
      <c r="ED174" s="222"/>
      <c r="EE174" s="222"/>
      <c r="EF174" s="222"/>
      <c r="EG174" s="222">
        <v>0</v>
      </c>
      <c r="EH174" s="222">
        <v>0</v>
      </c>
      <c r="EI174" s="222">
        <v>0</v>
      </c>
      <c r="EJ174" s="222">
        <v>0</v>
      </c>
      <c r="EK174" s="222">
        <v>0</v>
      </c>
      <c r="EL174" s="222">
        <v>0</v>
      </c>
      <c r="EM174" s="222">
        <v>0</v>
      </c>
      <c r="EN174" s="201" t="s">
        <v>3689</v>
      </c>
      <c r="EO174" s="222">
        <v>0.89539999999999997</v>
      </c>
      <c r="EP174" s="222">
        <v>333</v>
      </c>
      <c r="EQ174" s="222">
        <v>0.8</v>
      </c>
    </row>
    <row r="175" spans="1:147" ht="30" x14ac:dyDescent="0.25">
      <c r="A175" s="201" t="s">
        <v>565</v>
      </c>
      <c r="B175" s="201" t="s">
        <v>3690</v>
      </c>
      <c r="C175" s="201" t="s">
        <v>566</v>
      </c>
      <c r="D175" s="201" t="s">
        <v>2853</v>
      </c>
      <c r="E175" s="222">
        <v>160</v>
      </c>
      <c r="F175" s="222">
        <v>5544</v>
      </c>
      <c r="G175" s="201" t="s">
        <v>2854</v>
      </c>
      <c r="H175" s="201" t="s">
        <v>800</v>
      </c>
      <c r="I175" s="201" t="s">
        <v>2622</v>
      </c>
      <c r="J175" s="222">
        <v>176</v>
      </c>
      <c r="K175" s="222">
        <v>0.82030000000000003</v>
      </c>
      <c r="L175" s="201" t="s">
        <v>2855</v>
      </c>
      <c r="M175" s="201" t="s">
        <v>2856</v>
      </c>
      <c r="N175" s="201" t="s">
        <v>2857</v>
      </c>
      <c r="O175" s="201" t="s">
        <v>32</v>
      </c>
      <c r="P175" s="201" t="s">
        <v>2858</v>
      </c>
      <c r="Q175" s="201" t="s">
        <v>2859</v>
      </c>
      <c r="R175" s="201" t="s">
        <v>3690</v>
      </c>
      <c r="S175" s="201" t="s">
        <v>2860</v>
      </c>
      <c r="T175" s="222">
        <v>4.1663718148564302E-2</v>
      </c>
      <c r="U175" s="201" t="s">
        <v>2861</v>
      </c>
      <c r="V175" s="201" t="s">
        <v>2862</v>
      </c>
      <c r="W175" s="201" t="s">
        <v>565</v>
      </c>
      <c r="X175" s="201" t="s">
        <v>566</v>
      </c>
      <c r="Y175" s="222">
        <v>160</v>
      </c>
      <c r="Z175" s="222">
        <v>5544</v>
      </c>
      <c r="AA175" s="222">
        <v>1</v>
      </c>
      <c r="AB175" s="201" t="s">
        <v>3690</v>
      </c>
      <c r="AC175" s="222">
        <v>1</v>
      </c>
      <c r="AD175" s="201" t="s">
        <v>800</v>
      </c>
      <c r="AE175" s="201" t="s">
        <v>800</v>
      </c>
      <c r="AH175" s="201" t="s">
        <v>2854</v>
      </c>
      <c r="AI175" s="201" t="s">
        <v>2863</v>
      </c>
      <c r="AJ175" s="201" t="s">
        <v>2855</v>
      </c>
      <c r="AK175" s="201" t="s">
        <v>2864</v>
      </c>
      <c r="AL175" s="201" t="s">
        <v>2854</v>
      </c>
      <c r="AM175" s="201" t="s">
        <v>2865</v>
      </c>
      <c r="AN175" s="201" t="s">
        <v>2866</v>
      </c>
      <c r="AO175" s="201" t="s">
        <v>2867</v>
      </c>
      <c r="AP175" s="201" t="s">
        <v>2868</v>
      </c>
      <c r="AQ175" s="201" t="s">
        <v>2869</v>
      </c>
      <c r="AR175" s="201" t="s">
        <v>2870</v>
      </c>
      <c r="AS175" s="222">
        <v>64.20384</v>
      </c>
      <c r="AT175" s="222">
        <v>0</v>
      </c>
      <c r="AU175" s="201" t="s">
        <v>3691</v>
      </c>
      <c r="AV175" s="201" t="s">
        <v>3691</v>
      </c>
      <c r="AW175" s="201" t="s">
        <v>3692</v>
      </c>
      <c r="AX175" s="201" t="s">
        <v>3693</v>
      </c>
      <c r="AY175" s="201" t="s">
        <v>2874</v>
      </c>
      <c r="AZ175" s="201" t="s">
        <v>800</v>
      </c>
      <c r="BA175" s="201" t="s">
        <v>800</v>
      </c>
      <c r="BB175" s="222">
        <v>1.9535113035113001E-3</v>
      </c>
      <c r="BC175" s="222">
        <v>6.6661949037702898E-3</v>
      </c>
      <c r="BD175" s="222">
        <v>8.3333333333333295E-4</v>
      </c>
      <c r="BE175" s="222">
        <v>2.5332954545454498E-4</v>
      </c>
      <c r="BF175" s="222">
        <v>0</v>
      </c>
      <c r="BG175" s="222">
        <v>0</v>
      </c>
      <c r="BH175" s="222">
        <v>0</v>
      </c>
      <c r="BI175" s="222">
        <v>0</v>
      </c>
      <c r="BJ175" s="222">
        <v>0</v>
      </c>
      <c r="BK175" s="222">
        <v>0</v>
      </c>
      <c r="BL175" s="222">
        <v>0</v>
      </c>
      <c r="BM175" s="222">
        <v>2.1340366326741401E-2</v>
      </c>
      <c r="BN175" s="222">
        <v>7.0559715897935298E-4</v>
      </c>
      <c r="BO175" s="222">
        <v>0</v>
      </c>
      <c r="BP175" s="222">
        <v>3.4361139401994402E-3</v>
      </c>
      <c r="BQ175" s="222">
        <v>1.13605469758809E-3</v>
      </c>
      <c r="BR175" s="222">
        <v>1.78645148148148E-4</v>
      </c>
      <c r="BS175" s="222">
        <v>3.19309777199384E-2</v>
      </c>
      <c r="BT175" s="222">
        <v>3.5367091660137899E-2</v>
      </c>
      <c r="BU175" s="222">
        <v>3.6503146357725898E-2</v>
      </c>
      <c r="BV175" s="222">
        <v>199.568610749615</v>
      </c>
      <c r="BW175" s="222">
        <v>221.04432287586201</v>
      </c>
      <c r="BX175" s="222">
        <v>228.14466473578699</v>
      </c>
      <c r="BY175" s="222">
        <v>518.87838794899903</v>
      </c>
      <c r="BZ175" s="222">
        <v>574.71523947723995</v>
      </c>
      <c r="CA175" s="222">
        <v>593.176128313047</v>
      </c>
      <c r="CB175" s="222">
        <v>8.3020542071839891</v>
      </c>
      <c r="CC175" s="222">
        <v>9.1954438316358402</v>
      </c>
      <c r="CD175" s="222">
        <v>9.4908180530087503</v>
      </c>
      <c r="CE175" s="201" t="s">
        <v>800</v>
      </c>
      <c r="CF175" s="201" t="s">
        <v>800</v>
      </c>
      <c r="CG175" s="201" t="s">
        <v>2875</v>
      </c>
      <c r="CH175" s="222">
        <v>4.65667643976184E-3</v>
      </c>
      <c r="CI175" s="222">
        <v>2.7274301280176601E-2</v>
      </c>
      <c r="CJ175" s="222">
        <v>7.0913183328459102</v>
      </c>
      <c r="CK175" s="222"/>
      <c r="CL175" s="223">
        <f t="shared" si="20"/>
        <v>9.885014234217615E-3</v>
      </c>
      <c r="CM175" s="223">
        <f t="shared" si="21"/>
        <v>2.2045963485720754E-2</v>
      </c>
      <c r="CN175" s="223">
        <f t="shared" si="22"/>
        <v>3.4361139401994402E-3</v>
      </c>
      <c r="CO175" s="223">
        <f t="shared" si="22"/>
        <v>1.13605469758809E-3</v>
      </c>
      <c r="CP175" s="223">
        <f t="shared" si="23"/>
        <v>3.6503146357725898E-2</v>
      </c>
      <c r="CQ175" s="223">
        <f t="shared" si="24"/>
        <v>0</v>
      </c>
      <c r="CR175" s="222"/>
      <c r="CS175" s="222"/>
      <c r="CT175" s="222"/>
      <c r="CU175" s="222"/>
      <c r="CV175" s="222"/>
      <c r="CW175" s="222"/>
      <c r="CX175" s="222"/>
      <c r="CY175" s="222"/>
      <c r="CZ175" s="222"/>
      <c r="DA175" s="222"/>
      <c r="DB175" s="224">
        <f t="shared" si="25"/>
        <v>3.1752332571790221E-2</v>
      </c>
      <c r="DC175" s="224">
        <f t="shared" si="26"/>
        <v>1.78645148148148E-4</v>
      </c>
      <c r="DD175" s="224">
        <f t="shared" si="27"/>
        <v>3.1930977719938365E-2</v>
      </c>
      <c r="DE175" s="225">
        <f t="shared" si="28"/>
        <v>0</v>
      </c>
      <c r="DF175" s="222"/>
      <c r="DG175" s="222"/>
      <c r="DH175" s="222"/>
      <c r="DI175" s="222"/>
      <c r="DJ175" s="222"/>
      <c r="DK175" s="222"/>
      <c r="DL175" s="222"/>
      <c r="DM175" s="222"/>
      <c r="DN175" s="222"/>
      <c r="DO175" s="222"/>
      <c r="DP175" s="222"/>
      <c r="DQ175" s="222"/>
      <c r="DR175" s="222"/>
      <c r="DS175" s="222"/>
      <c r="DT175" s="222"/>
      <c r="DU175" s="222"/>
      <c r="DV175" s="222"/>
      <c r="DW175" s="222"/>
      <c r="DX175" s="222"/>
      <c r="DY175" s="222"/>
      <c r="DZ175" s="222"/>
      <c r="EA175" s="222"/>
      <c r="EB175" s="222"/>
      <c r="EC175" s="222"/>
      <c r="ED175" s="222"/>
      <c r="EE175" s="222"/>
      <c r="EF175" s="222"/>
      <c r="EG175" s="222">
        <v>27977400</v>
      </c>
      <c r="EH175" s="222">
        <v>24011988</v>
      </c>
      <c r="EI175" s="222">
        <v>4192.1400000000003</v>
      </c>
      <c r="EJ175" s="222">
        <v>3597.15</v>
      </c>
      <c r="EK175" s="222">
        <v>0.858070102620619</v>
      </c>
      <c r="EL175" s="222">
        <v>383</v>
      </c>
      <c r="EM175" s="222">
        <v>73080</v>
      </c>
      <c r="EN175" s="201" t="s">
        <v>3694</v>
      </c>
      <c r="EO175" s="222">
        <v>0.85656729021454403</v>
      </c>
      <c r="EP175" s="222">
        <v>383</v>
      </c>
      <c r="EQ175" s="222">
        <v>0.8</v>
      </c>
    </row>
    <row r="176" spans="1:147" ht="30" x14ac:dyDescent="0.25">
      <c r="A176" s="201" t="s">
        <v>567</v>
      </c>
      <c r="B176" s="201" t="s">
        <v>3695</v>
      </c>
      <c r="C176" s="201" t="s">
        <v>568</v>
      </c>
      <c r="D176" s="201" t="s">
        <v>49</v>
      </c>
      <c r="E176" s="222">
        <v>150</v>
      </c>
      <c r="F176" s="222">
        <v>5544</v>
      </c>
      <c r="G176" s="201" t="s">
        <v>2855</v>
      </c>
      <c r="H176" s="201" t="s">
        <v>800</v>
      </c>
      <c r="I176" s="201" t="s">
        <v>2624</v>
      </c>
      <c r="J176" s="222">
        <v>333</v>
      </c>
      <c r="K176" s="222">
        <v>0.89539999999999997</v>
      </c>
      <c r="L176" s="201" t="s">
        <v>2855</v>
      </c>
      <c r="M176" s="201" t="s">
        <v>2856</v>
      </c>
      <c r="N176" s="201" t="s">
        <v>2857</v>
      </c>
      <c r="O176" s="201" t="s">
        <v>32</v>
      </c>
      <c r="P176" s="201" t="s">
        <v>2858</v>
      </c>
      <c r="Q176" s="201" t="s">
        <v>2859</v>
      </c>
      <c r="R176" s="201" t="s">
        <v>3695</v>
      </c>
      <c r="S176" s="201" t="s">
        <v>2860</v>
      </c>
      <c r="T176" s="222">
        <v>4.1663718148564302E-2</v>
      </c>
      <c r="U176" s="201" t="s">
        <v>2904</v>
      </c>
      <c r="V176" s="201" t="s">
        <v>2905</v>
      </c>
      <c r="W176" s="201" t="s">
        <v>567</v>
      </c>
      <c r="X176" s="201" t="s">
        <v>568</v>
      </c>
      <c r="Y176" s="222">
        <v>150</v>
      </c>
      <c r="Z176" s="222">
        <v>5544</v>
      </c>
      <c r="AA176" s="222">
        <v>1</v>
      </c>
      <c r="AB176" s="201" t="s">
        <v>3695</v>
      </c>
      <c r="AC176" s="222">
        <v>1</v>
      </c>
      <c r="AD176" s="201" t="s">
        <v>800</v>
      </c>
      <c r="AE176" s="201" t="s">
        <v>800</v>
      </c>
      <c r="AH176" s="201" t="s">
        <v>2854</v>
      </c>
      <c r="AI176" s="201" t="s">
        <v>2863</v>
      </c>
      <c r="AJ176" s="201" t="s">
        <v>2855</v>
      </c>
      <c r="AK176" s="201" t="s">
        <v>2864</v>
      </c>
      <c r="AL176" s="201" t="s">
        <v>2854</v>
      </c>
      <c r="AM176" s="201" t="s">
        <v>2865</v>
      </c>
      <c r="AN176" s="201" t="s">
        <v>2908</v>
      </c>
      <c r="AO176" s="201" t="s">
        <v>2867</v>
      </c>
      <c r="AP176" s="201" t="s">
        <v>2868</v>
      </c>
      <c r="AQ176" s="201" t="s">
        <v>2869</v>
      </c>
      <c r="AR176" s="201" t="s">
        <v>2870</v>
      </c>
      <c r="AS176" s="222">
        <v>46.438400000000001</v>
      </c>
      <c r="AT176" s="222">
        <v>0</v>
      </c>
      <c r="AU176" s="201" t="s">
        <v>3696</v>
      </c>
      <c r="AV176" s="201" t="s">
        <v>3696</v>
      </c>
      <c r="AW176" s="201" t="s">
        <v>3697</v>
      </c>
      <c r="AX176" s="201" t="s">
        <v>3698</v>
      </c>
      <c r="AY176" s="201" t="s">
        <v>2874</v>
      </c>
      <c r="AZ176" s="201" t="s">
        <v>800</v>
      </c>
      <c r="BA176" s="201" t="s">
        <v>800</v>
      </c>
      <c r="BB176" s="222">
        <v>1.9535113035113001E-3</v>
      </c>
      <c r="BC176" s="222">
        <v>6.2495577222846498E-3</v>
      </c>
      <c r="BD176" s="222">
        <v>1E-3</v>
      </c>
      <c r="BE176" s="222">
        <v>9.6843510176843501E-5</v>
      </c>
      <c r="BF176" s="222">
        <v>0</v>
      </c>
      <c r="BG176" s="222">
        <v>0</v>
      </c>
      <c r="BH176" s="222">
        <v>0</v>
      </c>
      <c r="BI176" s="222">
        <v>0</v>
      </c>
      <c r="BJ176" s="222">
        <v>0</v>
      </c>
      <c r="BK176" s="222">
        <v>0</v>
      </c>
      <c r="BL176" s="222">
        <v>0</v>
      </c>
      <c r="BM176" s="222">
        <v>1.27933250277634E-2</v>
      </c>
      <c r="BN176" s="222">
        <v>6.0601548488534802E-4</v>
      </c>
      <c r="BO176" s="222">
        <v>0</v>
      </c>
      <c r="BP176" s="222">
        <v>1.6637635759468199E-3</v>
      </c>
      <c r="BQ176" s="222">
        <v>5.5007676084822496E-4</v>
      </c>
      <c r="BR176" s="222">
        <v>1.78645148148148E-4</v>
      </c>
      <c r="BS176" s="222">
        <v>2.2877898196769601E-2</v>
      </c>
      <c r="BT176" s="222">
        <v>2.4541661772716501E-2</v>
      </c>
      <c r="BU176" s="222">
        <v>2.5091738533564702E-2</v>
      </c>
      <c r="BV176" s="222">
        <v>152.519321311798</v>
      </c>
      <c r="BW176" s="222">
        <v>163.61107848477599</v>
      </c>
      <c r="BX176" s="222">
        <v>167.27825689043101</v>
      </c>
      <c r="BY176" s="222">
        <v>396.55023541067402</v>
      </c>
      <c r="BZ176" s="222">
        <v>425.38880406041898</v>
      </c>
      <c r="CA176" s="222">
        <v>434.92346791512102</v>
      </c>
      <c r="CB176" s="222">
        <v>5.9482535311601099</v>
      </c>
      <c r="CC176" s="222">
        <v>6.3808320609062799</v>
      </c>
      <c r="CD176" s="222">
        <v>6.5238520187268199</v>
      </c>
      <c r="CE176" s="201" t="s">
        <v>800</v>
      </c>
      <c r="CF176" s="201" t="s">
        <v>800</v>
      </c>
      <c r="CG176" s="201" t="s">
        <v>2916</v>
      </c>
      <c r="CH176" s="222">
        <v>2.5476308983195298E-3</v>
      </c>
      <c r="CI176" s="222">
        <v>2.0330267298450101E-2</v>
      </c>
      <c r="CJ176" s="222">
        <v>5.2858694975970302</v>
      </c>
      <c r="CK176" s="222"/>
      <c r="CL176" s="223">
        <f t="shared" si="20"/>
        <v>9.4785576841209408E-3</v>
      </c>
      <c r="CM176" s="223">
        <f t="shared" si="21"/>
        <v>1.3399340512648749E-2</v>
      </c>
      <c r="CN176" s="223">
        <f t="shared" si="22"/>
        <v>1.6637635759468199E-3</v>
      </c>
      <c r="CO176" s="223">
        <f t="shared" si="22"/>
        <v>5.5007676084822496E-4</v>
      </c>
      <c r="CP176" s="223">
        <f t="shared" si="23"/>
        <v>2.5091738533564736E-2</v>
      </c>
      <c r="CQ176" s="223">
        <f t="shared" si="24"/>
        <v>3.4694469519536142E-17</v>
      </c>
      <c r="CR176" s="222"/>
      <c r="CS176" s="222"/>
      <c r="CT176" s="222"/>
      <c r="CU176" s="222"/>
      <c r="CV176" s="222"/>
      <c r="CW176" s="222"/>
      <c r="CX176" s="222"/>
      <c r="CY176" s="222"/>
      <c r="CZ176" s="222"/>
      <c r="DA176" s="222"/>
      <c r="DB176" s="224">
        <f t="shared" si="25"/>
        <v>2.269925304862154E-2</v>
      </c>
      <c r="DC176" s="224">
        <f t="shared" si="26"/>
        <v>1.78645148148148E-4</v>
      </c>
      <c r="DD176" s="224">
        <f t="shared" si="27"/>
        <v>2.2877898196769688E-2</v>
      </c>
      <c r="DE176" s="225">
        <f t="shared" si="28"/>
        <v>8.6736173798840355E-17</v>
      </c>
      <c r="DF176" s="222"/>
      <c r="DG176" s="222"/>
      <c r="DH176" s="222"/>
      <c r="DI176" s="222"/>
      <c r="DJ176" s="222"/>
      <c r="DK176" s="222"/>
      <c r="DL176" s="222"/>
      <c r="DM176" s="222"/>
      <c r="DN176" s="222"/>
      <c r="DO176" s="222"/>
      <c r="DP176" s="222"/>
      <c r="DQ176" s="222"/>
      <c r="DR176" s="222"/>
      <c r="DS176" s="222"/>
      <c r="DT176" s="222"/>
      <c r="DU176" s="222"/>
      <c r="DV176" s="222"/>
      <c r="DW176" s="222"/>
      <c r="DX176" s="222"/>
      <c r="DY176" s="222"/>
      <c r="DZ176" s="222"/>
      <c r="EA176" s="222"/>
      <c r="EB176" s="222"/>
      <c r="EC176" s="222"/>
      <c r="ED176" s="222"/>
      <c r="EE176" s="222"/>
      <c r="EF176" s="222"/>
      <c r="EG176" s="222">
        <v>3759960</v>
      </c>
      <c r="EH176" s="222">
        <v>3273270</v>
      </c>
      <c r="EI176" s="222">
        <v>558.69000000000005</v>
      </c>
      <c r="EJ176" s="222">
        <v>486.28</v>
      </c>
      <c r="EK176" s="222">
        <v>0.87039324133240203</v>
      </c>
      <c r="EL176" s="222">
        <v>187</v>
      </c>
      <c r="EM176" s="222">
        <v>20160</v>
      </c>
      <c r="EN176" s="201" t="s">
        <v>3699</v>
      </c>
      <c r="EO176" s="222">
        <v>0.87039324133240203</v>
      </c>
      <c r="EP176" s="222">
        <v>187</v>
      </c>
      <c r="EQ176" s="222">
        <v>0.8</v>
      </c>
    </row>
    <row r="177" spans="1:147" ht="30" x14ac:dyDescent="0.25">
      <c r="A177" s="201" t="s">
        <v>569</v>
      </c>
      <c r="B177" s="201" t="s">
        <v>3700</v>
      </c>
      <c r="C177" s="201" t="s">
        <v>570</v>
      </c>
      <c r="D177" s="201" t="s">
        <v>49</v>
      </c>
      <c r="E177" s="222">
        <v>150</v>
      </c>
      <c r="F177" s="222">
        <v>6006</v>
      </c>
      <c r="G177" s="201" t="s">
        <v>2855</v>
      </c>
      <c r="H177" s="201" t="s">
        <v>800</v>
      </c>
      <c r="I177" s="201" t="s">
        <v>2624</v>
      </c>
      <c r="J177" s="222">
        <v>383</v>
      </c>
      <c r="K177" s="222">
        <v>0.85656729021454403</v>
      </c>
      <c r="L177" s="201" t="s">
        <v>2855</v>
      </c>
      <c r="M177" s="201" t="s">
        <v>2856</v>
      </c>
      <c r="N177" s="201" t="s">
        <v>2857</v>
      </c>
      <c r="O177" s="201" t="s">
        <v>32</v>
      </c>
      <c r="P177" s="201" t="s">
        <v>2858</v>
      </c>
      <c r="Q177" s="201" t="s">
        <v>2859</v>
      </c>
      <c r="R177" s="201" t="s">
        <v>3700</v>
      </c>
      <c r="S177" s="201" t="s">
        <v>2860</v>
      </c>
      <c r="T177" s="222">
        <v>4.1663718148564302E-2</v>
      </c>
      <c r="U177" s="201" t="s">
        <v>2904</v>
      </c>
      <c r="V177" s="201" t="s">
        <v>2905</v>
      </c>
      <c r="W177" s="201" t="s">
        <v>569</v>
      </c>
      <c r="X177" s="201" t="s">
        <v>570</v>
      </c>
      <c r="Y177" s="222">
        <v>150</v>
      </c>
      <c r="Z177" s="222">
        <v>6006</v>
      </c>
      <c r="AA177" s="222">
        <v>1</v>
      </c>
      <c r="AB177" s="201" t="s">
        <v>3700</v>
      </c>
      <c r="AC177" s="222">
        <v>1</v>
      </c>
      <c r="AD177" s="201" t="s">
        <v>800</v>
      </c>
      <c r="AE177" s="201" t="s">
        <v>800</v>
      </c>
      <c r="AH177" s="201" t="s">
        <v>2854</v>
      </c>
      <c r="AI177" s="201" t="s">
        <v>2863</v>
      </c>
      <c r="AJ177" s="201" t="s">
        <v>2855</v>
      </c>
      <c r="AK177" s="201" t="s">
        <v>2864</v>
      </c>
      <c r="AL177" s="201" t="s">
        <v>2854</v>
      </c>
      <c r="AM177" s="201" t="s">
        <v>2865</v>
      </c>
      <c r="AN177" s="201" t="s">
        <v>2908</v>
      </c>
      <c r="AO177" s="201" t="s">
        <v>2867</v>
      </c>
      <c r="AP177" s="201" t="s">
        <v>2868</v>
      </c>
      <c r="AQ177" s="201" t="s">
        <v>2869</v>
      </c>
      <c r="AR177" s="201" t="s">
        <v>2870</v>
      </c>
      <c r="AS177" s="222">
        <v>46.438400000000001</v>
      </c>
      <c r="AT177" s="222">
        <v>0</v>
      </c>
      <c r="AU177" s="201" t="s">
        <v>3701</v>
      </c>
      <c r="AV177" s="201" t="s">
        <v>3701</v>
      </c>
      <c r="AW177" s="201" t="s">
        <v>3702</v>
      </c>
      <c r="AX177" s="201" t="s">
        <v>3703</v>
      </c>
      <c r="AY177" s="201" t="s">
        <v>2874</v>
      </c>
      <c r="AZ177" s="201" t="s">
        <v>800</v>
      </c>
      <c r="BA177" s="201" t="s">
        <v>800</v>
      </c>
      <c r="BB177" s="222">
        <v>1.8597217597217601E-3</v>
      </c>
      <c r="BC177" s="222">
        <v>6.2495577222846498E-3</v>
      </c>
      <c r="BD177" s="222">
        <v>1E-3</v>
      </c>
      <c r="BE177" s="222">
        <v>8.4200754279083298E-5</v>
      </c>
      <c r="BF177" s="222">
        <v>0</v>
      </c>
      <c r="BG177" s="222">
        <v>0</v>
      </c>
      <c r="BH177" s="222">
        <v>0</v>
      </c>
      <c r="BI177" s="222">
        <v>0</v>
      </c>
      <c r="BJ177" s="222">
        <v>0</v>
      </c>
      <c r="BK177" s="222">
        <v>0</v>
      </c>
      <c r="BL177" s="222">
        <v>0</v>
      </c>
      <c r="BM177" s="222">
        <v>1.16274504476469E-2</v>
      </c>
      <c r="BN177" s="222">
        <v>6.3348936080716896E-4</v>
      </c>
      <c r="BO177" s="222">
        <v>0</v>
      </c>
      <c r="BP177" s="222">
        <v>1.51214234719584E-3</v>
      </c>
      <c r="BQ177" s="222">
        <v>4.9994745426107997E-4</v>
      </c>
      <c r="BR177" s="222">
        <v>1.6490321367521399E-4</v>
      </c>
      <c r="BS177" s="222">
        <v>2.1619323258414799E-2</v>
      </c>
      <c r="BT177" s="222">
        <v>2.31314656056106E-2</v>
      </c>
      <c r="BU177" s="222">
        <v>2.3631413059871698E-2</v>
      </c>
      <c r="BV177" s="222">
        <v>144.128821722765</v>
      </c>
      <c r="BW177" s="222">
        <v>154.20977070407099</v>
      </c>
      <c r="BX177" s="222">
        <v>157.54275373247799</v>
      </c>
      <c r="BY177" s="222">
        <v>374.734936479189</v>
      </c>
      <c r="BZ177" s="222">
        <v>400.94540383058398</v>
      </c>
      <c r="CA177" s="222">
        <v>409.611159704442</v>
      </c>
      <c r="CB177" s="222">
        <v>5.6210240471878397</v>
      </c>
      <c r="CC177" s="222">
        <v>6.0141810574587504</v>
      </c>
      <c r="CD177" s="222">
        <v>6.1441673955666296</v>
      </c>
      <c r="CE177" s="201" t="s">
        <v>800</v>
      </c>
      <c r="CF177" s="201" t="s">
        <v>800</v>
      </c>
      <c r="CG177" s="201" t="s">
        <v>2916</v>
      </c>
      <c r="CH177" s="222">
        <v>2.3154615367638499E-3</v>
      </c>
      <c r="CI177" s="222">
        <v>1.9303861721650901E-2</v>
      </c>
      <c r="CJ177" s="222">
        <v>5.0190040476292301</v>
      </c>
      <c r="CK177" s="222"/>
      <c r="CL177" s="223">
        <f t="shared" si="20"/>
        <v>9.3583834499607055E-3</v>
      </c>
      <c r="CM177" s="223">
        <f t="shared" si="21"/>
        <v>1.226093980845407E-2</v>
      </c>
      <c r="CN177" s="223">
        <f t="shared" si="22"/>
        <v>1.51214234719584E-3</v>
      </c>
      <c r="CO177" s="223">
        <f t="shared" si="22"/>
        <v>4.9994745426107997E-4</v>
      </c>
      <c r="CP177" s="223">
        <f t="shared" si="23"/>
        <v>2.3631413059871695E-2</v>
      </c>
      <c r="CQ177" s="223">
        <f t="shared" si="24"/>
        <v>0</v>
      </c>
      <c r="CR177" s="222"/>
      <c r="CS177" s="222"/>
      <c r="CT177" s="222"/>
      <c r="CU177" s="222"/>
      <c r="CV177" s="222"/>
      <c r="CW177" s="222"/>
      <c r="CX177" s="222"/>
      <c r="CY177" s="222"/>
      <c r="CZ177" s="222"/>
      <c r="DA177" s="222"/>
      <c r="DB177" s="224">
        <f t="shared" si="25"/>
        <v>2.1454420044739561E-2</v>
      </c>
      <c r="DC177" s="224">
        <f t="shared" si="26"/>
        <v>1.6490321367521399E-4</v>
      </c>
      <c r="DD177" s="224">
        <f t="shared" si="27"/>
        <v>2.1619323258414775E-2</v>
      </c>
      <c r="DE177" s="225">
        <f t="shared" si="28"/>
        <v>0</v>
      </c>
      <c r="DF177" s="222"/>
      <c r="DG177" s="222"/>
      <c r="DH177" s="222"/>
      <c r="DI177" s="222"/>
      <c r="DJ177" s="222"/>
      <c r="DK177" s="222"/>
      <c r="DL177" s="222"/>
      <c r="DM177" s="222"/>
      <c r="DN177" s="222"/>
      <c r="DO177" s="222"/>
      <c r="DP177" s="222"/>
      <c r="DQ177" s="222"/>
      <c r="DR177" s="222"/>
      <c r="DS177" s="222"/>
      <c r="DT177" s="222"/>
      <c r="DU177" s="222"/>
      <c r="DV177" s="222"/>
      <c r="DW177" s="222"/>
      <c r="DX177" s="222"/>
      <c r="DY177" s="222"/>
      <c r="DZ177" s="222"/>
      <c r="EA177" s="222"/>
      <c r="EB177" s="222"/>
      <c r="EC177" s="222"/>
      <c r="ED177" s="222"/>
      <c r="EE177" s="222"/>
      <c r="EF177" s="222"/>
      <c r="EG177" s="222">
        <v>681360</v>
      </c>
      <c r="EH177" s="222">
        <v>605248</v>
      </c>
      <c r="EI177" s="222">
        <v>265.17</v>
      </c>
      <c r="EJ177" s="222">
        <v>235.54</v>
      </c>
      <c r="EK177" s="222">
        <v>0.88826036127767105</v>
      </c>
      <c r="EL177" s="222">
        <v>68</v>
      </c>
      <c r="EM177" s="222">
        <v>10020</v>
      </c>
      <c r="EN177" s="201" t="s">
        <v>3704</v>
      </c>
      <c r="EO177" s="222">
        <v>0.88826036127767105</v>
      </c>
      <c r="EP177" s="222">
        <v>68</v>
      </c>
      <c r="EQ177" s="222">
        <v>0.8</v>
      </c>
    </row>
    <row r="178" spans="1:147" ht="30" x14ac:dyDescent="0.25">
      <c r="A178" s="201" t="s">
        <v>569</v>
      </c>
      <c r="B178" s="201" t="s">
        <v>3705</v>
      </c>
      <c r="C178" s="201" t="s">
        <v>570</v>
      </c>
      <c r="D178" s="201" t="s">
        <v>49</v>
      </c>
      <c r="E178" s="222">
        <v>150</v>
      </c>
      <c r="F178" s="222">
        <v>6006</v>
      </c>
      <c r="G178" s="201" t="s">
        <v>2890</v>
      </c>
      <c r="H178" s="201" t="s">
        <v>800</v>
      </c>
      <c r="I178" s="201" t="s">
        <v>2626</v>
      </c>
      <c r="J178" s="222">
        <v>187</v>
      </c>
      <c r="K178" s="222">
        <v>0.87039324133240203</v>
      </c>
      <c r="L178" s="201" t="s">
        <v>2891</v>
      </c>
      <c r="M178" s="201" t="s">
        <v>2892</v>
      </c>
      <c r="N178" s="201" t="s">
        <v>2893</v>
      </c>
      <c r="O178" s="201" t="s">
        <v>32</v>
      </c>
      <c r="P178" s="201" t="s">
        <v>2894</v>
      </c>
      <c r="Q178" s="201" t="s">
        <v>2891</v>
      </c>
      <c r="R178" s="201" t="s">
        <v>3705</v>
      </c>
      <c r="S178" s="201" t="s">
        <v>2895</v>
      </c>
      <c r="T178" s="222">
        <v>4.1583276009857999E-2</v>
      </c>
      <c r="U178" s="201" t="s">
        <v>2896</v>
      </c>
      <c r="V178" s="201" t="s">
        <v>2897</v>
      </c>
      <c r="W178" s="201" t="s">
        <v>569</v>
      </c>
      <c r="X178" s="201" t="s">
        <v>570</v>
      </c>
      <c r="Y178" s="222">
        <v>150</v>
      </c>
      <c r="Z178" s="222">
        <v>6006</v>
      </c>
      <c r="AA178" s="222">
        <v>1</v>
      </c>
      <c r="AB178" s="201" t="s">
        <v>3705</v>
      </c>
      <c r="AC178" s="222">
        <v>1</v>
      </c>
      <c r="AD178" s="201" t="s">
        <v>800</v>
      </c>
      <c r="AE178" s="201" t="s">
        <v>800</v>
      </c>
      <c r="AF178" s="222">
        <v>0</v>
      </c>
      <c r="AG178" s="222">
        <v>0</v>
      </c>
      <c r="AH178" s="201" t="s">
        <v>2854</v>
      </c>
      <c r="AI178" s="201" t="s">
        <v>2863</v>
      </c>
      <c r="AJ178" s="201" t="s">
        <v>2855</v>
      </c>
      <c r="AK178" s="201" t="s">
        <v>2864</v>
      </c>
      <c r="AL178" s="201" t="s">
        <v>2854</v>
      </c>
      <c r="AM178" s="201" t="s">
        <v>2865</v>
      </c>
      <c r="AN178" s="201" t="s">
        <v>2898</v>
      </c>
      <c r="AO178" s="201" t="s">
        <v>2867</v>
      </c>
      <c r="AP178" s="201" t="s">
        <v>2868</v>
      </c>
      <c r="AQ178" s="201" t="s">
        <v>2869</v>
      </c>
      <c r="AR178" s="201" t="s">
        <v>2870</v>
      </c>
      <c r="AS178" s="222">
        <v>67.831739999999996</v>
      </c>
      <c r="AT178" s="222">
        <v>0</v>
      </c>
      <c r="AU178" s="201" t="s">
        <v>3701</v>
      </c>
      <c r="AV178" s="201" t="s">
        <v>3701</v>
      </c>
      <c r="AW178" s="201" t="s">
        <v>3702</v>
      </c>
      <c r="AX178" s="201" t="s">
        <v>3703</v>
      </c>
      <c r="AY178" s="201" t="s">
        <v>2874</v>
      </c>
      <c r="AZ178" s="201" t="s">
        <v>800</v>
      </c>
      <c r="BA178" s="201" t="s">
        <v>800</v>
      </c>
      <c r="BB178" s="222">
        <v>1.8597217597217601E-3</v>
      </c>
      <c r="BC178" s="222">
        <v>6.2374914014786996E-3</v>
      </c>
      <c r="BD178" s="222">
        <v>1E-3</v>
      </c>
      <c r="BE178" s="222">
        <v>2.5190040106951901E-4</v>
      </c>
      <c r="BF178" s="222">
        <v>0</v>
      </c>
      <c r="BG178" s="222">
        <v>0</v>
      </c>
      <c r="BH178" s="222">
        <v>0</v>
      </c>
      <c r="BI178" s="222">
        <v>0</v>
      </c>
      <c r="BJ178" s="222">
        <v>0</v>
      </c>
      <c r="BK178" s="222">
        <v>0</v>
      </c>
      <c r="BL178" s="222">
        <v>0</v>
      </c>
      <c r="BM178" s="222">
        <v>1.01260166647254E-2</v>
      </c>
      <c r="BN178" s="222">
        <v>6.2342656100555804E-4</v>
      </c>
      <c r="BO178" s="222">
        <v>0</v>
      </c>
      <c r="BP178" s="222">
        <v>3.04786564892499E-3</v>
      </c>
      <c r="BQ178" s="222">
        <v>1.0076912897357599E-3</v>
      </c>
      <c r="BR178" s="222">
        <v>1.6490321367521399E-4</v>
      </c>
      <c r="BS178" s="222">
        <v>2.0263460001676101E-2</v>
      </c>
      <c r="BT178" s="222">
        <v>2.3311325650601102E-2</v>
      </c>
      <c r="BU178" s="222">
        <v>2.4319016940336901E-2</v>
      </c>
      <c r="BV178" s="222">
        <v>135.08973334450801</v>
      </c>
      <c r="BW178" s="222">
        <v>155.40883767067399</v>
      </c>
      <c r="BX178" s="222">
        <v>162.12677960224599</v>
      </c>
      <c r="BY178" s="222">
        <v>351.23330669571999</v>
      </c>
      <c r="BZ178" s="222">
        <v>404.06297794375303</v>
      </c>
      <c r="CA178" s="222">
        <v>421.52962696583899</v>
      </c>
      <c r="CB178" s="222">
        <v>5.2684996004357902</v>
      </c>
      <c r="CC178" s="222">
        <v>6.0609446691562896</v>
      </c>
      <c r="CD178" s="222">
        <v>6.3229444044875898</v>
      </c>
      <c r="CE178" s="201" t="s">
        <v>800</v>
      </c>
      <c r="CF178" s="201" t="s">
        <v>800</v>
      </c>
      <c r="CG178" s="201" t="s">
        <v>2902</v>
      </c>
      <c r="CH178" s="222">
        <v>9.975461525297399E-4</v>
      </c>
      <c r="CI178" s="222">
        <v>1.9265913849146402E-2</v>
      </c>
      <c r="CJ178" s="222">
        <v>5.0091376007780601</v>
      </c>
      <c r="CK178" s="222"/>
      <c r="CL178" s="223">
        <f t="shared" si="20"/>
        <v>9.5140167759451919E-3</v>
      </c>
      <c r="CM178" s="223">
        <f t="shared" si="21"/>
        <v>1.0749443225730957E-2</v>
      </c>
      <c r="CN178" s="223">
        <f t="shared" si="22"/>
        <v>3.04786564892499E-3</v>
      </c>
      <c r="CO178" s="223">
        <f t="shared" si="22"/>
        <v>1.0076912897357599E-3</v>
      </c>
      <c r="CP178" s="223">
        <f t="shared" si="23"/>
        <v>2.4319016940336901E-2</v>
      </c>
      <c r="CQ178" s="223">
        <f t="shared" si="24"/>
        <v>0</v>
      </c>
      <c r="CR178" s="222"/>
      <c r="CS178" s="222"/>
      <c r="CT178" s="222"/>
      <c r="CU178" s="222"/>
      <c r="CV178" s="222"/>
      <c r="CW178" s="222"/>
      <c r="CX178" s="222"/>
      <c r="CY178" s="222"/>
      <c r="CZ178" s="222"/>
      <c r="DA178" s="222"/>
      <c r="DB178" s="224">
        <f t="shared" si="25"/>
        <v>2.0098556788000935E-2</v>
      </c>
      <c r="DC178" s="224">
        <f t="shared" si="26"/>
        <v>1.6490321367521399E-4</v>
      </c>
      <c r="DD178" s="224">
        <f t="shared" si="27"/>
        <v>2.0263460001676149E-2</v>
      </c>
      <c r="DE178" s="225">
        <f t="shared" si="28"/>
        <v>4.8572257327350599E-17</v>
      </c>
      <c r="DF178" s="222"/>
      <c r="DG178" s="222"/>
      <c r="DH178" s="222"/>
      <c r="DI178" s="222"/>
      <c r="DJ178" s="222"/>
      <c r="DK178" s="222"/>
      <c r="DL178" s="222"/>
      <c r="DM178" s="222"/>
      <c r="DN178" s="222"/>
      <c r="DO178" s="222"/>
      <c r="DP178" s="222"/>
      <c r="DQ178" s="222"/>
      <c r="DR178" s="222"/>
      <c r="DS178" s="222"/>
      <c r="DT178" s="222"/>
      <c r="DU178" s="222"/>
      <c r="DV178" s="222"/>
      <c r="DW178" s="222"/>
      <c r="DX178" s="222"/>
      <c r="DY178" s="222"/>
      <c r="DZ178" s="222"/>
      <c r="EA178" s="222"/>
      <c r="EB178" s="222"/>
      <c r="EC178" s="222"/>
      <c r="ED178" s="222"/>
      <c r="EE178" s="222"/>
      <c r="EF178" s="222"/>
      <c r="EG178" s="222">
        <v>2313960</v>
      </c>
      <c r="EH178" s="222">
        <v>1939392</v>
      </c>
      <c r="EI178" s="222">
        <v>897.74</v>
      </c>
      <c r="EJ178" s="222">
        <v>752.70999999999901</v>
      </c>
      <c r="EK178" s="222">
        <v>0.83844988526744801</v>
      </c>
      <c r="EL178" s="222">
        <v>67</v>
      </c>
      <c r="EM178" s="222">
        <v>34680</v>
      </c>
      <c r="EN178" s="201" t="s">
        <v>3706</v>
      </c>
      <c r="EO178" s="222">
        <v>0.83844988526744801</v>
      </c>
      <c r="EP178" s="222">
        <v>67</v>
      </c>
      <c r="EQ178" s="222">
        <v>0.8</v>
      </c>
    </row>
    <row r="179" spans="1:147" ht="30" x14ac:dyDescent="0.25">
      <c r="A179" s="201" t="s">
        <v>571</v>
      </c>
      <c r="B179" s="201" t="s">
        <v>3707</v>
      </c>
      <c r="C179" s="201" t="s">
        <v>572</v>
      </c>
      <c r="D179" s="201" t="s">
        <v>2980</v>
      </c>
      <c r="E179" s="222">
        <v>385</v>
      </c>
      <c r="F179" s="222">
        <v>1568</v>
      </c>
      <c r="G179" s="201" t="s">
        <v>2891</v>
      </c>
      <c r="H179" s="201" t="s">
        <v>800</v>
      </c>
      <c r="I179" s="201" t="s">
        <v>2623</v>
      </c>
      <c r="J179" s="222">
        <v>68</v>
      </c>
      <c r="K179" s="222">
        <v>0.88826036127767105</v>
      </c>
      <c r="L179" s="201" t="s">
        <v>2891</v>
      </c>
      <c r="M179" s="201" t="s">
        <v>2892</v>
      </c>
      <c r="N179" s="201" t="s">
        <v>2893</v>
      </c>
      <c r="O179" s="201" t="s">
        <v>32</v>
      </c>
      <c r="P179" s="201" t="s">
        <v>2858</v>
      </c>
      <c r="Q179" s="201" t="s">
        <v>2859</v>
      </c>
      <c r="R179" s="201" t="s">
        <v>3707</v>
      </c>
      <c r="S179" s="201" t="s">
        <v>2860</v>
      </c>
      <c r="T179" s="222">
        <v>4.1663718148564302E-2</v>
      </c>
      <c r="U179" s="201" t="s">
        <v>3008</v>
      </c>
      <c r="V179" s="201" t="s">
        <v>3009</v>
      </c>
      <c r="W179" s="201" t="s">
        <v>571</v>
      </c>
      <c r="X179" s="201" t="s">
        <v>572</v>
      </c>
      <c r="Y179" s="222">
        <v>385</v>
      </c>
      <c r="Z179" s="222">
        <v>1568</v>
      </c>
      <c r="AA179" s="222">
        <v>1</v>
      </c>
      <c r="AB179" s="201" t="s">
        <v>3707</v>
      </c>
      <c r="AC179" s="222">
        <v>1</v>
      </c>
      <c r="AD179" s="201" t="s">
        <v>800</v>
      </c>
      <c r="AE179" s="201" t="s">
        <v>800</v>
      </c>
      <c r="AF179" s="222">
        <v>0</v>
      </c>
      <c r="AG179" s="222">
        <v>0</v>
      </c>
      <c r="AH179" s="201" t="s">
        <v>2854</v>
      </c>
      <c r="AI179" s="201" t="s">
        <v>2863</v>
      </c>
      <c r="AJ179" s="201" t="s">
        <v>2854</v>
      </c>
      <c r="AK179" s="201" t="s">
        <v>2920</v>
      </c>
      <c r="AL179" s="201" t="s">
        <v>2854</v>
      </c>
      <c r="AM179" s="201" t="s">
        <v>2865</v>
      </c>
      <c r="AN179" s="201" t="s">
        <v>3010</v>
      </c>
      <c r="AO179" s="201" t="s">
        <v>2867</v>
      </c>
      <c r="AP179" s="201" t="s">
        <v>2868</v>
      </c>
      <c r="AQ179" s="201" t="s">
        <v>2869</v>
      </c>
      <c r="AR179" s="201" t="s">
        <v>2870</v>
      </c>
      <c r="AS179" s="222">
        <v>39.97824</v>
      </c>
      <c r="AT179" s="222">
        <v>0</v>
      </c>
      <c r="AU179" s="201" t="s">
        <v>3708</v>
      </c>
      <c r="AV179" s="201" t="s">
        <v>3708</v>
      </c>
      <c r="AW179" s="201" t="s">
        <v>3709</v>
      </c>
      <c r="AX179" s="201" t="s">
        <v>3710</v>
      </c>
      <c r="AY179" s="201" t="s">
        <v>2923</v>
      </c>
      <c r="AZ179" s="201" t="s">
        <v>800</v>
      </c>
      <c r="BA179" s="201" t="s">
        <v>800</v>
      </c>
      <c r="BB179" s="222">
        <v>5.7210016298185904E-3</v>
      </c>
      <c r="BC179" s="222">
        <v>1.60405314871973E-2</v>
      </c>
      <c r="BD179" s="222">
        <v>8.3333333333333295E-4</v>
      </c>
      <c r="BE179" s="222">
        <v>4.0827450980392198E-4</v>
      </c>
      <c r="BF179" s="222">
        <v>0</v>
      </c>
      <c r="BG179" s="222">
        <v>0</v>
      </c>
      <c r="BH179" s="222">
        <v>0</v>
      </c>
      <c r="BI179" s="222">
        <v>0</v>
      </c>
      <c r="BJ179" s="222">
        <v>0</v>
      </c>
      <c r="BK179" s="222">
        <v>0</v>
      </c>
      <c r="BL179" s="222">
        <v>0</v>
      </c>
      <c r="BM179" s="222">
        <v>2.44356971205913E-2</v>
      </c>
      <c r="BN179" s="222">
        <v>1.5679420223783901E-3</v>
      </c>
      <c r="BO179" s="222">
        <v>0</v>
      </c>
      <c r="BP179" s="222">
        <v>8.2130362747681093E-3</v>
      </c>
      <c r="BQ179" s="222">
        <v>2.7154100835405201E-3</v>
      </c>
      <c r="BR179" s="222">
        <v>9.0358418367346901E-5</v>
      </c>
      <c r="BS179" s="222">
        <v>4.90971385214901E-2</v>
      </c>
      <c r="BT179" s="222">
        <v>5.7310174796258197E-2</v>
      </c>
      <c r="BU179" s="222">
        <v>6.0025584879798803E-2</v>
      </c>
      <c r="BV179" s="222">
        <v>127.525035120754</v>
      </c>
      <c r="BW179" s="222">
        <v>148.85759687339799</v>
      </c>
      <c r="BX179" s="222">
        <v>155.91061007739901</v>
      </c>
      <c r="BY179" s="222">
        <v>331.56509131395899</v>
      </c>
      <c r="BZ179" s="222">
        <v>387.02975187083501</v>
      </c>
      <c r="CA179" s="222">
        <v>405.367586201238</v>
      </c>
      <c r="CB179" s="222">
        <v>12.765256015587401</v>
      </c>
      <c r="CC179" s="222">
        <v>14.900645447027101</v>
      </c>
      <c r="CD179" s="222">
        <v>15.6066520687477</v>
      </c>
      <c r="CE179" s="201" t="s">
        <v>800</v>
      </c>
      <c r="CF179" s="201" t="s">
        <v>800</v>
      </c>
      <c r="CG179" s="201" t="s">
        <v>3014</v>
      </c>
      <c r="CH179" s="222">
        <v>3.9153338378608103E-3</v>
      </c>
      <c r="CI179" s="222">
        <v>4.5181804683629298E-2</v>
      </c>
      <c r="CJ179" s="222">
        <v>11.7472692177436</v>
      </c>
      <c r="CK179" s="222"/>
      <c r="CL179" s="223">
        <f t="shared" si="20"/>
        <v>2.3093499378520489E-2</v>
      </c>
      <c r="CM179" s="223">
        <f t="shared" si="21"/>
        <v>2.600363914296969E-2</v>
      </c>
      <c r="CN179" s="223">
        <f t="shared" si="22"/>
        <v>8.2130362747681093E-3</v>
      </c>
      <c r="CO179" s="223">
        <f t="shared" si="22"/>
        <v>2.7154100835405201E-3</v>
      </c>
      <c r="CP179" s="223">
        <f t="shared" si="23"/>
        <v>6.0025584879798817E-2</v>
      </c>
      <c r="CQ179" s="223">
        <f t="shared" si="24"/>
        <v>0</v>
      </c>
      <c r="CR179" s="222"/>
      <c r="CS179" s="222"/>
      <c r="CT179" s="222"/>
      <c r="CU179" s="222"/>
      <c r="CV179" s="222"/>
      <c r="CW179" s="222"/>
      <c r="CX179" s="222"/>
      <c r="CY179" s="222"/>
      <c r="CZ179" s="222"/>
      <c r="DA179" s="222"/>
      <c r="DB179" s="224">
        <f t="shared" si="25"/>
        <v>4.900678010312283E-2</v>
      </c>
      <c r="DC179" s="224">
        <f t="shared" si="26"/>
        <v>9.0358418367346901E-5</v>
      </c>
      <c r="DD179" s="224">
        <f t="shared" si="27"/>
        <v>4.9097138521490176E-2</v>
      </c>
      <c r="DE179" s="225">
        <f t="shared" si="28"/>
        <v>7.6327832942979512E-17</v>
      </c>
      <c r="DF179" s="222"/>
      <c r="DG179" s="222"/>
      <c r="DH179" s="222"/>
      <c r="DI179" s="222"/>
      <c r="DJ179" s="222"/>
      <c r="DK179" s="222"/>
      <c r="DL179" s="222"/>
      <c r="DM179" s="222"/>
      <c r="DN179" s="222"/>
      <c r="DO179" s="222"/>
      <c r="DP179" s="222"/>
      <c r="DQ179" s="222"/>
      <c r="DR179" s="222"/>
      <c r="DS179" s="222"/>
      <c r="DT179" s="222"/>
      <c r="DU179" s="222"/>
      <c r="DV179" s="222"/>
      <c r="DW179" s="222"/>
      <c r="DX179" s="222"/>
      <c r="DY179" s="222"/>
      <c r="DZ179" s="222"/>
      <c r="EA179" s="222"/>
      <c r="EB179" s="222"/>
      <c r="EC179" s="222"/>
      <c r="ED179" s="222"/>
      <c r="EE179" s="222"/>
      <c r="EF179" s="222"/>
      <c r="EG179" s="222">
        <v>4019280</v>
      </c>
      <c r="EH179" s="222">
        <v>3112452</v>
      </c>
      <c r="EI179" s="222">
        <v>786.31</v>
      </c>
      <c r="EJ179" s="222">
        <v>608.47</v>
      </c>
      <c r="EK179" s="222">
        <v>0.77382966005773801</v>
      </c>
      <c r="EL179" s="222">
        <v>112</v>
      </c>
      <c r="EM179" s="222">
        <v>36000</v>
      </c>
      <c r="EN179" s="201" t="s">
        <v>3711</v>
      </c>
      <c r="EO179" s="222">
        <v>0.75794533962432098</v>
      </c>
      <c r="EP179" s="222">
        <v>112</v>
      </c>
      <c r="EQ179" s="222">
        <v>0.8</v>
      </c>
    </row>
    <row r="180" spans="1:147" ht="30" x14ac:dyDescent="0.25">
      <c r="A180" s="201" t="s">
        <v>573</v>
      </c>
      <c r="B180" s="201" t="s">
        <v>3712</v>
      </c>
      <c r="C180" s="201" t="s">
        <v>574</v>
      </c>
      <c r="D180" s="201" t="s">
        <v>2980</v>
      </c>
      <c r="E180" s="222">
        <v>385</v>
      </c>
      <c r="F180" s="222">
        <v>2912</v>
      </c>
      <c r="G180" s="201" t="s">
        <v>2891</v>
      </c>
      <c r="H180" s="201" t="s">
        <v>800</v>
      </c>
      <c r="I180" s="201" t="s">
        <v>2623</v>
      </c>
      <c r="J180" s="222">
        <v>67</v>
      </c>
      <c r="K180" s="222">
        <v>0.83844988526744801</v>
      </c>
      <c r="L180" s="201" t="s">
        <v>2891</v>
      </c>
      <c r="M180" s="201" t="s">
        <v>2892</v>
      </c>
      <c r="N180" s="201" t="s">
        <v>2893</v>
      </c>
      <c r="O180" s="201" t="s">
        <v>32</v>
      </c>
      <c r="P180" s="201" t="s">
        <v>2858</v>
      </c>
      <c r="Q180" s="201" t="s">
        <v>2859</v>
      </c>
      <c r="R180" s="201" t="s">
        <v>3712</v>
      </c>
      <c r="S180" s="201" t="s">
        <v>2860</v>
      </c>
      <c r="T180" s="222">
        <v>4.1663718148564302E-2</v>
      </c>
      <c r="U180" s="201" t="s">
        <v>3008</v>
      </c>
      <c r="V180" s="201" t="s">
        <v>3009</v>
      </c>
      <c r="W180" s="201" t="s">
        <v>573</v>
      </c>
      <c r="X180" s="201" t="s">
        <v>574</v>
      </c>
      <c r="Y180" s="222">
        <v>385</v>
      </c>
      <c r="Z180" s="222">
        <v>2912</v>
      </c>
      <c r="AA180" s="222">
        <v>1</v>
      </c>
      <c r="AB180" s="201" t="s">
        <v>3712</v>
      </c>
      <c r="AC180" s="222">
        <v>1</v>
      </c>
      <c r="AD180" s="201" t="s">
        <v>800</v>
      </c>
      <c r="AE180" s="201" t="s">
        <v>800</v>
      </c>
      <c r="AF180" s="222">
        <v>0</v>
      </c>
      <c r="AG180" s="222">
        <v>0</v>
      </c>
      <c r="AH180" s="201" t="s">
        <v>2854</v>
      </c>
      <c r="AI180" s="201" t="s">
        <v>2863</v>
      </c>
      <c r="AJ180" s="201" t="s">
        <v>2855</v>
      </c>
      <c r="AK180" s="201" t="s">
        <v>2864</v>
      </c>
      <c r="AL180" s="201" t="s">
        <v>2854</v>
      </c>
      <c r="AM180" s="201" t="s">
        <v>2865</v>
      </c>
      <c r="AN180" s="201" t="s">
        <v>3010</v>
      </c>
      <c r="AO180" s="201" t="s">
        <v>2867</v>
      </c>
      <c r="AP180" s="201" t="s">
        <v>2868</v>
      </c>
      <c r="AQ180" s="201" t="s">
        <v>2869</v>
      </c>
      <c r="AR180" s="201" t="s">
        <v>2870</v>
      </c>
      <c r="AS180" s="222">
        <v>39.97824</v>
      </c>
      <c r="AT180" s="222">
        <v>0</v>
      </c>
      <c r="AU180" s="201" t="s">
        <v>3713</v>
      </c>
      <c r="AV180" s="201" t="s">
        <v>3713</v>
      </c>
      <c r="AW180" s="201" t="s">
        <v>3714</v>
      </c>
      <c r="AX180" s="201" t="s">
        <v>3715</v>
      </c>
      <c r="AY180" s="201" t="s">
        <v>2874</v>
      </c>
      <c r="AZ180" s="201" t="s">
        <v>800</v>
      </c>
      <c r="BA180" s="201" t="s">
        <v>800</v>
      </c>
      <c r="BB180" s="222">
        <v>5.9698203601953603E-3</v>
      </c>
      <c r="BC180" s="222">
        <v>1.60405314871973E-2</v>
      </c>
      <c r="BD180" s="222">
        <v>8.3333333333333295E-4</v>
      </c>
      <c r="BE180" s="222">
        <v>4.1436815920398E-4</v>
      </c>
      <c r="BF180" s="222">
        <v>0</v>
      </c>
      <c r="BG180" s="222">
        <v>0</v>
      </c>
      <c r="BH180" s="222">
        <v>0</v>
      </c>
      <c r="BI180" s="222">
        <v>0</v>
      </c>
      <c r="BJ180" s="222">
        <v>0</v>
      </c>
      <c r="BK180" s="222">
        <v>0</v>
      </c>
      <c r="BL180" s="222">
        <v>0</v>
      </c>
      <c r="BM180" s="222">
        <v>2.6273747138815601E-2</v>
      </c>
      <c r="BN180" s="222">
        <v>1.66109003260942E-3</v>
      </c>
      <c r="BO180" s="222">
        <v>0</v>
      </c>
      <c r="BP180" s="222">
        <v>8.8308198149722305E-3</v>
      </c>
      <c r="BQ180" s="222">
        <v>2.9196628834056901E-3</v>
      </c>
      <c r="BR180" s="222">
        <v>3.4011287820512798E-4</v>
      </c>
      <c r="BS180" s="222">
        <v>5.15330033895601E-2</v>
      </c>
      <c r="BT180" s="222">
        <v>6.0363823204532298E-2</v>
      </c>
      <c r="BU180" s="222">
        <v>6.3283486087938004E-2</v>
      </c>
      <c r="BV180" s="222">
        <v>133.85195685599999</v>
      </c>
      <c r="BW180" s="222">
        <v>156.789151180603</v>
      </c>
      <c r="BX180" s="222">
        <v>164.37269113750099</v>
      </c>
      <c r="BY180" s="222">
        <v>348.01508782560097</v>
      </c>
      <c r="BZ180" s="222">
        <v>407.65179306956901</v>
      </c>
      <c r="CA180" s="222">
        <v>427.36899695750401</v>
      </c>
      <c r="CB180" s="222">
        <v>13.3985808812856</v>
      </c>
      <c r="CC180" s="222">
        <v>15.694594033178401</v>
      </c>
      <c r="CD180" s="222">
        <v>16.453706382863899</v>
      </c>
      <c r="CE180" s="201" t="s">
        <v>800</v>
      </c>
      <c r="CF180" s="201" t="s">
        <v>800</v>
      </c>
      <c r="CG180" s="201" t="s">
        <v>3014</v>
      </c>
      <c r="CH180" s="222">
        <v>4.20984474935717E-3</v>
      </c>
      <c r="CI180" s="222">
        <v>4.7323158640202902E-2</v>
      </c>
      <c r="CJ180" s="222">
        <v>12.3040212464528</v>
      </c>
      <c r="CK180" s="222"/>
      <c r="CL180" s="223">
        <f t="shared" si="20"/>
        <v>2.3598166218135101E-2</v>
      </c>
      <c r="CM180" s="223">
        <f t="shared" si="21"/>
        <v>2.7934837171425021E-2</v>
      </c>
      <c r="CN180" s="223">
        <f t="shared" si="22"/>
        <v>8.8308198149722305E-3</v>
      </c>
      <c r="CO180" s="223">
        <f t="shared" si="22"/>
        <v>2.9196628834056901E-3</v>
      </c>
      <c r="CP180" s="223">
        <f t="shared" si="23"/>
        <v>6.3283486087938046E-2</v>
      </c>
      <c r="CQ180" s="223">
        <f t="shared" si="24"/>
        <v>0</v>
      </c>
      <c r="CR180" s="222"/>
      <c r="CS180" s="222"/>
      <c r="CT180" s="222"/>
      <c r="CU180" s="222"/>
      <c r="CV180" s="222"/>
      <c r="CW180" s="222"/>
      <c r="CX180" s="222"/>
      <c r="CY180" s="222"/>
      <c r="CZ180" s="222"/>
      <c r="DA180" s="222"/>
      <c r="DB180" s="224">
        <f t="shared" si="25"/>
        <v>5.1192890511354991E-2</v>
      </c>
      <c r="DC180" s="224">
        <f t="shared" si="26"/>
        <v>3.4011287820512798E-4</v>
      </c>
      <c r="DD180" s="224">
        <f t="shared" si="27"/>
        <v>5.1533003389560121E-2</v>
      </c>
      <c r="DE180" s="225">
        <f t="shared" si="28"/>
        <v>0</v>
      </c>
      <c r="DF180" s="222"/>
      <c r="DG180" s="222"/>
      <c r="DH180" s="222"/>
      <c r="DI180" s="222"/>
      <c r="DJ180" s="222"/>
      <c r="DK180" s="222"/>
      <c r="DL180" s="222"/>
      <c r="DM180" s="222"/>
      <c r="DN180" s="222"/>
      <c r="DO180" s="222"/>
      <c r="DP180" s="222"/>
      <c r="DQ180" s="222"/>
      <c r="DR180" s="222"/>
      <c r="DS180" s="222"/>
      <c r="DT180" s="222"/>
      <c r="DU180" s="222"/>
      <c r="DV180" s="222"/>
      <c r="DW180" s="222"/>
      <c r="DX180" s="222"/>
      <c r="DY180" s="222"/>
      <c r="DZ180" s="222"/>
      <c r="EA180" s="222"/>
      <c r="EB180" s="222"/>
      <c r="EC180" s="222"/>
      <c r="ED180" s="222"/>
      <c r="EE180" s="222"/>
      <c r="EF180" s="222"/>
      <c r="EG180" s="222">
        <v>518400</v>
      </c>
      <c r="EH180" s="222">
        <v>353700</v>
      </c>
      <c r="EI180" s="222">
        <v>132.09</v>
      </c>
      <c r="EJ180" s="222">
        <v>90.09</v>
      </c>
      <c r="EK180" s="222">
        <v>0.68203497615262298</v>
      </c>
      <c r="EL180" s="222">
        <v>90</v>
      </c>
      <c r="EM180" s="222">
        <v>5760</v>
      </c>
      <c r="EN180" s="201" t="s">
        <v>3716</v>
      </c>
      <c r="EO180" s="222">
        <v>0.68203497615262298</v>
      </c>
      <c r="EP180" s="222">
        <v>90</v>
      </c>
      <c r="EQ180" s="222">
        <v>0.8</v>
      </c>
    </row>
    <row r="181" spans="1:147" ht="30" x14ac:dyDescent="0.25">
      <c r="A181" s="201" t="s">
        <v>575</v>
      </c>
      <c r="B181" s="201" t="s">
        <v>3717</v>
      </c>
      <c r="C181" s="201" t="s">
        <v>576</v>
      </c>
      <c r="D181" s="201" t="s">
        <v>2980</v>
      </c>
      <c r="E181" s="222">
        <v>198.45</v>
      </c>
      <c r="F181" s="222">
        <v>5796</v>
      </c>
      <c r="G181" s="201" t="s">
        <v>2891</v>
      </c>
      <c r="H181" s="201" t="s">
        <v>800</v>
      </c>
      <c r="I181" s="201" t="s">
        <v>2623</v>
      </c>
      <c r="J181" s="222">
        <v>112</v>
      </c>
      <c r="K181" s="222">
        <v>0.8</v>
      </c>
      <c r="L181" s="201" t="s">
        <v>2891</v>
      </c>
      <c r="M181" s="201" t="s">
        <v>2892</v>
      </c>
      <c r="N181" s="201" t="s">
        <v>2893</v>
      </c>
      <c r="O181" s="201" t="s">
        <v>32</v>
      </c>
      <c r="P181" s="201" t="s">
        <v>2858</v>
      </c>
      <c r="Q181" s="201" t="s">
        <v>2859</v>
      </c>
      <c r="R181" s="201" t="s">
        <v>3717</v>
      </c>
      <c r="S181" s="201" t="s">
        <v>2860</v>
      </c>
      <c r="T181" s="222">
        <v>4.1663718148564302E-2</v>
      </c>
      <c r="U181" s="201" t="s">
        <v>3008</v>
      </c>
      <c r="V181" s="201" t="s">
        <v>3009</v>
      </c>
      <c r="W181" s="201" t="s">
        <v>575</v>
      </c>
      <c r="X181" s="201" t="s">
        <v>576</v>
      </c>
      <c r="Y181" s="222">
        <v>198.45</v>
      </c>
      <c r="Z181" s="222">
        <v>5796</v>
      </c>
      <c r="AA181" s="222">
        <v>1</v>
      </c>
      <c r="AB181" s="201" t="s">
        <v>3717</v>
      </c>
      <c r="AC181" s="222">
        <v>1</v>
      </c>
      <c r="AD181" s="201" t="s">
        <v>800</v>
      </c>
      <c r="AE181" s="201" t="s">
        <v>800</v>
      </c>
      <c r="AF181" s="222">
        <v>0</v>
      </c>
      <c r="AG181" s="222">
        <v>0</v>
      </c>
      <c r="AH181" s="201" t="s">
        <v>2854</v>
      </c>
      <c r="AI181" s="201" t="s">
        <v>2863</v>
      </c>
      <c r="AJ181" s="201" t="s">
        <v>2855</v>
      </c>
      <c r="AK181" s="201" t="s">
        <v>2864</v>
      </c>
      <c r="AL181" s="201" t="s">
        <v>2854</v>
      </c>
      <c r="AM181" s="201" t="s">
        <v>2865</v>
      </c>
      <c r="AN181" s="201" t="s">
        <v>3010</v>
      </c>
      <c r="AO181" s="201" t="s">
        <v>2867</v>
      </c>
      <c r="AP181" s="201" t="s">
        <v>2868</v>
      </c>
      <c r="AQ181" s="201" t="s">
        <v>2869</v>
      </c>
      <c r="AR181" s="201" t="s">
        <v>2870</v>
      </c>
      <c r="AS181" s="222">
        <v>39.97824</v>
      </c>
      <c r="AT181" s="222">
        <v>0</v>
      </c>
      <c r="AU181" s="201" t="s">
        <v>3718</v>
      </c>
      <c r="AV181" s="201" t="s">
        <v>3718</v>
      </c>
      <c r="AW181" s="201" t="s">
        <v>3719</v>
      </c>
      <c r="AX181" s="201" t="s">
        <v>3720</v>
      </c>
      <c r="AY181" s="201" t="s">
        <v>2874</v>
      </c>
      <c r="AZ181" s="201" t="s">
        <v>800</v>
      </c>
      <c r="BA181" s="201" t="s">
        <v>800</v>
      </c>
      <c r="BB181" s="222">
        <v>2.8803207576106101E-3</v>
      </c>
      <c r="BC181" s="222">
        <v>8.2681648665825901E-3</v>
      </c>
      <c r="BD181" s="222">
        <v>8.3333333333333295E-4</v>
      </c>
      <c r="BE181" s="222">
        <v>2.4788095238095201E-4</v>
      </c>
      <c r="BF181" s="222">
        <v>0</v>
      </c>
      <c r="BG181" s="222">
        <v>0</v>
      </c>
      <c r="BH181" s="222">
        <v>0</v>
      </c>
      <c r="BI181" s="222">
        <v>0</v>
      </c>
      <c r="BJ181" s="222">
        <v>0</v>
      </c>
      <c r="BK181" s="222">
        <v>0</v>
      </c>
      <c r="BL181" s="222">
        <v>0</v>
      </c>
      <c r="BM181" s="222">
        <v>1.6472742838881199E-2</v>
      </c>
      <c r="BN181" s="222">
        <v>8.9736818601883505E-4</v>
      </c>
      <c r="BO181" s="222">
        <v>0</v>
      </c>
      <c r="BP181" s="222">
        <v>5.5366226636788599E-3</v>
      </c>
      <c r="BQ181" s="222">
        <v>1.8305289915619E-3</v>
      </c>
      <c r="BR181" s="222">
        <v>1.70877967793881E-4</v>
      </c>
      <c r="BS181" s="222">
        <v>2.97706889026014E-2</v>
      </c>
      <c r="BT181" s="222">
        <v>3.5307311566280197E-2</v>
      </c>
      <c r="BU181" s="222">
        <v>3.7137840557842097E-2</v>
      </c>
      <c r="BV181" s="222">
        <v>150.01606904812999</v>
      </c>
      <c r="BW181" s="222">
        <v>177.91540219843901</v>
      </c>
      <c r="BX181" s="222">
        <v>187.139534179099</v>
      </c>
      <c r="BY181" s="222">
        <v>390.041779525138</v>
      </c>
      <c r="BZ181" s="222">
        <v>462.58004571594199</v>
      </c>
      <c r="CA181" s="222">
        <v>486.56278886565701</v>
      </c>
      <c r="CB181" s="222">
        <v>7.7403791146763599</v>
      </c>
      <c r="CC181" s="222">
        <v>9.1799010072328606</v>
      </c>
      <c r="CD181" s="222">
        <v>9.6558385450389501</v>
      </c>
      <c r="CE181" s="201" t="s">
        <v>800</v>
      </c>
      <c r="CF181" s="201" t="s">
        <v>800</v>
      </c>
      <c r="CG181" s="201" t="s">
        <v>3014</v>
      </c>
      <c r="CH181" s="222">
        <v>2.6394289928033899E-3</v>
      </c>
      <c r="CI181" s="222">
        <v>2.7131259909797999E-2</v>
      </c>
      <c r="CJ181" s="222">
        <v>7.0541275765474802</v>
      </c>
      <c r="CK181" s="222"/>
      <c r="CL181" s="223">
        <f t="shared" si="20"/>
        <v>1.2400577877701368E-2</v>
      </c>
      <c r="CM181" s="223">
        <f t="shared" si="21"/>
        <v>1.7370111024900034E-2</v>
      </c>
      <c r="CN181" s="223">
        <f t="shared" si="22"/>
        <v>5.5366226636788599E-3</v>
      </c>
      <c r="CO181" s="223">
        <f t="shared" si="22"/>
        <v>1.8305289915619E-3</v>
      </c>
      <c r="CP181" s="223">
        <f t="shared" si="23"/>
        <v>3.713784055784216E-2</v>
      </c>
      <c r="CQ181" s="223">
        <f t="shared" si="24"/>
        <v>6.2450045135165055E-17</v>
      </c>
      <c r="CR181" s="222"/>
      <c r="CS181" s="222"/>
      <c r="CT181" s="222"/>
      <c r="CU181" s="222"/>
      <c r="CV181" s="222"/>
      <c r="CW181" s="222"/>
      <c r="CX181" s="222"/>
      <c r="CY181" s="222"/>
      <c r="CZ181" s="222"/>
      <c r="DA181" s="222"/>
      <c r="DB181" s="224">
        <f t="shared" si="25"/>
        <v>2.959981093480752E-2</v>
      </c>
      <c r="DC181" s="224">
        <f t="shared" si="26"/>
        <v>1.70877967793881E-4</v>
      </c>
      <c r="DD181" s="224">
        <f t="shared" si="27"/>
        <v>2.97706889026014E-2</v>
      </c>
      <c r="DE181" s="225">
        <f t="shared" si="28"/>
        <v>0</v>
      </c>
      <c r="DF181" s="222"/>
      <c r="DG181" s="222"/>
      <c r="DH181" s="222"/>
      <c r="DI181" s="222"/>
      <c r="DJ181" s="222"/>
      <c r="DK181" s="222"/>
      <c r="DL181" s="222"/>
      <c r="DM181" s="222"/>
      <c r="DN181" s="222"/>
      <c r="DO181" s="222"/>
      <c r="DP181" s="222"/>
      <c r="DQ181" s="222"/>
      <c r="DR181" s="222"/>
      <c r="DS181" s="222"/>
      <c r="DT181" s="222"/>
      <c r="DU181" s="222"/>
      <c r="DV181" s="222"/>
      <c r="DW181" s="222"/>
      <c r="DX181" s="222"/>
      <c r="DY181" s="222"/>
      <c r="DZ181" s="222"/>
      <c r="EA181" s="222"/>
      <c r="EB181" s="222"/>
      <c r="EC181" s="222"/>
      <c r="ED181" s="222"/>
      <c r="EE181" s="222"/>
      <c r="EF181" s="222"/>
      <c r="EG181" s="222">
        <v>518400</v>
      </c>
      <c r="EH181" s="222">
        <v>353700</v>
      </c>
      <c r="EI181" s="222">
        <v>132.09</v>
      </c>
      <c r="EJ181" s="222">
        <v>90.09</v>
      </c>
      <c r="EK181" s="222">
        <v>0.68203497615262298</v>
      </c>
      <c r="EL181" s="222">
        <v>90</v>
      </c>
      <c r="EM181" s="222">
        <v>5760</v>
      </c>
      <c r="EN181" s="201" t="s">
        <v>3716</v>
      </c>
      <c r="EO181" s="222">
        <v>0.68203497615262298</v>
      </c>
      <c r="EP181" s="222">
        <v>90</v>
      </c>
      <c r="EQ181" s="222">
        <v>0.8</v>
      </c>
    </row>
    <row r="182" spans="1:147" ht="30" x14ac:dyDescent="0.25">
      <c r="A182" s="201" t="s">
        <v>577</v>
      </c>
      <c r="B182" s="201" t="s">
        <v>3721</v>
      </c>
      <c r="C182" s="201" t="s">
        <v>578</v>
      </c>
      <c r="D182" s="201" t="s">
        <v>2980</v>
      </c>
      <c r="E182" s="222">
        <v>255</v>
      </c>
      <c r="F182" s="222">
        <v>1350</v>
      </c>
      <c r="G182" s="201" t="s">
        <v>2891</v>
      </c>
      <c r="H182" s="201" t="s">
        <v>800</v>
      </c>
      <c r="I182" s="201" t="s">
        <v>2623</v>
      </c>
      <c r="J182" s="222">
        <v>90</v>
      </c>
      <c r="K182" s="222">
        <v>0.8</v>
      </c>
      <c r="L182" s="201" t="s">
        <v>2891</v>
      </c>
      <c r="M182" s="201" t="s">
        <v>2892</v>
      </c>
      <c r="N182" s="201" t="s">
        <v>2893</v>
      </c>
      <c r="O182" s="201" t="s">
        <v>32</v>
      </c>
      <c r="P182" s="201" t="s">
        <v>2858</v>
      </c>
      <c r="Q182" s="201" t="s">
        <v>2859</v>
      </c>
      <c r="R182" s="201" t="s">
        <v>3721</v>
      </c>
      <c r="S182" s="201" t="s">
        <v>2860</v>
      </c>
      <c r="T182" s="222">
        <v>4.1663718148564302E-2</v>
      </c>
      <c r="U182" s="201" t="s">
        <v>3008</v>
      </c>
      <c r="V182" s="201" t="s">
        <v>3009</v>
      </c>
      <c r="W182" s="201" t="s">
        <v>577</v>
      </c>
      <c r="X182" s="201" t="s">
        <v>578</v>
      </c>
      <c r="Y182" s="222">
        <v>255</v>
      </c>
      <c r="Z182" s="222">
        <v>1350</v>
      </c>
      <c r="AA182" s="222">
        <v>1</v>
      </c>
      <c r="AB182" s="201" t="s">
        <v>3721</v>
      </c>
      <c r="AC182" s="222">
        <v>1</v>
      </c>
      <c r="AD182" s="201" t="s">
        <v>800</v>
      </c>
      <c r="AE182" s="201" t="s">
        <v>800</v>
      </c>
      <c r="AF182" s="222">
        <v>0</v>
      </c>
      <c r="AG182" s="222">
        <v>0</v>
      </c>
      <c r="AH182" s="201" t="s">
        <v>2854</v>
      </c>
      <c r="AI182" s="201" t="s">
        <v>2863</v>
      </c>
      <c r="AJ182" s="201" t="s">
        <v>2854</v>
      </c>
      <c r="AK182" s="201" t="s">
        <v>2920</v>
      </c>
      <c r="AL182" s="201" t="s">
        <v>2854</v>
      </c>
      <c r="AM182" s="201" t="s">
        <v>2865</v>
      </c>
      <c r="AN182" s="201" t="s">
        <v>3010</v>
      </c>
      <c r="AO182" s="201" t="s">
        <v>2867</v>
      </c>
      <c r="AP182" s="201" t="s">
        <v>2868</v>
      </c>
      <c r="AQ182" s="201" t="s">
        <v>2869</v>
      </c>
      <c r="AR182" s="201" t="s">
        <v>2870</v>
      </c>
      <c r="AS182" s="222">
        <v>39.97824</v>
      </c>
      <c r="AT182" s="222">
        <v>0</v>
      </c>
      <c r="AU182" s="201" t="s">
        <v>3722</v>
      </c>
      <c r="AV182" s="201" t="s">
        <v>3722</v>
      </c>
      <c r="AW182" s="201" t="s">
        <v>3723</v>
      </c>
      <c r="AX182" s="201" t="s">
        <v>3724</v>
      </c>
      <c r="AY182" s="201" t="s">
        <v>2923</v>
      </c>
      <c r="AZ182" s="201" t="s">
        <v>800</v>
      </c>
      <c r="BA182" s="201" t="s">
        <v>800</v>
      </c>
      <c r="BB182" s="222">
        <v>6.1422860082304496E-3</v>
      </c>
      <c r="BC182" s="222">
        <v>1.0624248127883901E-2</v>
      </c>
      <c r="BD182" s="222">
        <v>8.3333333333333295E-4</v>
      </c>
      <c r="BE182" s="222">
        <v>3.0847407407407401E-4</v>
      </c>
      <c r="BF182" s="222">
        <v>0</v>
      </c>
      <c r="BG182" s="222">
        <v>0</v>
      </c>
      <c r="BH182" s="222">
        <v>0</v>
      </c>
      <c r="BI182" s="222">
        <v>0</v>
      </c>
      <c r="BJ182" s="222">
        <v>0</v>
      </c>
      <c r="BK182" s="222">
        <v>0</v>
      </c>
      <c r="BL182" s="222">
        <v>0</v>
      </c>
      <c r="BM182" s="222">
        <v>2.04994133106077E-2</v>
      </c>
      <c r="BN182" s="222">
        <v>1.15308081347847E-3</v>
      </c>
      <c r="BO182" s="222">
        <v>0</v>
      </c>
      <c r="BP182" s="222">
        <v>6.8900193148003497E-3</v>
      </c>
      <c r="BQ182" s="222">
        <v>2.2779916339436901E-3</v>
      </c>
      <c r="BR182" s="222">
        <v>1.0494962962963E-4</v>
      </c>
      <c r="BS182" s="222">
        <v>3.9665785297237501E-2</v>
      </c>
      <c r="BT182" s="222">
        <v>4.6555804612037899E-2</v>
      </c>
      <c r="BU182" s="222">
        <v>4.8833796245981602E-2</v>
      </c>
      <c r="BV182" s="222">
        <v>155.55209920485299</v>
      </c>
      <c r="BW182" s="222">
        <v>182.57178279230499</v>
      </c>
      <c r="BX182" s="222">
        <v>191.50508331757499</v>
      </c>
      <c r="BY182" s="222">
        <v>404.43545793261802</v>
      </c>
      <c r="BZ182" s="222">
        <v>474.68663525999398</v>
      </c>
      <c r="CA182" s="222">
        <v>497.91321662569499</v>
      </c>
      <c r="CB182" s="222">
        <v>10.313104177281801</v>
      </c>
      <c r="CC182" s="222">
        <v>12.1045091991299</v>
      </c>
      <c r="CD182" s="222">
        <v>12.696787023955199</v>
      </c>
      <c r="CE182" s="201" t="s">
        <v>800</v>
      </c>
      <c r="CF182" s="201" t="s">
        <v>800</v>
      </c>
      <c r="CG182" s="201" t="s">
        <v>3014</v>
      </c>
      <c r="CH182" s="222">
        <v>3.2846227465997699E-3</v>
      </c>
      <c r="CI182" s="222">
        <v>3.6381162550637801E-2</v>
      </c>
      <c r="CJ182" s="222">
        <v>9.4591022631658195</v>
      </c>
      <c r="CK182" s="222"/>
      <c r="CL182" s="223">
        <f t="shared" si="20"/>
        <v>1.8013291173151383E-2</v>
      </c>
      <c r="CM182" s="223">
        <f t="shared" si="21"/>
        <v>2.165249412408617E-2</v>
      </c>
      <c r="CN182" s="223">
        <f t="shared" si="22"/>
        <v>6.8900193148003497E-3</v>
      </c>
      <c r="CO182" s="223">
        <f t="shared" si="22"/>
        <v>2.2779916339436901E-3</v>
      </c>
      <c r="CP182" s="223">
        <f t="shared" si="23"/>
        <v>4.8833796245981588E-2</v>
      </c>
      <c r="CQ182" s="223">
        <f t="shared" si="24"/>
        <v>0</v>
      </c>
      <c r="CR182" s="222"/>
      <c r="CS182" s="222"/>
      <c r="CT182" s="222"/>
      <c r="CU182" s="222"/>
      <c r="CV182" s="222"/>
      <c r="CW182" s="222"/>
      <c r="CX182" s="222"/>
      <c r="CY182" s="222"/>
      <c r="CZ182" s="222"/>
      <c r="DA182" s="222"/>
      <c r="DB182" s="224">
        <f t="shared" si="25"/>
        <v>3.9560835667607923E-2</v>
      </c>
      <c r="DC182" s="224">
        <f t="shared" si="26"/>
        <v>1.0494962962963E-4</v>
      </c>
      <c r="DD182" s="224">
        <f t="shared" si="27"/>
        <v>3.9665785297237556E-2</v>
      </c>
      <c r="DE182" s="225">
        <f t="shared" si="28"/>
        <v>5.5511151231257827E-17</v>
      </c>
      <c r="DF182" s="222"/>
      <c r="DG182" s="222"/>
      <c r="DH182" s="222"/>
      <c r="DI182" s="222"/>
      <c r="DJ182" s="222"/>
      <c r="DK182" s="222"/>
      <c r="DL182" s="222"/>
      <c r="DM182" s="222"/>
      <c r="DN182" s="222"/>
      <c r="DO182" s="222"/>
      <c r="DP182" s="222"/>
      <c r="DQ182" s="222"/>
      <c r="DR182" s="222"/>
      <c r="DS182" s="222"/>
      <c r="DT182" s="222"/>
      <c r="DU182" s="222"/>
      <c r="DV182" s="222"/>
      <c r="DW182" s="222"/>
      <c r="DX182" s="222"/>
      <c r="DY182" s="222"/>
      <c r="DZ182" s="222"/>
      <c r="EA182" s="222"/>
      <c r="EB182" s="222"/>
      <c r="EC182" s="222"/>
      <c r="ED182" s="222"/>
      <c r="EE182" s="222"/>
      <c r="EF182" s="222"/>
      <c r="EG182" s="222">
        <v>4640880</v>
      </c>
      <c r="EH182" s="222">
        <v>3530016</v>
      </c>
      <c r="EI182" s="222">
        <v>1182.75</v>
      </c>
      <c r="EJ182" s="222">
        <v>899.16</v>
      </c>
      <c r="EK182" s="222">
        <v>0.76022828154724198</v>
      </c>
      <c r="EL182" s="222">
        <v>95</v>
      </c>
      <c r="EM182" s="222">
        <v>48660</v>
      </c>
      <c r="EN182" s="201" t="s">
        <v>3725</v>
      </c>
      <c r="EO182" s="222">
        <v>0.76022828154724198</v>
      </c>
      <c r="EP182" s="222">
        <v>95</v>
      </c>
      <c r="EQ182" s="222">
        <v>0.8</v>
      </c>
    </row>
    <row r="183" spans="1:147" ht="30" x14ac:dyDescent="0.25">
      <c r="A183" s="201" t="s">
        <v>577</v>
      </c>
      <c r="B183" s="201" t="s">
        <v>3726</v>
      </c>
      <c r="C183" s="201" t="s">
        <v>578</v>
      </c>
      <c r="D183" s="201" t="s">
        <v>2980</v>
      </c>
      <c r="E183" s="222">
        <v>255</v>
      </c>
      <c r="F183" s="222">
        <v>1350</v>
      </c>
      <c r="G183" s="201" t="s">
        <v>2891</v>
      </c>
      <c r="H183" s="201" t="s">
        <v>800</v>
      </c>
      <c r="I183" s="201" t="s">
        <v>2623</v>
      </c>
      <c r="J183" s="222">
        <v>90</v>
      </c>
      <c r="K183" s="222">
        <v>0.8</v>
      </c>
      <c r="L183" s="201" t="s">
        <v>2891</v>
      </c>
      <c r="M183" s="201" t="s">
        <v>2892</v>
      </c>
      <c r="N183" s="201" t="s">
        <v>2893</v>
      </c>
      <c r="O183" s="201" t="s">
        <v>32</v>
      </c>
      <c r="P183" s="201" t="s">
        <v>2858</v>
      </c>
      <c r="Q183" s="201" t="s">
        <v>2854</v>
      </c>
      <c r="R183" s="201" t="s">
        <v>3726</v>
      </c>
      <c r="S183" s="201" t="s">
        <v>2860</v>
      </c>
      <c r="T183" s="222">
        <v>4.1663718148564302E-2</v>
      </c>
      <c r="U183" s="201" t="s">
        <v>3008</v>
      </c>
      <c r="V183" s="201" t="s">
        <v>3009</v>
      </c>
      <c r="W183" s="201" t="s">
        <v>579</v>
      </c>
      <c r="X183" s="201" t="s">
        <v>580</v>
      </c>
      <c r="Y183" s="222">
        <v>255</v>
      </c>
      <c r="Z183" s="222">
        <v>1350</v>
      </c>
      <c r="AA183" s="222">
        <v>1</v>
      </c>
      <c r="AB183" s="201" t="s">
        <v>3727</v>
      </c>
      <c r="AC183" s="222">
        <v>1</v>
      </c>
      <c r="AD183" s="201" t="s">
        <v>800</v>
      </c>
      <c r="AE183" s="201" t="s">
        <v>800</v>
      </c>
      <c r="AF183" s="222">
        <v>0</v>
      </c>
      <c r="AG183" s="222">
        <v>0</v>
      </c>
      <c r="AH183" s="201" t="s">
        <v>2891</v>
      </c>
      <c r="AI183" s="201" t="s">
        <v>2946</v>
      </c>
      <c r="AJ183" s="201" t="s">
        <v>2855</v>
      </c>
      <c r="AK183" s="201" t="s">
        <v>2864</v>
      </c>
      <c r="AL183" s="201" t="s">
        <v>2854</v>
      </c>
      <c r="AM183" s="201" t="s">
        <v>2865</v>
      </c>
      <c r="AN183" s="201" t="s">
        <v>3010</v>
      </c>
      <c r="AO183" s="201" t="s">
        <v>2947</v>
      </c>
      <c r="AP183" s="201" t="s">
        <v>2868</v>
      </c>
      <c r="AQ183" s="201" t="s">
        <v>2869</v>
      </c>
      <c r="AR183" s="201" t="s">
        <v>2948</v>
      </c>
      <c r="AS183" s="222">
        <v>39.97824</v>
      </c>
      <c r="AT183" s="222">
        <v>0</v>
      </c>
      <c r="AU183" s="201" t="s">
        <v>3722</v>
      </c>
      <c r="AV183" s="201" t="s">
        <v>3728</v>
      </c>
      <c r="AW183" s="201" t="s">
        <v>3729</v>
      </c>
      <c r="AX183" s="201" t="s">
        <v>3730</v>
      </c>
      <c r="AY183" s="201" t="s">
        <v>2874</v>
      </c>
      <c r="AZ183" s="201" t="s">
        <v>800</v>
      </c>
      <c r="BA183" s="201" t="s">
        <v>800</v>
      </c>
      <c r="BB183" s="222">
        <v>6.1422860082304496E-3</v>
      </c>
      <c r="BC183" s="222">
        <v>1.0624248127883901E-2</v>
      </c>
      <c r="BD183" s="222">
        <v>8.3333333333333295E-4</v>
      </c>
      <c r="BE183" s="222">
        <v>3.0847407407407401E-4</v>
      </c>
      <c r="BF183" s="222">
        <v>0</v>
      </c>
      <c r="BG183" s="222">
        <v>0</v>
      </c>
      <c r="BH183" s="222">
        <v>1.03649734156379E-2</v>
      </c>
      <c r="BI183" s="222">
        <v>0</v>
      </c>
      <c r="BJ183" s="222">
        <v>0</v>
      </c>
      <c r="BK183" s="222">
        <v>2.1635299999999999E-3</v>
      </c>
      <c r="BL183" s="222">
        <v>0</v>
      </c>
      <c r="BM183" s="222">
        <v>2.04994133106077E-2</v>
      </c>
      <c r="BN183" s="222">
        <v>1.15308081347847E-3</v>
      </c>
      <c r="BO183" s="222">
        <v>0</v>
      </c>
      <c r="BP183" s="222">
        <v>6.8900193148003497E-3</v>
      </c>
      <c r="BQ183" s="222">
        <v>2.2779916339436901E-3</v>
      </c>
      <c r="BR183" s="222">
        <v>7.3363607506172796E-4</v>
      </c>
      <c r="BS183" s="222">
        <v>5.2822975158307597E-2</v>
      </c>
      <c r="BT183" s="222">
        <v>5.9712994473107898E-2</v>
      </c>
      <c r="BU183" s="222">
        <v>6.1990986107051602E-2</v>
      </c>
      <c r="BV183" s="222">
        <v>207.14892218944101</v>
      </c>
      <c r="BW183" s="222">
        <v>234.168605776894</v>
      </c>
      <c r="BX183" s="222">
        <v>243.101906302163</v>
      </c>
      <c r="BY183" s="222">
        <v>538.58719769254799</v>
      </c>
      <c r="BZ183" s="222">
        <v>608.838375019924</v>
      </c>
      <c r="CA183" s="222">
        <v>632.06495638562399</v>
      </c>
      <c r="CB183" s="222">
        <v>13.733973541159999</v>
      </c>
      <c r="CC183" s="222">
        <v>15.5253785630081</v>
      </c>
      <c r="CD183" s="222">
        <v>16.117656387833399</v>
      </c>
      <c r="CE183" s="201" t="s">
        <v>800</v>
      </c>
      <c r="CF183" s="201" t="s">
        <v>800</v>
      </c>
      <c r="CG183" s="201" t="s">
        <v>3014</v>
      </c>
      <c r="CH183" s="222">
        <v>3.2846227465997699E-3</v>
      </c>
      <c r="CI183" s="222">
        <v>4.9538352411707801E-2</v>
      </c>
      <c r="CJ183" s="222">
        <v>12.879971627044</v>
      </c>
      <c r="CK183" s="222"/>
      <c r="CL183" s="223">
        <f t="shared" si="20"/>
        <v>3.1170481034221383E-2</v>
      </c>
      <c r="CM183" s="223">
        <f t="shared" si="21"/>
        <v>2.165249412408617E-2</v>
      </c>
      <c r="CN183" s="223">
        <f t="shared" si="22"/>
        <v>6.8900193148003497E-3</v>
      </c>
      <c r="CO183" s="223">
        <f t="shared" si="22"/>
        <v>2.2779916339436901E-3</v>
      </c>
      <c r="CP183" s="223">
        <f t="shared" si="23"/>
        <v>6.1990986107051595E-2</v>
      </c>
      <c r="CQ183" s="223">
        <f t="shared" si="24"/>
        <v>0</v>
      </c>
      <c r="CR183" s="222"/>
      <c r="CS183" s="222"/>
      <c r="CT183" s="222"/>
      <c r="CU183" s="222"/>
      <c r="CV183" s="222"/>
      <c r="CW183" s="222"/>
      <c r="CX183" s="222"/>
      <c r="CY183" s="222"/>
      <c r="CZ183" s="222"/>
      <c r="DA183" s="222"/>
      <c r="DB183" s="224">
        <f t="shared" si="25"/>
        <v>3.9560835667607923E-2</v>
      </c>
      <c r="DC183" s="224">
        <f t="shared" si="26"/>
        <v>1.3262139490699629E-2</v>
      </c>
      <c r="DD183" s="224">
        <f t="shared" si="27"/>
        <v>5.2822975158307556E-2</v>
      </c>
      <c r="DE183" s="225">
        <f t="shared" si="28"/>
        <v>0</v>
      </c>
      <c r="DF183" s="222"/>
      <c r="DG183" s="222"/>
      <c r="DH183" s="222"/>
      <c r="DI183" s="222"/>
      <c r="DJ183" s="222"/>
      <c r="DK183" s="222"/>
      <c r="DL183" s="222"/>
      <c r="DM183" s="222"/>
      <c r="DN183" s="222"/>
      <c r="DO183" s="222"/>
      <c r="DP183" s="222"/>
      <c r="DQ183" s="222"/>
      <c r="DR183" s="222"/>
      <c r="DS183" s="222"/>
      <c r="DT183" s="222"/>
      <c r="DU183" s="222"/>
      <c r="DV183" s="222"/>
      <c r="DW183" s="222"/>
      <c r="DX183" s="222"/>
      <c r="DY183" s="222"/>
      <c r="DZ183" s="222"/>
      <c r="EA183" s="222"/>
      <c r="EB183" s="222"/>
      <c r="EC183" s="222"/>
      <c r="ED183" s="222"/>
      <c r="EE183" s="222"/>
      <c r="EF183" s="222"/>
      <c r="EG183" s="222">
        <v>0</v>
      </c>
      <c r="EH183" s="222">
        <v>0</v>
      </c>
      <c r="EI183" s="222">
        <v>0</v>
      </c>
      <c r="EJ183" s="222">
        <v>0</v>
      </c>
      <c r="EK183" s="222">
        <v>0</v>
      </c>
      <c r="EL183" s="222">
        <v>0</v>
      </c>
      <c r="EM183" s="222">
        <v>0</v>
      </c>
      <c r="EN183" s="201" t="s">
        <v>3731</v>
      </c>
      <c r="EO183" s="222">
        <v>0.87270000000000003</v>
      </c>
      <c r="EP183" s="222">
        <v>68</v>
      </c>
      <c r="EQ183" s="222">
        <v>0.8</v>
      </c>
    </row>
    <row r="184" spans="1:147" ht="30" x14ac:dyDescent="0.25">
      <c r="A184" s="201" t="s">
        <v>581</v>
      </c>
      <c r="B184" s="201" t="s">
        <v>3732</v>
      </c>
      <c r="C184" s="201" t="s">
        <v>582</v>
      </c>
      <c r="D184" s="201" t="s">
        <v>2980</v>
      </c>
      <c r="E184" s="222">
        <v>255</v>
      </c>
      <c r="F184" s="222">
        <v>4284</v>
      </c>
      <c r="G184" s="201" t="s">
        <v>2891</v>
      </c>
      <c r="H184" s="201" t="s">
        <v>800</v>
      </c>
      <c r="I184" s="201" t="s">
        <v>2623</v>
      </c>
      <c r="J184" s="222">
        <v>95</v>
      </c>
      <c r="K184" s="222">
        <v>0.8</v>
      </c>
      <c r="L184" s="201" t="s">
        <v>2891</v>
      </c>
      <c r="M184" s="201" t="s">
        <v>2892</v>
      </c>
      <c r="N184" s="201" t="s">
        <v>2893</v>
      </c>
      <c r="O184" s="201" t="s">
        <v>32</v>
      </c>
      <c r="P184" s="201" t="s">
        <v>2858</v>
      </c>
      <c r="Q184" s="201" t="s">
        <v>2859</v>
      </c>
      <c r="R184" s="201" t="s">
        <v>3732</v>
      </c>
      <c r="S184" s="201" t="s">
        <v>2860</v>
      </c>
      <c r="T184" s="222">
        <v>4.1663718148564302E-2</v>
      </c>
      <c r="U184" s="201" t="s">
        <v>3008</v>
      </c>
      <c r="V184" s="201" t="s">
        <v>3009</v>
      </c>
      <c r="W184" s="201" t="s">
        <v>581</v>
      </c>
      <c r="X184" s="201" t="s">
        <v>582</v>
      </c>
      <c r="Y184" s="222">
        <v>255</v>
      </c>
      <c r="Z184" s="222">
        <v>4284</v>
      </c>
      <c r="AA184" s="222">
        <v>1</v>
      </c>
      <c r="AB184" s="201" t="s">
        <v>3732</v>
      </c>
      <c r="AC184" s="222">
        <v>1</v>
      </c>
      <c r="AD184" s="201" t="s">
        <v>800</v>
      </c>
      <c r="AE184" s="201" t="s">
        <v>800</v>
      </c>
      <c r="AF184" s="222">
        <v>0</v>
      </c>
      <c r="AG184" s="222">
        <v>0</v>
      </c>
      <c r="AH184" s="201" t="s">
        <v>2854</v>
      </c>
      <c r="AI184" s="201" t="s">
        <v>2863</v>
      </c>
      <c r="AJ184" s="201" t="s">
        <v>2855</v>
      </c>
      <c r="AK184" s="201" t="s">
        <v>2864</v>
      </c>
      <c r="AL184" s="201" t="s">
        <v>2854</v>
      </c>
      <c r="AM184" s="201" t="s">
        <v>2865</v>
      </c>
      <c r="AN184" s="201" t="s">
        <v>3010</v>
      </c>
      <c r="AO184" s="201" t="s">
        <v>2867</v>
      </c>
      <c r="AP184" s="201" t="s">
        <v>2868</v>
      </c>
      <c r="AQ184" s="201" t="s">
        <v>2869</v>
      </c>
      <c r="AR184" s="201" t="s">
        <v>2870</v>
      </c>
      <c r="AS184" s="222">
        <v>39.97824</v>
      </c>
      <c r="AT184" s="222">
        <v>0</v>
      </c>
      <c r="AU184" s="201" t="s">
        <v>3733</v>
      </c>
      <c r="AV184" s="201" t="s">
        <v>3733</v>
      </c>
      <c r="AW184" s="201" t="s">
        <v>3734</v>
      </c>
      <c r="AX184" s="201" t="s">
        <v>3735</v>
      </c>
      <c r="AY184" s="201" t="s">
        <v>2874</v>
      </c>
      <c r="AZ184" s="201" t="s">
        <v>800</v>
      </c>
      <c r="BA184" s="201" t="s">
        <v>800</v>
      </c>
      <c r="BB184" s="222">
        <v>4.1283600995953998E-3</v>
      </c>
      <c r="BC184" s="222">
        <v>1.0624248127883901E-2</v>
      </c>
      <c r="BD184" s="222">
        <v>8.3333333333333295E-4</v>
      </c>
      <c r="BE184" s="222">
        <v>2.92238596491228E-4</v>
      </c>
      <c r="BF184" s="222">
        <v>0</v>
      </c>
      <c r="BG184" s="222">
        <v>0</v>
      </c>
      <c r="BH184" s="222">
        <v>0</v>
      </c>
      <c r="BI184" s="222">
        <v>0</v>
      </c>
      <c r="BJ184" s="222">
        <v>0</v>
      </c>
      <c r="BK184" s="222">
        <v>0</v>
      </c>
      <c r="BL184" s="222">
        <v>0</v>
      </c>
      <c r="BM184" s="222">
        <v>1.94204968205757E-2</v>
      </c>
      <c r="BN184" s="222">
        <v>1.15308081347847E-3</v>
      </c>
      <c r="BO184" s="222">
        <v>0</v>
      </c>
      <c r="BP184" s="222">
        <v>6.5273867192845499E-3</v>
      </c>
      <c r="BQ184" s="222">
        <v>2.1580973374203398E-3</v>
      </c>
      <c r="BR184" s="222">
        <v>2.3118783877995599E-4</v>
      </c>
      <c r="BS184" s="222">
        <v>3.6682945630137999E-2</v>
      </c>
      <c r="BT184" s="222">
        <v>4.3210332349422599E-2</v>
      </c>
      <c r="BU184" s="222">
        <v>4.5368429686842897E-2</v>
      </c>
      <c r="BV184" s="222">
        <v>143.85468874563901</v>
      </c>
      <c r="BW184" s="222">
        <v>169.452283723226</v>
      </c>
      <c r="BX184" s="222">
        <v>177.915410536639</v>
      </c>
      <c r="BY184" s="222">
        <v>374.022190738662</v>
      </c>
      <c r="BZ184" s="222">
        <v>440.57593768038703</v>
      </c>
      <c r="CA184" s="222">
        <v>462.58006739526098</v>
      </c>
      <c r="CB184" s="222">
        <v>9.53756586383588</v>
      </c>
      <c r="CC184" s="222">
        <v>11.2346864108499</v>
      </c>
      <c r="CD184" s="222">
        <v>11.795791718579199</v>
      </c>
      <c r="CE184" s="201" t="s">
        <v>800</v>
      </c>
      <c r="CF184" s="201" t="s">
        <v>800</v>
      </c>
      <c r="CG184" s="201" t="s">
        <v>3014</v>
      </c>
      <c r="CH184" s="222">
        <v>3.1117478651997801E-3</v>
      </c>
      <c r="CI184" s="222">
        <v>3.35711977649382E-2</v>
      </c>
      <c r="CJ184" s="222">
        <v>8.7285114188839401</v>
      </c>
      <c r="CK184" s="222"/>
      <c r="CL184" s="223">
        <f t="shared" si="20"/>
        <v>1.6109367996083816E-2</v>
      </c>
      <c r="CM184" s="223">
        <f t="shared" si="21"/>
        <v>2.0573577634054169E-2</v>
      </c>
      <c r="CN184" s="223">
        <f t="shared" si="22"/>
        <v>6.5273867192845499E-3</v>
      </c>
      <c r="CO184" s="223">
        <f t="shared" si="22"/>
        <v>2.1580973374203398E-3</v>
      </c>
      <c r="CP184" s="223">
        <f t="shared" si="23"/>
        <v>4.5368429686842876E-2</v>
      </c>
      <c r="CQ184" s="223">
        <f t="shared" si="24"/>
        <v>0</v>
      </c>
      <c r="CR184" s="222"/>
      <c r="CS184" s="222"/>
      <c r="CT184" s="222"/>
      <c r="CU184" s="222"/>
      <c r="CV184" s="222"/>
      <c r="CW184" s="222"/>
      <c r="CX184" s="222"/>
      <c r="CY184" s="222"/>
      <c r="CZ184" s="222"/>
      <c r="DA184" s="222"/>
      <c r="DB184" s="224">
        <f t="shared" si="25"/>
        <v>3.6451757791358029E-2</v>
      </c>
      <c r="DC184" s="224">
        <f t="shared" si="26"/>
        <v>2.3118783877995599E-4</v>
      </c>
      <c r="DD184" s="224">
        <f t="shared" si="27"/>
        <v>3.6682945630137985E-2</v>
      </c>
      <c r="DE184" s="225">
        <f t="shared" si="28"/>
        <v>0</v>
      </c>
      <c r="DF184" s="222"/>
      <c r="DG184" s="222"/>
      <c r="DH184" s="222"/>
      <c r="DI184" s="222"/>
      <c r="DJ184" s="222"/>
      <c r="DK184" s="222"/>
      <c r="DL184" s="222"/>
      <c r="DM184" s="222"/>
      <c r="DN184" s="222"/>
      <c r="DO184" s="222"/>
      <c r="DP184" s="222"/>
      <c r="DQ184" s="222"/>
      <c r="DR184" s="222"/>
      <c r="DS184" s="222"/>
      <c r="DT184" s="222"/>
      <c r="DU184" s="222"/>
      <c r="DV184" s="222"/>
      <c r="DW184" s="222"/>
      <c r="DX184" s="222"/>
      <c r="DY184" s="222"/>
      <c r="DZ184" s="222"/>
      <c r="EA184" s="222"/>
      <c r="EB184" s="222"/>
      <c r="EC184" s="222"/>
      <c r="ED184" s="222"/>
      <c r="EE184" s="222"/>
      <c r="EF184" s="222"/>
      <c r="EG184" s="222">
        <v>0</v>
      </c>
      <c r="EH184" s="222">
        <v>0</v>
      </c>
      <c r="EI184" s="222">
        <v>0</v>
      </c>
      <c r="EJ184" s="222">
        <v>0</v>
      </c>
      <c r="EK184" s="222">
        <v>0</v>
      </c>
      <c r="EL184" s="222">
        <v>0</v>
      </c>
      <c r="EM184" s="222">
        <v>0</v>
      </c>
      <c r="EN184" s="201" t="s">
        <v>3736</v>
      </c>
      <c r="EO184" s="222">
        <v>0.65090000000000003</v>
      </c>
      <c r="EP184" s="222">
        <v>187</v>
      </c>
      <c r="EQ184" s="222">
        <v>0.8</v>
      </c>
    </row>
    <row r="185" spans="1:147" ht="30" x14ac:dyDescent="0.25">
      <c r="A185" s="201" t="s">
        <v>583</v>
      </c>
      <c r="B185" s="201" t="s">
        <v>3737</v>
      </c>
      <c r="C185" s="201" t="s">
        <v>584</v>
      </c>
      <c r="D185" s="201" t="s">
        <v>2980</v>
      </c>
      <c r="E185" s="222">
        <v>385</v>
      </c>
      <c r="F185" s="222">
        <v>924</v>
      </c>
      <c r="G185" s="201" t="s">
        <v>2891</v>
      </c>
      <c r="H185" s="201" t="s">
        <v>800</v>
      </c>
      <c r="I185" s="201" t="s">
        <v>2623</v>
      </c>
      <c r="J185" s="222">
        <v>68</v>
      </c>
      <c r="K185" s="222">
        <v>0.87270000000000003</v>
      </c>
      <c r="L185" s="201" t="s">
        <v>2891</v>
      </c>
      <c r="M185" s="201" t="s">
        <v>2892</v>
      </c>
      <c r="N185" s="201" t="s">
        <v>2893</v>
      </c>
      <c r="O185" s="201" t="s">
        <v>32</v>
      </c>
      <c r="P185" s="201" t="s">
        <v>2858</v>
      </c>
      <c r="Q185" s="201" t="s">
        <v>2859</v>
      </c>
      <c r="R185" s="201" t="s">
        <v>3737</v>
      </c>
      <c r="S185" s="201" t="s">
        <v>2860</v>
      </c>
      <c r="T185" s="222">
        <v>4.1663718148564302E-2</v>
      </c>
      <c r="U185" s="201" t="s">
        <v>3008</v>
      </c>
      <c r="V185" s="201" t="s">
        <v>3009</v>
      </c>
      <c r="W185" s="201" t="s">
        <v>585</v>
      </c>
      <c r="X185" s="201" t="s">
        <v>586</v>
      </c>
      <c r="Y185" s="222">
        <v>385</v>
      </c>
      <c r="Z185" s="222">
        <v>2912</v>
      </c>
      <c r="AA185" s="222">
        <v>1</v>
      </c>
      <c r="AB185" s="201" t="s">
        <v>3738</v>
      </c>
      <c r="AC185" s="222">
        <v>1</v>
      </c>
      <c r="AD185" s="201" t="s">
        <v>800</v>
      </c>
      <c r="AE185" s="201" t="s">
        <v>800</v>
      </c>
      <c r="AF185" s="222">
        <v>0</v>
      </c>
      <c r="AG185" s="222">
        <v>0</v>
      </c>
      <c r="AH185" s="201" t="s">
        <v>2891</v>
      </c>
      <c r="AI185" s="201" t="s">
        <v>2946</v>
      </c>
      <c r="AJ185" s="201" t="s">
        <v>2855</v>
      </c>
      <c r="AK185" s="201" t="s">
        <v>2864</v>
      </c>
      <c r="AL185" s="201" t="s">
        <v>2854</v>
      </c>
      <c r="AM185" s="201" t="s">
        <v>2865</v>
      </c>
      <c r="AN185" s="201" t="s">
        <v>3010</v>
      </c>
      <c r="AO185" s="201" t="s">
        <v>2947</v>
      </c>
      <c r="AP185" s="201" t="s">
        <v>2868</v>
      </c>
      <c r="AQ185" s="201" t="s">
        <v>2869</v>
      </c>
      <c r="AR185" s="201" t="s">
        <v>2948</v>
      </c>
      <c r="AS185" s="222">
        <v>39.97824</v>
      </c>
      <c r="AT185" s="222">
        <v>0</v>
      </c>
      <c r="AU185" s="201" t="s">
        <v>3739</v>
      </c>
      <c r="AV185" s="201" t="s">
        <v>3740</v>
      </c>
      <c r="AW185" s="201" t="s">
        <v>3741</v>
      </c>
      <c r="AX185" s="201" t="s">
        <v>3742</v>
      </c>
      <c r="AY185" s="201" t="s">
        <v>2874</v>
      </c>
      <c r="AZ185" s="201" t="s">
        <v>800</v>
      </c>
      <c r="BA185" s="201" t="s">
        <v>800</v>
      </c>
      <c r="BB185" s="222">
        <v>4.02054473304473E-3</v>
      </c>
      <c r="BC185" s="222">
        <v>1.60405314871973E-2</v>
      </c>
      <c r="BD185" s="222">
        <v>8.3333333333333295E-4</v>
      </c>
      <c r="BE185" s="222">
        <v>4.0827450980392198E-4</v>
      </c>
      <c r="BF185" s="222">
        <v>0</v>
      </c>
      <c r="BG185" s="222">
        <v>0</v>
      </c>
      <c r="BH185" s="222">
        <v>5.9201981074481101E-3</v>
      </c>
      <c r="BI185" s="222">
        <v>0</v>
      </c>
      <c r="BJ185" s="222">
        <v>0</v>
      </c>
      <c r="BK185" s="222">
        <v>1.31645E-3</v>
      </c>
      <c r="BL185" s="222">
        <v>0</v>
      </c>
      <c r="BM185" s="222">
        <v>2.4871388968039601E-2</v>
      </c>
      <c r="BN185" s="222">
        <v>1.59589864473504E-3</v>
      </c>
      <c r="BO185" s="222">
        <v>0</v>
      </c>
      <c r="BP185" s="222">
        <v>8.3594758434881906E-3</v>
      </c>
      <c r="BQ185" s="222">
        <v>2.7638262195745799E-3</v>
      </c>
      <c r="BR185" s="222">
        <v>3.4011287820512798E-4</v>
      </c>
      <c r="BS185" s="222">
        <v>5.5346732661807098E-2</v>
      </c>
      <c r="BT185" s="222">
        <v>6.3706208505295306E-2</v>
      </c>
      <c r="BU185" s="222">
        <v>6.6470034724869898E-2</v>
      </c>
      <c r="BV185" s="222">
        <v>143.75774717352499</v>
      </c>
      <c r="BW185" s="222">
        <v>165.470671442325</v>
      </c>
      <c r="BX185" s="222">
        <v>172.64944084381801</v>
      </c>
      <c r="BY185" s="222">
        <v>373.77014265116497</v>
      </c>
      <c r="BZ185" s="222">
        <v>430.22374575004602</v>
      </c>
      <c r="CA185" s="222">
        <v>448.88854619392703</v>
      </c>
      <c r="CB185" s="222">
        <v>14.3901504920699</v>
      </c>
      <c r="CC185" s="222">
        <v>16.563614211376802</v>
      </c>
      <c r="CD185" s="222">
        <v>17.282209028466202</v>
      </c>
      <c r="CE185" s="201" t="s">
        <v>800</v>
      </c>
      <c r="CF185" s="201" t="s">
        <v>800</v>
      </c>
      <c r="CG185" s="201" t="s">
        <v>3014</v>
      </c>
      <c r="CH185" s="222">
        <v>3.9851447798108499E-3</v>
      </c>
      <c r="CI185" s="222">
        <v>5.1361587881996303E-2</v>
      </c>
      <c r="CJ185" s="222">
        <v>13.354012849319</v>
      </c>
      <c r="CK185" s="222"/>
      <c r="CL185" s="223">
        <f t="shared" si="20"/>
        <v>2.8879445049032521E-2</v>
      </c>
      <c r="CM185" s="223">
        <f t="shared" si="21"/>
        <v>2.6467287612774643E-2</v>
      </c>
      <c r="CN185" s="223">
        <f t="shared" si="22"/>
        <v>8.3594758434881906E-3</v>
      </c>
      <c r="CO185" s="223">
        <f t="shared" si="22"/>
        <v>2.7638262195745799E-3</v>
      </c>
      <c r="CP185" s="223">
        <f t="shared" si="23"/>
        <v>6.6470034724869925E-2</v>
      </c>
      <c r="CQ185" s="223">
        <f t="shared" si="24"/>
        <v>0</v>
      </c>
      <c r="CR185" s="222"/>
      <c r="CS185" s="222"/>
      <c r="CT185" s="222"/>
      <c r="CU185" s="222"/>
      <c r="CV185" s="222"/>
      <c r="CW185" s="222"/>
      <c r="CX185" s="222"/>
      <c r="CY185" s="222"/>
      <c r="CZ185" s="222"/>
      <c r="DA185" s="222"/>
      <c r="DB185" s="224">
        <f t="shared" si="25"/>
        <v>4.7769971676153926E-2</v>
      </c>
      <c r="DC185" s="224">
        <f t="shared" si="26"/>
        <v>7.5767609856532379E-3</v>
      </c>
      <c r="DD185" s="224">
        <f t="shared" si="27"/>
        <v>5.534673266180716E-2</v>
      </c>
      <c r="DE185" s="225">
        <f t="shared" si="28"/>
        <v>6.2450045135165055E-17</v>
      </c>
      <c r="DF185" s="222"/>
      <c r="DG185" s="222"/>
      <c r="DH185" s="222"/>
      <c r="DI185" s="222"/>
      <c r="DJ185" s="222"/>
      <c r="DK185" s="222"/>
      <c r="DL185" s="222"/>
      <c r="DM185" s="222"/>
      <c r="DN185" s="222"/>
      <c r="DO185" s="222"/>
      <c r="DP185" s="222"/>
      <c r="DQ185" s="222"/>
      <c r="DR185" s="222"/>
      <c r="DS185" s="222"/>
      <c r="DT185" s="222"/>
      <c r="DU185" s="222"/>
      <c r="DV185" s="222"/>
      <c r="DW185" s="222"/>
      <c r="DX185" s="222"/>
      <c r="DY185" s="222"/>
      <c r="DZ185" s="222"/>
      <c r="EA185" s="222"/>
      <c r="EB185" s="222"/>
      <c r="EC185" s="222"/>
      <c r="ED185" s="222"/>
      <c r="EE185" s="222"/>
      <c r="EF185" s="222"/>
      <c r="EG185" s="222">
        <v>0</v>
      </c>
      <c r="EH185" s="222">
        <v>0</v>
      </c>
      <c r="EI185" s="222">
        <v>0</v>
      </c>
      <c r="EJ185" s="222">
        <v>0</v>
      </c>
      <c r="EK185" s="222">
        <v>0</v>
      </c>
      <c r="EL185" s="222">
        <v>0</v>
      </c>
      <c r="EM185" s="222">
        <v>0</v>
      </c>
      <c r="EN185" s="201" t="s">
        <v>3743</v>
      </c>
      <c r="EO185" s="222">
        <v>0.83540000000000003</v>
      </c>
      <c r="EP185" s="222">
        <v>187</v>
      </c>
      <c r="EQ185" s="222">
        <v>0.8</v>
      </c>
    </row>
    <row r="186" spans="1:147" ht="30" x14ac:dyDescent="0.25">
      <c r="A186" s="201" t="s">
        <v>587</v>
      </c>
      <c r="B186" s="201" t="s">
        <v>3744</v>
      </c>
      <c r="C186" s="201" t="s">
        <v>588</v>
      </c>
      <c r="D186" s="201" t="s">
        <v>2853</v>
      </c>
      <c r="E186" s="222">
        <v>170</v>
      </c>
      <c r="F186" s="222">
        <v>3036</v>
      </c>
      <c r="G186" s="201" t="s">
        <v>2854</v>
      </c>
      <c r="H186" s="201" t="s">
        <v>800</v>
      </c>
      <c r="I186" s="201" t="s">
        <v>2622</v>
      </c>
      <c r="J186" s="222">
        <v>187</v>
      </c>
      <c r="K186" s="222">
        <v>0.8</v>
      </c>
      <c r="L186" s="201" t="s">
        <v>2891</v>
      </c>
      <c r="M186" s="201" t="s">
        <v>2892</v>
      </c>
      <c r="N186" s="201" t="s">
        <v>2893</v>
      </c>
      <c r="O186" s="201" t="s">
        <v>32</v>
      </c>
      <c r="P186" s="201" t="s">
        <v>2858</v>
      </c>
      <c r="Q186" s="201" t="s">
        <v>2859</v>
      </c>
      <c r="R186" s="201" t="s">
        <v>3744</v>
      </c>
      <c r="S186" s="201" t="s">
        <v>2860</v>
      </c>
      <c r="T186" s="222">
        <v>4.1663718148564302E-2</v>
      </c>
      <c r="U186" s="201" t="s">
        <v>2861</v>
      </c>
      <c r="V186" s="201" t="s">
        <v>2862</v>
      </c>
      <c r="W186" s="201" t="s">
        <v>587</v>
      </c>
      <c r="X186" s="201" t="s">
        <v>588</v>
      </c>
      <c r="Y186" s="222">
        <v>170</v>
      </c>
      <c r="Z186" s="222">
        <v>3036</v>
      </c>
      <c r="AA186" s="222">
        <v>1</v>
      </c>
      <c r="AB186" s="201" t="s">
        <v>3744</v>
      </c>
      <c r="AC186" s="222">
        <v>1</v>
      </c>
      <c r="AD186" s="201" t="s">
        <v>800</v>
      </c>
      <c r="AE186" s="201" t="s">
        <v>800</v>
      </c>
      <c r="AH186" s="201" t="s">
        <v>2854</v>
      </c>
      <c r="AI186" s="201" t="s">
        <v>2863</v>
      </c>
      <c r="AJ186" s="201" t="s">
        <v>2855</v>
      </c>
      <c r="AK186" s="201" t="s">
        <v>2864</v>
      </c>
      <c r="AL186" s="201" t="s">
        <v>2854</v>
      </c>
      <c r="AM186" s="201" t="s">
        <v>2865</v>
      </c>
      <c r="AN186" s="201" t="s">
        <v>2866</v>
      </c>
      <c r="AO186" s="201" t="s">
        <v>2867</v>
      </c>
      <c r="AP186" s="201" t="s">
        <v>2868</v>
      </c>
      <c r="AQ186" s="201" t="s">
        <v>2869</v>
      </c>
      <c r="AR186" s="201" t="s">
        <v>2870</v>
      </c>
      <c r="AS186" s="222">
        <v>64.20384</v>
      </c>
      <c r="AT186" s="222">
        <v>0</v>
      </c>
      <c r="AU186" s="201" t="s">
        <v>3745</v>
      </c>
      <c r="AV186" s="201" t="s">
        <v>3745</v>
      </c>
      <c r="AW186" s="201" t="s">
        <v>3746</v>
      </c>
      <c r="AX186" s="201" t="s">
        <v>3747</v>
      </c>
      <c r="AY186" s="201" t="s">
        <v>2874</v>
      </c>
      <c r="AZ186" s="201" t="s">
        <v>800</v>
      </c>
      <c r="BA186" s="201" t="s">
        <v>800</v>
      </c>
      <c r="BB186" s="222">
        <v>2.8429869345630199E-3</v>
      </c>
      <c r="BC186" s="222">
        <v>7.0828320852559298E-3</v>
      </c>
      <c r="BD186" s="222">
        <v>8.3333333333333295E-4</v>
      </c>
      <c r="BE186" s="222">
        <v>2.3842780748663101E-4</v>
      </c>
      <c r="BF186" s="222">
        <v>0</v>
      </c>
      <c r="BG186" s="222">
        <v>0</v>
      </c>
      <c r="BH186" s="222">
        <v>0</v>
      </c>
      <c r="BI186" s="222">
        <v>0</v>
      </c>
      <c r="BJ186" s="222">
        <v>0</v>
      </c>
      <c r="BK186" s="222">
        <v>0</v>
      </c>
      <c r="BL186" s="222">
        <v>0</v>
      </c>
      <c r="BM186" s="222">
        <v>2.0594708820971801E-2</v>
      </c>
      <c r="BN186" s="222">
        <v>7.6872054231898299E-4</v>
      </c>
      <c r="BO186" s="222">
        <v>0</v>
      </c>
      <c r="BP186" s="222">
        <v>3.3160520766418798E-3</v>
      </c>
      <c r="BQ186" s="222">
        <v>1.09635960991942E-3</v>
      </c>
      <c r="BR186" s="222">
        <v>3.2622157487922698E-4</v>
      </c>
      <c r="BS186" s="222">
        <v>3.2687231098808903E-2</v>
      </c>
      <c r="BT186" s="222">
        <v>3.6003283175450797E-2</v>
      </c>
      <c r="BU186" s="222">
        <v>3.7099642785370202E-2</v>
      </c>
      <c r="BV186" s="222">
        <v>192.27782999299399</v>
      </c>
      <c r="BW186" s="222">
        <v>211.784018679122</v>
      </c>
      <c r="BX186" s="222">
        <v>218.233192855119</v>
      </c>
      <c r="BY186" s="222">
        <v>499.92235798178302</v>
      </c>
      <c r="BZ186" s="222">
        <v>550.63844856571802</v>
      </c>
      <c r="CA186" s="222">
        <v>567.40630142330895</v>
      </c>
      <c r="CB186" s="222">
        <v>8.4986800856903209</v>
      </c>
      <c r="CC186" s="222">
        <v>9.3608536256171995</v>
      </c>
      <c r="CD186" s="222">
        <v>9.6459071241962508</v>
      </c>
      <c r="CE186" s="201" t="s">
        <v>800</v>
      </c>
      <c r="CF186" s="201" t="s">
        <v>800</v>
      </c>
      <c r="CG186" s="201" t="s">
        <v>2875</v>
      </c>
      <c r="CH186" s="222">
        <v>4.4939666865137003E-3</v>
      </c>
      <c r="CI186" s="222">
        <v>2.8193264412295201E-2</v>
      </c>
      <c r="CJ186" s="222">
        <v>7.3302487471967597</v>
      </c>
      <c r="CK186" s="222"/>
      <c r="CL186" s="223">
        <f t="shared" si="20"/>
        <v>1.1323801735518141E-2</v>
      </c>
      <c r="CM186" s="223">
        <f t="shared" si="21"/>
        <v>2.1363429363290783E-2</v>
      </c>
      <c r="CN186" s="223">
        <f t="shared" si="22"/>
        <v>3.3160520766418798E-3</v>
      </c>
      <c r="CO186" s="223">
        <f t="shared" si="22"/>
        <v>1.09635960991942E-3</v>
      </c>
      <c r="CP186" s="223">
        <f t="shared" si="23"/>
        <v>3.7099642785370222E-2</v>
      </c>
      <c r="CQ186" s="223">
        <f t="shared" si="24"/>
        <v>0</v>
      </c>
      <c r="CR186" s="222"/>
      <c r="CS186" s="222"/>
      <c r="CT186" s="222"/>
      <c r="CU186" s="222"/>
      <c r="CV186" s="222"/>
      <c r="CW186" s="222"/>
      <c r="CX186" s="222"/>
      <c r="CY186" s="222"/>
      <c r="CZ186" s="222"/>
      <c r="DA186" s="222"/>
      <c r="DB186" s="224">
        <f t="shared" si="25"/>
        <v>3.2361009523929694E-2</v>
      </c>
      <c r="DC186" s="224">
        <f t="shared" si="26"/>
        <v>3.2622157487922698E-4</v>
      </c>
      <c r="DD186" s="224">
        <f t="shared" si="27"/>
        <v>3.2687231098808923E-2</v>
      </c>
      <c r="DE186" s="225">
        <f t="shared" si="28"/>
        <v>0</v>
      </c>
      <c r="DF186" s="222"/>
      <c r="DG186" s="222"/>
      <c r="DH186" s="222"/>
      <c r="DI186" s="222"/>
      <c r="DJ186" s="222"/>
      <c r="DK186" s="222"/>
      <c r="DL186" s="222"/>
      <c r="DM186" s="222"/>
      <c r="DN186" s="222"/>
      <c r="DO186" s="222"/>
      <c r="DP186" s="222"/>
      <c r="DQ186" s="222"/>
      <c r="DR186" s="222"/>
      <c r="DS186" s="222"/>
      <c r="DT186" s="222"/>
      <c r="DU186" s="222"/>
      <c r="DV186" s="222"/>
      <c r="DW186" s="222"/>
      <c r="DX186" s="222"/>
      <c r="DY186" s="222"/>
      <c r="DZ186" s="222"/>
      <c r="EA186" s="222"/>
      <c r="EB186" s="222"/>
      <c r="EC186" s="222"/>
      <c r="ED186" s="222"/>
      <c r="EE186" s="222"/>
      <c r="EF186" s="222"/>
      <c r="EG186" s="222">
        <v>1318920</v>
      </c>
      <c r="EH186" s="222">
        <v>736736</v>
      </c>
      <c r="EI186" s="222">
        <v>661.16</v>
      </c>
      <c r="EJ186" s="222">
        <v>368.77</v>
      </c>
      <c r="EK186" s="222">
        <v>0.55776211507048201</v>
      </c>
      <c r="EL186" s="222">
        <v>83</v>
      </c>
      <c r="EM186" s="222">
        <v>15960</v>
      </c>
      <c r="EN186" s="201" t="s">
        <v>3748</v>
      </c>
      <c r="EO186" s="222">
        <v>0.55776211507048201</v>
      </c>
      <c r="EP186" s="222">
        <v>83</v>
      </c>
      <c r="EQ186" s="222">
        <v>0.8</v>
      </c>
    </row>
    <row r="187" spans="1:147" ht="30" x14ac:dyDescent="0.25">
      <c r="A187" s="201" t="s">
        <v>589</v>
      </c>
      <c r="B187" s="201" t="s">
        <v>3749</v>
      </c>
      <c r="C187" s="201" t="s">
        <v>590</v>
      </c>
      <c r="D187" s="201" t="s">
        <v>2853</v>
      </c>
      <c r="E187" s="222">
        <v>170</v>
      </c>
      <c r="F187" s="222">
        <v>3542</v>
      </c>
      <c r="G187" s="201" t="s">
        <v>2854</v>
      </c>
      <c r="H187" s="201" t="s">
        <v>800</v>
      </c>
      <c r="I187" s="201" t="s">
        <v>2622</v>
      </c>
      <c r="J187" s="222">
        <v>187</v>
      </c>
      <c r="K187" s="222">
        <v>0.83540000000000003</v>
      </c>
      <c r="L187" s="201" t="s">
        <v>2891</v>
      </c>
      <c r="M187" s="201" t="s">
        <v>2892</v>
      </c>
      <c r="N187" s="201" t="s">
        <v>2893</v>
      </c>
      <c r="O187" s="201" t="s">
        <v>32</v>
      </c>
      <c r="P187" s="201" t="s">
        <v>2858</v>
      </c>
      <c r="Q187" s="201" t="s">
        <v>2859</v>
      </c>
      <c r="R187" s="201" t="s">
        <v>3749</v>
      </c>
      <c r="S187" s="201" t="s">
        <v>2860</v>
      </c>
      <c r="T187" s="222">
        <v>4.1663718148564302E-2</v>
      </c>
      <c r="U187" s="201" t="s">
        <v>2861</v>
      </c>
      <c r="V187" s="201" t="s">
        <v>2862</v>
      </c>
      <c r="W187" s="201" t="s">
        <v>589</v>
      </c>
      <c r="X187" s="201" t="s">
        <v>590</v>
      </c>
      <c r="Y187" s="222">
        <v>170</v>
      </c>
      <c r="Z187" s="222">
        <v>3542</v>
      </c>
      <c r="AA187" s="222">
        <v>1</v>
      </c>
      <c r="AB187" s="201" t="s">
        <v>3749</v>
      </c>
      <c r="AC187" s="222">
        <v>1</v>
      </c>
      <c r="AD187" s="201" t="s">
        <v>800</v>
      </c>
      <c r="AE187" s="201" t="s">
        <v>800</v>
      </c>
      <c r="AH187" s="201" t="s">
        <v>2854</v>
      </c>
      <c r="AI187" s="201" t="s">
        <v>2863</v>
      </c>
      <c r="AJ187" s="201" t="s">
        <v>2855</v>
      </c>
      <c r="AK187" s="201" t="s">
        <v>2864</v>
      </c>
      <c r="AL187" s="201" t="s">
        <v>2854</v>
      </c>
      <c r="AM187" s="201" t="s">
        <v>2865</v>
      </c>
      <c r="AN187" s="201" t="s">
        <v>2866</v>
      </c>
      <c r="AO187" s="201" t="s">
        <v>2867</v>
      </c>
      <c r="AP187" s="201" t="s">
        <v>2868</v>
      </c>
      <c r="AQ187" s="201" t="s">
        <v>2869</v>
      </c>
      <c r="AR187" s="201" t="s">
        <v>2870</v>
      </c>
      <c r="AS187" s="222">
        <v>64.20384</v>
      </c>
      <c r="AT187" s="222">
        <v>0</v>
      </c>
      <c r="AU187" s="201" t="s">
        <v>3750</v>
      </c>
      <c r="AV187" s="201" t="s">
        <v>3750</v>
      </c>
      <c r="AW187" s="201" t="s">
        <v>3751</v>
      </c>
      <c r="AX187" s="201" t="s">
        <v>3752</v>
      </c>
      <c r="AY187" s="201" t="s">
        <v>2874</v>
      </c>
      <c r="AZ187" s="201" t="s">
        <v>800</v>
      </c>
      <c r="BA187" s="201" t="s">
        <v>800</v>
      </c>
      <c r="BB187" s="222">
        <v>2.5326173222912402E-3</v>
      </c>
      <c r="BC187" s="222">
        <v>7.0828320852559298E-3</v>
      </c>
      <c r="BD187" s="222">
        <v>8.3333333333333295E-4</v>
      </c>
      <c r="BE187" s="222">
        <v>2.3842780748663101E-4</v>
      </c>
      <c r="BF187" s="222">
        <v>0</v>
      </c>
      <c r="BG187" s="222">
        <v>0</v>
      </c>
      <c r="BH187" s="222">
        <v>0</v>
      </c>
      <c r="BI187" s="222">
        <v>0</v>
      </c>
      <c r="BJ187" s="222">
        <v>0</v>
      </c>
      <c r="BK187" s="222">
        <v>0</v>
      </c>
      <c r="BL187" s="222">
        <v>0</v>
      </c>
      <c r="BM187" s="222">
        <v>1.9722009883621501E-2</v>
      </c>
      <c r="BN187" s="222">
        <v>7.3614607835191005E-4</v>
      </c>
      <c r="BO187" s="222">
        <v>0</v>
      </c>
      <c r="BP187" s="222">
        <v>3.1755346676005602E-3</v>
      </c>
      <c r="BQ187" s="222">
        <v>1.0499014698773499E-3</v>
      </c>
      <c r="BR187" s="222">
        <v>2.7961849275362298E-4</v>
      </c>
      <c r="BS187" s="222">
        <v>3.1424985003094201E-2</v>
      </c>
      <c r="BT187" s="222">
        <v>3.4600519670694801E-2</v>
      </c>
      <c r="BU187" s="222">
        <v>3.5650421140572097E-2</v>
      </c>
      <c r="BV187" s="222">
        <v>184.852852959378</v>
      </c>
      <c r="BW187" s="222">
        <v>203.53246865114599</v>
      </c>
      <c r="BX187" s="222">
        <v>209.708359650424</v>
      </c>
      <c r="BY187" s="222">
        <v>480.61741769438203</v>
      </c>
      <c r="BZ187" s="222">
        <v>529.18441849297903</v>
      </c>
      <c r="CA187" s="222">
        <v>545.24173509110301</v>
      </c>
      <c r="CB187" s="222">
        <v>8.1704961008044901</v>
      </c>
      <c r="CC187" s="222">
        <v>8.9961351143806407</v>
      </c>
      <c r="CD187" s="222">
        <v>9.2691094965487508</v>
      </c>
      <c r="CE187" s="201" t="s">
        <v>800</v>
      </c>
      <c r="CF187" s="201" t="s">
        <v>800</v>
      </c>
      <c r="CG187" s="201" t="s">
        <v>2875</v>
      </c>
      <c r="CH187" s="222">
        <v>4.3035352516291097E-3</v>
      </c>
      <c r="CI187" s="222">
        <v>2.7121449751465101E-2</v>
      </c>
      <c r="CJ187" s="222">
        <v>7.0515769353809201</v>
      </c>
      <c r="CK187" s="222"/>
      <c r="CL187" s="223">
        <f t="shared" si="20"/>
        <v>1.0966829041120757E-2</v>
      </c>
      <c r="CM187" s="223">
        <f t="shared" si="21"/>
        <v>2.0458155961973409E-2</v>
      </c>
      <c r="CN187" s="223">
        <f t="shared" si="22"/>
        <v>3.1755346676005602E-3</v>
      </c>
      <c r="CO187" s="223">
        <f t="shared" si="22"/>
        <v>1.0499014698773499E-3</v>
      </c>
      <c r="CP187" s="223">
        <f t="shared" si="23"/>
        <v>3.5650421140572076E-2</v>
      </c>
      <c r="CQ187" s="223">
        <f t="shared" si="24"/>
        <v>0</v>
      </c>
      <c r="CR187" s="222"/>
      <c r="CS187" s="222"/>
      <c r="CT187" s="222"/>
      <c r="CU187" s="222"/>
      <c r="CV187" s="222"/>
      <c r="CW187" s="222"/>
      <c r="CX187" s="222"/>
      <c r="CY187" s="222"/>
      <c r="CZ187" s="222"/>
      <c r="DA187" s="222"/>
      <c r="DB187" s="224">
        <f t="shared" si="25"/>
        <v>3.1145366510340541E-2</v>
      </c>
      <c r="DC187" s="224">
        <f t="shared" si="26"/>
        <v>2.7961849275362298E-4</v>
      </c>
      <c r="DD187" s="224">
        <f t="shared" si="27"/>
        <v>3.1424985003094166E-2</v>
      </c>
      <c r="DE187" s="225">
        <f t="shared" si="28"/>
        <v>0</v>
      </c>
      <c r="DF187" s="222"/>
      <c r="DG187" s="222"/>
      <c r="DH187" s="222"/>
      <c r="DI187" s="222"/>
      <c r="DJ187" s="222"/>
      <c r="DK187" s="222"/>
      <c r="DL187" s="222"/>
      <c r="DM187" s="222"/>
      <c r="DN187" s="222"/>
      <c r="DO187" s="222"/>
      <c r="DP187" s="222"/>
      <c r="DQ187" s="222"/>
      <c r="DR187" s="222"/>
      <c r="DS187" s="222"/>
      <c r="DT187" s="222"/>
      <c r="DU187" s="222"/>
      <c r="DV187" s="222"/>
      <c r="DW187" s="222"/>
      <c r="DX187" s="222"/>
      <c r="DY187" s="222"/>
      <c r="DZ187" s="222"/>
      <c r="EA187" s="222"/>
      <c r="EB187" s="222"/>
      <c r="EC187" s="222"/>
      <c r="ED187" s="222"/>
      <c r="EE187" s="222"/>
      <c r="EF187" s="222"/>
      <c r="EG187" s="222">
        <v>1797780</v>
      </c>
      <c r="EH187" s="222">
        <v>1294384</v>
      </c>
      <c r="EI187" s="222">
        <v>902.38</v>
      </c>
      <c r="EJ187" s="222">
        <v>649.79</v>
      </c>
      <c r="EK187" s="222">
        <v>0.72008466499700796</v>
      </c>
      <c r="EL187" s="222">
        <v>83</v>
      </c>
      <c r="EM187" s="222">
        <v>21660</v>
      </c>
      <c r="EN187" s="201" t="s">
        <v>3753</v>
      </c>
      <c r="EO187" s="222">
        <v>0.72008466499700796</v>
      </c>
      <c r="EP187" s="222">
        <v>83</v>
      </c>
      <c r="EQ187" s="222">
        <v>0.8</v>
      </c>
    </row>
    <row r="188" spans="1:147" ht="30" x14ac:dyDescent="0.25">
      <c r="A188" s="201" t="s">
        <v>591</v>
      </c>
      <c r="B188" s="201" t="s">
        <v>3754</v>
      </c>
      <c r="C188" s="201" t="s">
        <v>592</v>
      </c>
      <c r="D188" s="201" t="s">
        <v>2853</v>
      </c>
      <c r="E188" s="222">
        <v>425</v>
      </c>
      <c r="F188" s="222">
        <v>1631</v>
      </c>
      <c r="G188" s="201" t="s">
        <v>2891</v>
      </c>
      <c r="H188" s="201" t="s">
        <v>800</v>
      </c>
      <c r="I188" s="201" t="s">
        <v>2623</v>
      </c>
      <c r="J188" s="222">
        <v>68</v>
      </c>
      <c r="K188" s="222">
        <v>0.8</v>
      </c>
      <c r="L188" s="201" t="s">
        <v>2891</v>
      </c>
      <c r="M188" s="201" t="s">
        <v>2892</v>
      </c>
      <c r="N188" s="201" t="s">
        <v>2893</v>
      </c>
      <c r="O188" s="201" t="s">
        <v>32</v>
      </c>
      <c r="P188" s="201" t="s">
        <v>2858</v>
      </c>
      <c r="Q188" s="201" t="s">
        <v>2859</v>
      </c>
      <c r="R188" s="201" t="s">
        <v>3754</v>
      </c>
      <c r="S188" s="201" t="s">
        <v>2860</v>
      </c>
      <c r="T188" s="222">
        <v>4.1663718148564302E-2</v>
      </c>
      <c r="U188" s="201" t="s">
        <v>3008</v>
      </c>
      <c r="V188" s="201" t="s">
        <v>3009</v>
      </c>
      <c r="W188" s="201" t="s">
        <v>591</v>
      </c>
      <c r="X188" s="201" t="s">
        <v>592</v>
      </c>
      <c r="Y188" s="222">
        <v>425</v>
      </c>
      <c r="Z188" s="222">
        <v>1631</v>
      </c>
      <c r="AA188" s="222">
        <v>1</v>
      </c>
      <c r="AB188" s="201" t="s">
        <v>3754</v>
      </c>
      <c r="AC188" s="222">
        <v>1</v>
      </c>
      <c r="AD188" s="201" t="s">
        <v>800</v>
      </c>
      <c r="AE188" s="201" t="s">
        <v>800</v>
      </c>
      <c r="AF188" s="222">
        <v>0</v>
      </c>
      <c r="AG188" s="222">
        <v>0</v>
      </c>
      <c r="AH188" s="201" t="s">
        <v>2854</v>
      </c>
      <c r="AI188" s="201" t="s">
        <v>2863</v>
      </c>
      <c r="AJ188" s="201" t="s">
        <v>2855</v>
      </c>
      <c r="AK188" s="201" t="s">
        <v>2864</v>
      </c>
      <c r="AL188" s="201" t="s">
        <v>2854</v>
      </c>
      <c r="AM188" s="201" t="s">
        <v>2865</v>
      </c>
      <c r="AN188" s="201" t="s">
        <v>3010</v>
      </c>
      <c r="AO188" s="201" t="s">
        <v>2867</v>
      </c>
      <c r="AP188" s="201" t="s">
        <v>2868</v>
      </c>
      <c r="AQ188" s="201" t="s">
        <v>2869</v>
      </c>
      <c r="AR188" s="201" t="s">
        <v>2870</v>
      </c>
      <c r="AS188" s="222">
        <v>39.97824</v>
      </c>
      <c r="AT188" s="222">
        <v>0</v>
      </c>
      <c r="AU188" s="201" t="s">
        <v>3755</v>
      </c>
      <c r="AV188" s="201" t="s">
        <v>3755</v>
      </c>
      <c r="AW188" s="201" t="s">
        <v>3756</v>
      </c>
      <c r="AX188" s="201" t="s">
        <v>3757</v>
      </c>
      <c r="AY188" s="201" t="s">
        <v>2874</v>
      </c>
      <c r="AZ188" s="201" t="s">
        <v>800</v>
      </c>
      <c r="BA188" s="201" t="s">
        <v>800</v>
      </c>
      <c r="BB188" s="222">
        <v>5.5000187342462E-3</v>
      </c>
      <c r="BC188" s="222">
        <v>1.7707080213139801E-2</v>
      </c>
      <c r="BD188" s="222">
        <v>8.3333333333333295E-4</v>
      </c>
      <c r="BE188" s="222">
        <v>4.0827450980392198E-4</v>
      </c>
      <c r="BF188" s="222">
        <v>0</v>
      </c>
      <c r="BG188" s="222">
        <v>0</v>
      </c>
      <c r="BH188" s="222">
        <v>0</v>
      </c>
      <c r="BI188" s="222">
        <v>0</v>
      </c>
      <c r="BJ188" s="222">
        <v>0</v>
      </c>
      <c r="BK188" s="222">
        <v>0</v>
      </c>
      <c r="BL188" s="222">
        <v>0</v>
      </c>
      <c r="BM188" s="222">
        <v>2.7131576440510199E-2</v>
      </c>
      <c r="BN188" s="222">
        <v>1.92180135579746E-3</v>
      </c>
      <c r="BO188" s="222">
        <v>0</v>
      </c>
      <c r="BP188" s="222">
        <v>9.1191432107651706E-3</v>
      </c>
      <c r="BQ188" s="222">
        <v>3.01498892727842E-3</v>
      </c>
      <c r="BR188" s="222">
        <v>6.0724016022889796E-4</v>
      </c>
      <c r="BS188" s="222">
        <v>5.4109324747059803E-2</v>
      </c>
      <c r="BT188" s="222">
        <v>6.3228467957824996E-2</v>
      </c>
      <c r="BU188" s="222">
        <v>6.6243456885103399E-2</v>
      </c>
      <c r="BV188" s="222">
        <v>127.31605822837599</v>
      </c>
      <c r="BW188" s="222">
        <v>148.77286578311799</v>
      </c>
      <c r="BX188" s="222">
        <v>155.866957376714</v>
      </c>
      <c r="BY188" s="222">
        <v>331.021751393778</v>
      </c>
      <c r="BZ188" s="222">
        <v>386.809451036106</v>
      </c>
      <c r="CA188" s="222">
        <v>405.254089179456</v>
      </c>
      <c r="CB188" s="222">
        <v>14.068424434235601</v>
      </c>
      <c r="CC188" s="222">
        <v>16.439401669034499</v>
      </c>
      <c r="CD188" s="222">
        <v>17.223298790126901</v>
      </c>
      <c r="CE188" s="201" t="s">
        <v>800</v>
      </c>
      <c r="CF188" s="201" t="s">
        <v>800</v>
      </c>
      <c r="CG188" s="201" t="s">
        <v>3014</v>
      </c>
      <c r="CH188" s="222">
        <v>4.3472948116761601E-3</v>
      </c>
      <c r="CI188" s="222">
        <v>4.97620299353837E-2</v>
      </c>
      <c r="CJ188" s="222">
        <v>12.9381277831998</v>
      </c>
      <c r="CK188" s="222"/>
      <c r="CL188" s="223">
        <f t="shared" si="20"/>
        <v>2.5055946950752153E-2</v>
      </c>
      <c r="CM188" s="223">
        <f t="shared" si="21"/>
        <v>2.9053377796307657E-2</v>
      </c>
      <c r="CN188" s="223">
        <f t="shared" si="22"/>
        <v>9.1191432107651706E-3</v>
      </c>
      <c r="CO188" s="223">
        <f t="shared" si="22"/>
        <v>3.01498892727842E-3</v>
      </c>
      <c r="CP188" s="223">
        <f t="shared" si="23"/>
        <v>6.6243456885103399E-2</v>
      </c>
      <c r="CQ188" s="223">
        <f t="shared" si="24"/>
        <v>0</v>
      </c>
      <c r="CR188" s="222"/>
      <c r="CS188" s="222"/>
      <c r="CT188" s="222"/>
      <c r="CU188" s="222"/>
      <c r="CV188" s="222"/>
      <c r="CW188" s="222"/>
      <c r="CX188" s="222"/>
      <c r="CY188" s="222"/>
      <c r="CZ188" s="222"/>
      <c r="DA188" s="222"/>
      <c r="DB188" s="224">
        <f t="shared" si="25"/>
        <v>5.3502084586830916E-2</v>
      </c>
      <c r="DC188" s="224">
        <f t="shared" si="26"/>
        <v>6.0724016022889796E-4</v>
      </c>
      <c r="DD188" s="224">
        <f t="shared" si="27"/>
        <v>5.410932474705981E-2</v>
      </c>
      <c r="DE188" s="225">
        <f t="shared" si="28"/>
        <v>0</v>
      </c>
      <c r="DF188" s="222"/>
      <c r="DG188" s="222"/>
      <c r="DH188" s="222"/>
      <c r="DI188" s="222"/>
      <c r="DJ188" s="222"/>
      <c r="DK188" s="222"/>
      <c r="DL188" s="222"/>
      <c r="DM188" s="222"/>
      <c r="DN188" s="222"/>
      <c r="DO188" s="222"/>
      <c r="DP188" s="222"/>
      <c r="DQ188" s="222"/>
      <c r="DR188" s="222"/>
      <c r="DS188" s="222"/>
      <c r="DT188" s="222"/>
      <c r="DU188" s="222"/>
      <c r="DV188" s="222"/>
      <c r="DW188" s="222"/>
      <c r="DX188" s="222"/>
      <c r="DY188" s="222"/>
      <c r="DZ188" s="222"/>
      <c r="EA188" s="222"/>
      <c r="EB188" s="222"/>
      <c r="EC188" s="222"/>
      <c r="ED188" s="222"/>
      <c r="EE188" s="222"/>
      <c r="EF188" s="222"/>
      <c r="EG188" s="222">
        <v>0</v>
      </c>
      <c r="EH188" s="222">
        <v>0</v>
      </c>
      <c r="EI188" s="222">
        <v>0</v>
      </c>
      <c r="EJ188" s="222">
        <v>0</v>
      </c>
      <c r="EK188" s="222">
        <v>0</v>
      </c>
      <c r="EL188" s="222">
        <v>0</v>
      </c>
      <c r="EM188" s="222">
        <v>0</v>
      </c>
      <c r="EN188" s="201" t="s">
        <v>3758</v>
      </c>
      <c r="EO188" s="222">
        <v>0.81499999999999995</v>
      </c>
      <c r="EP188" s="222">
        <v>360</v>
      </c>
      <c r="EQ188" s="222">
        <v>0.8</v>
      </c>
    </row>
    <row r="189" spans="1:147" ht="30" x14ac:dyDescent="0.25">
      <c r="A189" s="201" t="s">
        <v>595</v>
      </c>
      <c r="B189" s="201" t="s">
        <v>3759</v>
      </c>
      <c r="C189" s="201" t="s">
        <v>596</v>
      </c>
      <c r="D189" s="201" t="s">
        <v>2853</v>
      </c>
      <c r="E189" s="222">
        <v>495</v>
      </c>
      <c r="F189" s="222">
        <v>1288</v>
      </c>
      <c r="G189" s="201" t="s">
        <v>2854</v>
      </c>
      <c r="H189" s="201" t="s">
        <v>800</v>
      </c>
      <c r="I189" s="201" t="s">
        <v>2622</v>
      </c>
      <c r="J189" s="222">
        <v>83</v>
      </c>
      <c r="K189" s="222">
        <v>0.8</v>
      </c>
      <c r="L189" s="201" t="s">
        <v>2891</v>
      </c>
      <c r="M189" s="201" t="s">
        <v>2892</v>
      </c>
      <c r="N189" s="201" t="s">
        <v>2893</v>
      </c>
      <c r="O189" s="201" t="s">
        <v>32</v>
      </c>
      <c r="P189" s="201" t="s">
        <v>2858</v>
      </c>
      <c r="Q189" s="201" t="s">
        <v>2859</v>
      </c>
      <c r="R189" s="201" t="s">
        <v>3759</v>
      </c>
      <c r="S189" s="201" t="s">
        <v>2860</v>
      </c>
      <c r="T189" s="222">
        <v>4.1663718148564302E-2</v>
      </c>
      <c r="U189" s="201" t="s">
        <v>2861</v>
      </c>
      <c r="V189" s="201" t="s">
        <v>2862</v>
      </c>
      <c r="W189" s="201" t="s">
        <v>595</v>
      </c>
      <c r="X189" s="201" t="s">
        <v>596</v>
      </c>
      <c r="Y189" s="222">
        <v>495</v>
      </c>
      <c r="Z189" s="222">
        <v>1288</v>
      </c>
      <c r="AA189" s="222">
        <v>1</v>
      </c>
      <c r="AB189" s="201" t="s">
        <v>3759</v>
      </c>
      <c r="AC189" s="222">
        <v>1</v>
      </c>
      <c r="AD189" s="201" t="s">
        <v>800</v>
      </c>
      <c r="AE189" s="201" t="s">
        <v>800</v>
      </c>
      <c r="AF189" s="222">
        <v>0</v>
      </c>
      <c r="AG189" s="222">
        <v>0</v>
      </c>
      <c r="AH189" s="201" t="s">
        <v>2854</v>
      </c>
      <c r="AI189" s="201" t="s">
        <v>2863</v>
      </c>
      <c r="AJ189" s="201" t="s">
        <v>2855</v>
      </c>
      <c r="AK189" s="201" t="s">
        <v>2864</v>
      </c>
      <c r="AL189" s="201" t="s">
        <v>2854</v>
      </c>
      <c r="AM189" s="201" t="s">
        <v>2865</v>
      </c>
      <c r="AN189" s="201" t="s">
        <v>2866</v>
      </c>
      <c r="AO189" s="201" t="s">
        <v>2867</v>
      </c>
      <c r="AP189" s="201" t="s">
        <v>2868</v>
      </c>
      <c r="AQ189" s="201" t="s">
        <v>2869</v>
      </c>
      <c r="AR189" s="201" t="s">
        <v>2870</v>
      </c>
      <c r="AS189" s="222">
        <v>64.20384</v>
      </c>
      <c r="AT189" s="222">
        <v>0</v>
      </c>
      <c r="AU189" s="201" t="s">
        <v>3760</v>
      </c>
      <c r="AV189" s="201" t="s">
        <v>3760</v>
      </c>
      <c r="AW189" s="201" t="s">
        <v>3761</v>
      </c>
      <c r="AX189" s="201" t="s">
        <v>3762</v>
      </c>
      <c r="AY189" s="201" t="s">
        <v>2874</v>
      </c>
      <c r="AZ189" s="201" t="s">
        <v>800</v>
      </c>
      <c r="BA189" s="201" t="s">
        <v>800</v>
      </c>
      <c r="BB189" s="222">
        <v>6.9646976363008997E-3</v>
      </c>
      <c r="BC189" s="222">
        <v>2.0623540483539302E-2</v>
      </c>
      <c r="BD189" s="222">
        <v>8.3333333333333295E-4</v>
      </c>
      <c r="BE189" s="222">
        <v>5.37180722891566E-4</v>
      </c>
      <c r="BF189" s="222">
        <v>0</v>
      </c>
      <c r="BG189" s="222">
        <v>0</v>
      </c>
      <c r="BH189" s="222">
        <v>0</v>
      </c>
      <c r="BI189" s="222">
        <v>0</v>
      </c>
      <c r="BJ189" s="222">
        <v>0</v>
      </c>
      <c r="BK189" s="222">
        <v>0</v>
      </c>
      <c r="BL189" s="222">
        <v>0</v>
      </c>
      <c r="BM189" s="222">
        <v>4.6400127102671301E-2</v>
      </c>
      <c r="BN189" s="222">
        <v>2.23833334381115E-3</v>
      </c>
      <c r="BO189" s="222">
        <v>0</v>
      </c>
      <c r="BP189" s="222">
        <v>7.4711052811088198E-3</v>
      </c>
      <c r="BQ189" s="222">
        <v>2.4701114103003901E-3</v>
      </c>
      <c r="BR189" s="222">
        <v>7.6895085507246402E-4</v>
      </c>
      <c r="BS189" s="222">
        <v>7.8366163477620099E-2</v>
      </c>
      <c r="BT189" s="222">
        <v>8.5837268758728894E-2</v>
      </c>
      <c r="BU189" s="222">
        <v>8.8307380169029295E-2</v>
      </c>
      <c r="BV189" s="222">
        <v>158.31548177297</v>
      </c>
      <c r="BW189" s="222">
        <v>173.40862375500799</v>
      </c>
      <c r="BX189" s="222">
        <v>178.398747816221</v>
      </c>
      <c r="BY189" s="222">
        <v>411.620252609722</v>
      </c>
      <c r="BZ189" s="222">
        <v>450.86242176302102</v>
      </c>
      <c r="CA189" s="222">
        <v>463.83674432217401</v>
      </c>
      <c r="CB189" s="222">
        <v>20.3752025041812</v>
      </c>
      <c r="CC189" s="222">
        <v>22.317689877269501</v>
      </c>
      <c r="CD189" s="222">
        <v>22.959918843947602</v>
      </c>
      <c r="CE189" s="201" t="s">
        <v>800</v>
      </c>
      <c r="CF189" s="201" t="s">
        <v>800</v>
      </c>
      <c r="CG189" s="201" t="s">
        <v>2875</v>
      </c>
      <c r="CH189" s="222">
        <v>1.01249610888923E-2</v>
      </c>
      <c r="CI189" s="222">
        <v>6.8241202388727801E-2</v>
      </c>
      <c r="CJ189" s="222">
        <v>17.742712621069199</v>
      </c>
      <c r="CK189" s="222"/>
      <c r="CL189" s="223">
        <f t="shared" si="20"/>
        <v>2.9727703031137562E-2</v>
      </c>
      <c r="CM189" s="223">
        <f t="shared" si="21"/>
        <v>4.863846044648245E-2</v>
      </c>
      <c r="CN189" s="223">
        <f t="shared" si="22"/>
        <v>7.4711052811088198E-3</v>
      </c>
      <c r="CO189" s="223">
        <f t="shared" si="22"/>
        <v>2.4701114103003901E-3</v>
      </c>
      <c r="CP189" s="223">
        <f t="shared" si="23"/>
        <v>8.8307380169029226E-2</v>
      </c>
      <c r="CQ189" s="223">
        <f t="shared" si="24"/>
        <v>0</v>
      </c>
      <c r="CR189" s="222"/>
      <c r="CS189" s="222"/>
      <c r="CT189" s="222"/>
      <c r="CU189" s="222"/>
      <c r="CV189" s="222"/>
      <c r="CW189" s="222"/>
      <c r="CX189" s="222"/>
      <c r="CY189" s="222"/>
      <c r="CZ189" s="222"/>
      <c r="DA189" s="222"/>
      <c r="DB189" s="224">
        <f t="shared" si="25"/>
        <v>7.7597212622547554E-2</v>
      </c>
      <c r="DC189" s="224">
        <f t="shared" si="26"/>
        <v>7.6895085507246402E-4</v>
      </c>
      <c r="DD189" s="224">
        <f t="shared" si="27"/>
        <v>7.8366163477620016E-2</v>
      </c>
      <c r="DE189" s="225">
        <f t="shared" si="28"/>
        <v>0</v>
      </c>
      <c r="DF189" s="222"/>
      <c r="DG189" s="222"/>
      <c r="DH189" s="222"/>
      <c r="DI189" s="222"/>
      <c r="DJ189" s="222"/>
      <c r="DK189" s="222"/>
      <c r="DL189" s="222"/>
      <c r="DM189" s="222"/>
      <c r="DN189" s="222"/>
      <c r="DO189" s="222"/>
      <c r="DP189" s="222"/>
      <c r="DQ189" s="222"/>
      <c r="DR189" s="222"/>
      <c r="DS189" s="222"/>
      <c r="DT189" s="222"/>
      <c r="DU189" s="222"/>
      <c r="DV189" s="222"/>
      <c r="DW189" s="222"/>
      <c r="DX189" s="222"/>
      <c r="DY189" s="222"/>
      <c r="DZ189" s="222"/>
      <c r="EA189" s="222"/>
      <c r="EB189" s="222"/>
      <c r="EC189" s="222"/>
      <c r="ED189" s="222"/>
      <c r="EE189" s="222"/>
      <c r="EF189" s="222"/>
      <c r="EG189" s="222">
        <v>0</v>
      </c>
      <c r="EH189" s="222">
        <v>0</v>
      </c>
      <c r="EI189" s="222">
        <v>0</v>
      </c>
      <c r="EJ189" s="222">
        <v>0</v>
      </c>
      <c r="EK189" s="222">
        <v>0</v>
      </c>
      <c r="EL189" s="222">
        <v>0</v>
      </c>
      <c r="EM189" s="222">
        <v>0</v>
      </c>
      <c r="EN189" s="201" t="s">
        <v>3763</v>
      </c>
      <c r="EO189" s="222">
        <v>0.85489999999999999</v>
      </c>
      <c r="EP189" s="222">
        <v>187</v>
      </c>
      <c r="EQ189" s="222">
        <v>0.8</v>
      </c>
    </row>
    <row r="190" spans="1:147" ht="30" x14ac:dyDescent="0.25">
      <c r="A190" s="201" t="s">
        <v>597</v>
      </c>
      <c r="B190" s="201" t="s">
        <v>3764</v>
      </c>
      <c r="C190" s="201" t="s">
        <v>598</v>
      </c>
      <c r="D190" s="201" t="s">
        <v>2853</v>
      </c>
      <c r="E190" s="222">
        <v>495</v>
      </c>
      <c r="F190" s="222">
        <v>1274</v>
      </c>
      <c r="G190" s="201" t="s">
        <v>2906</v>
      </c>
      <c r="H190" s="201" t="s">
        <v>800</v>
      </c>
      <c r="I190" s="201" t="s">
        <v>2625</v>
      </c>
      <c r="J190" s="222">
        <v>83</v>
      </c>
      <c r="K190" s="222">
        <v>0.8</v>
      </c>
      <c r="L190" s="201" t="s">
        <v>2891</v>
      </c>
      <c r="M190" s="201" t="s">
        <v>2892</v>
      </c>
      <c r="N190" s="201" t="s">
        <v>2893</v>
      </c>
      <c r="O190" s="201" t="s">
        <v>32</v>
      </c>
      <c r="P190" s="201" t="s">
        <v>2894</v>
      </c>
      <c r="Q190" s="201" t="s">
        <v>2859</v>
      </c>
      <c r="R190" s="201" t="s">
        <v>3764</v>
      </c>
      <c r="S190" s="201" t="s">
        <v>2895</v>
      </c>
      <c r="T190" s="222">
        <v>4.1583276009857999E-2</v>
      </c>
      <c r="U190" s="201" t="s">
        <v>2981</v>
      </c>
      <c r="V190" s="201" t="s">
        <v>2982</v>
      </c>
      <c r="W190" s="201" t="s">
        <v>597</v>
      </c>
      <c r="X190" s="201" t="s">
        <v>598</v>
      </c>
      <c r="Y190" s="222">
        <v>495</v>
      </c>
      <c r="Z190" s="222">
        <v>1274</v>
      </c>
      <c r="AA190" s="222">
        <v>1</v>
      </c>
      <c r="AB190" s="201" t="s">
        <v>3764</v>
      </c>
      <c r="AC190" s="222">
        <v>1</v>
      </c>
      <c r="AD190" s="201" t="s">
        <v>800</v>
      </c>
      <c r="AE190" s="201" t="s">
        <v>800</v>
      </c>
      <c r="AF190" s="222">
        <v>0</v>
      </c>
      <c r="AG190" s="222">
        <v>0</v>
      </c>
      <c r="AH190" s="201" t="s">
        <v>2854</v>
      </c>
      <c r="AI190" s="201" t="s">
        <v>2863</v>
      </c>
      <c r="AJ190" s="201" t="s">
        <v>2891</v>
      </c>
      <c r="AK190" s="201" t="s">
        <v>2907</v>
      </c>
      <c r="AL190" s="201" t="s">
        <v>2854</v>
      </c>
      <c r="AM190" s="201" t="s">
        <v>2865</v>
      </c>
      <c r="AN190" s="201" t="s">
        <v>2985</v>
      </c>
      <c r="AO190" s="201" t="s">
        <v>2867</v>
      </c>
      <c r="AP190" s="201" t="s">
        <v>2868</v>
      </c>
      <c r="AQ190" s="201" t="s">
        <v>2869</v>
      </c>
      <c r="AR190" s="201" t="s">
        <v>2870</v>
      </c>
      <c r="AS190" s="222">
        <v>67.831739999999996</v>
      </c>
      <c r="AT190" s="222">
        <v>0</v>
      </c>
      <c r="AU190" s="201" t="s">
        <v>3765</v>
      </c>
      <c r="AV190" s="201" t="s">
        <v>3765</v>
      </c>
      <c r="AW190" s="201" t="s">
        <v>3766</v>
      </c>
      <c r="AX190" s="201" t="s">
        <v>3767</v>
      </c>
      <c r="AY190" s="201" t="s">
        <v>2915</v>
      </c>
      <c r="AZ190" s="201" t="s">
        <v>800</v>
      </c>
      <c r="BA190" s="201" t="s">
        <v>800</v>
      </c>
      <c r="BB190" s="222">
        <v>7.9071668410954105E-3</v>
      </c>
      <c r="BC190" s="222">
        <v>2.0583721624879699E-2</v>
      </c>
      <c r="BD190" s="222">
        <v>8.3333333333333295E-4</v>
      </c>
      <c r="BE190" s="222">
        <v>5.6753463855421695E-4</v>
      </c>
      <c r="BF190" s="222">
        <v>0</v>
      </c>
      <c r="BG190" s="222">
        <v>0</v>
      </c>
      <c r="BH190" s="222">
        <v>0</v>
      </c>
      <c r="BI190" s="222">
        <v>0</v>
      </c>
      <c r="BJ190" s="222">
        <v>0</v>
      </c>
      <c r="BK190" s="222">
        <v>0</v>
      </c>
      <c r="BL190" s="222">
        <v>0</v>
      </c>
      <c r="BM190" s="222">
        <v>2.7537993480515398E-2</v>
      </c>
      <c r="BN190" s="222">
        <v>2.23833334381115E-3</v>
      </c>
      <c r="BO190" s="222">
        <v>0</v>
      </c>
      <c r="BP190" s="222">
        <v>7.4711052811088198E-3</v>
      </c>
      <c r="BQ190" s="222">
        <v>2.4701114103003901E-3</v>
      </c>
      <c r="BR190" s="222">
        <v>4.9495520669806399E-4</v>
      </c>
      <c r="BS190" s="222">
        <v>6.0163038468887299E-2</v>
      </c>
      <c r="BT190" s="222">
        <v>6.7634143749996198E-2</v>
      </c>
      <c r="BU190" s="222">
        <v>7.01042551602966E-2</v>
      </c>
      <c r="BV190" s="222">
        <v>121.541491856338</v>
      </c>
      <c r="BW190" s="222">
        <v>136.634633838376</v>
      </c>
      <c r="BX190" s="222">
        <v>141.62475789958901</v>
      </c>
      <c r="BY190" s="222">
        <v>316.00787882647899</v>
      </c>
      <c r="BZ190" s="222">
        <v>355.250047979778</v>
      </c>
      <c r="CA190" s="222">
        <v>368.224370538931</v>
      </c>
      <c r="CB190" s="222">
        <v>15.6423900019107</v>
      </c>
      <c r="CC190" s="222">
        <v>17.584877374998999</v>
      </c>
      <c r="CD190" s="222">
        <v>18.2271063416771</v>
      </c>
      <c r="CE190" s="201" t="s">
        <v>800</v>
      </c>
      <c r="CF190" s="201" t="s">
        <v>800</v>
      </c>
      <c r="CG190" s="201" t="s">
        <v>2990</v>
      </c>
      <c r="CH190" s="222">
        <v>3.7884416321914399E-3</v>
      </c>
      <c r="CI190" s="222">
        <v>5.6374596836695899E-2</v>
      </c>
      <c r="CJ190" s="222">
        <v>14.6573951775409</v>
      </c>
      <c r="CK190" s="222"/>
      <c r="CL190" s="223">
        <f t="shared" si="20"/>
        <v>3.0386711644560725E-2</v>
      </c>
      <c r="CM190" s="223">
        <f t="shared" si="21"/>
        <v>2.977632682432655E-2</v>
      </c>
      <c r="CN190" s="223">
        <f t="shared" si="22"/>
        <v>7.4711052811088198E-3</v>
      </c>
      <c r="CO190" s="223">
        <f t="shared" si="22"/>
        <v>2.4701114103003901E-3</v>
      </c>
      <c r="CP190" s="223">
        <f t="shared" si="23"/>
        <v>7.0104255160296489E-2</v>
      </c>
      <c r="CQ190" s="223">
        <f t="shared" si="24"/>
        <v>-1.1102230246251565E-16</v>
      </c>
      <c r="CR190" s="222"/>
      <c r="CS190" s="222"/>
      <c r="CT190" s="222"/>
      <c r="CU190" s="222"/>
      <c r="CV190" s="222"/>
      <c r="CW190" s="222"/>
      <c r="CX190" s="222"/>
      <c r="CY190" s="222"/>
      <c r="CZ190" s="222"/>
      <c r="DA190" s="222"/>
      <c r="DB190" s="224">
        <f t="shared" si="25"/>
        <v>5.9668083262189205E-2</v>
      </c>
      <c r="DC190" s="224">
        <f t="shared" si="26"/>
        <v>4.9495520669806399E-4</v>
      </c>
      <c r="DD190" s="224">
        <f t="shared" si="27"/>
        <v>6.0163038468887271E-2</v>
      </c>
      <c r="DE190" s="225">
        <f t="shared" si="28"/>
        <v>0</v>
      </c>
      <c r="DF190" s="222"/>
      <c r="DG190" s="222"/>
      <c r="DH190" s="222"/>
      <c r="DI190" s="222"/>
      <c r="DJ190" s="222"/>
      <c r="DK190" s="222"/>
      <c r="DL190" s="222"/>
      <c r="DM190" s="222"/>
      <c r="DN190" s="222"/>
      <c r="DO190" s="222"/>
      <c r="DP190" s="222"/>
      <c r="DQ190" s="222"/>
      <c r="DR190" s="222"/>
      <c r="DS190" s="222"/>
      <c r="DT190" s="222"/>
      <c r="DU190" s="222"/>
      <c r="DV190" s="222"/>
      <c r="DW190" s="222"/>
      <c r="DX190" s="222"/>
      <c r="DY190" s="222"/>
      <c r="DZ190" s="222"/>
      <c r="EA190" s="222"/>
      <c r="EB190" s="222"/>
      <c r="EC190" s="222"/>
      <c r="ED190" s="222"/>
      <c r="EE190" s="222"/>
      <c r="EF190" s="222"/>
      <c r="EG190" s="222">
        <v>2203200</v>
      </c>
      <c r="EH190" s="222">
        <v>1719540</v>
      </c>
      <c r="EI190" s="222">
        <v>447.1</v>
      </c>
      <c r="EJ190" s="222">
        <v>349.02</v>
      </c>
      <c r="EK190" s="222">
        <v>0.78063073138000405</v>
      </c>
      <c r="EL190" s="222">
        <v>170</v>
      </c>
      <c r="EM190" s="222">
        <v>12960</v>
      </c>
      <c r="EN190" s="201" t="s">
        <v>3768</v>
      </c>
      <c r="EO190" s="222">
        <v>0.78063073138000405</v>
      </c>
      <c r="EP190" s="222">
        <v>170</v>
      </c>
      <c r="EQ190" s="222">
        <v>0.8</v>
      </c>
    </row>
    <row r="191" spans="1:147" ht="30" x14ac:dyDescent="0.25">
      <c r="A191" s="201" t="s">
        <v>601</v>
      </c>
      <c r="B191" s="201" t="s">
        <v>3769</v>
      </c>
      <c r="C191" s="201" t="s">
        <v>602</v>
      </c>
      <c r="D191" s="201" t="s">
        <v>49</v>
      </c>
      <c r="E191" s="222">
        <v>140</v>
      </c>
      <c r="F191" s="222">
        <v>5808</v>
      </c>
      <c r="G191" s="201" t="s">
        <v>2855</v>
      </c>
      <c r="H191" s="201" t="s">
        <v>800</v>
      </c>
      <c r="I191" s="201" t="s">
        <v>2624</v>
      </c>
      <c r="J191" s="222">
        <v>360</v>
      </c>
      <c r="K191" s="222">
        <v>0.81499999999999995</v>
      </c>
      <c r="L191" s="201" t="s">
        <v>2855</v>
      </c>
      <c r="M191" s="201" t="s">
        <v>2856</v>
      </c>
      <c r="N191" s="201" t="s">
        <v>2857</v>
      </c>
      <c r="O191" s="201" t="s">
        <v>32</v>
      </c>
      <c r="P191" s="201" t="s">
        <v>2858</v>
      </c>
      <c r="Q191" s="201" t="s">
        <v>2859</v>
      </c>
      <c r="R191" s="201" t="s">
        <v>3769</v>
      </c>
      <c r="S191" s="201" t="s">
        <v>2860</v>
      </c>
      <c r="T191" s="222">
        <v>4.1663718148564302E-2</v>
      </c>
      <c r="U191" s="201" t="s">
        <v>2904</v>
      </c>
      <c r="V191" s="201" t="s">
        <v>2905</v>
      </c>
      <c r="W191" s="201" t="s">
        <v>601</v>
      </c>
      <c r="X191" s="201" t="s">
        <v>602</v>
      </c>
      <c r="Y191" s="222">
        <v>140</v>
      </c>
      <c r="Z191" s="222">
        <v>5808</v>
      </c>
      <c r="AA191" s="222">
        <v>1</v>
      </c>
      <c r="AB191" s="201" t="s">
        <v>3769</v>
      </c>
      <c r="AC191" s="222">
        <v>1</v>
      </c>
      <c r="AD191" s="201" t="s">
        <v>800</v>
      </c>
      <c r="AE191" s="201" t="s">
        <v>800</v>
      </c>
      <c r="AH191" s="201" t="s">
        <v>2854</v>
      </c>
      <c r="AI191" s="201" t="s">
        <v>2863</v>
      </c>
      <c r="AJ191" s="201" t="s">
        <v>2855</v>
      </c>
      <c r="AK191" s="201" t="s">
        <v>2864</v>
      </c>
      <c r="AL191" s="201" t="s">
        <v>2854</v>
      </c>
      <c r="AM191" s="201" t="s">
        <v>2865</v>
      </c>
      <c r="AN191" s="201" t="s">
        <v>2908</v>
      </c>
      <c r="AO191" s="201" t="s">
        <v>2867</v>
      </c>
      <c r="AP191" s="201" t="s">
        <v>2868</v>
      </c>
      <c r="AQ191" s="201" t="s">
        <v>2869</v>
      </c>
      <c r="AR191" s="201" t="s">
        <v>2870</v>
      </c>
      <c r="AS191" s="222">
        <v>46.438400000000001</v>
      </c>
      <c r="AT191" s="222">
        <v>0</v>
      </c>
      <c r="AU191" s="201" t="s">
        <v>3770</v>
      </c>
      <c r="AV191" s="201" t="s">
        <v>3770</v>
      </c>
      <c r="AW191" s="201" t="s">
        <v>3771</v>
      </c>
      <c r="AX191" s="201" t="s">
        <v>3772</v>
      </c>
      <c r="AY191" s="201" t="s">
        <v>2874</v>
      </c>
      <c r="AZ191" s="201" t="s">
        <v>800</v>
      </c>
      <c r="BA191" s="201" t="s">
        <v>800</v>
      </c>
      <c r="BB191" s="222">
        <v>1.86471533516988E-3</v>
      </c>
      <c r="BC191" s="222">
        <v>5.8329205407990003E-3</v>
      </c>
      <c r="BD191" s="222">
        <v>1E-3</v>
      </c>
      <c r="BE191" s="222">
        <v>8.9580246913580205E-5</v>
      </c>
      <c r="BF191" s="222">
        <v>0</v>
      </c>
      <c r="BG191" s="222">
        <v>0</v>
      </c>
      <c r="BH191" s="222">
        <v>0</v>
      </c>
      <c r="BI191" s="222">
        <v>0</v>
      </c>
      <c r="BJ191" s="222">
        <v>0</v>
      </c>
      <c r="BK191" s="222">
        <v>0</v>
      </c>
      <c r="BL191" s="222">
        <v>0</v>
      </c>
      <c r="BM191" s="222">
        <v>1.30012361811287E-2</v>
      </c>
      <c r="BN191" s="222">
        <v>6.2141249180603395E-4</v>
      </c>
      <c r="BO191" s="222">
        <v>0</v>
      </c>
      <c r="BP191" s="222">
        <v>1.6908022858405801E-3</v>
      </c>
      <c r="BQ191" s="222">
        <v>5.5901635188802302E-4</v>
      </c>
      <c r="BR191" s="222">
        <v>1.7052491414141401E-4</v>
      </c>
      <c r="BS191" s="222">
        <v>2.2580389709958602E-2</v>
      </c>
      <c r="BT191" s="222">
        <v>2.4271191995799201E-2</v>
      </c>
      <c r="BU191" s="222">
        <v>2.4830208347687201E-2</v>
      </c>
      <c r="BV191" s="222">
        <v>161.288497928276</v>
      </c>
      <c r="BW191" s="222">
        <v>173.36565711285101</v>
      </c>
      <c r="BX191" s="222">
        <v>177.35863105490799</v>
      </c>
      <c r="BY191" s="222">
        <v>419.35009461351598</v>
      </c>
      <c r="BZ191" s="222">
        <v>450.75070849341301</v>
      </c>
      <c r="CA191" s="222">
        <v>461.13244074276201</v>
      </c>
      <c r="CB191" s="222">
        <v>5.8709013245892301</v>
      </c>
      <c r="CC191" s="222">
        <v>6.3105099189077798</v>
      </c>
      <c r="CD191" s="222">
        <v>6.4558541703986698</v>
      </c>
      <c r="CE191" s="201" t="s">
        <v>800</v>
      </c>
      <c r="CF191" s="201" t="s">
        <v>800</v>
      </c>
      <c r="CG191" s="201" t="s">
        <v>2916</v>
      </c>
      <c r="CH191" s="222">
        <v>2.5890338078265701E-3</v>
      </c>
      <c r="CI191" s="222">
        <v>1.9991355902132E-2</v>
      </c>
      <c r="CJ191" s="222">
        <v>5.1977525345543203</v>
      </c>
      <c r="CK191" s="222"/>
      <c r="CL191" s="223">
        <f t="shared" si="20"/>
        <v>8.9577410370238735E-3</v>
      </c>
      <c r="CM191" s="223">
        <f t="shared" si="21"/>
        <v>1.3622648672934733E-2</v>
      </c>
      <c r="CN191" s="223">
        <f t="shared" si="22"/>
        <v>1.6908022858405801E-3</v>
      </c>
      <c r="CO191" s="223">
        <f t="shared" si="22"/>
        <v>5.5901635188802302E-4</v>
      </c>
      <c r="CP191" s="223">
        <f t="shared" si="23"/>
        <v>2.4830208347687208E-2</v>
      </c>
      <c r="CQ191" s="223">
        <f t="shared" si="24"/>
        <v>0</v>
      </c>
      <c r="CR191" s="222"/>
      <c r="CS191" s="222"/>
      <c r="CT191" s="222"/>
      <c r="CU191" s="222"/>
      <c r="CV191" s="222"/>
      <c r="CW191" s="222"/>
      <c r="CX191" s="222"/>
      <c r="CY191" s="222"/>
      <c r="CZ191" s="222"/>
      <c r="DA191" s="222"/>
      <c r="DB191" s="224">
        <f t="shared" si="25"/>
        <v>2.2409864795817195E-2</v>
      </c>
      <c r="DC191" s="224">
        <f t="shared" si="26"/>
        <v>1.7052491414141401E-4</v>
      </c>
      <c r="DD191" s="224">
        <f t="shared" si="27"/>
        <v>2.2580389709958609E-2</v>
      </c>
      <c r="DE191" s="225">
        <f t="shared" si="28"/>
        <v>0</v>
      </c>
      <c r="DF191" s="222"/>
      <c r="DG191" s="222"/>
      <c r="DH191" s="222"/>
      <c r="DI191" s="222"/>
      <c r="DJ191" s="222"/>
      <c r="DK191" s="222"/>
      <c r="DL191" s="222"/>
      <c r="DM191" s="222"/>
      <c r="DN191" s="222"/>
      <c r="DO191" s="222"/>
      <c r="DP191" s="222"/>
      <c r="DQ191" s="222"/>
      <c r="DR191" s="222"/>
      <c r="DS191" s="222"/>
      <c r="DT191" s="222"/>
      <c r="DU191" s="222"/>
      <c r="DV191" s="222"/>
      <c r="DW191" s="222"/>
      <c r="DX191" s="222"/>
      <c r="DY191" s="222"/>
      <c r="DZ191" s="222"/>
      <c r="EA191" s="222"/>
      <c r="EB191" s="222"/>
      <c r="EC191" s="222"/>
      <c r="ED191" s="222"/>
      <c r="EE191" s="222"/>
      <c r="EF191" s="222"/>
      <c r="EG191" s="222">
        <v>0</v>
      </c>
      <c r="EH191" s="222">
        <v>0</v>
      </c>
      <c r="EI191" s="222">
        <v>0</v>
      </c>
      <c r="EJ191" s="222">
        <v>0</v>
      </c>
      <c r="EK191" s="222">
        <v>0</v>
      </c>
      <c r="EL191" s="222">
        <v>0</v>
      </c>
      <c r="EM191" s="222">
        <v>0</v>
      </c>
      <c r="EN191" s="201" t="s">
        <v>3773</v>
      </c>
      <c r="EO191" s="222">
        <v>0.82509999999999994</v>
      </c>
      <c r="EP191" s="222">
        <v>97</v>
      </c>
      <c r="EQ191" s="222">
        <v>0.8</v>
      </c>
    </row>
    <row r="192" spans="1:147" ht="30" x14ac:dyDescent="0.25">
      <c r="A192" s="201" t="s">
        <v>603</v>
      </c>
      <c r="B192" s="201" t="s">
        <v>3774</v>
      </c>
      <c r="C192" s="201" t="s">
        <v>604</v>
      </c>
      <c r="D192" s="201" t="s">
        <v>49</v>
      </c>
      <c r="E192" s="222">
        <v>160</v>
      </c>
      <c r="F192" s="222">
        <v>4869</v>
      </c>
      <c r="G192" s="201" t="s">
        <v>2890</v>
      </c>
      <c r="H192" s="201" t="s">
        <v>800</v>
      </c>
      <c r="I192" s="201" t="s">
        <v>2626</v>
      </c>
      <c r="J192" s="222">
        <v>187</v>
      </c>
      <c r="K192" s="222">
        <v>0.85489999999999999</v>
      </c>
      <c r="L192" s="201" t="s">
        <v>2891</v>
      </c>
      <c r="M192" s="201" t="s">
        <v>2892</v>
      </c>
      <c r="N192" s="201" t="s">
        <v>2893</v>
      </c>
      <c r="O192" s="201" t="s">
        <v>32</v>
      </c>
      <c r="P192" s="201" t="s">
        <v>2894</v>
      </c>
      <c r="Q192" s="201" t="s">
        <v>2859</v>
      </c>
      <c r="R192" s="201" t="s">
        <v>3774</v>
      </c>
      <c r="S192" s="201" t="s">
        <v>2895</v>
      </c>
      <c r="T192" s="222">
        <v>4.1583276009857999E-2</v>
      </c>
      <c r="U192" s="201" t="s">
        <v>2896</v>
      </c>
      <c r="V192" s="201" t="s">
        <v>2897</v>
      </c>
      <c r="W192" s="201" t="s">
        <v>149</v>
      </c>
      <c r="X192" s="201" t="s">
        <v>150</v>
      </c>
      <c r="Y192" s="222">
        <v>160</v>
      </c>
      <c r="Z192" s="222">
        <v>5951</v>
      </c>
      <c r="AA192" s="222">
        <v>110</v>
      </c>
      <c r="AB192" s="201" t="s">
        <v>3775</v>
      </c>
      <c r="AC192" s="222">
        <v>0.97499999999999998</v>
      </c>
      <c r="AD192" s="201" t="s">
        <v>800</v>
      </c>
      <c r="AE192" s="201" t="s">
        <v>800</v>
      </c>
      <c r="AF192" s="222">
        <v>0</v>
      </c>
      <c r="AG192" s="222">
        <v>0</v>
      </c>
      <c r="AH192" s="201" t="s">
        <v>2855</v>
      </c>
      <c r="AI192" s="201" t="s">
        <v>2711</v>
      </c>
      <c r="AJ192" s="201" t="s">
        <v>2855</v>
      </c>
      <c r="AK192" s="201" t="s">
        <v>2864</v>
      </c>
      <c r="AL192" s="201" t="s">
        <v>2854</v>
      </c>
      <c r="AM192" s="201" t="s">
        <v>2865</v>
      </c>
      <c r="AN192" s="201" t="s">
        <v>2898</v>
      </c>
      <c r="AO192" s="201" t="s">
        <v>2921</v>
      </c>
      <c r="AP192" s="201" t="s">
        <v>2868</v>
      </c>
      <c r="AQ192" s="201" t="s">
        <v>2869</v>
      </c>
      <c r="AR192" s="201" t="s">
        <v>2922</v>
      </c>
      <c r="AS192" s="222">
        <v>67.831739999999996</v>
      </c>
      <c r="AT192" s="222">
        <v>6.4602000000000004</v>
      </c>
      <c r="AU192" s="201" t="s">
        <v>3776</v>
      </c>
      <c r="AV192" s="201" t="s">
        <v>3777</v>
      </c>
      <c r="AW192" s="201" t="s">
        <v>3778</v>
      </c>
      <c r="AX192" s="201" t="s">
        <v>3779</v>
      </c>
      <c r="AY192" s="201" t="s">
        <v>2874</v>
      </c>
      <c r="AZ192" s="201" t="s">
        <v>800</v>
      </c>
      <c r="BA192" s="201" t="s">
        <v>800</v>
      </c>
      <c r="BB192" s="222">
        <v>1.98171595810228E-3</v>
      </c>
      <c r="BC192" s="222">
        <v>6.6533241615772797E-3</v>
      </c>
      <c r="BD192" s="222">
        <v>1E-3</v>
      </c>
      <c r="BE192" s="222">
        <v>2.5190040106951901E-4</v>
      </c>
      <c r="BF192" s="222">
        <v>1.0118099999999999E-3</v>
      </c>
      <c r="BG192" s="222">
        <v>4.3648525387655798E-5</v>
      </c>
      <c r="BH192" s="222">
        <v>1.7629044605015E-3</v>
      </c>
      <c r="BI192" s="222">
        <v>0</v>
      </c>
      <c r="BJ192" s="222">
        <v>5.0491174165939398E-4</v>
      </c>
      <c r="BK192" s="222">
        <v>0</v>
      </c>
      <c r="BL192" s="222">
        <v>0</v>
      </c>
      <c r="BM192" s="222">
        <v>1.03095291456267E-2</v>
      </c>
      <c r="BN192" s="222">
        <v>6.7703982864751795E-4</v>
      </c>
      <c r="BO192" s="222">
        <v>3.1533274378578199E-3</v>
      </c>
      <c r="BP192" s="222">
        <v>3.1031017210358001E-3</v>
      </c>
      <c r="BQ192" s="222">
        <v>1.0259535477079699E-3</v>
      </c>
      <c r="BR192" s="222">
        <v>1.6642727295132501E-4</v>
      </c>
      <c r="BS192" s="222">
        <v>2.7516538933381001E-2</v>
      </c>
      <c r="BT192" s="222">
        <v>3.0619640654416799E-2</v>
      </c>
      <c r="BU192" s="222">
        <v>3.1645594202124698E-2</v>
      </c>
      <c r="BV192" s="222">
        <v>171.97836833363101</v>
      </c>
      <c r="BW192" s="222">
        <v>191.37275409010499</v>
      </c>
      <c r="BX192" s="222">
        <v>197.78496376327999</v>
      </c>
      <c r="BY192" s="222">
        <v>447.14375766744098</v>
      </c>
      <c r="BZ192" s="222">
        <v>497.56916063427298</v>
      </c>
      <c r="CA192" s="222">
        <v>514.24090578452694</v>
      </c>
      <c r="CB192" s="222">
        <v>7.1543001226790501</v>
      </c>
      <c r="CC192" s="222">
        <v>7.9611065701483597</v>
      </c>
      <c r="CD192" s="222">
        <v>8.2278544925524297</v>
      </c>
      <c r="CE192" s="201" t="s">
        <v>800</v>
      </c>
      <c r="CF192" s="201" t="s">
        <v>800</v>
      </c>
      <c r="CG192" s="201" t="s">
        <v>2902</v>
      </c>
      <c r="CH192" s="222">
        <v>1.0156245515019599E-3</v>
      </c>
      <c r="CI192" s="222">
        <v>2.6500914381879001E-2</v>
      </c>
      <c r="CJ192" s="222">
        <v>6.8902377392885397</v>
      </c>
      <c r="CK192" s="222"/>
      <c r="CL192" s="223">
        <f t="shared" si="20"/>
        <v>1.3376642521248953E-2</v>
      </c>
      <c r="CM192" s="223">
        <f t="shared" si="21"/>
        <v>1.4139896412132038E-2</v>
      </c>
      <c r="CN192" s="223">
        <f t="shared" si="22"/>
        <v>3.1031017210358001E-3</v>
      </c>
      <c r="CO192" s="223">
        <f t="shared" si="22"/>
        <v>1.0259535477079699E-3</v>
      </c>
      <c r="CP192" s="223">
        <f t="shared" si="23"/>
        <v>3.164559420212476E-2</v>
      </c>
      <c r="CQ192" s="223">
        <f t="shared" si="24"/>
        <v>6.2450045135165055E-17</v>
      </c>
      <c r="CR192" s="222"/>
      <c r="CS192" s="222"/>
      <c r="CT192" s="222"/>
      <c r="CU192" s="222"/>
      <c r="CV192" s="222"/>
      <c r="CW192" s="222"/>
      <c r="CX192" s="222"/>
      <c r="CY192" s="222"/>
      <c r="CZ192" s="222"/>
      <c r="DA192" s="222"/>
      <c r="DB192" s="224">
        <f t="shared" si="25"/>
        <v>2.0873509495023295E-2</v>
      </c>
      <c r="DC192" s="224">
        <f t="shared" si="26"/>
        <v>6.6430294383576938E-3</v>
      </c>
      <c r="DD192" s="224">
        <f t="shared" si="27"/>
        <v>2.7516538933380991E-2</v>
      </c>
      <c r="DE192" s="225">
        <f t="shared" si="28"/>
        <v>0</v>
      </c>
      <c r="DF192" s="222"/>
      <c r="DG192" s="222"/>
      <c r="DH192" s="222"/>
      <c r="DI192" s="222"/>
      <c r="DJ192" s="222"/>
      <c r="DK192" s="222"/>
      <c r="DL192" s="222"/>
      <c r="DM192" s="222"/>
      <c r="DN192" s="222"/>
      <c r="DO192" s="222"/>
      <c r="DP192" s="222"/>
      <c r="DQ192" s="222"/>
      <c r="DR192" s="222"/>
      <c r="DS192" s="222"/>
      <c r="DT192" s="222"/>
      <c r="DU192" s="222"/>
      <c r="DV192" s="222"/>
      <c r="DW192" s="222"/>
      <c r="DX192" s="222"/>
      <c r="DY192" s="222"/>
      <c r="DZ192" s="222"/>
      <c r="EA192" s="222"/>
      <c r="EB192" s="222"/>
      <c r="EC192" s="222"/>
      <c r="ED192" s="222"/>
      <c r="EE192" s="222"/>
      <c r="EF192" s="222"/>
      <c r="EG192" s="222">
        <v>0</v>
      </c>
      <c r="EH192" s="222">
        <v>0</v>
      </c>
      <c r="EI192" s="222">
        <v>0</v>
      </c>
      <c r="EJ192" s="222">
        <v>0</v>
      </c>
      <c r="EK192" s="222">
        <v>0</v>
      </c>
      <c r="EL192" s="222">
        <v>0</v>
      </c>
      <c r="EM192" s="222">
        <v>0</v>
      </c>
      <c r="EN192" s="201" t="s">
        <v>3773</v>
      </c>
      <c r="EO192" s="222">
        <v>0.82509999999999994</v>
      </c>
      <c r="EP192" s="222">
        <v>97</v>
      </c>
      <c r="EQ192" s="222">
        <v>0.8</v>
      </c>
    </row>
    <row r="193" spans="1:147" ht="30" x14ac:dyDescent="0.25">
      <c r="A193" s="201" t="s">
        <v>605</v>
      </c>
      <c r="B193" s="201" t="s">
        <v>3780</v>
      </c>
      <c r="C193" s="201" t="s">
        <v>606</v>
      </c>
      <c r="D193" s="201" t="s">
        <v>49</v>
      </c>
      <c r="E193" s="222">
        <v>210</v>
      </c>
      <c r="F193" s="222">
        <v>3690</v>
      </c>
      <c r="G193" s="201" t="s">
        <v>2890</v>
      </c>
      <c r="H193" s="201" t="s">
        <v>800</v>
      </c>
      <c r="I193" s="201" t="s">
        <v>2626</v>
      </c>
      <c r="J193" s="222">
        <v>170</v>
      </c>
      <c r="K193" s="222">
        <v>0.8</v>
      </c>
      <c r="L193" s="201" t="s">
        <v>2891</v>
      </c>
      <c r="M193" s="201" t="s">
        <v>2892</v>
      </c>
      <c r="N193" s="201" t="s">
        <v>2893</v>
      </c>
      <c r="O193" s="201" t="s">
        <v>32</v>
      </c>
      <c r="P193" s="201" t="s">
        <v>2894</v>
      </c>
      <c r="Q193" s="201" t="s">
        <v>2859</v>
      </c>
      <c r="R193" s="201" t="s">
        <v>3780</v>
      </c>
      <c r="S193" s="201" t="s">
        <v>2895</v>
      </c>
      <c r="T193" s="222">
        <v>4.1583276009857999E-2</v>
      </c>
      <c r="U193" s="201" t="s">
        <v>2896</v>
      </c>
      <c r="V193" s="201" t="s">
        <v>2897</v>
      </c>
      <c r="W193" s="201" t="s">
        <v>151</v>
      </c>
      <c r="X193" s="201" t="s">
        <v>152</v>
      </c>
      <c r="Y193" s="222">
        <v>210</v>
      </c>
      <c r="Z193" s="222">
        <v>4100</v>
      </c>
      <c r="AA193" s="222">
        <v>110</v>
      </c>
      <c r="AB193" s="201" t="s">
        <v>3781</v>
      </c>
      <c r="AC193" s="222">
        <v>0.97499999999999998</v>
      </c>
      <c r="AD193" s="201" t="s">
        <v>800</v>
      </c>
      <c r="AE193" s="201" t="s">
        <v>800</v>
      </c>
      <c r="AF193" s="222">
        <v>0</v>
      </c>
      <c r="AG193" s="222">
        <v>0</v>
      </c>
      <c r="AH193" s="201" t="s">
        <v>2855</v>
      </c>
      <c r="AI193" s="201" t="s">
        <v>2711</v>
      </c>
      <c r="AJ193" s="201" t="s">
        <v>2855</v>
      </c>
      <c r="AK193" s="201" t="s">
        <v>2864</v>
      </c>
      <c r="AL193" s="201" t="s">
        <v>2854</v>
      </c>
      <c r="AM193" s="201" t="s">
        <v>2865</v>
      </c>
      <c r="AN193" s="201" t="s">
        <v>2898</v>
      </c>
      <c r="AO193" s="201" t="s">
        <v>2921</v>
      </c>
      <c r="AP193" s="201" t="s">
        <v>2868</v>
      </c>
      <c r="AQ193" s="201" t="s">
        <v>2869</v>
      </c>
      <c r="AR193" s="201" t="s">
        <v>2922</v>
      </c>
      <c r="AS193" s="222">
        <v>67.831739999999996</v>
      </c>
      <c r="AT193" s="222">
        <v>6.4602000000000004</v>
      </c>
      <c r="AU193" s="201" t="s">
        <v>3782</v>
      </c>
      <c r="AV193" s="201" t="s">
        <v>3783</v>
      </c>
      <c r="AW193" s="201" t="s">
        <v>3784</v>
      </c>
      <c r="AX193" s="201" t="s">
        <v>3785</v>
      </c>
      <c r="AY193" s="201" t="s">
        <v>2874</v>
      </c>
      <c r="AZ193" s="201" t="s">
        <v>800</v>
      </c>
      <c r="BA193" s="201" t="s">
        <v>800</v>
      </c>
      <c r="BB193" s="222">
        <v>2.6148983739837399E-3</v>
      </c>
      <c r="BC193" s="222">
        <v>8.7324879620701793E-3</v>
      </c>
      <c r="BD193" s="222">
        <v>1E-3</v>
      </c>
      <c r="BE193" s="222">
        <v>2.7709044117647103E-4</v>
      </c>
      <c r="BF193" s="222">
        <v>1.2058100000000001E-3</v>
      </c>
      <c r="BG193" s="222">
        <v>4.3648525387655798E-5</v>
      </c>
      <c r="BH193" s="222">
        <v>1.2074627371273701E-3</v>
      </c>
      <c r="BI193" s="222">
        <v>0</v>
      </c>
      <c r="BJ193" s="222">
        <v>6.1857998547000601E-4</v>
      </c>
      <c r="BK193" s="222">
        <v>0</v>
      </c>
      <c r="BL193" s="222">
        <v>0</v>
      </c>
      <c r="BM193" s="222">
        <v>1.2118722641569799E-2</v>
      </c>
      <c r="BN193" s="222">
        <v>9.4959596404109599E-4</v>
      </c>
      <c r="BO193" s="222">
        <v>3.1533274378578199E-3</v>
      </c>
      <c r="BP193" s="222">
        <v>3.6476572843060699E-3</v>
      </c>
      <c r="BQ193" s="222">
        <v>1.2059955709113699E-3</v>
      </c>
      <c r="BR193" s="222">
        <v>2.4156309788617901E-4</v>
      </c>
      <c r="BS193" s="222">
        <v>3.2163187166570399E-2</v>
      </c>
      <c r="BT193" s="222">
        <v>3.58108444508764E-2</v>
      </c>
      <c r="BU193" s="222">
        <v>3.7016840021787803E-2</v>
      </c>
      <c r="BV193" s="222">
        <v>153.15803412652599</v>
      </c>
      <c r="BW193" s="222">
        <v>170.527830718459</v>
      </c>
      <c r="BX193" s="222">
        <v>176.27066677041799</v>
      </c>
      <c r="BY193" s="222">
        <v>398.21088872896598</v>
      </c>
      <c r="BZ193" s="222">
        <v>443.37235986799402</v>
      </c>
      <c r="CA193" s="222">
        <v>458.30373360308698</v>
      </c>
      <c r="CB193" s="222">
        <v>8.3624286633082896</v>
      </c>
      <c r="CC193" s="222">
        <v>9.3108195572278696</v>
      </c>
      <c r="CD193" s="222">
        <v>9.6243784056648298</v>
      </c>
      <c r="CE193" s="201" t="s">
        <v>800</v>
      </c>
      <c r="CF193" s="201" t="s">
        <v>800</v>
      </c>
      <c r="CG193" s="201" t="s">
        <v>2902</v>
      </c>
      <c r="CH193" s="222">
        <v>1.19385396498366E-3</v>
      </c>
      <c r="CI193" s="222">
        <v>3.09693332015867E-2</v>
      </c>
      <c r="CJ193" s="222">
        <v>8.0520266324125398</v>
      </c>
      <c r="CK193" s="222"/>
      <c r="CL193" s="223">
        <f t="shared" si="20"/>
        <v>1.5941541123101602E-2</v>
      </c>
      <c r="CM193" s="223">
        <f t="shared" si="21"/>
        <v>1.6221646043468714E-2</v>
      </c>
      <c r="CN193" s="223">
        <f t="shared" si="22"/>
        <v>3.6476572843060699E-3</v>
      </c>
      <c r="CO193" s="223">
        <f t="shared" si="22"/>
        <v>1.2059955709113699E-3</v>
      </c>
      <c r="CP193" s="223">
        <f t="shared" si="23"/>
        <v>3.7016840021787754E-2</v>
      </c>
      <c r="CQ193" s="223">
        <f t="shared" si="24"/>
        <v>0</v>
      </c>
      <c r="CR193" s="222"/>
      <c r="CS193" s="222"/>
      <c r="CT193" s="222"/>
      <c r="CU193" s="222"/>
      <c r="CV193" s="222"/>
      <c r="CW193" s="222"/>
      <c r="CX193" s="222"/>
      <c r="CY193" s="222"/>
      <c r="CZ193" s="222"/>
      <c r="DA193" s="222"/>
      <c r="DB193" s="224">
        <f t="shared" si="25"/>
        <v>2.5692795382841284E-2</v>
      </c>
      <c r="DC193" s="224">
        <f t="shared" si="26"/>
        <v>6.4703917837290311E-3</v>
      </c>
      <c r="DD193" s="224">
        <f t="shared" si="27"/>
        <v>3.2163187166570316E-2</v>
      </c>
      <c r="DE193" s="225">
        <f t="shared" si="28"/>
        <v>-8.3266726846886741E-17</v>
      </c>
      <c r="DF193" s="222"/>
      <c r="DG193" s="222"/>
      <c r="DH193" s="222"/>
      <c r="DI193" s="222"/>
      <c r="DJ193" s="222"/>
      <c r="DK193" s="222"/>
      <c r="DL193" s="222"/>
      <c r="DM193" s="222"/>
      <c r="DN193" s="222"/>
      <c r="DO193" s="222"/>
      <c r="DP193" s="222"/>
      <c r="DQ193" s="222"/>
      <c r="DR193" s="222"/>
      <c r="DS193" s="222"/>
      <c r="DT193" s="222"/>
      <c r="DU193" s="222"/>
      <c r="DV193" s="222"/>
      <c r="DW193" s="222"/>
      <c r="DX193" s="222"/>
      <c r="DY193" s="222"/>
      <c r="DZ193" s="222"/>
      <c r="EA193" s="222"/>
      <c r="EB193" s="222"/>
      <c r="EC193" s="222"/>
      <c r="ED193" s="222"/>
      <c r="EE193" s="222"/>
      <c r="EF193" s="222"/>
      <c r="EG193" s="222">
        <v>2399040</v>
      </c>
      <c r="EH193" s="222">
        <v>1948660</v>
      </c>
      <c r="EI193" s="222">
        <v>644.14</v>
      </c>
      <c r="EJ193" s="222">
        <v>523.30999999999995</v>
      </c>
      <c r="EK193" s="222">
        <v>0.81241655540721003</v>
      </c>
      <c r="EL193" s="222">
        <v>94</v>
      </c>
      <c r="EM193" s="222">
        <v>25500</v>
      </c>
      <c r="EN193" s="201" t="s">
        <v>3786</v>
      </c>
      <c r="EO193" s="222">
        <v>0.80158040177601197</v>
      </c>
      <c r="EP193" s="222">
        <v>94</v>
      </c>
      <c r="EQ193" s="222">
        <v>0.8</v>
      </c>
    </row>
    <row r="194" spans="1:147" ht="30" x14ac:dyDescent="0.25">
      <c r="A194" s="201" t="s">
        <v>609</v>
      </c>
      <c r="B194" s="201" t="s">
        <v>3787</v>
      </c>
      <c r="C194" s="201" t="s">
        <v>610</v>
      </c>
      <c r="D194" s="201" t="s">
        <v>2980</v>
      </c>
      <c r="E194" s="222">
        <v>266</v>
      </c>
      <c r="F194" s="222">
        <v>1690</v>
      </c>
      <c r="G194" s="201" t="s">
        <v>2891</v>
      </c>
      <c r="H194" s="201" t="s">
        <v>800</v>
      </c>
      <c r="I194" s="201" t="s">
        <v>2623</v>
      </c>
      <c r="J194" s="222">
        <v>97</v>
      </c>
      <c r="K194" s="222">
        <v>0.82509999999999994</v>
      </c>
      <c r="L194" s="201" t="s">
        <v>2891</v>
      </c>
      <c r="M194" s="201" t="s">
        <v>2892</v>
      </c>
      <c r="N194" s="201" t="s">
        <v>2893</v>
      </c>
      <c r="O194" s="201" t="s">
        <v>32</v>
      </c>
      <c r="P194" s="201" t="s">
        <v>2858</v>
      </c>
      <c r="Q194" s="201" t="s">
        <v>2859</v>
      </c>
      <c r="R194" s="201" t="s">
        <v>3787</v>
      </c>
      <c r="S194" s="201" t="s">
        <v>2860</v>
      </c>
      <c r="T194" s="222">
        <v>4.1663718148564302E-2</v>
      </c>
      <c r="U194" s="201" t="s">
        <v>3008</v>
      </c>
      <c r="V194" s="201" t="s">
        <v>3009</v>
      </c>
      <c r="W194" s="201" t="s">
        <v>609</v>
      </c>
      <c r="X194" s="201" t="s">
        <v>610</v>
      </c>
      <c r="Y194" s="222">
        <v>266</v>
      </c>
      <c r="Z194" s="222">
        <v>1690</v>
      </c>
      <c r="AA194" s="222">
        <v>1</v>
      </c>
      <c r="AB194" s="201" t="s">
        <v>3787</v>
      </c>
      <c r="AC194" s="222">
        <v>1</v>
      </c>
      <c r="AD194" s="201" t="s">
        <v>609</v>
      </c>
      <c r="AE194" s="201" t="s">
        <v>610</v>
      </c>
      <c r="AF194" s="222">
        <v>266</v>
      </c>
      <c r="AG194" s="222">
        <v>1690</v>
      </c>
      <c r="AH194" s="201" t="s">
        <v>2854</v>
      </c>
      <c r="AI194" s="201" t="s">
        <v>2863</v>
      </c>
      <c r="AJ194" s="201" t="s">
        <v>2854</v>
      </c>
      <c r="AK194" s="201" t="s">
        <v>2920</v>
      </c>
      <c r="AL194" s="201" t="s">
        <v>2854</v>
      </c>
      <c r="AM194" s="201" t="s">
        <v>2865</v>
      </c>
      <c r="AN194" s="201" t="s">
        <v>3010</v>
      </c>
      <c r="AO194" s="201" t="s">
        <v>2867</v>
      </c>
      <c r="AP194" s="201" t="s">
        <v>2868</v>
      </c>
      <c r="AQ194" s="201" t="s">
        <v>2869</v>
      </c>
      <c r="AR194" s="201" t="s">
        <v>2870</v>
      </c>
      <c r="AS194" s="222">
        <v>39.97824</v>
      </c>
      <c r="AT194" s="222">
        <v>0</v>
      </c>
      <c r="AU194" s="201" t="s">
        <v>3788</v>
      </c>
      <c r="AV194" s="201" t="s">
        <v>3788</v>
      </c>
      <c r="AW194" s="201" t="s">
        <v>3789</v>
      </c>
      <c r="AX194" s="201" t="s">
        <v>3790</v>
      </c>
      <c r="AY194" s="201" t="s">
        <v>2923</v>
      </c>
      <c r="AZ194" s="201" t="s">
        <v>3788</v>
      </c>
      <c r="BA194" s="201" t="s">
        <v>3790</v>
      </c>
      <c r="BB194" s="222">
        <v>5.2324391847468803E-3</v>
      </c>
      <c r="BC194" s="222">
        <v>1.1082549027518099E-2</v>
      </c>
      <c r="BD194" s="222">
        <v>8.3333333333333295E-4</v>
      </c>
      <c r="BE194" s="222">
        <v>2.86213058419244E-4</v>
      </c>
      <c r="BF194" s="222">
        <v>0</v>
      </c>
      <c r="BG194" s="222">
        <v>0</v>
      </c>
      <c r="BH194" s="222">
        <v>0</v>
      </c>
      <c r="BI194" s="222">
        <v>0</v>
      </c>
      <c r="BJ194" s="222">
        <v>0</v>
      </c>
      <c r="BK194" s="222">
        <v>0</v>
      </c>
      <c r="BL194" s="222">
        <v>0</v>
      </c>
      <c r="BM194" s="222">
        <v>1.8441472990637201E-2</v>
      </c>
      <c r="BN194" s="222">
        <v>1.1662310550983399E-3</v>
      </c>
      <c r="BO194" s="222">
        <v>0</v>
      </c>
      <c r="BP194" s="222">
        <v>6.1983288581780802E-3</v>
      </c>
      <c r="BQ194" s="222">
        <v>2.04930358511928E-3</v>
      </c>
      <c r="BR194" s="222">
        <v>8.3835502958579895E-5</v>
      </c>
      <c r="BS194" s="222">
        <v>3.7126074152711699E-2</v>
      </c>
      <c r="BT194" s="222">
        <v>4.33244030108898E-2</v>
      </c>
      <c r="BU194" s="222">
        <v>4.5373706596009103E-2</v>
      </c>
      <c r="BV194" s="222">
        <v>139.57170734102201</v>
      </c>
      <c r="BW194" s="222">
        <v>162.87369552966101</v>
      </c>
      <c r="BX194" s="222">
        <v>170.577844345899</v>
      </c>
      <c r="BY194" s="222">
        <v>362.88643908665603</v>
      </c>
      <c r="BZ194" s="222">
        <v>423.47160837711903</v>
      </c>
      <c r="CA194" s="222">
        <v>443.50239529933702</v>
      </c>
      <c r="CB194" s="222">
        <v>9.6527792797050491</v>
      </c>
      <c r="CC194" s="222">
        <v>11.264344782831399</v>
      </c>
      <c r="CD194" s="222">
        <v>11.7971637149624</v>
      </c>
      <c r="CE194" s="201" t="s">
        <v>800</v>
      </c>
      <c r="CF194" s="201" t="s">
        <v>800</v>
      </c>
      <c r="CG194" s="201" t="s">
        <v>3014</v>
      </c>
      <c r="CH194" s="222">
        <v>2.9548787932632101E-3</v>
      </c>
      <c r="CI194" s="222">
        <v>3.41711953594485E-2</v>
      </c>
      <c r="CJ194" s="222">
        <v>8.8845107934566094</v>
      </c>
      <c r="CK194" s="222"/>
      <c r="CL194" s="223">
        <f t="shared" si="20"/>
        <v>1.7518370106976135E-2</v>
      </c>
      <c r="CM194" s="223">
        <f t="shared" si="21"/>
        <v>1.960770404573554E-2</v>
      </c>
      <c r="CN194" s="223">
        <f t="shared" si="22"/>
        <v>6.1983288581780802E-3</v>
      </c>
      <c r="CO194" s="223">
        <f t="shared" si="22"/>
        <v>2.04930358511928E-3</v>
      </c>
      <c r="CP194" s="223">
        <f t="shared" si="23"/>
        <v>4.5373706596009034E-2</v>
      </c>
      <c r="CQ194" s="223">
        <f t="shared" si="24"/>
        <v>-6.9388939039072284E-17</v>
      </c>
      <c r="CR194" s="222"/>
      <c r="CS194" s="222"/>
      <c r="CT194" s="222"/>
      <c r="CU194" s="222"/>
      <c r="CV194" s="222"/>
      <c r="CW194" s="222"/>
      <c r="CX194" s="222"/>
      <c r="CY194" s="222"/>
      <c r="CZ194" s="222"/>
      <c r="DA194" s="222"/>
      <c r="DB194" s="224">
        <f t="shared" si="25"/>
        <v>3.7042238649753097E-2</v>
      </c>
      <c r="DC194" s="224">
        <f t="shared" si="26"/>
        <v>8.3835502958579895E-5</v>
      </c>
      <c r="DD194" s="224">
        <f t="shared" si="27"/>
        <v>3.7126074152711679E-2</v>
      </c>
      <c r="DE194" s="225">
        <f t="shared" si="28"/>
        <v>0</v>
      </c>
      <c r="DF194" s="222"/>
      <c r="DG194" s="222"/>
      <c r="DH194" s="222"/>
      <c r="DI194" s="222"/>
      <c r="DJ194" s="222"/>
      <c r="DK194" s="222"/>
      <c r="DL194" s="222"/>
      <c r="DM194" s="222"/>
      <c r="DN194" s="222"/>
      <c r="DO194" s="222"/>
      <c r="DP194" s="222"/>
      <c r="DQ194" s="222"/>
      <c r="DR194" s="222"/>
      <c r="DS194" s="222"/>
      <c r="DT194" s="222"/>
      <c r="DU194" s="222"/>
      <c r="DV194" s="222"/>
      <c r="DW194" s="222"/>
      <c r="DX194" s="222"/>
      <c r="DY194" s="222"/>
      <c r="DZ194" s="222"/>
      <c r="EA194" s="222"/>
      <c r="EB194" s="222"/>
      <c r="EC194" s="222"/>
      <c r="ED194" s="222"/>
      <c r="EE194" s="222"/>
      <c r="EF194" s="222"/>
      <c r="EG194" s="222">
        <v>0</v>
      </c>
      <c r="EH194" s="222">
        <v>0</v>
      </c>
      <c r="EI194" s="222">
        <v>0</v>
      </c>
      <c r="EJ194" s="222">
        <v>0</v>
      </c>
      <c r="EK194" s="222">
        <v>0</v>
      </c>
      <c r="EL194" s="222">
        <v>0</v>
      </c>
      <c r="EM194" s="222">
        <v>0</v>
      </c>
      <c r="EN194" s="201" t="s">
        <v>3791</v>
      </c>
      <c r="EO194" s="222">
        <v>0.81850000000000001</v>
      </c>
      <c r="EP194" s="222">
        <v>98</v>
      </c>
      <c r="EQ194" s="222">
        <v>0.8</v>
      </c>
    </row>
    <row r="195" spans="1:147" ht="30" x14ac:dyDescent="0.25">
      <c r="A195" s="201" t="s">
        <v>609</v>
      </c>
      <c r="B195" s="201" t="s">
        <v>3792</v>
      </c>
      <c r="C195" s="201" t="s">
        <v>610</v>
      </c>
      <c r="D195" s="201" t="s">
        <v>2980</v>
      </c>
      <c r="E195" s="222">
        <v>266</v>
      </c>
      <c r="F195" s="222">
        <v>1690</v>
      </c>
      <c r="G195" s="201" t="s">
        <v>2891</v>
      </c>
      <c r="H195" s="201" t="s">
        <v>800</v>
      </c>
      <c r="I195" s="201" t="s">
        <v>2623</v>
      </c>
      <c r="J195" s="222">
        <v>97</v>
      </c>
      <c r="K195" s="222">
        <v>0.82509999999999994</v>
      </c>
      <c r="L195" s="201" t="s">
        <v>2891</v>
      </c>
      <c r="M195" s="201" t="s">
        <v>2892</v>
      </c>
      <c r="N195" s="201" t="s">
        <v>2893</v>
      </c>
      <c r="O195" s="201" t="s">
        <v>32</v>
      </c>
      <c r="P195" s="201" t="s">
        <v>2858</v>
      </c>
      <c r="Q195" s="201" t="s">
        <v>2854</v>
      </c>
      <c r="R195" s="201" t="s">
        <v>3792</v>
      </c>
      <c r="S195" s="201" t="s">
        <v>2860</v>
      </c>
      <c r="T195" s="222">
        <v>4.1663718148564302E-2</v>
      </c>
      <c r="U195" s="201" t="s">
        <v>3008</v>
      </c>
      <c r="V195" s="201" t="s">
        <v>3009</v>
      </c>
      <c r="W195" s="201" t="s">
        <v>611</v>
      </c>
      <c r="X195" s="201" t="s">
        <v>612</v>
      </c>
      <c r="Y195" s="222">
        <v>266</v>
      </c>
      <c r="Z195" s="222">
        <v>4340</v>
      </c>
      <c r="AA195" s="222">
        <v>1</v>
      </c>
      <c r="AB195" s="201" t="s">
        <v>3793</v>
      </c>
      <c r="AC195" s="222">
        <v>1</v>
      </c>
      <c r="AD195" s="201" t="s">
        <v>611</v>
      </c>
      <c r="AE195" s="201" t="s">
        <v>612</v>
      </c>
      <c r="AF195" s="222">
        <v>266</v>
      </c>
      <c r="AG195" s="222">
        <v>4340</v>
      </c>
      <c r="AH195" s="201" t="s">
        <v>2891</v>
      </c>
      <c r="AI195" s="201" t="s">
        <v>2946</v>
      </c>
      <c r="AJ195" s="201" t="s">
        <v>2855</v>
      </c>
      <c r="AK195" s="201" t="s">
        <v>2864</v>
      </c>
      <c r="AL195" s="201" t="s">
        <v>2854</v>
      </c>
      <c r="AM195" s="201" t="s">
        <v>2865</v>
      </c>
      <c r="AN195" s="201" t="s">
        <v>3010</v>
      </c>
      <c r="AO195" s="201" t="s">
        <v>2947</v>
      </c>
      <c r="AP195" s="201" t="s">
        <v>2868</v>
      </c>
      <c r="AQ195" s="201" t="s">
        <v>2869</v>
      </c>
      <c r="AR195" s="201" t="s">
        <v>2948</v>
      </c>
      <c r="AS195" s="222">
        <v>39.97824</v>
      </c>
      <c r="AT195" s="222">
        <v>0</v>
      </c>
      <c r="AU195" s="201" t="s">
        <v>3788</v>
      </c>
      <c r="AV195" s="201" t="s">
        <v>3794</v>
      </c>
      <c r="AW195" s="201" t="s">
        <v>3795</v>
      </c>
      <c r="AX195" s="201" t="s">
        <v>3796</v>
      </c>
      <c r="AY195" s="201" t="s">
        <v>2874</v>
      </c>
      <c r="AZ195" s="201" t="s">
        <v>3794</v>
      </c>
      <c r="BA195" s="201" t="s">
        <v>3796</v>
      </c>
      <c r="BB195" s="222">
        <v>5.2324391847468803E-3</v>
      </c>
      <c r="BC195" s="222">
        <v>1.1082549027518099E-2</v>
      </c>
      <c r="BD195" s="222">
        <v>8.3333333333333295E-4</v>
      </c>
      <c r="BE195" s="222">
        <v>2.86213058419244E-4</v>
      </c>
      <c r="BF195" s="222">
        <v>0</v>
      </c>
      <c r="BG195" s="222">
        <v>0</v>
      </c>
      <c r="BH195" s="222">
        <v>5.0045328213005596E-3</v>
      </c>
      <c r="BI195" s="222">
        <v>0</v>
      </c>
      <c r="BJ195" s="222">
        <v>0</v>
      </c>
      <c r="BK195" s="222">
        <v>8.8329000000000001E-4</v>
      </c>
      <c r="BL195" s="222">
        <v>0</v>
      </c>
      <c r="BM195" s="222">
        <v>1.8441472990637201E-2</v>
      </c>
      <c r="BN195" s="222">
        <v>1.1662310550983399E-3</v>
      </c>
      <c r="BO195" s="222">
        <v>0</v>
      </c>
      <c r="BP195" s="222">
        <v>6.1983288581780802E-3</v>
      </c>
      <c r="BQ195" s="222">
        <v>2.04930358511928E-3</v>
      </c>
      <c r="BR195" s="222">
        <v>2.2820476989247299E-4</v>
      </c>
      <c r="BS195" s="222">
        <v>4.3158266240946201E-2</v>
      </c>
      <c r="BT195" s="222">
        <v>4.9356595099124302E-2</v>
      </c>
      <c r="BU195" s="222">
        <v>5.1405898684243501E-2</v>
      </c>
      <c r="BV195" s="222">
        <v>162.24912120656501</v>
      </c>
      <c r="BW195" s="222">
        <v>185.55110939520401</v>
      </c>
      <c r="BX195" s="222">
        <v>193.255258211442</v>
      </c>
      <c r="BY195" s="222">
        <v>421.84771513706801</v>
      </c>
      <c r="BZ195" s="222">
        <v>482.43288442752998</v>
      </c>
      <c r="CA195" s="222">
        <v>502.46367134974901</v>
      </c>
      <c r="CB195" s="222">
        <v>11.221149222646</v>
      </c>
      <c r="CC195" s="222">
        <v>12.8327147257723</v>
      </c>
      <c r="CD195" s="222">
        <v>13.365533657903301</v>
      </c>
      <c r="CE195" s="201" t="s">
        <v>800</v>
      </c>
      <c r="CF195" s="201" t="s">
        <v>800</v>
      </c>
      <c r="CG195" s="201" t="s">
        <v>3014</v>
      </c>
      <c r="CH195" s="222">
        <v>2.9548787932632101E-3</v>
      </c>
      <c r="CI195" s="222">
        <v>4.0203387447683002E-2</v>
      </c>
      <c r="CJ195" s="222">
        <v>10.452880736397599</v>
      </c>
      <c r="CK195" s="222"/>
      <c r="CL195" s="223">
        <f t="shared" ref="CL195:CL258" si="29">SUM(BB195:BL195)+BR195</f>
        <v>2.3550562195210584E-2</v>
      </c>
      <c r="CM195" s="223">
        <f t="shared" ref="CM195:CM258" si="30">SUM(BM195:BO195)</f>
        <v>1.960770404573554E-2</v>
      </c>
      <c r="CN195" s="223">
        <f t="shared" ref="CN195:CO258" si="31">BP195</f>
        <v>6.1983288581780802E-3</v>
      </c>
      <c r="CO195" s="223">
        <f t="shared" si="31"/>
        <v>2.04930358511928E-3</v>
      </c>
      <c r="CP195" s="223">
        <f t="shared" ref="CP195:CP258" si="32">SUM(CL195:CO195)</f>
        <v>5.1405898684243487E-2</v>
      </c>
      <c r="CQ195" s="223">
        <f t="shared" ref="CQ195:CQ258" si="33">CP195-BU195</f>
        <v>0</v>
      </c>
      <c r="CR195" s="222"/>
      <c r="CS195" s="222"/>
      <c r="CT195" s="222"/>
      <c r="CU195" s="222"/>
      <c r="CV195" s="222"/>
      <c r="CW195" s="222"/>
      <c r="CX195" s="222"/>
      <c r="CY195" s="222"/>
      <c r="CZ195" s="222"/>
      <c r="DA195" s="222"/>
      <c r="DB195" s="224">
        <f t="shared" ref="DB195:DB258" si="34">SUM(BB195:BE195)+BM195+BN195</f>
        <v>3.7042238649753097E-2</v>
      </c>
      <c r="DC195" s="224">
        <f t="shared" ref="DC195:DC258" si="35">BF195+BG195+BH195+BI195+BJ195+BK195+BL195+BO195+BR195</f>
        <v>6.1160275911930325E-3</v>
      </c>
      <c r="DD195" s="224">
        <f t="shared" ref="DD195:DD258" si="36">DC195+DB195</f>
        <v>4.3158266240946132E-2</v>
      </c>
      <c r="DE195" s="225">
        <f t="shared" ref="DE195:DE258" si="37">DD195-BS195</f>
        <v>-6.9388939039072284E-17</v>
      </c>
      <c r="DF195" s="222"/>
      <c r="DG195" s="222"/>
      <c r="DH195" s="222"/>
      <c r="DI195" s="222"/>
      <c r="DJ195" s="222"/>
      <c r="DK195" s="222"/>
      <c r="DL195" s="222"/>
      <c r="DM195" s="222"/>
      <c r="DN195" s="222"/>
      <c r="DO195" s="222"/>
      <c r="DP195" s="222"/>
      <c r="DQ195" s="222"/>
      <c r="DR195" s="222"/>
      <c r="DS195" s="222"/>
      <c r="DT195" s="222"/>
      <c r="DU195" s="222"/>
      <c r="DV195" s="222"/>
      <c r="DW195" s="222"/>
      <c r="DX195" s="222"/>
      <c r="DY195" s="222"/>
      <c r="DZ195" s="222"/>
      <c r="EA195" s="222"/>
      <c r="EB195" s="222"/>
      <c r="EC195" s="222"/>
      <c r="ED195" s="222"/>
      <c r="EE195" s="222"/>
      <c r="EF195" s="222"/>
      <c r="EG195" s="222">
        <v>0</v>
      </c>
      <c r="EH195" s="222">
        <v>0</v>
      </c>
      <c r="EI195" s="222">
        <v>0</v>
      </c>
      <c r="EJ195" s="222">
        <v>0</v>
      </c>
      <c r="EK195" s="222">
        <v>0</v>
      </c>
      <c r="EL195" s="222">
        <v>0</v>
      </c>
      <c r="EM195" s="222">
        <v>0</v>
      </c>
      <c r="EN195" s="201" t="s">
        <v>3797</v>
      </c>
      <c r="EO195" s="222">
        <v>0.8075</v>
      </c>
      <c r="EP195" s="222">
        <v>72</v>
      </c>
      <c r="EQ195" s="222">
        <v>0.8</v>
      </c>
    </row>
    <row r="196" spans="1:147" ht="30" x14ac:dyDescent="0.25">
      <c r="A196" s="201" t="s">
        <v>611</v>
      </c>
      <c r="B196" s="201" t="s">
        <v>3798</v>
      </c>
      <c r="C196" s="201" t="s">
        <v>612</v>
      </c>
      <c r="D196" s="201" t="s">
        <v>2980</v>
      </c>
      <c r="E196" s="222">
        <v>266</v>
      </c>
      <c r="F196" s="222">
        <v>4340</v>
      </c>
      <c r="G196" s="201" t="s">
        <v>2891</v>
      </c>
      <c r="H196" s="201" t="s">
        <v>800</v>
      </c>
      <c r="I196" s="201" t="s">
        <v>2623</v>
      </c>
      <c r="J196" s="222">
        <v>94</v>
      </c>
      <c r="K196" s="222">
        <v>0.80158040177601197</v>
      </c>
      <c r="L196" s="201" t="s">
        <v>2891</v>
      </c>
      <c r="M196" s="201" t="s">
        <v>2892</v>
      </c>
      <c r="N196" s="201" t="s">
        <v>2893</v>
      </c>
      <c r="O196" s="201" t="s">
        <v>32</v>
      </c>
      <c r="P196" s="201" t="s">
        <v>2858</v>
      </c>
      <c r="Q196" s="201" t="s">
        <v>2859</v>
      </c>
      <c r="R196" s="201" t="s">
        <v>3798</v>
      </c>
      <c r="S196" s="201" t="s">
        <v>2860</v>
      </c>
      <c r="T196" s="222">
        <v>4.1663718148564302E-2</v>
      </c>
      <c r="U196" s="201" t="s">
        <v>3008</v>
      </c>
      <c r="V196" s="201" t="s">
        <v>3009</v>
      </c>
      <c r="W196" s="201" t="s">
        <v>611</v>
      </c>
      <c r="X196" s="201" t="s">
        <v>612</v>
      </c>
      <c r="Y196" s="222">
        <v>266</v>
      </c>
      <c r="Z196" s="222">
        <v>4340</v>
      </c>
      <c r="AA196" s="222">
        <v>1</v>
      </c>
      <c r="AB196" s="201" t="s">
        <v>3798</v>
      </c>
      <c r="AC196" s="222">
        <v>1</v>
      </c>
      <c r="AD196" s="201" t="s">
        <v>800</v>
      </c>
      <c r="AE196" s="201" t="s">
        <v>800</v>
      </c>
      <c r="AF196" s="222">
        <v>0</v>
      </c>
      <c r="AG196" s="222">
        <v>0</v>
      </c>
      <c r="AH196" s="201" t="s">
        <v>2854</v>
      </c>
      <c r="AI196" s="201" t="s">
        <v>2863</v>
      </c>
      <c r="AJ196" s="201" t="s">
        <v>2855</v>
      </c>
      <c r="AK196" s="201" t="s">
        <v>2864</v>
      </c>
      <c r="AL196" s="201" t="s">
        <v>2854</v>
      </c>
      <c r="AM196" s="201" t="s">
        <v>2865</v>
      </c>
      <c r="AN196" s="201" t="s">
        <v>3010</v>
      </c>
      <c r="AO196" s="201" t="s">
        <v>2867</v>
      </c>
      <c r="AP196" s="201" t="s">
        <v>2868</v>
      </c>
      <c r="AQ196" s="201" t="s">
        <v>2869</v>
      </c>
      <c r="AR196" s="201" t="s">
        <v>2870</v>
      </c>
      <c r="AS196" s="222">
        <v>39.97824</v>
      </c>
      <c r="AT196" s="222">
        <v>0</v>
      </c>
      <c r="AU196" s="201" t="s">
        <v>3794</v>
      </c>
      <c r="AV196" s="201" t="s">
        <v>3794</v>
      </c>
      <c r="AW196" s="201" t="s">
        <v>3795</v>
      </c>
      <c r="AX196" s="201" t="s">
        <v>3796</v>
      </c>
      <c r="AY196" s="201" t="s">
        <v>2874</v>
      </c>
      <c r="AZ196" s="201" t="s">
        <v>800</v>
      </c>
      <c r="BA196" s="201" t="s">
        <v>800</v>
      </c>
      <c r="BB196" s="222">
        <v>5.0045328213005596E-3</v>
      </c>
      <c r="BC196" s="222">
        <v>1.1082549027518099E-2</v>
      </c>
      <c r="BD196" s="222">
        <v>8.3333333333333295E-4</v>
      </c>
      <c r="BE196" s="222">
        <v>2.9534751773049601E-4</v>
      </c>
      <c r="BF196" s="222">
        <v>0</v>
      </c>
      <c r="BG196" s="222">
        <v>0</v>
      </c>
      <c r="BH196" s="222">
        <v>0</v>
      </c>
      <c r="BI196" s="222">
        <v>0</v>
      </c>
      <c r="BJ196" s="222">
        <v>0</v>
      </c>
      <c r="BK196" s="222">
        <v>0</v>
      </c>
      <c r="BL196" s="222">
        <v>0</v>
      </c>
      <c r="BM196" s="222">
        <v>1.9588400921075701E-2</v>
      </c>
      <c r="BN196" s="222">
        <v>1.2004500626881999E-3</v>
      </c>
      <c r="BO196" s="222">
        <v>0</v>
      </c>
      <c r="BP196" s="222">
        <v>6.5838206512195902E-3</v>
      </c>
      <c r="BQ196" s="222">
        <v>2.1767556341456399E-3</v>
      </c>
      <c r="BR196" s="222">
        <v>2.2820476989247299E-4</v>
      </c>
      <c r="BS196" s="222">
        <v>3.8232818453538903E-2</v>
      </c>
      <c r="BT196" s="222">
        <v>4.4816639104758499E-2</v>
      </c>
      <c r="BU196" s="222">
        <v>4.6993394738904098E-2</v>
      </c>
      <c r="BV196" s="222">
        <v>143.732400201274</v>
      </c>
      <c r="BW196" s="222">
        <v>168.48360565698701</v>
      </c>
      <c r="BX196" s="222">
        <v>176.666897514677</v>
      </c>
      <c r="BY196" s="222">
        <v>373.70424052331202</v>
      </c>
      <c r="BZ196" s="222">
        <v>438.05737470816598</v>
      </c>
      <c r="CA196" s="222">
        <v>459.33393353816098</v>
      </c>
      <c r="CB196" s="222">
        <v>9.9405327979201097</v>
      </c>
      <c r="CC196" s="222">
        <v>11.6523261672372</v>
      </c>
      <c r="CD196" s="222">
        <v>12.2182826321151</v>
      </c>
      <c r="CE196" s="201" t="s">
        <v>800</v>
      </c>
      <c r="CF196" s="201" t="s">
        <v>800</v>
      </c>
      <c r="CG196" s="201" t="s">
        <v>3014</v>
      </c>
      <c r="CH196" s="222">
        <v>3.1386511535716598E-3</v>
      </c>
      <c r="CI196" s="222">
        <v>3.5094167299967199E-2</v>
      </c>
      <c r="CJ196" s="222">
        <v>9.1244834979914806</v>
      </c>
      <c r="CK196" s="222"/>
      <c r="CL196" s="223">
        <f t="shared" si="29"/>
        <v>1.7443967469774956E-2</v>
      </c>
      <c r="CM196" s="223">
        <f t="shared" si="30"/>
        <v>2.0788850983763901E-2</v>
      </c>
      <c r="CN196" s="223">
        <f t="shared" si="31"/>
        <v>6.5838206512195902E-3</v>
      </c>
      <c r="CO196" s="223">
        <f t="shared" si="31"/>
        <v>2.1767556341456399E-3</v>
      </c>
      <c r="CP196" s="223">
        <f t="shared" si="32"/>
        <v>4.6993394738904092E-2</v>
      </c>
      <c r="CQ196" s="223">
        <f t="shared" si="33"/>
        <v>0</v>
      </c>
      <c r="CR196" s="222"/>
      <c r="CS196" s="222"/>
      <c r="CT196" s="222"/>
      <c r="CU196" s="222"/>
      <c r="CV196" s="222"/>
      <c r="CW196" s="222"/>
      <c r="CX196" s="222"/>
      <c r="CY196" s="222"/>
      <c r="CZ196" s="222"/>
      <c r="DA196" s="222"/>
      <c r="DB196" s="224">
        <f t="shared" si="34"/>
        <v>3.8004613683646389E-2</v>
      </c>
      <c r="DC196" s="224">
        <f t="shared" si="35"/>
        <v>2.2820476989247299E-4</v>
      </c>
      <c r="DD196" s="224">
        <f t="shared" si="36"/>
        <v>3.8232818453538861E-2</v>
      </c>
      <c r="DE196" s="225">
        <f t="shared" si="37"/>
        <v>0</v>
      </c>
      <c r="DF196" s="222"/>
      <c r="DG196" s="222"/>
      <c r="DH196" s="222"/>
      <c r="DI196" s="222"/>
      <c r="DJ196" s="222"/>
      <c r="DK196" s="222"/>
      <c r="DL196" s="222"/>
      <c r="DM196" s="222"/>
      <c r="DN196" s="222"/>
      <c r="DO196" s="222"/>
      <c r="DP196" s="222"/>
      <c r="DQ196" s="222"/>
      <c r="DR196" s="222"/>
      <c r="DS196" s="222"/>
      <c r="DT196" s="222"/>
      <c r="DU196" s="222"/>
      <c r="DV196" s="222"/>
      <c r="DW196" s="222"/>
      <c r="DX196" s="222"/>
      <c r="DY196" s="222"/>
      <c r="DZ196" s="222"/>
      <c r="EA196" s="222"/>
      <c r="EB196" s="222"/>
      <c r="EC196" s="222"/>
      <c r="ED196" s="222"/>
      <c r="EE196" s="222"/>
      <c r="EF196" s="222"/>
      <c r="EG196" s="222">
        <v>472320</v>
      </c>
      <c r="EH196" s="222">
        <v>381360</v>
      </c>
      <c r="EI196" s="222">
        <v>164.54</v>
      </c>
      <c r="EJ196" s="222">
        <v>132.91</v>
      </c>
      <c r="EK196" s="222">
        <v>0.80776710830193299</v>
      </c>
      <c r="EL196" s="222">
        <v>96</v>
      </c>
      <c r="EM196" s="222">
        <v>4920</v>
      </c>
      <c r="EN196" s="201" t="s">
        <v>3799</v>
      </c>
      <c r="EO196" s="222">
        <v>0.80776710830193299</v>
      </c>
      <c r="EP196" s="222">
        <v>96</v>
      </c>
      <c r="EQ196" s="222">
        <v>0.8</v>
      </c>
    </row>
    <row r="197" spans="1:147" ht="30" x14ac:dyDescent="0.25">
      <c r="A197" s="201" t="s">
        <v>613</v>
      </c>
      <c r="B197" s="201" t="s">
        <v>3800</v>
      </c>
      <c r="C197" s="201" t="s">
        <v>614</v>
      </c>
      <c r="D197" s="201" t="s">
        <v>2980</v>
      </c>
      <c r="E197" s="222">
        <v>266</v>
      </c>
      <c r="F197" s="222">
        <v>3549</v>
      </c>
      <c r="G197" s="201" t="s">
        <v>2891</v>
      </c>
      <c r="H197" s="201" t="s">
        <v>800</v>
      </c>
      <c r="I197" s="201" t="s">
        <v>2623</v>
      </c>
      <c r="J197" s="222">
        <v>98</v>
      </c>
      <c r="K197" s="222">
        <v>0.81850000000000001</v>
      </c>
      <c r="L197" s="201" t="s">
        <v>2891</v>
      </c>
      <c r="M197" s="201" t="s">
        <v>2892</v>
      </c>
      <c r="N197" s="201" t="s">
        <v>2893</v>
      </c>
      <c r="O197" s="201" t="s">
        <v>32</v>
      </c>
      <c r="P197" s="201" t="s">
        <v>2858</v>
      </c>
      <c r="Q197" s="201" t="s">
        <v>2859</v>
      </c>
      <c r="R197" s="201" t="s">
        <v>3800</v>
      </c>
      <c r="S197" s="201" t="s">
        <v>2860</v>
      </c>
      <c r="T197" s="222">
        <v>4.1663718148564302E-2</v>
      </c>
      <c r="U197" s="201" t="s">
        <v>3008</v>
      </c>
      <c r="V197" s="201" t="s">
        <v>3009</v>
      </c>
      <c r="W197" s="201" t="s">
        <v>613</v>
      </c>
      <c r="X197" s="201" t="s">
        <v>614</v>
      </c>
      <c r="Y197" s="222">
        <v>266</v>
      </c>
      <c r="Z197" s="222">
        <v>3549</v>
      </c>
      <c r="AA197" s="222">
        <v>1</v>
      </c>
      <c r="AB197" s="201" t="s">
        <v>3800</v>
      </c>
      <c r="AC197" s="222">
        <v>1</v>
      </c>
      <c r="AD197" s="201" t="s">
        <v>800</v>
      </c>
      <c r="AE197" s="201" t="s">
        <v>800</v>
      </c>
      <c r="AF197" s="222">
        <v>0</v>
      </c>
      <c r="AG197" s="222">
        <v>0</v>
      </c>
      <c r="AH197" s="201" t="s">
        <v>2854</v>
      </c>
      <c r="AI197" s="201" t="s">
        <v>2863</v>
      </c>
      <c r="AJ197" s="201" t="s">
        <v>2855</v>
      </c>
      <c r="AK197" s="201" t="s">
        <v>2864</v>
      </c>
      <c r="AL197" s="201" t="s">
        <v>2854</v>
      </c>
      <c r="AM197" s="201" t="s">
        <v>2865</v>
      </c>
      <c r="AN197" s="201" t="s">
        <v>3010</v>
      </c>
      <c r="AO197" s="201" t="s">
        <v>2867</v>
      </c>
      <c r="AP197" s="201" t="s">
        <v>2868</v>
      </c>
      <c r="AQ197" s="201" t="s">
        <v>2869</v>
      </c>
      <c r="AR197" s="201" t="s">
        <v>2870</v>
      </c>
      <c r="AS197" s="222">
        <v>39.97824</v>
      </c>
      <c r="AT197" s="222">
        <v>0</v>
      </c>
      <c r="AU197" s="201" t="s">
        <v>3801</v>
      </c>
      <c r="AV197" s="201" t="s">
        <v>3801</v>
      </c>
      <c r="AW197" s="201" t="s">
        <v>3802</v>
      </c>
      <c r="AX197" s="201" t="s">
        <v>3803</v>
      </c>
      <c r="AY197" s="201" t="s">
        <v>2874</v>
      </c>
      <c r="AZ197" s="201" t="s">
        <v>800</v>
      </c>
      <c r="BA197" s="201" t="s">
        <v>800</v>
      </c>
      <c r="BB197" s="222">
        <v>3.9118812811120502E-3</v>
      </c>
      <c r="BC197" s="222">
        <v>1.1082549027518099E-2</v>
      </c>
      <c r="BD197" s="222">
        <v>8.3333333333333295E-4</v>
      </c>
      <c r="BE197" s="222">
        <v>2.8329251700680302E-4</v>
      </c>
      <c r="BF197" s="222">
        <v>0</v>
      </c>
      <c r="BG197" s="222">
        <v>0</v>
      </c>
      <c r="BH197" s="222">
        <v>0</v>
      </c>
      <c r="BI197" s="222">
        <v>0</v>
      </c>
      <c r="BJ197" s="222">
        <v>0</v>
      </c>
      <c r="BK197" s="222">
        <v>0</v>
      </c>
      <c r="BL197" s="222">
        <v>0</v>
      </c>
      <c r="BM197" s="222">
        <v>1.8400480699683999E-2</v>
      </c>
      <c r="BN197" s="222">
        <v>1.17563499518832E-3</v>
      </c>
      <c r="BO197" s="222">
        <v>0</v>
      </c>
      <c r="BP197" s="222">
        <v>6.1845510162395799E-3</v>
      </c>
      <c r="BQ197" s="222">
        <v>2.0447483281256901E-3</v>
      </c>
      <c r="BR197" s="222">
        <v>2.7906697698882297E-4</v>
      </c>
      <c r="BS197" s="222">
        <v>3.5966238830831498E-2</v>
      </c>
      <c r="BT197" s="222">
        <v>4.2150789847070998E-2</v>
      </c>
      <c r="BU197" s="222">
        <v>4.4195538175196697E-2</v>
      </c>
      <c r="BV197" s="222">
        <v>135.21142417605799</v>
      </c>
      <c r="BW197" s="222">
        <v>158.46161596643199</v>
      </c>
      <c r="BX197" s="222">
        <v>166.148639756379</v>
      </c>
      <c r="BY197" s="222">
        <v>351.54970285775102</v>
      </c>
      <c r="BZ197" s="222">
        <v>412.000201512724</v>
      </c>
      <c r="CA197" s="222">
        <v>431.98646336658499</v>
      </c>
      <c r="CB197" s="222">
        <v>9.3512220960161798</v>
      </c>
      <c r="CC197" s="222">
        <v>10.959205360238499</v>
      </c>
      <c r="CD197" s="222">
        <v>11.4908399255511</v>
      </c>
      <c r="CE197" s="201" t="s">
        <v>800</v>
      </c>
      <c r="CF197" s="201" t="s">
        <v>800</v>
      </c>
      <c r="CG197" s="201" t="s">
        <v>3014</v>
      </c>
      <c r="CH197" s="222">
        <v>2.9483105949806598E-3</v>
      </c>
      <c r="CI197" s="222">
        <v>3.3017928235850799E-2</v>
      </c>
      <c r="CJ197" s="222">
        <v>8.5846613413212101</v>
      </c>
      <c r="CK197" s="222"/>
      <c r="CL197" s="223">
        <f t="shared" si="29"/>
        <v>1.6390123135959108E-2</v>
      </c>
      <c r="CM197" s="223">
        <f t="shared" si="30"/>
        <v>1.9576115694872318E-2</v>
      </c>
      <c r="CN197" s="223">
        <f t="shared" si="31"/>
        <v>6.1845510162395799E-3</v>
      </c>
      <c r="CO197" s="223">
        <f t="shared" si="31"/>
        <v>2.0447483281256901E-3</v>
      </c>
      <c r="CP197" s="223">
        <f t="shared" si="32"/>
        <v>4.4195538175196704E-2</v>
      </c>
      <c r="CQ197" s="223">
        <f t="shared" si="33"/>
        <v>0</v>
      </c>
      <c r="CR197" s="222"/>
      <c r="CS197" s="222"/>
      <c r="CT197" s="222"/>
      <c r="CU197" s="222"/>
      <c r="CV197" s="222"/>
      <c r="CW197" s="222"/>
      <c r="CX197" s="222"/>
      <c r="CY197" s="222"/>
      <c r="CZ197" s="222"/>
      <c r="DA197" s="222"/>
      <c r="DB197" s="224">
        <f t="shared" si="34"/>
        <v>3.5687171853842604E-2</v>
      </c>
      <c r="DC197" s="224">
        <f t="shared" si="35"/>
        <v>2.7906697698882297E-4</v>
      </c>
      <c r="DD197" s="224">
        <f t="shared" si="36"/>
        <v>3.5966238830831429E-2</v>
      </c>
      <c r="DE197" s="225">
        <f t="shared" si="37"/>
        <v>-6.9388939039072284E-17</v>
      </c>
      <c r="DF197" s="222"/>
      <c r="DG197" s="222"/>
      <c r="DH197" s="222"/>
      <c r="DI197" s="222"/>
      <c r="DJ197" s="222"/>
      <c r="DK197" s="222"/>
      <c r="DL197" s="222"/>
      <c r="DM197" s="222"/>
      <c r="DN197" s="222"/>
      <c r="DO197" s="222"/>
      <c r="DP197" s="222"/>
      <c r="DQ197" s="222"/>
      <c r="DR197" s="222"/>
      <c r="DS197" s="222"/>
      <c r="DT197" s="222"/>
      <c r="DU197" s="222"/>
      <c r="DV197" s="222"/>
      <c r="DW197" s="222"/>
      <c r="DX197" s="222"/>
      <c r="DY197" s="222"/>
      <c r="DZ197" s="222"/>
      <c r="EA197" s="222"/>
      <c r="EB197" s="222"/>
      <c r="EC197" s="222"/>
      <c r="ED197" s="222"/>
      <c r="EE197" s="222"/>
      <c r="EF197" s="222"/>
      <c r="EG197" s="222">
        <v>2633640</v>
      </c>
      <c r="EH197" s="222">
        <v>1518720</v>
      </c>
      <c r="EI197" s="222">
        <v>929.43</v>
      </c>
      <c r="EJ197" s="222">
        <v>528.22</v>
      </c>
      <c r="EK197" s="222">
        <v>0.56832682396737799</v>
      </c>
      <c r="EL197" s="222">
        <v>95</v>
      </c>
      <c r="EM197" s="222">
        <v>27780</v>
      </c>
      <c r="EN197" s="201" t="s">
        <v>3804</v>
      </c>
      <c r="EO197" s="222">
        <v>0.56832682396737799</v>
      </c>
      <c r="EP197" s="222">
        <v>95</v>
      </c>
      <c r="EQ197" s="222">
        <v>0.8</v>
      </c>
    </row>
    <row r="198" spans="1:147" ht="30" x14ac:dyDescent="0.25">
      <c r="A198" s="201" t="s">
        <v>615</v>
      </c>
      <c r="B198" s="201" t="s">
        <v>3805</v>
      </c>
      <c r="C198" s="201" t="s">
        <v>616</v>
      </c>
      <c r="D198" s="201" t="s">
        <v>2980</v>
      </c>
      <c r="E198" s="222">
        <v>340</v>
      </c>
      <c r="F198" s="222">
        <v>1183</v>
      </c>
      <c r="G198" s="201" t="s">
        <v>2891</v>
      </c>
      <c r="H198" s="201" t="s">
        <v>800</v>
      </c>
      <c r="I198" s="201" t="s">
        <v>2623</v>
      </c>
      <c r="J198" s="222">
        <v>72</v>
      </c>
      <c r="K198" s="222">
        <v>0.8075</v>
      </c>
      <c r="L198" s="201" t="s">
        <v>2891</v>
      </c>
      <c r="M198" s="201" t="s">
        <v>2892</v>
      </c>
      <c r="N198" s="201" t="s">
        <v>2893</v>
      </c>
      <c r="O198" s="201" t="s">
        <v>32</v>
      </c>
      <c r="P198" s="201" t="s">
        <v>2858</v>
      </c>
      <c r="Q198" s="201" t="s">
        <v>2859</v>
      </c>
      <c r="R198" s="201" t="s">
        <v>3805</v>
      </c>
      <c r="S198" s="201" t="s">
        <v>2860</v>
      </c>
      <c r="T198" s="222">
        <v>4.1663718148564302E-2</v>
      </c>
      <c r="U198" s="201" t="s">
        <v>3008</v>
      </c>
      <c r="V198" s="201" t="s">
        <v>3009</v>
      </c>
      <c r="W198" s="201" t="s">
        <v>621</v>
      </c>
      <c r="X198" s="201" t="s">
        <v>622</v>
      </c>
      <c r="Y198" s="222">
        <v>340</v>
      </c>
      <c r="Z198" s="222">
        <v>1848</v>
      </c>
      <c r="AA198" s="222">
        <v>1</v>
      </c>
      <c r="AB198" s="201" t="s">
        <v>3806</v>
      </c>
      <c r="AC198" s="222">
        <v>1</v>
      </c>
      <c r="AD198" s="201" t="s">
        <v>621</v>
      </c>
      <c r="AE198" s="201" t="s">
        <v>622</v>
      </c>
      <c r="AF198" s="222">
        <v>340</v>
      </c>
      <c r="AG198" s="222">
        <v>1848</v>
      </c>
      <c r="AH198" s="201" t="s">
        <v>2891</v>
      </c>
      <c r="AI198" s="201" t="s">
        <v>2946</v>
      </c>
      <c r="AJ198" s="201" t="s">
        <v>2855</v>
      </c>
      <c r="AK198" s="201" t="s">
        <v>2864</v>
      </c>
      <c r="AL198" s="201" t="s">
        <v>2855</v>
      </c>
      <c r="AM198" s="201" t="s">
        <v>3031</v>
      </c>
      <c r="AN198" s="201" t="s">
        <v>3010</v>
      </c>
      <c r="AO198" s="201" t="s">
        <v>2947</v>
      </c>
      <c r="AP198" s="201" t="s">
        <v>2868</v>
      </c>
      <c r="AQ198" s="201" t="s">
        <v>2869</v>
      </c>
      <c r="AR198" s="201" t="s">
        <v>2948</v>
      </c>
      <c r="AS198" s="222">
        <v>39.97824</v>
      </c>
      <c r="AT198" s="222">
        <v>0</v>
      </c>
      <c r="AU198" s="201" t="s">
        <v>3807</v>
      </c>
      <c r="AV198" s="201" t="s">
        <v>3808</v>
      </c>
      <c r="AW198" s="201" t="s">
        <v>3809</v>
      </c>
      <c r="AX198" s="201" t="s">
        <v>3810</v>
      </c>
      <c r="AY198" s="201" t="s">
        <v>2874</v>
      </c>
      <c r="AZ198" s="201" t="s">
        <v>3808</v>
      </c>
      <c r="BA198" s="201" t="s">
        <v>3810</v>
      </c>
      <c r="BB198" s="222">
        <v>6.6146707992861802E-3</v>
      </c>
      <c r="BC198" s="222">
        <v>1.4165664170511899E-2</v>
      </c>
      <c r="BD198" s="222">
        <v>8.3333333333333295E-4</v>
      </c>
      <c r="BE198" s="222">
        <v>3.8559259259259297E-4</v>
      </c>
      <c r="BF198" s="222">
        <v>0</v>
      </c>
      <c r="BG198" s="222">
        <v>0</v>
      </c>
      <c r="BH198" s="222">
        <v>1.7412499793856898E-2</v>
      </c>
      <c r="BI198" s="222">
        <v>0</v>
      </c>
      <c r="BJ198" s="222">
        <v>0</v>
      </c>
      <c r="BK198" s="222">
        <v>4.1402000000000001E-3</v>
      </c>
      <c r="BL198" s="222">
        <v>0</v>
      </c>
      <c r="BM198" s="222">
        <v>2.5386270353693698E-2</v>
      </c>
      <c r="BN198" s="222">
        <v>1.52316144608096E-3</v>
      </c>
      <c r="BO198" s="222">
        <v>0</v>
      </c>
      <c r="BP198" s="222">
        <v>8.5325316591954893E-3</v>
      </c>
      <c r="BQ198" s="222">
        <v>2.8210422711377001E-3</v>
      </c>
      <c r="BR198" s="222">
        <v>0</v>
      </c>
      <c r="BS198" s="222">
        <v>7.0461392489355595E-2</v>
      </c>
      <c r="BT198" s="222">
        <v>7.8993924148551095E-2</v>
      </c>
      <c r="BU198" s="222">
        <v>8.18149664196888E-2</v>
      </c>
      <c r="BV198" s="222">
        <v>207.23938967457499</v>
      </c>
      <c r="BW198" s="222">
        <v>232.33507102515</v>
      </c>
      <c r="BX198" s="222">
        <v>240.632254175555</v>
      </c>
      <c r="BY198" s="222">
        <v>538.82241315389501</v>
      </c>
      <c r="BZ198" s="222">
        <v>604.07118466538998</v>
      </c>
      <c r="CA198" s="222">
        <v>625.64386085644298</v>
      </c>
      <c r="CB198" s="222">
        <v>18.319962047232401</v>
      </c>
      <c r="CC198" s="222">
        <v>20.538420278623299</v>
      </c>
      <c r="CD198" s="222">
        <v>21.271891269119099</v>
      </c>
      <c r="CE198" s="201" t="s">
        <v>800</v>
      </c>
      <c r="CF198" s="201" t="s">
        <v>800</v>
      </c>
      <c r="CG198" s="201" t="s">
        <v>3014</v>
      </c>
      <c r="CH198" s="222">
        <v>4.0676442682350102E-3</v>
      </c>
      <c r="CI198" s="222">
        <v>6.6393748221120596E-2</v>
      </c>
      <c r="CJ198" s="222">
        <v>17.262374537491301</v>
      </c>
      <c r="CK198" s="222"/>
      <c r="CL198" s="223">
        <f t="shared" si="29"/>
        <v>4.3551960689580907E-2</v>
      </c>
      <c r="CM198" s="223">
        <f t="shared" si="30"/>
        <v>2.6909431799774657E-2</v>
      </c>
      <c r="CN198" s="223">
        <f t="shared" si="31"/>
        <v>8.5325316591954893E-3</v>
      </c>
      <c r="CO198" s="223">
        <f t="shared" si="31"/>
        <v>2.8210422711377001E-3</v>
      </c>
      <c r="CP198" s="223">
        <f t="shared" si="32"/>
        <v>8.1814966419688759E-2</v>
      </c>
      <c r="CQ198" s="223">
        <f t="shared" si="33"/>
        <v>0</v>
      </c>
      <c r="CR198" s="222"/>
      <c r="CS198" s="222"/>
      <c r="CT198" s="222"/>
      <c r="CU198" s="222"/>
      <c r="CV198" s="222"/>
      <c r="CW198" s="222"/>
      <c r="CX198" s="222"/>
      <c r="CY198" s="222"/>
      <c r="CZ198" s="222"/>
      <c r="DA198" s="222"/>
      <c r="DB198" s="224">
        <f t="shared" si="34"/>
        <v>4.8908692695498662E-2</v>
      </c>
      <c r="DC198" s="224">
        <f t="shared" si="35"/>
        <v>2.1552699793856898E-2</v>
      </c>
      <c r="DD198" s="224">
        <f t="shared" si="36"/>
        <v>7.0461392489355568E-2</v>
      </c>
      <c r="DE198" s="225">
        <f t="shared" si="37"/>
        <v>0</v>
      </c>
      <c r="DF198" s="222"/>
      <c r="DG198" s="222"/>
      <c r="DH198" s="222"/>
      <c r="DI198" s="222"/>
      <c r="DJ198" s="222"/>
      <c r="DK198" s="222"/>
      <c r="DL198" s="222"/>
      <c r="DM198" s="222"/>
      <c r="DN198" s="222"/>
      <c r="DO198" s="222"/>
      <c r="DP198" s="222"/>
      <c r="DQ198" s="222"/>
      <c r="DR198" s="222"/>
      <c r="DS198" s="222"/>
      <c r="DT198" s="222"/>
      <c r="DU198" s="222"/>
      <c r="DV198" s="222"/>
      <c r="DW198" s="222"/>
      <c r="DX198" s="222"/>
      <c r="DY198" s="222"/>
      <c r="DZ198" s="222"/>
      <c r="EA198" s="222"/>
      <c r="EB198" s="222"/>
      <c r="EC198" s="222"/>
      <c r="ED198" s="222"/>
      <c r="EE198" s="222"/>
      <c r="EF198" s="222"/>
      <c r="EG198" s="222">
        <v>0</v>
      </c>
      <c r="EH198" s="222">
        <v>0</v>
      </c>
      <c r="EI198" s="222">
        <v>0</v>
      </c>
      <c r="EJ198" s="222">
        <v>0</v>
      </c>
      <c r="EK198" s="222">
        <v>0</v>
      </c>
      <c r="EL198" s="222">
        <v>0</v>
      </c>
      <c r="EM198" s="222">
        <v>0</v>
      </c>
      <c r="EN198" s="201" t="s">
        <v>3811</v>
      </c>
      <c r="EO198" s="222">
        <v>0.78949999999999998</v>
      </c>
      <c r="EP198" s="222">
        <v>72</v>
      </c>
      <c r="EQ198" s="222">
        <v>0.8</v>
      </c>
    </row>
    <row r="199" spans="1:147" ht="30" x14ac:dyDescent="0.25">
      <c r="A199" s="201" t="s">
        <v>617</v>
      </c>
      <c r="B199" s="201" t="s">
        <v>3812</v>
      </c>
      <c r="C199" s="201" t="s">
        <v>618</v>
      </c>
      <c r="D199" s="201" t="s">
        <v>2980</v>
      </c>
      <c r="E199" s="222">
        <v>340</v>
      </c>
      <c r="F199" s="222">
        <v>1680</v>
      </c>
      <c r="G199" s="201" t="s">
        <v>2854</v>
      </c>
      <c r="H199" s="201" t="s">
        <v>800</v>
      </c>
      <c r="I199" s="201" t="s">
        <v>2622</v>
      </c>
      <c r="J199" s="222">
        <v>96</v>
      </c>
      <c r="K199" s="222">
        <v>0.80776710830193299</v>
      </c>
      <c r="L199" s="201" t="s">
        <v>2891</v>
      </c>
      <c r="M199" s="201" t="s">
        <v>2892</v>
      </c>
      <c r="N199" s="201" t="s">
        <v>2893</v>
      </c>
      <c r="O199" s="201" t="s">
        <v>32</v>
      </c>
      <c r="P199" s="201" t="s">
        <v>2858</v>
      </c>
      <c r="Q199" s="201" t="s">
        <v>2859</v>
      </c>
      <c r="R199" s="201" t="s">
        <v>3812</v>
      </c>
      <c r="S199" s="201" t="s">
        <v>2860</v>
      </c>
      <c r="T199" s="222">
        <v>4.1663718148564302E-2</v>
      </c>
      <c r="U199" s="201" t="s">
        <v>2861</v>
      </c>
      <c r="V199" s="201" t="s">
        <v>2862</v>
      </c>
      <c r="W199" s="201" t="s">
        <v>617</v>
      </c>
      <c r="X199" s="201" t="s">
        <v>618</v>
      </c>
      <c r="Y199" s="222">
        <v>340</v>
      </c>
      <c r="Z199" s="222">
        <v>1680</v>
      </c>
      <c r="AA199" s="222">
        <v>1</v>
      </c>
      <c r="AB199" s="201" t="s">
        <v>3812</v>
      </c>
      <c r="AC199" s="222">
        <v>1</v>
      </c>
      <c r="AD199" s="201" t="s">
        <v>800</v>
      </c>
      <c r="AE199" s="201" t="s">
        <v>800</v>
      </c>
      <c r="AF199" s="222">
        <v>0</v>
      </c>
      <c r="AG199" s="222">
        <v>0</v>
      </c>
      <c r="AH199" s="201" t="s">
        <v>2854</v>
      </c>
      <c r="AI199" s="201" t="s">
        <v>2863</v>
      </c>
      <c r="AJ199" s="201" t="s">
        <v>2855</v>
      </c>
      <c r="AK199" s="201" t="s">
        <v>2864</v>
      </c>
      <c r="AL199" s="201" t="s">
        <v>2854</v>
      </c>
      <c r="AM199" s="201" t="s">
        <v>2865</v>
      </c>
      <c r="AN199" s="201" t="s">
        <v>2866</v>
      </c>
      <c r="AO199" s="201" t="s">
        <v>2867</v>
      </c>
      <c r="AP199" s="201" t="s">
        <v>2868</v>
      </c>
      <c r="AQ199" s="201" t="s">
        <v>2869</v>
      </c>
      <c r="AR199" s="201" t="s">
        <v>2870</v>
      </c>
      <c r="AS199" s="222">
        <v>64.20384</v>
      </c>
      <c r="AT199" s="222">
        <v>0</v>
      </c>
      <c r="AU199" s="201" t="s">
        <v>3813</v>
      </c>
      <c r="AV199" s="201" t="s">
        <v>3813</v>
      </c>
      <c r="AW199" s="201" t="s">
        <v>3814</v>
      </c>
      <c r="AX199" s="201" t="s">
        <v>3815</v>
      </c>
      <c r="AY199" s="201" t="s">
        <v>2874</v>
      </c>
      <c r="AZ199" s="201" t="s">
        <v>800</v>
      </c>
      <c r="BA199" s="201" t="s">
        <v>800</v>
      </c>
      <c r="BB199" s="222">
        <v>6.0271015211640199E-3</v>
      </c>
      <c r="BC199" s="222">
        <v>1.4165664170511899E-2</v>
      </c>
      <c r="BD199" s="222">
        <v>8.3333333333333295E-4</v>
      </c>
      <c r="BE199" s="222">
        <v>4.6443750000000001E-4</v>
      </c>
      <c r="BF199" s="222">
        <v>0</v>
      </c>
      <c r="BG199" s="222">
        <v>0</v>
      </c>
      <c r="BH199" s="222">
        <v>0</v>
      </c>
      <c r="BI199" s="222">
        <v>0</v>
      </c>
      <c r="BJ199" s="222">
        <v>0</v>
      </c>
      <c r="BK199" s="222">
        <v>0</v>
      </c>
      <c r="BL199" s="222">
        <v>0</v>
      </c>
      <c r="BM199" s="222">
        <v>3.9731032516885097E-2</v>
      </c>
      <c r="BN199" s="222">
        <v>1.52265777483308E-3</v>
      </c>
      <c r="BO199" s="222">
        <v>0</v>
      </c>
      <c r="BP199" s="222">
        <v>6.39728262390293E-3</v>
      </c>
      <c r="BQ199" s="222">
        <v>2.11508206746536E-3</v>
      </c>
      <c r="BR199" s="222">
        <v>5.8952898888888904E-4</v>
      </c>
      <c r="BS199" s="222">
        <v>6.3333755805616301E-2</v>
      </c>
      <c r="BT199" s="222">
        <v>6.9731038429519193E-2</v>
      </c>
      <c r="BU199" s="222">
        <v>7.1846120496984606E-2</v>
      </c>
      <c r="BV199" s="222">
        <v>186.27575236946001</v>
      </c>
      <c r="BW199" s="222">
        <v>205.09128949858601</v>
      </c>
      <c r="BX199" s="222">
        <v>211.31211910877801</v>
      </c>
      <c r="BY199" s="222">
        <v>484.316956160595</v>
      </c>
      <c r="BZ199" s="222">
        <v>533.23735269632402</v>
      </c>
      <c r="CA199" s="222">
        <v>549.41150968282295</v>
      </c>
      <c r="CB199" s="222">
        <v>16.4667765094602</v>
      </c>
      <c r="CC199" s="222">
        <v>18.130069991675001</v>
      </c>
      <c r="CD199" s="222">
        <v>18.679991329216001</v>
      </c>
      <c r="CE199" s="201" t="s">
        <v>800</v>
      </c>
      <c r="CF199" s="201" t="s">
        <v>800</v>
      </c>
      <c r="CG199" s="201" t="s">
        <v>2875</v>
      </c>
      <c r="CH199" s="222">
        <v>8.6696994895045596E-3</v>
      </c>
      <c r="CI199" s="222">
        <v>5.4664056316111799E-2</v>
      </c>
      <c r="CJ199" s="222">
        <v>14.212654642189101</v>
      </c>
      <c r="CK199" s="222"/>
      <c r="CL199" s="223">
        <f t="shared" si="29"/>
        <v>2.2080065513898142E-2</v>
      </c>
      <c r="CM199" s="223">
        <f t="shared" si="30"/>
        <v>4.125369029171818E-2</v>
      </c>
      <c r="CN199" s="223">
        <f t="shared" si="31"/>
        <v>6.39728262390293E-3</v>
      </c>
      <c r="CO199" s="223">
        <f t="shared" si="31"/>
        <v>2.11508206746536E-3</v>
      </c>
      <c r="CP199" s="223">
        <f t="shared" si="32"/>
        <v>7.1846120496984606E-2</v>
      </c>
      <c r="CQ199" s="223">
        <f t="shared" si="33"/>
        <v>0</v>
      </c>
      <c r="CR199" s="222"/>
      <c r="CS199" s="222"/>
      <c r="CT199" s="222"/>
      <c r="CU199" s="222"/>
      <c r="CV199" s="222"/>
      <c r="CW199" s="222"/>
      <c r="CX199" s="222"/>
      <c r="CY199" s="222"/>
      <c r="CZ199" s="222"/>
      <c r="DA199" s="222"/>
      <c r="DB199" s="224">
        <f t="shared" si="34"/>
        <v>6.2744226816727436E-2</v>
      </c>
      <c r="DC199" s="224">
        <f t="shared" si="35"/>
        <v>5.8952898888888904E-4</v>
      </c>
      <c r="DD199" s="224">
        <f t="shared" si="36"/>
        <v>6.3333755805616329E-2</v>
      </c>
      <c r="DE199" s="225">
        <f t="shared" si="37"/>
        <v>0</v>
      </c>
      <c r="DF199" s="222"/>
      <c r="DG199" s="222"/>
      <c r="DH199" s="222"/>
      <c r="DI199" s="222"/>
      <c r="DJ199" s="222"/>
      <c r="DK199" s="222"/>
      <c r="DL199" s="222"/>
      <c r="DM199" s="222"/>
      <c r="DN199" s="222"/>
      <c r="DO199" s="222"/>
      <c r="DP199" s="222"/>
      <c r="DQ199" s="222"/>
      <c r="DR199" s="222"/>
      <c r="DS199" s="222"/>
      <c r="DT199" s="222"/>
      <c r="DU199" s="222"/>
      <c r="DV199" s="222"/>
      <c r="DW199" s="222"/>
      <c r="DX199" s="222"/>
      <c r="DY199" s="222"/>
      <c r="DZ199" s="222"/>
      <c r="EA199" s="222"/>
      <c r="EB199" s="222"/>
      <c r="EC199" s="222"/>
      <c r="ED199" s="222"/>
      <c r="EE199" s="222"/>
      <c r="EF199" s="222"/>
      <c r="EG199" s="222">
        <v>4902480</v>
      </c>
      <c r="EH199" s="222">
        <v>3865050</v>
      </c>
      <c r="EI199" s="222">
        <v>1308.5899999999999</v>
      </c>
      <c r="EJ199" s="222">
        <v>1031.22</v>
      </c>
      <c r="EK199" s="222">
        <v>0.78803903438051603</v>
      </c>
      <c r="EL199" s="222">
        <v>131</v>
      </c>
      <c r="EM199" s="222">
        <v>37560</v>
      </c>
      <c r="EN199" s="201" t="s">
        <v>3816</v>
      </c>
      <c r="EO199" s="222">
        <v>0.76775554173178195</v>
      </c>
      <c r="EP199" s="222">
        <v>131</v>
      </c>
      <c r="EQ199" s="222">
        <v>0.8</v>
      </c>
    </row>
    <row r="200" spans="1:147" ht="30" x14ac:dyDescent="0.25">
      <c r="A200" s="201" t="s">
        <v>619</v>
      </c>
      <c r="B200" s="201" t="s">
        <v>3817</v>
      </c>
      <c r="C200" s="201" t="s">
        <v>620</v>
      </c>
      <c r="D200" s="201" t="s">
        <v>2980</v>
      </c>
      <c r="E200" s="222">
        <v>340</v>
      </c>
      <c r="F200" s="222">
        <v>3360</v>
      </c>
      <c r="G200" s="201" t="s">
        <v>2854</v>
      </c>
      <c r="H200" s="201" t="s">
        <v>800</v>
      </c>
      <c r="I200" s="201" t="s">
        <v>2622</v>
      </c>
      <c r="J200" s="222">
        <v>95</v>
      </c>
      <c r="K200" s="222">
        <v>0.8</v>
      </c>
      <c r="L200" s="201" t="s">
        <v>2891</v>
      </c>
      <c r="M200" s="201" t="s">
        <v>2892</v>
      </c>
      <c r="N200" s="201" t="s">
        <v>2893</v>
      </c>
      <c r="O200" s="201" t="s">
        <v>32</v>
      </c>
      <c r="P200" s="201" t="s">
        <v>2858</v>
      </c>
      <c r="Q200" s="201" t="s">
        <v>2859</v>
      </c>
      <c r="R200" s="201" t="s">
        <v>3817</v>
      </c>
      <c r="S200" s="201" t="s">
        <v>2860</v>
      </c>
      <c r="T200" s="222">
        <v>4.1663718148564302E-2</v>
      </c>
      <c r="U200" s="201" t="s">
        <v>2861</v>
      </c>
      <c r="V200" s="201" t="s">
        <v>2862</v>
      </c>
      <c r="W200" s="201" t="s">
        <v>619</v>
      </c>
      <c r="X200" s="201" t="s">
        <v>620</v>
      </c>
      <c r="Y200" s="222">
        <v>340</v>
      </c>
      <c r="Z200" s="222">
        <v>3360</v>
      </c>
      <c r="AA200" s="222">
        <v>1</v>
      </c>
      <c r="AB200" s="201" t="s">
        <v>3817</v>
      </c>
      <c r="AC200" s="222">
        <v>1</v>
      </c>
      <c r="AD200" s="201" t="s">
        <v>800</v>
      </c>
      <c r="AE200" s="201" t="s">
        <v>800</v>
      </c>
      <c r="AF200" s="222">
        <v>0</v>
      </c>
      <c r="AG200" s="222">
        <v>0</v>
      </c>
      <c r="AH200" s="201" t="s">
        <v>2854</v>
      </c>
      <c r="AI200" s="201" t="s">
        <v>2863</v>
      </c>
      <c r="AJ200" s="201" t="s">
        <v>2855</v>
      </c>
      <c r="AK200" s="201" t="s">
        <v>2864</v>
      </c>
      <c r="AL200" s="201" t="s">
        <v>2854</v>
      </c>
      <c r="AM200" s="201" t="s">
        <v>2865</v>
      </c>
      <c r="AN200" s="201" t="s">
        <v>2866</v>
      </c>
      <c r="AO200" s="201" t="s">
        <v>2867</v>
      </c>
      <c r="AP200" s="201" t="s">
        <v>2868</v>
      </c>
      <c r="AQ200" s="201" t="s">
        <v>2869</v>
      </c>
      <c r="AR200" s="201" t="s">
        <v>2870</v>
      </c>
      <c r="AS200" s="222">
        <v>64.20384</v>
      </c>
      <c r="AT200" s="222">
        <v>0</v>
      </c>
      <c r="AU200" s="201" t="s">
        <v>3818</v>
      </c>
      <c r="AV200" s="201" t="s">
        <v>3818</v>
      </c>
      <c r="AW200" s="201" t="s">
        <v>3819</v>
      </c>
      <c r="AX200" s="201" t="s">
        <v>3820</v>
      </c>
      <c r="AY200" s="201" t="s">
        <v>2874</v>
      </c>
      <c r="AZ200" s="201" t="s">
        <v>800</v>
      </c>
      <c r="BA200" s="201" t="s">
        <v>800</v>
      </c>
      <c r="BB200" s="222">
        <v>5.2809044973544999E-3</v>
      </c>
      <c r="BC200" s="222">
        <v>1.4165664170511899E-2</v>
      </c>
      <c r="BD200" s="222">
        <v>8.3333333333333295E-4</v>
      </c>
      <c r="BE200" s="222">
        <v>4.69326315789474E-4</v>
      </c>
      <c r="BF200" s="222">
        <v>0</v>
      </c>
      <c r="BG200" s="222">
        <v>0</v>
      </c>
      <c r="BH200" s="222">
        <v>0</v>
      </c>
      <c r="BI200" s="222">
        <v>0</v>
      </c>
      <c r="BJ200" s="222">
        <v>0</v>
      </c>
      <c r="BK200" s="222">
        <v>0</v>
      </c>
      <c r="BL200" s="222">
        <v>0</v>
      </c>
      <c r="BM200" s="222">
        <v>4.0539058416018098E-2</v>
      </c>
      <c r="BN200" s="222">
        <v>1.5374410846379701E-3</v>
      </c>
      <c r="BO200" s="222">
        <v>0</v>
      </c>
      <c r="BP200" s="222">
        <v>6.5273867192845499E-3</v>
      </c>
      <c r="BQ200" s="222">
        <v>2.1580973374203398E-3</v>
      </c>
      <c r="BR200" s="222">
        <v>2.9476449444444398E-4</v>
      </c>
      <c r="BS200" s="222">
        <v>6.3120492312089702E-2</v>
      </c>
      <c r="BT200" s="222">
        <v>6.9647879031374302E-2</v>
      </c>
      <c r="BU200" s="222">
        <v>7.18059763687946E-2</v>
      </c>
      <c r="BV200" s="222">
        <v>185.64850680026399</v>
      </c>
      <c r="BW200" s="222">
        <v>204.84670303345399</v>
      </c>
      <c r="BX200" s="222">
        <v>211.19404814351401</v>
      </c>
      <c r="BY200" s="222">
        <v>482.68611768068598</v>
      </c>
      <c r="BZ200" s="222">
        <v>532.60142788697999</v>
      </c>
      <c r="CA200" s="222">
        <v>549.10452517313502</v>
      </c>
      <c r="CB200" s="222">
        <v>16.4113280011433</v>
      </c>
      <c r="CC200" s="222">
        <v>18.108448548157298</v>
      </c>
      <c r="CD200" s="222">
        <v>18.669553855886601</v>
      </c>
      <c r="CE200" s="201" t="s">
        <v>800</v>
      </c>
      <c r="CF200" s="201" t="s">
        <v>800</v>
      </c>
      <c r="CG200" s="201" t="s">
        <v>2875</v>
      </c>
      <c r="CH200" s="222">
        <v>8.8460186355585405E-3</v>
      </c>
      <c r="CI200" s="222">
        <v>5.4274473676531203E-2</v>
      </c>
      <c r="CJ200" s="222">
        <v>14.111363155898101</v>
      </c>
      <c r="CK200" s="222"/>
      <c r="CL200" s="223">
        <f t="shared" si="29"/>
        <v>2.1043992811433647E-2</v>
      </c>
      <c r="CM200" s="223">
        <f t="shared" si="30"/>
        <v>4.2076499500656069E-2</v>
      </c>
      <c r="CN200" s="223">
        <f t="shared" si="31"/>
        <v>6.5273867192845499E-3</v>
      </c>
      <c r="CO200" s="223">
        <f t="shared" si="31"/>
        <v>2.1580973374203398E-3</v>
      </c>
      <c r="CP200" s="223">
        <f t="shared" si="32"/>
        <v>7.18059763687946E-2</v>
      </c>
      <c r="CQ200" s="223">
        <f t="shared" si="33"/>
        <v>0</v>
      </c>
      <c r="CR200" s="222"/>
      <c r="CS200" s="222"/>
      <c r="CT200" s="222"/>
      <c r="CU200" s="222"/>
      <c r="CV200" s="222"/>
      <c r="CW200" s="222"/>
      <c r="CX200" s="222"/>
      <c r="CY200" s="222"/>
      <c r="CZ200" s="222"/>
      <c r="DA200" s="222"/>
      <c r="DB200" s="224">
        <f t="shared" si="34"/>
        <v>6.2825727817645269E-2</v>
      </c>
      <c r="DC200" s="224">
        <f t="shared" si="35"/>
        <v>2.9476449444444398E-4</v>
      </c>
      <c r="DD200" s="224">
        <f t="shared" si="36"/>
        <v>6.3120492312089715E-2</v>
      </c>
      <c r="DE200" s="225">
        <f t="shared" si="37"/>
        <v>0</v>
      </c>
      <c r="DF200" s="222"/>
      <c r="DG200" s="222"/>
      <c r="DH200" s="222"/>
      <c r="DI200" s="222"/>
      <c r="DJ200" s="222"/>
      <c r="DK200" s="222"/>
      <c r="DL200" s="222"/>
      <c r="DM200" s="222"/>
      <c r="DN200" s="222"/>
      <c r="DO200" s="222"/>
      <c r="DP200" s="222"/>
      <c r="DQ200" s="222"/>
      <c r="DR200" s="222"/>
      <c r="DS200" s="222"/>
      <c r="DT200" s="222"/>
      <c r="DU200" s="222"/>
      <c r="DV200" s="222"/>
      <c r="DW200" s="222"/>
      <c r="DX200" s="222"/>
      <c r="DY200" s="222"/>
      <c r="DZ200" s="222"/>
      <c r="EA200" s="222"/>
      <c r="EB200" s="222"/>
      <c r="EC200" s="222"/>
      <c r="ED200" s="222"/>
      <c r="EE200" s="222"/>
      <c r="EF200" s="222"/>
      <c r="EG200" s="222">
        <v>4405980</v>
      </c>
      <c r="EH200" s="222">
        <v>3361050</v>
      </c>
      <c r="EI200" s="222">
        <v>1170.6500000000001</v>
      </c>
      <c r="EJ200" s="222">
        <v>892.14</v>
      </c>
      <c r="EK200" s="222">
        <v>0.76208943749199198</v>
      </c>
      <c r="EL200" s="222">
        <v>95</v>
      </c>
      <c r="EM200" s="222">
        <v>46140</v>
      </c>
      <c r="EN200" s="201" t="s">
        <v>3821</v>
      </c>
      <c r="EO200" s="222">
        <v>0.76208943749199198</v>
      </c>
      <c r="EP200" s="222">
        <v>95</v>
      </c>
      <c r="EQ200" s="222">
        <v>0.8</v>
      </c>
    </row>
    <row r="201" spans="1:147" ht="30" x14ac:dyDescent="0.25">
      <c r="A201" s="201" t="s">
        <v>619</v>
      </c>
      <c r="B201" s="201" t="s">
        <v>3822</v>
      </c>
      <c r="C201" s="201" t="s">
        <v>620</v>
      </c>
      <c r="D201" s="201" t="s">
        <v>2980</v>
      </c>
      <c r="E201" s="222">
        <v>340</v>
      </c>
      <c r="F201" s="222">
        <v>3360</v>
      </c>
      <c r="G201" s="201" t="s">
        <v>2891</v>
      </c>
      <c r="H201" s="201" t="s">
        <v>800</v>
      </c>
      <c r="I201" s="201" t="s">
        <v>2623</v>
      </c>
      <c r="J201" s="222">
        <v>72</v>
      </c>
      <c r="K201" s="222">
        <v>0.8</v>
      </c>
      <c r="L201" s="201" t="s">
        <v>2891</v>
      </c>
      <c r="M201" s="201" t="s">
        <v>2892</v>
      </c>
      <c r="N201" s="201" t="s">
        <v>2893</v>
      </c>
      <c r="O201" s="201" t="s">
        <v>32</v>
      </c>
      <c r="P201" s="201" t="s">
        <v>2858</v>
      </c>
      <c r="Q201" s="201" t="s">
        <v>2859</v>
      </c>
      <c r="R201" s="201" t="s">
        <v>3822</v>
      </c>
      <c r="S201" s="201" t="s">
        <v>2860</v>
      </c>
      <c r="T201" s="222">
        <v>4.1663718148564302E-2</v>
      </c>
      <c r="U201" s="201" t="s">
        <v>3008</v>
      </c>
      <c r="V201" s="201" t="s">
        <v>3009</v>
      </c>
      <c r="W201" s="201" t="s">
        <v>619</v>
      </c>
      <c r="X201" s="201" t="s">
        <v>620</v>
      </c>
      <c r="Y201" s="222">
        <v>340</v>
      </c>
      <c r="Z201" s="222">
        <v>3360</v>
      </c>
      <c r="AA201" s="222">
        <v>1</v>
      </c>
      <c r="AB201" s="201" t="s">
        <v>3822</v>
      </c>
      <c r="AC201" s="222">
        <v>1</v>
      </c>
      <c r="AD201" s="201" t="s">
        <v>619</v>
      </c>
      <c r="AE201" s="201" t="s">
        <v>620</v>
      </c>
      <c r="AF201" s="222">
        <v>340</v>
      </c>
      <c r="AG201" s="222">
        <v>3360</v>
      </c>
      <c r="AH201" s="201" t="s">
        <v>2854</v>
      </c>
      <c r="AI201" s="201" t="s">
        <v>2863</v>
      </c>
      <c r="AJ201" s="201" t="s">
        <v>2855</v>
      </c>
      <c r="AK201" s="201" t="s">
        <v>2864</v>
      </c>
      <c r="AL201" s="201" t="s">
        <v>2854</v>
      </c>
      <c r="AM201" s="201" t="s">
        <v>2865</v>
      </c>
      <c r="AN201" s="201" t="s">
        <v>3010</v>
      </c>
      <c r="AO201" s="201" t="s">
        <v>2867</v>
      </c>
      <c r="AP201" s="201" t="s">
        <v>2868</v>
      </c>
      <c r="AQ201" s="201" t="s">
        <v>2869</v>
      </c>
      <c r="AR201" s="201" t="s">
        <v>2870</v>
      </c>
      <c r="AS201" s="222">
        <v>39.97824</v>
      </c>
      <c r="AT201" s="222">
        <v>0</v>
      </c>
      <c r="AU201" s="201" t="s">
        <v>3818</v>
      </c>
      <c r="AV201" s="201" t="s">
        <v>3818</v>
      </c>
      <c r="AW201" s="201" t="s">
        <v>3819</v>
      </c>
      <c r="AX201" s="201" t="s">
        <v>3820</v>
      </c>
      <c r="AY201" s="201" t="s">
        <v>2874</v>
      </c>
      <c r="AZ201" s="201" t="s">
        <v>3818</v>
      </c>
      <c r="BA201" s="201" t="s">
        <v>3820</v>
      </c>
      <c r="BB201" s="222">
        <v>5.2809044973544999E-3</v>
      </c>
      <c r="BC201" s="222">
        <v>1.4165664170511899E-2</v>
      </c>
      <c r="BD201" s="222">
        <v>8.3333333333333295E-4</v>
      </c>
      <c r="BE201" s="222">
        <v>3.8559259259259297E-4</v>
      </c>
      <c r="BF201" s="222">
        <v>0</v>
      </c>
      <c r="BG201" s="222">
        <v>0</v>
      </c>
      <c r="BH201" s="222">
        <v>0</v>
      </c>
      <c r="BI201" s="222">
        <v>0</v>
      </c>
      <c r="BJ201" s="222">
        <v>0</v>
      </c>
      <c r="BK201" s="222">
        <v>0</v>
      </c>
      <c r="BL201" s="222">
        <v>0</v>
      </c>
      <c r="BM201" s="222">
        <v>2.5624266638259601E-2</v>
      </c>
      <c r="BN201" s="222">
        <v>1.5374410846379599E-3</v>
      </c>
      <c r="BO201" s="222">
        <v>0</v>
      </c>
      <c r="BP201" s="222">
        <v>8.6125241435004406E-3</v>
      </c>
      <c r="BQ201" s="222">
        <v>2.8474895424296198E-3</v>
      </c>
      <c r="BR201" s="222">
        <v>2.9476449444444398E-4</v>
      </c>
      <c r="BS201" s="222">
        <v>4.8121966811134301E-2</v>
      </c>
      <c r="BT201" s="222">
        <v>5.67344909546348E-2</v>
      </c>
      <c r="BU201" s="222">
        <v>5.9581980497064403E-2</v>
      </c>
      <c r="BV201" s="222">
        <v>141.53519650333601</v>
      </c>
      <c r="BW201" s="222">
        <v>166.86614986657301</v>
      </c>
      <c r="BX201" s="222">
        <v>175.241119109013</v>
      </c>
      <c r="BY201" s="222">
        <v>367.991510908674</v>
      </c>
      <c r="BZ201" s="222">
        <v>433.85198965308899</v>
      </c>
      <c r="CA201" s="222">
        <v>455.62690968343298</v>
      </c>
      <c r="CB201" s="222">
        <v>12.511711370894901</v>
      </c>
      <c r="CC201" s="222">
        <v>14.750967648205</v>
      </c>
      <c r="CD201" s="222">
        <v>15.491314929236699</v>
      </c>
      <c r="CE201" s="201" t="s">
        <v>800</v>
      </c>
      <c r="CF201" s="201" t="s">
        <v>800</v>
      </c>
      <c r="CG201" s="201" t="s">
        <v>3014</v>
      </c>
      <c r="CH201" s="222">
        <v>4.1057784332497096E-3</v>
      </c>
      <c r="CI201" s="222">
        <v>4.4016188377884603E-2</v>
      </c>
      <c r="CJ201" s="222">
        <v>11.44420897825</v>
      </c>
      <c r="CK201" s="222"/>
      <c r="CL201" s="223">
        <f t="shared" si="29"/>
        <v>2.0960259088236767E-2</v>
      </c>
      <c r="CM201" s="223">
        <f t="shared" si="30"/>
        <v>2.7161707722897561E-2</v>
      </c>
      <c r="CN201" s="223">
        <f t="shared" si="31"/>
        <v>8.6125241435004406E-3</v>
      </c>
      <c r="CO201" s="223">
        <f t="shared" si="31"/>
        <v>2.8474895424296198E-3</v>
      </c>
      <c r="CP201" s="223">
        <f t="shared" si="32"/>
        <v>5.9581980497064389E-2</v>
      </c>
      <c r="CQ201" s="223">
        <f t="shared" si="33"/>
        <v>0</v>
      </c>
      <c r="CR201" s="222"/>
      <c r="CS201" s="222"/>
      <c r="CT201" s="222"/>
      <c r="CU201" s="222"/>
      <c r="CV201" s="222"/>
      <c r="CW201" s="222"/>
      <c r="CX201" s="222"/>
      <c r="CY201" s="222"/>
      <c r="CZ201" s="222"/>
      <c r="DA201" s="222"/>
      <c r="DB201" s="224">
        <f t="shared" si="34"/>
        <v>4.7827202316689882E-2</v>
      </c>
      <c r="DC201" s="224">
        <f t="shared" si="35"/>
        <v>2.9476449444444398E-4</v>
      </c>
      <c r="DD201" s="224">
        <f t="shared" si="36"/>
        <v>4.8121966811134329E-2</v>
      </c>
      <c r="DE201" s="225">
        <f t="shared" si="37"/>
        <v>0</v>
      </c>
      <c r="DF201" s="222"/>
      <c r="DG201" s="222"/>
      <c r="DH201" s="222"/>
      <c r="DI201" s="222"/>
      <c r="DJ201" s="222"/>
      <c r="DK201" s="222"/>
      <c r="DL201" s="222"/>
      <c r="DM201" s="222"/>
      <c r="DN201" s="222"/>
      <c r="DO201" s="222"/>
      <c r="DP201" s="222"/>
      <c r="DQ201" s="222"/>
      <c r="DR201" s="222"/>
      <c r="DS201" s="222"/>
      <c r="DT201" s="222"/>
      <c r="DU201" s="222"/>
      <c r="DV201" s="222"/>
      <c r="DW201" s="222"/>
      <c r="DX201" s="222"/>
      <c r="DY201" s="222"/>
      <c r="DZ201" s="222"/>
      <c r="EA201" s="222"/>
      <c r="EB201" s="222"/>
      <c r="EC201" s="222"/>
      <c r="ED201" s="222"/>
      <c r="EE201" s="222"/>
      <c r="EF201" s="222"/>
      <c r="EG201" s="222">
        <v>5951700</v>
      </c>
      <c r="EH201" s="222">
        <v>4768335</v>
      </c>
      <c r="EI201" s="222">
        <v>799.26</v>
      </c>
      <c r="EJ201" s="222">
        <v>640.04999999999995</v>
      </c>
      <c r="EK201" s="222">
        <v>0.80080324299977501</v>
      </c>
      <c r="EL201" s="222">
        <v>389</v>
      </c>
      <c r="EM201" s="222">
        <v>15300</v>
      </c>
      <c r="EN201" s="201" t="s">
        <v>3823</v>
      </c>
      <c r="EO201" s="222">
        <v>0.80080324299977501</v>
      </c>
      <c r="EP201" s="222">
        <v>389</v>
      </c>
      <c r="EQ201" s="222">
        <v>0.8</v>
      </c>
    </row>
    <row r="202" spans="1:147" ht="30" x14ac:dyDescent="0.25">
      <c r="A202" s="201" t="s">
        <v>625</v>
      </c>
      <c r="B202" s="201" t="s">
        <v>3824</v>
      </c>
      <c r="C202" s="201" t="s">
        <v>626</v>
      </c>
      <c r="D202" s="201" t="s">
        <v>2980</v>
      </c>
      <c r="E202" s="222">
        <v>265</v>
      </c>
      <c r="F202" s="222">
        <v>1575</v>
      </c>
      <c r="G202" s="201" t="s">
        <v>2854</v>
      </c>
      <c r="H202" s="201" t="s">
        <v>800</v>
      </c>
      <c r="I202" s="201" t="s">
        <v>2622</v>
      </c>
      <c r="J202" s="222">
        <v>131</v>
      </c>
      <c r="K202" s="222">
        <v>0.8</v>
      </c>
      <c r="L202" s="201" t="s">
        <v>2891</v>
      </c>
      <c r="M202" s="201" t="s">
        <v>2892</v>
      </c>
      <c r="N202" s="201" t="s">
        <v>2893</v>
      </c>
      <c r="O202" s="201" t="s">
        <v>32</v>
      </c>
      <c r="P202" s="201" t="s">
        <v>2858</v>
      </c>
      <c r="Q202" s="201" t="s">
        <v>2859</v>
      </c>
      <c r="R202" s="201" t="s">
        <v>3824</v>
      </c>
      <c r="S202" s="201" t="s">
        <v>2860</v>
      </c>
      <c r="T202" s="222">
        <v>4.1663718148564302E-2</v>
      </c>
      <c r="U202" s="201" t="s">
        <v>2861</v>
      </c>
      <c r="V202" s="201" t="s">
        <v>2862</v>
      </c>
      <c r="W202" s="201" t="s">
        <v>625</v>
      </c>
      <c r="X202" s="201" t="s">
        <v>626</v>
      </c>
      <c r="Y202" s="222">
        <v>265</v>
      </c>
      <c r="Z202" s="222">
        <v>1575</v>
      </c>
      <c r="AA202" s="222">
        <v>1</v>
      </c>
      <c r="AB202" s="201" t="s">
        <v>3824</v>
      </c>
      <c r="AC202" s="222">
        <v>1</v>
      </c>
      <c r="AD202" s="201" t="s">
        <v>800</v>
      </c>
      <c r="AE202" s="201" t="s">
        <v>800</v>
      </c>
      <c r="AF202" s="222">
        <v>0</v>
      </c>
      <c r="AG202" s="222">
        <v>0</v>
      </c>
      <c r="AH202" s="201" t="s">
        <v>2854</v>
      </c>
      <c r="AI202" s="201" t="s">
        <v>2863</v>
      </c>
      <c r="AJ202" s="201" t="s">
        <v>2855</v>
      </c>
      <c r="AK202" s="201" t="s">
        <v>2864</v>
      </c>
      <c r="AL202" s="201" t="s">
        <v>2854</v>
      </c>
      <c r="AM202" s="201" t="s">
        <v>2865</v>
      </c>
      <c r="AN202" s="201" t="s">
        <v>2866</v>
      </c>
      <c r="AO202" s="201" t="s">
        <v>2867</v>
      </c>
      <c r="AP202" s="201" t="s">
        <v>2868</v>
      </c>
      <c r="AQ202" s="201" t="s">
        <v>2869</v>
      </c>
      <c r="AR202" s="201" t="s">
        <v>2870</v>
      </c>
      <c r="AS202" s="222">
        <v>64.20384</v>
      </c>
      <c r="AT202" s="222">
        <v>0</v>
      </c>
      <c r="AU202" s="201" t="s">
        <v>3825</v>
      </c>
      <c r="AV202" s="201" t="s">
        <v>3825</v>
      </c>
      <c r="AW202" s="201" t="s">
        <v>3826</v>
      </c>
      <c r="AX202" s="201" t="s">
        <v>3827</v>
      </c>
      <c r="AY202" s="201" t="s">
        <v>2874</v>
      </c>
      <c r="AZ202" s="201" t="s">
        <v>800</v>
      </c>
      <c r="BA202" s="201" t="s">
        <v>800</v>
      </c>
      <c r="BB202" s="222">
        <v>5.6955749559082901E-3</v>
      </c>
      <c r="BC202" s="222">
        <v>1.1040885309369501E-2</v>
      </c>
      <c r="BD202" s="222">
        <v>8.3333333333333295E-4</v>
      </c>
      <c r="BE202" s="222">
        <v>3.4035114503816802E-4</v>
      </c>
      <c r="BF202" s="222">
        <v>0</v>
      </c>
      <c r="BG202" s="222">
        <v>0</v>
      </c>
      <c r="BH202" s="222">
        <v>0</v>
      </c>
      <c r="BI202" s="222">
        <v>0</v>
      </c>
      <c r="BJ202" s="222">
        <v>0</v>
      </c>
      <c r="BK202" s="222">
        <v>0</v>
      </c>
      <c r="BL202" s="222">
        <v>0</v>
      </c>
      <c r="BM202" s="222">
        <v>2.9398553813142901E-2</v>
      </c>
      <c r="BN202" s="222">
        <v>1.1982996689089999E-3</v>
      </c>
      <c r="BO202" s="222">
        <v>0</v>
      </c>
      <c r="BP202" s="222">
        <v>4.7336010559697102E-3</v>
      </c>
      <c r="BQ202" s="222">
        <v>1.5650324202666601E-3</v>
      </c>
      <c r="BR202" s="222">
        <v>6.2883092148148198E-4</v>
      </c>
      <c r="BS202" s="222">
        <v>4.9135829147182702E-2</v>
      </c>
      <c r="BT202" s="222">
        <v>5.3869430203152401E-2</v>
      </c>
      <c r="BU202" s="222">
        <v>5.5434462623419098E-2</v>
      </c>
      <c r="BV202" s="222">
        <v>185.41822319691599</v>
      </c>
      <c r="BW202" s="222">
        <v>203.28086869114099</v>
      </c>
      <c r="BX202" s="222">
        <v>209.18665140912901</v>
      </c>
      <c r="BY202" s="222">
        <v>482.08738031198197</v>
      </c>
      <c r="BZ202" s="222">
        <v>528.53025859696697</v>
      </c>
      <c r="CA202" s="222">
        <v>543.88529366373496</v>
      </c>
      <c r="CB202" s="222">
        <v>12.775315578267501</v>
      </c>
      <c r="CC202" s="222">
        <v>14.006051852819599</v>
      </c>
      <c r="CD202" s="222">
        <v>14.412960282088999</v>
      </c>
      <c r="CE202" s="201" t="s">
        <v>800</v>
      </c>
      <c r="CF202" s="201" t="s">
        <v>800</v>
      </c>
      <c r="CG202" s="201" t="s">
        <v>2875</v>
      </c>
      <c r="CH202" s="222">
        <v>6.4150516822752699E-3</v>
      </c>
      <c r="CI202" s="222">
        <v>4.2720777464907503E-2</v>
      </c>
      <c r="CJ202" s="222">
        <v>11.1074021408759</v>
      </c>
      <c r="CK202" s="222"/>
      <c r="CL202" s="223">
        <f t="shared" si="29"/>
        <v>1.8538975665130773E-2</v>
      </c>
      <c r="CM202" s="223">
        <f t="shared" si="30"/>
        <v>3.0596853482051902E-2</v>
      </c>
      <c r="CN202" s="223">
        <f t="shared" si="31"/>
        <v>4.7336010559697102E-3</v>
      </c>
      <c r="CO202" s="223">
        <f t="shared" si="31"/>
        <v>1.5650324202666601E-3</v>
      </c>
      <c r="CP202" s="223">
        <f t="shared" si="32"/>
        <v>5.5434462623419049E-2</v>
      </c>
      <c r="CQ202" s="223">
        <f t="shared" si="33"/>
        <v>0</v>
      </c>
      <c r="CR202" s="222"/>
      <c r="CS202" s="222"/>
      <c r="CT202" s="222"/>
      <c r="CU202" s="222"/>
      <c r="CV202" s="222"/>
      <c r="CW202" s="222"/>
      <c r="CX202" s="222"/>
      <c r="CY202" s="222"/>
      <c r="CZ202" s="222"/>
      <c r="DA202" s="222"/>
      <c r="DB202" s="224">
        <f t="shared" si="34"/>
        <v>4.8506998225701189E-2</v>
      </c>
      <c r="DC202" s="224">
        <f t="shared" si="35"/>
        <v>6.2883092148148198E-4</v>
      </c>
      <c r="DD202" s="224">
        <f t="shared" si="36"/>
        <v>4.9135829147182675E-2</v>
      </c>
      <c r="DE202" s="225">
        <f t="shared" si="37"/>
        <v>0</v>
      </c>
      <c r="DF202" s="222"/>
      <c r="DG202" s="222"/>
      <c r="DH202" s="222"/>
      <c r="DI202" s="222"/>
      <c r="DJ202" s="222"/>
      <c r="DK202" s="222"/>
      <c r="DL202" s="222"/>
      <c r="DM202" s="222"/>
      <c r="DN202" s="222"/>
      <c r="DO202" s="222"/>
      <c r="DP202" s="222"/>
      <c r="DQ202" s="222"/>
      <c r="DR202" s="222"/>
      <c r="DS202" s="222"/>
      <c r="DT202" s="222"/>
      <c r="DU202" s="222"/>
      <c r="DV202" s="222"/>
      <c r="DW202" s="222"/>
      <c r="DX202" s="222"/>
      <c r="DY202" s="222"/>
      <c r="DZ202" s="222"/>
      <c r="EA202" s="222"/>
      <c r="EB202" s="222"/>
      <c r="EC202" s="222"/>
      <c r="ED202" s="222"/>
      <c r="EE202" s="222"/>
      <c r="EF202" s="222"/>
      <c r="EG202" s="222">
        <v>8965440</v>
      </c>
      <c r="EH202" s="222">
        <v>7548255</v>
      </c>
      <c r="EI202" s="222">
        <v>1205.81</v>
      </c>
      <c r="EJ202" s="222">
        <v>1015.34</v>
      </c>
      <c r="EK202" s="222">
        <v>0.84203979068012402</v>
      </c>
      <c r="EL202" s="222">
        <v>185</v>
      </c>
      <c r="EM202" s="222">
        <v>48360</v>
      </c>
      <c r="EN202" s="201" t="s">
        <v>3828</v>
      </c>
      <c r="EO202" s="222">
        <v>0.84203979068012402</v>
      </c>
      <c r="EP202" s="222">
        <v>185</v>
      </c>
      <c r="EQ202" s="222">
        <v>0.8</v>
      </c>
    </row>
    <row r="203" spans="1:147" ht="30" x14ac:dyDescent="0.25">
      <c r="A203" s="201" t="s">
        <v>625</v>
      </c>
      <c r="B203" s="201" t="s">
        <v>3829</v>
      </c>
      <c r="C203" s="201" t="s">
        <v>626</v>
      </c>
      <c r="D203" s="201" t="s">
        <v>2980</v>
      </c>
      <c r="E203" s="222">
        <v>265</v>
      </c>
      <c r="F203" s="222">
        <v>1575</v>
      </c>
      <c r="G203" s="201" t="s">
        <v>2891</v>
      </c>
      <c r="H203" s="201" t="s">
        <v>800</v>
      </c>
      <c r="I203" s="201" t="s">
        <v>2623</v>
      </c>
      <c r="J203" s="222">
        <v>95</v>
      </c>
      <c r="K203" s="222">
        <v>0.8</v>
      </c>
      <c r="L203" s="201" t="s">
        <v>2891</v>
      </c>
      <c r="M203" s="201" t="s">
        <v>2892</v>
      </c>
      <c r="N203" s="201" t="s">
        <v>2893</v>
      </c>
      <c r="O203" s="201" t="s">
        <v>32</v>
      </c>
      <c r="P203" s="201" t="s">
        <v>2858</v>
      </c>
      <c r="Q203" s="201" t="s">
        <v>2859</v>
      </c>
      <c r="R203" s="201" t="s">
        <v>3829</v>
      </c>
      <c r="S203" s="201" t="s">
        <v>2860</v>
      </c>
      <c r="T203" s="222">
        <v>4.1663718148564302E-2</v>
      </c>
      <c r="U203" s="201" t="s">
        <v>3008</v>
      </c>
      <c r="V203" s="201" t="s">
        <v>3009</v>
      </c>
      <c r="W203" s="201" t="s">
        <v>625</v>
      </c>
      <c r="X203" s="201" t="s">
        <v>626</v>
      </c>
      <c r="Y203" s="222">
        <v>265</v>
      </c>
      <c r="Z203" s="222">
        <v>1575</v>
      </c>
      <c r="AA203" s="222">
        <v>1</v>
      </c>
      <c r="AB203" s="201" t="s">
        <v>3829</v>
      </c>
      <c r="AC203" s="222">
        <v>1</v>
      </c>
      <c r="AD203" s="201" t="s">
        <v>800</v>
      </c>
      <c r="AE203" s="201" t="s">
        <v>800</v>
      </c>
      <c r="AF203" s="222">
        <v>0</v>
      </c>
      <c r="AG203" s="222">
        <v>0</v>
      </c>
      <c r="AH203" s="201" t="s">
        <v>2854</v>
      </c>
      <c r="AI203" s="201" t="s">
        <v>2863</v>
      </c>
      <c r="AJ203" s="201" t="s">
        <v>2855</v>
      </c>
      <c r="AK203" s="201" t="s">
        <v>2864</v>
      </c>
      <c r="AL203" s="201" t="s">
        <v>2854</v>
      </c>
      <c r="AM203" s="201" t="s">
        <v>2865</v>
      </c>
      <c r="AN203" s="201" t="s">
        <v>3010</v>
      </c>
      <c r="AO203" s="201" t="s">
        <v>2867</v>
      </c>
      <c r="AP203" s="201" t="s">
        <v>2868</v>
      </c>
      <c r="AQ203" s="201" t="s">
        <v>2869</v>
      </c>
      <c r="AR203" s="201" t="s">
        <v>2870</v>
      </c>
      <c r="AS203" s="222">
        <v>39.97824</v>
      </c>
      <c r="AT203" s="222">
        <v>0</v>
      </c>
      <c r="AU203" s="201" t="s">
        <v>3825</v>
      </c>
      <c r="AV203" s="201" t="s">
        <v>3825</v>
      </c>
      <c r="AW203" s="201" t="s">
        <v>3826</v>
      </c>
      <c r="AX203" s="201" t="s">
        <v>3827</v>
      </c>
      <c r="AY203" s="201" t="s">
        <v>2874</v>
      </c>
      <c r="AZ203" s="201" t="s">
        <v>800</v>
      </c>
      <c r="BA203" s="201" t="s">
        <v>800</v>
      </c>
      <c r="BB203" s="222">
        <v>5.6955749559082901E-3</v>
      </c>
      <c r="BC203" s="222">
        <v>1.1040885309369501E-2</v>
      </c>
      <c r="BD203" s="222">
        <v>8.3333333333333295E-4</v>
      </c>
      <c r="BE203" s="222">
        <v>2.92238596491228E-4</v>
      </c>
      <c r="BF203" s="222">
        <v>0</v>
      </c>
      <c r="BG203" s="222">
        <v>0</v>
      </c>
      <c r="BH203" s="222">
        <v>0</v>
      </c>
      <c r="BI203" s="222">
        <v>0</v>
      </c>
      <c r="BJ203" s="222">
        <v>0</v>
      </c>
      <c r="BK203" s="222">
        <v>0</v>
      </c>
      <c r="BL203" s="222">
        <v>0</v>
      </c>
      <c r="BM203" s="222">
        <v>1.94204968205757E-2</v>
      </c>
      <c r="BN203" s="222">
        <v>1.1982996689089999E-3</v>
      </c>
      <c r="BO203" s="222">
        <v>0</v>
      </c>
      <c r="BP203" s="222">
        <v>6.5273867192845499E-3</v>
      </c>
      <c r="BQ203" s="222">
        <v>2.1580973374203398E-3</v>
      </c>
      <c r="BR203" s="222">
        <v>6.2883092148148198E-4</v>
      </c>
      <c r="BS203" s="222">
        <v>3.9109659606068603E-2</v>
      </c>
      <c r="BT203" s="222">
        <v>4.5637046325353099E-2</v>
      </c>
      <c r="BU203" s="222">
        <v>4.7795143662773501E-2</v>
      </c>
      <c r="BV203" s="222">
        <v>147.58362115497599</v>
      </c>
      <c r="BW203" s="222">
        <v>172.21526915227599</v>
      </c>
      <c r="BX203" s="222">
        <v>180.359032689711</v>
      </c>
      <c r="BY203" s="222">
        <v>383.717415002937</v>
      </c>
      <c r="BZ203" s="222">
        <v>447.75969979591798</v>
      </c>
      <c r="CA203" s="222">
        <v>468.93348499324901</v>
      </c>
      <c r="CB203" s="222">
        <v>10.1685114975778</v>
      </c>
      <c r="CC203" s="222">
        <v>11.8656320445918</v>
      </c>
      <c r="CD203" s="222">
        <v>12.4267373523211</v>
      </c>
      <c r="CE203" s="201" t="s">
        <v>800</v>
      </c>
      <c r="CF203" s="201" t="s">
        <v>800</v>
      </c>
      <c r="CG203" s="201" t="s">
        <v>3014</v>
      </c>
      <c r="CH203" s="222">
        <v>3.1117478651997801E-3</v>
      </c>
      <c r="CI203" s="222">
        <v>3.5997911740868797E-2</v>
      </c>
      <c r="CJ203" s="222">
        <v>9.3594570526258902</v>
      </c>
      <c r="CK203" s="222"/>
      <c r="CL203" s="223">
        <f t="shared" si="29"/>
        <v>1.8490863116583833E-2</v>
      </c>
      <c r="CM203" s="223">
        <f t="shared" si="30"/>
        <v>2.0618796489484701E-2</v>
      </c>
      <c r="CN203" s="223">
        <f t="shared" si="31"/>
        <v>6.5273867192845499E-3</v>
      </c>
      <c r="CO203" s="223">
        <f t="shared" si="31"/>
        <v>2.1580973374203398E-3</v>
      </c>
      <c r="CP203" s="223">
        <f t="shared" si="32"/>
        <v>4.7795143662773425E-2</v>
      </c>
      <c r="CQ203" s="223">
        <f t="shared" si="33"/>
        <v>-7.6327832942979512E-17</v>
      </c>
      <c r="CR203" s="222"/>
      <c r="CS203" s="222"/>
      <c r="CT203" s="222"/>
      <c r="CU203" s="222"/>
      <c r="CV203" s="222"/>
      <c r="CW203" s="222"/>
      <c r="CX203" s="222"/>
      <c r="CY203" s="222"/>
      <c r="CZ203" s="222"/>
      <c r="DA203" s="222"/>
      <c r="DB203" s="224">
        <f t="shared" si="34"/>
        <v>3.8480828684587048E-2</v>
      </c>
      <c r="DC203" s="224">
        <f t="shared" si="35"/>
        <v>6.2883092148148198E-4</v>
      </c>
      <c r="DD203" s="224">
        <f t="shared" si="36"/>
        <v>3.9109659606068534E-2</v>
      </c>
      <c r="DE203" s="225">
        <f t="shared" si="37"/>
        <v>-6.9388939039072284E-17</v>
      </c>
      <c r="DF203" s="222"/>
      <c r="DG203" s="222"/>
      <c r="DH203" s="222"/>
      <c r="DI203" s="222"/>
      <c r="DJ203" s="222"/>
      <c r="DK203" s="222"/>
      <c r="DL203" s="222"/>
      <c r="DM203" s="222"/>
      <c r="DN203" s="222"/>
      <c r="DO203" s="222"/>
      <c r="DP203" s="222"/>
      <c r="DQ203" s="222"/>
      <c r="DR203" s="222"/>
      <c r="DS203" s="222"/>
      <c r="DT203" s="222"/>
      <c r="DU203" s="222"/>
      <c r="DV203" s="222"/>
      <c r="DW203" s="222"/>
      <c r="DX203" s="222"/>
      <c r="DY203" s="222"/>
      <c r="DZ203" s="222"/>
      <c r="EA203" s="222"/>
      <c r="EB203" s="222"/>
      <c r="EC203" s="222"/>
      <c r="ED203" s="222"/>
      <c r="EE203" s="222"/>
      <c r="EF203" s="222"/>
      <c r="EG203" s="222">
        <v>499080</v>
      </c>
      <c r="EH203" s="222">
        <v>113337</v>
      </c>
      <c r="EI203" s="222">
        <v>225.04</v>
      </c>
      <c r="EJ203" s="222">
        <v>51.04</v>
      </c>
      <c r="EK203" s="222">
        <v>0.22680412371134001</v>
      </c>
      <c r="EL203" s="222">
        <v>85</v>
      </c>
      <c r="EM203" s="222">
        <v>5880</v>
      </c>
      <c r="EN203" s="201" t="s">
        <v>3830</v>
      </c>
      <c r="EO203" s="222">
        <v>0.22680412371134001</v>
      </c>
      <c r="EP203" s="222">
        <v>85</v>
      </c>
      <c r="EQ203" s="222">
        <v>0.8</v>
      </c>
    </row>
    <row r="204" spans="1:147" ht="30" x14ac:dyDescent="0.25">
      <c r="A204" s="201" t="s">
        <v>635</v>
      </c>
      <c r="B204" s="201" t="s">
        <v>3831</v>
      </c>
      <c r="C204" s="201" t="s">
        <v>636</v>
      </c>
      <c r="D204" s="201" t="s">
        <v>49</v>
      </c>
      <c r="E204" s="222">
        <v>140</v>
      </c>
      <c r="F204" s="222">
        <v>6435</v>
      </c>
      <c r="G204" s="201" t="s">
        <v>2855</v>
      </c>
      <c r="H204" s="201" t="s">
        <v>800</v>
      </c>
      <c r="I204" s="201" t="s">
        <v>2624</v>
      </c>
      <c r="J204" s="222">
        <v>389</v>
      </c>
      <c r="K204" s="222">
        <v>0.80080324299977501</v>
      </c>
      <c r="L204" s="201" t="s">
        <v>2855</v>
      </c>
      <c r="M204" s="201" t="s">
        <v>2856</v>
      </c>
      <c r="N204" s="201" t="s">
        <v>2857</v>
      </c>
      <c r="O204" s="201" t="s">
        <v>32</v>
      </c>
      <c r="P204" s="201" t="s">
        <v>2858</v>
      </c>
      <c r="Q204" s="201" t="s">
        <v>2859</v>
      </c>
      <c r="R204" s="201" t="s">
        <v>3831</v>
      </c>
      <c r="S204" s="201" t="s">
        <v>2860</v>
      </c>
      <c r="T204" s="222">
        <v>4.1663718148564302E-2</v>
      </c>
      <c r="U204" s="201" t="s">
        <v>2904</v>
      </c>
      <c r="V204" s="201" t="s">
        <v>2905</v>
      </c>
      <c r="W204" s="201" t="s">
        <v>635</v>
      </c>
      <c r="X204" s="201" t="s">
        <v>636</v>
      </c>
      <c r="Y204" s="222">
        <v>140</v>
      </c>
      <c r="Z204" s="222">
        <v>6435</v>
      </c>
      <c r="AA204" s="222">
        <v>1</v>
      </c>
      <c r="AB204" s="201" t="s">
        <v>3831</v>
      </c>
      <c r="AC204" s="222">
        <v>1</v>
      </c>
      <c r="AD204" s="201" t="s">
        <v>800</v>
      </c>
      <c r="AE204" s="201" t="s">
        <v>800</v>
      </c>
      <c r="AF204" s="222">
        <v>0</v>
      </c>
      <c r="AG204" s="222">
        <v>0</v>
      </c>
      <c r="AH204" s="201" t="s">
        <v>2854</v>
      </c>
      <c r="AI204" s="201" t="s">
        <v>2863</v>
      </c>
      <c r="AJ204" s="201" t="s">
        <v>2855</v>
      </c>
      <c r="AK204" s="201" t="s">
        <v>2864</v>
      </c>
      <c r="AL204" s="201" t="s">
        <v>2854</v>
      </c>
      <c r="AM204" s="201" t="s">
        <v>2865</v>
      </c>
      <c r="AN204" s="201" t="s">
        <v>2908</v>
      </c>
      <c r="AO204" s="201" t="s">
        <v>2867</v>
      </c>
      <c r="AP204" s="201" t="s">
        <v>2868</v>
      </c>
      <c r="AQ204" s="201" t="s">
        <v>2869</v>
      </c>
      <c r="AR204" s="201" t="s">
        <v>2870</v>
      </c>
      <c r="AS204" s="222">
        <v>46.438400000000001</v>
      </c>
      <c r="AT204" s="222">
        <v>0</v>
      </c>
      <c r="AU204" s="201" t="s">
        <v>3832</v>
      </c>
      <c r="AV204" s="201" t="s">
        <v>3832</v>
      </c>
      <c r="AW204" s="201" t="s">
        <v>3833</v>
      </c>
      <c r="AX204" s="201" t="s">
        <v>3834</v>
      </c>
      <c r="AY204" s="201" t="s">
        <v>2874</v>
      </c>
      <c r="AZ204" s="201" t="s">
        <v>800</v>
      </c>
      <c r="BA204" s="201" t="s">
        <v>800</v>
      </c>
      <c r="BB204" s="222">
        <v>1.7357403090736401E-3</v>
      </c>
      <c r="BC204" s="222">
        <v>5.8329205407990003E-3</v>
      </c>
      <c r="BD204" s="222">
        <v>1E-3</v>
      </c>
      <c r="BE204" s="222">
        <v>8.2902027992002298E-5</v>
      </c>
      <c r="BF204" s="222">
        <v>0</v>
      </c>
      <c r="BG204" s="222">
        <v>0</v>
      </c>
      <c r="BH204" s="222">
        <v>0</v>
      </c>
      <c r="BI204" s="222">
        <v>0</v>
      </c>
      <c r="BJ204" s="222">
        <v>0</v>
      </c>
      <c r="BK204" s="222">
        <v>0</v>
      </c>
      <c r="BL204" s="222">
        <v>0</v>
      </c>
      <c r="BM204" s="222">
        <v>1.22452972726858E-2</v>
      </c>
      <c r="BN204" s="222">
        <v>6.3242898333524904E-4</v>
      </c>
      <c r="BO204" s="222">
        <v>0</v>
      </c>
      <c r="BP204" s="222">
        <v>1.5924929238272799E-3</v>
      </c>
      <c r="BQ204" s="222">
        <v>5.2651311873690805E-4</v>
      </c>
      <c r="BR204" s="222">
        <v>1.5390966609686601E-4</v>
      </c>
      <c r="BS204" s="222">
        <v>2.1683198799982598E-2</v>
      </c>
      <c r="BT204" s="222">
        <v>2.3275691723809899E-2</v>
      </c>
      <c r="BU204" s="222">
        <v>2.38022048425468E-2</v>
      </c>
      <c r="BV204" s="222">
        <v>154.879991428447</v>
      </c>
      <c r="BW204" s="222">
        <v>166.25494088435599</v>
      </c>
      <c r="BX204" s="222">
        <v>170.015748875334</v>
      </c>
      <c r="BY204" s="222">
        <v>402.68797771396203</v>
      </c>
      <c r="BZ204" s="222">
        <v>432.26284629932599</v>
      </c>
      <c r="CA204" s="222">
        <v>442.04094707586898</v>
      </c>
      <c r="CB204" s="222">
        <v>5.6376316879954702</v>
      </c>
      <c r="CC204" s="222">
        <v>6.0516798481905703</v>
      </c>
      <c r="CD204" s="222">
        <v>6.18857325906216</v>
      </c>
      <c r="CE204" s="201" t="s">
        <v>800</v>
      </c>
      <c r="CF204" s="201" t="s">
        <v>800</v>
      </c>
      <c r="CG204" s="201" t="s">
        <v>2916</v>
      </c>
      <c r="CH204" s="222">
        <v>2.43849801543394E-3</v>
      </c>
      <c r="CI204" s="222">
        <v>1.92447007845487E-2</v>
      </c>
      <c r="CJ204" s="222">
        <v>5.0036222039826503</v>
      </c>
      <c r="CK204" s="222"/>
      <c r="CL204" s="223">
        <f t="shared" si="29"/>
        <v>8.8054725439615077E-3</v>
      </c>
      <c r="CM204" s="223">
        <f t="shared" si="30"/>
        <v>1.2877726256021049E-2</v>
      </c>
      <c r="CN204" s="223">
        <f t="shared" si="31"/>
        <v>1.5924929238272799E-3</v>
      </c>
      <c r="CO204" s="223">
        <f t="shared" si="31"/>
        <v>5.2651311873690805E-4</v>
      </c>
      <c r="CP204" s="223">
        <f t="shared" si="32"/>
        <v>2.3802204842546745E-2</v>
      </c>
      <c r="CQ204" s="223">
        <f t="shared" si="33"/>
        <v>-5.5511151231257827E-17</v>
      </c>
      <c r="CR204" s="222"/>
      <c r="CS204" s="222"/>
      <c r="CT204" s="222"/>
      <c r="CU204" s="222"/>
      <c r="CV204" s="222"/>
      <c r="CW204" s="222"/>
      <c r="CX204" s="222"/>
      <c r="CY204" s="222"/>
      <c r="CZ204" s="222"/>
      <c r="DA204" s="222"/>
      <c r="DB204" s="224">
        <f t="shared" si="34"/>
        <v>2.1529289133885691E-2</v>
      </c>
      <c r="DC204" s="224">
        <f t="shared" si="35"/>
        <v>1.5390966609686601E-4</v>
      </c>
      <c r="DD204" s="224">
        <f t="shared" si="36"/>
        <v>2.1683198799982557E-2</v>
      </c>
      <c r="DE204" s="225">
        <f t="shared" si="37"/>
        <v>-4.163336342344337E-17</v>
      </c>
      <c r="DF204" s="222"/>
      <c r="DG204" s="222"/>
      <c r="DH204" s="222"/>
      <c r="DI204" s="222"/>
      <c r="DJ204" s="222"/>
      <c r="DK204" s="222"/>
      <c r="DL204" s="222"/>
      <c r="DM204" s="222"/>
      <c r="DN204" s="222"/>
      <c r="DO204" s="222"/>
      <c r="DP204" s="222"/>
      <c r="DQ204" s="222"/>
      <c r="DR204" s="222"/>
      <c r="DS204" s="222"/>
      <c r="DT204" s="222"/>
      <c r="DU204" s="222"/>
      <c r="DV204" s="222"/>
      <c r="DW204" s="222"/>
      <c r="DX204" s="222"/>
      <c r="DY204" s="222"/>
      <c r="DZ204" s="222"/>
      <c r="EA204" s="222"/>
      <c r="EB204" s="222"/>
      <c r="EC204" s="222"/>
      <c r="ED204" s="222"/>
      <c r="EE204" s="222"/>
      <c r="EF204" s="222"/>
      <c r="EG204" s="222">
        <v>3348840</v>
      </c>
      <c r="EH204" s="222">
        <v>2515760</v>
      </c>
      <c r="EI204" s="222">
        <v>458.82</v>
      </c>
      <c r="EJ204" s="222">
        <v>344.7</v>
      </c>
      <c r="EK204" s="222">
        <v>0.75127500980776796</v>
      </c>
      <c r="EL204" s="222">
        <v>388</v>
      </c>
      <c r="EM204" s="222">
        <v>8640</v>
      </c>
      <c r="EN204" s="201" t="s">
        <v>3835</v>
      </c>
      <c r="EO204" s="222">
        <v>0.75127500980776796</v>
      </c>
      <c r="EP204" s="222">
        <v>388</v>
      </c>
      <c r="EQ204" s="222">
        <v>0.8</v>
      </c>
    </row>
    <row r="205" spans="1:147" ht="30" x14ac:dyDescent="0.25">
      <c r="A205" s="201" t="s">
        <v>635</v>
      </c>
      <c r="B205" s="201" t="s">
        <v>3836</v>
      </c>
      <c r="C205" s="201" t="s">
        <v>636</v>
      </c>
      <c r="D205" s="201" t="s">
        <v>49</v>
      </c>
      <c r="E205" s="222">
        <v>140</v>
      </c>
      <c r="F205" s="222">
        <v>6435</v>
      </c>
      <c r="G205" s="201" t="s">
        <v>2890</v>
      </c>
      <c r="H205" s="201" t="s">
        <v>800</v>
      </c>
      <c r="I205" s="201" t="s">
        <v>2626</v>
      </c>
      <c r="J205" s="222">
        <v>185</v>
      </c>
      <c r="K205" s="222">
        <v>0.84203979068012402</v>
      </c>
      <c r="L205" s="201" t="s">
        <v>2891</v>
      </c>
      <c r="M205" s="201" t="s">
        <v>2892</v>
      </c>
      <c r="N205" s="201" t="s">
        <v>2893</v>
      </c>
      <c r="O205" s="201" t="s">
        <v>32</v>
      </c>
      <c r="P205" s="201" t="s">
        <v>2894</v>
      </c>
      <c r="Q205" s="201" t="s">
        <v>2859</v>
      </c>
      <c r="R205" s="201" t="s">
        <v>3836</v>
      </c>
      <c r="S205" s="201" t="s">
        <v>2895</v>
      </c>
      <c r="T205" s="222">
        <v>4.1583276009857999E-2</v>
      </c>
      <c r="U205" s="201" t="s">
        <v>2896</v>
      </c>
      <c r="V205" s="201" t="s">
        <v>2897</v>
      </c>
      <c r="W205" s="201" t="s">
        <v>635</v>
      </c>
      <c r="X205" s="201" t="s">
        <v>636</v>
      </c>
      <c r="Y205" s="222">
        <v>140</v>
      </c>
      <c r="Z205" s="222">
        <v>6435</v>
      </c>
      <c r="AA205" s="222">
        <v>1</v>
      </c>
      <c r="AB205" s="201" t="s">
        <v>3836</v>
      </c>
      <c r="AC205" s="222">
        <v>1</v>
      </c>
      <c r="AD205" s="201" t="s">
        <v>800</v>
      </c>
      <c r="AE205" s="201" t="s">
        <v>800</v>
      </c>
      <c r="AF205" s="222">
        <v>0</v>
      </c>
      <c r="AG205" s="222">
        <v>0</v>
      </c>
      <c r="AH205" s="201" t="s">
        <v>2854</v>
      </c>
      <c r="AI205" s="201" t="s">
        <v>2863</v>
      </c>
      <c r="AJ205" s="201" t="s">
        <v>2855</v>
      </c>
      <c r="AK205" s="201" t="s">
        <v>2864</v>
      </c>
      <c r="AL205" s="201" t="s">
        <v>2854</v>
      </c>
      <c r="AM205" s="201" t="s">
        <v>2865</v>
      </c>
      <c r="AN205" s="201" t="s">
        <v>2898</v>
      </c>
      <c r="AO205" s="201" t="s">
        <v>2867</v>
      </c>
      <c r="AP205" s="201" t="s">
        <v>2868</v>
      </c>
      <c r="AQ205" s="201" t="s">
        <v>2869</v>
      </c>
      <c r="AR205" s="201" t="s">
        <v>2870</v>
      </c>
      <c r="AS205" s="222">
        <v>67.831739999999996</v>
      </c>
      <c r="AT205" s="222">
        <v>0</v>
      </c>
      <c r="AU205" s="201" t="s">
        <v>3832</v>
      </c>
      <c r="AV205" s="201" t="s">
        <v>3832</v>
      </c>
      <c r="AW205" s="201" t="s">
        <v>3833</v>
      </c>
      <c r="AX205" s="201" t="s">
        <v>3834</v>
      </c>
      <c r="AY205" s="201" t="s">
        <v>2874</v>
      </c>
      <c r="AZ205" s="201" t="s">
        <v>800</v>
      </c>
      <c r="BA205" s="201" t="s">
        <v>800</v>
      </c>
      <c r="BB205" s="222">
        <v>1.7357403090736401E-3</v>
      </c>
      <c r="BC205" s="222">
        <v>5.8216586413801204E-3</v>
      </c>
      <c r="BD205" s="222">
        <v>1E-3</v>
      </c>
      <c r="BE205" s="222">
        <v>2.54623648648649E-4</v>
      </c>
      <c r="BF205" s="222">
        <v>0</v>
      </c>
      <c r="BG205" s="222">
        <v>0</v>
      </c>
      <c r="BH205" s="222">
        <v>0</v>
      </c>
      <c r="BI205" s="222">
        <v>0</v>
      </c>
      <c r="BJ205" s="222">
        <v>0</v>
      </c>
      <c r="BK205" s="222">
        <v>0</v>
      </c>
      <c r="BL205" s="222">
        <v>0</v>
      </c>
      <c r="BM205" s="222">
        <v>1.0580139923767599E-2</v>
      </c>
      <c r="BN205" s="222">
        <v>6.0145753968806205E-4</v>
      </c>
      <c r="BO205" s="222">
        <v>0</v>
      </c>
      <c r="BP205" s="222">
        <v>3.1845538183642298E-3</v>
      </c>
      <c r="BQ205" s="222">
        <v>1.0528833991066001E-3</v>
      </c>
      <c r="BR205" s="222">
        <v>1.5390966609686601E-4</v>
      </c>
      <c r="BS205" s="222">
        <v>2.0147529728654901E-2</v>
      </c>
      <c r="BT205" s="222">
        <v>2.33320835470191E-2</v>
      </c>
      <c r="BU205" s="222">
        <v>2.43849669461257E-2</v>
      </c>
      <c r="BV205" s="222">
        <v>143.91092663324901</v>
      </c>
      <c r="BW205" s="222">
        <v>166.65773962156501</v>
      </c>
      <c r="BX205" s="222">
        <v>174.17833532947</v>
      </c>
      <c r="BY205" s="222">
        <v>374.16840924644799</v>
      </c>
      <c r="BZ205" s="222">
        <v>433.31012301607001</v>
      </c>
      <c r="CA205" s="222">
        <v>452.86367185662101</v>
      </c>
      <c r="CB205" s="222">
        <v>5.2383577294502803</v>
      </c>
      <c r="CC205" s="222">
        <v>6.0663417222249798</v>
      </c>
      <c r="CD205" s="222">
        <v>6.3400914059926903</v>
      </c>
      <c r="CE205" s="201" t="s">
        <v>800</v>
      </c>
      <c r="CF205" s="201" t="s">
        <v>800</v>
      </c>
      <c r="CG205" s="201" t="s">
        <v>2902</v>
      </c>
      <c r="CH205" s="222">
        <v>1.0422832811392399E-3</v>
      </c>
      <c r="CI205" s="222">
        <v>1.9105246447515701E-2</v>
      </c>
      <c r="CJ205" s="222">
        <v>4.9673640763540696</v>
      </c>
      <c r="CK205" s="222"/>
      <c r="CL205" s="223">
        <f t="shared" si="29"/>
        <v>8.9659322651992768E-3</v>
      </c>
      <c r="CM205" s="223">
        <f t="shared" si="30"/>
        <v>1.1181597463455661E-2</v>
      </c>
      <c r="CN205" s="223">
        <f t="shared" si="31"/>
        <v>3.1845538183642298E-3</v>
      </c>
      <c r="CO205" s="223">
        <f t="shared" si="31"/>
        <v>1.0528833991066001E-3</v>
      </c>
      <c r="CP205" s="223">
        <f t="shared" si="32"/>
        <v>2.4384966946125769E-2</v>
      </c>
      <c r="CQ205" s="223">
        <f t="shared" si="33"/>
        <v>6.9388939039072284E-17</v>
      </c>
      <c r="CR205" s="222"/>
      <c r="CS205" s="222"/>
      <c r="CT205" s="222"/>
      <c r="CU205" s="222"/>
      <c r="CV205" s="222"/>
      <c r="CW205" s="222"/>
      <c r="CX205" s="222"/>
      <c r="CY205" s="222"/>
      <c r="CZ205" s="222"/>
      <c r="DA205" s="222"/>
      <c r="DB205" s="224">
        <f t="shared" si="34"/>
        <v>1.999362006255807E-2</v>
      </c>
      <c r="DC205" s="224">
        <f t="shared" si="35"/>
        <v>1.5390966609686601E-4</v>
      </c>
      <c r="DD205" s="224">
        <f t="shared" si="36"/>
        <v>2.0147529728654936E-2</v>
      </c>
      <c r="DE205" s="225">
        <f t="shared" si="37"/>
        <v>3.4694469519536142E-17</v>
      </c>
      <c r="DF205" s="222"/>
      <c r="DG205" s="222"/>
      <c r="DH205" s="222"/>
      <c r="DI205" s="222"/>
      <c r="DJ205" s="222"/>
      <c r="DK205" s="222"/>
      <c r="DL205" s="222"/>
      <c r="DM205" s="222"/>
      <c r="DN205" s="222"/>
      <c r="DO205" s="222"/>
      <c r="DP205" s="222"/>
      <c r="DQ205" s="222"/>
      <c r="DR205" s="222"/>
      <c r="DS205" s="222"/>
      <c r="DT205" s="222"/>
      <c r="DU205" s="222"/>
      <c r="DV205" s="222"/>
      <c r="DW205" s="222"/>
      <c r="DX205" s="222"/>
      <c r="DY205" s="222"/>
      <c r="DZ205" s="222"/>
      <c r="EA205" s="222"/>
      <c r="EB205" s="222"/>
      <c r="EC205" s="222"/>
      <c r="ED205" s="222"/>
      <c r="EE205" s="222"/>
      <c r="EF205" s="222"/>
      <c r="EG205" s="222">
        <v>0</v>
      </c>
      <c r="EH205" s="222">
        <v>0</v>
      </c>
      <c r="EI205" s="222">
        <v>0</v>
      </c>
      <c r="EJ205" s="222">
        <v>0</v>
      </c>
      <c r="EK205" s="222">
        <v>0</v>
      </c>
      <c r="EL205" s="222">
        <v>0</v>
      </c>
      <c r="EM205" s="222">
        <v>0</v>
      </c>
      <c r="EN205" s="201" t="s">
        <v>3837</v>
      </c>
      <c r="EO205" s="222">
        <v>0.60089999999999999</v>
      </c>
      <c r="EP205" s="222">
        <v>396</v>
      </c>
      <c r="EQ205" s="222">
        <v>0.8</v>
      </c>
    </row>
    <row r="206" spans="1:147" ht="30" x14ac:dyDescent="0.25">
      <c r="A206" s="201" t="s">
        <v>637</v>
      </c>
      <c r="B206" s="201" t="s">
        <v>3838</v>
      </c>
      <c r="C206" s="201" t="s">
        <v>638</v>
      </c>
      <c r="D206" s="201" t="s">
        <v>2853</v>
      </c>
      <c r="E206" s="222">
        <v>450</v>
      </c>
      <c r="F206" s="222">
        <v>1799</v>
      </c>
      <c r="G206" s="201" t="s">
        <v>2854</v>
      </c>
      <c r="H206" s="201" t="s">
        <v>800</v>
      </c>
      <c r="I206" s="201" t="s">
        <v>2622</v>
      </c>
      <c r="J206" s="222">
        <v>85</v>
      </c>
      <c r="K206" s="222">
        <v>0.8</v>
      </c>
      <c r="L206" s="201" t="s">
        <v>2891</v>
      </c>
      <c r="M206" s="201" t="s">
        <v>2892</v>
      </c>
      <c r="N206" s="201" t="s">
        <v>2893</v>
      </c>
      <c r="O206" s="201" t="s">
        <v>32</v>
      </c>
      <c r="P206" s="201" t="s">
        <v>2858</v>
      </c>
      <c r="Q206" s="201" t="s">
        <v>2859</v>
      </c>
      <c r="R206" s="201" t="s">
        <v>3838</v>
      </c>
      <c r="S206" s="201" t="s">
        <v>2860</v>
      </c>
      <c r="T206" s="222">
        <v>4.1663718148564302E-2</v>
      </c>
      <c r="U206" s="201" t="s">
        <v>2861</v>
      </c>
      <c r="V206" s="201" t="s">
        <v>2862</v>
      </c>
      <c r="W206" s="201" t="s">
        <v>637</v>
      </c>
      <c r="X206" s="201" t="s">
        <v>638</v>
      </c>
      <c r="Y206" s="222">
        <v>450</v>
      </c>
      <c r="Z206" s="222">
        <v>1799</v>
      </c>
      <c r="AA206" s="222">
        <v>1</v>
      </c>
      <c r="AB206" s="201" t="s">
        <v>3838</v>
      </c>
      <c r="AC206" s="222">
        <v>1</v>
      </c>
      <c r="AD206" s="201" t="s">
        <v>800</v>
      </c>
      <c r="AE206" s="201" t="s">
        <v>800</v>
      </c>
      <c r="AF206" s="222">
        <v>0</v>
      </c>
      <c r="AG206" s="222">
        <v>0</v>
      </c>
      <c r="AH206" s="201" t="s">
        <v>2854</v>
      </c>
      <c r="AI206" s="201" t="s">
        <v>2863</v>
      </c>
      <c r="AJ206" s="201" t="s">
        <v>2891</v>
      </c>
      <c r="AK206" s="201" t="s">
        <v>2907</v>
      </c>
      <c r="AL206" s="201" t="s">
        <v>2854</v>
      </c>
      <c r="AM206" s="201" t="s">
        <v>2865</v>
      </c>
      <c r="AN206" s="201" t="s">
        <v>2866</v>
      </c>
      <c r="AO206" s="201" t="s">
        <v>2867</v>
      </c>
      <c r="AP206" s="201" t="s">
        <v>2868</v>
      </c>
      <c r="AQ206" s="201" t="s">
        <v>2869</v>
      </c>
      <c r="AR206" s="201" t="s">
        <v>2870</v>
      </c>
      <c r="AS206" s="222">
        <v>64.20384</v>
      </c>
      <c r="AT206" s="222">
        <v>0</v>
      </c>
      <c r="AU206" s="201" t="s">
        <v>3839</v>
      </c>
      <c r="AV206" s="201" t="s">
        <v>3839</v>
      </c>
      <c r="AW206" s="201" t="s">
        <v>3840</v>
      </c>
      <c r="AX206" s="201" t="s">
        <v>3841</v>
      </c>
      <c r="AY206" s="201" t="s">
        <v>2915</v>
      </c>
      <c r="AZ206" s="201" t="s">
        <v>800</v>
      </c>
      <c r="BA206" s="201" t="s">
        <v>800</v>
      </c>
      <c r="BB206" s="222">
        <v>4.9863983077018097E-3</v>
      </c>
      <c r="BC206" s="222">
        <v>1.8748673166853899E-2</v>
      </c>
      <c r="BD206" s="222">
        <v>8.3333333333333295E-4</v>
      </c>
      <c r="BE206" s="222">
        <v>5.2454117647058804E-4</v>
      </c>
      <c r="BF206" s="222">
        <v>0</v>
      </c>
      <c r="BG206" s="222">
        <v>0</v>
      </c>
      <c r="BH206" s="222">
        <v>0</v>
      </c>
      <c r="BI206" s="222">
        <v>0</v>
      </c>
      <c r="BJ206" s="222">
        <v>0</v>
      </c>
      <c r="BK206" s="222">
        <v>0</v>
      </c>
      <c r="BL206" s="222">
        <v>0</v>
      </c>
      <c r="BM206" s="222">
        <v>4.5308359406137901E-2</v>
      </c>
      <c r="BN206" s="222">
        <v>2.0348484943737799E-3</v>
      </c>
      <c r="BO206" s="222">
        <v>0</v>
      </c>
      <c r="BP206" s="222">
        <v>7.2953145686121398E-3</v>
      </c>
      <c r="BQ206" s="222">
        <v>2.4119911418227298E-3</v>
      </c>
      <c r="BR206" s="222">
        <v>3.5051302575504902E-4</v>
      </c>
      <c r="BS206" s="222">
        <v>7.2786666910626394E-2</v>
      </c>
      <c r="BT206" s="222">
        <v>8.0081981479238507E-2</v>
      </c>
      <c r="BU206" s="222">
        <v>8.2493972621061298E-2</v>
      </c>
      <c r="BV206" s="222">
        <v>161.748148690281</v>
      </c>
      <c r="BW206" s="222">
        <v>177.959958842752</v>
      </c>
      <c r="BX206" s="222">
        <v>183.31993915791401</v>
      </c>
      <c r="BY206" s="222">
        <v>420.54518659473001</v>
      </c>
      <c r="BZ206" s="222">
        <v>462.69589299115597</v>
      </c>
      <c r="CA206" s="222">
        <v>476.63184181057602</v>
      </c>
      <c r="CB206" s="222">
        <v>18.9245333967629</v>
      </c>
      <c r="CC206" s="222">
        <v>20.821315184602</v>
      </c>
      <c r="CD206" s="222">
        <v>21.448432881475899</v>
      </c>
      <c r="CE206" s="201" t="s">
        <v>800</v>
      </c>
      <c r="CF206" s="201" t="s">
        <v>800</v>
      </c>
      <c r="CG206" s="201" t="s">
        <v>2875</v>
      </c>
      <c r="CH206" s="222">
        <v>9.88672671033013E-3</v>
      </c>
      <c r="CI206" s="222">
        <v>6.2899940200296295E-2</v>
      </c>
      <c r="CJ206" s="222">
        <v>16.353984452077</v>
      </c>
      <c r="CK206" s="222"/>
      <c r="CL206" s="223">
        <f t="shared" si="29"/>
        <v>2.5443459010114678E-2</v>
      </c>
      <c r="CM206" s="223">
        <f t="shared" si="30"/>
        <v>4.7343207900511677E-2</v>
      </c>
      <c r="CN206" s="223">
        <f t="shared" si="31"/>
        <v>7.2953145686121398E-3</v>
      </c>
      <c r="CO206" s="223">
        <f t="shared" si="31"/>
        <v>2.4119911418227298E-3</v>
      </c>
      <c r="CP206" s="223">
        <f t="shared" si="32"/>
        <v>8.2493972621061229E-2</v>
      </c>
      <c r="CQ206" s="223">
        <f t="shared" si="33"/>
        <v>0</v>
      </c>
      <c r="CR206" s="222"/>
      <c r="CS206" s="222"/>
      <c r="CT206" s="222"/>
      <c r="CU206" s="222"/>
      <c r="CV206" s="222"/>
      <c r="CW206" s="222"/>
      <c r="CX206" s="222"/>
      <c r="CY206" s="222"/>
      <c r="CZ206" s="222"/>
      <c r="DA206" s="222"/>
      <c r="DB206" s="224">
        <f t="shared" si="34"/>
        <v>7.2436153884871318E-2</v>
      </c>
      <c r="DC206" s="224">
        <f t="shared" si="35"/>
        <v>3.5051302575504902E-4</v>
      </c>
      <c r="DD206" s="224">
        <f t="shared" si="36"/>
        <v>7.2786666910626366E-2</v>
      </c>
      <c r="DE206" s="225">
        <f t="shared" si="37"/>
        <v>0</v>
      </c>
      <c r="DF206" s="222"/>
      <c r="DG206" s="222"/>
      <c r="DH206" s="222"/>
      <c r="DI206" s="222"/>
      <c r="DJ206" s="222"/>
      <c r="DK206" s="222"/>
      <c r="DL206" s="222"/>
      <c r="DM206" s="222"/>
      <c r="DN206" s="222"/>
      <c r="DO206" s="222"/>
      <c r="DP206" s="222"/>
      <c r="DQ206" s="222"/>
      <c r="DR206" s="222"/>
      <c r="DS206" s="222"/>
      <c r="DT206" s="222"/>
      <c r="DU206" s="222"/>
      <c r="DV206" s="222"/>
      <c r="DW206" s="222"/>
      <c r="DX206" s="222"/>
      <c r="DY206" s="222"/>
      <c r="DZ206" s="222"/>
      <c r="EA206" s="222"/>
      <c r="EB206" s="222"/>
      <c r="EC206" s="222"/>
      <c r="ED206" s="222"/>
      <c r="EE206" s="222"/>
      <c r="EF206" s="222"/>
      <c r="EG206" s="222">
        <v>2483460</v>
      </c>
      <c r="EH206" s="222">
        <v>1640820</v>
      </c>
      <c r="EI206" s="222">
        <v>457.37</v>
      </c>
      <c r="EJ206" s="222">
        <v>302.41000000000003</v>
      </c>
      <c r="EK206" s="222">
        <v>0.66119334455692302</v>
      </c>
      <c r="EL206" s="222">
        <v>219</v>
      </c>
      <c r="EM206" s="222">
        <v>11340</v>
      </c>
      <c r="EN206" s="201" t="s">
        <v>3842</v>
      </c>
      <c r="EO206" s="222">
        <v>0.66119334455692302</v>
      </c>
      <c r="EP206" s="222">
        <v>219</v>
      </c>
      <c r="EQ206" s="222">
        <v>0.8</v>
      </c>
    </row>
    <row r="207" spans="1:147" ht="30" x14ac:dyDescent="0.25">
      <c r="A207" s="201" t="s">
        <v>637</v>
      </c>
      <c r="B207" s="201" t="s">
        <v>3843</v>
      </c>
      <c r="C207" s="201" t="s">
        <v>638</v>
      </c>
      <c r="D207" s="201" t="s">
        <v>2853</v>
      </c>
      <c r="E207" s="222">
        <v>450</v>
      </c>
      <c r="F207" s="222">
        <v>1799</v>
      </c>
      <c r="G207" s="201" t="s">
        <v>2891</v>
      </c>
      <c r="H207" s="201" t="s">
        <v>800</v>
      </c>
      <c r="I207" s="201" t="s">
        <v>2623</v>
      </c>
      <c r="J207" s="222">
        <v>63</v>
      </c>
      <c r="K207" s="222">
        <v>0.8</v>
      </c>
      <c r="L207" s="201" t="s">
        <v>2891</v>
      </c>
      <c r="M207" s="201" t="s">
        <v>2892</v>
      </c>
      <c r="N207" s="201" t="s">
        <v>2893</v>
      </c>
      <c r="O207" s="201" t="s">
        <v>32</v>
      </c>
      <c r="P207" s="201" t="s">
        <v>2858</v>
      </c>
      <c r="Q207" s="201" t="s">
        <v>2859</v>
      </c>
      <c r="R207" s="201" t="s">
        <v>3843</v>
      </c>
      <c r="S207" s="201" t="s">
        <v>2860</v>
      </c>
      <c r="T207" s="222">
        <v>4.1663718148564302E-2</v>
      </c>
      <c r="U207" s="201" t="s">
        <v>3008</v>
      </c>
      <c r="V207" s="201" t="s">
        <v>3009</v>
      </c>
      <c r="W207" s="201" t="s">
        <v>637</v>
      </c>
      <c r="X207" s="201" t="s">
        <v>638</v>
      </c>
      <c r="Y207" s="222">
        <v>450</v>
      </c>
      <c r="Z207" s="222">
        <v>1799</v>
      </c>
      <c r="AA207" s="222">
        <v>1</v>
      </c>
      <c r="AB207" s="201" t="s">
        <v>3843</v>
      </c>
      <c r="AC207" s="222">
        <v>1</v>
      </c>
      <c r="AD207" s="201" t="s">
        <v>800</v>
      </c>
      <c r="AE207" s="201" t="s">
        <v>800</v>
      </c>
      <c r="AF207" s="222">
        <v>0</v>
      </c>
      <c r="AG207" s="222">
        <v>0</v>
      </c>
      <c r="AH207" s="201" t="s">
        <v>2854</v>
      </c>
      <c r="AI207" s="201" t="s">
        <v>2863</v>
      </c>
      <c r="AJ207" s="201" t="s">
        <v>2855</v>
      </c>
      <c r="AK207" s="201" t="s">
        <v>2864</v>
      </c>
      <c r="AL207" s="201" t="s">
        <v>2854</v>
      </c>
      <c r="AM207" s="201" t="s">
        <v>2865</v>
      </c>
      <c r="AN207" s="201" t="s">
        <v>3010</v>
      </c>
      <c r="AO207" s="201" t="s">
        <v>2867</v>
      </c>
      <c r="AP207" s="201" t="s">
        <v>2868</v>
      </c>
      <c r="AQ207" s="201" t="s">
        <v>2869</v>
      </c>
      <c r="AR207" s="201" t="s">
        <v>2870</v>
      </c>
      <c r="AS207" s="222">
        <v>39.97824</v>
      </c>
      <c r="AT207" s="222">
        <v>0</v>
      </c>
      <c r="AU207" s="201" t="s">
        <v>3839</v>
      </c>
      <c r="AV207" s="201" t="s">
        <v>3839</v>
      </c>
      <c r="AW207" s="201" t="s">
        <v>3840</v>
      </c>
      <c r="AX207" s="201" t="s">
        <v>3841</v>
      </c>
      <c r="AY207" s="201" t="s">
        <v>2874</v>
      </c>
      <c r="AZ207" s="201" t="s">
        <v>800</v>
      </c>
      <c r="BA207" s="201" t="s">
        <v>800</v>
      </c>
      <c r="BB207" s="222">
        <v>4.9863983077018097E-3</v>
      </c>
      <c r="BC207" s="222">
        <v>1.8748673166853899E-2</v>
      </c>
      <c r="BD207" s="222">
        <v>8.3333333333333295E-4</v>
      </c>
      <c r="BE207" s="222">
        <v>4.4067724867724898E-4</v>
      </c>
      <c r="BF207" s="222">
        <v>0</v>
      </c>
      <c r="BG207" s="222">
        <v>0</v>
      </c>
      <c r="BH207" s="222">
        <v>0</v>
      </c>
      <c r="BI207" s="222">
        <v>0</v>
      </c>
      <c r="BJ207" s="222">
        <v>0</v>
      </c>
      <c r="BK207" s="222">
        <v>0</v>
      </c>
      <c r="BL207" s="222">
        <v>0</v>
      </c>
      <c r="BM207" s="222">
        <v>2.9284876158011001E-2</v>
      </c>
      <c r="BN207" s="222">
        <v>2.0348484943737799E-3</v>
      </c>
      <c r="BO207" s="222">
        <v>0</v>
      </c>
      <c r="BP207" s="222">
        <v>9.8428847354290801E-3</v>
      </c>
      <c r="BQ207" s="222">
        <v>3.2542737627767001E-3</v>
      </c>
      <c r="BR207" s="222">
        <v>5.5053290791180298E-4</v>
      </c>
      <c r="BS207" s="222">
        <v>5.6879339616862902E-2</v>
      </c>
      <c r="BT207" s="222">
        <v>6.6722224352291998E-2</v>
      </c>
      <c r="BU207" s="222">
        <v>6.9976498115068703E-2</v>
      </c>
      <c r="BV207" s="222">
        <v>126.398532481918</v>
      </c>
      <c r="BW207" s="222">
        <v>148.27160967175999</v>
      </c>
      <c r="BX207" s="222">
        <v>155.50332914459699</v>
      </c>
      <c r="BY207" s="222">
        <v>328.63618445298602</v>
      </c>
      <c r="BZ207" s="222">
        <v>385.506185146576</v>
      </c>
      <c r="CA207" s="222">
        <v>404.30865577595301</v>
      </c>
      <c r="CB207" s="222">
        <v>14.788628300384399</v>
      </c>
      <c r="CC207" s="222">
        <v>17.347778331595901</v>
      </c>
      <c r="CD207" s="222">
        <v>18.193889509917899</v>
      </c>
      <c r="CE207" s="201" t="s">
        <v>800</v>
      </c>
      <c r="CF207" s="201" t="s">
        <v>800</v>
      </c>
      <c r="CG207" s="201" t="s">
        <v>3014</v>
      </c>
      <c r="CH207" s="222">
        <v>4.6923182094282404E-3</v>
      </c>
      <c r="CI207" s="222">
        <v>5.2187021407434697E-2</v>
      </c>
      <c r="CJ207" s="222">
        <v>13.568625565933001</v>
      </c>
      <c r="CK207" s="222"/>
      <c r="CL207" s="223">
        <f t="shared" si="29"/>
        <v>2.5559614964478096E-2</v>
      </c>
      <c r="CM207" s="223">
        <f t="shared" si="30"/>
        <v>3.1319724652384778E-2</v>
      </c>
      <c r="CN207" s="223">
        <f t="shared" si="31"/>
        <v>9.8428847354290801E-3</v>
      </c>
      <c r="CO207" s="223">
        <f t="shared" si="31"/>
        <v>3.2542737627767001E-3</v>
      </c>
      <c r="CP207" s="223">
        <f t="shared" si="32"/>
        <v>6.9976498115068661E-2</v>
      </c>
      <c r="CQ207" s="223">
        <f t="shared" si="33"/>
        <v>0</v>
      </c>
      <c r="CR207" s="222"/>
      <c r="CS207" s="222"/>
      <c r="CT207" s="222"/>
      <c r="CU207" s="222"/>
      <c r="CV207" s="222"/>
      <c r="CW207" s="222"/>
      <c r="CX207" s="222"/>
      <c r="CY207" s="222"/>
      <c r="CZ207" s="222"/>
      <c r="DA207" s="222"/>
      <c r="DB207" s="224">
        <f t="shared" si="34"/>
        <v>5.6328806708951067E-2</v>
      </c>
      <c r="DC207" s="224">
        <f t="shared" si="35"/>
        <v>5.5053290791180298E-4</v>
      </c>
      <c r="DD207" s="224">
        <f t="shared" si="36"/>
        <v>5.6879339616862867E-2</v>
      </c>
      <c r="DE207" s="225">
        <f t="shared" si="37"/>
        <v>0</v>
      </c>
      <c r="DF207" s="222"/>
      <c r="DG207" s="222"/>
      <c r="DH207" s="222"/>
      <c r="DI207" s="222"/>
      <c r="DJ207" s="222"/>
      <c r="DK207" s="222"/>
      <c r="DL207" s="222"/>
      <c r="DM207" s="222"/>
      <c r="DN207" s="222"/>
      <c r="DO207" s="222"/>
      <c r="DP207" s="222"/>
      <c r="DQ207" s="222"/>
      <c r="DR207" s="222"/>
      <c r="DS207" s="222"/>
      <c r="DT207" s="222"/>
      <c r="DU207" s="222"/>
      <c r="DV207" s="222"/>
      <c r="DW207" s="222"/>
      <c r="DX207" s="222"/>
      <c r="DY207" s="222"/>
      <c r="DZ207" s="222"/>
      <c r="EA207" s="222"/>
      <c r="EB207" s="222"/>
      <c r="EC207" s="222"/>
      <c r="ED207" s="222"/>
      <c r="EE207" s="222"/>
      <c r="EF207" s="222"/>
      <c r="EG207" s="222">
        <v>0</v>
      </c>
      <c r="EH207" s="222">
        <v>0</v>
      </c>
      <c r="EI207" s="222">
        <v>0</v>
      </c>
      <c r="EJ207" s="222">
        <v>0</v>
      </c>
      <c r="EK207" s="222">
        <v>0</v>
      </c>
      <c r="EL207" s="222">
        <v>0</v>
      </c>
      <c r="EM207" s="222">
        <v>0</v>
      </c>
      <c r="EN207" s="201" t="s">
        <v>3844</v>
      </c>
      <c r="EO207" s="222">
        <v>0.76970000000000005</v>
      </c>
      <c r="EP207" s="222">
        <v>73</v>
      </c>
      <c r="EQ207" s="222">
        <v>0.8</v>
      </c>
    </row>
    <row r="208" spans="1:147" ht="30" x14ac:dyDescent="0.25">
      <c r="A208" s="201" t="s">
        <v>639</v>
      </c>
      <c r="B208" s="201" t="s">
        <v>3845</v>
      </c>
      <c r="C208" s="201" t="s">
        <v>640</v>
      </c>
      <c r="D208" s="201" t="s">
        <v>49</v>
      </c>
      <c r="E208" s="222">
        <v>135</v>
      </c>
      <c r="F208" s="222">
        <v>5330</v>
      </c>
      <c r="G208" s="201" t="s">
        <v>2855</v>
      </c>
      <c r="H208" s="201" t="s">
        <v>800</v>
      </c>
      <c r="I208" s="201" t="s">
        <v>2624</v>
      </c>
      <c r="J208" s="222">
        <v>388</v>
      </c>
      <c r="K208" s="222">
        <v>0.8</v>
      </c>
      <c r="L208" s="201" t="s">
        <v>2855</v>
      </c>
      <c r="M208" s="201" t="s">
        <v>2856</v>
      </c>
      <c r="N208" s="201" t="s">
        <v>2857</v>
      </c>
      <c r="O208" s="201" t="s">
        <v>32</v>
      </c>
      <c r="P208" s="201" t="s">
        <v>2858</v>
      </c>
      <c r="Q208" s="201" t="s">
        <v>2859</v>
      </c>
      <c r="R208" s="201" t="s">
        <v>3845</v>
      </c>
      <c r="S208" s="201" t="s">
        <v>2860</v>
      </c>
      <c r="T208" s="222">
        <v>4.1663718148564302E-2</v>
      </c>
      <c r="U208" s="201" t="s">
        <v>2904</v>
      </c>
      <c r="V208" s="201" t="s">
        <v>2905</v>
      </c>
      <c r="W208" s="201" t="s">
        <v>639</v>
      </c>
      <c r="X208" s="201" t="s">
        <v>640</v>
      </c>
      <c r="Y208" s="222">
        <v>135</v>
      </c>
      <c r="Z208" s="222">
        <v>5330</v>
      </c>
      <c r="AA208" s="222">
        <v>1</v>
      </c>
      <c r="AB208" s="201" t="s">
        <v>3845</v>
      </c>
      <c r="AC208" s="222">
        <v>1</v>
      </c>
      <c r="AD208" s="201" t="s">
        <v>639</v>
      </c>
      <c r="AE208" s="201" t="s">
        <v>640</v>
      </c>
      <c r="AF208" s="222">
        <v>135</v>
      </c>
      <c r="AG208" s="222">
        <v>5330</v>
      </c>
      <c r="AH208" s="201" t="s">
        <v>2854</v>
      </c>
      <c r="AI208" s="201" t="s">
        <v>2863</v>
      </c>
      <c r="AJ208" s="201" t="s">
        <v>2855</v>
      </c>
      <c r="AK208" s="201" t="s">
        <v>2864</v>
      </c>
      <c r="AL208" s="201" t="s">
        <v>2854</v>
      </c>
      <c r="AM208" s="201" t="s">
        <v>2865</v>
      </c>
      <c r="AN208" s="201" t="s">
        <v>2908</v>
      </c>
      <c r="AO208" s="201" t="s">
        <v>2867</v>
      </c>
      <c r="AP208" s="201" t="s">
        <v>2868</v>
      </c>
      <c r="AQ208" s="201" t="s">
        <v>2869</v>
      </c>
      <c r="AR208" s="201" t="s">
        <v>2870</v>
      </c>
      <c r="AS208" s="222">
        <v>46.438400000000001</v>
      </c>
      <c r="AT208" s="222">
        <v>0</v>
      </c>
      <c r="AU208" s="201" t="s">
        <v>3846</v>
      </c>
      <c r="AV208" s="201" t="s">
        <v>3846</v>
      </c>
      <c r="AW208" s="201" t="s">
        <v>3847</v>
      </c>
      <c r="AX208" s="201" t="s">
        <v>3848</v>
      </c>
      <c r="AY208" s="201" t="s">
        <v>2874</v>
      </c>
      <c r="AZ208" s="201" t="s">
        <v>3846</v>
      </c>
      <c r="BA208" s="201" t="s">
        <v>3848</v>
      </c>
      <c r="BB208" s="222">
        <v>2.09558890973525E-3</v>
      </c>
      <c r="BC208" s="222">
        <v>5.6246019500561803E-3</v>
      </c>
      <c r="BD208" s="222">
        <v>1E-3</v>
      </c>
      <c r="BE208" s="222">
        <v>8.3115693012600207E-5</v>
      </c>
      <c r="BF208" s="222">
        <v>0</v>
      </c>
      <c r="BG208" s="222">
        <v>0</v>
      </c>
      <c r="BH208" s="222">
        <v>0</v>
      </c>
      <c r="BI208" s="222">
        <v>0</v>
      </c>
      <c r="BJ208" s="222">
        <v>0</v>
      </c>
      <c r="BK208" s="222">
        <v>0</v>
      </c>
      <c r="BL208" s="222">
        <v>0</v>
      </c>
      <c r="BM208" s="222">
        <v>1.22891839418272E-2</v>
      </c>
      <c r="BN208" s="222">
        <v>6.1045454831213297E-4</v>
      </c>
      <c r="BO208" s="222">
        <v>0</v>
      </c>
      <c r="BP208" s="222">
        <v>1.59820035652586E-3</v>
      </c>
      <c r="BQ208" s="222">
        <v>5.2840012127559899E-4</v>
      </c>
      <c r="BR208" s="222">
        <v>1.8581776760475299E-4</v>
      </c>
      <c r="BS208" s="222">
        <v>2.18887628105481E-2</v>
      </c>
      <c r="BT208" s="222">
        <v>2.3486963167073899E-2</v>
      </c>
      <c r="BU208" s="222">
        <v>2.4015363288349498E-2</v>
      </c>
      <c r="BV208" s="222">
        <v>162.13898378183799</v>
      </c>
      <c r="BW208" s="222">
        <v>173.977504941288</v>
      </c>
      <c r="BX208" s="222">
        <v>177.89157991370001</v>
      </c>
      <c r="BY208" s="222">
        <v>421.56135783277801</v>
      </c>
      <c r="BZ208" s="222">
        <v>452.34151284734997</v>
      </c>
      <c r="CA208" s="222">
        <v>462.51810777562002</v>
      </c>
      <c r="CB208" s="222">
        <v>5.6910783307425001</v>
      </c>
      <c r="CC208" s="222">
        <v>6.1066104234392196</v>
      </c>
      <c r="CD208" s="222">
        <v>6.2439944549708803</v>
      </c>
      <c r="CE208" s="201" t="s">
        <v>800</v>
      </c>
      <c r="CF208" s="201" t="s">
        <v>800</v>
      </c>
      <c r="CG208" s="201" t="s">
        <v>2916</v>
      </c>
      <c r="CH208" s="222">
        <v>2.4472374974752499E-3</v>
      </c>
      <c r="CI208" s="222">
        <v>1.9441525313072801E-2</v>
      </c>
      <c r="CJ208" s="222">
        <v>5.0547965813989304</v>
      </c>
      <c r="CK208" s="222"/>
      <c r="CL208" s="223">
        <f t="shared" si="29"/>
        <v>8.9891243204087857E-3</v>
      </c>
      <c r="CM208" s="223">
        <f t="shared" si="30"/>
        <v>1.2899638490139333E-2</v>
      </c>
      <c r="CN208" s="223">
        <f t="shared" si="31"/>
        <v>1.59820035652586E-3</v>
      </c>
      <c r="CO208" s="223">
        <f t="shared" si="31"/>
        <v>5.2840012127559899E-4</v>
      </c>
      <c r="CP208" s="223">
        <f t="shared" si="32"/>
        <v>2.4015363288349578E-2</v>
      </c>
      <c r="CQ208" s="223">
        <f t="shared" si="33"/>
        <v>7.9797279894933126E-17</v>
      </c>
      <c r="CR208" s="222"/>
      <c r="CS208" s="222"/>
      <c r="CT208" s="222"/>
      <c r="CU208" s="222"/>
      <c r="CV208" s="222"/>
      <c r="CW208" s="222"/>
      <c r="CX208" s="222"/>
      <c r="CY208" s="222"/>
      <c r="CZ208" s="222"/>
      <c r="DA208" s="222"/>
      <c r="DB208" s="224">
        <f t="shared" si="34"/>
        <v>2.1702945042943362E-2</v>
      </c>
      <c r="DC208" s="224">
        <f t="shared" si="35"/>
        <v>1.8581776760475299E-4</v>
      </c>
      <c r="DD208" s="224">
        <f t="shared" si="36"/>
        <v>2.1888762810548114E-2</v>
      </c>
      <c r="DE208" s="225">
        <f t="shared" si="37"/>
        <v>0</v>
      </c>
      <c r="DF208" s="222"/>
      <c r="DG208" s="222"/>
      <c r="DH208" s="222"/>
      <c r="DI208" s="222"/>
      <c r="DJ208" s="222"/>
      <c r="DK208" s="222"/>
      <c r="DL208" s="222"/>
      <c r="DM208" s="222"/>
      <c r="DN208" s="222"/>
      <c r="DO208" s="222"/>
      <c r="DP208" s="222"/>
      <c r="DQ208" s="222"/>
      <c r="DR208" s="222"/>
      <c r="DS208" s="222"/>
      <c r="DT208" s="222"/>
      <c r="DU208" s="222"/>
      <c r="DV208" s="222"/>
      <c r="DW208" s="222"/>
      <c r="DX208" s="222"/>
      <c r="DY208" s="222"/>
      <c r="DZ208" s="222"/>
      <c r="EA208" s="222"/>
      <c r="EB208" s="222"/>
      <c r="EC208" s="222"/>
      <c r="ED208" s="222"/>
      <c r="EE208" s="222"/>
      <c r="EF208" s="222"/>
      <c r="EG208" s="222">
        <v>0</v>
      </c>
      <c r="EH208" s="222">
        <v>0</v>
      </c>
      <c r="EI208" s="222">
        <v>0</v>
      </c>
      <c r="EJ208" s="222">
        <v>0</v>
      </c>
      <c r="EK208" s="222">
        <v>0</v>
      </c>
      <c r="EL208" s="222">
        <v>0</v>
      </c>
      <c r="EM208" s="222">
        <v>0</v>
      </c>
      <c r="EN208" s="201" t="s">
        <v>3844</v>
      </c>
      <c r="EO208" s="222">
        <v>0.76970000000000005</v>
      </c>
      <c r="EP208" s="222">
        <v>73</v>
      </c>
      <c r="EQ208" s="222">
        <v>0.8</v>
      </c>
    </row>
    <row r="209" spans="1:147" ht="30" x14ac:dyDescent="0.25">
      <c r="A209" s="201" t="s">
        <v>641</v>
      </c>
      <c r="B209" s="201" t="s">
        <v>3849</v>
      </c>
      <c r="C209" s="201" t="s">
        <v>642</v>
      </c>
      <c r="D209" s="201" t="s">
        <v>49</v>
      </c>
      <c r="E209" s="222">
        <v>135</v>
      </c>
      <c r="F209" s="222">
        <v>5600</v>
      </c>
      <c r="G209" s="201" t="s">
        <v>2855</v>
      </c>
      <c r="H209" s="201" t="s">
        <v>800</v>
      </c>
      <c r="I209" s="201" t="s">
        <v>2624</v>
      </c>
      <c r="J209" s="222">
        <v>396</v>
      </c>
      <c r="K209" s="222">
        <v>0.8</v>
      </c>
      <c r="L209" s="201" t="s">
        <v>2855</v>
      </c>
      <c r="M209" s="201" t="s">
        <v>2856</v>
      </c>
      <c r="N209" s="201" t="s">
        <v>2857</v>
      </c>
      <c r="O209" s="201" t="s">
        <v>32</v>
      </c>
      <c r="P209" s="201" t="s">
        <v>2858</v>
      </c>
      <c r="Q209" s="201" t="s">
        <v>2859</v>
      </c>
      <c r="R209" s="201" t="s">
        <v>3849</v>
      </c>
      <c r="S209" s="201" t="s">
        <v>2860</v>
      </c>
      <c r="T209" s="222">
        <v>4.1663718148564302E-2</v>
      </c>
      <c r="U209" s="201" t="s">
        <v>2904</v>
      </c>
      <c r="V209" s="201" t="s">
        <v>2905</v>
      </c>
      <c r="W209" s="201" t="s">
        <v>641</v>
      </c>
      <c r="X209" s="201" t="s">
        <v>642</v>
      </c>
      <c r="Y209" s="222">
        <v>135</v>
      </c>
      <c r="Z209" s="222">
        <v>5600</v>
      </c>
      <c r="AA209" s="222">
        <v>1</v>
      </c>
      <c r="AB209" s="201" t="s">
        <v>3849</v>
      </c>
      <c r="AC209" s="222">
        <v>1</v>
      </c>
      <c r="AD209" s="201" t="s">
        <v>800</v>
      </c>
      <c r="AE209" s="201" t="s">
        <v>800</v>
      </c>
      <c r="AH209" s="201" t="s">
        <v>2854</v>
      </c>
      <c r="AI209" s="201" t="s">
        <v>2863</v>
      </c>
      <c r="AJ209" s="201" t="s">
        <v>2855</v>
      </c>
      <c r="AK209" s="201" t="s">
        <v>2864</v>
      </c>
      <c r="AL209" s="201" t="s">
        <v>2854</v>
      </c>
      <c r="AM209" s="201" t="s">
        <v>2865</v>
      </c>
      <c r="AN209" s="201" t="s">
        <v>2908</v>
      </c>
      <c r="AO209" s="201" t="s">
        <v>2867</v>
      </c>
      <c r="AP209" s="201" t="s">
        <v>2868</v>
      </c>
      <c r="AQ209" s="201" t="s">
        <v>2869</v>
      </c>
      <c r="AR209" s="201" t="s">
        <v>2870</v>
      </c>
      <c r="AS209" s="222">
        <v>46.438400000000001</v>
      </c>
      <c r="AT209" s="222">
        <v>0</v>
      </c>
      <c r="AU209" s="201" t="s">
        <v>3850</v>
      </c>
      <c r="AV209" s="201" t="s">
        <v>3850</v>
      </c>
      <c r="AW209" s="201" t="s">
        <v>3851</v>
      </c>
      <c r="AX209" s="201" t="s">
        <v>3852</v>
      </c>
      <c r="AY209" s="201" t="s">
        <v>2874</v>
      </c>
      <c r="AZ209" s="201" t="s">
        <v>800</v>
      </c>
      <c r="BA209" s="201" t="s">
        <v>800</v>
      </c>
      <c r="BB209" s="222">
        <v>2.05512698412698E-3</v>
      </c>
      <c r="BC209" s="222">
        <v>5.6246019500561803E-3</v>
      </c>
      <c r="BD209" s="222">
        <v>1E-3</v>
      </c>
      <c r="BE209" s="222">
        <v>8.14365881032548E-5</v>
      </c>
      <c r="BF209" s="222">
        <v>0</v>
      </c>
      <c r="BG209" s="222">
        <v>0</v>
      </c>
      <c r="BH209" s="222">
        <v>0</v>
      </c>
      <c r="BI209" s="222">
        <v>0</v>
      </c>
      <c r="BJ209" s="222">
        <v>0</v>
      </c>
      <c r="BK209" s="222">
        <v>0</v>
      </c>
      <c r="BL209" s="222">
        <v>0</v>
      </c>
      <c r="BM209" s="222">
        <v>1.2040917599567999E-2</v>
      </c>
      <c r="BN209" s="222">
        <v>6.1045454831213297E-4</v>
      </c>
      <c r="BO209" s="222">
        <v>0</v>
      </c>
      <c r="BP209" s="222">
        <v>1.5659134806364401E-3</v>
      </c>
      <c r="BQ209" s="222">
        <v>5.1772537135083899E-4</v>
      </c>
      <c r="BR209" s="222">
        <v>1.7685869666666699E-4</v>
      </c>
      <c r="BS209" s="222">
        <v>2.15893963668332E-2</v>
      </c>
      <c r="BT209" s="222">
        <v>2.3155309847469701E-2</v>
      </c>
      <c r="BU209" s="222">
        <v>2.3673035218820498E-2</v>
      </c>
      <c r="BV209" s="222">
        <v>159.92145456913499</v>
      </c>
      <c r="BW209" s="222">
        <v>171.52081368496101</v>
      </c>
      <c r="BX209" s="222">
        <v>175.35581643570799</v>
      </c>
      <c r="BY209" s="222">
        <v>415.79578187975102</v>
      </c>
      <c r="BZ209" s="222">
        <v>445.95411558089802</v>
      </c>
      <c r="CA209" s="222">
        <v>455.92512273284001</v>
      </c>
      <c r="CB209" s="222">
        <v>5.6132430553766399</v>
      </c>
      <c r="CC209" s="222">
        <v>6.0203805603421197</v>
      </c>
      <c r="CD209" s="222">
        <v>6.1549891568933397</v>
      </c>
      <c r="CE209" s="201" t="s">
        <v>800</v>
      </c>
      <c r="CF209" s="201" t="s">
        <v>800</v>
      </c>
      <c r="CG209" s="201" t="s">
        <v>2916</v>
      </c>
      <c r="CH209" s="222">
        <v>2.3977983561121099E-3</v>
      </c>
      <c r="CI209" s="222">
        <v>1.9191598010721098E-2</v>
      </c>
      <c r="CJ209" s="222">
        <v>4.9898154827874901</v>
      </c>
      <c r="CK209" s="222"/>
      <c r="CL209" s="223">
        <f t="shared" si="29"/>
        <v>8.9380242189530806E-3</v>
      </c>
      <c r="CM209" s="223">
        <f t="shared" si="30"/>
        <v>1.2651372147880133E-2</v>
      </c>
      <c r="CN209" s="223">
        <f t="shared" si="31"/>
        <v>1.5659134806364401E-3</v>
      </c>
      <c r="CO209" s="223">
        <f t="shared" si="31"/>
        <v>5.1772537135083899E-4</v>
      </c>
      <c r="CP209" s="223">
        <f t="shared" si="32"/>
        <v>2.3673035218820491E-2</v>
      </c>
      <c r="CQ209" s="223">
        <f t="shared" si="33"/>
        <v>0</v>
      </c>
      <c r="CR209" s="222"/>
      <c r="CS209" s="222"/>
      <c r="CT209" s="222"/>
      <c r="CU209" s="222"/>
      <c r="CV209" s="222"/>
      <c r="CW209" s="222"/>
      <c r="CX209" s="222"/>
      <c r="CY209" s="222"/>
      <c r="CZ209" s="222"/>
      <c r="DA209" s="222"/>
      <c r="DB209" s="224">
        <f t="shared" si="34"/>
        <v>2.1412537670166546E-2</v>
      </c>
      <c r="DC209" s="224">
        <f t="shared" si="35"/>
        <v>1.7685869666666699E-4</v>
      </c>
      <c r="DD209" s="224">
        <f t="shared" si="36"/>
        <v>2.1589396366833213E-2</v>
      </c>
      <c r="DE209" s="225">
        <f t="shared" si="37"/>
        <v>0</v>
      </c>
      <c r="DF209" s="222"/>
      <c r="DG209" s="222"/>
      <c r="DH209" s="222"/>
      <c r="DI209" s="222"/>
      <c r="DJ209" s="222"/>
      <c r="DK209" s="222"/>
      <c r="DL209" s="222"/>
      <c r="DM209" s="222"/>
      <c r="DN209" s="222"/>
      <c r="DO209" s="222"/>
      <c r="DP209" s="222"/>
      <c r="DQ209" s="222"/>
      <c r="DR209" s="222"/>
      <c r="DS209" s="222"/>
      <c r="DT209" s="222"/>
      <c r="DU209" s="222"/>
      <c r="DV209" s="222"/>
      <c r="DW209" s="222"/>
      <c r="DX209" s="222"/>
      <c r="DY209" s="222"/>
      <c r="DZ209" s="222"/>
      <c r="EA209" s="222"/>
      <c r="EB209" s="222"/>
      <c r="EC209" s="222"/>
      <c r="ED209" s="222"/>
      <c r="EE209" s="222"/>
      <c r="EF209" s="222"/>
      <c r="EG209" s="222">
        <v>0</v>
      </c>
      <c r="EH209" s="222">
        <v>0</v>
      </c>
      <c r="EI209" s="222">
        <v>0</v>
      </c>
      <c r="EJ209" s="222">
        <v>0</v>
      </c>
      <c r="EK209" s="222">
        <v>0</v>
      </c>
      <c r="EL209" s="222">
        <v>0</v>
      </c>
      <c r="EM209" s="222">
        <v>0</v>
      </c>
      <c r="EN209" s="201" t="s">
        <v>3853</v>
      </c>
      <c r="EO209" s="222">
        <v>0.76549999999999996</v>
      </c>
      <c r="EP209" s="222">
        <v>160</v>
      </c>
      <c r="EQ209" s="222">
        <v>0.8</v>
      </c>
    </row>
    <row r="210" spans="1:147" ht="30" x14ac:dyDescent="0.25">
      <c r="A210" s="201" t="s">
        <v>643</v>
      </c>
      <c r="B210" s="201" t="s">
        <v>3854</v>
      </c>
      <c r="C210" s="201" t="s">
        <v>644</v>
      </c>
      <c r="D210" s="201" t="s">
        <v>2853</v>
      </c>
      <c r="E210" s="222">
        <v>180</v>
      </c>
      <c r="F210" s="222">
        <v>2460</v>
      </c>
      <c r="G210" s="201" t="s">
        <v>2854</v>
      </c>
      <c r="H210" s="201" t="s">
        <v>800</v>
      </c>
      <c r="I210" s="201" t="s">
        <v>2622</v>
      </c>
      <c r="J210" s="222">
        <v>219</v>
      </c>
      <c r="K210" s="222">
        <v>0.8</v>
      </c>
      <c r="L210" s="201" t="s">
        <v>2855</v>
      </c>
      <c r="M210" s="201" t="s">
        <v>2856</v>
      </c>
      <c r="N210" s="201" t="s">
        <v>2857</v>
      </c>
      <c r="O210" s="201" t="s">
        <v>32</v>
      </c>
      <c r="P210" s="201" t="s">
        <v>2858</v>
      </c>
      <c r="Q210" s="201" t="s">
        <v>2859</v>
      </c>
      <c r="R210" s="201" t="s">
        <v>3854</v>
      </c>
      <c r="S210" s="201" t="s">
        <v>2860</v>
      </c>
      <c r="T210" s="222">
        <v>4.1663718148564302E-2</v>
      </c>
      <c r="U210" s="201" t="s">
        <v>2861</v>
      </c>
      <c r="V210" s="201" t="s">
        <v>2862</v>
      </c>
      <c r="W210" s="201" t="s">
        <v>643</v>
      </c>
      <c r="X210" s="201" t="s">
        <v>644</v>
      </c>
      <c r="Y210" s="222">
        <v>180</v>
      </c>
      <c r="Z210" s="222">
        <v>2460</v>
      </c>
      <c r="AA210" s="222">
        <v>1</v>
      </c>
      <c r="AB210" s="201" t="s">
        <v>3854</v>
      </c>
      <c r="AC210" s="222">
        <v>1</v>
      </c>
      <c r="AD210" s="201" t="s">
        <v>800</v>
      </c>
      <c r="AE210" s="201" t="s">
        <v>800</v>
      </c>
      <c r="AH210" s="201" t="s">
        <v>2854</v>
      </c>
      <c r="AI210" s="201" t="s">
        <v>2863</v>
      </c>
      <c r="AJ210" s="201" t="s">
        <v>2855</v>
      </c>
      <c r="AK210" s="201" t="s">
        <v>2864</v>
      </c>
      <c r="AL210" s="201" t="s">
        <v>2854</v>
      </c>
      <c r="AM210" s="201" t="s">
        <v>2865</v>
      </c>
      <c r="AN210" s="201" t="s">
        <v>2866</v>
      </c>
      <c r="AO210" s="201" t="s">
        <v>2867</v>
      </c>
      <c r="AP210" s="201" t="s">
        <v>2868</v>
      </c>
      <c r="AQ210" s="201" t="s">
        <v>2869</v>
      </c>
      <c r="AR210" s="201" t="s">
        <v>2870</v>
      </c>
      <c r="AS210" s="222">
        <v>64.20384</v>
      </c>
      <c r="AT210" s="222">
        <v>0</v>
      </c>
      <c r="AU210" s="201" t="s">
        <v>3855</v>
      </c>
      <c r="AV210" s="201" t="s">
        <v>3855</v>
      </c>
      <c r="AW210" s="201" t="s">
        <v>3856</v>
      </c>
      <c r="AX210" s="201" t="s">
        <v>3857</v>
      </c>
      <c r="AY210" s="201" t="s">
        <v>2874</v>
      </c>
      <c r="AZ210" s="201" t="s">
        <v>800</v>
      </c>
      <c r="BA210" s="201" t="s">
        <v>800</v>
      </c>
      <c r="BB210" s="222">
        <v>3.5086619241192401E-3</v>
      </c>
      <c r="BC210" s="222">
        <v>7.4994692667415697E-3</v>
      </c>
      <c r="BD210" s="222">
        <v>8.3333333333333295E-4</v>
      </c>
      <c r="BE210" s="222">
        <v>2.0358904109588999E-4</v>
      </c>
      <c r="BF210" s="222">
        <v>0</v>
      </c>
      <c r="BG210" s="222">
        <v>0</v>
      </c>
      <c r="BH210" s="222">
        <v>0</v>
      </c>
      <c r="BI210" s="222">
        <v>0</v>
      </c>
      <c r="BJ210" s="222">
        <v>0</v>
      </c>
      <c r="BK210" s="222">
        <v>0</v>
      </c>
      <c r="BL210" s="222">
        <v>0</v>
      </c>
      <c r="BM210" s="222">
        <v>1.7585436299185901E-2</v>
      </c>
      <c r="BN210" s="222">
        <v>8.1393939774951102E-4</v>
      </c>
      <c r="BO210" s="222">
        <v>0</v>
      </c>
      <c r="BP210" s="222">
        <v>2.8315147869042599E-3</v>
      </c>
      <c r="BQ210" s="222">
        <v>9.3616094545631199E-4</v>
      </c>
      <c r="BR210" s="222">
        <v>4.0260516314363098E-4</v>
      </c>
      <c r="BS210" s="222">
        <v>3.08470344253691E-2</v>
      </c>
      <c r="BT210" s="222">
        <v>3.3678549212273402E-2</v>
      </c>
      <c r="BU210" s="222">
        <v>3.4614710157729697E-2</v>
      </c>
      <c r="BV210" s="222">
        <v>171.372413474273</v>
      </c>
      <c r="BW210" s="222">
        <v>187.10305117929701</v>
      </c>
      <c r="BX210" s="222">
        <v>192.30394532072</v>
      </c>
      <c r="BY210" s="222">
        <v>445.56827503311001</v>
      </c>
      <c r="BZ210" s="222">
        <v>486.46793306617099</v>
      </c>
      <c r="CA210" s="222">
        <v>499.99025783387299</v>
      </c>
      <c r="CB210" s="222">
        <v>8.0202289505959694</v>
      </c>
      <c r="CC210" s="222">
        <v>8.7564227951910798</v>
      </c>
      <c r="CD210" s="222">
        <v>8.9998246410097202</v>
      </c>
      <c r="CE210" s="201" t="s">
        <v>800</v>
      </c>
      <c r="CF210" s="201" t="s">
        <v>800</v>
      </c>
      <c r="CG210" s="201" t="s">
        <v>2875</v>
      </c>
      <c r="CH210" s="222">
        <v>3.8373140199911499E-3</v>
      </c>
      <c r="CI210" s="222">
        <v>2.7009720405377999E-2</v>
      </c>
      <c r="CJ210" s="222">
        <v>7.0225273053982704</v>
      </c>
      <c r="CK210" s="222"/>
      <c r="CL210" s="223">
        <f t="shared" si="29"/>
        <v>1.2447658728433664E-2</v>
      </c>
      <c r="CM210" s="223">
        <f t="shared" si="30"/>
        <v>1.8399375696935411E-2</v>
      </c>
      <c r="CN210" s="223">
        <f t="shared" si="31"/>
        <v>2.8315147869042599E-3</v>
      </c>
      <c r="CO210" s="223">
        <f t="shared" si="31"/>
        <v>9.3616094545631199E-4</v>
      </c>
      <c r="CP210" s="223">
        <f t="shared" si="32"/>
        <v>3.4614710157729642E-2</v>
      </c>
      <c r="CQ210" s="223">
        <f t="shared" si="33"/>
        <v>-5.5511151231257827E-17</v>
      </c>
      <c r="CR210" s="222"/>
      <c r="CS210" s="222"/>
      <c r="CT210" s="222"/>
      <c r="CU210" s="222"/>
      <c r="CV210" s="222"/>
      <c r="CW210" s="222"/>
      <c r="CX210" s="222"/>
      <c r="CY210" s="222"/>
      <c r="CZ210" s="222"/>
      <c r="DA210" s="222"/>
      <c r="DB210" s="224">
        <f t="shared" si="34"/>
        <v>3.0444429262225445E-2</v>
      </c>
      <c r="DC210" s="224">
        <f t="shared" si="35"/>
        <v>4.0260516314363098E-4</v>
      </c>
      <c r="DD210" s="224">
        <f t="shared" si="36"/>
        <v>3.0847034425369076E-2</v>
      </c>
      <c r="DE210" s="225">
        <f t="shared" si="37"/>
        <v>0</v>
      </c>
      <c r="DF210" s="222"/>
      <c r="DG210" s="222"/>
      <c r="DH210" s="222"/>
      <c r="DI210" s="222"/>
      <c r="DJ210" s="222"/>
      <c r="DK210" s="222"/>
      <c r="DL210" s="222"/>
      <c r="DM210" s="222"/>
      <c r="DN210" s="222"/>
      <c r="DO210" s="222"/>
      <c r="DP210" s="222"/>
      <c r="DQ210" s="222"/>
      <c r="DR210" s="222"/>
      <c r="DS210" s="222"/>
      <c r="DT210" s="222"/>
      <c r="DU210" s="222"/>
      <c r="DV210" s="222"/>
      <c r="DW210" s="222"/>
      <c r="DX210" s="222"/>
      <c r="DY210" s="222"/>
      <c r="DZ210" s="222"/>
      <c r="EA210" s="222"/>
      <c r="EB210" s="222"/>
      <c r="EC210" s="222"/>
      <c r="ED210" s="222"/>
      <c r="EE210" s="222"/>
      <c r="EF210" s="222"/>
      <c r="EG210" s="222">
        <v>2186880</v>
      </c>
      <c r="EH210" s="222">
        <v>1584000</v>
      </c>
      <c r="EI210" s="222">
        <v>494.46</v>
      </c>
      <c r="EJ210" s="222">
        <v>358.46</v>
      </c>
      <c r="EK210" s="222">
        <v>0.72495247340533098</v>
      </c>
      <c r="EL210" s="222">
        <v>109</v>
      </c>
      <c r="EM210" s="222">
        <v>20100</v>
      </c>
      <c r="EN210" s="201" t="s">
        <v>3858</v>
      </c>
      <c r="EO210" s="222">
        <v>0.75660000000000005</v>
      </c>
      <c r="EP210" s="222">
        <v>107</v>
      </c>
      <c r="EQ210" s="222">
        <v>0.8</v>
      </c>
    </row>
    <row r="211" spans="1:147" ht="30" x14ac:dyDescent="0.25">
      <c r="A211" s="201" t="s">
        <v>647</v>
      </c>
      <c r="B211" s="201" t="s">
        <v>3859</v>
      </c>
      <c r="C211" s="201" t="s">
        <v>648</v>
      </c>
      <c r="D211" s="201" t="s">
        <v>2853</v>
      </c>
      <c r="E211" s="222">
        <v>420</v>
      </c>
      <c r="F211" s="222">
        <v>1800</v>
      </c>
      <c r="G211" s="201" t="s">
        <v>2891</v>
      </c>
      <c r="H211" s="201" t="s">
        <v>800</v>
      </c>
      <c r="I211" s="201" t="s">
        <v>2623</v>
      </c>
      <c r="J211" s="222">
        <v>73</v>
      </c>
      <c r="K211" s="222">
        <v>0.8</v>
      </c>
      <c r="L211" s="201" t="s">
        <v>2891</v>
      </c>
      <c r="M211" s="201" t="s">
        <v>2892</v>
      </c>
      <c r="N211" s="201" t="s">
        <v>2893</v>
      </c>
      <c r="O211" s="201" t="s">
        <v>32</v>
      </c>
      <c r="P211" s="201" t="s">
        <v>2858</v>
      </c>
      <c r="Q211" s="201" t="s">
        <v>2859</v>
      </c>
      <c r="R211" s="201" t="s">
        <v>3859</v>
      </c>
      <c r="S211" s="201" t="s">
        <v>2860</v>
      </c>
      <c r="T211" s="222">
        <v>4.1663718148564302E-2</v>
      </c>
      <c r="U211" s="201" t="s">
        <v>3008</v>
      </c>
      <c r="V211" s="201" t="s">
        <v>3009</v>
      </c>
      <c r="W211" s="201" t="s">
        <v>647</v>
      </c>
      <c r="X211" s="201" t="s">
        <v>648</v>
      </c>
      <c r="Y211" s="222">
        <v>420</v>
      </c>
      <c r="Z211" s="222">
        <v>1800</v>
      </c>
      <c r="AA211" s="222">
        <v>1</v>
      </c>
      <c r="AB211" s="201" t="s">
        <v>3859</v>
      </c>
      <c r="AC211" s="222">
        <v>1</v>
      </c>
      <c r="AD211" s="201" t="s">
        <v>800</v>
      </c>
      <c r="AE211" s="201" t="s">
        <v>800</v>
      </c>
      <c r="AH211" s="201" t="s">
        <v>2854</v>
      </c>
      <c r="AI211" s="201" t="s">
        <v>2863</v>
      </c>
      <c r="AJ211" s="201" t="s">
        <v>2855</v>
      </c>
      <c r="AK211" s="201" t="s">
        <v>2864</v>
      </c>
      <c r="AL211" s="201" t="s">
        <v>2854</v>
      </c>
      <c r="AM211" s="201" t="s">
        <v>2865</v>
      </c>
      <c r="AN211" s="201" t="s">
        <v>3010</v>
      </c>
      <c r="AO211" s="201" t="s">
        <v>2867</v>
      </c>
      <c r="AP211" s="201" t="s">
        <v>2868</v>
      </c>
      <c r="AQ211" s="201" t="s">
        <v>2869</v>
      </c>
      <c r="AR211" s="201" t="s">
        <v>2870</v>
      </c>
      <c r="AS211" s="222">
        <v>39.97824</v>
      </c>
      <c r="AT211" s="222">
        <v>0</v>
      </c>
      <c r="AU211" s="201" t="s">
        <v>3860</v>
      </c>
      <c r="AV211" s="201" t="s">
        <v>3860</v>
      </c>
      <c r="AW211" s="201" t="s">
        <v>3861</v>
      </c>
      <c r="AX211" s="201" t="s">
        <v>3862</v>
      </c>
      <c r="AY211" s="201" t="s">
        <v>2874</v>
      </c>
      <c r="AZ211" s="201" t="s">
        <v>800</v>
      </c>
      <c r="BA211" s="201" t="s">
        <v>800</v>
      </c>
      <c r="BB211" s="222">
        <v>5.1720848765432099E-3</v>
      </c>
      <c r="BC211" s="222">
        <v>1.7498761622397E-2</v>
      </c>
      <c r="BD211" s="222">
        <v>8.3333333333333295E-4</v>
      </c>
      <c r="BE211" s="222">
        <v>3.80310502283105E-4</v>
      </c>
      <c r="BF211" s="222">
        <v>0</v>
      </c>
      <c r="BG211" s="222">
        <v>0</v>
      </c>
      <c r="BH211" s="222">
        <v>0</v>
      </c>
      <c r="BI211" s="222">
        <v>0</v>
      </c>
      <c r="BJ211" s="222">
        <v>0</v>
      </c>
      <c r="BK211" s="222">
        <v>0</v>
      </c>
      <c r="BL211" s="222">
        <v>0</v>
      </c>
      <c r="BM211" s="222">
        <v>2.52732492870506E-2</v>
      </c>
      <c r="BN211" s="222">
        <v>1.89919192808219E-3</v>
      </c>
      <c r="BO211" s="222">
        <v>0</v>
      </c>
      <c r="BP211" s="222">
        <v>8.4945443607127597E-3</v>
      </c>
      <c r="BQ211" s="222">
        <v>2.80848283636894E-3</v>
      </c>
      <c r="BR211" s="222">
        <v>5.50227056296296E-4</v>
      </c>
      <c r="BS211" s="222">
        <v>5.1607158605985699E-2</v>
      </c>
      <c r="BT211" s="222">
        <v>6.0101702966698499E-2</v>
      </c>
      <c r="BU211" s="222">
        <v>6.2910185803067398E-2</v>
      </c>
      <c r="BV211" s="222">
        <v>122.87418715710901</v>
      </c>
      <c r="BW211" s="222">
        <v>143.099292777854</v>
      </c>
      <c r="BX211" s="222">
        <v>149.78615667397</v>
      </c>
      <c r="BY211" s="222">
        <v>319.47288660848301</v>
      </c>
      <c r="BZ211" s="222">
        <v>372.05816122241902</v>
      </c>
      <c r="CA211" s="222">
        <v>389.44400735232199</v>
      </c>
      <c r="CB211" s="222">
        <v>13.4178612375563</v>
      </c>
      <c r="CC211" s="222">
        <v>15.626442771341599</v>
      </c>
      <c r="CD211" s="222">
        <v>16.356648308797499</v>
      </c>
      <c r="CE211" s="201" t="s">
        <v>800</v>
      </c>
      <c r="CF211" s="201" t="s">
        <v>800</v>
      </c>
      <c r="CG211" s="201" t="s">
        <v>3014</v>
      </c>
      <c r="CH211" s="222">
        <v>4.0495348930682101E-3</v>
      </c>
      <c r="CI211" s="222">
        <v>4.7557623712917503E-2</v>
      </c>
      <c r="CJ211" s="222">
        <v>12.364982165358599</v>
      </c>
      <c r="CK211" s="222"/>
      <c r="CL211" s="223">
        <f t="shared" si="29"/>
        <v>2.4434717390852942E-2</v>
      </c>
      <c r="CM211" s="223">
        <f t="shared" si="30"/>
        <v>2.7172441215132789E-2</v>
      </c>
      <c r="CN211" s="223">
        <f t="shared" si="31"/>
        <v>8.4945443607127597E-3</v>
      </c>
      <c r="CO211" s="223">
        <f t="shared" si="31"/>
        <v>2.80848283636894E-3</v>
      </c>
      <c r="CP211" s="223">
        <f t="shared" si="32"/>
        <v>6.2910185803067425E-2</v>
      </c>
      <c r="CQ211" s="223">
        <f t="shared" si="33"/>
        <v>0</v>
      </c>
      <c r="CR211" s="222"/>
      <c r="CS211" s="222"/>
      <c r="CT211" s="222"/>
      <c r="CU211" s="222"/>
      <c r="CV211" s="222"/>
      <c r="CW211" s="222"/>
      <c r="CX211" s="222"/>
      <c r="CY211" s="222"/>
      <c r="CZ211" s="222"/>
      <c r="DA211" s="222"/>
      <c r="DB211" s="224">
        <f t="shared" si="34"/>
        <v>5.1056931549689433E-2</v>
      </c>
      <c r="DC211" s="224">
        <f t="shared" si="35"/>
        <v>5.50227056296296E-4</v>
      </c>
      <c r="DD211" s="224">
        <f t="shared" si="36"/>
        <v>5.1607158605985727E-2</v>
      </c>
      <c r="DE211" s="225">
        <f t="shared" si="37"/>
        <v>0</v>
      </c>
      <c r="DF211" s="222"/>
      <c r="DG211" s="222"/>
      <c r="DH211" s="222"/>
      <c r="DI211" s="222"/>
      <c r="DJ211" s="222"/>
      <c r="DK211" s="222"/>
      <c r="DL211" s="222"/>
      <c r="DM211" s="222"/>
      <c r="DN211" s="222"/>
      <c r="DO211" s="222"/>
      <c r="DP211" s="222"/>
      <c r="DQ211" s="222"/>
      <c r="DR211" s="222"/>
      <c r="DS211" s="222"/>
      <c r="DT211" s="222"/>
      <c r="DU211" s="222"/>
      <c r="DV211" s="222"/>
      <c r="DW211" s="222"/>
      <c r="DX211" s="222"/>
      <c r="DY211" s="222"/>
      <c r="DZ211" s="222"/>
      <c r="EA211" s="222"/>
      <c r="EB211" s="222"/>
      <c r="EC211" s="222"/>
      <c r="ED211" s="222"/>
      <c r="EE211" s="222"/>
      <c r="EF211" s="222"/>
      <c r="EG211" s="222">
        <v>0</v>
      </c>
      <c r="EH211" s="222">
        <v>31680</v>
      </c>
      <c r="EI211" s="222">
        <v>0</v>
      </c>
      <c r="EJ211" s="222">
        <v>7.22</v>
      </c>
      <c r="EK211" s="222">
        <v>0</v>
      </c>
      <c r="EL211" s="222">
        <v>0</v>
      </c>
      <c r="EM211" s="222">
        <v>0</v>
      </c>
      <c r="EN211" s="201" t="s">
        <v>3863</v>
      </c>
      <c r="EO211" s="222">
        <v>0.74650000000000005</v>
      </c>
      <c r="EP211" s="222">
        <v>145</v>
      </c>
      <c r="EQ211" s="222">
        <v>0.8</v>
      </c>
    </row>
    <row r="212" spans="1:147" ht="30" x14ac:dyDescent="0.25">
      <c r="A212" s="201" t="s">
        <v>647</v>
      </c>
      <c r="B212" s="201" t="s">
        <v>3864</v>
      </c>
      <c r="C212" s="201" t="s">
        <v>648</v>
      </c>
      <c r="D212" s="201" t="s">
        <v>2853</v>
      </c>
      <c r="E212" s="222">
        <v>420</v>
      </c>
      <c r="F212" s="222">
        <v>1800</v>
      </c>
      <c r="G212" s="201" t="s">
        <v>2891</v>
      </c>
      <c r="H212" s="201" t="s">
        <v>800</v>
      </c>
      <c r="I212" s="201" t="s">
        <v>2623</v>
      </c>
      <c r="J212" s="222">
        <v>73</v>
      </c>
      <c r="K212" s="222">
        <v>0.8</v>
      </c>
      <c r="L212" s="201" t="s">
        <v>2891</v>
      </c>
      <c r="M212" s="201" t="s">
        <v>2892</v>
      </c>
      <c r="N212" s="201" t="s">
        <v>2893</v>
      </c>
      <c r="O212" s="201" t="s">
        <v>32</v>
      </c>
      <c r="P212" s="201" t="s">
        <v>2858</v>
      </c>
      <c r="Q212" s="201" t="s">
        <v>2854</v>
      </c>
      <c r="R212" s="201" t="s">
        <v>3864</v>
      </c>
      <c r="S212" s="201" t="s">
        <v>2860</v>
      </c>
      <c r="T212" s="222">
        <v>4.1663718148564302E-2</v>
      </c>
      <c r="U212" s="201" t="s">
        <v>3008</v>
      </c>
      <c r="V212" s="201" t="s">
        <v>3009</v>
      </c>
      <c r="W212" s="201" t="s">
        <v>645</v>
      </c>
      <c r="X212" s="201" t="s">
        <v>646</v>
      </c>
      <c r="Y212" s="222">
        <v>420</v>
      </c>
      <c r="Z212" s="222">
        <v>900</v>
      </c>
      <c r="AA212" s="222">
        <v>1</v>
      </c>
      <c r="AB212" s="201" t="s">
        <v>3865</v>
      </c>
      <c r="AC212" s="222">
        <v>1</v>
      </c>
      <c r="AD212" s="201" t="s">
        <v>800</v>
      </c>
      <c r="AE212" s="201" t="s">
        <v>800</v>
      </c>
      <c r="AF212" s="222">
        <v>0</v>
      </c>
      <c r="AG212" s="222">
        <v>0</v>
      </c>
      <c r="AH212" s="201" t="s">
        <v>2891</v>
      </c>
      <c r="AI212" s="201" t="s">
        <v>2946</v>
      </c>
      <c r="AJ212" s="201" t="s">
        <v>2891</v>
      </c>
      <c r="AK212" s="201" t="s">
        <v>2907</v>
      </c>
      <c r="AL212" s="201" t="s">
        <v>2854</v>
      </c>
      <c r="AM212" s="201" t="s">
        <v>2865</v>
      </c>
      <c r="AN212" s="201" t="s">
        <v>3010</v>
      </c>
      <c r="AO212" s="201" t="s">
        <v>2947</v>
      </c>
      <c r="AP212" s="201" t="s">
        <v>2868</v>
      </c>
      <c r="AQ212" s="201" t="s">
        <v>2869</v>
      </c>
      <c r="AR212" s="201" t="s">
        <v>2948</v>
      </c>
      <c r="AS212" s="222">
        <v>39.97824</v>
      </c>
      <c r="AT212" s="222">
        <v>0</v>
      </c>
      <c r="AU212" s="201" t="s">
        <v>3860</v>
      </c>
      <c r="AV212" s="201" t="s">
        <v>3866</v>
      </c>
      <c r="AW212" s="201" t="s">
        <v>3867</v>
      </c>
      <c r="AX212" s="201" t="s">
        <v>3868</v>
      </c>
      <c r="AY212" s="201" t="s">
        <v>2915</v>
      </c>
      <c r="AZ212" s="201" t="s">
        <v>800</v>
      </c>
      <c r="BA212" s="201" t="s">
        <v>800</v>
      </c>
      <c r="BB212" s="222">
        <v>5.1720848765432099E-3</v>
      </c>
      <c r="BC212" s="222">
        <v>1.7498761622397E-2</v>
      </c>
      <c r="BD212" s="222">
        <v>8.3333333333333295E-4</v>
      </c>
      <c r="BE212" s="222">
        <v>3.80310502283105E-4</v>
      </c>
      <c r="BF212" s="222">
        <v>0</v>
      </c>
      <c r="BG212" s="222">
        <v>0</v>
      </c>
      <c r="BH212" s="222">
        <v>8.8365154320987696E-3</v>
      </c>
      <c r="BI212" s="222">
        <v>0</v>
      </c>
      <c r="BJ212" s="222">
        <v>0</v>
      </c>
      <c r="BK212" s="222">
        <v>4.0566000000000002E-4</v>
      </c>
      <c r="BL212" s="222">
        <v>0</v>
      </c>
      <c r="BM212" s="222">
        <v>2.52732492870506E-2</v>
      </c>
      <c r="BN212" s="222">
        <v>1.89919192808219E-3</v>
      </c>
      <c r="BO212" s="222">
        <v>0</v>
      </c>
      <c r="BP212" s="222">
        <v>8.4945443607127597E-3</v>
      </c>
      <c r="BQ212" s="222">
        <v>2.80848283636894E-3</v>
      </c>
      <c r="BR212" s="222">
        <v>7.0063659259259298E-4</v>
      </c>
      <c r="BS212" s="222">
        <v>6.0999743574380802E-2</v>
      </c>
      <c r="BT212" s="222">
        <v>6.9494287935093602E-2</v>
      </c>
      <c r="BU212" s="222">
        <v>7.2302770771462493E-2</v>
      </c>
      <c r="BV212" s="222">
        <v>145.237484700907</v>
      </c>
      <c r="BW212" s="222">
        <v>165.46259032165099</v>
      </c>
      <c r="BX212" s="222">
        <v>172.14945421776801</v>
      </c>
      <c r="BY212" s="222">
        <v>377.61746022235701</v>
      </c>
      <c r="BZ212" s="222">
        <v>430.20273483629398</v>
      </c>
      <c r="CA212" s="222">
        <v>447.58858096619599</v>
      </c>
      <c r="CB212" s="222">
        <v>15.859933329339</v>
      </c>
      <c r="CC212" s="222">
        <v>18.0685148631243</v>
      </c>
      <c r="CD212" s="222">
        <v>18.798720400580301</v>
      </c>
      <c r="CE212" s="201" t="s">
        <v>800</v>
      </c>
      <c r="CF212" s="201" t="s">
        <v>800</v>
      </c>
      <c r="CG212" s="201" t="s">
        <v>3014</v>
      </c>
      <c r="CH212" s="222">
        <v>4.0495348930682101E-3</v>
      </c>
      <c r="CI212" s="222">
        <v>5.6950208681312599E-2</v>
      </c>
      <c r="CJ212" s="222">
        <v>14.807054257141299</v>
      </c>
      <c r="CK212" s="222"/>
      <c r="CL212" s="223">
        <f t="shared" si="29"/>
        <v>3.382730235924801E-2</v>
      </c>
      <c r="CM212" s="223">
        <f t="shared" si="30"/>
        <v>2.7172441215132789E-2</v>
      </c>
      <c r="CN212" s="223">
        <f t="shared" si="31"/>
        <v>8.4945443607127597E-3</v>
      </c>
      <c r="CO212" s="223">
        <f t="shared" si="31"/>
        <v>2.80848283636894E-3</v>
      </c>
      <c r="CP212" s="223">
        <f t="shared" si="32"/>
        <v>7.2302770771462493E-2</v>
      </c>
      <c r="CQ212" s="223">
        <f t="shared" si="33"/>
        <v>0</v>
      </c>
      <c r="CR212" s="222"/>
      <c r="CS212" s="222"/>
      <c r="CT212" s="222"/>
      <c r="CU212" s="222"/>
      <c r="CV212" s="222"/>
      <c r="CW212" s="222"/>
      <c r="CX212" s="222"/>
      <c r="CY212" s="222"/>
      <c r="CZ212" s="222"/>
      <c r="DA212" s="222"/>
      <c r="DB212" s="224">
        <f t="shared" si="34"/>
        <v>5.1056931549689433E-2</v>
      </c>
      <c r="DC212" s="224">
        <f t="shared" si="35"/>
        <v>9.9428120246913623E-3</v>
      </c>
      <c r="DD212" s="224">
        <f t="shared" si="36"/>
        <v>6.0999743574380795E-2</v>
      </c>
      <c r="DE212" s="225">
        <f t="shared" si="37"/>
        <v>0</v>
      </c>
      <c r="DF212" s="222"/>
      <c r="DG212" s="222"/>
      <c r="DH212" s="222"/>
      <c r="DI212" s="222"/>
      <c r="DJ212" s="222"/>
      <c r="DK212" s="222"/>
      <c r="DL212" s="222"/>
      <c r="DM212" s="222"/>
      <c r="DN212" s="222"/>
      <c r="DO212" s="222"/>
      <c r="DP212" s="222"/>
      <c r="DQ212" s="222"/>
      <c r="DR212" s="222"/>
      <c r="DS212" s="222"/>
      <c r="DT212" s="222"/>
      <c r="DU212" s="222"/>
      <c r="DV212" s="222"/>
      <c r="DW212" s="222"/>
      <c r="DX212" s="222"/>
      <c r="DY212" s="222"/>
      <c r="DZ212" s="222"/>
      <c r="EA212" s="222"/>
      <c r="EB212" s="222"/>
      <c r="EC212" s="222"/>
      <c r="ED212" s="222"/>
      <c r="EE212" s="222"/>
      <c r="EF212" s="222"/>
      <c r="EG212" s="222">
        <v>0</v>
      </c>
      <c r="EH212" s="222">
        <v>0</v>
      </c>
      <c r="EI212" s="222">
        <v>0</v>
      </c>
      <c r="EJ212" s="222">
        <v>0</v>
      </c>
      <c r="EK212" s="222">
        <v>0</v>
      </c>
      <c r="EL212" s="222">
        <v>0</v>
      </c>
      <c r="EM212" s="222">
        <v>0</v>
      </c>
      <c r="EN212" s="201" t="s">
        <v>3869</v>
      </c>
      <c r="EO212" s="222">
        <v>0.81440000000000001</v>
      </c>
      <c r="EP212" s="222">
        <v>145</v>
      </c>
      <c r="EQ212" s="222">
        <v>0.8</v>
      </c>
    </row>
    <row r="213" spans="1:147" ht="30" x14ac:dyDescent="0.25">
      <c r="A213" s="201" t="s">
        <v>649</v>
      </c>
      <c r="B213" s="201" t="s">
        <v>3870</v>
      </c>
      <c r="C213" s="201" t="s">
        <v>650</v>
      </c>
      <c r="D213" s="201" t="s">
        <v>2853</v>
      </c>
      <c r="E213" s="222">
        <v>215</v>
      </c>
      <c r="F213" s="222">
        <v>1584</v>
      </c>
      <c r="G213" s="201" t="s">
        <v>2890</v>
      </c>
      <c r="H213" s="201" t="s">
        <v>800</v>
      </c>
      <c r="I213" s="201" t="s">
        <v>2626</v>
      </c>
      <c r="J213" s="222">
        <v>160</v>
      </c>
      <c r="K213" s="222">
        <v>0.8</v>
      </c>
      <c r="L213" s="201" t="s">
        <v>2891</v>
      </c>
      <c r="M213" s="201" t="s">
        <v>2892</v>
      </c>
      <c r="N213" s="201" t="s">
        <v>2893</v>
      </c>
      <c r="O213" s="201" t="s">
        <v>32</v>
      </c>
      <c r="P213" s="201" t="s">
        <v>2894</v>
      </c>
      <c r="Q213" s="201" t="s">
        <v>2859</v>
      </c>
      <c r="R213" s="201" t="s">
        <v>3870</v>
      </c>
      <c r="S213" s="201" t="s">
        <v>2895</v>
      </c>
      <c r="T213" s="222">
        <v>4.1583276009857999E-2</v>
      </c>
      <c r="U213" s="201" t="s">
        <v>2896</v>
      </c>
      <c r="V213" s="201" t="s">
        <v>2897</v>
      </c>
      <c r="W213" s="201" t="s">
        <v>649</v>
      </c>
      <c r="X213" s="201" t="s">
        <v>650</v>
      </c>
      <c r="Y213" s="222">
        <v>215</v>
      </c>
      <c r="Z213" s="222">
        <v>1584</v>
      </c>
      <c r="AA213" s="222">
        <v>1</v>
      </c>
      <c r="AB213" s="201" t="s">
        <v>3870</v>
      </c>
      <c r="AC213" s="222">
        <v>1</v>
      </c>
      <c r="AD213" s="201" t="s">
        <v>800</v>
      </c>
      <c r="AE213" s="201" t="s">
        <v>800</v>
      </c>
      <c r="AH213" s="201" t="s">
        <v>2854</v>
      </c>
      <c r="AI213" s="201" t="s">
        <v>2863</v>
      </c>
      <c r="AJ213" s="201" t="s">
        <v>2891</v>
      </c>
      <c r="AK213" s="201" t="s">
        <v>2907</v>
      </c>
      <c r="AL213" s="201" t="s">
        <v>2854</v>
      </c>
      <c r="AM213" s="201" t="s">
        <v>2865</v>
      </c>
      <c r="AN213" s="201" t="s">
        <v>2898</v>
      </c>
      <c r="AO213" s="201" t="s">
        <v>2867</v>
      </c>
      <c r="AP213" s="201" t="s">
        <v>2868</v>
      </c>
      <c r="AQ213" s="201" t="s">
        <v>2869</v>
      </c>
      <c r="AR213" s="201" t="s">
        <v>2870</v>
      </c>
      <c r="AS213" s="222">
        <v>67.831739999999996</v>
      </c>
      <c r="AT213" s="222">
        <v>0</v>
      </c>
      <c r="AU213" s="201" t="s">
        <v>3871</v>
      </c>
      <c r="AV213" s="201" t="s">
        <v>3871</v>
      </c>
      <c r="AW213" s="201" t="s">
        <v>3872</v>
      </c>
      <c r="AX213" s="201" t="s">
        <v>3873</v>
      </c>
      <c r="AY213" s="201" t="s">
        <v>2915</v>
      </c>
      <c r="AZ213" s="201" t="s">
        <v>800</v>
      </c>
      <c r="BA213" s="201" t="s">
        <v>800</v>
      </c>
      <c r="BB213" s="222">
        <v>5.4490582912457902E-3</v>
      </c>
      <c r="BC213" s="222">
        <v>8.9404043421194707E-3</v>
      </c>
      <c r="BD213" s="222">
        <v>8.3333333333333295E-4</v>
      </c>
      <c r="BE213" s="222">
        <v>2.9440859374999998E-4</v>
      </c>
      <c r="BF213" s="222">
        <v>0</v>
      </c>
      <c r="BG213" s="222">
        <v>0</v>
      </c>
      <c r="BH213" s="222">
        <v>0</v>
      </c>
      <c r="BI213" s="222">
        <v>0</v>
      </c>
      <c r="BJ213" s="222">
        <v>0</v>
      </c>
      <c r="BK213" s="222">
        <v>0</v>
      </c>
      <c r="BL213" s="222">
        <v>0</v>
      </c>
      <c r="BM213" s="222">
        <v>1.2876142806668E-2</v>
      </c>
      <c r="BN213" s="222">
        <v>9.7220539175635996E-4</v>
      </c>
      <c r="BO213" s="222">
        <v>0</v>
      </c>
      <c r="BP213" s="222">
        <v>3.8756358645752002E-3</v>
      </c>
      <c r="BQ213" s="222">
        <v>1.28137029409333E-3</v>
      </c>
      <c r="BR213" s="222">
        <v>3.9808897306397299E-4</v>
      </c>
      <c r="BS213" s="222">
        <v>2.97636417319369E-2</v>
      </c>
      <c r="BT213" s="222">
        <v>3.3639277596512099E-2</v>
      </c>
      <c r="BU213" s="222">
        <v>3.4920647890605401E-2</v>
      </c>
      <c r="BV213" s="222">
        <v>138.435542939241</v>
      </c>
      <c r="BW213" s="222">
        <v>156.46175626284699</v>
      </c>
      <c r="BX213" s="222">
        <v>162.42161809583899</v>
      </c>
      <c r="BY213" s="222">
        <v>359.93241164202698</v>
      </c>
      <c r="BZ213" s="222">
        <v>406.80056628340202</v>
      </c>
      <c r="CA213" s="222">
        <v>422.29620704918199</v>
      </c>
      <c r="CB213" s="222">
        <v>7.7385468503035897</v>
      </c>
      <c r="CC213" s="222">
        <v>8.7462121750931399</v>
      </c>
      <c r="CD213" s="222">
        <v>9.0793684515574107</v>
      </c>
      <c r="CE213" s="201" t="s">
        <v>800</v>
      </c>
      <c r="CF213" s="201" t="s">
        <v>800</v>
      </c>
      <c r="CG213" s="201" t="s">
        <v>2902</v>
      </c>
      <c r="CH213" s="222">
        <v>1.2684698377951401E-3</v>
      </c>
      <c r="CI213" s="222">
        <v>2.8495171894141701E-2</v>
      </c>
      <c r="CJ213" s="222">
        <v>7.4087446924768496</v>
      </c>
      <c r="CK213" s="222"/>
      <c r="CL213" s="223">
        <f t="shared" si="29"/>
        <v>1.5915293533512568E-2</v>
      </c>
      <c r="CM213" s="223">
        <f t="shared" si="30"/>
        <v>1.384834819842436E-2</v>
      </c>
      <c r="CN213" s="223">
        <f t="shared" si="31"/>
        <v>3.8756358645752002E-3</v>
      </c>
      <c r="CO213" s="223">
        <f t="shared" si="31"/>
        <v>1.28137029409333E-3</v>
      </c>
      <c r="CP213" s="223">
        <f t="shared" si="32"/>
        <v>3.4920647890605457E-2</v>
      </c>
      <c r="CQ213" s="223">
        <f t="shared" si="33"/>
        <v>5.5511151231257827E-17</v>
      </c>
      <c r="CR213" s="222"/>
      <c r="CS213" s="222"/>
      <c r="CT213" s="222"/>
      <c r="CU213" s="222"/>
      <c r="CV213" s="222"/>
      <c r="CW213" s="222"/>
      <c r="CX213" s="222"/>
      <c r="CY213" s="222"/>
      <c r="CZ213" s="222"/>
      <c r="DA213" s="222"/>
      <c r="DB213" s="224">
        <f t="shared" si="34"/>
        <v>2.9365552758872954E-2</v>
      </c>
      <c r="DC213" s="224">
        <f t="shared" si="35"/>
        <v>3.9808897306397299E-4</v>
      </c>
      <c r="DD213" s="224">
        <f t="shared" si="36"/>
        <v>2.9763641731936928E-2</v>
      </c>
      <c r="DE213" s="225">
        <f t="shared" si="37"/>
        <v>2.7755575615628914E-17</v>
      </c>
      <c r="DF213" s="222"/>
      <c r="DG213" s="222"/>
      <c r="DH213" s="222"/>
      <c r="DI213" s="222"/>
      <c r="DJ213" s="222"/>
      <c r="DK213" s="222"/>
      <c r="DL213" s="222"/>
      <c r="DM213" s="222"/>
      <c r="DN213" s="222"/>
      <c r="DO213" s="222"/>
      <c r="DP213" s="222"/>
      <c r="DQ213" s="222"/>
      <c r="DR213" s="222"/>
      <c r="DS213" s="222"/>
      <c r="DT213" s="222"/>
      <c r="DU213" s="222"/>
      <c r="DV213" s="222"/>
      <c r="DW213" s="222"/>
      <c r="DX213" s="222"/>
      <c r="DY213" s="222"/>
      <c r="DZ213" s="222"/>
      <c r="EA213" s="222"/>
      <c r="EB213" s="222"/>
      <c r="EC213" s="222"/>
      <c r="ED213" s="222"/>
      <c r="EE213" s="222"/>
      <c r="EF213" s="222"/>
      <c r="EG213" s="222">
        <v>0</v>
      </c>
      <c r="EH213" s="222">
        <v>0</v>
      </c>
      <c r="EI213" s="222">
        <v>0</v>
      </c>
      <c r="EJ213" s="222">
        <v>0</v>
      </c>
      <c r="EK213" s="222">
        <v>0</v>
      </c>
      <c r="EL213" s="222">
        <v>0</v>
      </c>
      <c r="EM213" s="222">
        <v>0</v>
      </c>
      <c r="EN213" s="201" t="s">
        <v>3874</v>
      </c>
      <c r="EO213" s="222">
        <v>0.81440000000000001</v>
      </c>
      <c r="EP213" s="222">
        <v>160</v>
      </c>
      <c r="EQ213" s="222">
        <v>0.8</v>
      </c>
    </row>
    <row r="214" spans="1:147" ht="30" x14ac:dyDescent="0.25">
      <c r="A214" s="201" t="s">
        <v>653</v>
      </c>
      <c r="B214" s="201" t="s">
        <v>3875</v>
      </c>
      <c r="C214" s="201" t="s">
        <v>654</v>
      </c>
      <c r="D214" s="201" t="s">
        <v>2853</v>
      </c>
      <c r="E214" s="222">
        <v>215</v>
      </c>
      <c r="F214" s="222">
        <v>3168</v>
      </c>
      <c r="G214" s="201" t="s">
        <v>2891</v>
      </c>
      <c r="H214" s="201" t="s">
        <v>800</v>
      </c>
      <c r="I214" s="201" t="s">
        <v>2623</v>
      </c>
      <c r="J214" s="222">
        <v>109</v>
      </c>
      <c r="K214" s="222">
        <v>0.8</v>
      </c>
      <c r="L214" s="201" t="s">
        <v>2891</v>
      </c>
      <c r="M214" s="201" t="s">
        <v>2892</v>
      </c>
      <c r="N214" s="201" t="s">
        <v>2893</v>
      </c>
      <c r="O214" s="201" t="s">
        <v>32</v>
      </c>
      <c r="P214" s="201" t="s">
        <v>2858</v>
      </c>
      <c r="Q214" s="201" t="s">
        <v>2859</v>
      </c>
      <c r="R214" s="201" t="s">
        <v>3875</v>
      </c>
      <c r="S214" s="201" t="s">
        <v>2860</v>
      </c>
      <c r="T214" s="222">
        <v>4.1663718148564302E-2</v>
      </c>
      <c r="U214" s="201" t="s">
        <v>3008</v>
      </c>
      <c r="V214" s="201" t="s">
        <v>3009</v>
      </c>
      <c r="W214" s="201" t="s">
        <v>653</v>
      </c>
      <c r="X214" s="201" t="s">
        <v>654</v>
      </c>
      <c r="Y214" s="222">
        <v>215</v>
      </c>
      <c r="Z214" s="222">
        <v>3168</v>
      </c>
      <c r="AA214" s="222">
        <v>1</v>
      </c>
      <c r="AB214" s="201" t="s">
        <v>3875</v>
      </c>
      <c r="AC214" s="222">
        <v>1</v>
      </c>
      <c r="AD214" s="201" t="s">
        <v>800</v>
      </c>
      <c r="AE214" s="201" t="s">
        <v>800</v>
      </c>
      <c r="AF214" s="222">
        <v>0</v>
      </c>
      <c r="AG214" s="222">
        <v>0</v>
      </c>
      <c r="AH214" s="201" t="s">
        <v>2854</v>
      </c>
      <c r="AI214" s="201" t="s">
        <v>2863</v>
      </c>
      <c r="AJ214" s="201" t="s">
        <v>2891</v>
      </c>
      <c r="AK214" s="201" t="s">
        <v>2907</v>
      </c>
      <c r="AL214" s="201" t="s">
        <v>2854</v>
      </c>
      <c r="AM214" s="201" t="s">
        <v>2865</v>
      </c>
      <c r="AN214" s="201" t="s">
        <v>3010</v>
      </c>
      <c r="AO214" s="201" t="s">
        <v>2867</v>
      </c>
      <c r="AP214" s="201" t="s">
        <v>2868</v>
      </c>
      <c r="AQ214" s="201" t="s">
        <v>2869</v>
      </c>
      <c r="AR214" s="201" t="s">
        <v>2870</v>
      </c>
      <c r="AS214" s="222">
        <v>39.97824</v>
      </c>
      <c r="AT214" s="222">
        <v>0</v>
      </c>
      <c r="AU214" s="201" t="s">
        <v>3876</v>
      </c>
      <c r="AV214" s="201" t="s">
        <v>3876</v>
      </c>
      <c r="AW214" s="201" t="s">
        <v>3877</v>
      </c>
      <c r="AX214" s="201" t="s">
        <v>3878</v>
      </c>
      <c r="AY214" s="201" t="s">
        <v>2915</v>
      </c>
      <c r="AZ214" s="201" t="s">
        <v>800</v>
      </c>
      <c r="BA214" s="201" t="s">
        <v>800</v>
      </c>
      <c r="BB214" s="222">
        <v>3.4186447811447801E-3</v>
      </c>
      <c r="BC214" s="222">
        <v>8.9576994019413304E-3</v>
      </c>
      <c r="BD214" s="222">
        <v>8.3333333333333295E-4</v>
      </c>
      <c r="BE214" s="222">
        <v>2.5470336391437298E-4</v>
      </c>
      <c r="BF214" s="222">
        <v>0</v>
      </c>
      <c r="BG214" s="222">
        <v>0</v>
      </c>
      <c r="BH214" s="222">
        <v>0</v>
      </c>
      <c r="BI214" s="222">
        <v>0</v>
      </c>
      <c r="BJ214" s="222">
        <v>0</v>
      </c>
      <c r="BK214" s="222">
        <v>0</v>
      </c>
      <c r="BL214" s="222">
        <v>0</v>
      </c>
      <c r="BM214" s="222">
        <v>1.6926121082153099E-2</v>
      </c>
      <c r="BN214" s="222">
        <v>9.7220539175635996E-4</v>
      </c>
      <c r="BO214" s="222">
        <v>0</v>
      </c>
      <c r="BP214" s="222">
        <v>5.6890067736883702E-3</v>
      </c>
      <c r="BQ214" s="222">
        <v>1.8809105234397501E-3</v>
      </c>
      <c r="BR214" s="222">
        <v>1.9904448653198701E-4</v>
      </c>
      <c r="BS214" s="222">
        <v>3.1561751840775303E-2</v>
      </c>
      <c r="BT214" s="222">
        <v>3.7250758614463697E-2</v>
      </c>
      <c r="BU214" s="222">
        <v>3.9131669137903398E-2</v>
      </c>
      <c r="BV214" s="222">
        <v>146.79884577104801</v>
      </c>
      <c r="BW214" s="222">
        <v>173.25934239285399</v>
      </c>
      <c r="BX214" s="222">
        <v>182.00776343210899</v>
      </c>
      <c r="BY214" s="222">
        <v>381.67699900472502</v>
      </c>
      <c r="BZ214" s="222">
        <v>450.47429022142097</v>
      </c>
      <c r="CA214" s="222">
        <v>473.22018492348298</v>
      </c>
      <c r="CB214" s="222">
        <v>8.2060554786015807</v>
      </c>
      <c r="CC214" s="222">
        <v>9.6851972397605497</v>
      </c>
      <c r="CD214" s="222">
        <v>10.1742339758549</v>
      </c>
      <c r="CE214" s="201" t="s">
        <v>800</v>
      </c>
      <c r="CF214" s="201" t="s">
        <v>800</v>
      </c>
      <c r="CG214" s="201" t="s">
        <v>3014</v>
      </c>
      <c r="CH214" s="222">
        <v>2.7120738274677E-3</v>
      </c>
      <c r="CI214" s="222">
        <v>2.8849678013307602E-2</v>
      </c>
      <c r="CJ214" s="222">
        <v>7.5009162834599801</v>
      </c>
      <c r="CK214" s="222"/>
      <c r="CL214" s="223">
        <f t="shared" si="29"/>
        <v>1.3663425366865803E-2</v>
      </c>
      <c r="CM214" s="223">
        <f t="shared" si="30"/>
        <v>1.7898326473909459E-2</v>
      </c>
      <c r="CN214" s="223">
        <f t="shared" si="31"/>
        <v>5.6890067736883702E-3</v>
      </c>
      <c r="CO214" s="223">
        <f t="shared" si="31"/>
        <v>1.8809105234397501E-3</v>
      </c>
      <c r="CP214" s="223">
        <f t="shared" si="32"/>
        <v>3.9131669137903377E-2</v>
      </c>
      <c r="CQ214" s="223">
        <f t="shared" si="33"/>
        <v>0</v>
      </c>
      <c r="CR214" s="222"/>
      <c r="CS214" s="222"/>
      <c r="CT214" s="222"/>
      <c r="CU214" s="222"/>
      <c r="CV214" s="222"/>
      <c r="CW214" s="222"/>
      <c r="CX214" s="222"/>
      <c r="CY214" s="222"/>
      <c r="CZ214" s="222"/>
      <c r="DA214" s="222"/>
      <c r="DB214" s="224">
        <f t="shared" si="34"/>
        <v>3.1362707354243277E-2</v>
      </c>
      <c r="DC214" s="224">
        <f t="shared" si="35"/>
        <v>1.9904448653198701E-4</v>
      </c>
      <c r="DD214" s="224">
        <f t="shared" si="36"/>
        <v>3.1561751840775261E-2</v>
      </c>
      <c r="DE214" s="225">
        <f t="shared" si="37"/>
        <v>0</v>
      </c>
      <c r="DF214" s="222"/>
      <c r="DG214" s="222"/>
      <c r="DH214" s="222"/>
      <c r="DI214" s="222"/>
      <c r="DJ214" s="222"/>
      <c r="DK214" s="222"/>
      <c r="DL214" s="222"/>
      <c r="DM214" s="222"/>
      <c r="DN214" s="222"/>
      <c r="DO214" s="222"/>
      <c r="DP214" s="222"/>
      <c r="DQ214" s="222"/>
      <c r="DR214" s="222"/>
      <c r="DS214" s="222"/>
      <c r="DT214" s="222"/>
      <c r="DU214" s="222"/>
      <c r="DV214" s="222"/>
      <c r="DW214" s="222"/>
      <c r="DX214" s="222"/>
      <c r="DY214" s="222"/>
      <c r="DZ214" s="222"/>
      <c r="EA214" s="222"/>
      <c r="EB214" s="222"/>
      <c r="EC214" s="222"/>
      <c r="ED214" s="222"/>
      <c r="EE214" s="222"/>
      <c r="EF214" s="222"/>
      <c r="EG214" s="222">
        <v>0</v>
      </c>
      <c r="EH214" s="222">
        <v>0</v>
      </c>
      <c r="EI214" s="222">
        <v>0</v>
      </c>
      <c r="EJ214" s="222">
        <v>0</v>
      </c>
      <c r="EK214" s="222">
        <v>0</v>
      </c>
      <c r="EL214" s="222">
        <v>0</v>
      </c>
      <c r="EM214" s="222">
        <v>0</v>
      </c>
      <c r="EN214" s="201" t="s">
        <v>3879</v>
      </c>
      <c r="EO214" s="222">
        <v>0.67269999999999996</v>
      </c>
      <c r="EP214" s="222">
        <v>63</v>
      </c>
      <c r="EQ214" s="222">
        <v>0.8</v>
      </c>
    </row>
    <row r="215" spans="1:147" ht="30" x14ac:dyDescent="0.25">
      <c r="A215" s="201" t="s">
        <v>653</v>
      </c>
      <c r="B215" s="201" t="s">
        <v>3880</v>
      </c>
      <c r="C215" s="201" t="s">
        <v>654</v>
      </c>
      <c r="D215" s="201" t="s">
        <v>2853</v>
      </c>
      <c r="E215" s="222">
        <v>215</v>
      </c>
      <c r="F215" s="222">
        <v>3168</v>
      </c>
      <c r="G215" s="201" t="s">
        <v>2906</v>
      </c>
      <c r="H215" s="201" t="s">
        <v>800</v>
      </c>
      <c r="I215" s="201" t="s">
        <v>2625</v>
      </c>
      <c r="J215" s="222">
        <v>145</v>
      </c>
      <c r="K215" s="222">
        <v>0.8</v>
      </c>
      <c r="L215" s="201" t="s">
        <v>2891</v>
      </c>
      <c r="M215" s="201" t="s">
        <v>2892</v>
      </c>
      <c r="N215" s="201" t="s">
        <v>2893</v>
      </c>
      <c r="O215" s="201" t="s">
        <v>32</v>
      </c>
      <c r="P215" s="201" t="s">
        <v>2894</v>
      </c>
      <c r="Q215" s="201" t="s">
        <v>2859</v>
      </c>
      <c r="R215" s="201" t="s">
        <v>3880</v>
      </c>
      <c r="S215" s="201" t="s">
        <v>2895</v>
      </c>
      <c r="T215" s="222">
        <v>4.1583276009857999E-2</v>
      </c>
      <c r="U215" s="201" t="s">
        <v>2981</v>
      </c>
      <c r="V215" s="201" t="s">
        <v>2982</v>
      </c>
      <c r="W215" s="201" t="s">
        <v>653</v>
      </c>
      <c r="X215" s="201" t="s">
        <v>654</v>
      </c>
      <c r="Y215" s="222">
        <v>215</v>
      </c>
      <c r="Z215" s="222">
        <v>3168</v>
      </c>
      <c r="AA215" s="222">
        <v>1</v>
      </c>
      <c r="AB215" s="201" t="s">
        <v>3880</v>
      </c>
      <c r="AC215" s="222">
        <v>1</v>
      </c>
      <c r="AD215" s="201" t="s">
        <v>800</v>
      </c>
      <c r="AE215" s="201" t="s">
        <v>800</v>
      </c>
      <c r="AF215" s="222">
        <v>0</v>
      </c>
      <c r="AG215" s="222">
        <v>0</v>
      </c>
      <c r="AH215" s="201" t="s">
        <v>2854</v>
      </c>
      <c r="AI215" s="201" t="s">
        <v>2863</v>
      </c>
      <c r="AJ215" s="201" t="s">
        <v>2891</v>
      </c>
      <c r="AK215" s="201" t="s">
        <v>2907</v>
      </c>
      <c r="AL215" s="201" t="s">
        <v>2854</v>
      </c>
      <c r="AM215" s="201" t="s">
        <v>2865</v>
      </c>
      <c r="AN215" s="201" t="s">
        <v>2985</v>
      </c>
      <c r="AO215" s="201" t="s">
        <v>2867</v>
      </c>
      <c r="AP215" s="201" t="s">
        <v>2868</v>
      </c>
      <c r="AQ215" s="201" t="s">
        <v>2869</v>
      </c>
      <c r="AR215" s="201" t="s">
        <v>2870</v>
      </c>
      <c r="AS215" s="222">
        <v>67.831739999999996</v>
      </c>
      <c r="AT215" s="222">
        <v>0</v>
      </c>
      <c r="AU215" s="201" t="s">
        <v>3876</v>
      </c>
      <c r="AV215" s="201" t="s">
        <v>3876</v>
      </c>
      <c r="AW215" s="201" t="s">
        <v>3877</v>
      </c>
      <c r="AX215" s="201" t="s">
        <v>3878</v>
      </c>
      <c r="AY215" s="201" t="s">
        <v>2915</v>
      </c>
      <c r="AZ215" s="201" t="s">
        <v>800</v>
      </c>
      <c r="BA215" s="201" t="s">
        <v>800</v>
      </c>
      <c r="BB215" s="222">
        <v>3.4186447811447801E-3</v>
      </c>
      <c r="BC215" s="222">
        <v>8.9404043421194707E-3</v>
      </c>
      <c r="BD215" s="222">
        <v>8.3333333333333295E-4</v>
      </c>
      <c r="BE215" s="222">
        <v>3.24864655172414E-4</v>
      </c>
      <c r="BF215" s="222">
        <v>0</v>
      </c>
      <c r="BG215" s="222">
        <v>0</v>
      </c>
      <c r="BH215" s="222">
        <v>0</v>
      </c>
      <c r="BI215" s="222">
        <v>0</v>
      </c>
      <c r="BJ215" s="222">
        <v>0</v>
      </c>
      <c r="BK215" s="222">
        <v>0</v>
      </c>
      <c r="BL215" s="222">
        <v>0</v>
      </c>
      <c r="BM215" s="222">
        <v>1.5763127302639901E-2</v>
      </c>
      <c r="BN215" s="222">
        <v>9.7220539175635996E-4</v>
      </c>
      <c r="BO215" s="222">
        <v>0</v>
      </c>
      <c r="BP215" s="222">
        <v>4.2765637126347001E-3</v>
      </c>
      <c r="BQ215" s="222">
        <v>1.4139258417581501E-3</v>
      </c>
      <c r="BR215" s="222">
        <v>1.9904448653198701E-4</v>
      </c>
      <c r="BS215" s="222">
        <v>3.0451624292698199E-2</v>
      </c>
      <c r="BT215" s="222">
        <v>3.4728188005332901E-2</v>
      </c>
      <c r="BU215" s="222">
        <v>3.6142113847091102E-2</v>
      </c>
      <c r="BV215" s="222">
        <v>141.63546182650299</v>
      </c>
      <c r="BW215" s="222">
        <v>161.52645583875801</v>
      </c>
      <c r="BX215" s="222">
        <v>168.102855102749</v>
      </c>
      <c r="BY215" s="222">
        <v>368.25220074890899</v>
      </c>
      <c r="BZ215" s="222">
        <v>419.96878518077</v>
      </c>
      <c r="CA215" s="222">
        <v>437.067423267148</v>
      </c>
      <c r="CB215" s="222">
        <v>7.9174223161015398</v>
      </c>
      <c r="CC215" s="222">
        <v>9.0293288813865598</v>
      </c>
      <c r="CD215" s="222">
        <v>9.3969496002436799</v>
      </c>
      <c r="CE215" s="201" t="s">
        <v>800</v>
      </c>
      <c r="CF215" s="201" t="s">
        <v>800</v>
      </c>
      <c r="CG215" s="201" t="s">
        <v>2990</v>
      </c>
      <c r="CH215" s="222">
        <v>2.1685562446337198E-3</v>
      </c>
      <c r="CI215" s="222">
        <v>2.8283068048064498E-2</v>
      </c>
      <c r="CJ215" s="222">
        <v>7.3535976924967699</v>
      </c>
      <c r="CK215" s="222"/>
      <c r="CL215" s="223">
        <f t="shared" si="29"/>
        <v>1.3716291598301985E-2</v>
      </c>
      <c r="CM215" s="223">
        <f t="shared" si="30"/>
        <v>1.6735332694396261E-2</v>
      </c>
      <c r="CN215" s="223">
        <f t="shared" si="31"/>
        <v>4.2765637126347001E-3</v>
      </c>
      <c r="CO215" s="223">
        <f t="shared" si="31"/>
        <v>1.4139258417581501E-3</v>
      </c>
      <c r="CP215" s="223">
        <f t="shared" si="32"/>
        <v>3.6142113847091095E-2</v>
      </c>
      <c r="CQ215" s="223">
        <f t="shared" si="33"/>
        <v>0</v>
      </c>
      <c r="CR215" s="222"/>
      <c r="CS215" s="222"/>
      <c r="CT215" s="222"/>
      <c r="CU215" s="222"/>
      <c r="CV215" s="222"/>
      <c r="CW215" s="222"/>
      <c r="CX215" s="222"/>
      <c r="CY215" s="222"/>
      <c r="CZ215" s="222"/>
      <c r="DA215" s="222"/>
      <c r="DB215" s="224">
        <f t="shared" si="34"/>
        <v>3.025257980616626E-2</v>
      </c>
      <c r="DC215" s="224">
        <f t="shared" si="35"/>
        <v>1.9904448653198701E-4</v>
      </c>
      <c r="DD215" s="224">
        <f t="shared" si="36"/>
        <v>3.0451624292698248E-2</v>
      </c>
      <c r="DE215" s="225">
        <f t="shared" si="37"/>
        <v>4.8572257327350599E-17</v>
      </c>
      <c r="DF215" s="222"/>
      <c r="DG215" s="222"/>
      <c r="DH215" s="222"/>
      <c r="DI215" s="222"/>
      <c r="DJ215" s="222"/>
      <c r="DK215" s="222"/>
      <c r="DL215" s="222"/>
      <c r="DM215" s="222"/>
      <c r="DN215" s="222"/>
      <c r="DO215" s="222"/>
      <c r="DP215" s="222"/>
      <c r="DQ215" s="222"/>
      <c r="DR215" s="222"/>
      <c r="DS215" s="222"/>
      <c r="DT215" s="222"/>
      <c r="DU215" s="222"/>
      <c r="DV215" s="222"/>
      <c r="DW215" s="222"/>
      <c r="DX215" s="222"/>
      <c r="DY215" s="222"/>
      <c r="DZ215" s="222"/>
      <c r="EA215" s="222"/>
      <c r="EB215" s="222"/>
      <c r="EC215" s="222"/>
      <c r="ED215" s="222"/>
      <c r="EE215" s="222"/>
      <c r="EF215" s="222"/>
      <c r="EG215" s="222">
        <v>0</v>
      </c>
      <c r="EH215" s="222">
        <v>0</v>
      </c>
      <c r="EI215" s="222">
        <v>0</v>
      </c>
      <c r="EJ215" s="222">
        <v>0</v>
      </c>
      <c r="EK215" s="222">
        <v>0</v>
      </c>
      <c r="EL215" s="222">
        <v>0</v>
      </c>
      <c r="EM215" s="222">
        <v>0</v>
      </c>
      <c r="EN215" s="201" t="s">
        <v>3881</v>
      </c>
      <c r="EO215" s="222">
        <v>0.55600000000000005</v>
      </c>
      <c r="EP215" s="222">
        <v>64</v>
      </c>
      <c r="EQ215" s="222">
        <v>0.8</v>
      </c>
    </row>
    <row r="216" spans="1:147" ht="30" x14ac:dyDescent="0.25">
      <c r="A216" s="201" t="s">
        <v>653</v>
      </c>
      <c r="B216" s="201" t="s">
        <v>3882</v>
      </c>
      <c r="C216" s="201" t="s">
        <v>654</v>
      </c>
      <c r="D216" s="201" t="s">
        <v>2853</v>
      </c>
      <c r="E216" s="222">
        <v>215</v>
      </c>
      <c r="F216" s="222">
        <v>3168</v>
      </c>
      <c r="G216" s="201" t="s">
        <v>2890</v>
      </c>
      <c r="H216" s="201" t="s">
        <v>800</v>
      </c>
      <c r="I216" s="201" t="s">
        <v>2626</v>
      </c>
      <c r="J216" s="222">
        <v>145</v>
      </c>
      <c r="K216" s="222">
        <v>0.81440000000000001</v>
      </c>
      <c r="L216" s="201" t="s">
        <v>2891</v>
      </c>
      <c r="M216" s="201" t="s">
        <v>2892</v>
      </c>
      <c r="N216" s="201" t="s">
        <v>2893</v>
      </c>
      <c r="O216" s="201" t="s">
        <v>32</v>
      </c>
      <c r="P216" s="201" t="s">
        <v>2894</v>
      </c>
      <c r="Q216" s="201" t="s">
        <v>2859</v>
      </c>
      <c r="R216" s="201" t="s">
        <v>3882</v>
      </c>
      <c r="S216" s="201" t="s">
        <v>2895</v>
      </c>
      <c r="T216" s="222">
        <v>4.1583276009857999E-2</v>
      </c>
      <c r="U216" s="201" t="s">
        <v>2896</v>
      </c>
      <c r="V216" s="201" t="s">
        <v>2897</v>
      </c>
      <c r="W216" s="201" t="s">
        <v>653</v>
      </c>
      <c r="X216" s="201" t="s">
        <v>654</v>
      </c>
      <c r="Y216" s="222">
        <v>215</v>
      </c>
      <c r="Z216" s="222">
        <v>3168</v>
      </c>
      <c r="AA216" s="222">
        <v>1</v>
      </c>
      <c r="AB216" s="201" t="s">
        <v>3882</v>
      </c>
      <c r="AC216" s="222">
        <v>1</v>
      </c>
      <c r="AD216" s="201" t="s">
        <v>800</v>
      </c>
      <c r="AE216" s="201" t="s">
        <v>800</v>
      </c>
      <c r="AH216" s="201" t="s">
        <v>2854</v>
      </c>
      <c r="AI216" s="201" t="s">
        <v>2863</v>
      </c>
      <c r="AJ216" s="201" t="s">
        <v>2855</v>
      </c>
      <c r="AK216" s="201" t="s">
        <v>2864</v>
      </c>
      <c r="AL216" s="201" t="s">
        <v>2854</v>
      </c>
      <c r="AM216" s="201" t="s">
        <v>2865</v>
      </c>
      <c r="AN216" s="201" t="s">
        <v>2898</v>
      </c>
      <c r="AO216" s="201" t="s">
        <v>2867</v>
      </c>
      <c r="AP216" s="201" t="s">
        <v>2868</v>
      </c>
      <c r="AQ216" s="201" t="s">
        <v>2869</v>
      </c>
      <c r="AR216" s="201" t="s">
        <v>2870</v>
      </c>
      <c r="AS216" s="222">
        <v>67.831739999999996</v>
      </c>
      <c r="AT216" s="222">
        <v>0</v>
      </c>
      <c r="AU216" s="201" t="s">
        <v>3876</v>
      </c>
      <c r="AV216" s="201" t="s">
        <v>3876</v>
      </c>
      <c r="AW216" s="201" t="s">
        <v>3877</v>
      </c>
      <c r="AX216" s="201" t="s">
        <v>3878</v>
      </c>
      <c r="AY216" s="201" t="s">
        <v>2874</v>
      </c>
      <c r="AZ216" s="201" t="s">
        <v>800</v>
      </c>
      <c r="BA216" s="201" t="s">
        <v>800</v>
      </c>
      <c r="BB216" s="222">
        <v>3.4186447811447801E-3</v>
      </c>
      <c r="BC216" s="222">
        <v>8.9404043421194707E-3</v>
      </c>
      <c r="BD216" s="222">
        <v>8.3333333333333295E-4</v>
      </c>
      <c r="BE216" s="222">
        <v>3.24864655172414E-4</v>
      </c>
      <c r="BF216" s="222">
        <v>0</v>
      </c>
      <c r="BG216" s="222">
        <v>0</v>
      </c>
      <c r="BH216" s="222">
        <v>0</v>
      </c>
      <c r="BI216" s="222">
        <v>0</v>
      </c>
      <c r="BJ216" s="222">
        <v>0</v>
      </c>
      <c r="BK216" s="222">
        <v>0</v>
      </c>
      <c r="BL216" s="222">
        <v>0</v>
      </c>
      <c r="BM216" s="222">
        <v>1.3956932789559499E-2</v>
      </c>
      <c r="BN216" s="222">
        <v>9.5501511960349695E-4</v>
      </c>
      <c r="BO216" s="222">
        <v>0</v>
      </c>
      <c r="BP216" s="222">
        <v>4.2009466725291796E-3</v>
      </c>
      <c r="BQ216" s="222">
        <v>1.3889251883675399E-3</v>
      </c>
      <c r="BR216" s="222">
        <v>3.1262900925925897E-4</v>
      </c>
      <c r="BS216" s="222">
        <v>2.8741824030192199E-2</v>
      </c>
      <c r="BT216" s="222">
        <v>3.2942770702721398E-2</v>
      </c>
      <c r="BU216" s="222">
        <v>3.4331695891088899E-2</v>
      </c>
      <c r="BV216" s="222">
        <v>133.68290246601001</v>
      </c>
      <c r="BW216" s="222">
        <v>153.22218931498301</v>
      </c>
      <c r="BX216" s="222">
        <v>159.682306470181</v>
      </c>
      <c r="BY216" s="222">
        <v>347.57554641162699</v>
      </c>
      <c r="BZ216" s="222">
        <v>398.37769221895599</v>
      </c>
      <c r="CA216" s="222">
        <v>415.173996822471</v>
      </c>
      <c r="CB216" s="222">
        <v>7.4728742478499797</v>
      </c>
      <c r="CC216" s="222">
        <v>8.5651203827075602</v>
      </c>
      <c r="CD216" s="222">
        <v>8.9262409316831199</v>
      </c>
      <c r="CE216" s="201" t="s">
        <v>800</v>
      </c>
      <c r="CF216" s="201" t="s">
        <v>800</v>
      </c>
      <c r="CG216" s="201" t="s">
        <v>2902</v>
      </c>
      <c r="CH216" s="222">
        <v>1.37494190127514E-3</v>
      </c>
      <c r="CI216" s="222">
        <v>2.7366882128917101E-2</v>
      </c>
      <c r="CJ216" s="222">
        <v>7.1153893535184398</v>
      </c>
      <c r="CK216" s="222"/>
      <c r="CL216" s="223">
        <f t="shared" si="29"/>
        <v>1.3829876121029256E-2</v>
      </c>
      <c r="CM216" s="223">
        <f t="shared" si="30"/>
        <v>1.4911947909162997E-2</v>
      </c>
      <c r="CN216" s="223">
        <f t="shared" si="31"/>
        <v>4.2009466725291796E-3</v>
      </c>
      <c r="CO216" s="223">
        <f t="shared" si="31"/>
        <v>1.3889251883675399E-3</v>
      </c>
      <c r="CP216" s="223">
        <f t="shared" si="32"/>
        <v>3.4331695891088976E-2</v>
      </c>
      <c r="CQ216" s="223">
        <f t="shared" si="33"/>
        <v>7.6327832942979512E-17</v>
      </c>
      <c r="CR216" s="222"/>
      <c r="CS216" s="222"/>
      <c r="CT216" s="222"/>
      <c r="CU216" s="222"/>
      <c r="CV216" s="222"/>
      <c r="CW216" s="222"/>
      <c r="CX216" s="222"/>
      <c r="CY216" s="222"/>
      <c r="CZ216" s="222"/>
      <c r="DA216" s="222"/>
      <c r="DB216" s="224">
        <f t="shared" si="34"/>
        <v>2.8429195020932996E-2</v>
      </c>
      <c r="DC216" s="224">
        <f t="shared" si="35"/>
        <v>3.1262900925925897E-4</v>
      </c>
      <c r="DD216" s="224">
        <f t="shared" si="36"/>
        <v>2.8741824030192254E-2</v>
      </c>
      <c r="DE216" s="225">
        <f t="shared" si="37"/>
        <v>5.5511151231257827E-17</v>
      </c>
      <c r="DF216" s="222"/>
      <c r="DG216" s="222"/>
      <c r="DH216" s="222"/>
      <c r="DI216" s="222"/>
      <c r="DJ216" s="222"/>
      <c r="DK216" s="222"/>
      <c r="DL216" s="222"/>
      <c r="DM216" s="222"/>
      <c r="DN216" s="222"/>
      <c r="DO216" s="222"/>
      <c r="DP216" s="222"/>
      <c r="DQ216" s="222"/>
      <c r="DR216" s="222"/>
      <c r="DS216" s="222"/>
      <c r="DT216" s="222"/>
      <c r="DU216" s="222"/>
      <c r="DV216" s="222"/>
      <c r="DW216" s="222"/>
      <c r="DX216" s="222"/>
      <c r="DY216" s="222"/>
      <c r="DZ216" s="222"/>
      <c r="EA216" s="222"/>
      <c r="EB216" s="222"/>
      <c r="EC216" s="222"/>
      <c r="ED216" s="222"/>
      <c r="EE216" s="222"/>
      <c r="EF216" s="222"/>
      <c r="EG216" s="222">
        <v>0</v>
      </c>
      <c r="EH216" s="222">
        <v>0</v>
      </c>
      <c r="EI216" s="222">
        <v>0</v>
      </c>
      <c r="EJ216" s="222">
        <v>0</v>
      </c>
      <c r="EK216" s="222">
        <v>0</v>
      </c>
      <c r="EL216" s="222">
        <v>0</v>
      </c>
      <c r="EM216" s="222">
        <v>0</v>
      </c>
      <c r="EN216" s="201" t="s">
        <v>3881</v>
      </c>
      <c r="EO216" s="222">
        <v>0.55600000000000005</v>
      </c>
      <c r="EP216" s="222">
        <v>64</v>
      </c>
      <c r="EQ216" s="222">
        <v>0.8</v>
      </c>
    </row>
    <row r="217" spans="1:147" ht="30" x14ac:dyDescent="0.25">
      <c r="A217" s="201" t="s">
        <v>655</v>
      </c>
      <c r="B217" s="201" t="s">
        <v>3883</v>
      </c>
      <c r="C217" s="201" t="s">
        <v>656</v>
      </c>
      <c r="D217" s="201" t="s">
        <v>2853</v>
      </c>
      <c r="E217" s="222">
        <v>215</v>
      </c>
      <c r="F217" s="222">
        <v>3168</v>
      </c>
      <c r="G217" s="201" t="s">
        <v>2854</v>
      </c>
      <c r="H217" s="201" t="s">
        <v>800</v>
      </c>
      <c r="I217" s="201" t="s">
        <v>2622</v>
      </c>
      <c r="J217" s="222">
        <v>160</v>
      </c>
      <c r="K217" s="222">
        <v>0.81440000000000001</v>
      </c>
      <c r="L217" s="201" t="s">
        <v>2891</v>
      </c>
      <c r="M217" s="201" t="s">
        <v>2892</v>
      </c>
      <c r="N217" s="201" t="s">
        <v>2893</v>
      </c>
      <c r="O217" s="201" t="s">
        <v>32</v>
      </c>
      <c r="P217" s="201" t="s">
        <v>2858</v>
      </c>
      <c r="Q217" s="201" t="s">
        <v>2859</v>
      </c>
      <c r="R217" s="201" t="s">
        <v>3883</v>
      </c>
      <c r="S217" s="201" t="s">
        <v>2860</v>
      </c>
      <c r="T217" s="222">
        <v>4.1663718148564302E-2</v>
      </c>
      <c r="U217" s="201" t="s">
        <v>2861</v>
      </c>
      <c r="V217" s="201" t="s">
        <v>2862</v>
      </c>
      <c r="W217" s="201" t="s">
        <v>655</v>
      </c>
      <c r="X217" s="201" t="s">
        <v>656</v>
      </c>
      <c r="Y217" s="222">
        <v>215</v>
      </c>
      <c r="Z217" s="222">
        <v>3168</v>
      </c>
      <c r="AA217" s="222">
        <v>1</v>
      </c>
      <c r="AB217" s="201" t="s">
        <v>3883</v>
      </c>
      <c r="AC217" s="222">
        <v>1</v>
      </c>
      <c r="AD217" s="201" t="s">
        <v>800</v>
      </c>
      <c r="AE217" s="201" t="s">
        <v>800</v>
      </c>
      <c r="AH217" s="201" t="s">
        <v>2854</v>
      </c>
      <c r="AI217" s="201" t="s">
        <v>2863</v>
      </c>
      <c r="AJ217" s="201" t="s">
        <v>2855</v>
      </c>
      <c r="AK217" s="201" t="s">
        <v>2864</v>
      </c>
      <c r="AL217" s="201" t="s">
        <v>2854</v>
      </c>
      <c r="AM217" s="201" t="s">
        <v>2865</v>
      </c>
      <c r="AN217" s="201" t="s">
        <v>2866</v>
      </c>
      <c r="AO217" s="201" t="s">
        <v>2867</v>
      </c>
      <c r="AP217" s="201" t="s">
        <v>2868</v>
      </c>
      <c r="AQ217" s="201" t="s">
        <v>2869</v>
      </c>
      <c r="AR217" s="201" t="s">
        <v>2870</v>
      </c>
      <c r="AS217" s="222">
        <v>64.20384</v>
      </c>
      <c r="AT217" s="222">
        <v>0</v>
      </c>
      <c r="AU217" s="201" t="s">
        <v>3884</v>
      </c>
      <c r="AV217" s="201" t="s">
        <v>3884</v>
      </c>
      <c r="AW217" s="201" t="s">
        <v>3885</v>
      </c>
      <c r="AX217" s="201" t="s">
        <v>3886</v>
      </c>
      <c r="AY217" s="201" t="s">
        <v>2874</v>
      </c>
      <c r="AZ217" s="201" t="s">
        <v>800</v>
      </c>
      <c r="BA217" s="201" t="s">
        <v>800</v>
      </c>
      <c r="BB217" s="222">
        <v>3.4186447811447801E-3</v>
      </c>
      <c r="BC217" s="222">
        <v>8.9576994019413304E-3</v>
      </c>
      <c r="BD217" s="222">
        <v>8.3333333333333295E-4</v>
      </c>
      <c r="BE217" s="222">
        <v>2.786625E-4</v>
      </c>
      <c r="BF217" s="222">
        <v>0</v>
      </c>
      <c r="BG217" s="222">
        <v>0</v>
      </c>
      <c r="BH217" s="222">
        <v>0</v>
      </c>
      <c r="BI217" s="222">
        <v>0</v>
      </c>
      <c r="BJ217" s="222">
        <v>0</v>
      </c>
      <c r="BK217" s="222">
        <v>0</v>
      </c>
      <c r="BL217" s="222">
        <v>0</v>
      </c>
      <c r="BM217" s="222">
        <v>2.36444655545292E-2</v>
      </c>
      <c r="BN217" s="222">
        <v>9.5501511960349695E-4</v>
      </c>
      <c r="BO217" s="222">
        <v>0</v>
      </c>
      <c r="BP217" s="222">
        <v>3.8071079219795701E-3</v>
      </c>
      <c r="BQ217" s="222">
        <v>1.25871345195808E-3</v>
      </c>
      <c r="BR217" s="222">
        <v>3.1262900925925897E-4</v>
      </c>
      <c r="BS217" s="222">
        <v>3.8400449699811399E-2</v>
      </c>
      <c r="BT217" s="222">
        <v>4.2207557621791E-2</v>
      </c>
      <c r="BU217" s="222">
        <v>4.3466271073749098E-2</v>
      </c>
      <c r="BV217" s="222">
        <v>178.606742789821</v>
      </c>
      <c r="BW217" s="222">
        <v>196.314221496702</v>
      </c>
      <c r="BX217" s="222">
        <v>202.16870266859999</v>
      </c>
      <c r="BY217" s="222">
        <v>464.37753125353402</v>
      </c>
      <c r="BZ217" s="222">
        <v>510.41697589142598</v>
      </c>
      <c r="CA217" s="222">
        <v>525.63862693836097</v>
      </c>
      <c r="CB217" s="222">
        <v>9.9841169219509691</v>
      </c>
      <c r="CC217" s="222">
        <v>10.9739649816657</v>
      </c>
      <c r="CD217" s="222">
        <v>11.3012304791748</v>
      </c>
      <c r="CE217" s="201" t="s">
        <v>800</v>
      </c>
      <c r="CF217" s="201" t="s">
        <v>800</v>
      </c>
      <c r="CG217" s="201" t="s">
        <v>2875</v>
      </c>
      <c r="CH217" s="222">
        <v>5.1594534035981103E-3</v>
      </c>
      <c r="CI217" s="222">
        <v>3.3240996296213299E-2</v>
      </c>
      <c r="CJ217" s="222">
        <v>8.6426590370154592</v>
      </c>
      <c r="CK217" s="222"/>
      <c r="CL217" s="223">
        <f t="shared" si="29"/>
        <v>1.3800969025678702E-2</v>
      </c>
      <c r="CM217" s="223">
        <f t="shared" si="30"/>
        <v>2.4599480674132698E-2</v>
      </c>
      <c r="CN217" s="223">
        <f t="shared" si="31"/>
        <v>3.8071079219795701E-3</v>
      </c>
      <c r="CO217" s="223">
        <f t="shared" si="31"/>
        <v>1.25871345195808E-3</v>
      </c>
      <c r="CP217" s="223">
        <f t="shared" si="32"/>
        <v>4.3466271073749049E-2</v>
      </c>
      <c r="CQ217" s="223">
        <f t="shared" si="33"/>
        <v>0</v>
      </c>
      <c r="CR217" s="222"/>
      <c r="CS217" s="222"/>
      <c r="CT217" s="222"/>
      <c r="CU217" s="222"/>
      <c r="CV217" s="222"/>
      <c r="CW217" s="222"/>
      <c r="CX217" s="222"/>
      <c r="CY217" s="222"/>
      <c r="CZ217" s="222"/>
      <c r="DA217" s="222"/>
      <c r="DB217" s="224">
        <f t="shared" si="34"/>
        <v>3.8087820690552138E-2</v>
      </c>
      <c r="DC217" s="224">
        <f t="shared" si="35"/>
        <v>3.1262900925925897E-4</v>
      </c>
      <c r="DD217" s="224">
        <f t="shared" si="36"/>
        <v>3.8400449699811399E-2</v>
      </c>
      <c r="DE217" s="225">
        <f t="shared" si="37"/>
        <v>0</v>
      </c>
      <c r="DF217" s="222"/>
      <c r="DG217" s="222"/>
      <c r="DH217" s="222"/>
      <c r="DI217" s="222"/>
      <c r="DJ217" s="222"/>
      <c r="DK217" s="222"/>
      <c r="DL217" s="222"/>
      <c r="DM217" s="222"/>
      <c r="DN217" s="222"/>
      <c r="DO217" s="222"/>
      <c r="DP217" s="222"/>
      <c r="DQ217" s="222"/>
      <c r="DR217" s="222"/>
      <c r="DS217" s="222"/>
      <c r="DT217" s="222"/>
      <c r="DU217" s="222"/>
      <c r="DV217" s="222"/>
      <c r="DW217" s="222"/>
      <c r="DX217" s="222"/>
      <c r="DY217" s="222"/>
      <c r="DZ217" s="222"/>
      <c r="EA217" s="222"/>
      <c r="EB217" s="222"/>
      <c r="EC217" s="222"/>
      <c r="ED217" s="222"/>
      <c r="EE217" s="222"/>
      <c r="EF217" s="222"/>
      <c r="EG217" s="222">
        <v>396000</v>
      </c>
      <c r="EH217" s="222">
        <v>117648</v>
      </c>
      <c r="EI217" s="222">
        <v>80</v>
      </c>
      <c r="EJ217" s="222">
        <v>23.76</v>
      </c>
      <c r="EK217" s="222">
        <v>0.29699999999999999</v>
      </c>
      <c r="EL217" s="222">
        <v>300</v>
      </c>
      <c r="EM217" s="222">
        <v>1320</v>
      </c>
      <c r="EN217" s="201" t="s">
        <v>3887</v>
      </c>
      <c r="EO217" s="222">
        <v>0.29699999999999999</v>
      </c>
      <c r="EP217" s="222">
        <v>300</v>
      </c>
      <c r="EQ217" s="222">
        <v>0.8</v>
      </c>
    </row>
    <row r="218" spans="1:147" ht="30" x14ac:dyDescent="0.25">
      <c r="A218" s="201" t="s">
        <v>657</v>
      </c>
      <c r="B218" s="201" t="s">
        <v>3888</v>
      </c>
      <c r="C218" s="201" t="s">
        <v>658</v>
      </c>
      <c r="D218" s="201" t="s">
        <v>2853</v>
      </c>
      <c r="E218" s="222">
        <v>515</v>
      </c>
      <c r="F218" s="222">
        <v>1530</v>
      </c>
      <c r="G218" s="201" t="s">
        <v>2891</v>
      </c>
      <c r="H218" s="201" t="s">
        <v>800</v>
      </c>
      <c r="I218" s="201" t="s">
        <v>2623</v>
      </c>
      <c r="J218" s="222">
        <v>63</v>
      </c>
      <c r="K218" s="222">
        <v>0.8</v>
      </c>
      <c r="L218" s="201" t="s">
        <v>2891</v>
      </c>
      <c r="M218" s="201" t="s">
        <v>2892</v>
      </c>
      <c r="N218" s="201" t="s">
        <v>2893</v>
      </c>
      <c r="O218" s="201" t="s">
        <v>32</v>
      </c>
      <c r="P218" s="201" t="s">
        <v>2858</v>
      </c>
      <c r="Q218" s="201" t="s">
        <v>2859</v>
      </c>
      <c r="R218" s="201" t="s">
        <v>3888</v>
      </c>
      <c r="S218" s="201" t="s">
        <v>2860</v>
      </c>
      <c r="T218" s="222">
        <v>4.1663718148564302E-2</v>
      </c>
      <c r="U218" s="201" t="s">
        <v>3008</v>
      </c>
      <c r="V218" s="201" t="s">
        <v>3009</v>
      </c>
      <c r="W218" s="201" t="s">
        <v>657</v>
      </c>
      <c r="X218" s="201" t="s">
        <v>658</v>
      </c>
      <c r="Y218" s="222">
        <v>515</v>
      </c>
      <c r="Z218" s="222">
        <v>1530</v>
      </c>
      <c r="AA218" s="222">
        <v>1</v>
      </c>
      <c r="AB218" s="201" t="s">
        <v>3888</v>
      </c>
      <c r="AC218" s="222">
        <v>1</v>
      </c>
      <c r="AD218" s="201" t="s">
        <v>800</v>
      </c>
      <c r="AE218" s="201" t="s">
        <v>800</v>
      </c>
      <c r="AH218" s="201" t="s">
        <v>2854</v>
      </c>
      <c r="AI218" s="201" t="s">
        <v>2863</v>
      </c>
      <c r="AJ218" s="201" t="s">
        <v>2855</v>
      </c>
      <c r="AK218" s="201" t="s">
        <v>2864</v>
      </c>
      <c r="AL218" s="201" t="s">
        <v>2854</v>
      </c>
      <c r="AM218" s="201" t="s">
        <v>2865</v>
      </c>
      <c r="AN218" s="201" t="s">
        <v>3010</v>
      </c>
      <c r="AO218" s="201" t="s">
        <v>2867</v>
      </c>
      <c r="AP218" s="201" t="s">
        <v>2868</v>
      </c>
      <c r="AQ218" s="201" t="s">
        <v>2869</v>
      </c>
      <c r="AR218" s="201" t="s">
        <v>2870</v>
      </c>
      <c r="AS218" s="222">
        <v>39.97824</v>
      </c>
      <c r="AT218" s="222">
        <v>0</v>
      </c>
      <c r="AU218" s="201" t="s">
        <v>3889</v>
      </c>
      <c r="AV218" s="201" t="s">
        <v>3889</v>
      </c>
      <c r="AW218" s="201" t="s">
        <v>3890</v>
      </c>
      <c r="AX218" s="201" t="s">
        <v>3891</v>
      </c>
      <c r="AY218" s="201" t="s">
        <v>2874</v>
      </c>
      <c r="AZ218" s="201" t="s">
        <v>800</v>
      </c>
      <c r="BA218" s="201" t="s">
        <v>800</v>
      </c>
      <c r="BB218" s="222">
        <v>5.4196641249092204E-3</v>
      </c>
      <c r="BC218" s="222">
        <v>2.1456814846510599E-2</v>
      </c>
      <c r="BD218" s="222">
        <v>8.3333333333333295E-4</v>
      </c>
      <c r="BE218" s="222">
        <v>4.4067724867724898E-4</v>
      </c>
      <c r="BF218" s="222">
        <v>0</v>
      </c>
      <c r="BG218" s="222">
        <v>0</v>
      </c>
      <c r="BH218" s="222">
        <v>0</v>
      </c>
      <c r="BI218" s="222">
        <v>0</v>
      </c>
      <c r="BJ218" s="222">
        <v>0</v>
      </c>
      <c r="BK218" s="222">
        <v>0</v>
      </c>
      <c r="BL218" s="222">
        <v>0</v>
      </c>
      <c r="BM218" s="222">
        <v>2.9284876158011001E-2</v>
      </c>
      <c r="BN218" s="222">
        <v>2.3287710546722102E-3</v>
      </c>
      <c r="BO218" s="222">
        <v>0</v>
      </c>
      <c r="BP218" s="222">
        <v>9.8428847354290801E-3</v>
      </c>
      <c r="BQ218" s="222">
        <v>3.2542737627767001E-3</v>
      </c>
      <c r="BR218" s="222">
        <v>6.4732594858387803E-4</v>
      </c>
      <c r="BS218" s="222">
        <v>6.0411462714697502E-2</v>
      </c>
      <c r="BT218" s="222">
        <v>7.0254347450126597E-2</v>
      </c>
      <c r="BU218" s="222">
        <v>7.3508621212903302E-2</v>
      </c>
      <c r="BV218" s="222">
        <v>117.3038110965</v>
      </c>
      <c r="BW218" s="222">
        <v>136.416208641022</v>
      </c>
      <c r="BX218" s="222">
        <v>142.735186821171</v>
      </c>
      <c r="BY218" s="222">
        <v>304.98990885090001</v>
      </c>
      <c r="BZ218" s="222">
        <v>354.68214246665798</v>
      </c>
      <c r="CA218" s="222">
        <v>371.11148573504602</v>
      </c>
      <c r="CB218" s="222">
        <v>15.7069803058214</v>
      </c>
      <c r="CC218" s="222">
        <v>18.266130337032902</v>
      </c>
      <c r="CD218" s="222">
        <v>19.112241515354899</v>
      </c>
      <c r="CE218" s="201" t="s">
        <v>800</v>
      </c>
      <c r="CF218" s="201" t="s">
        <v>800</v>
      </c>
      <c r="CG218" s="201" t="s">
        <v>3014</v>
      </c>
      <c r="CH218" s="222">
        <v>4.6923182094282404E-3</v>
      </c>
      <c r="CI218" s="222">
        <v>5.5719144505269297E-2</v>
      </c>
      <c r="CJ218" s="222">
        <v>14.48697757137</v>
      </c>
      <c r="CK218" s="222"/>
      <c r="CL218" s="223">
        <f t="shared" si="29"/>
        <v>2.8797815502014278E-2</v>
      </c>
      <c r="CM218" s="223">
        <f t="shared" si="30"/>
        <v>3.1613647212683213E-2</v>
      </c>
      <c r="CN218" s="223">
        <f t="shared" si="31"/>
        <v>9.8428847354290801E-3</v>
      </c>
      <c r="CO218" s="223">
        <f t="shared" si="31"/>
        <v>3.2542737627767001E-3</v>
      </c>
      <c r="CP218" s="223">
        <f t="shared" si="32"/>
        <v>7.3508621212903275E-2</v>
      </c>
      <c r="CQ218" s="223">
        <f t="shared" si="33"/>
        <v>0</v>
      </c>
      <c r="CR218" s="222"/>
      <c r="CS218" s="222"/>
      <c r="CT218" s="222"/>
      <c r="CU218" s="222"/>
      <c r="CV218" s="222"/>
      <c r="CW218" s="222"/>
      <c r="CX218" s="222"/>
      <c r="CY218" s="222"/>
      <c r="CZ218" s="222"/>
      <c r="DA218" s="222"/>
      <c r="DB218" s="224">
        <f t="shared" si="34"/>
        <v>5.9764136766113612E-2</v>
      </c>
      <c r="DC218" s="224">
        <f t="shared" si="35"/>
        <v>6.4732594858387803E-4</v>
      </c>
      <c r="DD218" s="224">
        <f t="shared" si="36"/>
        <v>6.0411462714697488E-2</v>
      </c>
      <c r="DE218" s="225">
        <f t="shared" si="37"/>
        <v>0</v>
      </c>
      <c r="DF218" s="222"/>
      <c r="DG218" s="222"/>
      <c r="DH218" s="222"/>
      <c r="DI218" s="222"/>
      <c r="DJ218" s="222"/>
      <c r="DK218" s="222"/>
      <c r="DL218" s="222"/>
      <c r="DM218" s="222"/>
      <c r="DN218" s="222"/>
      <c r="DO218" s="222"/>
      <c r="DP218" s="222"/>
      <c r="DQ218" s="222"/>
      <c r="DR218" s="222"/>
      <c r="DS218" s="222"/>
      <c r="DT218" s="222"/>
      <c r="DU218" s="222"/>
      <c r="DV218" s="222"/>
      <c r="DW218" s="222"/>
      <c r="DX218" s="222"/>
      <c r="DY218" s="222"/>
      <c r="DZ218" s="222"/>
      <c r="EA218" s="222"/>
      <c r="EB218" s="222"/>
      <c r="EC218" s="222"/>
      <c r="ED218" s="222"/>
      <c r="EE218" s="222"/>
      <c r="EF218" s="222"/>
      <c r="EG218" s="222">
        <v>240720</v>
      </c>
      <c r="EH218" s="222">
        <v>211185</v>
      </c>
      <c r="EI218" s="222">
        <v>53.78</v>
      </c>
      <c r="EJ218" s="222">
        <v>47.14</v>
      </c>
      <c r="EK218" s="222">
        <v>0.87653402751952403</v>
      </c>
      <c r="EL218" s="222">
        <v>118</v>
      </c>
      <c r="EM218" s="222">
        <v>2040</v>
      </c>
      <c r="EN218" s="201" t="s">
        <v>3892</v>
      </c>
      <c r="EO218" s="222">
        <v>0.87653400000000004</v>
      </c>
      <c r="EP218" s="222">
        <v>118</v>
      </c>
      <c r="EQ218" s="222">
        <v>0.8</v>
      </c>
    </row>
    <row r="219" spans="1:147" ht="30" x14ac:dyDescent="0.25">
      <c r="A219" s="201" t="s">
        <v>659</v>
      </c>
      <c r="B219" s="201" t="s">
        <v>3893</v>
      </c>
      <c r="C219" s="201" t="s">
        <v>658</v>
      </c>
      <c r="D219" s="201" t="s">
        <v>2853</v>
      </c>
      <c r="E219" s="222">
        <v>515</v>
      </c>
      <c r="F219" s="222">
        <v>2142</v>
      </c>
      <c r="G219" s="201" t="s">
        <v>2891</v>
      </c>
      <c r="H219" s="201" t="s">
        <v>800</v>
      </c>
      <c r="I219" s="201" t="s">
        <v>2623</v>
      </c>
      <c r="J219" s="222">
        <v>64</v>
      </c>
      <c r="K219" s="222">
        <v>0.8</v>
      </c>
      <c r="L219" s="201" t="s">
        <v>2891</v>
      </c>
      <c r="M219" s="201" t="s">
        <v>2892</v>
      </c>
      <c r="N219" s="201" t="s">
        <v>2893</v>
      </c>
      <c r="O219" s="201" t="s">
        <v>32</v>
      </c>
      <c r="P219" s="201" t="s">
        <v>2858</v>
      </c>
      <c r="Q219" s="201" t="s">
        <v>2859</v>
      </c>
      <c r="R219" s="201" t="s">
        <v>3893</v>
      </c>
      <c r="S219" s="201" t="s">
        <v>2860</v>
      </c>
      <c r="T219" s="222">
        <v>4.1663718148564302E-2</v>
      </c>
      <c r="U219" s="201" t="s">
        <v>3008</v>
      </c>
      <c r="V219" s="201" t="s">
        <v>3009</v>
      </c>
      <c r="W219" s="201" t="s">
        <v>659</v>
      </c>
      <c r="X219" s="201" t="s">
        <v>658</v>
      </c>
      <c r="Y219" s="222">
        <v>515</v>
      </c>
      <c r="Z219" s="222">
        <v>2142</v>
      </c>
      <c r="AA219" s="222">
        <v>1</v>
      </c>
      <c r="AB219" s="201" t="s">
        <v>3893</v>
      </c>
      <c r="AC219" s="222">
        <v>1</v>
      </c>
      <c r="AD219" s="201" t="s">
        <v>800</v>
      </c>
      <c r="AE219" s="201" t="s">
        <v>800</v>
      </c>
      <c r="AH219" s="201" t="s">
        <v>2854</v>
      </c>
      <c r="AI219" s="201" t="s">
        <v>2863</v>
      </c>
      <c r="AJ219" s="201" t="s">
        <v>2855</v>
      </c>
      <c r="AK219" s="201" t="s">
        <v>2864</v>
      </c>
      <c r="AL219" s="201" t="s">
        <v>2854</v>
      </c>
      <c r="AM219" s="201" t="s">
        <v>2865</v>
      </c>
      <c r="AN219" s="201" t="s">
        <v>3010</v>
      </c>
      <c r="AO219" s="201" t="s">
        <v>2867</v>
      </c>
      <c r="AP219" s="201" t="s">
        <v>2868</v>
      </c>
      <c r="AQ219" s="201" t="s">
        <v>2869</v>
      </c>
      <c r="AR219" s="201" t="s">
        <v>2870</v>
      </c>
      <c r="AS219" s="222">
        <v>39.97824</v>
      </c>
      <c r="AT219" s="222">
        <v>0</v>
      </c>
      <c r="AU219" s="201" t="s">
        <v>3894</v>
      </c>
      <c r="AV219" s="201" t="s">
        <v>3894</v>
      </c>
      <c r="AW219" s="201" t="s">
        <v>3895</v>
      </c>
      <c r="AX219" s="201" t="s">
        <v>3896</v>
      </c>
      <c r="AY219" s="201" t="s">
        <v>2874</v>
      </c>
      <c r="AZ219" s="201" t="s">
        <v>800</v>
      </c>
      <c r="BA219" s="201" t="s">
        <v>800</v>
      </c>
      <c r="BB219" s="222">
        <v>5.3960343396617901E-3</v>
      </c>
      <c r="BC219" s="222">
        <v>2.1456814846510599E-2</v>
      </c>
      <c r="BD219" s="222">
        <v>8.3333333333333295E-4</v>
      </c>
      <c r="BE219" s="222">
        <v>4.3379166666666701E-4</v>
      </c>
      <c r="BF219" s="222">
        <v>0</v>
      </c>
      <c r="BG219" s="222">
        <v>0</v>
      </c>
      <c r="BH219" s="222">
        <v>0</v>
      </c>
      <c r="BI219" s="222">
        <v>0</v>
      </c>
      <c r="BJ219" s="222">
        <v>0</v>
      </c>
      <c r="BK219" s="222">
        <v>0</v>
      </c>
      <c r="BL219" s="222">
        <v>0</v>
      </c>
      <c r="BM219" s="222">
        <v>2.8827299968042099E-2</v>
      </c>
      <c r="BN219" s="222">
        <v>2.3287710546722102E-3</v>
      </c>
      <c r="BO219" s="222">
        <v>0</v>
      </c>
      <c r="BP219" s="222">
        <v>9.6890896614379995E-3</v>
      </c>
      <c r="BQ219" s="222">
        <v>3.2034257352333202E-3</v>
      </c>
      <c r="BR219" s="222">
        <v>4.6237567755991302E-4</v>
      </c>
      <c r="BS219" s="222">
        <v>5.9738420886446597E-2</v>
      </c>
      <c r="BT219" s="222">
        <v>6.9427510547884597E-2</v>
      </c>
      <c r="BU219" s="222">
        <v>7.2630936283117897E-2</v>
      </c>
      <c r="BV219" s="222">
        <v>115.99693376009</v>
      </c>
      <c r="BW219" s="222">
        <v>134.81070009298</v>
      </c>
      <c r="BX219" s="222">
        <v>141.03094423906401</v>
      </c>
      <c r="BY219" s="222">
        <v>301.592027776235</v>
      </c>
      <c r="BZ219" s="222">
        <v>350.50782024174703</v>
      </c>
      <c r="CA219" s="222">
        <v>366.68045502156599</v>
      </c>
      <c r="CB219" s="222">
        <v>15.5319894304761</v>
      </c>
      <c r="CC219" s="222">
        <v>18.05115274245</v>
      </c>
      <c r="CD219" s="222">
        <v>18.884043433610699</v>
      </c>
      <c r="CE219" s="201" t="s">
        <v>800</v>
      </c>
      <c r="CF219" s="201" t="s">
        <v>800</v>
      </c>
      <c r="CG219" s="201" t="s">
        <v>3014</v>
      </c>
      <c r="CH219" s="222">
        <v>4.61900073740592E-3</v>
      </c>
      <c r="CI219" s="222">
        <v>5.5119420149040699E-2</v>
      </c>
      <c r="CJ219" s="222">
        <v>14.3310492387506</v>
      </c>
      <c r="CK219" s="222"/>
      <c r="CL219" s="223">
        <f t="shared" si="29"/>
        <v>2.8582349863732297E-2</v>
      </c>
      <c r="CM219" s="223">
        <f t="shared" si="30"/>
        <v>3.115607102271431E-2</v>
      </c>
      <c r="CN219" s="223">
        <f t="shared" si="31"/>
        <v>9.6890896614379995E-3</v>
      </c>
      <c r="CO219" s="223">
        <f t="shared" si="31"/>
        <v>3.2034257352333202E-3</v>
      </c>
      <c r="CP219" s="223">
        <f t="shared" si="32"/>
        <v>7.2630936283117925E-2</v>
      </c>
      <c r="CQ219" s="223">
        <f t="shared" si="33"/>
        <v>0</v>
      </c>
      <c r="CR219" s="222"/>
      <c r="CS219" s="222"/>
      <c r="CT219" s="222"/>
      <c r="CU219" s="222"/>
      <c r="CV219" s="222"/>
      <c r="CW219" s="222"/>
      <c r="CX219" s="222"/>
      <c r="CY219" s="222"/>
      <c r="CZ219" s="222"/>
      <c r="DA219" s="222"/>
      <c r="DB219" s="224">
        <f t="shared" si="34"/>
        <v>5.9276045208886692E-2</v>
      </c>
      <c r="DC219" s="224">
        <f t="shared" si="35"/>
        <v>4.6237567755991302E-4</v>
      </c>
      <c r="DD219" s="224">
        <f t="shared" si="36"/>
        <v>5.9738420886446604E-2</v>
      </c>
      <c r="DE219" s="225">
        <f t="shared" si="37"/>
        <v>0</v>
      </c>
      <c r="DF219" s="222"/>
      <c r="DG219" s="222"/>
      <c r="DH219" s="222"/>
      <c r="DI219" s="222"/>
      <c r="DJ219" s="222"/>
      <c r="DK219" s="222"/>
      <c r="DL219" s="222"/>
      <c r="DM219" s="222"/>
      <c r="DN219" s="222"/>
      <c r="DO219" s="222"/>
      <c r="DP219" s="222"/>
      <c r="DQ219" s="222"/>
      <c r="DR219" s="222"/>
      <c r="DS219" s="222"/>
      <c r="DT219" s="222"/>
      <c r="DU219" s="222"/>
      <c r="DV219" s="222"/>
      <c r="DW219" s="222"/>
      <c r="DX219" s="222"/>
      <c r="DY219" s="222"/>
      <c r="DZ219" s="222"/>
      <c r="EA219" s="222"/>
      <c r="EB219" s="222"/>
      <c r="EC219" s="222"/>
      <c r="ED219" s="222"/>
      <c r="EE219" s="222"/>
      <c r="EF219" s="222"/>
      <c r="EG219" s="222">
        <v>208800</v>
      </c>
      <c r="EH219" s="222">
        <v>84474</v>
      </c>
      <c r="EI219" s="222">
        <v>46.47</v>
      </c>
      <c r="EJ219" s="222">
        <v>18.8</v>
      </c>
      <c r="EK219" s="222">
        <v>0.40456208306434299</v>
      </c>
      <c r="EL219" s="222">
        <v>116</v>
      </c>
      <c r="EM219" s="222">
        <v>1800</v>
      </c>
      <c r="EN219" s="201" t="s">
        <v>3897</v>
      </c>
      <c r="EO219" s="222">
        <v>0.40456199999999998</v>
      </c>
      <c r="EP219" s="222">
        <v>116</v>
      </c>
      <c r="EQ219" s="222">
        <v>0.8</v>
      </c>
    </row>
    <row r="220" spans="1:147" ht="30" x14ac:dyDescent="0.25">
      <c r="A220" s="201" t="s">
        <v>659</v>
      </c>
      <c r="B220" s="201" t="s">
        <v>3898</v>
      </c>
      <c r="C220" s="201" t="s">
        <v>658</v>
      </c>
      <c r="D220" s="201" t="s">
        <v>2853</v>
      </c>
      <c r="E220" s="222">
        <v>515</v>
      </c>
      <c r="F220" s="222">
        <v>2142</v>
      </c>
      <c r="G220" s="201" t="s">
        <v>2891</v>
      </c>
      <c r="H220" s="201" t="s">
        <v>800</v>
      </c>
      <c r="I220" s="201" t="s">
        <v>2623</v>
      </c>
      <c r="J220" s="222">
        <v>64</v>
      </c>
      <c r="K220" s="222">
        <v>0.8</v>
      </c>
      <c r="L220" s="201" t="s">
        <v>2891</v>
      </c>
      <c r="M220" s="201" t="s">
        <v>2892</v>
      </c>
      <c r="N220" s="201" t="s">
        <v>2893</v>
      </c>
      <c r="O220" s="201" t="s">
        <v>32</v>
      </c>
      <c r="P220" s="201" t="s">
        <v>2858</v>
      </c>
      <c r="Q220" s="201" t="s">
        <v>2854</v>
      </c>
      <c r="R220" s="201" t="s">
        <v>3898</v>
      </c>
      <c r="S220" s="201" t="s">
        <v>2860</v>
      </c>
      <c r="T220" s="222">
        <v>4.1663718148564302E-2</v>
      </c>
      <c r="U220" s="201" t="s">
        <v>3008</v>
      </c>
      <c r="V220" s="201" t="s">
        <v>3009</v>
      </c>
      <c r="W220" s="201" t="s">
        <v>660</v>
      </c>
      <c r="X220" s="201" t="s">
        <v>661</v>
      </c>
      <c r="Y220" s="222">
        <v>515</v>
      </c>
      <c r="Z220" s="222">
        <v>1631</v>
      </c>
      <c r="AA220" s="222">
        <v>1</v>
      </c>
      <c r="AB220" s="201" t="s">
        <v>3899</v>
      </c>
      <c r="AC220" s="222">
        <v>1</v>
      </c>
      <c r="AD220" s="201" t="s">
        <v>800</v>
      </c>
      <c r="AE220" s="201" t="s">
        <v>800</v>
      </c>
      <c r="AF220" s="222">
        <v>0</v>
      </c>
      <c r="AG220" s="222">
        <v>0</v>
      </c>
      <c r="AH220" s="201" t="s">
        <v>2891</v>
      </c>
      <c r="AI220" s="201" t="s">
        <v>2946</v>
      </c>
      <c r="AJ220" s="201" t="s">
        <v>2855</v>
      </c>
      <c r="AK220" s="201" t="s">
        <v>2864</v>
      </c>
      <c r="AL220" s="201" t="s">
        <v>2854</v>
      </c>
      <c r="AM220" s="201" t="s">
        <v>2865</v>
      </c>
      <c r="AN220" s="201" t="s">
        <v>3010</v>
      </c>
      <c r="AO220" s="201" t="s">
        <v>2947</v>
      </c>
      <c r="AP220" s="201" t="s">
        <v>2868</v>
      </c>
      <c r="AQ220" s="201" t="s">
        <v>2869</v>
      </c>
      <c r="AR220" s="201" t="s">
        <v>2948</v>
      </c>
      <c r="AS220" s="222">
        <v>39.97824</v>
      </c>
      <c r="AT220" s="222">
        <v>0</v>
      </c>
      <c r="AU220" s="201" t="s">
        <v>3894</v>
      </c>
      <c r="AV220" s="201" t="s">
        <v>3900</v>
      </c>
      <c r="AW220" s="201" t="s">
        <v>3901</v>
      </c>
      <c r="AX220" s="201" t="s">
        <v>3902</v>
      </c>
      <c r="AY220" s="201" t="s">
        <v>2874</v>
      </c>
      <c r="AZ220" s="201" t="s">
        <v>800</v>
      </c>
      <c r="BA220" s="201" t="s">
        <v>800</v>
      </c>
      <c r="BB220" s="222">
        <v>5.3960343396617901E-3</v>
      </c>
      <c r="BC220" s="222">
        <v>2.1456814846510599E-2</v>
      </c>
      <c r="BD220" s="222">
        <v>8.3333333333333295E-4</v>
      </c>
      <c r="BE220" s="222">
        <v>4.3379166666666701E-4</v>
      </c>
      <c r="BF220" s="222">
        <v>0</v>
      </c>
      <c r="BG220" s="222">
        <v>0</v>
      </c>
      <c r="BH220" s="222">
        <v>5.8133234552762503E-3</v>
      </c>
      <c r="BI220" s="222">
        <v>0</v>
      </c>
      <c r="BJ220" s="222">
        <v>0</v>
      </c>
      <c r="BK220" s="222">
        <v>1.7907800000000001E-3</v>
      </c>
      <c r="BL220" s="222">
        <v>0</v>
      </c>
      <c r="BM220" s="222">
        <v>2.8827299968042099E-2</v>
      </c>
      <c r="BN220" s="222">
        <v>2.3287710546722102E-3</v>
      </c>
      <c r="BO220" s="222">
        <v>0</v>
      </c>
      <c r="BP220" s="222">
        <v>9.6890896614379995E-3</v>
      </c>
      <c r="BQ220" s="222">
        <v>3.2034257352333202E-3</v>
      </c>
      <c r="BR220" s="222">
        <v>6.0724016022889796E-4</v>
      </c>
      <c r="BS220" s="222">
        <v>6.74873888243918E-2</v>
      </c>
      <c r="BT220" s="222">
        <v>7.71764784858298E-2</v>
      </c>
      <c r="BU220" s="222">
        <v>8.03799042210631E-2</v>
      </c>
      <c r="BV220" s="222">
        <v>131.043473445421</v>
      </c>
      <c r="BW220" s="222">
        <v>149.85723977831</v>
      </c>
      <c r="BX220" s="222">
        <v>156.07748392439399</v>
      </c>
      <c r="BY220" s="222">
        <v>340.71303095809498</v>
      </c>
      <c r="BZ220" s="222">
        <v>389.628823423607</v>
      </c>
      <c r="CA220" s="222">
        <v>405.80145820342602</v>
      </c>
      <c r="CB220" s="222">
        <v>17.546721094341901</v>
      </c>
      <c r="CC220" s="222">
        <v>20.065884406315799</v>
      </c>
      <c r="CD220" s="222">
        <v>20.898775097476399</v>
      </c>
      <c r="CE220" s="201" t="s">
        <v>800</v>
      </c>
      <c r="CF220" s="201" t="s">
        <v>800</v>
      </c>
      <c r="CG220" s="201" t="s">
        <v>3014</v>
      </c>
      <c r="CH220" s="222">
        <v>4.61900073740592E-3</v>
      </c>
      <c r="CI220" s="222">
        <v>6.2868388086985902E-2</v>
      </c>
      <c r="CJ220" s="222">
        <v>16.345780902616301</v>
      </c>
      <c r="CK220" s="222"/>
      <c r="CL220" s="223">
        <f t="shared" si="29"/>
        <v>3.6331317801677532E-2</v>
      </c>
      <c r="CM220" s="223">
        <f t="shared" si="30"/>
        <v>3.115607102271431E-2</v>
      </c>
      <c r="CN220" s="223">
        <f t="shared" si="31"/>
        <v>9.6890896614379995E-3</v>
      </c>
      <c r="CO220" s="223">
        <f t="shared" si="31"/>
        <v>3.2034257352333202E-3</v>
      </c>
      <c r="CP220" s="223">
        <f t="shared" si="32"/>
        <v>8.0379904221063156E-2</v>
      </c>
      <c r="CQ220" s="223">
        <f t="shared" si="33"/>
        <v>0</v>
      </c>
      <c r="CR220" s="222"/>
      <c r="CS220" s="222"/>
      <c r="CT220" s="222"/>
      <c r="CU220" s="222"/>
      <c r="CV220" s="222"/>
      <c r="CW220" s="222"/>
      <c r="CX220" s="222"/>
      <c r="CY220" s="222"/>
      <c r="CZ220" s="222"/>
      <c r="DA220" s="222"/>
      <c r="DB220" s="224">
        <f t="shared" si="34"/>
        <v>5.9276045208886692E-2</v>
      </c>
      <c r="DC220" s="224">
        <f t="shared" si="35"/>
        <v>8.211343615505148E-3</v>
      </c>
      <c r="DD220" s="224">
        <f t="shared" si="36"/>
        <v>6.7487388824391842E-2</v>
      </c>
      <c r="DE220" s="225">
        <f t="shared" si="37"/>
        <v>0</v>
      </c>
      <c r="DF220" s="222"/>
      <c r="DG220" s="222"/>
      <c r="DH220" s="222"/>
      <c r="DI220" s="222"/>
      <c r="DJ220" s="222"/>
      <c r="DK220" s="222"/>
      <c r="DL220" s="222"/>
      <c r="DM220" s="222"/>
      <c r="DN220" s="222"/>
      <c r="DO220" s="222"/>
      <c r="DP220" s="222"/>
      <c r="DQ220" s="222"/>
      <c r="DR220" s="222"/>
      <c r="DS220" s="222"/>
      <c r="DT220" s="222"/>
      <c r="DU220" s="222"/>
      <c r="DV220" s="222"/>
      <c r="DW220" s="222"/>
      <c r="DX220" s="222"/>
      <c r="DY220" s="222"/>
      <c r="DZ220" s="222"/>
      <c r="EA220" s="222"/>
      <c r="EB220" s="222"/>
      <c r="EC220" s="222"/>
      <c r="ED220" s="222"/>
      <c r="EE220" s="222"/>
      <c r="EF220" s="222"/>
      <c r="EG220" s="222">
        <v>0</v>
      </c>
      <c r="EH220" s="222">
        <v>0</v>
      </c>
      <c r="EI220" s="222">
        <v>0</v>
      </c>
      <c r="EJ220" s="222">
        <v>0</v>
      </c>
      <c r="EK220" s="222">
        <v>0</v>
      </c>
      <c r="EL220" s="222">
        <v>0</v>
      </c>
      <c r="EM220" s="222">
        <v>0</v>
      </c>
      <c r="EN220" s="201" t="s">
        <v>3903</v>
      </c>
      <c r="EO220" s="222">
        <v>0.77569999999999995</v>
      </c>
      <c r="EP220" s="222">
        <v>131</v>
      </c>
      <c r="EQ220" s="222">
        <v>0.8</v>
      </c>
    </row>
    <row r="221" spans="1:147" ht="30" x14ac:dyDescent="0.25">
      <c r="A221" s="201" t="s">
        <v>662</v>
      </c>
      <c r="B221" s="201" t="s">
        <v>3904</v>
      </c>
      <c r="C221" s="201" t="s">
        <v>663</v>
      </c>
      <c r="D221" s="201" t="s">
        <v>49</v>
      </c>
      <c r="E221" s="222">
        <v>200</v>
      </c>
      <c r="F221" s="222">
        <v>2736</v>
      </c>
      <c r="G221" s="201" t="s">
        <v>2855</v>
      </c>
      <c r="H221" s="201" t="s">
        <v>800</v>
      </c>
      <c r="I221" s="201" t="s">
        <v>2624</v>
      </c>
      <c r="J221" s="222">
        <v>297</v>
      </c>
      <c r="K221" s="222">
        <v>0.8</v>
      </c>
      <c r="L221" s="201" t="s">
        <v>2855</v>
      </c>
      <c r="M221" s="201" t="s">
        <v>2856</v>
      </c>
      <c r="N221" s="201" t="s">
        <v>2857</v>
      </c>
      <c r="O221" s="201" t="s">
        <v>32</v>
      </c>
      <c r="P221" s="201" t="s">
        <v>2858</v>
      </c>
      <c r="Q221" s="201" t="s">
        <v>2859</v>
      </c>
      <c r="R221" s="201" t="s">
        <v>3904</v>
      </c>
      <c r="S221" s="201" t="s">
        <v>2860</v>
      </c>
      <c r="T221" s="222">
        <v>4.1663718148564302E-2</v>
      </c>
      <c r="U221" s="201" t="s">
        <v>2904</v>
      </c>
      <c r="V221" s="201" t="s">
        <v>2905</v>
      </c>
      <c r="W221" s="201" t="s">
        <v>662</v>
      </c>
      <c r="X221" s="201" t="s">
        <v>663</v>
      </c>
      <c r="Y221" s="222">
        <v>200</v>
      </c>
      <c r="Z221" s="222">
        <v>2736</v>
      </c>
      <c r="AA221" s="222">
        <v>1</v>
      </c>
      <c r="AB221" s="201" t="s">
        <v>3904</v>
      </c>
      <c r="AC221" s="222">
        <v>1</v>
      </c>
      <c r="AD221" s="201" t="s">
        <v>800</v>
      </c>
      <c r="AE221" s="201" t="s">
        <v>800</v>
      </c>
      <c r="AF221" s="222">
        <v>0</v>
      </c>
      <c r="AG221" s="222">
        <v>0</v>
      </c>
      <c r="AH221" s="201" t="s">
        <v>2854</v>
      </c>
      <c r="AI221" s="201" t="s">
        <v>2863</v>
      </c>
      <c r="AJ221" s="201" t="s">
        <v>2891</v>
      </c>
      <c r="AK221" s="201" t="s">
        <v>2907</v>
      </c>
      <c r="AL221" s="201" t="s">
        <v>2854</v>
      </c>
      <c r="AM221" s="201" t="s">
        <v>2865</v>
      </c>
      <c r="AN221" s="201" t="s">
        <v>2908</v>
      </c>
      <c r="AO221" s="201" t="s">
        <v>2867</v>
      </c>
      <c r="AP221" s="201" t="s">
        <v>2868</v>
      </c>
      <c r="AQ221" s="201" t="s">
        <v>2869</v>
      </c>
      <c r="AR221" s="201" t="s">
        <v>2870</v>
      </c>
      <c r="AS221" s="222">
        <v>46.438400000000001</v>
      </c>
      <c r="AT221" s="222">
        <v>0</v>
      </c>
      <c r="AU221" s="201" t="s">
        <v>3905</v>
      </c>
      <c r="AV221" s="201" t="s">
        <v>3905</v>
      </c>
      <c r="AW221" s="201" t="s">
        <v>3906</v>
      </c>
      <c r="AX221" s="201" t="s">
        <v>3907</v>
      </c>
      <c r="AY221" s="201" t="s">
        <v>2915</v>
      </c>
      <c r="AZ221" s="201" t="s">
        <v>800</v>
      </c>
      <c r="BA221" s="201" t="s">
        <v>800</v>
      </c>
      <c r="BB221" s="222">
        <v>3.4026874187784301E-3</v>
      </c>
      <c r="BC221" s="222">
        <v>8.3327436297128601E-3</v>
      </c>
      <c r="BD221" s="222">
        <v>1E-3</v>
      </c>
      <c r="BE221" s="222">
        <v>1.08582117471006E-4</v>
      </c>
      <c r="BF221" s="222">
        <v>0</v>
      </c>
      <c r="BG221" s="222">
        <v>0</v>
      </c>
      <c r="BH221" s="222">
        <v>0</v>
      </c>
      <c r="BI221" s="222">
        <v>0</v>
      </c>
      <c r="BJ221" s="222">
        <v>0</v>
      </c>
      <c r="BK221" s="222">
        <v>0</v>
      </c>
      <c r="BL221" s="222">
        <v>0</v>
      </c>
      <c r="BM221" s="222">
        <v>1.6054556799424E-2</v>
      </c>
      <c r="BN221" s="222">
        <v>9.0437710861056698E-4</v>
      </c>
      <c r="BO221" s="222">
        <v>0</v>
      </c>
      <c r="BP221" s="222">
        <v>2.0878846408485898E-3</v>
      </c>
      <c r="BQ221" s="222">
        <v>6.9030049513445202E-4</v>
      </c>
      <c r="BR221" s="222">
        <v>2.3047256335282699E-4</v>
      </c>
      <c r="BS221" s="222">
        <v>3.0033419637349699E-2</v>
      </c>
      <c r="BT221" s="222">
        <v>3.2121304278198301E-2</v>
      </c>
      <c r="BU221" s="222">
        <v>3.2811604773332802E-2</v>
      </c>
      <c r="BV221" s="222">
        <v>150.167098186749</v>
      </c>
      <c r="BW221" s="222">
        <v>160.60652139099199</v>
      </c>
      <c r="BX221" s="222">
        <v>164.058023866664</v>
      </c>
      <c r="BY221" s="222">
        <v>390.43445528554599</v>
      </c>
      <c r="BZ221" s="222">
        <v>417.576955616578</v>
      </c>
      <c r="CA221" s="222">
        <v>426.550862053326</v>
      </c>
      <c r="CB221" s="222">
        <v>7.80868910571093</v>
      </c>
      <c r="CC221" s="222">
        <v>8.3515391123315599</v>
      </c>
      <c r="CD221" s="222">
        <v>8.5310172410665199</v>
      </c>
      <c r="CE221" s="201" t="s">
        <v>800</v>
      </c>
      <c r="CF221" s="201" t="s">
        <v>800</v>
      </c>
      <c r="CG221" s="201" t="s">
        <v>2916</v>
      </c>
      <c r="CH221" s="222">
        <v>3.1970644748161498E-3</v>
      </c>
      <c r="CI221" s="222">
        <v>2.68363551625336E-2</v>
      </c>
      <c r="CJ221" s="222">
        <v>6.9774523422587302</v>
      </c>
      <c r="CK221" s="222"/>
      <c r="CL221" s="223">
        <f t="shared" si="29"/>
        <v>1.3074485729315122E-2</v>
      </c>
      <c r="CM221" s="223">
        <f t="shared" si="30"/>
        <v>1.6958933908034567E-2</v>
      </c>
      <c r="CN221" s="223">
        <f t="shared" si="31"/>
        <v>2.0878846408485898E-3</v>
      </c>
      <c r="CO221" s="223">
        <f t="shared" si="31"/>
        <v>6.9030049513445202E-4</v>
      </c>
      <c r="CP221" s="223">
        <f t="shared" si="32"/>
        <v>3.2811604773332732E-2</v>
      </c>
      <c r="CQ221" s="223">
        <f t="shared" si="33"/>
        <v>-6.9388939039072284E-17</v>
      </c>
      <c r="CR221" s="222"/>
      <c r="CS221" s="222"/>
      <c r="CT221" s="222"/>
      <c r="CU221" s="222"/>
      <c r="CV221" s="222"/>
      <c r="CW221" s="222"/>
      <c r="CX221" s="222"/>
      <c r="CY221" s="222"/>
      <c r="CZ221" s="222"/>
      <c r="DA221" s="222"/>
      <c r="DB221" s="224">
        <f t="shared" si="34"/>
        <v>2.9802947073996864E-2</v>
      </c>
      <c r="DC221" s="224">
        <f t="shared" si="35"/>
        <v>2.3047256335282699E-4</v>
      </c>
      <c r="DD221" s="224">
        <f t="shared" si="36"/>
        <v>3.0033419637349693E-2</v>
      </c>
      <c r="DE221" s="225">
        <f t="shared" si="37"/>
        <v>0</v>
      </c>
      <c r="DF221" s="222"/>
      <c r="DG221" s="222"/>
      <c r="DH221" s="222"/>
      <c r="DI221" s="222"/>
      <c r="DJ221" s="222"/>
      <c r="DK221" s="222"/>
      <c r="DL221" s="222"/>
      <c r="DM221" s="222"/>
      <c r="DN221" s="222"/>
      <c r="DO221" s="222"/>
      <c r="DP221" s="222"/>
      <c r="DQ221" s="222"/>
      <c r="DR221" s="222"/>
      <c r="DS221" s="222"/>
      <c r="DT221" s="222"/>
      <c r="DU221" s="222"/>
      <c r="DV221" s="222"/>
      <c r="DW221" s="222"/>
      <c r="DX221" s="222"/>
      <c r="DY221" s="222"/>
      <c r="DZ221" s="222"/>
      <c r="EA221" s="222"/>
      <c r="EB221" s="222"/>
      <c r="EC221" s="222"/>
      <c r="ED221" s="222"/>
      <c r="EE221" s="222"/>
      <c r="EF221" s="222"/>
      <c r="EG221" s="222">
        <v>0</v>
      </c>
      <c r="EH221" s="222">
        <v>0</v>
      </c>
      <c r="EI221" s="222">
        <v>0</v>
      </c>
      <c r="EJ221" s="222">
        <v>0</v>
      </c>
      <c r="EK221" s="222">
        <v>0</v>
      </c>
      <c r="EL221" s="222">
        <v>0</v>
      </c>
      <c r="EM221" s="222">
        <v>0</v>
      </c>
      <c r="EN221" s="201" t="s">
        <v>3908</v>
      </c>
      <c r="EO221" s="222">
        <v>0.89290000000000003</v>
      </c>
      <c r="EP221" s="222">
        <v>135</v>
      </c>
      <c r="EQ221" s="222">
        <v>0.8</v>
      </c>
    </row>
    <row r="222" spans="1:147" ht="30" x14ac:dyDescent="0.25">
      <c r="A222" s="201" t="s">
        <v>664</v>
      </c>
      <c r="B222" s="201" t="s">
        <v>3909</v>
      </c>
      <c r="C222" s="201" t="s">
        <v>665</v>
      </c>
      <c r="D222" s="201" t="s">
        <v>2853</v>
      </c>
      <c r="E222" s="222">
        <v>480</v>
      </c>
      <c r="F222" s="222">
        <v>1092</v>
      </c>
      <c r="G222" s="201" t="s">
        <v>2891</v>
      </c>
      <c r="H222" s="201" t="s">
        <v>800</v>
      </c>
      <c r="I222" s="201" t="s">
        <v>2623</v>
      </c>
      <c r="J222" s="222">
        <v>62</v>
      </c>
      <c r="K222" s="222">
        <v>0.8</v>
      </c>
      <c r="L222" s="201" t="s">
        <v>2891</v>
      </c>
      <c r="M222" s="201" t="s">
        <v>2892</v>
      </c>
      <c r="N222" s="201" t="s">
        <v>2893</v>
      </c>
      <c r="O222" s="201" t="s">
        <v>32</v>
      </c>
      <c r="P222" s="201" t="s">
        <v>2858</v>
      </c>
      <c r="Q222" s="201" t="s">
        <v>2859</v>
      </c>
      <c r="R222" s="201" t="s">
        <v>3909</v>
      </c>
      <c r="S222" s="201" t="s">
        <v>2860</v>
      </c>
      <c r="T222" s="222">
        <v>4.1663718148564302E-2</v>
      </c>
      <c r="U222" s="201" t="s">
        <v>3008</v>
      </c>
      <c r="V222" s="201" t="s">
        <v>3009</v>
      </c>
      <c r="W222" s="201" t="s">
        <v>664</v>
      </c>
      <c r="X222" s="201" t="s">
        <v>665</v>
      </c>
      <c r="Y222" s="222">
        <v>480</v>
      </c>
      <c r="Z222" s="222">
        <v>1092</v>
      </c>
      <c r="AA222" s="222">
        <v>1</v>
      </c>
      <c r="AB222" s="201" t="s">
        <v>3909</v>
      </c>
      <c r="AC222" s="222">
        <v>1</v>
      </c>
      <c r="AD222" s="201" t="s">
        <v>800</v>
      </c>
      <c r="AE222" s="201" t="s">
        <v>800</v>
      </c>
      <c r="AF222" s="222">
        <v>0</v>
      </c>
      <c r="AG222" s="222">
        <v>0</v>
      </c>
      <c r="AH222" s="201" t="s">
        <v>2854</v>
      </c>
      <c r="AI222" s="201" t="s">
        <v>2863</v>
      </c>
      <c r="AJ222" s="201" t="s">
        <v>2855</v>
      </c>
      <c r="AK222" s="201" t="s">
        <v>2864</v>
      </c>
      <c r="AL222" s="201" t="s">
        <v>2854</v>
      </c>
      <c r="AM222" s="201" t="s">
        <v>2865</v>
      </c>
      <c r="AN222" s="201" t="s">
        <v>3010</v>
      </c>
      <c r="AO222" s="201" t="s">
        <v>2867</v>
      </c>
      <c r="AP222" s="201" t="s">
        <v>2868</v>
      </c>
      <c r="AQ222" s="201" t="s">
        <v>2869</v>
      </c>
      <c r="AR222" s="201" t="s">
        <v>2870</v>
      </c>
      <c r="AS222" s="222">
        <v>39.97824</v>
      </c>
      <c r="AT222" s="222">
        <v>0</v>
      </c>
      <c r="AU222" s="201" t="s">
        <v>3910</v>
      </c>
      <c r="AV222" s="201" t="s">
        <v>3910</v>
      </c>
      <c r="AW222" s="201" t="s">
        <v>3911</v>
      </c>
      <c r="AX222" s="201" t="s">
        <v>3912</v>
      </c>
      <c r="AY222" s="201" t="s">
        <v>2874</v>
      </c>
      <c r="AZ222" s="201" t="s">
        <v>800</v>
      </c>
      <c r="BA222" s="201" t="s">
        <v>800</v>
      </c>
      <c r="BB222" s="222">
        <v>7.9041285103785101E-3</v>
      </c>
      <c r="BC222" s="222">
        <v>1.9998584711310899E-2</v>
      </c>
      <c r="BD222" s="222">
        <v>8.3333333333333295E-4</v>
      </c>
      <c r="BE222" s="222">
        <v>4.47784946236559E-4</v>
      </c>
      <c r="BF222" s="222">
        <v>0</v>
      </c>
      <c r="BG222" s="222">
        <v>0</v>
      </c>
      <c r="BH222" s="222">
        <v>0</v>
      </c>
      <c r="BI222" s="222">
        <v>0</v>
      </c>
      <c r="BJ222" s="222">
        <v>0</v>
      </c>
      <c r="BK222" s="222">
        <v>0</v>
      </c>
      <c r="BL222" s="222">
        <v>0</v>
      </c>
      <c r="BM222" s="222">
        <v>2.9757212870236999E-2</v>
      </c>
      <c r="BN222" s="222">
        <v>2.17050506066536E-3</v>
      </c>
      <c r="BO222" s="222">
        <v>0</v>
      </c>
      <c r="BP222" s="222">
        <v>1.0001640940839201E-2</v>
      </c>
      <c r="BQ222" s="222">
        <v>3.3067620492730999E-3</v>
      </c>
      <c r="BR222" s="222">
        <v>9.0696767521367496E-4</v>
      </c>
      <c r="BS222" s="222">
        <v>6.2018517107375298E-2</v>
      </c>
      <c r="BT222" s="222">
        <v>7.2020158048214503E-2</v>
      </c>
      <c r="BU222" s="222">
        <v>7.5326920097487607E-2</v>
      </c>
      <c r="BV222" s="222">
        <v>129.205243973699</v>
      </c>
      <c r="BW222" s="222">
        <v>150.04199593377999</v>
      </c>
      <c r="BX222" s="222">
        <v>156.93108353643299</v>
      </c>
      <c r="BY222" s="222">
        <v>335.93363433161602</v>
      </c>
      <c r="BZ222" s="222">
        <v>390.10918942782899</v>
      </c>
      <c r="CA222" s="222">
        <v>408.020817194725</v>
      </c>
      <c r="CB222" s="222">
        <v>16.124814447917601</v>
      </c>
      <c r="CC222" s="222">
        <v>18.7252410925358</v>
      </c>
      <c r="CD222" s="222">
        <v>19.584999225346799</v>
      </c>
      <c r="CE222" s="201" t="s">
        <v>800</v>
      </c>
      <c r="CF222" s="201" t="s">
        <v>800</v>
      </c>
      <c r="CG222" s="201" t="s">
        <v>3014</v>
      </c>
      <c r="CH222" s="222">
        <v>4.7680007611932097E-3</v>
      </c>
      <c r="CI222" s="222">
        <v>5.7250516346182098E-2</v>
      </c>
      <c r="CJ222" s="222">
        <v>14.885134250007299</v>
      </c>
      <c r="CK222" s="222"/>
      <c r="CL222" s="223">
        <f t="shared" si="29"/>
        <v>3.0090799176472973E-2</v>
      </c>
      <c r="CM222" s="223">
        <f t="shared" si="30"/>
        <v>3.1927717930902356E-2</v>
      </c>
      <c r="CN222" s="223">
        <f t="shared" si="31"/>
        <v>1.0001640940839201E-2</v>
      </c>
      <c r="CO222" s="223">
        <f t="shared" si="31"/>
        <v>3.3067620492730999E-3</v>
      </c>
      <c r="CP222" s="223">
        <f t="shared" si="32"/>
        <v>7.5326920097487635E-2</v>
      </c>
      <c r="CQ222" s="223">
        <f t="shared" si="33"/>
        <v>0</v>
      </c>
      <c r="CR222" s="222"/>
      <c r="CS222" s="222"/>
      <c r="CT222" s="222"/>
      <c r="CU222" s="222"/>
      <c r="CV222" s="222"/>
      <c r="CW222" s="222"/>
      <c r="CX222" s="222"/>
      <c r="CY222" s="222"/>
      <c r="CZ222" s="222"/>
      <c r="DA222" s="222"/>
      <c r="DB222" s="224">
        <f t="shared" si="34"/>
        <v>6.1111549432161655E-2</v>
      </c>
      <c r="DC222" s="224">
        <f t="shared" si="35"/>
        <v>9.0696767521367496E-4</v>
      </c>
      <c r="DD222" s="224">
        <f t="shared" si="36"/>
        <v>6.2018517107375333E-2</v>
      </c>
      <c r="DE222" s="225">
        <f t="shared" si="37"/>
        <v>0</v>
      </c>
      <c r="DF222" s="222"/>
      <c r="DG222" s="222"/>
      <c r="DH222" s="222"/>
      <c r="DI222" s="222"/>
      <c r="DJ222" s="222"/>
      <c r="DK222" s="222"/>
      <c r="DL222" s="222"/>
      <c r="DM222" s="222"/>
      <c r="DN222" s="222"/>
      <c r="DO222" s="222"/>
      <c r="DP222" s="222"/>
      <c r="DQ222" s="222"/>
      <c r="DR222" s="222"/>
      <c r="DS222" s="222"/>
      <c r="DT222" s="222"/>
      <c r="DU222" s="222"/>
      <c r="DV222" s="222"/>
      <c r="DW222" s="222"/>
      <c r="DX222" s="222"/>
      <c r="DY222" s="222"/>
      <c r="DZ222" s="222"/>
      <c r="EA222" s="222"/>
      <c r="EB222" s="222"/>
      <c r="EC222" s="222"/>
      <c r="ED222" s="222"/>
      <c r="EE222" s="222"/>
      <c r="EF222" s="222"/>
      <c r="EG222" s="222">
        <v>7214160</v>
      </c>
      <c r="EH222" s="222">
        <v>4732000</v>
      </c>
      <c r="EI222" s="222">
        <v>1486.48</v>
      </c>
      <c r="EJ222" s="222">
        <v>975.26</v>
      </c>
      <c r="EK222" s="222">
        <v>0.65608686292449303</v>
      </c>
      <c r="EL222" s="222">
        <v>290</v>
      </c>
      <c r="EM222" s="222">
        <v>24840</v>
      </c>
      <c r="EN222" s="201" t="s">
        <v>3913</v>
      </c>
      <c r="EO222" s="222">
        <v>0.65608686292449303</v>
      </c>
      <c r="EP222" s="222">
        <v>290</v>
      </c>
      <c r="EQ222" s="222">
        <v>0.8</v>
      </c>
    </row>
    <row r="223" spans="1:147" ht="30" x14ac:dyDescent="0.25">
      <c r="A223" s="201" t="s">
        <v>673</v>
      </c>
      <c r="B223" s="201" t="s">
        <v>2664</v>
      </c>
      <c r="C223" s="201" t="s">
        <v>674</v>
      </c>
      <c r="D223" s="201" t="s">
        <v>2853</v>
      </c>
      <c r="E223" s="222">
        <v>220</v>
      </c>
      <c r="F223" s="222">
        <v>1805</v>
      </c>
      <c r="G223" s="201" t="s">
        <v>2891</v>
      </c>
      <c r="H223" s="201" t="s">
        <v>800</v>
      </c>
      <c r="I223" s="201" t="s">
        <v>2623</v>
      </c>
      <c r="J223" s="222">
        <v>118</v>
      </c>
      <c r="K223" s="222">
        <v>0.87653400000000004</v>
      </c>
      <c r="L223" s="201" t="s">
        <v>2891</v>
      </c>
      <c r="M223" s="201" t="s">
        <v>2892</v>
      </c>
      <c r="N223" s="201" t="s">
        <v>2893</v>
      </c>
      <c r="O223" s="201" t="s">
        <v>32</v>
      </c>
      <c r="P223" s="201" t="s">
        <v>2858</v>
      </c>
      <c r="Q223" s="201" t="s">
        <v>2859</v>
      </c>
      <c r="R223" s="201" t="s">
        <v>2664</v>
      </c>
      <c r="S223" s="201" t="s">
        <v>2860</v>
      </c>
      <c r="T223" s="222">
        <v>4.1663718148564302E-2</v>
      </c>
      <c r="U223" s="201" t="s">
        <v>3008</v>
      </c>
      <c r="V223" s="201" t="s">
        <v>3009</v>
      </c>
      <c r="W223" s="201" t="s">
        <v>673</v>
      </c>
      <c r="X223" s="201" t="s">
        <v>674</v>
      </c>
      <c r="Y223" s="222">
        <v>220</v>
      </c>
      <c r="Z223" s="222">
        <v>1805</v>
      </c>
      <c r="AA223" s="222">
        <v>1</v>
      </c>
      <c r="AB223" s="201" t="s">
        <v>2664</v>
      </c>
      <c r="AC223" s="222">
        <v>1</v>
      </c>
      <c r="AD223" s="201" t="s">
        <v>800</v>
      </c>
      <c r="AE223" s="201" t="s">
        <v>800</v>
      </c>
      <c r="AF223" s="222">
        <v>0</v>
      </c>
      <c r="AG223" s="222">
        <v>0</v>
      </c>
      <c r="AH223" s="201" t="s">
        <v>2854</v>
      </c>
      <c r="AI223" s="201" t="s">
        <v>2863</v>
      </c>
      <c r="AJ223" s="201" t="s">
        <v>2855</v>
      </c>
      <c r="AK223" s="201" t="s">
        <v>2864</v>
      </c>
      <c r="AL223" s="201" t="s">
        <v>2854</v>
      </c>
      <c r="AM223" s="201" t="s">
        <v>2865</v>
      </c>
      <c r="AN223" s="201" t="s">
        <v>3010</v>
      </c>
      <c r="AO223" s="201" t="s">
        <v>2867</v>
      </c>
      <c r="AP223" s="201" t="s">
        <v>2868</v>
      </c>
      <c r="AQ223" s="201" t="s">
        <v>2869</v>
      </c>
      <c r="AR223" s="201" t="s">
        <v>2870</v>
      </c>
      <c r="AS223" s="222">
        <v>39.97824</v>
      </c>
      <c r="AT223" s="222">
        <v>0</v>
      </c>
      <c r="AU223" s="201" t="s">
        <v>3914</v>
      </c>
      <c r="AV223" s="201" t="s">
        <v>3914</v>
      </c>
      <c r="AW223" s="201" t="s">
        <v>3915</v>
      </c>
      <c r="AX223" s="201" t="s">
        <v>3916</v>
      </c>
      <c r="AY223" s="201" t="s">
        <v>2874</v>
      </c>
      <c r="AZ223" s="201" t="s">
        <v>800</v>
      </c>
      <c r="BA223" s="201" t="s">
        <v>800</v>
      </c>
      <c r="BB223" s="222">
        <v>4.5939535241612799E-3</v>
      </c>
      <c r="BC223" s="222">
        <v>9.1660179926841504E-3</v>
      </c>
      <c r="BD223" s="222">
        <v>8.3333333333333295E-4</v>
      </c>
      <c r="BE223" s="222">
        <v>2.35276836158192E-4</v>
      </c>
      <c r="BF223" s="222">
        <v>0</v>
      </c>
      <c r="BG223" s="222">
        <v>0</v>
      </c>
      <c r="BH223" s="222">
        <v>0</v>
      </c>
      <c r="BI223" s="222">
        <v>0</v>
      </c>
      <c r="BJ223" s="222">
        <v>0</v>
      </c>
      <c r="BK223" s="222">
        <v>0</v>
      </c>
      <c r="BL223" s="222">
        <v>0</v>
      </c>
      <c r="BM223" s="222">
        <v>1.42699730943728E-2</v>
      </c>
      <c r="BN223" s="222">
        <v>9.0795320612468999E-4</v>
      </c>
      <c r="BO223" s="222">
        <v>0</v>
      </c>
      <c r="BP223" s="222">
        <v>4.7962538611304104E-3</v>
      </c>
      <c r="BQ223" s="222">
        <v>1.5857468129959499E-3</v>
      </c>
      <c r="BR223" s="222">
        <v>5.4870288162511501E-4</v>
      </c>
      <c r="BS223" s="222">
        <v>3.0555210868459599E-2</v>
      </c>
      <c r="BT223" s="222">
        <v>3.5351464729589999E-2</v>
      </c>
      <c r="BU223" s="222">
        <v>3.6937211542586001E-2</v>
      </c>
      <c r="BV223" s="222">
        <v>138.88732212936199</v>
      </c>
      <c r="BW223" s="222">
        <v>160.68847604359101</v>
      </c>
      <c r="BX223" s="222">
        <v>167.89641610266301</v>
      </c>
      <c r="BY223" s="222">
        <v>361.10703753634101</v>
      </c>
      <c r="BZ223" s="222">
        <v>417.79003771333601</v>
      </c>
      <c r="CA223" s="222">
        <v>436.53068186692502</v>
      </c>
      <c r="CB223" s="222">
        <v>7.9443548257994996</v>
      </c>
      <c r="CC223" s="222">
        <v>9.1913808296934008</v>
      </c>
      <c r="CD223" s="222">
        <v>9.6036750010723502</v>
      </c>
      <c r="CE223" s="201" t="s">
        <v>800</v>
      </c>
      <c r="CF223" s="201" t="s">
        <v>800</v>
      </c>
      <c r="CG223" s="201" t="s">
        <v>3014</v>
      </c>
      <c r="CH223" s="222">
        <v>2.2864790083962799E-3</v>
      </c>
      <c r="CI223" s="222">
        <v>2.82687318600633E-2</v>
      </c>
      <c r="CJ223" s="222">
        <v>7.3498702836164602</v>
      </c>
      <c r="CK223" s="222"/>
      <c r="CL223" s="223">
        <f t="shared" si="29"/>
        <v>1.5377284567962071E-2</v>
      </c>
      <c r="CM223" s="223">
        <f t="shared" si="30"/>
        <v>1.5177926300497489E-2</v>
      </c>
      <c r="CN223" s="223">
        <f t="shared" si="31"/>
        <v>4.7962538611304104E-3</v>
      </c>
      <c r="CO223" s="223">
        <f t="shared" si="31"/>
        <v>1.5857468129959499E-3</v>
      </c>
      <c r="CP223" s="223">
        <f t="shared" si="32"/>
        <v>3.6937211542585918E-2</v>
      </c>
      <c r="CQ223" s="223">
        <f t="shared" si="33"/>
        <v>-8.3266726846886741E-17</v>
      </c>
      <c r="CR223" s="222"/>
      <c r="CS223" s="222"/>
      <c r="CT223" s="222"/>
      <c r="CU223" s="222"/>
      <c r="CV223" s="222"/>
      <c r="CW223" s="222"/>
      <c r="CX223" s="222"/>
      <c r="CY223" s="222"/>
      <c r="CZ223" s="222"/>
      <c r="DA223" s="222"/>
      <c r="DB223" s="224">
        <f t="shared" si="34"/>
        <v>3.0006507986834446E-2</v>
      </c>
      <c r="DC223" s="224">
        <f t="shared" si="35"/>
        <v>5.4870288162511501E-4</v>
      </c>
      <c r="DD223" s="224">
        <f t="shared" si="36"/>
        <v>3.0555210868459561E-2</v>
      </c>
      <c r="DE223" s="225">
        <f t="shared" si="37"/>
        <v>-3.8163916471489756E-17</v>
      </c>
      <c r="DF223" s="222"/>
      <c r="DG223" s="222"/>
      <c r="DH223" s="222"/>
      <c r="DI223" s="222"/>
      <c r="DJ223" s="222"/>
      <c r="DK223" s="222"/>
      <c r="DL223" s="222"/>
      <c r="DM223" s="222"/>
      <c r="DN223" s="222"/>
      <c r="DO223" s="222"/>
      <c r="DP223" s="222"/>
      <c r="DQ223" s="222"/>
      <c r="DR223" s="222"/>
      <c r="DS223" s="222"/>
      <c r="DT223" s="222"/>
      <c r="DU223" s="222"/>
      <c r="DV223" s="222"/>
      <c r="DW223" s="222"/>
      <c r="DX223" s="222"/>
      <c r="DY223" s="222"/>
      <c r="DZ223" s="222"/>
      <c r="EA223" s="222"/>
      <c r="EB223" s="222"/>
      <c r="EC223" s="222"/>
      <c r="ED223" s="222"/>
      <c r="EE223" s="222"/>
      <c r="EF223" s="222"/>
      <c r="EG223" s="222">
        <v>2661240</v>
      </c>
      <c r="EH223" s="222">
        <v>1975680</v>
      </c>
      <c r="EI223" s="222">
        <v>1124.77</v>
      </c>
      <c r="EJ223" s="222">
        <v>835.16</v>
      </c>
      <c r="EK223" s="222">
        <v>0.74251624776620995</v>
      </c>
      <c r="EL223" s="222">
        <v>92</v>
      </c>
      <c r="EM223" s="222">
        <v>28800</v>
      </c>
      <c r="EN223" s="201" t="s">
        <v>3917</v>
      </c>
      <c r="EO223" s="222">
        <v>0.74251624776620995</v>
      </c>
      <c r="EP223" s="222">
        <v>92</v>
      </c>
      <c r="EQ223" s="222">
        <v>0.8</v>
      </c>
    </row>
    <row r="224" spans="1:147" ht="30" x14ac:dyDescent="0.25">
      <c r="A224" s="201" t="s">
        <v>675</v>
      </c>
      <c r="B224" s="201" t="s">
        <v>2663</v>
      </c>
      <c r="C224" s="201" t="s">
        <v>676</v>
      </c>
      <c r="D224" s="201" t="s">
        <v>2853</v>
      </c>
      <c r="E224" s="222">
        <v>220</v>
      </c>
      <c r="F224" s="222">
        <v>2166</v>
      </c>
      <c r="G224" s="201" t="s">
        <v>2891</v>
      </c>
      <c r="H224" s="201" t="s">
        <v>800</v>
      </c>
      <c r="I224" s="201" t="s">
        <v>2623</v>
      </c>
      <c r="J224" s="222">
        <v>116</v>
      </c>
      <c r="K224" s="222">
        <v>0.8</v>
      </c>
      <c r="L224" s="201" t="s">
        <v>2891</v>
      </c>
      <c r="M224" s="201" t="s">
        <v>2892</v>
      </c>
      <c r="N224" s="201" t="s">
        <v>2893</v>
      </c>
      <c r="O224" s="201" t="s">
        <v>32</v>
      </c>
      <c r="P224" s="201" t="s">
        <v>2858</v>
      </c>
      <c r="Q224" s="201" t="s">
        <v>2859</v>
      </c>
      <c r="R224" s="201" t="s">
        <v>2663</v>
      </c>
      <c r="S224" s="201" t="s">
        <v>2860</v>
      </c>
      <c r="T224" s="222">
        <v>4.1663718148564302E-2</v>
      </c>
      <c r="U224" s="201" t="s">
        <v>3008</v>
      </c>
      <c r="V224" s="201" t="s">
        <v>3009</v>
      </c>
      <c r="W224" s="201" t="s">
        <v>675</v>
      </c>
      <c r="X224" s="201" t="s">
        <v>676</v>
      </c>
      <c r="Y224" s="222">
        <v>220</v>
      </c>
      <c r="Z224" s="222">
        <v>2166</v>
      </c>
      <c r="AA224" s="222">
        <v>1</v>
      </c>
      <c r="AB224" s="201" t="s">
        <v>2663</v>
      </c>
      <c r="AC224" s="222">
        <v>1</v>
      </c>
      <c r="AD224" s="201" t="s">
        <v>800</v>
      </c>
      <c r="AE224" s="201" t="s">
        <v>800</v>
      </c>
      <c r="AF224" s="222">
        <v>0</v>
      </c>
      <c r="AG224" s="222">
        <v>0</v>
      </c>
      <c r="AH224" s="201" t="s">
        <v>2854</v>
      </c>
      <c r="AI224" s="201" t="s">
        <v>2863</v>
      </c>
      <c r="AJ224" s="201" t="s">
        <v>2855</v>
      </c>
      <c r="AK224" s="201" t="s">
        <v>2864</v>
      </c>
      <c r="AL224" s="201" t="s">
        <v>2854</v>
      </c>
      <c r="AM224" s="201" t="s">
        <v>2865</v>
      </c>
      <c r="AN224" s="201" t="s">
        <v>3010</v>
      </c>
      <c r="AO224" s="201" t="s">
        <v>2867</v>
      </c>
      <c r="AP224" s="201" t="s">
        <v>2868</v>
      </c>
      <c r="AQ224" s="201" t="s">
        <v>2869</v>
      </c>
      <c r="AR224" s="201" t="s">
        <v>2870</v>
      </c>
      <c r="AS224" s="222">
        <v>39.97824</v>
      </c>
      <c r="AT224" s="222">
        <v>0</v>
      </c>
      <c r="AU224" s="201" t="s">
        <v>3918</v>
      </c>
      <c r="AV224" s="201" t="s">
        <v>3918</v>
      </c>
      <c r="AW224" s="201" t="s">
        <v>3919</v>
      </c>
      <c r="AX224" s="201" t="s">
        <v>3920</v>
      </c>
      <c r="AY224" s="201" t="s">
        <v>2874</v>
      </c>
      <c r="AZ224" s="201" t="s">
        <v>800</v>
      </c>
      <c r="BA224" s="201" t="s">
        <v>800</v>
      </c>
      <c r="BB224" s="222">
        <v>3.9849068944290498E-3</v>
      </c>
      <c r="BC224" s="222">
        <v>9.1660179926841504E-3</v>
      </c>
      <c r="BD224" s="222">
        <v>8.3333333333333295E-4</v>
      </c>
      <c r="BE224" s="222">
        <v>2.3933333333333299E-4</v>
      </c>
      <c r="BF224" s="222">
        <v>0</v>
      </c>
      <c r="BG224" s="222">
        <v>0</v>
      </c>
      <c r="BH224" s="222">
        <v>0</v>
      </c>
      <c r="BI224" s="222">
        <v>0</v>
      </c>
      <c r="BJ224" s="222">
        <v>0</v>
      </c>
      <c r="BK224" s="222">
        <v>0</v>
      </c>
      <c r="BL224" s="222">
        <v>0</v>
      </c>
      <c r="BM224" s="222">
        <v>1.5904717223747401E-2</v>
      </c>
      <c r="BN224" s="222">
        <v>9.9481481947162392E-4</v>
      </c>
      <c r="BO224" s="222">
        <v>0</v>
      </c>
      <c r="BP224" s="222">
        <v>5.3457046407933799E-3</v>
      </c>
      <c r="BQ224" s="222">
        <v>1.76740730219769E-3</v>
      </c>
      <c r="BR224" s="222">
        <v>4.5725240135426298E-4</v>
      </c>
      <c r="BS224" s="222">
        <v>3.1580375998353102E-2</v>
      </c>
      <c r="BT224" s="222">
        <v>3.69260806391465E-2</v>
      </c>
      <c r="BU224" s="222">
        <v>3.8693487941344203E-2</v>
      </c>
      <c r="BV224" s="222">
        <v>143.547163628878</v>
      </c>
      <c r="BW224" s="222">
        <v>167.84582108702901</v>
      </c>
      <c r="BX224" s="222">
        <v>175.879490642473</v>
      </c>
      <c r="BY224" s="222">
        <v>373.22262543508202</v>
      </c>
      <c r="BZ224" s="222">
        <v>436.39913482627702</v>
      </c>
      <c r="CA224" s="222">
        <v>457.28667567043101</v>
      </c>
      <c r="CB224" s="222">
        <v>8.2108977595718091</v>
      </c>
      <c r="CC224" s="222">
        <v>9.6007809661780907</v>
      </c>
      <c r="CD224" s="222">
        <v>10.060306864749499</v>
      </c>
      <c r="CE224" s="201" t="s">
        <v>800</v>
      </c>
      <c r="CF224" s="201" t="s">
        <v>800</v>
      </c>
      <c r="CG224" s="201" t="s">
        <v>3014</v>
      </c>
      <c r="CH224" s="222">
        <v>2.5484141999480999E-3</v>
      </c>
      <c r="CI224" s="222">
        <v>2.9031961798405E-2</v>
      </c>
      <c r="CJ224" s="222">
        <v>7.5483100675852999</v>
      </c>
      <c r="CK224" s="222"/>
      <c r="CL224" s="223">
        <f t="shared" si="29"/>
        <v>1.4680843955134129E-2</v>
      </c>
      <c r="CM224" s="223">
        <f t="shared" si="30"/>
        <v>1.6899532043219024E-2</v>
      </c>
      <c r="CN224" s="223">
        <f t="shared" si="31"/>
        <v>5.3457046407933799E-3</v>
      </c>
      <c r="CO224" s="223">
        <f t="shared" si="31"/>
        <v>1.76740730219769E-3</v>
      </c>
      <c r="CP224" s="223">
        <f t="shared" si="32"/>
        <v>3.8693487941344216E-2</v>
      </c>
      <c r="CQ224" s="223">
        <f t="shared" si="33"/>
        <v>0</v>
      </c>
      <c r="CR224" s="222"/>
      <c r="CS224" s="222"/>
      <c r="CT224" s="222"/>
      <c r="CU224" s="222"/>
      <c r="CV224" s="222"/>
      <c r="CW224" s="222"/>
      <c r="CX224" s="222"/>
      <c r="CY224" s="222"/>
      <c r="CZ224" s="222"/>
      <c r="DA224" s="222"/>
      <c r="DB224" s="224">
        <f t="shared" si="34"/>
        <v>3.112312359699889E-2</v>
      </c>
      <c r="DC224" s="224">
        <f t="shared" si="35"/>
        <v>4.5725240135426298E-4</v>
      </c>
      <c r="DD224" s="224">
        <f t="shared" si="36"/>
        <v>3.1580375998353151E-2</v>
      </c>
      <c r="DE224" s="225">
        <f t="shared" si="37"/>
        <v>0</v>
      </c>
      <c r="DF224" s="222"/>
      <c r="DG224" s="222"/>
      <c r="DH224" s="222"/>
      <c r="DI224" s="222"/>
      <c r="DJ224" s="222"/>
      <c r="DK224" s="222"/>
      <c r="DL224" s="222"/>
      <c r="DM224" s="222"/>
      <c r="DN224" s="222"/>
      <c r="DO224" s="222"/>
      <c r="DP224" s="222"/>
      <c r="DQ224" s="222"/>
      <c r="DR224" s="222"/>
      <c r="DS224" s="222"/>
      <c r="DT224" s="222"/>
      <c r="DU224" s="222"/>
      <c r="DV224" s="222"/>
      <c r="DW224" s="222"/>
      <c r="DX224" s="222"/>
      <c r="DY224" s="222"/>
      <c r="DZ224" s="222"/>
      <c r="EA224" s="222"/>
      <c r="EB224" s="222"/>
      <c r="EC224" s="222"/>
      <c r="ED224" s="222"/>
      <c r="EE224" s="222"/>
      <c r="EF224" s="222"/>
      <c r="EG224" s="222">
        <v>1757100</v>
      </c>
      <c r="EH224" s="222">
        <v>1303008</v>
      </c>
      <c r="EI224" s="222">
        <v>752.21</v>
      </c>
      <c r="EJ224" s="222">
        <v>558.16</v>
      </c>
      <c r="EK224" s="222">
        <v>0.74202682761462901</v>
      </c>
      <c r="EL224" s="222">
        <v>95</v>
      </c>
      <c r="EM224" s="222">
        <v>18540</v>
      </c>
      <c r="EN224" s="201" t="s">
        <v>3921</v>
      </c>
      <c r="EO224" s="222">
        <v>0.74202682761462901</v>
      </c>
      <c r="EP224" s="222">
        <v>95</v>
      </c>
      <c r="EQ224" s="222">
        <v>0.8</v>
      </c>
    </row>
    <row r="225" spans="1:147" ht="30" x14ac:dyDescent="0.25">
      <c r="A225" s="201" t="s">
        <v>677</v>
      </c>
      <c r="B225" s="201" t="s">
        <v>3922</v>
      </c>
      <c r="C225" s="201" t="s">
        <v>678</v>
      </c>
      <c r="D225" s="201" t="s">
        <v>2853</v>
      </c>
      <c r="E225" s="222">
        <v>260</v>
      </c>
      <c r="F225" s="222">
        <v>3710</v>
      </c>
      <c r="G225" s="201" t="s">
        <v>2854</v>
      </c>
      <c r="H225" s="201" t="s">
        <v>800</v>
      </c>
      <c r="I225" s="201" t="s">
        <v>2622</v>
      </c>
      <c r="J225" s="222">
        <v>131</v>
      </c>
      <c r="K225" s="222">
        <v>0.8</v>
      </c>
      <c r="L225" s="201" t="s">
        <v>2891</v>
      </c>
      <c r="M225" s="201" t="s">
        <v>2892</v>
      </c>
      <c r="N225" s="201" t="s">
        <v>2893</v>
      </c>
      <c r="O225" s="201" t="s">
        <v>32</v>
      </c>
      <c r="P225" s="201" t="s">
        <v>2858</v>
      </c>
      <c r="Q225" s="201" t="s">
        <v>2859</v>
      </c>
      <c r="R225" s="201" t="s">
        <v>3922</v>
      </c>
      <c r="S225" s="201" t="s">
        <v>2860</v>
      </c>
      <c r="T225" s="222">
        <v>4.1663718148564302E-2</v>
      </c>
      <c r="U225" s="201" t="s">
        <v>2861</v>
      </c>
      <c r="V225" s="201" t="s">
        <v>2862</v>
      </c>
      <c r="W225" s="201" t="s">
        <v>677</v>
      </c>
      <c r="X225" s="201" t="s">
        <v>678</v>
      </c>
      <c r="Y225" s="222">
        <v>260</v>
      </c>
      <c r="Z225" s="222">
        <v>3710</v>
      </c>
      <c r="AA225" s="222">
        <v>1</v>
      </c>
      <c r="AB225" s="201" t="s">
        <v>3922</v>
      </c>
      <c r="AC225" s="222">
        <v>1</v>
      </c>
      <c r="AD225" s="201" t="s">
        <v>800</v>
      </c>
      <c r="AE225" s="201" t="s">
        <v>800</v>
      </c>
      <c r="AH225" s="201" t="s">
        <v>2854</v>
      </c>
      <c r="AI225" s="201" t="s">
        <v>2863</v>
      </c>
      <c r="AJ225" s="201" t="s">
        <v>2855</v>
      </c>
      <c r="AK225" s="201" t="s">
        <v>2864</v>
      </c>
      <c r="AL225" s="201" t="s">
        <v>2854</v>
      </c>
      <c r="AM225" s="201" t="s">
        <v>2865</v>
      </c>
      <c r="AN225" s="201" t="s">
        <v>2866</v>
      </c>
      <c r="AO225" s="201" t="s">
        <v>2867</v>
      </c>
      <c r="AP225" s="201" t="s">
        <v>2868</v>
      </c>
      <c r="AQ225" s="201" t="s">
        <v>2869</v>
      </c>
      <c r="AR225" s="201" t="s">
        <v>2870</v>
      </c>
      <c r="AS225" s="222">
        <v>64.20384</v>
      </c>
      <c r="AT225" s="222">
        <v>0</v>
      </c>
      <c r="AU225" s="201" t="s">
        <v>3923</v>
      </c>
      <c r="AV225" s="201" t="s">
        <v>3923</v>
      </c>
      <c r="AW225" s="201" t="s">
        <v>3924</v>
      </c>
      <c r="AX225" s="201" t="s">
        <v>3925</v>
      </c>
      <c r="AY225" s="201" t="s">
        <v>2874</v>
      </c>
      <c r="AZ225" s="201" t="s">
        <v>800</v>
      </c>
      <c r="BA225" s="201" t="s">
        <v>800</v>
      </c>
      <c r="BB225" s="222">
        <v>2.6922364480383401E-3</v>
      </c>
      <c r="BC225" s="222">
        <v>1.08325667186267E-2</v>
      </c>
      <c r="BD225" s="222">
        <v>8.3333333333333295E-4</v>
      </c>
      <c r="BE225" s="222">
        <v>3.4035114503816802E-4</v>
      </c>
      <c r="BF225" s="222">
        <v>0</v>
      </c>
      <c r="BG225" s="222">
        <v>0</v>
      </c>
      <c r="BH225" s="222">
        <v>0</v>
      </c>
      <c r="BI225" s="222">
        <v>0</v>
      </c>
      <c r="BJ225" s="222">
        <v>0</v>
      </c>
      <c r="BK225" s="222">
        <v>0</v>
      </c>
      <c r="BL225" s="222">
        <v>0</v>
      </c>
      <c r="BM225" s="222">
        <v>2.9398553813142901E-2</v>
      </c>
      <c r="BN225" s="222">
        <v>1.17569024119374E-3</v>
      </c>
      <c r="BO225" s="222">
        <v>0</v>
      </c>
      <c r="BP225" s="222">
        <v>4.7336010559697102E-3</v>
      </c>
      <c r="BQ225" s="222">
        <v>1.5650324202666601E-3</v>
      </c>
      <c r="BR225" s="222">
        <v>2.6695652327044E-4</v>
      </c>
      <c r="BS225" s="222">
        <v>4.55396882226436E-2</v>
      </c>
      <c r="BT225" s="222">
        <v>5.0273289278613402E-2</v>
      </c>
      <c r="BU225" s="222">
        <v>5.1838321698880002E-2</v>
      </c>
      <c r="BV225" s="222">
        <v>175.15264701016801</v>
      </c>
      <c r="BW225" s="222">
        <v>193.35880491774401</v>
      </c>
      <c r="BX225" s="222">
        <v>199.378160380308</v>
      </c>
      <c r="BY225" s="222">
        <v>455.39688222643701</v>
      </c>
      <c r="BZ225" s="222">
        <v>502.73289278613402</v>
      </c>
      <c r="CA225" s="222">
        <v>518.38321698879997</v>
      </c>
      <c r="CB225" s="222">
        <v>11.8403189378873</v>
      </c>
      <c r="CC225" s="222">
        <v>13.0710552124395</v>
      </c>
      <c r="CD225" s="222">
        <v>13.477963641708801</v>
      </c>
      <c r="CE225" s="201" t="s">
        <v>800</v>
      </c>
      <c r="CF225" s="201" t="s">
        <v>800</v>
      </c>
      <c r="CG225" s="201" t="s">
        <v>2875</v>
      </c>
      <c r="CH225" s="222">
        <v>6.4150516822752699E-3</v>
      </c>
      <c r="CI225" s="222">
        <v>3.91246365403684E-2</v>
      </c>
      <c r="CJ225" s="222">
        <v>10.172405500495801</v>
      </c>
      <c r="CK225" s="222"/>
      <c r="CL225" s="223">
        <f t="shared" si="29"/>
        <v>1.4965444168306981E-2</v>
      </c>
      <c r="CM225" s="223">
        <f t="shared" si="30"/>
        <v>3.057424405433664E-2</v>
      </c>
      <c r="CN225" s="223">
        <f t="shared" si="31"/>
        <v>4.7336010559697102E-3</v>
      </c>
      <c r="CO225" s="223">
        <f t="shared" si="31"/>
        <v>1.5650324202666601E-3</v>
      </c>
      <c r="CP225" s="223">
        <f t="shared" si="32"/>
        <v>5.1838321698879995E-2</v>
      </c>
      <c r="CQ225" s="223">
        <f t="shared" si="33"/>
        <v>0</v>
      </c>
      <c r="CR225" s="222"/>
      <c r="CS225" s="222"/>
      <c r="CT225" s="222"/>
      <c r="CU225" s="222"/>
      <c r="CV225" s="222"/>
      <c r="CW225" s="222"/>
      <c r="CX225" s="222"/>
      <c r="CY225" s="222"/>
      <c r="CZ225" s="222"/>
      <c r="DA225" s="222"/>
      <c r="DB225" s="224">
        <f t="shared" si="34"/>
        <v>4.5272731699373181E-2</v>
      </c>
      <c r="DC225" s="224">
        <f t="shared" si="35"/>
        <v>2.6695652327044E-4</v>
      </c>
      <c r="DD225" s="224">
        <f t="shared" si="36"/>
        <v>4.5539688222643621E-2</v>
      </c>
      <c r="DE225" s="225">
        <f t="shared" si="37"/>
        <v>0</v>
      </c>
      <c r="DF225" s="222"/>
      <c r="DG225" s="222"/>
      <c r="DH225" s="222"/>
      <c r="DI225" s="222"/>
      <c r="DJ225" s="222"/>
      <c r="DK225" s="222"/>
      <c r="DL225" s="222"/>
      <c r="DM225" s="222"/>
      <c r="DN225" s="222"/>
      <c r="DO225" s="222"/>
      <c r="DP225" s="222"/>
      <c r="DQ225" s="222"/>
      <c r="DR225" s="222"/>
      <c r="DS225" s="222"/>
      <c r="DT225" s="222"/>
      <c r="DU225" s="222"/>
      <c r="DV225" s="222"/>
      <c r="DW225" s="222"/>
      <c r="DX225" s="222"/>
      <c r="DY225" s="222"/>
      <c r="DZ225" s="222"/>
      <c r="EA225" s="222"/>
      <c r="EB225" s="222"/>
      <c r="EC225" s="222"/>
      <c r="ED225" s="222"/>
      <c r="EE225" s="222"/>
      <c r="EF225" s="222"/>
      <c r="EG225" s="222">
        <v>0</v>
      </c>
      <c r="EH225" s="222">
        <v>0</v>
      </c>
      <c r="EI225" s="222">
        <v>0</v>
      </c>
      <c r="EJ225" s="222">
        <v>0</v>
      </c>
      <c r="EK225" s="222">
        <v>0</v>
      </c>
      <c r="EL225" s="222">
        <v>0</v>
      </c>
      <c r="EM225" s="222">
        <v>0</v>
      </c>
      <c r="EN225" s="201" t="s">
        <v>3926</v>
      </c>
      <c r="EO225" s="222">
        <v>0.76759999999999995</v>
      </c>
      <c r="EP225" s="222">
        <v>177</v>
      </c>
      <c r="EQ225" s="222">
        <v>0.8</v>
      </c>
    </row>
    <row r="226" spans="1:147" ht="30" x14ac:dyDescent="0.25">
      <c r="A226" s="201" t="s">
        <v>677</v>
      </c>
      <c r="B226" s="201" t="s">
        <v>3927</v>
      </c>
      <c r="C226" s="201" t="s">
        <v>678</v>
      </c>
      <c r="D226" s="201" t="s">
        <v>2853</v>
      </c>
      <c r="E226" s="222">
        <v>260</v>
      </c>
      <c r="F226" s="222">
        <v>3710</v>
      </c>
      <c r="G226" s="201" t="s">
        <v>2890</v>
      </c>
      <c r="H226" s="201" t="s">
        <v>800</v>
      </c>
      <c r="I226" s="201" t="s">
        <v>2626</v>
      </c>
      <c r="J226" s="222">
        <v>135</v>
      </c>
      <c r="K226" s="222">
        <v>0.89290000000000003</v>
      </c>
      <c r="L226" s="201" t="s">
        <v>2891</v>
      </c>
      <c r="M226" s="201" t="s">
        <v>2892</v>
      </c>
      <c r="N226" s="201" t="s">
        <v>2893</v>
      </c>
      <c r="O226" s="201" t="s">
        <v>32</v>
      </c>
      <c r="P226" s="201" t="s">
        <v>2894</v>
      </c>
      <c r="Q226" s="201" t="s">
        <v>2859</v>
      </c>
      <c r="R226" s="201" t="s">
        <v>3927</v>
      </c>
      <c r="S226" s="201" t="s">
        <v>2895</v>
      </c>
      <c r="T226" s="222">
        <v>4.1583276009857999E-2</v>
      </c>
      <c r="U226" s="201" t="s">
        <v>2896</v>
      </c>
      <c r="V226" s="201" t="s">
        <v>2897</v>
      </c>
      <c r="W226" s="201" t="s">
        <v>677</v>
      </c>
      <c r="X226" s="201" t="s">
        <v>678</v>
      </c>
      <c r="Y226" s="222">
        <v>260</v>
      </c>
      <c r="Z226" s="222">
        <v>3710</v>
      </c>
      <c r="AA226" s="222">
        <v>1</v>
      </c>
      <c r="AB226" s="201" t="s">
        <v>3927</v>
      </c>
      <c r="AC226" s="222">
        <v>1</v>
      </c>
      <c r="AD226" s="201" t="s">
        <v>800</v>
      </c>
      <c r="AE226" s="201" t="s">
        <v>800</v>
      </c>
      <c r="AF226" s="222">
        <v>0</v>
      </c>
      <c r="AG226" s="222">
        <v>0</v>
      </c>
      <c r="AH226" s="201" t="s">
        <v>2854</v>
      </c>
      <c r="AI226" s="201" t="s">
        <v>2863</v>
      </c>
      <c r="AJ226" s="201" t="s">
        <v>2855</v>
      </c>
      <c r="AK226" s="201" t="s">
        <v>2864</v>
      </c>
      <c r="AL226" s="201" t="s">
        <v>2854</v>
      </c>
      <c r="AM226" s="201" t="s">
        <v>2865</v>
      </c>
      <c r="AN226" s="201" t="s">
        <v>2898</v>
      </c>
      <c r="AO226" s="201" t="s">
        <v>2867</v>
      </c>
      <c r="AP226" s="201" t="s">
        <v>2868</v>
      </c>
      <c r="AQ226" s="201" t="s">
        <v>2869</v>
      </c>
      <c r="AR226" s="201" t="s">
        <v>2870</v>
      </c>
      <c r="AS226" s="222">
        <v>67.831739999999996</v>
      </c>
      <c r="AT226" s="222">
        <v>0</v>
      </c>
      <c r="AU226" s="201" t="s">
        <v>3923</v>
      </c>
      <c r="AV226" s="201" t="s">
        <v>3923</v>
      </c>
      <c r="AW226" s="201" t="s">
        <v>3924</v>
      </c>
      <c r="AX226" s="201" t="s">
        <v>3925</v>
      </c>
      <c r="AY226" s="201" t="s">
        <v>2874</v>
      </c>
      <c r="AZ226" s="201" t="s">
        <v>800</v>
      </c>
      <c r="BA226" s="201" t="s">
        <v>800</v>
      </c>
      <c r="BB226" s="222">
        <v>2.6922364480383401E-3</v>
      </c>
      <c r="BC226" s="222">
        <v>1.08116517625631E-2</v>
      </c>
      <c r="BD226" s="222">
        <v>8.3333333333333295E-4</v>
      </c>
      <c r="BE226" s="222">
        <v>3.4892870370370401E-4</v>
      </c>
      <c r="BF226" s="222">
        <v>0</v>
      </c>
      <c r="BG226" s="222">
        <v>0</v>
      </c>
      <c r="BH226" s="222">
        <v>0</v>
      </c>
      <c r="BI226" s="222">
        <v>0</v>
      </c>
      <c r="BJ226" s="222">
        <v>0</v>
      </c>
      <c r="BK226" s="222">
        <v>0</v>
      </c>
      <c r="BL226" s="222">
        <v>0</v>
      </c>
      <c r="BM226" s="222">
        <v>1.3672853575353699E-2</v>
      </c>
      <c r="BN226" s="222">
        <v>1.05336789445066E-3</v>
      </c>
      <c r="BO226" s="222">
        <v>0</v>
      </c>
      <c r="BP226" s="222">
        <v>4.1154406628889301E-3</v>
      </c>
      <c r="BQ226" s="222">
        <v>1.36065502456785E-3</v>
      </c>
      <c r="BR226" s="222">
        <v>2.6695652327044E-4</v>
      </c>
      <c r="BS226" s="222">
        <v>2.9679328240713301E-2</v>
      </c>
      <c r="BT226" s="222">
        <v>3.3794768903602203E-2</v>
      </c>
      <c r="BU226" s="222">
        <v>3.5155423928169997E-2</v>
      </c>
      <c r="BV226" s="222">
        <v>114.151262464282</v>
      </c>
      <c r="BW226" s="222">
        <v>129.97988039846999</v>
      </c>
      <c r="BX226" s="222">
        <v>135.21316895449999</v>
      </c>
      <c r="BY226" s="222">
        <v>296.79328240713301</v>
      </c>
      <c r="BZ226" s="222">
        <v>337.94768903602198</v>
      </c>
      <c r="CA226" s="222">
        <v>351.55423928170001</v>
      </c>
      <c r="CB226" s="222">
        <v>7.7166253425854503</v>
      </c>
      <c r="CC226" s="222">
        <v>8.7866399149365702</v>
      </c>
      <c r="CD226" s="222">
        <v>9.1404102213242098</v>
      </c>
      <c r="CE226" s="201" t="s">
        <v>800</v>
      </c>
      <c r="CF226" s="201" t="s">
        <v>800</v>
      </c>
      <c r="CG226" s="201" t="s">
        <v>2902</v>
      </c>
      <c r="CH226" s="222">
        <v>1.3469563531047701E-3</v>
      </c>
      <c r="CI226" s="222">
        <v>2.8332371887608499E-2</v>
      </c>
      <c r="CJ226" s="222">
        <v>7.3664166907782098</v>
      </c>
      <c r="CK226" s="222"/>
      <c r="CL226" s="223">
        <f t="shared" si="29"/>
        <v>1.4953106770908917E-2</v>
      </c>
      <c r="CM226" s="223">
        <f t="shared" si="30"/>
        <v>1.472622146980436E-2</v>
      </c>
      <c r="CN226" s="223">
        <f t="shared" si="31"/>
        <v>4.1154406628889301E-3</v>
      </c>
      <c r="CO226" s="223">
        <f t="shared" si="31"/>
        <v>1.36065502456785E-3</v>
      </c>
      <c r="CP226" s="223">
        <f t="shared" si="32"/>
        <v>3.515542392817006E-2</v>
      </c>
      <c r="CQ226" s="223">
        <f t="shared" si="33"/>
        <v>6.2450045135165055E-17</v>
      </c>
      <c r="CR226" s="222"/>
      <c r="CS226" s="222"/>
      <c r="CT226" s="222"/>
      <c r="CU226" s="222"/>
      <c r="CV226" s="222"/>
      <c r="CW226" s="222"/>
      <c r="CX226" s="222"/>
      <c r="CY226" s="222"/>
      <c r="CZ226" s="222"/>
      <c r="DA226" s="222"/>
      <c r="DB226" s="224">
        <f t="shared" si="34"/>
        <v>2.9412371717442834E-2</v>
      </c>
      <c r="DC226" s="224">
        <f t="shared" si="35"/>
        <v>2.6695652327044E-4</v>
      </c>
      <c r="DD226" s="224">
        <f t="shared" si="36"/>
        <v>2.9679328240713274E-2</v>
      </c>
      <c r="DE226" s="225">
        <f t="shared" si="37"/>
        <v>-2.7755575615628914E-17</v>
      </c>
      <c r="DF226" s="222"/>
      <c r="DG226" s="222"/>
      <c r="DH226" s="222"/>
      <c r="DI226" s="222"/>
      <c r="DJ226" s="222"/>
      <c r="DK226" s="222"/>
      <c r="DL226" s="222"/>
      <c r="DM226" s="222"/>
      <c r="DN226" s="222"/>
      <c r="DO226" s="222"/>
      <c r="DP226" s="222"/>
      <c r="DQ226" s="222"/>
      <c r="DR226" s="222"/>
      <c r="DS226" s="222"/>
      <c r="DT226" s="222"/>
      <c r="DU226" s="222"/>
      <c r="DV226" s="222"/>
      <c r="DW226" s="222"/>
      <c r="DX226" s="222"/>
      <c r="DY226" s="222"/>
      <c r="DZ226" s="222"/>
      <c r="EA226" s="222"/>
      <c r="EB226" s="222"/>
      <c r="EC226" s="222"/>
      <c r="ED226" s="222"/>
      <c r="EE226" s="222"/>
      <c r="EF226" s="222"/>
      <c r="EG226" s="222">
        <v>5940960</v>
      </c>
      <c r="EH226" s="222">
        <v>2704770</v>
      </c>
      <c r="EI226" s="222">
        <v>1000.25</v>
      </c>
      <c r="EJ226" s="222">
        <v>456.48</v>
      </c>
      <c r="EK226" s="222">
        <v>0.45636590852286901</v>
      </c>
      <c r="EL226" s="222">
        <v>175</v>
      </c>
      <c r="EM226" s="222">
        <v>33900</v>
      </c>
      <c r="EN226" s="201" t="s">
        <v>3928</v>
      </c>
      <c r="EO226" s="222">
        <v>0.450717320669832</v>
      </c>
      <c r="EP226" s="222">
        <v>175</v>
      </c>
      <c r="EQ226" s="222">
        <v>0.8</v>
      </c>
    </row>
    <row r="227" spans="1:147" ht="30" x14ac:dyDescent="0.25">
      <c r="A227" s="201" t="s">
        <v>679</v>
      </c>
      <c r="B227" s="201" t="s">
        <v>3929</v>
      </c>
      <c r="C227" s="201" t="s">
        <v>680</v>
      </c>
      <c r="D227" s="201" t="s">
        <v>49</v>
      </c>
      <c r="E227" s="222">
        <v>210</v>
      </c>
      <c r="F227" s="222">
        <v>4000</v>
      </c>
      <c r="G227" s="201" t="s">
        <v>2855</v>
      </c>
      <c r="H227" s="201" t="s">
        <v>800</v>
      </c>
      <c r="I227" s="201" t="s">
        <v>2624</v>
      </c>
      <c r="J227" s="222">
        <v>286</v>
      </c>
      <c r="K227" s="222">
        <v>0.8</v>
      </c>
      <c r="L227" s="201" t="s">
        <v>2855</v>
      </c>
      <c r="M227" s="201" t="s">
        <v>2856</v>
      </c>
      <c r="N227" s="201" t="s">
        <v>2857</v>
      </c>
      <c r="O227" s="201" t="s">
        <v>32</v>
      </c>
      <c r="P227" s="201" t="s">
        <v>2858</v>
      </c>
      <c r="Q227" s="201" t="s">
        <v>2859</v>
      </c>
      <c r="R227" s="201" t="s">
        <v>3929</v>
      </c>
      <c r="S227" s="201" t="s">
        <v>2860</v>
      </c>
      <c r="T227" s="222">
        <v>4.1663718148564302E-2</v>
      </c>
      <c r="U227" s="201" t="s">
        <v>2904</v>
      </c>
      <c r="V227" s="201" t="s">
        <v>2905</v>
      </c>
      <c r="W227" s="201" t="s">
        <v>679</v>
      </c>
      <c r="X227" s="201" t="s">
        <v>680</v>
      </c>
      <c r="Y227" s="222">
        <v>210</v>
      </c>
      <c r="Z227" s="222">
        <v>4000</v>
      </c>
      <c r="AA227" s="222">
        <v>1</v>
      </c>
      <c r="AB227" s="201" t="s">
        <v>3929</v>
      </c>
      <c r="AC227" s="222">
        <v>1</v>
      </c>
      <c r="AD227" s="201" t="s">
        <v>800</v>
      </c>
      <c r="AE227" s="201" t="s">
        <v>800</v>
      </c>
      <c r="AF227" s="222">
        <v>0</v>
      </c>
      <c r="AG227" s="222">
        <v>0</v>
      </c>
      <c r="AH227" s="201" t="s">
        <v>2854</v>
      </c>
      <c r="AI227" s="201" t="s">
        <v>2863</v>
      </c>
      <c r="AJ227" s="201" t="s">
        <v>2855</v>
      </c>
      <c r="AK227" s="201" t="s">
        <v>2864</v>
      </c>
      <c r="AL227" s="201" t="s">
        <v>2854</v>
      </c>
      <c r="AM227" s="201" t="s">
        <v>2865</v>
      </c>
      <c r="AN227" s="201" t="s">
        <v>2908</v>
      </c>
      <c r="AO227" s="201" t="s">
        <v>2867</v>
      </c>
      <c r="AP227" s="201" t="s">
        <v>2868</v>
      </c>
      <c r="AQ227" s="201" t="s">
        <v>2869</v>
      </c>
      <c r="AR227" s="201" t="s">
        <v>2870</v>
      </c>
      <c r="AS227" s="222">
        <v>46.438400000000001</v>
      </c>
      <c r="AT227" s="222">
        <v>0</v>
      </c>
      <c r="AU227" s="201" t="s">
        <v>3930</v>
      </c>
      <c r="AV227" s="201" t="s">
        <v>3930</v>
      </c>
      <c r="AW227" s="201" t="s">
        <v>3931</v>
      </c>
      <c r="AX227" s="201" t="s">
        <v>3932</v>
      </c>
      <c r="AY227" s="201" t="s">
        <v>2874</v>
      </c>
      <c r="AZ227" s="201" t="s">
        <v>800</v>
      </c>
      <c r="BA227" s="201" t="s">
        <v>800</v>
      </c>
      <c r="BB227" s="222">
        <v>2.4970493055555599E-3</v>
      </c>
      <c r="BC227" s="222">
        <v>8.7493808111985105E-3</v>
      </c>
      <c r="BD227" s="222">
        <v>1E-3</v>
      </c>
      <c r="BE227" s="222">
        <v>1.12758352758353E-4</v>
      </c>
      <c r="BF227" s="222">
        <v>0</v>
      </c>
      <c r="BG227" s="222">
        <v>0</v>
      </c>
      <c r="BH227" s="222">
        <v>0</v>
      </c>
      <c r="BI227" s="222">
        <v>0</v>
      </c>
      <c r="BJ227" s="222">
        <v>0</v>
      </c>
      <c r="BK227" s="222">
        <v>0</v>
      </c>
      <c r="BL227" s="222">
        <v>0</v>
      </c>
      <c r="BM227" s="222">
        <v>1.6672039753247998E-2</v>
      </c>
      <c r="BN227" s="222">
        <v>9.4959596404109599E-4</v>
      </c>
      <c r="BO227" s="222">
        <v>0</v>
      </c>
      <c r="BP227" s="222">
        <v>2.16818789626585E-3</v>
      </c>
      <c r="BQ227" s="222">
        <v>7.1685051417808498E-4</v>
      </c>
      <c r="BR227" s="222">
        <v>2.4760217533333301E-4</v>
      </c>
      <c r="BS227" s="222">
        <v>3.0228426362134901E-2</v>
      </c>
      <c r="BT227" s="222">
        <v>3.2396614258400701E-2</v>
      </c>
      <c r="BU227" s="222">
        <v>3.3113464772578802E-2</v>
      </c>
      <c r="BV227" s="222">
        <v>143.94488743873799</v>
      </c>
      <c r="BW227" s="222">
        <v>154.26959170667001</v>
      </c>
      <c r="BX227" s="222">
        <v>157.68316558370901</v>
      </c>
      <c r="BY227" s="222">
        <v>374.25670734071798</v>
      </c>
      <c r="BZ227" s="222">
        <v>401.10093843734199</v>
      </c>
      <c r="CA227" s="222">
        <v>409.97623051764202</v>
      </c>
      <c r="CB227" s="222">
        <v>7.8593908541550697</v>
      </c>
      <c r="CC227" s="222">
        <v>8.4231197071841901</v>
      </c>
      <c r="CD227" s="222">
        <v>8.6095008408704903</v>
      </c>
      <c r="CE227" s="201" t="s">
        <v>800</v>
      </c>
      <c r="CF227" s="201" t="s">
        <v>800</v>
      </c>
      <c r="CG227" s="201" t="s">
        <v>2916</v>
      </c>
      <c r="CH227" s="222">
        <v>3.32002849307831E-3</v>
      </c>
      <c r="CI227" s="222">
        <v>2.6908397869056602E-2</v>
      </c>
      <c r="CJ227" s="222">
        <v>6.9961834459547099</v>
      </c>
      <c r="CK227" s="222"/>
      <c r="CL227" s="223">
        <f t="shared" si="29"/>
        <v>1.2606790644845756E-2</v>
      </c>
      <c r="CM227" s="223">
        <f t="shared" si="30"/>
        <v>1.7621635717289093E-2</v>
      </c>
      <c r="CN227" s="223">
        <f t="shared" si="31"/>
        <v>2.16818789626585E-3</v>
      </c>
      <c r="CO227" s="223">
        <f t="shared" si="31"/>
        <v>7.1685051417808498E-4</v>
      </c>
      <c r="CP227" s="223">
        <f t="shared" si="32"/>
        <v>3.3113464772578788E-2</v>
      </c>
      <c r="CQ227" s="223">
        <f t="shared" si="33"/>
        <v>0</v>
      </c>
      <c r="CR227" s="222"/>
      <c r="CS227" s="222"/>
      <c r="CT227" s="222"/>
      <c r="CU227" s="222"/>
      <c r="CV227" s="222"/>
      <c r="CW227" s="222"/>
      <c r="CX227" s="222"/>
      <c r="CY227" s="222"/>
      <c r="CZ227" s="222"/>
      <c r="DA227" s="222"/>
      <c r="DB227" s="224">
        <f t="shared" si="34"/>
        <v>2.9980824186801515E-2</v>
      </c>
      <c r="DC227" s="224">
        <f t="shared" si="35"/>
        <v>2.4760217533333301E-4</v>
      </c>
      <c r="DD227" s="224">
        <f t="shared" si="36"/>
        <v>3.0228426362134849E-2</v>
      </c>
      <c r="DE227" s="225">
        <f t="shared" si="37"/>
        <v>-5.2041704279304213E-17</v>
      </c>
      <c r="DF227" s="222"/>
      <c r="DG227" s="222"/>
      <c r="DH227" s="222"/>
      <c r="DI227" s="222"/>
      <c r="DJ227" s="222"/>
      <c r="DK227" s="222"/>
      <c r="DL227" s="222"/>
      <c r="DM227" s="222"/>
      <c r="DN227" s="222"/>
      <c r="DO227" s="222"/>
      <c r="DP227" s="222"/>
      <c r="DQ227" s="222"/>
      <c r="DR227" s="222"/>
      <c r="DS227" s="222"/>
      <c r="DT227" s="222"/>
      <c r="DU227" s="222"/>
      <c r="DV227" s="222"/>
      <c r="DW227" s="222"/>
      <c r="DX227" s="222"/>
      <c r="DY227" s="222"/>
      <c r="DZ227" s="222"/>
      <c r="EA227" s="222"/>
      <c r="EB227" s="222"/>
      <c r="EC227" s="222"/>
      <c r="ED227" s="222"/>
      <c r="EE227" s="222"/>
      <c r="EF227" s="222"/>
      <c r="EG227" s="222">
        <v>7714200</v>
      </c>
      <c r="EH227" s="222">
        <v>6357870</v>
      </c>
      <c r="EI227" s="222">
        <v>1294.95</v>
      </c>
      <c r="EJ227" s="222">
        <v>1067.1500000000001</v>
      </c>
      <c r="EK227" s="222">
        <v>0.82408587204139205</v>
      </c>
      <c r="EL227" s="222">
        <v>184</v>
      </c>
      <c r="EM227" s="222">
        <v>41880</v>
      </c>
      <c r="EN227" s="201" t="s">
        <v>3933</v>
      </c>
      <c r="EO227" s="222">
        <v>0.77363492779783405</v>
      </c>
      <c r="EP227" s="222">
        <v>183</v>
      </c>
      <c r="EQ227" s="222">
        <v>0.8</v>
      </c>
    </row>
    <row r="228" spans="1:147" ht="30" x14ac:dyDescent="0.25">
      <c r="A228" s="201" t="s">
        <v>681</v>
      </c>
      <c r="B228" s="201" t="s">
        <v>3934</v>
      </c>
      <c r="C228" s="201" t="s">
        <v>682</v>
      </c>
      <c r="D228" s="201" t="s">
        <v>2853</v>
      </c>
      <c r="E228" s="222">
        <v>420</v>
      </c>
      <c r="F228" s="222">
        <v>1568</v>
      </c>
      <c r="G228" s="201" t="s">
        <v>2854</v>
      </c>
      <c r="H228" s="201" t="s">
        <v>800</v>
      </c>
      <c r="I228" s="201" t="s">
        <v>2622</v>
      </c>
      <c r="J228" s="222">
        <v>92</v>
      </c>
      <c r="K228" s="222">
        <v>0.8</v>
      </c>
      <c r="L228" s="201" t="s">
        <v>2891</v>
      </c>
      <c r="M228" s="201" t="s">
        <v>2892</v>
      </c>
      <c r="N228" s="201" t="s">
        <v>2893</v>
      </c>
      <c r="O228" s="201" t="s">
        <v>32</v>
      </c>
      <c r="P228" s="201" t="s">
        <v>2858</v>
      </c>
      <c r="Q228" s="201" t="s">
        <v>2859</v>
      </c>
      <c r="R228" s="201" t="s">
        <v>3934</v>
      </c>
      <c r="S228" s="201" t="s">
        <v>2860</v>
      </c>
      <c r="T228" s="222">
        <v>4.1663718148564302E-2</v>
      </c>
      <c r="U228" s="201" t="s">
        <v>2861</v>
      </c>
      <c r="V228" s="201" t="s">
        <v>2862</v>
      </c>
      <c r="W228" s="201" t="s">
        <v>681</v>
      </c>
      <c r="X228" s="201" t="s">
        <v>682</v>
      </c>
      <c r="Y228" s="222">
        <v>420</v>
      </c>
      <c r="Z228" s="222">
        <v>1568</v>
      </c>
      <c r="AA228" s="222">
        <v>1</v>
      </c>
      <c r="AB228" s="201" t="s">
        <v>3934</v>
      </c>
      <c r="AC228" s="222">
        <v>1</v>
      </c>
      <c r="AD228" s="201" t="s">
        <v>800</v>
      </c>
      <c r="AE228" s="201" t="s">
        <v>800</v>
      </c>
      <c r="AH228" s="201" t="s">
        <v>2854</v>
      </c>
      <c r="AI228" s="201" t="s">
        <v>2863</v>
      </c>
      <c r="AJ228" s="201" t="s">
        <v>2855</v>
      </c>
      <c r="AK228" s="201" t="s">
        <v>2864</v>
      </c>
      <c r="AL228" s="201" t="s">
        <v>2854</v>
      </c>
      <c r="AM228" s="201" t="s">
        <v>2865</v>
      </c>
      <c r="AN228" s="201" t="s">
        <v>2866</v>
      </c>
      <c r="AO228" s="201" t="s">
        <v>2867</v>
      </c>
      <c r="AP228" s="201" t="s">
        <v>2868</v>
      </c>
      <c r="AQ228" s="201" t="s">
        <v>2869</v>
      </c>
      <c r="AR228" s="201" t="s">
        <v>2870</v>
      </c>
      <c r="AS228" s="222">
        <v>64.20384</v>
      </c>
      <c r="AT228" s="222">
        <v>0</v>
      </c>
      <c r="AU228" s="201" t="s">
        <v>3935</v>
      </c>
      <c r="AV228" s="201" t="s">
        <v>3935</v>
      </c>
      <c r="AW228" s="201" t="s">
        <v>3936</v>
      </c>
      <c r="AX228" s="201" t="s">
        <v>3937</v>
      </c>
      <c r="AY228" s="201" t="s">
        <v>2874</v>
      </c>
      <c r="AZ228" s="201" t="s">
        <v>800</v>
      </c>
      <c r="BA228" s="201" t="s">
        <v>800</v>
      </c>
      <c r="BB228" s="222">
        <v>5.9373423327664402E-3</v>
      </c>
      <c r="BC228" s="222">
        <v>1.7498761622397E-2</v>
      </c>
      <c r="BD228" s="222">
        <v>8.3333333333333295E-4</v>
      </c>
      <c r="BE228" s="222">
        <v>4.84630434782609E-4</v>
      </c>
      <c r="BF228" s="222">
        <v>0</v>
      </c>
      <c r="BG228" s="222">
        <v>0</v>
      </c>
      <c r="BH228" s="222">
        <v>0</v>
      </c>
      <c r="BI228" s="222">
        <v>0</v>
      </c>
      <c r="BJ228" s="222">
        <v>0</v>
      </c>
      <c r="BK228" s="222">
        <v>0</v>
      </c>
      <c r="BL228" s="222">
        <v>0</v>
      </c>
      <c r="BM228" s="222">
        <v>4.1860984233931801E-2</v>
      </c>
      <c r="BN228" s="222">
        <v>1.89919192808219E-3</v>
      </c>
      <c r="BO228" s="222">
        <v>0</v>
      </c>
      <c r="BP228" s="222">
        <v>6.7402362862177398E-3</v>
      </c>
      <c r="BQ228" s="222">
        <v>2.2284700766840499E-3</v>
      </c>
      <c r="BR228" s="222">
        <v>6.3163820238095196E-4</v>
      </c>
      <c r="BS228" s="222">
        <v>6.9145882087674304E-2</v>
      </c>
      <c r="BT228" s="222">
        <v>7.5886118373892003E-2</v>
      </c>
      <c r="BU228" s="222">
        <v>7.8114588450576103E-2</v>
      </c>
      <c r="BV228" s="222">
        <v>164.63305258970101</v>
      </c>
      <c r="BW228" s="222">
        <v>180.681234223552</v>
      </c>
      <c r="BX228" s="222">
        <v>185.98711535851399</v>
      </c>
      <c r="BY228" s="222">
        <v>428.04593673322199</v>
      </c>
      <c r="BZ228" s="222">
        <v>469.77120898123599</v>
      </c>
      <c r="CA228" s="222">
        <v>483.56649993213802</v>
      </c>
      <c r="CB228" s="222">
        <v>17.977929342795299</v>
      </c>
      <c r="CC228" s="222">
        <v>19.730390777211898</v>
      </c>
      <c r="CD228" s="222">
        <v>20.309792997149799</v>
      </c>
      <c r="CE228" s="201" t="s">
        <v>800</v>
      </c>
      <c r="CF228" s="201" t="s">
        <v>800</v>
      </c>
      <c r="CG228" s="201" t="s">
        <v>2875</v>
      </c>
      <c r="CH228" s="222">
        <v>9.13447576497892E-3</v>
      </c>
      <c r="CI228" s="222">
        <v>6.0011406322695401E-2</v>
      </c>
      <c r="CJ228" s="222">
        <v>15.6029656439008</v>
      </c>
      <c r="CK228" s="222"/>
      <c r="CL228" s="223">
        <f t="shared" si="29"/>
        <v>2.5385705925660335E-2</v>
      </c>
      <c r="CM228" s="223">
        <f t="shared" si="30"/>
        <v>4.376017616201399E-2</v>
      </c>
      <c r="CN228" s="223">
        <f t="shared" si="31"/>
        <v>6.7402362862177398E-3</v>
      </c>
      <c r="CO228" s="223">
        <f t="shared" si="31"/>
        <v>2.2284700766840499E-3</v>
      </c>
      <c r="CP228" s="223">
        <f t="shared" si="32"/>
        <v>7.8114588450576117E-2</v>
      </c>
      <c r="CQ228" s="223">
        <f t="shared" si="33"/>
        <v>0</v>
      </c>
      <c r="CR228" s="222"/>
      <c r="CS228" s="222"/>
      <c r="CT228" s="222"/>
      <c r="CU228" s="222"/>
      <c r="CV228" s="222"/>
      <c r="CW228" s="222"/>
      <c r="CX228" s="222"/>
      <c r="CY228" s="222"/>
      <c r="CZ228" s="222"/>
      <c r="DA228" s="222"/>
      <c r="DB228" s="224">
        <f t="shared" si="34"/>
        <v>6.8514243885293369E-2</v>
      </c>
      <c r="DC228" s="224">
        <f t="shared" si="35"/>
        <v>6.3163820238095196E-4</v>
      </c>
      <c r="DD228" s="224">
        <f t="shared" si="36"/>
        <v>6.9145882087674318E-2</v>
      </c>
      <c r="DE228" s="225">
        <f t="shared" si="37"/>
        <v>0</v>
      </c>
      <c r="DF228" s="222"/>
      <c r="DG228" s="222"/>
      <c r="DH228" s="222"/>
      <c r="DI228" s="222"/>
      <c r="DJ228" s="222"/>
      <c r="DK228" s="222"/>
      <c r="DL228" s="222"/>
      <c r="DM228" s="222"/>
      <c r="DN228" s="222"/>
      <c r="DO228" s="222"/>
      <c r="DP228" s="222"/>
      <c r="DQ228" s="222"/>
      <c r="DR228" s="222"/>
      <c r="DS228" s="222"/>
      <c r="DT228" s="222"/>
      <c r="DU228" s="222"/>
      <c r="DV228" s="222"/>
      <c r="DW228" s="222"/>
      <c r="DX228" s="222"/>
      <c r="DY228" s="222"/>
      <c r="DZ228" s="222"/>
      <c r="EA228" s="222"/>
      <c r="EB228" s="222"/>
      <c r="EC228" s="222"/>
      <c r="ED228" s="222"/>
      <c r="EE228" s="222"/>
      <c r="EF228" s="222"/>
      <c r="EG228" s="222">
        <v>5940960</v>
      </c>
      <c r="EH228" s="222">
        <v>2704770</v>
      </c>
      <c r="EI228" s="222">
        <v>1000.25</v>
      </c>
      <c r="EJ228" s="222">
        <v>456.48</v>
      </c>
      <c r="EK228" s="222">
        <v>0.45636590852286901</v>
      </c>
      <c r="EL228" s="222">
        <v>175</v>
      </c>
      <c r="EM228" s="222">
        <v>33900</v>
      </c>
      <c r="EN228" s="201" t="s">
        <v>3928</v>
      </c>
      <c r="EO228" s="222">
        <v>0.450717320669832</v>
      </c>
      <c r="EP228" s="222">
        <v>175</v>
      </c>
      <c r="EQ228" s="222">
        <v>0.8</v>
      </c>
    </row>
    <row r="229" spans="1:147" ht="30" x14ac:dyDescent="0.25">
      <c r="A229" s="201" t="s">
        <v>681</v>
      </c>
      <c r="B229" s="201" t="s">
        <v>3938</v>
      </c>
      <c r="C229" s="201" t="s">
        <v>682</v>
      </c>
      <c r="D229" s="201" t="s">
        <v>2853</v>
      </c>
      <c r="E229" s="222">
        <v>420</v>
      </c>
      <c r="F229" s="222">
        <v>1568</v>
      </c>
      <c r="G229" s="201" t="s">
        <v>2906</v>
      </c>
      <c r="H229" s="201" t="s">
        <v>800</v>
      </c>
      <c r="I229" s="201" t="s">
        <v>2625</v>
      </c>
      <c r="J229" s="222">
        <v>95</v>
      </c>
      <c r="K229" s="222">
        <v>0.8</v>
      </c>
      <c r="L229" s="201" t="s">
        <v>2891</v>
      </c>
      <c r="M229" s="201" t="s">
        <v>2892</v>
      </c>
      <c r="N229" s="201" t="s">
        <v>2893</v>
      </c>
      <c r="O229" s="201" t="s">
        <v>32</v>
      </c>
      <c r="P229" s="201" t="s">
        <v>2894</v>
      </c>
      <c r="Q229" s="201" t="s">
        <v>2859</v>
      </c>
      <c r="R229" s="201" t="s">
        <v>3938</v>
      </c>
      <c r="S229" s="201" t="s">
        <v>2895</v>
      </c>
      <c r="T229" s="222">
        <v>4.1583276009857999E-2</v>
      </c>
      <c r="U229" s="201" t="s">
        <v>2981</v>
      </c>
      <c r="V229" s="201" t="s">
        <v>2982</v>
      </c>
      <c r="W229" s="201" t="s">
        <v>681</v>
      </c>
      <c r="X229" s="201" t="s">
        <v>682</v>
      </c>
      <c r="Y229" s="222">
        <v>420</v>
      </c>
      <c r="Z229" s="222">
        <v>1568</v>
      </c>
      <c r="AA229" s="222">
        <v>1</v>
      </c>
      <c r="AB229" s="201" t="s">
        <v>3938</v>
      </c>
      <c r="AC229" s="222">
        <v>1</v>
      </c>
      <c r="AD229" s="201" t="s">
        <v>800</v>
      </c>
      <c r="AE229" s="201" t="s">
        <v>800</v>
      </c>
      <c r="AF229" s="222">
        <v>0</v>
      </c>
      <c r="AG229" s="222">
        <v>0</v>
      </c>
      <c r="AH229" s="201" t="s">
        <v>2854</v>
      </c>
      <c r="AI229" s="201" t="s">
        <v>2863</v>
      </c>
      <c r="AJ229" s="201" t="s">
        <v>2855</v>
      </c>
      <c r="AK229" s="201" t="s">
        <v>2864</v>
      </c>
      <c r="AL229" s="201" t="s">
        <v>2854</v>
      </c>
      <c r="AM229" s="201" t="s">
        <v>2865</v>
      </c>
      <c r="AN229" s="201" t="s">
        <v>2985</v>
      </c>
      <c r="AO229" s="201" t="s">
        <v>2867</v>
      </c>
      <c r="AP229" s="201" t="s">
        <v>2868</v>
      </c>
      <c r="AQ229" s="201" t="s">
        <v>2869</v>
      </c>
      <c r="AR229" s="201" t="s">
        <v>2870</v>
      </c>
      <c r="AS229" s="222">
        <v>67.831739999999996</v>
      </c>
      <c r="AT229" s="222">
        <v>0</v>
      </c>
      <c r="AU229" s="201" t="s">
        <v>3935</v>
      </c>
      <c r="AV229" s="201" t="s">
        <v>3935</v>
      </c>
      <c r="AW229" s="201" t="s">
        <v>3936</v>
      </c>
      <c r="AX229" s="201" t="s">
        <v>3937</v>
      </c>
      <c r="AY229" s="201" t="s">
        <v>2874</v>
      </c>
      <c r="AZ229" s="201" t="s">
        <v>800</v>
      </c>
      <c r="BA229" s="201" t="s">
        <v>800</v>
      </c>
      <c r="BB229" s="222">
        <v>5.9373423327664402E-3</v>
      </c>
      <c r="BC229" s="222">
        <v>1.74649759241404E-2</v>
      </c>
      <c r="BD229" s="222">
        <v>8.3333333333333295E-4</v>
      </c>
      <c r="BE229" s="222">
        <v>4.9584605263157898E-4</v>
      </c>
      <c r="BF229" s="222">
        <v>0</v>
      </c>
      <c r="BG229" s="222">
        <v>0</v>
      </c>
      <c r="BH229" s="222">
        <v>0</v>
      </c>
      <c r="BI229" s="222">
        <v>0</v>
      </c>
      <c r="BJ229" s="222">
        <v>0</v>
      </c>
      <c r="BK229" s="222">
        <v>0</v>
      </c>
      <c r="BL229" s="222">
        <v>0</v>
      </c>
      <c r="BM229" s="222">
        <v>2.4059510093503E-2</v>
      </c>
      <c r="BN229" s="222">
        <v>1.89919192808219E-3</v>
      </c>
      <c r="BO229" s="222">
        <v>0</v>
      </c>
      <c r="BP229" s="222">
        <v>6.5273867192845499E-3</v>
      </c>
      <c r="BQ229" s="222">
        <v>2.1580973374203398E-3</v>
      </c>
      <c r="BR229" s="222">
        <v>6.3163820238095196E-4</v>
      </c>
      <c r="BS229" s="222">
        <v>5.1321837866837798E-2</v>
      </c>
      <c r="BT229" s="222">
        <v>5.7849224586122398E-2</v>
      </c>
      <c r="BU229" s="222">
        <v>6.0007321923542703E-2</v>
      </c>
      <c r="BV229" s="222">
        <v>122.1948520639</v>
      </c>
      <c r="BW229" s="222">
        <v>137.736249014577</v>
      </c>
      <c r="BX229" s="222">
        <v>142.87457600843501</v>
      </c>
      <c r="BY229" s="222">
        <v>317.70661536613898</v>
      </c>
      <c r="BZ229" s="222">
        <v>358.11424743790002</v>
      </c>
      <c r="CA229" s="222">
        <v>371.47389762193097</v>
      </c>
      <c r="CB229" s="222">
        <v>13.343677845377799</v>
      </c>
      <c r="CC229" s="222">
        <v>15.0407983923918</v>
      </c>
      <c r="CD229" s="222">
        <v>15.601903700121101</v>
      </c>
      <c r="CE229" s="201" t="s">
        <v>800</v>
      </c>
      <c r="CF229" s="201" t="s">
        <v>800</v>
      </c>
      <c r="CG229" s="201" t="s">
        <v>2990</v>
      </c>
      <c r="CH229" s="222">
        <v>3.3099016365462099E-3</v>
      </c>
      <c r="CI229" s="222">
        <v>4.8011936230291603E-2</v>
      </c>
      <c r="CJ229" s="222">
        <v>12.4831034198758</v>
      </c>
      <c r="CK229" s="222"/>
      <c r="CL229" s="223">
        <f t="shared" si="29"/>
        <v>2.5363135845252703E-2</v>
      </c>
      <c r="CM229" s="223">
        <f t="shared" si="30"/>
        <v>2.5958702021585189E-2</v>
      </c>
      <c r="CN229" s="223">
        <f t="shared" si="31"/>
        <v>6.5273867192845499E-3</v>
      </c>
      <c r="CO229" s="223">
        <f t="shared" si="31"/>
        <v>2.1580973374203398E-3</v>
      </c>
      <c r="CP229" s="223">
        <f t="shared" si="32"/>
        <v>6.0007321923542779E-2</v>
      </c>
      <c r="CQ229" s="223">
        <f t="shared" si="33"/>
        <v>7.6327832942979512E-17</v>
      </c>
      <c r="CR229" s="222"/>
      <c r="CS229" s="222"/>
      <c r="CT229" s="222"/>
      <c r="CU229" s="222"/>
      <c r="CV229" s="222"/>
      <c r="CW229" s="222"/>
      <c r="CX229" s="222"/>
      <c r="CY229" s="222"/>
      <c r="CZ229" s="222"/>
      <c r="DA229" s="222"/>
      <c r="DB229" s="224">
        <f t="shared" si="34"/>
        <v>5.0690199664456939E-2</v>
      </c>
      <c r="DC229" s="224">
        <f t="shared" si="35"/>
        <v>6.3163820238095196E-4</v>
      </c>
      <c r="DD229" s="224">
        <f t="shared" si="36"/>
        <v>5.1321837866837888E-2</v>
      </c>
      <c r="DE229" s="225">
        <f t="shared" si="37"/>
        <v>9.0205620750793969E-17</v>
      </c>
      <c r="DF229" s="222"/>
      <c r="DG229" s="222"/>
      <c r="DH229" s="222"/>
      <c r="DI229" s="222"/>
      <c r="DJ229" s="222"/>
      <c r="DK229" s="222"/>
      <c r="DL229" s="222"/>
      <c r="DM229" s="222"/>
      <c r="DN229" s="222"/>
      <c r="DO229" s="222"/>
      <c r="DP229" s="222"/>
      <c r="DQ229" s="222"/>
      <c r="DR229" s="222"/>
      <c r="DS229" s="222"/>
      <c r="DT229" s="222"/>
      <c r="DU229" s="222"/>
      <c r="DV229" s="222"/>
      <c r="DW229" s="222"/>
      <c r="DX229" s="222"/>
      <c r="DY229" s="222"/>
      <c r="DZ229" s="222"/>
      <c r="EA229" s="222"/>
      <c r="EB229" s="222"/>
      <c r="EC229" s="222"/>
      <c r="ED229" s="222"/>
      <c r="EE229" s="222"/>
      <c r="EF229" s="222"/>
      <c r="EG229" s="222">
        <v>7714200</v>
      </c>
      <c r="EH229" s="222">
        <v>6357870</v>
      </c>
      <c r="EI229" s="222">
        <v>1294.95</v>
      </c>
      <c r="EJ229" s="222">
        <v>1067.1500000000001</v>
      </c>
      <c r="EK229" s="222">
        <v>0.82408587204139205</v>
      </c>
      <c r="EL229" s="222">
        <v>184</v>
      </c>
      <c r="EM229" s="222">
        <v>41880</v>
      </c>
      <c r="EN229" s="201" t="s">
        <v>3933</v>
      </c>
      <c r="EO229" s="222">
        <v>0.77363492779783405</v>
      </c>
      <c r="EP229" s="222">
        <v>183</v>
      </c>
      <c r="EQ229" s="222">
        <v>0.8</v>
      </c>
    </row>
    <row r="230" spans="1:147" ht="30" x14ac:dyDescent="0.25">
      <c r="A230" s="201" t="s">
        <v>685</v>
      </c>
      <c r="B230" s="201" t="s">
        <v>3939</v>
      </c>
      <c r="C230" s="201" t="s">
        <v>686</v>
      </c>
      <c r="D230" s="201" t="s">
        <v>49</v>
      </c>
      <c r="E230" s="222">
        <v>170</v>
      </c>
      <c r="F230" s="222">
        <v>3280</v>
      </c>
      <c r="G230" s="201" t="s">
        <v>2890</v>
      </c>
      <c r="H230" s="201" t="s">
        <v>800</v>
      </c>
      <c r="I230" s="201" t="s">
        <v>2626</v>
      </c>
      <c r="J230" s="222">
        <v>177</v>
      </c>
      <c r="K230" s="222">
        <v>0.8</v>
      </c>
      <c r="L230" s="201" t="s">
        <v>2891</v>
      </c>
      <c r="M230" s="201" t="s">
        <v>2892</v>
      </c>
      <c r="N230" s="201" t="s">
        <v>2893</v>
      </c>
      <c r="O230" s="201" t="s">
        <v>3940</v>
      </c>
      <c r="P230" s="201" t="s">
        <v>2894</v>
      </c>
      <c r="Q230" s="201" t="s">
        <v>2859</v>
      </c>
      <c r="R230" s="201" t="s">
        <v>3939</v>
      </c>
      <c r="S230" s="201" t="s">
        <v>3941</v>
      </c>
      <c r="T230" s="222">
        <v>4.3246916997262998E-2</v>
      </c>
      <c r="U230" s="201" t="s">
        <v>2896</v>
      </c>
      <c r="V230" s="201" t="s">
        <v>2897</v>
      </c>
      <c r="W230" s="201" t="s">
        <v>155</v>
      </c>
      <c r="X230" s="201" t="s">
        <v>156</v>
      </c>
      <c r="Y230" s="222">
        <v>170</v>
      </c>
      <c r="Z230" s="222">
        <v>4100</v>
      </c>
      <c r="AA230" s="222">
        <v>110</v>
      </c>
      <c r="AB230" s="201" t="s">
        <v>2667</v>
      </c>
      <c r="AC230" s="222">
        <v>0.97499999999999998</v>
      </c>
      <c r="AD230" s="201" t="s">
        <v>800</v>
      </c>
      <c r="AE230" s="201" t="s">
        <v>800</v>
      </c>
      <c r="AH230" s="201" t="s">
        <v>2906</v>
      </c>
      <c r="AI230" s="201" t="s">
        <v>2712</v>
      </c>
      <c r="AJ230" s="201" t="s">
        <v>2855</v>
      </c>
      <c r="AK230" s="201" t="s">
        <v>2864</v>
      </c>
      <c r="AL230" s="201" t="s">
        <v>2854</v>
      </c>
      <c r="AM230" s="201" t="s">
        <v>2865</v>
      </c>
      <c r="AN230" s="201" t="s">
        <v>2898</v>
      </c>
      <c r="AO230" s="201" t="s">
        <v>2909</v>
      </c>
      <c r="AP230" s="201" t="s">
        <v>2868</v>
      </c>
      <c r="AQ230" s="201" t="s">
        <v>2869</v>
      </c>
      <c r="AR230" s="201" t="s">
        <v>2910</v>
      </c>
      <c r="AS230" s="222">
        <v>67.831739999999996</v>
      </c>
      <c r="AT230" s="222">
        <v>9.6903000000000006</v>
      </c>
      <c r="AU230" s="201" t="s">
        <v>3942</v>
      </c>
      <c r="AV230" s="201" t="s">
        <v>3943</v>
      </c>
      <c r="AW230" s="201" t="s">
        <v>3944</v>
      </c>
      <c r="AX230" s="201" t="s">
        <v>3945</v>
      </c>
      <c r="AY230" s="201" t="s">
        <v>2874</v>
      </c>
      <c r="AZ230" s="201" t="s">
        <v>800</v>
      </c>
      <c r="BA230" s="201" t="s">
        <v>800</v>
      </c>
      <c r="BB230" s="222">
        <v>2.8383392615176101E-3</v>
      </c>
      <c r="BC230" s="222">
        <v>7.35197588953471E-3</v>
      </c>
      <c r="BD230" s="222">
        <v>1E-3</v>
      </c>
      <c r="BE230" s="222">
        <v>2.6613206214689303E-4</v>
      </c>
      <c r="BF230" s="222">
        <v>1.37528E-3</v>
      </c>
      <c r="BG230" s="222">
        <v>6.5472788081483697E-5</v>
      </c>
      <c r="BH230" s="222">
        <v>1.2074627371273701E-3</v>
      </c>
      <c r="BI230" s="222">
        <v>0</v>
      </c>
      <c r="BJ230" s="222">
        <v>5.77397458446771E-4</v>
      </c>
      <c r="BK230" s="222">
        <v>0</v>
      </c>
      <c r="BL230" s="222">
        <v>0</v>
      </c>
      <c r="BM230" s="222">
        <v>1.16394511246716E-2</v>
      </c>
      <c r="BN230" s="222">
        <v>7.6872054231898201E-4</v>
      </c>
      <c r="BO230" s="222">
        <v>2.8843692715051902E-3</v>
      </c>
      <c r="BP230" s="222">
        <v>3.5033996515933998E-3</v>
      </c>
      <c r="BQ230" s="222">
        <v>1.1583008308188301E-3</v>
      </c>
      <c r="BR230" s="222">
        <v>2.4156309788617901E-4</v>
      </c>
      <c r="BS230" s="222">
        <v>3.0216164233236802E-2</v>
      </c>
      <c r="BT230" s="222">
        <v>3.3719563884830203E-2</v>
      </c>
      <c r="BU230" s="222">
        <v>3.4877864715649E-2</v>
      </c>
      <c r="BV230" s="222">
        <v>177.74214254845199</v>
      </c>
      <c r="BW230" s="222">
        <v>198.35037579311901</v>
      </c>
      <c r="BX230" s="222">
        <v>205.16391009205299</v>
      </c>
      <c r="BY230" s="222">
        <v>462.129570625974</v>
      </c>
      <c r="BZ230" s="222">
        <v>515.71097706210901</v>
      </c>
      <c r="CA230" s="222">
        <v>533.42616623933804</v>
      </c>
      <c r="CB230" s="222">
        <v>7.8562027006415596</v>
      </c>
      <c r="CC230" s="222">
        <v>8.7670866100558502</v>
      </c>
      <c r="CD230" s="222">
        <v>9.0682448260687405</v>
      </c>
      <c r="CE230" s="201" t="s">
        <v>800</v>
      </c>
      <c r="CF230" s="201" t="s">
        <v>800</v>
      </c>
      <c r="CG230" s="201" t="s">
        <v>2902</v>
      </c>
      <c r="CH230" s="222">
        <v>1.1466394013967399E-3</v>
      </c>
      <c r="CI230" s="222">
        <v>2.9069524831839999E-2</v>
      </c>
      <c r="CJ230" s="222">
        <v>7.5580764562784104</v>
      </c>
      <c r="CK230" s="222"/>
      <c r="CL230" s="223">
        <f t="shared" si="29"/>
        <v>1.4923623294741015E-2</v>
      </c>
      <c r="CM230" s="223">
        <f t="shared" si="30"/>
        <v>1.5292540938495771E-2</v>
      </c>
      <c r="CN230" s="223">
        <f t="shared" si="31"/>
        <v>3.5033996515933998E-3</v>
      </c>
      <c r="CO230" s="223">
        <f t="shared" si="31"/>
        <v>1.1583008308188301E-3</v>
      </c>
      <c r="CP230" s="223">
        <f t="shared" si="32"/>
        <v>3.4877864715649021E-2</v>
      </c>
      <c r="CQ230" s="223">
        <f t="shared" si="33"/>
        <v>0</v>
      </c>
      <c r="CR230" s="222"/>
      <c r="CS230" s="222"/>
      <c r="CT230" s="222"/>
      <c r="CU230" s="222"/>
      <c r="CV230" s="222"/>
      <c r="CW230" s="222"/>
      <c r="CX230" s="222"/>
      <c r="CY230" s="222"/>
      <c r="CZ230" s="222"/>
      <c r="DA230" s="222"/>
      <c r="DB230" s="224">
        <f t="shared" si="34"/>
        <v>2.3864618880189793E-2</v>
      </c>
      <c r="DC230" s="224">
        <f t="shared" si="35"/>
        <v>6.3515453530469937E-3</v>
      </c>
      <c r="DD230" s="224">
        <f t="shared" si="36"/>
        <v>3.0216164233236788E-2</v>
      </c>
      <c r="DE230" s="225">
        <f t="shared" si="37"/>
        <v>0</v>
      </c>
      <c r="DF230" s="222"/>
      <c r="DG230" s="222"/>
      <c r="DH230" s="222"/>
      <c r="DI230" s="222"/>
      <c r="DJ230" s="222"/>
      <c r="DK230" s="222"/>
      <c r="DL230" s="222"/>
      <c r="DM230" s="222"/>
      <c r="DN230" s="222"/>
      <c r="DO230" s="222"/>
      <c r="DP230" s="222"/>
      <c r="DQ230" s="222"/>
      <c r="DR230" s="222"/>
      <c r="DS230" s="222"/>
      <c r="DT230" s="222"/>
      <c r="DU230" s="222"/>
      <c r="DV230" s="222"/>
      <c r="DW230" s="222"/>
      <c r="DX230" s="222"/>
      <c r="DY230" s="222"/>
      <c r="DZ230" s="222"/>
      <c r="EA230" s="222"/>
      <c r="EB230" s="222"/>
      <c r="EC230" s="222"/>
      <c r="ED230" s="222"/>
      <c r="EE230" s="222"/>
      <c r="EF230" s="222"/>
      <c r="EG230" s="222">
        <v>7714200</v>
      </c>
      <c r="EH230" s="222">
        <v>6357870</v>
      </c>
      <c r="EI230" s="222">
        <v>1294.95</v>
      </c>
      <c r="EJ230" s="222">
        <v>1067.1500000000001</v>
      </c>
      <c r="EK230" s="222">
        <v>0.82408587204139205</v>
      </c>
      <c r="EL230" s="222">
        <v>184</v>
      </c>
      <c r="EM230" s="222">
        <v>41880</v>
      </c>
      <c r="EN230" s="201" t="s">
        <v>3933</v>
      </c>
      <c r="EO230" s="222">
        <v>0.88519999999999999</v>
      </c>
      <c r="EP230" s="222">
        <v>184</v>
      </c>
      <c r="EQ230" s="222">
        <v>0.8</v>
      </c>
    </row>
    <row r="231" spans="1:147" ht="30" x14ac:dyDescent="0.25">
      <c r="A231" s="201" t="s">
        <v>689</v>
      </c>
      <c r="B231" s="201" t="s">
        <v>3946</v>
      </c>
      <c r="C231" s="201" t="s">
        <v>690</v>
      </c>
      <c r="D231" s="201" t="s">
        <v>49</v>
      </c>
      <c r="E231" s="222">
        <v>170</v>
      </c>
      <c r="F231" s="222">
        <v>3690</v>
      </c>
      <c r="G231" s="201" t="s">
        <v>2906</v>
      </c>
      <c r="H231" s="201" t="s">
        <v>800</v>
      </c>
      <c r="I231" s="201" t="s">
        <v>2625</v>
      </c>
      <c r="J231" s="222">
        <v>175</v>
      </c>
      <c r="K231" s="222">
        <v>0.8</v>
      </c>
      <c r="L231" s="201" t="s">
        <v>2855</v>
      </c>
      <c r="M231" s="201" t="s">
        <v>2856</v>
      </c>
      <c r="N231" s="201" t="s">
        <v>2857</v>
      </c>
      <c r="O231" s="201" t="s">
        <v>3940</v>
      </c>
      <c r="P231" s="201" t="s">
        <v>2894</v>
      </c>
      <c r="Q231" s="201" t="s">
        <v>2859</v>
      </c>
      <c r="R231" s="201" t="s">
        <v>3946</v>
      </c>
      <c r="S231" s="201" t="s">
        <v>3941</v>
      </c>
      <c r="T231" s="222">
        <v>4.3246916997262998E-2</v>
      </c>
      <c r="U231" s="201" t="s">
        <v>2981</v>
      </c>
      <c r="V231" s="201" t="s">
        <v>2982</v>
      </c>
      <c r="W231" s="201" t="s">
        <v>153</v>
      </c>
      <c r="X231" s="201" t="s">
        <v>154</v>
      </c>
      <c r="Y231" s="222">
        <v>170</v>
      </c>
      <c r="Z231" s="222">
        <v>4100</v>
      </c>
      <c r="AA231" s="222">
        <v>110</v>
      </c>
      <c r="AB231" s="201" t="s">
        <v>2668</v>
      </c>
      <c r="AC231" s="222">
        <v>0.97499999999999998</v>
      </c>
      <c r="AD231" s="201" t="s">
        <v>800</v>
      </c>
      <c r="AE231" s="201" t="s">
        <v>800</v>
      </c>
      <c r="AH231" s="201" t="s">
        <v>2906</v>
      </c>
      <c r="AI231" s="201" t="s">
        <v>2712</v>
      </c>
      <c r="AJ231" s="201" t="s">
        <v>2891</v>
      </c>
      <c r="AK231" s="201" t="s">
        <v>2907</v>
      </c>
      <c r="AL231" s="201" t="s">
        <v>2854</v>
      </c>
      <c r="AM231" s="201" t="s">
        <v>2865</v>
      </c>
      <c r="AN231" s="201" t="s">
        <v>2985</v>
      </c>
      <c r="AO231" s="201" t="s">
        <v>2909</v>
      </c>
      <c r="AP231" s="201" t="s">
        <v>2868</v>
      </c>
      <c r="AQ231" s="201" t="s">
        <v>2869</v>
      </c>
      <c r="AR231" s="201" t="s">
        <v>2910</v>
      </c>
      <c r="AS231" s="222">
        <v>67.831739999999996</v>
      </c>
      <c r="AT231" s="222">
        <v>9.6903000000000006</v>
      </c>
      <c r="AU231" s="201" t="s">
        <v>3947</v>
      </c>
      <c r="AV231" s="201" t="s">
        <v>3948</v>
      </c>
      <c r="AW231" s="201" t="s">
        <v>3949</v>
      </c>
      <c r="AX231" s="201" t="s">
        <v>3950</v>
      </c>
      <c r="AY231" s="201" t="s">
        <v>2915</v>
      </c>
      <c r="AZ231" s="201" t="s">
        <v>800</v>
      </c>
      <c r="BA231" s="201" t="s">
        <v>800</v>
      </c>
      <c r="BB231" s="222">
        <v>2.6148983739837399E-3</v>
      </c>
      <c r="BC231" s="222">
        <v>7.35197588953471E-3</v>
      </c>
      <c r="BD231" s="222">
        <v>1E-3</v>
      </c>
      <c r="BE231" s="222">
        <v>2.6917357142857101E-4</v>
      </c>
      <c r="BF231" s="222">
        <v>1.37528E-3</v>
      </c>
      <c r="BG231" s="222">
        <v>6.5472788081483697E-5</v>
      </c>
      <c r="BH231" s="222">
        <v>1.2074627371273701E-3</v>
      </c>
      <c r="BI231" s="222">
        <v>0</v>
      </c>
      <c r="BJ231" s="222">
        <v>6.0742311857121605E-4</v>
      </c>
      <c r="BK231" s="222">
        <v>0</v>
      </c>
      <c r="BL231" s="222">
        <v>0</v>
      </c>
      <c r="BM231" s="222">
        <v>1.30608769079016E-2</v>
      </c>
      <c r="BN231" s="222">
        <v>7.6872054231898201E-4</v>
      </c>
      <c r="BO231" s="222">
        <v>2.8843692715051902E-3</v>
      </c>
      <c r="BP231" s="222">
        <v>3.5434385047544699E-3</v>
      </c>
      <c r="BQ231" s="222">
        <v>1.1715385545996099E-3</v>
      </c>
      <c r="BR231" s="222">
        <v>1.5379827642276401E-4</v>
      </c>
      <c r="BS231" s="222">
        <v>3.1359451476875598E-2</v>
      </c>
      <c r="BT231" s="222">
        <v>3.4902889981630103E-2</v>
      </c>
      <c r="BU231" s="222">
        <v>3.6074428536229698E-2</v>
      </c>
      <c r="BV231" s="222">
        <v>184.46736162868001</v>
      </c>
      <c r="BW231" s="222">
        <v>205.311117539001</v>
      </c>
      <c r="BX231" s="222">
        <v>212.202520801351</v>
      </c>
      <c r="BY231" s="222">
        <v>479.61514023456903</v>
      </c>
      <c r="BZ231" s="222">
        <v>533.80890560140199</v>
      </c>
      <c r="CA231" s="222">
        <v>551.72655408351397</v>
      </c>
      <c r="CB231" s="222">
        <v>8.1534573839876696</v>
      </c>
      <c r="CC231" s="222">
        <v>9.0747513952238297</v>
      </c>
      <c r="CD231" s="222">
        <v>9.3793514194197307</v>
      </c>
      <c r="CE231" s="201" t="s">
        <v>800</v>
      </c>
      <c r="CF231" s="201" t="s">
        <v>800</v>
      </c>
      <c r="CG231" s="201" t="s">
        <v>2990</v>
      </c>
      <c r="CH231" s="222">
        <v>1.7968037455536601E-3</v>
      </c>
      <c r="CI231" s="222">
        <v>2.9562647731322E-2</v>
      </c>
      <c r="CJ231" s="222">
        <v>7.6862884101437201</v>
      </c>
      <c r="CK231" s="222"/>
      <c r="CL231" s="223">
        <f t="shared" si="29"/>
        <v>1.4645484755149856E-2</v>
      </c>
      <c r="CM231" s="223">
        <f t="shared" si="30"/>
        <v>1.6713966721725773E-2</v>
      </c>
      <c r="CN231" s="223">
        <f t="shared" si="31"/>
        <v>3.5434385047544699E-3</v>
      </c>
      <c r="CO231" s="223">
        <f t="shared" si="31"/>
        <v>1.1715385545996099E-3</v>
      </c>
      <c r="CP231" s="223">
        <f t="shared" si="32"/>
        <v>3.6074428536229712E-2</v>
      </c>
      <c r="CQ231" s="223">
        <f t="shared" si="33"/>
        <v>0</v>
      </c>
      <c r="CR231" s="222"/>
      <c r="CS231" s="222"/>
      <c r="CT231" s="222"/>
      <c r="CU231" s="222"/>
      <c r="CV231" s="222"/>
      <c r="CW231" s="222"/>
      <c r="CX231" s="222"/>
      <c r="CY231" s="222"/>
      <c r="CZ231" s="222"/>
      <c r="DA231" s="222"/>
      <c r="DB231" s="224">
        <f t="shared" si="34"/>
        <v>2.5065645285167602E-2</v>
      </c>
      <c r="DC231" s="224">
        <f t="shared" si="35"/>
        <v>6.2938061917080243E-3</v>
      </c>
      <c r="DD231" s="224">
        <f t="shared" si="36"/>
        <v>3.1359451476875626E-2</v>
      </c>
      <c r="DE231" s="225">
        <f t="shared" si="37"/>
        <v>0</v>
      </c>
      <c r="DF231" s="222"/>
      <c r="DG231" s="222"/>
      <c r="DH231" s="222"/>
      <c r="DI231" s="222"/>
      <c r="DJ231" s="222"/>
      <c r="DK231" s="222"/>
      <c r="DL231" s="222"/>
      <c r="DM231" s="222"/>
      <c r="DN231" s="222"/>
      <c r="DO231" s="222"/>
      <c r="DP231" s="222"/>
      <c r="DQ231" s="222"/>
      <c r="DR231" s="222"/>
      <c r="DS231" s="222"/>
      <c r="DT231" s="222"/>
      <c r="DU231" s="222"/>
      <c r="DV231" s="222"/>
      <c r="DW231" s="222"/>
      <c r="DX231" s="222"/>
      <c r="DY231" s="222"/>
      <c r="DZ231" s="222"/>
      <c r="EA231" s="222"/>
      <c r="EB231" s="222"/>
      <c r="EC231" s="222"/>
      <c r="ED231" s="222"/>
      <c r="EE231" s="222"/>
      <c r="EF231" s="222"/>
      <c r="EG231" s="222">
        <v>0</v>
      </c>
      <c r="EH231" s="222">
        <v>0</v>
      </c>
      <c r="EI231" s="222">
        <v>0</v>
      </c>
      <c r="EJ231" s="222">
        <v>0</v>
      </c>
      <c r="EK231" s="222">
        <v>0</v>
      </c>
      <c r="EL231" s="222">
        <v>0</v>
      </c>
      <c r="EM231" s="222">
        <v>0</v>
      </c>
      <c r="EN231" s="201" t="s">
        <v>3951</v>
      </c>
      <c r="EO231" s="222">
        <v>0.44069999999999998</v>
      </c>
      <c r="EP231" s="222">
        <v>163</v>
      </c>
      <c r="EQ231" s="222">
        <v>0.8</v>
      </c>
    </row>
    <row r="232" spans="1:147" ht="30" x14ac:dyDescent="0.25">
      <c r="A232" s="201" t="s">
        <v>689</v>
      </c>
      <c r="B232" s="201" t="s">
        <v>3952</v>
      </c>
      <c r="C232" s="201" t="s">
        <v>690</v>
      </c>
      <c r="D232" s="201" t="s">
        <v>49</v>
      </c>
      <c r="E232" s="222">
        <v>170</v>
      </c>
      <c r="F232" s="222">
        <v>3690</v>
      </c>
      <c r="G232" s="201" t="s">
        <v>2890</v>
      </c>
      <c r="H232" s="201" t="s">
        <v>800</v>
      </c>
      <c r="I232" s="201" t="s">
        <v>2626</v>
      </c>
      <c r="J232" s="222">
        <v>184</v>
      </c>
      <c r="K232" s="222">
        <v>0.8</v>
      </c>
      <c r="L232" s="201" t="s">
        <v>2891</v>
      </c>
      <c r="M232" s="201" t="s">
        <v>2892</v>
      </c>
      <c r="N232" s="201" t="s">
        <v>2893</v>
      </c>
      <c r="O232" s="201" t="s">
        <v>3940</v>
      </c>
      <c r="P232" s="201" t="s">
        <v>2894</v>
      </c>
      <c r="Q232" s="201" t="s">
        <v>2859</v>
      </c>
      <c r="R232" s="201" t="s">
        <v>3952</v>
      </c>
      <c r="S232" s="201" t="s">
        <v>3941</v>
      </c>
      <c r="T232" s="222">
        <v>4.3246916997262998E-2</v>
      </c>
      <c r="U232" s="201" t="s">
        <v>2896</v>
      </c>
      <c r="V232" s="201" t="s">
        <v>2897</v>
      </c>
      <c r="W232" s="201" t="s">
        <v>153</v>
      </c>
      <c r="X232" s="201" t="s">
        <v>154</v>
      </c>
      <c r="Y232" s="222">
        <v>170</v>
      </c>
      <c r="Z232" s="222">
        <v>4100</v>
      </c>
      <c r="AA232" s="222">
        <v>110</v>
      </c>
      <c r="AB232" s="201" t="s">
        <v>3953</v>
      </c>
      <c r="AC232" s="222">
        <v>0.97499999999999998</v>
      </c>
      <c r="AD232" s="201" t="s">
        <v>800</v>
      </c>
      <c r="AE232" s="201" t="s">
        <v>800</v>
      </c>
      <c r="AF232" s="222">
        <v>0</v>
      </c>
      <c r="AG232" s="222">
        <v>0</v>
      </c>
      <c r="AH232" s="201" t="s">
        <v>2855</v>
      </c>
      <c r="AI232" s="201" t="s">
        <v>2711</v>
      </c>
      <c r="AJ232" s="201" t="s">
        <v>2854</v>
      </c>
      <c r="AK232" s="201" t="s">
        <v>2920</v>
      </c>
      <c r="AL232" s="201" t="s">
        <v>2854</v>
      </c>
      <c r="AM232" s="201" t="s">
        <v>2865</v>
      </c>
      <c r="AN232" s="201" t="s">
        <v>2898</v>
      </c>
      <c r="AO232" s="201" t="s">
        <v>2921</v>
      </c>
      <c r="AP232" s="201" t="s">
        <v>2868</v>
      </c>
      <c r="AQ232" s="201" t="s">
        <v>2869</v>
      </c>
      <c r="AR232" s="201" t="s">
        <v>2922</v>
      </c>
      <c r="AS232" s="222">
        <v>67.831739999999996</v>
      </c>
      <c r="AT232" s="222">
        <v>6.4602000000000004</v>
      </c>
      <c r="AU232" s="201" t="s">
        <v>3947</v>
      </c>
      <c r="AV232" s="201" t="s">
        <v>3948</v>
      </c>
      <c r="AW232" s="201" t="s">
        <v>3949</v>
      </c>
      <c r="AX232" s="201" t="s">
        <v>3950</v>
      </c>
      <c r="AY232" s="201" t="s">
        <v>2923</v>
      </c>
      <c r="AZ232" s="201" t="s">
        <v>800</v>
      </c>
      <c r="BA232" s="201" t="s">
        <v>800</v>
      </c>
      <c r="BB232" s="222">
        <v>2.6148983739837399E-3</v>
      </c>
      <c r="BC232" s="222">
        <v>7.35197588953471E-3</v>
      </c>
      <c r="BD232" s="222">
        <v>1E-3</v>
      </c>
      <c r="BE232" s="222">
        <v>2.5600747282608698E-4</v>
      </c>
      <c r="BF232" s="222">
        <v>1.37528E-3</v>
      </c>
      <c r="BG232" s="222">
        <v>4.3648525387655798E-5</v>
      </c>
      <c r="BH232" s="222">
        <v>1.2074627371273701E-3</v>
      </c>
      <c r="BI232" s="222">
        <v>0</v>
      </c>
      <c r="BJ232" s="222">
        <v>5.6048819137965598E-4</v>
      </c>
      <c r="BK232" s="222">
        <v>0</v>
      </c>
      <c r="BL232" s="222">
        <v>0</v>
      </c>
      <c r="BM232" s="222">
        <v>1.1196645918841701E-2</v>
      </c>
      <c r="BN232" s="222">
        <v>7.6872054231898201E-4</v>
      </c>
      <c r="BO232" s="222">
        <v>3.1533274378578199E-3</v>
      </c>
      <c r="BP232" s="222">
        <v>3.3701181431088699E-3</v>
      </c>
      <c r="BQ232" s="222">
        <v>1.11423503834202E-3</v>
      </c>
      <c r="BR232" s="222">
        <v>3.4556585365853702E-5</v>
      </c>
      <c r="BS232" s="222">
        <v>2.95630116746236E-2</v>
      </c>
      <c r="BT232" s="222">
        <v>3.2933129817732401E-2</v>
      </c>
      <c r="BU232" s="222">
        <v>3.40473648560745E-2</v>
      </c>
      <c r="BV232" s="222">
        <v>173.900068674256</v>
      </c>
      <c r="BW232" s="222">
        <v>193.72429304548501</v>
      </c>
      <c r="BX232" s="222">
        <v>200.27861680043799</v>
      </c>
      <c r="BY232" s="222">
        <v>452.14017855306599</v>
      </c>
      <c r="BZ232" s="222">
        <v>503.68316191826102</v>
      </c>
      <c r="CA232" s="222">
        <v>520.72440368113905</v>
      </c>
      <c r="CB232" s="222">
        <v>7.6863830354021303</v>
      </c>
      <c r="CC232" s="222">
        <v>8.5626137526104404</v>
      </c>
      <c r="CD232" s="222">
        <v>8.8523148625793606</v>
      </c>
      <c r="CE232" s="201" t="s">
        <v>800</v>
      </c>
      <c r="CF232" s="201" t="s">
        <v>800</v>
      </c>
      <c r="CG232" s="201" t="s">
        <v>2902</v>
      </c>
      <c r="CH232" s="222">
        <v>1.10301725025664E-3</v>
      </c>
      <c r="CI232" s="222">
        <v>2.8459994424366902E-2</v>
      </c>
      <c r="CJ232" s="222">
        <v>7.3995985503353996</v>
      </c>
      <c r="CK232" s="222"/>
      <c r="CL232" s="223">
        <f t="shared" si="29"/>
        <v>1.4444317775605075E-2</v>
      </c>
      <c r="CM232" s="223">
        <f t="shared" si="30"/>
        <v>1.5118693899018503E-2</v>
      </c>
      <c r="CN232" s="223">
        <f t="shared" si="31"/>
        <v>3.3701181431088699E-3</v>
      </c>
      <c r="CO232" s="223">
        <f t="shared" si="31"/>
        <v>1.11423503834202E-3</v>
      </c>
      <c r="CP232" s="223">
        <f t="shared" si="32"/>
        <v>3.4047364856074472E-2</v>
      </c>
      <c r="CQ232" s="223">
        <f t="shared" si="33"/>
        <v>0</v>
      </c>
      <c r="CR232" s="222"/>
      <c r="CS232" s="222"/>
      <c r="CT232" s="222"/>
      <c r="CU232" s="222"/>
      <c r="CV232" s="222"/>
      <c r="CW232" s="222"/>
      <c r="CX232" s="222"/>
      <c r="CY232" s="222"/>
      <c r="CZ232" s="222"/>
      <c r="DA232" s="222"/>
      <c r="DB232" s="224">
        <f t="shared" si="34"/>
        <v>2.3188248197505222E-2</v>
      </c>
      <c r="DC232" s="224">
        <f t="shared" si="35"/>
        <v>6.3747634771183555E-3</v>
      </c>
      <c r="DD232" s="224">
        <f t="shared" si="36"/>
        <v>2.9563011674623579E-2</v>
      </c>
      <c r="DE232" s="225">
        <f t="shared" si="37"/>
        <v>0</v>
      </c>
      <c r="DF232" s="222"/>
      <c r="DG232" s="222"/>
      <c r="DH232" s="222"/>
      <c r="DI232" s="222"/>
      <c r="DJ232" s="222"/>
      <c r="DK232" s="222"/>
      <c r="DL232" s="222"/>
      <c r="DM232" s="222"/>
      <c r="DN232" s="222"/>
      <c r="DO232" s="222"/>
      <c r="DP232" s="222"/>
      <c r="DQ232" s="222"/>
      <c r="DR232" s="222"/>
      <c r="DS232" s="222"/>
      <c r="DT232" s="222"/>
      <c r="DU232" s="222"/>
      <c r="DV232" s="222"/>
      <c r="DW232" s="222"/>
      <c r="DX232" s="222"/>
      <c r="DY232" s="222"/>
      <c r="DZ232" s="222"/>
      <c r="EA232" s="222"/>
      <c r="EB232" s="222"/>
      <c r="EC232" s="222"/>
      <c r="ED232" s="222"/>
      <c r="EE232" s="222"/>
      <c r="EF232" s="222"/>
      <c r="EG232" s="222">
        <v>0</v>
      </c>
      <c r="EH232" s="222">
        <v>0</v>
      </c>
      <c r="EI232" s="222">
        <v>0</v>
      </c>
      <c r="EJ232" s="222">
        <v>0</v>
      </c>
      <c r="EK232" s="222">
        <v>0</v>
      </c>
      <c r="EL232" s="222">
        <v>0</v>
      </c>
      <c r="EM232" s="222">
        <v>0</v>
      </c>
      <c r="EN232" s="201" t="s">
        <v>3954</v>
      </c>
      <c r="EO232" s="222">
        <v>0.83660000000000001</v>
      </c>
      <c r="EP232" s="222">
        <v>152</v>
      </c>
      <c r="EQ232" s="222">
        <v>0.8</v>
      </c>
    </row>
    <row r="233" spans="1:147" ht="30" x14ac:dyDescent="0.25">
      <c r="A233" s="201" t="s">
        <v>689</v>
      </c>
      <c r="B233" s="201" t="s">
        <v>3955</v>
      </c>
      <c r="C233" s="201" t="s">
        <v>690</v>
      </c>
      <c r="D233" s="201" t="s">
        <v>49</v>
      </c>
      <c r="E233" s="222">
        <v>170</v>
      </c>
      <c r="F233" s="222">
        <v>3690</v>
      </c>
      <c r="G233" s="201" t="s">
        <v>2906</v>
      </c>
      <c r="H233" s="201" t="s">
        <v>800</v>
      </c>
      <c r="I233" s="201" t="s">
        <v>2625</v>
      </c>
      <c r="J233" s="222">
        <v>175</v>
      </c>
      <c r="K233" s="222">
        <v>0.8</v>
      </c>
      <c r="L233" s="201" t="s">
        <v>2891</v>
      </c>
      <c r="M233" s="201" t="s">
        <v>2892</v>
      </c>
      <c r="N233" s="201" t="s">
        <v>2893</v>
      </c>
      <c r="O233" s="201" t="s">
        <v>3940</v>
      </c>
      <c r="P233" s="201" t="s">
        <v>2894</v>
      </c>
      <c r="Q233" s="201" t="s">
        <v>2854</v>
      </c>
      <c r="R233" s="201" t="s">
        <v>3955</v>
      </c>
      <c r="S233" s="201" t="s">
        <v>3941</v>
      </c>
      <c r="T233" s="222">
        <v>4.3246916997262998E-2</v>
      </c>
      <c r="U233" s="201" t="s">
        <v>2981</v>
      </c>
      <c r="V233" s="201" t="s">
        <v>2982</v>
      </c>
      <c r="W233" s="201" t="s">
        <v>157</v>
      </c>
      <c r="X233" s="201" t="s">
        <v>158</v>
      </c>
      <c r="Y233" s="222">
        <v>170</v>
      </c>
      <c r="Z233" s="222">
        <v>4100</v>
      </c>
      <c r="AA233" s="222">
        <v>110</v>
      </c>
      <c r="AB233" s="201" t="s">
        <v>2665</v>
      </c>
      <c r="AC233" s="222">
        <v>0.97499999999999998</v>
      </c>
      <c r="AD233" s="201" t="s">
        <v>800</v>
      </c>
      <c r="AE233" s="201" t="s">
        <v>800</v>
      </c>
      <c r="AF233" s="222">
        <v>0</v>
      </c>
      <c r="AG233" s="222">
        <v>0</v>
      </c>
      <c r="AH233" s="201" t="s">
        <v>2855</v>
      </c>
      <c r="AI233" s="201" t="s">
        <v>2711</v>
      </c>
      <c r="AJ233" s="201" t="s">
        <v>2854</v>
      </c>
      <c r="AK233" s="201" t="s">
        <v>2920</v>
      </c>
      <c r="AL233" s="201" t="s">
        <v>2854</v>
      </c>
      <c r="AM233" s="201" t="s">
        <v>2865</v>
      </c>
      <c r="AN233" s="201" t="s">
        <v>2985</v>
      </c>
      <c r="AO233" s="201" t="s">
        <v>2921</v>
      </c>
      <c r="AP233" s="201" t="s">
        <v>2868</v>
      </c>
      <c r="AQ233" s="201" t="s">
        <v>2869</v>
      </c>
      <c r="AR233" s="201" t="s">
        <v>2922</v>
      </c>
      <c r="AS233" s="222">
        <v>67.831739999999996</v>
      </c>
      <c r="AT233" s="222">
        <v>6.4602000000000004</v>
      </c>
      <c r="AU233" s="201" t="s">
        <v>3947</v>
      </c>
      <c r="AV233" s="201" t="s">
        <v>3956</v>
      </c>
      <c r="AW233" s="201" t="s">
        <v>3957</v>
      </c>
      <c r="AX233" s="201" t="s">
        <v>3958</v>
      </c>
      <c r="AY233" s="201" t="s">
        <v>2923</v>
      </c>
      <c r="AZ233" s="201" t="s">
        <v>800</v>
      </c>
      <c r="BA233" s="201" t="s">
        <v>800</v>
      </c>
      <c r="BB233" s="222">
        <v>2.6148983739837399E-3</v>
      </c>
      <c r="BC233" s="222">
        <v>7.35197588953471E-3</v>
      </c>
      <c r="BD233" s="222">
        <v>1E-3</v>
      </c>
      <c r="BE233" s="222">
        <v>2.6917357142857101E-4</v>
      </c>
      <c r="BF233" s="222">
        <v>1.37528E-3</v>
      </c>
      <c r="BG233" s="222">
        <v>4.3648525387655798E-5</v>
      </c>
      <c r="BH233" s="222">
        <v>1.2074627371273701E-3</v>
      </c>
      <c r="BI233" s="222">
        <v>0</v>
      </c>
      <c r="BJ233" s="222">
        <v>6.0742311857121605E-4</v>
      </c>
      <c r="BK233" s="222">
        <v>0</v>
      </c>
      <c r="BL233" s="222">
        <v>0</v>
      </c>
      <c r="BM233" s="222">
        <v>1.30608769079016E-2</v>
      </c>
      <c r="BN233" s="222">
        <v>7.6872054231898201E-4</v>
      </c>
      <c r="BO233" s="222">
        <v>3.1533274378578199E-3</v>
      </c>
      <c r="BP233" s="222">
        <v>3.5434385047544699E-3</v>
      </c>
      <c r="BQ233" s="222">
        <v>1.1715385545996099E-3</v>
      </c>
      <c r="BR233" s="222">
        <v>3.4556585365853702E-5</v>
      </c>
      <c r="BS233" s="222">
        <v>3.1487343689477497E-2</v>
      </c>
      <c r="BT233" s="222">
        <v>3.5030782194232002E-2</v>
      </c>
      <c r="BU233" s="222">
        <v>3.6202320748831597E-2</v>
      </c>
      <c r="BV233" s="222">
        <v>185.21966876163299</v>
      </c>
      <c r="BW233" s="222">
        <v>206.06342467195299</v>
      </c>
      <c r="BX233" s="222">
        <v>212.95482793430401</v>
      </c>
      <c r="BY233" s="222">
        <v>481.57113878024501</v>
      </c>
      <c r="BZ233" s="222">
        <v>535.76490414707803</v>
      </c>
      <c r="CA233" s="222">
        <v>553.68255262918899</v>
      </c>
      <c r="CB233" s="222">
        <v>8.1867093592641602</v>
      </c>
      <c r="CC233" s="222">
        <v>9.1080033705003203</v>
      </c>
      <c r="CD233" s="222">
        <v>9.4126033946962195</v>
      </c>
      <c r="CE233" s="201" t="s">
        <v>800</v>
      </c>
      <c r="CF233" s="201" t="s">
        <v>800</v>
      </c>
      <c r="CG233" s="201" t="s">
        <v>2990</v>
      </c>
      <c r="CH233" s="222">
        <v>1.7968037455536601E-3</v>
      </c>
      <c r="CI233" s="222">
        <v>2.9690539943923899E-2</v>
      </c>
      <c r="CJ233" s="222">
        <v>7.7195403854202098</v>
      </c>
      <c r="CK233" s="222"/>
      <c r="CL233" s="223">
        <f t="shared" si="29"/>
        <v>1.4504418801399119E-2</v>
      </c>
      <c r="CM233" s="223">
        <f t="shared" si="30"/>
        <v>1.6982924888078402E-2</v>
      </c>
      <c r="CN233" s="223">
        <f t="shared" si="31"/>
        <v>3.5434385047544699E-3</v>
      </c>
      <c r="CO233" s="223">
        <f t="shared" si="31"/>
        <v>1.1715385545996099E-3</v>
      </c>
      <c r="CP233" s="223">
        <f t="shared" si="32"/>
        <v>3.6202320748831597E-2</v>
      </c>
      <c r="CQ233" s="223">
        <f t="shared" si="33"/>
        <v>0</v>
      </c>
      <c r="CR233" s="222"/>
      <c r="CS233" s="222"/>
      <c r="CT233" s="222"/>
      <c r="CU233" s="222"/>
      <c r="CV233" s="222"/>
      <c r="CW233" s="222"/>
      <c r="CX233" s="222"/>
      <c r="CY233" s="222"/>
      <c r="CZ233" s="222"/>
      <c r="DA233" s="222"/>
      <c r="DB233" s="224">
        <f t="shared" si="34"/>
        <v>2.5065645285167602E-2</v>
      </c>
      <c r="DC233" s="224">
        <f t="shared" si="35"/>
        <v>6.4216984043099154E-3</v>
      </c>
      <c r="DD233" s="224">
        <f t="shared" si="36"/>
        <v>3.1487343689477518E-2</v>
      </c>
      <c r="DE233" s="225">
        <f t="shared" si="37"/>
        <v>0</v>
      </c>
      <c r="DF233" s="222"/>
      <c r="DG233" s="222"/>
      <c r="DH233" s="222"/>
      <c r="DI233" s="222"/>
      <c r="DJ233" s="222"/>
      <c r="DK233" s="222"/>
      <c r="DL233" s="222"/>
      <c r="DM233" s="222"/>
      <c r="DN233" s="222"/>
      <c r="DO233" s="222"/>
      <c r="DP233" s="222"/>
      <c r="DQ233" s="222"/>
      <c r="DR233" s="222"/>
      <c r="DS233" s="222"/>
      <c r="DT233" s="222"/>
      <c r="DU233" s="222"/>
      <c r="DV233" s="222"/>
      <c r="DW233" s="222"/>
      <c r="DX233" s="222"/>
      <c r="DY233" s="222"/>
      <c r="DZ233" s="222"/>
      <c r="EA233" s="222"/>
      <c r="EB233" s="222"/>
      <c r="EC233" s="222"/>
      <c r="ED233" s="222"/>
      <c r="EE233" s="222"/>
      <c r="EF233" s="222"/>
      <c r="EG233" s="222">
        <v>33946740</v>
      </c>
      <c r="EH233" s="222">
        <v>27212940</v>
      </c>
      <c r="EI233" s="222">
        <v>6757.0300000000398</v>
      </c>
      <c r="EJ233" s="222">
        <v>5418.3699999999899</v>
      </c>
      <c r="EK233" s="222">
        <v>0.80188633171673895</v>
      </c>
      <c r="EL233" s="222">
        <v>182</v>
      </c>
      <c r="EM233" s="222">
        <v>186660</v>
      </c>
      <c r="EN233" s="201" t="s">
        <v>3959</v>
      </c>
      <c r="EO233" s="222">
        <v>0.77367563197049505</v>
      </c>
      <c r="EP233" s="222">
        <v>181</v>
      </c>
      <c r="EQ233" s="222">
        <v>0.8</v>
      </c>
    </row>
    <row r="234" spans="1:147" ht="30" x14ac:dyDescent="0.25">
      <c r="A234" s="201" t="s">
        <v>689</v>
      </c>
      <c r="B234" s="201" t="s">
        <v>3960</v>
      </c>
      <c r="C234" s="201" t="s">
        <v>690</v>
      </c>
      <c r="D234" s="201" t="s">
        <v>49</v>
      </c>
      <c r="E234" s="222">
        <v>170</v>
      </c>
      <c r="F234" s="222">
        <v>3690</v>
      </c>
      <c r="G234" s="201" t="s">
        <v>2890</v>
      </c>
      <c r="H234" s="201" t="s">
        <v>800</v>
      </c>
      <c r="I234" s="201" t="s">
        <v>2626</v>
      </c>
      <c r="J234" s="222">
        <v>184</v>
      </c>
      <c r="K234" s="222">
        <v>0.8</v>
      </c>
      <c r="L234" s="201" t="s">
        <v>2891</v>
      </c>
      <c r="M234" s="201" t="s">
        <v>2892</v>
      </c>
      <c r="N234" s="201" t="s">
        <v>2893</v>
      </c>
      <c r="O234" s="201" t="s">
        <v>3940</v>
      </c>
      <c r="P234" s="201" t="s">
        <v>2894</v>
      </c>
      <c r="Q234" s="201" t="s">
        <v>2854</v>
      </c>
      <c r="R234" s="201" t="s">
        <v>3960</v>
      </c>
      <c r="S234" s="201" t="s">
        <v>3941</v>
      </c>
      <c r="T234" s="222">
        <v>4.3246916997262998E-2</v>
      </c>
      <c r="U234" s="201" t="s">
        <v>2896</v>
      </c>
      <c r="V234" s="201" t="s">
        <v>2897</v>
      </c>
      <c r="W234" s="201" t="s">
        <v>157</v>
      </c>
      <c r="X234" s="201" t="s">
        <v>158</v>
      </c>
      <c r="Y234" s="222">
        <v>170</v>
      </c>
      <c r="Z234" s="222">
        <v>4100</v>
      </c>
      <c r="AA234" s="222">
        <v>110</v>
      </c>
      <c r="AB234" s="201" t="s">
        <v>3961</v>
      </c>
      <c r="AC234" s="222">
        <v>0.97499999999999998</v>
      </c>
      <c r="AD234" s="201" t="s">
        <v>800</v>
      </c>
      <c r="AE234" s="201" t="s">
        <v>800</v>
      </c>
      <c r="AH234" s="201" t="s">
        <v>2906</v>
      </c>
      <c r="AI234" s="201" t="s">
        <v>2712</v>
      </c>
      <c r="AJ234" s="201" t="s">
        <v>2854</v>
      </c>
      <c r="AK234" s="201" t="s">
        <v>2920</v>
      </c>
      <c r="AL234" s="201" t="s">
        <v>2854</v>
      </c>
      <c r="AM234" s="201" t="s">
        <v>2865</v>
      </c>
      <c r="AN234" s="201" t="s">
        <v>2898</v>
      </c>
      <c r="AO234" s="201" t="s">
        <v>2909</v>
      </c>
      <c r="AP234" s="201" t="s">
        <v>2868</v>
      </c>
      <c r="AQ234" s="201" t="s">
        <v>2869</v>
      </c>
      <c r="AR234" s="201" t="s">
        <v>2910</v>
      </c>
      <c r="AS234" s="222">
        <v>67.831739999999996</v>
      </c>
      <c r="AT234" s="222">
        <v>9.6903000000000006</v>
      </c>
      <c r="AU234" s="201" t="s">
        <v>3947</v>
      </c>
      <c r="AV234" s="201" t="s">
        <v>3956</v>
      </c>
      <c r="AW234" s="201" t="s">
        <v>3957</v>
      </c>
      <c r="AX234" s="201" t="s">
        <v>3958</v>
      </c>
      <c r="AY234" s="201" t="s">
        <v>2923</v>
      </c>
      <c r="AZ234" s="201" t="s">
        <v>800</v>
      </c>
      <c r="BA234" s="201" t="s">
        <v>800</v>
      </c>
      <c r="BB234" s="222">
        <v>2.6148983739837399E-3</v>
      </c>
      <c r="BC234" s="222">
        <v>7.35197588953471E-3</v>
      </c>
      <c r="BD234" s="222">
        <v>1E-3</v>
      </c>
      <c r="BE234" s="222">
        <v>2.5600747282608698E-4</v>
      </c>
      <c r="BF234" s="222">
        <v>1.37528E-3</v>
      </c>
      <c r="BG234" s="222">
        <v>6.5472788081483697E-5</v>
      </c>
      <c r="BH234" s="222">
        <v>1.2074627371273701E-3</v>
      </c>
      <c r="BI234" s="222">
        <v>0</v>
      </c>
      <c r="BJ234" s="222">
        <v>5.6048819137965598E-4</v>
      </c>
      <c r="BK234" s="222">
        <v>0</v>
      </c>
      <c r="BL234" s="222">
        <v>0</v>
      </c>
      <c r="BM234" s="222">
        <v>1.1196645918841701E-2</v>
      </c>
      <c r="BN234" s="222">
        <v>7.6872054231898201E-4</v>
      </c>
      <c r="BO234" s="222">
        <v>2.8843692715051902E-3</v>
      </c>
      <c r="BP234" s="222">
        <v>3.3701181431088699E-3</v>
      </c>
      <c r="BQ234" s="222">
        <v>1.11423503834202E-3</v>
      </c>
      <c r="BR234" s="222">
        <v>3.4556585365853702E-5</v>
      </c>
      <c r="BS234" s="222">
        <v>2.93158777709648E-2</v>
      </c>
      <c r="BT234" s="222">
        <v>3.2685995914073597E-2</v>
      </c>
      <c r="BU234" s="222">
        <v>3.3800230952415702E-2</v>
      </c>
      <c r="BV234" s="222">
        <v>172.44633982920499</v>
      </c>
      <c r="BW234" s="222">
        <v>192.270564200433</v>
      </c>
      <c r="BX234" s="222">
        <v>198.824887955386</v>
      </c>
      <c r="BY234" s="222">
        <v>448.36048355593198</v>
      </c>
      <c r="BZ234" s="222">
        <v>499.90346692112598</v>
      </c>
      <c r="CA234" s="222">
        <v>516.94470868400401</v>
      </c>
      <c r="CB234" s="222">
        <v>7.6221282204508398</v>
      </c>
      <c r="CC234" s="222">
        <v>8.49835893765915</v>
      </c>
      <c r="CD234" s="222">
        <v>8.7880600476280701</v>
      </c>
      <c r="CE234" s="201" t="s">
        <v>800</v>
      </c>
      <c r="CF234" s="201" t="s">
        <v>800</v>
      </c>
      <c r="CG234" s="201" t="s">
        <v>2902</v>
      </c>
      <c r="CH234" s="222">
        <v>1.10301725025664E-3</v>
      </c>
      <c r="CI234" s="222">
        <v>2.8212860520708101E-2</v>
      </c>
      <c r="CJ234" s="222">
        <v>7.33534373538411</v>
      </c>
      <c r="CK234" s="222"/>
      <c r="CL234" s="223">
        <f t="shared" si="29"/>
        <v>1.4466142038298904E-2</v>
      </c>
      <c r="CM234" s="223">
        <f t="shared" si="30"/>
        <v>1.4849735732665872E-2</v>
      </c>
      <c r="CN234" s="223">
        <f t="shared" si="31"/>
        <v>3.3701181431088699E-3</v>
      </c>
      <c r="CO234" s="223">
        <f t="shared" si="31"/>
        <v>1.11423503834202E-3</v>
      </c>
      <c r="CP234" s="223">
        <f t="shared" si="32"/>
        <v>3.3800230952415668E-2</v>
      </c>
      <c r="CQ234" s="223">
        <f t="shared" si="33"/>
        <v>0</v>
      </c>
      <c r="CR234" s="222"/>
      <c r="CS234" s="222"/>
      <c r="CT234" s="222"/>
      <c r="CU234" s="222"/>
      <c r="CV234" s="222"/>
      <c r="CW234" s="222"/>
      <c r="CX234" s="222"/>
      <c r="CY234" s="222"/>
      <c r="CZ234" s="222"/>
      <c r="DA234" s="222"/>
      <c r="DB234" s="224">
        <f t="shared" si="34"/>
        <v>2.3188248197505222E-2</v>
      </c>
      <c r="DC234" s="224">
        <f t="shared" si="35"/>
        <v>6.127629573459554E-3</v>
      </c>
      <c r="DD234" s="224">
        <f t="shared" si="36"/>
        <v>2.9315877770964775E-2</v>
      </c>
      <c r="DE234" s="225">
        <f t="shared" si="37"/>
        <v>0</v>
      </c>
      <c r="DF234" s="222"/>
      <c r="DG234" s="222"/>
      <c r="DH234" s="222"/>
      <c r="DI234" s="222"/>
      <c r="DJ234" s="222"/>
      <c r="DK234" s="222"/>
      <c r="DL234" s="222"/>
      <c r="DM234" s="222"/>
      <c r="DN234" s="222"/>
      <c r="DO234" s="222"/>
      <c r="DP234" s="222"/>
      <c r="DQ234" s="222"/>
      <c r="DR234" s="222"/>
      <c r="DS234" s="222"/>
      <c r="DT234" s="222"/>
      <c r="DU234" s="222"/>
      <c r="DV234" s="222"/>
      <c r="DW234" s="222"/>
      <c r="DX234" s="222"/>
      <c r="DY234" s="222"/>
      <c r="DZ234" s="222"/>
      <c r="EA234" s="222"/>
      <c r="EB234" s="222"/>
      <c r="EC234" s="222"/>
      <c r="ED234" s="222"/>
      <c r="EE234" s="222"/>
      <c r="EF234" s="222"/>
      <c r="EG234" s="222">
        <v>0</v>
      </c>
      <c r="EH234" s="222">
        <v>0</v>
      </c>
      <c r="EI234" s="222">
        <v>0</v>
      </c>
      <c r="EJ234" s="222">
        <v>0</v>
      </c>
      <c r="EK234" s="222">
        <v>0</v>
      </c>
      <c r="EL234" s="222">
        <v>0</v>
      </c>
      <c r="EM234" s="222">
        <v>0</v>
      </c>
      <c r="EN234" s="201" t="s">
        <v>3962</v>
      </c>
      <c r="EO234" s="222">
        <v>0.57550000000000001</v>
      </c>
      <c r="EP234" s="222">
        <v>171</v>
      </c>
      <c r="EQ234" s="222">
        <v>0.8</v>
      </c>
    </row>
    <row r="235" spans="1:147" ht="30" x14ac:dyDescent="0.25">
      <c r="A235" s="201" t="s">
        <v>689</v>
      </c>
      <c r="B235" s="201" t="s">
        <v>3963</v>
      </c>
      <c r="C235" s="201" t="s">
        <v>690</v>
      </c>
      <c r="D235" s="201" t="s">
        <v>49</v>
      </c>
      <c r="E235" s="222">
        <v>170</v>
      </c>
      <c r="F235" s="222">
        <v>3690</v>
      </c>
      <c r="G235" s="201" t="s">
        <v>2890</v>
      </c>
      <c r="H235" s="201" t="s">
        <v>800</v>
      </c>
      <c r="I235" s="201" t="s">
        <v>2626</v>
      </c>
      <c r="J235" s="222">
        <v>184</v>
      </c>
      <c r="K235" s="222">
        <v>0.88519999999999999</v>
      </c>
      <c r="L235" s="201" t="s">
        <v>2891</v>
      </c>
      <c r="M235" s="201" t="s">
        <v>2892</v>
      </c>
      <c r="N235" s="201" t="s">
        <v>2893</v>
      </c>
      <c r="O235" s="201" t="s">
        <v>3940</v>
      </c>
      <c r="P235" s="201" t="s">
        <v>2894</v>
      </c>
      <c r="Q235" s="201" t="s">
        <v>2891</v>
      </c>
      <c r="R235" s="201" t="s">
        <v>3963</v>
      </c>
      <c r="S235" s="201" t="s">
        <v>3941</v>
      </c>
      <c r="T235" s="222">
        <v>4.3246916997262998E-2</v>
      </c>
      <c r="U235" s="201" t="s">
        <v>2896</v>
      </c>
      <c r="V235" s="201" t="s">
        <v>2897</v>
      </c>
      <c r="W235" s="201" t="s">
        <v>159</v>
      </c>
      <c r="X235" s="201" t="s">
        <v>160</v>
      </c>
      <c r="Y235" s="222">
        <v>170</v>
      </c>
      <c r="Z235" s="222">
        <v>4100</v>
      </c>
      <c r="AA235" s="222">
        <v>110</v>
      </c>
      <c r="AB235" s="201" t="s">
        <v>3964</v>
      </c>
      <c r="AC235" s="222">
        <v>0.97499999999999998</v>
      </c>
      <c r="AD235" s="201" t="s">
        <v>800</v>
      </c>
      <c r="AE235" s="201" t="s">
        <v>800</v>
      </c>
      <c r="AF235" s="222">
        <v>0</v>
      </c>
      <c r="AG235" s="222">
        <v>0</v>
      </c>
      <c r="AH235" s="201" t="s">
        <v>2855</v>
      </c>
      <c r="AI235" s="201" t="s">
        <v>2711</v>
      </c>
      <c r="AJ235" s="201" t="s">
        <v>2891</v>
      </c>
      <c r="AK235" s="201" t="s">
        <v>2907</v>
      </c>
      <c r="AL235" s="201" t="s">
        <v>2854</v>
      </c>
      <c r="AM235" s="201" t="s">
        <v>2865</v>
      </c>
      <c r="AN235" s="201" t="s">
        <v>2898</v>
      </c>
      <c r="AO235" s="201" t="s">
        <v>2921</v>
      </c>
      <c r="AP235" s="201" t="s">
        <v>2868</v>
      </c>
      <c r="AQ235" s="201" t="s">
        <v>2869</v>
      </c>
      <c r="AR235" s="201" t="s">
        <v>2922</v>
      </c>
      <c r="AS235" s="222">
        <v>67.831739999999996</v>
      </c>
      <c r="AT235" s="222">
        <v>6.4602000000000004</v>
      </c>
      <c r="AU235" s="201" t="s">
        <v>3947</v>
      </c>
      <c r="AV235" s="201" t="s">
        <v>3965</v>
      </c>
      <c r="AW235" s="201" t="s">
        <v>3966</v>
      </c>
      <c r="AX235" s="201" t="s">
        <v>3967</v>
      </c>
      <c r="AY235" s="201" t="s">
        <v>2915</v>
      </c>
      <c r="AZ235" s="201" t="s">
        <v>800</v>
      </c>
      <c r="BA235" s="201" t="s">
        <v>800</v>
      </c>
      <c r="BB235" s="222">
        <v>2.6148983739837399E-3</v>
      </c>
      <c r="BC235" s="222">
        <v>7.35197588953471E-3</v>
      </c>
      <c r="BD235" s="222">
        <v>1E-3</v>
      </c>
      <c r="BE235" s="222">
        <v>2.5600747282608698E-4</v>
      </c>
      <c r="BF235" s="222">
        <v>1.37528E-3</v>
      </c>
      <c r="BG235" s="222">
        <v>4.3648525387655798E-5</v>
      </c>
      <c r="BH235" s="222">
        <v>1.2074627371273701E-3</v>
      </c>
      <c r="BI235" s="222">
        <v>0</v>
      </c>
      <c r="BJ235" s="222">
        <v>5.33546420246429E-4</v>
      </c>
      <c r="BK235" s="222">
        <v>0</v>
      </c>
      <c r="BL235" s="222">
        <v>0</v>
      </c>
      <c r="BM235" s="222">
        <v>1.0118975073512599E-2</v>
      </c>
      <c r="BN235" s="222">
        <v>6.9473162432804605E-4</v>
      </c>
      <c r="BO235" s="222">
        <v>3.1533274378578199E-3</v>
      </c>
      <c r="BP235" s="222">
        <v>3.0457461754259999E-3</v>
      </c>
      <c r="BQ235" s="222">
        <v>1.0069905452706901E-3</v>
      </c>
      <c r="BR235" s="222">
        <v>1.5379827642276401E-4</v>
      </c>
      <c r="BS235" s="222">
        <v>2.85036518312272E-2</v>
      </c>
      <c r="BT235" s="222">
        <v>3.1549398006653198E-2</v>
      </c>
      <c r="BU235" s="222">
        <v>3.2556388551923901E-2</v>
      </c>
      <c r="BV235" s="222">
        <v>167.66854018369</v>
      </c>
      <c r="BW235" s="222">
        <v>185.584694156784</v>
      </c>
      <c r="BX235" s="222">
        <v>191.50816795249401</v>
      </c>
      <c r="BY235" s="222">
        <v>435.93820447759299</v>
      </c>
      <c r="BZ235" s="222">
        <v>482.52020480763798</v>
      </c>
      <c r="CA235" s="222">
        <v>497.92123667648298</v>
      </c>
      <c r="CB235" s="222">
        <v>7.4109494761190797</v>
      </c>
      <c r="CC235" s="222">
        <v>8.2028434817298397</v>
      </c>
      <c r="CD235" s="222">
        <v>8.46466102350022</v>
      </c>
      <c r="CE235" s="201" t="s">
        <v>800</v>
      </c>
      <c r="CF235" s="201" t="s">
        <v>800</v>
      </c>
      <c r="CG235" s="201" t="s">
        <v>2902</v>
      </c>
      <c r="CH235" s="222">
        <v>9.96852462952232E-4</v>
      </c>
      <c r="CI235" s="222">
        <v>2.7506799368274999E-2</v>
      </c>
      <c r="CJ235" s="222">
        <v>7.1517678357515004</v>
      </c>
      <c r="CK235" s="222"/>
      <c r="CL235" s="223">
        <f t="shared" si="29"/>
        <v>1.4536617695528756E-2</v>
      </c>
      <c r="CM235" s="223">
        <f t="shared" si="30"/>
        <v>1.3967034135698466E-2</v>
      </c>
      <c r="CN235" s="223">
        <f t="shared" si="31"/>
        <v>3.0457461754259999E-3</v>
      </c>
      <c r="CO235" s="223">
        <f t="shared" si="31"/>
        <v>1.0069905452706901E-3</v>
      </c>
      <c r="CP235" s="223">
        <f t="shared" si="32"/>
        <v>3.2556388551923915E-2</v>
      </c>
      <c r="CQ235" s="223">
        <f t="shared" si="33"/>
        <v>0</v>
      </c>
      <c r="CR235" s="222"/>
      <c r="CS235" s="222"/>
      <c r="CT235" s="222"/>
      <c r="CU235" s="222"/>
      <c r="CV235" s="222"/>
      <c r="CW235" s="222"/>
      <c r="CX235" s="222"/>
      <c r="CY235" s="222"/>
      <c r="CZ235" s="222"/>
      <c r="DA235" s="222"/>
      <c r="DB235" s="224">
        <f t="shared" si="34"/>
        <v>2.2036588434185184E-2</v>
      </c>
      <c r="DC235" s="224">
        <f t="shared" si="35"/>
        <v>6.4670633970420393E-3</v>
      </c>
      <c r="DD235" s="224">
        <f t="shared" si="36"/>
        <v>2.8503651831227224E-2</v>
      </c>
      <c r="DE235" s="225">
        <f t="shared" si="37"/>
        <v>0</v>
      </c>
      <c r="DF235" s="222"/>
      <c r="DG235" s="222"/>
      <c r="DH235" s="222"/>
      <c r="DI235" s="222"/>
      <c r="DJ235" s="222"/>
      <c r="DK235" s="222"/>
      <c r="DL235" s="222"/>
      <c r="DM235" s="222"/>
      <c r="DN235" s="222"/>
      <c r="DO235" s="222"/>
      <c r="DP235" s="222"/>
      <c r="DQ235" s="222"/>
      <c r="DR235" s="222"/>
      <c r="DS235" s="222"/>
      <c r="DT235" s="222"/>
      <c r="DU235" s="222"/>
      <c r="DV235" s="222"/>
      <c r="DW235" s="222"/>
      <c r="DX235" s="222"/>
      <c r="DY235" s="222"/>
      <c r="DZ235" s="222"/>
      <c r="EA235" s="222"/>
      <c r="EB235" s="222"/>
      <c r="EC235" s="222"/>
      <c r="ED235" s="222"/>
      <c r="EE235" s="222"/>
      <c r="EF235" s="222"/>
      <c r="EG235" s="222">
        <v>12754920</v>
      </c>
      <c r="EH235" s="222">
        <v>7723170</v>
      </c>
      <c r="EI235" s="222">
        <v>2150.8200000000002</v>
      </c>
      <c r="EJ235" s="222">
        <v>1301.57</v>
      </c>
      <c r="EK235" s="222">
        <v>0.60515059372704405</v>
      </c>
      <c r="EL235" s="222">
        <v>159</v>
      </c>
      <c r="EM235" s="222">
        <v>79980</v>
      </c>
      <c r="EN235" s="201" t="s">
        <v>3968</v>
      </c>
      <c r="EO235" s="222">
        <v>0.60515059372704405</v>
      </c>
      <c r="EP235" s="222">
        <v>159</v>
      </c>
      <c r="EQ235" s="222">
        <v>0.8</v>
      </c>
    </row>
    <row r="236" spans="1:147" ht="30" x14ac:dyDescent="0.25">
      <c r="A236" s="201" t="s">
        <v>691</v>
      </c>
      <c r="B236" s="201" t="s">
        <v>2682</v>
      </c>
      <c r="C236" s="201" t="s">
        <v>692</v>
      </c>
      <c r="D236" s="201" t="s">
        <v>2853</v>
      </c>
      <c r="E236" s="222">
        <v>205</v>
      </c>
      <c r="F236" s="222">
        <v>2205</v>
      </c>
      <c r="G236" s="201" t="s">
        <v>2890</v>
      </c>
      <c r="H236" s="201" t="s">
        <v>800</v>
      </c>
      <c r="I236" s="201" t="s">
        <v>2626</v>
      </c>
      <c r="J236" s="222">
        <v>163</v>
      </c>
      <c r="K236" s="222">
        <v>0.8</v>
      </c>
      <c r="L236" s="201" t="s">
        <v>2891</v>
      </c>
      <c r="M236" s="201" t="s">
        <v>2892</v>
      </c>
      <c r="N236" s="201" t="s">
        <v>2893</v>
      </c>
      <c r="O236" s="201" t="s">
        <v>3940</v>
      </c>
      <c r="P236" s="201" t="s">
        <v>2894</v>
      </c>
      <c r="Q236" s="201" t="s">
        <v>2859</v>
      </c>
      <c r="R236" s="201" t="s">
        <v>2682</v>
      </c>
      <c r="S236" s="201" t="s">
        <v>3941</v>
      </c>
      <c r="T236" s="222">
        <v>4.3246916997262998E-2</v>
      </c>
      <c r="U236" s="201" t="s">
        <v>2896</v>
      </c>
      <c r="V236" s="201" t="s">
        <v>2897</v>
      </c>
      <c r="W236" s="201" t="s">
        <v>691</v>
      </c>
      <c r="X236" s="201" t="s">
        <v>692</v>
      </c>
      <c r="Y236" s="222">
        <v>205</v>
      </c>
      <c r="Z236" s="222">
        <v>2205</v>
      </c>
      <c r="AA236" s="222">
        <v>1</v>
      </c>
      <c r="AB236" s="201" t="s">
        <v>2682</v>
      </c>
      <c r="AC236" s="222">
        <v>1</v>
      </c>
      <c r="AD236" s="201" t="s">
        <v>800</v>
      </c>
      <c r="AE236" s="201" t="s">
        <v>800</v>
      </c>
      <c r="AH236" s="201" t="s">
        <v>2854</v>
      </c>
      <c r="AI236" s="201" t="s">
        <v>2863</v>
      </c>
      <c r="AJ236" s="201" t="s">
        <v>2855</v>
      </c>
      <c r="AK236" s="201" t="s">
        <v>2864</v>
      </c>
      <c r="AL236" s="201" t="s">
        <v>2854</v>
      </c>
      <c r="AM236" s="201" t="s">
        <v>2865</v>
      </c>
      <c r="AN236" s="201" t="s">
        <v>2898</v>
      </c>
      <c r="AO236" s="201" t="s">
        <v>2867</v>
      </c>
      <c r="AP236" s="201" t="s">
        <v>2868</v>
      </c>
      <c r="AQ236" s="201" t="s">
        <v>2869</v>
      </c>
      <c r="AR236" s="201" t="s">
        <v>2870</v>
      </c>
      <c r="AS236" s="222">
        <v>67.831739999999996</v>
      </c>
      <c r="AT236" s="222">
        <v>0</v>
      </c>
      <c r="AU236" s="201" t="s">
        <v>3969</v>
      </c>
      <c r="AV236" s="201" t="s">
        <v>3969</v>
      </c>
      <c r="AW236" s="201" t="s">
        <v>3970</v>
      </c>
      <c r="AX236" s="201" t="s">
        <v>3971</v>
      </c>
      <c r="AY236" s="201" t="s">
        <v>2874</v>
      </c>
      <c r="AZ236" s="201" t="s">
        <v>800</v>
      </c>
      <c r="BA236" s="201" t="s">
        <v>800</v>
      </c>
      <c r="BB236" s="222">
        <v>4.8077034517510697E-3</v>
      </c>
      <c r="BC236" s="222">
        <v>8.8656179844389098E-3</v>
      </c>
      <c r="BD236" s="222">
        <v>8.3333333333333295E-4</v>
      </c>
      <c r="BE236" s="222">
        <v>2.8899003067484698E-4</v>
      </c>
      <c r="BF236" s="222">
        <v>0</v>
      </c>
      <c r="BG236" s="222">
        <v>0</v>
      </c>
      <c r="BH236" s="222">
        <v>0</v>
      </c>
      <c r="BI236" s="222">
        <v>0</v>
      </c>
      <c r="BJ236" s="222">
        <v>0</v>
      </c>
      <c r="BK236" s="222">
        <v>0</v>
      </c>
      <c r="BL236" s="222">
        <v>0</v>
      </c>
      <c r="BM236" s="222">
        <v>1.26391585832323E-2</v>
      </c>
      <c r="BN236" s="222">
        <v>9.2698653632583095E-4</v>
      </c>
      <c r="BO236" s="222">
        <v>0</v>
      </c>
      <c r="BP236" s="222">
        <v>3.8043051431413E-3</v>
      </c>
      <c r="BQ236" s="222">
        <v>1.25778679174805E-3</v>
      </c>
      <c r="BR236" s="222">
        <v>4.49164943915344E-4</v>
      </c>
      <c r="BS236" s="222">
        <v>2.88109548636717E-2</v>
      </c>
      <c r="BT236" s="222">
        <v>3.2615260006813002E-2</v>
      </c>
      <c r="BU236" s="222">
        <v>3.3873046798560999E-2</v>
      </c>
      <c r="BV236" s="222">
        <v>140.541243237423</v>
      </c>
      <c r="BW236" s="222">
        <v>159.09882930152699</v>
      </c>
      <c r="BX236" s="222">
        <v>165.23437462712701</v>
      </c>
      <c r="BY236" s="222">
        <v>365.40723241729899</v>
      </c>
      <c r="BZ236" s="222">
        <v>413.65695618396899</v>
      </c>
      <c r="CA236" s="222">
        <v>429.60937403052998</v>
      </c>
      <c r="CB236" s="222">
        <v>7.4908482645546401</v>
      </c>
      <c r="CC236" s="222">
        <v>8.4799676017713708</v>
      </c>
      <c r="CD236" s="222">
        <v>8.8069921676258698</v>
      </c>
      <c r="CE236" s="201" t="s">
        <v>800</v>
      </c>
      <c r="CF236" s="201" t="s">
        <v>800</v>
      </c>
      <c r="CG236" s="201" t="s">
        <v>2902</v>
      </c>
      <c r="CH236" s="222">
        <v>1.2451237671608801E-3</v>
      </c>
      <c r="CI236" s="222">
        <v>2.7565831096510798E-2</v>
      </c>
      <c r="CJ236" s="222">
        <v>7.1671160850928102</v>
      </c>
      <c r="CK236" s="222"/>
      <c r="CL236" s="223">
        <f t="shared" si="29"/>
        <v>1.5244809744113503E-2</v>
      </c>
      <c r="CM236" s="223">
        <f t="shared" si="30"/>
        <v>1.3566145119558131E-2</v>
      </c>
      <c r="CN236" s="223">
        <f t="shared" si="31"/>
        <v>3.8043051431413E-3</v>
      </c>
      <c r="CO236" s="223">
        <f t="shared" si="31"/>
        <v>1.25778679174805E-3</v>
      </c>
      <c r="CP236" s="223">
        <f t="shared" si="32"/>
        <v>3.3873046798560985E-2</v>
      </c>
      <c r="CQ236" s="223">
        <f t="shared" si="33"/>
        <v>0</v>
      </c>
      <c r="CR236" s="222"/>
      <c r="CS236" s="222"/>
      <c r="CT236" s="222"/>
      <c r="CU236" s="222"/>
      <c r="CV236" s="222"/>
      <c r="CW236" s="222"/>
      <c r="CX236" s="222"/>
      <c r="CY236" s="222"/>
      <c r="CZ236" s="222"/>
      <c r="DA236" s="222"/>
      <c r="DB236" s="224">
        <f t="shared" si="34"/>
        <v>2.8361789919756294E-2</v>
      </c>
      <c r="DC236" s="224">
        <f t="shared" si="35"/>
        <v>4.49164943915344E-4</v>
      </c>
      <c r="DD236" s="224">
        <f t="shared" si="36"/>
        <v>2.8810954863671637E-2</v>
      </c>
      <c r="DE236" s="225">
        <f t="shared" si="37"/>
        <v>-6.2450045135165055E-17</v>
      </c>
      <c r="DF236" s="222"/>
      <c r="DG236" s="222"/>
      <c r="DH236" s="222"/>
      <c r="DI236" s="222"/>
      <c r="DJ236" s="222"/>
      <c r="DK236" s="222"/>
      <c r="DL236" s="222"/>
      <c r="DM236" s="222"/>
      <c r="DN236" s="222"/>
      <c r="DO236" s="222"/>
      <c r="DP236" s="222"/>
      <c r="DQ236" s="222"/>
      <c r="DR236" s="222"/>
      <c r="DS236" s="222"/>
      <c r="DT236" s="222"/>
      <c r="DU236" s="222"/>
      <c r="DV236" s="222"/>
      <c r="DW236" s="222"/>
      <c r="DX236" s="222"/>
      <c r="DY236" s="222"/>
      <c r="DZ236" s="222"/>
      <c r="EA236" s="222"/>
      <c r="EB236" s="222"/>
      <c r="EC236" s="222"/>
      <c r="ED236" s="222"/>
      <c r="EE236" s="222"/>
      <c r="EF236" s="222"/>
      <c r="EG236" s="222">
        <v>5443200</v>
      </c>
      <c r="EH236" s="222">
        <v>4619880</v>
      </c>
      <c r="EI236" s="222">
        <v>915.66</v>
      </c>
      <c r="EJ236" s="222">
        <v>777.17</v>
      </c>
      <c r="EK236" s="222">
        <v>0.84875390428761799</v>
      </c>
      <c r="EL236" s="222">
        <v>188</v>
      </c>
      <c r="EM236" s="222">
        <v>28980</v>
      </c>
      <c r="EN236" s="201" t="s">
        <v>3972</v>
      </c>
      <c r="EO236" s="222">
        <v>0.82243739209369404</v>
      </c>
      <c r="EP236" s="222">
        <v>189</v>
      </c>
      <c r="EQ236" s="222">
        <v>0.8</v>
      </c>
    </row>
    <row r="237" spans="1:147" ht="30" x14ac:dyDescent="0.25">
      <c r="A237" s="201" t="s">
        <v>693</v>
      </c>
      <c r="B237" s="201" t="s">
        <v>2681</v>
      </c>
      <c r="C237" s="201" t="s">
        <v>694</v>
      </c>
      <c r="D237" s="201" t="s">
        <v>2853</v>
      </c>
      <c r="E237" s="222">
        <v>205</v>
      </c>
      <c r="F237" s="222">
        <v>3528</v>
      </c>
      <c r="G237" s="201" t="s">
        <v>2890</v>
      </c>
      <c r="H237" s="201" t="s">
        <v>800</v>
      </c>
      <c r="I237" s="201" t="s">
        <v>2626</v>
      </c>
      <c r="J237" s="222">
        <v>152</v>
      </c>
      <c r="K237" s="222">
        <v>0.83660000000000001</v>
      </c>
      <c r="L237" s="201" t="s">
        <v>2891</v>
      </c>
      <c r="M237" s="201" t="s">
        <v>2892</v>
      </c>
      <c r="N237" s="201" t="s">
        <v>2893</v>
      </c>
      <c r="O237" s="201" t="s">
        <v>3940</v>
      </c>
      <c r="P237" s="201" t="s">
        <v>2894</v>
      </c>
      <c r="Q237" s="201" t="s">
        <v>2859</v>
      </c>
      <c r="R237" s="201" t="s">
        <v>2681</v>
      </c>
      <c r="S237" s="201" t="s">
        <v>3941</v>
      </c>
      <c r="T237" s="222">
        <v>4.3246916997262998E-2</v>
      </c>
      <c r="U237" s="201" t="s">
        <v>2896</v>
      </c>
      <c r="V237" s="201" t="s">
        <v>2897</v>
      </c>
      <c r="W237" s="201" t="s">
        <v>693</v>
      </c>
      <c r="X237" s="201" t="s">
        <v>694</v>
      </c>
      <c r="Y237" s="222">
        <v>205</v>
      </c>
      <c r="Z237" s="222">
        <v>3528</v>
      </c>
      <c r="AA237" s="222">
        <v>1</v>
      </c>
      <c r="AB237" s="201" t="s">
        <v>2681</v>
      </c>
      <c r="AC237" s="222">
        <v>1</v>
      </c>
      <c r="AD237" s="201" t="s">
        <v>800</v>
      </c>
      <c r="AE237" s="201" t="s">
        <v>800</v>
      </c>
      <c r="AH237" s="201" t="s">
        <v>2854</v>
      </c>
      <c r="AI237" s="201" t="s">
        <v>2863</v>
      </c>
      <c r="AJ237" s="201" t="s">
        <v>2855</v>
      </c>
      <c r="AK237" s="201" t="s">
        <v>2864</v>
      </c>
      <c r="AL237" s="201" t="s">
        <v>2854</v>
      </c>
      <c r="AM237" s="201" t="s">
        <v>2865</v>
      </c>
      <c r="AN237" s="201" t="s">
        <v>2898</v>
      </c>
      <c r="AO237" s="201" t="s">
        <v>2867</v>
      </c>
      <c r="AP237" s="201" t="s">
        <v>2868</v>
      </c>
      <c r="AQ237" s="201" t="s">
        <v>2869</v>
      </c>
      <c r="AR237" s="201" t="s">
        <v>2870</v>
      </c>
      <c r="AS237" s="222">
        <v>67.831739999999996</v>
      </c>
      <c r="AT237" s="222">
        <v>0</v>
      </c>
      <c r="AU237" s="201" t="s">
        <v>3973</v>
      </c>
      <c r="AV237" s="201" t="s">
        <v>3973</v>
      </c>
      <c r="AW237" s="201" t="s">
        <v>3974</v>
      </c>
      <c r="AX237" s="201" t="s">
        <v>3975</v>
      </c>
      <c r="AY237" s="201" t="s">
        <v>2874</v>
      </c>
      <c r="AZ237" s="201" t="s">
        <v>800</v>
      </c>
      <c r="BA237" s="201" t="s">
        <v>800</v>
      </c>
      <c r="BB237" s="222">
        <v>3.2932689279415498E-3</v>
      </c>
      <c r="BC237" s="222">
        <v>8.8656179844389098E-3</v>
      </c>
      <c r="BD237" s="222">
        <v>8.3333333333333295E-4</v>
      </c>
      <c r="BE237" s="222">
        <v>3.0990378289473699E-4</v>
      </c>
      <c r="BF237" s="222">
        <v>0</v>
      </c>
      <c r="BG237" s="222">
        <v>0</v>
      </c>
      <c r="BH237" s="222">
        <v>0</v>
      </c>
      <c r="BI237" s="222">
        <v>0</v>
      </c>
      <c r="BJ237" s="222">
        <v>0</v>
      </c>
      <c r="BK237" s="222">
        <v>0</v>
      </c>
      <c r="BL237" s="222">
        <v>0</v>
      </c>
      <c r="BM237" s="222">
        <v>1.29608745238677E-2</v>
      </c>
      <c r="BN237" s="222">
        <v>8.8643226041198303E-4</v>
      </c>
      <c r="BO237" s="222">
        <v>0</v>
      </c>
      <c r="BP237" s="222">
        <v>3.9011395644779701E-3</v>
      </c>
      <c r="BQ237" s="222">
        <v>1.28980237713384E-3</v>
      </c>
      <c r="BR237" s="222">
        <v>2.8072808994708998E-4</v>
      </c>
      <c r="BS237" s="222">
        <v>2.7430158902835299E-2</v>
      </c>
      <c r="BT237" s="222">
        <v>3.13312984673133E-2</v>
      </c>
      <c r="BU237" s="222">
        <v>3.26211008444472E-2</v>
      </c>
      <c r="BV237" s="222">
        <v>133.805653184563</v>
      </c>
      <c r="BW237" s="222">
        <v>152.83560227957699</v>
      </c>
      <c r="BX237" s="222">
        <v>159.127321192425</v>
      </c>
      <c r="BY237" s="222">
        <v>347.89469827986301</v>
      </c>
      <c r="BZ237" s="222">
        <v>397.37256592690102</v>
      </c>
      <c r="CA237" s="222">
        <v>413.73103510030501</v>
      </c>
      <c r="CB237" s="222">
        <v>7.1318413147371897</v>
      </c>
      <c r="CC237" s="222">
        <v>8.1461376015014597</v>
      </c>
      <c r="CD237" s="222">
        <v>8.4814862195562597</v>
      </c>
      <c r="CE237" s="201" t="s">
        <v>800</v>
      </c>
      <c r="CF237" s="201" t="s">
        <v>800</v>
      </c>
      <c r="CG237" s="201" t="s">
        <v>2902</v>
      </c>
      <c r="CH237" s="222">
        <v>1.2768170291230299E-3</v>
      </c>
      <c r="CI237" s="222">
        <v>2.6153341873712301E-2</v>
      </c>
      <c r="CJ237" s="222">
        <v>6.7998688871652</v>
      </c>
      <c r="CK237" s="222"/>
      <c r="CL237" s="223">
        <f t="shared" si="29"/>
        <v>1.3582852118555621E-2</v>
      </c>
      <c r="CM237" s="223">
        <f t="shared" si="30"/>
        <v>1.3847306784279683E-2</v>
      </c>
      <c r="CN237" s="223">
        <f t="shared" si="31"/>
        <v>3.9011395644779701E-3</v>
      </c>
      <c r="CO237" s="223">
        <f t="shared" si="31"/>
        <v>1.28980237713384E-3</v>
      </c>
      <c r="CP237" s="223">
        <f t="shared" si="32"/>
        <v>3.262110084444711E-2</v>
      </c>
      <c r="CQ237" s="223">
        <f t="shared" si="33"/>
        <v>-9.0205620750793969E-17</v>
      </c>
      <c r="CR237" s="222"/>
      <c r="CS237" s="222"/>
      <c r="CT237" s="222"/>
      <c r="CU237" s="222"/>
      <c r="CV237" s="222"/>
      <c r="CW237" s="222"/>
      <c r="CX237" s="222"/>
      <c r="CY237" s="222"/>
      <c r="CZ237" s="222"/>
      <c r="DA237" s="222"/>
      <c r="DB237" s="224">
        <f t="shared" si="34"/>
        <v>2.7149430812888214E-2</v>
      </c>
      <c r="DC237" s="224">
        <f t="shared" si="35"/>
        <v>2.8072808994708998E-4</v>
      </c>
      <c r="DD237" s="224">
        <f t="shared" si="36"/>
        <v>2.7430158902835303E-2</v>
      </c>
      <c r="DE237" s="225">
        <f t="shared" si="37"/>
        <v>0</v>
      </c>
      <c r="DF237" s="222"/>
      <c r="DG237" s="222"/>
      <c r="DH237" s="222"/>
      <c r="DI237" s="222"/>
      <c r="DJ237" s="222"/>
      <c r="DK237" s="222"/>
      <c r="DL237" s="222"/>
      <c r="DM237" s="222"/>
      <c r="DN237" s="222"/>
      <c r="DO237" s="222"/>
      <c r="DP237" s="222"/>
      <c r="DQ237" s="222"/>
      <c r="DR237" s="222"/>
      <c r="DS237" s="222"/>
      <c r="DT237" s="222"/>
      <c r="DU237" s="222"/>
      <c r="DV237" s="222"/>
      <c r="DW237" s="222"/>
      <c r="DX237" s="222"/>
      <c r="DY237" s="222"/>
      <c r="DZ237" s="222"/>
      <c r="EA237" s="222"/>
      <c r="EB237" s="222"/>
      <c r="EC237" s="222"/>
      <c r="ED237" s="222"/>
      <c r="EE237" s="222"/>
      <c r="EF237" s="222"/>
      <c r="EG237" s="222">
        <v>5443200</v>
      </c>
      <c r="EH237" s="222">
        <v>4619880</v>
      </c>
      <c r="EI237" s="222">
        <v>915.66</v>
      </c>
      <c r="EJ237" s="222">
        <v>777.17</v>
      </c>
      <c r="EK237" s="222">
        <v>0.84875390428761799</v>
      </c>
      <c r="EL237" s="222">
        <v>188</v>
      </c>
      <c r="EM237" s="222">
        <v>28980</v>
      </c>
      <c r="EN237" s="201" t="s">
        <v>3972</v>
      </c>
      <c r="EO237" s="222">
        <v>0.82243739209369404</v>
      </c>
      <c r="EP237" s="222">
        <v>189</v>
      </c>
      <c r="EQ237" s="222">
        <v>0.8</v>
      </c>
    </row>
    <row r="238" spans="1:147" ht="30" x14ac:dyDescent="0.25">
      <c r="A238" s="201" t="s">
        <v>697</v>
      </c>
      <c r="B238" s="201" t="s">
        <v>2683</v>
      </c>
      <c r="C238" s="201" t="s">
        <v>698</v>
      </c>
      <c r="D238" s="201" t="s">
        <v>49</v>
      </c>
      <c r="E238" s="222">
        <v>200</v>
      </c>
      <c r="F238" s="222">
        <v>3420</v>
      </c>
      <c r="G238" s="201" t="s">
        <v>2890</v>
      </c>
      <c r="H238" s="201" t="s">
        <v>800</v>
      </c>
      <c r="I238" s="201" t="s">
        <v>2626</v>
      </c>
      <c r="J238" s="222">
        <v>181</v>
      </c>
      <c r="K238" s="222">
        <v>0.8</v>
      </c>
      <c r="L238" s="201" t="s">
        <v>2891</v>
      </c>
      <c r="M238" s="201" t="s">
        <v>2892</v>
      </c>
      <c r="N238" s="201" t="s">
        <v>2893</v>
      </c>
      <c r="O238" s="201" t="s">
        <v>3940</v>
      </c>
      <c r="P238" s="201" t="s">
        <v>2894</v>
      </c>
      <c r="Q238" s="201" t="s">
        <v>2859</v>
      </c>
      <c r="R238" s="201" t="s">
        <v>2683</v>
      </c>
      <c r="S238" s="201" t="s">
        <v>3941</v>
      </c>
      <c r="T238" s="222">
        <v>4.3246916997262998E-2</v>
      </c>
      <c r="U238" s="201" t="s">
        <v>2896</v>
      </c>
      <c r="V238" s="201" t="s">
        <v>2897</v>
      </c>
      <c r="W238" s="201" t="s">
        <v>697</v>
      </c>
      <c r="X238" s="201" t="s">
        <v>698</v>
      </c>
      <c r="Y238" s="222">
        <v>200</v>
      </c>
      <c r="Z238" s="222">
        <v>3420</v>
      </c>
      <c r="AA238" s="222">
        <v>1</v>
      </c>
      <c r="AB238" s="201" t="s">
        <v>2683</v>
      </c>
      <c r="AC238" s="222">
        <v>1</v>
      </c>
      <c r="AD238" s="201" t="s">
        <v>800</v>
      </c>
      <c r="AE238" s="201" t="s">
        <v>800</v>
      </c>
      <c r="AH238" s="201" t="s">
        <v>2854</v>
      </c>
      <c r="AI238" s="201" t="s">
        <v>2863</v>
      </c>
      <c r="AJ238" s="201" t="s">
        <v>2891</v>
      </c>
      <c r="AK238" s="201" t="s">
        <v>2907</v>
      </c>
      <c r="AL238" s="201" t="s">
        <v>2854</v>
      </c>
      <c r="AM238" s="201" t="s">
        <v>2865</v>
      </c>
      <c r="AN238" s="201" t="s">
        <v>2898</v>
      </c>
      <c r="AO238" s="201" t="s">
        <v>2867</v>
      </c>
      <c r="AP238" s="201" t="s">
        <v>2868</v>
      </c>
      <c r="AQ238" s="201" t="s">
        <v>2869</v>
      </c>
      <c r="AR238" s="201" t="s">
        <v>2870</v>
      </c>
      <c r="AS238" s="222">
        <v>67.831739999999996</v>
      </c>
      <c r="AT238" s="222">
        <v>0</v>
      </c>
      <c r="AU238" s="201" t="s">
        <v>3976</v>
      </c>
      <c r="AV238" s="201" t="s">
        <v>3976</v>
      </c>
      <c r="AW238" s="201" t="s">
        <v>3977</v>
      </c>
      <c r="AX238" s="201" t="s">
        <v>3978</v>
      </c>
      <c r="AY238" s="201" t="s">
        <v>2915</v>
      </c>
      <c r="AZ238" s="201" t="s">
        <v>800</v>
      </c>
      <c r="BA238" s="201" t="s">
        <v>800</v>
      </c>
      <c r="BB238" s="222">
        <v>2.9747587719298201E-3</v>
      </c>
      <c r="BC238" s="222">
        <v>8.6493833994525995E-3</v>
      </c>
      <c r="BD238" s="222">
        <v>1E-3</v>
      </c>
      <c r="BE238" s="222">
        <v>2.6025069060773502E-4</v>
      </c>
      <c r="BF238" s="222">
        <v>0</v>
      </c>
      <c r="BG238" s="222">
        <v>0</v>
      </c>
      <c r="BH238" s="222">
        <v>0</v>
      </c>
      <c r="BI238" s="222">
        <v>0</v>
      </c>
      <c r="BJ238" s="222">
        <v>0</v>
      </c>
      <c r="BK238" s="222">
        <v>0</v>
      </c>
      <c r="BL238" s="222">
        <v>0</v>
      </c>
      <c r="BM238" s="222">
        <v>1.13822256854523E-2</v>
      </c>
      <c r="BN238" s="222">
        <v>9.0437710861056698E-4</v>
      </c>
      <c r="BO238" s="222">
        <v>0</v>
      </c>
      <c r="BP238" s="222">
        <v>3.4259764548731E-3</v>
      </c>
      <c r="BQ238" s="222">
        <v>1.1327030224029401E-3</v>
      </c>
      <c r="BR238" s="222">
        <v>1.84378050682261E-4</v>
      </c>
      <c r="BS238" s="222">
        <v>2.5355373706735299E-2</v>
      </c>
      <c r="BT238" s="222">
        <v>2.8781350161608401E-2</v>
      </c>
      <c r="BU238" s="222">
        <v>2.9914053184011399E-2</v>
      </c>
      <c r="BV238" s="222">
        <v>126.776868533677</v>
      </c>
      <c r="BW238" s="222">
        <v>143.90675080804201</v>
      </c>
      <c r="BX238" s="222">
        <v>149.57026592005701</v>
      </c>
      <c r="BY238" s="222">
        <v>329.61985818755898</v>
      </c>
      <c r="BZ238" s="222">
        <v>374.15755210090902</v>
      </c>
      <c r="CA238" s="222">
        <v>388.88269139214799</v>
      </c>
      <c r="CB238" s="222">
        <v>6.5923971637511798</v>
      </c>
      <c r="CC238" s="222">
        <v>7.4831510420181901</v>
      </c>
      <c r="CD238" s="222">
        <v>7.7776538278429497</v>
      </c>
      <c r="CE238" s="201" t="s">
        <v>800</v>
      </c>
      <c r="CF238" s="201" t="s">
        <v>800</v>
      </c>
      <c r="CG238" s="201" t="s">
        <v>2902</v>
      </c>
      <c r="CH238" s="222">
        <v>1.1212993041283001E-3</v>
      </c>
      <c r="CI238" s="222">
        <v>2.4234074402607001E-2</v>
      </c>
      <c r="CJ238" s="222">
        <v>6.3008593446778196</v>
      </c>
      <c r="CK238" s="222"/>
      <c r="CL238" s="223">
        <f t="shared" si="29"/>
        <v>1.3068770912672415E-2</v>
      </c>
      <c r="CM238" s="223">
        <f t="shared" si="30"/>
        <v>1.2286602794062866E-2</v>
      </c>
      <c r="CN238" s="223">
        <f t="shared" si="31"/>
        <v>3.4259764548731E-3</v>
      </c>
      <c r="CO238" s="223">
        <f t="shared" si="31"/>
        <v>1.1327030224029401E-3</v>
      </c>
      <c r="CP238" s="223">
        <f t="shared" si="32"/>
        <v>2.9914053184011323E-2</v>
      </c>
      <c r="CQ238" s="223">
        <f t="shared" si="33"/>
        <v>-7.6327832942979512E-17</v>
      </c>
      <c r="CR238" s="222"/>
      <c r="CS238" s="222"/>
      <c r="CT238" s="222"/>
      <c r="CU238" s="222"/>
      <c r="CV238" s="222"/>
      <c r="CW238" s="222"/>
      <c r="CX238" s="222"/>
      <c r="CY238" s="222"/>
      <c r="CZ238" s="222"/>
      <c r="DA238" s="222"/>
      <c r="DB238" s="224">
        <f t="shared" si="34"/>
        <v>2.5170995656053022E-2</v>
      </c>
      <c r="DC238" s="224">
        <f t="shared" si="35"/>
        <v>1.84378050682261E-4</v>
      </c>
      <c r="DD238" s="224">
        <f t="shared" si="36"/>
        <v>2.5355373706735282E-2</v>
      </c>
      <c r="DE238" s="225">
        <f t="shared" si="37"/>
        <v>0</v>
      </c>
      <c r="DF238" s="222"/>
      <c r="DG238" s="222"/>
      <c r="DH238" s="222"/>
      <c r="DI238" s="222"/>
      <c r="DJ238" s="222"/>
      <c r="DK238" s="222"/>
      <c r="DL238" s="222"/>
      <c r="DM238" s="222"/>
      <c r="DN238" s="222"/>
      <c r="DO238" s="222"/>
      <c r="DP238" s="222"/>
      <c r="DQ238" s="222"/>
      <c r="DR238" s="222"/>
      <c r="DS238" s="222"/>
      <c r="DT238" s="222"/>
      <c r="DU238" s="222"/>
      <c r="DV238" s="222"/>
      <c r="DW238" s="222"/>
      <c r="DX238" s="222"/>
      <c r="DY238" s="222"/>
      <c r="DZ238" s="222"/>
      <c r="EA238" s="222"/>
      <c r="EB238" s="222"/>
      <c r="EC238" s="222"/>
      <c r="ED238" s="222"/>
      <c r="EE238" s="222"/>
      <c r="EF238" s="222"/>
      <c r="EG238" s="222">
        <v>5443200</v>
      </c>
      <c r="EH238" s="222">
        <v>4619880</v>
      </c>
      <c r="EI238" s="222">
        <v>915.66</v>
      </c>
      <c r="EJ238" s="222">
        <v>777.17</v>
      </c>
      <c r="EK238" s="222">
        <v>0.84875390428761799</v>
      </c>
      <c r="EL238" s="222">
        <v>188</v>
      </c>
      <c r="EM238" s="222">
        <v>28980</v>
      </c>
      <c r="EN238" s="201" t="s">
        <v>3972</v>
      </c>
      <c r="EO238" s="222">
        <v>0.82243739209369404</v>
      </c>
      <c r="EP238" s="222">
        <v>189</v>
      </c>
      <c r="EQ238" s="222">
        <v>0.8</v>
      </c>
    </row>
    <row r="239" spans="1:147" ht="30" x14ac:dyDescent="0.25">
      <c r="A239" s="201" t="s">
        <v>699</v>
      </c>
      <c r="B239" s="201" t="s">
        <v>2684</v>
      </c>
      <c r="C239" s="201" t="s">
        <v>700</v>
      </c>
      <c r="D239" s="201" t="s">
        <v>49</v>
      </c>
      <c r="E239" s="222">
        <v>190</v>
      </c>
      <c r="F239" s="222">
        <v>4000</v>
      </c>
      <c r="G239" s="201" t="s">
        <v>2890</v>
      </c>
      <c r="H239" s="201" t="s">
        <v>800</v>
      </c>
      <c r="I239" s="201" t="s">
        <v>2626</v>
      </c>
      <c r="J239" s="222">
        <v>171</v>
      </c>
      <c r="K239" s="222">
        <v>0.8</v>
      </c>
      <c r="L239" s="201" t="s">
        <v>2891</v>
      </c>
      <c r="M239" s="201" t="s">
        <v>2892</v>
      </c>
      <c r="N239" s="201" t="s">
        <v>2893</v>
      </c>
      <c r="O239" s="201" t="s">
        <v>3940</v>
      </c>
      <c r="P239" s="201" t="s">
        <v>2894</v>
      </c>
      <c r="Q239" s="201" t="s">
        <v>2859</v>
      </c>
      <c r="R239" s="201" t="s">
        <v>2684</v>
      </c>
      <c r="S239" s="201" t="s">
        <v>3941</v>
      </c>
      <c r="T239" s="222">
        <v>4.3246916997262998E-2</v>
      </c>
      <c r="U239" s="201" t="s">
        <v>2896</v>
      </c>
      <c r="V239" s="201" t="s">
        <v>2897</v>
      </c>
      <c r="W239" s="201" t="s">
        <v>699</v>
      </c>
      <c r="X239" s="201" t="s">
        <v>700</v>
      </c>
      <c r="Y239" s="222">
        <v>190</v>
      </c>
      <c r="Z239" s="222">
        <v>4000</v>
      </c>
      <c r="AA239" s="222">
        <v>1</v>
      </c>
      <c r="AB239" s="201" t="s">
        <v>2684</v>
      </c>
      <c r="AC239" s="222">
        <v>1</v>
      </c>
      <c r="AD239" s="201" t="s">
        <v>800</v>
      </c>
      <c r="AE239" s="201" t="s">
        <v>800</v>
      </c>
      <c r="AH239" s="201" t="s">
        <v>2854</v>
      </c>
      <c r="AI239" s="201" t="s">
        <v>2863</v>
      </c>
      <c r="AJ239" s="201" t="s">
        <v>2891</v>
      </c>
      <c r="AK239" s="201" t="s">
        <v>2907</v>
      </c>
      <c r="AL239" s="201" t="s">
        <v>2854</v>
      </c>
      <c r="AM239" s="201" t="s">
        <v>2865</v>
      </c>
      <c r="AN239" s="201" t="s">
        <v>2898</v>
      </c>
      <c r="AO239" s="201" t="s">
        <v>2867</v>
      </c>
      <c r="AP239" s="201" t="s">
        <v>2868</v>
      </c>
      <c r="AQ239" s="201" t="s">
        <v>2869</v>
      </c>
      <c r="AR239" s="201" t="s">
        <v>2870</v>
      </c>
      <c r="AS239" s="222">
        <v>67.831739999999996</v>
      </c>
      <c r="AT239" s="222">
        <v>0</v>
      </c>
      <c r="AU239" s="201" t="s">
        <v>3979</v>
      </c>
      <c r="AV239" s="201" t="s">
        <v>3979</v>
      </c>
      <c r="AW239" s="201" t="s">
        <v>3980</v>
      </c>
      <c r="AX239" s="201" t="s">
        <v>3981</v>
      </c>
      <c r="AY239" s="201" t="s">
        <v>2915</v>
      </c>
      <c r="AZ239" s="201" t="s">
        <v>800</v>
      </c>
      <c r="BA239" s="201" t="s">
        <v>800</v>
      </c>
      <c r="BB239" s="222">
        <v>2.4970493055555599E-3</v>
      </c>
      <c r="BC239" s="222">
        <v>8.2169142294799703E-3</v>
      </c>
      <c r="BD239" s="222">
        <v>1E-3</v>
      </c>
      <c r="BE239" s="222">
        <v>2.7547002923976598E-4</v>
      </c>
      <c r="BF239" s="222">
        <v>0</v>
      </c>
      <c r="BG239" s="222">
        <v>0</v>
      </c>
      <c r="BH239" s="222">
        <v>0</v>
      </c>
      <c r="BI239" s="222">
        <v>0</v>
      </c>
      <c r="BJ239" s="222">
        <v>0</v>
      </c>
      <c r="BK239" s="222">
        <v>0</v>
      </c>
      <c r="BL239" s="222">
        <v>0</v>
      </c>
      <c r="BM239" s="222">
        <v>1.2047852918519701E-2</v>
      </c>
      <c r="BN239" s="222">
        <v>8.5915825318003895E-4</v>
      </c>
      <c r="BO239" s="222">
        <v>0</v>
      </c>
      <c r="BP239" s="222">
        <v>3.6263259551580799E-3</v>
      </c>
      <c r="BQ239" s="222">
        <v>1.19894296523352E-3</v>
      </c>
      <c r="BR239" s="222">
        <v>1.57643233333333E-4</v>
      </c>
      <c r="BS239" s="222">
        <v>2.50540879693084E-2</v>
      </c>
      <c r="BT239" s="222">
        <v>2.8680413924466502E-2</v>
      </c>
      <c r="BU239" s="222">
        <v>2.98793568897E-2</v>
      </c>
      <c r="BV239" s="222">
        <v>131.86362089109701</v>
      </c>
      <c r="BW239" s="222">
        <v>150.94954697087601</v>
      </c>
      <c r="BX239" s="222">
        <v>157.25977310368401</v>
      </c>
      <c r="BY239" s="222">
        <v>342.84541431685199</v>
      </c>
      <c r="BZ239" s="222">
        <v>392.46882212427801</v>
      </c>
      <c r="CA239" s="222">
        <v>408.875410069579</v>
      </c>
      <c r="CB239" s="222">
        <v>6.5140628720201796</v>
      </c>
      <c r="CC239" s="222">
        <v>7.4569076203612799</v>
      </c>
      <c r="CD239" s="222">
        <v>7.7686327913220001</v>
      </c>
      <c r="CE239" s="201" t="s">
        <v>800</v>
      </c>
      <c r="CF239" s="201" t="s">
        <v>800</v>
      </c>
      <c r="CG239" s="201" t="s">
        <v>2902</v>
      </c>
      <c r="CH239" s="222">
        <v>1.18687236284926E-3</v>
      </c>
      <c r="CI239" s="222">
        <v>2.3867215606459099E-2</v>
      </c>
      <c r="CJ239" s="222">
        <v>6.2054760576793697</v>
      </c>
      <c r="CK239" s="222"/>
      <c r="CL239" s="223">
        <f t="shared" si="29"/>
        <v>1.214707679760863E-2</v>
      </c>
      <c r="CM239" s="223">
        <f t="shared" si="30"/>
        <v>1.2907011171699739E-2</v>
      </c>
      <c r="CN239" s="223">
        <f t="shared" si="31"/>
        <v>3.6263259551580799E-3</v>
      </c>
      <c r="CO239" s="223">
        <f t="shared" si="31"/>
        <v>1.19894296523352E-3</v>
      </c>
      <c r="CP239" s="223">
        <f t="shared" si="32"/>
        <v>2.9879356889699969E-2</v>
      </c>
      <c r="CQ239" s="223">
        <f t="shared" si="33"/>
        <v>-3.1225022567582528E-17</v>
      </c>
      <c r="CR239" s="222"/>
      <c r="CS239" s="222"/>
      <c r="CT239" s="222"/>
      <c r="CU239" s="222"/>
      <c r="CV239" s="222"/>
      <c r="CW239" s="222"/>
      <c r="CX239" s="222"/>
      <c r="CY239" s="222"/>
      <c r="CZ239" s="222"/>
      <c r="DA239" s="222"/>
      <c r="DB239" s="224">
        <f t="shared" si="34"/>
        <v>2.4896444735975035E-2</v>
      </c>
      <c r="DC239" s="224">
        <f t="shared" si="35"/>
        <v>1.57643233333333E-4</v>
      </c>
      <c r="DD239" s="224">
        <f t="shared" si="36"/>
        <v>2.5054087969308369E-2</v>
      </c>
      <c r="DE239" s="225">
        <f t="shared" si="37"/>
        <v>-3.1225022567582528E-17</v>
      </c>
      <c r="DF239" s="222"/>
      <c r="DG239" s="222"/>
      <c r="DH239" s="222"/>
      <c r="DI239" s="222"/>
      <c r="DJ239" s="222"/>
      <c r="DK239" s="222"/>
      <c r="DL239" s="222"/>
      <c r="DM239" s="222"/>
      <c r="DN239" s="222"/>
      <c r="DO239" s="222"/>
      <c r="DP239" s="222"/>
      <c r="DQ239" s="222"/>
      <c r="DR239" s="222"/>
      <c r="DS239" s="222"/>
      <c r="DT239" s="222"/>
      <c r="DU239" s="222"/>
      <c r="DV239" s="222"/>
      <c r="DW239" s="222"/>
      <c r="DX239" s="222"/>
      <c r="DY239" s="222"/>
      <c r="DZ239" s="222"/>
      <c r="EA239" s="222"/>
      <c r="EB239" s="222"/>
      <c r="EC239" s="222"/>
      <c r="ED239" s="222"/>
      <c r="EE239" s="222"/>
      <c r="EF239" s="222"/>
      <c r="EG239" s="222">
        <v>5443200</v>
      </c>
      <c r="EH239" s="222">
        <v>4619880</v>
      </c>
      <c r="EI239" s="222">
        <v>915.66</v>
      </c>
      <c r="EJ239" s="222">
        <v>777.17</v>
      </c>
      <c r="EK239" s="222">
        <v>0.84875390428761799</v>
      </c>
      <c r="EL239" s="222">
        <v>188</v>
      </c>
      <c r="EM239" s="222">
        <v>28980</v>
      </c>
      <c r="EN239" s="201" t="s">
        <v>3972</v>
      </c>
      <c r="EO239" s="222">
        <v>0.82243739209369404</v>
      </c>
      <c r="EP239" s="222">
        <v>189</v>
      </c>
      <c r="EQ239" s="222">
        <v>0.8</v>
      </c>
    </row>
    <row r="240" spans="1:147" ht="30" x14ac:dyDescent="0.25">
      <c r="A240" s="201" t="s">
        <v>701</v>
      </c>
      <c r="B240" s="201" t="s">
        <v>3982</v>
      </c>
      <c r="C240" s="201" t="s">
        <v>702</v>
      </c>
      <c r="D240" s="201" t="s">
        <v>49</v>
      </c>
      <c r="E240" s="222">
        <v>170</v>
      </c>
      <c r="F240" s="222">
        <v>3690</v>
      </c>
      <c r="G240" s="201" t="s">
        <v>2906</v>
      </c>
      <c r="H240" s="201" t="s">
        <v>800</v>
      </c>
      <c r="I240" s="201" t="s">
        <v>2625</v>
      </c>
      <c r="J240" s="222">
        <v>159</v>
      </c>
      <c r="K240" s="222">
        <v>0.8</v>
      </c>
      <c r="L240" s="201" t="s">
        <v>2855</v>
      </c>
      <c r="M240" s="201" t="s">
        <v>2856</v>
      </c>
      <c r="N240" s="201" t="s">
        <v>2857</v>
      </c>
      <c r="O240" s="201" t="s">
        <v>3940</v>
      </c>
      <c r="P240" s="201" t="s">
        <v>2894</v>
      </c>
      <c r="Q240" s="201" t="s">
        <v>2859</v>
      </c>
      <c r="R240" s="201" t="s">
        <v>3982</v>
      </c>
      <c r="S240" s="201" t="s">
        <v>3941</v>
      </c>
      <c r="T240" s="222">
        <v>4.3246916997262998E-2</v>
      </c>
      <c r="U240" s="201" t="s">
        <v>2981</v>
      </c>
      <c r="V240" s="201" t="s">
        <v>2982</v>
      </c>
      <c r="W240" s="201" t="s">
        <v>163</v>
      </c>
      <c r="X240" s="201" t="s">
        <v>164</v>
      </c>
      <c r="Y240" s="222">
        <v>170</v>
      </c>
      <c r="Z240" s="222">
        <v>4100</v>
      </c>
      <c r="AA240" s="222">
        <v>110</v>
      </c>
      <c r="AB240" s="201" t="s">
        <v>3983</v>
      </c>
      <c r="AC240" s="222">
        <v>0.97499999999999998</v>
      </c>
      <c r="AD240" s="201" t="s">
        <v>800</v>
      </c>
      <c r="AE240" s="201" t="s">
        <v>800</v>
      </c>
      <c r="AH240" s="201" t="s">
        <v>2855</v>
      </c>
      <c r="AI240" s="201" t="s">
        <v>2711</v>
      </c>
      <c r="AJ240" s="201" t="s">
        <v>2891</v>
      </c>
      <c r="AK240" s="201" t="s">
        <v>2907</v>
      </c>
      <c r="AL240" s="201" t="s">
        <v>2854</v>
      </c>
      <c r="AM240" s="201" t="s">
        <v>2865</v>
      </c>
      <c r="AN240" s="201" t="s">
        <v>2985</v>
      </c>
      <c r="AO240" s="201" t="s">
        <v>2921</v>
      </c>
      <c r="AP240" s="201" t="s">
        <v>2868</v>
      </c>
      <c r="AQ240" s="201" t="s">
        <v>2869</v>
      </c>
      <c r="AR240" s="201" t="s">
        <v>2922</v>
      </c>
      <c r="AS240" s="222">
        <v>67.831739999999996</v>
      </c>
      <c r="AT240" s="222">
        <v>6.4602000000000004</v>
      </c>
      <c r="AU240" s="201" t="s">
        <v>3984</v>
      </c>
      <c r="AV240" s="201" t="s">
        <v>3985</v>
      </c>
      <c r="AW240" s="201" t="s">
        <v>3986</v>
      </c>
      <c r="AX240" s="201" t="s">
        <v>3987</v>
      </c>
      <c r="AY240" s="201" t="s">
        <v>2915</v>
      </c>
      <c r="AZ240" s="201" t="s">
        <v>800</v>
      </c>
      <c r="BA240" s="201" t="s">
        <v>800</v>
      </c>
      <c r="BB240" s="222">
        <v>2.6148983739837399E-3</v>
      </c>
      <c r="BC240" s="222">
        <v>7.35197588953471E-3</v>
      </c>
      <c r="BD240" s="222">
        <v>1E-3</v>
      </c>
      <c r="BE240" s="222">
        <v>2.9626022012578599E-4</v>
      </c>
      <c r="BF240" s="222">
        <v>1.9979199999999998E-3</v>
      </c>
      <c r="BG240" s="222">
        <v>4.3648525387655798E-5</v>
      </c>
      <c r="BH240" s="222">
        <v>1.2074627371273701E-3</v>
      </c>
      <c r="BI240" s="222">
        <v>0</v>
      </c>
      <c r="BJ240" s="222">
        <v>6.4095783675821095E-4</v>
      </c>
      <c r="BK240" s="222">
        <v>0</v>
      </c>
      <c r="BL240" s="222">
        <v>0</v>
      </c>
      <c r="BM240" s="222">
        <v>1.43751789866842E-2</v>
      </c>
      <c r="BN240" s="222">
        <v>7.6872054231898201E-4</v>
      </c>
      <c r="BO240" s="222">
        <v>3.1533274378578199E-3</v>
      </c>
      <c r="BP240" s="222">
        <v>3.90001093290586E-3</v>
      </c>
      <c r="BQ240" s="222">
        <v>1.2894292267605801E-3</v>
      </c>
      <c r="BR240" s="222">
        <v>1.5379827642276401E-4</v>
      </c>
      <c r="BS240" s="222">
        <v>3.3604148826201198E-2</v>
      </c>
      <c r="BT240" s="222">
        <v>3.7504159759107099E-2</v>
      </c>
      <c r="BU240" s="222">
        <v>3.87935889858676E-2</v>
      </c>
      <c r="BV240" s="222">
        <v>197.67146368353599</v>
      </c>
      <c r="BW240" s="222">
        <v>220.61270446533601</v>
      </c>
      <c r="BX240" s="222">
        <v>228.19758226981</v>
      </c>
      <c r="BY240" s="222">
        <v>513.94580557719496</v>
      </c>
      <c r="BZ240" s="222">
        <v>573.59303160987304</v>
      </c>
      <c r="CA240" s="222">
        <v>593.31371390150503</v>
      </c>
      <c r="CB240" s="222">
        <v>8.7370786948123094</v>
      </c>
      <c r="CC240" s="222">
        <v>9.7510815373678401</v>
      </c>
      <c r="CD240" s="222">
        <v>10.086333136325599</v>
      </c>
      <c r="CE240" s="201" t="s">
        <v>800</v>
      </c>
      <c r="CF240" s="201" t="s">
        <v>800</v>
      </c>
      <c r="CG240" s="201" t="s">
        <v>2990</v>
      </c>
      <c r="CH240" s="222">
        <v>1.9776141853577998E-3</v>
      </c>
      <c r="CI240" s="222">
        <v>3.1626534640843397E-2</v>
      </c>
      <c r="CJ240" s="222">
        <v>8.22289900661929</v>
      </c>
      <c r="CK240" s="222"/>
      <c r="CL240" s="223">
        <f t="shared" si="29"/>
        <v>1.5306921859340237E-2</v>
      </c>
      <c r="CM240" s="223">
        <f t="shared" si="30"/>
        <v>1.8297226966861001E-2</v>
      </c>
      <c r="CN240" s="223">
        <f t="shared" si="31"/>
        <v>3.90001093290586E-3</v>
      </c>
      <c r="CO240" s="223">
        <f t="shared" si="31"/>
        <v>1.2894292267605801E-3</v>
      </c>
      <c r="CP240" s="223">
        <f t="shared" si="32"/>
        <v>3.8793588985867676E-2</v>
      </c>
      <c r="CQ240" s="223">
        <f t="shared" si="33"/>
        <v>7.6327832942979512E-17</v>
      </c>
      <c r="CR240" s="222"/>
      <c r="CS240" s="222"/>
      <c r="CT240" s="222"/>
      <c r="CU240" s="222"/>
      <c r="CV240" s="222"/>
      <c r="CW240" s="222"/>
      <c r="CX240" s="222"/>
      <c r="CY240" s="222"/>
      <c r="CZ240" s="222"/>
      <c r="DA240" s="222"/>
      <c r="DB240" s="224">
        <f t="shared" si="34"/>
        <v>2.6407034012647421E-2</v>
      </c>
      <c r="DC240" s="224">
        <f t="shared" si="35"/>
        <v>7.1971148135538208E-3</v>
      </c>
      <c r="DD240" s="224">
        <f t="shared" si="36"/>
        <v>3.360414882620124E-2</v>
      </c>
      <c r="DE240" s="225">
        <f t="shared" si="37"/>
        <v>0</v>
      </c>
      <c r="DF240" s="222"/>
      <c r="DG240" s="222"/>
      <c r="DH240" s="222"/>
      <c r="DI240" s="222"/>
      <c r="DJ240" s="222"/>
      <c r="DK240" s="222"/>
      <c r="DL240" s="222"/>
      <c r="DM240" s="222"/>
      <c r="DN240" s="222"/>
      <c r="DO240" s="222"/>
      <c r="DP240" s="222"/>
      <c r="DQ240" s="222"/>
      <c r="DR240" s="222"/>
      <c r="DS240" s="222"/>
      <c r="DT240" s="222"/>
      <c r="DU240" s="222"/>
      <c r="DV240" s="222"/>
      <c r="DW240" s="222"/>
      <c r="DX240" s="222"/>
      <c r="DY240" s="222"/>
      <c r="DZ240" s="222"/>
      <c r="EA240" s="222"/>
      <c r="EB240" s="222"/>
      <c r="EC240" s="222"/>
      <c r="ED240" s="222"/>
      <c r="EE240" s="222"/>
      <c r="EF240" s="222"/>
      <c r="EG240" s="222">
        <v>1477440</v>
      </c>
      <c r="EH240" s="222">
        <v>1151280</v>
      </c>
      <c r="EI240" s="222">
        <v>428.09</v>
      </c>
      <c r="EJ240" s="222">
        <v>333.48</v>
      </c>
      <c r="EK240" s="222">
        <v>0.77899507112990296</v>
      </c>
      <c r="EL240" s="222">
        <v>114</v>
      </c>
      <c r="EM240" s="222">
        <v>12960</v>
      </c>
      <c r="EN240" s="201" t="s">
        <v>3988</v>
      </c>
      <c r="EO240" s="222">
        <v>0.77899507112990296</v>
      </c>
      <c r="EP240" s="222">
        <v>114</v>
      </c>
      <c r="EQ240" s="222">
        <v>0.8</v>
      </c>
    </row>
    <row r="241" spans="1:147" ht="30" x14ac:dyDescent="0.25">
      <c r="A241" s="201" t="s">
        <v>701</v>
      </c>
      <c r="B241" s="201" t="s">
        <v>3989</v>
      </c>
      <c r="C241" s="201" t="s">
        <v>702</v>
      </c>
      <c r="D241" s="201" t="s">
        <v>49</v>
      </c>
      <c r="E241" s="222">
        <v>170</v>
      </c>
      <c r="F241" s="222">
        <v>3690</v>
      </c>
      <c r="G241" s="201" t="s">
        <v>2890</v>
      </c>
      <c r="H241" s="201" t="s">
        <v>800</v>
      </c>
      <c r="I241" s="201" t="s">
        <v>2626</v>
      </c>
      <c r="J241" s="222">
        <v>188</v>
      </c>
      <c r="K241" s="222">
        <v>0.82243739209369404</v>
      </c>
      <c r="L241" s="201" t="s">
        <v>2891</v>
      </c>
      <c r="M241" s="201" t="s">
        <v>2892</v>
      </c>
      <c r="N241" s="201" t="s">
        <v>2893</v>
      </c>
      <c r="O241" s="201" t="s">
        <v>3940</v>
      </c>
      <c r="P241" s="201" t="s">
        <v>2894</v>
      </c>
      <c r="Q241" s="201" t="s">
        <v>2859</v>
      </c>
      <c r="R241" s="201" t="s">
        <v>3989</v>
      </c>
      <c r="S241" s="201" t="s">
        <v>3941</v>
      </c>
      <c r="T241" s="222">
        <v>4.3246916997262998E-2</v>
      </c>
      <c r="U241" s="201" t="s">
        <v>2896</v>
      </c>
      <c r="V241" s="201" t="s">
        <v>2897</v>
      </c>
      <c r="W241" s="201" t="s">
        <v>165</v>
      </c>
      <c r="X241" s="201" t="s">
        <v>166</v>
      </c>
      <c r="Y241" s="222">
        <v>170</v>
      </c>
      <c r="Z241" s="222">
        <v>4100</v>
      </c>
      <c r="AA241" s="222">
        <v>110</v>
      </c>
      <c r="AB241" s="201" t="s">
        <v>3990</v>
      </c>
      <c r="AC241" s="222">
        <v>0.97499999999999998</v>
      </c>
      <c r="AD241" s="201" t="s">
        <v>800</v>
      </c>
      <c r="AE241" s="201" t="s">
        <v>800</v>
      </c>
      <c r="AH241" s="201" t="s">
        <v>2855</v>
      </c>
      <c r="AI241" s="201" t="s">
        <v>2711</v>
      </c>
      <c r="AJ241" s="201" t="s">
        <v>2891</v>
      </c>
      <c r="AK241" s="201" t="s">
        <v>2907</v>
      </c>
      <c r="AL241" s="201" t="s">
        <v>2854</v>
      </c>
      <c r="AM241" s="201" t="s">
        <v>2865</v>
      </c>
      <c r="AN241" s="201" t="s">
        <v>2898</v>
      </c>
      <c r="AO241" s="201" t="s">
        <v>2921</v>
      </c>
      <c r="AP241" s="201" t="s">
        <v>2868</v>
      </c>
      <c r="AQ241" s="201" t="s">
        <v>2869</v>
      </c>
      <c r="AR241" s="201" t="s">
        <v>2922</v>
      </c>
      <c r="AS241" s="222">
        <v>67.831739999999996</v>
      </c>
      <c r="AT241" s="222">
        <v>6.4602000000000004</v>
      </c>
      <c r="AU241" s="201" t="s">
        <v>3984</v>
      </c>
      <c r="AV241" s="201" t="s">
        <v>3991</v>
      </c>
      <c r="AW241" s="201" t="s">
        <v>3992</v>
      </c>
      <c r="AX241" s="201" t="s">
        <v>3993</v>
      </c>
      <c r="AY241" s="201" t="s">
        <v>2915</v>
      </c>
      <c r="AZ241" s="201" t="s">
        <v>800</v>
      </c>
      <c r="BA241" s="201" t="s">
        <v>800</v>
      </c>
      <c r="BB241" s="222">
        <v>2.6148983739837399E-3</v>
      </c>
      <c r="BC241" s="222">
        <v>7.35197588953471E-3</v>
      </c>
      <c r="BD241" s="222">
        <v>1E-3</v>
      </c>
      <c r="BE241" s="222">
        <v>2.5056050531914898E-4</v>
      </c>
      <c r="BF241" s="222">
        <v>1.59526E-3</v>
      </c>
      <c r="BG241" s="222">
        <v>4.3648525387655798E-5</v>
      </c>
      <c r="BH241" s="222">
        <v>1.2074627371273701E-3</v>
      </c>
      <c r="BI241" s="222">
        <v>0</v>
      </c>
      <c r="BJ241" s="222">
        <v>5.4692227937875497E-4</v>
      </c>
      <c r="BK241" s="222">
        <v>0</v>
      </c>
      <c r="BL241" s="222">
        <v>0</v>
      </c>
      <c r="BM241" s="222">
        <v>1.0659456406312599E-2</v>
      </c>
      <c r="BN241" s="222">
        <v>7.4774863079805898E-4</v>
      </c>
      <c r="BO241" s="222">
        <v>3.1533274378578199E-3</v>
      </c>
      <c r="BP241" s="222">
        <v>3.20842756759324E-3</v>
      </c>
      <c r="BQ241" s="222">
        <v>1.06077658467399E-3</v>
      </c>
      <c r="BR241" s="222">
        <v>1.5379827642276401E-4</v>
      </c>
      <c r="BS241" s="222">
        <v>2.9325059062122599E-2</v>
      </c>
      <c r="BT241" s="222">
        <v>3.2533486629715801E-2</v>
      </c>
      <c r="BU241" s="222">
        <v>3.3594263214389797E-2</v>
      </c>
      <c r="BV241" s="222">
        <v>172.500347424251</v>
      </c>
      <c r="BW241" s="222">
        <v>191.37345076303399</v>
      </c>
      <c r="BX241" s="222">
        <v>197.613313025823</v>
      </c>
      <c r="BY241" s="222">
        <v>448.50090330305198</v>
      </c>
      <c r="BZ241" s="222">
        <v>497.57097198388902</v>
      </c>
      <c r="CA241" s="222">
        <v>513.79461386713899</v>
      </c>
      <c r="CB241" s="222">
        <v>7.6245153561518801</v>
      </c>
      <c r="CC241" s="222">
        <v>8.4587065237261196</v>
      </c>
      <c r="CD241" s="222">
        <v>8.7345084357413594</v>
      </c>
      <c r="CE241" s="201" t="s">
        <v>800</v>
      </c>
      <c r="CF241" s="201" t="s">
        <v>800</v>
      </c>
      <c r="CG241" s="201" t="s">
        <v>2902</v>
      </c>
      <c r="CH241" s="222">
        <v>1.0500970004540301E-3</v>
      </c>
      <c r="CI241" s="222">
        <v>2.8274962061668601E-2</v>
      </c>
      <c r="CJ241" s="222">
        <v>7.3514901360338296</v>
      </c>
      <c r="CK241" s="222"/>
      <c r="CL241" s="223">
        <f t="shared" si="29"/>
        <v>1.4764526587154145E-2</v>
      </c>
      <c r="CM241" s="223">
        <f t="shared" si="30"/>
        <v>1.4560532474968479E-2</v>
      </c>
      <c r="CN241" s="223">
        <f t="shared" si="31"/>
        <v>3.20842756759324E-3</v>
      </c>
      <c r="CO241" s="223">
        <f t="shared" si="31"/>
        <v>1.06077658467399E-3</v>
      </c>
      <c r="CP241" s="223">
        <f t="shared" si="32"/>
        <v>3.3594263214389852E-2</v>
      </c>
      <c r="CQ241" s="223">
        <f t="shared" si="33"/>
        <v>5.5511151231257827E-17</v>
      </c>
      <c r="CR241" s="222"/>
      <c r="CS241" s="222"/>
      <c r="CT241" s="222"/>
      <c r="CU241" s="222"/>
      <c r="CV241" s="222"/>
      <c r="CW241" s="222"/>
      <c r="CX241" s="222"/>
      <c r="CY241" s="222"/>
      <c r="CZ241" s="222"/>
      <c r="DA241" s="222"/>
      <c r="DB241" s="224">
        <f t="shared" si="34"/>
        <v>2.2624639805948261E-2</v>
      </c>
      <c r="DC241" s="224">
        <f t="shared" si="35"/>
        <v>6.7004192561743647E-3</v>
      </c>
      <c r="DD241" s="224">
        <f t="shared" si="36"/>
        <v>2.9325059062122627E-2</v>
      </c>
      <c r="DE241" s="225">
        <f t="shared" si="37"/>
        <v>2.7755575615628914E-17</v>
      </c>
      <c r="DF241" s="222"/>
      <c r="DG241" s="222"/>
      <c r="DH241" s="222"/>
      <c r="DI241" s="222"/>
      <c r="DJ241" s="222"/>
      <c r="DK241" s="222"/>
      <c r="DL241" s="222"/>
      <c r="DM241" s="222"/>
      <c r="DN241" s="222"/>
      <c r="DO241" s="222"/>
      <c r="DP241" s="222"/>
      <c r="DQ241" s="222"/>
      <c r="DR241" s="222"/>
      <c r="DS241" s="222"/>
      <c r="DT241" s="222"/>
      <c r="DU241" s="222"/>
      <c r="DV241" s="222"/>
      <c r="DW241" s="222"/>
      <c r="DX241" s="222"/>
      <c r="DY241" s="222"/>
      <c r="DZ241" s="222"/>
      <c r="EA241" s="222"/>
      <c r="EB241" s="222"/>
      <c r="EC241" s="222"/>
      <c r="ED241" s="222"/>
      <c r="EE241" s="222"/>
      <c r="EF241" s="222"/>
      <c r="EG241" s="222">
        <v>2917200</v>
      </c>
      <c r="EH241" s="222">
        <v>2051973</v>
      </c>
      <c r="EI241" s="222">
        <v>494.49</v>
      </c>
      <c r="EJ241" s="222">
        <v>348.21</v>
      </c>
      <c r="EK241" s="222">
        <v>0.70418006430868196</v>
      </c>
      <c r="EL241" s="222">
        <v>187</v>
      </c>
      <c r="EM241" s="222">
        <v>15600</v>
      </c>
      <c r="EN241" s="201" t="s">
        <v>3994</v>
      </c>
      <c r="EO241" s="222">
        <v>0.70418006430868196</v>
      </c>
      <c r="EP241" s="222">
        <v>187</v>
      </c>
      <c r="EQ241" s="222">
        <v>0.8</v>
      </c>
    </row>
    <row r="242" spans="1:147" ht="30" x14ac:dyDescent="0.25">
      <c r="A242" s="201" t="s">
        <v>701</v>
      </c>
      <c r="B242" s="201" t="s">
        <v>3995</v>
      </c>
      <c r="C242" s="201" t="s">
        <v>702</v>
      </c>
      <c r="D242" s="201" t="s">
        <v>49</v>
      </c>
      <c r="E242" s="222">
        <v>170</v>
      </c>
      <c r="F242" s="222">
        <v>3690</v>
      </c>
      <c r="G242" s="201" t="s">
        <v>2890</v>
      </c>
      <c r="H242" s="201" t="s">
        <v>800</v>
      </c>
      <c r="I242" s="201" t="s">
        <v>2626</v>
      </c>
      <c r="J242" s="222">
        <v>188</v>
      </c>
      <c r="K242" s="222">
        <v>0.82243739209369404</v>
      </c>
      <c r="L242" s="201" t="s">
        <v>2891</v>
      </c>
      <c r="M242" s="201" t="s">
        <v>2892</v>
      </c>
      <c r="N242" s="201" t="s">
        <v>2893</v>
      </c>
      <c r="O242" s="201" t="s">
        <v>3940</v>
      </c>
      <c r="P242" s="201" t="s">
        <v>2894</v>
      </c>
      <c r="Q242" s="201" t="s">
        <v>2854</v>
      </c>
      <c r="R242" s="201" t="s">
        <v>3995</v>
      </c>
      <c r="S242" s="201" t="s">
        <v>3941</v>
      </c>
      <c r="T242" s="222">
        <v>4.3246916997262998E-2</v>
      </c>
      <c r="U242" s="201" t="s">
        <v>2896</v>
      </c>
      <c r="V242" s="201" t="s">
        <v>2897</v>
      </c>
      <c r="W242" s="201" t="s">
        <v>167</v>
      </c>
      <c r="X242" s="201" t="s">
        <v>168</v>
      </c>
      <c r="Y242" s="222">
        <v>170</v>
      </c>
      <c r="Z242" s="222">
        <v>4100</v>
      </c>
      <c r="AA242" s="222">
        <v>110</v>
      </c>
      <c r="AB242" s="201" t="s">
        <v>3996</v>
      </c>
      <c r="AC242" s="222">
        <v>0.97499999999999998</v>
      </c>
      <c r="AD242" s="201" t="s">
        <v>800</v>
      </c>
      <c r="AE242" s="201" t="s">
        <v>800</v>
      </c>
      <c r="AH242" s="201" t="s">
        <v>2855</v>
      </c>
      <c r="AI242" s="201" t="s">
        <v>2711</v>
      </c>
      <c r="AJ242" s="201" t="s">
        <v>2891</v>
      </c>
      <c r="AK242" s="201" t="s">
        <v>2907</v>
      </c>
      <c r="AL242" s="201" t="s">
        <v>2854</v>
      </c>
      <c r="AM242" s="201" t="s">
        <v>2865</v>
      </c>
      <c r="AN242" s="201" t="s">
        <v>2898</v>
      </c>
      <c r="AO242" s="201" t="s">
        <v>2921</v>
      </c>
      <c r="AP242" s="201" t="s">
        <v>2868</v>
      </c>
      <c r="AQ242" s="201" t="s">
        <v>2869</v>
      </c>
      <c r="AR242" s="201" t="s">
        <v>2922</v>
      </c>
      <c r="AS242" s="222">
        <v>67.831739999999996</v>
      </c>
      <c r="AT242" s="222">
        <v>6.4602000000000004</v>
      </c>
      <c r="AU242" s="201" t="s">
        <v>3984</v>
      </c>
      <c r="AV242" s="201" t="s">
        <v>3997</v>
      </c>
      <c r="AW242" s="201" t="s">
        <v>3998</v>
      </c>
      <c r="AX242" s="201" t="s">
        <v>3999</v>
      </c>
      <c r="AY242" s="201" t="s">
        <v>2915</v>
      </c>
      <c r="AZ242" s="201" t="s">
        <v>800</v>
      </c>
      <c r="BA242" s="201" t="s">
        <v>800</v>
      </c>
      <c r="BB242" s="222">
        <v>2.6148983739837399E-3</v>
      </c>
      <c r="BC242" s="222">
        <v>7.35197588953471E-3</v>
      </c>
      <c r="BD242" s="222">
        <v>1E-3</v>
      </c>
      <c r="BE242" s="222">
        <v>2.5056050531914898E-4</v>
      </c>
      <c r="BF242" s="222">
        <v>1.59526E-3</v>
      </c>
      <c r="BG242" s="222">
        <v>4.3648525387655798E-5</v>
      </c>
      <c r="BH242" s="222">
        <v>1.2074627371273701E-3</v>
      </c>
      <c r="BI242" s="222">
        <v>0</v>
      </c>
      <c r="BJ242" s="222">
        <v>5.4692227937875497E-4</v>
      </c>
      <c r="BK242" s="222">
        <v>0</v>
      </c>
      <c r="BL242" s="222">
        <v>0</v>
      </c>
      <c r="BM242" s="222">
        <v>1.0659456406312599E-2</v>
      </c>
      <c r="BN242" s="222">
        <v>7.4774863079805898E-4</v>
      </c>
      <c r="BO242" s="222">
        <v>3.1533274378578199E-3</v>
      </c>
      <c r="BP242" s="222">
        <v>3.20842756759324E-3</v>
      </c>
      <c r="BQ242" s="222">
        <v>1.06077658467399E-3</v>
      </c>
      <c r="BR242" s="222">
        <v>1.5379827642276401E-4</v>
      </c>
      <c r="BS242" s="222">
        <v>2.9325059062122599E-2</v>
      </c>
      <c r="BT242" s="222">
        <v>3.2533486629715801E-2</v>
      </c>
      <c r="BU242" s="222">
        <v>3.3594263214389797E-2</v>
      </c>
      <c r="BV242" s="222">
        <v>172.500347424251</v>
      </c>
      <c r="BW242" s="222">
        <v>191.37345076303399</v>
      </c>
      <c r="BX242" s="222">
        <v>197.613313025823</v>
      </c>
      <c r="BY242" s="222">
        <v>448.50090330305198</v>
      </c>
      <c r="BZ242" s="222">
        <v>497.57097198388902</v>
      </c>
      <c r="CA242" s="222">
        <v>513.79461386713899</v>
      </c>
      <c r="CB242" s="222">
        <v>7.6245153561518801</v>
      </c>
      <c r="CC242" s="222">
        <v>8.4587065237261196</v>
      </c>
      <c r="CD242" s="222">
        <v>8.7345084357413594</v>
      </c>
      <c r="CE242" s="201" t="s">
        <v>800</v>
      </c>
      <c r="CF242" s="201" t="s">
        <v>800</v>
      </c>
      <c r="CG242" s="201" t="s">
        <v>2902</v>
      </c>
      <c r="CH242" s="222">
        <v>1.0500970004540301E-3</v>
      </c>
      <c r="CI242" s="222">
        <v>2.8274962061668601E-2</v>
      </c>
      <c r="CJ242" s="222">
        <v>7.3514901360338296</v>
      </c>
      <c r="CK242" s="222"/>
      <c r="CL242" s="223">
        <f t="shared" si="29"/>
        <v>1.4764526587154145E-2</v>
      </c>
      <c r="CM242" s="223">
        <f t="shared" si="30"/>
        <v>1.4560532474968479E-2</v>
      </c>
      <c r="CN242" s="223">
        <f t="shared" si="31"/>
        <v>3.20842756759324E-3</v>
      </c>
      <c r="CO242" s="223">
        <f t="shared" si="31"/>
        <v>1.06077658467399E-3</v>
      </c>
      <c r="CP242" s="223">
        <f t="shared" si="32"/>
        <v>3.3594263214389852E-2</v>
      </c>
      <c r="CQ242" s="223">
        <f t="shared" si="33"/>
        <v>5.5511151231257827E-17</v>
      </c>
      <c r="CR242" s="222"/>
      <c r="CS242" s="222"/>
      <c r="CT242" s="222"/>
      <c r="CU242" s="222"/>
      <c r="CV242" s="222"/>
      <c r="CW242" s="222"/>
      <c r="CX242" s="222"/>
      <c r="CY242" s="222"/>
      <c r="CZ242" s="222"/>
      <c r="DA242" s="222"/>
      <c r="DB242" s="224">
        <f t="shared" si="34"/>
        <v>2.2624639805948261E-2</v>
      </c>
      <c r="DC242" s="224">
        <f t="shared" si="35"/>
        <v>6.7004192561743647E-3</v>
      </c>
      <c r="DD242" s="224">
        <f t="shared" si="36"/>
        <v>2.9325059062122627E-2</v>
      </c>
      <c r="DE242" s="225">
        <f t="shared" si="37"/>
        <v>2.7755575615628914E-17</v>
      </c>
      <c r="DF242" s="222"/>
      <c r="DG242" s="222"/>
      <c r="DH242" s="222"/>
      <c r="DI242" s="222"/>
      <c r="DJ242" s="222"/>
      <c r="DK242" s="222"/>
      <c r="DL242" s="222"/>
      <c r="DM242" s="222"/>
      <c r="DN242" s="222"/>
      <c r="DO242" s="222"/>
      <c r="DP242" s="222"/>
      <c r="DQ242" s="222"/>
      <c r="DR242" s="222"/>
      <c r="DS242" s="222"/>
      <c r="DT242" s="222"/>
      <c r="DU242" s="222"/>
      <c r="DV242" s="222"/>
      <c r="DW242" s="222"/>
      <c r="DX242" s="222"/>
      <c r="DY242" s="222"/>
      <c r="DZ242" s="222"/>
      <c r="EA242" s="222"/>
      <c r="EB242" s="222"/>
      <c r="EC242" s="222"/>
      <c r="ED242" s="222"/>
      <c r="EE242" s="222"/>
      <c r="EF242" s="222"/>
      <c r="EG242" s="222">
        <v>0</v>
      </c>
      <c r="EH242" s="222">
        <v>0</v>
      </c>
      <c r="EI242" s="222">
        <v>0</v>
      </c>
      <c r="EJ242" s="222">
        <v>0</v>
      </c>
      <c r="EK242" s="222">
        <v>0</v>
      </c>
      <c r="EL242" s="222">
        <v>0</v>
      </c>
      <c r="EM242" s="222">
        <v>0</v>
      </c>
      <c r="EN242" s="201" t="s">
        <v>4000</v>
      </c>
      <c r="EO242" s="222">
        <v>5.7549999999999997E-2</v>
      </c>
      <c r="EP242" s="222">
        <v>171</v>
      </c>
      <c r="EQ242" s="222">
        <v>0.8</v>
      </c>
    </row>
    <row r="243" spans="1:147" ht="30" x14ac:dyDescent="0.25">
      <c r="A243" s="201" t="s">
        <v>701</v>
      </c>
      <c r="B243" s="201" t="s">
        <v>4001</v>
      </c>
      <c r="C243" s="201" t="s">
        <v>702</v>
      </c>
      <c r="D243" s="201" t="s">
        <v>49</v>
      </c>
      <c r="E243" s="222">
        <v>170</v>
      </c>
      <c r="F243" s="222">
        <v>3690</v>
      </c>
      <c r="G243" s="201" t="s">
        <v>2890</v>
      </c>
      <c r="H243" s="201" t="s">
        <v>800</v>
      </c>
      <c r="I243" s="201" t="s">
        <v>2626</v>
      </c>
      <c r="J243" s="222">
        <v>188</v>
      </c>
      <c r="K243" s="222">
        <v>0.82243739209369404</v>
      </c>
      <c r="L243" s="201" t="s">
        <v>2891</v>
      </c>
      <c r="M243" s="201" t="s">
        <v>2892</v>
      </c>
      <c r="N243" s="201" t="s">
        <v>2893</v>
      </c>
      <c r="O243" s="201" t="s">
        <v>3940</v>
      </c>
      <c r="P243" s="201" t="s">
        <v>2894</v>
      </c>
      <c r="Q243" s="201" t="s">
        <v>2891</v>
      </c>
      <c r="R243" s="201" t="s">
        <v>4001</v>
      </c>
      <c r="S243" s="201" t="s">
        <v>3941</v>
      </c>
      <c r="T243" s="222">
        <v>4.3246916997262998E-2</v>
      </c>
      <c r="U243" s="201" t="s">
        <v>2896</v>
      </c>
      <c r="V243" s="201" t="s">
        <v>2897</v>
      </c>
      <c r="W243" s="201" t="s">
        <v>169</v>
      </c>
      <c r="X243" s="201" t="s">
        <v>170</v>
      </c>
      <c r="Y243" s="222">
        <v>170</v>
      </c>
      <c r="Z243" s="222">
        <v>4100</v>
      </c>
      <c r="AA243" s="222">
        <v>110</v>
      </c>
      <c r="AB243" s="201" t="s">
        <v>4002</v>
      </c>
      <c r="AC243" s="222">
        <v>0.97499999999999998</v>
      </c>
      <c r="AD243" s="201" t="s">
        <v>800</v>
      </c>
      <c r="AE243" s="201" t="s">
        <v>800</v>
      </c>
      <c r="AH243" s="201" t="s">
        <v>2855</v>
      </c>
      <c r="AI243" s="201" t="s">
        <v>2711</v>
      </c>
      <c r="AJ243" s="201" t="s">
        <v>2891</v>
      </c>
      <c r="AK243" s="201" t="s">
        <v>2907</v>
      </c>
      <c r="AL243" s="201" t="s">
        <v>2854</v>
      </c>
      <c r="AM243" s="201" t="s">
        <v>2865</v>
      </c>
      <c r="AN243" s="201" t="s">
        <v>2898</v>
      </c>
      <c r="AO243" s="201" t="s">
        <v>2921</v>
      </c>
      <c r="AP243" s="201" t="s">
        <v>2868</v>
      </c>
      <c r="AQ243" s="201" t="s">
        <v>2869</v>
      </c>
      <c r="AR243" s="201" t="s">
        <v>2922</v>
      </c>
      <c r="AS243" s="222">
        <v>67.831739999999996</v>
      </c>
      <c r="AT243" s="222">
        <v>6.4602000000000004</v>
      </c>
      <c r="AU243" s="201" t="s">
        <v>3984</v>
      </c>
      <c r="AV243" s="201" t="s">
        <v>4003</v>
      </c>
      <c r="AW243" s="201" t="s">
        <v>4004</v>
      </c>
      <c r="AX243" s="201" t="s">
        <v>4005</v>
      </c>
      <c r="AY243" s="201" t="s">
        <v>2915</v>
      </c>
      <c r="AZ243" s="201" t="s">
        <v>800</v>
      </c>
      <c r="BA243" s="201" t="s">
        <v>800</v>
      </c>
      <c r="BB243" s="222">
        <v>2.6148983739837399E-3</v>
      </c>
      <c r="BC243" s="222">
        <v>7.35197588953471E-3</v>
      </c>
      <c r="BD243" s="222">
        <v>1E-3</v>
      </c>
      <c r="BE243" s="222">
        <v>2.5056050531914898E-4</v>
      </c>
      <c r="BF243" s="222">
        <v>1.59526E-3</v>
      </c>
      <c r="BG243" s="222">
        <v>4.3648525387655798E-5</v>
      </c>
      <c r="BH243" s="222">
        <v>1.2074627371273701E-3</v>
      </c>
      <c r="BI243" s="222">
        <v>0</v>
      </c>
      <c r="BJ243" s="222">
        <v>5.4692227937875497E-4</v>
      </c>
      <c r="BK243" s="222">
        <v>0</v>
      </c>
      <c r="BL243" s="222">
        <v>0</v>
      </c>
      <c r="BM243" s="222">
        <v>1.0659456406312599E-2</v>
      </c>
      <c r="BN243" s="222">
        <v>7.4774863079805898E-4</v>
      </c>
      <c r="BO243" s="222">
        <v>3.1533274378578199E-3</v>
      </c>
      <c r="BP243" s="222">
        <v>3.20842756759324E-3</v>
      </c>
      <c r="BQ243" s="222">
        <v>1.06077658467399E-3</v>
      </c>
      <c r="BR243" s="222">
        <v>1.5379827642276401E-4</v>
      </c>
      <c r="BS243" s="222">
        <v>2.9325059062122599E-2</v>
      </c>
      <c r="BT243" s="222">
        <v>3.2533486629715801E-2</v>
      </c>
      <c r="BU243" s="222">
        <v>3.3594263214389797E-2</v>
      </c>
      <c r="BV243" s="222">
        <v>172.500347424251</v>
      </c>
      <c r="BW243" s="222">
        <v>191.37345076303399</v>
      </c>
      <c r="BX243" s="222">
        <v>197.613313025823</v>
      </c>
      <c r="BY243" s="222">
        <v>448.50090330305198</v>
      </c>
      <c r="BZ243" s="222">
        <v>497.57097198388902</v>
      </c>
      <c r="CA243" s="222">
        <v>513.79461386713899</v>
      </c>
      <c r="CB243" s="222">
        <v>7.6245153561518801</v>
      </c>
      <c r="CC243" s="222">
        <v>8.4587065237261196</v>
      </c>
      <c r="CD243" s="222">
        <v>8.7345084357413594</v>
      </c>
      <c r="CE243" s="201" t="s">
        <v>800</v>
      </c>
      <c r="CF243" s="201" t="s">
        <v>800</v>
      </c>
      <c r="CG243" s="201" t="s">
        <v>2902</v>
      </c>
      <c r="CH243" s="222">
        <v>1.0500970004540301E-3</v>
      </c>
      <c r="CI243" s="222">
        <v>2.8274962061668601E-2</v>
      </c>
      <c r="CJ243" s="222">
        <v>7.3514901360338296</v>
      </c>
      <c r="CK243" s="222"/>
      <c r="CL243" s="223">
        <f t="shared" si="29"/>
        <v>1.4764526587154145E-2</v>
      </c>
      <c r="CM243" s="223">
        <f t="shared" si="30"/>
        <v>1.4560532474968479E-2</v>
      </c>
      <c r="CN243" s="223">
        <f t="shared" si="31"/>
        <v>3.20842756759324E-3</v>
      </c>
      <c r="CO243" s="223">
        <f t="shared" si="31"/>
        <v>1.06077658467399E-3</v>
      </c>
      <c r="CP243" s="223">
        <f t="shared" si="32"/>
        <v>3.3594263214389852E-2</v>
      </c>
      <c r="CQ243" s="223">
        <f t="shared" si="33"/>
        <v>5.5511151231257827E-17</v>
      </c>
      <c r="CR243" s="222"/>
      <c r="CS243" s="222"/>
      <c r="CT243" s="222"/>
      <c r="CU243" s="222"/>
      <c r="CV243" s="222"/>
      <c r="CW243" s="222"/>
      <c r="CX243" s="222"/>
      <c r="CY243" s="222"/>
      <c r="CZ243" s="222"/>
      <c r="DA243" s="222"/>
      <c r="DB243" s="224">
        <f t="shared" si="34"/>
        <v>2.2624639805948261E-2</v>
      </c>
      <c r="DC243" s="224">
        <f t="shared" si="35"/>
        <v>6.7004192561743647E-3</v>
      </c>
      <c r="DD243" s="224">
        <f t="shared" si="36"/>
        <v>2.9325059062122627E-2</v>
      </c>
      <c r="DE243" s="225">
        <f t="shared" si="37"/>
        <v>2.7755575615628914E-17</v>
      </c>
      <c r="DF243" s="222"/>
      <c r="DG243" s="222"/>
      <c r="DH243" s="222"/>
      <c r="DI243" s="222"/>
      <c r="DJ243" s="222"/>
      <c r="DK243" s="222"/>
      <c r="DL243" s="222"/>
      <c r="DM243" s="222"/>
      <c r="DN243" s="222"/>
      <c r="DO243" s="222"/>
      <c r="DP243" s="222"/>
      <c r="DQ243" s="222"/>
      <c r="DR243" s="222"/>
      <c r="DS243" s="222"/>
      <c r="DT243" s="222"/>
      <c r="DU243" s="222"/>
      <c r="DV243" s="222"/>
      <c r="DW243" s="222"/>
      <c r="DX243" s="222"/>
      <c r="DY243" s="222"/>
      <c r="DZ243" s="222"/>
      <c r="EA243" s="222"/>
      <c r="EB243" s="222"/>
      <c r="EC243" s="222"/>
      <c r="ED243" s="222"/>
      <c r="EE243" s="222"/>
      <c r="EF243" s="222"/>
      <c r="EG243" s="222">
        <v>0</v>
      </c>
      <c r="EH243" s="222">
        <v>0</v>
      </c>
      <c r="EI243" s="222">
        <v>0</v>
      </c>
      <c r="EJ243" s="222">
        <v>0</v>
      </c>
      <c r="EK243" s="222">
        <v>0</v>
      </c>
      <c r="EL243" s="222">
        <v>0</v>
      </c>
      <c r="EM243" s="222">
        <v>0</v>
      </c>
      <c r="EN243" s="201" t="s">
        <v>4006</v>
      </c>
      <c r="EO243" s="222">
        <v>0.83320000000000005</v>
      </c>
      <c r="EP243" s="222">
        <v>197</v>
      </c>
      <c r="EQ243" s="222">
        <v>0.8</v>
      </c>
    </row>
    <row r="244" spans="1:147" ht="30" x14ac:dyDescent="0.25">
      <c r="A244" s="201" t="s">
        <v>701</v>
      </c>
      <c r="B244" s="201" t="s">
        <v>4007</v>
      </c>
      <c r="C244" s="201" t="s">
        <v>702</v>
      </c>
      <c r="D244" s="201" t="s">
        <v>49</v>
      </c>
      <c r="E244" s="222">
        <v>170</v>
      </c>
      <c r="F244" s="222">
        <v>3690</v>
      </c>
      <c r="G244" s="201" t="s">
        <v>2890</v>
      </c>
      <c r="H244" s="201" t="s">
        <v>800</v>
      </c>
      <c r="I244" s="201" t="s">
        <v>2626</v>
      </c>
      <c r="J244" s="222">
        <v>188</v>
      </c>
      <c r="K244" s="222">
        <v>0.82243739209369404</v>
      </c>
      <c r="L244" s="201" t="s">
        <v>2891</v>
      </c>
      <c r="M244" s="201" t="s">
        <v>2892</v>
      </c>
      <c r="N244" s="201" t="s">
        <v>2893</v>
      </c>
      <c r="O244" s="201" t="s">
        <v>3940</v>
      </c>
      <c r="P244" s="201" t="s">
        <v>2894</v>
      </c>
      <c r="Q244" s="201" t="s">
        <v>2855</v>
      </c>
      <c r="R244" s="201" t="s">
        <v>4007</v>
      </c>
      <c r="S244" s="201" t="s">
        <v>3941</v>
      </c>
      <c r="T244" s="222">
        <v>4.3246916997262998E-2</v>
      </c>
      <c r="U244" s="201" t="s">
        <v>2896</v>
      </c>
      <c r="V244" s="201" t="s">
        <v>2897</v>
      </c>
      <c r="W244" s="201" t="s">
        <v>163</v>
      </c>
      <c r="X244" s="201" t="s">
        <v>164</v>
      </c>
      <c r="Y244" s="222">
        <v>170</v>
      </c>
      <c r="Z244" s="222">
        <v>4100</v>
      </c>
      <c r="AA244" s="222">
        <v>110</v>
      </c>
      <c r="AB244" s="201" t="s">
        <v>4008</v>
      </c>
      <c r="AC244" s="222">
        <v>0.97499999999999998</v>
      </c>
      <c r="AD244" s="201" t="s">
        <v>800</v>
      </c>
      <c r="AE244" s="201" t="s">
        <v>800</v>
      </c>
      <c r="AF244" s="222">
        <v>0</v>
      </c>
      <c r="AG244" s="222">
        <v>0</v>
      </c>
      <c r="AH244" s="201" t="s">
        <v>2855</v>
      </c>
      <c r="AI244" s="201" t="s">
        <v>2711</v>
      </c>
      <c r="AJ244" s="201" t="s">
        <v>2891</v>
      </c>
      <c r="AK244" s="201" t="s">
        <v>2907</v>
      </c>
      <c r="AL244" s="201" t="s">
        <v>2854</v>
      </c>
      <c r="AM244" s="201" t="s">
        <v>2865</v>
      </c>
      <c r="AN244" s="201" t="s">
        <v>2898</v>
      </c>
      <c r="AO244" s="201" t="s">
        <v>2921</v>
      </c>
      <c r="AP244" s="201" t="s">
        <v>2868</v>
      </c>
      <c r="AQ244" s="201" t="s">
        <v>2869</v>
      </c>
      <c r="AR244" s="201" t="s">
        <v>2922</v>
      </c>
      <c r="AS244" s="222">
        <v>67.831739999999996</v>
      </c>
      <c r="AT244" s="222">
        <v>6.4602000000000004</v>
      </c>
      <c r="AU244" s="201" t="s">
        <v>3984</v>
      </c>
      <c r="AV244" s="201" t="s">
        <v>3985</v>
      </c>
      <c r="AW244" s="201" t="s">
        <v>3986</v>
      </c>
      <c r="AX244" s="201" t="s">
        <v>3987</v>
      </c>
      <c r="AY244" s="201" t="s">
        <v>2915</v>
      </c>
      <c r="AZ244" s="201" t="s">
        <v>800</v>
      </c>
      <c r="BA244" s="201" t="s">
        <v>800</v>
      </c>
      <c r="BB244" s="222">
        <v>2.6148983739837399E-3</v>
      </c>
      <c r="BC244" s="222">
        <v>7.35197588953471E-3</v>
      </c>
      <c r="BD244" s="222">
        <v>1E-3</v>
      </c>
      <c r="BE244" s="222">
        <v>2.5056050531914898E-4</v>
      </c>
      <c r="BF244" s="222">
        <v>1.9979199999999998E-3</v>
      </c>
      <c r="BG244" s="222">
        <v>4.3648525387655798E-5</v>
      </c>
      <c r="BH244" s="222">
        <v>1.2074627371273701E-3</v>
      </c>
      <c r="BI244" s="222">
        <v>0</v>
      </c>
      <c r="BJ244" s="222">
        <v>5.4692227937875497E-4</v>
      </c>
      <c r="BK244" s="222">
        <v>0</v>
      </c>
      <c r="BL244" s="222">
        <v>0</v>
      </c>
      <c r="BM244" s="222">
        <v>1.0659456406312599E-2</v>
      </c>
      <c r="BN244" s="222">
        <v>7.4774863079805898E-4</v>
      </c>
      <c r="BO244" s="222">
        <v>3.1533274378578199E-3</v>
      </c>
      <c r="BP244" s="222">
        <v>3.20842756759324E-3</v>
      </c>
      <c r="BQ244" s="222">
        <v>1.06077658467399E-3</v>
      </c>
      <c r="BR244" s="222">
        <v>1.5379827642276401E-4</v>
      </c>
      <c r="BS244" s="222">
        <v>2.9727719062122598E-2</v>
      </c>
      <c r="BT244" s="222">
        <v>3.29361466297158E-2</v>
      </c>
      <c r="BU244" s="222">
        <v>3.3996923214389803E-2</v>
      </c>
      <c r="BV244" s="222">
        <v>174.868935659545</v>
      </c>
      <c r="BW244" s="222">
        <v>193.74203899832801</v>
      </c>
      <c r="BX244" s="222">
        <v>199.981901261117</v>
      </c>
      <c r="BY244" s="222">
        <v>454.65923271481603</v>
      </c>
      <c r="BZ244" s="222">
        <v>503.72930139565398</v>
      </c>
      <c r="CA244" s="222">
        <v>519.95294327890304</v>
      </c>
      <c r="CB244" s="222">
        <v>7.7292069561518799</v>
      </c>
      <c r="CC244" s="222">
        <v>8.5633981237261203</v>
      </c>
      <c r="CD244" s="222">
        <v>8.83920003574136</v>
      </c>
      <c r="CE244" s="201" t="s">
        <v>800</v>
      </c>
      <c r="CF244" s="201" t="s">
        <v>800</v>
      </c>
      <c r="CG244" s="201" t="s">
        <v>2902</v>
      </c>
      <c r="CH244" s="222">
        <v>1.0500970004540301E-3</v>
      </c>
      <c r="CI244" s="222">
        <v>2.8677622061668601E-2</v>
      </c>
      <c r="CJ244" s="222">
        <v>7.4561817360338303</v>
      </c>
      <c r="CK244" s="222"/>
      <c r="CL244" s="223">
        <f t="shared" si="29"/>
        <v>1.5167186587154146E-2</v>
      </c>
      <c r="CM244" s="223">
        <f t="shared" si="30"/>
        <v>1.4560532474968479E-2</v>
      </c>
      <c r="CN244" s="223">
        <f t="shared" si="31"/>
        <v>3.20842756759324E-3</v>
      </c>
      <c r="CO244" s="223">
        <f t="shared" si="31"/>
        <v>1.06077658467399E-3</v>
      </c>
      <c r="CP244" s="223">
        <f t="shared" si="32"/>
        <v>3.3996923214389858E-2</v>
      </c>
      <c r="CQ244" s="223">
        <f t="shared" si="33"/>
        <v>5.5511151231257827E-17</v>
      </c>
      <c r="CR244" s="222"/>
      <c r="CS244" s="222"/>
      <c r="CT244" s="222"/>
      <c r="CU244" s="222"/>
      <c r="CV244" s="222"/>
      <c r="CW244" s="222"/>
      <c r="CX244" s="222"/>
      <c r="CY244" s="222"/>
      <c r="CZ244" s="222"/>
      <c r="DA244" s="222"/>
      <c r="DB244" s="224">
        <f t="shared" si="34"/>
        <v>2.2624639805948261E-2</v>
      </c>
      <c r="DC244" s="224">
        <f t="shared" si="35"/>
        <v>7.1030792561743647E-3</v>
      </c>
      <c r="DD244" s="224">
        <f t="shared" si="36"/>
        <v>2.9727719062122626E-2</v>
      </c>
      <c r="DE244" s="225">
        <f t="shared" si="37"/>
        <v>2.7755575615628914E-17</v>
      </c>
      <c r="DF244" s="222"/>
      <c r="DG244" s="222"/>
      <c r="DH244" s="222"/>
      <c r="DI244" s="222"/>
      <c r="DJ244" s="222"/>
      <c r="DK244" s="222"/>
      <c r="DL244" s="222"/>
      <c r="DM244" s="222"/>
      <c r="DN244" s="222"/>
      <c r="DO244" s="222"/>
      <c r="DP244" s="222"/>
      <c r="DQ244" s="222"/>
      <c r="DR244" s="222"/>
      <c r="DS244" s="222"/>
      <c r="DT244" s="222"/>
      <c r="DU244" s="222"/>
      <c r="DV244" s="222"/>
      <c r="DW244" s="222"/>
      <c r="DX244" s="222"/>
      <c r="DY244" s="222"/>
      <c r="DZ244" s="222"/>
      <c r="EA244" s="222"/>
      <c r="EB244" s="222"/>
      <c r="EC244" s="222"/>
      <c r="ED244" s="222"/>
      <c r="EE244" s="222"/>
      <c r="EF244" s="222"/>
      <c r="EG244" s="222">
        <v>4082760</v>
      </c>
      <c r="EH244" s="222">
        <v>3161288</v>
      </c>
      <c r="EI244" s="222">
        <v>580.79999999999995</v>
      </c>
      <c r="EJ244" s="222">
        <v>449.56</v>
      </c>
      <c r="EK244" s="222">
        <v>0.77403581267217603</v>
      </c>
      <c r="EL244" s="222">
        <v>189</v>
      </c>
      <c r="EM244" s="222">
        <v>21600</v>
      </c>
      <c r="EN244" s="201" t="s">
        <v>4009</v>
      </c>
      <c r="EO244" s="222">
        <v>0.77403581267217603</v>
      </c>
      <c r="EP244" s="222">
        <v>189</v>
      </c>
      <c r="EQ244" s="222">
        <v>0.8</v>
      </c>
    </row>
    <row r="245" spans="1:147" ht="30" x14ac:dyDescent="0.25">
      <c r="A245" s="201" t="s">
        <v>703</v>
      </c>
      <c r="B245" s="201" t="s">
        <v>4010</v>
      </c>
      <c r="C245" s="201" t="s">
        <v>704</v>
      </c>
      <c r="D245" s="201" t="s">
        <v>2853</v>
      </c>
      <c r="E245" s="222">
        <v>290</v>
      </c>
      <c r="F245" s="222">
        <v>3280</v>
      </c>
      <c r="G245" s="201" t="s">
        <v>2906</v>
      </c>
      <c r="H245" s="201" t="s">
        <v>800</v>
      </c>
      <c r="I245" s="201" t="s">
        <v>2625</v>
      </c>
      <c r="J245" s="222">
        <v>114</v>
      </c>
      <c r="K245" s="222">
        <v>0.8</v>
      </c>
      <c r="L245" s="201" t="s">
        <v>2891</v>
      </c>
      <c r="M245" s="201" t="s">
        <v>2892</v>
      </c>
      <c r="N245" s="201" t="s">
        <v>2893</v>
      </c>
      <c r="O245" s="201" t="s">
        <v>3940</v>
      </c>
      <c r="P245" s="201" t="s">
        <v>2894</v>
      </c>
      <c r="Q245" s="201" t="s">
        <v>2859</v>
      </c>
      <c r="R245" s="201" t="s">
        <v>4010</v>
      </c>
      <c r="S245" s="201" t="s">
        <v>3941</v>
      </c>
      <c r="T245" s="222">
        <v>4.3246916997262998E-2</v>
      </c>
      <c r="U245" s="201" t="s">
        <v>2981</v>
      </c>
      <c r="V245" s="201" t="s">
        <v>2982</v>
      </c>
      <c r="W245" s="201" t="s">
        <v>171</v>
      </c>
      <c r="X245" s="201" t="s">
        <v>172</v>
      </c>
      <c r="Y245" s="222">
        <v>290</v>
      </c>
      <c r="Z245" s="222">
        <v>4100</v>
      </c>
      <c r="AA245" s="222">
        <v>110</v>
      </c>
      <c r="AB245" s="201" t="s">
        <v>4011</v>
      </c>
      <c r="AC245" s="222">
        <v>0.97499999999999998</v>
      </c>
      <c r="AD245" s="201" t="s">
        <v>800</v>
      </c>
      <c r="AE245" s="201" t="s">
        <v>800</v>
      </c>
      <c r="AH245" s="201" t="s">
        <v>2855</v>
      </c>
      <c r="AI245" s="201" t="s">
        <v>2711</v>
      </c>
      <c r="AJ245" s="201" t="s">
        <v>2855</v>
      </c>
      <c r="AK245" s="201" t="s">
        <v>2864</v>
      </c>
      <c r="AL245" s="201" t="s">
        <v>2854</v>
      </c>
      <c r="AM245" s="201" t="s">
        <v>2865</v>
      </c>
      <c r="AN245" s="201" t="s">
        <v>2985</v>
      </c>
      <c r="AO245" s="201" t="s">
        <v>2921</v>
      </c>
      <c r="AP245" s="201" t="s">
        <v>2868</v>
      </c>
      <c r="AQ245" s="201" t="s">
        <v>2869</v>
      </c>
      <c r="AR245" s="201" t="s">
        <v>2922</v>
      </c>
      <c r="AS245" s="222">
        <v>67.831739999999996</v>
      </c>
      <c r="AT245" s="222">
        <v>6.4602000000000004</v>
      </c>
      <c r="AU245" s="201" t="s">
        <v>4012</v>
      </c>
      <c r="AV245" s="201" t="s">
        <v>4013</v>
      </c>
      <c r="AW245" s="201" t="s">
        <v>4014</v>
      </c>
      <c r="AX245" s="201" t="s">
        <v>4015</v>
      </c>
      <c r="AY245" s="201" t="s">
        <v>2874</v>
      </c>
      <c r="AZ245" s="201" t="s">
        <v>800</v>
      </c>
      <c r="BA245" s="201" t="s">
        <v>800</v>
      </c>
      <c r="BB245" s="222">
        <v>2.8383392615176101E-3</v>
      </c>
      <c r="BC245" s="222">
        <v>1.25416059292063E-2</v>
      </c>
      <c r="BD245" s="222">
        <v>8.3333333333333295E-4</v>
      </c>
      <c r="BE245" s="222">
        <v>4.1320504385964902E-4</v>
      </c>
      <c r="BF245" s="222">
        <v>3.7881099999999999E-3</v>
      </c>
      <c r="BG245" s="222">
        <v>4.3648525387655798E-5</v>
      </c>
      <c r="BH245" s="222">
        <v>1.2074627371273701E-3</v>
      </c>
      <c r="BI245" s="222">
        <v>0</v>
      </c>
      <c r="BJ245" s="222">
        <v>9.16901882812567E-4</v>
      </c>
      <c r="BK245" s="222">
        <v>0</v>
      </c>
      <c r="BL245" s="222">
        <v>0</v>
      </c>
      <c r="BM245" s="222">
        <v>2.0049591744585801E-2</v>
      </c>
      <c r="BN245" s="222">
        <v>1.3113468074853201E-3</v>
      </c>
      <c r="BO245" s="222">
        <v>3.1533274378578199E-3</v>
      </c>
      <c r="BP245" s="222">
        <v>5.4394889327371203E-3</v>
      </c>
      <c r="BQ245" s="222">
        <v>1.79841444785028E-3</v>
      </c>
      <c r="BR245" s="222">
        <v>2.4156309788617901E-4</v>
      </c>
      <c r="BS245" s="222">
        <v>4.7338435801059599E-2</v>
      </c>
      <c r="BT245" s="222">
        <v>5.2777924733796701E-2</v>
      </c>
      <c r="BU245" s="222">
        <v>5.4576339181646998E-2</v>
      </c>
      <c r="BV245" s="222">
        <v>163.23598552089501</v>
      </c>
      <c r="BW245" s="222">
        <v>181.99284390964399</v>
      </c>
      <c r="BX245" s="222">
        <v>188.19427304016199</v>
      </c>
      <c r="BY245" s="222">
        <v>424.41356235432698</v>
      </c>
      <c r="BZ245" s="222">
        <v>473.18139416507398</v>
      </c>
      <c r="CA245" s="222">
        <v>489.30510990442099</v>
      </c>
      <c r="CB245" s="222">
        <v>12.307993308275501</v>
      </c>
      <c r="CC245" s="222">
        <v>13.722260430787101</v>
      </c>
      <c r="CD245" s="222">
        <v>14.189848187228201</v>
      </c>
      <c r="CE245" s="201" t="s">
        <v>800</v>
      </c>
      <c r="CF245" s="201" t="s">
        <v>800</v>
      </c>
      <c r="CG245" s="201" t="s">
        <v>2990</v>
      </c>
      <c r="CH245" s="222">
        <v>2.7582513637885099E-3</v>
      </c>
      <c r="CI245" s="222">
        <v>4.4580184437271103E-2</v>
      </c>
      <c r="CJ245" s="222">
        <v>11.590847953690499</v>
      </c>
      <c r="CK245" s="222"/>
      <c r="CL245" s="223">
        <f t="shared" si="29"/>
        <v>2.2824169811130664E-2</v>
      </c>
      <c r="CM245" s="223">
        <f t="shared" si="30"/>
        <v>2.4514265989928941E-2</v>
      </c>
      <c r="CN245" s="223">
        <f t="shared" si="31"/>
        <v>5.4394889327371203E-3</v>
      </c>
      <c r="CO245" s="223">
        <f t="shared" si="31"/>
        <v>1.79841444785028E-3</v>
      </c>
      <c r="CP245" s="223">
        <f t="shared" si="32"/>
        <v>5.4576339181647011E-2</v>
      </c>
      <c r="CQ245" s="223">
        <f t="shared" si="33"/>
        <v>0</v>
      </c>
      <c r="CR245" s="222"/>
      <c r="CS245" s="222"/>
      <c r="CT245" s="222"/>
      <c r="CU245" s="222"/>
      <c r="CV245" s="222"/>
      <c r="CW245" s="222"/>
      <c r="CX245" s="222"/>
      <c r="CY245" s="222"/>
      <c r="CZ245" s="222"/>
      <c r="DA245" s="222"/>
      <c r="DB245" s="224">
        <f t="shared" si="34"/>
        <v>3.7987422119988012E-2</v>
      </c>
      <c r="DC245" s="224">
        <f t="shared" si="35"/>
        <v>9.3510136810715915E-3</v>
      </c>
      <c r="DD245" s="224">
        <f t="shared" si="36"/>
        <v>4.7338435801059606E-2</v>
      </c>
      <c r="DE245" s="225">
        <f t="shared" si="37"/>
        <v>0</v>
      </c>
      <c r="DF245" s="222"/>
      <c r="DG245" s="222"/>
      <c r="DH245" s="222"/>
      <c r="DI245" s="222"/>
      <c r="DJ245" s="222"/>
      <c r="DK245" s="222"/>
      <c r="DL245" s="222"/>
      <c r="DM245" s="222"/>
      <c r="DN245" s="222"/>
      <c r="DO245" s="222"/>
      <c r="DP245" s="222"/>
      <c r="DQ245" s="222"/>
      <c r="DR245" s="222"/>
      <c r="DS245" s="222"/>
      <c r="DT245" s="222"/>
      <c r="DU245" s="222"/>
      <c r="DV245" s="222"/>
      <c r="DW245" s="222"/>
      <c r="DX245" s="222"/>
      <c r="DY245" s="222"/>
      <c r="DZ245" s="222"/>
      <c r="EA245" s="222"/>
      <c r="EB245" s="222"/>
      <c r="EC245" s="222"/>
      <c r="ED245" s="222"/>
      <c r="EE245" s="222"/>
      <c r="EF245" s="222"/>
      <c r="EG245" s="222">
        <v>0</v>
      </c>
      <c r="EH245" s="222">
        <v>0</v>
      </c>
      <c r="EI245" s="222">
        <v>0</v>
      </c>
      <c r="EJ245" s="222">
        <v>0</v>
      </c>
      <c r="EK245" s="222">
        <v>0</v>
      </c>
      <c r="EL245" s="222">
        <v>0</v>
      </c>
      <c r="EM245" s="222">
        <v>0</v>
      </c>
      <c r="EN245" s="201" t="s">
        <v>4016</v>
      </c>
      <c r="EO245" s="222">
        <v>0.76959999999999995</v>
      </c>
      <c r="EP245" s="222">
        <v>85</v>
      </c>
      <c r="EQ245" s="222">
        <v>0.8</v>
      </c>
    </row>
    <row r="246" spans="1:147" ht="30" x14ac:dyDescent="0.25">
      <c r="A246" s="201" t="s">
        <v>705</v>
      </c>
      <c r="B246" s="201" t="s">
        <v>4017</v>
      </c>
      <c r="C246" s="201" t="s">
        <v>706</v>
      </c>
      <c r="D246" s="201" t="s">
        <v>49</v>
      </c>
      <c r="E246" s="222">
        <v>170</v>
      </c>
      <c r="F246" s="222">
        <v>3969</v>
      </c>
      <c r="G246" s="201" t="s">
        <v>2890</v>
      </c>
      <c r="H246" s="201" t="s">
        <v>800</v>
      </c>
      <c r="I246" s="201" t="s">
        <v>2626</v>
      </c>
      <c r="J246" s="222">
        <v>187</v>
      </c>
      <c r="K246" s="222">
        <v>0.8</v>
      </c>
      <c r="L246" s="201" t="s">
        <v>2891</v>
      </c>
      <c r="M246" s="201" t="s">
        <v>2892</v>
      </c>
      <c r="N246" s="201" t="s">
        <v>2893</v>
      </c>
      <c r="O246" s="201" t="s">
        <v>3940</v>
      </c>
      <c r="P246" s="201" t="s">
        <v>2894</v>
      </c>
      <c r="Q246" s="201" t="s">
        <v>2859</v>
      </c>
      <c r="R246" s="201" t="s">
        <v>4017</v>
      </c>
      <c r="S246" s="201" t="s">
        <v>3941</v>
      </c>
      <c r="T246" s="222">
        <v>4.3246916997262998E-2</v>
      </c>
      <c r="U246" s="201" t="s">
        <v>2896</v>
      </c>
      <c r="V246" s="201" t="s">
        <v>2897</v>
      </c>
      <c r="W246" s="201" t="s">
        <v>173</v>
      </c>
      <c r="X246" s="201" t="s">
        <v>174</v>
      </c>
      <c r="Y246" s="222">
        <v>170</v>
      </c>
      <c r="Z246" s="222">
        <v>3969</v>
      </c>
      <c r="AA246" s="222">
        <v>110</v>
      </c>
      <c r="AB246" s="201" t="s">
        <v>4018</v>
      </c>
      <c r="AC246" s="222">
        <v>0.97499999999999998</v>
      </c>
      <c r="AD246" s="201" t="s">
        <v>800</v>
      </c>
      <c r="AE246" s="201" t="s">
        <v>800</v>
      </c>
      <c r="AF246" s="222">
        <v>0</v>
      </c>
      <c r="AG246" s="222">
        <v>0</v>
      </c>
      <c r="AH246" s="201" t="s">
        <v>2855</v>
      </c>
      <c r="AI246" s="201" t="s">
        <v>2711</v>
      </c>
      <c r="AJ246" s="201" t="s">
        <v>2855</v>
      </c>
      <c r="AK246" s="201" t="s">
        <v>2864</v>
      </c>
      <c r="AL246" s="201" t="s">
        <v>2854</v>
      </c>
      <c r="AM246" s="201" t="s">
        <v>2865</v>
      </c>
      <c r="AN246" s="201" t="s">
        <v>2898</v>
      </c>
      <c r="AO246" s="201" t="s">
        <v>2921</v>
      </c>
      <c r="AP246" s="201" t="s">
        <v>2868</v>
      </c>
      <c r="AQ246" s="201" t="s">
        <v>2869</v>
      </c>
      <c r="AR246" s="201" t="s">
        <v>2922</v>
      </c>
      <c r="AS246" s="222">
        <v>67.831739999999996</v>
      </c>
      <c r="AT246" s="222">
        <v>6.4602000000000004</v>
      </c>
      <c r="AU246" s="201" t="s">
        <v>4019</v>
      </c>
      <c r="AV246" s="201" t="s">
        <v>4020</v>
      </c>
      <c r="AW246" s="201" t="s">
        <v>4021</v>
      </c>
      <c r="AX246" s="201" t="s">
        <v>4022</v>
      </c>
      <c r="AY246" s="201" t="s">
        <v>2874</v>
      </c>
      <c r="AZ246" s="201" t="s">
        <v>800</v>
      </c>
      <c r="BA246" s="201" t="s">
        <v>800</v>
      </c>
      <c r="BB246" s="222">
        <v>2.4310846560846601E-3</v>
      </c>
      <c r="BC246" s="222">
        <v>7.35197588953471E-3</v>
      </c>
      <c r="BD246" s="222">
        <v>1E-3</v>
      </c>
      <c r="BE246" s="222">
        <v>2.5190040106951901E-4</v>
      </c>
      <c r="BF246" s="222">
        <v>3.7881099999999999E-3</v>
      </c>
      <c r="BG246" s="222">
        <v>4.3648525387655798E-5</v>
      </c>
      <c r="BH246" s="222">
        <v>1.16184807256236E-3</v>
      </c>
      <c r="BI246" s="222">
        <v>0</v>
      </c>
      <c r="BJ246" s="222">
        <v>5.5129953824835495E-4</v>
      </c>
      <c r="BK246" s="222">
        <v>0</v>
      </c>
      <c r="BL246" s="222">
        <v>0</v>
      </c>
      <c r="BM246" s="222">
        <v>1.10170205832453E-2</v>
      </c>
      <c r="BN246" s="222">
        <v>7.6872054231898201E-4</v>
      </c>
      <c r="BO246" s="222">
        <v>3.1533274378578199E-3</v>
      </c>
      <c r="BP246" s="222">
        <v>3.3160520766418798E-3</v>
      </c>
      <c r="BQ246" s="222">
        <v>1.09635960991942E-3</v>
      </c>
      <c r="BR246" s="222">
        <v>2.4953607995296901E-4</v>
      </c>
      <c r="BS246" s="222">
        <v>3.17684717262623E-2</v>
      </c>
      <c r="BT246" s="222">
        <v>3.5084523802904201E-2</v>
      </c>
      <c r="BU246" s="222">
        <v>3.6180883412823599E-2</v>
      </c>
      <c r="BV246" s="222">
        <v>186.87336309566101</v>
      </c>
      <c r="BW246" s="222">
        <v>206.37955178178899</v>
      </c>
      <c r="BX246" s="222">
        <v>212.82872595778599</v>
      </c>
      <c r="BY246" s="222">
        <v>485.870744048718</v>
      </c>
      <c r="BZ246" s="222">
        <v>536.58683463265299</v>
      </c>
      <c r="CA246" s="222">
        <v>553.35468749024403</v>
      </c>
      <c r="CB246" s="222">
        <v>8.2598026488282095</v>
      </c>
      <c r="CC246" s="222">
        <v>9.1219761887551005</v>
      </c>
      <c r="CD246" s="222">
        <v>9.4070296873341501</v>
      </c>
      <c r="CE246" s="201" t="s">
        <v>800</v>
      </c>
      <c r="CF246" s="201" t="s">
        <v>800</v>
      </c>
      <c r="CG246" s="201" t="s">
        <v>2902</v>
      </c>
      <c r="CH246" s="222">
        <v>1.0853217863487799E-3</v>
      </c>
      <c r="CI246" s="222">
        <v>3.0683149939913501E-2</v>
      </c>
      <c r="CJ246" s="222">
        <v>7.9776189843775196</v>
      </c>
      <c r="CK246" s="222"/>
      <c r="CL246" s="223">
        <f t="shared" si="29"/>
        <v>1.6829403162840227E-2</v>
      </c>
      <c r="CM246" s="223">
        <f t="shared" si="30"/>
        <v>1.4939068563422102E-2</v>
      </c>
      <c r="CN246" s="223">
        <f t="shared" si="31"/>
        <v>3.3160520766418798E-3</v>
      </c>
      <c r="CO246" s="223">
        <f t="shared" si="31"/>
        <v>1.09635960991942E-3</v>
      </c>
      <c r="CP246" s="223">
        <f t="shared" si="32"/>
        <v>3.6180883412823626E-2</v>
      </c>
      <c r="CQ246" s="223">
        <f t="shared" si="33"/>
        <v>0</v>
      </c>
      <c r="CR246" s="222"/>
      <c r="CS246" s="222"/>
      <c r="CT246" s="222"/>
      <c r="CU246" s="222"/>
      <c r="CV246" s="222"/>
      <c r="CW246" s="222"/>
      <c r="CX246" s="222"/>
      <c r="CY246" s="222"/>
      <c r="CZ246" s="222"/>
      <c r="DA246" s="222"/>
      <c r="DB246" s="224">
        <f t="shared" si="34"/>
        <v>2.282070207225317E-2</v>
      </c>
      <c r="DC246" s="224">
        <f t="shared" si="35"/>
        <v>8.9477696540091606E-3</v>
      </c>
      <c r="DD246" s="224">
        <f t="shared" si="36"/>
        <v>3.1768471726262335E-2</v>
      </c>
      <c r="DE246" s="225">
        <f t="shared" si="37"/>
        <v>0</v>
      </c>
      <c r="DF246" s="222"/>
      <c r="DG246" s="222"/>
      <c r="DH246" s="222"/>
      <c r="DI246" s="222"/>
      <c r="DJ246" s="222"/>
      <c r="DK246" s="222"/>
      <c r="DL246" s="222"/>
      <c r="DM246" s="222"/>
      <c r="DN246" s="222"/>
      <c r="DO246" s="222"/>
      <c r="DP246" s="222"/>
      <c r="DQ246" s="222"/>
      <c r="DR246" s="222"/>
      <c r="DS246" s="222"/>
      <c r="DT246" s="222"/>
      <c r="DU246" s="222"/>
      <c r="DV246" s="222"/>
      <c r="DW246" s="222"/>
      <c r="DX246" s="222"/>
      <c r="DY246" s="222"/>
      <c r="DZ246" s="222"/>
      <c r="EA246" s="222"/>
      <c r="EB246" s="222"/>
      <c r="EC246" s="222"/>
      <c r="ED246" s="222"/>
      <c r="EE246" s="222"/>
      <c r="EF246" s="222"/>
      <c r="EG246" s="222">
        <v>1943880</v>
      </c>
      <c r="EH246" s="222">
        <v>1643400</v>
      </c>
      <c r="EI246" s="222">
        <v>840.72</v>
      </c>
      <c r="EJ246" s="222">
        <v>710.9</v>
      </c>
      <c r="EK246" s="222">
        <v>0.84558473689218805</v>
      </c>
      <c r="EL246" s="222">
        <v>97</v>
      </c>
      <c r="EM246" s="222">
        <v>20040</v>
      </c>
      <c r="EN246" s="201" t="s">
        <v>4023</v>
      </c>
      <c r="EO246" s="222">
        <v>0.86750000000000005</v>
      </c>
      <c r="EP246" s="222">
        <v>96</v>
      </c>
      <c r="EQ246" s="222">
        <v>0.8</v>
      </c>
    </row>
    <row r="247" spans="1:147" ht="30" x14ac:dyDescent="0.25">
      <c r="A247" s="201" t="s">
        <v>707</v>
      </c>
      <c r="B247" s="201" t="s">
        <v>4024</v>
      </c>
      <c r="C247" s="201" t="s">
        <v>708</v>
      </c>
      <c r="D247" s="201" t="s">
        <v>49</v>
      </c>
      <c r="E247" s="222">
        <v>190</v>
      </c>
      <c r="F247" s="222">
        <v>4000</v>
      </c>
      <c r="G247" s="201" t="s">
        <v>2906</v>
      </c>
      <c r="H247" s="201" t="s">
        <v>800</v>
      </c>
      <c r="I247" s="201" t="s">
        <v>2625</v>
      </c>
      <c r="J247" s="222">
        <v>171</v>
      </c>
      <c r="K247" s="222">
        <v>0.8</v>
      </c>
      <c r="L247" s="201" t="s">
        <v>2891</v>
      </c>
      <c r="M247" s="201" t="s">
        <v>2892</v>
      </c>
      <c r="N247" s="201" t="s">
        <v>2893</v>
      </c>
      <c r="O247" s="201" t="s">
        <v>3940</v>
      </c>
      <c r="P247" s="201" t="s">
        <v>2894</v>
      </c>
      <c r="Q247" s="201" t="s">
        <v>2859</v>
      </c>
      <c r="R247" s="201" t="s">
        <v>4024</v>
      </c>
      <c r="S247" s="201" t="s">
        <v>3941</v>
      </c>
      <c r="T247" s="222">
        <v>4.3246916997262998E-2</v>
      </c>
      <c r="U247" s="201" t="s">
        <v>2981</v>
      </c>
      <c r="V247" s="201" t="s">
        <v>2982</v>
      </c>
      <c r="W247" s="201" t="s">
        <v>707</v>
      </c>
      <c r="X247" s="201" t="s">
        <v>708</v>
      </c>
      <c r="Y247" s="222">
        <v>190</v>
      </c>
      <c r="Z247" s="222">
        <v>4000</v>
      </c>
      <c r="AA247" s="222">
        <v>1</v>
      </c>
      <c r="AB247" s="201" t="s">
        <v>4024</v>
      </c>
      <c r="AC247" s="222">
        <v>1</v>
      </c>
      <c r="AD247" s="201" t="s">
        <v>800</v>
      </c>
      <c r="AE247" s="201" t="s">
        <v>800</v>
      </c>
      <c r="AH247" s="201" t="s">
        <v>2854</v>
      </c>
      <c r="AI247" s="201" t="s">
        <v>2863</v>
      </c>
      <c r="AJ247" s="201" t="s">
        <v>2855</v>
      </c>
      <c r="AK247" s="201" t="s">
        <v>2864</v>
      </c>
      <c r="AL247" s="201" t="s">
        <v>2854</v>
      </c>
      <c r="AM247" s="201" t="s">
        <v>2865</v>
      </c>
      <c r="AN247" s="201" t="s">
        <v>2985</v>
      </c>
      <c r="AO247" s="201" t="s">
        <v>2867</v>
      </c>
      <c r="AP247" s="201" t="s">
        <v>2868</v>
      </c>
      <c r="AQ247" s="201" t="s">
        <v>2869</v>
      </c>
      <c r="AR247" s="201" t="s">
        <v>2870</v>
      </c>
      <c r="AS247" s="222">
        <v>67.831739999999996</v>
      </c>
      <c r="AT247" s="222">
        <v>0</v>
      </c>
      <c r="AU247" s="201" t="s">
        <v>4025</v>
      </c>
      <c r="AV247" s="201" t="s">
        <v>4025</v>
      </c>
      <c r="AW247" s="201" t="s">
        <v>4026</v>
      </c>
      <c r="AX247" s="201" t="s">
        <v>4027</v>
      </c>
      <c r="AY247" s="201" t="s">
        <v>2874</v>
      </c>
      <c r="AZ247" s="201" t="s">
        <v>800</v>
      </c>
      <c r="BA247" s="201" t="s">
        <v>800</v>
      </c>
      <c r="BB247" s="222">
        <v>2.4970493055555599E-3</v>
      </c>
      <c r="BC247" s="222">
        <v>8.2169142294799703E-3</v>
      </c>
      <c r="BD247" s="222">
        <v>1E-3</v>
      </c>
      <c r="BE247" s="222">
        <v>2.7547002923976598E-4</v>
      </c>
      <c r="BF247" s="222">
        <v>0</v>
      </c>
      <c r="BG247" s="222">
        <v>0</v>
      </c>
      <c r="BH247" s="222">
        <v>0</v>
      </c>
      <c r="BI247" s="222">
        <v>0</v>
      </c>
      <c r="BJ247" s="222">
        <v>0</v>
      </c>
      <c r="BK247" s="222">
        <v>0</v>
      </c>
      <c r="BL247" s="222">
        <v>0</v>
      </c>
      <c r="BM247" s="222">
        <v>1.33663944963905E-2</v>
      </c>
      <c r="BN247" s="222">
        <v>8.5915825318003895E-4</v>
      </c>
      <c r="BO247" s="222">
        <v>0</v>
      </c>
      <c r="BP247" s="222">
        <v>3.6263259551580799E-3</v>
      </c>
      <c r="BQ247" s="222">
        <v>1.19894296523352E-3</v>
      </c>
      <c r="BR247" s="222">
        <v>2.4760217533333301E-4</v>
      </c>
      <c r="BS247" s="222">
        <v>2.6462588489179199E-2</v>
      </c>
      <c r="BT247" s="222">
        <v>3.0088914444337301E-2</v>
      </c>
      <c r="BU247" s="222">
        <v>3.1287857409570803E-2</v>
      </c>
      <c r="BV247" s="222">
        <v>139.27678152199601</v>
      </c>
      <c r="BW247" s="222">
        <v>158.36270760177501</v>
      </c>
      <c r="BX247" s="222">
        <v>164.67293373458301</v>
      </c>
      <c r="BY247" s="222">
        <v>362.11963195718897</v>
      </c>
      <c r="BZ247" s="222">
        <v>411.74303976461499</v>
      </c>
      <c r="CA247" s="222">
        <v>428.14962770991599</v>
      </c>
      <c r="CB247" s="222">
        <v>6.8802730071865899</v>
      </c>
      <c r="CC247" s="222">
        <v>7.8231177555276901</v>
      </c>
      <c r="CD247" s="222">
        <v>8.1348429264884103</v>
      </c>
      <c r="CE247" s="201" t="s">
        <v>800</v>
      </c>
      <c r="CF247" s="201" t="s">
        <v>800</v>
      </c>
      <c r="CG247" s="201" t="s">
        <v>2990</v>
      </c>
      <c r="CH247" s="222">
        <v>1.83883424252567E-3</v>
      </c>
      <c r="CI247" s="222">
        <v>2.4623754246653501E-2</v>
      </c>
      <c r="CJ247" s="222">
        <v>6.4021761041299197</v>
      </c>
      <c r="CK247" s="222"/>
      <c r="CL247" s="223">
        <f t="shared" si="29"/>
        <v>1.223703573960863E-2</v>
      </c>
      <c r="CM247" s="223">
        <f t="shared" si="30"/>
        <v>1.4225552749570538E-2</v>
      </c>
      <c r="CN247" s="223">
        <f t="shared" si="31"/>
        <v>3.6263259551580799E-3</v>
      </c>
      <c r="CO247" s="223">
        <f t="shared" si="31"/>
        <v>1.19894296523352E-3</v>
      </c>
      <c r="CP247" s="223">
        <f t="shared" si="32"/>
        <v>3.1287857409570768E-2</v>
      </c>
      <c r="CQ247" s="223">
        <f t="shared" si="33"/>
        <v>0</v>
      </c>
      <c r="CR247" s="222"/>
      <c r="CS247" s="222"/>
      <c r="CT247" s="222"/>
      <c r="CU247" s="222"/>
      <c r="CV247" s="222"/>
      <c r="CW247" s="222"/>
      <c r="CX247" s="222"/>
      <c r="CY247" s="222"/>
      <c r="CZ247" s="222"/>
      <c r="DA247" s="222"/>
      <c r="DB247" s="224">
        <f t="shared" si="34"/>
        <v>2.6214986313845834E-2</v>
      </c>
      <c r="DC247" s="224">
        <f t="shared" si="35"/>
        <v>2.4760217533333301E-4</v>
      </c>
      <c r="DD247" s="224">
        <f t="shared" si="36"/>
        <v>2.6462588489179168E-2</v>
      </c>
      <c r="DE247" s="225">
        <f t="shared" si="37"/>
        <v>-3.1225022567582528E-17</v>
      </c>
      <c r="DF247" s="222"/>
      <c r="DG247" s="222"/>
      <c r="DH247" s="222"/>
      <c r="DI247" s="222"/>
      <c r="DJ247" s="222"/>
      <c r="DK247" s="222"/>
      <c r="DL247" s="222"/>
      <c r="DM247" s="222"/>
      <c r="DN247" s="222"/>
      <c r="DO247" s="222"/>
      <c r="DP247" s="222"/>
      <c r="DQ247" s="222"/>
      <c r="DR247" s="222"/>
      <c r="DS247" s="222"/>
      <c r="DT247" s="222"/>
      <c r="DU247" s="222"/>
      <c r="DV247" s="222"/>
      <c r="DW247" s="222"/>
      <c r="DX247" s="222"/>
      <c r="DY247" s="222"/>
      <c r="DZ247" s="222"/>
      <c r="EA247" s="222"/>
      <c r="EB247" s="222"/>
      <c r="EC247" s="222"/>
      <c r="ED247" s="222"/>
      <c r="EE247" s="222"/>
      <c r="EF247" s="222"/>
      <c r="EG247" s="222">
        <v>0</v>
      </c>
      <c r="EH247" s="222">
        <v>0</v>
      </c>
      <c r="EI247" s="222">
        <v>0</v>
      </c>
      <c r="EJ247" s="222">
        <v>0</v>
      </c>
      <c r="EK247" s="222">
        <v>0</v>
      </c>
      <c r="EL247" s="222">
        <v>0</v>
      </c>
      <c r="EM247" s="222">
        <v>0</v>
      </c>
      <c r="EN247" s="201" t="s">
        <v>4028</v>
      </c>
      <c r="EO247" s="222">
        <v>0.80110000000000003</v>
      </c>
      <c r="EP247" s="222">
        <v>115</v>
      </c>
      <c r="EQ247" s="222">
        <v>0.8</v>
      </c>
    </row>
    <row r="248" spans="1:147" ht="30" x14ac:dyDescent="0.25">
      <c r="A248" s="201" t="s">
        <v>709</v>
      </c>
      <c r="B248" s="201" t="s">
        <v>4029</v>
      </c>
      <c r="C248" s="201" t="s">
        <v>710</v>
      </c>
      <c r="D248" s="201" t="s">
        <v>49</v>
      </c>
      <c r="E248" s="222">
        <v>145</v>
      </c>
      <c r="F248" s="222">
        <v>5876</v>
      </c>
      <c r="G248" s="201" t="s">
        <v>2890</v>
      </c>
      <c r="H248" s="201" t="s">
        <v>800</v>
      </c>
      <c r="I248" s="201" t="s">
        <v>2626</v>
      </c>
      <c r="J248" s="222">
        <v>197</v>
      </c>
      <c r="K248" s="222">
        <v>0.83320000000000005</v>
      </c>
      <c r="L248" s="201" t="s">
        <v>2891</v>
      </c>
      <c r="M248" s="201" t="s">
        <v>2892</v>
      </c>
      <c r="N248" s="201" t="s">
        <v>2893</v>
      </c>
      <c r="O248" s="201" t="s">
        <v>3940</v>
      </c>
      <c r="P248" s="201" t="s">
        <v>2894</v>
      </c>
      <c r="Q248" s="201" t="s">
        <v>2859</v>
      </c>
      <c r="R248" s="201" t="s">
        <v>4029</v>
      </c>
      <c r="S248" s="201" t="s">
        <v>3941</v>
      </c>
      <c r="T248" s="222">
        <v>4.3246916997262998E-2</v>
      </c>
      <c r="U248" s="201" t="s">
        <v>2896</v>
      </c>
      <c r="V248" s="201" t="s">
        <v>2897</v>
      </c>
      <c r="W248" s="201" t="s">
        <v>709</v>
      </c>
      <c r="X248" s="201" t="s">
        <v>710</v>
      </c>
      <c r="Y248" s="222">
        <v>145</v>
      </c>
      <c r="Z248" s="222">
        <v>5876</v>
      </c>
      <c r="AA248" s="222">
        <v>1</v>
      </c>
      <c r="AB248" s="201" t="s">
        <v>4029</v>
      </c>
      <c r="AC248" s="222">
        <v>1</v>
      </c>
      <c r="AD248" s="201" t="s">
        <v>800</v>
      </c>
      <c r="AE248" s="201" t="s">
        <v>800</v>
      </c>
      <c r="AH248" s="201" t="s">
        <v>2854</v>
      </c>
      <c r="AI248" s="201" t="s">
        <v>2863</v>
      </c>
      <c r="AJ248" s="201" t="s">
        <v>2855</v>
      </c>
      <c r="AK248" s="201" t="s">
        <v>2864</v>
      </c>
      <c r="AL248" s="201" t="s">
        <v>2854</v>
      </c>
      <c r="AM248" s="201" t="s">
        <v>2865</v>
      </c>
      <c r="AN248" s="201" t="s">
        <v>2898</v>
      </c>
      <c r="AO248" s="201" t="s">
        <v>2867</v>
      </c>
      <c r="AP248" s="201" t="s">
        <v>2868</v>
      </c>
      <c r="AQ248" s="201" t="s">
        <v>2869</v>
      </c>
      <c r="AR248" s="201" t="s">
        <v>2870</v>
      </c>
      <c r="AS248" s="222">
        <v>67.831739999999996</v>
      </c>
      <c r="AT248" s="222">
        <v>0</v>
      </c>
      <c r="AU248" s="201" t="s">
        <v>4030</v>
      </c>
      <c r="AV248" s="201" t="s">
        <v>4030</v>
      </c>
      <c r="AW248" s="201" t="s">
        <v>4031</v>
      </c>
      <c r="AX248" s="201" t="s">
        <v>4032</v>
      </c>
      <c r="AY248" s="201" t="s">
        <v>2874</v>
      </c>
      <c r="AZ248" s="201" t="s">
        <v>800</v>
      </c>
      <c r="BA248" s="201" t="s">
        <v>800</v>
      </c>
      <c r="BB248" s="222">
        <v>1.9008660464412701E-3</v>
      </c>
      <c r="BC248" s="222">
        <v>6.2708029646031298E-3</v>
      </c>
      <c r="BD248" s="222">
        <v>1E-3</v>
      </c>
      <c r="BE248" s="222">
        <v>2.3911357868020301E-4</v>
      </c>
      <c r="BF248" s="222">
        <v>0</v>
      </c>
      <c r="BG248" s="222">
        <v>0</v>
      </c>
      <c r="BH248" s="222">
        <v>0</v>
      </c>
      <c r="BI248" s="222">
        <v>0</v>
      </c>
      <c r="BJ248" s="222">
        <v>0</v>
      </c>
      <c r="BK248" s="222">
        <v>0</v>
      </c>
      <c r="BL248" s="222">
        <v>0</v>
      </c>
      <c r="BM248" s="222">
        <v>1.00410762935481E-2</v>
      </c>
      <c r="BN248" s="222">
        <v>6.2954719514417799E-4</v>
      </c>
      <c r="BO248" s="222">
        <v>0</v>
      </c>
      <c r="BP248" s="222">
        <v>3.02229914552192E-3</v>
      </c>
      <c r="BQ248" s="222">
        <v>9.9923844247940094E-4</v>
      </c>
      <c r="BR248" s="222">
        <v>1.6855151486271799E-4</v>
      </c>
      <c r="BS248" s="222">
        <v>2.0249957593279602E-2</v>
      </c>
      <c r="BT248" s="222">
        <v>2.3272256738801501E-2</v>
      </c>
      <c r="BU248" s="222">
        <v>2.4271495181280901E-2</v>
      </c>
      <c r="BV248" s="222">
        <v>139.654879953652</v>
      </c>
      <c r="BW248" s="222">
        <v>160.49832233656201</v>
      </c>
      <c r="BX248" s="222">
        <v>167.38962193986799</v>
      </c>
      <c r="BY248" s="222">
        <v>363.10268787949599</v>
      </c>
      <c r="BZ248" s="222">
        <v>417.29563807506099</v>
      </c>
      <c r="CA248" s="222">
        <v>435.21301704365698</v>
      </c>
      <c r="CB248" s="222">
        <v>5.2649889742526899</v>
      </c>
      <c r="CC248" s="222">
        <v>6.0507867520883902</v>
      </c>
      <c r="CD248" s="222">
        <v>6.3105887471330302</v>
      </c>
      <c r="CE248" s="201" t="s">
        <v>800</v>
      </c>
      <c r="CF248" s="201" t="s">
        <v>800</v>
      </c>
      <c r="CG248" s="201" t="s">
        <v>2902</v>
      </c>
      <c r="CH248" s="222">
        <v>9.891784060339691E-4</v>
      </c>
      <c r="CI248" s="222">
        <v>1.92607791872456E-2</v>
      </c>
      <c r="CJ248" s="222">
        <v>5.0078025886838597</v>
      </c>
      <c r="CK248" s="222"/>
      <c r="CL248" s="223">
        <f t="shared" si="29"/>
        <v>9.5793341045873198E-3</v>
      </c>
      <c r="CM248" s="223">
        <f t="shared" si="30"/>
        <v>1.0670623488692278E-2</v>
      </c>
      <c r="CN248" s="223">
        <f t="shared" si="31"/>
        <v>3.02229914552192E-3</v>
      </c>
      <c r="CO248" s="223">
        <f t="shared" si="31"/>
        <v>9.9923844247940094E-4</v>
      </c>
      <c r="CP248" s="223">
        <f t="shared" si="32"/>
        <v>2.4271495181280918E-2</v>
      </c>
      <c r="CQ248" s="223">
        <f t="shared" si="33"/>
        <v>0</v>
      </c>
      <c r="CR248" s="222"/>
      <c r="CS248" s="222"/>
      <c r="CT248" s="222"/>
      <c r="CU248" s="222"/>
      <c r="CV248" s="222"/>
      <c r="CW248" s="222"/>
      <c r="CX248" s="222"/>
      <c r="CY248" s="222"/>
      <c r="CZ248" s="222"/>
      <c r="DA248" s="222"/>
      <c r="DB248" s="224">
        <f t="shared" si="34"/>
        <v>2.008140607841688E-2</v>
      </c>
      <c r="DC248" s="224">
        <f t="shared" si="35"/>
        <v>1.6855151486271799E-4</v>
      </c>
      <c r="DD248" s="224">
        <f t="shared" si="36"/>
        <v>2.0249957593279598E-2</v>
      </c>
      <c r="DE248" s="225">
        <f t="shared" si="37"/>
        <v>0</v>
      </c>
      <c r="DF248" s="222"/>
      <c r="DG248" s="222"/>
      <c r="DH248" s="222"/>
      <c r="DI248" s="222"/>
      <c r="DJ248" s="222"/>
      <c r="DK248" s="222"/>
      <c r="DL248" s="222"/>
      <c r="DM248" s="222"/>
      <c r="DN248" s="222"/>
      <c r="DO248" s="222"/>
      <c r="DP248" s="222"/>
      <c r="DQ248" s="222"/>
      <c r="DR248" s="222"/>
      <c r="DS248" s="222"/>
      <c r="DT248" s="222"/>
      <c r="DU248" s="222"/>
      <c r="DV248" s="222"/>
      <c r="DW248" s="222"/>
      <c r="DX248" s="222"/>
      <c r="DY248" s="222"/>
      <c r="DZ248" s="222"/>
      <c r="EA248" s="222"/>
      <c r="EB248" s="222"/>
      <c r="EC248" s="222"/>
      <c r="ED248" s="222"/>
      <c r="EE248" s="222"/>
      <c r="EF248" s="222"/>
      <c r="EG248" s="222">
        <v>0</v>
      </c>
      <c r="EH248" s="222">
        <v>0</v>
      </c>
      <c r="EI248" s="222">
        <v>0</v>
      </c>
      <c r="EJ248" s="222">
        <v>0</v>
      </c>
      <c r="EK248" s="222">
        <v>0</v>
      </c>
      <c r="EL248" s="222">
        <v>0</v>
      </c>
      <c r="EM248" s="222">
        <v>0</v>
      </c>
      <c r="EN248" s="201" t="s">
        <v>4033</v>
      </c>
      <c r="EO248" s="222">
        <v>0.85219999999999996</v>
      </c>
      <c r="EP248" s="222">
        <v>115</v>
      </c>
      <c r="EQ248" s="222">
        <v>0.8</v>
      </c>
    </row>
    <row r="249" spans="1:147" ht="30" x14ac:dyDescent="0.25">
      <c r="A249" s="201" t="s">
        <v>711</v>
      </c>
      <c r="B249" s="201" t="s">
        <v>4034</v>
      </c>
      <c r="C249" s="201" t="s">
        <v>712</v>
      </c>
      <c r="D249" s="201" t="s">
        <v>49</v>
      </c>
      <c r="E249" s="222">
        <v>145</v>
      </c>
      <c r="F249" s="222">
        <v>5876</v>
      </c>
      <c r="G249" s="201" t="s">
        <v>2890</v>
      </c>
      <c r="H249" s="201" t="s">
        <v>800</v>
      </c>
      <c r="I249" s="201" t="s">
        <v>2626</v>
      </c>
      <c r="J249" s="222">
        <v>189</v>
      </c>
      <c r="K249" s="222">
        <v>0.8</v>
      </c>
      <c r="L249" s="201" t="s">
        <v>2891</v>
      </c>
      <c r="M249" s="201" t="s">
        <v>2892</v>
      </c>
      <c r="N249" s="201" t="s">
        <v>2893</v>
      </c>
      <c r="O249" s="201" t="s">
        <v>3940</v>
      </c>
      <c r="P249" s="201" t="s">
        <v>2894</v>
      </c>
      <c r="Q249" s="201" t="s">
        <v>2859</v>
      </c>
      <c r="R249" s="201" t="s">
        <v>4034</v>
      </c>
      <c r="S249" s="201" t="s">
        <v>3941</v>
      </c>
      <c r="T249" s="222">
        <v>4.3246916997262998E-2</v>
      </c>
      <c r="U249" s="201" t="s">
        <v>2896</v>
      </c>
      <c r="V249" s="201" t="s">
        <v>2897</v>
      </c>
      <c r="W249" s="201" t="s">
        <v>711</v>
      </c>
      <c r="X249" s="201" t="s">
        <v>712</v>
      </c>
      <c r="Y249" s="222">
        <v>145</v>
      </c>
      <c r="Z249" s="222">
        <v>5876</v>
      </c>
      <c r="AA249" s="222">
        <v>1</v>
      </c>
      <c r="AB249" s="201" t="s">
        <v>4034</v>
      </c>
      <c r="AC249" s="222">
        <v>1</v>
      </c>
      <c r="AD249" s="201" t="s">
        <v>800</v>
      </c>
      <c r="AE249" s="201" t="s">
        <v>800</v>
      </c>
      <c r="AF249" s="222">
        <v>0</v>
      </c>
      <c r="AG249" s="222">
        <v>0</v>
      </c>
      <c r="AH249" s="201" t="s">
        <v>2854</v>
      </c>
      <c r="AI249" s="201" t="s">
        <v>2863</v>
      </c>
      <c r="AJ249" s="201" t="s">
        <v>2855</v>
      </c>
      <c r="AK249" s="201" t="s">
        <v>2864</v>
      </c>
      <c r="AL249" s="201" t="s">
        <v>2854</v>
      </c>
      <c r="AM249" s="201" t="s">
        <v>2865</v>
      </c>
      <c r="AN249" s="201" t="s">
        <v>2898</v>
      </c>
      <c r="AO249" s="201" t="s">
        <v>2867</v>
      </c>
      <c r="AP249" s="201" t="s">
        <v>2868</v>
      </c>
      <c r="AQ249" s="201" t="s">
        <v>2869</v>
      </c>
      <c r="AR249" s="201" t="s">
        <v>2870</v>
      </c>
      <c r="AS249" s="222">
        <v>67.831739999999996</v>
      </c>
      <c r="AT249" s="222">
        <v>0</v>
      </c>
      <c r="AU249" s="201" t="s">
        <v>4035</v>
      </c>
      <c r="AV249" s="201" t="s">
        <v>4035</v>
      </c>
      <c r="AW249" s="201" t="s">
        <v>4036</v>
      </c>
      <c r="AX249" s="201" t="s">
        <v>4037</v>
      </c>
      <c r="AY249" s="201" t="s">
        <v>2874</v>
      </c>
      <c r="AZ249" s="201" t="s">
        <v>800</v>
      </c>
      <c r="BA249" s="201" t="s">
        <v>800</v>
      </c>
      <c r="BB249" s="222">
        <v>1.9008660464412701E-3</v>
      </c>
      <c r="BC249" s="222">
        <v>6.2708029646031298E-3</v>
      </c>
      <c r="BD249" s="222">
        <v>1E-3</v>
      </c>
      <c r="BE249" s="222">
        <v>2.4923478835978802E-4</v>
      </c>
      <c r="BF249" s="222">
        <v>0</v>
      </c>
      <c r="BG249" s="222">
        <v>0</v>
      </c>
      <c r="BH249" s="222">
        <v>0</v>
      </c>
      <c r="BI249" s="222">
        <v>0</v>
      </c>
      <c r="BJ249" s="222">
        <v>0</v>
      </c>
      <c r="BK249" s="222">
        <v>0</v>
      </c>
      <c r="BL249" s="222">
        <v>0</v>
      </c>
      <c r="BM249" s="222">
        <v>1.0900438354851201E-2</v>
      </c>
      <c r="BN249" s="222">
        <v>6.55673403742661E-4</v>
      </c>
      <c r="BO249" s="222">
        <v>0</v>
      </c>
      <c r="BP249" s="222">
        <v>3.2809615784763599E-3</v>
      </c>
      <c r="BQ249" s="222">
        <v>1.08475792092557E-3</v>
      </c>
      <c r="BR249" s="222">
        <v>1.6855151486271799E-4</v>
      </c>
      <c r="BS249" s="222">
        <v>2.1145567072860701E-2</v>
      </c>
      <c r="BT249" s="222">
        <v>2.4426528651337098E-2</v>
      </c>
      <c r="BU249" s="222">
        <v>2.55112865722627E-2</v>
      </c>
      <c r="BV249" s="222">
        <v>145.83149705421201</v>
      </c>
      <c r="BW249" s="222">
        <v>168.458818285083</v>
      </c>
      <c r="BX249" s="222">
        <v>175.939907394915</v>
      </c>
      <c r="BY249" s="222">
        <v>379.161892340951</v>
      </c>
      <c r="BZ249" s="222">
        <v>437.992927541217</v>
      </c>
      <c r="CA249" s="222">
        <v>457.44375922677898</v>
      </c>
      <c r="CB249" s="222">
        <v>5.4978474389437899</v>
      </c>
      <c r="CC249" s="222">
        <v>6.3508974493476504</v>
      </c>
      <c r="CD249" s="222">
        <v>6.6329345087882903</v>
      </c>
      <c r="CE249" s="201" t="s">
        <v>800</v>
      </c>
      <c r="CF249" s="201" t="s">
        <v>800</v>
      </c>
      <c r="CG249" s="201" t="s">
        <v>2902</v>
      </c>
      <c r="CH249" s="222">
        <v>1.07383689972075E-3</v>
      </c>
      <c r="CI249" s="222">
        <v>2.0071730173139998E-2</v>
      </c>
      <c r="CJ249" s="222">
        <v>5.2186498450164001</v>
      </c>
      <c r="CK249" s="222"/>
      <c r="CL249" s="223">
        <f t="shared" si="29"/>
        <v>9.5894553142669044E-3</v>
      </c>
      <c r="CM249" s="223">
        <f t="shared" si="30"/>
        <v>1.1556111758593862E-2</v>
      </c>
      <c r="CN249" s="223">
        <f t="shared" si="31"/>
        <v>3.2809615784763599E-3</v>
      </c>
      <c r="CO249" s="223">
        <f t="shared" si="31"/>
        <v>1.08475792092557E-3</v>
      </c>
      <c r="CP249" s="223">
        <f t="shared" si="32"/>
        <v>2.5511286572262697E-2</v>
      </c>
      <c r="CQ249" s="223">
        <f t="shared" si="33"/>
        <v>0</v>
      </c>
      <c r="CR249" s="222"/>
      <c r="CS249" s="222"/>
      <c r="CT249" s="222"/>
      <c r="CU249" s="222"/>
      <c r="CV249" s="222"/>
      <c r="CW249" s="222"/>
      <c r="CX249" s="222"/>
      <c r="CY249" s="222"/>
      <c r="CZ249" s="222"/>
      <c r="DA249" s="222"/>
      <c r="DB249" s="224">
        <f t="shared" si="34"/>
        <v>2.0977015557998045E-2</v>
      </c>
      <c r="DC249" s="224">
        <f t="shared" si="35"/>
        <v>1.6855151486271799E-4</v>
      </c>
      <c r="DD249" s="224">
        <f t="shared" si="36"/>
        <v>2.1145567072860763E-2</v>
      </c>
      <c r="DE249" s="225">
        <f t="shared" si="37"/>
        <v>6.2450045135165055E-17</v>
      </c>
      <c r="DF249" s="222"/>
      <c r="DG249" s="222"/>
      <c r="DH249" s="222"/>
      <c r="DI249" s="222"/>
      <c r="DJ249" s="222"/>
      <c r="DK249" s="222"/>
      <c r="DL249" s="222"/>
      <c r="DM249" s="222"/>
      <c r="DN249" s="222"/>
      <c r="DO249" s="222"/>
      <c r="DP249" s="222"/>
      <c r="DQ249" s="222"/>
      <c r="DR249" s="222"/>
      <c r="DS249" s="222"/>
      <c r="DT249" s="222"/>
      <c r="DU249" s="222"/>
      <c r="DV249" s="222"/>
      <c r="DW249" s="222"/>
      <c r="DX249" s="222"/>
      <c r="DY249" s="222"/>
      <c r="DZ249" s="222"/>
      <c r="EA249" s="222"/>
      <c r="EB249" s="222"/>
      <c r="EC249" s="222"/>
      <c r="ED249" s="222"/>
      <c r="EE249" s="222"/>
      <c r="EF249" s="222"/>
      <c r="EG249" s="222">
        <v>0</v>
      </c>
      <c r="EH249" s="222">
        <v>0</v>
      </c>
      <c r="EI249" s="222">
        <v>0</v>
      </c>
      <c r="EJ249" s="222">
        <v>0</v>
      </c>
      <c r="EK249" s="222">
        <v>0</v>
      </c>
      <c r="EL249" s="222">
        <v>0</v>
      </c>
      <c r="EM249" s="222">
        <v>0</v>
      </c>
      <c r="EN249" s="201" t="s">
        <v>4038</v>
      </c>
      <c r="EO249" s="222">
        <v>0.74170000000000003</v>
      </c>
      <c r="EP249" s="222">
        <v>56</v>
      </c>
      <c r="EQ249" s="222">
        <v>0.8</v>
      </c>
    </row>
    <row r="250" spans="1:147" ht="30" x14ac:dyDescent="0.25">
      <c r="A250" s="201" t="s">
        <v>713</v>
      </c>
      <c r="B250" s="201" t="s">
        <v>4039</v>
      </c>
      <c r="C250" s="201" t="s">
        <v>714</v>
      </c>
      <c r="D250" s="201" t="s">
        <v>2853</v>
      </c>
      <c r="E250" s="222">
        <v>425</v>
      </c>
      <c r="F250" s="222">
        <v>900</v>
      </c>
      <c r="G250" s="201" t="s">
        <v>2890</v>
      </c>
      <c r="H250" s="201" t="s">
        <v>800</v>
      </c>
      <c r="I250" s="201" t="s">
        <v>2626</v>
      </c>
      <c r="J250" s="222">
        <v>85</v>
      </c>
      <c r="K250" s="222">
        <v>0.8</v>
      </c>
      <c r="L250" s="201" t="s">
        <v>2891</v>
      </c>
      <c r="M250" s="201" t="s">
        <v>2892</v>
      </c>
      <c r="N250" s="201" t="s">
        <v>2893</v>
      </c>
      <c r="O250" s="201" t="s">
        <v>3940</v>
      </c>
      <c r="P250" s="201" t="s">
        <v>2894</v>
      </c>
      <c r="Q250" s="201" t="s">
        <v>2859</v>
      </c>
      <c r="R250" s="201" t="s">
        <v>4039</v>
      </c>
      <c r="S250" s="201" t="s">
        <v>3941</v>
      </c>
      <c r="T250" s="222">
        <v>4.3246916997262998E-2</v>
      </c>
      <c r="U250" s="201" t="s">
        <v>2896</v>
      </c>
      <c r="V250" s="201" t="s">
        <v>2897</v>
      </c>
      <c r="W250" s="201" t="s">
        <v>713</v>
      </c>
      <c r="X250" s="201" t="s">
        <v>714</v>
      </c>
      <c r="Y250" s="222">
        <v>425</v>
      </c>
      <c r="Z250" s="222">
        <v>900</v>
      </c>
      <c r="AA250" s="222">
        <v>1</v>
      </c>
      <c r="AB250" s="201" t="s">
        <v>4039</v>
      </c>
      <c r="AC250" s="222">
        <v>1</v>
      </c>
      <c r="AD250" s="201" t="s">
        <v>800</v>
      </c>
      <c r="AE250" s="201" t="s">
        <v>800</v>
      </c>
      <c r="AH250" s="201" t="s">
        <v>2854</v>
      </c>
      <c r="AI250" s="201" t="s">
        <v>2863</v>
      </c>
      <c r="AJ250" s="201" t="s">
        <v>2855</v>
      </c>
      <c r="AK250" s="201" t="s">
        <v>2864</v>
      </c>
      <c r="AL250" s="201" t="s">
        <v>2854</v>
      </c>
      <c r="AM250" s="201" t="s">
        <v>2865</v>
      </c>
      <c r="AN250" s="201" t="s">
        <v>2898</v>
      </c>
      <c r="AO250" s="201" t="s">
        <v>2867</v>
      </c>
      <c r="AP250" s="201" t="s">
        <v>2868</v>
      </c>
      <c r="AQ250" s="201" t="s">
        <v>2869</v>
      </c>
      <c r="AR250" s="201" t="s">
        <v>2870</v>
      </c>
      <c r="AS250" s="222">
        <v>67.831739999999996</v>
      </c>
      <c r="AT250" s="222">
        <v>0</v>
      </c>
      <c r="AU250" s="201" t="s">
        <v>4040</v>
      </c>
      <c r="AV250" s="201" t="s">
        <v>4040</v>
      </c>
      <c r="AW250" s="201" t="s">
        <v>4041</v>
      </c>
      <c r="AX250" s="201" t="s">
        <v>4042</v>
      </c>
      <c r="AY250" s="201" t="s">
        <v>2874</v>
      </c>
      <c r="AZ250" s="201" t="s">
        <v>800</v>
      </c>
      <c r="BA250" s="201" t="s">
        <v>800</v>
      </c>
      <c r="BB250" s="222">
        <v>8.8365154320987696E-3</v>
      </c>
      <c r="BC250" s="222">
        <v>1.8379939723836801E-2</v>
      </c>
      <c r="BD250" s="222">
        <v>8.3333333333333295E-4</v>
      </c>
      <c r="BE250" s="222">
        <v>5.5418088235294097E-4</v>
      </c>
      <c r="BF250" s="222">
        <v>0</v>
      </c>
      <c r="BG250" s="222">
        <v>0</v>
      </c>
      <c r="BH250" s="222">
        <v>0</v>
      </c>
      <c r="BI250" s="222">
        <v>0</v>
      </c>
      <c r="BJ250" s="222">
        <v>0</v>
      </c>
      <c r="BK250" s="222">
        <v>0</v>
      </c>
      <c r="BL250" s="222">
        <v>0</v>
      </c>
      <c r="BM250" s="222">
        <v>2.4237445283139699E-2</v>
      </c>
      <c r="BN250" s="222">
        <v>1.92180135579746E-3</v>
      </c>
      <c r="BO250" s="222">
        <v>0</v>
      </c>
      <c r="BP250" s="222">
        <v>7.2953145686121398E-3</v>
      </c>
      <c r="BQ250" s="222">
        <v>2.4119911418227298E-3</v>
      </c>
      <c r="BR250" s="222">
        <v>1.10045411259259E-3</v>
      </c>
      <c r="BS250" s="222">
        <v>5.58636701231515E-2</v>
      </c>
      <c r="BT250" s="222">
        <v>6.3158984691763703E-2</v>
      </c>
      <c r="BU250" s="222">
        <v>6.5570975833586398E-2</v>
      </c>
      <c r="BV250" s="222">
        <v>131.44392970153299</v>
      </c>
      <c r="BW250" s="222">
        <v>148.60937574532599</v>
      </c>
      <c r="BX250" s="222">
        <v>154.28464902020301</v>
      </c>
      <c r="BY250" s="222">
        <v>341.75421722398602</v>
      </c>
      <c r="BZ250" s="222">
        <v>386.384376937848</v>
      </c>
      <c r="CA250" s="222">
        <v>401.14008745252897</v>
      </c>
      <c r="CB250" s="222">
        <v>14.524554232019399</v>
      </c>
      <c r="CC250" s="222">
        <v>16.4213360198586</v>
      </c>
      <c r="CD250" s="222">
        <v>17.048453716732499</v>
      </c>
      <c r="CE250" s="201" t="s">
        <v>800</v>
      </c>
      <c r="CF250" s="201" t="s">
        <v>800</v>
      </c>
      <c r="CG250" s="201" t="s">
        <v>2902</v>
      </c>
      <c r="CH250" s="222">
        <v>2.3877079299673299E-3</v>
      </c>
      <c r="CI250" s="222">
        <v>5.34759621931842E-2</v>
      </c>
      <c r="CJ250" s="222">
        <v>13.9037501702279</v>
      </c>
      <c r="CK250" s="222"/>
      <c r="CL250" s="223">
        <f t="shared" si="29"/>
        <v>2.9704423484214433E-2</v>
      </c>
      <c r="CM250" s="223">
        <f t="shared" si="30"/>
        <v>2.6159246638937157E-2</v>
      </c>
      <c r="CN250" s="223">
        <f t="shared" si="31"/>
        <v>7.2953145686121398E-3</v>
      </c>
      <c r="CO250" s="223">
        <f t="shared" si="31"/>
        <v>2.4119911418227298E-3</v>
      </c>
      <c r="CP250" s="223">
        <f t="shared" si="32"/>
        <v>6.5570975833586467E-2</v>
      </c>
      <c r="CQ250" s="223">
        <f t="shared" si="33"/>
        <v>0</v>
      </c>
      <c r="CR250" s="222"/>
      <c r="CS250" s="222"/>
      <c r="CT250" s="222"/>
      <c r="CU250" s="222"/>
      <c r="CV250" s="222"/>
      <c r="CW250" s="222"/>
      <c r="CX250" s="222"/>
      <c r="CY250" s="222"/>
      <c r="CZ250" s="222"/>
      <c r="DA250" s="222"/>
      <c r="DB250" s="224">
        <f t="shared" si="34"/>
        <v>5.4763216010559002E-2</v>
      </c>
      <c r="DC250" s="224">
        <f t="shared" si="35"/>
        <v>1.10045411259259E-3</v>
      </c>
      <c r="DD250" s="224">
        <f t="shared" si="36"/>
        <v>5.586367012315159E-2</v>
      </c>
      <c r="DE250" s="225">
        <f t="shared" si="37"/>
        <v>9.0205620750793969E-17</v>
      </c>
      <c r="DF250" s="222"/>
      <c r="DG250" s="222"/>
      <c r="DH250" s="222"/>
      <c r="DI250" s="222"/>
      <c r="DJ250" s="222"/>
      <c r="DK250" s="222"/>
      <c r="DL250" s="222"/>
      <c r="DM250" s="222"/>
      <c r="DN250" s="222"/>
      <c r="DO250" s="222"/>
      <c r="DP250" s="222"/>
      <c r="DQ250" s="222"/>
      <c r="DR250" s="222"/>
      <c r="DS250" s="222"/>
      <c r="DT250" s="222"/>
      <c r="DU250" s="222"/>
      <c r="DV250" s="222"/>
      <c r="DW250" s="222"/>
      <c r="DX250" s="222"/>
      <c r="DY250" s="222"/>
      <c r="DZ250" s="222"/>
      <c r="EA250" s="222"/>
      <c r="EB250" s="222"/>
      <c r="EC250" s="222"/>
      <c r="ED250" s="222"/>
      <c r="EE250" s="222"/>
      <c r="EF250" s="222"/>
      <c r="EG250" s="222">
        <v>0</v>
      </c>
      <c r="EH250" s="222">
        <v>0</v>
      </c>
      <c r="EI250" s="222">
        <v>0</v>
      </c>
      <c r="EJ250" s="222">
        <v>0</v>
      </c>
      <c r="EK250" s="222">
        <v>0</v>
      </c>
      <c r="EL250" s="222">
        <v>0</v>
      </c>
      <c r="EM250" s="222">
        <v>0</v>
      </c>
      <c r="EN250" s="201" t="s">
        <v>4043</v>
      </c>
      <c r="EO250" s="222">
        <v>0.88280000000000003</v>
      </c>
      <c r="EP250" s="222">
        <v>97</v>
      </c>
      <c r="EQ250" s="222">
        <v>0.8</v>
      </c>
    </row>
    <row r="251" spans="1:147" ht="30" x14ac:dyDescent="0.25">
      <c r="A251" s="201" t="s">
        <v>715</v>
      </c>
      <c r="B251" s="201" t="s">
        <v>4044</v>
      </c>
      <c r="C251" s="201" t="s">
        <v>716</v>
      </c>
      <c r="D251" s="201" t="s">
        <v>2853</v>
      </c>
      <c r="E251" s="222">
        <v>425</v>
      </c>
      <c r="F251" s="222">
        <v>1800</v>
      </c>
      <c r="G251" s="201" t="s">
        <v>2906</v>
      </c>
      <c r="H251" s="201" t="s">
        <v>800</v>
      </c>
      <c r="I251" s="201" t="s">
        <v>2625</v>
      </c>
      <c r="J251" s="222">
        <v>89</v>
      </c>
      <c r="K251" s="222">
        <v>0.86750000000000005</v>
      </c>
      <c r="L251" s="201" t="s">
        <v>2891</v>
      </c>
      <c r="M251" s="201" t="s">
        <v>2892</v>
      </c>
      <c r="N251" s="201" t="s">
        <v>2893</v>
      </c>
      <c r="O251" s="201" t="s">
        <v>3940</v>
      </c>
      <c r="P251" s="201" t="s">
        <v>2894</v>
      </c>
      <c r="Q251" s="201" t="s">
        <v>2859</v>
      </c>
      <c r="R251" s="201" t="s">
        <v>4044</v>
      </c>
      <c r="S251" s="201" t="s">
        <v>3941</v>
      </c>
      <c r="T251" s="222">
        <v>4.3246916997262998E-2</v>
      </c>
      <c r="U251" s="201" t="s">
        <v>2981</v>
      </c>
      <c r="V251" s="201" t="s">
        <v>2982</v>
      </c>
      <c r="W251" s="201" t="s">
        <v>715</v>
      </c>
      <c r="X251" s="201" t="s">
        <v>716</v>
      </c>
      <c r="Y251" s="222">
        <v>425</v>
      </c>
      <c r="Z251" s="222">
        <v>1800</v>
      </c>
      <c r="AA251" s="222">
        <v>1</v>
      </c>
      <c r="AB251" s="201" t="s">
        <v>4044</v>
      </c>
      <c r="AC251" s="222">
        <v>1</v>
      </c>
      <c r="AD251" s="201" t="s">
        <v>800</v>
      </c>
      <c r="AE251" s="201" t="s">
        <v>800</v>
      </c>
      <c r="AH251" s="201" t="s">
        <v>2854</v>
      </c>
      <c r="AI251" s="201" t="s">
        <v>2863</v>
      </c>
      <c r="AJ251" s="201" t="s">
        <v>2855</v>
      </c>
      <c r="AK251" s="201" t="s">
        <v>2864</v>
      </c>
      <c r="AL251" s="201" t="s">
        <v>2854</v>
      </c>
      <c r="AM251" s="201" t="s">
        <v>2865</v>
      </c>
      <c r="AN251" s="201" t="s">
        <v>2985</v>
      </c>
      <c r="AO251" s="201" t="s">
        <v>2867</v>
      </c>
      <c r="AP251" s="201" t="s">
        <v>2868</v>
      </c>
      <c r="AQ251" s="201" t="s">
        <v>2869</v>
      </c>
      <c r="AR251" s="201" t="s">
        <v>2870</v>
      </c>
      <c r="AS251" s="222">
        <v>67.831739999999996</v>
      </c>
      <c r="AT251" s="222">
        <v>0</v>
      </c>
      <c r="AU251" s="201" t="s">
        <v>4045</v>
      </c>
      <c r="AV251" s="201" t="s">
        <v>4045</v>
      </c>
      <c r="AW251" s="201" t="s">
        <v>4046</v>
      </c>
      <c r="AX251" s="201" t="s">
        <v>4047</v>
      </c>
      <c r="AY251" s="201" t="s">
        <v>2874</v>
      </c>
      <c r="AZ251" s="201" t="s">
        <v>800</v>
      </c>
      <c r="BA251" s="201" t="s">
        <v>800</v>
      </c>
      <c r="BB251" s="222">
        <v>5.1720848765432099E-3</v>
      </c>
      <c r="BC251" s="222">
        <v>1.8379939723836801E-2</v>
      </c>
      <c r="BD251" s="222">
        <v>8.3333333333333295E-4</v>
      </c>
      <c r="BE251" s="222">
        <v>5.2927387640449403E-4</v>
      </c>
      <c r="BF251" s="222">
        <v>0</v>
      </c>
      <c r="BG251" s="222">
        <v>0</v>
      </c>
      <c r="BH251" s="222">
        <v>0</v>
      </c>
      <c r="BI251" s="222">
        <v>0</v>
      </c>
      <c r="BJ251" s="222">
        <v>0</v>
      </c>
      <c r="BK251" s="222">
        <v>0</v>
      </c>
      <c r="BL251" s="222">
        <v>0</v>
      </c>
      <c r="BM251" s="222">
        <v>2.3683227239662302E-2</v>
      </c>
      <c r="BN251" s="222">
        <v>1.77226637998613E-3</v>
      </c>
      <c r="BO251" s="222">
        <v>0</v>
      </c>
      <c r="BP251" s="222">
        <v>6.4253005299436602E-3</v>
      </c>
      <c r="BQ251" s="222">
        <v>2.1243454022464902E-3</v>
      </c>
      <c r="BR251" s="222">
        <v>5.50227056296296E-4</v>
      </c>
      <c r="BS251" s="222">
        <v>5.0920352486062498E-2</v>
      </c>
      <c r="BT251" s="222">
        <v>5.73456530160062E-2</v>
      </c>
      <c r="BU251" s="222">
        <v>5.9469998418252699E-2</v>
      </c>
      <c r="BV251" s="222">
        <v>119.812594084853</v>
      </c>
      <c r="BW251" s="222">
        <v>134.93094827295599</v>
      </c>
      <c r="BX251" s="222">
        <v>139.92940804294699</v>
      </c>
      <c r="BY251" s="222">
        <v>311.51274462061798</v>
      </c>
      <c r="BZ251" s="222">
        <v>350.82046550968499</v>
      </c>
      <c r="CA251" s="222">
        <v>363.816460911663</v>
      </c>
      <c r="CB251" s="222">
        <v>13.2392916463763</v>
      </c>
      <c r="CC251" s="222">
        <v>14.9098697841616</v>
      </c>
      <c r="CD251" s="222">
        <v>15.462199588745699</v>
      </c>
      <c r="CE251" s="201" t="s">
        <v>800</v>
      </c>
      <c r="CF251" s="201" t="s">
        <v>800</v>
      </c>
      <c r="CG251" s="201" t="s">
        <v>2990</v>
      </c>
      <c r="CH251" s="222">
        <v>3.2581358595669E-3</v>
      </c>
      <c r="CI251" s="222">
        <v>4.7662216626495599E-2</v>
      </c>
      <c r="CJ251" s="222">
        <v>12.392176322888901</v>
      </c>
      <c r="CK251" s="222"/>
      <c r="CL251" s="223">
        <f t="shared" si="29"/>
        <v>2.5464858866414131E-2</v>
      </c>
      <c r="CM251" s="223">
        <f t="shared" si="30"/>
        <v>2.5455493619648432E-2</v>
      </c>
      <c r="CN251" s="223">
        <f t="shared" si="31"/>
        <v>6.4253005299436602E-3</v>
      </c>
      <c r="CO251" s="223">
        <f t="shared" si="31"/>
        <v>2.1243454022464902E-3</v>
      </c>
      <c r="CP251" s="223">
        <f t="shared" si="32"/>
        <v>5.946999841825272E-2</v>
      </c>
      <c r="CQ251" s="223">
        <f t="shared" si="33"/>
        <v>0</v>
      </c>
      <c r="CR251" s="222"/>
      <c r="CS251" s="222"/>
      <c r="CT251" s="222"/>
      <c r="CU251" s="222"/>
      <c r="CV251" s="222"/>
      <c r="CW251" s="222"/>
      <c r="CX251" s="222"/>
      <c r="CY251" s="222"/>
      <c r="CZ251" s="222"/>
      <c r="DA251" s="222"/>
      <c r="DB251" s="224">
        <f t="shared" si="34"/>
        <v>5.0370125429766266E-2</v>
      </c>
      <c r="DC251" s="224">
        <f t="shared" si="35"/>
        <v>5.50227056296296E-4</v>
      </c>
      <c r="DD251" s="224">
        <f t="shared" si="36"/>
        <v>5.092035248606256E-2</v>
      </c>
      <c r="DE251" s="225">
        <f t="shared" si="37"/>
        <v>6.2450045135165055E-17</v>
      </c>
      <c r="DF251" s="222"/>
      <c r="DG251" s="222"/>
      <c r="DH251" s="222"/>
      <c r="DI251" s="222"/>
      <c r="DJ251" s="222"/>
      <c r="DK251" s="222"/>
      <c r="DL251" s="222"/>
      <c r="DM251" s="222"/>
      <c r="DN251" s="222"/>
      <c r="DO251" s="222"/>
      <c r="DP251" s="222"/>
      <c r="DQ251" s="222"/>
      <c r="DR251" s="222"/>
      <c r="DS251" s="222"/>
      <c r="DT251" s="222"/>
      <c r="DU251" s="222"/>
      <c r="DV251" s="222"/>
      <c r="DW251" s="222"/>
      <c r="DX251" s="222"/>
      <c r="DY251" s="222"/>
      <c r="DZ251" s="222"/>
      <c r="EA251" s="222"/>
      <c r="EB251" s="222"/>
      <c r="EC251" s="222"/>
      <c r="ED251" s="222"/>
      <c r="EE251" s="222"/>
      <c r="EF251" s="222"/>
      <c r="EG251" s="222">
        <v>0</v>
      </c>
      <c r="EH251" s="222">
        <v>0</v>
      </c>
      <c r="EI251" s="222">
        <v>0</v>
      </c>
      <c r="EJ251" s="222">
        <v>0</v>
      </c>
      <c r="EK251" s="222">
        <v>0</v>
      </c>
      <c r="EL251" s="222">
        <v>0</v>
      </c>
      <c r="EM251" s="222">
        <v>0</v>
      </c>
      <c r="EN251" s="201" t="s">
        <v>4048</v>
      </c>
      <c r="EO251" s="222">
        <v>0.81310000000000004</v>
      </c>
      <c r="EP251" s="222">
        <v>97</v>
      </c>
      <c r="EQ251" s="222">
        <v>0.8</v>
      </c>
    </row>
    <row r="252" spans="1:147" ht="30" x14ac:dyDescent="0.25">
      <c r="A252" s="201" t="s">
        <v>719</v>
      </c>
      <c r="B252" s="201" t="s">
        <v>4049</v>
      </c>
      <c r="C252" s="201" t="s">
        <v>720</v>
      </c>
      <c r="D252" s="201" t="s">
        <v>2853</v>
      </c>
      <c r="E252" s="222">
        <v>295</v>
      </c>
      <c r="F252" s="222">
        <v>3087</v>
      </c>
      <c r="G252" s="201" t="s">
        <v>2906</v>
      </c>
      <c r="H252" s="201" t="s">
        <v>800</v>
      </c>
      <c r="I252" s="201" t="s">
        <v>2625</v>
      </c>
      <c r="J252" s="222">
        <v>115</v>
      </c>
      <c r="K252" s="222">
        <v>0.80110000000000003</v>
      </c>
      <c r="L252" s="201" t="s">
        <v>2891</v>
      </c>
      <c r="M252" s="201" t="s">
        <v>2892</v>
      </c>
      <c r="N252" s="201" t="s">
        <v>2893</v>
      </c>
      <c r="O252" s="201" t="s">
        <v>3940</v>
      </c>
      <c r="P252" s="201" t="s">
        <v>2894</v>
      </c>
      <c r="Q252" s="201" t="s">
        <v>2859</v>
      </c>
      <c r="R252" s="201" t="s">
        <v>4049</v>
      </c>
      <c r="S252" s="201" t="s">
        <v>3941</v>
      </c>
      <c r="T252" s="222">
        <v>4.3246916997262998E-2</v>
      </c>
      <c r="U252" s="201" t="s">
        <v>2981</v>
      </c>
      <c r="V252" s="201" t="s">
        <v>2982</v>
      </c>
      <c r="W252" s="201" t="s">
        <v>175</v>
      </c>
      <c r="X252" s="201" t="s">
        <v>176</v>
      </c>
      <c r="Y252" s="222">
        <v>295</v>
      </c>
      <c r="Z252" s="222">
        <v>3969</v>
      </c>
      <c r="AA252" s="222">
        <v>110</v>
      </c>
      <c r="AB252" s="201" t="s">
        <v>4050</v>
      </c>
      <c r="AC252" s="222">
        <v>0.97499999999999998</v>
      </c>
      <c r="AD252" s="201" t="s">
        <v>800</v>
      </c>
      <c r="AE252" s="201" t="s">
        <v>800</v>
      </c>
      <c r="AH252" s="201" t="s">
        <v>2855</v>
      </c>
      <c r="AI252" s="201" t="s">
        <v>2711</v>
      </c>
      <c r="AJ252" s="201" t="s">
        <v>2855</v>
      </c>
      <c r="AK252" s="201" t="s">
        <v>2864</v>
      </c>
      <c r="AL252" s="201" t="s">
        <v>2854</v>
      </c>
      <c r="AM252" s="201" t="s">
        <v>2865</v>
      </c>
      <c r="AN252" s="201" t="s">
        <v>2985</v>
      </c>
      <c r="AO252" s="201" t="s">
        <v>2921</v>
      </c>
      <c r="AP252" s="201" t="s">
        <v>2868</v>
      </c>
      <c r="AQ252" s="201" t="s">
        <v>2869</v>
      </c>
      <c r="AR252" s="201" t="s">
        <v>2922</v>
      </c>
      <c r="AS252" s="222">
        <v>67.831739999999996</v>
      </c>
      <c r="AT252" s="222">
        <v>6.4602000000000004</v>
      </c>
      <c r="AU252" s="201" t="s">
        <v>4051</v>
      </c>
      <c r="AV252" s="201" t="s">
        <v>4052</v>
      </c>
      <c r="AW252" s="201" t="s">
        <v>4053</v>
      </c>
      <c r="AX252" s="201" t="s">
        <v>4054</v>
      </c>
      <c r="AY252" s="201" t="s">
        <v>2874</v>
      </c>
      <c r="AZ252" s="201" t="s">
        <v>800</v>
      </c>
      <c r="BA252" s="201" t="s">
        <v>800</v>
      </c>
      <c r="BB252" s="222">
        <v>2.90590558974913E-3</v>
      </c>
      <c r="BC252" s="222">
        <v>1.2757840514192599E-2</v>
      </c>
      <c r="BD252" s="222">
        <v>8.3333333333333295E-4</v>
      </c>
      <c r="BE252" s="222">
        <v>4.0961195652173898E-4</v>
      </c>
      <c r="BF252" s="222">
        <v>1.4122099999999999E-3</v>
      </c>
      <c r="BG252" s="222">
        <v>4.3648525387655798E-5</v>
      </c>
      <c r="BH252" s="222">
        <v>1.16184807256236E-3</v>
      </c>
      <c r="BI252" s="222">
        <v>0</v>
      </c>
      <c r="BJ252" s="222">
        <v>9.1886619805290801E-4</v>
      </c>
      <c r="BK252" s="222">
        <v>0</v>
      </c>
      <c r="BL252" s="222">
        <v>0</v>
      </c>
      <c r="BM252" s="222">
        <v>1.9847956528319499E-2</v>
      </c>
      <c r="BN252" s="222">
        <v>1.33212456392519E-3</v>
      </c>
      <c r="BO252" s="222">
        <v>3.1533274378578199E-3</v>
      </c>
      <c r="BP252" s="222">
        <v>5.3847849496683996E-3</v>
      </c>
      <c r="BQ252" s="222">
        <v>1.78032811019572E-3</v>
      </c>
      <c r="BR252" s="222">
        <v>2.4953607995296901E-4</v>
      </c>
      <c r="BS252" s="222">
        <v>4.5026208799855201E-2</v>
      </c>
      <c r="BT252" s="222">
        <v>5.0410993749523597E-2</v>
      </c>
      <c r="BU252" s="222">
        <v>5.2191321859719302E-2</v>
      </c>
      <c r="BV252" s="222">
        <v>152.63121627069501</v>
      </c>
      <c r="BW252" s="222">
        <v>170.88472457465599</v>
      </c>
      <c r="BX252" s="222">
        <v>176.919735117692</v>
      </c>
      <c r="BY252" s="222">
        <v>396.84116230380801</v>
      </c>
      <c r="BZ252" s="222">
        <v>444.30028389410597</v>
      </c>
      <c r="CA252" s="222">
        <v>459.991311306</v>
      </c>
      <c r="CB252" s="222">
        <v>11.706814287962301</v>
      </c>
      <c r="CC252" s="222">
        <v>13.106858374876101</v>
      </c>
      <c r="CD252" s="222">
        <v>13.569743683526999</v>
      </c>
      <c r="CE252" s="201" t="s">
        <v>800</v>
      </c>
      <c r="CF252" s="201" t="s">
        <v>800</v>
      </c>
      <c r="CG252" s="201" t="s">
        <v>2990</v>
      </c>
      <c r="CH252" s="222">
        <v>2.73051211516243E-3</v>
      </c>
      <c r="CI252" s="222">
        <v>4.2295696684692699E-2</v>
      </c>
      <c r="CJ252" s="222">
        <v>10.9968811380201</v>
      </c>
      <c r="CK252" s="222"/>
      <c r="CL252" s="223">
        <f t="shared" si="29"/>
        <v>2.0692800269752693E-2</v>
      </c>
      <c r="CM252" s="223">
        <f t="shared" si="30"/>
        <v>2.4333408530102508E-2</v>
      </c>
      <c r="CN252" s="223">
        <f t="shared" si="31"/>
        <v>5.3847849496683996E-3</v>
      </c>
      <c r="CO252" s="223">
        <f t="shared" si="31"/>
        <v>1.78032811019572E-3</v>
      </c>
      <c r="CP252" s="223">
        <f t="shared" si="32"/>
        <v>5.2191321859719315E-2</v>
      </c>
      <c r="CQ252" s="223">
        <f t="shared" si="33"/>
        <v>0</v>
      </c>
      <c r="CR252" s="222"/>
      <c r="CS252" s="222"/>
      <c r="CT252" s="222"/>
      <c r="CU252" s="222"/>
      <c r="CV252" s="222"/>
      <c r="CW252" s="222"/>
      <c r="CX252" s="222"/>
      <c r="CY252" s="222"/>
      <c r="CZ252" s="222"/>
      <c r="DA252" s="222"/>
      <c r="DB252" s="224">
        <f t="shared" si="34"/>
        <v>3.808677248604149E-2</v>
      </c>
      <c r="DC252" s="224">
        <f t="shared" si="35"/>
        <v>6.9394363138137131E-3</v>
      </c>
      <c r="DD252" s="224">
        <f t="shared" si="36"/>
        <v>4.5026208799855201E-2</v>
      </c>
      <c r="DE252" s="225">
        <f t="shared" si="37"/>
        <v>0</v>
      </c>
      <c r="DF252" s="222"/>
      <c r="DG252" s="222"/>
      <c r="DH252" s="222"/>
      <c r="DI252" s="222"/>
      <c r="DJ252" s="222"/>
      <c r="DK252" s="222"/>
      <c r="DL252" s="222"/>
      <c r="DM252" s="222"/>
      <c r="DN252" s="222"/>
      <c r="DO252" s="222"/>
      <c r="DP252" s="222"/>
      <c r="DQ252" s="222"/>
      <c r="DR252" s="222"/>
      <c r="DS252" s="222"/>
      <c r="DT252" s="222"/>
      <c r="DU252" s="222"/>
      <c r="DV252" s="222"/>
      <c r="DW252" s="222"/>
      <c r="DX252" s="222"/>
      <c r="DY252" s="222"/>
      <c r="DZ252" s="222"/>
      <c r="EA252" s="222"/>
      <c r="EB252" s="222"/>
      <c r="EC252" s="222"/>
      <c r="ED252" s="222"/>
      <c r="EE252" s="222"/>
      <c r="EF252" s="222"/>
      <c r="EG252" s="222">
        <v>10072560</v>
      </c>
      <c r="EH252" s="222">
        <v>7832088</v>
      </c>
      <c r="EI252" s="222">
        <v>1675.86</v>
      </c>
      <c r="EJ252" s="222">
        <v>1303.3800000000001</v>
      </c>
      <c r="EK252" s="222">
        <v>0.777737997207404</v>
      </c>
      <c r="EL252" s="222">
        <v>152</v>
      </c>
      <c r="EM252" s="222">
        <v>66240</v>
      </c>
      <c r="EN252" s="201" t="s">
        <v>4055</v>
      </c>
      <c r="EO252" s="222">
        <v>0.777737997207404</v>
      </c>
      <c r="EP252" s="222">
        <v>152</v>
      </c>
      <c r="EQ252" s="222">
        <v>0.8</v>
      </c>
    </row>
    <row r="253" spans="1:147" ht="30" x14ac:dyDescent="0.25">
      <c r="A253" s="201" t="s">
        <v>719</v>
      </c>
      <c r="B253" s="201" t="s">
        <v>4056</v>
      </c>
      <c r="C253" s="201" t="s">
        <v>720</v>
      </c>
      <c r="D253" s="201" t="s">
        <v>2853</v>
      </c>
      <c r="E253" s="222">
        <v>295</v>
      </c>
      <c r="F253" s="222">
        <v>3087</v>
      </c>
      <c r="G253" s="201" t="s">
        <v>2890</v>
      </c>
      <c r="H253" s="201" t="s">
        <v>800</v>
      </c>
      <c r="I253" s="201" t="s">
        <v>2626</v>
      </c>
      <c r="J253" s="222">
        <v>115</v>
      </c>
      <c r="K253" s="222">
        <v>0.85219999999999996</v>
      </c>
      <c r="L253" s="201" t="s">
        <v>2891</v>
      </c>
      <c r="M253" s="201" t="s">
        <v>2892</v>
      </c>
      <c r="N253" s="201" t="s">
        <v>2893</v>
      </c>
      <c r="O253" s="201" t="s">
        <v>3940</v>
      </c>
      <c r="P253" s="201" t="s">
        <v>2894</v>
      </c>
      <c r="Q253" s="201" t="s">
        <v>2859</v>
      </c>
      <c r="R253" s="201" t="s">
        <v>4056</v>
      </c>
      <c r="S253" s="201" t="s">
        <v>3941</v>
      </c>
      <c r="T253" s="222">
        <v>4.3246916997262998E-2</v>
      </c>
      <c r="U253" s="201" t="s">
        <v>2896</v>
      </c>
      <c r="V253" s="201" t="s">
        <v>2897</v>
      </c>
      <c r="W253" s="201" t="s">
        <v>177</v>
      </c>
      <c r="X253" s="201" t="s">
        <v>178</v>
      </c>
      <c r="Y253" s="222">
        <v>295</v>
      </c>
      <c r="Z253" s="222">
        <v>3969</v>
      </c>
      <c r="AA253" s="222">
        <v>110</v>
      </c>
      <c r="AB253" s="201" t="s">
        <v>4057</v>
      </c>
      <c r="AC253" s="222">
        <v>0.97499999999999998</v>
      </c>
      <c r="AD253" s="201" t="s">
        <v>800</v>
      </c>
      <c r="AE253" s="201" t="s">
        <v>800</v>
      </c>
      <c r="AH253" s="201" t="s">
        <v>2855</v>
      </c>
      <c r="AI253" s="201" t="s">
        <v>2711</v>
      </c>
      <c r="AJ253" s="201" t="s">
        <v>2855</v>
      </c>
      <c r="AK253" s="201" t="s">
        <v>2864</v>
      </c>
      <c r="AL253" s="201" t="s">
        <v>2854</v>
      </c>
      <c r="AM253" s="201" t="s">
        <v>2865</v>
      </c>
      <c r="AN253" s="201" t="s">
        <v>2898</v>
      </c>
      <c r="AO253" s="201" t="s">
        <v>2921</v>
      </c>
      <c r="AP253" s="201" t="s">
        <v>2868</v>
      </c>
      <c r="AQ253" s="201" t="s">
        <v>2869</v>
      </c>
      <c r="AR253" s="201" t="s">
        <v>2922</v>
      </c>
      <c r="AS253" s="222">
        <v>67.831739999999996</v>
      </c>
      <c r="AT253" s="222">
        <v>6.4602000000000004</v>
      </c>
      <c r="AU253" s="201" t="s">
        <v>4051</v>
      </c>
      <c r="AV253" s="201" t="s">
        <v>4058</v>
      </c>
      <c r="AW253" s="201" t="s">
        <v>4059</v>
      </c>
      <c r="AX253" s="201" t="s">
        <v>4060</v>
      </c>
      <c r="AY253" s="201" t="s">
        <v>2874</v>
      </c>
      <c r="AZ253" s="201" t="s">
        <v>800</v>
      </c>
      <c r="BA253" s="201" t="s">
        <v>800</v>
      </c>
      <c r="BB253" s="222">
        <v>2.90590558974913E-3</v>
      </c>
      <c r="BC253" s="222">
        <v>1.2757840514192599E-2</v>
      </c>
      <c r="BD253" s="222">
        <v>8.3333333333333295E-4</v>
      </c>
      <c r="BE253" s="222">
        <v>4.0961195652173898E-4</v>
      </c>
      <c r="BF253" s="222">
        <v>1.3789399999999999E-3</v>
      </c>
      <c r="BG253" s="222">
        <v>4.3648525387655798E-5</v>
      </c>
      <c r="BH253" s="222">
        <v>1.16184807256236E-3</v>
      </c>
      <c r="BI253" s="222">
        <v>0</v>
      </c>
      <c r="BJ253" s="222">
        <v>8.4309989386033204E-4</v>
      </c>
      <c r="BK253" s="222">
        <v>0</v>
      </c>
      <c r="BL253" s="222">
        <v>0</v>
      </c>
      <c r="BM253" s="222">
        <v>1.68173043606165E-2</v>
      </c>
      <c r="BN253" s="222">
        <v>1.2522471111951099E-3</v>
      </c>
      <c r="BO253" s="222">
        <v>3.1533274378578199E-3</v>
      </c>
      <c r="BP253" s="222">
        <v>5.0619000506681002E-3</v>
      </c>
      <c r="BQ253" s="222">
        <v>1.6735752746747099E-3</v>
      </c>
      <c r="BR253" s="222">
        <v>2.4953607995296901E-4</v>
      </c>
      <c r="BS253" s="222">
        <v>4.1806642875229498E-2</v>
      </c>
      <c r="BT253" s="222">
        <v>4.6868542925897601E-2</v>
      </c>
      <c r="BU253" s="222">
        <v>4.8542118200572297E-2</v>
      </c>
      <c r="BV253" s="222">
        <v>141.717433475354</v>
      </c>
      <c r="BW253" s="222">
        <v>158.87641669795801</v>
      </c>
      <c r="BX253" s="222">
        <v>164.549553222279</v>
      </c>
      <c r="BY253" s="222">
        <v>368.46532703592101</v>
      </c>
      <c r="BZ253" s="222">
        <v>413.078683414691</v>
      </c>
      <c r="CA253" s="222">
        <v>427.82883837792502</v>
      </c>
      <c r="CB253" s="222">
        <v>10.869727147559701</v>
      </c>
      <c r="CC253" s="222">
        <v>12.185821160733401</v>
      </c>
      <c r="CD253" s="222">
        <v>12.620950732148801</v>
      </c>
      <c r="CE253" s="201" t="s">
        <v>800</v>
      </c>
      <c r="CF253" s="201" t="s">
        <v>800</v>
      </c>
      <c r="CG253" s="201" t="s">
        <v>2902</v>
      </c>
      <c r="CH253" s="222">
        <v>1.65672621488912E-3</v>
      </c>
      <c r="CI253" s="222">
        <v>4.0149916660340401E-2</v>
      </c>
      <c r="CJ253" s="222">
        <v>10.438978331688499</v>
      </c>
      <c r="CK253" s="222"/>
      <c r="CL253" s="223">
        <f t="shared" si="29"/>
        <v>2.0583763965560116E-2</v>
      </c>
      <c r="CM253" s="223">
        <f t="shared" si="30"/>
        <v>2.1222878909669431E-2</v>
      </c>
      <c r="CN253" s="223">
        <f t="shared" si="31"/>
        <v>5.0619000506681002E-3</v>
      </c>
      <c r="CO253" s="223">
        <f t="shared" si="31"/>
        <v>1.6735752746747099E-3</v>
      </c>
      <c r="CP253" s="223">
        <f t="shared" si="32"/>
        <v>4.8542118200572359E-2</v>
      </c>
      <c r="CQ253" s="223">
        <f t="shared" si="33"/>
        <v>6.2450045135165055E-17</v>
      </c>
      <c r="CR253" s="222"/>
      <c r="CS253" s="222"/>
      <c r="CT253" s="222"/>
      <c r="CU253" s="222"/>
      <c r="CV253" s="222"/>
      <c r="CW253" s="222"/>
      <c r="CX253" s="222"/>
      <c r="CY253" s="222"/>
      <c r="CZ253" s="222"/>
      <c r="DA253" s="222"/>
      <c r="DB253" s="224">
        <f t="shared" si="34"/>
        <v>3.4976242865608409E-2</v>
      </c>
      <c r="DC253" s="224">
        <f t="shared" si="35"/>
        <v>6.8304000096211376E-3</v>
      </c>
      <c r="DD253" s="224">
        <f t="shared" si="36"/>
        <v>4.1806642875229547E-2</v>
      </c>
      <c r="DE253" s="225">
        <f t="shared" si="37"/>
        <v>0</v>
      </c>
      <c r="DF253" s="222"/>
      <c r="DG253" s="222"/>
      <c r="DH253" s="222"/>
      <c r="DI253" s="222"/>
      <c r="DJ253" s="222"/>
      <c r="DK253" s="222"/>
      <c r="DL253" s="222"/>
      <c r="DM253" s="222"/>
      <c r="DN253" s="222"/>
      <c r="DO253" s="222"/>
      <c r="DP253" s="222"/>
      <c r="DQ253" s="222"/>
      <c r="DR253" s="222"/>
      <c r="DS253" s="222"/>
      <c r="DT253" s="222"/>
      <c r="DU253" s="222"/>
      <c r="DV253" s="222"/>
      <c r="DW253" s="222"/>
      <c r="DX253" s="222"/>
      <c r="DY253" s="222"/>
      <c r="DZ253" s="222"/>
      <c r="EA253" s="222"/>
      <c r="EB253" s="222"/>
      <c r="EC253" s="222"/>
      <c r="ED253" s="222"/>
      <c r="EE253" s="222"/>
      <c r="EF253" s="222"/>
      <c r="EG253" s="222">
        <v>2962080</v>
      </c>
      <c r="EH253" s="222">
        <v>2564562</v>
      </c>
      <c r="EI253" s="222">
        <v>442</v>
      </c>
      <c r="EJ253" s="222">
        <v>382.7</v>
      </c>
      <c r="EK253" s="222">
        <v>0.865837104072398</v>
      </c>
      <c r="EL253" s="222">
        <v>187</v>
      </c>
      <c r="EM253" s="222">
        <v>15840</v>
      </c>
      <c r="EN253" s="201" t="s">
        <v>4061</v>
      </c>
      <c r="EO253" s="222">
        <v>0.865837104072398</v>
      </c>
      <c r="EP253" s="222">
        <v>187</v>
      </c>
      <c r="EQ253" s="222">
        <v>0.8</v>
      </c>
    </row>
    <row r="254" spans="1:147" ht="30" x14ac:dyDescent="0.25">
      <c r="A254" s="201" t="s">
        <v>721</v>
      </c>
      <c r="B254" s="201" t="s">
        <v>4062</v>
      </c>
      <c r="C254" s="201" t="s">
        <v>722</v>
      </c>
      <c r="D254" s="201" t="s">
        <v>2853</v>
      </c>
      <c r="E254" s="222">
        <v>750</v>
      </c>
      <c r="F254" s="222">
        <v>1176</v>
      </c>
      <c r="G254" s="201" t="s">
        <v>2906</v>
      </c>
      <c r="H254" s="201" t="s">
        <v>800</v>
      </c>
      <c r="I254" s="201" t="s">
        <v>2625</v>
      </c>
      <c r="J254" s="222">
        <v>56</v>
      </c>
      <c r="K254" s="222">
        <v>0.8</v>
      </c>
      <c r="L254" s="201" t="s">
        <v>2891</v>
      </c>
      <c r="M254" s="201" t="s">
        <v>2892</v>
      </c>
      <c r="N254" s="201" t="s">
        <v>2893</v>
      </c>
      <c r="O254" s="201" t="s">
        <v>3940</v>
      </c>
      <c r="P254" s="201" t="s">
        <v>2894</v>
      </c>
      <c r="Q254" s="201" t="s">
        <v>2859</v>
      </c>
      <c r="R254" s="201" t="s">
        <v>4062</v>
      </c>
      <c r="S254" s="201" t="s">
        <v>3941</v>
      </c>
      <c r="T254" s="222">
        <v>4.3246916997262998E-2</v>
      </c>
      <c r="U254" s="201" t="s">
        <v>2981</v>
      </c>
      <c r="V254" s="201" t="s">
        <v>2982</v>
      </c>
      <c r="W254" s="201" t="s">
        <v>179</v>
      </c>
      <c r="X254" s="201" t="s">
        <v>180</v>
      </c>
      <c r="Y254" s="222">
        <v>750</v>
      </c>
      <c r="Z254" s="222">
        <v>1372</v>
      </c>
      <c r="AA254" s="222">
        <v>60</v>
      </c>
      <c r="AB254" s="201" t="s">
        <v>4063</v>
      </c>
      <c r="AC254" s="222">
        <v>0.97499999999999998</v>
      </c>
      <c r="AD254" s="201" t="s">
        <v>800</v>
      </c>
      <c r="AE254" s="201" t="s">
        <v>800</v>
      </c>
      <c r="AH254" s="201" t="s">
        <v>2855</v>
      </c>
      <c r="AI254" s="201" t="s">
        <v>2711</v>
      </c>
      <c r="AJ254" s="201" t="s">
        <v>2855</v>
      </c>
      <c r="AK254" s="201" t="s">
        <v>2864</v>
      </c>
      <c r="AL254" s="201" t="s">
        <v>2854</v>
      </c>
      <c r="AM254" s="201" t="s">
        <v>2865</v>
      </c>
      <c r="AN254" s="201" t="s">
        <v>2985</v>
      </c>
      <c r="AO254" s="201" t="s">
        <v>2921</v>
      </c>
      <c r="AP254" s="201" t="s">
        <v>2868</v>
      </c>
      <c r="AQ254" s="201" t="s">
        <v>2869</v>
      </c>
      <c r="AR254" s="201" t="s">
        <v>2922</v>
      </c>
      <c r="AS254" s="222">
        <v>67.831739999999996</v>
      </c>
      <c r="AT254" s="222">
        <v>6.4602000000000004</v>
      </c>
      <c r="AU254" s="201" t="s">
        <v>4064</v>
      </c>
      <c r="AV254" s="201" t="s">
        <v>4065</v>
      </c>
      <c r="AW254" s="201" t="s">
        <v>4066</v>
      </c>
      <c r="AX254" s="201" t="s">
        <v>4067</v>
      </c>
      <c r="AY254" s="201" t="s">
        <v>2874</v>
      </c>
      <c r="AZ254" s="201" t="s">
        <v>800</v>
      </c>
      <c r="BA254" s="201" t="s">
        <v>800</v>
      </c>
      <c r="BB254" s="222">
        <v>7.3395479024943302E-3</v>
      </c>
      <c r="BC254" s="222">
        <v>3.2435187747947201E-2</v>
      </c>
      <c r="BD254" s="222">
        <v>8.3333333333333295E-4</v>
      </c>
      <c r="BE254" s="222">
        <v>8.4116741071428602E-4</v>
      </c>
      <c r="BF254" s="222">
        <v>2.2308499999999999E-3</v>
      </c>
      <c r="BG254" s="222">
        <v>8.0022296544035706E-5</v>
      </c>
      <c r="BH254" s="222">
        <v>2.8665674603174599E-3</v>
      </c>
      <c r="BI254" s="222">
        <v>0</v>
      </c>
      <c r="BJ254" s="222">
        <v>2.0566119182920399E-3</v>
      </c>
      <c r="BK254" s="222">
        <v>0</v>
      </c>
      <c r="BL254" s="222">
        <v>0</v>
      </c>
      <c r="BM254" s="222">
        <v>4.0815240337192499E-2</v>
      </c>
      <c r="BN254" s="222">
        <v>3.3914141572896298E-3</v>
      </c>
      <c r="BO254" s="222">
        <v>5.7811003027393396E-3</v>
      </c>
      <c r="BP254" s="222">
        <v>1.1073245327357701E-2</v>
      </c>
      <c r="BQ254" s="222">
        <v>3.66105798312379E-3</v>
      </c>
      <c r="BR254" s="222">
        <v>7.2187223129251696E-4</v>
      </c>
      <c r="BS254" s="222">
        <v>9.9392915098156703E-2</v>
      </c>
      <c r="BT254" s="222">
        <v>0.11046616042551401</v>
      </c>
      <c r="BU254" s="222">
        <v>0.114127218408638</v>
      </c>
      <c r="BV254" s="222">
        <v>132.52388679754199</v>
      </c>
      <c r="BW254" s="222">
        <v>147.288213900686</v>
      </c>
      <c r="BX254" s="222">
        <v>152.16962454485099</v>
      </c>
      <c r="BY254" s="222">
        <v>344.56210567361001</v>
      </c>
      <c r="BZ254" s="222">
        <v>382.94935614178303</v>
      </c>
      <c r="CA254" s="222">
        <v>395.64102381661297</v>
      </c>
      <c r="CB254" s="222">
        <v>25.842157925520802</v>
      </c>
      <c r="CC254" s="222">
        <v>28.7212017106338</v>
      </c>
      <c r="CD254" s="222">
        <v>29.6730767862459</v>
      </c>
      <c r="CE254" s="201" t="s">
        <v>800</v>
      </c>
      <c r="CF254" s="201" t="s">
        <v>800</v>
      </c>
      <c r="CG254" s="201" t="s">
        <v>2990</v>
      </c>
      <c r="CH254" s="222">
        <v>5.6150117048551704E-3</v>
      </c>
      <c r="CI254" s="222">
        <v>9.3777903393301595E-2</v>
      </c>
      <c r="CJ254" s="222">
        <v>24.382254882258401</v>
      </c>
      <c r="CK254" s="222"/>
      <c r="CL254" s="223">
        <f t="shared" si="29"/>
        <v>4.9405160300935204E-2</v>
      </c>
      <c r="CM254" s="223">
        <f t="shared" si="30"/>
        <v>4.9987754797221465E-2</v>
      </c>
      <c r="CN254" s="223">
        <f t="shared" si="31"/>
        <v>1.1073245327357701E-2</v>
      </c>
      <c r="CO254" s="223">
        <f t="shared" si="31"/>
        <v>3.66105798312379E-3</v>
      </c>
      <c r="CP254" s="223">
        <f t="shared" si="32"/>
        <v>0.11412721840863817</v>
      </c>
      <c r="CQ254" s="223">
        <f t="shared" si="33"/>
        <v>1.6653345369377348E-16</v>
      </c>
      <c r="CR254" s="222"/>
      <c r="CS254" s="222"/>
      <c r="CT254" s="222"/>
      <c r="CU254" s="222"/>
      <c r="CV254" s="222"/>
      <c r="CW254" s="222"/>
      <c r="CX254" s="222"/>
      <c r="CY254" s="222"/>
      <c r="CZ254" s="222"/>
      <c r="DA254" s="222"/>
      <c r="DB254" s="224">
        <f t="shared" si="34"/>
        <v>8.5655890888971284E-2</v>
      </c>
      <c r="DC254" s="224">
        <f t="shared" si="35"/>
        <v>1.3737024209185392E-2</v>
      </c>
      <c r="DD254" s="224">
        <f t="shared" si="36"/>
        <v>9.9392915098156676E-2</v>
      </c>
      <c r="DE254" s="225">
        <f t="shared" si="37"/>
        <v>0</v>
      </c>
      <c r="DF254" s="222"/>
      <c r="DG254" s="222"/>
      <c r="DH254" s="222"/>
      <c r="DI254" s="222"/>
      <c r="DJ254" s="222"/>
      <c r="DK254" s="222"/>
      <c r="DL254" s="222"/>
      <c r="DM254" s="222"/>
      <c r="DN254" s="222"/>
      <c r="DO254" s="222"/>
      <c r="DP254" s="222"/>
      <c r="DQ254" s="222"/>
      <c r="DR254" s="222"/>
      <c r="DS254" s="222"/>
      <c r="DT254" s="222"/>
      <c r="DU254" s="222"/>
      <c r="DV254" s="222"/>
      <c r="DW254" s="222"/>
      <c r="DX254" s="222"/>
      <c r="DY254" s="222"/>
      <c r="DZ254" s="222"/>
      <c r="EA254" s="222"/>
      <c r="EB254" s="222"/>
      <c r="EC254" s="222"/>
      <c r="ED254" s="222"/>
      <c r="EE254" s="222"/>
      <c r="EF254" s="222"/>
      <c r="EG254" s="222">
        <v>0</v>
      </c>
      <c r="EH254" s="222">
        <v>0</v>
      </c>
      <c r="EI254" s="222">
        <v>0</v>
      </c>
      <c r="EJ254" s="222">
        <v>0</v>
      </c>
      <c r="EK254" s="222">
        <v>0</v>
      </c>
      <c r="EL254" s="222">
        <v>0</v>
      </c>
      <c r="EM254" s="222">
        <v>0</v>
      </c>
      <c r="EN254" s="201" t="s">
        <v>4068</v>
      </c>
      <c r="EO254" s="222">
        <v>0.3851</v>
      </c>
      <c r="EP254" s="222">
        <v>135</v>
      </c>
      <c r="EQ254" s="222">
        <v>0.8</v>
      </c>
    </row>
    <row r="255" spans="1:147" ht="30" x14ac:dyDescent="0.25">
      <c r="A255" s="201" t="s">
        <v>723</v>
      </c>
      <c r="B255" s="201" t="s">
        <v>4069</v>
      </c>
      <c r="C255" s="201" t="s">
        <v>724</v>
      </c>
      <c r="D255" s="201" t="s">
        <v>2853</v>
      </c>
      <c r="E255" s="222">
        <v>425</v>
      </c>
      <c r="F255" s="222">
        <v>1864</v>
      </c>
      <c r="G255" s="201" t="s">
        <v>2906</v>
      </c>
      <c r="H255" s="201" t="s">
        <v>800</v>
      </c>
      <c r="I255" s="201" t="s">
        <v>2625</v>
      </c>
      <c r="J255" s="222">
        <v>97</v>
      </c>
      <c r="K255" s="222">
        <v>0.88280000000000003</v>
      </c>
      <c r="L255" s="201" t="s">
        <v>2891</v>
      </c>
      <c r="M255" s="201" t="s">
        <v>2892</v>
      </c>
      <c r="N255" s="201" t="s">
        <v>2893</v>
      </c>
      <c r="O255" s="201" t="s">
        <v>3940</v>
      </c>
      <c r="P255" s="201" t="s">
        <v>2894</v>
      </c>
      <c r="Q255" s="201" t="s">
        <v>2859</v>
      </c>
      <c r="R255" s="201" t="s">
        <v>4069</v>
      </c>
      <c r="S255" s="201" t="s">
        <v>3941</v>
      </c>
      <c r="T255" s="222">
        <v>4.3246916997262998E-2</v>
      </c>
      <c r="U255" s="201" t="s">
        <v>2981</v>
      </c>
      <c r="V255" s="201" t="s">
        <v>2982</v>
      </c>
      <c r="W255" s="201" t="s">
        <v>723</v>
      </c>
      <c r="X255" s="201" t="s">
        <v>724</v>
      </c>
      <c r="Y255" s="222">
        <v>425</v>
      </c>
      <c r="Z255" s="222">
        <v>1864</v>
      </c>
      <c r="AA255" s="222">
        <v>1</v>
      </c>
      <c r="AB255" s="201" t="s">
        <v>4069</v>
      </c>
      <c r="AC255" s="222">
        <v>1</v>
      </c>
      <c r="AD255" s="201" t="s">
        <v>800</v>
      </c>
      <c r="AE255" s="201" t="s">
        <v>800</v>
      </c>
      <c r="AH255" s="201" t="s">
        <v>2854</v>
      </c>
      <c r="AI255" s="201" t="s">
        <v>2863</v>
      </c>
      <c r="AJ255" s="201" t="s">
        <v>2855</v>
      </c>
      <c r="AK255" s="201" t="s">
        <v>2864</v>
      </c>
      <c r="AL255" s="201" t="s">
        <v>2854</v>
      </c>
      <c r="AM255" s="201" t="s">
        <v>2865</v>
      </c>
      <c r="AN255" s="201" t="s">
        <v>2985</v>
      </c>
      <c r="AO255" s="201" t="s">
        <v>2867</v>
      </c>
      <c r="AP255" s="201" t="s">
        <v>2868</v>
      </c>
      <c r="AQ255" s="201" t="s">
        <v>2869</v>
      </c>
      <c r="AR255" s="201" t="s">
        <v>2870</v>
      </c>
      <c r="AS255" s="222">
        <v>67.831739999999996</v>
      </c>
      <c r="AT255" s="222">
        <v>0</v>
      </c>
      <c r="AU255" s="201" t="s">
        <v>4070</v>
      </c>
      <c r="AV255" s="201" t="s">
        <v>4070</v>
      </c>
      <c r="AW255" s="201" t="s">
        <v>4071</v>
      </c>
      <c r="AX255" s="201" t="s">
        <v>4072</v>
      </c>
      <c r="AY255" s="201" t="s">
        <v>2874</v>
      </c>
      <c r="AZ255" s="201" t="s">
        <v>800</v>
      </c>
      <c r="BA255" s="201" t="s">
        <v>800</v>
      </c>
      <c r="BB255" s="222">
        <v>4.9945025631854996E-3</v>
      </c>
      <c r="BC255" s="222">
        <v>1.8379939723836801E-2</v>
      </c>
      <c r="BD255" s="222">
        <v>8.3333333333333295E-4</v>
      </c>
      <c r="BE255" s="222">
        <v>4.85622422680412E-4</v>
      </c>
      <c r="BF255" s="222">
        <v>0</v>
      </c>
      <c r="BG255" s="222">
        <v>0</v>
      </c>
      <c r="BH255" s="222">
        <v>0</v>
      </c>
      <c r="BI255" s="222">
        <v>0</v>
      </c>
      <c r="BJ255" s="222">
        <v>0</v>
      </c>
      <c r="BK255" s="222">
        <v>0</v>
      </c>
      <c r="BL255" s="222">
        <v>0</v>
      </c>
      <c r="BM255" s="222">
        <v>2.1353364495189001E-2</v>
      </c>
      <c r="BN255" s="222">
        <v>1.74155084349566E-3</v>
      </c>
      <c r="BO255" s="222">
        <v>0</v>
      </c>
      <c r="BP255" s="222">
        <v>5.7932047359342299E-3</v>
      </c>
      <c r="BQ255" s="222">
        <v>1.9153606570932399E-3</v>
      </c>
      <c r="BR255" s="222">
        <v>5.3133514020028603E-4</v>
      </c>
      <c r="BS255" s="222">
        <v>4.8319648521920902E-2</v>
      </c>
      <c r="BT255" s="222">
        <v>5.4112853257855198E-2</v>
      </c>
      <c r="BU255" s="222">
        <v>5.6028213914948402E-2</v>
      </c>
      <c r="BV255" s="222">
        <v>113.69329063981399</v>
      </c>
      <c r="BW255" s="222">
        <v>127.324360606718</v>
      </c>
      <c r="BX255" s="222">
        <v>131.83109156458499</v>
      </c>
      <c r="BY255" s="222">
        <v>295.602555663516</v>
      </c>
      <c r="BZ255" s="222">
        <v>331.04333757746701</v>
      </c>
      <c r="CA255" s="222">
        <v>342.76083806792002</v>
      </c>
      <c r="CB255" s="222">
        <v>12.563108615699401</v>
      </c>
      <c r="CC255" s="222">
        <v>14.069341847042301</v>
      </c>
      <c r="CD255" s="222">
        <v>14.5673356178866</v>
      </c>
      <c r="CE255" s="201" t="s">
        <v>800</v>
      </c>
      <c r="CF255" s="201" t="s">
        <v>800</v>
      </c>
      <c r="CG255" s="201" t="s">
        <v>2990</v>
      </c>
      <c r="CH255" s="222">
        <v>2.9376132686708199E-3</v>
      </c>
      <c r="CI255" s="222">
        <v>4.5382035253250103E-2</v>
      </c>
      <c r="CJ255" s="222">
        <v>11.799329165845</v>
      </c>
      <c r="CK255" s="222"/>
      <c r="CL255" s="223">
        <f t="shared" si="29"/>
        <v>2.5224733183236332E-2</v>
      </c>
      <c r="CM255" s="223">
        <f t="shared" si="30"/>
        <v>2.3094915338684661E-2</v>
      </c>
      <c r="CN255" s="223">
        <f t="shared" si="31"/>
        <v>5.7932047359342299E-3</v>
      </c>
      <c r="CO255" s="223">
        <f t="shared" si="31"/>
        <v>1.9153606570932399E-3</v>
      </c>
      <c r="CP255" s="223">
        <f t="shared" si="32"/>
        <v>5.6028213914948465E-2</v>
      </c>
      <c r="CQ255" s="223">
        <f t="shared" si="33"/>
        <v>6.2450045135165055E-17</v>
      </c>
      <c r="CR255" s="222"/>
      <c r="CS255" s="222"/>
      <c r="CT255" s="222"/>
      <c r="CU255" s="222"/>
      <c r="CV255" s="222"/>
      <c r="CW255" s="222"/>
      <c r="CX255" s="222"/>
      <c r="CY255" s="222"/>
      <c r="CZ255" s="222"/>
      <c r="DA255" s="222"/>
      <c r="DB255" s="224">
        <f t="shared" si="34"/>
        <v>4.7788313381720703E-2</v>
      </c>
      <c r="DC255" s="224">
        <f t="shared" si="35"/>
        <v>5.3133514020028603E-4</v>
      </c>
      <c r="DD255" s="224">
        <f t="shared" si="36"/>
        <v>4.8319648521920985E-2</v>
      </c>
      <c r="DE255" s="225">
        <f t="shared" si="37"/>
        <v>8.3266726846886741E-17</v>
      </c>
      <c r="DF255" s="222"/>
      <c r="DG255" s="222"/>
      <c r="DH255" s="222"/>
      <c r="DI255" s="222"/>
      <c r="DJ255" s="222"/>
      <c r="DK255" s="222"/>
      <c r="DL255" s="222"/>
      <c r="DM255" s="222"/>
      <c r="DN255" s="222"/>
      <c r="DO255" s="222"/>
      <c r="DP255" s="222"/>
      <c r="DQ255" s="222"/>
      <c r="DR255" s="222"/>
      <c r="DS255" s="222"/>
      <c r="DT255" s="222"/>
      <c r="DU255" s="222"/>
      <c r="DV255" s="222"/>
      <c r="DW255" s="222"/>
      <c r="DX255" s="222"/>
      <c r="DY255" s="222"/>
      <c r="DZ255" s="222"/>
      <c r="EA255" s="222"/>
      <c r="EB255" s="222"/>
      <c r="EC255" s="222"/>
      <c r="ED255" s="222"/>
      <c r="EE255" s="222"/>
      <c r="EF255" s="222"/>
      <c r="EG255" s="222">
        <v>0</v>
      </c>
      <c r="EH255" s="222">
        <v>0</v>
      </c>
      <c r="EI255" s="222">
        <v>0</v>
      </c>
      <c r="EJ255" s="222">
        <v>0</v>
      </c>
      <c r="EK255" s="222">
        <v>0</v>
      </c>
      <c r="EL255" s="222">
        <v>0</v>
      </c>
      <c r="EM255" s="222">
        <v>0</v>
      </c>
      <c r="EN255" s="201" t="s">
        <v>4073</v>
      </c>
      <c r="EO255" s="222">
        <v>0.49349999999999999</v>
      </c>
      <c r="EP255" s="222">
        <v>95</v>
      </c>
      <c r="EQ255" s="222">
        <v>0.8</v>
      </c>
    </row>
    <row r="256" spans="1:147" ht="30" x14ac:dyDescent="0.25">
      <c r="A256" s="201" t="s">
        <v>725</v>
      </c>
      <c r="B256" s="201" t="s">
        <v>4074</v>
      </c>
      <c r="C256" s="201" t="s">
        <v>726</v>
      </c>
      <c r="D256" s="201" t="s">
        <v>2853</v>
      </c>
      <c r="E256" s="222">
        <v>420</v>
      </c>
      <c r="F256" s="222">
        <v>1864</v>
      </c>
      <c r="G256" s="201" t="s">
        <v>2906</v>
      </c>
      <c r="H256" s="201" t="s">
        <v>800</v>
      </c>
      <c r="I256" s="201" t="s">
        <v>2625</v>
      </c>
      <c r="J256" s="222">
        <v>97</v>
      </c>
      <c r="K256" s="222">
        <v>0.81310000000000004</v>
      </c>
      <c r="L256" s="201" t="s">
        <v>2891</v>
      </c>
      <c r="M256" s="201" t="s">
        <v>2892</v>
      </c>
      <c r="N256" s="201" t="s">
        <v>2893</v>
      </c>
      <c r="O256" s="201" t="s">
        <v>3940</v>
      </c>
      <c r="P256" s="201" t="s">
        <v>2894</v>
      </c>
      <c r="Q256" s="201" t="s">
        <v>2859</v>
      </c>
      <c r="R256" s="201" t="s">
        <v>4074</v>
      </c>
      <c r="S256" s="201" t="s">
        <v>3941</v>
      </c>
      <c r="T256" s="222">
        <v>4.3246916997262998E-2</v>
      </c>
      <c r="U256" s="201" t="s">
        <v>2981</v>
      </c>
      <c r="V256" s="201" t="s">
        <v>2982</v>
      </c>
      <c r="W256" s="201" t="s">
        <v>725</v>
      </c>
      <c r="X256" s="201" t="s">
        <v>726</v>
      </c>
      <c r="Y256" s="222">
        <v>420</v>
      </c>
      <c r="Z256" s="222">
        <v>1864</v>
      </c>
      <c r="AA256" s="222">
        <v>1</v>
      </c>
      <c r="AB256" s="201" t="s">
        <v>4074</v>
      </c>
      <c r="AC256" s="222">
        <v>1</v>
      </c>
      <c r="AD256" s="201" t="s">
        <v>800</v>
      </c>
      <c r="AE256" s="201" t="s">
        <v>800</v>
      </c>
      <c r="AH256" s="201" t="s">
        <v>2854</v>
      </c>
      <c r="AI256" s="201" t="s">
        <v>2863</v>
      </c>
      <c r="AJ256" s="201" t="s">
        <v>2855</v>
      </c>
      <c r="AK256" s="201" t="s">
        <v>2864</v>
      </c>
      <c r="AL256" s="201" t="s">
        <v>2854</v>
      </c>
      <c r="AM256" s="201" t="s">
        <v>2865</v>
      </c>
      <c r="AN256" s="201" t="s">
        <v>2985</v>
      </c>
      <c r="AO256" s="201" t="s">
        <v>2867</v>
      </c>
      <c r="AP256" s="201" t="s">
        <v>2868</v>
      </c>
      <c r="AQ256" s="201" t="s">
        <v>2869</v>
      </c>
      <c r="AR256" s="201" t="s">
        <v>2870</v>
      </c>
      <c r="AS256" s="222">
        <v>67.831739999999996</v>
      </c>
      <c r="AT256" s="222">
        <v>0</v>
      </c>
      <c r="AU256" s="201" t="s">
        <v>4075</v>
      </c>
      <c r="AV256" s="201" t="s">
        <v>4075</v>
      </c>
      <c r="AW256" s="201" t="s">
        <v>4076</v>
      </c>
      <c r="AX256" s="201" t="s">
        <v>4077</v>
      </c>
      <c r="AY256" s="201" t="s">
        <v>2874</v>
      </c>
      <c r="AZ256" s="201" t="s">
        <v>800</v>
      </c>
      <c r="BA256" s="201" t="s">
        <v>800</v>
      </c>
      <c r="BB256" s="222">
        <v>4.9945025631854996E-3</v>
      </c>
      <c r="BC256" s="222">
        <v>1.8163705138850499E-2</v>
      </c>
      <c r="BD256" s="222">
        <v>8.3333333333333295E-4</v>
      </c>
      <c r="BE256" s="222">
        <v>4.85622422680412E-4</v>
      </c>
      <c r="BF256" s="222">
        <v>0</v>
      </c>
      <c r="BG256" s="222">
        <v>0</v>
      </c>
      <c r="BH256" s="222">
        <v>0</v>
      </c>
      <c r="BI256" s="222">
        <v>0</v>
      </c>
      <c r="BJ256" s="222">
        <v>0</v>
      </c>
      <c r="BK256" s="222">
        <v>0</v>
      </c>
      <c r="BL256" s="222">
        <v>0</v>
      </c>
      <c r="BM256" s="222">
        <v>2.3183802947181E-2</v>
      </c>
      <c r="BN256" s="222">
        <v>1.86859370614408E-3</v>
      </c>
      <c r="BO256" s="222">
        <v>0</v>
      </c>
      <c r="BP256" s="222">
        <v>6.2898058552241301E-3</v>
      </c>
      <c r="BQ256" s="222">
        <v>2.0795478884293602E-3</v>
      </c>
      <c r="BR256" s="222">
        <v>5.3133514020028603E-4</v>
      </c>
      <c r="BS256" s="222">
        <v>5.0060895251574998E-2</v>
      </c>
      <c r="BT256" s="222">
        <v>5.6350701106799198E-2</v>
      </c>
      <c r="BU256" s="222">
        <v>5.8430248995228501E-2</v>
      </c>
      <c r="BV256" s="222">
        <v>119.19260774184499</v>
      </c>
      <c r="BW256" s="222">
        <v>134.16833596856901</v>
      </c>
      <c r="BX256" s="222">
        <v>139.11964046483001</v>
      </c>
      <c r="BY256" s="222">
        <v>309.90078012879798</v>
      </c>
      <c r="BZ256" s="222">
        <v>348.83767351827998</v>
      </c>
      <c r="CA256" s="222">
        <v>361.71106520855801</v>
      </c>
      <c r="CB256" s="222">
        <v>13.015832765409501</v>
      </c>
      <c r="CC256" s="222">
        <v>14.651182287767799</v>
      </c>
      <c r="CD256" s="222">
        <v>15.191864738759399</v>
      </c>
      <c r="CE256" s="201" t="s">
        <v>800</v>
      </c>
      <c r="CF256" s="201" t="s">
        <v>800</v>
      </c>
      <c r="CG256" s="201" t="s">
        <v>2990</v>
      </c>
      <c r="CH256" s="222">
        <v>3.1894293365915599E-3</v>
      </c>
      <c r="CI256" s="222">
        <v>4.68714659149835E-2</v>
      </c>
      <c r="CJ256" s="222">
        <v>12.186581137895701</v>
      </c>
      <c r="CK256" s="222"/>
      <c r="CL256" s="223">
        <f t="shared" si="29"/>
        <v>2.500849859825003E-2</v>
      </c>
      <c r="CM256" s="223">
        <f t="shared" si="30"/>
        <v>2.5052396653325079E-2</v>
      </c>
      <c r="CN256" s="223">
        <f t="shared" si="31"/>
        <v>6.2898058552241301E-3</v>
      </c>
      <c r="CO256" s="223">
        <f t="shared" si="31"/>
        <v>2.0795478884293602E-3</v>
      </c>
      <c r="CP256" s="223">
        <f t="shared" si="32"/>
        <v>5.8430248995228598E-2</v>
      </c>
      <c r="CQ256" s="223">
        <f t="shared" si="33"/>
        <v>9.7144514654701197E-17</v>
      </c>
      <c r="CR256" s="222"/>
      <c r="CS256" s="222"/>
      <c r="CT256" s="222"/>
      <c r="CU256" s="222"/>
      <c r="CV256" s="222"/>
      <c r="CW256" s="222"/>
      <c r="CX256" s="222"/>
      <c r="CY256" s="222"/>
      <c r="CZ256" s="222"/>
      <c r="DA256" s="222"/>
      <c r="DB256" s="224">
        <f t="shared" si="34"/>
        <v>4.9529560111374826E-2</v>
      </c>
      <c r="DC256" s="224">
        <f t="shared" si="35"/>
        <v>5.3133514020028603E-4</v>
      </c>
      <c r="DD256" s="224">
        <f t="shared" si="36"/>
        <v>5.0060895251575109E-2</v>
      </c>
      <c r="DE256" s="225">
        <f t="shared" si="37"/>
        <v>1.1102230246251565E-16</v>
      </c>
      <c r="DF256" s="222"/>
      <c r="DG256" s="222"/>
      <c r="DH256" s="222"/>
      <c r="DI256" s="222"/>
      <c r="DJ256" s="222"/>
      <c r="DK256" s="222"/>
      <c r="DL256" s="222"/>
      <c r="DM256" s="222"/>
      <c r="DN256" s="222"/>
      <c r="DO256" s="222"/>
      <c r="DP256" s="222"/>
      <c r="DQ256" s="222"/>
      <c r="DR256" s="222"/>
      <c r="DS256" s="222"/>
      <c r="DT256" s="222"/>
      <c r="DU256" s="222"/>
      <c r="DV256" s="222"/>
      <c r="DW256" s="222"/>
      <c r="DX256" s="222"/>
      <c r="DY256" s="222"/>
      <c r="DZ256" s="222"/>
      <c r="EA256" s="222"/>
      <c r="EB256" s="222"/>
      <c r="EC256" s="222"/>
      <c r="ED256" s="222"/>
      <c r="EE256" s="222"/>
      <c r="EF256" s="222"/>
      <c r="EG256" s="222">
        <v>0</v>
      </c>
      <c r="EH256" s="222">
        <v>0</v>
      </c>
      <c r="EI256" s="222">
        <v>0</v>
      </c>
      <c r="EJ256" s="222">
        <v>0</v>
      </c>
      <c r="EK256" s="222">
        <v>0</v>
      </c>
      <c r="EL256" s="222">
        <v>0</v>
      </c>
      <c r="EM256" s="222">
        <v>0</v>
      </c>
      <c r="EN256" s="201" t="s">
        <v>4078</v>
      </c>
      <c r="EO256" s="222">
        <v>0.85129999999999995</v>
      </c>
      <c r="EP256" s="222">
        <v>135</v>
      </c>
      <c r="EQ256" s="222">
        <v>0.8</v>
      </c>
    </row>
    <row r="257" spans="1:147" ht="30" x14ac:dyDescent="0.25">
      <c r="A257" s="201" t="s">
        <v>727</v>
      </c>
      <c r="B257" s="201" t="s">
        <v>4079</v>
      </c>
      <c r="C257" s="201" t="s">
        <v>728</v>
      </c>
      <c r="D257" s="201" t="s">
        <v>2853</v>
      </c>
      <c r="E257" s="222">
        <v>160</v>
      </c>
      <c r="F257" s="222">
        <v>2904</v>
      </c>
      <c r="G257" s="201" t="s">
        <v>2906</v>
      </c>
      <c r="H257" s="201" t="s">
        <v>800</v>
      </c>
      <c r="I257" s="201" t="s">
        <v>2625</v>
      </c>
      <c r="J257" s="222">
        <v>152</v>
      </c>
      <c r="K257" s="222">
        <v>0.8</v>
      </c>
      <c r="L257" s="201" t="s">
        <v>2891</v>
      </c>
      <c r="M257" s="201" t="s">
        <v>2892</v>
      </c>
      <c r="N257" s="201" t="s">
        <v>2893</v>
      </c>
      <c r="O257" s="201" t="s">
        <v>3940</v>
      </c>
      <c r="P257" s="201" t="s">
        <v>2894</v>
      </c>
      <c r="Q257" s="201" t="s">
        <v>2859</v>
      </c>
      <c r="R257" s="201" t="s">
        <v>4079</v>
      </c>
      <c r="S257" s="201" t="s">
        <v>3941</v>
      </c>
      <c r="T257" s="222">
        <v>4.3246916997262998E-2</v>
      </c>
      <c r="U257" s="201" t="s">
        <v>2981</v>
      </c>
      <c r="V257" s="201" t="s">
        <v>2982</v>
      </c>
      <c r="W257" s="201" t="s">
        <v>727</v>
      </c>
      <c r="X257" s="201" t="s">
        <v>728</v>
      </c>
      <c r="Y257" s="222">
        <v>160</v>
      </c>
      <c r="Z257" s="222">
        <v>2904</v>
      </c>
      <c r="AA257" s="222">
        <v>1</v>
      </c>
      <c r="AB257" s="201" t="s">
        <v>4079</v>
      </c>
      <c r="AC257" s="222">
        <v>1</v>
      </c>
      <c r="AD257" s="201" t="s">
        <v>800</v>
      </c>
      <c r="AE257" s="201" t="s">
        <v>800</v>
      </c>
      <c r="AH257" s="201" t="s">
        <v>2854</v>
      </c>
      <c r="AI257" s="201" t="s">
        <v>2863</v>
      </c>
      <c r="AJ257" s="201" t="s">
        <v>2855</v>
      </c>
      <c r="AK257" s="201" t="s">
        <v>2864</v>
      </c>
      <c r="AL257" s="201" t="s">
        <v>2854</v>
      </c>
      <c r="AM257" s="201" t="s">
        <v>2865</v>
      </c>
      <c r="AN257" s="201" t="s">
        <v>2985</v>
      </c>
      <c r="AO257" s="201" t="s">
        <v>2867</v>
      </c>
      <c r="AP257" s="201" t="s">
        <v>2868</v>
      </c>
      <c r="AQ257" s="201" t="s">
        <v>2869</v>
      </c>
      <c r="AR257" s="201" t="s">
        <v>2870</v>
      </c>
      <c r="AS257" s="222">
        <v>67.831739999999996</v>
      </c>
      <c r="AT257" s="222">
        <v>0</v>
      </c>
      <c r="AU257" s="201" t="s">
        <v>4080</v>
      </c>
      <c r="AV257" s="201" t="s">
        <v>4080</v>
      </c>
      <c r="AW257" s="201" t="s">
        <v>4081</v>
      </c>
      <c r="AX257" s="201" t="s">
        <v>4082</v>
      </c>
      <c r="AY257" s="201" t="s">
        <v>2874</v>
      </c>
      <c r="AZ257" s="201" t="s">
        <v>800</v>
      </c>
      <c r="BA257" s="201" t="s">
        <v>800</v>
      </c>
      <c r="BB257" s="222">
        <v>3.3177370293847601E-3</v>
      </c>
      <c r="BC257" s="222">
        <v>6.9195067195620798E-3</v>
      </c>
      <c r="BD257" s="222">
        <v>8.3333333333333295E-4</v>
      </c>
      <c r="BE257" s="222">
        <v>3.0990378289473699E-4</v>
      </c>
      <c r="BF257" s="222">
        <v>0</v>
      </c>
      <c r="BG257" s="222">
        <v>0</v>
      </c>
      <c r="BH257" s="222">
        <v>0</v>
      </c>
      <c r="BI257" s="222">
        <v>0</v>
      </c>
      <c r="BJ257" s="222">
        <v>0</v>
      </c>
      <c r="BK257" s="222">
        <v>0</v>
      </c>
      <c r="BL257" s="222">
        <v>0</v>
      </c>
      <c r="BM257" s="222">
        <v>1.50371938084394E-2</v>
      </c>
      <c r="BN257" s="222">
        <v>7.2350168688845398E-4</v>
      </c>
      <c r="BO257" s="222">
        <v>0</v>
      </c>
      <c r="BP257" s="222">
        <v>4.0796166995528396E-3</v>
      </c>
      <c r="BQ257" s="222">
        <v>1.3488108358877099E-3</v>
      </c>
      <c r="BR257" s="222">
        <v>3.4104982828282802E-4</v>
      </c>
      <c r="BS257" s="222">
        <v>2.74822261887855E-2</v>
      </c>
      <c r="BT257" s="222">
        <v>3.1561842888338403E-2</v>
      </c>
      <c r="BU257" s="222">
        <v>3.2910653724226101E-2</v>
      </c>
      <c r="BV257" s="222">
        <v>171.76391367990999</v>
      </c>
      <c r="BW257" s="222">
        <v>197.26151805211501</v>
      </c>
      <c r="BX257" s="222">
        <v>205.69158577641301</v>
      </c>
      <c r="BY257" s="222">
        <v>446.586175567765</v>
      </c>
      <c r="BZ257" s="222">
        <v>512.87994693549899</v>
      </c>
      <c r="CA257" s="222">
        <v>534.798123018674</v>
      </c>
      <c r="CB257" s="222">
        <v>7.1453788090842396</v>
      </c>
      <c r="CC257" s="222">
        <v>8.2060791509679802</v>
      </c>
      <c r="CD257" s="222">
        <v>8.5567699682987897</v>
      </c>
      <c r="CE257" s="201" t="s">
        <v>800</v>
      </c>
      <c r="CF257" s="201" t="s">
        <v>800</v>
      </c>
      <c r="CG257" s="201" t="s">
        <v>2990</v>
      </c>
      <c r="CH257" s="222">
        <v>2.06868852284138E-3</v>
      </c>
      <c r="CI257" s="222">
        <v>2.5413537665944199E-2</v>
      </c>
      <c r="CJ257" s="222">
        <v>6.6075197931454799</v>
      </c>
      <c r="CK257" s="222"/>
      <c r="CL257" s="223">
        <f t="shared" si="29"/>
        <v>1.1721530693457738E-2</v>
      </c>
      <c r="CM257" s="223">
        <f t="shared" si="30"/>
        <v>1.5760695495327853E-2</v>
      </c>
      <c r="CN257" s="223">
        <f t="shared" si="31"/>
        <v>4.0796166995528396E-3</v>
      </c>
      <c r="CO257" s="223">
        <f t="shared" si="31"/>
        <v>1.3488108358877099E-3</v>
      </c>
      <c r="CP257" s="223">
        <f t="shared" si="32"/>
        <v>3.2910653724226142E-2</v>
      </c>
      <c r="CQ257" s="223">
        <f t="shared" si="33"/>
        <v>0</v>
      </c>
      <c r="CR257" s="222"/>
      <c r="CS257" s="222"/>
      <c r="CT257" s="222"/>
      <c r="CU257" s="222"/>
      <c r="CV257" s="222"/>
      <c r="CW257" s="222"/>
      <c r="CX257" s="222"/>
      <c r="CY257" s="222"/>
      <c r="CZ257" s="222"/>
      <c r="DA257" s="222"/>
      <c r="DB257" s="224">
        <f t="shared" si="34"/>
        <v>2.7141176360502766E-2</v>
      </c>
      <c r="DC257" s="224">
        <f t="shared" si="35"/>
        <v>3.4104982828282802E-4</v>
      </c>
      <c r="DD257" s="224">
        <f t="shared" si="36"/>
        <v>2.7482226188785593E-2</v>
      </c>
      <c r="DE257" s="225">
        <f t="shared" si="37"/>
        <v>9.3675067702747583E-17</v>
      </c>
      <c r="DF257" s="222"/>
      <c r="DG257" s="222"/>
      <c r="DH257" s="222"/>
      <c r="DI257" s="222"/>
      <c r="DJ257" s="222"/>
      <c r="DK257" s="222"/>
      <c r="DL257" s="222"/>
      <c r="DM257" s="222"/>
      <c r="DN257" s="222"/>
      <c r="DO257" s="222"/>
      <c r="DP257" s="222"/>
      <c r="DQ257" s="222"/>
      <c r="DR257" s="222"/>
      <c r="DS257" s="222"/>
      <c r="DT257" s="222"/>
      <c r="DU257" s="222"/>
      <c r="DV257" s="222"/>
      <c r="DW257" s="222"/>
      <c r="DX257" s="222"/>
      <c r="DY257" s="222"/>
      <c r="DZ257" s="222"/>
      <c r="EA257" s="222"/>
      <c r="EB257" s="222"/>
      <c r="EC257" s="222"/>
      <c r="ED257" s="222"/>
      <c r="EE257" s="222"/>
      <c r="EF257" s="222"/>
      <c r="EG257" s="222">
        <v>1094640</v>
      </c>
      <c r="EH257" s="222">
        <v>152000</v>
      </c>
      <c r="EI257" s="222">
        <v>225.52</v>
      </c>
      <c r="EJ257" s="222">
        <v>31.29</v>
      </c>
      <c r="EK257" s="222">
        <v>0.13874600922312899</v>
      </c>
      <c r="EL257" s="222">
        <v>150</v>
      </c>
      <c r="EM257" s="222">
        <v>7320</v>
      </c>
      <c r="EN257" s="201" t="s">
        <v>4083</v>
      </c>
      <c r="EO257" s="222">
        <v>0.13874600922312899</v>
      </c>
      <c r="EP257" s="222">
        <v>150</v>
      </c>
      <c r="EQ257" s="222">
        <v>0.8</v>
      </c>
    </row>
    <row r="258" spans="1:147" ht="30" x14ac:dyDescent="0.25">
      <c r="A258" s="201" t="s">
        <v>731</v>
      </c>
      <c r="B258" s="201" t="s">
        <v>4084</v>
      </c>
      <c r="C258" s="201" t="s">
        <v>732</v>
      </c>
      <c r="D258" s="201" t="s">
        <v>49</v>
      </c>
      <c r="E258" s="222">
        <v>150</v>
      </c>
      <c r="F258" s="222">
        <v>6006</v>
      </c>
      <c r="G258" s="201" t="s">
        <v>2890</v>
      </c>
      <c r="H258" s="201" t="s">
        <v>800</v>
      </c>
      <c r="I258" s="201" t="s">
        <v>2626</v>
      </c>
      <c r="J258" s="222">
        <v>187</v>
      </c>
      <c r="K258" s="222">
        <v>0.865837104072398</v>
      </c>
      <c r="L258" s="201" t="s">
        <v>2891</v>
      </c>
      <c r="M258" s="201" t="s">
        <v>2892</v>
      </c>
      <c r="N258" s="201" t="s">
        <v>2893</v>
      </c>
      <c r="O258" s="201" t="s">
        <v>3940</v>
      </c>
      <c r="P258" s="201" t="s">
        <v>2894</v>
      </c>
      <c r="Q258" s="201" t="s">
        <v>2859</v>
      </c>
      <c r="R258" s="201" t="s">
        <v>4084</v>
      </c>
      <c r="S258" s="201" t="s">
        <v>3941</v>
      </c>
      <c r="T258" s="222">
        <v>4.3246916997262998E-2</v>
      </c>
      <c r="U258" s="201" t="s">
        <v>2896</v>
      </c>
      <c r="V258" s="201" t="s">
        <v>2897</v>
      </c>
      <c r="W258" s="201" t="s">
        <v>731</v>
      </c>
      <c r="X258" s="201" t="s">
        <v>732</v>
      </c>
      <c r="Y258" s="222">
        <v>150</v>
      </c>
      <c r="Z258" s="222">
        <v>6006</v>
      </c>
      <c r="AA258" s="222">
        <v>1</v>
      </c>
      <c r="AB258" s="201" t="s">
        <v>4084</v>
      </c>
      <c r="AC258" s="222">
        <v>1</v>
      </c>
      <c r="AD258" s="201" t="s">
        <v>800</v>
      </c>
      <c r="AE258" s="201" t="s">
        <v>800</v>
      </c>
      <c r="AF258" s="222">
        <v>0</v>
      </c>
      <c r="AG258" s="222">
        <v>0</v>
      </c>
      <c r="AH258" s="201" t="s">
        <v>2854</v>
      </c>
      <c r="AI258" s="201" t="s">
        <v>2863</v>
      </c>
      <c r="AJ258" s="201" t="s">
        <v>2855</v>
      </c>
      <c r="AK258" s="201" t="s">
        <v>2864</v>
      </c>
      <c r="AL258" s="201" t="s">
        <v>2854</v>
      </c>
      <c r="AM258" s="201" t="s">
        <v>2865</v>
      </c>
      <c r="AN258" s="201" t="s">
        <v>2898</v>
      </c>
      <c r="AO258" s="201" t="s">
        <v>2867</v>
      </c>
      <c r="AP258" s="201" t="s">
        <v>2868</v>
      </c>
      <c r="AQ258" s="201" t="s">
        <v>2869</v>
      </c>
      <c r="AR258" s="201" t="s">
        <v>2870</v>
      </c>
      <c r="AS258" s="222">
        <v>67.831739999999996</v>
      </c>
      <c r="AT258" s="222">
        <v>0</v>
      </c>
      <c r="AU258" s="201" t="s">
        <v>4085</v>
      </c>
      <c r="AV258" s="201" t="s">
        <v>4085</v>
      </c>
      <c r="AW258" s="201" t="s">
        <v>4086</v>
      </c>
      <c r="AX258" s="201" t="s">
        <v>4087</v>
      </c>
      <c r="AY258" s="201" t="s">
        <v>2874</v>
      </c>
      <c r="AZ258" s="201" t="s">
        <v>800</v>
      </c>
      <c r="BA258" s="201" t="s">
        <v>800</v>
      </c>
      <c r="BB258" s="222">
        <v>1.8597217597217601E-3</v>
      </c>
      <c r="BC258" s="222">
        <v>6.4870375495894497E-3</v>
      </c>
      <c r="BD258" s="222">
        <v>1E-3</v>
      </c>
      <c r="BE258" s="222">
        <v>2.5190040106951901E-4</v>
      </c>
      <c r="BF258" s="222">
        <v>0</v>
      </c>
      <c r="BG258" s="222">
        <v>0</v>
      </c>
      <c r="BH258" s="222">
        <v>0</v>
      </c>
      <c r="BI258" s="222">
        <v>0</v>
      </c>
      <c r="BJ258" s="222">
        <v>0</v>
      </c>
      <c r="BK258" s="222">
        <v>0</v>
      </c>
      <c r="BL258" s="222">
        <v>0</v>
      </c>
      <c r="BM258" s="222">
        <v>1.01793009622042E-2</v>
      </c>
      <c r="BN258" s="222">
        <v>6.2670710531362002E-4</v>
      </c>
      <c r="BO258" s="222">
        <v>0</v>
      </c>
      <c r="BP258" s="222">
        <v>3.06390387849639E-3</v>
      </c>
      <c r="BQ258" s="222">
        <v>1.01299388050041E-3</v>
      </c>
      <c r="BR258" s="222">
        <v>1.6490321367521399E-4</v>
      </c>
      <c r="BS258" s="222">
        <v>2.05695709915737E-2</v>
      </c>
      <c r="BT258" s="222">
        <v>2.3633474870070101E-2</v>
      </c>
      <c r="BU258" s="222">
        <v>2.4646468750570499E-2</v>
      </c>
      <c r="BV258" s="222">
        <v>137.13047327715799</v>
      </c>
      <c r="BW258" s="222">
        <v>157.556499133801</v>
      </c>
      <c r="BX258" s="222">
        <v>164.30979167046999</v>
      </c>
      <c r="BY258" s="222">
        <v>356.53923052061202</v>
      </c>
      <c r="BZ258" s="222">
        <v>409.64689774788201</v>
      </c>
      <c r="CA258" s="222">
        <v>427.20545834322297</v>
      </c>
      <c r="CB258" s="222">
        <v>5.3480884578091699</v>
      </c>
      <c r="CC258" s="222">
        <v>6.1447034662182398</v>
      </c>
      <c r="CD258" s="222">
        <v>6.4080818751483397</v>
      </c>
      <c r="CE258" s="201" t="s">
        <v>800</v>
      </c>
      <c r="CF258" s="201" t="s">
        <v>800</v>
      </c>
      <c r="CG258" s="201" t="s">
        <v>2902</v>
      </c>
      <c r="CH258" s="222">
        <v>1.0027953583823599E-3</v>
      </c>
      <c r="CI258" s="222">
        <v>1.95667756331914E-2</v>
      </c>
      <c r="CJ258" s="222">
        <v>5.0873616646297597</v>
      </c>
      <c r="CK258" s="222"/>
      <c r="CL258" s="223">
        <f t="shared" si="29"/>
        <v>9.7635629240559411E-3</v>
      </c>
      <c r="CM258" s="223">
        <f t="shared" si="30"/>
        <v>1.080600806751782E-2</v>
      </c>
      <c r="CN258" s="223">
        <f t="shared" si="31"/>
        <v>3.06390387849639E-3</v>
      </c>
      <c r="CO258" s="223">
        <f t="shared" si="31"/>
        <v>1.01299388050041E-3</v>
      </c>
      <c r="CP258" s="223">
        <f t="shared" si="32"/>
        <v>2.4646468750570562E-2</v>
      </c>
      <c r="CQ258" s="223">
        <f t="shared" si="33"/>
        <v>6.2450045135165055E-17</v>
      </c>
      <c r="CR258" s="222"/>
      <c r="CS258" s="222"/>
      <c r="CT258" s="222"/>
      <c r="CU258" s="222"/>
      <c r="CV258" s="222"/>
      <c r="CW258" s="222"/>
      <c r="CX258" s="222"/>
      <c r="CY258" s="222"/>
      <c r="CZ258" s="222"/>
      <c r="DA258" s="222"/>
      <c r="DB258" s="224">
        <f t="shared" si="34"/>
        <v>2.0404667777898549E-2</v>
      </c>
      <c r="DC258" s="224">
        <f t="shared" si="35"/>
        <v>1.6490321367521399E-4</v>
      </c>
      <c r="DD258" s="224">
        <f t="shared" si="36"/>
        <v>2.0569570991573763E-2</v>
      </c>
      <c r="DE258" s="225">
        <f t="shared" si="37"/>
        <v>6.2450045135165055E-17</v>
      </c>
      <c r="DF258" s="222"/>
      <c r="DG258" s="222"/>
      <c r="DH258" s="222"/>
      <c r="DI258" s="222"/>
      <c r="DJ258" s="222"/>
      <c r="DK258" s="222"/>
      <c r="DL258" s="222"/>
      <c r="DM258" s="222"/>
      <c r="DN258" s="222"/>
      <c r="DO258" s="222"/>
      <c r="DP258" s="222"/>
      <c r="DQ258" s="222"/>
      <c r="DR258" s="222"/>
      <c r="DS258" s="222"/>
      <c r="DT258" s="222"/>
      <c r="DU258" s="222"/>
      <c r="DV258" s="222"/>
      <c r="DW258" s="222"/>
      <c r="DX258" s="222"/>
      <c r="DY258" s="222"/>
      <c r="DZ258" s="222"/>
      <c r="EA258" s="222"/>
      <c r="EB258" s="222"/>
      <c r="EC258" s="222"/>
      <c r="ED258" s="222"/>
      <c r="EE258" s="222"/>
      <c r="EF258" s="222"/>
      <c r="EG258" s="222">
        <v>1700160</v>
      </c>
      <c r="EH258" s="222">
        <v>986272</v>
      </c>
      <c r="EI258" s="222">
        <v>726.44</v>
      </c>
      <c r="EJ258" s="222">
        <v>421.75</v>
      </c>
      <c r="EK258" s="222">
        <v>0.58057100379935001</v>
      </c>
      <c r="EL258" s="222">
        <v>92</v>
      </c>
      <c r="EM258" s="222">
        <v>18540</v>
      </c>
      <c r="EN258" s="201" t="s">
        <v>4088</v>
      </c>
      <c r="EO258" s="222">
        <v>0.58057100379935001</v>
      </c>
      <c r="EP258" s="222">
        <v>92</v>
      </c>
      <c r="EQ258" s="222">
        <v>0.8</v>
      </c>
    </row>
    <row r="259" spans="1:147" ht="30" x14ac:dyDescent="0.25">
      <c r="A259" s="201" t="s">
        <v>739</v>
      </c>
      <c r="B259" s="201" t="s">
        <v>4089</v>
      </c>
      <c r="C259" s="201" t="s">
        <v>740</v>
      </c>
      <c r="D259" s="201" t="s">
        <v>2853</v>
      </c>
      <c r="E259" s="222">
        <v>260</v>
      </c>
      <c r="F259" s="222">
        <v>3710</v>
      </c>
      <c r="G259" s="201" t="s">
        <v>2890</v>
      </c>
      <c r="H259" s="201" t="s">
        <v>800</v>
      </c>
      <c r="I259" s="201" t="s">
        <v>2626</v>
      </c>
      <c r="J259" s="222">
        <v>135</v>
      </c>
      <c r="K259" s="222">
        <v>0.8</v>
      </c>
      <c r="L259" s="201" t="s">
        <v>2891</v>
      </c>
      <c r="M259" s="201" t="s">
        <v>2892</v>
      </c>
      <c r="N259" s="201" t="s">
        <v>2893</v>
      </c>
      <c r="O259" s="201" t="s">
        <v>3940</v>
      </c>
      <c r="P259" s="201" t="s">
        <v>2894</v>
      </c>
      <c r="Q259" s="201" t="s">
        <v>2859</v>
      </c>
      <c r="R259" s="201" t="s">
        <v>4089</v>
      </c>
      <c r="S259" s="201" t="s">
        <v>3941</v>
      </c>
      <c r="T259" s="222">
        <v>4.3246916997262998E-2</v>
      </c>
      <c r="U259" s="201" t="s">
        <v>2896</v>
      </c>
      <c r="V259" s="201" t="s">
        <v>2897</v>
      </c>
      <c r="W259" s="201" t="s">
        <v>739</v>
      </c>
      <c r="X259" s="201" t="s">
        <v>740</v>
      </c>
      <c r="Y259" s="222">
        <v>260</v>
      </c>
      <c r="Z259" s="222">
        <v>3710</v>
      </c>
      <c r="AA259" s="222">
        <v>1</v>
      </c>
      <c r="AB259" s="201" t="s">
        <v>4089</v>
      </c>
      <c r="AC259" s="222">
        <v>1</v>
      </c>
      <c r="AD259" s="201" t="s">
        <v>739</v>
      </c>
      <c r="AE259" s="201" t="s">
        <v>740</v>
      </c>
      <c r="AF259" s="222">
        <v>260</v>
      </c>
      <c r="AG259" s="222">
        <v>3710</v>
      </c>
      <c r="AH259" s="201" t="s">
        <v>2854</v>
      </c>
      <c r="AI259" s="201" t="s">
        <v>2863</v>
      </c>
      <c r="AJ259" s="201" t="s">
        <v>2855</v>
      </c>
      <c r="AK259" s="201" t="s">
        <v>2864</v>
      </c>
      <c r="AL259" s="201" t="s">
        <v>2854</v>
      </c>
      <c r="AM259" s="201" t="s">
        <v>2865</v>
      </c>
      <c r="AN259" s="201" t="s">
        <v>2898</v>
      </c>
      <c r="AO259" s="201" t="s">
        <v>2867</v>
      </c>
      <c r="AP259" s="201" t="s">
        <v>2868</v>
      </c>
      <c r="AQ259" s="201" t="s">
        <v>2869</v>
      </c>
      <c r="AR259" s="201" t="s">
        <v>2870</v>
      </c>
      <c r="AS259" s="222">
        <v>67.831739999999996</v>
      </c>
      <c r="AT259" s="222">
        <v>0</v>
      </c>
      <c r="AU259" s="201" t="s">
        <v>4090</v>
      </c>
      <c r="AV259" s="201" t="s">
        <v>4090</v>
      </c>
      <c r="AW259" s="201" t="s">
        <v>4091</v>
      </c>
      <c r="AX259" s="201" t="s">
        <v>4092</v>
      </c>
      <c r="AY259" s="201" t="s">
        <v>2874</v>
      </c>
      <c r="AZ259" s="201" t="s">
        <v>4090</v>
      </c>
      <c r="BA259" s="201" t="s">
        <v>4092</v>
      </c>
      <c r="BB259" s="222">
        <v>2.6922364480383302E-3</v>
      </c>
      <c r="BC259" s="222">
        <v>1.12441984192884E-2</v>
      </c>
      <c r="BD259" s="222">
        <v>8.3333333333333295E-4</v>
      </c>
      <c r="BE259" s="222">
        <v>3.4892870370370401E-4</v>
      </c>
      <c r="BF259" s="222">
        <v>0</v>
      </c>
      <c r="BG259" s="222">
        <v>0</v>
      </c>
      <c r="BH259" s="222">
        <v>0</v>
      </c>
      <c r="BI259" s="222">
        <v>0</v>
      </c>
      <c r="BJ259" s="222">
        <v>0</v>
      </c>
      <c r="BK259" s="222">
        <v>0</v>
      </c>
      <c r="BL259" s="222">
        <v>0</v>
      </c>
      <c r="BM259" s="222">
        <v>1.5260613696791599E-2</v>
      </c>
      <c r="BN259" s="222">
        <v>1.17569024119374E-3</v>
      </c>
      <c r="BO259" s="222">
        <v>0</v>
      </c>
      <c r="BP259" s="222">
        <v>4.5933462098668998E-3</v>
      </c>
      <c r="BQ259" s="222">
        <v>1.5186610892957901E-3</v>
      </c>
      <c r="BR259" s="222">
        <v>2.6695652327044E-4</v>
      </c>
      <c r="BS259" s="222">
        <v>3.1821957365619602E-2</v>
      </c>
      <c r="BT259" s="222">
        <v>3.6415303575486502E-2</v>
      </c>
      <c r="BU259" s="222">
        <v>3.7933964664782299E-2</v>
      </c>
      <c r="BV259" s="222">
        <v>122.392143713921</v>
      </c>
      <c r="BW259" s="222">
        <v>140.05885990571699</v>
      </c>
      <c r="BX259" s="222">
        <v>145.89986409531599</v>
      </c>
      <c r="BY259" s="222">
        <v>318.21957365619602</v>
      </c>
      <c r="BZ259" s="222">
        <v>364.15303575486502</v>
      </c>
      <c r="CA259" s="222">
        <v>379.33964664782297</v>
      </c>
      <c r="CB259" s="222">
        <v>8.2737089150610892</v>
      </c>
      <c r="CC259" s="222">
        <v>9.4679789296264794</v>
      </c>
      <c r="CD259" s="222">
        <v>9.8628308128433897</v>
      </c>
      <c r="CE259" s="201" t="s">
        <v>800</v>
      </c>
      <c r="CF259" s="201" t="s">
        <v>800</v>
      </c>
      <c r="CG259" s="201" t="s">
        <v>2902</v>
      </c>
      <c r="CH259" s="222">
        <v>1.50337165960906E-3</v>
      </c>
      <c r="CI259" s="222">
        <v>3.0318585706010499E-2</v>
      </c>
      <c r="CJ259" s="222">
        <v>7.8828322835627302</v>
      </c>
      <c r="CL259" s="223">
        <f t="shared" ref="CL259:CL322" si="38">SUM(BB259:BL259)+BR259</f>
        <v>1.5385653427634207E-2</v>
      </c>
      <c r="CM259" s="223">
        <f t="shared" ref="CM259:CM322" si="39">SUM(BM259:BO259)</f>
        <v>1.6436303937985338E-2</v>
      </c>
      <c r="CN259" s="223">
        <f t="shared" ref="CN259:CO322" si="40">BP259</f>
        <v>4.5933462098668998E-3</v>
      </c>
      <c r="CO259" s="223">
        <f t="shared" si="40"/>
        <v>1.5186610892957901E-3</v>
      </c>
      <c r="CP259" s="223">
        <f t="shared" ref="CP259:CP322" si="41">SUM(CL259:CO259)</f>
        <v>3.7933964664782237E-2</v>
      </c>
      <c r="CQ259" s="223">
        <f t="shared" ref="CQ259:CQ322" si="42">CP259-BU259</f>
        <v>-6.2450045135165055E-17</v>
      </c>
      <c r="CR259" s="222"/>
      <c r="CS259" s="222"/>
      <c r="CT259" s="222"/>
      <c r="CU259" s="222"/>
      <c r="CV259" s="222"/>
      <c r="CW259" s="222"/>
      <c r="CX259" s="222"/>
      <c r="CY259" s="222"/>
      <c r="CZ259" s="222"/>
      <c r="DA259" s="222"/>
      <c r="DB259" s="224">
        <f t="shared" ref="DB259:DB322" si="43">SUM(BB259:BE259)+BM259+BN259</f>
        <v>3.1555000842349107E-2</v>
      </c>
      <c r="DC259" s="224">
        <f t="shared" ref="DC259:DC322" si="44">BF259+BG259+BH259+BI259+BJ259+BK259+BL259+BO259+BR259</f>
        <v>2.6695652327044E-4</v>
      </c>
      <c r="DD259" s="224">
        <f t="shared" ref="DD259:DD322" si="45">DC259+DB259</f>
        <v>3.1821957365619546E-2</v>
      </c>
      <c r="DE259" s="225">
        <f t="shared" ref="DE259:DE322" si="46">DD259-BS259</f>
        <v>-5.5511151231257827E-17</v>
      </c>
      <c r="DF259" s="222"/>
      <c r="DG259" s="222"/>
    </row>
    <row r="260" spans="1:147" ht="30" x14ac:dyDescent="0.25">
      <c r="A260" s="201" t="s">
        <v>741</v>
      </c>
      <c r="B260" s="201" t="s">
        <v>4093</v>
      </c>
      <c r="C260" s="201" t="s">
        <v>742</v>
      </c>
      <c r="D260" s="201" t="s">
        <v>2853</v>
      </c>
      <c r="E260" s="222">
        <v>420</v>
      </c>
      <c r="F260" s="222">
        <v>1568</v>
      </c>
      <c r="G260" s="201" t="s">
        <v>2906</v>
      </c>
      <c r="H260" s="201" t="s">
        <v>800</v>
      </c>
      <c r="I260" s="201" t="s">
        <v>2625</v>
      </c>
      <c r="J260" s="222">
        <v>95</v>
      </c>
      <c r="K260" s="222">
        <v>0.8</v>
      </c>
      <c r="L260" s="201" t="s">
        <v>2891</v>
      </c>
      <c r="M260" s="201" t="s">
        <v>2892</v>
      </c>
      <c r="N260" s="201" t="s">
        <v>2893</v>
      </c>
      <c r="O260" s="201" t="s">
        <v>3940</v>
      </c>
      <c r="P260" s="201" t="s">
        <v>2894</v>
      </c>
      <c r="Q260" s="201" t="s">
        <v>2859</v>
      </c>
      <c r="R260" s="201" t="s">
        <v>4093</v>
      </c>
      <c r="S260" s="201" t="s">
        <v>3941</v>
      </c>
      <c r="T260" s="222">
        <v>4.3246916997262998E-2</v>
      </c>
      <c r="U260" s="201" t="s">
        <v>2981</v>
      </c>
      <c r="V260" s="201" t="s">
        <v>2982</v>
      </c>
      <c r="W260" s="201" t="s">
        <v>741</v>
      </c>
      <c r="X260" s="201" t="s">
        <v>742</v>
      </c>
      <c r="Y260" s="222">
        <v>420</v>
      </c>
      <c r="Z260" s="222">
        <v>1568</v>
      </c>
      <c r="AA260" s="222">
        <v>1</v>
      </c>
      <c r="AB260" s="201" t="s">
        <v>4093</v>
      </c>
      <c r="AC260" s="222">
        <v>1</v>
      </c>
      <c r="AD260" s="201" t="s">
        <v>741</v>
      </c>
      <c r="AE260" s="201" t="s">
        <v>742</v>
      </c>
      <c r="AF260" s="222">
        <v>420</v>
      </c>
      <c r="AG260" s="222">
        <v>1568</v>
      </c>
      <c r="AH260" s="201" t="s">
        <v>2854</v>
      </c>
      <c r="AI260" s="201" t="s">
        <v>2863</v>
      </c>
      <c r="AJ260" s="201" t="s">
        <v>2855</v>
      </c>
      <c r="AK260" s="201" t="s">
        <v>2864</v>
      </c>
      <c r="AL260" s="201" t="s">
        <v>2854</v>
      </c>
      <c r="AM260" s="201" t="s">
        <v>2865</v>
      </c>
      <c r="AN260" s="201" t="s">
        <v>2985</v>
      </c>
      <c r="AO260" s="201" t="s">
        <v>2867</v>
      </c>
      <c r="AP260" s="201" t="s">
        <v>2868</v>
      </c>
      <c r="AQ260" s="201" t="s">
        <v>2869</v>
      </c>
      <c r="AR260" s="201" t="s">
        <v>2870</v>
      </c>
      <c r="AS260" s="222">
        <v>67.831739999999996</v>
      </c>
      <c r="AT260" s="222">
        <v>0</v>
      </c>
      <c r="AU260" s="201" t="s">
        <v>4094</v>
      </c>
      <c r="AV260" s="201" t="s">
        <v>4094</v>
      </c>
      <c r="AW260" s="201" t="s">
        <v>4095</v>
      </c>
      <c r="AX260" s="201" t="s">
        <v>4096</v>
      </c>
      <c r="AY260" s="201" t="s">
        <v>2874</v>
      </c>
      <c r="AZ260" s="201" t="s">
        <v>4094</v>
      </c>
      <c r="BA260" s="201" t="s">
        <v>4096</v>
      </c>
      <c r="BB260" s="222">
        <v>5.9373423327664402E-3</v>
      </c>
      <c r="BC260" s="222">
        <v>1.8163705138850499E-2</v>
      </c>
      <c r="BD260" s="222">
        <v>8.3333333333333295E-4</v>
      </c>
      <c r="BE260" s="222">
        <v>4.9584605263157898E-4</v>
      </c>
      <c r="BF260" s="222">
        <v>0</v>
      </c>
      <c r="BG260" s="222">
        <v>0</v>
      </c>
      <c r="BH260" s="222">
        <v>0</v>
      </c>
      <c r="BI260" s="222">
        <v>0</v>
      </c>
      <c r="BJ260" s="222">
        <v>0</v>
      </c>
      <c r="BK260" s="222">
        <v>0</v>
      </c>
      <c r="BL260" s="222">
        <v>0</v>
      </c>
      <c r="BM260" s="222">
        <v>2.4059510093503E-2</v>
      </c>
      <c r="BN260" s="222">
        <v>1.89919192808219E-3</v>
      </c>
      <c r="BO260" s="222">
        <v>0</v>
      </c>
      <c r="BP260" s="222">
        <v>6.5273867192845499E-3</v>
      </c>
      <c r="BQ260" s="222">
        <v>2.1580973374203398E-3</v>
      </c>
      <c r="BR260" s="222">
        <v>6.3163820238095196E-4</v>
      </c>
      <c r="BS260" s="222">
        <v>5.2020567081547897E-2</v>
      </c>
      <c r="BT260" s="222">
        <v>5.8547953800832497E-2</v>
      </c>
      <c r="BU260" s="222">
        <v>6.0706051138252802E-2</v>
      </c>
      <c r="BV260" s="222">
        <v>123.858493051305</v>
      </c>
      <c r="BW260" s="222">
        <v>139.39989000198199</v>
      </c>
      <c r="BX260" s="222">
        <v>144.53821699584</v>
      </c>
      <c r="BY260" s="222">
        <v>322.03208193339202</v>
      </c>
      <c r="BZ260" s="222">
        <v>362.43971400515301</v>
      </c>
      <c r="CA260" s="222">
        <v>375.79936418918402</v>
      </c>
      <c r="CB260" s="222">
        <v>13.5253474412025</v>
      </c>
      <c r="CC260" s="222">
        <v>15.222467988216399</v>
      </c>
      <c r="CD260" s="222">
        <v>15.7835732959457</v>
      </c>
      <c r="CE260" s="201" t="s">
        <v>800</v>
      </c>
      <c r="CF260" s="201" t="s">
        <v>800</v>
      </c>
      <c r="CG260" s="201" t="s">
        <v>2990</v>
      </c>
      <c r="CH260" s="222">
        <v>3.3099016365462099E-3</v>
      </c>
      <c r="CI260" s="222">
        <v>4.8710665445001702E-2</v>
      </c>
      <c r="CJ260" s="222">
        <v>12.664773015700399</v>
      </c>
      <c r="CL260" s="223">
        <f t="shared" si="38"/>
        <v>2.6061865059962802E-2</v>
      </c>
      <c r="CM260" s="223">
        <f t="shared" si="39"/>
        <v>2.5958702021585189E-2</v>
      </c>
      <c r="CN260" s="223">
        <f t="shared" si="40"/>
        <v>6.5273867192845499E-3</v>
      </c>
      <c r="CO260" s="223">
        <f t="shared" si="40"/>
        <v>2.1580973374203398E-3</v>
      </c>
      <c r="CP260" s="223">
        <f t="shared" si="41"/>
        <v>6.0706051138252885E-2</v>
      </c>
      <c r="CQ260" s="223">
        <f t="shared" si="42"/>
        <v>8.3266726846886741E-17</v>
      </c>
      <c r="CR260" s="222"/>
      <c r="CS260" s="222"/>
      <c r="CT260" s="222"/>
      <c r="CU260" s="222"/>
      <c r="CV260" s="222"/>
      <c r="CW260" s="222"/>
      <c r="CX260" s="222"/>
      <c r="CY260" s="222"/>
      <c r="CZ260" s="222"/>
      <c r="DA260" s="222"/>
      <c r="DB260" s="224">
        <f t="shared" si="43"/>
        <v>5.1388928879167038E-2</v>
      </c>
      <c r="DC260" s="224">
        <f t="shared" si="44"/>
        <v>6.3163820238095196E-4</v>
      </c>
      <c r="DD260" s="224">
        <f t="shared" si="45"/>
        <v>5.2020567081547987E-2</v>
      </c>
      <c r="DE260" s="225">
        <f t="shared" si="46"/>
        <v>9.0205620750793969E-17</v>
      </c>
      <c r="DF260" s="222"/>
      <c r="DG260" s="222"/>
    </row>
    <row r="261" spans="1:147" ht="30" x14ac:dyDescent="0.25">
      <c r="A261" s="201" t="s">
        <v>744</v>
      </c>
      <c r="B261" s="201" t="s">
        <v>4097</v>
      </c>
      <c r="C261" s="201" t="s">
        <v>745</v>
      </c>
      <c r="D261" s="201" t="s">
        <v>2853</v>
      </c>
      <c r="E261" s="222">
        <v>260</v>
      </c>
      <c r="F261" s="222">
        <v>3710</v>
      </c>
      <c r="G261" s="201" t="s">
        <v>2890</v>
      </c>
      <c r="H261" s="201" t="s">
        <v>800</v>
      </c>
      <c r="I261" s="201" t="s">
        <v>2626</v>
      </c>
      <c r="J261" s="222">
        <v>135</v>
      </c>
      <c r="K261" s="222">
        <v>0.85129999999999995</v>
      </c>
      <c r="L261" s="201" t="s">
        <v>2891</v>
      </c>
      <c r="M261" s="201" t="s">
        <v>2892</v>
      </c>
      <c r="N261" s="201" t="s">
        <v>2893</v>
      </c>
      <c r="O261" s="201" t="s">
        <v>4098</v>
      </c>
      <c r="P261" s="201" t="s">
        <v>2894</v>
      </c>
      <c r="Q261" s="201" t="s">
        <v>2859</v>
      </c>
      <c r="R261" s="201" t="s">
        <v>4097</v>
      </c>
      <c r="S261" s="201" t="s">
        <v>4099</v>
      </c>
      <c r="T261" s="222">
        <v>4.16077182756674E-2</v>
      </c>
      <c r="U261" s="201" t="s">
        <v>2896</v>
      </c>
      <c r="V261" s="201" t="s">
        <v>2897</v>
      </c>
      <c r="W261" s="201" t="s">
        <v>744</v>
      </c>
      <c r="X261" s="201" t="s">
        <v>745</v>
      </c>
      <c r="Y261" s="222">
        <v>260</v>
      </c>
      <c r="Z261" s="222">
        <v>3710</v>
      </c>
      <c r="AA261" s="222">
        <v>1</v>
      </c>
      <c r="AB261" s="201" t="s">
        <v>4097</v>
      </c>
      <c r="AC261" s="222">
        <v>1</v>
      </c>
      <c r="AD261" s="201" t="s">
        <v>744</v>
      </c>
      <c r="AE261" s="201" t="s">
        <v>745</v>
      </c>
      <c r="AF261" s="222">
        <v>260</v>
      </c>
      <c r="AG261" s="222">
        <v>3710</v>
      </c>
      <c r="AH261" s="201" t="s">
        <v>2854</v>
      </c>
      <c r="AI261" s="201" t="s">
        <v>2863</v>
      </c>
      <c r="AJ261" s="201" t="s">
        <v>2855</v>
      </c>
      <c r="AK261" s="201" t="s">
        <v>2864</v>
      </c>
      <c r="AL261" s="201" t="s">
        <v>2854</v>
      </c>
      <c r="AM261" s="201" t="s">
        <v>2865</v>
      </c>
      <c r="AN261" s="201" t="s">
        <v>2898</v>
      </c>
      <c r="AO261" s="201" t="s">
        <v>2867</v>
      </c>
      <c r="AP261" s="201" t="s">
        <v>2868</v>
      </c>
      <c r="AQ261" s="201" t="s">
        <v>2869</v>
      </c>
      <c r="AR261" s="201" t="s">
        <v>2870</v>
      </c>
      <c r="AS261" s="222">
        <v>67.831739999999996</v>
      </c>
      <c r="AT261" s="222">
        <v>0</v>
      </c>
      <c r="AU261" s="201" t="s">
        <v>4100</v>
      </c>
      <c r="AV261" s="201" t="s">
        <v>4100</v>
      </c>
      <c r="AW261" s="201" t="s">
        <v>4101</v>
      </c>
      <c r="AX261" s="201" t="s">
        <v>4102</v>
      </c>
      <c r="AY261" s="201" t="s">
        <v>2874</v>
      </c>
      <c r="AZ261" s="201" t="s">
        <v>4100</v>
      </c>
      <c r="BA261" s="201" t="s">
        <v>4102</v>
      </c>
      <c r="BB261" s="222">
        <v>2.6922364480383302E-3</v>
      </c>
      <c r="BC261" s="222">
        <v>1.0818006751673499E-2</v>
      </c>
      <c r="BD261" s="222">
        <v>8.3333333333333295E-4</v>
      </c>
      <c r="BE261" s="222">
        <v>3.4892870370370401E-4</v>
      </c>
      <c r="BF261" s="222">
        <v>0</v>
      </c>
      <c r="BG261" s="222">
        <v>0</v>
      </c>
      <c r="BH261" s="222">
        <v>0</v>
      </c>
      <c r="BI261" s="222">
        <v>0</v>
      </c>
      <c r="BJ261" s="222">
        <v>0</v>
      </c>
      <c r="BK261" s="222">
        <v>0</v>
      </c>
      <c r="BL261" s="222">
        <v>0</v>
      </c>
      <c r="BM261" s="222">
        <v>1.43409972482478E-2</v>
      </c>
      <c r="BN261" s="222">
        <v>1.10484223300246E-3</v>
      </c>
      <c r="BO261" s="222">
        <v>0</v>
      </c>
      <c r="BP261" s="222">
        <v>4.3165475953171901E-3</v>
      </c>
      <c r="BQ261" s="222">
        <v>1.42714539109202E-3</v>
      </c>
      <c r="BR261" s="222">
        <v>2.6695652327044E-4</v>
      </c>
      <c r="BS261" s="222">
        <v>3.0405301241269601E-2</v>
      </c>
      <c r="BT261" s="222">
        <v>3.4721848836586702E-2</v>
      </c>
      <c r="BU261" s="222">
        <v>3.6148994227678803E-2</v>
      </c>
      <c r="BV261" s="222">
        <v>116.943466312575</v>
      </c>
      <c r="BW261" s="222">
        <v>133.54557244841101</v>
      </c>
      <c r="BX261" s="222">
        <v>139.03459318338</v>
      </c>
      <c r="BY261" s="222">
        <v>304.05301241269598</v>
      </c>
      <c r="BZ261" s="222">
        <v>347.21848836586702</v>
      </c>
      <c r="CA261" s="222">
        <v>361.48994227678799</v>
      </c>
      <c r="CB261" s="222">
        <v>7.9053783227300798</v>
      </c>
      <c r="CC261" s="222">
        <v>9.0276806975125492</v>
      </c>
      <c r="CD261" s="222">
        <v>9.3987384991964795</v>
      </c>
      <c r="CE261" s="201" t="s">
        <v>800</v>
      </c>
      <c r="CF261" s="201" t="s">
        <v>800</v>
      </c>
      <c r="CG261" s="201" t="s">
        <v>2902</v>
      </c>
      <c r="CH261" s="222">
        <v>1.41277731432779E-3</v>
      </c>
      <c r="CI261" s="222">
        <v>2.89925239269418E-2</v>
      </c>
      <c r="CJ261" s="222">
        <v>7.5380562210048598</v>
      </c>
      <c r="CL261" s="223">
        <f t="shared" si="38"/>
        <v>1.4959461760019306E-2</v>
      </c>
      <c r="CM261" s="223">
        <f t="shared" si="39"/>
        <v>1.544583948125026E-2</v>
      </c>
      <c r="CN261" s="223">
        <f t="shared" si="40"/>
        <v>4.3165475953171901E-3</v>
      </c>
      <c r="CO261" s="223">
        <f t="shared" si="40"/>
        <v>1.42714539109202E-3</v>
      </c>
      <c r="CP261" s="223">
        <f t="shared" si="41"/>
        <v>3.6148994227678775E-2</v>
      </c>
      <c r="CQ261" s="223">
        <f t="shared" si="42"/>
        <v>0</v>
      </c>
      <c r="CR261" s="222"/>
      <c r="CS261" s="222"/>
      <c r="CT261" s="222"/>
      <c r="CU261" s="222"/>
      <c r="CV261" s="222"/>
      <c r="CW261" s="222"/>
      <c r="CX261" s="222"/>
      <c r="CY261" s="222"/>
      <c r="CZ261" s="222"/>
      <c r="DA261" s="222"/>
      <c r="DB261" s="224">
        <f t="shared" si="43"/>
        <v>3.0138344717999126E-2</v>
      </c>
      <c r="DC261" s="224">
        <f t="shared" si="44"/>
        <v>2.6695652327044E-4</v>
      </c>
      <c r="DD261" s="224">
        <f t="shared" si="45"/>
        <v>3.0405301241269566E-2</v>
      </c>
      <c r="DE261" s="225">
        <f t="shared" si="46"/>
        <v>-3.4694469519536142E-17</v>
      </c>
      <c r="DF261" s="222"/>
      <c r="DG261" s="222"/>
    </row>
    <row r="262" spans="1:147" ht="30" x14ac:dyDescent="0.25">
      <c r="A262" s="201" t="s">
        <v>748</v>
      </c>
      <c r="B262" s="201" t="s">
        <v>4103</v>
      </c>
      <c r="C262" s="201" t="s">
        <v>749</v>
      </c>
      <c r="D262" s="201" t="s">
        <v>49</v>
      </c>
      <c r="E262" s="222">
        <v>210</v>
      </c>
      <c r="F262" s="222">
        <v>4000</v>
      </c>
      <c r="G262" s="201" t="s">
        <v>2890</v>
      </c>
      <c r="H262" s="201" t="s">
        <v>800</v>
      </c>
      <c r="I262" s="201" t="s">
        <v>2626</v>
      </c>
      <c r="J262" s="222">
        <v>150</v>
      </c>
      <c r="K262" s="222">
        <v>0.8</v>
      </c>
      <c r="L262" s="201" t="s">
        <v>2891</v>
      </c>
      <c r="M262" s="201" t="s">
        <v>2892</v>
      </c>
      <c r="N262" s="201" t="s">
        <v>2893</v>
      </c>
      <c r="O262" s="201" t="s">
        <v>4098</v>
      </c>
      <c r="P262" s="201" t="s">
        <v>2894</v>
      </c>
      <c r="Q262" s="201" t="s">
        <v>2859</v>
      </c>
      <c r="R262" s="201" t="s">
        <v>4103</v>
      </c>
      <c r="S262" s="201" t="s">
        <v>4099</v>
      </c>
      <c r="T262" s="222">
        <v>4.16077182756674E-2</v>
      </c>
      <c r="U262" s="201" t="s">
        <v>2896</v>
      </c>
      <c r="V262" s="201" t="s">
        <v>2897</v>
      </c>
      <c r="W262" s="201" t="s">
        <v>748</v>
      </c>
      <c r="X262" s="201" t="s">
        <v>749</v>
      </c>
      <c r="Y262" s="222">
        <v>210</v>
      </c>
      <c r="Z262" s="222">
        <v>4000</v>
      </c>
      <c r="AA262" s="222">
        <v>1</v>
      </c>
      <c r="AB262" s="201" t="s">
        <v>4103</v>
      </c>
      <c r="AC262" s="222">
        <v>1</v>
      </c>
      <c r="AD262" s="201" t="s">
        <v>800</v>
      </c>
      <c r="AE262" s="201" t="s">
        <v>800</v>
      </c>
      <c r="AF262" s="222">
        <v>0</v>
      </c>
      <c r="AG262" s="222">
        <v>0</v>
      </c>
      <c r="AH262" s="201" t="s">
        <v>2854</v>
      </c>
      <c r="AI262" s="201" t="s">
        <v>2863</v>
      </c>
      <c r="AJ262" s="201" t="s">
        <v>2855</v>
      </c>
      <c r="AK262" s="201" t="s">
        <v>2864</v>
      </c>
      <c r="AL262" s="201" t="s">
        <v>2854</v>
      </c>
      <c r="AM262" s="201" t="s">
        <v>2865</v>
      </c>
      <c r="AN262" s="201" t="s">
        <v>2898</v>
      </c>
      <c r="AO262" s="201" t="s">
        <v>2867</v>
      </c>
      <c r="AP262" s="201" t="s">
        <v>2868</v>
      </c>
      <c r="AQ262" s="201" t="s">
        <v>2869</v>
      </c>
      <c r="AR262" s="201" t="s">
        <v>2870</v>
      </c>
      <c r="AS262" s="222">
        <v>67.831739999999996</v>
      </c>
      <c r="AT262" s="222">
        <v>0</v>
      </c>
      <c r="AU262" s="201" t="s">
        <v>4104</v>
      </c>
      <c r="AV262" s="201" t="s">
        <v>4104</v>
      </c>
      <c r="AW262" s="201" t="s">
        <v>4105</v>
      </c>
      <c r="AX262" s="201" t="s">
        <v>4106</v>
      </c>
      <c r="AY262" s="201" t="s">
        <v>2874</v>
      </c>
      <c r="AZ262" s="201" t="s">
        <v>800</v>
      </c>
      <c r="BA262" s="201" t="s">
        <v>800</v>
      </c>
      <c r="BB262" s="222">
        <v>2.4970493055555599E-3</v>
      </c>
      <c r="BC262" s="222">
        <v>8.7376208378901598E-3</v>
      </c>
      <c r="BD262" s="222">
        <v>1E-3</v>
      </c>
      <c r="BE262" s="222">
        <v>3.14035833333333E-4</v>
      </c>
      <c r="BF262" s="222">
        <v>0</v>
      </c>
      <c r="BG262" s="222">
        <v>0</v>
      </c>
      <c r="BH262" s="222">
        <v>0</v>
      </c>
      <c r="BI262" s="222">
        <v>0</v>
      </c>
      <c r="BJ262" s="222">
        <v>0</v>
      </c>
      <c r="BK262" s="222">
        <v>0</v>
      </c>
      <c r="BL262" s="222">
        <v>0</v>
      </c>
      <c r="BM262" s="222">
        <v>1.3734552327112501E-2</v>
      </c>
      <c r="BN262" s="222">
        <v>9.4959596404109599E-4</v>
      </c>
      <c r="BO262" s="222">
        <v>0</v>
      </c>
      <c r="BP262" s="222">
        <v>4.1340115888802102E-3</v>
      </c>
      <c r="BQ262" s="222">
        <v>1.36679498036622E-3</v>
      </c>
      <c r="BR262" s="222">
        <v>2.4760217533333301E-4</v>
      </c>
      <c r="BS262" s="222">
        <v>2.7480456443266001E-2</v>
      </c>
      <c r="BT262" s="222">
        <v>3.1614468032146202E-2</v>
      </c>
      <c r="BU262" s="222">
        <v>3.2981263012512398E-2</v>
      </c>
      <c r="BV262" s="222">
        <v>130.85931639650499</v>
      </c>
      <c r="BW262" s="222">
        <v>150.54508586736301</v>
      </c>
      <c r="BX262" s="222">
        <v>157.053633392916</v>
      </c>
      <c r="BY262" s="222">
        <v>340.23422263091197</v>
      </c>
      <c r="BZ262" s="222">
        <v>391.41722325514303</v>
      </c>
      <c r="CA262" s="222">
        <v>408.33944682158199</v>
      </c>
      <c r="CB262" s="222">
        <v>7.1449186752491496</v>
      </c>
      <c r="CC262" s="222">
        <v>8.2197616883580107</v>
      </c>
      <c r="CD262" s="222">
        <v>8.5751283832532206</v>
      </c>
      <c r="CE262" s="201" t="s">
        <v>800</v>
      </c>
      <c r="CF262" s="201" t="s">
        <v>800</v>
      </c>
      <c r="CG262" s="201" t="s">
        <v>2902</v>
      </c>
      <c r="CH262" s="222">
        <v>1.3530344936481501E-3</v>
      </c>
      <c r="CI262" s="222">
        <v>2.6127421949617799E-2</v>
      </c>
      <c r="CJ262" s="222">
        <v>6.79312970690063</v>
      </c>
      <c r="CL262" s="223">
        <f t="shared" si="38"/>
        <v>1.2796308152112386E-2</v>
      </c>
      <c r="CM262" s="223">
        <f t="shared" si="39"/>
        <v>1.4684148291153597E-2</v>
      </c>
      <c r="CN262" s="223">
        <f t="shared" si="40"/>
        <v>4.1340115888802102E-3</v>
      </c>
      <c r="CO262" s="223">
        <f t="shared" si="40"/>
        <v>1.36679498036622E-3</v>
      </c>
      <c r="CP262" s="223">
        <f t="shared" si="41"/>
        <v>3.2981263012512418E-2</v>
      </c>
      <c r="CQ262" s="223">
        <f t="shared" si="42"/>
        <v>0</v>
      </c>
      <c r="CR262" s="222"/>
      <c r="CS262" s="222"/>
      <c r="CT262" s="222"/>
      <c r="CU262" s="222"/>
      <c r="CV262" s="222"/>
      <c r="CW262" s="222"/>
      <c r="CX262" s="222"/>
      <c r="CY262" s="222"/>
      <c r="CZ262" s="222"/>
      <c r="DA262" s="222"/>
      <c r="DB262" s="224">
        <f t="shared" si="43"/>
        <v>2.7232854267932649E-2</v>
      </c>
      <c r="DC262" s="224">
        <f t="shared" si="44"/>
        <v>2.4760217533333301E-4</v>
      </c>
      <c r="DD262" s="224">
        <f t="shared" si="45"/>
        <v>2.7480456443265983E-2</v>
      </c>
      <c r="DE262" s="225">
        <f t="shared" si="46"/>
        <v>0</v>
      </c>
      <c r="DF262" s="222"/>
      <c r="DG262" s="222"/>
    </row>
    <row r="263" spans="1:147" ht="30" x14ac:dyDescent="0.25">
      <c r="A263" s="201" t="s">
        <v>750</v>
      </c>
      <c r="B263" s="201" t="s">
        <v>4107</v>
      </c>
      <c r="C263" s="201" t="s">
        <v>751</v>
      </c>
      <c r="D263" s="201" t="s">
        <v>2853</v>
      </c>
      <c r="E263" s="222">
        <v>420</v>
      </c>
      <c r="F263" s="222">
        <v>1568</v>
      </c>
      <c r="G263" s="201" t="s">
        <v>2906</v>
      </c>
      <c r="H263" s="201" t="s">
        <v>800</v>
      </c>
      <c r="I263" s="201" t="s">
        <v>2625</v>
      </c>
      <c r="J263" s="222">
        <v>92</v>
      </c>
      <c r="K263" s="222">
        <v>0.8</v>
      </c>
      <c r="L263" s="201" t="s">
        <v>2891</v>
      </c>
      <c r="M263" s="201" t="s">
        <v>2892</v>
      </c>
      <c r="N263" s="201" t="s">
        <v>2893</v>
      </c>
      <c r="O263" s="201" t="s">
        <v>4098</v>
      </c>
      <c r="P263" s="201" t="s">
        <v>2894</v>
      </c>
      <c r="Q263" s="201" t="s">
        <v>2859</v>
      </c>
      <c r="R263" s="201" t="s">
        <v>4107</v>
      </c>
      <c r="S263" s="201" t="s">
        <v>4099</v>
      </c>
      <c r="T263" s="222">
        <v>4.16077182756674E-2</v>
      </c>
      <c r="U263" s="201" t="s">
        <v>2981</v>
      </c>
      <c r="V263" s="201" t="s">
        <v>2982</v>
      </c>
      <c r="W263" s="201" t="s">
        <v>750</v>
      </c>
      <c r="X263" s="201" t="s">
        <v>751</v>
      </c>
      <c r="Y263" s="222">
        <v>420</v>
      </c>
      <c r="Z263" s="222">
        <v>1568</v>
      </c>
      <c r="AA263" s="222">
        <v>1</v>
      </c>
      <c r="AB263" s="201" t="s">
        <v>4107</v>
      </c>
      <c r="AC263" s="222">
        <v>1</v>
      </c>
      <c r="AD263" s="201" t="s">
        <v>750</v>
      </c>
      <c r="AE263" s="201" t="s">
        <v>751</v>
      </c>
      <c r="AF263" s="222">
        <v>420</v>
      </c>
      <c r="AG263" s="222">
        <v>1568</v>
      </c>
      <c r="AH263" s="201" t="s">
        <v>2854</v>
      </c>
      <c r="AI263" s="201" t="s">
        <v>2863</v>
      </c>
      <c r="AJ263" s="201" t="s">
        <v>2855</v>
      </c>
      <c r="AK263" s="201" t="s">
        <v>2864</v>
      </c>
      <c r="AL263" s="201" t="s">
        <v>2854</v>
      </c>
      <c r="AM263" s="201" t="s">
        <v>2865</v>
      </c>
      <c r="AN263" s="201" t="s">
        <v>2985</v>
      </c>
      <c r="AO263" s="201" t="s">
        <v>2867</v>
      </c>
      <c r="AP263" s="201" t="s">
        <v>2868</v>
      </c>
      <c r="AQ263" s="201" t="s">
        <v>2869</v>
      </c>
      <c r="AR263" s="201" t="s">
        <v>2870</v>
      </c>
      <c r="AS263" s="222">
        <v>67.831739999999996</v>
      </c>
      <c r="AT263" s="222">
        <v>0</v>
      </c>
      <c r="AU263" s="201" t="s">
        <v>4108</v>
      </c>
      <c r="AV263" s="201" t="s">
        <v>4108</v>
      </c>
      <c r="AW263" s="201" t="s">
        <v>4109</v>
      </c>
      <c r="AX263" s="201" t="s">
        <v>4110</v>
      </c>
      <c r="AY263" s="201" t="s">
        <v>2874</v>
      </c>
      <c r="AZ263" s="201" t="s">
        <v>4108</v>
      </c>
      <c r="BA263" s="201" t="s">
        <v>4110</v>
      </c>
      <c r="BB263" s="222">
        <v>5.9373423327664402E-3</v>
      </c>
      <c r="BC263" s="222">
        <v>1.7475241675780299E-2</v>
      </c>
      <c r="BD263" s="222">
        <v>8.3333333333333295E-4</v>
      </c>
      <c r="BE263" s="222">
        <v>5.1201494565217395E-4</v>
      </c>
      <c r="BF263" s="222">
        <v>0</v>
      </c>
      <c r="BG263" s="222">
        <v>0</v>
      </c>
      <c r="BH263" s="222">
        <v>0</v>
      </c>
      <c r="BI263" s="222">
        <v>0</v>
      </c>
      <c r="BJ263" s="222">
        <v>0</v>
      </c>
      <c r="BK263" s="222">
        <v>0</v>
      </c>
      <c r="BL263" s="222">
        <v>0</v>
      </c>
      <c r="BM263" s="222">
        <v>2.48440593356824E-2</v>
      </c>
      <c r="BN263" s="222">
        <v>1.89919192808219E-3</v>
      </c>
      <c r="BO263" s="222">
        <v>0</v>
      </c>
      <c r="BP263" s="222">
        <v>6.7402362862177398E-3</v>
      </c>
      <c r="BQ263" s="222">
        <v>2.2284700766840499E-3</v>
      </c>
      <c r="BR263" s="222">
        <v>6.3163820238095196E-4</v>
      </c>
      <c r="BS263" s="222">
        <v>5.2132821753677797E-2</v>
      </c>
      <c r="BT263" s="222">
        <v>5.88730580398956E-2</v>
      </c>
      <c r="BU263" s="222">
        <v>6.1101528116579602E-2</v>
      </c>
      <c r="BV263" s="222">
        <v>124.125766080185</v>
      </c>
      <c r="BW263" s="222">
        <v>140.17394771403701</v>
      </c>
      <c r="BX263" s="222">
        <v>145.47982884899901</v>
      </c>
      <c r="BY263" s="222">
        <v>322.72699180848201</v>
      </c>
      <c r="BZ263" s="222">
        <v>364.45226405649601</v>
      </c>
      <c r="CA263" s="222">
        <v>378.24755500739798</v>
      </c>
      <c r="CB263" s="222">
        <v>13.554533655956201</v>
      </c>
      <c r="CC263" s="222">
        <v>15.3069950903728</v>
      </c>
      <c r="CD263" s="222">
        <v>15.8863973103107</v>
      </c>
      <c r="CE263" s="201" t="s">
        <v>800</v>
      </c>
      <c r="CF263" s="201" t="s">
        <v>800</v>
      </c>
      <c r="CG263" s="201" t="s">
        <v>2990</v>
      </c>
      <c r="CH263" s="222">
        <v>3.4178332116509801E-3</v>
      </c>
      <c r="CI263" s="222">
        <v>4.8714988542026799E-2</v>
      </c>
      <c r="CJ263" s="222">
        <v>12.665897020927</v>
      </c>
      <c r="CL263" s="223">
        <f t="shared" si="38"/>
        <v>2.5389570489913197E-2</v>
      </c>
      <c r="CM263" s="223">
        <f t="shared" si="39"/>
        <v>2.6743251263764589E-2</v>
      </c>
      <c r="CN263" s="223">
        <f t="shared" si="40"/>
        <v>6.7402362862177398E-3</v>
      </c>
      <c r="CO263" s="223">
        <f t="shared" si="40"/>
        <v>2.2284700766840499E-3</v>
      </c>
      <c r="CP263" s="223">
        <f t="shared" si="41"/>
        <v>6.1101528116579575E-2</v>
      </c>
      <c r="CQ263" s="223">
        <f t="shared" si="42"/>
        <v>0</v>
      </c>
      <c r="CR263" s="222"/>
      <c r="CS263" s="222"/>
      <c r="CT263" s="222"/>
      <c r="CU263" s="222"/>
      <c r="CV263" s="222"/>
      <c r="CW263" s="222"/>
      <c r="CX263" s="222"/>
      <c r="CY263" s="222"/>
      <c r="CZ263" s="222"/>
      <c r="DA263" s="222"/>
      <c r="DB263" s="224">
        <f t="shared" si="43"/>
        <v>5.1501183551296834E-2</v>
      </c>
      <c r="DC263" s="224">
        <f t="shared" si="44"/>
        <v>6.3163820238095196E-4</v>
      </c>
      <c r="DD263" s="224">
        <f t="shared" si="45"/>
        <v>5.2132821753677783E-2</v>
      </c>
      <c r="DE263" s="225">
        <f t="shared" si="46"/>
        <v>0</v>
      </c>
      <c r="DF263" s="222"/>
      <c r="DG263" s="222"/>
    </row>
    <row r="264" spans="1:147" x14ac:dyDescent="0.25">
      <c r="CL264" s="223">
        <f t="shared" si="38"/>
        <v>0</v>
      </c>
      <c r="CM264" s="223">
        <f t="shared" si="39"/>
        <v>0</v>
      </c>
      <c r="CN264" s="223">
        <f t="shared" si="40"/>
        <v>0</v>
      </c>
      <c r="CO264" s="223">
        <f t="shared" si="40"/>
        <v>0</v>
      </c>
      <c r="CP264" s="223">
        <f t="shared" si="41"/>
        <v>0</v>
      </c>
      <c r="CQ264" s="223">
        <f t="shared" si="42"/>
        <v>0</v>
      </c>
      <c r="CR264" s="222"/>
      <c r="CS264" s="222"/>
      <c r="CT264" s="222"/>
      <c r="CU264" s="222"/>
      <c r="CV264" s="222"/>
      <c r="CW264" s="222"/>
      <c r="CX264" s="222"/>
      <c r="CY264" s="222"/>
      <c r="CZ264" s="222"/>
      <c r="DA264" s="222"/>
      <c r="DB264" s="224">
        <f t="shared" si="43"/>
        <v>0</v>
      </c>
      <c r="DC264" s="224">
        <f t="shared" si="44"/>
        <v>0</v>
      </c>
      <c r="DD264" s="224">
        <f t="shared" si="45"/>
        <v>0</v>
      </c>
      <c r="DE264" s="225">
        <f t="shared" si="46"/>
        <v>0</v>
      </c>
      <c r="DF264" s="222"/>
      <c r="DG264" s="222"/>
    </row>
    <row r="265" spans="1:147" x14ac:dyDescent="0.25">
      <c r="CL265" s="223">
        <f t="shared" si="38"/>
        <v>0</v>
      </c>
      <c r="CM265" s="223">
        <f t="shared" si="39"/>
        <v>0</v>
      </c>
      <c r="CN265" s="223">
        <f t="shared" si="40"/>
        <v>0</v>
      </c>
      <c r="CO265" s="223">
        <f t="shared" si="40"/>
        <v>0</v>
      </c>
      <c r="CP265" s="223">
        <f t="shared" si="41"/>
        <v>0</v>
      </c>
      <c r="CQ265" s="223">
        <f t="shared" si="42"/>
        <v>0</v>
      </c>
      <c r="CR265" s="222"/>
      <c r="CS265" s="222"/>
      <c r="CT265" s="222"/>
      <c r="CU265" s="222"/>
      <c r="CV265" s="222"/>
      <c r="CW265" s="222"/>
      <c r="CX265" s="222"/>
      <c r="CY265" s="222"/>
      <c r="CZ265" s="222"/>
      <c r="DA265" s="222"/>
      <c r="DB265" s="224">
        <f t="shared" si="43"/>
        <v>0</v>
      </c>
      <c r="DC265" s="224">
        <f t="shared" si="44"/>
        <v>0</v>
      </c>
      <c r="DD265" s="224">
        <f t="shared" si="45"/>
        <v>0</v>
      </c>
      <c r="DE265" s="225">
        <f t="shared" si="46"/>
        <v>0</v>
      </c>
      <c r="DF265" s="222"/>
      <c r="DG265" s="222"/>
    </row>
    <row r="266" spans="1:147" x14ac:dyDescent="0.25">
      <c r="CL266" s="223">
        <f t="shared" si="38"/>
        <v>0</v>
      </c>
      <c r="CM266" s="223">
        <f t="shared" si="39"/>
        <v>0</v>
      </c>
      <c r="CN266" s="223">
        <f t="shared" si="40"/>
        <v>0</v>
      </c>
      <c r="CO266" s="223">
        <f t="shared" si="40"/>
        <v>0</v>
      </c>
      <c r="CP266" s="223">
        <f t="shared" si="41"/>
        <v>0</v>
      </c>
      <c r="CQ266" s="223">
        <f t="shared" si="42"/>
        <v>0</v>
      </c>
      <c r="CR266" s="222"/>
      <c r="CS266" s="222"/>
      <c r="CT266" s="222"/>
      <c r="CU266" s="222"/>
      <c r="CV266" s="222"/>
      <c r="CW266" s="222"/>
      <c r="CX266" s="222"/>
      <c r="CY266" s="222"/>
      <c r="CZ266" s="222"/>
      <c r="DA266" s="222"/>
      <c r="DB266" s="224">
        <f t="shared" si="43"/>
        <v>0</v>
      </c>
      <c r="DC266" s="224">
        <f t="shared" si="44"/>
        <v>0</v>
      </c>
      <c r="DD266" s="224">
        <f t="shared" si="45"/>
        <v>0</v>
      </c>
      <c r="DE266" s="225">
        <f t="shared" si="46"/>
        <v>0</v>
      </c>
      <c r="DF266" s="222"/>
      <c r="DG266" s="222"/>
    </row>
    <row r="267" spans="1:147" x14ac:dyDescent="0.25">
      <c r="CL267" s="223">
        <f t="shared" si="38"/>
        <v>0</v>
      </c>
      <c r="CM267" s="223">
        <f t="shared" si="39"/>
        <v>0</v>
      </c>
      <c r="CN267" s="223">
        <f t="shared" si="40"/>
        <v>0</v>
      </c>
      <c r="CO267" s="223">
        <f t="shared" si="40"/>
        <v>0</v>
      </c>
      <c r="CP267" s="223">
        <f t="shared" si="41"/>
        <v>0</v>
      </c>
      <c r="CQ267" s="223">
        <f t="shared" si="42"/>
        <v>0</v>
      </c>
      <c r="CR267" s="222"/>
      <c r="CS267" s="222"/>
      <c r="CT267" s="222"/>
      <c r="CU267" s="222"/>
      <c r="CV267" s="222"/>
      <c r="CW267" s="222"/>
      <c r="CX267" s="222"/>
      <c r="CY267" s="222"/>
      <c r="CZ267" s="222"/>
      <c r="DA267" s="222"/>
      <c r="DB267" s="224">
        <f t="shared" si="43"/>
        <v>0</v>
      </c>
      <c r="DC267" s="224">
        <f t="shared" si="44"/>
        <v>0</v>
      </c>
      <c r="DD267" s="224">
        <f t="shared" si="45"/>
        <v>0</v>
      </c>
      <c r="DE267" s="225">
        <f t="shared" si="46"/>
        <v>0</v>
      </c>
      <c r="DF267" s="222"/>
      <c r="DG267" s="222"/>
    </row>
    <row r="268" spans="1:147" x14ac:dyDescent="0.25">
      <c r="CL268" s="223">
        <f t="shared" si="38"/>
        <v>0</v>
      </c>
      <c r="CM268" s="223">
        <f t="shared" si="39"/>
        <v>0</v>
      </c>
      <c r="CN268" s="223">
        <f t="shared" si="40"/>
        <v>0</v>
      </c>
      <c r="CO268" s="223">
        <f t="shared" si="40"/>
        <v>0</v>
      </c>
      <c r="CP268" s="223">
        <f t="shared" si="41"/>
        <v>0</v>
      </c>
      <c r="CQ268" s="223">
        <f t="shared" si="42"/>
        <v>0</v>
      </c>
      <c r="CR268" s="222"/>
      <c r="CS268" s="222"/>
      <c r="CT268" s="222"/>
      <c r="CU268" s="222"/>
      <c r="CV268" s="222"/>
      <c r="CW268" s="222"/>
      <c r="CX268" s="222"/>
      <c r="CY268" s="222"/>
      <c r="CZ268" s="222"/>
      <c r="DA268" s="222"/>
      <c r="DB268" s="224">
        <f t="shared" si="43"/>
        <v>0</v>
      </c>
      <c r="DC268" s="224">
        <f t="shared" si="44"/>
        <v>0</v>
      </c>
      <c r="DD268" s="224">
        <f t="shared" si="45"/>
        <v>0</v>
      </c>
      <c r="DE268" s="225">
        <f t="shared" si="46"/>
        <v>0</v>
      </c>
      <c r="DF268" s="222"/>
      <c r="DG268" s="222"/>
    </row>
    <row r="269" spans="1:147" x14ac:dyDescent="0.25">
      <c r="CL269" s="223">
        <f t="shared" si="38"/>
        <v>0</v>
      </c>
      <c r="CM269" s="223">
        <f t="shared" si="39"/>
        <v>0</v>
      </c>
      <c r="CN269" s="223">
        <f t="shared" si="40"/>
        <v>0</v>
      </c>
      <c r="CO269" s="223">
        <f t="shared" si="40"/>
        <v>0</v>
      </c>
      <c r="CP269" s="223">
        <f t="shared" si="41"/>
        <v>0</v>
      </c>
      <c r="CQ269" s="223">
        <f t="shared" si="42"/>
        <v>0</v>
      </c>
      <c r="CR269" s="222"/>
      <c r="CS269" s="222"/>
      <c r="CT269" s="222"/>
      <c r="CU269" s="222"/>
      <c r="CV269" s="222"/>
      <c r="CW269" s="222"/>
      <c r="CX269" s="222"/>
      <c r="CY269" s="222"/>
      <c r="CZ269" s="222"/>
      <c r="DA269" s="222"/>
      <c r="DB269" s="224">
        <f t="shared" si="43"/>
        <v>0</v>
      </c>
      <c r="DC269" s="224">
        <f t="shared" si="44"/>
        <v>0</v>
      </c>
      <c r="DD269" s="224">
        <f t="shared" si="45"/>
        <v>0</v>
      </c>
      <c r="DE269" s="225">
        <f t="shared" si="46"/>
        <v>0</v>
      </c>
      <c r="DF269" s="222"/>
      <c r="DG269" s="222"/>
    </row>
    <row r="270" spans="1:147" x14ac:dyDescent="0.25">
      <c r="CL270" s="223">
        <f t="shared" si="38"/>
        <v>0</v>
      </c>
      <c r="CM270" s="223">
        <f t="shared" si="39"/>
        <v>0</v>
      </c>
      <c r="CN270" s="223">
        <f t="shared" si="40"/>
        <v>0</v>
      </c>
      <c r="CO270" s="223">
        <f t="shared" si="40"/>
        <v>0</v>
      </c>
      <c r="CP270" s="223">
        <f t="shared" si="41"/>
        <v>0</v>
      </c>
      <c r="CQ270" s="223">
        <f t="shared" si="42"/>
        <v>0</v>
      </c>
      <c r="CR270" s="222"/>
      <c r="CS270" s="222"/>
      <c r="CT270" s="222"/>
      <c r="CU270" s="222"/>
      <c r="CV270" s="222"/>
      <c r="CW270" s="222"/>
      <c r="CX270" s="222"/>
      <c r="CY270" s="222"/>
      <c r="CZ270" s="222"/>
      <c r="DA270" s="222"/>
      <c r="DB270" s="224">
        <f t="shared" si="43"/>
        <v>0</v>
      </c>
      <c r="DC270" s="224">
        <f t="shared" si="44"/>
        <v>0</v>
      </c>
      <c r="DD270" s="224">
        <f t="shared" si="45"/>
        <v>0</v>
      </c>
      <c r="DE270" s="225">
        <f t="shared" si="46"/>
        <v>0</v>
      </c>
      <c r="DF270" s="222"/>
      <c r="DG270" s="222"/>
    </row>
    <row r="271" spans="1:147" x14ac:dyDescent="0.25">
      <c r="CL271" s="223">
        <f t="shared" si="38"/>
        <v>0</v>
      </c>
      <c r="CM271" s="223">
        <f t="shared" si="39"/>
        <v>0</v>
      </c>
      <c r="CN271" s="223">
        <f t="shared" si="40"/>
        <v>0</v>
      </c>
      <c r="CO271" s="223">
        <f t="shared" si="40"/>
        <v>0</v>
      </c>
      <c r="CP271" s="223">
        <f t="shared" si="41"/>
        <v>0</v>
      </c>
      <c r="CQ271" s="223">
        <f t="shared" si="42"/>
        <v>0</v>
      </c>
      <c r="CR271" s="222"/>
      <c r="CS271" s="222"/>
      <c r="CT271" s="222"/>
      <c r="CU271" s="222"/>
      <c r="CV271" s="222"/>
      <c r="CW271" s="222"/>
      <c r="CX271" s="222"/>
      <c r="CY271" s="222"/>
      <c r="CZ271" s="222"/>
      <c r="DA271" s="222"/>
      <c r="DB271" s="224">
        <f t="shared" si="43"/>
        <v>0</v>
      </c>
      <c r="DC271" s="224">
        <f t="shared" si="44"/>
        <v>0</v>
      </c>
      <c r="DD271" s="224">
        <f t="shared" si="45"/>
        <v>0</v>
      </c>
      <c r="DE271" s="225">
        <f t="shared" si="46"/>
        <v>0</v>
      </c>
      <c r="DF271" s="222"/>
      <c r="DG271" s="222"/>
    </row>
    <row r="272" spans="1:147" x14ac:dyDescent="0.25">
      <c r="CL272" s="223">
        <f t="shared" si="38"/>
        <v>0</v>
      </c>
      <c r="CM272" s="223">
        <f t="shared" si="39"/>
        <v>0</v>
      </c>
      <c r="CN272" s="223">
        <f t="shared" si="40"/>
        <v>0</v>
      </c>
      <c r="CO272" s="223">
        <f t="shared" si="40"/>
        <v>0</v>
      </c>
      <c r="CP272" s="223">
        <f t="shared" si="41"/>
        <v>0</v>
      </c>
      <c r="CQ272" s="223">
        <f t="shared" si="42"/>
        <v>0</v>
      </c>
      <c r="CR272" s="222"/>
      <c r="CS272" s="222"/>
      <c r="CT272" s="222"/>
      <c r="CU272" s="222"/>
      <c r="CV272" s="222"/>
      <c r="CW272" s="222"/>
      <c r="CX272" s="222"/>
      <c r="CY272" s="222"/>
      <c r="CZ272" s="222"/>
      <c r="DA272" s="222"/>
      <c r="DB272" s="224">
        <f t="shared" si="43"/>
        <v>0</v>
      </c>
      <c r="DC272" s="224">
        <f t="shared" si="44"/>
        <v>0</v>
      </c>
      <c r="DD272" s="224">
        <f t="shared" si="45"/>
        <v>0</v>
      </c>
      <c r="DE272" s="225">
        <f t="shared" si="46"/>
        <v>0</v>
      </c>
      <c r="DF272" s="222"/>
      <c r="DG272" s="222"/>
    </row>
    <row r="273" spans="90:111" x14ac:dyDescent="0.25">
      <c r="CL273" s="223">
        <f t="shared" si="38"/>
        <v>0</v>
      </c>
      <c r="CM273" s="223">
        <f t="shared" si="39"/>
        <v>0</v>
      </c>
      <c r="CN273" s="223">
        <f t="shared" si="40"/>
        <v>0</v>
      </c>
      <c r="CO273" s="223">
        <f t="shared" si="40"/>
        <v>0</v>
      </c>
      <c r="CP273" s="223">
        <f t="shared" si="41"/>
        <v>0</v>
      </c>
      <c r="CQ273" s="223">
        <f t="shared" si="42"/>
        <v>0</v>
      </c>
      <c r="CR273" s="222"/>
      <c r="CS273" s="222"/>
      <c r="CT273" s="222"/>
      <c r="CU273" s="222"/>
      <c r="CV273" s="222"/>
      <c r="CW273" s="222"/>
      <c r="CX273" s="222"/>
      <c r="CY273" s="222"/>
      <c r="CZ273" s="222"/>
      <c r="DA273" s="222"/>
      <c r="DB273" s="224">
        <f t="shared" si="43"/>
        <v>0</v>
      </c>
      <c r="DC273" s="224">
        <f t="shared" si="44"/>
        <v>0</v>
      </c>
      <c r="DD273" s="224">
        <f t="shared" si="45"/>
        <v>0</v>
      </c>
      <c r="DE273" s="225">
        <f t="shared" si="46"/>
        <v>0</v>
      </c>
      <c r="DF273" s="222"/>
      <c r="DG273" s="222"/>
    </row>
    <row r="274" spans="90:111" x14ac:dyDescent="0.25">
      <c r="CL274" s="223">
        <f t="shared" si="38"/>
        <v>0</v>
      </c>
      <c r="CM274" s="223">
        <f t="shared" si="39"/>
        <v>0</v>
      </c>
      <c r="CN274" s="223">
        <f t="shared" si="40"/>
        <v>0</v>
      </c>
      <c r="CO274" s="223">
        <f t="shared" si="40"/>
        <v>0</v>
      </c>
      <c r="CP274" s="223">
        <f t="shared" si="41"/>
        <v>0</v>
      </c>
      <c r="CQ274" s="223">
        <f t="shared" si="42"/>
        <v>0</v>
      </c>
      <c r="CR274" s="222"/>
      <c r="CS274" s="222"/>
      <c r="CT274" s="222"/>
      <c r="CU274" s="222"/>
      <c r="CV274" s="222"/>
      <c r="CW274" s="222"/>
      <c r="CX274" s="222"/>
      <c r="CY274" s="222"/>
      <c r="CZ274" s="222"/>
      <c r="DA274" s="222"/>
      <c r="DB274" s="224">
        <f t="shared" si="43"/>
        <v>0</v>
      </c>
      <c r="DC274" s="224">
        <f t="shared" si="44"/>
        <v>0</v>
      </c>
      <c r="DD274" s="224">
        <f t="shared" si="45"/>
        <v>0</v>
      </c>
      <c r="DE274" s="225">
        <f t="shared" si="46"/>
        <v>0</v>
      </c>
      <c r="DF274" s="222"/>
      <c r="DG274" s="222"/>
    </row>
    <row r="275" spans="90:111" x14ac:dyDescent="0.25">
      <c r="CL275" s="223">
        <f t="shared" si="38"/>
        <v>0</v>
      </c>
      <c r="CM275" s="223">
        <f t="shared" si="39"/>
        <v>0</v>
      </c>
      <c r="CN275" s="223">
        <f t="shared" si="40"/>
        <v>0</v>
      </c>
      <c r="CO275" s="223">
        <f t="shared" si="40"/>
        <v>0</v>
      </c>
      <c r="CP275" s="223">
        <f t="shared" si="41"/>
        <v>0</v>
      </c>
      <c r="CQ275" s="223">
        <f t="shared" si="42"/>
        <v>0</v>
      </c>
      <c r="CR275" s="222"/>
      <c r="CS275" s="222"/>
      <c r="CT275" s="222"/>
      <c r="CU275" s="222"/>
      <c r="CV275" s="222"/>
      <c r="CW275" s="222"/>
      <c r="CX275" s="222"/>
      <c r="CY275" s="222"/>
      <c r="CZ275" s="222"/>
      <c r="DA275" s="222"/>
      <c r="DB275" s="224">
        <f t="shared" si="43"/>
        <v>0</v>
      </c>
      <c r="DC275" s="224">
        <f t="shared" si="44"/>
        <v>0</v>
      </c>
      <c r="DD275" s="224">
        <f t="shared" si="45"/>
        <v>0</v>
      </c>
      <c r="DE275" s="225">
        <f t="shared" si="46"/>
        <v>0</v>
      </c>
      <c r="DF275" s="222"/>
      <c r="DG275" s="222"/>
    </row>
    <row r="276" spans="90:111" x14ac:dyDescent="0.25">
      <c r="CL276" s="223">
        <f t="shared" si="38"/>
        <v>0</v>
      </c>
      <c r="CM276" s="223">
        <f t="shared" si="39"/>
        <v>0</v>
      </c>
      <c r="CN276" s="223">
        <f t="shared" si="40"/>
        <v>0</v>
      </c>
      <c r="CO276" s="223">
        <f t="shared" si="40"/>
        <v>0</v>
      </c>
      <c r="CP276" s="223">
        <f t="shared" si="41"/>
        <v>0</v>
      </c>
      <c r="CQ276" s="223">
        <f t="shared" si="42"/>
        <v>0</v>
      </c>
      <c r="CR276" s="222"/>
      <c r="CS276" s="222"/>
      <c r="CT276" s="222"/>
      <c r="CU276" s="222"/>
      <c r="CV276" s="222"/>
      <c r="CW276" s="222"/>
      <c r="CX276" s="222"/>
      <c r="CY276" s="222"/>
      <c r="CZ276" s="222"/>
      <c r="DA276" s="222"/>
      <c r="DB276" s="224">
        <f t="shared" si="43"/>
        <v>0</v>
      </c>
      <c r="DC276" s="224">
        <f t="shared" si="44"/>
        <v>0</v>
      </c>
      <c r="DD276" s="224">
        <f t="shared" si="45"/>
        <v>0</v>
      </c>
      <c r="DE276" s="225">
        <f t="shared" si="46"/>
        <v>0</v>
      </c>
      <c r="DF276" s="222"/>
      <c r="DG276" s="222"/>
    </row>
    <row r="277" spans="90:111" x14ac:dyDescent="0.25">
      <c r="CL277" s="223">
        <f t="shared" si="38"/>
        <v>0</v>
      </c>
      <c r="CM277" s="223">
        <f t="shared" si="39"/>
        <v>0</v>
      </c>
      <c r="CN277" s="223">
        <f t="shared" si="40"/>
        <v>0</v>
      </c>
      <c r="CO277" s="223">
        <f t="shared" si="40"/>
        <v>0</v>
      </c>
      <c r="CP277" s="223">
        <f t="shared" si="41"/>
        <v>0</v>
      </c>
      <c r="CQ277" s="223">
        <f t="shared" si="42"/>
        <v>0</v>
      </c>
      <c r="CR277" s="222"/>
      <c r="CS277" s="222"/>
      <c r="CT277" s="222"/>
      <c r="CU277" s="222"/>
      <c r="CV277" s="222"/>
      <c r="CW277" s="222"/>
      <c r="CX277" s="222"/>
      <c r="CY277" s="222"/>
      <c r="CZ277" s="222"/>
      <c r="DA277" s="222"/>
      <c r="DB277" s="224">
        <f t="shared" si="43"/>
        <v>0</v>
      </c>
      <c r="DC277" s="224">
        <f t="shared" si="44"/>
        <v>0</v>
      </c>
      <c r="DD277" s="224">
        <f t="shared" si="45"/>
        <v>0</v>
      </c>
      <c r="DE277" s="225">
        <f t="shared" si="46"/>
        <v>0</v>
      </c>
      <c r="DF277" s="222"/>
      <c r="DG277" s="222"/>
    </row>
    <row r="278" spans="90:111" x14ac:dyDescent="0.25">
      <c r="CL278" s="223">
        <f t="shared" si="38"/>
        <v>0</v>
      </c>
      <c r="CM278" s="223">
        <f t="shared" si="39"/>
        <v>0</v>
      </c>
      <c r="CN278" s="223">
        <f t="shared" si="40"/>
        <v>0</v>
      </c>
      <c r="CO278" s="223">
        <f t="shared" si="40"/>
        <v>0</v>
      </c>
      <c r="CP278" s="223">
        <f t="shared" si="41"/>
        <v>0</v>
      </c>
      <c r="CQ278" s="223">
        <f t="shared" si="42"/>
        <v>0</v>
      </c>
      <c r="CR278" s="222"/>
      <c r="CS278" s="222"/>
      <c r="CT278" s="222"/>
      <c r="CU278" s="222"/>
      <c r="CV278" s="222"/>
      <c r="CW278" s="222"/>
      <c r="CX278" s="222"/>
      <c r="CY278" s="222"/>
      <c r="CZ278" s="222"/>
      <c r="DA278" s="222"/>
      <c r="DB278" s="224">
        <f t="shared" si="43"/>
        <v>0</v>
      </c>
      <c r="DC278" s="224">
        <f t="shared" si="44"/>
        <v>0</v>
      </c>
      <c r="DD278" s="224">
        <f t="shared" si="45"/>
        <v>0</v>
      </c>
      <c r="DE278" s="225">
        <f t="shared" si="46"/>
        <v>0</v>
      </c>
      <c r="DF278" s="222"/>
      <c r="DG278" s="222"/>
    </row>
    <row r="279" spans="90:111" x14ac:dyDescent="0.25">
      <c r="CL279" s="223">
        <f t="shared" si="38"/>
        <v>0</v>
      </c>
      <c r="CM279" s="223">
        <f t="shared" si="39"/>
        <v>0</v>
      </c>
      <c r="CN279" s="223">
        <f t="shared" si="40"/>
        <v>0</v>
      </c>
      <c r="CO279" s="223">
        <f t="shared" si="40"/>
        <v>0</v>
      </c>
      <c r="CP279" s="223">
        <f t="shared" si="41"/>
        <v>0</v>
      </c>
      <c r="CQ279" s="223">
        <f t="shared" si="42"/>
        <v>0</v>
      </c>
      <c r="CR279" s="222"/>
      <c r="CS279" s="222"/>
      <c r="CT279" s="222"/>
      <c r="CU279" s="222"/>
      <c r="CV279" s="222"/>
      <c r="CW279" s="222"/>
      <c r="CX279" s="222"/>
      <c r="CY279" s="222"/>
      <c r="CZ279" s="222"/>
      <c r="DA279" s="222"/>
      <c r="DB279" s="224">
        <f t="shared" si="43"/>
        <v>0</v>
      </c>
      <c r="DC279" s="224">
        <f t="shared" si="44"/>
        <v>0</v>
      </c>
      <c r="DD279" s="224">
        <f t="shared" si="45"/>
        <v>0</v>
      </c>
      <c r="DE279" s="225">
        <f t="shared" si="46"/>
        <v>0</v>
      </c>
      <c r="DF279" s="222"/>
      <c r="DG279" s="222"/>
    </row>
    <row r="280" spans="90:111" x14ac:dyDescent="0.25">
      <c r="CL280" s="223">
        <f t="shared" si="38"/>
        <v>0</v>
      </c>
      <c r="CM280" s="223">
        <f t="shared" si="39"/>
        <v>0</v>
      </c>
      <c r="CN280" s="223">
        <f t="shared" si="40"/>
        <v>0</v>
      </c>
      <c r="CO280" s="223">
        <f t="shared" si="40"/>
        <v>0</v>
      </c>
      <c r="CP280" s="223">
        <f t="shared" si="41"/>
        <v>0</v>
      </c>
      <c r="CQ280" s="223">
        <f t="shared" si="42"/>
        <v>0</v>
      </c>
      <c r="CR280" s="222"/>
      <c r="CS280" s="222"/>
      <c r="CT280" s="222"/>
      <c r="CU280" s="222"/>
      <c r="CV280" s="222"/>
      <c r="CW280" s="222"/>
      <c r="CX280" s="222"/>
      <c r="CY280" s="222"/>
      <c r="CZ280" s="222"/>
      <c r="DA280" s="222"/>
      <c r="DB280" s="224">
        <f t="shared" si="43"/>
        <v>0</v>
      </c>
      <c r="DC280" s="224">
        <f t="shared" si="44"/>
        <v>0</v>
      </c>
      <c r="DD280" s="224">
        <f t="shared" si="45"/>
        <v>0</v>
      </c>
      <c r="DE280" s="225">
        <f t="shared" si="46"/>
        <v>0</v>
      </c>
      <c r="DF280" s="222"/>
      <c r="DG280" s="222"/>
    </row>
    <row r="281" spans="90:111" x14ac:dyDescent="0.25">
      <c r="CL281" s="223">
        <f t="shared" si="38"/>
        <v>0</v>
      </c>
      <c r="CM281" s="223">
        <f t="shared" si="39"/>
        <v>0</v>
      </c>
      <c r="CN281" s="223">
        <f t="shared" si="40"/>
        <v>0</v>
      </c>
      <c r="CO281" s="223">
        <f t="shared" si="40"/>
        <v>0</v>
      </c>
      <c r="CP281" s="223">
        <f t="shared" si="41"/>
        <v>0</v>
      </c>
      <c r="CQ281" s="223">
        <f t="shared" si="42"/>
        <v>0</v>
      </c>
      <c r="CR281" s="222"/>
      <c r="CS281" s="222"/>
      <c r="CT281" s="222"/>
      <c r="CU281" s="222"/>
      <c r="CV281" s="222"/>
      <c r="CW281" s="222"/>
      <c r="CX281" s="222"/>
      <c r="CY281" s="222"/>
      <c r="CZ281" s="222"/>
      <c r="DA281" s="222"/>
      <c r="DB281" s="224">
        <f t="shared" si="43"/>
        <v>0</v>
      </c>
      <c r="DC281" s="224">
        <f t="shared" si="44"/>
        <v>0</v>
      </c>
      <c r="DD281" s="224">
        <f t="shared" si="45"/>
        <v>0</v>
      </c>
      <c r="DE281" s="225">
        <f t="shared" si="46"/>
        <v>0</v>
      </c>
      <c r="DF281" s="222"/>
      <c r="DG281" s="222"/>
    </row>
    <row r="282" spans="90:111" x14ac:dyDescent="0.25">
      <c r="CL282" s="223">
        <f t="shared" si="38"/>
        <v>0</v>
      </c>
      <c r="CM282" s="223">
        <f t="shared" si="39"/>
        <v>0</v>
      </c>
      <c r="CN282" s="223">
        <f t="shared" si="40"/>
        <v>0</v>
      </c>
      <c r="CO282" s="223">
        <f t="shared" si="40"/>
        <v>0</v>
      </c>
      <c r="CP282" s="223">
        <f t="shared" si="41"/>
        <v>0</v>
      </c>
      <c r="CQ282" s="223">
        <f t="shared" si="42"/>
        <v>0</v>
      </c>
      <c r="CR282" s="222"/>
      <c r="CS282" s="222"/>
      <c r="CT282" s="222"/>
      <c r="CU282" s="222"/>
      <c r="CV282" s="222"/>
      <c r="CW282" s="222"/>
      <c r="CX282" s="222"/>
      <c r="CY282" s="222"/>
      <c r="CZ282" s="222"/>
      <c r="DA282" s="222"/>
      <c r="DB282" s="224">
        <f t="shared" si="43"/>
        <v>0</v>
      </c>
      <c r="DC282" s="224">
        <f t="shared" si="44"/>
        <v>0</v>
      </c>
      <c r="DD282" s="224">
        <f t="shared" si="45"/>
        <v>0</v>
      </c>
      <c r="DE282" s="225">
        <f t="shared" si="46"/>
        <v>0</v>
      </c>
      <c r="DF282" s="222"/>
      <c r="DG282" s="222"/>
    </row>
    <row r="283" spans="90:111" x14ac:dyDescent="0.25">
      <c r="CL283" s="223">
        <f t="shared" si="38"/>
        <v>0</v>
      </c>
      <c r="CM283" s="223">
        <f t="shared" si="39"/>
        <v>0</v>
      </c>
      <c r="CN283" s="223">
        <f t="shared" si="40"/>
        <v>0</v>
      </c>
      <c r="CO283" s="223">
        <f t="shared" si="40"/>
        <v>0</v>
      </c>
      <c r="CP283" s="223">
        <f t="shared" si="41"/>
        <v>0</v>
      </c>
      <c r="CQ283" s="223">
        <f t="shared" si="42"/>
        <v>0</v>
      </c>
      <c r="CR283" s="222"/>
      <c r="CS283" s="222"/>
      <c r="CT283" s="222"/>
      <c r="CU283" s="222"/>
      <c r="CV283" s="222"/>
      <c r="CW283" s="222"/>
      <c r="CX283" s="222"/>
      <c r="CY283" s="222"/>
      <c r="CZ283" s="222"/>
      <c r="DA283" s="222"/>
      <c r="DB283" s="224">
        <f t="shared" si="43"/>
        <v>0</v>
      </c>
      <c r="DC283" s="224">
        <f t="shared" si="44"/>
        <v>0</v>
      </c>
      <c r="DD283" s="224">
        <f t="shared" si="45"/>
        <v>0</v>
      </c>
      <c r="DE283" s="225">
        <f t="shared" si="46"/>
        <v>0</v>
      </c>
      <c r="DF283" s="222"/>
      <c r="DG283" s="222"/>
    </row>
    <row r="284" spans="90:111" x14ac:dyDescent="0.25">
      <c r="CL284" s="223">
        <f t="shared" si="38"/>
        <v>0</v>
      </c>
      <c r="CM284" s="223">
        <f t="shared" si="39"/>
        <v>0</v>
      </c>
      <c r="CN284" s="223">
        <f t="shared" si="40"/>
        <v>0</v>
      </c>
      <c r="CO284" s="223">
        <f t="shared" si="40"/>
        <v>0</v>
      </c>
      <c r="CP284" s="223">
        <f t="shared" si="41"/>
        <v>0</v>
      </c>
      <c r="CQ284" s="223">
        <f t="shared" si="42"/>
        <v>0</v>
      </c>
      <c r="CR284" s="222"/>
      <c r="CS284" s="222"/>
      <c r="CT284" s="222"/>
      <c r="CU284" s="222"/>
      <c r="CV284" s="222"/>
      <c r="CW284" s="222"/>
      <c r="CX284" s="222"/>
      <c r="CY284" s="222"/>
      <c r="CZ284" s="222"/>
      <c r="DA284" s="222"/>
      <c r="DB284" s="224">
        <f t="shared" si="43"/>
        <v>0</v>
      </c>
      <c r="DC284" s="224">
        <f t="shared" si="44"/>
        <v>0</v>
      </c>
      <c r="DD284" s="224">
        <f t="shared" si="45"/>
        <v>0</v>
      </c>
      <c r="DE284" s="225">
        <f t="shared" si="46"/>
        <v>0</v>
      </c>
      <c r="DF284" s="222"/>
      <c r="DG284" s="222"/>
    </row>
    <row r="285" spans="90:111" x14ac:dyDescent="0.25">
      <c r="CL285" s="223">
        <f t="shared" si="38"/>
        <v>0</v>
      </c>
      <c r="CM285" s="223">
        <f t="shared" si="39"/>
        <v>0</v>
      </c>
      <c r="CN285" s="223">
        <f t="shared" si="40"/>
        <v>0</v>
      </c>
      <c r="CO285" s="223">
        <f t="shared" si="40"/>
        <v>0</v>
      </c>
      <c r="CP285" s="223">
        <f t="shared" si="41"/>
        <v>0</v>
      </c>
      <c r="CQ285" s="223">
        <f t="shared" si="42"/>
        <v>0</v>
      </c>
      <c r="CR285" s="222"/>
      <c r="CS285" s="222"/>
      <c r="CT285" s="222"/>
      <c r="CU285" s="222"/>
      <c r="CV285" s="222"/>
      <c r="CW285" s="222"/>
      <c r="CX285" s="222"/>
      <c r="CY285" s="222"/>
      <c r="CZ285" s="222"/>
      <c r="DA285" s="222"/>
      <c r="DB285" s="224">
        <f t="shared" si="43"/>
        <v>0</v>
      </c>
      <c r="DC285" s="224">
        <f t="shared" si="44"/>
        <v>0</v>
      </c>
      <c r="DD285" s="224">
        <f t="shared" si="45"/>
        <v>0</v>
      </c>
      <c r="DE285" s="225">
        <f t="shared" si="46"/>
        <v>0</v>
      </c>
      <c r="DF285" s="222"/>
      <c r="DG285" s="222"/>
    </row>
    <row r="286" spans="90:111" x14ac:dyDescent="0.25">
      <c r="CL286" s="223">
        <f t="shared" si="38"/>
        <v>0</v>
      </c>
      <c r="CM286" s="223">
        <f t="shared" si="39"/>
        <v>0</v>
      </c>
      <c r="CN286" s="223">
        <f t="shared" si="40"/>
        <v>0</v>
      </c>
      <c r="CO286" s="223">
        <f t="shared" si="40"/>
        <v>0</v>
      </c>
      <c r="CP286" s="223">
        <f t="shared" si="41"/>
        <v>0</v>
      </c>
      <c r="CQ286" s="223">
        <f t="shared" si="42"/>
        <v>0</v>
      </c>
      <c r="CR286" s="222"/>
      <c r="CS286" s="222"/>
      <c r="CT286" s="222"/>
      <c r="CU286" s="222"/>
      <c r="CV286" s="222"/>
      <c r="CW286" s="222"/>
      <c r="CX286" s="222"/>
      <c r="CY286" s="222"/>
      <c r="CZ286" s="222"/>
      <c r="DA286" s="222"/>
      <c r="DB286" s="224">
        <f t="shared" si="43"/>
        <v>0</v>
      </c>
      <c r="DC286" s="224">
        <f t="shared" si="44"/>
        <v>0</v>
      </c>
      <c r="DD286" s="224">
        <f t="shared" si="45"/>
        <v>0</v>
      </c>
      <c r="DE286" s="225">
        <f t="shared" si="46"/>
        <v>0</v>
      </c>
      <c r="DF286" s="222"/>
      <c r="DG286" s="222"/>
    </row>
    <row r="287" spans="90:111" x14ac:dyDescent="0.25">
      <c r="CL287" s="223">
        <f t="shared" si="38"/>
        <v>0</v>
      </c>
      <c r="CM287" s="223">
        <f t="shared" si="39"/>
        <v>0</v>
      </c>
      <c r="CN287" s="223">
        <f t="shared" si="40"/>
        <v>0</v>
      </c>
      <c r="CO287" s="223">
        <f t="shared" si="40"/>
        <v>0</v>
      </c>
      <c r="CP287" s="223">
        <f t="shared" si="41"/>
        <v>0</v>
      </c>
      <c r="CQ287" s="223">
        <f t="shared" si="42"/>
        <v>0</v>
      </c>
      <c r="CR287" s="222"/>
      <c r="CS287" s="222"/>
      <c r="CT287" s="222"/>
      <c r="CU287" s="222"/>
      <c r="CV287" s="222"/>
      <c r="CW287" s="222"/>
      <c r="CX287" s="222"/>
      <c r="CY287" s="222"/>
      <c r="CZ287" s="222"/>
      <c r="DA287" s="222"/>
      <c r="DB287" s="224">
        <f t="shared" si="43"/>
        <v>0</v>
      </c>
      <c r="DC287" s="224">
        <f t="shared" si="44"/>
        <v>0</v>
      </c>
      <c r="DD287" s="224">
        <f t="shared" si="45"/>
        <v>0</v>
      </c>
      <c r="DE287" s="225">
        <f t="shared" si="46"/>
        <v>0</v>
      </c>
      <c r="DF287" s="222"/>
      <c r="DG287" s="222"/>
    </row>
    <row r="288" spans="90:111" x14ac:dyDescent="0.25">
      <c r="CL288" s="223">
        <f t="shared" si="38"/>
        <v>0</v>
      </c>
      <c r="CM288" s="223">
        <f t="shared" si="39"/>
        <v>0</v>
      </c>
      <c r="CN288" s="223">
        <f t="shared" si="40"/>
        <v>0</v>
      </c>
      <c r="CO288" s="223">
        <f t="shared" si="40"/>
        <v>0</v>
      </c>
      <c r="CP288" s="223">
        <f t="shared" si="41"/>
        <v>0</v>
      </c>
      <c r="CQ288" s="223">
        <f t="shared" si="42"/>
        <v>0</v>
      </c>
      <c r="CR288" s="222"/>
      <c r="CS288" s="222"/>
      <c r="CT288" s="222"/>
      <c r="CU288" s="222"/>
      <c r="CV288" s="222"/>
      <c r="CW288" s="222"/>
      <c r="CX288" s="222"/>
      <c r="CY288" s="222"/>
      <c r="CZ288" s="222"/>
      <c r="DA288" s="222"/>
      <c r="DB288" s="224">
        <f t="shared" si="43"/>
        <v>0</v>
      </c>
      <c r="DC288" s="224">
        <f t="shared" si="44"/>
        <v>0</v>
      </c>
      <c r="DD288" s="224">
        <f t="shared" si="45"/>
        <v>0</v>
      </c>
      <c r="DE288" s="225">
        <f t="shared" si="46"/>
        <v>0</v>
      </c>
      <c r="DF288" s="222"/>
      <c r="DG288" s="222"/>
    </row>
    <row r="289" spans="90:111" x14ac:dyDescent="0.25">
      <c r="CL289" s="223">
        <f t="shared" si="38"/>
        <v>0</v>
      </c>
      <c r="CM289" s="223">
        <f t="shared" si="39"/>
        <v>0</v>
      </c>
      <c r="CN289" s="223">
        <f t="shared" si="40"/>
        <v>0</v>
      </c>
      <c r="CO289" s="223">
        <f t="shared" si="40"/>
        <v>0</v>
      </c>
      <c r="CP289" s="223">
        <f t="shared" si="41"/>
        <v>0</v>
      </c>
      <c r="CQ289" s="223">
        <f t="shared" si="42"/>
        <v>0</v>
      </c>
      <c r="CR289" s="222"/>
      <c r="CS289" s="222"/>
      <c r="CT289" s="222"/>
      <c r="CU289" s="222"/>
      <c r="CV289" s="222"/>
      <c r="CW289" s="222"/>
      <c r="CX289" s="222"/>
      <c r="CY289" s="222"/>
      <c r="CZ289" s="222"/>
      <c r="DA289" s="222"/>
      <c r="DB289" s="224">
        <f t="shared" si="43"/>
        <v>0</v>
      </c>
      <c r="DC289" s="224">
        <f t="shared" si="44"/>
        <v>0</v>
      </c>
      <c r="DD289" s="224">
        <f t="shared" si="45"/>
        <v>0</v>
      </c>
      <c r="DE289" s="225">
        <f t="shared" si="46"/>
        <v>0</v>
      </c>
      <c r="DF289" s="222"/>
      <c r="DG289" s="222"/>
    </row>
    <row r="290" spans="90:111" x14ac:dyDescent="0.25">
      <c r="CL290" s="223">
        <f t="shared" si="38"/>
        <v>0</v>
      </c>
      <c r="CM290" s="223">
        <f t="shared" si="39"/>
        <v>0</v>
      </c>
      <c r="CN290" s="223">
        <f t="shared" si="40"/>
        <v>0</v>
      </c>
      <c r="CO290" s="223">
        <f t="shared" si="40"/>
        <v>0</v>
      </c>
      <c r="CP290" s="223">
        <f t="shared" si="41"/>
        <v>0</v>
      </c>
      <c r="CQ290" s="223">
        <f t="shared" si="42"/>
        <v>0</v>
      </c>
      <c r="CR290" s="222"/>
      <c r="CS290" s="222"/>
      <c r="CT290" s="222"/>
      <c r="CU290" s="222"/>
      <c r="CV290" s="222"/>
      <c r="CW290" s="222"/>
      <c r="CX290" s="222"/>
      <c r="CY290" s="222"/>
      <c r="CZ290" s="222"/>
      <c r="DA290" s="222"/>
      <c r="DB290" s="224">
        <f t="shared" si="43"/>
        <v>0</v>
      </c>
      <c r="DC290" s="224">
        <f t="shared" si="44"/>
        <v>0</v>
      </c>
      <c r="DD290" s="224">
        <f t="shared" si="45"/>
        <v>0</v>
      </c>
      <c r="DE290" s="225">
        <f t="shared" si="46"/>
        <v>0</v>
      </c>
      <c r="DF290" s="222"/>
      <c r="DG290" s="222"/>
    </row>
    <row r="291" spans="90:111" x14ac:dyDescent="0.25">
      <c r="CL291" s="223">
        <f t="shared" si="38"/>
        <v>0</v>
      </c>
      <c r="CM291" s="223">
        <f t="shared" si="39"/>
        <v>0</v>
      </c>
      <c r="CN291" s="223">
        <f t="shared" si="40"/>
        <v>0</v>
      </c>
      <c r="CO291" s="223">
        <f t="shared" si="40"/>
        <v>0</v>
      </c>
      <c r="CP291" s="223">
        <f t="shared" si="41"/>
        <v>0</v>
      </c>
      <c r="CQ291" s="223">
        <f t="shared" si="42"/>
        <v>0</v>
      </c>
      <c r="CR291" s="222"/>
      <c r="CS291" s="222"/>
      <c r="CT291" s="222"/>
      <c r="CU291" s="222"/>
      <c r="CV291" s="222"/>
      <c r="CW291" s="222"/>
      <c r="CX291" s="222"/>
      <c r="CY291" s="222"/>
      <c r="CZ291" s="222"/>
      <c r="DA291" s="222"/>
      <c r="DB291" s="224">
        <f t="shared" si="43"/>
        <v>0</v>
      </c>
      <c r="DC291" s="224">
        <f t="shared" si="44"/>
        <v>0</v>
      </c>
      <c r="DD291" s="224">
        <f t="shared" si="45"/>
        <v>0</v>
      </c>
      <c r="DE291" s="225">
        <f t="shared" si="46"/>
        <v>0</v>
      </c>
      <c r="DF291" s="222"/>
      <c r="DG291" s="222"/>
    </row>
    <row r="292" spans="90:111" x14ac:dyDescent="0.25">
      <c r="CL292" s="223">
        <f t="shared" si="38"/>
        <v>0</v>
      </c>
      <c r="CM292" s="223">
        <f t="shared" si="39"/>
        <v>0</v>
      </c>
      <c r="CN292" s="223">
        <f t="shared" si="40"/>
        <v>0</v>
      </c>
      <c r="CO292" s="223">
        <f t="shared" si="40"/>
        <v>0</v>
      </c>
      <c r="CP292" s="223">
        <f t="shared" si="41"/>
        <v>0</v>
      </c>
      <c r="CQ292" s="223">
        <f t="shared" si="42"/>
        <v>0</v>
      </c>
      <c r="CR292" s="222"/>
      <c r="CS292" s="222"/>
      <c r="CT292" s="222"/>
      <c r="CU292" s="222"/>
      <c r="CV292" s="222"/>
      <c r="CW292" s="222"/>
      <c r="CX292" s="222"/>
      <c r="CY292" s="222"/>
      <c r="CZ292" s="222"/>
      <c r="DA292" s="222"/>
      <c r="DB292" s="224">
        <f t="shared" si="43"/>
        <v>0</v>
      </c>
      <c r="DC292" s="224">
        <f t="shared" si="44"/>
        <v>0</v>
      </c>
      <c r="DD292" s="224">
        <f t="shared" si="45"/>
        <v>0</v>
      </c>
      <c r="DE292" s="225">
        <f t="shared" si="46"/>
        <v>0</v>
      </c>
      <c r="DF292" s="222"/>
      <c r="DG292" s="222"/>
    </row>
    <row r="293" spans="90:111" x14ac:dyDescent="0.25">
      <c r="CL293" s="223">
        <f t="shared" si="38"/>
        <v>0</v>
      </c>
      <c r="CM293" s="223">
        <f t="shared" si="39"/>
        <v>0</v>
      </c>
      <c r="CN293" s="223">
        <f t="shared" si="40"/>
        <v>0</v>
      </c>
      <c r="CO293" s="223">
        <f t="shared" si="40"/>
        <v>0</v>
      </c>
      <c r="CP293" s="223">
        <f t="shared" si="41"/>
        <v>0</v>
      </c>
      <c r="CQ293" s="223">
        <f t="shared" si="42"/>
        <v>0</v>
      </c>
      <c r="CR293" s="222"/>
      <c r="CS293" s="222"/>
      <c r="CT293" s="222"/>
      <c r="CU293" s="222"/>
      <c r="CV293" s="222"/>
      <c r="CW293" s="222"/>
      <c r="CX293" s="222"/>
      <c r="CY293" s="222"/>
      <c r="CZ293" s="222"/>
      <c r="DA293" s="222"/>
      <c r="DB293" s="224">
        <f t="shared" si="43"/>
        <v>0</v>
      </c>
      <c r="DC293" s="224">
        <f t="shared" si="44"/>
        <v>0</v>
      </c>
      <c r="DD293" s="224">
        <f t="shared" si="45"/>
        <v>0</v>
      </c>
      <c r="DE293" s="225">
        <f t="shared" si="46"/>
        <v>0</v>
      </c>
      <c r="DF293" s="222"/>
      <c r="DG293" s="222"/>
    </row>
    <row r="294" spans="90:111" x14ac:dyDescent="0.25">
      <c r="CL294" s="223">
        <f t="shared" si="38"/>
        <v>0</v>
      </c>
      <c r="CM294" s="223">
        <f t="shared" si="39"/>
        <v>0</v>
      </c>
      <c r="CN294" s="223">
        <f t="shared" si="40"/>
        <v>0</v>
      </c>
      <c r="CO294" s="223">
        <f t="shared" si="40"/>
        <v>0</v>
      </c>
      <c r="CP294" s="223">
        <f t="shared" si="41"/>
        <v>0</v>
      </c>
      <c r="CQ294" s="223">
        <f t="shared" si="42"/>
        <v>0</v>
      </c>
      <c r="CR294" s="222"/>
      <c r="CS294" s="222"/>
      <c r="CT294" s="222"/>
      <c r="CU294" s="222"/>
      <c r="CV294" s="222"/>
      <c r="CW294" s="222"/>
      <c r="CX294" s="222"/>
      <c r="CY294" s="222"/>
      <c r="CZ294" s="222"/>
      <c r="DA294" s="222"/>
      <c r="DB294" s="224">
        <f t="shared" si="43"/>
        <v>0</v>
      </c>
      <c r="DC294" s="224">
        <f t="shared" si="44"/>
        <v>0</v>
      </c>
      <c r="DD294" s="224">
        <f t="shared" si="45"/>
        <v>0</v>
      </c>
      <c r="DE294" s="225">
        <f t="shared" si="46"/>
        <v>0</v>
      </c>
      <c r="DF294" s="222"/>
      <c r="DG294" s="222"/>
    </row>
    <row r="295" spans="90:111" x14ac:dyDescent="0.25">
      <c r="CL295" s="223">
        <f t="shared" si="38"/>
        <v>0</v>
      </c>
      <c r="CM295" s="223">
        <f t="shared" si="39"/>
        <v>0</v>
      </c>
      <c r="CN295" s="223">
        <f t="shared" si="40"/>
        <v>0</v>
      </c>
      <c r="CO295" s="223">
        <f t="shared" si="40"/>
        <v>0</v>
      </c>
      <c r="CP295" s="223">
        <f t="shared" si="41"/>
        <v>0</v>
      </c>
      <c r="CQ295" s="223">
        <f t="shared" si="42"/>
        <v>0</v>
      </c>
      <c r="CR295" s="222"/>
      <c r="CS295" s="222"/>
      <c r="CT295" s="222"/>
      <c r="CU295" s="222"/>
      <c r="CV295" s="222"/>
      <c r="CW295" s="222"/>
      <c r="CX295" s="222"/>
      <c r="CY295" s="222"/>
      <c r="CZ295" s="222"/>
      <c r="DA295" s="222"/>
      <c r="DB295" s="224">
        <f t="shared" si="43"/>
        <v>0</v>
      </c>
      <c r="DC295" s="224">
        <f t="shared" si="44"/>
        <v>0</v>
      </c>
      <c r="DD295" s="224">
        <f t="shared" si="45"/>
        <v>0</v>
      </c>
      <c r="DE295" s="225">
        <f t="shared" si="46"/>
        <v>0</v>
      </c>
      <c r="DF295" s="222"/>
      <c r="DG295" s="222"/>
    </row>
    <row r="296" spans="90:111" x14ac:dyDescent="0.25">
      <c r="CL296" s="223">
        <f t="shared" si="38"/>
        <v>0</v>
      </c>
      <c r="CM296" s="223">
        <f t="shared" si="39"/>
        <v>0</v>
      </c>
      <c r="CN296" s="223">
        <f t="shared" si="40"/>
        <v>0</v>
      </c>
      <c r="CO296" s="223">
        <f t="shared" si="40"/>
        <v>0</v>
      </c>
      <c r="CP296" s="223">
        <f t="shared" si="41"/>
        <v>0</v>
      </c>
      <c r="CQ296" s="223">
        <f t="shared" si="42"/>
        <v>0</v>
      </c>
      <c r="CR296" s="222"/>
      <c r="CS296" s="222"/>
      <c r="CT296" s="222"/>
      <c r="CU296" s="222"/>
      <c r="CV296" s="222"/>
      <c r="CW296" s="222"/>
      <c r="CX296" s="222"/>
      <c r="CY296" s="222"/>
      <c r="CZ296" s="222"/>
      <c r="DA296" s="222"/>
      <c r="DB296" s="224">
        <f t="shared" si="43"/>
        <v>0</v>
      </c>
      <c r="DC296" s="224">
        <f t="shared" si="44"/>
        <v>0</v>
      </c>
      <c r="DD296" s="224">
        <f t="shared" si="45"/>
        <v>0</v>
      </c>
      <c r="DE296" s="225">
        <f t="shared" si="46"/>
        <v>0</v>
      </c>
      <c r="DF296" s="222"/>
      <c r="DG296" s="222"/>
    </row>
    <row r="297" spans="90:111" x14ac:dyDescent="0.25">
      <c r="CL297" s="223">
        <f t="shared" si="38"/>
        <v>0</v>
      </c>
      <c r="CM297" s="223">
        <f t="shared" si="39"/>
        <v>0</v>
      </c>
      <c r="CN297" s="223">
        <f t="shared" si="40"/>
        <v>0</v>
      </c>
      <c r="CO297" s="223">
        <f t="shared" si="40"/>
        <v>0</v>
      </c>
      <c r="CP297" s="223">
        <f t="shared" si="41"/>
        <v>0</v>
      </c>
      <c r="CQ297" s="223">
        <f t="shared" si="42"/>
        <v>0</v>
      </c>
      <c r="CR297" s="222"/>
      <c r="CS297" s="222"/>
      <c r="CT297" s="222"/>
      <c r="CU297" s="222"/>
      <c r="CV297" s="222"/>
      <c r="CW297" s="222"/>
      <c r="CX297" s="222"/>
      <c r="CY297" s="222"/>
      <c r="CZ297" s="222"/>
      <c r="DA297" s="222"/>
      <c r="DB297" s="224">
        <f t="shared" si="43"/>
        <v>0</v>
      </c>
      <c r="DC297" s="224">
        <f t="shared" si="44"/>
        <v>0</v>
      </c>
      <c r="DD297" s="224">
        <f t="shared" si="45"/>
        <v>0</v>
      </c>
      <c r="DE297" s="225">
        <f t="shared" si="46"/>
        <v>0</v>
      </c>
      <c r="DF297" s="222"/>
      <c r="DG297" s="222"/>
    </row>
    <row r="298" spans="90:111" x14ac:dyDescent="0.25">
      <c r="CL298" s="223">
        <f t="shared" si="38"/>
        <v>0</v>
      </c>
      <c r="CM298" s="223">
        <f t="shared" si="39"/>
        <v>0</v>
      </c>
      <c r="CN298" s="223">
        <f t="shared" si="40"/>
        <v>0</v>
      </c>
      <c r="CO298" s="223">
        <f t="shared" si="40"/>
        <v>0</v>
      </c>
      <c r="CP298" s="223">
        <f t="shared" si="41"/>
        <v>0</v>
      </c>
      <c r="CQ298" s="223">
        <f t="shared" si="42"/>
        <v>0</v>
      </c>
      <c r="CR298" s="222"/>
      <c r="CS298" s="222"/>
      <c r="CT298" s="222"/>
      <c r="CU298" s="222"/>
      <c r="CV298" s="222"/>
      <c r="CW298" s="222"/>
      <c r="CX298" s="222"/>
      <c r="CY298" s="222"/>
      <c r="CZ298" s="222"/>
      <c r="DA298" s="222"/>
      <c r="DB298" s="224">
        <f t="shared" si="43"/>
        <v>0</v>
      </c>
      <c r="DC298" s="224">
        <f t="shared" si="44"/>
        <v>0</v>
      </c>
      <c r="DD298" s="224">
        <f t="shared" si="45"/>
        <v>0</v>
      </c>
      <c r="DE298" s="225">
        <f t="shared" si="46"/>
        <v>0</v>
      </c>
      <c r="DF298" s="222"/>
      <c r="DG298" s="222"/>
    </row>
    <row r="299" spans="90:111" x14ac:dyDescent="0.25">
      <c r="CL299" s="223">
        <f t="shared" si="38"/>
        <v>0</v>
      </c>
      <c r="CM299" s="223">
        <f t="shared" si="39"/>
        <v>0</v>
      </c>
      <c r="CN299" s="223">
        <f t="shared" si="40"/>
        <v>0</v>
      </c>
      <c r="CO299" s="223">
        <f t="shared" si="40"/>
        <v>0</v>
      </c>
      <c r="CP299" s="223">
        <f t="shared" si="41"/>
        <v>0</v>
      </c>
      <c r="CQ299" s="223">
        <f t="shared" si="42"/>
        <v>0</v>
      </c>
      <c r="CR299" s="222"/>
      <c r="CS299" s="222"/>
      <c r="CT299" s="222"/>
      <c r="CU299" s="222"/>
      <c r="CV299" s="222"/>
      <c r="CW299" s="222"/>
      <c r="CX299" s="222"/>
      <c r="CY299" s="222"/>
      <c r="CZ299" s="222"/>
      <c r="DA299" s="222"/>
      <c r="DB299" s="224">
        <f t="shared" si="43"/>
        <v>0</v>
      </c>
      <c r="DC299" s="224">
        <f t="shared" si="44"/>
        <v>0</v>
      </c>
      <c r="DD299" s="224">
        <f t="shared" si="45"/>
        <v>0</v>
      </c>
      <c r="DE299" s="225">
        <f t="shared" si="46"/>
        <v>0</v>
      </c>
      <c r="DF299" s="222"/>
      <c r="DG299" s="222"/>
    </row>
    <row r="300" spans="90:111" x14ac:dyDescent="0.25">
      <c r="CL300" s="223">
        <f t="shared" si="38"/>
        <v>0</v>
      </c>
      <c r="CM300" s="223">
        <f t="shared" si="39"/>
        <v>0</v>
      </c>
      <c r="CN300" s="223">
        <f t="shared" si="40"/>
        <v>0</v>
      </c>
      <c r="CO300" s="223">
        <f t="shared" si="40"/>
        <v>0</v>
      </c>
      <c r="CP300" s="223">
        <f t="shared" si="41"/>
        <v>0</v>
      </c>
      <c r="CQ300" s="223">
        <f t="shared" si="42"/>
        <v>0</v>
      </c>
      <c r="CR300" s="222"/>
      <c r="CS300" s="222"/>
      <c r="CT300" s="222"/>
      <c r="CU300" s="222"/>
      <c r="CV300" s="222"/>
      <c r="CW300" s="222"/>
      <c r="CX300" s="222"/>
      <c r="CY300" s="222"/>
      <c r="CZ300" s="222"/>
      <c r="DA300" s="222"/>
      <c r="DB300" s="224">
        <f t="shared" si="43"/>
        <v>0</v>
      </c>
      <c r="DC300" s="224">
        <f t="shared" si="44"/>
        <v>0</v>
      </c>
      <c r="DD300" s="224">
        <f t="shared" si="45"/>
        <v>0</v>
      </c>
      <c r="DE300" s="225">
        <f t="shared" si="46"/>
        <v>0</v>
      </c>
      <c r="DF300" s="222"/>
      <c r="DG300" s="222"/>
    </row>
    <row r="301" spans="90:111" x14ac:dyDescent="0.25">
      <c r="CL301" s="223">
        <f t="shared" si="38"/>
        <v>0</v>
      </c>
      <c r="CM301" s="223">
        <f t="shared" si="39"/>
        <v>0</v>
      </c>
      <c r="CN301" s="223">
        <f t="shared" si="40"/>
        <v>0</v>
      </c>
      <c r="CO301" s="223">
        <f t="shared" si="40"/>
        <v>0</v>
      </c>
      <c r="CP301" s="223">
        <f t="shared" si="41"/>
        <v>0</v>
      </c>
      <c r="CQ301" s="223">
        <f t="shared" si="42"/>
        <v>0</v>
      </c>
      <c r="CR301" s="222"/>
      <c r="CS301" s="222"/>
      <c r="CT301" s="222"/>
      <c r="CU301" s="222"/>
      <c r="CV301" s="222"/>
      <c r="CW301" s="222"/>
      <c r="CX301" s="222"/>
      <c r="CY301" s="222"/>
      <c r="CZ301" s="222"/>
      <c r="DA301" s="222"/>
      <c r="DB301" s="224">
        <f t="shared" si="43"/>
        <v>0</v>
      </c>
      <c r="DC301" s="224">
        <f t="shared" si="44"/>
        <v>0</v>
      </c>
      <c r="DD301" s="224">
        <f t="shared" si="45"/>
        <v>0</v>
      </c>
      <c r="DE301" s="225">
        <f t="shared" si="46"/>
        <v>0</v>
      </c>
      <c r="DF301" s="222"/>
      <c r="DG301" s="222"/>
    </row>
    <row r="302" spans="90:111" x14ac:dyDescent="0.25">
      <c r="CL302" s="223">
        <f t="shared" si="38"/>
        <v>0</v>
      </c>
      <c r="CM302" s="223">
        <f t="shared" si="39"/>
        <v>0</v>
      </c>
      <c r="CN302" s="223">
        <f t="shared" si="40"/>
        <v>0</v>
      </c>
      <c r="CO302" s="223">
        <f t="shared" si="40"/>
        <v>0</v>
      </c>
      <c r="CP302" s="223">
        <f t="shared" si="41"/>
        <v>0</v>
      </c>
      <c r="CQ302" s="223">
        <f t="shared" si="42"/>
        <v>0</v>
      </c>
      <c r="CR302" s="222"/>
      <c r="CS302" s="222"/>
      <c r="CT302" s="222"/>
      <c r="CU302" s="222"/>
      <c r="CV302" s="222"/>
      <c r="CW302" s="222"/>
      <c r="CX302" s="222"/>
      <c r="CY302" s="222"/>
      <c r="CZ302" s="222"/>
      <c r="DA302" s="222"/>
      <c r="DB302" s="224">
        <f t="shared" si="43"/>
        <v>0</v>
      </c>
      <c r="DC302" s="224">
        <f t="shared" si="44"/>
        <v>0</v>
      </c>
      <c r="DD302" s="224">
        <f t="shared" si="45"/>
        <v>0</v>
      </c>
      <c r="DE302" s="225">
        <f t="shared" si="46"/>
        <v>0</v>
      </c>
      <c r="DF302" s="222"/>
      <c r="DG302" s="222"/>
    </row>
    <row r="303" spans="90:111" x14ac:dyDescent="0.25">
      <c r="CL303" s="223">
        <f t="shared" si="38"/>
        <v>0</v>
      </c>
      <c r="CM303" s="223">
        <f t="shared" si="39"/>
        <v>0</v>
      </c>
      <c r="CN303" s="223">
        <f t="shared" si="40"/>
        <v>0</v>
      </c>
      <c r="CO303" s="223">
        <f t="shared" si="40"/>
        <v>0</v>
      </c>
      <c r="CP303" s="223">
        <f t="shared" si="41"/>
        <v>0</v>
      </c>
      <c r="CQ303" s="223">
        <f t="shared" si="42"/>
        <v>0</v>
      </c>
      <c r="CR303" s="222"/>
      <c r="CS303" s="222"/>
      <c r="CT303" s="222"/>
      <c r="CU303" s="222"/>
      <c r="CV303" s="222"/>
      <c r="CW303" s="222"/>
      <c r="CX303" s="222"/>
      <c r="CY303" s="222"/>
      <c r="CZ303" s="222"/>
      <c r="DA303" s="222"/>
      <c r="DB303" s="224">
        <f t="shared" si="43"/>
        <v>0</v>
      </c>
      <c r="DC303" s="224">
        <f t="shared" si="44"/>
        <v>0</v>
      </c>
      <c r="DD303" s="224">
        <f t="shared" si="45"/>
        <v>0</v>
      </c>
      <c r="DE303" s="225">
        <f t="shared" si="46"/>
        <v>0</v>
      </c>
      <c r="DF303" s="222"/>
      <c r="DG303" s="222"/>
    </row>
    <row r="304" spans="90:111" x14ac:dyDescent="0.25">
      <c r="CL304" s="223">
        <f t="shared" si="38"/>
        <v>0</v>
      </c>
      <c r="CM304" s="223">
        <f t="shared" si="39"/>
        <v>0</v>
      </c>
      <c r="CN304" s="223">
        <f t="shared" si="40"/>
        <v>0</v>
      </c>
      <c r="CO304" s="223">
        <f t="shared" si="40"/>
        <v>0</v>
      </c>
      <c r="CP304" s="223">
        <f t="shared" si="41"/>
        <v>0</v>
      </c>
      <c r="CQ304" s="223">
        <f t="shared" si="42"/>
        <v>0</v>
      </c>
      <c r="CR304" s="222"/>
      <c r="CS304" s="222"/>
      <c r="CT304" s="222"/>
      <c r="CU304" s="222"/>
      <c r="CV304" s="222"/>
      <c r="CW304" s="222"/>
      <c r="CX304" s="222"/>
      <c r="CY304" s="222"/>
      <c r="CZ304" s="222"/>
      <c r="DA304" s="222"/>
      <c r="DB304" s="224">
        <f t="shared" si="43"/>
        <v>0</v>
      </c>
      <c r="DC304" s="224">
        <f t="shared" si="44"/>
        <v>0</v>
      </c>
      <c r="DD304" s="224">
        <f t="shared" si="45"/>
        <v>0</v>
      </c>
      <c r="DE304" s="225">
        <f t="shared" si="46"/>
        <v>0</v>
      </c>
      <c r="DF304" s="222"/>
      <c r="DG304" s="222"/>
    </row>
    <row r="305" spans="90:111" x14ac:dyDescent="0.25">
      <c r="CL305" s="223">
        <f t="shared" si="38"/>
        <v>0</v>
      </c>
      <c r="CM305" s="223">
        <f t="shared" si="39"/>
        <v>0</v>
      </c>
      <c r="CN305" s="223">
        <f t="shared" si="40"/>
        <v>0</v>
      </c>
      <c r="CO305" s="223">
        <f t="shared" si="40"/>
        <v>0</v>
      </c>
      <c r="CP305" s="223">
        <f t="shared" si="41"/>
        <v>0</v>
      </c>
      <c r="CQ305" s="223">
        <f t="shared" si="42"/>
        <v>0</v>
      </c>
      <c r="CR305" s="222"/>
      <c r="CS305" s="222"/>
      <c r="CT305" s="222"/>
      <c r="CU305" s="222"/>
      <c r="CV305" s="222"/>
      <c r="CW305" s="222"/>
      <c r="CX305" s="222"/>
      <c r="CY305" s="222"/>
      <c r="CZ305" s="222"/>
      <c r="DA305" s="222"/>
      <c r="DB305" s="224">
        <f t="shared" si="43"/>
        <v>0</v>
      </c>
      <c r="DC305" s="224">
        <f t="shared" si="44"/>
        <v>0</v>
      </c>
      <c r="DD305" s="224">
        <f t="shared" si="45"/>
        <v>0</v>
      </c>
      <c r="DE305" s="225">
        <f t="shared" si="46"/>
        <v>0</v>
      </c>
      <c r="DF305" s="222"/>
      <c r="DG305" s="222"/>
    </row>
    <row r="306" spans="90:111" x14ac:dyDescent="0.25">
      <c r="CL306" s="223">
        <f t="shared" si="38"/>
        <v>0</v>
      </c>
      <c r="CM306" s="223">
        <f t="shared" si="39"/>
        <v>0</v>
      </c>
      <c r="CN306" s="223">
        <f t="shared" si="40"/>
        <v>0</v>
      </c>
      <c r="CO306" s="223">
        <f t="shared" si="40"/>
        <v>0</v>
      </c>
      <c r="CP306" s="223">
        <f t="shared" si="41"/>
        <v>0</v>
      </c>
      <c r="CQ306" s="223">
        <f t="shared" si="42"/>
        <v>0</v>
      </c>
      <c r="CR306" s="222"/>
      <c r="CS306" s="222"/>
      <c r="CT306" s="222"/>
      <c r="CU306" s="222"/>
      <c r="CV306" s="222"/>
      <c r="CW306" s="222"/>
      <c r="CX306" s="222"/>
      <c r="CY306" s="222"/>
      <c r="CZ306" s="222"/>
      <c r="DA306" s="222"/>
      <c r="DB306" s="224">
        <f t="shared" si="43"/>
        <v>0</v>
      </c>
      <c r="DC306" s="224">
        <f t="shared" si="44"/>
        <v>0</v>
      </c>
      <c r="DD306" s="224">
        <f t="shared" si="45"/>
        <v>0</v>
      </c>
      <c r="DE306" s="225">
        <f t="shared" si="46"/>
        <v>0</v>
      </c>
      <c r="DF306" s="222"/>
      <c r="DG306" s="222"/>
    </row>
    <row r="307" spans="90:111" x14ac:dyDescent="0.25">
      <c r="CL307" s="223">
        <f t="shared" si="38"/>
        <v>0</v>
      </c>
      <c r="CM307" s="223">
        <f t="shared" si="39"/>
        <v>0</v>
      </c>
      <c r="CN307" s="223">
        <f t="shared" si="40"/>
        <v>0</v>
      </c>
      <c r="CO307" s="223">
        <f t="shared" si="40"/>
        <v>0</v>
      </c>
      <c r="CP307" s="223">
        <f t="shared" si="41"/>
        <v>0</v>
      </c>
      <c r="CQ307" s="223">
        <f t="shared" si="42"/>
        <v>0</v>
      </c>
      <c r="CR307" s="222"/>
      <c r="CS307" s="222"/>
      <c r="CT307" s="222"/>
      <c r="CU307" s="222"/>
      <c r="CV307" s="222"/>
      <c r="CW307" s="222"/>
      <c r="CX307" s="222"/>
      <c r="CY307" s="222"/>
      <c r="CZ307" s="222"/>
      <c r="DA307" s="222"/>
      <c r="DB307" s="224">
        <f t="shared" si="43"/>
        <v>0</v>
      </c>
      <c r="DC307" s="224">
        <f t="shared" si="44"/>
        <v>0</v>
      </c>
      <c r="DD307" s="224">
        <f t="shared" si="45"/>
        <v>0</v>
      </c>
      <c r="DE307" s="225">
        <f t="shared" si="46"/>
        <v>0</v>
      </c>
      <c r="DF307" s="222"/>
      <c r="DG307" s="222"/>
    </row>
    <row r="308" spans="90:111" x14ac:dyDescent="0.25">
      <c r="CL308" s="223">
        <f t="shared" si="38"/>
        <v>0</v>
      </c>
      <c r="CM308" s="223">
        <f t="shared" si="39"/>
        <v>0</v>
      </c>
      <c r="CN308" s="223">
        <f t="shared" si="40"/>
        <v>0</v>
      </c>
      <c r="CO308" s="223">
        <f t="shared" si="40"/>
        <v>0</v>
      </c>
      <c r="CP308" s="223">
        <f t="shared" si="41"/>
        <v>0</v>
      </c>
      <c r="CQ308" s="223">
        <f t="shared" si="42"/>
        <v>0</v>
      </c>
      <c r="CR308" s="222"/>
      <c r="CS308" s="222"/>
      <c r="CT308" s="222"/>
      <c r="CU308" s="222"/>
      <c r="CV308" s="222"/>
      <c r="CW308" s="222"/>
      <c r="CX308" s="222"/>
      <c r="CY308" s="222"/>
      <c r="CZ308" s="222"/>
      <c r="DA308" s="222"/>
      <c r="DB308" s="224">
        <f t="shared" si="43"/>
        <v>0</v>
      </c>
      <c r="DC308" s="224">
        <f t="shared" si="44"/>
        <v>0</v>
      </c>
      <c r="DD308" s="224">
        <f t="shared" si="45"/>
        <v>0</v>
      </c>
      <c r="DE308" s="225">
        <f t="shared" si="46"/>
        <v>0</v>
      </c>
      <c r="DF308" s="222"/>
      <c r="DG308" s="222"/>
    </row>
    <row r="309" spans="90:111" x14ac:dyDescent="0.25">
      <c r="CL309" s="223">
        <f t="shared" si="38"/>
        <v>0</v>
      </c>
      <c r="CM309" s="223">
        <f t="shared" si="39"/>
        <v>0</v>
      </c>
      <c r="CN309" s="223">
        <f t="shared" si="40"/>
        <v>0</v>
      </c>
      <c r="CO309" s="223">
        <f t="shared" si="40"/>
        <v>0</v>
      </c>
      <c r="CP309" s="223">
        <f t="shared" si="41"/>
        <v>0</v>
      </c>
      <c r="CQ309" s="223">
        <f t="shared" si="42"/>
        <v>0</v>
      </c>
      <c r="CR309" s="222"/>
      <c r="CS309" s="222"/>
      <c r="CT309" s="222"/>
      <c r="CU309" s="222"/>
      <c r="CV309" s="222"/>
      <c r="CW309" s="222"/>
      <c r="CX309" s="222"/>
      <c r="CY309" s="222"/>
      <c r="CZ309" s="222"/>
      <c r="DA309" s="222"/>
      <c r="DB309" s="224">
        <f t="shared" si="43"/>
        <v>0</v>
      </c>
      <c r="DC309" s="224">
        <f t="shared" si="44"/>
        <v>0</v>
      </c>
      <c r="DD309" s="224">
        <f t="shared" si="45"/>
        <v>0</v>
      </c>
      <c r="DE309" s="225">
        <f t="shared" si="46"/>
        <v>0</v>
      </c>
      <c r="DF309" s="222"/>
      <c r="DG309" s="222"/>
    </row>
    <row r="310" spans="90:111" x14ac:dyDescent="0.25">
      <c r="CL310" s="223">
        <f t="shared" si="38"/>
        <v>0</v>
      </c>
      <c r="CM310" s="223">
        <f t="shared" si="39"/>
        <v>0</v>
      </c>
      <c r="CN310" s="223">
        <f t="shared" si="40"/>
        <v>0</v>
      </c>
      <c r="CO310" s="223">
        <f t="shared" si="40"/>
        <v>0</v>
      </c>
      <c r="CP310" s="223">
        <f t="shared" si="41"/>
        <v>0</v>
      </c>
      <c r="CQ310" s="223">
        <f t="shared" si="42"/>
        <v>0</v>
      </c>
      <c r="CR310" s="222"/>
      <c r="CS310" s="222"/>
      <c r="CT310" s="222"/>
      <c r="CU310" s="222"/>
      <c r="CV310" s="222"/>
      <c r="CW310" s="222"/>
      <c r="CX310" s="222"/>
      <c r="CY310" s="222"/>
      <c r="CZ310" s="222"/>
      <c r="DA310" s="222"/>
      <c r="DB310" s="224">
        <f t="shared" si="43"/>
        <v>0</v>
      </c>
      <c r="DC310" s="224">
        <f t="shared" si="44"/>
        <v>0</v>
      </c>
      <c r="DD310" s="224">
        <f t="shared" si="45"/>
        <v>0</v>
      </c>
      <c r="DE310" s="225">
        <f t="shared" si="46"/>
        <v>0</v>
      </c>
      <c r="DF310" s="222"/>
      <c r="DG310" s="222"/>
    </row>
    <row r="311" spans="90:111" x14ac:dyDescent="0.25">
      <c r="CL311" s="223">
        <f t="shared" si="38"/>
        <v>0</v>
      </c>
      <c r="CM311" s="223">
        <f t="shared" si="39"/>
        <v>0</v>
      </c>
      <c r="CN311" s="223">
        <f t="shared" si="40"/>
        <v>0</v>
      </c>
      <c r="CO311" s="223">
        <f t="shared" si="40"/>
        <v>0</v>
      </c>
      <c r="CP311" s="223">
        <f t="shared" si="41"/>
        <v>0</v>
      </c>
      <c r="CQ311" s="223">
        <f t="shared" si="42"/>
        <v>0</v>
      </c>
      <c r="CR311" s="222"/>
      <c r="CS311" s="222"/>
      <c r="CT311" s="222"/>
      <c r="CU311" s="222"/>
      <c r="CV311" s="222"/>
      <c r="CW311" s="222"/>
      <c r="CX311" s="222"/>
      <c r="CY311" s="222"/>
      <c r="CZ311" s="222"/>
      <c r="DA311" s="222"/>
      <c r="DB311" s="224">
        <f t="shared" si="43"/>
        <v>0</v>
      </c>
      <c r="DC311" s="224">
        <f t="shared" si="44"/>
        <v>0</v>
      </c>
      <c r="DD311" s="224">
        <f t="shared" si="45"/>
        <v>0</v>
      </c>
      <c r="DE311" s="225">
        <f t="shared" si="46"/>
        <v>0</v>
      </c>
      <c r="DF311" s="222"/>
      <c r="DG311" s="222"/>
    </row>
    <row r="312" spans="90:111" x14ac:dyDescent="0.25">
      <c r="CL312" s="223">
        <f t="shared" si="38"/>
        <v>0</v>
      </c>
      <c r="CM312" s="223">
        <f t="shared" si="39"/>
        <v>0</v>
      </c>
      <c r="CN312" s="223">
        <f t="shared" si="40"/>
        <v>0</v>
      </c>
      <c r="CO312" s="223">
        <f t="shared" si="40"/>
        <v>0</v>
      </c>
      <c r="CP312" s="223">
        <f t="shared" si="41"/>
        <v>0</v>
      </c>
      <c r="CQ312" s="223">
        <f t="shared" si="42"/>
        <v>0</v>
      </c>
      <c r="CR312" s="222"/>
      <c r="CS312" s="222"/>
      <c r="CT312" s="222"/>
      <c r="CU312" s="222"/>
      <c r="CV312" s="222"/>
      <c r="CW312" s="222"/>
      <c r="CX312" s="222"/>
      <c r="CY312" s="222"/>
      <c r="CZ312" s="222"/>
      <c r="DA312" s="222"/>
      <c r="DB312" s="224">
        <f t="shared" si="43"/>
        <v>0</v>
      </c>
      <c r="DC312" s="224">
        <f t="shared" si="44"/>
        <v>0</v>
      </c>
      <c r="DD312" s="224">
        <f t="shared" si="45"/>
        <v>0</v>
      </c>
      <c r="DE312" s="225">
        <f t="shared" si="46"/>
        <v>0</v>
      </c>
      <c r="DF312" s="222"/>
      <c r="DG312" s="222"/>
    </row>
    <row r="313" spans="90:111" x14ac:dyDescent="0.25">
      <c r="CL313" s="223">
        <f t="shared" si="38"/>
        <v>0</v>
      </c>
      <c r="CM313" s="223">
        <f t="shared" si="39"/>
        <v>0</v>
      </c>
      <c r="CN313" s="223">
        <f t="shared" si="40"/>
        <v>0</v>
      </c>
      <c r="CO313" s="223">
        <f t="shared" si="40"/>
        <v>0</v>
      </c>
      <c r="CP313" s="223">
        <f t="shared" si="41"/>
        <v>0</v>
      </c>
      <c r="CQ313" s="223">
        <f t="shared" si="42"/>
        <v>0</v>
      </c>
      <c r="CR313" s="222"/>
      <c r="CS313" s="222"/>
      <c r="CT313" s="222"/>
      <c r="CU313" s="222"/>
      <c r="CV313" s="222"/>
      <c r="CW313" s="222"/>
      <c r="CX313" s="222"/>
      <c r="CY313" s="222"/>
      <c r="CZ313" s="222"/>
      <c r="DA313" s="222"/>
      <c r="DB313" s="224">
        <f t="shared" si="43"/>
        <v>0</v>
      </c>
      <c r="DC313" s="224">
        <f t="shared" si="44"/>
        <v>0</v>
      </c>
      <c r="DD313" s="224">
        <f t="shared" si="45"/>
        <v>0</v>
      </c>
      <c r="DE313" s="225">
        <f t="shared" si="46"/>
        <v>0</v>
      </c>
      <c r="DF313" s="222"/>
      <c r="DG313" s="222"/>
    </row>
    <row r="314" spans="90:111" x14ac:dyDescent="0.25">
      <c r="CL314" s="223">
        <f t="shared" si="38"/>
        <v>0</v>
      </c>
      <c r="CM314" s="223">
        <f t="shared" si="39"/>
        <v>0</v>
      </c>
      <c r="CN314" s="223">
        <f t="shared" si="40"/>
        <v>0</v>
      </c>
      <c r="CO314" s="223">
        <f t="shared" si="40"/>
        <v>0</v>
      </c>
      <c r="CP314" s="223">
        <f t="shared" si="41"/>
        <v>0</v>
      </c>
      <c r="CQ314" s="223">
        <f t="shared" si="42"/>
        <v>0</v>
      </c>
      <c r="CR314" s="222"/>
      <c r="CS314" s="222"/>
      <c r="CT314" s="222"/>
      <c r="CU314" s="222"/>
      <c r="CV314" s="222"/>
      <c r="CW314" s="222"/>
      <c r="CX314" s="222"/>
      <c r="CY314" s="222"/>
      <c r="CZ314" s="222"/>
      <c r="DA314" s="222"/>
      <c r="DB314" s="224">
        <f t="shared" si="43"/>
        <v>0</v>
      </c>
      <c r="DC314" s="224">
        <f t="shared" si="44"/>
        <v>0</v>
      </c>
      <c r="DD314" s="224">
        <f t="shared" si="45"/>
        <v>0</v>
      </c>
      <c r="DE314" s="225">
        <f t="shared" si="46"/>
        <v>0</v>
      </c>
      <c r="DF314" s="222"/>
      <c r="DG314" s="222"/>
    </row>
    <row r="315" spans="90:111" x14ac:dyDescent="0.25">
      <c r="CL315" s="223">
        <f t="shared" si="38"/>
        <v>0</v>
      </c>
      <c r="CM315" s="223">
        <f t="shared" si="39"/>
        <v>0</v>
      </c>
      <c r="CN315" s="223">
        <f t="shared" si="40"/>
        <v>0</v>
      </c>
      <c r="CO315" s="223">
        <f t="shared" si="40"/>
        <v>0</v>
      </c>
      <c r="CP315" s="223">
        <f t="shared" si="41"/>
        <v>0</v>
      </c>
      <c r="CQ315" s="223">
        <f t="shared" si="42"/>
        <v>0</v>
      </c>
      <c r="CR315" s="222"/>
      <c r="CS315" s="222"/>
      <c r="CT315" s="222"/>
      <c r="CU315" s="222"/>
      <c r="CV315" s="222"/>
      <c r="CW315" s="222"/>
      <c r="CX315" s="222"/>
      <c r="CY315" s="222"/>
      <c r="CZ315" s="222"/>
      <c r="DA315" s="222"/>
      <c r="DB315" s="224">
        <f t="shared" si="43"/>
        <v>0</v>
      </c>
      <c r="DC315" s="224">
        <f t="shared" si="44"/>
        <v>0</v>
      </c>
      <c r="DD315" s="224">
        <f t="shared" si="45"/>
        <v>0</v>
      </c>
      <c r="DE315" s="225">
        <f t="shared" si="46"/>
        <v>0</v>
      </c>
      <c r="DF315" s="222"/>
      <c r="DG315" s="222"/>
    </row>
    <row r="316" spans="90:111" x14ac:dyDescent="0.25">
      <c r="CL316" s="223">
        <f t="shared" si="38"/>
        <v>0</v>
      </c>
      <c r="CM316" s="223">
        <f t="shared" si="39"/>
        <v>0</v>
      </c>
      <c r="CN316" s="223">
        <f t="shared" si="40"/>
        <v>0</v>
      </c>
      <c r="CO316" s="223">
        <f t="shared" si="40"/>
        <v>0</v>
      </c>
      <c r="CP316" s="223">
        <f t="shared" si="41"/>
        <v>0</v>
      </c>
      <c r="CQ316" s="223">
        <f t="shared" si="42"/>
        <v>0</v>
      </c>
      <c r="CR316" s="222"/>
      <c r="CS316" s="222"/>
      <c r="CT316" s="222"/>
      <c r="CU316" s="222"/>
      <c r="CV316" s="222"/>
      <c r="CW316" s="222"/>
      <c r="CX316" s="222"/>
      <c r="CY316" s="222"/>
      <c r="CZ316" s="222"/>
      <c r="DA316" s="222"/>
      <c r="DB316" s="224">
        <f t="shared" si="43"/>
        <v>0</v>
      </c>
      <c r="DC316" s="224">
        <f t="shared" si="44"/>
        <v>0</v>
      </c>
      <c r="DD316" s="224">
        <f t="shared" si="45"/>
        <v>0</v>
      </c>
      <c r="DE316" s="225">
        <f t="shared" si="46"/>
        <v>0</v>
      </c>
      <c r="DF316" s="222"/>
      <c r="DG316" s="222"/>
    </row>
    <row r="317" spans="90:111" x14ac:dyDescent="0.25">
      <c r="CL317" s="223">
        <f t="shared" si="38"/>
        <v>0</v>
      </c>
      <c r="CM317" s="223">
        <f t="shared" si="39"/>
        <v>0</v>
      </c>
      <c r="CN317" s="223">
        <f t="shared" si="40"/>
        <v>0</v>
      </c>
      <c r="CO317" s="223">
        <f t="shared" si="40"/>
        <v>0</v>
      </c>
      <c r="CP317" s="223">
        <f t="shared" si="41"/>
        <v>0</v>
      </c>
      <c r="CQ317" s="223">
        <f t="shared" si="42"/>
        <v>0</v>
      </c>
      <c r="CR317" s="222"/>
      <c r="CS317" s="222"/>
      <c r="CT317" s="222"/>
      <c r="CU317" s="222"/>
      <c r="CV317" s="222"/>
      <c r="CW317" s="222"/>
      <c r="CX317" s="222"/>
      <c r="CY317" s="222"/>
      <c r="CZ317" s="222"/>
      <c r="DA317" s="222"/>
      <c r="DB317" s="224">
        <f t="shared" si="43"/>
        <v>0</v>
      </c>
      <c r="DC317" s="224">
        <f t="shared" si="44"/>
        <v>0</v>
      </c>
      <c r="DD317" s="224">
        <f t="shared" si="45"/>
        <v>0</v>
      </c>
      <c r="DE317" s="225">
        <f t="shared" si="46"/>
        <v>0</v>
      </c>
      <c r="DF317" s="222"/>
      <c r="DG317" s="222"/>
    </row>
    <row r="318" spans="90:111" x14ac:dyDescent="0.25">
      <c r="CL318" s="223">
        <f t="shared" si="38"/>
        <v>0</v>
      </c>
      <c r="CM318" s="223">
        <f t="shared" si="39"/>
        <v>0</v>
      </c>
      <c r="CN318" s="223">
        <f t="shared" si="40"/>
        <v>0</v>
      </c>
      <c r="CO318" s="223">
        <f t="shared" si="40"/>
        <v>0</v>
      </c>
      <c r="CP318" s="223">
        <f t="shared" si="41"/>
        <v>0</v>
      </c>
      <c r="CQ318" s="223">
        <f t="shared" si="42"/>
        <v>0</v>
      </c>
      <c r="CR318" s="222"/>
      <c r="CS318" s="222"/>
      <c r="CT318" s="222"/>
      <c r="CU318" s="222"/>
      <c r="CV318" s="222"/>
      <c r="CW318" s="222"/>
      <c r="CX318" s="222"/>
      <c r="CY318" s="222"/>
      <c r="CZ318" s="222"/>
      <c r="DA318" s="222"/>
      <c r="DB318" s="224">
        <f t="shared" si="43"/>
        <v>0</v>
      </c>
      <c r="DC318" s="224">
        <f t="shared" si="44"/>
        <v>0</v>
      </c>
      <c r="DD318" s="224">
        <f t="shared" si="45"/>
        <v>0</v>
      </c>
      <c r="DE318" s="225">
        <f t="shared" si="46"/>
        <v>0</v>
      </c>
      <c r="DF318" s="222"/>
      <c r="DG318" s="222"/>
    </row>
    <row r="319" spans="90:111" x14ac:dyDescent="0.25">
      <c r="CL319" s="223">
        <f t="shared" si="38"/>
        <v>0</v>
      </c>
      <c r="CM319" s="223">
        <f t="shared" si="39"/>
        <v>0</v>
      </c>
      <c r="CN319" s="223">
        <f t="shared" si="40"/>
        <v>0</v>
      </c>
      <c r="CO319" s="223">
        <f t="shared" si="40"/>
        <v>0</v>
      </c>
      <c r="CP319" s="223">
        <f t="shared" si="41"/>
        <v>0</v>
      </c>
      <c r="CQ319" s="223">
        <f t="shared" si="42"/>
        <v>0</v>
      </c>
      <c r="CR319" s="222"/>
      <c r="CS319" s="222"/>
      <c r="CT319" s="222"/>
      <c r="CU319" s="222"/>
      <c r="CV319" s="222"/>
      <c r="CW319" s="222"/>
      <c r="CX319" s="222"/>
      <c r="CY319" s="222"/>
      <c r="CZ319" s="222"/>
      <c r="DA319" s="222"/>
      <c r="DB319" s="224">
        <f t="shared" si="43"/>
        <v>0</v>
      </c>
      <c r="DC319" s="224">
        <f t="shared" si="44"/>
        <v>0</v>
      </c>
      <c r="DD319" s="224">
        <f t="shared" si="45"/>
        <v>0</v>
      </c>
      <c r="DE319" s="225">
        <f t="shared" si="46"/>
        <v>0</v>
      </c>
      <c r="DF319" s="222"/>
      <c r="DG319" s="222"/>
    </row>
    <row r="320" spans="90:111" x14ac:dyDescent="0.25">
      <c r="CL320" s="223">
        <f t="shared" si="38"/>
        <v>0</v>
      </c>
      <c r="CM320" s="223">
        <f t="shared" si="39"/>
        <v>0</v>
      </c>
      <c r="CN320" s="223">
        <f t="shared" si="40"/>
        <v>0</v>
      </c>
      <c r="CO320" s="223">
        <f t="shared" si="40"/>
        <v>0</v>
      </c>
      <c r="CP320" s="223">
        <f t="shared" si="41"/>
        <v>0</v>
      </c>
      <c r="CQ320" s="223">
        <f t="shared" si="42"/>
        <v>0</v>
      </c>
      <c r="CR320" s="222"/>
      <c r="CS320" s="222"/>
      <c r="CT320" s="222"/>
      <c r="CU320" s="222"/>
      <c r="CV320" s="222"/>
      <c r="CW320" s="222"/>
      <c r="CX320" s="222"/>
      <c r="CY320" s="222"/>
      <c r="CZ320" s="222"/>
      <c r="DA320" s="222"/>
      <c r="DB320" s="224">
        <f t="shared" si="43"/>
        <v>0</v>
      </c>
      <c r="DC320" s="224">
        <f t="shared" si="44"/>
        <v>0</v>
      </c>
      <c r="DD320" s="224">
        <f t="shared" si="45"/>
        <v>0</v>
      </c>
      <c r="DE320" s="225">
        <f t="shared" si="46"/>
        <v>0</v>
      </c>
      <c r="DF320" s="222"/>
      <c r="DG320" s="222"/>
    </row>
    <row r="321" spans="90:111" x14ac:dyDescent="0.25">
      <c r="CL321" s="223">
        <f t="shared" si="38"/>
        <v>0</v>
      </c>
      <c r="CM321" s="223">
        <f t="shared" si="39"/>
        <v>0</v>
      </c>
      <c r="CN321" s="223">
        <f t="shared" si="40"/>
        <v>0</v>
      </c>
      <c r="CO321" s="223">
        <f t="shared" si="40"/>
        <v>0</v>
      </c>
      <c r="CP321" s="223">
        <f t="shared" si="41"/>
        <v>0</v>
      </c>
      <c r="CQ321" s="223">
        <f t="shared" si="42"/>
        <v>0</v>
      </c>
      <c r="CR321" s="222"/>
      <c r="CS321" s="222"/>
      <c r="CT321" s="222"/>
      <c r="CU321" s="222"/>
      <c r="CV321" s="222"/>
      <c r="CW321" s="222"/>
      <c r="CX321" s="222"/>
      <c r="CY321" s="222"/>
      <c r="CZ321" s="222"/>
      <c r="DA321" s="222"/>
      <c r="DB321" s="224">
        <f t="shared" si="43"/>
        <v>0</v>
      </c>
      <c r="DC321" s="224">
        <f t="shared" si="44"/>
        <v>0</v>
      </c>
      <c r="DD321" s="224">
        <f t="shared" si="45"/>
        <v>0</v>
      </c>
      <c r="DE321" s="225">
        <f t="shared" si="46"/>
        <v>0</v>
      </c>
      <c r="DF321" s="222"/>
      <c r="DG321" s="222"/>
    </row>
    <row r="322" spans="90:111" x14ac:dyDescent="0.25">
      <c r="CL322" s="223">
        <f t="shared" si="38"/>
        <v>0</v>
      </c>
      <c r="CM322" s="223">
        <f t="shared" si="39"/>
        <v>0</v>
      </c>
      <c r="CN322" s="223">
        <f t="shared" si="40"/>
        <v>0</v>
      </c>
      <c r="CO322" s="223">
        <f t="shared" si="40"/>
        <v>0</v>
      </c>
      <c r="CP322" s="223">
        <f t="shared" si="41"/>
        <v>0</v>
      </c>
      <c r="CQ322" s="223">
        <f t="shared" si="42"/>
        <v>0</v>
      </c>
      <c r="CR322" s="222"/>
      <c r="CS322" s="222"/>
      <c r="CT322" s="222"/>
      <c r="CU322" s="222"/>
      <c r="CV322" s="222"/>
      <c r="CW322" s="222"/>
      <c r="CX322" s="222"/>
      <c r="CY322" s="222"/>
      <c r="CZ322" s="222"/>
      <c r="DA322" s="222"/>
      <c r="DB322" s="224">
        <f t="shared" si="43"/>
        <v>0</v>
      </c>
      <c r="DC322" s="224">
        <f t="shared" si="44"/>
        <v>0</v>
      </c>
      <c r="DD322" s="224">
        <f t="shared" si="45"/>
        <v>0</v>
      </c>
      <c r="DE322" s="225">
        <f t="shared" si="46"/>
        <v>0</v>
      </c>
      <c r="DF322" s="222"/>
      <c r="DG322" s="222"/>
    </row>
    <row r="323" spans="90:111" x14ac:dyDescent="0.25">
      <c r="CL323" s="223">
        <f t="shared" ref="CL323:CL386" si="47">SUM(BB323:BL323)+BR323</f>
        <v>0</v>
      </c>
      <c r="CM323" s="223">
        <f t="shared" ref="CM323:CM386" si="48">SUM(BM323:BO323)</f>
        <v>0</v>
      </c>
      <c r="CN323" s="223">
        <f t="shared" ref="CN323:CO386" si="49">BP323</f>
        <v>0</v>
      </c>
      <c r="CO323" s="223">
        <f t="shared" si="49"/>
        <v>0</v>
      </c>
      <c r="CP323" s="223">
        <f t="shared" ref="CP323:CP386" si="50">SUM(CL323:CO323)</f>
        <v>0</v>
      </c>
      <c r="CQ323" s="223">
        <f t="shared" ref="CQ323:CQ386" si="51">CP323-BU323</f>
        <v>0</v>
      </c>
      <c r="CR323" s="222"/>
      <c r="CS323" s="222"/>
      <c r="CT323" s="222"/>
      <c r="CU323" s="222"/>
      <c r="CV323" s="222"/>
      <c r="CW323" s="222"/>
      <c r="CX323" s="222"/>
      <c r="CY323" s="222"/>
      <c r="CZ323" s="222"/>
      <c r="DA323" s="222"/>
      <c r="DB323" s="224">
        <f t="shared" ref="DB323:DB386" si="52">SUM(BB323:BE323)+BM323+BN323</f>
        <v>0</v>
      </c>
      <c r="DC323" s="224">
        <f t="shared" ref="DC323:DC386" si="53">BF323+BG323+BH323+BI323+BJ323+BK323+BL323+BO323+BR323</f>
        <v>0</v>
      </c>
      <c r="DD323" s="224">
        <f t="shared" ref="DD323:DD386" si="54">DC323+DB323</f>
        <v>0</v>
      </c>
      <c r="DE323" s="225">
        <f t="shared" ref="DE323:DE386" si="55">DD323-BS323</f>
        <v>0</v>
      </c>
      <c r="DF323" s="222"/>
      <c r="DG323" s="222"/>
    </row>
    <row r="324" spans="90:111" x14ac:dyDescent="0.25">
      <c r="CL324" s="223">
        <f t="shared" si="47"/>
        <v>0</v>
      </c>
      <c r="CM324" s="223">
        <f t="shared" si="48"/>
        <v>0</v>
      </c>
      <c r="CN324" s="223">
        <f t="shared" si="49"/>
        <v>0</v>
      </c>
      <c r="CO324" s="223">
        <f t="shared" si="49"/>
        <v>0</v>
      </c>
      <c r="CP324" s="223">
        <f t="shared" si="50"/>
        <v>0</v>
      </c>
      <c r="CQ324" s="223">
        <f t="shared" si="51"/>
        <v>0</v>
      </c>
      <c r="CR324" s="222"/>
      <c r="CS324" s="222"/>
      <c r="CT324" s="222"/>
      <c r="CU324" s="222"/>
      <c r="CV324" s="222"/>
      <c r="CW324" s="222"/>
      <c r="CX324" s="222"/>
      <c r="CY324" s="222"/>
      <c r="CZ324" s="222"/>
      <c r="DA324" s="222"/>
      <c r="DB324" s="224">
        <f t="shared" si="52"/>
        <v>0</v>
      </c>
      <c r="DC324" s="224">
        <f t="shared" si="53"/>
        <v>0</v>
      </c>
      <c r="DD324" s="224">
        <f t="shared" si="54"/>
        <v>0</v>
      </c>
      <c r="DE324" s="225">
        <f t="shared" si="55"/>
        <v>0</v>
      </c>
      <c r="DF324" s="222"/>
      <c r="DG324" s="222"/>
    </row>
    <row r="325" spans="90:111" x14ac:dyDescent="0.25">
      <c r="CL325" s="223">
        <f t="shared" si="47"/>
        <v>0</v>
      </c>
      <c r="CM325" s="223">
        <f t="shared" si="48"/>
        <v>0</v>
      </c>
      <c r="CN325" s="223">
        <f t="shared" si="49"/>
        <v>0</v>
      </c>
      <c r="CO325" s="223">
        <f t="shared" si="49"/>
        <v>0</v>
      </c>
      <c r="CP325" s="223">
        <f t="shared" si="50"/>
        <v>0</v>
      </c>
      <c r="CQ325" s="223">
        <f t="shared" si="51"/>
        <v>0</v>
      </c>
      <c r="CR325" s="222"/>
      <c r="CS325" s="222"/>
      <c r="CT325" s="222"/>
      <c r="CU325" s="222"/>
      <c r="CV325" s="222"/>
      <c r="CW325" s="222"/>
      <c r="CX325" s="222"/>
      <c r="CY325" s="222"/>
      <c r="CZ325" s="222"/>
      <c r="DA325" s="222"/>
      <c r="DB325" s="224">
        <f t="shared" si="52"/>
        <v>0</v>
      </c>
      <c r="DC325" s="224">
        <f t="shared" si="53"/>
        <v>0</v>
      </c>
      <c r="DD325" s="224">
        <f t="shared" si="54"/>
        <v>0</v>
      </c>
      <c r="DE325" s="225">
        <f t="shared" si="55"/>
        <v>0</v>
      </c>
      <c r="DF325" s="222"/>
      <c r="DG325" s="222"/>
    </row>
    <row r="326" spans="90:111" x14ac:dyDescent="0.25">
      <c r="CL326" s="223">
        <f t="shared" si="47"/>
        <v>0</v>
      </c>
      <c r="CM326" s="223">
        <f t="shared" si="48"/>
        <v>0</v>
      </c>
      <c r="CN326" s="223">
        <f t="shared" si="49"/>
        <v>0</v>
      </c>
      <c r="CO326" s="223">
        <f t="shared" si="49"/>
        <v>0</v>
      </c>
      <c r="CP326" s="223">
        <f t="shared" si="50"/>
        <v>0</v>
      </c>
      <c r="CQ326" s="223">
        <f t="shared" si="51"/>
        <v>0</v>
      </c>
      <c r="CR326" s="222"/>
      <c r="CS326" s="222"/>
      <c r="CT326" s="222"/>
      <c r="CU326" s="222"/>
      <c r="CV326" s="222"/>
      <c r="CW326" s="222"/>
      <c r="CX326" s="222"/>
      <c r="CY326" s="222"/>
      <c r="CZ326" s="222"/>
      <c r="DA326" s="222"/>
      <c r="DB326" s="224">
        <f t="shared" si="52"/>
        <v>0</v>
      </c>
      <c r="DC326" s="224">
        <f t="shared" si="53"/>
        <v>0</v>
      </c>
      <c r="DD326" s="224">
        <f t="shared" si="54"/>
        <v>0</v>
      </c>
      <c r="DE326" s="225">
        <f t="shared" si="55"/>
        <v>0</v>
      </c>
      <c r="DF326" s="222"/>
      <c r="DG326" s="222"/>
    </row>
    <row r="327" spans="90:111" x14ac:dyDescent="0.25">
      <c r="CL327" s="223">
        <f t="shared" si="47"/>
        <v>0</v>
      </c>
      <c r="CM327" s="223">
        <f t="shared" si="48"/>
        <v>0</v>
      </c>
      <c r="CN327" s="223">
        <f t="shared" si="49"/>
        <v>0</v>
      </c>
      <c r="CO327" s="223">
        <f t="shared" si="49"/>
        <v>0</v>
      </c>
      <c r="CP327" s="223">
        <f t="shared" si="50"/>
        <v>0</v>
      </c>
      <c r="CQ327" s="223">
        <f t="shared" si="51"/>
        <v>0</v>
      </c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4">
        <f t="shared" si="52"/>
        <v>0</v>
      </c>
      <c r="DC327" s="224">
        <f t="shared" si="53"/>
        <v>0</v>
      </c>
      <c r="DD327" s="224">
        <f t="shared" si="54"/>
        <v>0</v>
      </c>
      <c r="DE327" s="225">
        <f t="shared" si="55"/>
        <v>0</v>
      </c>
      <c r="DF327" s="222"/>
      <c r="DG327" s="222"/>
    </row>
    <row r="328" spans="90:111" x14ac:dyDescent="0.25">
      <c r="CL328" s="223">
        <f t="shared" si="47"/>
        <v>0</v>
      </c>
      <c r="CM328" s="223">
        <f t="shared" si="48"/>
        <v>0</v>
      </c>
      <c r="CN328" s="223">
        <f t="shared" si="49"/>
        <v>0</v>
      </c>
      <c r="CO328" s="223">
        <f t="shared" si="49"/>
        <v>0</v>
      </c>
      <c r="CP328" s="223">
        <f t="shared" si="50"/>
        <v>0</v>
      </c>
      <c r="CQ328" s="223">
        <f t="shared" si="51"/>
        <v>0</v>
      </c>
      <c r="CR328" s="222"/>
      <c r="CS328" s="222"/>
      <c r="CT328" s="222"/>
      <c r="CU328" s="222"/>
      <c r="CV328" s="222"/>
      <c r="CW328" s="222"/>
      <c r="CX328" s="222"/>
      <c r="CY328" s="222"/>
      <c r="CZ328" s="222"/>
      <c r="DA328" s="222"/>
      <c r="DB328" s="224">
        <f t="shared" si="52"/>
        <v>0</v>
      </c>
      <c r="DC328" s="224">
        <f t="shared" si="53"/>
        <v>0</v>
      </c>
      <c r="DD328" s="224">
        <f t="shared" si="54"/>
        <v>0</v>
      </c>
      <c r="DE328" s="225">
        <f t="shared" si="55"/>
        <v>0</v>
      </c>
      <c r="DF328" s="222"/>
      <c r="DG328" s="222"/>
    </row>
    <row r="329" spans="90:111" x14ac:dyDescent="0.25">
      <c r="CL329" s="223">
        <f t="shared" si="47"/>
        <v>0</v>
      </c>
      <c r="CM329" s="223">
        <f t="shared" si="48"/>
        <v>0</v>
      </c>
      <c r="CN329" s="223">
        <f t="shared" si="49"/>
        <v>0</v>
      </c>
      <c r="CO329" s="223">
        <f t="shared" si="49"/>
        <v>0</v>
      </c>
      <c r="CP329" s="223">
        <f t="shared" si="50"/>
        <v>0</v>
      </c>
      <c r="CQ329" s="223">
        <f t="shared" si="51"/>
        <v>0</v>
      </c>
      <c r="CR329" s="222"/>
      <c r="CS329" s="222"/>
      <c r="CT329" s="222"/>
      <c r="CU329" s="222"/>
      <c r="CV329" s="222"/>
      <c r="CW329" s="222"/>
      <c r="CX329" s="222"/>
      <c r="CY329" s="222"/>
      <c r="CZ329" s="222"/>
      <c r="DA329" s="222"/>
      <c r="DB329" s="224">
        <f t="shared" si="52"/>
        <v>0</v>
      </c>
      <c r="DC329" s="224">
        <f t="shared" si="53"/>
        <v>0</v>
      </c>
      <c r="DD329" s="224">
        <f t="shared" si="54"/>
        <v>0</v>
      </c>
      <c r="DE329" s="225">
        <f t="shared" si="55"/>
        <v>0</v>
      </c>
      <c r="DF329" s="222"/>
      <c r="DG329" s="222"/>
    </row>
    <row r="330" spans="90:111" x14ac:dyDescent="0.25">
      <c r="CL330" s="223">
        <f t="shared" si="47"/>
        <v>0</v>
      </c>
      <c r="CM330" s="223">
        <f t="shared" si="48"/>
        <v>0</v>
      </c>
      <c r="CN330" s="223">
        <f t="shared" si="49"/>
        <v>0</v>
      </c>
      <c r="CO330" s="223">
        <f t="shared" si="49"/>
        <v>0</v>
      </c>
      <c r="CP330" s="223">
        <f t="shared" si="50"/>
        <v>0</v>
      </c>
      <c r="CQ330" s="223">
        <f t="shared" si="51"/>
        <v>0</v>
      </c>
      <c r="CR330" s="222"/>
      <c r="CS330" s="222"/>
      <c r="CT330" s="222"/>
      <c r="CU330" s="222"/>
      <c r="CV330" s="222"/>
      <c r="CW330" s="222"/>
      <c r="CX330" s="222"/>
      <c r="CY330" s="222"/>
      <c r="CZ330" s="222"/>
      <c r="DA330" s="222"/>
      <c r="DB330" s="224">
        <f t="shared" si="52"/>
        <v>0</v>
      </c>
      <c r="DC330" s="224">
        <f t="shared" si="53"/>
        <v>0</v>
      </c>
      <c r="DD330" s="224">
        <f t="shared" si="54"/>
        <v>0</v>
      </c>
      <c r="DE330" s="225">
        <f t="shared" si="55"/>
        <v>0</v>
      </c>
      <c r="DF330" s="222"/>
      <c r="DG330" s="222"/>
    </row>
    <row r="331" spans="90:111" x14ac:dyDescent="0.25">
      <c r="CL331" s="223">
        <f t="shared" si="47"/>
        <v>0</v>
      </c>
      <c r="CM331" s="223">
        <f t="shared" si="48"/>
        <v>0</v>
      </c>
      <c r="CN331" s="223">
        <f t="shared" si="49"/>
        <v>0</v>
      </c>
      <c r="CO331" s="223">
        <f t="shared" si="49"/>
        <v>0</v>
      </c>
      <c r="CP331" s="223">
        <f t="shared" si="50"/>
        <v>0</v>
      </c>
      <c r="CQ331" s="223">
        <f t="shared" si="51"/>
        <v>0</v>
      </c>
      <c r="CR331" s="222"/>
      <c r="CS331" s="222"/>
      <c r="CT331" s="222"/>
      <c r="CU331" s="222"/>
      <c r="CV331" s="222"/>
      <c r="CW331" s="222"/>
      <c r="CX331" s="222"/>
      <c r="CY331" s="222"/>
      <c r="CZ331" s="222"/>
      <c r="DA331" s="222"/>
      <c r="DB331" s="224">
        <f t="shared" si="52"/>
        <v>0</v>
      </c>
      <c r="DC331" s="224">
        <f t="shared" si="53"/>
        <v>0</v>
      </c>
      <c r="DD331" s="224">
        <f t="shared" si="54"/>
        <v>0</v>
      </c>
      <c r="DE331" s="225">
        <f t="shared" si="55"/>
        <v>0</v>
      </c>
      <c r="DF331" s="222"/>
      <c r="DG331" s="222"/>
    </row>
    <row r="332" spans="90:111" x14ac:dyDescent="0.25">
      <c r="CL332" s="223">
        <f t="shared" si="47"/>
        <v>0</v>
      </c>
      <c r="CM332" s="223">
        <f t="shared" si="48"/>
        <v>0</v>
      </c>
      <c r="CN332" s="223">
        <f t="shared" si="49"/>
        <v>0</v>
      </c>
      <c r="CO332" s="223">
        <f t="shared" si="49"/>
        <v>0</v>
      </c>
      <c r="CP332" s="223">
        <f t="shared" si="50"/>
        <v>0</v>
      </c>
      <c r="CQ332" s="223">
        <f t="shared" si="51"/>
        <v>0</v>
      </c>
      <c r="CR332" s="222"/>
      <c r="CS332" s="222"/>
      <c r="CT332" s="222"/>
      <c r="CU332" s="222"/>
      <c r="CV332" s="222"/>
      <c r="CW332" s="222"/>
      <c r="CX332" s="222"/>
      <c r="CY332" s="222"/>
      <c r="CZ332" s="222"/>
      <c r="DA332" s="222"/>
      <c r="DB332" s="224">
        <f t="shared" si="52"/>
        <v>0</v>
      </c>
      <c r="DC332" s="224">
        <f t="shared" si="53"/>
        <v>0</v>
      </c>
      <c r="DD332" s="224">
        <f t="shared" si="54"/>
        <v>0</v>
      </c>
      <c r="DE332" s="225">
        <f t="shared" si="55"/>
        <v>0</v>
      </c>
      <c r="DF332" s="222"/>
      <c r="DG332" s="222"/>
    </row>
    <row r="333" spans="90:111" x14ac:dyDescent="0.25">
      <c r="CL333" s="223">
        <f t="shared" si="47"/>
        <v>0</v>
      </c>
      <c r="CM333" s="223">
        <f t="shared" si="48"/>
        <v>0</v>
      </c>
      <c r="CN333" s="223">
        <f t="shared" si="49"/>
        <v>0</v>
      </c>
      <c r="CO333" s="223">
        <f t="shared" si="49"/>
        <v>0</v>
      </c>
      <c r="CP333" s="223">
        <f t="shared" si="50"/>
        <v>0</v>
      </c>
      <c r="CQ333" s="223">
        <f t="shared" si="51"/>
        <v>0</v>
      </c>
      <c r="CR333" s="222"/>
      <c r="CS333" s="222"/>
      <c r="CT333" s="222"/>
      <c r="CU333" s="222"/>
      <c r="CV333" s="222"/>
      <c r="CW333" s="222"/>
      <c r="CX333" s="222"/>
      <c r="CY333" s="222"/>
      <c r="CZ333" s="222"/>
      <c r="DA333" s="222"/>
      <c r="DB333" s="224">
        <f t="shared" si="52"/>
        <v>0</v>
      </c>
      <c r="DC333" s="224">
        <f t="shared" si="53"/>
        <v>0</v>
      </c>
      <c r="DD333" s="224">
        <f t="shared" si="54"/>
        <v>0</v>
      </c>
      <c r="DE333" s="225">
        <f t="shared" si="55"/>
        <v>0</v>
      </c>
      <c r="DF333" s="222"/>
      <c r="DG333" s="222"/>
    </row>
    <row r="334" spans="90:111" x14ac:dyDescent="0.25">
      <c r="CL334" s="223">
        <f t="shared" si="47"/>
        <v>0</v>
      </c>
      <c r="CM334" s="223">
        <f t="shared" si="48"/>
        <v>0</v>
      </c>
      <c r="CN334" s="223">
        <f t="shared" si="49"/>
        <v>0</v>
      </c>
      <c r="CO334" s="223">
        <f t="shared" si="49"/>
        <v>0</v>
      </c>
      <c r="CP334" s="223">
        <f t="shared" si="50"/>
        <v>0</v>
      </c>
      <c r="CQ334" s="223">
        <f t="shared" si="51"/>
        <v>0</v>
      </c>
      <c r="CR334" s="222"/>
      <c r="CS334" s="222"/>
      <c r="CT334" s="222"/>
      <c r="CU334" s="222"/>
      <c r="CV334" s="222"/>
      <c r="CW334" s="222"/>
      <c r="CX334" s="222"/>
      <c r="CY334" s="222"/>
      <c r="CZ334" s="222"/>
      <c r="DA334" s="222"/>
      <c r="DB334" s="224">
        <f t="shared" si="52"/>
        <v>0</v>
      </c>
      <c r="DC334" s="224">
        <f t="shared" si="53"/>
        <v>0</v>
      </c>
      <c r="DD334" s="224">
        <f t="shared" si="54"/>
        <v>0</v>
      </c>
      <c r="DE334" s="225">
        <f t="shared" si="55"/>
        <v>0</v>
      </c>
      <c r="DF334" s="222"/>
      <c r="DG334" s="222"/>
    </row>
    <row r="335" spans="90:111" x14ac:dyDescent="0.25">
      <c r="CL335" s="223">
        <f t="shared" si="47"/>
        <v>0</v>
      </c>
      <c r="CM335" s="223">
        <f t="shared" si="48"/>
        <v>0</v>
      </c>
      <c r="CN335" s="223">
        <f t="shared" si="49"/>
        <v>0</v>
      </c>
      <c r="CO335" s="223">
        <f t="shared" si="49"/>
        <v>0</v>
      </c>
      <c r="CP335" s="223">
        <f t="shared" si="50"/>
        <v>0</v>
      </c>
      <c r="CQ335" s="223">
        <f t="shared" si="51"/>
        <v>0</v>
      </c>
      <c r="CR335" s="222"/>
      <c r="CS335" s="222"/>
      <c r="CT335" s="222"/>
      <c r="CU335" s="222"/>
      <c r="CV335" s="222"/>
      <c r="CW335" s="222"/>
      <c r="CX335" s="222"/>
      <c r="CY335" s="222"/>
      <c r="CZ335" s="222"/>
      <c r="DA335" s="222"/>
      <c r="DB335" s="224">
        <f t="shared" si="52"/>
        <v>0</v>
      </c>
      <c r="DC335" s="224">
        <f t="shared" si="53"/>
        <v>0</v>
      </c>
      <c r="DD335" s="224">
        <f t="shared" si="54"/>
        <v>0</v>
      </c>
      <c r="DE335" s="225">
        <f t="shared" si="55"/>
        <v>0</v>
      </c>
      <c r="DF335" s="222"/>
      <c r="DG335" s="222"/>
    </row>
    <row r="336" spans="90:111" x14ac:dyDescent="0.25">
      <c r="CL336" s="223">
        <f t="shared" si="47"/>
        <v>0</v>
      </c>
      <c r="CM336" s="223">
        <f t="shared" si="48"/>
        <v>0</v>
      </c>
      <c r="CN336" s="223">
        <f t="shared" si="49"/>
        <v>0</v>
      </c>
      <c r="CO336" s="223">
        <f t="shared" si="49"/>
        <v>0</v>
      </c>
      <c r="CP336" s="223">
        <f t="shared" si="50"/>
        <v>0</v>
      </c>
      <c r="CQ336" s="223">
        <f t="shared" si="51"/>
        <v>0</v>
      </c>
      <c r="CR336" s="222"/>
      <c r="CS336" s="222"/>
      <c r="CT336" s="222"/>
      <c r="CU336" s="222"/>
      <c r="CV336" s="222"/>
      <c r="CW336" s="222"/>
      <c r="CX336" s="222"/>
      <c r="CY336" s="222"/>
      <c r="CZ336" s="222"/>
      <c r="DA336" s="222"/>
      <c r="DB336" s="224">
        <f t="shared" si="52"/>
        <v>0</v>
      </c>
      <c r="DC336" s="224">
        <f t="shared" si="53"/>
        <v>0</v>
      </c>
      <c r="DD336" s="224">
        <f t="shared" si="54"/>
        <v>0</v>
      </c>
      <c r="DE336" s="225">
        <f t="shared" si="55"/>
        <v>0</v>
      </c>
      <c r="DF336" s="222"/>
      <c r="DG336" s="222"/>
    </row>
    <row r="337" spans="90:111" x14ac:dyDescent="0.25">
      <c r="CL337" s="223">
        <f t="shared" si="47"/>
        <v>0</v>
      </c>
      <c r="CM337" s="223">
        <f t="shared" si="48"/>
        <v>0</v>
      </c>
      <c r="CN337" s="223">
        <f t="shared" si="49"/>
        <v>0</v>
      </c>
      <c r="CO337" s="223">
        <f t="shared" si="49"/>
        <v>0</v>
      </c>
      <c r="CP337" s="223">
        <f t="shared" si="50"/>
        <v>0</v>
      </c>
      <c r="CQ337" s="223">
        <f t="shared" si="51"/>
        <v>0</v>
      </c>
      <c r="CR337" s="222"/>
      <c r="CS337" s="222"/>
      <c r="CT337" s="222"/>
      <c r="CU337" s="222"/>
      <c r="CV337" s="222"/>
      <c r="CW337" s="222"/>
      <c r="CX337" s="222"/>
      <c r="CY337" s="222"/>
      <c r="CZ337" s="222"/>
      <c r="DA337" s="222"/>
      <c r="DB337" s="224">
        <f t="shared" si="52"/>
        <v>0</v>
      </c>
      <c r="DC337" s="224">
        <f t="shared" si="53"/>
        <v>0</v>
      </c>
      <c r="DD337" s="224">
        <f t="shared" si="54"/>
        <v>0</v>
      </c>
      <c r="DE337" s="225">
        <f t="shared" si="55"/>
        <v>0</v>
      </c>
      <c r="DF337" s="222"/>
      <c r="DG337" s="222"/>
    </row>
    <row r="338" spans="90:111" x14ac:dyDescent="0.25">
      <c r="CL338" s="223">
        <f t="shared" si="47"/>
        <v>0</v>
      </c>
      <c r="CM338" s="223">
        <f t="shared" si="48"/>
        <v>0</v>
      </c>
      <c r="CN338" s="223">
        <f t="shared" si="49"/>
        <v>0</v>
      </c>
      <c r="CO338" s="223">
        <f t="shared" si="49"/>
        <v>0</v>
      </c>
      <c r="CP338" s="223">
        <f t="shared" si="50"/>
        <v>0</v>
      </c>
      <c r="CQ338" s="223">
        <f t="shared" si="51"/>
        <v>0</v>
      </c>
      <c r="CR338" s="222"/>
      <c r="CS338" s="222"/>
      <c r="CT338" s="222"/>
      <c r="CU338" s="222"/>
      <c r="CV338" s="222"/>
      <c r="CW338" s="222"/>
      <c r="CX338" s="222"/>
      <c r="CY338" s="222"/>
      <c r="CZ338" s="222"/>
      <c r="DA338" s="222"/>
      <c r="DB338" s="224">
        <f t="shared" si="52"/>
        <v>0</v>
      </c>
      <c r="DC338" s="224">
        <f t="shared" si="53"/>
        <v>0</v>
      </c>
      <c r="DD338" s="224">
        <f t="shared" si="54"/>
        <v>0</v>
      </c>
      <c r="DE338" s="225">
        <f t="shared" si="55"/>
        <v>0</v>
      </c>
      <c r="DF338" s="222"/>
      <c r="DG338" s="222"/>
    </row>
    <row r="339" spans="90:111" x14ac:dyDescent="0.25">
      <c r="CL339" s="223">
        <f t="shared" si="47"/>
        <v>0</v>
      </c>
      <c r="CM339" s="223">
        <f t="shared" si="48"/>
        <v>0</v>
      </c>
      <c r="CN339" s="223">
        <f t="shared" si="49"/>
        <v>0</v>
      </c>
      <c r="CO339" s="223">
        <f t="shared" si="49"/>
        <v>0</v>
      </c>
      <c r="CP339" s="223">
        <f t="shared" si="50"/>
        <v>0</v>
      </c>
      <c r="CQ339" s="223">
        <f t="shared" si="51"/>
        <v>0</v>
      </c>
      <c r="CR339" s="222"/>
      <c r="CS339" s="222"/>
      <c r="CT339" s="222"/>
      <c r="CU339" s="222"/>
      <c r="CV339" s="222"/>
      <c r="CW339" s="222"/>
      <c r="CX339" s="222"/>
      <c r="CY339" s="222"/>
      <c r="CZ339" s="222"/>
      <c r="DA339" s="222"/>
      <c r="DB339" s="224">
        <f t="shared" si="52"/>
        <v>0</v>
      </c>
      <c r="DC339" s="224">
        <f t="shared" si="53"/>
        <v>0</v>
      </c>
      <c r="DD339" s="224">
        <f t="shared" si="54"/>
        <v>0</v>
      </c>
      <c r="DE339" s="225">
        <f t="shared" si="55"/>
        <v>0</v>
      </c>
      <c r="DF339" s="222"/>
      <c r="DG339" s="222"/>
    </row>
    <row r="340" spans="90:111" x14ac:dyDescent="0.25">
      <c r="CL340" s="223">
        <f t="shared" si="47"/>
        <v>0</v>
      </c>
      <c r="CM340" s="223">
        <f t="shared" si="48"/>
        <v>0</v>
      </c>
      <c r="CN340" s="223">
        <f t="shared" si="49"/>
        <v>0</v>
      </c>
      <c r="CO340" s="223">
        <f t="shared" si="49"/>
        <v>0</v>
      </c>
      <c r="CP340" s="223">
        <f t="shared" si="50"/>
        <v>0</v>
      </c>
      <c r="CQ340" s="223">
        <f t="shared" si="51"/>
        <v>0</v>
      </c>
      <c r="CR340" s="222"/>
      <c r="CS340" s="222"/>
      <c r="CT340" s="222"/>
      <c r="CU340" s="222"/>
      <c r="CV340" s="222"/>
      <c r="CW340" s="222"/>
      <c r="CX340" s="222"/>
      <c r="CY340" s="222"/>
      <c r="CZ340" s="222"/>
      <c r="DA340" s="222"/>
      <c r="DB340" s="224">
        <f t="shared" si="52"/>
        <v>0</v>
      </c>
      <c r="DC340" s="224">
        <f t="shared" si="53"/>
        <v>0</v>
      </c>
      <c r="DD340" s="224">
        <f t="shared" si="54"/>
        <v>0</v>
      </c>
      <c r="DE340" s="225">
        <f t="shared" si="55"/>
        <v>0</v>
      </c>
      <c r="DF340" s="222"/>
      <c r="DG340" s="222"/>
    </row>
    <row r="341" spans="90:111" x14ac:dyDescent="0.25">
      <c r="CL341" s="223">
        <f t="shared" si="47"/>
        <v>0</v>
      </c>
      <c r="CM341" s="223">
        <f t="shared" si="48"/>
        <v>0</v>
      </c>
      <c r="CN341" s="223">
        <f t="shared" si="49"/>
        <v>0</v>
      </c>
      <c r="CO341" s="223">
        <f t="shared" si="49"/>
        <v>0</v>
      </c>
      <c r="CP341" s="223">
        <f t="shared" si="50"/>
        <v>0</v>
      </c>
      <c r="CQ341" s="223">
        <f t="shared" si="51"/>
        <v>0</v>
      </c>
      <c r="CR341" s="222"/>
      <c r="CS341" s="222"/>
      <c r="CT341" s="222"/>
      <c r="CU341" s="222"/>
      <c r="CV341" s="222"/>
      <c r="CW341" s="222"/>
      <c r="CX341" s="222"/>
      <c r="CY341" s="222"/>
      <c r="CZ341" s="222"/>
      <c r="DA341" s="222"/>
      <c r="DB341" s="224">
        <f t="shared" si="52"/>
        <v>0</v>
      </c>
      <c r="DC341" s="224">
        <f t="shared" si="53"/>
        <v>0</v>
      </c>
      <c r="DD341" s="224">
        <f t="shared" si="54"/>
        <v>0</v>
      </c>
      <c r="DE341" s="225">
        <f t="shared" si="55"/>
        <v>0</v>
      </c>
      <c r="DF341" s="222"/>
      <c r="DG341" s="222"/>
    </row>
    <row r="342" spans="90:111" x14ac:dyDescent="0.25">
      <c r="CL342" s="223">
        <f t="shared" si="47"/>
        <v>0</v>
      </c>
      <c r="CM342" s="223">
        <f t="shared" si="48"/>
        <v>0</v>
      </c>
      <c r="CN342" s="223">
        <f t="shared" si="49"/>
        <v>0</v>
      </c>
      <c r="CO342" s="223">
        <f t="shared" si="49"/>
        <v>0</v>
      </c>
      <c r="CP342" s="223">
        <f t="shared" si="50"/>
        <v>0</v>
      </c>
      <c r="CQ342" s="223">
        <f t="shared" si="51"/>
        <v>0</v>
      </c>
      <c r="CR342" s="222"/>
      <c r="CS342" s="222"/>
      <c r="CT342" s="222"/>
      <c r="CU342" s="222"/>
      <c r="CV342" s="222"/>
      <c r="CW342" s="222"/>
      <c r="CX342" s="222"/>
      <c r="CY342" s="222"/>
      <c r="CZ342" s="222"/>
      <c r="DA342" s="222"/>
      <c r="DB342" s="224">
        <f t="shared" si="52"/>
        <v>0</v>
      </c>
      <c r="DC342" s="224">
        <f t="shared" si="53"/>
        <v>0</v>
      </c>
      <c r="DD342" s="224">
        <f t="shared" si="54"/>
        <v>0</v>
      </c>
      <c r="DE342" s="225">
        <f t="shared" si="55"/>
        <v>0</v>
      </c>
      <c r="DF342" s="222"/>
      <c r="DG342" s="222"/>
    </row>
    <row r="343" spans="90:111" x14ac:dyDescent="0.25">
      <c r="CL343" s="223">
        <f t="shared" si="47"/>
        <v>0</v>
      </c>
      <c r="CM343" s="223">
        <f t="shared" si="48"/>
        <v>0</v>
      </c>
      <c r="CN343" s="223">
        <f t="shared" si="49"/>
        <v>0</v>
      </c>
      <c r="CO343" s="223">
        <f t="shared" si="49"/>
        <v>0</v>
      </c>
      <c r="CP343" s="223">
        <f t="shared" si="50"/>
        <v>0</v>
      </c>
      <c r="CQ343" s="223">
        <f t="shared" si="51"/>
        <v>0</v>
      </c>
      <c r="CR343" s="222"/>
      <c r="CS343" s="222"/>
      <c r="CT343" s="222"/>
      <c r="CU343" s="222"/>
      <c r="CV343" s="222"/>
      <c r="CW343" s="222"/>
      <c r="CX343" s="222"/>
      <c r="CY343" s="222"/>
      <c r="CZ343" s="222"/>
      <c r="DA343" s="222"/>
      <c r="DB343" s="224">
        <f t="shared" si="52"/>
        <v>0</v>
      </c>
      <c r="DC343" s="224">
        <f t="shared" si="53"/>
        <v>0</v>
      </c>
      <c r="DD343" s="224">
        <f t="shared" si="54"/>
        <v>0</v>
      </c>
      <c r="DE343" s="225">
        <f t="shared" si="55"/>
        <v>0</v>
      </c>
      <c r="DF343" s="222"/>
      <c r="DG343" s="222"/>
    </row>
    <row r="344" spans="90:111" x14ac:dyDescent="0.25">
      <c r="CL344" s="223">
        <f t="shared" si="47"/>
        <v>0</v>
      </c>
      <c r="CM344" s="223">
        <f t="shared" si="48"/>
        <v>0</v>
      </c>
      <c r="CN344" s="223">
        <f t="shared" si="49"/>
        <v>0</v>
      </c>
      <c r="CO344" s="223">
        <f t="shared" si="49"/>
        <v>0</v>
      </c>
      <c r="CP344" s="223">
        <f t="shared" si="50"/>
        <v>0</v>
      </c>
      <c r="CQ344" s="223">
        <f t="shared" si="51"/>
        <v>0</v>
      </c>
      <c r="CR344" s="222"/>
      <c r="CS344" s="222"/>
      <c r="CT344" s="222"/>
      <c r="CU344" s="222"/>
      <c r="CV344" s="222"/>
      <c r="CW344" s="222"/>
      <c r="CX344" s="222"/>
      <c r="CY344" s="222"/>
      <c r="CZ344" s="222"/>
      <c r="DA344" s="222"/>
      <c r="DB344" s="224">
        <f t="shared" si="52"/>
        <v>0</v>
      </c>
      <c r="DC344" s="224">
        <f t="shared" si="53"/>
        <v>0</v>
      </c>
      <c r="DD344" s="224">
        <f t="shared" si="54"/>
        <v>0</v>
      </c>
      <c r="DE344" s="225">
        <f t="shared" si="55"/>
        <v>0</v>
      </c>
      <c r="DF344" s="222"/>
      <c r="DG344" s="222"/>
    </row>
    <row r="345" spans="90:111" x14ac:dyDescent="0.25">
      <c r="CL345" s="223">
        <f t="shared" si="47"/>
        <v>0</v>
      </c>
      <c r="CM345" s="223">
        <f t="shared" si="48"/>
        <v>0</v>
      </c>
      <c r="CN345" s="223">
        <f t="shared" si="49"/>
        <v>0</v>
      </c>
      <c r="CO345" s="223">
        <f t="shared" si="49"/>
        <v>0</v>
      </c>
      <c r="CP345" s="223">
        <f t="shared" si="50"/>
        <v>0</v>
      </c>
      <c r="CQ345" s="223">
        <f t="shared" si="51"/>
        <v>0</v>
      </c>
      <c r="CR345" s="222"/>
      <c r="CS345" s="222"/>
      <c r="CT345" s="222"/>
      <c r="CU345" s="222"/>
      <c r="CV345" s="222"/>
      <c r="CW345" s="222"/>
      <c r="CX345" s="222"/>
      <c r="CY345" s="222"/>
      <c r="CZ345" s="222"/>
      <c r="DA345" s="222"/>
      <c r="DB345" s="224">
        <f t="shared" si="52"/>
        <v>0</v>
      </c>
      <c r="DC345" s="224">
        <f t="shared" si="53"/>
        <v>0</v>
      </c>
      <c r="DD345" s="224">
        <f t="shared" si="54"/>
        <v>0</v>
      </c>
      <c r="DE345" s="225">
        <f t="shared" si="55"/>
        <v>0</v>
      </c>
      <c r="DF345" s="222"/>
      <c r="DG345" s="222"/>
    </row>
    <row r="346" spans="90:111" x14ac:dyDescent="0.25">
      <c r="CL346" s="223">
        <f t="shared" si="47"/>
        <v>0</v>
      </c>
      <c r="CM346" s="223">
        <f t="shared" si="48"/>
        <v>0</v>
      </c>
      <c r="CN346" s="223">
        <f t="shared" si="49"/>
        <v>0</v>
      </c>
      <c r="CO346" s="223">
        <f t="shared" si="49"/>
        <v>0</v>
      </c>
      <c r="CP346" s="223">
        <f t="shared" si="50"/>
        <v>0</v>
      </c>
      <c r="CQ346" s="223">
        <f t="shared" si="51"/>
        <v>0</v>
      </c>
      <c r="CR346" s="222"/>
      <c r="CS346" s="222"/>
      <c r="CT346" s="222"/>
      <c r="CU346" s="222"/>
      <c r="CV346" s="222"/>
      <c r="CW346" s="222"/>
      <c r="CX346" s="222"/>
      <c r="CY346" s="222"/>
      <c r="CZ346" s="222"/>
      <c r="DA346" s="222"/>
      <c r="DB346" s="224">
        <f t="shared" si="52"/>
        <v>0</v>
      </c>
      <c r="DC346" s="224">
        <f t="shared" si="53"/>
        <v>0</v>
      </c>
      <c r="DD346" s="224">
        <f t="shared" si="54"/>
        <v>0</v>
      </c>
      <c r="DE346" s="225">
        <f t="shared" si="55"/>
        <v>0</v>
      </c>
      <c r="DF346" s="222"/>
      <c r="DG346" s="222"/>
    </row>
    <row r="347" spans="90:111" x14ac:dyDescent="0.25">
      <c r="CL347" s="223">
        <f t="shared" si="47"/>
        <v>0</v>
      </c>
      <c r="CM347" s="223">
        <f t="shared" si="48"/>
        <v>0</v>
      </c>
      <c r="CN347" s="223">
        <f t="shared" si="49"/>
        <v>0</v>
      </c>
      <c r="CO347" s="223">
        <f t="shared" si="49"/>
        <v>0</v>
      </c>
      <c r="CP347" s="223">
        <f t="shared" si="50"/>
        <v>0</v>
      </c>
      <c r="CQ347" s="223">
        <f t="shared" si="51"/>
        <v>0</v>
      </c>
      <c r="CR347" s="222"/>
      <c r="CS347" s="222"/>
      <c r="CT347" s="222"/>
      <c r="CU347" s="222"/>
      <c r="CV347" s="222"/>
      <c r="CW347" s="222"/>
      <c r="CX347" s="222"/>
      <c r="CY347" s="222"/>
      <c r="CZ347" s="222"/>
      <c r="DA347" s="222"/>
      <c r="DB347" s="224">
        <f t="shared" si="52"/>
        <v>0</v>
      </c>
      <c r="DC347" s="224">
        <f t="shared" si="53"/>
        <v>0</v>
      </c>
      <c r="DD347" s="224">
        <f t="shared" si="54"/>
        <v>0</v>
      </c>
      <c r="DE347" s="225">
        <f t="shared" si="55"/>
        <v>0</v>
      </c>
      <c r="DF347" s="222"/>
      <c r="DG347" s="222"/>
    </row>
    <row r="348" spans="90:111" x14ac:dyDescent="0.25">
      <c r="CL348" s="223">
        <f t="shared" si="47"/>
        <v>0</v>
      </c>
      <c r="CM348" s="223">
        <f t="shared" si="48"/>
        <v>0</v>
      </c>
      <c r="CN348" s="223">
        <f t="shared" si="49"/>
        <v>0</v>
      </c>
      <c r="CO348" s="223">
        <f t="shared" si="49"/>
        <v>0</v>
      </c>
      <c r="CP348" s="223">
        <f t="shared" si="50"/>
        <v>0</v>
      </c>
      <c r="CQ348" s="223">
        <f t="shared" si="51"/>
        <v>0</v>
      </c>
      <c r="CR348" s="222"/>
      <c r="CS348" s="222"/>
      <c r="CT348" s="222"/>
      <c r="CU348" s="222"/>
      <c r="CV348" s="222"/>
      <c r="CW348" s="222"/>
      <c r="CX348" s="222"/>
      <c r="CY348" s="222"/>
      <c r="CZ348" s="222"/>
      <c r="DA348" s="222"/>
      <c r="DB348" s="224">
        <f t="shared" si="52"/>
        <v>0</v>
      </c>
      <c r="DC348" s="224">
        <f t="shared" si="53"/>
        <v>0</v>
      </c>
      <c r="DD348" s="224">
        <f t="shared" si="54"/>
        <v>0</v>
      </c>
      <c r="DE348" s="225">
        <f t="shared" si="55"/>
        <v>0</v>
      </c>
      <c r="DF348" s="222"/>
      <c r="DG348" s="222"/>
    </row>
    <row r="349" spans="90:111" x14ac:dyDescent="0.25">
      <c r="CL349" s="223">
        <f t="shared" si="47"/>
        <v>0</v>
      </c>
      <c r="CM349" s="223">
        <f t="shared" si="48"/>
        <v>0</v>
      </c>
      <c r="CN349" s="223">
        <f t="shared" si="49"/>
        <v>0</v>
      </c>
      <c r="CO349" s="223">
        <f t="shared" si="49"/>
        <v>0</v>
      </c>
      <c r="CP349" s="223">
        <f t="shared" si="50"/>
        <v>0</v>
      </c>
      <c r="CQ349" s="223">
        <f t="shared" si="51"/>
        <v>0</v>
      </c>
      <c r="CR349" s="222"/>
      <c r="CS349" s="222"/>
      <c r="CT349" s="222"/>
      <c r="CU349" s="222"/>
      <c r="CV349" s="222"/>
      <c r="CW349" s="222"/>
      <c r="CX349" s="222"/>
      <c r="CY349" s="222"/>
      <c r="CZ349" s="222"/>
      <c r="DA349" s="222"/>
      <c r="DB349" s="224">
        <f t="shared" si="52"/>
        <v>0</v>
      </c>
      <c r="DC349" s="224">
        <f t="shared" si="53"/>
        <v>0</v>
      </c>
      <c r="DD349" s="224">
        <f t="shared" si="54"/>
        <v>0</v>
      </c>
      <c r="DE349" s="225">
        <f t="shared" si="55"/>
        <v>0</v>
      </c>
      <c r="DF349" s="222"/>
      <c r="DG349" s="222"/>
    </row>
    <row r="350" spans="90:111" x14ac:dyDescent="0.25">
      <c r="CL350" s="223">
        <f t="shared" si="47"/>
        <v>0</v>
      </c>
      <c r="CM350" s="223">
        <f t="shared" si="48"/>
        <v>0</v>
      </c>
      <c r="CN350" s="223">
        <f t="shared" si="49"/>
        <v>0</v>
      </c>
      <c r="CO350" s="223">
        <f t="shared" si="49"/>
        <v>0</v>
      </c>
      <c r="CP350" s="223">
        <f t="shared" si="50"/>
        <v>0</v>
      </c>
      <c r="CQ350" s="223">
        <f t="shared" si="51"/>
        <v>0</v>
      </c>
      <c r="CR350" s="222"/>
      <c r="CS350" s="222"/>
      <c r="CT350" s="222"/>
      <c r="CU350" s="222"/>
      <c r="CV350" s="222"/>
      <c r="CW350" s="222"/>
      <c r="CX350" s="222"/>
      <c r="CY350" s="222"/>
      <c r="CZ350" s="222"/>
      <c r="DA350" s="222"/>
      <c r="DB350" s="224">
        <f t="shared" si="52"/>
        <v>0</v>
      </c>
      <c r="DC350" s="224">
        <f t="shared" si="53"/>
        <v>0</v>
      </c>
      <c r="DD350" s="224">
        <f t="shared" si="54"/>
        <v>0</v>
      </c>
      <c r="DE350" s="225">
        <f t="shared" si="55"/>
        <v>0</v>
      </c>
      <c r="DF350" s="222"/>
      <c r="DG350" s="222"/>
    </row>
    <row r="351" spans="90:111" x14ac:dyDescent="0.25">
      <c r="CL351" s="223">
        <f t="shared" si="47"/>
        <v>0</v>
      </c>
      <c r="CM351" s="223">
        <f t="shared" si="48"/>
        <v>0</v>
      </c>
      <c r="CN351" s="223">
        <f t="shared" si="49"/>
        <v>0</v>
      </c>
      <c r="CO351" s="223">
        <f t="shared" si="49"/>
        <v>0</v>
      </c>
      <c r="CP351" s="223">
        <f t="shared" si="50"/>
        <v>0</v>
      </c>
      <c r="CQ351" s="223">
        <f t="shared" si="51"/>
        <v>0</v>
      </c>
      <c r="CR351" s="222"/>
      <c r="CS351" s="222"/>
      <c r="CT351" s="222"/>
      <c r="CU351" s="222"/>
      <c r="CV351" s="222"/>
      <c r="CW351" s="222"/>
      <c r="CX351" s="222"/>
      <c r="CY351" s="222"/>
      <c r="CZ351" s="222"/>
      <c r="DA351" s="222"/>
      <c r="DB351" s="224">
        <f t="shared" si="52"/>
        <v>0</v>
      </c>
      <c r="DC351" s="224">
        <f t="shared" si="53"/>
        <v>0</v>
      </c>
      <c r="DD351" s="224">
        <f t="shared" si="54"/>
        <v>0</v>
      </c>
      <c r="DE351" s="225">
        <f t="shared" si="55"/>
        <v>0</v>
      </c>
      <c r="DF351" s="222"/>
      <c r="DG351" s="222"/>
    </row>
    <row r="352" spans="90:111" x14ac:dyDescent="0.25">
      <c r="CL352" s="223">
        <f t="shared" si="47"/>
        <v>0</v>
      </c>
      <c r="CM352" s="223">
        <f t="shared" si="48"/>
        <v>0</v>
      </c>
      <c r="CN352" s="223">
        <f t="shared" si="49"/>
        <v>0</v>
      </c>
      <c r="CO352" s="223">
        <f t="shared" si="49"/>
        <v>0</v>
      </c>
      <c r="CP352" s="223">
        <f t="shared" si="50"/>
        <v>0</v>
      </c>
      <c r="CQ352" s="223">
        <f t="shared" si="51"/>
        <v>0</v>
      </c>
      <c r="CR352" s="222"/>
      <c r="CS352" s="222"/>
      <c r="CT352" s="222"/>
      <c r="CU352" s="222"/>
      <c r="CV352" s="222"/>
      <c r="CW352" s="222"/>
      <c r="CX352" s="222"/>
      <c r="CY352" s="222"/>
      <c r="CZ352" s="222"/>
      <c r="DA352" s="222"/>
      <c r="DB352" s="224">
        <f t="shared" si="52"/>
        <v>0</v>
      </c>
      <c r="DC352" s="224">
        <f t="shared" si="53"/>
        <v>0</v>
      </c>
      <c r="DD352" s="224">
        <f t="shared" si="54"/>
        <v>0</v>
      </c>
      <c r="DE352" s="225">
        <f t="shared" si="55"/>
        <v>0</v>
      </c>
      <c r="DF352" s="222"/>
      <c r="DG352" s="222"/>
    </row>
    <row r="353" spans="90:111" x14ac:dyDescent="0.25">
      <c r="CL353" s="223">
        <f t="shared" si="47"/>
        <v>0</v>
      </c>
      <c r="CM353" s="223">
        <f t="shared" si="48"/>
        <v>0</v>
      </c>
      <c r="CN353" s="223">
        <f t="shared" si="49"/>
        <v>0</v>
      </c>
      <c r="CO353" s="223">
        <f t="shared" si="49"/>
        <v>0</v>
      </c>
      <c r="CP353" s="223">
        <f t="shared" si="50"/>
        <v>0</v>
      </c>
      <c r="CQ353" s="223">
        <f t="shared" si="51"/>
        <v>0</v>
      </c>
      <c r="CR353" s="222"/>
      <c r="CS353" s="222"/>
      <c r="CT353" s="222"/>
      <c r="CU353" s="222"/>
      <c r="CV353" s="222"/>
      <c r="CW353" s="222"/>
      <c r="CX353" s="222"/>
      <c r="CY353" s="222"/>
      <c r="CZ353" s="222"/>
      <c r="DA353" s="222"/>
      <c r="DB353" s="224">
        <f t="shared" si="52"/>
        <v>0</v>
      </c>
      <c r="DC353" s="224">
        <f t="shared" si="53"/>
        <v>0</v>
      </c>
      <c r="DD353" s="224">
        <f t="shared" si="54"/>
        <v>0</v>
      </c>
      <c r="DE353" s="225">
        <f t="shared" si="55"/>
        <v>0</v>
      </c>
      <c r="DF353" s="222"/>
      <c r="DG353" s="222"/>
    </row>
    <row r="354" spans="90:111" x14ac:dyDescent="0.25">
      <c r="CL354" s="223">
        <f t="shared" si="47"/>
        <v>0</v>
      </c>
      <c r="CM354" s="223">
        <f t="shared" si="48"/>
        <v>0</v>
      </c>
      <c r="CN354" s="223">
        <f t="shared" si="49"/>
        <v>0</v>
      </c>
      <c r="CO354" s="223">
        <f t="shared" si="49"/>
        <v>0</v>
      </c>
      <c r="CP354" s="223">
        <f t="shared" si="50"/>
        <v>0</v>
      </c>
      <c r="CQ354" s="223">
        <f t="shared" si="51"/>
        <v>0</v>
      </c>
      <c r="CR354" s="222"/>
      <c r="CS354" s="222"/>
      <c r="CT354" s="222"/>
      <c r="CU354" s="222"/>
      <c r="CV354" s="222"/>
      <c r="CW354" s="222"/>
      <c r="CX354" s="222"/>
      <c r="CY354" s="222"/>
      <c r="CZ354" s="222"/>
      <c r="DA354" s="222"/>
      <c r="DB354" s="224">
        <f t="shared" si="52"/>
        <v>0</v>
      </c>
      <c r="DC354" s="224">
        <f t="shared" si="53"/>
        <v>0</v>
      </c>
      <c r="DD354" s="224">
        <f t="shared" si="54"/>
        <v>0</v>
      </c>
      <c r="DE354" s="225">
        <f t="shared" si="55"/>
        <v>0</v>
      </c>
      <c r="DF354" s="222"/>
      <c r="DG354" s="222"/>
    </row>
    <row r="355" spans="90:111" x14ac:dyDescent="0.25">
      <c r="CL355" s="223">
        <f t="shared" si="47"/>
        <v>0</v>
      </c>
      <c r="CM355" s="223">
        <f t="shared" si="48"/>
        <v>0</v>
      </c>
      <c r="CN355" s="223">
        <f t="shared" si="49"/>
        <v>0</v>
      </c>
      <c r="CO355" s="223">
        <f t="shared" si="49"/>
        <v>0</v>
      </c>
      <c r="CP355" s="223">
        <f t="shared" si="50"/>
        <v>0</v>
      </c>
      <c r="CQ355" s="223">
        <f t="shared" si="51"/>
        <v>0</v>
      </c>
      <c r="CR355" s="222"/>
      <c r="CS355" s="222"/>
      <c r="CT355" s="222"/>
      <c r="CU355" s="222"/>
      <c r="CV355" s="222"/>
      <c r="CW355" s="222"/>
      <c r="CX355" s="222"/>
      <c r="CY355" s="222"/>
      <c r="CZ355" s="222"/>
      <c r="DA355" s="222"/>
      <c r="DB355" s="224">
        <f t="shared" si="52"/>
        <v>0</v>
      </c>
      <c r="DC355" s="224">
        <f t="shared" si="53"/>
        <v>0</v>
      </c>
      <c r="DD355" s="224">
        <f t="shared" si="54"/>
        <v>0</v>
      </c>
      <c r="DE355" s="225">
        <f t="shared" si="55"/>
        <v>0</v>
      </c>
      <c r="DF355" s="222"/>
      <c r="DG355" s="222"/>
    </row>
    <row r="356" spans="90:111" x14ac:dyDescent="0.25">
      <c r="CL356" s="223">
        <f t="shared" si="47"/>
        <v>0</v>
      </c>
      <c r="CM356" s="223">
        <f t="shared" si="48"/>
        <v>0</v>
      </c>
      <c r="CN356" s="223">
        <f t="shared" si="49"/>
        <v>0</v>
      </c>
      <c r="CO356" s="223">
        <f t="shared" si="49"/>
        <v>0</v>
      </c>
      <c r="CP356" s="223">
        <f t="shared" si="50"/>
        <v>0</v>
      </c>
      <c r="CQ356" s="223">
        <f t="shared" si="51"/>
        <v>0</v>
      </c>
      <c r="CR356" s="222"/>
      <c r="CS356" s="222"/>
      <c r="CT356" s="222"/>
      <c r="CU356" s="222"/>
      <c r="CV356" s="222"/>
      <c r="CW356" s="222"/>
      <c r="CX356" s="222"/>
      <c r="CY356" s="222"/>
      <c r="CZ356" s="222"/>
      <c r="DA356" s="222"/>
      <c r="DB356" s="224">
        <f t="shared" si="52"/>
        <v>0</v>
      </c>
      <c r="DC356" s="224">
        <f t="shared" si="53"/>
        <v>0</v>
      </c>
      <c r="DD356" s="224">
        <f t="shared" si="54"/>
        <v>0</v>
      </c>
      <c r="DE356" s="225">
        <f t="shared" si="55"/>
        <v>0</v>
      </c>
      <c r="DF356" s="222"/>
      <c r="DG356" s="222"/>
    </row>
    <row r="357" spans="90:111" x14ac:dyDescent="0.25">
      <c r="CL357" s="223">
        <f t="shared" si="47"/>
        <v>0</v>
      </c>
      <c r="CM357" s="223">
        <f t="shared" si="48"/>
        <v>0</v>
      </c>
      <c r="CN357" s="223">
        <f t="shared" si="49"/>
        <v>0</v>
      </c>
      <c r="CO357" s="223">
        <f t="shared" si="49"/>
        <v>0</v>
      </c>
      <c r="CP357" s="223">
        <f t="shared" si="50"/>
        <v>0</v>
      </c>
      <c r="CQ357" s="223">
        <f t="shared" si="51"/>
        <v>0</v>
      </c>
      <c r="CR357" s="222"/>
      <c r="CS357" s="222"/>
      <c r="CT357" s="222"/>
      <c r="CU357" s="222"/>
      <c r="CV357" s="222"/>
      <c r="CW357" s="222"/>
      <c r="CX357" s="222"/>
      <c r="CY357" s="222"/>
      <c r="CZ357" s="222"/>
      <c r="DA357" s="222"/>
      <c r="DB357" s="224">
        <f t="shared" si="52"/>
        <v>0</v>
      </c>
      <c r="DC357" s="224">
        <f t="shared" si="53"/>
        <v>0</v>
      </c>
      <c r="DD357" s="224">
        <f t="shared" si="54"/>
        <v>0</v>
      </c>
      <c r="DE357" s="225">
        <f t="shared" si="55"/>
        <v>0</v>
      </c>
      <c r="DF357" s="222"/>
      <c r="DG357" s="222"/>
    </row>
    <row r="358" spans="90:111" x14ac:dyDescent="0.25">
      <c r="CL358" s="223">
        <f t="shared" si="47"/>
        <v>0</v>
      </c>
      <c r="CM358" s="223">
        <f t="shared" si="48"/>
        <v>0</v>
      </c>
      <c r="CN358" s="223">
        <f t="shared" si="49"/>
        <v>0</v>
      </c>
      <c r="CO358" s="223">
        <f t="shared" si="49"/>
        <v>0</v>
      </c>
      <c r="CP358" s="223">
        <f t="shared" si="50"/>
        <v>0</v>
      </c>
      <c r="CQ358" s="223">
        <f t="shared" si="51"/>
        <v>0</v>
      </c>
      <c r="CR358" s="222"/>
      <c r="CS358" s="222"/>
      <c r="CT358" s="222"/>
      <c r="CU358" s="222"/>
      <c r="CV358" s="222"/>
      <c r="CW358" s="222"/>
      <c r="CX358" s="222"/>
      <c r="CY358" s="222"/>
      <c r="CZ358" s="222"/>
      <c r="DA358" s="222"/>
      <c r="DB358" s="224">
        <f t="shared" si="52"/>
        <v>0</v>
      </c>
      <c r="DC358" s="224">
        <f t="shared" si="53"/>
        <v>0</v>
      </c>
      <c r="DD358" s="224">
        <f t="shared" si="54"/>
        <v>0</v>
      </c>
      <c r="DE358" s="225">
        <f t="shared" si="55"/>
        <v>0</v>
      </c>
      <c r="DF358" s="222"/>
      <c r="DG358" s="222"/>
    </row>
    <row r="359" spans="90:111" x14ac:dyDescent="0.25">
      <c r="CL359" s="223">
        <f t="shared" si="47"/>
        <v>0</v>
      </c>
      <c r="CM359" s="223">
        <f t="shared" si="48"/>
        <v>0</v>
      </c>
      <c r="CN359" s="223">
        <f t="shared" si="49"/>
        <v>0</v>
      </c>
      <c r="CO359" s="223">
        <f t="shared" si="49"/>
        <v>0</v>
      </c>
      <c r="CP359" s="223">
        <f t="shared" si="50"/>
        <v>0</v>
      </c>
      <c r="CQ359" s="223">
        <f t="shared" si="51"/>
        <v>0</v>
      </c>
      <c r="CR359" s="222"/>
      <c r="CS359" s="222"/>
      <c r="CT359" s="222"/>
      <c r="CU359" s="222"/>
      <c r="CV359" s="222"/>
      <c r="CW359" s="222"/>
      <c r="CX359" s="222"/>
      <c r="CY359" s="222"/>
      <c r="CZ359" s="222"/>
      <c r="DA359" s="222"/>
      <c r="DB359" s="224">
        <f t="shared" si="52"/>
        <v>0</v>
      </c>
      <c r="DC359" s="224">
        <f t="shared" si="53"/>
        <v>0</v>
      </c>
      <c r="DD359" s="224">
        <f t="shared" si="54"/>
        <v>0</v>
      </c>
      <c r="DE359" s="225">
        <f t="shared" si="55"/>
        <v>0</v>
      </c>
      <c r="DF359" s="222"/>
      <c r="DG359" s="222"/>
    </row>
    <row r="360" spans="90:111" x14ac:dyDescent="0.25">
      <c r="CL360" s="223">
        <f t="shared" si="47"/>
        <v>0</v>
      </c>
      <c r="CM360" s="223">
        <f t="shared" si="48"/>
        <v>0</v>
      </c>
      <c r="CN360" s="223">
        <f t="shared" si="49"/>
        <v>0</v>
      </c>
      <c r="CO360" s="223">
        <f t="shared" si="49"/>
        <v>0</v>
      </c>
      <c r="CP360" s="223">
        <f t="shared" si="50"/>
        <v>0</v>
      </c>
      <c r="CQ360" s="223">
        <f t="shared" si="51"/>
        <v>0</v>
      </c>
      <c r="CR360" s="222"/>
      <c r="CS360" s="222"/>
      <c r="CT360" s="222"/>
      <c r="CU360" s="222"/>
      <c r="CV360" s="222"/>
      <c r="CW360" s="222"/>
      <c r="CX360" s="222"/>
      <c r="CY360" s="222"/>
      <c r="CZ360" s="222"/>
      <c r="DA360" s="222"/>
      <c r="DB360" s="224">
        <f t="shared" si="52"/>
        <v>0</v>
      </c>
      <c r="DC360" s="224">
        <f t="shared" si="53"/>
        <v>0</v>
      </c>
      <c r="DD360" s="224">
        <f t="shared" si="54"/>
        <v>0</v>
      </c>
      <c r="DE360" s="225">
        <f t="shared" si="55"/>
        <v>0</v>
      </c>
      <c r="DF360" s="222"/>
      <c r="DG360" s="222"/>
    </row>
    <row r="361" spans="90:111" x14ac:dyDescent="0.25">
      <c r="CL361" s="223">
        <f t="shared" si="47"/>
        <v>0</v>
      </c>
      <c r="CM361" s="223">
        <f t="shared" si="48"/>
        <v>0</v>
      </c>
      <c r="CN361" s="223">
        <f t="shared" si="49"/>
        <v>0</v>
      </c>
      <c r="CO361" s="223">
        <f t="shared" si="49"/>
        <v>0</v>
      </c>
      <c r="CP361" s="223">
        <f t="shared" si="50"/>
        <v>0</v>
      </c>
      <c r="CQ361" s="223">
        <f t="shared" si="51"/>
        <v>0</v>
      </c>
      <c r="CR361" s="222"/>
      <c r="CS361" s="222"/>
      <c r="CT361" s="222"/>
      <c r="CU361" s="222"/>
      <c r="CV361" s="222"/>
      <c r="CW361" s="222"/>
      <c r="CX361" s="222"/>
      <c r="CY361" s="222"/>
      <c r="CZ361" s="222"/>
      <c r="DA361" s="222"/>
      <c r="DB361" s="224">
        <f t="shared" si="52"/>
        <v>0</v>
      </c>
      <c r="DC361" s="224">
        <f t="shared" si="53"/>
        <v>0</v>
      </c>
      <c r="DD361" s="224">
        <f t="shared" si="54"/>
        <v>0</v>
      </c>
      <c r="DE361" s="225">
        <f t="shared" si="55"/>
        <v>0</v>
      </c>
      <c r="DF361" s="222"/>
      <c r="DG361" s="222"/>
    </row>
    <row r="362" spans="90:111" x14ac:dyDescent="0.25">
      <c r="CL362" s="223">
        <f t="shared" si="47"/>
        <v>0</v>
      </c>
      <c r="CM362" s="223">
        <f t="shared" si="48"/>
        <v>0</v>
      </c>
      <c r="CN362" s="223">
        <f t="shared" si="49"/>
        <v>0</v>
      </c>
      <c r="CO362" s="223">
        <f t="shared" si="49"/>
        <v>0</v>
      </c>
      <c r="CP362" s="223">
        <f t="shared" si="50"/>
        <v>0</v>
      </c>
      <c r="CQ362" s="223">
        <f t="shared" si="51"/>
        <v>0</v>
      </c>
      <c r="CR362" s="222"/>
      <c r="CS362" s="222"/>
      <c r="CT362" s="222"/>
      <c r="CU362" s="222"/>
      <c r="CV362" s="222"/>
      <c r="CW362" s="222"/>
      <c r="CX362" s="222"/>
      <c r="CY362" s="222"/>
      <c r="CZ362" s="222"/>
      <c r="DA362" s="222"/>
      <c r="DB362" s="224">
        <f t="shared" si="52"/>
        <v>0</v>
      </c>
      <c r="DC362" s="224">
        <f t="shared" si="53"/>
        <v>0</v>
      </c>
      <c r="DD362" s="224">
        <f t="shared" si="54"/>
        <v>0</v>
      </c>
      <c r="DE362" s="225">
        <f t="shared" si="55"/>
        <v>0</v>
      </c>
      <c r="DF362" s="222"/>
      <c r="DG362" s="222"/>
    </row>
    <row r="363" spans="90:111" x14ac:dyDescent="0.25">
      <c r="CL363" s="223">
        <f t="shared" si="47"/>
        <v>0</v>
      </c>
      <c r="CM363" s="223">
        <f t="shared" si="48"/>
        <v>0</v>
      </c>
      <c r="CN363" s="223">
        <f t="shared" si="49"/>
        <v>0</v>
      </c>
      <c r="CO363" s="223">
        <f t="shared" si="49"/>
        <v>0</v>
      </c>
      <c r="CP363" s="223">
        <f t="shared" si="50"/>
        <v>0</v>
      </c>
      <c r="CQ363" s="223">
        <f t="shared" si="51"/>
        <v>0</v>
      </c>
      <c r="CR363" s="222"/>
      <c r="CS363" s="222"/>
      <c r="CT363" s="222"/>
      <c r="CU363" s="222"/>
      <c r="CV363" s="222"/>
      <c r="CW363" s="222"/>
      <c r="CX363" s="222"/>
      <c r="CY363" s="222"/>
      <c r="CZ363" s="222"/>
      <c r="DA363" s="222"/>
      <c r="DB363" s="224">
        <f t="shared" si="52"/>
        <v>0</v>
      </c>
      <c r="DC363" s="224">
        <f t="shared" si="53"/>
        <v>0</v>
      </c>
      <c r="DD363" s="224">
        <f t="shared" si="54"/>
        <v>0</v>
      </c>
      <c r="DE363" s="225">
        <f t="shared" si="55"/>
        <v>0</v>
      </c>
      <c r="DF363" s="222"/>
      <c r="DG363" s="222"/>
    </row>
    <row r="364" spans="90:111" x14ac:dyDescent="0.25">
      <c r="CL364" s="223">
        <f t="shared" si="47"/>
        <v>0</v>
      </c>
      <c r="CM364" s="223">
        <f t="shared" si="48"/>
        <v>0</v>
      </c>
      <c r="CN364" s="223">
        <f t="shared" si="49"/>
        <v>0</v>
      </c>
      <c r="CO364" s="223">
        <f t="shared" si="49"/>
        <v>0</v>
      </c>
      <c r="CP364" s="223">
        <f t="shared" si="50"/>
        <v>0</v>
      </c>
      <c r="CQ364" s="223">
        <f t="shared" si="51"/>
        <v>0</v>
      </c>
      <c r="CR364" s="222"/>
      <c r="CS364" s="222"/>
      <c r="CT364" s="222"/>
      <c r="CU364" s="222"/>
      <c r="CV364" s="222"/>
      <c r="CW364" s="222"/>
      <c r="CX364" s="222"/>
      <c r="CY364" s="222"/>
      <c r="CZ364" s="222"/>
      <c r="DA364" s="222"/>
      <c r="DB364" s="224">
        <f t="shared" si="52"/>
        <v>0</v>
      </c>
      <c r="DC364" s="224">
        <f t="shared" si="53"/>
        <v>0</v>
      </c>
      <c r="DD364" s="224">
        <f t="shared" si="54"/>
        <v>0</v>
      </c>
      <c r="DE364" s="225">
        <f t="shared" si="55"/>
        <v>0</v>
      </c>
      <c r="DF364" s="222"/>
      <c r="DG364" s="222"/>
    </row>
    <row r="365" spans="90:111" x14ac:dyDescent="0.25">
      <c r="CL365" s="223">
        <f t="shared" si="47"/>
        <v>0</v>
      </c>
      <c r="CM365" s="223">
        <f t="shared" si="48"/>
        <v>0</v>
      </c>
      <c r="CN365" s="223">
        <f t="shared" si="49"/>
        <v>0</v>
      </c>
      <c r="CO365" s="223">
        <f t="shared" si="49"/>
        <v>0</v>
      </c>
      <c r="CP365" s="223">
        <f t="shared" si="50"/>
        <v>0</v>
      </c>
      <c r="CQ365" s="223">
        <f t="shared" si="51"/>
        <v>0</v>
      </c>
      <c r="CR365" s="222"/>
      <c r="CS365" s="222"/>
      <c r="CT365" s="222"/>
      <c r="CU365" s="222"/>
      <c r="CV365" s="222"/>
      <c r="CW365" s="222"/>
      <c r="CX365" s="222"/>
      <c r="CY365" s="222"/>
      <c r="CZ365" s="222"/>
      <c r="DA365" s="222"/>
      <c r="DB365" s="224">
        <f t="shared" si="52"/>
        <v>0</v>
      </c>
      <c r="DC365" s="224">
        <f t="shared" si="53"/>
        <v>0</v>
      </c>
      <c r="DD365" s="224">
        <f t="shared" si="54"/>
        <v>0</v>
      </c>
      <c r="DE365" s="225">
        <f t="shared" si="55"/>
        <v>0</v>
      </c>
      <c r="DF365" s="222"/>
      <c r="DG365" s="222"/>
    </row>
    <row r="366" spans="90:111" x14ac:dyDescent="0.25">
      <c r="CL366" s="223">
        <f t="shared" si="47"/>
        <v>0</v>
      </c>
      <c r="CM366" s="223">
        <f t="shared" si="48"/>
        <v>0</v>
      </c>
      <c r="CN366" s="223">
        <f t="shared" si="49"/>
        <v>0</v>
      </c>
      <c r="CO366" s="223">
        <f t="shared" si="49"/>
        <v>0</v>
      </c>
      <c r="CP366" s="223">
        <f t="shared" si="50"/>
        <v>0</v>
      </c>
      <c r="CQ366" s="223">
        <f t="shared" si="51"/>
        <v>0</v>
      </c>
      <c r="CR366" s="222"/>
      <c r="CS366" s="222"/>
      <c r="CT366" s="222"/>
      <c r="CU366" s="222"/>
      <c r="CV366" s="222"/>
      <c r="CW366" s="222"/>
      <c r="CX366" s="222"/>
      <c r="CY366" s="222"/>
      <c r="CZ366" s="222"/>
      <c r="DA366" s="222"/>
      <c r="DB366" s="224">
        <f t="shared" si="52"/>
        <v>0</v>
      </c>
      <c r="DC366" s="224">
        <f t="shared" si="53"/>
        <v>0</v>
      </c>
      <c r="DD366" s="224">
        <f t="shared" si="54"/>
        <v>0</v>
      </c>
      <c r="DE366" s="225">
        <f t="shared" si="55"/>
        <v>0</v>
      </c>
      <c r="DF366" s="222"/>
      <c r="DG366" s="222"/>
    </row>
    <row r="367" spans="90:111" x14ac:dyDescent="0.25">
      <c r="CL367" s="223">
        <f t="shared" si="47"/>
        <v>0</v>
      </c>
      <c r="CM367" s="223">
        <f t="shared" si="48"/>
        <v>0</v>
      </c>
      <c r="CN367" s="223">
        <f t="shared" si="49"/>
        <v>0</v>
      </c>
      <c r="CO367" s="223">
        <f t="shared" si="49"/>
        <v>0</v>
      </c>
      <c r="CP367" s="223">
        <f t="shared" si="50"/>
        <v>0</v>
      </c>
      <c r="CQ367" s="223">
        <f t="shared" si="51"/>
        <v>0</v>
      </c>
      <c r="CR367" s="222"/>
      <c r="CS367" s="222"/>
      <c r="CT367" s="222"/>
      <c r="CU367" s="222"/>
      <c r="CV367" s="222"/>
      <c r="CW367" s="222"/>
      <c r="CX367" s="222"/>
      <c r="CY367" s="222"/>
      <c r="CZ367" s="222"/>
      <c r="DA367" s="222"/>
      <c r="DB367" s="224">
        <f t="shared" si="52"/>
        <v>0</v>
      </c>
      <c r="DC367" s="224">
        <f t="shared" si="53"/>
        <v>0</v>
      </c>
      <c r="DD367" s="224">
        <f t="shared" si="54"/>
        <v>0</v>
      </c>
      <c r="DE367" s="225">
        <f t="shared" si="55"/>
        <v>0</v>
      </c>
      <c r="DF367" s="222"/>
      <c r="DG367" s="222"/>
    </row>
    <row r="368" spans="90:111" x14ac:dyDescent="0.25">
      <c r="CL368" s="223">
        <f t="shared" si="47"/>
        <v>0</v>
      </c>
      <c r="CM368" s="223">
        <f t="shared" si="48"/>
        <v>0</v>
      </c>
      <c r="CN368" s="223">
        <f t="shared" si="49"/>
        <v>0</v>
      </c>
      <c r="CO368" s="223">
        <f t="shared" si="49"/>
        <v>0</v>
      </c>
      <c r="CP368" s="223">
        <f t="shared" si="50"/>
        <v>0</v>
      </c>
      <c r="CQ368" s="223">
        <f t="shared" si="51"/>
        <v>0</v>
      </c>
      <c r="CR368" s="222"/>
      <c r="CS368" s="222"/>
      <c r="CT368" s="222"/>
      <c r="CU368" s="222"/>
      <c r="CV368" s="222"/>
      <c r="CW368" s="222"/>
      <c r="CX368" s="222"/>
      <c r="CY368" s="222"/>
      <c r="CZ368" s="222"/>
      <c r="DA368" s="222"/>
      <c r="DB368" s="224">
        <f t="shared" si="52"/>
        <v>0</v>
      </c>
      <c r="DC368" s="224">
        <f t="shared" si="53"/>
        <v>0</v>
      </c>
      <c r="DD368" s="224">
        <f t="shared" si="54"/>
        <v>0</v>
      </c>
      <c r="DE368" s="225">
        <f t="shared" si="55"/>
        <v>0</v>
      </c>
      <c r="DF368" s="222"/>
      <c r="DG368" s="222"/>
    </row>
    <row r="369" spans="90:111" x14ac:dyDescent="0.25">
      <c r="CL369" s="223">
        <f t="shared" si="47"/>
        <v>0</v>
      </c>
      <c r="CM369" s="223">
        <f t="shared" si="48"/>
        <v>0</v>
      </c>
      <c r="CN369" s="223">
        <f t="shared" si="49"/>
        <v>0</v>
      </c>
      <c r="CO369" s="223">
        <f t="shared" si="49"/>
        <v>0</v>
      </c>
      <c r="CP369" s="223">
        <f t="shared" si="50"/>
        <v>0</v>
      </c>
      <c r="CQ369" s="223">
        <f t="shared" si="51"/>
        <v>0</v>
      </c>
      <c r="CR369" s="222"/>
      <c r="CS369" s="222"/>
      <c r="CT369" s="222"/>
      <c r="CU369" s="222"/>
      <c r="CV369" s="222"/>
      <c r="CW369" s="222"/>
      <c r="CX369" s="222"/>
      <c r="CY369" s="222"/>
      <c r="CZ369" s="222"/>
      <c r="DA369" s="222"/>
      <c r="DB369" s="224">
        <f t="shared" si="52"/>
        <v>0</v>
      </c>
      <c r="DC369" s="224">
        <f t="shared" si="53"/>
        <v>0</v>
      </c>
      <c r="DD369" s="224">
        <f t="shared" si="54"/>
        <v>0</v>
      </c>
      <c r="DE369" s="225">
        <f t="shared" si="55"/>
        <v>0</v>
      </c>
      <c r="DF369" s="222"/>
      <c r="DG369" s="222"/>
    </row>
    <row r="370" spans="90:111" x14ac:dyDescent="0.25">
      <c r="CL370" s="223">
        <f t="shared" si="47"/>
        <v>0</v>
      </c>
      <c r="CM370" s="223">
        <f t="shared" si="48"/>
        <v>0</v>
      </c>
      <c r="CN370" s="223">
        <f t="shared" si="49"/>
        <v>0</v>
      </c>
      <c r="CO370" s="223">
        <f t="shared" si="49"/>
        <v>0</v>
      </c>
      <c r="CP370" s="223">
        <f t="shared" si="50"/>
        <v>0</v>
      </c>
      <c r="CQ370" s="223">
        <f t="shared" si="51"/>
        <v>0</v>
      </c>
      <c r="CR370" s="222"/>
      <c r="CS370" s="222"/>
      <c r="CT370" s="222"/>
      <c r="CU370" s="222"/>
      <c r="CV370" s="222"/>
      <c r="CW370" s="222"/>
      <c r="CX370" s="222"/>
      <c r="CY370" s="222"/>
      <c r="CZ370" s="222"/>
      <c r="DA370" s="222"/>
      <c r="DB370" s="224">
        <f t="shared" si="52"/>
        <v>0</v>
      </c>
      <c r="DC370" s="224">
        <f t="shared" si="53"/>
        <v>0</v>
      </c>
      <c r="DD370" s="224">
        <f t="shared" si="54"/>
        <v>0</v>
      </c>
      <c r="DE370" s="225">
        <f t="shared" si="55"/>
        <v>0</v>
      </c>
      <c r="DF370" s="222"/>
      <c r="DG370" s="222"/>
    </row>
    <row r="371" spans="90:111" x14ac:dyDescent="0.25">
      <c r="CL371" s="223">
        <f t="shared" si="47"/>
        <v>0</v>
      </c>
      <c r="CM371" s="223">
        <f t="shared" si="48"/>
        <v>0</v>
      </c>
      <c r="CN371" s="223">
        <f t="shared" si="49"/>
        <v>0</v>
      </c>
      <c r="CO371" s="223">
        <f t="shared" si="49"/>
        <v>0</v>
      </c>
      <c r="CP371" s="223">
        <f t="shared" si="50"/>
        <v>0</v>
      </c>
      <c r="CQ371" s="223">
        <f t="shared" si="51"/>
        <v>0</v>
      </c>
      <c r="CR371" s="222"/>
      <c r="CS371" s="222"/>
      <c r="CT371" s="222"/>
      <c r="CU371" s="222"/>
      <c r="CV371" s="222"/>
      <c r="CW371" s="222"/>
      <c r="CX371" s="222"/>
      <c r="CY371" s="222"/>
      <c r="CZ371" s="222"/>
      <c r="DA371" s="222"/>
      <c r="DB371" s="224">
        <f t="shared" si="52"/>
        <v>0</v>
      </c>
      <c r="DC371" s="224">
        <f t="shared" si="53"/>
        <v>0</v>
      </c>
      <c r="DD371" s="224">
        <f t="shared" si="54"/>
        <v>0</v>
      </c>
      <c r="DE371" s="225">
        <f t="shared" si="55"/>
        <v>0</v>
      </c>
      <c r="DF371" s="222"/>
      <c r="DG371" s="222"/>
    </row>
    <row r="372" spans="90:111" x14ac:dyDescent="0.25">
      <c r="CL372" s="223">
        <f t="shared" si="47"/>
        <v>0</v>
      </c>
      <c r="CM372" s="223">
        <f t="shared" si="48"/>
        <v>0</v>
      </c>
      <c r="CN372" s="223">
        <f t="shared" si="49"/>
        <v>0</v>
      </c>
      <c r="CO372" s="223">
        <f t="shared" si="49"/>
        <v>0</v>
      </c>
      <c r="CP372" s="223">
        <f t="shared" si="50"/>
        <v>0</v>
      </c>
      <c r="CQ372" s="223">
        <f t="shared" si="51"/>
        <v>0</v>
      </c>
      <c r="CR372" s="222"/>
      <c r="CS372" s="222"/>
      <c r="CT372" s="222"/>
      <c r="CU372" s="222"/>
      <c r="CV372" s="222"/>
      <c r="CW372" s="222"/>
      <c r="CX372" s="222"/>
      <c r="CY372" s="222"/>
      <c r="CZ372" s="222"/>
      <c r="DA372" s="222"/>
      <c r="DB372" s="224">
        <f t="shared" si="52"/>
        <v>0</v>
      </c>
      <c r="DC372" s="224">
        <f t="shared" si="53"/>
        <v>0</v>
      </c>
      <c r="DD372" s="224">
        <f t="shared" si="54"/>
        <v>0</v>
      </c>
      <c r="DE372" s="225">
        <f t="shared" si="55"/>
        <v>0</v>
      </c>
      <c r="DF372" s="222"/>
      <c r="DG372" s="222"/>
    </row>
    <row r="373" spans="90:111" x14ac:dyDescent="0.25">
      <c r="CL373" s="223">
        <f t="shared" si="47"/>
        <v>0</v>
      </c>
      <c r="CM373" s="223">
        <f t="shared" si="48"/>
        <v>0</v>
      </c>
      <c r="CN373" s="223">
        <f t="shared" si="49"/>
        <v>0</v>
      </c>
      <c r="CO373" s="223">
        <f t="shared" si="49"/>
        <v>0</v>
      </c>
      <c r="CP373" s="223">
        <f t="shared" si="50"/>
        <v>0</v>
      </c>
      <c r="CQ373" s="223">
        <f t="shared" si="51"/>
        <v>0</v>
      </c>
      <c r="CR373" s="222"/>
      <c r="CS373" s="222"/>
      <c r="CT373" s="222"/>
      <c r="CU373" s="222"/>
      <c r="CV373" s="222"/>
      <c r="CW373" s="222"/>
      <c r="CX373" s="222"/>
      <c r="CY373" s="222"/>
      <c r="CZ373" s="222"/>
      <c r="DA373" s="222"/>
      <c r="DB373" s="224">
        <f t="shared" si="52"/>
        <v>0</v>
      </c>
      <c r="DC373" s="224">
        <f t="shared" si="53"/>
        <v>0</v>
      </c>
      <c r="DD373" s="224">
        <f t="shared" si="54"/>
        <v>0</v>
      </c>
      <c r="DE373" s="225">
        <f t="shared" si="55"/>
        <v>0</v>
      </c>
      <c r="DF373" s="222"/>
      <c r="DG373" s="222"/>
    </row>
    <row r="374" spans="90:111" x14ac:dyDescent="0.25">
      <c r="CL374" s="223">
        <f t="shared" si="47"/>
        <v>0</v>
      </c>
      <c r="CM374" s="223">
        <f t="shared" si="48"/>
        <v>0</v>
      </c>
      <c r="CN374" s="223">
        <f t="shared" si="49"/>
        <v>0</v>
      </c>
      <c r="CO374" s="223">
        <f t="shared" si="49"/>
        <v>0</v>
      </c>
      <c r="CP374" s="223">
        <f t="shared" si="50"/>
        <v>0</v>
      </c>
      <c r="CQ374" s="223">
        <f t="shared" si="51"/>
        <v>0</v>
      </c>
      <c r="CR374" s="222"/>
      <c r="CS374" s="222"/>
      <c r="CT374" s="222"/>
      <c r="CU374" s="222"/>
      <c r="CV374" s="222"/>
      <c r="CW374" s="222"/>
      <c r="CX374" s="222"/>
      <c r="CY374" s="222"/>
      <c r="CZ374" s="222"/>
      <c r="DA374" s="222"/>
      <c r="DB374" s="224">
        <f t="shared" si="52"/>
        <v>0</v>
      </c>
      <c r="DC374" s="224">
        <f t="shared" si="53"/>
        <v>0</v>
      </c>
      <c r="DD374" s="224">
        <f t="shared" si="54"/>
        <v>0</v>
      </c>
      <c r="DE374" s="225">
        <f t="shared" si="55"/>
        <v>0</v>
      </c>
      <c r="DF374" s="222"/>
      <c r="DG374" s="222"/>
    </row>
    <row r="375" spans="90:111" x14ac:dyDescent="0.25">
      <c r="CL375" s="223">
        <f t="shared" si="47"/>
        <v>0</v>
      </c>
      <c r="CM375" s="223">
        <f t="shared" si="48"/>
        <v>0</v>
      </c>
      <c r="CN375" s="223">
        <f t="shared" si="49"/>
        <v>0</v>
      </c>
      <c r="CO375" s="223">
        <f t="shared" si="49"/>
        <v>0</v>
      </c>
      <c r="CP375" s="223">
        <f t="shared" si="50"/>
        <v>0</v>
      </c>
      <c r="CQ375" s="223">
        <f t="shared" si="51"/>
        <v>0</v>
      </c>
      <c r="CR375" s="222"/>
      <c r="CS375" s="222"/>
      <c r="CT375" s="222"/>
      <c r="CU375" s="222"/>
      <c r="CV375" s="222"/>
      <c r="CW375" s="222"/>
      <c r="CX375" s="222"/>
      <c r="CY375" s="222"/>
      <c r="CZ375" s="222"/>
      <c r="DA375" s="222"/>
      <c r="DB375" s="224">
        <f t="shared" si="52"/>
        <v>0</v>
      </c>
      <c r="DC375" s="224">
        <f t="shared" si="53"/>
        <v>0</v>
      </c>
      <c r="DD375" s="224">
        <f t="shared" si="54"/>
        <v>0</v>
      </c>
      <c r="DE375" s="225">
        <f t="shared" si="55"/>
        <v>0</v>
      </c>
      <c r="DF375" s="222"/>
      <c r="DG375" s="222"/>
    </row>
    <row r="376" spans="90:111" x14ac:dyDescent="0.25">
      <c r="CL376" s="223">
        <f t="shared" si="47"/>
        <v>0</v>
      </c>
      <c r="CM376" s="223">
        <f t="shared" si="48"/>
        <v>0</v>
      </c>
      <c r="CN376" s="223">
        <f t="shared" si="49"/>
        <v>0</v>
      </c>
      <c r="CO376" s="223">
        <f t="shared" si="49"/>
        <v>0</v>
      </c>
      <c r="CP376" s="223">
        <f t="shared" si="50"/>
        <v>0</v>
      </c>
      <c r="CQ376" s="223">
        <f t="shared" si="51"/>
        <v>0</v>
      </c>
      <c r="CR376" s="222"/>
      <c r="CS376" s="222"/>
      <c r="CT376" s="222"/>
      <c r="CU376" s="222"/>
      <c r="CV376" s="222"/>
      <c r="CW376" s="222"/>
      <c r="CX376" s="222"/>
      <c r="CY376" s="222"/>
      <c r="CZ376" s="222"/>
      <c r="DA376" s="222"/>
      <c r="DB376" s="224">
        <f t="shared" si="52"/>
        <v>0</v>
      </c>
      <c r="DC376" s="224">
        <f t="shared" si="53"/>
        <v>0</v>
      </c>
      <c r="DD376" s="224">
        <f t="shared" si="54"/>
        <v>0</v>
      </c>
      <c r="DE376" s="225">
        <f t="shared" si="55"/>
        <v>0</v>
      </c>
      <c r="DF376" s="222"/>
      <c r="DG376" s="222"/>
    </row>
    <row r="377" spans="90:111" x14ac:dyDescent="0.25">
      <c r="CL377" s="223">
        <f t="shared" si="47"/>
        <v>0</v>
      </c>
      <c r="CM377" s="223">
        <f t="shared" si="48"/>
        <v>0</v>
      </c>
      <c r="CN377" s="223">
        <f t="shared" si="49"/>
        <v>0</v>
      </c>
      <c r="CO377" s="223">
        <f t="shared" si="49"/>
        <v>0</v>
      </c>
      <c r="CP377" s="223">
        <f t="shared" si="50"/>
        <v>0</v>
      </c>
      <c r="CQ377" s="223">
        <f t="shared" si="51"/>
        <v>0</v>
      </c>
      <c r="CR377" s="222"/>
      <c r="CS377" s="222"/>
      <c r="CT377" s="222"/>
      <c r="CU377" s="222"/>
      <c r="CV377" s="222"/>
      <c r="CW377" s="222"/>
      <c r="CX377" s="222"/>
      <c r="CY377" s="222"/>
      <c r="CZ377" s="222"/>
      <c r="DA377" s="222"/>
      <c r="DB377" s="224">
        <f t="shared" si="52"/>
        <v>0</v>
      </c>
      <c r="DC377" s="224">
        <f t="shared" si="53"/>
        <v>0</v>
      </c>
      <c r="DD377" s="224">
        <f t="shared" si="54"/>
        <v>0</v>
      </c>
      <c r="DE377" s="225">
        <f t="shared" si="55"/>
        <v>0</v>
      </c>
      <c r="DF377" s="222"/>
      <c r="DG377" s="222"/>
    </row>
    <row r="378" spans="90:111" x14ac:dyDescent="0.25">
      <c r="CL378" s="223">
        <f t="shared" si="47"/>
        <v>0</v>
      </c>
      <c r="CM378" s="223">
        <f t="shared" si="48"/>
        <v>0</v>
      </c>
      <c r="CN378" s="223">
        <f t="shared" si="49"/>
        <v>0</v>
      </c>
      <c r="CO378" s="223">
        <f t="shared" si="49"/>
        <v>0</v>
      </c>
      <c r="CP378" s="223">
        <f t="shared" si="50"/>
        <v>0</v>
      </c>
      <c r="CQ378" s="223">
        <f t="shared" si="51"/>
        <v>0</v>
      </c>
      <c r="CR378" s="222"/>
      <c r="CS378" s="222"/>
      <c r="CT378" s="222"/>
      <c r="CU378" s="222"/>
      <c r="CV378" s="222"/>
      <c r="CW378" s="222"/>
      <c r="CX378" s="222"/>
      <c r="CY378" s="222"/>
      <c r="CZ378" s="222"/>
      <c r="DA378" s="222"/>
      <c r="DB378" s="224">
        <f t="shared" si="52"/>
        <v>0</v>
      </c>
      <c r="DC378" s="224">
        <f t="shared" si="53"/>
        <v>0</v>
      </c>
      <c r="DD378" s="224">
        <f t="shared" si="54"/>
        <v>0</v>
      </c>
      <c r="DE378" s="225">
        <f t="shared" si="55"/>
        <v>0</v>
      </c>
      <c r="DF378" s="222"/>
      <c r="DG378" s="222"/>
    </row>
    <row r="379" spans="90:111" x14ac:dyDescent="0.25">
      <c r="CL379" s="223">
        <f t="shared" si="47"/>
        <v>0</v>
      </c>
      <c r="CM379" s="223">
        <f t="shared" si="48"/>
        <v>0</v>
      </c>
      <c r="CN379" s="223">
        <f t="shared" si="49"/>
        <v>0</v>
      </c>
      <c r="CO379" s="223">
        <f t="shared" si="49"/>
        <v>0</v>
      </c>
      <c r="CP379" s="223">
        <f t="shared" si="50"/>
        <v>0</v>
      </c>
      <c r="CQ379" s="223">
        <f t="shared" si="51"/>
        <v>0</v>
      </c>
      <c r="CR379" s="222"/>
      <c r="CS379" s="222"/>
      <c r="CT379" s="222"/>
      <c r="CU379" s="222"/>
      <c r="CV379" s="222"/>
      <c r="CW379" s="222"/>
      <c r="CX379" s="222"/>
      <c r="CY379" s="222"/>
      <c r="CZ379" s="222"/>
      <c r="DA379" s="222"/>
      <c r="DB379" s="224">
        <f t="shared" si="52"/>
        <v>0</v>
      </c>
      <c r="DC379" s="224">
        <f t="shared" si="53"/>
        <v>0</v>
      </c>
      <c r="DD379" s="224">
        <f t="shared" si="54"/>
        <v>0</v>
      </c>
      <c r="DE379" s="225">
        <f t="shared" si="55"/>
        <v>0</v>
      </c>
      <c r="DF379" s="222"/>
      <c r="DG379" s="222"/>
    </row>
    <row r="380" spans="90:111" x14ac:dyDescent="0.25">
      <c r="CL380" s="223">
        <f t="shared" si="47"/>
        <v>0</v>
      </c>
      <c r="CM380" s="223">
        <f t="shared" si="48"/>
        <v>0</v>
      </c>
      <c r="CN380" s="223">
        <f t="shared" si="49"/>
        <v>0</v>
      </c>
      <c r="CO380" s="223">
        <f t="shared" si="49"/>
        <v>0</v>
      </c>
      <c r="CP380" s="223">
        <f t="shared" si="50"/>
        <v>0</v>
      </c>
      <c r="CQ380" s="223">
        <f t="shared" si="51"/>
        <v>0</v>
      </c>
      <c r="CR380" s="222"/>
      <c r="CS380" s="222"/>
      <c r="CT380" s="222"/>
      <c r="CU380" s="222"/>
      <c r="CV380" s="222"/>
      <c r="CW380" s="222"/>
      <c r="CX380" s="222"/>
      <c r="CY380" s="222"/>
      <c r="CZ380" s="222"/>
      <c r="DA380" s="222"/>
      <c r="DB380" s="224">
        <f t="shared" si="52"/>
        <v>0</v>
      </c>
      <c r="DC380" s="224">
        <f t="shared" si="53"/>
        <v>0</v>
      </c>
      <c r="DD380" s="224">
        <f t="shared" si="54"/>
        <v>0</v>
      </c>
      <c r="DE380" s="225">
        <f t="shared" si="55"/>
        <v>0</v>
      </c>
      <c r="DF380" s="222"/>
      <c r="DG380" s="222"/>
    </row>
    <row r="381" spans="90:111" x14ac:dyDescent="0.25">
      <c r="CL381" s="223">
        <f t="shared" si="47"/>
        <v>0</v>
      </c>
      <c r="CM381" s="223">
        <f t="shared" si="48"/>
        <v>0</v>
      </c>
      <c r="CN381" s="223">
        <f t="shared" si="49"/>
        <v>0</v>
      </c>
      <c r="CO381" s="223">
        <f t="shared" si="49"/>
        <v>0</v>
      </c>
      <c r="CP381" s="223">
        <f t="shared" si="50"/>
        <v>0</v>
      </c>
      <c r="CQ381" s="223">
        <f t="shared" si="51"/>
        <v>0</v>
      </c>
      <c r="CR381" s="222"/>
      <c r="CS381" s="222"/>
      <c r="CT381" s="222"/>
      <c r="CU381" s="222"/>
      <c r="CV381" s="222"/>
      <c r="CW381" s="222"/>
      <c r="CX381" s="222"/>
      <c r="CY381" s="222"/>
      <c r="CZ381" s="222"/>
      <c r="DA381" s="222"/>
      <c r="DB381" s="224">
        <f t="shared" si="52"/>
        <v>0</v>
      </c>
      <c r="DC381" s="224">
        <f t="shared" si="53"/>
        <v>0</v>
      </c>
      <c r="DD381" s="224">
        <f t="shared" si="54"/>
        <v>0</v>
      </c>
      <c r="DE381" s="225">
        <f t="shared" si="55"/>
        <v>0</v>
      </c>
      <c r="DF381" s="222"/>
      <c r="DG381" s="222"/>
    </row>
    <row r="382" spans="90:111" x14ac:dyDescent="0.25">
      <c r="CL382" s="223">
        <f t="shared" si="47"/>
        <v>0</v>
      </c>
      <c r="CM382" s="223">
        <f t="shared" si="48"/>
        <v>0</v>
      </c>
      <c r="CN382" s="223">
        <f t="shared" si="49"/>
        <v>0</v>
      </c>
      <c r="CO382" s="223">
        <f t="shared" si="49"/>
        <v>0</v>
      </c>
      <c r="CP382" s="223">
        <f t="shared" si="50"/>
        <v>0</v>
      </c>
      <c r="CQ382" s="223">
        <f t="shared" si="51"/>
        <v>0</v>
      </c>
      <c r="CR382" s="222"/>
      <c r="CS382" s="222"/>
      <c r="CT382" s="222"/>
      <c r="CU382" s="222"/>
      <c r="CV382" s="222"/>
      <c r="CW382" s="222"/>
      <c r="CX382" s="222"/>
      <c r="CY382" s="222"/>
      <c r="CZ382" s="222"/>
      <c r="DA382" s="222"/>
      <c r="DB382" s="224">
        <f t="shared" si="52"/>
        <v>0</v>
      </c>
      <c r="DC382" s="224">
        <f t="shared" si="53"/>
        <v>0</v>
      </c>
      <c r="DD382" s="224">
        <f t="shared" si="54"/>
        <v>0</v>
      </c>
      <c r="DE382" s="225">
        <f t="shared" si="55"/>
        <v>0</v>
      </c>
      <c r="DF382" s="222"/>
      <c r="DG382" s="222"/>
    </row>
    <row r="383" spans="90:111" x14ac:dyDescent="0.25">
      <c r="CL383" s="223">
        <f t="shared" si="47"/>
        <v>0</v>
      </c>
      <c r="CM383" s="223">
        <f t="shared" si="48"/>
        <v>0</v>
      </c>
      <c r="CN383" s="223">
        <f t="shared" si="49"/>
        <v>0</v>
      </c>
      <c r="CO383" s="223">
        <f t="shared" si="49"/>
        <v>0</v>
      </c>
      <c r="CP383" s="223">
        <f t="shared" si="50"/>
        <v>0</v>
      </c>
      <c r="CQ383" s="223">
        <f t="shared" si="51"/>
        <v>0</v>
      </c>
      <c r="CR383" s="222"/>
      <c r="CS383" s="222"/>
      <c r="CT383" s="222"/>
      <c r="CU383" s="222"/>
      <c r="CV383" s="222"/>
      <c r="CW383" s="222"/>
      <c r="CX383" s="222"/>
      <c r="CY383" s="222"/>
      <c r="CZ383" s="222"/>
      <c r="DA383" s="222"/>
      <c r="DB383" s="224">
        <f t="shared" si="52"/>
        <v>0</v>
      </c>
      <c r="DC383" s="224">
        <f t="shared" si="53"/>
        <v>0</v>
      </c>
      <c r="DD383" s="224">
        <f t="shared" si="54"/>
        <v>0</v>
      </c>
      <c r="DE383" s="225">
        <f t="shared" si="55"/>
        <v>0</v>
      </c>
      <c r="DF383" s="222"/>
      <c r="DG383" s="222"/>
    </row>
    <row r="384" spans="90:111" x14ac:dyDescent="0.25">
      <c r="CL384" s="223">
        <f t="shared" si="47"/>
        <v>0</v>
      </c>
      <c r="CM384" s="223">
        <f t="shared" si="48"/>
        <v>0</v>
      </c>
      <c r="CN384" s="223">
        <f t="shared" si="49"/>
        <v>0</v>
      </c>
      <c r="CO384" s="223">
        <f t="shared" si="49"/>
        <v>0</v>
      </c>
      <c r="CP384" s="223">
        <f t="shared" si="50"/>
        <v>0</v>
      </c>
      <c r="CQ384" s="223">
        <f t="shared" si="51"/>
        <v>0</v>
      </c>
      <c r="CR384" s="222"/>
      <c r="CS384" s="222"/>
      <c r="CT384" s="222"/>
      <c r="CU384" s="222"/>
      <c r="CV384" s="222"/>
      <c r="CW384" s="222"/>
      <c r="CX384" s="222"/>
      <c r="CY384" s="222"/>
      <c r="CZ384" s="222"/>
      <c r="DA384" s="222"/>
      <c r="DB384" s="224">
        <f t="shared" si="52"/>
        <v>0</v>
      </c>
      <c r="DC384" s="224">
        <f t="shared" si="53"/>
        <v>0</v>
      </c>
      <c r="DD384" s="224">
        <f t="shared" si="54"/>
        <v>0</v>
      </c>
      <c r="DE384" s="225">
        <f t="shared" si="55"/>
        <v>0</v>
      </c>
      <c r="DF384" s="222"/>
      <c r="DG384" s="222"/>
    </row>
    <row r="385" spans="90:111" x14ac:dyDescent="0.25">
      <c r="CL385" s="223">
        <f t="shared" si="47"/>
        <v>0</v>
      </c>
      <c r="CM385" s="223">
        <f t="shared" si="48"/>
        <v>0</v>
      </c>
      <c r="CN385" s="223">
        <f t="shared" si="49"/>
        <v>0</v>
      </c>
      <c r="CO385" s="223">
        <f t="shared" si="49"/>
        <v>0</v>
      </c>
      <c r="CP385" s="223">
        <f t="shared" si="50"/>
        <v>0</v>
      </c>
      <c r="CQ385" s="223">
        <f t="shared" si="51"/>
        <v>0</v>
      </c>
      <c r="CR385" s="222"/>
      <c r="CS385" s="222"/>
      <c r="CT385" s="222"/>
      <c r="CU385" s="222"/>
      <c r="CV385" s="222"/>
      <c r="CW385" s="222"/>
      <c r="CX385" s="222"/>
      <c r="CY385" s="222"/>
      <c r="CZ385" s="222"/>
      <c r="DA385" s="222"/>
      <c r="DB385" s="224">
        <f t="shared" si="52"/>
        <v>0</v>
      </c>
      <c r="DC385" s="224">
        <f t="shared" si="53"/>
        <v>0</v>
      </c>
      <c r="DD385" s="224">
        <f t="shared" si="54"/>
        <v>0</v>
      </c>
      <c r="DE385" s="225">
        <f t="shared" si="55"/>
        <v>0</v>
      </c>
      <c r="DF385" s="222"/>
      <c r="DG385" s="222"/>
    </row>
    <row r="386" spans="90:111" x14ac:dyDescent="0.25">
      <c r="CL386" s="223">
        <f t="shared" si="47"/>
        <v>0</v>
      </c>
      <c r="CM386" s="223">
        <f t="shared" si="48"/>
        <v>0</v>
      </c>
      <c r="CN386" s="223">
        <f t="shared" si="49"/>
        <v>0</v>
      </c>
      <c r="CO386" s="223">
        <f t="shared" si="49"/>
        <v>0</v>
      </c>
      <c r="CP386" s="223">
        <f t="shared" si="50"/>
        <v>0</v>
      </c>
      <c r="CQ386" s="223">
        <f t="shared" si="51"/>
        <v>0</v>
      </c>
      <c r="CR386" s="222"/>
      <c r="CS386" s="222"/>
      <c r="CT386" s="222"/>
      <c r="CU386" s="222"/>
      <c r="CV386" s="222"/>
      <c r="CW386" s="222"/>
      <c r="CX386" s="222"/>
      <c r="CY386" s="222"/>
      <c r="CZ386" s="222"/>
      <c r="DA386" s="222"/>
      <c r="DB386" s="224">
        <f t="shared" si="52"/>
        <v>0</v>
      </c>
      <c r="DC386" s="224">
        <f t="shared" si="53"/>
        <v>0</v>
      </c>
      <c r="DD386" s="224">
        <f t="shared" si="54"/>
        <v>0</v>
      </c>
      <c r="DE386" s="225">
        <f t="shared" si="55"/>
        <v>0</v>
      </c>
      <c r="DF386" s="222"/>
      <c r="DG386" s="222"/>
    </row>
    <row r="387" spans="90:111" x14ac:dyDescent="0.25">
      <c r="CL387" s="223">
        <f t="shared" ref="CL387:CL450" si="56">SUM(BB387:BL387)+BR387</f>
        <v>0</v>
      </c>
      <c r="CM387" s="223">
        <f t="shared" ref="CM387:CM450" si="57">SUM(BM387:BO387)</f>
        <v>0</v>
      </c>
      <c r="CN387" s="223">
        <f t="shared" ref="CN387:CO450" si="58">BP387</f>
        <v>0</v>
      </c>
      <c r="CO387" s="223">
        <f t="shared" si="58"/>
        <v>0</v>
      </c>
      <c r="CP387" s="223">
        <f t="shared" ref="CP387:CP450" si="59">SUM(CL387:CO387)</f>
        <v>0</v>
      </c>
      <c r="CQ387" s="223">
        <f t="shared" ref="CQ387:CQ450" si="60">CP387-BU387</f>
        <v>0</v>
      </c>
      <c r="CR387" s="222"/>
      <c r="CS387" s="222"/>
      <c r="CT387" s="222"/>
      <c r="CU387" s="222"/>
      <c r="CV387" s="222"/>
      <c r="CW387" s="222"/>
      <c r="CX387" s="222"/>
      <c r="CY387" s="222"/>
      <c r="CZ387" s="222"/>
      <c r="DA387" s="222"/>
      <c r="DB387" s="224">
        <f t="shared" ref="DB387:DB450" si="61">SUM(BB387:BE387)+BM387+BN387</f>
        <v>0</v>
      </c>
      <c r="DC387" s="224">
        <f t="shared" ref="DC387:DC450" si="62">BF387+BG387+BH387+BI387+BJ387+BK387+BL387+BO387+BR387</f>
        <v>0</v>
      </c>
      <c r="DD387" s="224">
        <f t="shared" ref="DD387:DD450" si="63">DC387+DB387</f>
        <v>0</v>
      </c>
      <c r="DE387" s="225">
        <f t="shared" ref="DE387:DE450" si="64">DD387-BS387</f>
        <v>0</v>
      </c>
      <c r="DF387" s="222"/>
      <c r="DG387" s="222"/>
    </row>
    <row r="388" spans="90:111" x14ac:dyDescent="0.25">
      <c r="CL388" s="223">
        <f t="shared" si="56"/>
        <v>0</v>
      </c>
      <c r="CM388" s="223">
        <f t="shared" si="57"/>
        <v>0</v>
      </c>
      <c r="CN388" s="223">
        <f t="shared" si="58"/>
        <v>0</v>
      </c>
      <c r="CO388" s="223">
        <f t="shared" si="58"/>
        <v>0</v>
      </c>
      <c r="CP388" s="223">
        <f t="shared" si="59"/>
        <v>0</v>
      </c>
      <c r="CQ388" s="223">
        <f t="shared" si="60"/>
        <v>0</v>
      </c>
      <c r="CR388" s="222"/>
      <c r="CS388" s="222"/>
      <c r="CT388" s="222"/>
      <c r="CU388" s="222"/>
      <c r="CV388" s="222"/>
      <c r="CW388" s="222"/>
      <c r="CX388" s="222"/>
      <c r="CY388" s="222"/>
      <c r="CZ388" s="222"/>
      <c r="DA388" s="222"/>
      <c r="DB388" s="224">
        <f t="shared" si="61"/>
        <v>0</v>
      </c>
      <c r="DC388" s="224">
        <f t="shared" si="62"/>
        <v>0</v>
      </c>
      <c r="DD388" s="224">
        <f t="shared" si="63"/>
        <v>0</v>
      </c>
      <c r="DE388" s="225">
        <f t="shared" si="64"/>
        <v>0</v>
      </c>
      <c r="DF388" s="222"/>
      <c r="DG388" s="222"/>
    </row>
    <row r="389" spans="90:111" x14ac:dyDescent="0.25">
      <c r="CL389" s="223">
        <f t="shared" si="56"/>
        <v>0</v>
      </c>
      <c r="CM389" s="223">
        <f t="shared" si="57"/>
        <v>0</v>
      </c>
      <c r="CN389" s="223">
        <f t="shared" si="58"/>
        <v>0</v>
      </c>
      <c r="CO389" s="223">
        <f t="shared" si="58"/>
        <v>0</v>
      </c>
      <c r="CP389" s="223">
        <f t="shared" si="59"/>
        <v>0</v>
      </c>
      <c r="CQ389" s="223">
        <f t="shared" si="60"/>
        <v>0</v>
      </c>
      <c r="CR389" s="222"/>
      <c r="CS389" s="222"/>
      <c r="CT389" s="222"/>
      <c r="CU389" s="222"/>
      <c r="CV389" s="222"/>
      <c r="CW389" s="222"/>
      <c r="CX389" s="222"/>
      <c r="CY389" s="222"/>
      <c r="CZ389" s="222"/>
      <c r="DA389" s="222"/>
      <c r="DB389" s="224">
        <f t="shared" si="61"/>
        <v>0</v>
      </c>
      <c r="DC389" s="224">
        <f t="shared" si="62"/>
        <v>0</v>
      </c>
      <c r="DD389" s="224">
        <f t="shared" si="63"/>
        <v>0</v>
      </c>
      <c r="DE389" s="225">
        <f t="shared" si="64"/>
        <v>0</v>
      </c>
      <c r="DF389" s="222"/>
      <c r="DG389" s="222"/>
    </row>
    <row r="390" spans="90:111" x14ac:dyDescent="0.25">
      <c r="CL390" s="223">
        <f t="shared" si="56"/>
        <v>0</v>
      </c>
      <c r="CM390" s="223">
        <f t="shared" si="57"/>
        <v>0</v>
      </c>
      <c r="CN390" s="223">
        <f t="shared" si="58"/>
        <v>0</v>
      </c>
      <c r="CO390" s="223">
        <f t="shared" si="58"/>
        <v>0</v>
      </c>
      <c r="CP390" s="223">
        <f t="shared" si="59"/>
        <v>0</v>
      </c>
      <c r="CQ390" s="223">
        <f t="shared" si="60"/>
        <v>0</v>
      </c>
      <c r="CR390" s="222"/>
      <c r="CS390" s="222"/>
      <c r="CT390" s="222"/>
      <c r="CU390" s="222"/>
      <c r="CV390" s="222"/>
      <c r="CW390" s="222"/>
      <c r="CX390" s="222"/>
      <c r="CY390" s="222"/>
      <c r="CZ390" s="222"/>
      <c r="DA390" s="222"/>
      <c r="DB390" s="224">
        <f t="shared" si="61"/>
        <v>0</v>
      </c>
      <c r="DC390" s="224">
        <f t="shared" si="62"/>
        <v>0</v>
      </c>
      <c r="DD390" s="224">
        <f t="shared" si="63"/>
        <v>0</v>
      </c>
      <c r="DE390" s="225">
        <f t="shared" si="64"/>
        <v>0</v>
      </c>
      <c r="DF390" s="222"/>
      <c r="DG390" s="222"/>
    </row>
    <row r="391" spans="90:111" x14ac:dyDescent="0.25">
      <c r="CL391" s="223">
        <f t="shared" si="56"/>
        <v>0</v>
      </c>
      <c r="CM391" s="223">
        <f t="shared" si="57"/>
        <v>0</v>
      </c>
      <c r="CN391" s="223">
        <f t="shared" si="58"/>
        <v>0</v>
      </c>
      <c r="CO391" s="223">
        <f t="shared" si="58"/>
        <v>0</v>
      </c>
      <c r="CP391" s="223">
        <f t="shared" si="59"/>
        <v>0</v>
      </c>
      <c r="CQ391" s="223">
        <f t="shared" si="60"/>
        <v>0</v>
      </c>
      <c r="CR391" s="222"/>
      <c r="CS391" s="222"/>
      <c r="CT391" s="222"/>
      <c r="CU391" s="222"/>
      <c r="CV391" s="222"/>
      <c r="CW391" s="222"/>
      <c r="CX391" s="222"/>
      <c r="CY391" s="222"/>
      <c r="CZ391" s="222"/>
      <c r="DA391" s="222"/>
      <c r="DB391" s="224">
        <f t="shared" si="61"/>
        <v>0</v>
      </c>
      <c r="DC391" s="224">
        <f t="shared" si="62"/>
        <v>0</v>
      </c>
      <c r="DD391" s="224">
        <f t="shared" si="63"/>
        <v>0</v>
      </c>
      <c r="DE391" s="225">
        <f t="shared" si="64"/>
        <v>0</v>
      </c>
      <c r="DF391" s="222"/>
      <c r="DG391" s="222"/>
    </row>
    <row r="392" spans="90:111" x14ac:dyDescent="0.25">
      <c r="CL392" s="223">
        <f t="shared" si="56"/>
        <v>0</v>
      </c>
      <c r="CM392" s="223">
        <f t="shared" si="57"/>
        <v>0</v>
      </c>
      <c r="CN392" s="223">
        <f t="shared" si="58"/>
        <v>0</v>
      </c>
      <c r="CO392" s="223">
        <f t="shared" si="58"/>
        <v>0</v>
      </c>
      <c r="CP392" s="223">
        <f t="shared" si="59"/>
        <v>0</v>
      </c>
      <c r="CQ392" s="223">
        <f t="shared" si="60"/>
        <v>0</v>
      </c>
      <c r="CR392" s="222"/>
      <c r="CS392" s="222"/>
      <c r="CT392" s="222"/>
      <c r="CU392" s="222"/>
      <c r="CV392" s="222"/>
      <c r="CW392" s="222"/>
      <c r="CX392" s="222"/>
      <c r="CY392" s="222"/>
      <c r="CZ392" s="222"/>
      <c r="DA392" s="222"/>
      <c r="DB392" s="224">
        <f t="shared" si="61"/>
        <v>0</v>
      </c>
      <c r="DC392" s="224">
        <f t="shared" si="62"/>
        <v>0</v>
      </c>
      <c r="DD392" s="224">
        <f t="shared" si="63"/>
        <v>0</v>
      </c>
      <c r="DE392" s="225">
        <f t="shared" si="64"/>
        <v>0</v>
      </c>
      <c r="DF392" s="222"/>
      <c r="DG392" s="222"/>
    </row>
    <row r="393" spans="90:111" x14ac:dyDescent="0.25">
      <c r="CL393" s="223">
        <f t="shared" si="56"/>
        <v>0</v>
      </c>
      <c r="CM393" s="223">
        <f t="shared" si="57"/>
        <v>0</v>
      </c>
      <c r="CN393" s="223">
        <f t="shared" si="58"/>
        <v>0</v>
      </c>
      <c r="CO393" s="223">
        <f t="shared" si="58"/>
        <v>0</v>
      </c>
      <c r="CP393" s="223">
        <f t="shared" si="59"/>
        <v>0</v>
      </c>
      <c r="CQ393" s="223">
        <f t="shared" si="60"/>
        <v>0</v>
      </c>
      <c r="CR393" s="222"/>
      <c r="CS393" s="222"/>
      <c r="CT393" s="222"/>
      <c r="CU393" s="222"/>
      <c r="CV393" s="222"/>
      <c r="CW393" s="222"/>
      <c r="CX393" s="222"/>
      <c r="CY393" s="222"/>
      <c r="CZ393" s="222"/>
      <c r="DA393" s="222"/>
      <c r="DB393" s="224">
        <f t="shared" si="61"/>
        <v>0</v>
      </c>
      <c r="DC393" s="224">
        <f t="shared" si="62"/>
        <v>0</v>
      </c>
      <c r="DD393" s="224">
        <f t="shared" si="63"/>
        <v>0</v>
      </c>
      <c r="DE393" s="225">
        <f t="shared" si="64"/>
        <v>0</v>
      </c>
      <c r="DF393" s="222"/>
      <c r="DG393" s="222"/>
    </row>
    <row r="394" spans="90:111" x14ac:dyDescent="0.25">
      <c r="CL394" s="223">
        <f t="shared" si="56"/>
        <v>0</v>
      </c>
      <c r="CM394" s="223">
        <f t="shared" si="57"/>
        <v>0</v>
      </c>
      <c r="CN394" s="223">
        <f t="shared" si="58"/>
        <v>0</v>
      </c>
      <c r="CO394" s="223">
        <f t="shared" si="58"/>
        <v>0</v>
      </c>
      <c r="CP394" s="223">
        <f t="shared" si="59"/>
        <v>0</v>
      </c>
      <c r="CQ394" s="223">
        <f t="shared" si="60"/>
        <v>0</v>
      </c>
      <c r="CR394" s="222"/>
      <c r="CS394" s="222"/>
      <c r="CT394" s="222"/>
      <c r="CU394" s="222"/>
      <c r="CV394" s="222"/>
      <c r="CW394" s="222"/>
      <c r="CX394" s="222"/>
      <c r="CY394" s="222"/>
      <c r="CZ394" s="222"/>
      <c r="DA394" s="222"/>
      <c r="DB394" s="224">
        <f t="shared" si="61"/>
        <v>0</v>
      </c>
      <c r="DC394" s="224">
        <f t="shared" si="62"/>
        <v>0</v>
      </c>
      <c r="DD394" s="224">
        <f t="shared" si="63"/>
        <v>0</v>
      </c>
      <c r="DE394" s="225">
        <f t="shared" si="64"/>
        <v>0</v>
      </c>
      <c r="DF394" s="222"/>
      <c r="DG394" s="222"/>
    </row>
    <row r="395" spans="90:111" x14ac:dyDescent="0.25">
      <c r="CL395" s="223">
        <f t="shared" si="56"/>
        <v>0</v>
      </c>
      <c r="CM395" s="223">
        <f t="shared" si="57"/>
        <v>0</v>
      </c>
      <c r="CN395" s="223">
        <f t="shared" si="58"/>
        <v>0</v>
      </c>
      <c r="CO395" s="223">
        <f t="shared" si="58"/>
        <v>0</v>
      </c>
      <c r="CP395" s="223">
        <f t="shared" si="59"/>
        <v>0</v>
      </c>
      <c r="CQ395" s="223">
        <f t="shared" si="60"/>
        <v>0</v>
      </c>
      <c r="CR395" s="222"/>
      <c r="CS395" s="222"/>
      <c r="CT395" s="222"/>
      <c r="CU395" s="222"/>
      <c r="CV395" s="222"/>
      <c r="CW395" s="222"/>
      <c r="CX395" s="222"/>
      <c r="CY395" s="222"/>
      <c r="CZ395" s="222"/>
      <c r="DA395" s="222"/>
      <c r="DB395" s="224">
        <f t="shared" si="61"/>
        <v>0</v>
      </c>
      <c r="DC395" s="224">
        <f t="shared" si="62"/>
        <v>0</v>
      </c>
      <c r="DD395" s="224">
        <f t="shared" si="63"/>
        <v>0</v>
      </c>
      <c r="DE395" s="225">
        <f t="shared" si="64"/>
        <v>0</v>
      </c>
      <c r="DF395" s="222"/>
      <c r="DG395" s="222"/>
    </row>
    <row r="396" spans="90:111" x14ac:dyDescent="0.25">
      <c r="CL396" s="223">
        <f t="shared" si="56"/>
        <v>0</v>
      </c>
      <c r="CM396" s="223">
        <f t="shared" si="57"/>
        <v>0</v>
      </c>
      <c r="CN396" s="223">
        <f t="shared" si="58"/>
        <v>0</v>
      </c>
      <c r="CO396" s="223">
        <f t="shared" si="58"/>
        <v>0</v>
      </c>
      <c r="CP396" s="223">
        <f t="shared" si="59"/>
        <v>0</v>
      </c>
      <c r="CQ396" s="223">
        <f t="shared" si="60"/>
        <v>0</v>
      </c>
      <c r="CR396" s="222"/>
      <c r="CS396" s="222"/>
      <c r="CT396" s="222"/>
      <c r="CU396" s="222"/>
      <c r="CV396" s="222"/>
      <c r="CW396" s="222"/>
      <c r="CX396" s="222"/>
      <c r="CY396" s="222"/>
      <c r="CZ396" s="222"/>
      <c r="DA396" s="222"/>
      <c r="DB396" s="224">
        <f t="shared" si="61"/>
        <v>0</v>
      </c>
      <c r="DC396" s="224">
        <f t="shared" si="62"/>
        <v>0</v>
      </c>
      <c r="DD396" s="224">
        <f t="shared" si="63"/>
        <v>0</v>
      </c>
      <c r="DE396" s="225">
        <f t="shared" si="64"/>
        <v>0</v>
      </c>
      <c r="DF396" s="222"/>
      <c r="DG396" s="222"/>
    </row>
    <row r="397" spans="90:111" x14ac:dyDescent="0.25">
      <c r="CL397" s="223">
        <f t="shared" si="56"/>
        <v>0</v>
      </c>
      <c r="CM397" s="223">
        <f t="shared" si="57"/>
        <v>0</v>
      </c>
      <c r="CN397" s="223">
        <f t="shared" si="58"/>
        <v>0</v>
      </c>
      <c r="CO397" s="223">
        <f t="shared" si="58"/>
        <v>0</v>
      </c>
      <c r="CP397" s="223">
        <f t="shared" si="59"/>
        <v>0</v>
      </c>
      <c r="CQ397" s="223">
        <f t="shared" si="60"/>
        <v>0</v>
      </c>
      <c r="CR397" s="222"/>
      <c r="CS397" s="222"/>
      <c r="CT397" s="222"/>
      <c r="CU397" s="222"/>
      <c r="CV397" s="222"/>
      <c r="CW397" s="222"/>
      <c r="CX397" s="222"/>
      <c r="CY397" s="222"/>
      <c r="CZ397" s="222"/>
      <c r="DA397" s="222"/>
      <c r="DB397" s="224">
        <f t="shared" si="61"/>
        <v>0</v>
      </c>
      <c r="DC397" s="224">
        <f t="shared" si="62"/>
        <v>0</v>
      </c>
      <c r="DD397" s="224">
        <f t="shared" si="63"/>
        <v>0</v>
      </c>
      <c r="DE397" s="225">
        <f t="shared" si="64"/>
        <v>0</v>
      </c>
      <c r="DF397" s="222"/>
      <c r="DG397" s="222"/>
    </row>
    <row r="398" spans="90:111" x14ac:dyDescent="0.25">
      <c r="CL398" s="223">
        <f t="shared" si="56"/>
        <v>0</v>
      </c>
      <c r="CM398" s="223">
        <f t="shared" si="57"/>
        <v>0</v>
      </c>
      <c r="CN398" s="223">
        <f t="shared" si="58"/>
        <v>0</v>
      </c>
      <c r="CO398" s="223">
        <f t="shared" si="58"/>
        <v>0</v>
      </c>
      <c r="CP398" s="223">
        <f t="shared" si="59"/>
        <v>0</v>
      </c>
      <c r="CQ398" s="223">
        <f t="shared" si="60"/>
        <v>0</v>
      </c>
      <c r="CR398" s="222"/>
      <c r="CS398" s="222"/>
      <c r="CT398" s="222"/>
      <c r="CU398" s="222"/>
      <c r="CV398" s="222"/>
      <c r="CW398" s="222"/>
      <c r="CX398" s="222"/>
      <c r="CY398" s="222"/>
      <c r="CZ398" s="222"/>
      <c r="DA398" s="222"/>
      <c r="DB398" s="224">
        <f t="shared" si="61"/>
        <v>0</v>
      </c>
      <c r="DC398" s="224">
        <f t="shared" si="62"/>
        <v>0</v>
      </c>
      <c r="DD398" s="224">
        <f t="shared" si="63"/>
        <v>0</v>
      </c>
      <c r="DE398" s="225">
        <f t="shared" si="64"/>
        <v>0</v>
      </c>
      <c r="DF398" s="222"/>
      <c r="DG398" s="222"/>
    </row>
    <row r="399" spans="90:111" x14ac:dyDescent="0.25">
      <c r="CL399" s="223">
        <f t="shared" si="56"/>
        <v>0</v>
      </c>
      <c r="CM399" s="223">
        <f t="shared" si="57"/>
        <v>0</v>
      </c>
      <c r="CN399" s="223">
        <f t="shared" si="58"/>
        <v>0</v>
      </c>
      <c r="CO399" s="223">
        <f t="shared" si="58"/>
        <v>0</v>
      </c>
      <c r="CP399" s="223">
        <f t="shared" si="59"/>
        <v>0</v>
      </c>
      <c r="CQ399" s="223">
        <f t="shared" si="60"/>
        <v>0</v>
      </c>
      <c r="CR399" s="222"/>
      <c r="CS399" s="222"/>
      <c r="CT399" s="222"/>
      <c r="CU399" s="222"/>
      <c r="CV399" s="222"/>
      <c r="CW399" s="222"/>
      <c r="CX399" s="222"/>
      <c r="CY399" s="222"/>
      <c r="CZ399" s="222"/>
      <c r="DA399" s="222"/>
      <c r="DB399" s="224">
        <f t="shared" si="61"/>
        <v>0</v>
      </c>
      <c r="DC399" s="224">
        <f t="shared" si="62"/>
        <v>0</v>
      </c>
      <c r="DD399" s="224">
        <f t="shared" si="63"/>
        <v>0</v>
      </c>
      <c r="DE399" s="225">
        <f t="shared" si="64"/>
        <v>0</v>
      </c>
      <c r="DF399" s="222"/>
      <c r="DG399" s="222"/>
    </row>
    <row r="400" spans="90:111" x14ac:dyDescent="0.25">
      <c r="CL400" s="223">
        <f t="shared" si="56"/>
        <v>0</v>
      </c>
      <c r="CM400" s="223">
        <f t="shared" si="57"/>
        <v>0</v>
      </c>
      <c r="CN400" s="223">
        <f t="shared" si="58"/>
        <v>0</v>
      </c>
      <c r="CO400" s="223">
        <f t="shared" si="58"/>
        <v>0</v>
      </c>
      <c r="CP400" s="223">
        <f t="shared" si="59"/>
        <v>0</v>
      </c>
      <c r="CQ400" s="223">
        <f t="shared" si="60"/>
        <v>0</v>
      </c>
      <c r="CR400" s="222"/>
      <c r="CS400" s="222"/>
      <c r="CT400" s="222"/>
      <c r="CU400" s="222"/>
      <c r="CV400" s="222"/>
      <c r="CW400" s="222"/>
      <c r="CX400" s="222"/>
      <c r="CY400" s="222"/>
      <c r="CZ400" s="222"/>
      <c r="DA400" s="222"/>
      <c r="DB400" s="224">
        <f t="shared" si="61"/>
        <v>0</v>
      </c>
      <c r="DC400" s="224">
        <f t="shared" si="62"/>
        <v>0</v>
      </c>
      <c r="DD400" s="224">
        <f t="shared" si="63"/>
        <v>0</v>
      </c>
      <c r="DE400" s="225">
        <f t="shared" si="64"/>
        <v>0</v>
      </c>
      <c r="DF400" s="222"/>
      <c r="DG400" s="222"/>
    </row>
    <row r="401" spans="90:111" x14ac:dyDescent="0.25">
      <c r="CL401" s="223">
        <f t="shared" si="56"/>
        <v>0</v>
      </c>
      <c r="CM401" s="223">
        <f t="shared" si="57"/>
        <v>0</v>
      </c>
      <c r="CN401" s="223">
        <f t="shared" si="58"/>
        <v>0</v>
      </c>
      <c r="CO401" s="223">
        <f t="shared" si="58"/>
        <v>0</v>
      </c>
      <c r="CP401" s="223">
        <f t="shared" si="59"/>
        <v>0</v>
      </c>
      <c r="CQ401" s="223">
        <f t="shared" si="60"/>
        <v>0</v>
      </c>
      <c r="CR401" s="222"/>
      <c r="CS401" s="222"/>
      <c r="CT401" s="222"/>
      <c r="CU401" s="222"/>
      <c r="CV401" s="222"/>
      <c r="CW401" s="222"/>
      <c r="CX401" s="222"/>
      <c r="CY401" s="222"/>
      <c r="CZ401" s="222"/>
      <c r="DA401" s="222"/>
      <c r="DB401" s="224">
        <f t="shared" si="61"/>
        <v>0</v>
      </c>
      <c r="DC401" s="224">
        <f t="shared" si="62"/>
        <v>0</v>
      </c>
      <c r="DD401" s="224">
        <f t="shared" si="63"/>
        <v>0</v>
      </c>
      <c r="DE401" s="225">
        <f t="shared" si="64"/>
        <v>0</v>
      </c>
      <c r="DF401" s="222"/>
      <c r="DG401" s="222"/>
    </row>
    <row r="402" spans="90:111" x14ac:dyDescent="0.25">
      <c r="CL402" s="223">
        <f t="shared" si="56"/>
        <v>0</v>
      </c>
      <c r="CM402" s="223">
        <f t="shared" si="57"/>
        <v>0</v>
      </c>
      <c r="CN402" s="223">
        <f t="shared" si="58"/>
        <v>0</v>
      </c>
      <c r="CO402" s="223">
        <f t="shared" si="58"/>
        <v>0</v>
      </c>
      <c r="CP402" s="223">
        <f t="shared" si="59"/>
        <v>0</v>
      </c>
      <c r="CQ402" s="223">
        <f t="shared" si="60"/>
        <v>0</v>
      </c>
      <c r="CR402" s="222"/>
      <c r="CS402" s="222"/>
      <c r="CT402" s="222"/>
      <c r="CU402" s="222"/>
      <c r="CV402" s="222"/>
      <c r="CW402" s="222"/>
      <c r="CX402" s="222"/>
      <c r="CY402" s="222"/>
      <c r="CZ402" s="222"/>
      <c r="DA402" s="222"/>
      <c r="DB402" s="224">
        <f t="shared" si="61"/>
        <v>0</v>
      </c>
      <c r="DC402" s="224">
        <f t="shared" si="62"/>
        <v>0</v>
      </c>
      <c r="DD402" s="224">
        <f t="shared" si="63"/>
        <v>0</v>
      </c>
      <c r="DE402" s="225">
        <f t="shared" si="64"/>
        <v>0</v>
      </c>
      <c r="DF402" s="222"/>
      <c r="DG402" s="222"/>
    </row>
    <row r="403" spans="90:111" x14ac:dyDescent="0.25">
      <c r="CL403" s="223">
        <f t="shared" si="56"/>
        <v>0</v>
      </c>
      <c r="CM403" s="223">
        <f t="shared" si="57"/>
        <v>0</v>
      </c>
      <c r="CN403" s="223">
        <f t="shared" si="58"/>
        <v>0</v>
      </c>
      <c r="CO403" s="223">
        <f t="shared" si="58"/>
        <v>0</v>
      </c>
      <c r="CP403" s="223">
        <f t="shared" si="59"/>
        <v>0</v>
      </c>
      <c r="CQ403" s="223">
        <f t="shared" si="60"/>
        <v>0</v>
      </c>
      <c r="CR403" s="222"/>
      <c r="CS403" s="222"/>
      <c r="CT403" s="222"/>
      <c r="CU403" s="222"/>
      <c r="CV403" s="222"/>
      <c r="CW403" s="222"/>
      <c r="CX403" s="222"/>
      <c r="CY403" s="222"/>
      <c r="CZ403" s="222"/>
      <c r="DA403" s="222"/>
      <c r="DB403" s="224">
        <f t="shared" si="61"/>
        <v>0</v>
      </c>
      <c r="DC403" s="224">
        <f t="shared" si="62"/>
        <v>0</v>
      </c>
      <c r="DD403" s="224">
        <f t="shared" si="63"/>
        <v>0</v>
      </c>
      <c r="DE403" s="225">
        <f t="shared" si="64"/>
        <v>0</v>
      </c>
      <c r="DF403" s="222"/>
      <c r="DG403" s="222"/>
    </row>
    <row r="404" spans="90:111" x14ac:dyDescent="0.25">
      <c r="CL404" s="223">
        <f t="shared" si="56"/>
        <v>0</v>
      </c>
      <c r="CM404" s="223">
        <f t="shared" si="57"/>
        <v>0</v>
      </c>
      <c r="CN404" s="223">
        <f t="shared" si="58"/>
        <v>0</v>
      </c>
      <c r="CO404" s="223">
        <f t="shared" si="58"/>
        <v>0</v>
      </c>
      <c r="CP404" s="223">
        <f t="shared" si="59"/>
        <v>0</v>
      </c>
      <c r="CQ404" s="223">
        <f t="shared" si="60"/>
        <v>0</v>
      </c>
      <c r="CR404" s="222"/>
      <c r="CS404" s="222"/>
      <c r="CT404" s="222"/>
      <c r="CU404" s="222"/>
      <c r="CV404" s="222"/>
      <c r="CW404" s="222"/>
      <c r="CX404" s="222"/>
      <c r="CY404" s="222"/>
      <c r="CZ404" s="222"/>
      <c r="DA404" s="222"/>
      <c r="DB404" s="224">
        <f t="shared" si="61"/>
        <v>0</v>
      </c>
      <c r="DC404" s="224">
        <f t="shared" si="62"/>
        <v>0</v>
      </c>
      <c r="DD404" s="224">
        <f t="shared" si="63"/>
        <v>0</v>
      </c>
      <c r="DE404" s="225">
        <f t="shared" si="64"/>
        <v>0</v>
      </c>
      <c r="DF404" s="222"/>
      <c r="DG404" s="222"/>
    </row>
    <row r="405" spans="90:111" x14ac:dyDescent="0.25">
      <c r="CL405" s="223">
        <f t="shared" si="56"/>
        <v>0</v>
      </c>
      <c r="CM405" s="223">
        <f t="shared" si="57"/>
        <v>0</v>
      </c>
      <c r="CN405" s="223">
        <f t="shared" si="58"/>
        <v>0</v>
      </c>
      <c r="CO405" s="223">
        <f t="shared" si="58"/>
        <v>0</v>
      </c>
      <c r="CP405" s="223">
        <f t="shared" si="59"/>
        <v>0</v>
      </c>
      <c r="CQ405" s="223">
        <f t="shared" si="60"/>
        <v>0</v>
      </c>
      <c r="CR405" s="222"/>
      <c r="CS405" s="222"/>
      <c r="CT405" s="222"/>
      <c r="CU405" s="222"/>
      <c r="CV405" s="222"/>
      <c r="CW405" s="222"/>
      <c r="CX405" s="222"/>
      <c r="CY405" s="222"/>
      <c r="CZ405" s="222"/>
      <c r="DA405" s="222"/>
      <c r="DB405" s="224">
        <f t="shared" si="61"/>
        <v>0</v>
      </c>
      <c r="DC405" s="224">
        <f t="shared" si="62"/>
        <v>0</v>
      </c>
      <c r="DD405" s="224">
        <f t="shared" si="63"/>
        <v>0</v>
      </c>
      <c r="DE405" s="225">
        <f t="shared" si="64"/>
        <v>0</v>
      </c>
      <c r="DF405" s="222"/>
      <c r="DG405" s="222"/>
    </row>
    <row r="406" spans="90:111" x14ac:dyDescent="0.25">
      <c r="CL406" s="223">
        <f t="shared" si="56"/>
        <v>0</v>
      </c>
      <c r="CM406" s="223">
        <f t="shared" si="57"/>
        <v>0</v>
      </c>
      <c r="CN406" s="223">
        <f t="shared" si="58"/>
        <v>0</v>
      </c>
      <c r="CO406" s="223">
        <f t="shared" si="58"/>
        <v>0</v>
      </c>
      <c r="CP406" s="223">
        <f t="shared" si="59"/>
        <v>0</v>
      </c>
      <c r="CQ406" s="223">
        <f t="shared" si="60"/>
        <v>0</v>
      </c>
      <c r="CR406" s="222"/>
      <c r="CS406" s="222"/>
      <c r="CT406" s="222"/>
      <c r="CU406" s="222"/>
      <c r="CV406" s="222"/>
      <c r="CW406" s="222"/>
      <c r="CX406" s="222"/>
      <c r="CY406" s="222"/>
      <c r="CZ406" s="222"/>
      <c r="DA406" s="222"/>
      <c r="DB406" s="224">
        <f t="shared" si="61"/>
        <v>0</v>
      </c>
      <c r="DC406" s="224">
        <f t="shared" si="62"/>
        <v>0</v>
      </c>
      <c r="DD406" s="224">
        <f t="shared" si="63"/>
        <v>0</v>
      </c>
      <c r="DE406" s="225">
        <f t="shared" si="64"/>
        <v>0</v>
      </c>
      <c r="DF406" s="222"/>
      <c r="DG406" s="222"/>
    </row>
    <row r="407" spans="90:111" x14ac:dyDescent="0.25">
      <c r="CL407" s="223">
        <f t="shared" si="56"/>
        <v>0</v>
      </c>
      <c r="CM407" s="223">
        <f t="shared" si="57"/>
        <v>0</v>
      </c>
      <c r="CN407" s="223">
        <f t="shared" si="58"/>
        <v>0</v>
      </c>
      <c r="CO407" s="223">
        <f t="shared" si="58"/>
        <v>0</v>
      </c>
      <c r="CP407" s="223">
        <f t="shared" si="59"/>
        <v>0</v>
      </c>
      <c r="CQ407" s="223">
        <f t="shared" si="60"/>
        <v>0</v>
      </c>
      <c r="CR407" s="222"/>
      <c r="CS407" s="222"/>
      <c r="CT407" s="222"/>
      <c r="CU407" s="222"/>
      <c r="CV407" s="222"/>
      <c r="CW407" s="222"/>
      <c r="CX407" s="222"/>
      <c r="CY407" s="222"/>
      <c r="CZ407" s="222"/>
      <c r="DA407" s="222"/>
      <c r="DB407" s="224">
        <f t="shared" si="61"/>
        <v>0</v>
      </c>
      <c r="DC407" s="224">
        <f t="shared" si="62"/>
        <v>0</v>
      </c>
      <c r="DD407" s="224">
        <f t="shared" si="63"/>
        <v>0</v>
      </c>
      <c r="DE407" s="225">
        <f t="shared" si="64"/>
        <v>0</v>
      </c>
      <c r="DF407" s="222"/>
      <c r="DG407" s="222"/>
    </row>
    <row r="408" spans="90:111" x14ac:dyDescent="0.25">
      <c r="CL408" s="223">
        <f t="shared" si="56"/>
        <v>0</v>
      </c>
      <c r="CM408" s="223">
        <f t="shared" si="57"/>
        <v>0</v>
      </c>
      <c r="CN408" s="223">
        <f t="shared" si="58"/>
        <v>0</v>
      </c>
      <c r="CO408" s="223">
        <f t="shared" si="58"/>
        <v>0</v>
      </c>
      <c r="CP408" s="223">
        <f t="shared" si="59"/>
        <v>0</v>
      </c>
      <c r="CQ408" s="223">
        <f t="shared" si="60"/>
        <v>0</v>
      </c>
      <c r="CR408" s="222"/>
      <c r="CS408" s="222"/>
      <c r="CT408" s="222"/>
      <c r="CU408" s="222"/>
      <c r="CV408" s="222"/>
      <c r="CW408" s="222"/>
      <c r="CX408" s="222"/>
      <c r="CY408" s="222"/>
      <c r="CZ408" s="222"/>
      <c r="DA408" s="222"/>
      <c r="DB408" s="224">
        <f t="shared" si="61"/>
        <v>0</v>
      </c>
      <c r="DC408" s="224">
        <f t="shared" si="62"/>
        <v>0</v>
      </c>
      <c r="DD408" s="224">
        <f t="shared" si="63"/>
        <v>0</v>
      </c>
      <c r="DE408" s="225">
        <f t="shared" si="64"/>
        <v>0</v>
      </c>
      <c r="DF408" s="222"/>
      <c r="DG408" s="222"/>
    </row>
    <row r="409" spans="90:111" x14ac:dyDescent="0.25">
      <c r="CL409" s="223">
        <f t="shared" si="56"/>
        <v>0</v>
      </c>
      <c r="CM409" s="223">
        <f t="shared" si="57"/>
        <v>0</v>
      </c>
      <c r="CN409" s="223">
        <f t="shared" si="58"/>
        <v>0</v>
      </c>
      <c r="CO409" s="223">
        <f t="shared" si="58"/>
        <v>0</v>
      </c>
      <c r="CP409" s="223">
        <f t="shared" si="59"/>
        <v>0</v>
      </c>
      <c r="CQ409" s="223">
        <f t="shared" si="60"/>
        <v>0</v>
      </c>
      <c r="CR409" s="222"/>
      <c r="CS409" s="222"/>
      <c r="CT409" s="222"/>
      <c r="CU409" s="222"/>
      <c r="CV409" s="222"/>
      <c r="CW409" s="222"/>
      <c r="CX409" s="222"/>
      <c r="CY409" s="222"/>
      <c r="CZ409" s="222"/>
      <c r="DA409" s="222"/>
      <c r="DB409" s="224">
        <f t="shared" si="61"/>
        <v>0</v>
      </c>
      <c r="DC409" s="224">
        <f t="shared" si="62"/>
        <v>0</v>
      </c>
      <c r="DD409" s="224">
        <f t="shared" si="63"/>
        <v>0</v>
      </c>
      <c r="DE409" s="225">
        <f t="shared" si="64"/>
        <v>0</v>
      </c>
      <c r="DF409" s="222"/>
      <c r="DG409" s="222"/>
    </row>
    <row r="410" spans="90:111" x14ac:dyDescent="0.25">
      <c r="CL410" s="223">
        <f t="shared" si="56"/>
        <v>0</v>
      </c>
      <c r="CM410" s="223">
        <f t="shared" si="57"/>
        <v>0</v>
      </c>
      <c r="CN410" s="223">
        <f t="shared" si="58"/>
        <v>0</v>
      </c>
      <c r="CO410" s="223">
        <f t="shared" si="58"/>
        <v>0</v>
      </c>
      <c r="CP410" s="223">
        <f t="shared" si="59"/>
        <v>0</v>
      </c>
      <c r="CQ410" s="223">
        <f t="shared" si="60"/>
        <v>0</v>
      </c>
      <c r="CR410" s="222"/>
      <c r="CS410" s="222"/>
      <c r="CT410" s="222"/>
      <c r="CU410" s="222"/>
      <c r="CV410" s="222"/>
      <c r="CW410" s="222"/>
      <c r="CX410" s="222"/>
      <c r="CY410" s="222"/>
      <c r="CZ410" s="222"/>
      <c r="DA410" s="222"/>
      <c r="DB410" s="224">
        <f t="shared" si="61"/>
        <v>0</v>
      </c>
      <c r="DC410" s="224">
        <f t="shared" si="62"/>
        <v>0</v>
      </c>
      <c r="DD410" s="224">
        <f t="shared" si="63"/>
        <v>0</v>
      </c>
      <c r="DE410" s="225">
        <f t="shared" si="64"/>
        <v>0</v>
      </c>
      <c r="DF410" s="222"/>
      <c r="DG410" s="222"/>
    </row>
    <row r="411" spans="90:111" x14ac:dyDescent="0.25">
      <c r="CL411" s="223">
        <f t="shared" si="56"/>
        <v>0</v>
      </c>
      <c r="CM411" s="223">
        <f t="shared" si="57"/>
        <v>0</v>
      </c>
      <c r="CN411" s="223">
        <f t="shared" si="58"/>
        <v>0</v>
      </c>
      <c r="CO411" s="223">
        <f t="shared" si="58"/>
        <v>0</v>
      </c>
      <c r="CP411" s="223">
        <f t="shared" si="59"/>
        <v>0</v>
      </c>
      <c r="CQ411" s="223">
        <f t="shared" si="60"/>
        <v>0</v>
      </c>
      <c r="CR411" s="222"/>
      <c r="CS411" s="222"/>
      <c r="CT411" s="222"/>
      <c r="CU411" s="222"/>
      <c r="CV411" s="222"/>
      <c r="CW411" s="222"/>
      <c r="CX411" s="222"/>
      <c r="CY411" s="222"/>
      <c r="CZ411" s="222"/>
      <c r="DA411" s="222"/>
      <c r="DB411" s="224">
        <f t="shared" si="61"/>
        <v>0</v>
      </c>
      <c r="DC411" s="224">
        <f t="shared" si="62"/>
        <v>0</v>
      </c>
      <c r="DD411" s="224">
        <f t="shared" si="63"/>
        <v>0</v>
      </c>
      <c r="DE411" s="225">
        <f t="shared" si="64"/>
        <v>0</v>
      </c>
      <c r="DF411" s="222"/>
      <c r="DG411" s="222"/>
    </row>
    <row r="412" spans="90:111" x14ac:dyDescent="0.25">
      <c r="CL412" s="223">
        <f t="shared" si="56"/>
        <v>0</v>
      </c>
      <c r="CM412" s="223">
        <f t="shared" si="57"/>
        <v>0</v>
      </c>
      <c r="CN412" s="223">
        <f t="shared" si="58"/>
        <v>0</v>
      </c>
      <c r="CO412" s="223">
        <f t="shared" si="58"/>
        <v>0</v>
      </c>
      <c r="CP412" s="223">
        <f t="shared" si="59"/>
        <v>0</v>
      </c>
      <c r="CQ412" s="223">
        <f t="shared" si="60"/>
        <v>0</v>
      </c>
      <c r="CR412" s="222"/>
      <c r="CS412" s="222"/>
      <c r="CT412" s="222"/>
      <c r="CU412" s="222"/>
      <c r="CV412" s="222"/>
      <c r="CW412" s="222"/>
      <c r="CX412" s="222"/>
      <c r="CY412" s="222"/>
      <c r="CZ412" s="222"/>
      <c r="DA412" s="222"/>
      <c r="DB412" s="224">
        <f t="shared" si="61"/>
        <v>0</v>
      </c>
      <c r="DC412" s="224">
        <f t="shared" si="62"/>
        <v>0</v>
      </c>
      <c r="DD412" s="224">
        <f t="shared" si="63"/>
        <v>0</v>
      </c>
      <c r="DE412" s="225">
        <f t="shared" si="64"/>
        <v>0</v>
      </c>
      <c r="DF412" s="222"/>
      <c r="DG412" s="222"/>
    </row>
    <row r="413" spans="90:111" x14ac:dyDescent="0.25">
      <c r="CL413" s="223">
        <f t="shared" si="56"/>
        <v>0</v>
      </c>
      <c r="CM413" s="223">
        <f t="shared" si="57"/>
        <v>0</v>
      </c>
      <c r="CN413" s="223">
        <f t="shared" si="58"/>
        <v>0</v>
      </c>
      <c r="CO413" s="223">
        <f t="shared" si="58"/>
        <v>0</v>
      </c>
      <c r="CP413" s="223">
        <f t="shared" si="59"/>
        <v>0</v>
      </c>
      <c r="CQ413" s="223">
        <f t="shared" si="60"/>
        <v>0</v>
      </c>
      <c r="CR413" s="222"/>
      <c r="CS413" s="222"/>
      <c r="CT413" s="222"/>
      <c r="CU413" s="222"/>
      <c r="CV413" s="222"/>
      <c r="CW413" s="222"/>
      <c r="CX413" s="222"/>
      <c r="CY413" s="222"/>
      <c r="CZ413" s="222"/>
      <c r="DA413" s="222"/>
      <c r="DB413" s="224">
        <f t="shared" si="61"/>
        <v>0</v>
      </c>
      <c r="DC413" s="224">
        <f t="shared" si="62"/>
        <v>0</v>
      </c>
      <c r="DD413" s="224">
        <f t="shared" si="63"/>
        <v>0</v>
      </c>
      <c r="DE413" s="225">
        <f t="shared" si="64"/>
        <v>0</v>
      </c>
      <c r="DF413" s="222"/>
      <c r="DG413" s="222"/>
    </row>
    <row r="414" spans="90:111" x14ac:dyDescent="0.25">
      <c r="CL414" s="223">
        <f t="shared" si="56"/>
        <v>0</v>
      </c>
      <c r="CM414" s="223">
        <f t="shared" si="57"/>
        <v>0</v>
      </c>
      <c r="CN414" s="223">
        <f t="shared" si="58"/>
        <v>0</v>
      </c>
      <c r="CO414" s="223">
        <f t="shared" si="58"/>
        <v>0</v>
      </c>
      <c r="CP414" s="223">
        <f t="shared" si="59"/>
        <v>0</v>
      </c>
      <c r="CQ414" s="223">
        <f t="shared" si="60"/>
        <v>0</v>
      </c>
      <c r="CR414" s="222"/>
      <c r="CS414" s="222"/>
      <c r="CT414" s="222"/>
      <c r="CU414" s="222"/>
      <c r="CV414" s="222"/>
      <c r="CW414" s="222"/>
      <c r="CX414" s="222"/>
      <c r="CY414" s="222"/>
      <c r="CZ414" s="222"/>
      <c r="DA414" s="222"/>
      <c r="DB414" s="224">
        <f t="shared" si="61"/>
        <v>0</v>
      </c>
      <c r="DC414" s="224">
        <f t="shared" si="62"/>
        <v>0</v>
      </c>
      <c r="DD414" s="224">
        <f t="shared" si="63"/>
        <v>0</v>
      </c>
      <c r="DE414" s="225">
        <f t="shared" si="64"/>
        <v>0</v>
      </c>
      <c r="DF414" s="222"/>
      <c r="DG414" s="222"/>
    </row>
    <row r="415" spans="90:111" x14ac:dyDescent="0.25">
      <c r="CL415" s="223">
        <f t="shared" si="56"/>
        <v>0</v>
      </c>
      <c r="CM415" s="223">
        <f t="shared" si="57"/>
        <v>0</v>
      </c>
      <c r="CN415" s="223">
        <f t="shared" si="58"/>
        <v>0</v>
      </c>
      <c r="CO415" s="223">
        <f t="shared" si="58"/>
        <v>0</v>
      </c>
      <c r="CP415" s="223">
        <f t="shared" si="59"/>
        <v>0</v>
      </c>
      <c r="CQ415" s="223">
        <f t="shared" si="60"/>
        <v>0</v>
      </c>
      <c r="CR415" s="222"/>
      <c r="CS415" s="222"/>
      <c r="CT415" s="222"/>
      <c r="CU415" s="222"/>
      <c r="CV415" s="222"/>
      <c r="CW415" s="222"/>
      <c r="CX415" s="222"/>
      <c r="CY415" s="222"/>
      <c r="CZ415" s="222"/>
      <c r="DA415" s="222"/>
      <c r="DB415" s="224">
        <f t="shared" si="61"/>
        <v>0</v>
      </c>
      <c r="DC415" s="224">
        <f t="shared" si="62"/>
        <v>0</v>
      </c>
      <c r="DD415" s="224">
        <f t="shared" si="63"/>
        <v>0</v>
      </c>
      <c r="DE415" s="225">
        <f t="shared" si="64"/>
        <v>0</v>
      </c>
      <c r="DF415" s="222"/>
      <c r="DG415" s="222"/>
    </row>
    <row r="416" spans="90:111" x14ac:dyDescent="0.25">
      <c r="CL416" s="223">
        <f t="shared" si="56"/>
        <v>0</v>
      </c>
      <c r="CM416" s="223">
        <f t="shared" si="57"/>
        <v>0</v>
      </c>
      <c r="CN416" s="223">
        <f t="shared" si="58"/>
        <v>0</v>
      </c>
      <c r="CO416" s="223">
        <f t="shared" si="58"/>
        <v>0</v>
      </c>
      <c r="CP416" s="223">
        <f t="shared" si="59"/>
        <v>0</v>
      </c>
      <c r="CQ416" s="223">
        <f t="shared" si="60"/>
        <v>0</v>
      </c>
      <c r="CR416" s="222"/>
      <c r="CS416" s="222"/>
      <c r="CT416" s="222"/>
      <c r="CU416" s="222"/>
      <c r="CV416" s="222"/>
      <c r="CW416" s="222"/>
      <c r="CX416" s="222"/>
      <c r="CY416" s="222"/>
      <c r="CZ416" s="222"/>
      <c r="DA416" s="222"/>
      <c r="DB416" s="224">
        <f t="shared" si="61"/>
        <v>0</v>
      </c>
      <c r="DC416" s="224">
        <f t="shared" si="62"/>
        <v>0</v>
      </c>
      <c r="DD416" s="224">
        <f t="shared" si="63"/>
        <v>0</v>
      </c>
      <c r="DE416" s="225">
        <f t="shared" si="64"/>
        <v>0</v>
      </c>
      <c r="DF416" s="222"/>
      <c r="DG416" s="222"/>
    </row>
    <row r="417" spans="90:111" x14ac:dyDescent="0.25">
      <c r="CL417" s="223">
        <f t="shared" si="56"/>
        <v>0</v>
      </c>
      <c r="CM417" s="223">
        <f t="shared" si="57"/>
        <v>0</v>
      </c>
      <c r="CN417" s="223">
        <f t="shared" si="58"/>
        <v>0</v>
      </c>
      <c r="CO417" s="223">
        <f t="shared" si="58"/>
        <v>0</v>
      </c>
      <c r="CP417" s="223">
        <f t="shared" si="59"/>
        <v>0</v>
      </c>
      <c r="CQ417" s="223">
        <f t="shared" si="60"/>
        <v>0</v>
      </c>
      <c r="CR417" s="222"/>
      <c r="CS417" s="222"/>
      <c r="CT417" s="222"/>
      <c r="CU417" s="222"/>
      <c r="CV417" s="222"/>
      <c r="CW417" s="222"/>
      <c r="CX417" s="222"/>
      <c r="CY417" s="222"/>
      <c r="CZ417" s="222"/>
      <c r="DA417" s="222"/>
      <c r="DB417" s="224">
        <f t="shared" si="61"/>
        <v>0</v>
      </c>
      <c r="DC417" s="224">
        <f t="shared" si="62"/>
        <v>0</v>
      </c>
      <c r="DD417" s="224">
        <f t="shared" si="63"/>
        <v>0</v>
      </c>
      <c r="DE417" s="225">
        <f t="shared" si="64"/>
        <v>0</v>
      </c>
      <c r="DF417" s="222"/>
      <c r="DG417" s="222"/>
    </row>
    <row r="418" spans="90:111" x14ac:dyDescent="0.25">
      <c r="CL418" s="223">
        <f t="shared" si="56"/>
        <v>0</v>
      </c>
      <c r="CM418" s="223">
        <f t="shared" si="57"/>
        <v>0</v>
      </c>
      <c r="CN418" s="223">
        <f t="shared" si="58"/>
        <v>0</v>
      </c>
      <c r="CO418" s="223">
        <f t="shared" si="58"/>
        <v>0</v>
      </c>
      <c r="CP418" s="223">
        <f t="shared" si="59"/>
        <v>0</v>
      </c>
      <c r="CQ418" s="223">
        <f t="shared" si="60"/>
        <v>0</v>
      </c>
      <c r="CR418" s="222"/>
      <c r="CS418" s="222"/>
      <c r="CT418" s="222"/>
      <c r="CU418" s="222"/>
      <c r="CV418" s="222"/>
      <c r="CW418" s="222"/>
      <c r="CX418" s="222"/>
      <c r="CY418" s="222"/>
      <c r="CZ418" s="222"/>
      <c r="DA418" s="222"/>
      <c r="DB418" s="224">
        <f t="shared" si="61"/>
        <v>0</v>
      </c>
      <c r="DC418" s="224">
        <f t="shared" si="62"/>
        <v>0</v>
      </c>
      <c r="DD418" s="224">
        <f t="shared" si="63"/>
        <v>0</v>
      </c>
      <c r="DE418" s="225">
        <f t="shared" si="64"/>
        <v>0</v>
      </c>
      <c r="DF418" s="222"/>
      <c r="DG418" s="222"/>
    </row>
    <row r="419" spans="90:111" x14ac:dyDescent="0.25">
      <c r="CL419" s="223">
        <f t="shared" si="56"/>
        <v>0</v>
      </c>
      <c r="CM419" s="223">
        <f t="shared" si="57"/>
        <v>0</v>
      </c>
      <c r="CN419" s="223">
        <f t="shared" si="58"/>
        <v>0</v>
      </c>
      <c r="CO419" s="223">
        <f t="shared" si="58"/>
        <v>0</v>
      </c>
      <c r="CP419" s="223">
        <f t="shared" si="59"/>
        <v>0</v>
      </c>
      <c r="CQ419" s="223">
        <f t="shared" si="60"/>
        <v>0</v>
      </c>
      <c r="CR419" s="222"/>
      <c r="CS419" s="222"/>
      <c r="CT419" s="222"/>
      <c r="CU419" s="222"/>
      <c r="CV419" s="222"/>
      <c r="CW419" s="222"/>
      <c r="CX419" s="222"/>
      <c r="CY419" s="222"/>
      <c r="CZ419" s="222"/>
      <c r="DA419" s="222"/>
      <c r="DB419" s="224">
        <f t="shared" si="61"/>
        <v>0</v>
      </c>
      <c r="DC419" s="224">
        <f t="shared" si="62"/>
        <v>0</v>
      </c>
      <c r="DD419" s="224">
        <f t="shared" si="63"/>
        <v>0</v>
      </c>
      <c r="DE419" s="225">
        <f t="shared" si="64"/>
        <v>0</v>
      </c>
      <c r="DF419" s="222"/>
      <c r="DG419" s="222"/>
    </row>
    <row r="420" spans="90:111" x14ac:dyDescent="0.25">
      <c r="CL420" s="223">
        <f t="shared" si="56"/>
        <v>0</v>
      </c>
      <c r="CM420" s="223">
        <f t="shared" si="57"/>
        <v>0</v>
      </c>
      <c r="CN420" s="223">
        <f t="shared" si="58"/>
        <v>0</v>
      </c>
      <c r="CO420" s="223">
        <f t="shared" si="58"/>
        <v>0</v>
      </c>
      <c r="CP420" s="223">
        <f t="shared" si="59"/>
        <v>0</v>
      </c>
      <c r="CQ420" s="223">
        <f t="shared" si="60"/>
        <v>0</v>
      </c>
      <c r="CR420" s="222"/>
      <c r="CS420" s="222"/>
      <c r="CT420" s="222"/>
      <c r="CU420" s="222"/>
      <c r="CV420" s="222"/>
      <c r="CW420" s="222"/>
      <c r="CX420" s="222"/>
      <c r="CY420" s="222"/>
      <c r="CZ420" s="222"/>
      <c r="DA420" s="222"/>
      <c r="DB420" s="224">
        <f t="shared" si="61"/>
        <v>0</v>
      </c>
      <c r="DC420" s="224">
        <f t="shared" si="62"/>
        <v>0</v>
      </c>
      <c r="DD420" s="224">
        <f t="shared" si="63"/>
        <v>0</v>
      </c>
      <c r="DE420" s="225">
        <f t="shared" si="64"/>
        <v>0</v>
      </c>
      <c r="DF420" s="222"/>
      <c r="DG420" s="222"/>
    </row>
    <row r="421" spans="90:111" x14ac:dyDescent="0.25">
      <c r="CL421" s="223">
        <f t="shared" si="56"/>
        <v>0</v>
      </c>
      <c r="CM421" s="223">
        <f t="shared" si="57"/>
        <v>0</v>
      </c>
      <c r="CN421" s="223">
        <f t="shared" si="58"/>
        <v>0</v>
      </c>
      <c r="CO421" s="223">
        <f t="shared" si="58"/>
        <v>0</v>
      </c>
      <c r="CP421" s="223">
        <f t="shared" si="59"/>
        <v>0</v>
      </c>
      <c r="CQ421" s="223">
        <f t="shared" si="60"/>
        <v>0</v>
      </c>
      <c r="CR421" s="222"/>
      <c r="CS421" s="222"/>
      <c r="CT421" s="222"/>
      <c r="CU421" s="222"/>
      <c r="CV421" s="222"/>
      <c r="CW421" s="222"/>
      <c r="CX421" s="222"/>
      <c r="CY421" s="222"/>
      <c r="CZ421" s="222"/>
      <c r="DA421" s="222"/>
      <c r="DB421" s="224">
        <f t="shared" si="61"/>
        <v>0</v>
      </c>
      <c r="DC421" s="224">
        <f t="shared" si="62"/>
        <v>0</v>
      </c>
      <c r="DD421" s="224">
        <f t="shared" si="63"/>
        <v>0</v>
      </c>
      <c r="DE421" s="225">
        <f t="shared" si="64"/>
        <v>0</v>
      </c>
      <c r="DF421" s="222"/>
      <c r="DG421" s="222"/>
    </row>
    <row r="422" spans="90:111" x14ac:dyDescent="0.25">
      <c r="CL422" s="223">
        <f t="shared" si="56"/>
        <v>0</v>
      </c>
      <c r="CM422" s="223">
        <f t="shared" si="57"/>
        <v>0</v>
      </c>
      <c r="CN422" s="223">
        <f t="shared" si="58"/>
        <v>0</v>
      </c>
      <c r="CO422" s="223">
        <f t="shared" si="58"/>
        <v>0</v>
      </c>
      <c r="CP422" s="223">
        <f t="shared" si="59"/>
        <v>0</v>
      </c>
      <c r="CQ422" s="223">
        <f t="shared" si="60"/>
        <v>0</v>
      </c>
      <c r="CR422" s="222"/>
      <c r="CS422" s="222"/>
      <c r="CT422" s="222"/>
      <c r="CU422" s="222"/>
      <c r="CV422" s="222"/>
      <c r="CW422" s="222"/>
      <c r="CX422" s="222"/>
      <c r="CY422" s="222"/>
      <c r="CZ422" s="222"/>
      <c r="DA422" s="222"/>
      <c r="DB422" s="224">
        <f t="shared" si="61"/>
        <v>0</v>
      </c>
      <c r="DC422" s="224">
        <f t="shared" si="62"/>
        <v>0</v>
      </c>
      <c r="DD422" s="224">
        <f t="shared" si="63"/>
        <v>0</v>
      </c>
      <c r="DE422" s="225">
        <f t="shared" si="64"/>
        <v>0</v>
      </c>
      <c r="DF422" s="222"/>
      <c r="DG422" s="222"/>
    </row>
    <row r="423" spans="90:111" x14ac:dyDescent="0.25">
      <c r="CL423" s="223">
        <f t="shared" si="56"/>
        <v>0</v>
      </c>
      <c r="CM423" s="223">
        <f t="shared" si="57"/>
        <v>0</v>
      </c>
      <c r="CN423" s="223">
        <f t="shared" si="58"/>
        <v>0</v>
      </c>
      <c r="CO423" s="223">
        <f t="shared" si="58"/>
        <v>0</v>
      </c>
      <c r="CP423" s="223">
        <f t="shared" si="59"/>
        <v>0</v>
      </c>
      <c r="CQ423" s="223">
        <f t="shared" si="60"/>
        <v>0</v>
      </c>
      <c r="CR423" s="222"/>
      <c r="CS423" s="222"/>
      <c r="CT423" s="222"/>
      <c r="CU423" s="222"/>
      <c r="CV423" s="222"/>
      <c r="CW423" s="222"/>
      <c r="CX423" s="222"/>
      <c r="CY423" s="222"/>
      <c r="CZ423" s="222"/>
      <c r="DA423" s="222"/>
      <c r="DB423" s="224">
        <f t="shared" si="61"/>
        <v>0</v>
      </c>
      <c r="DC423" s="224">
        <f t="shared" si="62"/>
        <v>0</v>
      </c>
      <c r="DD423" s="224">
        <f t="shared" si="63"/>
        <v>0</v>
      </c>
      <c r="DE423" s="225">
        <f t="shared" si="64"/>
        <v>0</v>
      </c>
      <c r="DF423" s="222"/>
      <c r="DG423" s="222"/>
    </row>
    <row r="424" spans="90:111" x14ac:dyDescent="0.25">
      <c r="CL424" s="223">
        <f t="shared" si="56"/>
        <v>0</v>
      </c>
      <c r="CM424" s="223">
        <f t="shared" si="57"/>
        <v>0</v>
      </c>
      <c r="CN424" s="223">
        <f t="shared" si="58"/>
        <v>0</v>
      </c>
      <c r="CO424" s="223">
        <f t="shared" si="58"/>
        <v>0</v>
      </c>
      <c r="CP424" s="223">
        <f t="shared" si="59"/>
        <v>0</v>
      </c>
      <c r="CQ424" s="223">
        <f t="shared" si="60"/>
        <v>0</v>
      </c>
      <c r="CR424" s="222"/>
      <c r="CS424" s="222"/>
      <c r="CT424" s="222"/>
      <c r="CU424" s="222"/>
      <c r="CV424" s="222"/>
      <c r="CW424" s="222"/>
      <c r="CX424" s="222"/>
      <c r="CY424" s="222"/>
      <c r="CZ424" s="222"/>
      <c r="DA424" s="222"/>
      <c r="DB424" s="224">
        <f t="shared" si="61"/>
        <v>0</v>
      </c>
      <c r="DC424" s="224">
        <f t="shared" si="62"/>
        <v>0</v>
      </c>
      <c r="DD424" s="224">
        <f t="shared" si="63"/>
        <v>0</v>
      </c>
      <c r="DE424" s="225">
        <f t="shared" si="64"/>
        <v>0</v>
      </c>
      <c r="DF424" s="222"/>
      <c r="DG424" s="222"/>
    </row>
    <row r="425" spans="90:111" x14ac:dyDescent="0.25">
      <c r="CL425" s="223">
        <f t="shared" si="56"/>
        <v>0</v>
      </c>
      <c r="CM425" s="223">
        <f t="shared" si="57"/>
        <v>0</v>
      </c>
      <c r="CN425" s="223">
        <f t="shared" si="58"/>
        <v>0</v>
      </c>
      <c r="CO425" s="223">
        <f t="shared" si="58"/>
        <v>0</v>
      </c>
      <c r="CP425" s="223">
        <f t="shared" si="59"/>
        <v>0</v>
      </c>
      <c r="CQ425" s="223">
        <f t="shared" si="60"/>
        <v>0</v>
      </c>
      <c r="CR425" s="222"/>
      <c r="CS425" s="222"/>
      <c r="CT425" s="222"/>
      <c r="CU425" s="222"/>
      <c r="CV425" s="222"/>
      <c r="CW425" s="222"/>
      <c r="CX425" s="222"/>
      <c r="CY425" s="222"/>
      <c r="CZ425" s="222"/>
      <c r="DA425" s="222"/>
      <c r="DB425" s="224">
        <f t="shared" si="61"/>
        <v>0</v>
      </c>
      <c r="DC425" s="224">
        <f t="shared" si="62"/>
        <v>0</v>
      </c>
      <c r="DD425" s="224">
        <f t="shared" si="63"/>
        <v>0</v>
      </c>
      <c r="DE425" s="225">
        <f t="shared" si="64"/>
        <v>0</v>
      </c>
      <c r="DF425" s="222"/>
      <c r="DG425" s="222"/>
    </row>
    <row r="426" spans="90:111" x14ac:dyDescent="0.25">
      <c r="CL426" s="223">
        <f t="shared" si="56"/>
        <v>0</v>
      </c>
      <c r="CM426" s="223">
        <f t="shared" si="57"/>
        <v>0</v>
      </c>
      <c r="CN426" s="223">
        <f t="shared" si="58"/>
        <v>0</v>
      </c>
      <c r="CO426" s="223">
        <f t="shared" si="58"/>
        <v>0</v>
      </c>
      <c r="CP426" s="223">
        <f t="shared" si="59"/>
        <v>0</v>
      </c>
      <c r="CQ426" s="223">
        <f t="shared" si="60"/>
        <v>0</v>
      </c>
      <c r="CR426" s="222"/>
      <c r="CS426" s="222"/>
      <c r="CT426" s="222"/>
      <c r="CU426" s="222"/>
      <c r="CV426" s="222"/>
      <c r="CW426" s="222"/>
      <c r="CX426" s="222"/>
      <c r="CY426" s="222"/>
      <c r="CZ426" s="222"/>
      <c r="DA426" s="222"/>
      <c r="DB426" s="224">
        <f t="shared" si="61"/>
        <v>0</v>
      </c>
      <c r="DC426" s="224">
        <f t="shared" si="62"/>
        <v>0</v>
      </c>
      <c r="DD426" s="224">
        <f t="shared" si="63"/>
        <v>0</v>
      </c>
      <c r="DE426" s="225">
        <f t="shared" si="64"/>
        <v>0</v>
      </c>
      <c r="DF426" s="222"/>
      <c r="DG426" s="222"/>
    </row>
    <row r="427" spans="90:111" x14ac:dyDescent="0.25">
      <c r="CL427" s="223">
        <f t="shared" si="56"/>
        <v>0</v>
      </c>
      <c r="CM427" s="223">
        <f t="shared" si="57"/>
        <v>0</v>
      </c>
      <c r="CN427" s="223">
        <f t="shared" si="58"/>
        <v>0</v>
      </c>
      <c r="CO427" s="223">
        <f t="shared" si="58"/>
        <v>0</v>
      </c>
      <c r="CP427" s="223">
        <f t="shared" si="59"/>
        <v>0</v>
      </c>
      <c r="CQ427" s="223">
        <f t="shared" si="60"/>
        <v>0</v>
      </c>
      <c r="CR427" s="222"/>
      <c r="CS427" s="222"/>
      <c r="CT427" s="222"/>
      <c r="CU427" s="222"/>
      <c r="CV427" s="222"/>
      <c r="CW427" s="222"/>
      <c r="CX427" s="222"/>
      <c r="CY427" s="222"/>
      <c r="CZ427" s="222"/>
      <c r="DA427" s="222"/>
      <c r="DB427" s="224">
        <f t="shared" si="61"/>
        <v>0</v>
      </c>
      <c r="DC427" s="224">
        <f t="shared" si="62"/>
        <v>0</v>
      </c>
      <c r="DD427" s="224">
        <f t="shared" si="63"/>
        <v>0</v>
      </c>
      <c r="DE427" s="225">
        <f t="shared" si="64"/>
        <v>0</v>
      </c>
      <c r="DF427" s="222"/>
      <c r="DG427" s="222"/>
    </row>
    <row r="428" spans="90:111" x14ac:dyDescent="0.25">
      <c r="CL428" s="223">
        <f t="shared" si="56"/>
        <v>0</v>
      </c>
      <c r="CM428" s="223">
        <f t="shared" si="57"/>
        <v>0</v>
      </c>
      <c r="CN428" s="223">
        <f t="shared" si="58"/>
        <v>0</v>
      </c>
      <c r="CO428" s="223">
        <f t="shared" si="58"/>
        <v>0</v>
      </c>
      <c r="CP428" s="223">
        <f t="shared" si="59"/>
        <v>0</v>
      </c>
      <c r="CQ428" s="223">
        <f t="shared" si="60"/>
        <v>0</v>
      </c>
      <c r="CR428" s="222"/>
      <c r="CS428" s="222"/>
      <c r="CT428" s="222"/>
      <c r="CU428" s="222"/>
      <c r="CV428" s="222"/>
      <c r="CW428" s="222"/>
      <c r="CX428" s="222"/>
      <c r="CY428" s="222"/>
      <c r="CZ428" s="222"/>
      <c r="DA428" s="222"/>
      <c r="DB428" s="224">
        <f t="shared" si="61"/>
        <v>0</v>
      </c>
      <c r="DC428" s="224">
        <f t="shared" si="62"/>
        <v>0</v>
      </c>
      <c r="DD428" s="224">
        <f t="shared" si="63"/>
        <v>0</v>
      </c>
      <c r="DE428" s="225">
        <f t="shared" si="64"/>
        <v>0</v>
      </c>
      <c r="DF428" s="222"/>
      <c r="DG428" s="222"/>
    </row>
    <row r="429" spans="90:111" x14ac:dyDescent="0.25">
      <c r="CL429" s="223">
        <f t="shared" si="56"/>
        <v>0</v>
      </c>
      <c r="CM429" s="223">
        <f t="shared" si="57"/>
        <v>0</v>
      </c>
      <c r="CN429" s="223">
        <f t="shared" si="58"/>
        <v>0</v>
      </c>
      <c r="CO429" s="223">
        <f t="shared" si="58"/>
        <v>0</v>
      </c>
      <c r="CP429" s="223">
        <f t="shared" si="59"/>
        <v>0</v>
      </c>
      <c r="CQ429" s="223">
        <f t="shared" si="60"/>
        <v>0</v>
      </c>
      <c r="CR429" s="222"/>
      <c r="CS429" s="222"/>
      <c r="CT429" s="222"/>
      <c r="CU429" s="222"/>
      <c r="CV429" s="222"/>
      <c r="CW429" s="222"/>
      <c r="CX429" s="222"/>
      <c r="CY429" s="222"/>
      <c r="CZ429" s="222"/>
      <c r="DA429" s="222"/>
      <c r="DB429" s="224">
        <f t="shared" si="61"/>
        <v>0</v>
      </c>
      <c r="DC429" s="224">
        <f t="shared" si="62"/>
        <v>0</v>
      </c>
      <c r="DD429" s="224">
        <f t="shared" si="63"/>
        <v>0</v>
      </c>
      <c r="DE429" s="225">
        <f t="shared" si="64"/>
        <v>0</v>
      </c>
      <c r="DF429" s="222"/>
      <c r="DG429" s="222"/>
    </row>
    <row r="430" spans="90:111" x14ac:dyDescent="0.25">
      <c r="CL430" s="223">
        <f t="shared" si="56"/>
        <v>0</v>
      </c>
      <c r="CM430" s="223">
        <f t="shared" si="57"/>
        <v>0</v>
      </c>
      <c r="CN430" s="223">
        <f t="shared" si="58"/>
        <v>0</v>
      </c>
      <c r="CO430" s="223">
        <f t="shared" si="58"/>
        <v>0</v>
      </c>
      <c r="CP430" s="223">
        <f t="shared" si="59"/>
        <v>0</v>
      </c>
      <c r="CQ430" s="223">
        <f t="shared" si="60"/>
        <v>0</v>
      </c>
      <c r="CR430" s="222"/>
      <c r="CS430" s="222"/>
      <c r="CT430" s="222"/>
      <c r="CU430" s="222"/>
      <c r="CV430" s="222"/>
      <c r="CW430" s="222"/>
      <c r="CX430" s="222"/>
      <c r="CY430" s="222"/>
      <c r="CZ430" s="222"/>
      <c r="DA430" s="222"/>
      <c r="DB430" s="224">
        <f t="shared" si="61"/>
        <v>0</v>
      </c>
      <c r="DC430" s="224">
        <f t="shared" si="62"/>
        <v>0</v>
      </c>
      <c r="DD430" s="224">
        <f t="shared" si="63"/>
        <v>0</v>
      </c>
      <c r="DE430" s="225">
        <f t="shared" si="64"/>
        <v>0</v>
      </c>
      <c r="DF430" s="222"/>
      <c r="DG430" s="222"/>
    </row>
    <row r="431" spans="90:111" x14ac:dyDescent="0.25">
      <c r="CL431" s="223">
        <f t="shared" si="56"/>
        <v>0</v>
      </c>
      <c r="CM431" s="223">
        <f t="shared" si="57"/>
        <v>0</v>
      </c>
      <c r="CN431" s="223">
        <f t="shared" si="58"/>
        <v>0</v>
      </c>
      <c r="CO431" s="223">
        <f t="shared" si="58"/>
        <v>0</v>
      </c>
      <c r="CP431" s="223">
        <f t="shared" si="59"/>
        <v>0</v>
      </c>
      <c r="CQ431" s="223">
        <f t="shared" si="60"/>
        <v>0</v>
      </c>
      <c r="CR431" s="222"/>
      <c r="CS431" s="222"/>
      <c r="CT431" s="222"/>
      <c r="CU431" s="222"/>
      <c r="CV431" s="222"/>
      <c r="CW431" s="222"/>
      <c r="CX431" s="222"/>
      <c r="CY431" s="222"/>
      <c r="CZ431" s="222"/>
      <c r="DA431" s="222"/>
      <c r="DB431" s="224">
        <f t="shared" si="61"/>
        <v>0</v>
      </c>
      <c r="DC431" s="224">
        <f t="shared" si="62"/>
        <v>0</v>
      </c>
      <c r="DD431" s="224">
        <f t="shared" si="63"/>
        <v>0</v>
      </c>
      <c r="DE431" s="225">
        <f t="shared" si="64"/>
        <v>0</v>
      </c>
      <c r="DF431" s="222"/>
      <c r="DG431" s="222"/>
    </row>
    <row r="432" spans="90:111" x14ac:dyDescent="0.25">
      <c r="CL432" s="223">
        <f t="shared" si="56"/>
        <v>0</v>
      </c>
      <c r="CM432" s="223">
        <f t="shared" si="57"/>
        <v>0</v>
      </c>
      <c r="CN432" s="223">
        <f t="shared" si="58"/>
        <v>0</v>
      </c>
      <c r="CO432" s="223">
        <f t="shared" si="58"/>
        <v>0</v>
      </c>
      <c r="CP432" s="223">
        <f t="shared" si="59"/>
        <v>0</v>
      </c>
      <c r="CQ432" s="223">
        <f t="shared" si="60"/>
        <v>0</v>
      </c>
      <c r="CR432" s="222"/>
      <c r="CS432" s="222"/>
      <c r="CT432" s="222"/>
      <c r="CU432" s="222"/>
      <c r="CV432" s="222"/>
      <c r="CW432" s="222"/>
      <c r="CX432" s="222"/>
      <c r="CY432" s="222"/>
      <c r="CZ432" s="222"/>
      <c r="DA432" s="222"/>
      <c r="DB432" s="224">
        <f t="shared" si="61"/>
        <v>0</v>
      </c>
      <c r="DC432" s="224">
        <f t="shared" si="62"/>
        <v>0</v>
      </c>
      <c r="DD432" s="224">
        <f t="shared" si="63"/>
        <v>0</v>
      </c>
      <c r="DE432" s="225">
        <f t="shared" si="64"/>
        <v>0</v>
      </c>
      <c r="DF432" s="222"/>
      <c r="DG432" s="222"/>
    </row>
    <row r="433" spans="90:111" x14ac:dyDescent="0.25">
      <c r="CL433" s="223">
        <f t="shared" si="56"/>
        <v>0</v>
      </c>
      <c r="CM433" s="223">
        <f t="shared" si="57"/>
        <v>0</v>
      </c>
      <c r="CN433" s="223">
        <f t="shared" si="58"/>
        <v>0</v>
      </c>
      <c r="CO433" s="223">
        <f t="shared" si="58"/>
        <v>0</v>
      </c>
      <c r="CP433" s="223">
        <f t="shared" si="59"/>
        <v>0</v>
      </c>
      <c r="CQ433" s="223">
        <f t="shared" si="60"/>
        <v>0</v>
      </c>
      <c r="CR433" s="222"/>
      <c r="CS433" s="222"/>
      <c r="CT433" s="222"/>
      <c r="CU433" s="222"/>
      <c r="CV433" s="222"/>
      <c r="CW433" s="222"/>
      <c r="CX433" s="222"/>
      <c r="CY433" s="222"/>
      <c r="CZ433" s="222"/>
      <c r="DA433" s="222"/>
      <c r="DB433" s="224">
        <f t="shared" si="61"/>
        <v>0</v>
      </c>
      <c r="DC433" s="224">
        <f t="shared" si="62"/>
        <v>0</v>
      </c>
      <c r="DD433" s="224">
        <f t="shared" si="63"/>
        <v>0</v>
      </c>
      <c r="DE433" s="225">
        <f t="shared" si="64"/>
        <v>0</v>
      </c>
      <c r="DF433" s="222"/>
      <c r="DG433" s="222"/>
    </row>
    <row r="434" spans="90:111" x14ac:dyDescent="0.25">
      <c r="CL434" s="223">
        <f t="shared" si="56"/>
        <v>0</v>
      </c>
      <c r="CM434" s="223">
        <f t="shared" si="57"/>
        <v>0</v>
      </c>
      <c r="CN434" s="223">
        <f t="shared" si="58"/>
        <v>0</v>
      </c>
      <c r="CO434" s="223">
        <f t="shared" si="58"/>
        <v>0</v>
      </c>
      <c r="CP434" s="223">
        <f t="shared" si="59"/>
        <v>0</v>
      </c>
      <c r="CQ434" s="223">
        <f t="shared" si="60"/>
        <v>0</v>
      </c>
      <c r="CR434" s="222"/>
      <c r="CS434" s="222"/>
      <c r="CT434" s="222"/>
      <c r="CU434" s="222"/>
      <c r="CV434" s="222"/>
      <c r="CW434" s="222"/>
      <c r="CX434" s="222"/>
      <c r="CY434" s="222"/>
      <c r="CZ434" s="222"/>
      <c r="DA434" s="222"/>
      <c r="DB434" s="224">
        <f t="shared" si="61"/>
        <v>0</v>
      </c>
      <c r="DC434" s="224">
        <f t="shared" si="62"/>
        <v>0</v>
      </c>
      <c r="DD434" s="224">
        <f t="shared" si="63"/>
        <v>0</v>
      </c>
      <c r="DE434" s="225">
        <f t="shared" si="64"/>
        <v>0</v>
      </c>
      <c r="DF434" s="222"/>
      <c r="DG434" s="222"/>
    </row>
    <row r="435" spans="90:111" x14ac:dyDescent="0.25">
      <c r="CL435" s="223">
        <f t="shared" si="56"/>
        <v>0</v>
      </c>
      <c r="CM435" s="223">
        <f t="shared" si="57"/>
        <v>0</v>
      </c>
      <c r="CN435" s="223">
        <f t="shared" si="58"/>
        <v>0</v>
      </c>
      <c r="CO435" s="223">
        <f t="shared" si="58"/>
        <v>0</v>
      </c>
      <c r="CP435" s="223">
        <f t="shared" si="59"/>
        <v>0</v>
      </c>
      <c r="CQ435" s="223">
        <f t="shared" si="60"/>
        <v>0</v>
      </c>
      <c r="CR435" s="222"/>
      <c r="CS435" s="222"/>
      <c r="CT435" s="222"/>
      <c r="CU435" s="222"/>
      <c r="CV435" s="222"/>
      <c r="CW435" s="222"/>
      <c r="CX435" s="222"/>
      <c r="CY435" s="222"/>
      <c r="CZ435" s="222"/>
      <c r="DA435" s="222"/>
      <c r="DB435" s="224">
        <f t="shared" si="61"/>
        <v>0</v>
      </c>
      <c r="DC435" s="224">
        <f t="shared" si="62"/>
        <v>0</v>
      </c>
      <c r="DD435" s="224">
        <f t="shared" si="63"/>
        <v>0</v>
      </c>
      <c r="DE435" s="225">
        <f t="shared" si="64"/>
        <v>0</v>
      </c>
      <c r="DF435" s="222"/>
      <c r="DG435" s="222"/>
    </row>
    <row r="436" spans="90:111" x14ac:dyDescent="0.25">
      <c r="CL436" s="223">
        <f t="shared" si="56"/>
        <v>0</v>
      </c>
      <c r="CM436" s="223">
        <f t="shared" si="57"/>
        <v>0</v>
      </c>
      <c r="CN436" s="223">
        <f t="shared" si="58"/>
        <v>0</v>
      </c>
      <c r="CO436" s="223">
        <f t="shared" si="58"/>
        <v>0</v>
      </c>
      <c r="CP436" s="223">
        <f t="shared" si="59"/>
        <v>0</v>
      </c>
      <c r="CQ436" s="223">
        <f t="shared" si="60"/>
        <v>0</v>
      </c>
      <c r="CR436" s="222"/>
      <c r="CS436" s="222"/>
      <c r="CT436" s="222"/>
      <c r="CU436" s="222"/>
      <c r="CV436" s="222"/>
      <c r="CW436" s="222"/>
      <c r="CX436" s="222"/>
      <c r="CY436" s="222"/>
      <c r="CZ436" s="222"/>
      <c r="DA436" s="222"/>
      <c r="DB436" s="224">
        <f t="shared" si="61"/>
        <v>0</v>
      </c>
      <c r="DC436" s="224">
        <f t="shared" si="62"/>
        <v>0</v>
      </c>
      <c r="DD436" s="224">
        <f t="shared" si="63"/>
        <v>0</v>
      </c>
      <c r="DE436" s="225">
        <f t="shared" si="64"/>
        <v>0</v>
      </c>
      <c r="DF436" s="222"/>
      <c r="DG436" s="222"/>
    </row>
    <row r="437" spans="90:111" x14ac:dyDescent="0.25">
      <c r="CL437" s="223">
        <f t="shared" si="56"/>
        <v>0</v>
      </c>
      <c r="CM437" s="223">
        <f t="shared" si="57"/>
        <v>0</v>
      </c>
      <c r="CN437" s="223">
        <f t="shared" si="58"/>
        <v>0</v>
      </c>
      <c r="CO437" s="223">
        <f t="shared" si="58"/>
        <v>0</v>
      </c>
      <c r="CP437" s="223">
        <f t="shared" si="59"/>
        <v>0</v>
      </c>
      <c r="CQ437" s="223">
        <f t="shared" si="60"/>
        <v>0</v>
      </c>
      <c r="CR437" s="222"/>
      <c r="CS437" s="222"/>
      <c r="CT437" s="222"/>
      <c r="CU437" s="222"/>
      <c r="CV437" s="222"/>
      <c r="CW437" s="222"/>
      <c r="CX437" s="222"/>
      <c r="CY437" s="222"/>
      <c r="CZ437" s="222"/>
      <c r="DA437" s="222"/>
      <c r="DB437" s="224">
        <f t="shared" si="61"/>
        <v>0</v>
      </c>
      <c r="DC437" s="224">
        <f t="shared" si="62"/>
        <v>0</v>
      </c>
      <c r="DD437" s="224">
        <f t="shared" si="63"/>
        <v>0</v>
      </c>
      <c r="DE437" s="225">
        <f t="shared" si="64"/>
        <v>0</v>
      </c>
      <c r="DF437" s="222"/>
      <c r="DG437" s="222"/>
    </row>
    <row r="438" spans="90:111" x14ac:dyDescent="0.25">
      <c r="CL438" s="223">
        <f t="shared" si="56"/>
        <v>0</v>
      </c>
      <c r="CM438" s="223">
        <f t="shared" si="57"/>
        <v>0</v>
      </c>
      <c r="CN438" s="223">
        <f t="shared" si="58"/>
        <v>0</v>
      </c>
      <c r="CO438" s="223">
        <f t="shared" si="58"/>
        <v>0</v>
      </c>
      <c r="CP438" s="223">
        <f t="shared" si="59"/>
        <v>0</v>
      </c>
      <c r="CQ438" s="223">
        <f t="shared" si="60"/>
        <v>0</v>
      </c>
      <c r="CR438" s="222"/>
      <c r="CS438" s="222"/>
      <c r="CT438" s="222"/>
      <c r="CU438" s="222"/>
      <c r="CV438" s="222"/>
      <c r="CW438" s="222"/>
      <c r="CX438" s="222"/>
      <c r="CY438" s="222"/>
      <c r="CZ438" s="222"/>
      <c r="DA438" s="222"/>
      <c r="DB438" s="224">
        <f t="shared" si="61"/>
        <v>0</v>
      </c>
      <c r="DC438" s="224">
        <f t="shared" si="62"/>
        <v>0</v>
      </c>
      <c r="DD438" s="224">
        <f t="shared" si="63"/>
        <v>0</v>
      </c>
      <c r="DE438" s="225">
        <f t="shared" si="64"/>
        <v>0</v>
      </c>
      <c r="DF438" s="222"/>
      <c r="DG438" s="222"/>
    </row>
    <row r="439" spans="90:111" x14ac:dyDescent="0.25">
      <c r="CL439" s="223">
        <f t="shared" si="56"/>
        <v>0</v>
      </c>
      <c r="CM439" s="223">
        <f t="shared" si="57"/>
        <v>0</v>
      </c>
      <c r="CN439" s="223">
        <f t="shared" si="58"/>
        <v>0</v>
      </c>
      <c r="CO439" s="223">
        <f t="shared" si="58"/>
        <v>0</v>
      </c>
      <c r="CP439" s="223">
        <f t="shared" si="59"/>
        <v>0</v>
      </c>
      <c r="CQ439" s="223">
        <f t="shared" si="60"/>
        <v>0</v>
      </c>
      <c r="CR439" s="222"/>
      <c r="CS439" s="222"/>
      <c r="CT439" s="222"/>
      <c r="CU439" s="222"/>
      <c r="CV439" s="222"/>
      <c r="CW439" s="222"/>
      <c r="CX439" s="222"/>
      <c r="CY439" s="222"/>
      <c r="CZ439" s="222"/>
      <c r="DA439" s="222"/>
      <c r="DB439" s="224">
        <f t="shared" si="61"/>
        <v>0</v>
      </c>
      <c r="DC439" s="224">
        <f t="shared" si="62"/>
        <v>0</v>
      </c>
      <c r="DD439" s="224">
        <f t="shared" si="63"/>
        <v>0</v>
      </c>
      <c r="DE439" s="225">
        <f t="shared" si="64"/>
        <v>0</v>
      </c>
      <c r="DF439" s="222"/>
      <c r="DG439" s="222"/>
    </row>
    <row r="440" spans="90:111" x14ac:dyDescent="0.25">
      <c r="CL440" s="223">
        <f t="shared" si="56"/>
        <v>0</v>
      </c>
      <c r="CM440" s="223">
        <f t="shared" si="57"/>
        <v>0</v>
      </c>
      <c r="CN440" s="223">
        <f t="shared" si="58"/>
        <v>0</v>
      </c>
      <c r="CO440" s="223">
        <f t="shared" si="58"/>
        <v>0</v>
      </c>
      <c r="CP440" s="223">
        <f t="shared" si="59"/>
        <v>0</v>
      </c>
      <c r="CQ440" s="223">
        <f t="shared" si="60"/>
        <v>0</v>
      </c>
      <c r="CR440" s="222"/>
      <c r="CS440" s="222"/>
      <c r="CT440" s="222"/>
      <c r="CU440" s="222"/>
      <c r="CV440" s="222"/>
      <c r="CW440" s="222"/>
      <c r="CX440" s="222"/>
      <c r="CY440" s="222"/>
      <c r="CZ440" s="222"/>
      <c r="DA440" s="222"/>
      <c r="DB440" s="224">
        <f t="shared" si="61"/>
        <v>0</v>
      </c>
      <c r="DC440" s="224">
        <f t="shared" si="62"/>
        <v>0</v>
      </c>
      <c r="DD440" s="224">
        <f t="shared" si="63"/>
        <v>0</v>
      </c>
      <c r="DE440" s="225">
        <f t="shared" si="64"/>
        <v>0</v>
      </c>
      <c r="DF440" s="222"/>
      <c r="DG440" s="222"/>
    </row>
    <row r="441" spans="90:111" x14ac:dyDescent="0.25">
      <c r="CL441" s="223">
        <f t="shared" si="56"/>
        <v>0</v>
      </c>
      <c r="CM441" s="223">
        <f t="shared" si="57"/>
        <v>0</v>
      </c>
      <c r="CN441" s="223">
        <f t="shared" si="58"/>
        <v>0</v>
      </c>
      <c r="CO441" s="223">
        <f t="shared" si="58"/>
        <v>0</v>
      </c>
      <c r="CP441" s="223">
        <f t="shared" si="59"/>
        <v>0</v>
      </c>
      <c r="CQ441" s="223">
        <f t="shared" si="60"/>
        <v>0</v>
      </c>
      <c r="CR441" s="222"/>
      <c r="CS441" s="222"/>
      <c r="CT441" s="222"/>
      <c r="CU441" s="222"/>
      <c r="CV441" s="222"/>
      <c r="CW441" s="222"/>
      <c r="CX441" s="222"/>
      <c r="CY441" s="222"/>
      <c r="CZ441" s="222"/>
      <c r="DA441" s="222"/>
      <c r="DB441" s="224">
        <f t="shared" si="61"/>
        <v>0</v>
      </c>
      <c r="DC441" s="224">
        <f t="shared" si="62"/>
        <v>0</v>
      </c>
      <c r="DD441" s="224">
        <f t="shared" si="63"/>
        <v>0</v>
      </c>
      <c r="DE441" s="225">
        <f t="shared" si="64"/>
        <v>0</v>
      </c>
      <c r="DF441" s="222"/>
      <c r="DG441" s="222"/>
    </row>
    <row r="442" spans="90:111" x14ac:dyDescent="0.25">
      <c r="CL442" s="223">
        <f t="shared" si="56"/>
        <v>0</v>
      </c>
      <c r="CM442" s="223">
        <f t="shared" si="57"/>
        <v>0</v>
      </c>
      <c r="CN442" s="223">
        <f t="shared" si="58"/>
        <v>0</v>
      </c>
      <c r="CO442" s="223">
        <f t="shared" si="58"/>
        <v>0</v>
      </c>
      <c r="CP442" s="223">
        <f t="shared" si="59"/>
        <v>0</v>
      </c>
      <c r="CQ442" s="223">
        <f t="shared" si="60"/>
        <v>0</v>
      </c>
      <c r="CR442" s="222"/>
      <c r="CS442" s="222"/>
      <c r="CT442" s="222"/>
      <c r="CU442" s="222"/>
      <c r="CV442" s="222"/>
      <c r="CW442" s="222"/>
      <c r="CX442" s="222"/>
      <c r="CY442" s="222"/>
      <c r="CZ442" s="222"/>
      <c r="DA442" s="222"/>
      <c r="DB442" s="224">
        <f t="shared" si="61"/>
        <v>0</v>
      </c>
      <c r="DC442" s="224">
        <f t="shared" si="62"/>
        <v>0</v>
      </c>
      <c r="DD442" s="224">
        <f t="shared" si="63"/>
        <v>0</v>
      </c>
      <c r="DE442" s="225">
        <f t="shared" si="64"/>
        <v>0</v>
      </c>
      <c r="DF442" s="222"/>
      <c r="DG442" s="222"/>
    </row>
    <row r="443" spans="90:111" x14ac:dyDescent="0.25">
      <c r="CL443" s="223">
        <f t="shared" si="56"/>
        <v>0</v>
      </c>
      <c r="CM443" s="223">
        <f t="shared" si="57"/>
        <v>0</v>
      </c>
      <c r="CN443" s="223">
        <f t="shared" si="58"/>
        <v>0</v>
      </c>
      <c r="CO443" s="223">
        <f t="shared" si="58"/>
        <v>0</v>
      </c>
      <c r="CP443" s="223">
        <f t="shared" si="59"/>
        <v>0</v>
      </c>
      <c r="CQ443" s="223">
        <f t="shared" si="60"/>
        <v>0</v>
      </c>
      <c r="CR443" s="222"/>
      <c r="CS443" s="222"/>
      <c r="CT443" s="222"/>
      <c r="CU443" s="222"/>
      <c r="CV443" s="222"/>
      <c r="CW443" s="222"/>
      <c r="CX443" s="222"/>
      <c r="CY443" s="222"/>
      <c r="CZ443" s="222"/>
      <c r="DA443" s="222"/>
      <c r="DB443" s="224">
        <f t="shared" si="61"/>
        <v>0</v>
      </c>
      <c r="DC443" s="224">
        <f t="shared" si="62"/>
        <v>0</v>
      </c>
      <c r="DD443" s="224">
        <f t="shared" si="63"/>
        <v>0</v>
      </c>
      <c r="DE443" s="225">
        <f t="shared" si="64"/>
        <v>0</v>
      </c>
      <c r="DF443" s="222"/>
      <c r="DG443" s="222"/>
    </row>
    <row r="444" spans="90:111" x14ac:dyDescent="0.25">
      <c r="CL444" s="223">
        <f t="shared" si="56"/>
        <v>0</v>
      </c>
      <c r="CM444" s="223">
        <f t="shared" si="57"/>
        <v>0</v>
      </c>
      <c r="CN444" s="223">
        <f t="shared" si="58"/>
        <v>0</v>
      </c>
      <c r="CO444" s="223">
        <f t="shared" si="58"/>
        <v>0</v>
      </c>
      <c r="CP444" s="223">
        <f t="shared" si="59"/>
        <v>0</v>
      </c>
      <c r="CQ444" s="223">
        <f t="shared" si="60"/>
        <v>0</v>
      </c>
      <c r="CR444" s="222"/>
      <c r="CS444" s="222"/>
      <c r="CT444" s="222"/>
      <c r="CU444" s="222"/>
      <c r="CV444" s="222"/>
      <c r="CW444" s="222"/>
      <c r="CX444" s="222"/>
      <c r="CY444" s="222"/>
      <c r="CZ444" s="222"/>
      <c r="DA444" s="222"/>
      <c r="DB444" s="224">
        <f t="shared" si="61"/>
        <v>0</v>
      </c>
      <c r="DC444" s="224">
        <f t="shared" si="62"/>
        <v>0</v>
      </c>
      <c r="DD444" s="224">
        <f t="shared" si="63"/>
        <v>0</v>
      </c>
      <c r="DE444" s="225">
        <f t="shared" si="64"/>
        <v>0</v>
      </c>
      <c r="DF444" s="222"/>
      <c r="DG444" s="222"/>
    </row>
    <row r="445" spans="90:111" x14ac:dyDescent="0.25">
      <c r="CL445" s="223">
        <f t="shared" si="56"/>
        <v>0</v>
      </c>
      <c r="CM445" s="223">
        <f t="shared" si="57"/>
        <v>0</v>
      </c>
      <c r="CN445" s="223">
        <f t="shared" si="58"/>
        <v>0</v>
      </c>
      <c r="CO445" s="223">
        <f t="shared" si="58"/>
        <v>0</v>
      </c>
      <c r="CP445" s="223">
        <f t="shared" si="59"/>
        <v>0</v>
      </c>
      <c r="CQ445" s="223">
        <f t="shared" si="60"/>
        <v>0</v>
      </c>
      <c r="CR445" s="222"/>
      <c r="CS445" s="222"/>
      <c r="CT445" s="222"/>
      <c r="CU445" s="222"/>
      <c r="CV445" s="222"/>
      <c r="CW445" s="222"/>
      <c r="CX445" s="222"/>
      <c r="CY445" s="222"/>
      <c r="CZ445" s="222"/>
      <c r="DA445" s="222"/>
      <c r="DB445" s="224">
        <f t="shared" si="61"/>
        <v>0</v>
      </c>
      <c r="DC445" s="224">
        <f t="shared" si="62"/>
        <v>0</v>
      </c>
      <c r="DD445" s="224">
        <f t="shared" si="63"/>
        <v>0</v>
      </c>
      <c r="DE445" s="225">
        <f t="shared" si="64"/>
        <v>0</v>
      </c>
      <c r="DF445" s="222"/>
      <c r="DG445" s="222"/>
    </row>
    <row r="446" spans="90:111" x14ac:dyDescent="0.25">
      <c r="CL446" s="223">
        <f t="shared" si="56"/>
        <v>0</v>
      </c>
      <c r="CM446" s="223">
        <f t="shared" si="57"/>
        <v>0</v>
      </c>
      <c r="CN446" s="223">
        <f t="shared" si="58"/>
        <v>0</v>
      </c>
      <c r="CO446" s="223">
        <f t="shared" si="58"/>
        <v>0</v>
      </c>
      <c r="CP446" s="223">
        <f t="shared" si="59"/>
        <v>0</v>
      </c>
      <c r="CQ446" s="223">
        <f t="shared" si="60"/>
        <v>0</v>
      </c>
      <c r="CR446" s="222"/>
      <c r="CS446" s="222"/>
      <c r="CT446" s="222"/>
      <c r="CU446" s="222"/>
      <c r="CV446" s="222"/>
      <c r="CW446" s="222"/>
      <c r="CX446" s="222"/>
      <c r="CY446" s="222"/>
      <c r="CZ446" s="222"/>
      <c r="DA446" s="222"/>
      <c r="DB446" s="224">
        <f t="shared" si="61"/>
        <v>0</v>
      </c>
      <c r="DC446" s="224">
        <f t="shared" si="62"/>
        <v>0</v>
      </c>
      <c r="DD446" s="224">
        <f t="shared" si="63"/>
        <v>0</v>
      </c>
      <c r="DE446" s="225">
        <f t="shared" si="64"/>
        <v>0</v>
      </c>
      <c r="DF446" s="222"/>
      <c r="DG446" s="222"/>
    </row>
    <row r="447" spans="90:111" x14ac:dyDescent="0.25">
      <c r="CL447" s="223">
        <f t="shared" si="56"/>
        <v>0</v>
      </c>
      <c r="CM447" s="223">
        <f t="shared" si="57"/>
        <v>0</v>
      </c>
      <c r="CN447" s="223">
        <f t="shared" si="58"/>
        <v>0</v>
      </c>
      <c r="CO447" s="223">
        <f t="shared" si="58"/>
        <v>0</v>
      </c>
      <c r="CP447" s="223">
        <f t="shared" si="59"/>
        <v>0</v>
      </c>
      <c r="CQ447" s="223">
        <f t="shared" si="60"/>
        <v>0</v>
      </c>
      <c r="CR447" s="222"/>
      <c r="CS447" s="222"/>
      <c r="CT447" s="222"/>
      <c r="CU447" s="222"/>
      <c r="CV447" s="222"/>
      <c r="CW447" s="222"/>
      <c r="CX447" s="222"/>
      <c r="CY447" s="222"/>
      <c r="CZ447" s="222"/>
      <c r="DA447" s="222"/>
      <c r="DB447" s="224">
        <f t="shared" si="61"/>
        <v>0</v>
      </c>
      <c r="DC447" s="224">
        <f t="shared" si="62"/>
        <v>0</v>
      </c>
      <c r="DD447" s="224">
        <f t="shared" si="63"/>
        <v>0</v>
      </c>
      <c r="DE447" s="225">
        <f t="shared" si="64"/>
        <v>0</v>
      </c>
      <c r="DF447" s="222"/>
      <c r="DG447" s="222"/>
    </row>
    <row r="448" spans="90:111" x14ac:dyDescent="0.25">
      <c r="CL448" s="223">
        <f t="shared" si="56"/>
        <v>0</v>
      </c>
      <c r="CM448" s="223">
        <f t="shared" si="57"/>
        <v>0</v>
      </c>
      <c r="CN448" s="223">
        <f t="shared" si="58"/>
        <v>0</v>
      </c>
      <c r="CO448" s="223">
        <f t="shared" si="58"/>
        <v>0</v>
      </c>
      <c r="CP448" s="223">
        <f t="shared" si="59"/>
        <v>0</v>
      </c>
      <c r="CQ448" s="223">
        <f t="shared" si="60"/>
        <v>0</v>
      </c>
      <c r="CR448" s="222"/>
      <c r="CS448" s="222"/>
      <c r="CT448" s="222"/>
      <c r="CU448" s="222"/>
      <c r="CV448" s="222"/>
      <c r="CW448" s="222"/>
      <c r="CX448" s="222"/>
      <c r="CY448" s="222"/>
      <c r="CZ448" s="222"/>
      <c r="DA448" s="222"/>
      <c r="DB448" s="224">
        <f t="shared" si="61"/>
        <v>0</v>
      </c>
      <c r="DC448" s="224">
        <f t="shared" si="62"/>
        <v>0</v>
      </c>
      <c r="DD448" s="224">
        <f t="shared" si="63"/>
        <v>0</v>
      </c>
      <c r="DE448" s="225">
        <f t="shared" si="64"/>
        <v>0</v>
      </c>
      <c r="DF448" s="222"/>
      <c r="DG448" s="222"/>
    </row>
    <row r="449" spans="90:111" x14ac:dyDescent="0.25">
      <c r="CL449" s="223">
        <f t="shared" si="56"/>
        <v>0</v>
      </c>
      <c r="CM449" s="223">
        <f t="shared" si="57"/>
        <v>0</v>
      </c>
      <c r="CN449" s="223">
        <f t="shared" si="58"/>
        <v>0</v>
      </c>
      <c r="CO449" s="223">
        <f t="shared" si="58"/>
        <v>0</v>
      </c>
      <c r="CP449" s="223">
        <f t="shared" si="59"/>
        <v>0</v>
      </c>
      <c r="CQ449" s="223">
        <f t="shared" si="60"/>
        <v>0</v>
      </c>
      <c r="CR449" s="222"/>
      <c r="CS449" s="222"/>
      <c r="CT449" s="222"/>
      <c r="CU449" s="222"/>
      <c r="CV449" s="222"/>
      <c r="CW449" s="222"/>
      <c r="CX449" s="222"/>
      <c r="CY449" s="222"/>
      <c r="CZ449" s="222"/>
      <c r="DA449" s="222"/>
      <c r="DB449" s="224">
        <f t="shared" si="61"/>
        <v>0</v>
      </c>
      <c r="DC449" s="224">
        <f t="shared" si="62"/>
        <v>0</v>
      </c>
      <c r="DD449" s="224">
        <f t="shared" si="63"/>
        <v>0</v>
      </c>
      <c r="DE449" s="225">
        <f t="shared" si="64"/>
        <v>0</v>
      </c>
      <c r="DF449" s="222"/>
      <c r="DG449" s="222"/>
    </row>
    <row r="450" spans="90:111" x14ac:dyDescent="0.25">
      <c r="CL450" s="223">
        <f t="shared" si="56"/>
        <v>0</v>
      </c>
      <c r="CM450" s="223">
        <f t="shared" si="57"/>
        <v>0</v>
      </c>
      <c r="CN450" s="223">
        <f t="shared" si="58"/>
        <v>0</v>
      </c>
      <c r="CO450" s="223">
        <f t="shared" si="58"/>
        <v>0</v>
      </c>
      <c r="CP450" s="223">
        <f t="shared" si="59"/>
        <v>0</v>
      </c>
      <c r="CQ450" s="223">
        <f t="shared" si="60"/>
        <v>0</v>
      </c>
      <c r="CR450" s="222"/>
      <c r="CS450" s="222"/>
      <c r="CT450" s="222"/>
      <c r="CU450" s="222"/>
      <c r="CV450" s="222"/>
      <c r="CW450" s="222"/>
      <c r="CX450" s="222"/>
      <c r="CY450" s="222"/>
      <c r="CZ450" s="222"/>
      <c r="DA450" s="222"/>
      <c r="DB450" s="224">
        <f t="shared" si="61"/>
        <v>0</v>
      </c>
      <c r="DC450" s="224">
        <f t="shared" si="62"/>
        <v>0</v>
      </c>
      <c r="DD450" s="224">
        <f t="shared" si="63"/>
        <v>0</v>
      </c>
      <c r="DE450" s="225">
        <f t="shared" si="64"/>
        <v>0</v>
      </c>
      <c r="DF450" s="222"/>
      <c r="DG450" s="222"/>
    </row>
    <row r="451" spans="90:111" x14ac:dyDescent="0.25">
      <c r="CL451" s="223">
        <f t="shared" ref="CL451:CL514" si="65">SUM(BB451:BL451)+BR451</f>
        <v>0</v>
      </c>
      <c r="CM451" s="223">
        <f t="shared" ref="CM451:CM514" si="66">SUM(BM451:BO451)</f>
        <v>0</v>
      </c>
      <c r="CN451" s="223">
        <f t="shared" ref="CN451:CO514" si="67">BP451</f>
        <v>0</v>
      </c>
      <c r="CO451" s="223">
        <f t="shared" si="67"/>
        <v>0</v>
      </c>
      <c r="CP451" s="223">
        <f t="shared" ref="CP451:CP514" si="68">SUM(CL451:CO451)</f>
        <v>0</v>
      </c>
      <c r="CQ451" s="223">
        <f t="shared" ref="CQ451:CQ514" si="69">CP451-BU451</f>
        <v>0</v>
      </c>
      <c r="CR451" s="222"/>
      <c r="CS451" s="222"/>
      <c r="CT451" s="222"/>
      <c r="CU451" s="222"/>
      <c r="CV451" s="222"/>
      <c r="CW451" s="222"/>
      <c r="CX451" s="222"/>
      <c r="CY451" s="222"/>
      <c r="CZ451" s="222"/>
      <c r="DA451" s="222"/>
      <c r="DB451" s="224">
        <f t="shared" ref="DB451:DB514" si="70">SUM(BB451:BE451)+BM451+BN451</f>
        <v>0</v>
      </c>
      <c r="DC451" s="224">
        <f t="shared" ref="DC451:DC514" si="71">BF451+BG451+BH451+BI451+BJ451+BK451+BL451+BO451+BR451</f>
        <v>0</v>
      </c>
      <c r="DD451" s="224">
        <f t="shared" ref="DD451:DD514" si="72">DC451+DB451</f>
        <v>0</v>
      </c>
      <c r="DE451" s="225">
        <f t="shared" ref="DE451:DE514" si="73">DD451-BS451</f>
        <v>0</v>
      </c>
      <c r="DF451" s="222"/>
      <c r="DG451" s="222"/>
    </row>
    <row r="452" spans="90:111" x14ac:dyDescent="0.25">
      <c r="CL452" s="223">
        <f t="shared" si="65"/>
        <v>0</v>
      </c>
      <c r="CM452" s="223">
        <f t="shared" si="66"/>
        <v>0</v>
      </c>
      <c r="CN452" s="223">
        <f t="shared" si="67"/>
        <v>0</v>
      </c>
      <c r="CO452" s="223">
        <f t="shared" si="67"/>
        <v>0</v>
      </c>
      <c r="CP452" s="223">
        <f t="shared" si="68"/>
        <v>0</v>
      </c>
      <c r="CQ452" s="223">
        <f t="shared" si="69"/>
        <v>0</v>
      </c>
      <c r="CR452" s="222"/>
      <c r="CS452" s="222"/>
      <c r="CT452" s="222"/>
      <c r="CU452" s="222"/>
      <c r="CV452" s="222"/>
      <c r="CW452" s="222"/>
      <c r="CX452" s="222"/>
      <c r="CY452" s="222"/>
      <c r="CZ452" s="222"/>
      <c r="DA452" s="222"/>
      <c r="DB452" s="224">
        <f t="shared" si="70"/>
        <v>0</v>
      </c>
      <c r="DC452" s="224">
        <f t="shared" si="71"/>
        <v>0</v>
      </c>
      <c r="DD452" s="224">
        <f t="shared" si="72"/>
        <v>0</v>
      </c>
      <c r="DE452" s="225">
        <f t="shared" si="73"/>
        <v>0</v>
      </c>
      <c r="DF452" s="222"/>
      <c r="DG452" s="222"/>
    </row>
    <row r="453" spans="90:111" x14ac:dyDescent="0.25">
      <c r="CL453" s="223">
        <f t="shared" si="65"/>
        <v>0</v>
      </c>
      <c r="CM453" s="223">
        <f t="shared" si="66"/>
        <v>0</v>
      </c>
      <c r="CN453" s="223">
        <f t="shared" si="67"/>
        <v>0</v>
      </c>
      <c r="CO453" s="223">
        <f t="shared" si="67"/>
        <v>0</v>
      </c>
      <c r="CP453" s="223">
        <f t="shared" si="68"/>
        <v>0</v>
      </c>
      <c r="CQ453" s="223">
        <f t="shared" si="69"/>
        <v>0</v>
      </c>
      <c r="CR453" s="222"/>
      <c r="CS453" s="222"/>
      <c r="CT453" s="222"/>
      <c r="CU453" s="222"/>
      <c r="CV453" s="222"/>
      <c r="CW453" s="222"/>
      <c r="CX453" s="222"/>
      <c r="CY453" s="222"/>
      <c r="CZ453" s="222"/>
      <c r="DA453" s="222"/>
      <c r="DB453" s="224">
        <f t="shared" si="70"/>
        <v>0</v>
      </c>
      <c r="DC453" s="224">
        <f t="shared" si="71"/>
        <v>0</v>
      </c>
      <c r="DD453" s="224">
        <f t="shared" si="72"/>
        <v>0</v>
      </c>
      <c r="DE453" s="225">
        <f t="shared" si="73"/>
        <v>0</v>
      </c>
      <c r="DF453" s="222"/>
      <c r="DG453" s="222"/>
    </row>
    <row r="454" spans="90:111" x14ac:dyDescent="0.25">
      <c r="CL454" s="223">
        <f t="shared" si="65"/>
        <v>0</v>
      </c>
      <c r="CM454" s="223">
        <f t="shared" si="66"/>
        <v>0</v>
      </c>
      <c r="CN454" s="223">
        <f t="shared" si="67"/>
        <v>0</v>
      </c>
      <c r="CO454" s="223">
        <f t="shared" si="67"/>
        <v>0</v>
      </c>
      <c r="CP454" s="223">
        <f t="shared" si="68"/>
        <v>0</v>
      </c>
      <c r="CQ454" s="223">
        <f t="shared" si="69"/>
        <v>0</v>
      </c>
      <c r="CR454" s="222"/>
      <c r="CS454" s="222"/>
      <c r="CT454" s="222"/>
      <c r="CU454" s="222"/>
      <c r="CV454" s="222"/>
      <c r="CW454" s="222"/>
      <c r="CX454" s="222"/>
      <c r="CY454" s="222"/>
      <c r="CZ454" s="222"/>
      <c r="DA454" s="222"/>
      <c r="DB454" s="224">
        <f t="shared" si="70"/>
        <v>0</v>
      </c>
      <c r="DC454" s="224">
        <f t="shared" si="71"/>
        <v>0</v>
      </c>
      <c r="DD454" s="224">
        <f t="shared" si="72"/>
        <v>0</v>
      </c>
      <c r="DE454" s="225">
        <f t="shared" si="73"/>
        <v>0</v>
      </c>
      <c r="DF454" s="222"/>
      <c r="DG454" s="222"/>
    </row>
    <row r="455" spans="90:111" x14ac:dyDescent="0.25">
      <c r="CL455" s="223">
        <f t="shared" si="65"/>
        <v>0</v>
      </c>
      <c r="CM455" s="223">
        <f t="shared" si="66"/>
        <v>0</v>
      </c>
      <c r="CN455" s="223">
        <f t="shared" si="67"/>
        <v>0</v>
      </c>
      <c r="CO455" s="223">
        <f t="shared" si="67"/>
        <v>0</v>
      </c>
      <c r="CP455" s="223">
        <f t="shared" si="68"/>
        <v>0</v>
      </c>
      <c r="CQ455" s="223">
        <f t="shared" si="69"/>
        <v>0</v>
      </c>
      <c r="CR455" s="222"/>
      <c r="CS455" s="222"/>
      <c r="CT455" s="222"/>
      <c r="CU455" s="222"/>
      <c r="CV455" s="222"/>
      <c r="CW455" s="222"/>
      <c r="CX455" s="222"/>
      <c r="CY455" s="222"/>
      <c r="CZ455" s="222"/>
      <c r="DA455" s="222"/>
      <c r="DB455" s="224">
        <f t="shared" si="70"/>
        <v>0</v>
      </c>
      <c r="DC455" s="224">
        <f t="shared" si="71"/>
        <v>0</v>
      </c>
      <c r="DD455" s="224">
        <f t="shared" si="72"/>
        <v>0</v>
      </c>
      <c r="DE455" s="225">
        <f t="shared" si="73"/>
        <v>0</v>
      </c>
      <c r="DF455" s="222"/>
      <c r="DG455" s="222"/>
    </row>
    <row r="456" spans="90:111" x14ac:dyDescent="0.25">
      <c r="CL456" s="223">
        <f t="shared" si="65"/>
        <v>0</v>
      </c>
      <c r="CM456" s="223">
        <f t="shared" si="66"/>
        <v>0</v>
      </c>
      <c r="CN456" s="223">
        <f t="shared" si="67"/>
        <v>0</v>
      </c>
      <c r="CO456" s="223">
        <f t="shared" si="67"/>
        <v>0</v>
      </c>
      <c r="CP456" s="223">
        <f t="shared" si="68"/>
        <v>0</v>
      </c>
      <c r="CQ456" s="223">
        <f t="shared" si="69"/>
        <v>0</v>
      </c>
      <c r="CR456" s="222"/>
      <c r="CS456" s="222"/>
      <c r="CT456" s="222"/>
      <c r="CU456" s="222"/>
      <c r="CV456" s="222"/>
      <c r="CW456" s="222"/>
      <c r="CX456" s="222"/>
      <c r="CY456" s="222"/>
      <c r="CZ456" s="222"/>
      <c r="DA456" s="222"/>
      <c r="DB456" s="224">
        <f t="shared" si="70"/>
        <v>0</v>
      </c>
      <c r="DC456" s="224">
        <f t="shared" si="71"/>
        <v>0</v>
      </c>
      <c r="DD456" s="224">
        <f t="shared" si="72"/>
        <v>0</v>
      </c>
      <c r="DE456" s="225">
        <f t="shared" si="73"/>
        <v>0</v>
      </c>
      <c r="DF456" s="222"/>
      <c r="DG456" s="222"/>
    </row>
    <row r="457" spans="90:111" x14ac:dyDescent="0.25">
      <c r="CL457" s="223">
        <f t="shared" si="65"/>
        <v>0</v>
      </c>
      <c r="CM457" s="223">
        <f t="shared" si="66"/>
        <v>0</v>
      </c>
      <c r="CN457" s="223">
        <f t="shared" si="67"/>
        <v>0</v>
      </c>
      <c r="CO457" s="223">
        <f t="shared" si="67"/>
        <v>0</v>
      </c>
      <c r="CP457" s="223">
        <f t="shared" si="68"/>
        <v>0</v>
      </c>
      <c r="CQ457" s="223">
        <f t="shared" si="69"/>
        <v>0</v>
      </c>
      <c r="CR457" s="222"/>
      <c r="CS457" s="222"/>
      <c r="CT457" s="222"/>
      <c r="CU457" s="222"/>
      <c r="CV457" s="222"/>
      <c r="CW457" s="222"/>
      <c r="CX457" s="222"/>
      <c r="CY457" s="222"/>
      <c r="CZ457" s="222"/>
      <c r="DA457" s="222"/>
      <c r="DB457" s="224">
        <f t="shared" si="70"/>
        <v>0</v>
      </c>
      <c r="DC457" s="224">
        <f t="shared" si="71"/>
        <v>0</v>
      </c>
      <c r="DD457" s="224">
        <f t="shared" si="72"/>
        <v>0</v>
      </c>
      <c r="DE457" s="225">
        <f t="shared" si="73"/>
        <v>0</v>
      </c>
      <c r="DF457" s="222"/>
      <c r="DG457" s="222"/>
    </row>
    <row r="458" spans="90:111" x14ac:dyDescent="0.25">
      <c r="CL458" s="223">
        <f t="shared" si="65"/>
        <v>0</v>
      </c>
      <c r="CM458" s="223">
        <f t="shared" si="66"/>
        <v>0</v>
      </c>
      <c r="CN458" s="223">
        <f t="shared" si="67"/>
        <v>0</v>
      </c>
      <c r="CO458" s="223">
        <f t="shared" si="67"/>
        <v>0</v>
      </c>
      <c r="CP458" s="223">
        <f t="shared" si="68"/>
        <v>0</v>
      </c>
      <c r="CQ458" s="223">
        <f t="shared" si="69"/>
        <v>0</v>
      </c>
      <c r="CR458" s="222"/>
      <c r="CS458" s="222"/>
      <c r="CT458" s="222"/>
      <c r="CU458" s="222"/>
      <c r="CV458" s="222"/>
      <c r="CW458" s="222"/>
      <c r="CX458" s="222"/>
      <c r="CY458" s="222"/>
      <c r="CZ458" s="222"/>
      <c r="DA458" s="222"/>
      <c r="DB458" s="224">
        <f t="shared" si="70"/>
        <v>0</v>
      </c>
      <c r="DC458" s="224">
        <f t="shared" si="71"/>
        <v>0</v>
      </c>
      <c r="DD458" s="224">
        <f t="shared" si="72"/>
        <v>0</v>
      </c>
      <c r="DE458" s="225">
        <f t="shared" si="73"/>
        <v>0</v>
      </c>
      <c r="DF458" s="222"/>
      <c r="DG458" s="222"/>
    </row>
    <row r="459" spans="90:111" x14ac:dyDescent="0.25">
      <c r="CL459" s="223">
        <f t="shared" si="65"/>
        <v>0</v>
      </c>
      <c r="CM459" s="223">
        <f t="shared" si="66"/>
        <v>0</v>
      </c>
      <c r="CN459" s="223">
        <f t="shared" si="67"/>
        <v>0</v>
      </c>
      <c r="CO459" s="223">
        <f t="shared" si="67"/>
        <v>0</v>
      </c>
      <c r="CP459" s="223">
        <f t="shared" si="68"/>
        <v>0</v>
      </c>
      <c r="CQ459" s="223">
        <f t="shared" si="69"/>
        <v>0</v>
      </c>
      <c r="CR459" s="222"/>
      <c r="CS459" s="222"/>
      <c r="CT459" s="222"/>
      <c r="CU459" s="222"/>
      <c r="CV459" s="222"/>
      <c r="CW459" s="222"/>
      <c r="CX459" s="222"/>
      <c r="CY459" s="222"/>
      <c r="CZ459" s="222"/>
      <c r="DA459" s="222"/>
      <c r="DB459" s="224">
        <f t="shared" si="70"/>
        <v>0</v>
      </c>
      <c r="DC459" s="224">
        <f t="shared" si="71"/>
        <v>0</v>
      </c>
      <c r="DD459" s="224">
        <f t="shared" si="72"/>
        <v>0</v>
      </c>
      <c r="DE459" s="225">
        <f t="shared" si="73"/>
        <v>0</v>
      </c>
      <c r="DF459" s="222"/>
      <c r="DG459" s="222"/>
    </row>
    <row r="460" spans="90:111" x14ac:dyDescent="0.25">
      <c r="CL460" s="223">
        <f t="shared" si="65"/>
        <v>0</v>
      </c>
      <c r="CM460" s="223">
        <f t="shared" si="66"/>
        <v>0</v>
      </c>
      <c r="CN460" s="223">
        <f t="shared" si="67"/>
        <v>0</v>
      </c>
      <c r="CO460" s="223">
        <f t="shared" si="67"/>
        <v>0</v>
      </c>
      <c r="CP460" s="223">
        <f t="shared" si="68"/>
        <v>0</v>
      </c>
      <c r="CQ460" s="223">
        <f t="shared" si="69"/>
        <v>0</v>
      </c>
      <c r="CR460" s="222"/>
      <c r="CS460" s="222"/>
      <c r="CT460" s="222"/>
      <c r="CU460" s="222"/>
      <c r="CV460" s="222"/>
      <c r="CW460" s="222"/>
      <c r="CX460" s="222"/>
      <c r="CY460" s="222"/>
      <c r="CZ460" s="222"/>
      <c r="DA460" s="222"/>
      <c r="DB460" s="224">
        <f t="shared" si="70"/>
        <v>0</v>
      </c>
      <c r="DC460" s="224">
        <f t="shared" si="71"/>
        <v>0</v>
      </c>
      <c r="DD460" s="224">
        <f t="shared" si="72"/>
        <v>0</v>
      </c>
      <c r="DE460" s="225">
        <f t="shared" si="73"/>
        <v>0</v>
      </c>
      <c r="DF460" s="222"/>
      <c r="DG460" s="222"/>
    </row>
    <row r="461" spans="90:111" x14ac:dyDescent="0.25">
      <c r="CL461" s="223">
        <f t="shared" si="65"/>
        <v>0</v>
      </c>
      <c r="CM461" s="223">
        <f t="shared" si="66"/>
        <v>0</v>
      </c>
      <c r="CN461" s="223">
        <f t="shared" si="67"/>
        <v>0</v>
      </c>
      <c r="CO461" s="223">
        <f t="shared" si="67"/>
        <v>0</v>
      </c>
      <c r="CP461" s="223">
        <f t="shared" si="68"/>
        <v>0</v>
      </c>
      <c r="CQ461" s="223">
        <f t="shared" si="69"/>
        <v>0</v>
      </c>
      <c r="CR461" s="222"/>
      <c r="CS461" s="222"/>
      <c r="CT461" s="222"/>
      <c r="CU461" s="222"/>
      <c r="CV461" s="222"/>
      <c r="CW461" s="222"/>
      <c r="CX461" s="222"/>
      <c r="CY461" s="222"/>
      <c r="CZ461" s="222"/>
      <c r="DA461" s="222"/>
      <c r="DB461" s="224">
        <f t="shared" si="70"/>
        <v>0</v>
      </c>
      <c r="DC461" s="224">
        <f t="shared" si="71"/>
        <v>0</v>
      </c>
      <c r="DD461" s="224">
        <f t="shared" si="72"/>
        <v>0</v>
      </c>
      <c r="DE461" s="225">
        <f t="shared" si="73"/>
        <v>0</v>
      </c>
      <c r="DF461" s="222"/>
      <c r="DG461" s="222"/>
    </row>
    <row r="462" spans="90:111" x14ac:dyDescent="0.25">
      <c r="CL462" s="223">
        <f t="shared" si="65"/>
        <v>0</v>
      </c>
      <c r="CM462" s="223">
        <f t="shared" si="66"/>
        <v>0</v>
      </c>
      <c r="CN462" s="223">
        <f t="shared" si="67"/>
        <v>0</v>
      </c>
      <c r="CO462" s="223">
        <f t="shared" si="67"/>
        <v>0</v>
      </c>
      <c r="CP462" s="223">
        <f t="shared" si="68"/>
        <v>0</v>
      </c>
      <c r="CQ462" s="223">
        <f t="shared" si="69"/>
        <v>0</v>
      </c>
      <c r="CR462" s="222"/>
      <c r="CS462" s="222"/>
      <c r="CT462" s="222"/>
      <c r="CU462" s="222"/>
      <c r="CV462" s="222"/>
      <c r="CW462" s="222"/>
      <c r="CX462" s="222"/>
      <c r="CY462" s="222"/>
      <c r="CZ462" s="222"/>
      <c r="DA462" s="222"/>
      <c r="DB462" s="224">
        <f t="shared" si="70"/>
        <v>0</v>
      </c>
      <c r="DC462" s="224">
        <f t="shared" si="71"/>
        <v>0</v>
      </c>
      <c r="DD462" s="224">
        <f t="shared" si="72"/>
        <v>0</v>
      </c>
      <c r="DE462" s="225">
        <f t="shared" si="73"/>
        <v>0</v>
      </c>
      <c r="DF462" s="222"/>
      <c r="DG462" s="222"/>
    </row>
    <row r="463" spans="90:111" x14ac:dyDescent="0.25">
      <c r="CL463" s="223">
        <f t="shared" si="65"/>
        <v>0</v>
      </c>
      <c r="CM463" s="223">
        <f t="shared" si="66"/>
        <v>0</v>
      </c>
      <c r="CN463" s="223">
        <f t="shared" si="67"/>
        <v>0</v>
      </c>
      <c r="CO463" s="223">
        <f t="shared" si="67"/>
        <v>0</v>
      </c>
      <c r="CP463" s="223">
        <f t="shared" si="68"/>
        <v>0</v>
      </c>
      <c r="CQ463" s="223">
        <f t="shared" si="69"/>
        <v>0</v>
      </c>
      <c r="CR463" s="222"/>
      <c r="CS463" s="222"/>
      <c r="CT463" s="222"/>
      <c r="CU463" s="222"/>
      <c r="CV463" s="222"/>
      <c r="CW463" s="222"/>
      <c r="CX463" s="222"/>
      <c r="CY463" s="222"/>
      <c r="CZ463" s="222"/>
      <c r="DA463" s="222"/>
      <c r="DB463" s="224">
        <f t="shared" si="70"/>
        <v>0</v>
      </c>
      <c r="DC463" s="224">
        <f t="shared" si="71"/>
        <v>0</v>
      </c>
      <c r="DD463" s="224">
        <f t="shared" si="72"/>
        <v>0</v>
      </c>
      <c r="DE463" s="225">
        <f t="shared" si="73"/>
        <v>0</v>
      </c>
      <c r="DF463" s="222"/>
      <c r="DG463" s="222"/>
    </row>
    <row r="464" spans="90:111" x14ac:dyDescent="0.25">
      <c r="CL464" s="223">
        <f t="shared" si="65"/>
        <v>0</v>
      </c>
      <c r="CM464" s="223">
        <f t="shared" si="66"/>
        <v>0</v>
      </c>
      <c r="CN464" s="223">
        <f t="shared" si="67"/>
        <v>0</v>
      </c>
      <c r="CO464" s="223">
        <f t="shared" si="67"/>
        <v>0</v>
      </c>
      <c r="CP464" s="223">
        <f t="shared" si="68"/>
        <v>0</v>
      </c>
      <c r="CQ464" s="223">
        <f t="shared" si="69"/>
        <v>0</v>
      </c>
      <c r="CR464" s="222"/>
      <c r="CS464" s="222"/>
      <c r="CT464" s="222"/>
      <c r="CU464" s="222"/>
      <c r="CV464" s="222"/>
      <c r="CW464" s="222"/>
      <c r="CX464" s="222"/>
      <c r="CY464" s="222"/>
      <c r="CZ464" s="222"/>
      <c r="DA464" s="222"/>
      <c r="DB464" s="224">
        <f t="shared" si="70"/>
        <v>0</v>
      </c>
      <c r="DC464" s="224">
        <f t="shared" si="71"/>
        <v>0</v>
      </c>
      <c r="DD464" s="224">
        <f t="shared" si="72"/>
        <v>0</v>
      </c>
      <c r="DE464" s="225">
        <f t="shared" si="73"/>
        <v>0</v>
      </c>
      <c r="DF464" s="222"/>
      <c r="DG464" s="222"/>
    </row>
    <row r="465" spans="90:111" x14ac:dyDescent="0.25">
      <c r="CL465" s="223">
        <f t="shared" si="65"/>
        <v>0</v>
      </c>
      <c r="CM465" s="223">
        <f t="shared" si="66"/>
        <v>0</v>
      </c>
      <c r="CN465" s="223">
        <f t="shared" si="67"/>
        <v>0</v>
      </c>
      <c r="CO465" s="223">
        <f t="shared" si="67"/>
        <v>0</v>
      </c>
      <c r="CP465" s="223">
        <f t="shared" si="68"/>
        <v>0</v>
      </c>
      <c r="CQ465" s="223">
        <f t="shared" si="69"/>
        <v>0</v>
      </c>
      <c r="CR465" s="222"/>
      <c r="CS465" s="222"/>
      <c r="CT465" s="222"/>
      <c r="CU465" s="222"/>
      <c r="CV465" s="222"/>
      <c r="CW465" s="222"/>
      <c r="CX465" s="222"/>
      <c r="CY465" s="222"/>
      <c r="CZ465" s="222"/>
      <c r="DA465" s="222"/>
      <c r="DB465" s="224">
        <f t="shared" si="70"/>
        <v>0</v>
      </c>
      <c r="DC465" s="224">
        <f t="shared" si="71"/>
        <v>0</v>
      </c>
      <c r="DD465" s="224">
        <f t="shared" si="72"/>
        <v>0</v>
      </c>
      <c r="DE465" s="225">
        <f t="shared" si="73"/>
        <v>0</v>
      </c>
      <c r="DF465" s="222"/>
      <c r="DG465" s="222"/>
    </row>
    <row r="466" spans="90:111" x14ac:dyDescent="0.25">
      <c r="CL466" s="223">
        <f t="shared" si="65"/>
        <v>0</v>
      </c>
      <c r="CM466" s="223">
        <f t="shared" si="66"/>
        <v>0</v>
      </c>
      <c r="CN466" s="223">
        <f t="shared" si="67"/>
        <v>0</v>
      </c>
      <c r="CO466" s="223">
        <f t="shared" si="67"/>
        <v>0</v>
      </c>
      <c r="CP466" s="223">
        <f t="shared" si="68"/>
        <v>0</v>
      </c>
      <c r="CQ466" s="223">
        <f t="shared" si="69"/>
        <v>0</v>
      </c>
      <c r="CR466" s="222"/>
      <c r="CS466" s="222"/>
      <c r="CT466" s="222"/>
      <c r="CU466" s="222"/>
      <c r="CV466" s="222"/>
      <c r="CW466" s="222"/>
      <c r="CX466" s="222"/>
      <c r="CY466" s="222"/>
      <c r="CZ466" s="222"/>
      <c r="DA466" s="222"/>
      <c r="DB466" s="224">
        <f t="shared" si="70"/>
        <v>0</v>
      </c>
      <c r="DC466" s="224">
        <f t="shared" si="71"/>
        <v>0</v>
      </c>
      <c r="DD466" s="224">
        <f t="shared" si="72"/>
        <v>0</v>
      </c>
      <c r="DE466" s="225">
        <f t="shared" si="73"/>
        <v>0</v>
      </c>
      <c r="DF466" s="222"/>
      <c r="DG466" s="222"/>
    </row>
    <row r="467" spans="90:111" x14ac:dyDescent="0.25">
      <c r="CL467" s="223">
        <f t="shared" si="65"/>
        <v>0</v>
      </c>
      <c r="CM467" s="223">
        <f t="shared" si="66"/>
        <v>0</v>
      </c>
      <c r="CN467" s="223">
        <f t="shared" si="67"/>
        <v>0</v>
      </c>
      <c r="CO467" s="223">
        <f t="shared" si="67"/>
        <v>0</v>
      </c>
      <c r="CP467" s="223">
        <f t="shared" si="68"/>
        <v>0</v>
      </c>
      <c r="CQ467" s="223">
        <f t="shared" si="69"/>
        <v>0</v>
      </c>
      <c r="CR467" s="222"/>
      <c r="CS467" s="222"/>
      <c r="CT467" s="222"/>
      <c r="CU467" s="222"/>
      <c r="CV467" s="222"/>
      <c r="CW467" s="222"/>
      <c r="CX467" s="222"/>
      <c r="CY467" s="222"/>
      <c r="CZ467" s="222"/>
      <c r="DA467" s="222"/>
      <c r="DB467" s="224">
        <f t="shared" si="70"/>
        <v>0</v>
      </c>
      <c r="DC467" s="224">
        <f t="shared" si="71"/>
        <v>0</v>
      </c>
      <c r="DD467" s="224">
        <f t="shared" si="72"/>
        <v>0</v>
      </c>
      <c r="DE467" s="225">
        <f t="shared" si="73"/>
        <v>0</v>
      </c>
      <c r="DF467" s="222"/>
      <c r="DG467" s="222"/>
    </row>
    <row r="468" spans="90:111" x14ac:dyDescent="0.25">
      <c r="CL468" s="223">
        <f t="shared" si="65"/>
        <v>0</v>
      </c>
      <c r="CM468" s="223">
        <f t="shared" si="66"/>
        <v>0</v>
      </c>
      <c r="CN468" s="223">
        <f t="shared" si="67"/>
        <v>0</v>
      </c>
      <c r="CO468" s="223">
        <f t="shared" si="67"/>
        <v>0</v>
      </c>
      <c r="CP468" s="223">
        <f t="shared" si="68"/>
        <v>0</v>
      </c>
      <c r="CQ468" s="223">
        <f t="shared" si="69"/>
        <v>0</v>
      </c>
      <c r="CR468" s="222"/>
      <c r="CS468" s="222"/>
      <c r="CT468" s="222"/>
      <c r="CU468" s="222"/>
      <c r="CV468" s="222"/>
      <c r="CW468" s="222"/>
      <c r="CX468" s="222"/>
      <c r="CY468" s="222"/>
      <c r="CZ468" s="222"/>
      <c r="DA468" s="222"/>
      <c r="DB468" s="224">
        <f t="shared" si="70"/>
        <v>0</v>
      </c>
      <c r="DC468" s="224">
        <f t="shared" si="71"/>
        <v>0</v>
      </c>
      <c r="DD468" s="224">
        <f t="shared" si="72"/>
        <v>0</v>
      </c>
      <c r="DE468" s="225">
        <f t="shared" si="73"/>
        <v>0</v>
      </c>
      <c r="DF468" s="222"/>
      <c r="DG468" s="222"/>
    </row>
    <row r="469" spans="90:111" x14ac:dyDescent="0.25">
      <c r="CL469" s="223">
        <f t="shared" si="65"/>
        <v>0</v>
      </c>
      <c r="CM469" s="223">
        <f t="shared" si="66"/>
        <v>0</v>
      </c>
      <c r="CN469" s="223">
        <f t="shared" si="67"/>
        <v>0</v>
      </c>
      <c r="CO469" s="223">
        <f t="shared" si="67"/>
        <v>0</v>
      </c>
      <c r="CP469" s="223">
        <f t="shared" si="68"/>
        <v>0</v>
      </c>
      <c r="CQ469" s="223">
        <f t="shared" si="69"/>
        <v>0</v>
      </c>
      <c r="CR469" s="222"/>
      <c r="CS469" s="222"/>
      <c r="CT469" s="222"/>
      <c r="CU469" s="222"/>
      <c r="CV469" s="222"/>
      <c r="CW469" s="222"/>
      <c r="CX469" s="222"/>
      <c r="CY469" s="222"/>
      <c r="CZ469" s="222"/>
      <c r="DA469" s="222"/>
      <c r="DB469" s="224">
        <f t="shared" si="70"/>
        <v>0</v>
      </c>
      <c r="DC469" s="224">
        <f t="shared" si="71"/>
        <v>0</v>
      </c>
      <c r="DD469" s="224">
        <f t="shared" si="72"/>
        <v>0</v>
      </c>
      <c r="DE469" s="225">
        <f t="shared" si="73"/>
        <v>0</v>
      </c>
      <c r="DF469" s="222"/>
      <c r="DG469" s="222"/>
    </row>
    <row r="470" spans="90:111" x14ac:dyDescent="0.25">
      <c r="CL470" s="223">
        <f t="shared" si="65"/>
        <v>0</v>
      </c>
      <c r="CM470" s="223">
        <f t="shared" si="66"/>
        <v>0</v>
      </c>
      <c r="CN470" s="223">
        <f t="shared" si="67"/>
        <v>0</v>
      </c>
      <c r="CO470" s="223">
        <f t="shared" si="67"/>
        <v>0</v>
      </c>
      <c r="CP470" s="223">
        <f t="shared" si="68"/>
        <v>0</v>
      </c>
      <c r="CQ470" s="223">
        <f t="shared" si="69"/>
        <v>0</v>
      </c>
      <c r="CR470" s="222"/>
      <c r="CS470" s="222"/>
      <c r="CT470" s="222"/>
      <c r="CU470" s="222"/>
      <c r="CV470" s="222"/>
      <c r="CW470" s="222"/>
      <c r="CX470" s="222"/>
      <c r="CY470" s="222"/>
      <c r="CZ470" s="222"/>
      <c r="DA470" s="222"/>
      <c r="DB470" s="224">
        <f t="shared" si="70"/>
        <v>0</v>
      </c>
      <c r="DC470" s="224">
        <f t="shared" si="71"/>
        <v>0</v>
      </c>
      <c r="DD470" s="224">
        <f t="shared" si="72"/>
        <v>0</v>
      </c>
      <c r="DE470" s="225">
        <f t="shared" si="73"/>
        <v>0</v>
      </c>
      <c r="DF470" s="222"/>
      <c r="DG470" s="222"/>
    </row>
    <row r="471" spans="90:111" x14ac:dyDescent="0.25">
      <c r="CL471" s="223">
        <f t="shared" si="65"/>
        <v>0</v>
      </c>
      <c r="CM471" s="223">
        <f t="shared" si="66"/>
        <v>0</v>
      </c>
      <c r="CN471" s="223">
        <f t="shared" si="67"/>
        <v>0</v>
      </c>
      <c r="CO471" s="223">
        <f t="shared" si="67"/>
        <v>0</v>
      </c>
      <c r="CP471" s="223">
        <f t="shared" si="68"/>
        <v>0</v>
      </c>
      <c r="CQ471" s="223">
        <f t="shared" si="69"/>
        <v>0</v>
      </c>
      <c r="CR471" s="222"/>
      <c r="CS471" s="222"/>
      <c r="CT471" s="222"/>
      <c r="CU471" s="222"/>
      <c r="CV471" s="222"/>
      <c r="CW471" s="222"/>
      <c r="CX471" s="222"/>
      <c r="CY471" s="222"/>
      <c r="CZ471" s="222"/>
      <c r="DA471" s="222"/>
      <c r="DB471" s="224">
        <f t="shared" si="70"/>
        <v>0</v>
      </c>
      <c r="DC471" s="224">
        <f t="shared" si="71"/>
        <v>0</v>
      </c>
      <c r="DD471" s="224">
        <f t="shared" si="72"/>
        <v>0</v>
      </c>
      <c r="DE471" s="225">
        <f t="shared" si="73"/>
        <v>0</v>
      </c>
      <c r="DF471" s="222"/>
      <c r="DG471" s="222"/>
    </row>
    <row r="472" spans="90:111" x14ac:dyDescent="0.25">
      <c r="CL472" s="223">
        <f t="shared" si="65"/>
        <v>0</v>
      </c>
      <c r="CM472" s="223">
        <f t="shared" si="66"/>
        <v>0</v>
      </c>
      <c r="CN472" s="223">
        <f t="shared" si="67"/>
        <v>0</v>
      </c>
      <c r="CO472" s="223">
        <f t="shared" si="67"/>
        <v>0</v>
      </c>
      <c r="CP472" s="223">
        <f t="shared" si="68"/>
        <v>0</v>
      </c>
      <c r="CQ472" s="223">
        <f t="shared" si="69"/>
        <v>0</v>
      </c>
      <c r="CR472" s="222"/>
      <c r="CS472" s="222"/>
      <c r="CT472" s="222"/>
      <c r="CU472" s="222"/>
      <c r="CV472" s="222"/>
      <c r="CW472" s="222"/>
      <c r="CX472" s="222"/>
      <c r="CY472" s="222"/>
      <c r="CZ472" s="222"/>
      <c r="DA472" s="222"/>
      <c r="DB472" s="224">
        <f t="shared" si="70"/>
        <v>0</v>
      </c>
      <c r="DC472" s="224">
        <f t="shared" si="71"/>
        <v>0</v>
      </c>
      <c r="DD472" s="224">
        <f t="shared" si="72"/>
        <v>0</v>
      </c>
      <c r="DE472" s="225">
        <f t="shared" si="73"/>
        <v>0</v>
      </c>
      <c r="DF472" s="222"/>
      <c r="DG472" s="222"/>
    </row>
    <row r="473" spans="90:111" x14ac:dyDescent="0.25">
      <c r="CL473" s="223">
        <f t="shared" si="65"/>
        <v>0</v>
      </c>
      <c r="CM473" s="223">
        <f t="shared" si="66"/>
        <v>0</v>
      </c>
      <c r="CN473" s="223">
        <f t="shared" si="67"/>
        <v>0</v>
      </c>
      <c r="CO473" s="223">
        <f t="shared" si="67"/>
        <v>0</v>
      </c>
      <c r="CP473" s="223">
        <f t="shared" si="68"/>
        <v>0</v>
      </c>
      <c r="CQ473" s="223">
        <f t="shared" si="69"/>
        <v>0</v>
      </c>
      <c r="CR473" s="222"/>
      <c r="CS473" s="222"/>
      <c r="CT473" s="222"/>
      <c r="CU473" s="222"/>
      <c r="CV473" s="222"/>
      <c r="CW473" s="222"/>
      <c r="CX473" s="222"/>
      <c r="CY473" s="222"/>
      <c r="CZ473" s="222"/>
      <c r="DA473" s="222"/>
      <c r="DB473" s="224">
        <f t="shared" si="70"/>
        <v>0</v>
      </c>
      <c r="DC473" s="224">
        <f t="shared" si="71"/>
        <v>0</v>
      </c>
      <c r="DD473" s="224">
        <f t="shared" si="72"/>
        <v>0</v>
      </c>
      <c r="DE473" s="225">
        <f t="shared" si="73"/>
        <v>0</v>
      </c>
      <c r="DF473" s="222"/>
      <c r="DG473" s="222"/>
    </row>
    <row r="474" spans="90:111" x14ac:dyDescent="0.25">
      <c r="CL474" s="223">
        <f t="shared" si="65"/>
        <v>0</v>
      </c>
      <c r="CM474" s="223">
        <f t="shared" si="66"/>
        <v>0</v>
      </c>
      <c r="CN474" s="223">
        <f t="shared" si="67"/>
        <v>0</v>
      </c>
      <c r="CO474" s="223">
        <f t="shared" si="67"/>
        <v>0</v>
      </c>
      <c r="CP474" s="223">
        <f t="shared" si="68"/>
        <v>0</v>
      </c>
      <c r="CQ474" s="223">
        <f t="shared" si="69"/>
        <v>0</v>
      </c>
      <c r="CR474" s="222"/>
      <c r="CS474" s="222"/>
      <c r="CT474" s="222"/>
      <c r="CU474" s="222"/>
      <c r="CV474" s="222"/>
      <c r="CW474" s="222"/>
      <c r="CX474" s="222"/>
      <c r="CY474" s="222"/>
      <c r="CZ474" s="222"/>
      <c r="DA474" s="222"/>
      <c r="DB474" s="224">
        <f t="shared" si="70"/>
        <v>0</v>
      </c>
      <c r="DC474" s="224">
        <f t="shared" si="71"/>
        <v>0</v>
      </c>
      <c r="DD474" s="224">
        <f t="shared" si="72"/>
        <v>0</v>
      </c>
      <c r="DE474" s="225">
        <f t="shared" si="73"/>
        <v>0</v>
      </c>
      <c r="DF474" s="222"/>
      <c r="DG474" s="222"/>
    </row>
    <row r="475" spans="90:111" x14ac:dyDescent="0.25">
      <c r="CL475" s="223">
        <f t="shared" si="65"/>
        <v>0</v>
      </c>
      <c r="CM475" s="223">
        <f t="shared" si="66"/>
        <v>0</v>
      </c>
      <c r="CN475" s="223">
        <f t="shared" si="67"/>
        <v>0</v>
      </c>
      <c r="CO475" s="223">
        <f t="shared" si="67"/>
        <v>0</v>
      </c>
      <c r="CP475" s="223">
        <f t="shared" si="68"/>
        <v>0</v>
      </c>
      <c r="CQ475" s="223">
        <f t="shared" si="69"/>
        <v>0</v>
      </c>
      <c r="CR475" s="222"/>
      <c r="CS475" s="222"/>
      <c r="CT475" s="222"/>
      <c r="CU475" s="222"/>
      <c r="CV475" s="222"/>
      <c r="CW475" s="222"/>
      <c r="CX475" s="222"/>
      <c r="CY475" s="222"/>
      <c r="CZ475" s="222"/>
      <c r="DA475" s="222"/>
      <c r="DB475" s="224">
        <f t="shared" si="70"/>
        <v>0</v>
      </c>
      <c r="DC475" s="224">
        <f t="shared" si="71"/>
        <v>0</v>
      </c>
      <c r="DD475" s="224">
        <f t="shared" si="72"/>
        <v>0</v>
      </c>
      <c r="DE475" s="225">
        <f t="shared" si="73"/>
        <v>0</v>
      </c>
      <c r="DF475" s="222"/>
      <c r="DG475" s="222"/>
    </row>
    <row r="476" spans="90:111" x14ac:dyDescent="0.25">
      <c r="CL476" s="223">
        <f t="shared" si="65"/>
        <v>0</v>
      </c>
      <c r="CM476" s="223">
        <f t="shared" si="66"/>
        <v>0</v>
      </c>
      <c r="CN476" s="223">
        <f t="shared" si="67"/>
        <v>0</v>
      </c>
      <c r="CO476" s="223">
        <f t="shared" si="67"/>
        <v>0</v>
      </c>
      <c r="CP476" s="223">
        <f t="shared" si="68"/>
        <v>0</v>
      </c>
      <c r="CQ476" s="223">
        <f t="shared" si="69"/>
        <v>0</v>
      </c>
      <c r="CR476" s="222"/>
      <c r="CS476" s="222"/>
      <c r="CT476" s="222"/>
      <c r="CU476" s="222"/>
      <c r="CV476" s="222"/>
      <c r="CW476" s="222"/>
      <c r="CX476" s="222"/>
      <c r="CY476" s="222"/>
      <c r="CZ476" s="222"/>
      <c r="DA476" s="222"/>
      <c r="DB476" s="224">
        <f t="shared" si="70"/>
        <v>0</v>
      </c>
      <c r="DC476" s="224">
        <f t="shared" si="71"/>
        <v>0</v>
      </c>
      <c r="DD476" s="224">
        <f t="shared" si="72"/>
        <v>0</v>
      </c>
      <c r="DE476" s="225">
        <f t="shared" si="73"/>
        <v>0</v>
      </c>
      <c r="DF476" s="222"/>
      <c r="DG476" s="222"/>
    </row>
    <row r="477" spans="90:111" x14ac:dyDescent="0.25">
      <c r="CL477" s="223">
        <f t="shared" si="65"/>
        <v>0</v>
      </c>
      <c r="CM477" s="223">
        <f t="shared" si="66"/>
        <v>0</v>
      </c>
      <c r="CN477" s="223">
        <f t="shared" si="67"/>
        <v>0</v>
      </c>
      <c r="CO477" s="223">
        <f t="shared" si="67"/>
        <v>0</v>
      </c>
      <c r="CP477" s="223">
        <f t="shared" si="68"/>
        <v>0</v>
      </c>
      <c r="CQ477" s="223">
        <f t="shared" si="69"/>
        <v>0</v>
      </c>
      <c r="CR477" s="222"/>
      <c r="CS477" s="222"/>
      <c r="CT477" s="222"/>
      <c r="CU477" s="222"/>
      <c r="CV477" s="222"/>
      <c r="CW477" s="222"/>
      <c r="CX477" s="222"/>
      <c r="CY477" s="222"/>
      <c r="CZ477" s="222"/>
      <c r="DA477" s="222"/>
      <c r="DB477" s="224">
        <f t="shared" si="70"/>
        <v>0</v>
      </c>
      <c r="DC477" s="224">
        <f t="shared" si="71"/>
        <v>0</v>
      </c>
      <c r="DD477" s="224">
        <f t="shared" si="72"/>
        <v>0</v>
      </c>
      <c r="DE477" s="225">
        <f t="shared" si="73"/>
        <v>0</v>
      </c>
      <c r="DF477" s="222"/>
      <c r="DG477" s="222"/>
    </row>
    <row r="478" spans="90:111" x14ac:dyDescent="0.25">
      <c r="CL478" s="223">
        <f t="shared" si="65"/>
        <v>0</v>
      </c>
      <c r="CM478" s="223">
        <f t="shared" si="66"/>
        <v>0</v>
      </c>
      <c r="CN478" s="223">
        <f t="shared" si="67"/>
        <v>0</v>
      </c>
      <c r="CO478" s="223">
        <f t="shared" si="67"/>
        <v>0</v>
      </c>
      <c r="CP478" s="223">
        <f t="shared" si="68"/>
        <v>0</v>
      </c>
      <c r="CQ478" s="223">
        <f t="shared" si="69"/>
        <v>0</v>
      </c>
      <c r="CR478" s="222"/>
      <c r="CS478" s="222"/>
      <c r="CT478" s="222"/>
      <c r="CU478" s="222"/>
      <c r="CV478" s="222"/>
      <c r="CW478" s="222"/>
      <c r="CX478" s="222"/>
      <c r="CY478" s="222"/>
      <c r="CZ478" s="222"/>
      <c r="DA478" s="222"/>
      <c r="DB478" s="224">
        <f t="shared" si="70"/>
        <v>0</v>
      </c>
      <c r="DC478" s="224">
        <f t="shared" si="71"/>
        <v>0</v>
      </c>
      <c r="DD478" s="224">
        <f t="shared" si="72"/>
        <v>0</v>
      </c>
      <c r="DE478" s="225">
        <f t="shared" si="73"/>
        <v>0</v>
      </c>
      <c r="DF478" s="222"/>
      <c r="DG478" s="222"/>
    </row>
    <row r="479" spans="90:111" x14ac:dyDescent="0.25">
      <c r="CL479" s="223">
        <f t="shared" si="65"/>
        <v>0</v>
      </c>
      <c r="CM479" s="223">
        <f t="shared" si="66"/>
        <v>0</v>
      </c>
      <c r="CN479" s="223">
        <f t="shared" si="67"/>
        <v>0</v>
      </c>
      <c r="CO479" s="223">
        <f t="shared" si="67"/>
        <v>0</v>
      </c>
      <c r="CP479" s="223">
        <f t="shared" si="68"/>
        <v>0</v>
      </c>
      <c r="CQ479" s="223">
        <f t="shared" si="69"/>
        <v>0</v>
      </c>
      <c r="CR479" s="222"/>
      <c r="CS479" s="222"/>
      <c r="CT479" s="222"/>
      <c r="CU479" s="222"/>
      <c r="CV479" s="222"/>
      <c r="CW479" s="222"/>
      <c r="CX479" s="222"/>
      <c r="CY479" s="222"/>
      <c r="CZ479" s="222"/>
      <c r="DA479" s="222"/>
      <c r="DB479" s="224">
        <f t="shared" si="70"/>
        <v>0</v>
      </c>
      <c r="DC479" s="224">
        <f t="shared" si="71"/>
        <v>0</v>
      </c>
      <c r="DD479" s="224">
        <f t="shared" si="72"/>
        <v>0</v>
      </c>
      <c r="DE479" s="225">
        <f t="shared" si="73"/>
        <v>0</v>
      </c>
      <c r="DF479" s="222"/>
      <c r="DG479" s="222"/>
    </row>
    <row r="480" spans="90:111" x14ac:dyDescent="0.25">
      <c r="CL480" s="223">
        <f t="shared" si="65"/>
        <v>0</v>
      </c>
      <c r="CM480" s="223">
        <f t="shared" si="66"/>
        <v>0</v>
      </c>
      <c r="CN480" s="223">
        <f t="shared" si="67"/>
        <v>0</v>
      </c>
      <c r="CO480" s="223">
        <f t="shared" si="67"/>
        <v>0</v>
      </c>
      <c r="CP480" s="223">
        <f t="shared" si="68"/>
        <v>0</v>
      </c>
      <c r="CQ480" s="223">
        <f t="shared" si="69"/>
        <v>0</v>
      </c>
      <c r="CR480" s="222"/>
      <c r="CS480" s="222"/>
      <c r="CT480" s="222"/>
      <c r="CU480" s="222"/>
      <c r="CV480" s="222"/>
      <c r="CW480" s="222"/>
      <c r="CX480" s="222"/>
      <c r="CY480" s="222"/>
      <c r="CZ480" s="222"/>
      <c r="DA480" s="222"/>
      <c r="DB480" s="224">
        <f t="shared" si="70"/>
        <v>0</v>
      </c>
      <c r="DC480" s="224">
        <f t="shared" si="71"/>
        <v>0</v>
      </c>
      <c r="DD480" s="224">
        <f t="shared" si="72"/>
        <v>0</v>
      </c>
      <c r="DE480" s="225">
        <f t="shared" si="73"/>
        <v>0</v>
      </c>
      <c r="DF480" s="222"/>
      <c r="DG480" s="222"/>
    </row>
    <row r="481" spans="90:111" x14ac:dyDescent="0.25">
      <c r="CL481" s="223">
        <f t="shared" si="65"/>
        <v>0</v>
      </c>
      <c r="CM481" s="223">
        <f t="shared" si="66"/>
        <v>0</v>
      </c>
      <c r="CN481" s="223">
        <f t="shared" si="67"/>
        <v>0</v>
      </c>
      <c r="CO481" s="223">
        <f t="shared" si="67"/>
        <v>0</v>
      </c>
      <c r="CP481" s="223">
        <f t="shared" si="68"/>
        <v>0</v>
      </c>
      <c r="CQ481" s="223">
        <f t="shared" si="69"/>
        <v>0</v>
      </c>
      <c r="CR481" s="222"/>
      <c r="CS481" s="222"/>
      <c r="CT481" s="222"/>
      <c r="CU481" s="222"/>
      <c r="CV481" s="222"/>
      <c r="CW481" s="222"/>
      <c r="CX481" s="222"/>
      <c r="CY481" s="222"/>
      <c r="CZ481" s="222"/>
      <c r="DA481" s="222"/>
      <c r="DB481" s="224">
        <f t="shared" si="70"/>
        <v>0</v>
      </c>
      <c r="DC481" s="224">
        <f t="shared" si="71"/>
        <v>0</v>
      </c>
      <c r="DD481" s="224">
        <f t="shared" si="72"/>
        <v>0</v>
      </c>
      <c r="DE481" s="225">
        <f t="shared" si="73"/>
        <v>0</v>
      </c>
      <c r="DF481" s="222"/>
      <c r="DG481" s="222"/>
    </row>
    <row r="482" spans="90:111" x14ac:dyDescent="0.25">
      <c r="CL482" s="223">
        <f t="shared" si="65"/>
        <v>0</v>
      </c>
      <c r="CM482" s="223">
        <f t="shared" si="66"/>
        <v>0</v>
      </c>
      <c r="CN482" s="223">
        <f t="shared" si="67"/>
        <v>0</v>
      </c>
      <c r="CO482" s="223">
        <f t="shared" si="67"/>
        <v>0</v>
      </c>
      <c r="CP482" s="223">
        <f t="shared" si="68"/>
        <v>0</v>
      </c>
      <c r="CQ482" s="223">
        <f t="shared" si="69"/>
        <v>0</v>
      </c>
      <c r="CR482" s="222"/>
      <c r="CS482" s="222"/>
      <c r="CT482" s="222"/>
      <c r="CU482" s="222"/>
      <c r="CV482" s="222"/>
      <c r="CW482" s="222"/>
      <c r="CX482" s="222"/>
      <c r="CY482" s="222"/>
      <c r="CZ482" s="222"/>
      <c r="DA482" s="222"/>
      <c r="DB482" s="224">
        <f t="shared" si="70"/>
        <v>0</v>
      </c>
      <c r="DC482" s="224">
        <f t="shared" si="71"/>
        <v>0</v>
      </c>
      <c r="DD482" s="224">
        <f t="shared" si="72"/>
        <v>0</v>
      </c>
      <c r="DE482" s="225">
        <f t="shared" si="73"/>
        <v>0</v>
      </c>
      <c r="DF482" s="222"/>
      <c r="DG482" s="222"/>
    </row>
    <row r="483" spans="90:111" x14ac:dyDescent="0.25">
      <c r="CL483" s="223">
        <f t="shared" si="65"/>
        <v>0</v>
      </c>
      <c r="CM483" s="223">
        <f t="shared" si="66"/>
        <v>0</v>
      </c>
      <c r="CN483" s="223">
        <f t="shared" si="67"/>
        <v>0</v>
      </c>
      <c r="CO483" s="223">
        <f t="shared" si="67"/>
        <v>0</v>
      </c>
      <c r="CP483" s="223">
        <f t="shared" si="68"/>
        <v>0</v>
      </c>
      <c r="CQ483" s="223">
        <f t="shared" si="69"/>
        <v>0</v>
      </c>
      <c r="CR483" s="222"/>
      <c r="CS483" s="222"/>
      <c r="CT483" s="222"/>
      <c r="CU483" s="222"/>
      <c r="CV483" s="222"/>
      <c r="CW483" s="222"/>
      <c r="CX483" s="222"/>
      <c r="CY483" s="222"/>
      <c r="CZ483" s="222"/>
      <c r="DA483" s="222"/>
      <c r="DB483" s="224">
        <f t="shared" si="70"/>
        <v>0</v>
      </c>
      <c r="DC483" s="224">
        <f t="shared" si="71"/>
        <v>0</v>
      </c>
      <c r="DD483" s="224">
        <f t="shared" si="72"/>
        <v>0</v>
      </c>
      <c r="DE483" s="225">
        <f t="shared" si="73"/>
        <v>0</v>
      </c>
      <c r="DF483" s="222"/>
      <c r="DG483" s="222"/>
    </row>
    <row r="484" spans="90:111" x14ac:dyDescent="0.25">
      <c r="CL484" s="223">
        <f t="shared" si="65"/>
        <v>0</v>
      </c>
      <c r="CM484" s="223">
        <f t="shared" si="66"/>
        <v>0</v>
      </c>
      <c r="CN484" s="223">
        <f t="shared" si="67"/>
        <v>0</v>
      </c>
      <c r="CO484" s="223">
        <f t="shared" si="67"/>
        <v>0</v>
      </c>
      <c r="CP484" s="223">
        <f t="shared" si="68"/>
        <v>0</v>
      </c>
      <c r="CQ484" s="223">
        <f t="shared" si="69"/>
        <v>0</v>
      </c>
      <c r="CR484" s="222"/>
      <c r="CS484" s="222"/>
      <c r="CT484" s="222"/>
      <c r="CU484" s="222"/>
      <c r="CV484" s="222"/>
      <c r="CW484" s="222"/>
      <c r="CX484" s="222"/>
      <c r="CY484" s="222"/>
      <c r="CZ484" s="222"/>
      <c r="DA484" s="222"/>
      <c r="DB484" s="224">
        <f t="shared" si="70"/>
        <v>0</v>
      </c>
      <c r="DC484" s="224">
        <f t="shared" si="71"/>
        <v>0</v>
      </c>
      <c r="DD484" s="224">
        <f t="shared" si="72"/>
        <v>0</v>
      </c>
      <c r="DE484" s="225">
        <f t="shared" si="73"/>
        <v>0</v>
      </c>
      <c r="DF484" s="222"/>
      <c r="DG484" s="222"/>
    </row>
    <row r="485" spans="90:111" x14ac:dyDescent="0.25">
      <c r="CL485" s="223">
        <f t="shared" si="65"/>
        <v>0</v>
      </c>
      <c r="CM485" s="223">
        <f t="shared" si="66"/>
        <v>0</v>
      </c>
      <c r="CN485" s="223">
        <f t="shared" si="67"/>
        <v>0</v>
      </c>
      <c r="CO485" s="223">
        <f t="shared" si="67"/>
        <v>0</v>
      </c>
      <c r="CP485" s="223">
        <f t="shared" si="68"/>
        <v>0</v>
      </c>
      <c r="CQ485" s="223">
        <f t="shared" si="69"/>
        <v>0</v>
      </c>
      <c r="CR485" s="222"/>
      <c r="CS485" s="222"/>
      <c r="CT485" s="222"/>
      <c r="CU485" s="222"/>
      <c r="CV485" s="222"/>
      <c r="CW485" s="222"/>
      <c r="CX485" s="222"/>
      <c r="CY485" s="222"/>
      <c r="CZ485" s="222"/>
      <c r="DA485" s="222"/>
      <c r="DB485" s="224">
        <f t="shared" si="70"/>
        <v>0</v>
      </c>
      <c r="DC485" s="224">
        <f t="shared" si="71"/>
        <v>0</v>
      </c>
      <c r="DD485" s="224">
        <f t="shared" si="72"/>
        <v>0</v>
      </c>
      <c r="DE485" s="225">
        <f t="shared" si="73"/>
        <v>0</v>
      </c>
      <c r="DF485" s="222"/>
      <c r="DG485" s="222"/>
    </row>
    <row r="486" spans="90:111" x14ac:dyDescent="0.25">
      <c r="CL486" s="223">
        <f t="shared" si="65"/>
        <v>0</v>
      </c>
      <c r="CM486" s="223">
        <f t="shared" si="66"/>
        <v>0</v>
      </c>
      <c r="CN486" s="223">
        <f t="shared" si="67"/>
        <v>0</v>
      </c>
      <c r="CO486" s="223">
        <f t="shared" si="67"/>
        <v>0</v>
      </c>
      <c r="CP486" s="223">
        <f t="shared" si="68"/>
        <v>0</v>
      </c>
      <c r="CQ486" s="223">
        <f t="shared" si="69"/>
        <v>0</v>
      </c>
      <c r="CR486" s="222"/>
      <c r="CS486" s="222"/>
      <c r="CT486" s="222"/>
      <c r="CU486" s="222"/>
      <c r="CV486" s="222"/>
      <c r="CW486" s="222"/>
      <c r="CX486" s="222"/>
      <c r="CY486" s="222"/>
      <c r="CZ486" s="222"/>
      <c r="DA486" s="222"/>
      <c r="DB486" s="224">
        <f t="shared" si="70"/>
        <v>0</v>
      </c>
      <c r="DC486" s="224">
        <f t="shared" si="71"/>
        <v>0</v>
      </c>
      <c r="DD486" s="224">
        <f t="shared" si="72"/>
        <v>0</v>
      </c>
      <c r="DE486" s="225">
        <f t="shared" si="73"/>
        <v>0</v>
      </c>
      <c r="DF486" s="222"/>
      <c r="DG486" s="222"/>
    </row>
    <row r="487" spans="90:111" x14ac:dyDescent="0.25">
      <c r="CL487" s="223">
        <f t="shared" si="65"/>
        <v>0</v>
      </c>
      <c r="CM487" s="223">
        <f t="shared" si="66"/>
        <v>0</v>
      </c>
      <c r="CN487" s="223">
        <f t="shared" si="67"/>
        <v>0</v>
      </c>
      <c r="CO487" s="223">
        <f t="shared" si="67"/>
        <v>0</v>
      </c>
      <c r="CP487" s="223">
        <f t="shared" si="68"/>
        <v>0</v>
      </c>
      <c r="CQ487" s="223">
        <f t="shared" si="69"/>
        <v>0</v>
      </c>
      <c r="CR487" s="222"/>
      <c r="CS487" s="222"/>
      <c r="CT487" s="222"/>
      <c r="CU487" s="222"/>
      <c r="CV487" s="222"/>
      <c r="CW487" s="222"/>
      <c r="CX487" s="222"/>
      <c r="CY487" s="222"/>
      <c r="CZ487" s="222"/>
      <c r="DA487" s="222"/>
      <c r="DB487" s="224">
        <f t="shared" si="70"/>
        <v>0</v>
      </c>
      <c r="DC487" s="224">
        <f t="shared" si="71"/>
        <v>0</v>
      </c>
      <c r="DD487" s="224">
        <f t="shared" si="72"/>
        <v>0</v>
      </c>
      <c r="DE487" s="225">
        <f t="shared" si="73"/>
        <v>0</v>
      </c>
      <c r="DF487" s="222"/>
      <c r="DG487" s="222"/>
    </row>
    <row r="488" spans="90:111" x14ac:dyDescent="0.25">
      <c r="CL488" s="223">
        <f t="shared" si="65"/>
        <v>0</v>
      </c>
      <c r="CM488" s="223">
        <f t="shared" si="66"/>
        <v>0</v>
      </c>
      <c r="CN488" s="223">
        <f t="shared" si="67"/>
        <v>0</v>
      </c>
      <c r="CO488" s="223">
        <f t="shared" si="67"/>
        <v>0</v>
      </c>
      <c r="CP488" s="223">
        <f t="shared" si="68"/>
        <v>0</v>
      </c>
      <c r="CQ488" s="223">
        <f t="shared" si="69"/>
        <v>0</v>
      </c>
      <c r="CR488" s="222"/>
      <c r="CS488" s="222"/>
      <c r="CT488" s="222"/>
      <c r="CU488" s="222"/>
      <c r="CV488" s="222"/>
      <c r="CW488" s="222"/>
      <c r="CX488" s="222"/>
      <c r="CY488" s="222"/>
      <c r="CZ488" s="222"/>
      <c r="DA488" s="222"/>
      <c r="DB488" s="224">
        <f t="shared" si="70"/>
        <v>0</v>
      </c>
      <c r="DC488" s="224">
        <f t="shared" si="71"/>
        <v>0</v>
      </c>
      <c r="DD488" s="224">
        <f t="shared" si="72"/>
        <v>0</v>
      </c>
      <c r="DE488" s="225">
        <f t="shared" si="73"/>
        <v>0</v>
      </c>
      <c r="DF488" s="222"/>
      <c r="DG488" s="222"/>
    </row>
    <row r="489" spans="90:111" x14ac:dyDescent="0.25">
      <c r="CL489" s="223">
        <f t="shared" si="65"/>
        <v>0</v>
      </c>
      <c r="CM489" s="223">
        <f t="shared" si="66"/>
        <v>0</v>
      </c>
      <c r="CN489" s="223">
        <f t="shared" si="67"/>
        <v>0</v>
      </c>
      <c r="CO489" s="223">
        <f t="shared" si="67"/>
        <v>0</v>
      </c>
      <c r="CP489" s="223">
        <f t="shared" si="68"/>
        <v>0</v>
      </c>
      <c r="CQ489" s="223">
        <f t="shared" si="69"/>
        <v>0</v>
      </c>
      <c r="CR489" s="222"/>
      <c r="CS489" s="222"/>
      <c r="CT489" s="222"/>
      <c r="CU489" s="222"/>
      <c r="CV489" s="222"/>
      <c r="CW489" s="222"/>
      <c r="CX489" s="222"/>
      <c r="CY489" s="222"/>
      <c r="CZ489" s="222"/>
      <c r="DA489" s="222"/>
      <c r="DB489" s="224">
        <f t="shared" si="70"/>
        <v>0</v>
      </c>
      <c r="DC489" s="224">
        <f t="shared" si="71"/>
        <v>0</v>
      </c>
      <c r="DD489" s="224">
        <f t="shared" si="72"/>
        <v>0</v>
      </c>
      <c r="DE489" s="225">
        <f t="shared" si="73"/>
        <v>0</v>
      </c>
      <c r="DF489" s="222"/>
      <c r="DG489" s="222"/>
    </row>
    <row r="490" spans="90:111" x14ac:dyDescent="0.25">
      <c r="CL490" s="223">
        <f t="shared" si="65"/>
        <v>0</v>
      </c>
      <c r="CM490" s="223">
        <f t="shared" si="66"/>
        <v>0</v>
      </c>
      <c r="CN490" s="223">
        <f t="shared" si="67"/>
        <v>0</v>
      </c>
      <c r="CO490" s="223">
        <f t="shared" si="67"/>
        <v>0</v>
      </c>
      <c r="CP490" s="223">
        <f t="shared" si="68"/>
        <v>0</v>
      </c>
      <c r="CQ490" s="223">
        <f t="shared" si="69"/>
        <v>0</v>
      </c>
      <c r="CR490" s="222"/>
      <c r="CS490" s="222"/>
      <c r="CT490" s="222"/>
      <c r="CU490" s="222"/>
      <c r="CV490" s="222"/>
      <c r="CW490" s="222"/>
      <c r="CX490" s="222"/>
      <c r="CY490" s="222"/>
      <c r="CZ490" s="222"/>
      <c r="DA490" s="222"/>
      <c r="DB490" s="224">
        <f t="shared" si="70"/>
        <v>0</v>
      </c>
      <c r="DC490" s="224">
        <f t="shared" si="71"/>
        <v>0</v>
      </c>
      <c r="DD490" s="224">
        <f t="shared" si="72"/>
        <v>0</v>
      </c>
      <c r="DE490" s="225">
        <f t="shared" si="73"/>
        <v>0</v>
      </c>
      <c r="DF490" s="222"/>
      <c r="DG490" s="222"/>
    </row>
    <row r="491" spans="90:111" x14ac:dyDescent="0.25">
      <c r="CL491" s="223">
        <f t="shared" si="65"/>
        <v>0</v>
      </c>
      <c r="CM491" s="223">
        <f t="shared" si="66"/>
        <v>0</v>
      </c>
      <c r="CN491" s="223">
        <f t="shared" si="67"/>
        <v>0</v>
      </c>
      <c r="CO491" s="223">
        <f t="shared" si="67"/>
        <v>0</v>
      </c>
      <c r="CP491" s="223">
        <f t="shared" si="68"/>
        <v>0</v>
      </c>
      <c r="CQ491" s="223">
        <f t="shared" si="69"/>
        <v>0</v>
      </c>
      <c r="CR491" s="222"/>
      <c r="CS491" s="222"/>
      <c r="CT491" s="222"/>
      <c r="CU491" s="222"/>
      <c r="CV491" s="222"/>
      <c r="CW491" s="222"/>
      <c r="CX491" s="222"/>
      <c r="CY491" s="222"/>
      <c r="CZ491" s="222"/>
      <c r="DA491" s="222"/>
      <c r="DB491" s="224">
        <f t="shared" si="70"/>
        <v>0</v>
      </c>
      <c r="DC491" s="224">
        <f t="shared" si="71"/>
        <v>0</v>
      </c>
      <c r="DD491" s="224">
        <f t="shared" si="72"/>
        <v>0</v>
      </c>
      <c r="DE491" s="225">
        <f t="shared" si="73"/>
        <v>0</v>
      </c>
      <c r="DF491" s="222"/>
      <c r="DG491" s="222"/>
    </row>
    <row r="492" spans="90:111" x14ac:dyDescent="0.25">
      <c r="CL492" s="223">
        <f t="shared" si="65"/>
        <v>0</v>
      </c>
      <c r="CM492" s="223">
        <f t="shared" si="66"/>
        <v>0</v>
      </c>
      <c r="CN492" s="223">
        <f t="shared" si="67"/>
        <v>0</v>
      </c>
      <c r="CO492" s="223">
        <f t="shared" si="67"/>
        <v>0</v>
      </c>
      <c r="CP492" s="223">
        <f t="shared" si="68"/>
        <v>0</v>
      </c>
      <c r="CQ492" s="223">
        <f t="shared" si="69"/>
        <v>0</v>
      </c>
      <c r="CR492" s="222"/>
      <c r="CS492" s="222"/>
      <c r="CT492" s="222"/>
      <c r="CU492" s="222"/>
      <c r="CV492" s="222"/>
      <c r="CW492" s="222"/>
      <c r="CX492" s="222"/>
      <c r="CY492" s="222"/>
      <c r="CZ492" s="222"/>
      <c r="DA492" s="222"/>
      <c r="DB492" s="224">
        <f t="shared" si="70"/>
        <v>0</v>
      </c>
      <c r="DC492" s="224">
        <f t="shared" si="71"/>
        <v>0</v>
      </c>
      <c r="DD492" s="224">
        <f t="shared" si="72"/>
        <v>0</v>
      </c>
      <c r="DE492" s="225">
        <f t="shared" si="73"/>
        <v>0</v>
      </c>
      <c r="DF492" s="222"/>
      <c r="DG492" s="222"/>
    </row>
    <row r="493" spans="90:111" x14ac:dyDescent="0.25">
      <c r="CL493" s="223">
        <f t="shared" si="65"/>
        <v>0</v>
      </c>
      <c r="CM493" s="223">
        <f t="shared" si="66"/>
        <v>0</v>
      </c>
      <c r="CN493" s="223">
        <f t="shared" si="67"/>
        <v>0</v>
      </c>
      <c r="CO493" s="223">
        <f t="shared" si="67"/>
        <v>0</v>
      </c>
      <c r="CP493" s="223">
        <f t="shared" si="68"/>
        <v>0</v>
      </c>
      <c r="CQ493" s="223">
        <f t="shared" si="69"/>
        <v>0</v>
      </c>
      <c r="CR493" s="222"/>
      <c r="CS493" s="222"/>
      <c r="CT493" s="222"/>
      <c r="CU493" s="222"/>
      <c r="CV493" s="222"/>
      <c r="CW493" s="222"/>
      <c r="CX493" s="222"/>
      <c r="CY493" s="222"/>
      <c r="CZ493" s="222"/>
      <c r="DA493" s="222"/>
      <c r="DB493" s="224">
        <f t="shared" si="70"/>
        <v>0</v>
      </c>
      <c r="DC493" s="224">
        <f t="shared" si="71"/>
        <v>0</v>
      </c>
      <c r="DD493" s="224">
        <f t="shared" si="72"/>
        <v>0</v>
      </c>
      <c r="DE493" s="225">
        <f t="shared" si="73"/>
        <v>0</v>
      </c>
      <c r="DF493" s="222"/>
      <c r="DG493" s="222"/>
    </row>
    <row r="494" spans="90:111" x14ac:dyDescent="0.25">
      <c r="CL494" s="223">
        <f t="shared" si="65"/>
        <v>0</v>
      </c>
      <c r="CM494" s="223">
        <f t="shared" si="66"/>
        <v>0</v>
      </c>
      <c r="CN494" s="223">
        <f t="shared" si="67"/>
        <v>0</v>
      </c>
      <c r="CO494" s="223">
        <f t="shared" si="67"/>
        <v>0</v>
      </c>
      <c r="CP494" s="223">
        <f t="shared" si="68"/>
        <v>0</v>
      </c>
      <c r="CQ494" s="223">
        <f t="shared" si="69"/>
        <v>0</v>
      </c>
      <c r="CR494" s="222"/>
      <c r="CS494" s="222"/>
      <c r="CT494" s="222"/>
      <c r="CU494" s="222"/>
      <c r="CV494" s="222"/>
      <c r="CW494" s="222"/>
      <c r="CX494" s="222"/>
      <c r="CY494" s="222"/>
      <c r="CZ494" s="222"/>
      <c r="DA494" s="222"/>
      <c r="DB494" s="224">
        <f t="shared" si="70"/>
        <v>0</v>
      </c>
      <c r="DC494" s="224">
        <f t="shared" si="71"/>
        <v>0</v>
      </c>
      <c r="DD494" s="224">
        <f t="shared" si="72"/>
        <v>0</v>
      </c>
      <c r="DE494" s="225">
        <f t="shared" si="73"/>
        <v>0</v>
      </c>
      <c r="DF494" s="222"/>
      <c r="DG494" s="222"/>
    </row>
    <row r="495" spans="90:111" x14ac:dyDescent="0.25">
      <c r="CL495" s="223">
        <f t="shared" si="65"/>
        <v>0</v>
      </c>
      <c r="CM495" s="223">
        <f t="shared" si="66"/>
        <v>0</v>
      </c>
      <c r="CN495" s="223">
        <f t="shared" si="67"/>
        <v>0</v>
      </c>
      <c r="CO495" s="223">
        <f t="shared" si="67"/>
        <v>0</v>
      </c>
      <c r="CP495" s="223">
        <f t="shared" si="68"/>
        <v>0</v>
      </c>
      <c r="CQ495" s="223">
        <f t="shared" si="69"/>
        <v>0</v>
      </c>
      <c r="CR495" s="222"/>
      <c r="CS495" s="222"/>
      <c r="CT495" s="222"/>
      <c r="CU495" s="222"/>
      <c r="CV495" s="222"/>
      <c r="CW495" s="222"/>
      <c r="CX495" s="222"/>
      <c r="CY495" s="222"/>
      <c r="CZ495" s="222"/>
      <c r="DA495" s="222"/>
      <c r="DB495" s="224">
        <f t="shared" si="70"/>
        <v>0</v>
      </c>
      <c r="DC495" s="224">
        <f t="shared" si="71"/>
        <v>0</v>
      </c>
      <c r="DD495" s="224">
        <f t="shared" si="72"/>
        <v>0</v>
      </c>
      <c r="DE495" s="225">
        <f t="shared" si="73"/>
        <v>0</v>
      </c>
      <c r="DF495" s="222"/>
      <c r="DG495" s="222"/>
    </row>
    <row r="496" spans="90:111" x14ac:dyDescent="0.25">
      <c r="CL496" s="223">
        <f t="shared" si="65"/>
        <v>0</v>
      </c>
      <c r="CM496" s="223">
        <f t="shared" si="66"/>
        <v>0</v>
      </c>
      <c r="CN496" s="223">
        <f t="shared" si="67"/>
        <v>0</v>
      </c>
      <c r="CO496" s="223">
        <f t="shared" si="67"/>
        <v>0</v>
      </c>
      <c r="CP496" s="223">
        <f t="shared" si="68"/>
        <v>0</v>
      </c>
      <c r="CQ496" s="223">
        <f t="shared" si="69"/>
        <v>0</v>
      </c>
      <c r="CR496" s="222"/>
      <c r="CS496" s="222"/>
      <c r="CT496" s="222"/>
      <c r="CU496" s="222"/>
      <c r="CV496" s="222"/>
      <c r="CW496" s="222"/>
      <c r="CX496" s="222"/>
      <c r="CY496" s="222"/>
      <c r="CZ496" s="222"/>
      <c r="DA496" s="222"/>
      <c r="DB496" s="224">
        <f t="shared" si="70"/>
        <v>0</v>
      </c>
      <c r="DC496" s="224">
        <f t="shared" si="71"/>
        <v>0</v>
      </c>
      <c r="DD496" s="224">
        <f t="shared" si="72"/>
        <v>0</v>
      </c>
      <c r="DE496" s="225">
        <f t="shared" si="73"/>
        <v>0</v>
      </c>
      <c r="DF496" s="222"/>
      <c r="DG496" s="222"/>
    </row>
    <row r="497" spans="90:111" x14ac:dyDescent="0.25">
      <c r="CL497" s="223">
        <f t="shared" si="65"/>
        <v>0</v>
      </c>
      <c r="CM497" s="223">
        <f t="shared" si="66"/>
        <v>0</v>
      </c>
      <c r="CN497" s="223">
        <f t="shared" si="67"/>
        <v>0</v>
      </c>
      <c r="CO497" s="223">
        <f t="shared" si="67"/>
        <v>0</v>
      </c>
      <c r="CP497" s="223">
        <f t="shared" si="68"/>
        <v>0</v>
      </c>
      <c r="CQ497" s="223">
        <f t="shared" si="69"/>
        <v>0</v>
      </c>
      <c r="CR497" s="222"/>
      <c r="CS497" s="222"/>
      <c r="CT497" s="222"/>
      <c r="CU497" s="222"/>
      <c r="CV497" s="222"/>
      <c r="CW497" s="222"/>
      <c r="CX497" s="222"/>
      <c r="CY497" s="222"/>
      <c r="CZ497" s="222"/>
      <c r="DA497" s="222"/>
      <c r="DB497" s="224">
        <f t="shared" si="70"/>
        <v>0</v>
      </c>
      <c r="DC497" s="224">
        <f t="shared" si="71"/>
        <v>0</v>
      </c>
      <c r="DD497" s="224">
        <f t="shared" si="72"/>
        <v>0</v>
      </c>
      <c r="DE497" s="225">
        <f t="shared" si="73"/>
        <v>0</v>
      </c>
      <c r="DF497" s="222"/>
      <c r="DG497" s="222"/>
    </row>
    <row r="498" spans="90:111" x14ac:dyDescent="0.25">
      <c r="CL498" s="223">
        <f t="shared" si="65"/>
        <v>0</v>
      </c>
      <c r="CM498" s="223">
        <f t="shared" si="66"/>
        <v>0</v>
      </c>
      <c r="CN498" s="223">
        <f t="shared" si="67"/>
        <v>0</v>
      </c>
      <c r="CO498" s="223">
        <f t="shared" si="67"/>
        <v>0</v>
      </c>
      <c r="CP498" s="223">
        <f t="shared" si="68"/>
        <v>0</v>
      </c>
      <c r="CQ498" s="223">
        <f t="shared" si="69"/>
        <v>0</v>
      </c>
      <c r="CR498" s="222"/>
      <c r="CS498" s="222"/>
      <c r="CT498" s="222"/>
      <c r="CU498" s="222"/>
      <c r="CV498" s="222"/>
      <c r="CW498" s="222"/>
      <c r="CX498" s="222"/>
      <c r="CY498" s="222"/>
      <c r="CZ498" s="222"/>
      <c r="DA498" s="222"/>
      <c r="DB498" s="224">
        <f t="shared" si="70"/>
        <v>0</v>
      </c>
      <c r="DC498" s="224">
        <f t="shared" si="71"/>
        <v>0</v>
      </c>
      <c r="DD498" s="224">
        <f t="shared" si="72"/>
        <v>0</v>
      </c>
      <c r="DE498" s="225">
        <f t="shared" si="73"/>
        <v>0</v>
      </c>
      <c r="DF498" s="222"/>
      <c r="DG498" s="222"/>
    </row>
    <row r="499" spans="90:111" x14ac:dyDescent="0.25">
      <c r="CL499" s="223">
        <f t="shared" si="65"/>
        <v>0</v>
      </c>
      <c r="CM499" s="223">
        <f t="shared" si="66"/>
        <v>0</v>
      </c>
      <c r="CN499" s="223">
        <f t="shared" si="67"/>
        <v>0</v>
      </c>
      <c r="CO499" s="223">
        <f t="shared" si="67"/>
        <v>0</v>
      </c>
      <c r="CP499" s="223">
        <f t="shared" si="68"/>
        <v>0</v>
      </c>
      <c r="CQ499" s="223">
        <f t="shared" si="69"/>
        <v>0</v>
      </c>
      <c r="CR499" s="222"/>
      <c r="CS499" s="222"/>
      <c r="CT499" s="222"/>
      <c r="CU499" s="222"/>
      <c r="CV499" s="222"/>
      <c r="CW499" s="222"/>
      <c r="CX499" s="222"/>
      <c r="CY499" s="222"/>
      <c r="CZ499" s="222"/>
      <c r="DA499" s="222"/>
      <c r="DB499" s="224">
        <f t="shared" si="70"/>
        <v>0</v>
      </c>
      <c r="DC499" s="224">
        <f t="shared" si="71"/>
        <v>0</v>
      </c>
      <c r="DD499" s="224">
        <f t="shared" si="72"/>
        <v>0</v>
      </c>
      <c r="DE499" s="225">
        <f t="shared" si="73"/>
        <v>0</v>
      </c>
      <c r="DF499" s="222"/>
      <c r="DG499" s="222"/>
    </row>
    <row r="500" spans="90:111" x14ac:dyDescent="0.25">
      <c r="CL500" s="223">
        <f t="shared" si="65"/>
        <v>0</v>
      </c>
      <c r="CM500" s="223">
        <f t="shared" si="66"/>
        <v>0</v>
      </c>
      <c r="CN500" s="223">
        <f t="shared" si="67"/>
        <v>0</v>
      </c>
      <c r="CO500" s="223">
        <f t="shared" si="67"/>
        <v>0</v>
      </c>
      <c r="CP500" s="223">
        <f t="shared" si="68"/>
        <v>0</v>
      </c>
      <c r="CQ500" s="223">
        <f t="shared" si="69"/>
        <v>0</v>
      </c>
      <c r="CR500" s="222"/>
      <c r="CS500" s="222"/>
      <c r="CT500" s="222"/>
      <c r="CU500" s="222"/>
      <c r="CV500" s="222"/>
      <c r="CW500" s="222"/>
      <c r="CX500" s="222"/>
      <c r="CY500" s="222"/>
      <c r="CZ500" s="222"/>
      <c r="DA500" s="222"/>
      <c r="DB500" s="224">
        <f t="shared" si="70"/>
        <v>0</v>
      </c>
      <c r="DC500" s="224">
        <f t="shared" si="71"/>
        <v>0</v>
      </c>
      <c r="DD500" s="224">
        <f t="shared" si="72"/>
        <v>0</v>
      </c>
      <c r="DE500" s="225">
        <f t="shared" si="73"/>
        <v>0</v>
      </c>
      <c r="DF500" s="222"/>
      <c r="DG500" s="222"/>
    </row>
    <row r="501" spans="90:111" x14ac:dyDescent="0.25">
      <c r="CL501" s="223">
        <f t="shared" si="65"/>
        <v>0</v>
      </c>
      <c r="CM501" s="223">
        <f t="shared" si="66"/>
        <v>0</v>
      </c>
      <c r="CN501" s="223">
        <f t="shared" si="67"/>
        <v>0</v>
      </c>
      <c r="CO501" s="223">
        <f t="shared" si="67"/>
        <v>0</v>
      </c>
      <c r="CP501" s="223">
        <f t="shared" si="68"/>
        <v>0</v>
      </c>
      <c r="CQ501" s="223">
        <f t="shared" si="69"/>
        <v>0</v>
      </c>
      <c r="CR501" s="222"/>
      <c r="CS501" s="222"/>
      <c r="CT501" s="222"/>
      <c r="CU501" s="222"/>
      <c r="CV501" s="222"/>
      <c r="CW501" s="222"/>
      <c r="CX501" s="222"/>
      <c r="CY501" s="222"/>
      <c r="CZ501" s="222"/>
      <c r="DA501" s="222"/>
      <c r="DB501" s="224">
        <f t="shared" si="70"/>
        <v>0</v>
      </c>
      <c r="DC501" s="224">
        <f t="shared" si="71"/>
        <v>0</v>
      </c>
      <c r="DD501" s="224">
        <f t="shared" si="72"/>
        <v>0</v>
      </c>
      <c r="DE501" s="225">
        <f t="shared" si="73"/>
        <v>0</v>
      </c>
      <c r="DF501" s="222"/>
      <c r="DG501" s="222"/>
    </row>
    <row r="502" spans="90:111" x14ac:dyDescent="0.25">
      <c r="CL502" s="223">
        <f t="shared" si="65"/>
        <v>0</v>
      </c>
      <c r="CM502" s="223">
        <f t="shared" si="66"/>
        <v>0</v>
      </c>
      <c r="CN502" s="223">
        <f t="shared" si="67"/>
        <v>0</v>
      </c>
      <c r="CO502" s="223">
        <f t="shared" si="67"/>
        <v>0</v>
      </c>
      <c r="CP502" s="223">
        <f t="shared" si="68"/>
        <v>0</v>
      </c>
      <c r="CQ502" s="223">
        <f t="shared" si="69"/>
        <v>0</v>
      </c>
      <c r="CR502" s="222"/>
      <c r="CS502" s="222"/>
      <c r="CT502" s="222"/>
      <c r="CU502" s="222"/>
      <c r="CV502" s="222"/>
      <c r="CW502" s="222"/>
      <c r="CX502" s="222"/>
      <c r="CY502" s="222"/>
      <c r="CZ502" s="222"/>
      <c r="DA502" s="222"/>
      <c r="DB502" s="224">
        <f t="shared" si="70"/>
        <v>0</v>
      </c>
      <c r="DC502" s="224">
        <f t="shared" si="71"/>
        <v>0</v>
      </c>
      <c r="DD502" s="224">
        <f t="shared" si="72"/>
        <v>0</v>
      </c>
      <c r="DE502" s="225">
        <f t="shared" si="73"/>
        <v>0</v>
      </c>
      <c r="DF502" s="222"/>
      <c r="DG502" s="222"/>
    </row>
    <row r="503" spans="90:111" x14ac:dyDescent="0.25">
      <c r="CL503" s="223">
        <f t="shared" si="65"/>
        <v>0</v>
      </c>
      <c r="CM503" s="223">
        <f t="shared" si="66"/>
        <v>0</v>
      </c>
      <c r="CN503" s="223">
        <f t="shared" si="67"/>
        <v>0</v>
      </c>
      <c r="CO503" s="223">
        <f t="shared" si="67"/>
        <v>0</v>
      </c>
      <c r="CP503" s="223">
        <f t="shared" si="68"/>
        <v>0</v>
      </c>
      <c r="CQ503" s="223">
        <f t="shared" si="69"/>
        <v>0</v>
      </c>
      <c r="CR503" s="222"/>
      <c r="CS503" s="222"/>
      <c r="CT503" s="222"/>
      <c r="CU503" s="222"/>
      <c r="CV503" s="222"/>
      <c r="CW503" s="222"/>
      <c r="CX503" s="222"/>
      <c r="CY503" s="222"/>
      <c r="CZ503" s="222"/>
      <c r="DA503" s="222"/>
      <c r="DB503" s="224">
        <f t="shared" si="70"/>
        <v>0</v>
      </c>
      <c r="DC503" s="224">
        <f t="shared" si="71"/>
        <v>0</v>
      </c>
      <c r="DD503" s="224">
        <f t="shared" si="72"/>
        <v>0</v>
      </c>
      <c r="DE503" s="225">
        <f t="shared" si="73"/>
        <v>0</v>
      </c>
      <c r="DF503" s="222"/>
      <c r="DG503" s="222"/>
    </row>
    <row r="504" spans="90:111" x14ac:dyDescent="0.25">
      <c r="CL504" s="223">
        <f t="shared" si="65"/>
        <v>0</v>
      </c>
      <c r="CM504" s="223">
        <f t="shared" si="66"/>
        <v>0</v>
      </c>
      <c r="CN504" s="223">
        <f t="shared" si="67"/>
        <v>0</v>
      </c>
      <c r="CO504" s="223">
        <f t="shared" si="67"/>
        <v>0</v>
      </c>
      <c r="CP504" s="223">
        <f t="shared" si="68"/>
        <v>0</v>
      </c>
      <c r="CQ504" s="223">
        <f t="shared" si="69"/>
        <v>0</v>
      </c>
      <c r="CR504" s="222"/>
      <c r="CS504" s="222"/>
      <c r="CT504" s="222"/>
      <c r="CU504" s="222"/>
      <c r="CV504" s="222"/>
      <c r="CW504" s="222"/>
      <c r="CX504" s="222"/>
      <c r="CY504" s="222"/>
      <c r="CZ504" s="222"/>
      <c r="DA504" s="222"/>
      <c r="DB504" s="224">
        <f t="shared" si="70"/>
        <v>0</v>
      </c>
      <c r="DC504" s="224">
        <f t="shared" si="71"/>
        <v>0</v>
      </c>
      <c r="DD504" s="224">
        <f t="shared" si="72"/>
        <v>0</v>
      </c>
      <c r="DE504" s="225">
        <f t="shared" si="73"/>
        <v>0</v>
      </c>
      <c r="DF504" s="222"/>
      <c r="DG504" s="222"/>
    </row>
    <row r="505" spans="90:111" x14ac:dyDescent="0.25">
      <c r="CL505" s="223">
        <f t="shared" si="65"/>
        <v>0</v>
      </c>
      <c r="CM505" s="223">
        <f t="shared" si="66"/>
        <v>0</v>
      </c>
      <c r="CN505" s="223">
        <f t="shared" si="67"/>
        <v>0</v>
      </c>
      <c r="CO505" s="223">
        <f t="shared" si="67"/>
        <v>0</v>
      </c>
      <c r="CP505" s="223">
        <f t="shared" si="68"/>
        <v>0</v>
      </c>
      <c r="CQ505" s="223">
        <f t="shared" si="69"/>
        <v>0</v>
      </c>
      <c r="CR505" s="222"/>
      <c r="CS505" s="222"/>
      <c r="CT505" s="222"/>
      <c r="CU505" s="222"/>
      <c r="CV505" s="222"/>
      <c r="CW505" s="222"/>
      <c r="CX505" s="222"/>
      <c r="CY505" s="222"/>
      <c r="CZ505" s="222"/>
      <c r="DA505" s="222"/>
      <c r="DB505" s="224">
        <f t="shared" si="70"/>
        <v>0</v>
      </c>
      <c r="DC505" s="224">
        <f t="shared" si="71"/>
        <v>0</v>
      </c>
      <c r="DD505" s="224">
        <f t="shared" si="72"/>
        <v>0</v>
      </c>
      <c r="DE505" s="225">
        <f t="shared" si="73"/>
        <v>0</v>
      </c>
      <c r="DF505" s="222"/>
      <c r="DG505" s="222"/>
    </row>
    <row r="506" spans="90:111" x14ac:dyDescent="0.25">
      <c r="CL506" s="223">
        <f t="shared" si="65"/>
        <v>0</v>
      </c>
      <c r="CM506" s="223">
        <f t="shared" si="66"/>
        <v>0</v>
      </c>
      <c r="CN506" s="223">
        <f t="shared" si="67"/>
        <v>0</v>
      </c>
      <c r="CO506" s="223">
        <f t="shared" si="67"/>
        <v>0</v>
      </c>
      <c r="CP506" s="223">
        <f t="shared" si="68"/>
        <v>0</v>
      </c>
      <c r="CQ506" s="223">
        <f t="shared" si="69"/>
        <v>0</v>
      </c>
      <c r="CR506" s="222"/>
      <c r="CS506" s="222"/>
      <c r="CT506" s="222"/>
      <c r="CU506" s="222"/>
      <c r="CV506" s="222"/>
      <c r="CW506" s="222"/>
      <c r="CX506" s="222"/>
      <c r="CY506" s="222"/>
      <c r="CZ506" s="222"/>
      <c r="DA506" s="222"/>
      <c r="DB506" s="224">
        <f t="shared" si="70"/>
        <v>0</v>
      </c>
      <c r="DC506" s="224">
        <f t="shared" si="71"/>
        <v>0</v>
      </c>
      <c r="DD506" s="224">
        <f t="shared" si="72"/>
        <v>0</v>
      </c>
      <c r="DE506" s="225">
        <f t="shared" si="73"/>
        <v>0</v>
      </c>
      <c r="DF506" s="222"/>
      <c r="DG506" s="222"/>
    </row>
    <row r="507" spans="90:111" x14ac:dyDescent="0.25">
      <c r="CL507" s="223">
        <f t="shared" si="65"/>
        <v>0</v>
      </c>
      <c r="CM507" s="223">
        <f t="shared" si="66"/>
        <v>0</v>
      </c>
      <c r="CN507" s="223">
        <f t="shared" si="67"/>
        <v>0</v>
      </c>
      <c r="CO507" s="223">
        <f t="shared" si="67"/>
        <v>0</v>
      </c>
      <c r="CP507" s="223">
        <f t="shared" si="68"/>
        <v>0</v>
      </c>
      <c r="CQ507" s="223">
        <f t="shared" si="69"/>
        <v>0</v>
      </c>
      <c r="CR507" s="222"/>
      <c r="CS507" s="222"/>
      <c r="CT507" s="222"/>
      <c r="CU507" s="222"/>
      <c r="CV507" s="222"/>
      <c r="CW507" s="222"/>
      <c r="CX507" s="222"/>
      <c r="CY507" s="222"/>
      <c r="CZ507" s="222"/>
      <c r="DA507" s="222"/>
      <c r="DB507" s="224">
        <f t="shared" si="70"/>
        <v>0</v>
      </c>
      <c r="DC507" s="224">
        <f t="shared" si="71"/>
        <v>0</v>
      </c>
      <c r="DD507" s="224">
        <f t="shared" si="72"/>
        <v>0</v>
      </c>
      <c r="DE507" s="225">
        <f t="shared" si="73"/>
        <v>0</v>
      </c>
      <c r="DF507" s="222"/>
      <c r="DG507" s="222"/>
    </row>
    <row r="508" spans="90:111" x14ac:dyDescent="0.25">
      <c r="CL508" s="223">
        <f t="shared" si="65"/>
        <v>0</v>
      </c>
      <c r="CM508" s="223">
        <f t="shared" si="66"/>
        <v>0</v>
      </c>
      <c r="CN508" s="223">
        <f t="shared" si="67"/>
        <v>0</v>
      </c>
      <c r="CO508" s="223">
        <f t="shared" si="67"/>
        <v>0</v>
      </c>
      <c r="CP508" s="223">
        <f t="shared" si="68"/>
        <v>0</v>
      </c>
      <c r="CQ508" s="223">
        <f t="shared" si="69"/>
        <v>0</v>
      </c>
      <c r="CR508" s="222"/>
      <c r="CS508" s="222"/>
      <c r="CT508" s="222"/>
      <c r="CU508" s="222"/>
      <c r="CV508" s="222"/>
      <c r="CW508" s="222"/>
      <c r="CX508" s="222"/>
      <c r="CY508" s="222"/>
      <c r="CZ508" s="222"/>
      <c r="DA508" s="222"/>
      <c r="DB508" s="224">
        <f t="shared" si="70"/>
        <v>0</v>
      </c>
      <c r="DC508" s="224">
        <f t="shared" si="71"/>
        <v>0</v>
      </c>
      <c r="DD508" s="224">
        <f t="shared" si="72"/>
        <v>0</v>
      </c>
      <c r="DE508" s="225">
        <f t="shared" si="73"/>
        <v>0</v>
      </c>
      <c r="DF508" s="222"/>
      <c r="DG508" s="222"/>
    </row>
    <row r="509" spans="90:111" x14ac:dyDescent="0.25">
      <c r="CL509" s="223">
        <f t="shared" si="65"/>
        <v>0</v>
      </c>
      <c r="CM509" s="223">
        <f t="shared" si="66"/>
        <v>0</v>
      </c>
      <c r="CN509" s="223">
        <f t="shared" si="67"/>
        <v>0</v>
      </c>
      <c r="CO509" s="223">
        <f t="shared" si="67"/>
        <v>0</v>
      </c>
      <c r="CP509" s="223">
        <f t="shared" si="68"/>
        <v>0</v>
      </c>
      <c r="CQ509" s="223">
        <f t="shared" si="69"/>
        <v>0</v>
      </c>
      <c r="CR509" s="222"/>
      <c r="CS509" s="222"/>
      <c r="CT509" s="222"/>
      <c r="CU509" s="222"/>
      <c r="CV509" s="222"/>
      <c r="CW509" s="222"/>
      <c r="CX509" s="222"/>
      <c r="CY509" s="222"/>
      <c r="CZ509" s="222"/>
      <c r="DA509" s="222"/>
      <c r="DB509" s="224">
        <f t="shared" si="70"/>
        <v>0</v>
      </c>
      <c r="DC509" s="224">
        <f t="shared" si="71"/>
        <v>0</v>
      </c>
      <c r="DD509" s="224">
        <f t="shared" si="72"/>
        <v>0</v>
      </c>
      <c r="DE509" s="225">
        <f t="shared" si="73"/>
        <v>0</v>
      </c>
      <c r="DF509" s="222"/>
      <c r="DG509" s="222"/>
    </row>
    <row r="510" spans="90:111" x14ac:dyDescent="0.25">
      <c r="CL510" s="223">
        <f t="shared" si="65"/>
        <v>0</v>
      </c>
      <c r="CM510" s="223">
        <f t="shared" si="66"/>
        <v>0</v>
      </c>
      <c r="CN510" s="223">
        <f t="shared" si="67"/>
        <v>0</v>
      </c>
      <c r="CO510" s="223">
        <f t="shared" si="67"/>
        <v>0</v>
      </c>
      <c r="CP510" s="223">
        <f t="shared" si="68"/>
        <v>0</v>
      </c>
      <c r="CQ510" s="223">
        <f t="shared" si="69"/>
        <v>0</v>
      </c>
      <c r="CR510" s="222"/>
      <c r="CS510" s="222"/>
      <c r="CT510" s="222"/>
      <c r="CU510" s="222"/>
      <c r="CV510" s="222"/>
      <c r="CW510" s="222"/>
      <c r="CX510" s="222"/>
      <c r="CY510" s="222"/>
      <c r="CZ510" s="222"/>
      <c r="DA510" s="222"/>
      <c r="DB510" s="224">
        <f t="shared" si="70"/>
        <v>0</v>
      </c>
      <c r="DC510" s="224">
        <f t="shared" si="71"/>
        <v>0</v>
      </c>
      <c r="DD510" s="224">
        <f t="shared" si="72"/>
        <v>0</v>
      </c>
      <c r="DE510" s="225">
        <f t="shared" si="73"/>
        <v>0</v>
      </c>
      <c r="DF510" s="222"/>
      <c r="DG510" s="222"/>
    </row>
    <row r="511" spans="90:111" x14ac:dyDescent="0.25">
      <c r="CL511" s="223">
        <f t="shared" si="65"/>
        <v>0</v>
      </c>
      <c r="CM511" s="223">
        <f t="shared" si="66"/>
        <v>0</v>
      </c>
      <c r="CN511" s="223">
        <f t="shared" si="67"/>
        <v>0</v>
      </c>
      <c r="CO511" s="223">
        <f t="shared" si="67"/>
        <v>0</v>
      </c>
      <c r="CP511" s="223">
        <f t="shared" si="68"/>
        <v>0</v>
      </c>
      <c r="CQ511" s="223">
        <f t="shared" si="69"/>
        <v>0</v>
      </c>
      <c r="CR511" s="222"/>
      <c r="CS511" s="222"/>
      <c r="CT511" s="222"/>
      <c r="CU511" s="222"/>
      <c r="CV511" s="222"/>
      <c r="CW511" s="222"/>
      <c r="CX511" s="222"/>
      <c r="CY511" s="222"/>
      <c r="CZ511" s="222"/>
      <c r="DA511" s="222"/>
      <c r="DB511" s="224">
        <f t="shared" si="70"/>
        <v>0</v>
      </c>
      <c r="DC511" s="224">
        <f t="shared" si="71"/>
        <v>0</v>
      </c>
      <c r="DD511" s="224">
        <f t="shared" si="72"/>
        <v>0</v>
      </c>
      <c r="DE511" s="225">
        <f t="shared" si="73"/>
        <v>0</v>
      </c>
      <c r="DF511" s="222"/>
      <c r="DG511" s="222"/>
    </row>
    <row r="512" spans="90:111" x14ac:dyDescent="0.25">
      <c r="CL512" s="223">
        <f t="shared" si="65"/>
        <v>0</v>
      </c>
      <c r="CM512" s="223">
        <f t="shared" si="66"/>
        <v>0</v>
      </c>
      <c r="CN512" s="223">
        <f t="shared" si="67"/>
        <v>0</v>
      </c>
      <c r="CO512" s="223">
        <f t="shared" si="67"/>
        <v>0</v>
      </c>
      <c r="CP512" s="223">
        <f t="shared" si="68"/>
        <v>0</v>
      </c>
      <c r="CQ512" s="223">
        <f t="shared" si="69"/>
        <v>0</v>
      </c>
      <c r="CR512" s="222"/>
      <c r="CS512" s="222"/>
      <c r="CT512" s="222"/>
      <c r="CU512" s="222"/>
      <c r="CV512" s="222"/>
      <c r="CW512" s="222"/>
      <c r="CX512" s="222"/>
      <c r="CY512" s="222"/>
      <c r="CZ512" s="222"/>
      <c r="DA512" s="222"/>
      <c r="DB512" s="224">
        <f t="shared" si="70"/>
        <v>0</v>
      </c>
      <c r="DC512" s="224">
        <f t="shared" si="71"/>
        <v>0</v>
      </c>
      <c r="DD512" s="224">
        <f t="shared" si="72"/>
        <v>0</v>
      </c>
      <c r="DE512" s="225">
        <f t="shared" si="73"/>
        <v>0</v>
      </c>
      <c r="DF512" s="222"/>
      <c r="DG512" s="222"/>
    </row>
    <row r="513" spans="90:111" x14ac:dyDescent="0.25">
      <c r="CL513" s="223">
        <f t="shared" si="65"/>
        <v>0</v>
      </c>
      <c r="CM513" s="223">
        <f t="shared" si="66"/>
        <v>0</v>
      </c>
      <c r="CN513" s="223">
        <f t="shared" si="67"/>
        <v>0</v>
      </c>
      <c r="CO513" s="223">
        <f t="shared" si="67"/>
        <v>0</v>
      </c>
      <c r="CP513" s="223">
        <f t="shared" si="68"/>
        <v>0</v>
      </c>
      <c r="CQ513" s="223">
        <f t="shared" si="69"/>
        <v>0</v>
      </c>
      <c r="CR513" s="222"/>
      <c r="CS513" s="222"/>
      <c r="CT513" s="222"/>
      <c r="CU513" s="222"/>
      <c r="CV513" s="222"/>
      <c r="CW513" s="222"/>
      <c r="CX513" s="222"/>
      <c r="CY513" s="222"/>
      <c r="CZ513" s="222"/>
      <c r="DA513" s="222"/>
      <c r="DB513" s="224">
        <f t="shared" si="70"/>
        <v>0</v>
      </c>
      <c r="DC513" s="224">
        <f t="shared" si="71"/>
        <v>0</v>
      </c>
      <c r="DD513" s="224">
        <f t="shared" si="72"/>
        <v>0</v>
      </c>
      <c r="DE513" s="225">
        <f t="shared" si="73"/>
        <v>0</v>
      </c>
      <c r="DF513" s="222"/>
      <c r="DG513" s="222"/>
    </row>
    <row r="514" spans="90:111" x14ac:dyDescent="0.25">
      <c r="CL514" s="223">
        <f t="shared" si="65"/>
        <v>0</v>
      </c>
      <c r="CM514" s="223">
        <f t="shared" si="66"/>
        <v>0</v>
      </c>
      <c r="CN514" s="223">
        <f t="shared" si="67"/>
        <v>0</v>
      </c>
      <c r="CO514" s="223">
        <f t="shared" si="67"/>
        <v>0</v>
      </c>
      <c r="CP514" s="223">
        <f t="shared" si="68"/>
        <v>0</v>
      </c>
      <c r="CQ514" s="223">
        <f t="shared" si="69"/>
        <v>0</v>
      </c>
      <c r="CR514" s="222"/>
      <c r="CS514" s="222"/>
      <c r="CT514" s="222"/>
      <c r="CU514" s="222"/>
      <c r="CV514" s="222"/>
      <c r="CW514" s="222"/>
      <c r="CX514" s="222"/>
      <c r="CY514" s="222"/>
      <c r="CZ514" s="222"/>
      <c r="DA514" s="222"/>
      <c r="DB514" s="224">
        <f t="shared" si="70"/>
        <v>0</v>
      </c>
      <c r="DC514" s="224">
        <f t="shared" si="71"/>
        <v>0</v>
      </c>
      <c r="DD514" s="224">
        <f t="shared" si="72"/>
        <v>0</v>
      </c>
      <c r="DE514" s="225">
        <f t="shared" si="73"/>
        <v>0</v>
      </c>
      <c r="DF514" s="222"/>
      <c r="DG514" s="222"/>
    </row>
    <row r="515" spans="90:111" x14ac:dyDescent="0.25">
      <c r="CL515" s="223">
        <f t="shared" ref="CL515:CL578" si="74">SUM(BB515:BL515)+BR515</f>
        <v>0</v>
      </c>
      <c r="CM515" s="223">
        <f t="shared" ref="CM515:CM578" si="75">SUM(BM515:BO515)</f>
        <v>0</v>
      </c>
      <c r="CN515" s="223">
        <f t="shared" ref="CN515:CO578" si="76">BP515</f>
        <v>0</v>
      </c>
      <c r="CO515" s="223">
        <f t="shared" si="76"/>
        <v>0</v>
      </c>
      <c r="CP515" s="223">
        <f t="shared" ref="CP515:CP578" si="77">SUM(CL515:CO515)</f>
        <v>0</v>
      </c>
      <c r="CQ515" s="223">
        <f t="shared" ref="CQ515:CQ578" si="78">CP515-BU515</f>
        <v>0</v>
      </c>
      <c r="CR515" s="222"/>
      <c r="CS515" s="222"/>
      <c r="CT515" s="222"/>
      <c r="CU515" s="222"/>
      <c r="CV515" s="222"/>
      <c r="CW515" s="222"/>
      <c r="CX515" s="222"/>
      <c r="CY515" s="222"/>
      <c r="CZ515" s="222"/>
      <c r="DA515" s="222"/>
      <c r="DB515" s="224">
        <f t="shared" ref="DB515:DB578" si="79">SUM(BB515:BE515)+BM515+BN515</f>
        <v>0</v>
      </c>
      <c r="DC515" s="224">
        <f t="shared" ref="DC515:DC578" si="80">BF515+BG515+BH515+BI515+BJ515+BK515+BL515+BO515+BR515</f>
        <v>0</v>
      </c>
      <c r="DD515" s="224">
        <f t="shared" ref="DD515:DD578" si="81">DC515+DB515</f>
        <v>0</v>
      </c>
      <c r="DE515" s="225">
        <f t="shared" ref="DE515:DE578" si="82">DD515-BS515</f>
        <v>0</v>
      </c>
      <c r="DF515" s="222"/>
      <c r="DG515" s="222"/>
    </row>
    <row r="516" spans="90:111" x14ac:dyDescent="0.25">
      <c r="CL516" s="223">
        <f t="shared" si="74"/>
        <v>0</v>
      </c>
      <c r="CM516" s="223">
        <f t="shared" si="75"/>
        <v>0</v>
      </c>
      <c r="CN516" s="223">
        <f t="shared" si="76"/>
        <v>0</v>
      </c>
      <c r="CO516" s="223">
        <f t="shared" si="76"/>
        <v>0</v>
      </c>
      <c r="CP516" s="223">
        <f t="shared" si="77"/>
        <v>0</v>
      </c>
      <c r="CQ516" s="223">
        <f t="shared" si="78"/>
        <v>0</v>
      </c>
      <c r="CR516" s="222"/>
      <c r="CS516" s="222"/>
      <c r="CT516" s="222"/>
      <c r="CU516" s="222"/>
      <c r="CV516" s="222"/>
      <c r="CW516" s="222"/>
      <c r="CX516" s="222"/>
      <c r="CY516" s="222"/>
      <c r="CZ516" s="222"/>
      <c r="DA516" s="222"/>
      <c r="DB516" s="224">
        <f t="shared" si="79"/>
        <v>0</v>
      </c>
      <c r="DC516" s="224">
        <f t="shared" si="80"/>
        <v>0</v>
      </c>
      <c r="DD516" s="224">
        <f t="shared" si="81"/>
        <v>0</v>
      </c>
      <c r="DE516" s="225">
        <f t="shared" si="82"/>
        <v>0</v>
      </c>
      <c r="DF516" s="222"/>
      <c r="DG516" s="222"/>
    </row>
    <row r="517" spans="90:111" x14ac:dyDescent="0.25">
      <c r="CL517" s="223">
        <f t="shared" si="74"/>
        <v>0</v>
      </c>
      <c r="CM517" s="223">
        <f t="shared" si="75"/>
        <v>0</v>
      </c>
      <c r="CN517" s="223">
        <f t="shared" si="76"/>
        <v>0</v>
      </c>
      <c r="CO517" s="223">
        <f t="shared" si="76"/>
        <v>0</v>
      </c>
      <c r="CP517" s="223">
        <f t="shared" si="77"/>
        <v>0</v>
      </c>
      <c r="CQ517" s="223">
        <f t="shared" si="78"/>
        <v>0</v>
      </c>
      <c r="CR517" s="222"/>
      <c r="CS517" s="222"/>
      <c r="CT517" s="222"/>
      <c r="CU517" s="222"/>
      <c r="CV517" s="222"/>
      <c r="CW517" s="222"/>
      <c r="CX517" s="222"/>
      <c r="CY517" s="222"/>
      <c r="CZ517" s="222"/>
      <c r="DA517" s="222"/>
      <c r="DB517" s="224">
        <f t="shared" si="79"/>
        <v>0</v>
      </c>
      <c r="DC517" s="224">
        <f t="shared" si="80"/>
        <v>0</v>
      </c>
      <c r="DD517" s="224">
        <f t="shared" si="81"/>
        <v>0</v>
      </c>
      <c r="DE517" s="225">
        <f t="shared" si="82"/>
        <v>0</v>
      </c>
      <c r="DF517" s="222"/>
      <c r="DG517" s="222"/>
    </row>
    <row r="518" spans="90:111" x14ac:dyDescent="0.25">
      <c r="CL518" s="223">
        <f t="shared" si="74"/>
        <v>0</v>
      </c>
      <c r="CM518" s="223">
        <f t="shared" si="75"/>
        <v>0</v>
      </c>
      <c r="CN518" s="223">
        <f t="shared" si="76"/>
        <v>0</v>
      </c>
      <c r="CO518" s="223">
        <f t="shared" si="76"/>
        <v>0</v>
      </c>
      <c r="CP518" s="223">
        <f t="shared" si="77"/>
        <v>0</v>
      </c>
      <c r="CQ518" s="223">
        <f t="shared" si="78"/>
        <v>0</v>
      </c>
      <c r="CR518" s="222"/>
      <c r="CS518" s="222"/>
      <c r="CT518" s="222"/>
      <c r="CU518" s="222"/>
      <c r="CV518" s="222"/>
      <c r="CW518" s="222"/>
      <c r="CX518" s="222"/>
      <c r="CY518" s="222"/>
      <c r="CZ518" s="222"/>
      <c r="DA518" s="222"/>
      <c r="DB518" s="224">
        <f t="shared" si="79"/>
        <v>0</v>
      </c>
      <c r="DC518" s="224">
        <f t="shared" si="80"/>
        <v>0</v>
      </c>
      <c r="DD518" s="224">
        <f t="shared" si="81"/>
        <v>0</v>
      </c>
      <c r="DE518" s="225">
        <f t="shared" si="82"/>
        <v>0</v>
      </c>
      <c r="DF518" s="222"/>
      <c r="DG518" s="222"/>
    </row>
    <row r="519" spans="90:111" x14ac:dyDescent="0.25">
      <c r="CL519" s="223">
        <f t="shared" si="74"/>
        <v>0</v>
      </c>
      <c r="CM519" s="223">
        <f t="shared" si="75"/>
        <v>0</v>
      </c>
      <c r="CN519" s="223">
        <f t="shared" si="76"/>
        <v>0</v>
      </c>
      <c r="CO519" s="223">
        <f t="shared" si="76"/>
        <v>0</v>
      </c>
      <c r="CP519" s="223">
        <f t="shared" si="77"/>
        <v>0</v>
      </c>
      <c r="CQ519" s="223">
        <f t="shared" si="78"/>
        <v>0</v>
      </c>
      <c r="CR519" s="222"/>
      <c r="CS519" s="222"/>
      <c r="CT519" s="222"/>
      <c r="CU519" s="222"/>
      <c r="CV519" s="222"/>
      <c r="CW519" s="222"/>
      <c r="CX519" s="222"/>
      <c r="CY519" s="222"/>
      <c r="CZ519" s="222"/>
      <c r="DA519" s="222"/>
      <c r="DB519" s="224">
        <f t="shared" si="79"/>
        <v>0</v>
      </c>
      <c r="DC519" s="224">
        <f t="shared" si="80"/>
        <v>0</v>
      </c>
      <c r="DD519" s="224">
        <f t="shared" si="81"/>
        <v>0</v>
      </c>
      <c r="DE519" s="225">
        <f t="shared" si="82"/>
        <v>0</v>
      </c>
      <c r="DF519" s="222"/>
      <c r="DG519" s="222"/>
    </row>
    <row r="520" spans="90:111" x14ac:dyDescent="0.25">
      <c r="CL520" s="223">
        <f t="shared" si="74"/>
        <v>0</v>
      </c>
      <c r="CM520" s="223">
        <f t="shared" si="75"/>
        <v>0</v>
      </c>
      <c r="CN520" s="223">
        <f t="shared" si="76"/>
        <v>0</v>
      </c>
      <c r="CO520" s="223">
        <f t="shared" si="76"/>
        <v>0</v>
      </c>
      <c r="CP520" s="223">
        <f t="shared" si="77"/>
        <v>0</v>
      </c>
      <c r="CQ520" s="223">
        <f t="shared" si="78"/>
        <v>0</v>
      </c>
      <c r="CR520" s="222"/>
      <c r="CS520" s="222"/>
      <c r="CT520" s="222"/>
      <c r="CU520" s="222"/>
      <c r="CV520" s="222"/>
      <c r="CW520" s="222"/>
      <c r="CX520" s="222"/>
      <c r="CY520" s="222"/>
      <c r="CZ520" s="222"/>
      <c r="DA520" s="222"/>
      <c r="DB520" s="224">
        <f t="shared" si="79"/>
        <v>0</v>
      </c>
      <c r="DC520" s="224">
        <f t="shared" si="80"/>
        <v>0</v>
      </c>
      <c r="DD520" s="224">
        <f t="shared" si="81"/>
        <v>0</v>
      </c>
      <c r="DE520" s="225">
        <f t="shared" si="82"/>
        <v>0</v>
      </c>
      <c r="DF520" s="222"/>
      <c r="DG520" s="222"/>
    </row>
    <row r="521" spans="90:111" x14ac:dyDescent="0.25">
      <c r="CL521" s="223">
        <f t="shared" si="74"/>
        <v>0</v>
      </c>
      <c r="CM521" s="223">
        <f t="shared" si="75"/>
        <v>0</v>
      </c>
      <c r="CN521" s="223">
        <f t="shared" si="76"/>
        <v>0</v>
      </c>
      <c r="CO521" s="223">
        <f t="shared" si="76"/>
        <v>0</v>
      </c>
      <c r="CP521" s="223">
        <f t="shared" si="77"/>
        <v>0</v>
      </c>
      <c r="CQ521" s="223">
        <f t="shared" si="78"/>
        <v>0</v>
      </c>
      <c r="CR521" s="222"/>
      <c r="CS521" s="222"/>
      <c r="CT521" s="222"/>
      <c r="CU521" s="222"/>
      <c r="CV521" s="222"/>
      <c r="CW521" s="222"/>
      <c r="CX521" s="222"/>
      <c r="CY521" s="222"/>
      <c r="CZ521" s="222"/>
      <c r="DA521" s="222"/>
      <c r="DB521" s="224">
        <f t="shared" si="79"/>
        <v>0</v>
      </c>
      <c r="DC521" s="224">
        <f t="shared" si="80"/>
        <v>0</v>
      </c>
      <c r="DD521" s="224">
        <f t="shared" si="81"/>
        <v>0</v>
      </c>
      <c r="DE521" s="225">
        <f t="shared" si="82"/>
        <v>0</v>
      </c>
      <c r="DF521" s="222"/>
      <c r="DG521" s="222"/>
    </row>
    <row r="522" spans="90:111" x14ac:dyDescent="0.25">
      <c r="CL522" s="223">
        <f t="shared" si="74"/>
        <v>0</v>
      </c>
      <c r="CM522" s="223">
        <f t="shared" si="75"/>
        <v>0</v>
      </c>
      <c r="CN522" s="223">
        <f t="shared" si="76"/>
        <v>0</v>
      </c>
      <c r="CO522" s="223">
        <f t="shared" si="76"/>
        <v>0</v>
      </c>
      <c r="CP522" s="223">
        <f t="shared" si="77"/>
        <v>0</v>
      </c>
      <c r="CQ522" s="223">
        <f t="shared" si="78"/>
        <v>0</v>
      </c>
      <c r="CR522" s="222"/>
      <c r="CS522" s="222"/>
      <c r="CT522" s="222"/>
      <c r="CU522" s="222"/>
      <c r="CV522" s="222"/>
      <c r="CW522" s="222"/>
      <c r="CX522" s="222"/>
      <c r="CY522" s="222"/>
      <c r="CZ522" s="222"/>
      <c r="DA522" s="222"/>
      <c r="DB522" s="224">
        <f t="shared" si="79"/>
        <v>0</v>
      </c>
      <c r="DC522" s="224">
        <f t="shared" si="80"/>
        <v>0</v>
      </c>
      <c r="DD522" s="224">
        <f t="shared" si="81"/>
        <v>0</v>
      </c>
      <c r="DE522" s="225">
        <f t="shared" si="82"/>
        <v>0</v>
      </c>
      <c r="DF522" s="222"/>
      <c r="DG522" s="222"/>
    </row>
    <row r="523" spans="90:111" x14ac:dyDescent="0.25">
      <c r="CL523" s="223">
        <f t="shared" si="74"/>
        <v>0</v>
      </c>
      <c r="CM523" s="223">
        <f t="shared" si="75"/>
        <v>0</v>
      </c>
      <c r="CN523" s="223">
        <f t="shared" si="76"/>
        <v>0</v>
      </c>
      <c r="CO523" s="223">
        <f t="shared" si="76"/>
        <v>0</v>
      </c>
      <c r="CP523" s="223">
        <f t="shared" si="77"/>
        <v>0</v>
      </c>
      <c r="CQ523" s="223">
        <f t="shared" si="78"/>
        <v>0</v>
      </c>
      <c r="CR523" s="222"/>
      <c r="CS523" s="222"/>
      <c r="CT523" s="222"/>
      <c r="CU523" s="222"/>
      <c r="CV523" s="222"/>
      <c r="CW523" s="222"/>
      <c r="CX523" s="222"/>
      <c r="CY523" s="222"/>
      <c r="CZ523" s="222"/>
      <c r="DA523" s="222"/>
      <c r="DB523" s="224">
        <f t="shared" si="79"/>
        <v>0</v>
      </c>
      <c r="DC523" s="224">
        <f t="shared" si="80"/>
        <v>0</v>
      </c>
      <c r="DD523" s="224">
        <f t="shared" si="81"/>
        <v>0</v>
      </c>
      <c r="DE523" s="225">
        <f t="shared" si="82"/>
        <v>0</v>
      </c>
      <c r="DF523" s="222"/>
      <c r="DG523" s="222"/>
    </row>
    <row r="524" spans="90:111" x14ac:dyDescent="0.25">
      <c r="CL524" s="223">
        <f t="shared" si="74"/>
        <v>0</v>
      </c>
      <c r="CM524" s="223">
        <f t="shared" si="75"/>
        <v>0</v>
      </c>
      <c r="CN524" s="223">
        <f t="shared" si="76"/>
        <v>0</v>
      </c>
      <c r="CO524" s="223">
        <f t="shared" si="76"/>
        <v>0</v>
      </c>
      <c r="CP524" s="223">
        <f t="shared" si="77"/>
        <v>0</v>
      </c>
      <c r="CQ524" s="223">
        <f t="shared" si="78"/>
        <v>0</v>
      </c>
      <c r="CR524" s="222"/>
      <c r="CS524" s="222"/>
      <c r="CT524" s="222"/>
      <c r="CU524" s="222"/>
      <c r="CV524" s="222"/>
      <c r="CW524" s="222"/>
      <c r="CX524" s="222"/>
      <c r="CY524" s="222"/>
      <c r="CZ524" s="222"/>
      <c r="DA524" s="222"/>
      <c r="DB524" s="224">
        <f t="shared" si="79"/>
        <v>0</v>
      </c>
      <c r="DC524" s="224">
        <f t="shared" si="80"/>
        <v>0</v>
      </c>
      <c r="DD524" s="224">
        <f t="shared" si="81"/>
        <v>0</v>
      </c>
      <c r="DE524" s="225">
        <f t="shared" si="82"/>
        <v>0</v>
      </c>
      <c r="DF524" s="222"/>
      <c r="DG524" s="222"/>
    </row>
    <row r="525" spans="90:111" x14ac:dyDescent="0.25">
      <c r="CL525" s="223">
        <f t="shared" si="74"/>
        <v>0</v>
      </c>
      <c r="CM525" s="223">
        <f t="shared" si="75"/>
        <v>0</v>
      </c>
      <c r="CN525" s="223">
        <f t="shared" si="76"/>
        <v>0</v>
      </c>
      <c r="CO525" s="223">
        <f t="shared" si="76"/>
        <v>0</v>
      </c>
      <c r="CP525" s="223">
        <f t="shared" si="77"/>
        <v>0</v>
      </c>
      <c r="CQ525" s="223">
        <f t="shared" si="78"/>
        <v>0</v>
      </c>
      <c r="CR525" s="222"/>
      <c r="CS525" s="222"/>
      <c r="CT525" s="222"/>
      <c r="CU525" s="222"/>
      <c r="CV525" s="222"/>
      <c r="CW525" s="222"/>
      <c r="CX525" s="222"/>
      <c r="CY525" s="222"/>
      <c r="CZ525" s="222"/>
      <c r="DA525" s="222"/>
      <c r="DB525" s="224">
        <f t="shared" si="79"/>
        <v>0</v>
      </c>
      <c r="DC525" s="224">
        <f t="shared" si="80"/>
        <v>0</v>
      </c>
      <c r="DD525" s="224">
        <f t="shared" si="81"/>
        <v>0</v>
      </c>
      <c r="DE525" s="225">
        <f t="shared" si="82"/>
        <v>0</v>
      </c>
      <c r="DF525" s="222"/>
      <c r="DG525" s="222"/>
    </row>
    <row r="526" spans="90:111" x14ac:dyDescent="0.25">
      <c r="CL526" s="223">
        <f t="shared" si="74"/>
        <v>0</v>
      </c>
      <c r="CM526" s="223">
        <f t="shared" si="75"/>
        <v>0</v>
      </c>
      <c r="CN526" s="223">
        <f t="shared" si="76"/>
        <v>0</v>
      </c>
      <c r="CO526" s="223">
        <f t="shared" si="76"/>
        <v>0</v>
      </c>
      <c r="CP526" s="223">
        <f t="shared" si="77"/>
        <v>0</v>
      </c>
      <c r="CQ526" s="223">
        <f t="shared" si="78"/>
        <v>0</v>
      </c>
      <c r="CR526" s="222"/>
      <c r="CS526" s="222"/>
      <c r="CT526" s="222"/>
      <c r="CU526" s="222"/>
      <c r="CV526" s="222"/>
      <c r="CW526" s="222"/>
      <c r="CX526" s="222"/>
      <c r="CY526" s="222"/>
      <c r="CZ526" s="222"/>
      <c r="DA526" s="222"/>
      <c r="DB526" s="224">
        <f t="shared" si="79"/>
        <v>0</v>
      </c>
      <c r="DC526" s="224">
        <f t="shared" si="80"/>
        <v>0</v>
      </c>
      <c r="DD526" s="224">
        <f t="shared" si="81"/>
        <v>0</v>
      </c>
      <c r="DE526" s="225">
        <f t="shared" si="82"/>
        <v>0</v>
      </c>
      <c r="DF526" s="222"/>
      <c r="DG526" s="222"/>
    </row>
    <row r="527" spans="90:111" x14ac:dyDescent="0.25">
      <c r="CL527" s="223">
        <f t="shared" si="74"/>
        <v>0</v>
      </c>
      <c r="CM527" s="223">
        <f t="shared" si="75"/>
        <v>0</v>
      </c>
      <c r="CN527" s="223">
        <f t="shared" si="76"/>
        <v>0</v>
      </c>
      <c r="CO527" s="223">
        <f t="shared" si="76"/>
        <v>0</v>
      </c>
      <c r="CP527" s="223">
        <f t="shared" si="77"/>
        <v>0</v>
      </c>
      <c r="CQ527" s="223">
        <f t="shared" si="78"/>
        <v>0</v>
      </c>
      <c r="CR527" s="222"/>
      <c r="CS527" s="222"/>
      <c r="CT527" s="222"/>
      <c r="CU527" s="222"/>
      <c r="CV527" s="222"/>
      <c r="CW527" s="222"/>
      <c r="CX527" s="222"/>
      <c r="CY527" s="222"/>
      <c r="CZ527" s="222"/>
      <c r="DA527" s="222"/>
      <c r="DB527" s="224">
        <f t="shared" si="79"/>
        <v>0</v>
      </c>
      <c r="DC527" s="224">
        <f t="shared" si="80"/>
        <v>0</v>
      </c>
      <c r="DD527" s="224">
        <f t="shared" si="81"/>
        <v>0</v>
      </c>
      <c r="DE527" s="225">
        <f t="shared" si="82"/>
        <v>0</v>
      </c>
      <c r="DF527" s="222"/>
      <c r="DG527" s="222"/>
    </row>
    <row r="528" spans="90:111" x14ac:dyDescent="0.25">
      <c r="CL528" s="223">
        <f t="shared" si="74"/>
        <v>0</v>
      </c>
      <c r="CM528" s="223">
        <f t="shared" si="75"/>
        <v>0</v>
      </c>
      <c r="CN528" s="223">
        <f t="shared" si="76"/>
        <v>0</v>
      </c>
      <c r="CO528" s="223">
        <f t="shared" si="76"/>
        <v>0</v>
      </c>
      <c r="CP528" s="223">
        <f t="shared" si="77"/>
        <v>0</v>
      </c>
      <c r="CQ528" s="223">
        <f t="shared" si="78"/>
        <v>0</v>
      </c>
      <c r="CR528" s="222"/>
      <c r="CS528" s="222"/>
      <c r="CT528" s="222"/>
      <c r="CU528" s="222"/>
      <c r="CV528" s="222"/>
      <c r="CW528" s="222"/>
      <c r="CX528" s="222"/>
      <c r="CY528" s="222"/>
      <c r="CZ528" s="222"/>
      <c r="DA528" s="222"/>
      <c r="DB528" s="224">
        <f t="shared" si="79"/>
        <v>0</v>
      </c>
      <c r="DC528" s="224">
        <f t="shared" si="80"/>
        <v>0</v>
      </c>
      <c r="DD528" s="224">
        <f t="shared" si="81"/>
        <v>0</v>
      </c>
      <c r="DE528" s="225">
        <f t="shared" si="82"/>
        <v>0</v>
      </c>
      <c r="DF528" s="222"/>
      <c r="DG528" s="222"/>
    </row>
    <row r="529" spans="90:111" x14ac:dyDescent="0.25">
      <c r="CL529" s="223">
        <f t="shared" si="74"/>
        <v>0</v>
      </c>
      <c r="CM529" s="223">
        <f t="shared" si="75"/>
        <v>0</v>
      </c>
      <c r="CN529" s="223">
        <f t="shared" si="76"/>
        <v>0</v>
      </c>
      <c r="CO529" s="223">
        <f t="shared" si="76"/>
        <v>0</v>
      </c>
      <c r="CP529" s="223">
        <f t="shared" si="77"/>
        <v>0</v>
      </c>
      <c r="CQ529" s="223">
        <f t="shared" si="78"/>
        <v>0</v>
      </c>
      <c r="CR529" s="222"/>
      <c r="CS529" s="222"/>
      <c r="CT529" s="222"/>
      <c r="CU529" s="222"/>
      <c r="CV529" s="222"/>
      <c r="CW529" s="222"/>
      <c r="CX529" s="222"/>
      <c r="CY529" s="222"/>
      <c r="CZ529" s="222"/>
      <c r="DA529" s="222"/>
      <c r="DB529" s="224">
        <f t="shared" si="79"/>
        <v>0</v>
      </c>
      <c r="DC529" s="224">
        <f t="shared" si="80"/>
        <v>0</v>
      </c>
      <c r="DD529" s="224">
        <f t="shared" si="81"/>
        <v>0</v>
      </c>
      <c r="DE529" s="225">
        <f t="shared" si="82"/>
        <v>0</v>
      </c>
      <c r="DF529" s="222"/>
      <c r="DG529" s="222"/>
    </row>
    <row r="530" spans="90:111" x14ac:dyDescent="0.25">
      <c r="CL530" s="223">
        <f t="shared" si="74"/>
        <v>0</v>
      </c>
      <c r="CM530" s="223">
        <f t="shared" si="75"/>
        <v>0</v>
      </c>
      <c r="CN530" s="223">
        <f t="shared" si="76"/>
        <v>0</v>
      </c>
      <c r="CO530" s="223">
        <f t="shared" si="76"/>
        <v>0</v>
      </c>
      <c r="CP530" s="223">
        <f t="shared" si="77"/>
        <v>0</v>
      </c>
      <c r="CQ530" s="223">
        <f t="shared" si="78"/>
        <v>0</v>
      </c>
      <c r="CR530" s="222"/>
      <c r="CS530" s="222"/>
      <c r="CT530" s="222"/>
      <c r="CU530" s="222"/>
      <c r="CV530" s="222"/>
      <c r="CW530" s="222"/>
      <c r="CX530" s="222"/>
      <c r="CY530" s="222"/>
      <c r="CZ530" s="222"/>
      <c r="DA530" s="222"/>
      <c r="DB530" s="224">
        <f t="shared" si="79"/>
        <v>0</v>
      </c>
      <c r="DC530" s="224">
        <f t="shared" si="80"/>
        <v>0</v>
      </c>
      <c r="DD530" s="224">
        <f t="shared" si="81"/>
        <v>0</v>
      </c>
      <c r="DE530" s="225">
        <f t="shared" si="82"/>
        <v>0</v>
      </c>
      <c r="DF530" s="222"/>
      <c r="DG530" s="222"/>
    </row>
    <row r="531" spans="90:111" x14ac:dyDescent="0.25">
      <c r="CL531" s="223">
        <f t="shared" si="74"/>
        <v>0</v>
      </c>
      <c r="CM531" s="223">
        <f t="shared" si="75"/>
        <v>0</v>
      </c>
      <c r="CN531" s="223">
        <f t="shared" si="76"/>
        <v>0</v>
      </c>
      <c r="CO531" s="223">
        <f t="shared" si="76"/>
        <v>0</v>
      </c>
      <c r="CP531" s="223">
        <f t="shared" si="77"/>
        <v>0</v>
      </c>
      <c r="CQ531" s="223">
        <f t="shared" si="78"/>
        <v>0</v>
      </c>
      <c r="CR531" s="222"/>
      <c r="CS531" s="222"/>
      <c r="CT531" s="222"/>
      <c r="CU531" s="222"/>
      <c r="CV531" s="222"/>
      <c r="CW531" s="222"/>
      <c r="CX531" s="222"/>
      <c r="CY531" s="222"/>
      <c r="CZ531" s="222"/>
      <c r="DA531" s="222"/>
      <c r="DB531" s="224">
        <f t="shared" si="79"/>
        <v>0</v>
      </c>
      <c r="DC531" s="224">
        <f t="shared" si="80"/>
        <v>0</v>
      </c>
      <c r="DD531" s="224">
        <f t="shared" si="81"/>
        <v>0</v>
      </c>
      <c r="DE531" s="225">
        <f t="shared" si="82"/>
        <v>0</v>
      </c>
      <c r="DF531" s="222"/>
      <c r="DG531" s="222"/>
    </row>
    <row r="532" spans="90:111" x14ac:dyDescent="0.25">
      <c r="CL532" s="223">
        <f t="shared" si="74"/>
        <v>0</v>
      </c>
      <c r="CM532" s="223">
        <f t="shared" si="75"/>
        <v>0</v>
      </c>
      <c r="CN532" s="223">
        <f t="shared" si="76"/>
        <v>0</v>
      </c>
      <c r="CO532" s="223">
        <f t="shared" si="76"/>
        <v>0</v>
      </c>
      <c r="CP532" s="223">
        <f t="shared" si="77"/>
        <v>0</v>
      </c>
      <c r="CQ532" s="223">
        <f t="shared" si="78"/>
        <v>0</v>
      </c>
      <c r="CR532" s="222"/>
      <c r="CS532" s="222"/>
      <c r="CT532" s="222"/>
      <c r="CU532" s="222"/>
      <c r="CV532" s="222"/>
      <c r="CW532" s="222"/>
      <c r="CX532" s="222"/>
      <c r="CY532" s="222"/>
      <c r="CZ532" s="222"/>
      <c r="DA532" s="222"/>
      <c r="DB532" s="224">
        <f t="shared" si="79"/>
        <v>0</v>
      </c>
      <c r="DC532" s="224">
        <f t="shared" si="80"/>
        <v>0</v>
      </c>
      <c r="DD532" s="224">
        <f t="shared" si="81"/>
        <v>0</v>
      </c>
      <c r="DE532" s="225">
        <f t="shared" si="82"/>
        <v>0</v>
      </c>
      <c r="DF532" s="222"/>
      <c r="DG532" s="222"/>
    </row>
    <row r="533" spans="90:111" x14ac:dyDescent="0.25">
      <c r="CL533" s="223">
        <f t="shared" si="74"/>
        <v>0</v>
      </c>
      <c r="CM533" s="223">
        <f t="shared" si="75"/>
        <v>0</v>
      </c>
      <c r="CN533" s="223">
        <f t="shared" si="76"/>
        <v>0</v>
      </c>
      <c r="CO533" s="223">
        <f t="shared" si="76"/>
        <v>0</v>
      </c>
      <c r="CP533" s="223">
        <f t="shared" si="77"/>
        <v>0</v>
      </c>
      <c r="CQ533" s="223">
        <f t="shared" si="78"/>
        <v>0</v>
      </c>
      <c r="CR533" s="222"/>
      <c r="CS533" s="222"/>
      <c r="CT533" s="222"/>
      <c r="CU533" s="222"/>
      <c r="CV533" s="222"/>
      <c r="CW533" s="222"/>
      <c r="CX533" s="222"/>
      <c r="CY533" s="222"/>
      <c r="CZ533" s="222"/>
      <c r="DA533" s="222"/>
      <c r="DB533" s="224">
        <f t="shared" si="79"/>
        <v>0</v>
      </c>
      <c r="DC533" s="224">
        <f t="shared" si="80"/>
        <v>0</v>
      </c>
      <c r="DD533" s="224">
        <f t="shared" si="81"/>
        <v>0</v>
      </c>
      <c r="DE533" s="225">
        <f t="shared" si="82"/>
        <v>0</v>
      </c>
      <c r="DF533" s="222"/>
      <c r="DG533" s="222"/>
    </row>
    <row r="534" spans="90:111" x14ac:dyDescent="0.25">
      <c r="CL534" s="223">
        <f t="shared" si="74"/>
        <v>0</v>
      </c>
      <c r="CM534" s="223">
        <f t="shared" si="75"/>
        <v>0</v>
      </c>
      <c r="CN534" s="223">
        <f t="shared" si="76"/>
        <v>0</v>
      </c>
      <c r="CO534" s="223">
        <f t="shared" si="76"/>
        <v>0</v>
      </c>
      <c r="CP534" s="223">
        <f t="shared" si="77"/>
        <v>0</v>
      </c>
      <c r="CQ534" s="223">
        <f t="shared" si="78"/>
        <v>0</v>
      </c>
      <c r="CR534" s="222"/>
      <c r="CS534" s="222"/>
      <c r="CT534" s="222"/>
      <c r="CU534" s="222"/>
      <c r="CV534" s="222"/>
      <c r="CW534" s="222"/>
      <c r="CX534" s="222"/>
      <c r="CY534" s="222"/>
      <c r="CZ534" s="222"/>
      <c r="DA534" s="222"/>
      <c r="DB534" s="224">
        <f t="shared" si="79"/>
        <v>0</v>
      </c>
      <c r="DC534" s="224">
        <f t="shared" si="80"/>
        <v>0</v>
      </c>
      <c r="DD534" s="224">
        <f t="shared" si="81"/>
        <v>0</v>
      </c>
      <c r="DE534" s="225">
        <f t="shared" si="82"/>
        <v>0</v>
      </c>
      <c r="DF534" s="222"/>
      <c r="DG534" s="222"/>
    </row>
    <row r="535" spans="90:111" x14ac:dyDescent="0.25">
      <c r="CL535" s="223">
        <f t="shared" si="74"/>
        <v>0</v>
      </c>
      <c r="CM535" s="223">
        <f t="shared" si="75"/>
        <v>0</v>
      </c>
      <c r="CN535" s="223">
        <f t="shared" si="76"/>
        <v>0</v>
      </c>
      <c r="CO535" s="223">
        <f t="shared" si="76"/>
        <v>0</v>
      </c>
      <c r="CP535" s="223">
        <f t="shared" si="77"/>
        <v>0</v>
      </c>
      <c r="CQ535" s="223">
        <f t="shared" si="78"/>
        <v>0</v>
      </c>
      <c r="CR535" s="222"/>
      <c r="CS535" s="222"/>
      <c r="CT535" s="222"/>
      <c r="CU535" s="222"/>
      <c r="CV535" s="222"/>
      <c r="CW535" s="222"/>
      <c r="CX535" s="222"/>
      <c r="CY535" s="222"/>
      <c r="CZ535" s="222"/>
      <c r="DA535" s="222"/>
      <c r="DB535" s="224">
        <f t="shared" si="79"/>
        <v>0</v>
      </c>
      <c r="DC535" s="224">
        <f t="shared" si="80"/>
        <v>0</v>
      </c>
      <c r="DD535" s="224">
        <f t="shared" si="81"/>
        <v>0</v>
      </c>
      <c r="DE535" s="225">
        <f t="shared" si="82"/>
        <v>0</v>
      </c>
      <c r="DF535" s="222"/>
      <c r="DG535" s="222"/>
    </row>
    <row r="536" spans="90:111" x14ac:dyDescent="0.25">
      <c r="CL536" s="223">
        <f t="shared" si="74"/>
        <v>0</v>
      </c>
      <c r="CM536" s="223">
        <f t="shared" si="75"/>
        <v>0</v>
      </c>
      <c r="CN536" s="223">
        <f t="shared" si="76"/>
        <v>0</v>
      </c>
      <c r="CO536" s="223">
        <f t="shared" si="76"/>
        <v>0</v>
      </c>
      <c r="CP536" s="223">
        <f t="shared" si="77"/>
        <v>0</v>
      </c>
      <c r="CQ536" s="223">
        <f t="shared" si="78"/>
        <v>0</v>
      </c>
      <c r="CR536" s="222"/>
      <c r="CS536" s="222"/>
      <c r="CT536" s="222"/>
      <c r="CU536" s="222"/>
      <c r="CV536" s="222"/>
      <c r="CW536" s="222"/>
      <c r="CX536" s="222"/>
      <c r="CY536" s="222"/>
      <c r="CZ536" s="222"/>
      <c r="DA536" s="222"/>
      <c r="DB536" s="224">
        <f t="shared" si="79"/>
        <v>0</v>
      </c>
      <c r="DC536" s="224">
        <f t="shared" si="80"/>
        <v>0</v>
      </c>
      <c r="DD536" s="224">
        <f t="shared" si="81"/>
        <v>0</v>
      </c>
      <c r="DE536" s="225">
        <f t="shared" si="82"/>
        <v>0</v>
      </c>
      <c r="DF536" s="222"/>
      <c r="DG536" s="222"/>
    </row>
    <row r="537" spans="90:111" x14ac:dyDescent="0.25">
      <c r="CL537" s="223">
        <f t="shared" si="74"/>
        <v>0</v>
      </c>
      <c r="CM537" s="223">
        <f t="shared" si="75"/>
        <v>0</v>
      </c>
      <c r="CN537" s="223">
        <f t="shared" si="76"/>
        <v>0</v>
      </c>
      <c r="CO537" s="223">
        <f t="shared" si="76"/>
        <v>0</v>
      </c>
      <c r="CP537" s="223">
        <f t="shared" si="77"/>
        <v>0</v>
      </c>
      <c r="CQ537" s="223">
        <f t="shared" si="78"/>
        <v>0</v>
      </c>
      <c r="CR537" s="222"/>
      <c r="CS537" s="222"/>
      <c r="CT537" s="222"/>
      <c r="CU537" s="222"/>
      <c r="CV537" s="222"/>
      <c r="CW537" s="222"/>
      <c r="CX537" s="222"/>
      <c r="CY537" s="222"/>
      <c r="CZ537" s="222"/>
      <c r="DA537" s="222"/>
      <c r="DB537" s="224">
        <f t="shared" si="79"/>
        <v>0</v>
      </c>
      <c r="DC537" s="224">
        <f t="shared" si="80"/>
        <v>0</v>
      </c>
      <c r="DD537" s="224">
        <f t="shared" si="81"/>
        <v>0</v>
      </c>
      <c r="DE537" s="225">
        <f t="shared" si="82"/>
        <v>0</v>
      </c>
      <c r="DF537" s="222"/>
      <c r="DG537" s="222"/>
    </row>
    <row r="538" spans="90:111" x14ac:dyDescent="0.25">
      <c r="CL538" s="223">
        <f t="shared" si="74"/>
        <v>0</v>
      </c>
      <c r="CM538" s="223">
        <f t="shared" si="75"/>
        <v>0</v>
      </c>
      <c r="CN538" s="223">
        <f t="shared" si="76"/>
        <v>0</v>
      </c>
      <c r="CO538" s="223">
        <f t="shared" si="76"/>
        <v>0</v>
      </c>
      <c r="CP538" s="223">
        <f t="shared" si="77"/>
        <v>0</v>
      </c>
      <c r="CQ538" s="223">
        <f t="shared" si="78"/>
        <v>0</v>
      </c>
      <c r="CR538" s="222"/>
      <c r="CS538" s="222"/>
      <c r="CT538" s="222"/>
      <c r="CU538" s="222"/>
      <c r="CV538" s="222"/>
      <c r="CW538" s="222"/>
      <c r="CX538" s="222"/>
      <c r="CY538" s="222"/>
      <c r="CZ538" s="222"/>
      <c r="DA538" s="222"/>
      <c r="DB538" s="224">
        <f t="shared" si="79"/>
        <v>0</v>
      </c>
      <c r="DC538" s="224">
        <f t="shared" si="80"/>
        <v>0</v>
      </c>
      <c r="DD538" s="224">
        <f t="shared" si="81"/>
        <v>0</v>
      </c>
      <c r="DE538" s="225">
        <f t="shared" si="82"/>
        <v>0</v>
      </c>
      <c r="DF538" s="222"/>
      <c r="DG538" s="222"/>
    </row>
    <row r="539" spans="90:111" x14ac:dyDescent="0.25">
      <c r="CL539" s="223">
        <f t="shared" si="74"/>
        <v>0</v>
      </c>
      <c r="CM539" s="223">
        <f t="shared" si="75"/>
        <v>0</v>
      </c>
      <c r="CN539" s="223">
        <f t="shared" si="76"/>
        <v>0</v>
      </c>
      <c r="CO539" s="223">
        <f t="shared" si="76"/>
        <v>0</v>
      </c>
      <c r="CP539" s="223">
        <f t="shared" si="77"/>
        <v>0</v>
      </c>
      <c r="CQ539" s="223">
        <f t="shared" si="78"/>
        <v>0</v>
      </c>
      <c r="CR539" s="222"/>
      <c r="CS539" s="222"/>
      <c r="CT539" s="222"/>
      <c r="CU539" s="222"/>
      <c r="CV539" s="222"/>
      <c r="CW539" s="222"/>
      <c r="CX539" s="222"/>
      <c r="CY539" s="222"/>
      <c r="CZ539" s="222"/>
      <c r="DA539" s="222"/>
      <c r="DB539" s="224">
        <f t="shared" si="79"/>
        <v>0</v>
      </c>
      <c r="DC539" s="224">
        <f t="shared" si="80"/>
        <v>0</v>
      </c>
      <c r="DD539" s="224">
        <f t="shared" si="81"/>
        <v>0</v>
      </c>
      <c r="DE539" s="225">
        <f t="shared" si="82"/>
        <v>0</v>
      </c>
      <c r="DF539" s="222"/>
      <c r="DG539" s="222"/>
    </row>
    <row r="540" spans="90:111" x14ac:dyDescent="0.25">
      <c r="CL540" s="223">
        <f t="shared" si="74"/>
        <v>0</v>
      </c>
      <c r="CM540" s="223">
        <f t="shared" si="75"/>
        <v>0</v>
      </c>
      <c r="CN540" s="223">
        <f t="shared" si="76"/>
        <v>0</v>
      </c>
      <c r="CO540" s="223">
        <f t="shared" si="76"/>
        <v>0</v>
      </c>
      <c r="CP540" s="223">
        <f t="shared" si="77"/>
        <v>0</v>
      </c>
      <c r="CQ540" s="223">
        <f t="shared" si="78"/>
        <v>0</v>
      </c>
      <c r="CR540" s="222"/>
      <c r="CS540" s="222"/>
      <c r="CT540" s="222"/>
      <c r="CU540" s="222"/>
      <c r="CV540" s="222"/>
      <c r="CW540" s="222"/>
      <c r="CX540" s="222"/>
      <c r="CY540" s="222"/>
      <c r="CZ540" s="222"/>
      <c r="DA540" s="222"/>
      <c r="DB540" s="224">
        <f t="shared" si="79"/>
        <v>0</v>
      </c>
      <c r="DC540" s="224">
        <f t="shared" si="80"/>
        <v>0</v>
      </c>
      <c r="DD540" s="224">
        <f t="shared" si="81"/>
        <v>0</v>
      </c>
      <c r="DE540" s="225">
        <f t="shared" si="82"/>
        <v>0</v>
      </c>
      <c r="DF540" s="222"/>
      <c r="DG540" s="222"/>
    </row>
    <row r="541" spans="90:111" x14ac:dyDescent="0.25">
      <c r="CL541" s="223">
        <f t="shared" si="74"/>
        <v>0</v>
      </c>
      <c r="CM541" s="223">
        <f t="shared" si="75"/>
        <v>0</v>
      </c>
      <c r="CN541" s="223">
        <f t="shared" si="76"/>
        <v>0</v>
      </c>
      <c r="CO541" s="223">
        <f t="shared" si="76"/>
        <v>0</v>
      </c>
      <c r="CP541" s="223">
        <f t="shared" si="77"/>
        <v>0</v>
      </c>
      <c r="CQ541" s="223">
        <f t="shared" si="78"/>
        <v>0</v>
      </c>
      <c r="CR541" s="222"/>
      <c r="CS541" s="222"/>
      <c r="CT541" s="222"/>
      <c r="CU541" s="222"/>
      <c r="CV541" s="222"/>
      <c r="CW541" s="222"/>
      <c r="CX541" s="222"/>
      <c r="CY541" s="222"/>
      <c r="CZ541" s="222"/>
      <c r="DA541" s="222"/>
      <c r="DB541" s="224">
        <f t="shared" si="79"/>
        <v>0</v>
      </c>
      <c r="DC541" s="224">
        <f t="shared" si="80"/>
        <v>0</v>
      </c>
      <c r="DD541" s="224">
        <f t="shared" si="81"/>
        <v>0</v>
      </c>
      <c r="DE541" s="225">
        <f t="shared" si="82"/>
        <v>0</v>
      </c>
      <c r="DF541" s="222"/>
      <c r="DG541" s="222"/>
    </row>
    <row r="542" spans="90:111" x14ac:dyDescent="0.25">
      <c r="CL542" s="223">
        <f t="shared" si="74"/>
        <v>0</v>
      </c>
      <c r="CM542" s="223">
        <f t="shared" si="75"/>
        <v>0</v>
      </c>
      <c r="CN542" s="223">
        <f t="shared" si="76"/>
        <v>0</v>
      </c>
      <c r="CO542" s="223">
        <f t="shared" si="76"/>
        <v>0</v>
      </c>
      <c r="CP542" s="223">
        <f t="shared" si="77"/>
        <v>0</v>
      </c>
      <c r="CQ542" s="223">
        <f t="shared" si="78"/>
        <v>0</v>
      </c>
      <c r="CR542" s="222"/>
      <c r="CS542" s="222"/>
      <c r="CT542" s="222"/>
      <c r="CU542" s="222"/>
      <c r="CV542" s="222"/>
      <c r="CW542" s="222"/>
      <c r="CX542" s="222"/>
      <c r="CY542" s="222"/>
      <c r="CZ542" s="222"/>
      <c r="DA542" s="222"/>
      <c r="DB542" s="224">
        <f t="shared" si="79"/>
        <v>0</v>
      </c>
      <c r="DC542" s="224">
        <f t="shared" si="80"/>
        <v>0</v>
      </c>
      <c r="DD542" s="224">
        <f t="shared" si="81"/>
        <v>0</v>
      </c>
      <c r="DE542" s="225">
        <f t="shared" si="82"/>
        <v>0</v>
      </c>
      <c r="DF542" s="222"/>
      <c r="DG542" s="222"/>
    </row>
    <row r="543" spans="90:111" x14ac:dyDescent="0.25">
      <c r="CL543" s="223">
        <f t="shared" si="74"/>
        <v>0</v>
      </c>
      <c r="CM543" s="223">
        <f t="shared" si="75"/>
        <v>0</v>
      </c>
      <c r="CN543" s="223">
        <f t="shared" si="76"/>
        <v>0</v>
      </c>
      <c r="CO543" s="223">
        <f t="shared" si="76"/>
        <v>0</v>
      </c>
      <c r="CP543" s="223">
        <f t="shared" si="77"/>
        <v>0</v>
      </c>
      <c r="CQ543" s="223">
        <f t="shared" si="78"/>
        <v>0</v>
      </c>
      <c r="CR543" s="222"/>
      <c r="CS543" s="222"/>
      <c r="CT543" s="222"/>
      <c r="CU543" s="222"/>
      <c r="CV543" s="222"/>
      <c r="CW543" s="222"/>
      <c r="CX543" s="222"/>
      <c r="CY543" s="222"/>
      <c r="CZ543" s="222"/>
      <c r="DA543" s="222"/>
      <c r="DB543" s="224">
        <f t="shared" si="79"/>
        <v>0</v>
      </c>
      <c r="DC543" s="224">
        <f t="shared" si="80"/>
        <v>0</v>
      </c>
      <c r="DD543" s="224">
        <f t="shared" si="81"/>
        <v>0</v>
      </c>
      <c r="DE543" s="225">
        <f t="shared" si="82"/>
        <v>0</v>
      </c>
      <c r="DF543" s="222"/>
      <c r="DG543" s="222"/>
    </row>
    <row r="544" spans="90:111" x14ac:dyDescent="0.25">
      <c r="CL544" s="223">
        <f t="shared" si="74"/>
        <v>0</v>
      </c>
      <c r="CM544" s="223">
        <f t="shared" si="75"/>
        <v>0</v>
      </c>
      <c r="CN544" s="223">
        <f t="shared" si="76"/>
        <v>0</v>
      </c>
      <c r="CO544" s="223">
        <f t="shared" si="76"/>
        <v>0</v>
      </c>
      <c r="CP544" s="223">
        <f t="shared" si="77"/>
        <v>0</v>
      </c>
      <c r="CQ544" s="223">
        <f t="shared" si="78"/>
        <v>0</v>
      </c>
      <c r="CR544" s="222"/>
      <c r="CS544" s="222"/>
      <c r="CT544" s="222"/>
      <c r="CU544" s="222"/>
      <c r="CV544" s="222"/>
      <c r="CW544" s="222"/>
      <c r="CX544" s="222"/>
      <c r="CY544" s="222"/>
      <c r="CZ544" s="222"/>
      <c r="DA544" s="222"/>
      <c r="DB544" s="224">
        <f t="shared" si="79"/>
        <v>0</v>
      </c>
      <c r="DC544" s="224">
        <f t="shared" si="80"/>
        <v>0</v>
      </c>
      <c r="DD544" s="224">
        <f t="shared" si="81"/>
        <v>0</v>
      </c>
      <c r="DE544" s="225">
        <f t="shared" si="82"/>
        <v>0</v>
      </c>
      <c r="DF544" s="222"/>
      <c r="DG544" s="222"/>
    </row>
    <row r="545" spans="90:111" x14ac:dyDescent="0.25">
      <c r="CL545" s="223">
        <f t="shared" si="74"/>
        <v>0</v>
      </c>
      <c r="CM545" s="223">
        <f t="shared" si="75"/>
        <v>0</v>
      </c>
      <c r="CN545" s="223">
        <f t="shared" si="76"/>
        <v>0</v>
      </c>
      <c r="CO545" s="223">
        <f t="shared" si="76"/>
        <v>0</v>
      </c>
      <c r="CP545" s="223">
        <f t="shared" si="77"/>
        <v>0</v>
      </c>
      <c r="CQ545" s="223">
        <f t="shared" si="78"/>
        <v>0</v>
      </c>
      <c r="CR545" s="222"/>
      <c r="CS545" s="222"/>
      <c r="CT545" s="222"/>
      <c r="CU545" s="222"/>
      <c r="CV545" s="222"/>
      <c r="CW545" s="222"/>
      <c r="CX545" s="222"/>
      <c r="CY545" s="222"/>
      <c r="CZ545" s="222"/>
      <c r="DA545" s="222"/>
      <c r="DB545" s="224">
        <f t="shared" si="79"/>
        <v>0</v>
      </c>
      <c r="DC545" s="224">
        <f t="shared" si="80"/>
        <v>0</v>
      </c>
      <c r="DD545" s="224">
        <f t="shared" si="81"/>
        <v>0</v>
      </c>
      <c r="DE545" s="225">
        <f t="shared" si="82"/>
        <v>0</v>
      </c>
      <c r="DF545" s="222"/>
      <c r="DG545" s="222"/>
    </row>
    <row r="546" spans="90:111" x14ac:dyDescent="0.25">
      <c r="CL546" s="223">
        <f t="shared" si="74"/>
        <v>0</v>
      </c>
      <c r="CM546" s="223">
        <f t="shared" si="75"/>
        <v>0</v>
      </c>
      <c r="CN546" s="223">
        <f t="shared" si="76"/>
        <v>0</v>
      </c>
      <c r="CO546" s="223">
        <f t="shared" si="76"/>
        <v>0</v>
      </c>
      <c r="CP546" s="223">
        <f t="shared" si="77"/>
        <v>0</v>
      </c>
      <c r="CQ546" s="223">
        <f t="shared" si="78"/>
        <v>0</v>
      </c>
      <c r="CR546" s="222"/>
      <c r="CS546" s="222"/>
      <c r="CT546" s="222"/>
      <c r="CU546" s="222"/>
      <c r="CV546" s="222"/>
      <c r="CW546" s="222"/>
      <c r="CX546" s="222"/>
      <c r="CY546" s="222"/>
      <c r="CZ546" s="222"/>
      <c r="DA546" s="222"/>
      <c r="DB546" s="224">
        <f t="shared" si="79"/>
        <v>0</v>
      </c>
      <c r="DC546" s="224">
        <f t="shared" si="80"/>
        <v>0</v>
      </c>
      <c r="DD546" s="224">
        <f t="shared" si="81"/>
        <v>0</v>
      </c>
      <c r="DE546" s="225">
        <f t="shared" si="82"/>
        <v>0</v>
      </c>
      <c r="DF546" s="222"/>
      <c r="DG546" s="222"/>
    </row>
    <row r="547" spans="90:111" x14ac:dyDescent="0.25">
      <c r="CL547" s="223">
        <f t="shared" si="74"/>
        <v>0</v>
      </c>
      <c r="CM547" s="223">
        <f t="shared" si="75"/>
        <v>0</v>
      </c>
      <c r="CN547" s="223">
        <f t="shared" si="76"/>
        <v>0</v>
      </c>
      <c r="CO547" s="223">
        <f t="shared" si="76"/>
        <v>0</v>
      </c>
      <c r="CP547" s="223">
        <f t="shared" si="77"/>
        <v>0</v>
      </c>
      <c r="CQ547" s="223">
        <f t="shared" si="78"/>
        <v>0</v>
      </c>
      <c r="CR547" s="222"/>
      <c r="CS547" s="222"/>
      <c r="CT547" s="222"/>
      <c r="CU547" s="222"/>
      <c r="CV547" s="222"/>
      <c r="CW547" s="222"/>
      <c r="CX547" s="222"/>
      <c r="CY547" s="222"/>
      <c r="CZ547" s="222"/>
      <c r="DA547" s="222"/>
      <c r="DB547" s="224">
        <f t="shared" si="79"/>
        <v>0</v>
      </c>
      <c r="DC547" s="224">
        <f t="shared" si="80"/>
        <v>0</v>
      </c>
      <c r="DD547" s="224">
        <f t="shared" si="81"/>
        <v>0</v>
      </c>
      <c r="DE547" s="225">
        <f t="shared" si="82"/>
        <v>0</v>
      </c>
      <c r="DF547" s="222"/>
      <c r="DG547" s="222"/>
    </row>
    <row r="548" spans="90:111" x14ac:dyDescent="0.25">
      <c r="CL548" s="223">
        <f t="shared" si="74"/>
        <v>0</v>
      </c>
      <c r="CM548" s="223">
        <f t="shared" si="75"/>
        <v>0</v>
      </c>
      <c r="CN548" s="223">
        <f t="shared" si="76"/>
        <v>0</v>
      </c>
      <c r="CO548" s="223">
        <f t="shared" si="76"/>
        <v>0</v>
      </c>
      <c r="CP548" s="223">
        <f t="shared" si="77"/>
        <v>0</v>
      </c>
      <c r="CQ548" s="223">
        <f t="shared" si="78"/>
        <v>0</v>
      </c>
      <c r="CR548" s="222"/>
      <c r="CS548" s="222"/>
      <c r="CT548" s="222"/>
      <c r="CU548" s="222"/>
      <c r="CV548" s="222"/>
      <c r="CW548" s="222"/>
      <c r="CX548" s="222"/>
      <c r="CY548" s="222"/>
      <c r="CZ548" s="222"/>
      <c r="DA548" s="222"/>
      <c r="DB548" s="224">
        <f t="shared" si="79"/>
        <v>0</v>
      </c>
      <c r="DC548" s="224">
        <f t="shared" si="80"/>
        <v>0</v>
      </c>
      <c r="DD548" s="224">
        <f t="shared" si="81"/>
        <v>0</v>
      </c>
      <c r="DE548" s="225">
        <f t="shared" si="82"/>
        <v>0</v>
      </c>
      <c r="DF548" s="222"/>
      <c r="DG548" s="222"/>
    </row>
    <row r="549" spans="90:111" x14ac:dyDescent="0.25">
      <c r="CL549" s="223">
        <f t="shared" si="74"/>
        <v>0</v>
      </c>
      <c r="CM549" s="223">
        <f t="shared" si="75"/>
        <v>0</v>
      </c>
      <c r="CN549" s="223">
        <f t="shared" si="76"/>
        <v>0</v>
      </c>
      <c r="CO549" s="223">
        <f t="shared" si="76"/>
        <v>0</v>
      </c>
      <c r="CP549" s="223">
        <f t="shared" si="77"/>
        <v>0</v>
      </c>
      <c r="CQ549" s="223">
        <f t="shared" si="78"/>
        <v>0</v>
      </c>
      <c r="CR549" s="222"/>
      <c r="CS549" s="222"/>
      <c r="CT549" s="222"/>
      <c r="CU549" s="222"/>
      <c r="CV549" s="222"/>
      <c r="CW549" s="222"/>
      <c r="CX549" s="222"/>
      <c r="CY549" s="222"/>
      <c r="CZ549" s="222"/>
      <c r="DA549" s="222"/>
      <c r="DB549" s="224">
        <f t="shared" si="79"/>
        <v>0</v>
      </c>
      <c r="DC549" s="224">
        <f t="shared" si="80"/>
        <v>0</v>
      </c>
      <c r="DD549" s="224">
        <f t="shared" si="81"/>
        <v>0</v>
      </c>
      <c r="DE549" s="225">
        <f t="shared" si="82"/>
        <v>0</v>
      </c>
      <c r="DF549" s="222"/>
      <c r="DG549" s="222"/>
    </row>
    <row r="550" spans="90:111" x14ac:dyDescent="0.25">
      <c r="CL550" s="223">
        <f t="shared" si="74"/>
        <v>0</v>
      </c>
      <c r="CM550" s="223">
        <f t="shared" si="75"/>
        <v>0</v>
      </c>
      <c r="CN550" s="223">
        <f t="shared" si="76"/>
        <v>0</v>
      </c>
      <c r="CO550" s="223">
        <f t="shared" si="76"/>
        <v>0</v>
      </c>
      <c r="CP550" s="223">
        <f t="shared" si="77"/>
        <v>0</v>
      </c>
      <c r="CQ550" s="223">
        <f t="shared" si="78"/>
        <v>0</v>
      </c>
      <c r="CR550" s="222"/>
      <c r="CS550" s="222"/>
      <c r="CT550" s="222"/>
      <c r="CU550" s="222"/>
      <c r="CV550" s="222"/>
      <c r="CW550" s="222"/>
      <c r="CX550" s="222"/>
      <c r="CY550" s="222"/>
      <c r="CZ550" s="222"/>
      <c r="DA550" s="222"/>
      <c r="DB550" s="224">
        <f t="shared" si="79"/>
        <v>0</v>
      </c>
      <c r="DC550" s="224">
        <f t="shared" si="80"/>
        <v>0</v>
      </c>
      <c r="DD550" s="224">
        <f t="shared" si="81"/>
        <v>0</v>
      </c>
      <c r="DE550" s="225">
        <f t="shared" si="82"/>
        <v>0</v>
      </c>
      <c r="DF550" s="222"/>
      <c r="DG550" s="222"/>
    </row>
    <row r="551" spans="90:111" x14ac:dyDescent="0.25">
      <c r="CL551" s="223">
        <f t="shared" si="74"/>
        <v>0</v>
      </c>
      <c r="CM551" s="223">
        <f t="shared" si="75"/>
        <v>0</v>
      </c>
      <c r="CN551" s="223">
        <f t="shared" si="76"/>
        <v>0</v>
      </c>
      <c r="CO551" s="223">
        <f t="shared" si="76"/>
        <v>0</v>
      </c>
      <c r="CP551" s="223">
        <f t="shared" si="77"/>
        <v>0</v>
      </c>
      <c r="CQ551" s="223">
        <f t="shared" si="78"/>
        <v>0</v>
      </c>
      <c r="CR551" s="222"/>
      <c r="CS551" s="222"/>
      <c r="CT551" s="222"/>
      <c r="CU551" s="222"/>
      <c r="CV551" s="222"/>
      <c r="CW551" s="222"/>
      <c r="CX551" s="222"/>
      <c r="CY551" s="222"/>
      <c r="CZ551" s="222"/>
      <c r="DA551" s="222"/>
      <c r="DB551" s="224">
        <f t="shared" si="79"/>
        <v>0</v>
      </c>
      <c r="DC551" s="224">
        <f t="shared" si="80"/>
        <v>0</v>
      </c>
      <c r="DD551" s="224">
        <f t="shared" si="81"/>
        <v>0</v>
      </c>
      <c r="DE551" s="225">
        <f t="shared" si="82"/>
        <v>0</v>
      </c>
      <c r="DF551" s="222"/>
      <c r="DG551" s="222"/>
    </row>
    <row r="552" spans="90:111" x14ac:dyDescent="0.25">
      <c r="CL552" s="223">
        <f t="shared" si="74"/>
        <v>0</v>
      </c>
      <c r="CM552" s="223">
        <f t="shared" si="75"/>
        <v>0</v>
      </c>
      <c r="CN552" s="223">
        <f t="shared" si="76"/>
        <v>0</v>
      </c>
      <c r="CO552" s="223">
        <f t="shared" si="76"/>
        <v>0</v>
      </c>
      <c r="CP552" s="223">
        <f t="shared" si="77"/>
        <v>0</v>
      </c>
      <c r="CQ552" s="223">
        <f t="shared" si="78"/>
        <v>0</v>
      </c>
      <c r="CR552" s="222"/>
      <c r="CS552" s="222"/>
      <c r="CT552" s="222"/>
      <c r="CU552" s="222"/>
      <c r="CV552" s="222"/>
      <c r="CW552" s="222"/>
      <c r="CX552" s="222"/>
      <c r="CY552" s="222"/>
      <c r="CZ552" s="222"/>
      <c r="DA552" s="222"/>
      <c r="DB552" s="224">
        <f t="shared" si="79"/>
        <v>0</v>
      </c>
      <c r="DC552" s="224">
        <f t="shared" si="80"/>
        <v>0</v>
      </c>
      <c r="DD552" s="224">
        <f t="shared" si="81"/>
        <v>0</v>
      </c>
      <c r="DE552" s="225">
        <f t="shared" si="82"/>
        <v>0</v>
      </c>
      <c r="DF552" s="222"/>
      <c r="DG552" s="222"/>
    </row>
    <row r="553" spans="90:111" x14ac:dyDescent="0.25">
      <c r="CL553" s="223">
        <f t="shared" si="74"/>
        <v>0</v>
      </c>
      <c r="CM553" s="223">
        <f t="shared" si="75"/>
        <v>0</v>
      </c>
      <c r="CN553" s="223">
        <f t="shared" si="76"/>
        <v>0</v>
      </c>
      <c r="CO553" s="223">
        <f t="shared" si="76"/>
        <v>0</v>
      </c>
      <c r="CP553" s="223">
        <f t="shared" si="77"/>
        <v>0</v>
      </c>
      <c r="CQ553" s="223">
        <f t="shared" si="78"/>
        <v>0</v>
      </c>
      <c r="CR553" s="222"/>
      <c r="CS553" s="222"/>
      <c r="CT553" s="222"/>
      <c r="CU553" s="222"/>
      <c r="CV553" s="222"/>
      <c r="CW553" s="222"/>
      <c r="CX553" s="222"/>
      <c r="CY553" s="222"/>
      <c r="CZ553" s="222"/>
      <c r="DA553" s="222"/>
      <c r="DB553" s="224">
        <f t="shared" si="79"/>
        <v>0</v>
      </c>
      <c r="DC553" s="224">
        <f t="shared" si="80"/>
        <v>0</v>
      </c>
      <c r="DD553" s="224">
        <f t="shared" si="81"/>
        <v>0</v>
      </c>
      <c r="DE553" s="225">
        <f t="shared" si="82"/>
        <v>0</v>
      </c>
      <c r="DF553" s="222"/>
      <c r="DG553" s="222"/>
    </row>
    <row r="554" spans="90:111" x14ac:dyDescent="0.25">
      <c r="CL554" s="223">
        <f t="shared" si="74"/>
        <v>0</v>
      </c>
      <c r="CM554" s="223">
        <f t="shared" si="75"/>
        <v>0</v>
      </c>
      <c r="CN554" s="223">
        <f t="shared" si="76"/>
        <v>0</v>
      </c>
      <c r="CO554" s="223">
        <f t="shared" si="76"/>
        <v>0</v>
      </c>
      <c r="CP554" s="223">
        <f t="shared" si="77"/>
        <v>0</v>
      </c>
      <c r="CQ554" s="223">
        <f t="shared" si="78"/>
        <v>0</v>
      </c>
      <c r="CR554" s="222"/>
      <c r="CS554" s="222"/>
      <c r="CT554" s="222"/>
      <c r="CU554" s="222"/>
      <c r="CV554" s="222"/>
      <c r="CW554" s="222"/>
      <c r="CX554" s="222"/>
      <c r="CY554" s="222"/>
      <c r="CZ554" s="222"/>
      <c r="DA554" s="222"/>
      <c r="DB554" s="224">
        <f t="shared" si="79"/>
        <v>0</v>
      </c>
      <c r="DC554" s="224">
        <f t="shared" si="80"/>
        <v>0</v>
      </c>
      <c r="DD554" s="224">
        <f t="shared" si="81"/>
        <v>0</v>
      </c>
      <c r="DE554" s="225">
        <f t="shared" si="82"/>
        <v>0</v>
      </c>
      <c r="DF554" s="222"/>
      <c r="DG554" s="222"/>
    </row>
    <row r="555" spans="90:111" x14ac:dyDescent="0.25">
      <c r="CL555" s="223">
        <f t="shared" si="74"/>
        <v>0</v>
      </c>
      <c r="CM555" s="223">
        <f t="shared" si="75"/>
        <v>0</v>
      </c>
      <c r="CN555" s="223">
        <f t="shared" si="76"/>
        <v>0</v>
      </c>
      <c r="CO555" s="223">
        <f t="shared" si="76"/>
        <v>0</v>
      </c>
      <c r="CP555" s="223">
        <f t="shared" si="77"/>
        <v>0</v>
      </c>
      <c r="CQ555" s="223">
        <f t="shared" si="78"/>
        <v>0</v>
      </c>
      <c r="CR555" s="222"/>
      <c r="CS555" s="222"/>
      <c r="CT555" s="222"/>
      <c r="CU555" s="222"/>
      <c r="CV555" s="222"/>
      <c r="CW555" s="222"/>
      <c r="CX555" s="222"/>
      <c r="CY555" s="222"/>
      <c r="CZ555" s="222"/>
      <c r="DA555" s="222"/>
      <c r="DB555" s="224">
        <f t="shared" si="79"/>
        <v>0</v>
      </c>
      <c r="DC555" s="224">
        <f t="shared" si="80"/>
        <v>0</v>
      </c>
      <c r="DD555" s="224">
        <f t="shared" si="81"/>
        <v>0</v>
      </c>
      <c r="DE555" s="225">
        <f t="shared" si="82"/>
        <v>0</v>
      </c>
      <c r="DF555" s="222"/>
      <c r="DG555" s="222"/>
    </row>
    <row r="556" spans="90:111" x14ac:dyDescent="0.25">
      <c r="CL556" s="223">
        <f t="shared" si="74"/>
        <v>0</v>
      </c>
      <c r="CM556" s="223">
        <f t="shared" si="75"/>
        <v>0</v>
      </c>
      <c r="CN556" s="223">
        <f t="shared" si="76"/>
        <v>0</v>
      </c>
      <c r="CO556" s="223">
        <f t="shared" si="76"/>
        <v>0</v>
      </c>
      <c r="CP556" s="223">
        <f t="shared" si="77"/>
        <v>0</v>
      </c>
      <c r="CQ556" s="223">
        <f t="shared" si="78"/>
        <v>0</v>
      </c>
      <c r="CR556" s="222"/>
      <c r="CS556" s="222"/>
      <c r="CT556" s="222"/>
      <c r="CU556" s="222"/>
      <c r="CV556" s="222"/>
      <c r="CW556" s="222"/>
      <c r="CX556" s="222"/>
      <c r="CY556" s="222"/>
      <c r="CZ556" s="222"/>
      <c r="DA556" s="222"/>
      <c r="DB556" s="224">
        <f t="shared" si="79"/>
        <v>0</v>
      </c>
      <c r="DC556" s="224">
        <f t="shared" si="80"/>
        <v>0</v>
      </c>
      <c r="DD556" s="224">
        <f t="shared" si="81"/>
        <v>0</v>
      </c>
      <c r="DE556" s="225">
        <f t="shared" si="82"/>
        <v>0</v>
      </c>
      <c r="DF556" s="222"/>
      <c r="DG556" s="222"/>
    </row>
    <row r="557" spans="90:111" x14ac:dyDescent="0.25">
      <c r="CL557" s="223">
        <f t="shared" si="74"/>
        <v>0</v>
      </c>
      <c r="CM557" s="223">
        <f t="shared" si="75"/>
        <v>0</v>
      </c>
      <c r="CN557" s="223">
        <f t="shared" si="76"/>
        <v>0</v>
      </c>
      <c r="CO557" s="223">
        <f t="shared" si="76"/>
        <v>0</v>
      </c>
      <c r="CP557" s="223">
        <f t="shared" si="77"/>
        <v>0</v>
      </c>
      <c r="CQ557" s="223">
        <f t="shared" si="78"/>
        <v>0</v>
      </c>
      <c r="CR557" s="222"/>
      <c r="CS557" s="222"/>
      <c r="CT557" s="222"/>
      <c r="CU557" s="222"/>
      <c r="CV557" s="222"/>
      <c r="CW557" s="222"/>
      <c r="CX557" s="222"/>
      <c r="CY557" s="222"/>
      <c r="CZ557" s="222"/>
      <c r="DA557" s="222"/>
      <c r="DB557" s="224">
        <f t="shared" si="79"/>
        <v>0</v>
      </c>
      <c r="DC557" s="224">
        <f t="shared" si="80"/>
        <v>0</v>
      </c>
      <c r="DD557" s="224">
        <f t="shared" si="81"/>
        <v>0</v>
      </c>
      <c r="DE557" s="225">
        <f t="shared" si="82"/>
        <v>0</v>
      </c>
      <c r="DF557" s="222"/>
      <c r="DG557" s="222"/>
    </row>
    <row r="558" spans="90:111" x14ac:dyDescent="0.25">
      <c r="CL558" s="223">
        <f t="shared" si="74"/>
        <v>0</v>
      </c>
      <c r="CM558" s="223">
        <f t="shared" si="75"/>
        <v>0</v>
      </c>
      <c r="CN558" s="223">
        <f t="shared" si="76"/>
        <v>0</v>
      </c>
      <c r="CO558" s="223">
        <f t="shared" si="76"/>
        <v>0</v>
      </c>
      <c r="CP558" s="223">
        <f t="shared" si="77"/>
        <v>0</v>
      </c>
      <c r="CQ558" s="223">
        <f t="shared" si="78"/>
        <v>0</v>
      </c>
      <c r="CR558" s="222"/>
      <c r="CS558" s="222"/>
      <c r="CT558" s="222"/>
      <c r="CU558" s="222"/>
      <c r="CV558" s="222"/>
      <c r="CW558" s="222"/>
      <c r="CX558" s="222"/>
      <c r="CY558" s="222"/>
      <c r="CZ558" s="222"/>
      <c r="DA558" s="222"/>
      <c r="DB558" s="224">
        <f t="shared" si="79"/>
        <v>0</v>
      </c>
      <c r="DC558" s="224">
        <f t="shared" si="80"/>
        <v>0</v>
      </c>
      <c r="DD558" s="224">
        <f t="shared" si="81"/>
        <v>0</v>
      </c>
      <c r="DE558" s="225">
        <f t="shared" si="82"/>
        <v>0</v>
      </c>
      <c r="DF558" s="222"/>
      <c r="DG558" s="222"/>
    </row>
    <row r="559" spans="90:111" x14ac:dyDescent="0.25">
      <c r="CL559" s="223">
        <f t="shared" si="74"/>
        <v>0</v>
      </c>
      <c r="CM559" s="223">
        <f t="shared" si="75"/>
        <v>0</v>
      </c>
      <c r="CN559" s="223">
        <f t="shared" si="76"/>
        <v>0</v>
      </c>
      <c r="CO559" s="223">
        <f t="shared" si="76"/>
        <v>0</v>
      </c>
      <c r="CP559" s="223">
        <f t="shared" si="77"/>
        <v>0</v>
      </c>
      <c r="CQ559" s="223">
        <f t="shared" si="78"/>
        <v>0</v>
      </c>
      <c r="CR559" s="222"/>
      <c r="CS559" s="222"/>
      <c r="CT559" s="222"/>
      <c r="CU559" s="222"/>
      <c r="CV559" s="222"/>
      <c r="CW559" s="222"/>
      <c r="CX559" s="222"/>
      <c r="CY559" s="222"/>
      <c r="CZ559" s="222"/>
      <c r="DA559" s="222"/>
      <c r="DB559" s="224">
        <f t="shared" si="79"/>
        <v>0</v>
      </c>
      <c r="DC559" s="224">
        <f t="shared" si="80"/>
        <v>0</v>
      </c>
      <c r="DD559" s="224">
        <f t="shared" si="81"/>
        <v>0</v>
      </c>
      <c r="DE559" s="225">
        <f t="shared" si="82"/>
        <v>0</v>
      </c>
      <c r="DF559" s="222"/>
      <c r="DG559" s="222"/>
    </row>
    <row r="560" spans="90:111" x14ac:dyDescent="0.25">
      <c r="CL560" s="223">
        <f t="shared" si="74"/>
        <v>0</v>
      </c>
      <c r="CM560" s="223">
        <f t="shared" si="75"/>
        <v>0</v>
      </c>
      <c r="CN560" s="223">
        <f t="shared" si="76"/>
        <v>0</v>
      </c>
      <c r="CO560" s="223">
        <f t="shared" si="76"/>
        <v>0</v>
      </c>
      <c r="CP560" s="223">
        <f t="shared" si="77"/>
        <v>0</v>
      </c>
      <c r="CQ560" s="223">
        <f t="shared" si="78"/>
        <v>0</v>
      </c>
      <c r="CR560" s="222"/>
      <c r="CS560" s="222"/>
      <c r="CT560" s="222"/>
      <c r="CU560" s="222"/>
      <c r="CV560" s="222"/>
      <c r="CW560" s="222"/>
      <c r="CX560" s="222"/>
      <c r="CY560" s="222"/>
      <c r="CZ560" s="222"/>
      <c r="DA560" s="222"/>
      <c r="DB560" s="224">
        <f t="shared" si="79"/>
        <v>0</v>
      </c>
      <c r="DC560" s="224">
        <f t="shared" si="80"/>
        <v>0</v>
      </c>
      <c r="DD560" s="224">
        <f t="shared" si="81"/>
        <v>0</v>
      </c>
      <c r="DE560" s="225">
        <f t="shared" si="82"/>
        <v>0</v>
      </c>
      <c r="DF560" s="222"/>
      <c r="DG560" s="222"/>
    </row>
    <row r="561" spans="90:111" x14ac:dyDescent="0.25">
      <c r="CL561" s="223">
        <f t="shared" si="74"/>
        <v>0</v>
      </c>
      <c r="CM561" s="223">
        <f t="shared" si="75"/>
        <v>0</v>
      </c>
      <c r="CN561" s="223">
        <f t="shared" si="76"/>
        <v>0</v>
      </c>
      <c r="CO561" s="223">
        <f t="shared" si="76"/>
        <v>0</v>
      </c>
      <c r="CP561" s="223">
        <f t="shared" si="77"/>
        <v>0</v>
      </c>
      <c r="CQ561" s="223">
        <f t="shared" si="78"/>
        <v>0</v>
      </c>
      <c r="CR561" s="222"/>
      <c r="CS561" s="222"/>
      <c r="CT561" s="222"/>
      <c r="CU561" s="222"/>
      <c r="CV561" s="222"/>
      <c r="CW561" s="222"/>
      <c r="CX561" s="222"/>
      <c r="CY561" s="222"/>
      <c r="CZ561" s="222"/>
      <c r="DA561" s="222"/>
      <c r="DB561" s="224">
        <f t="shared" si="79"/>
        <v>0</v>
      </c>
      <c r="DC561" s="224">
        <f t="shared" si="80"/>
        <v>0</v>
      </c>
      <c r="DD561" s="224">
        <f t="shared" si="81"/>
        <v>0</v>
      </c>
      <c r="DE561" s="225">
        <f t="shared" si="82"/>
        <v>0</v>
      </c>
      <c r="DF561" s="222"/>
      <c r="DG561" s="222"/>
    </row>
    <row r="562" spans="90:111" x14ac:dyDescent="0.25">
      <c r="CL562" s="223">
        <f t="shared" si="74"/>
        <v>0</v>
      </c>
      <c r="CM562" s="223">
        <f t="shared" si="75"/>
        <v>0</v>
      </c>
      <c r="CN562" s="223">
        <f t="shared" si="76"/>
        <v>0</v>
      </c>
      <c r="CO562" s="223">
        <f t="shared" si="76"/>
        <v>0</v>
      </c>
      <c r="CP562" s="223">
        <f t="shared" si="77"/>
        <v>0</v>
      </c>
      <c r="CQ562" s="223">
        <f t="shared" si="78"/>
        <v>0</v>
      </c>
      <c r="CR562" s="222"/>
      <c r="CS562" s="222"/>
      <c r="CT562" s="222"/>
      <c r="CU562" s="222"/>
      <c r="CV562" s="222"/>
      <c r="CW562" s="222"/>
      <c r="CX562" s="222"/>
      <c r="CY562" s="222"/>
      <c r="CZ562" s="222"/>
      <c r="DA562" s="222"/>
      <c r="DB562" s="224">
        <f t="shared" si="79"/>
        <v>0</v>
      </c>
      <c r="DC562" s="224">
        <f t="shared" si="80"/>
        <v>0</v>
      </c>
      <c r="DD562" s="224">
        <f t="shared" si="81"/>
        <v>0</v>
      </c>
      <c r="DE562" s="225">
        <f t="shared" si="82"/>
        <v>0</v>
      </c>
      <c r="DF562" s="222"/>
      <c r="DG562" s="222"/>
    </row>
    <row r="563" spans="90:111" x14ac:dyDescent="0.25">
      <c r="CL563" s="223">
        <f t="shared" si="74"/>
        <v>0</v>
      </c>
      <c r="CM563" s="223">
        <f t="shared" si="75"/>
        <v>0</v>
      </c>
      <c r="CN563" s="223">
        <f t="shared" si="76"/>
        <v>0</v>
      </c>
      <c r="CO563" s="223">
        <f t="shared" si="76"/>
        <v>0</v>
      </c>
      <c r="CP563" s="223">
        <f t="shared" si="77"/>
        <v>0</v>
      </c>
      <c r="CQ563" s="223">
        <f t="shared" si="78"/>
        <v>0</v>
      </c>
      <c r="CR563" s="222"/>
      <c r="CS563" s="222"/>
      <c r="CT563" s="222"/>
      <c r="CU563" s="222"/>
      <c r="CV563" s="222"/>
      <c r="CW563" s="222"/>
      <c r="CX563" s="222"/>
      <c r="CY563" s="222"/>
      <c r="CZ563" s="222"/>
      <c r="DA563" s="222"/>
      <c r="DB563" s="224">
        <f t="shared" si="79"/>
        <v>0</v>
      </c>
      <c r="DC563" s="224">
        <f t="shared" si="80"/>
        <v>0</v>
      </c>
      <c r="DD563" s="224">
        <f t="shared" si="81"/>
        <v>0</v>
      </c>
      <c r="DE563" s="225">
        <f t="shared" si="82"/>
        <v>0</v>
      </c>
      <c r="DF563" s="222"/>
      <c r="DG563" s="222"/>
    </row>
    <row r="564" spans="90:111" x14ac:dyDescent="0.25">
      <c r="CL564" s="223">
        <f t="shared" si="74"/>
        <v>0</v>
      </c>
      <c r="CM564" s="223">
        <f t="shared" si="75"/>
        <v>0</v>
      </c>
      <c r="CN564" s="223">
        <f t="shared" si="76"/>
        <v>0</v>
      </c>
      <c r="CO564" s="223">
        <f t="shared" si="76"/>
        <v>0</v>
      </c>
      <c r="CP564" s="223">
        <f t="shared" si="77"/>
        <v>0</v>
      </c>
      <c r="CQ564" s="223">
        <f t="shared" si="78"/>
        <v>0</v>
      </c>
      <c r="CR564" s="222"/>
      <c r="CS564" s="222"/>
      <c r="CT564" s="222"/>
      <c r="CU564" s="222"/>
      <c r="CV564" s="222"/>
      <c r="CW564" s="222"/>
      <c r="CX564" s="222"/>
      <c r="CY564" s="222"/>
      <c r="CZ564" s="222"/>
      <c r="DA564" s="222"/>
      <c r="DB564" s="224">
        <f t="shared" si="79"/>
        <v>0</v>
      </c>
      <c r="DC564" s="224">
        <f t="shared" si="80"/>
        <v>0</v>
      </c>
      <c r="DD564" s="224">
        <f t="shared" si="81"/>
        <v>0</v>
      </c>
      <c r="DE564" s="225">
        <f t="shared" si="82"/>
        <v>0</v>
      </c>
      <c r="DF564" s="222"/>
      <c r="DG564" s="222"/>
    </row>
    <row r="565" spans="90:111" x14ac:dyDescent="0.25">
      <c r="CL565" s="223">
        <f t="shared" si="74"/>
        <v>0</v>
      </c>
      <c r="CM565" s="223">
        <f t="shared" si="75"/>
        <v>0</v>
      </c>
      <c r="CN565" s="223">
        <f t="shared" si="76"/>
        <v>0</v>
      </c>
      <c r="CO565" s="223">
        <f t="shared" si="76"/>
        <v>0</v>
      </c>
      <c r="CP565" s="223">
        <f t="shared" si="77"/>
        <v>0</v>
      </c>
      <c r="CQ565" s="223">
        <f t="shared" si="78"/>
        <v>0</v>
      </c>
      <c r="CR565" s="222"/>
      <c r="CS565" s="222"/>
      <c r="CT565" s="222"/>
      <c r="CU565" s="222"/>
      <c r="CV565" s="222"/>
      <c r="CW565" s="222"/>
      <c r="CX565" s="222"/>
      <c r="CY565" s="222"/>
      <c r="CZ565" s="222"/>
      <c r="DA565" s="222"/>
      <c r="DB565" s="224">
        <f t="shared" si="79"/>
        <v>0</v>
      </c>
      <c r="DC565" s="224">
        <f t="shared" si="80"/>
        <v>0</v>
      </c>
      <c r="DD565" s="224">
        <f t="shared" si="81"/>
        <v>0</v>
      </c>
      <c r="DE565" s="225">
        <f t="shared" si="82"/>
        <v>0</v>
      </c>
      <c r="DF565" s="222"/>
      <c r="DG565" s="222"/>
    </row>
    <row r="566" spans="90:111" x14ac:dyDescent="0.25">
      <c r="CL566" s="223">
        <f t="shared" si="74"/>
        <v>0</v>
      </c>
      <c r="CM566" s="223">
        <f t="shared" si="75"/>
        <v>0</v>
      </c>
      <c r="CN566" s="223">
        <f t="shared" si="76"/>
        <v>0</v>
      </c>
      <c r="CO566" s="223">
        <f t="shared" si="76"/>
        <v>0</v>
      </c>
      <c r="CP566" s="223">
        <f t="shared" si="77"/>
        <v>0</v>
      </c>
      <c r="CQ566" s="223">
        <f t="shared" si="78"/>
        <v>0</v>
      </c>
      <c r="CR566" s="222"/>
      <c r="CS566" s="222"/>
      <c r="CT566" s="222"/>
      <c r="CU566" s="222"/>
      <c r="CV566" s="222"/>
      <c r="CW566" s="222"/>
      <c r="CX566" s="222"/>
      <c r="CY566" s="222"/>
      <c r="CZ566" s="222"/>
      <c r="DA566" s="222"/>
      <c r="DB566" s="224">
        <f t="shared" si="79"/>
        <v>0</v>
      </c>
      <c r="DC566" s="224">
        <f t="shared" si="80"/>
        <v>0</v>
      </c>
      <c r="DD566" s="224">
        <f t="shared" si="81"/>
        <v>0</v>
      </c>
      <c r="DE566" s="225">
        <f t="shared" si="82"/>
        <v>0</v>
      </c>
      <c r="DF566" s="222"/>
      <c r="DG566" s="222"/>
    </row>
    <row r="567" spans="90:111" x14ac:dyDescent="0.25">
      <c r="CL567" s="223">
        <f t="shared" si="74"/>
        <v>0</v>
      </c>
      <c r="CM567" s="223">
        <f t="shared" si="75"/>
        <v>0</v>
      </c>
      <c r="CN567" s="223">
        <f t="shared" si="76"/>
        <v>0</v>
      </c>
      <c r="CO567" s="223">
        <f t="shared" si="76"/>
        <v>0</v>
      </c>
      <c r="CP567" s="223">
        <f t="shared" si="77"/>
        <v>0</v>
      </c>
      <c r="CQ567" s="223">
        <f t="shared" si="78"/>
        <v>0</v>
      </c>
      <c r="CR567" s="222"/>
      <c r="CS567" s="222"/>
      <c r="CT567" s="222"/>
      <c r="CU567" s="222"/>
      <c r="CV567" s="222"/>
      <c r="CW567" s="222"/>
      <c r="CX567" s="222"/>
      <c r="CY567" s="222"/>
      <c r="CZ567" s="222"/>
      <c r="DA567" s="222"/>
      <c r="DB567" s="224">
        <f t="shared" si="79"/>
        <v>0</v>
      </c>
      <c r="DC567" s="224">
        <f t="shared" si="80"/>
        <v>0</v>
      </c>
      <c r="DD567" s="224">
        <f t="shared" si="81"/>
        <v>0</v>
      </c>
      <c r="DE567" s="225">
        <f t="shared" si="82"/>
        <v>0</v>
      </c>
      <c r="DF567" s="222"/>
      <c r="DG567" s="222"/>
    </row>
    <row r="568" spans="90:111" x14ac:dyDescent="0.25">
      <c r="CL568" s="223">
        <f t="shared" si="74"/>
        <v>0</v>
      </c>
      <c r="CM568" s="223">
        <f t="shared" si="75"/>
        <v>0</v>
      </c>
      <c r="CN568" s="223">
        <f t="shared" si="76"/>
        <v>0</v>
      </c>
      <c r="CO568" s="223">
        <f t="shared" si="76"/>
        <v>0</v>
      </c>
      <c r="CP568" s="223">
        <f t="shared" si="77"/>
        <v>0</v>
      </c>
      <c r="CQ568" s="223">
        <f t="shared" si="78"/>
        <v>0</v>
      </c>
      <c r="CR568" s="222"/>
      <c r="CS568" s="222"/>
      <c r="CT568" s="222"/>
      <c r="CU568" s="222"/>
      <c r="CV568" s="222"/>
      <c r="CW568" s="222"/>
      <c r="CX568" s="222"/>
      <c r="CY568" s="222"/>
      <c r="CZ568" s="222"/>
      <c r="DA568" s="222"/>
      <c r="DB568" s="224">
        <f t="shared" si="79"/>
        <v>0</v>
      </c>
      <c r="DC568" s="224">
        <f t="shared" si="80"/>
        <v>0</v>
      </c>
      <c r="DD568" s="224">
        <f t="shared" si="81"/>
        <v>0</v>
      </c>
      <c r="DE568" s="225">
        <f t="shared" si="82"/>
        <v>0</v>
      </c>
      <c r="DF568" s="222"/>
      <c r="DG568" s="222"/>
    </row>
    <row r="569" spans="90:111" x14ac:dyDescent="0.25">
      <c r="CL569" s="223">
        <f t="shared" si="74"/>
        <v>0</v>
      </c>
      <c r="CM569" s="223">
        <f t="shared" si="75"/>
        <v>0</v>
      </c>
      <c r="CN569" s="223">
        <f t="shared" si="76"/>
        <v>0</v>
      </c>
      <c r="CO569" s="223">
        <f t="shared" si="76"/>
        <v>0</v>
      </c>
      <c r="CP569" s="223">
        <f t="shared" si="77"/>
        <v>0</v>
      </c>
      <c r="CQ569" s="223">
        <f t="shared" si="78"/>
        <v>0</v>
      </c>
      <c r="CR569" s="222"/>
      <c r="CS569" s="222"/>
      <c r="CT569" s="222"/>
      <c r="CU569" s="222"/>
      <c r="CV569" s="222"/>
      <c r="CW569" s="222"/>
      <c r="CX569" s="222"/>
      <c r="CY569" s="222"/>
      <c r="CZ569" s="222"/>
      <c r="DA569" s="222"/>
      <c r="DB569" s="224">
        <f t="shared" si="79"/>
        <v>0</v>
      </c>
      <c r="DC569" s="224">
        <f t="shared" si="80"/>
        <v>0</v>
      </c>
      <c r="DD569" s="224">
        <f t="shared" si="81"/>
        <v>0</v>
      </c>
      <c r="DE569" s="225">
        <f t="shared" si="82"/>
        <v>0</v>
      </c>
      <c r="DF569" s="222"/>
      <c r="DG569" s="222"/>
    </row>
    <row r="570" spans="90:111" x14ac:dyDescent="0.25">
      <c r="CL570" s="223">
        <f t="shared" si="74"/>
        <v>0</v>
      </c>
      <c r="CM570" s="223">
        <f t="shared" si="75"/>
        <v>0</v>
      </c>
      <c r="CN570" s="223">
        <f t="shared" si="76"/>
        <v>0</v>
      </c>
      <c r="CO570" s="223">
        <f t="shared" si="76"/>
        <v>0</v>
      </c>
      <c r="CP570" s="223">
        <f t="shared" si="77"/>
        <v>0</v>
      </c>
      <c r="CQ570" s="223">
        <f t="shared" si="78"/>
        <v>0</v>
      </c>
      <c r="CR570" s="222"/>
      <c r="CS570" s="222"/>
      <c r="CT570" s="222"/>
      <c r="CU570" s="222"/>
      <c r="CV570" s="222"/>
      <c r="CW570" s="222"/>
      <c r="CX570" s="222"/>
      <c r="CY570" s="222"/>
      <c r="CZ570" s="222"/>
      <c r="DA570" s="222"/>
      <c r="DB570" s="224">
        <f t="shared" si="79"/>
        <v>0</v>
      </c>
      <c r="DC570" s="224">
        <f t="shared" si="80"/>
        <v>0</v>
      </c>
      <c r="DD570" s="224">
        <f t="shared" si="81"/>
        <v>0</v>
      </c>
      <c r="DE570" s="225">
        <f t="shared" si="82"/>
        <v>0</v>
      </c>
      <c r="DF570" s="222"/>
      <c r="DG570" s="222"/>
    </row>
    <row r="571" spans="90:111" x14ac:dyDescent="0.25">
      <c r="CL571" s="223">
        <f t="shared" si="74"/>
        <v>0</v>
      </c>
      <c r="CM571" s="223">
        <f t="shared" si="75"/>
        <v>0</v>
      </c>
      <c r="CN571" s="223">
        <f t="shared" si="76"/>
        <v>0</v>
      </c>
      <c r="CO571" s="223">
        <f t="shared" si="76"/>
        <v>0</v>
      </c>
      <c r="CP571" s="223">
        <f t="shared" si="77"/>
        <v>0</v>
      </c>
      <c r="CQ571" s="223">
        <f t="shared" si="78"/>
        <v>0</v>
      </c>
      <c r="CR571" s="222"/>
      <c r="CS571" s="222"/>
      <c r="CT571" s="222"/>
      <c r="CU571" s="222"/>
      <c r="CV571" s="222"/>
      <c r="CW571" s="222"/>
      <c r="CX571" s="222"/>
      <c r="CY571" s="222"/>
      <c r="CZ571" s="222"/>
      <c r="DA571" s="222"/>
      <c r="DB571" s="224">
        <f t="shared" si="79"/>
        <v>0</v>
      </c>
      <c r="DC571" s="224">
        <f t="shared" si="80"/>
        <v>0</v>
      </c>
      <c r="DD571" s="224">
        <f t="shared" si="81"/>
        <v>0</v>
      </c>
      <c r="DE571" s="225">
        <f t="shared" si="82"/>
        <v>0</v>
      </c>
      <c r="DF571" s="222"/>
      <c r="DG571" s="222"/>
    </row>
    <row r="572" spans="90:111" x14ac:dyDescent="0.25">
      <c r="CL572" s="223">
        <f t="shared" si="74"/>
        <v>0</v>
      </c>
      <c r="CM572" s="223">
        <f t="shared" si="75"/>
        <v>0</v>
      </c>
      <c r="CN572" s="223">
        <f t="shared" si="76"/>
        <v>0</v>
      </c>
      <c r="CO572" s="223">
        <f t="shared" si="76"/>
        <v>0</v>
      </c>
      <c r="CP572" s="223">
        <f t="shared" si="77"/>
        <v>0</v>
      </c>
      <c r="CQ572" s="223">
        <f t="shared" si="78"/>
        <v>0</v>
      </c>
      <c r="CR572" s="222"/>
      <c r="CS572" s="222"/>
      <c r="CT572" s="222"/>
      <c r="CU572" s="222"/>
      <c r="CV572" s="222"/>
      <c r="CW572" s="222"/>
      <c r="CX572" s="222"/>
      <c r="CY572" s="222"/>
      <c r="CZ572" s="222"/>
      <c r="DA572" s="222"/>
      <c r="DB572" s="224">
        <f t="shared" si="79"/>
        <v>0</v>
      </c>
      <c r="DC572" s="224">
        <f t="shared" si="80"/>
        <v>0</v>
      </c>
      <c r="DD572" s="224">
        <f t="shared" si="81"/>
        <v>0</v>
      </c>
      <c r="DE572" s="225">
        <f t="shared" si="82"/>
        <v>0</v>
      </c>
      <c r="DF572" s="222"/>
      <c r="DG572" s="222"/>
    </row>
    <row r="573" spans="90:111" x14ac:dyDescent="0.25">
      <c r="CL573" s="223">
        <f t="shared" si="74"/>
        <v>0</v>
      </c>
      <c r="CM573" s="223">
        <f t="shared" si="75"/>
        <v>0</v>
      </c>
      <c r="CN573" s="223">
        <f t="shared" si="76"/>
        <v>0</v>
      </c>
      <c r="CO573" s="223">
        <f t="shared" si="76"/>
        <v>0</v>
      </c>
      <c r="CP573" s="223">
        <f t="shared" si="77"/>
        <v>0</v>
      </c>
      <c r="CQ573" s="223">
        <f t="shared" si="78"/>
        <v>0</v>
      </c>
      <c r="CR573" s="222"/>
      <c r="CS573" s="222"/>
      <c r="CT573" s="222"/>
      <c r="CU573" s="222"/>
      <c r="CV573" s="222"/>
      <c r="CW573" s="222"/>
      <c r="CX573" s="222"/>
      <c r="CY573" s="222"/>
      <c r="CZ573" s="222"/>
      <c r="DA573" s="222"/>
      <c r="DB573" s="224">
        <f t="shared" si="79"/>
        <v>0</v>
      </c>
      <c r="DC573" s="224">
        <f t="shared" si="80"/>
        <v>0</v>
      </c>
      <c r="DD573" s="224">
        <f t="shared" si="81"/>
        <v>0</v>
      </c>
      <c r="DE573" s="225">
        <f t="shared" si="82"/>
        <v>0</v>
      </c>
      <c r="DF573" s="222"/>
      <c r="DG573" s="222"/>
    </row>
    <row r="574" spans="90:111" x14ac:dyDescent="0.25">
      <c r="CL574" s="223">
        <f t="shared" si="74"/>
        <v>0</v>
      </c>
      <c r="CM574" s="223">
        <f t="shared" si="75"/>
        <v>0</v>
      </c>
      <c r="CN574" s="223">
        <f t="shared" si="76"/>
        <v>0</v>
      </c>
      <c r="CO574" s="223">
        <f t="shared" si="76"/>
        <v>0</v>
      </c>
      <c r="CP574" s="223">
        <f t="shared" si="77"/>
        <v>0</v>
      </c>
      <c r="CQ574" s="223">
        <f t="shared" si="78"/>
        <v>0</v>
      </c>
      <c r="CR574" s="222"/>
      <c r="CS574" s="222"/>
      <c r="CT574" s="222"/>
      <c r="CU574" s="222"/>
      <c r="CV574" s="222"/>
      <c r="CW574" s="222"/>
      <c r="CX574" s="222"/>
      <c r="CY574" s="222"/>
      <c r="CZ574" s="222"/>
      <c r="DA574" s="222"/>
      <c r="DB574" s="224">
        <f t="shared" si="79"/>
        <v>0</v>
      </c>
      <c r="DC574" s="224">
        <f t="shared" si="80"/>
        <v>0</v>
      </c>
      <c r="DD574" s="224">
        <f t="shared" si="81"/>
        <v>0</v>
      </c>
      <c r="DE574" s="225">
        <f t="shared" si="82"/>
        <v>0</v>
      </c>
      <c r="DF574" s="222"/>
      <c r="DG574" s="222"/>
    </row>
    <row r="575" spans="90:111" x14ac:dyDescent="0.25">
      <c r="CL575" s="223">
        <f t="shared" si="74"/>
        <v>0</v>
      </c>
      <c r="CM575" s="223">
        <f t="shared" si="75"/>
        <v>0</v>
      </c>
      <c r="CN575" s="223">
        <f t="shared" si="76"/>
        <v>0</v>
      </c>
      <c r="CO575" s="223">
        <f t="shared" si="76"/>
        <v>0</v>
      </c>
      <c r="CP575" s="223">
        <f t="shared" si="77"/>
        <v>0</v>
      </c>
      <c r="CQ575" s="223">
        <f t="shared" si="78"/>
        <v>0</v>
      </c>
      <c r="CR575" s="222"/>
      <c r="CS575" s="222"/>
      <c r="CT575" s="222"/>
      <c r="CU575" s="222"/>
      <c r="CV575" s="222"/>
      <c r="CW575" s="222"/>
      <c r="CX575" s="222"/>
      <c r="CY575" s="222"/>
      <c r="CZ575" s="222"/>
      <c r="DA575" s="222"/>
      <c r="DB575" s="224">
        <f t="shared" si="79"/>
        <v>0</v>
      </c>
      <c r="DC575" s="224">
        <f t="shared" si="80"/>
        <v>0</v>
      </c>
      <c r="DD575" s="224">
        <f t="shared" si="81"/>
        <v>0</v>
      </c>
      <c r="DE575" s="225">
        <f t="shared" si="82"/>
        <v>0</v>
      </c>
      <c r="DF575" s="222"/>
      <c r="DG575" s="222"/>
    </row>
    <row r="576" spans="90:111" x14ac:dyDescent="0.25">
      <c r="CL576" s="223">
        <f t="shared" si="74"/>
        <v>0</v>
      </c>
      <c r="CM576" s="223">
        <f t="shared" si="75"/>
        <v>0</v>
      </c>
      <c r="CN576" s="223">
        <f t="shared" si="76"/>
        <v>0</v>
      </c>
      <c r="CO576" s="223">
        <f t="shared" si="76"/>
        <v>0</v>
      </c>
      <c r="CP576" s="223">
        <f t="shared" si="77"/>
        <v>0</v>
      </c>
      <c r="CQ576" s="223">
        <f t="shared" si="78"/>
        <v>0</v>
      </c>
      <c r="CR576" s="222"/>
      <c r="CS576" s="222"/>
      <c r="CT576" s="222"/>
      <c r="CU576" s="222"/>
      <c r="CV576" s="222"/>
      <c r="CW576" s="222"/>
      <c r="CX576" s="222"/>
      <c r="CY576" s="222"/>
      <c r="CZ576" s="222"/>
      <c r="DA576" s="222"/>
      <c r="DB576" s="224">
        <f t="shared" si="79"/>
        <v>0</v>
      </c>
      <c r="DC576" s="224">
        <f t="shared" si="80"/>
        <v>0</v>
      </c>
      <c r="DD576" s="224">
        <f t="shared" si="81"/>
        <v>0</v>
      </c>
      <c r="DE576" s="225">
        <f t="shared" si="82"/>
        <v>0</v>
      </c>
      <c r="DF576" s="222"/>
      <c r="DG576" s="222"/>
    </row>
    <row r="577" spans="90:111" x14ac:dyDescent="0.25">
      <c r="CL577" s="223">
        <f t="shared" si="74"/>
        <v>0</v>
      </c>
      <c r="CM577" s="223">
        <f t="shared" si="75"/>
        <v>0</v>
      </c>
      <c r="CN577" s="223">
        <f t="shared" si="76"/>
        <v>0</v>
      </c>
      <c r="CO577" s="223">
        <f t="shared" si="76"/>
        <v>0</v>
      </c>
      <c r="CP577" s="223">
        <f t="shared" si="77"/>
        <v>0</v>
      </c>
      <c r="CQ577" s="223">
        <f t="shared" si="78"/>
        <v>0</v>
      </c>
      <c r="CR577" s="222"/>
      <c r="CS577" s="222"/>
      <c r="CT577" s="222"/>
      <c r="CU577" s="222"/>
      <c r="CV577" s="222"/>
      <c r="CW577" s="222"/>
      <c r="CX577" s="222"/>
      <c r="CY577" s="222"/>
      <c r="CZ577" s="222"/>
      <c r="DA577" s="222"/>
      <c r="DB577" s="224">
        <f t="shared" si="79"/>
        <v>0</v>
      </c>
      <c r="DC577" s="224">
        <f t="shared" si="80"/>
        <v>0</v>
      </c>
      <c r="DD577" s="224">
        <f t="shared" si="81"/>
        <v>0</v>
      </c>
      <c r="DE577" s="225">
        <f t="shared" si="82"/>
        <v>0</v>
      </c>
      <c r="DF577" s="222"/>
      <c r="DG577" s="222"/>
    </row>
    <row r="578" spans="90:111" x14ac:dyDescent="0.25">
      <c r="CL578" s="223">
        <f t="shared" si="74"/>
        <v>0</v>
      </c>
      <c r="CM578" s="223">
        <f t="shared" si="75"/>
        <v>0</v>
      </c>
      <c r="CN578" s="223">
        <f t="shared" si="76"/>
        <v>0</v>
      </c>
      <c r="CO578" s="223">
        <f t="shared" si="76"/>
        <v>0</v>
      </c>
      <c r="CP578" s="223">
        <f t="shared" si="77"/>
        <v>0</v>
      </c>
      <c r="CQ578" s="223">
        <f t="shared" si="78"/>
        <v>0</v>
      </c>
      <c r="CR578" s="222"/>
      <c r="CS578" s="222"/>
      <c r="CT578" s="222"/>
      <c r="CU578" s="222"/>
      <c r="CV578" s="222"/>
      <c r="CW578" s="222"/>
      <c r="CX578" s="222"/>
      <c r="CY578" s="222"/>
      <c r="CZ578" s="222"/>
      <c r="DA578" s="222"/>
      <c r="DB578" s="224">
        <f t="shared" si="79"/>
        <v>0</v>
      </c>
      <c r="DC578" s="224">
        <f t="shared" si="80"/>
        <v>0</v>
      </c>
      <c r="DD578" s="224">
        <f t="shared" si="81"/>
        <v>0</v>
      </c>
      <c r="DE578" s="225">
        <f t="shared" si="82"/>
        <v>0</v>
      </c>
      <c r="DF578" s="222"/>
      <c r="DG578" s="222"/>
    </row>
    <row r="579" spans="90:111" x14ac:dyDescent="0.25">
      <c r="CL579" s="223">
        <f t="shared" ref="CL579:CL642" si="83">SUM(BB579:BL579)+BR579</f>
        <v>0</v>
      </c>
      <c r="CM579" s="223">
        <f t="shared" ref="CM579:CM642" si="84">SUM(BM579:BO579)</f>
        <v>0</v>
      </c>
      <c r="CN579" s="223">
        <f t="shared" ref="CN579:CO642" si="85">BP579</f>
        <v>0</v>
      </c>
      <c r="CO579" s="223">
        <f t="shared" si="85"/>
        <v>0</v>
      </c>
      <c r="CP579" s="223">
        <f t="shared" ref="CP579:CP642" si="86">SUM(CL579:CO579)</f>
        <v>0</v>
      </c>
      <c r="CQ579" s="223">
        <f t="shared" ref="CQ579:CQ642" si="87">CP579-BU579</f>
        <v>0</v>
      </c>
      <c r="CR579" s="222"/>
      <c r="CS579" s="222"/>
      <c r="CT579" s="222"/>
      <c r="CU579" s="222"/>
      <c r="CV579" s="222"/>
      <c r="CW579" s="222"/>
      <c r="CX579" s="222"/>
      <c r="CY579" s="222"/>
      <c r="CZ579" s="222"/>
      <c r="DA579" s="222"/>
      <c r="DB579" s="224">
        <f t="shared" ref="DB579:DB642" si="88">SUM(BB579:BE579)+BM579+BN579</f>
        <v>0</v>
      </c>
      <c r="DC579" s="224">
        <f t="shared" ref="DC579:DC642" si="89">BF579+BG579+BH579+BI579+BJ579+BK579+BL579+BO579+BR579</f>
        <v>0</v>
      </c>
      <c r="DD579" s="224">
        <f t="shared" ref="DD579:DD642" si="90">DC579+DB579</f>
        <v>0</v>
      </c>
      <c r="DE579" s="225">
        <f t="shared" ref="DE579:DE642" si="91">DD579-BS579</f>
        <v>0</v>
      </c>
      <c r="DF579" s="222"/>
      <c r="DG579" s="222"/>
    </row>
    <row r="580" spans="90:111" x14ac:dyDescent="0.25">
      <c r="CL580" s="223">
        <f t="shared" si="83"/>
        <v>0</v>
      </c>
      <c r="CM580" s="223">
        <f t="shared" si="84"/>
        <v>0</v>
      </c>
      <c r="CN580" s="223">
        <f t="shared" si="85"/>
        <v>0</v>
      </c>
      <c r="CO580" s="223">
        <f t="shared" si="85"/>
        <v>0</v>
      </c>
      <c r="CP580" s="223">
        <f t="shared" si="86"/>
        <v>0</v>
      </c>
      <c r="CQ580" s="223">
        <f t="shared" si="87"/>
        <v>0</v>
      </c>
      <c r="CR580" s="222"/>
      <c r="CS580" s="222"/>
      <c r="CT580" s="222"/>
      <c r="CU580" s="222"/>
      <c r="CV580" s="222"/>
      <c r="CW580" s="222"/>
      <c r="CX580" s="222"/>
      <c r="CY580" s="222"/>
      <c r="CZ580" s="222"/>
      <c r="DA580" s="222"/>
      <c r="DB580" s="224">
        <f t="shared" si="88"/>
        <v>0</v>
      </c>
      <c r="DC580" s="224">
        <f t="shared" si="89"/>
        <v>0</v>
      </c>
      <c r="DD580" s="224">
        <f t="shared" si="90"/>
        <v>0</v>
      </c>
      <c r="DE580" s="225">
        <f t="shared" si="91"/>
        <v>0</v>
      </c>
      <c r="DF580" s="222"/>
      <c r="DG580" s="222"/>
    </row>
    <row r="581" spans="90:111" x14ac:dyDescent="0.25">
      <c r="CL581" s="223">
        <f t="shared" si="83"/>
        <v>0</v>
      </c>
      <c r="CM581" s="223">
        <f t="shared" si="84"/>
        <v>0</v>
      </c>
      <c r="CN581" s="223">
        <f t="shared" si="85"/>
        <v>0</v>
      </c>
      <c r="CO581" s="223">
        <f t="shared" si="85"/>
        <v>0</v>
      </c>
      <c r="CP581" s="223">
        <f t="shared" si="86"/>
        <v>0</v>
      </c>
      <c r="CQ581" s="223">
        <f t="shared" si="87"/>
        <v>0</v>
      </c>
      <c r="CR581" s="222"/>
      <c r="CS581" s="222"/>
      <c r="CT581" s="222"/>
      <c r="CU581" s="222"/>
      <c r="CV581" s="222"/>
      <c r="CW581" s="222"/>
      <c r="CX581" s="222"/>
      <c r="CY581" s="222"/>
      <c r="CZ581" s="222"/>
      <c r="DA581" s="222"/>
      <c r="DB581" s="224">
        <f t="shared" si="88"/>
        <v>0</v>
      </c>
      <c r="DC581" s="224">
        <f t="shared" si="89"/>
        <v>0</v>
      </c>
      <c r="DD581" s="224">
        <f t="shared" si="90"/>
        <v>0</v>
      </c>
      <c r="DE581" s="225">
        <f t="shared" si="91"/>
        <v>0</v>
      </c>
      <c r="DF581" s="222"/>
      <c r="DG581" s="222"/>
    </row>
    <row r="582" spans="90:111" x14ac:dyDescent="0.25">
      <c r="CL582" s="223">
        <f t="shared" si="83"/>
        <v>0</v>
      </c>
      <c r="CM582" s="223">
        <f t="shared" si="84"/>
        <v>0</v>
      </c>
      <c r="CN582" s="223">
        <f t="shared" si="85"/>
        <v>0</v>
      </c>
      <c r="CO582" s="223">
        <f t="shared" si="85"/>
        <v>0</v>
      </c>
      <c r="CP582" s="223">
        <f t="shared" si="86"/>
        <v>0</v>
      </c>
      <c r="CQ582" s="223">
        <f t="shared" si="87"/>
        <v>0</v>
      </c>
      <c r="CR582" s="222"/>
      <c r="CS582" s="222"/>
      <c r="CT582" s="222"/>
      <c r="CU582" s="222"/>
      <c r="CV582" s="222"/>
      <c r="CW582" s="222"/>
      <c r="CX582" s="222"/>
      <c r="CY582" s="222"/>
      <c r="CZ582" s="222"/>
      <c r="DA582" s="222"/>
      <c r="DB582" s="224">
        <f t="shared" si="88"/>
        <v>0</v>
      </c>
      <c r="DC582" s="224">
        <f t="shared" si="89"/>
        <v>0</v>
      </c>
      <c r="DD582" s="224">
        <f t="shared" si="90"/>
        <v>0</v>
      </c>
      <c r="DE582" s="225">
        <f t="shared" si="91"/>
        <v>0</v>
      </c>
      <c r="DF582" s="222"/>
      <c r="DG582" s="222"/>
    </row>
    <row r="583" spans="90:111" x14ac:dyDescent="0.25">
      <c r="CL583" s="223">
        <f t="shared" si="83"/>
        <v>0</v>
      </c>
      <c r="CM583" s="223">
        <f t="shared" si="84"/>
        <v>0</v>
      </c>
      <c r="CN583" s="223">
        <f t="shared" si="85"/>
        <v>0</v>
      </c>
      <c r="CO583" s="223">
        <f t="shared" si="85"/>
        <v>0</v>
      </c>
      <c r="CP583" s="223">
        <f t="shared" si="86"/>
        <v>0</v>
      </c>
      <c r="CQ583" s="223">
        <f t="shared" si="87"/>
        <v>0</v>
      </c>
      <c r="CR583" s="222"/>
      <c r="CS583" s="222"/>
      <c r="CT583" s="222"/>
      <c r="CU583" s="222"/>
      <c r="CV583" s="222"/>
      <c r="CW583" s="222"/>
      <c r="CX583" s="222"/>
      <c r="CY583" s="222"/>
      <c r="CZ583" s="222"/>
      <c r="DA583" s="222"/>
      <c r="DB583" s="224">
        <f t="shared" si="88"/>
        <v>0</v>
      </c>
      <c r="DC583" s="224">
        <f t="shared" si="89"/>
        <v>0</v>
      </c>
      <c r="DD583" s="224">
        <f t="shared" si="90"/>
        <v>0</v>
      </c>
      <c r="DE583" s="225">
        <f t="shared" si="91"/>
        <v>0</v>
      </c>
      <c r="DF583" s="222"/>
      <c r="DG583" s="222"/>
    </row>
    <row r="584" spans="90:111" x14ac:dyDescent="0.25">
      <c r="CL584" s="223">
        <f t="shared" si="83"/>
        <v>0</v>
      </c>
      <c r="CM584" s="223">
        <f t="shared" si="84"/>
        <v>0</v>
      </c>
      <c r="CN584" s="223">
        <f t="shared" si="85"/>
        <v>0</v>
      </c>
      <c r="CO584" s="223">
        <f t="shared" si="85"/>
        <v>0</v>
      </c>
      <c r="CP584" s="223">
        <f t="shared" si="86"/>
        <v>0</v>
      </c>
      <c r="CQ584" s="223">
        <f t="shared" si="87"/>
        <v>0</v>
      </c>
      <c r="CR584" s="222"/>
      <c r="CS584" s="222"/>
      <c r="CT584" s="222"/>
      <c r="CU584" s="222"/>
      <c r="CV584" s="222"/>
      <c r="CW584" s="222"/>
      <c r="CX584" s="222"/>
      <c r="CY584" s="222"/>
      <c r="CZ584" s="222"/>
      <c r="DA584" s="222"/>
      <c r="DB584" s="224">
        <f t="shared" si="88"/>
        <v>0</v>
      </c>
      <c r="DC584" s="224">
        <f t="shared" si="89"/>
        <v>0</v>
      </c>
      <c r="DD584" s="224">
        <f t="shared" si="90"/>
        <v>0</v>
      </c>
      <c r="DE584" s="225">
        <f t="shared" si="91"/>
        <v>0</v>
      </c>
      <c r="DF584" s="222"/>
      <c r="DG584" s="222"/>
    </row>
    <row r="585" spans="90:111" x14ac:dyDescent="0.25">
      <c r="CL585" s="223">
        <f t="shared" si="83"/>
        <v>0</v>
      </c>
      <c r="CM585" s="223">
        <f t="shared" si="84"/>
        <v>0</v>
      </c>
      <c r="CN585" s="223">
        <f t="shared" si="85"/>
        <v>0</v>
      </c>
      <c r="CO585" s="223">
        <f t="shared" si="85"/>
        <v>0</v>
      </c>
      <c r="CP585" s="223">
        <f t="shared" si="86"/>
        <v>0</v>
      </c>
      <c r="CQ585" s="223">
        <f t="shared" si="87"/>
        <v>0</v>
      </c>
      <c r="CR585" s="222"/>
      <c r="CS585" s="222"/>
      <c r="CT585" s="222"/>
      <c r="CU585" s="222"/>
      <c r="CV585" s="222"/>
      <c r="CW585" s="222"/>
      <c r="CX585" s="222"/>
      <c r="CY585" s="222"/>
      <c r="CZ585" s="222"/>
      <c r="DA585" s="222"/>
      <c r="DB585" s="224">
        <f t="shared" si="88"/>
        <v>0</v>
      </c>
      <c r="DC585" s="224">
        <f t="shared" si="89"/>
        <v>0</v>
      </c>
      <c r="DD585" s="224">
        <f t="shared" si="90"/>
        <v>0</v>
      </c>
      <c r="DE585" s="225">
        <f t="shared" si="91"/>
        <v>0</v>
      </c>
      <c r="DF585" s="222"/>
      <c r="DG585" s="222"/>
    </row>
    <row r="586" spans="90:111" x14ac:dyDescent="0.25">
      <c r="CL586" s="223">
        <f t="shared" si="83"/>
        <v>0</v>
      </c>
      <c r="CM586" s="223">
        <f t="shared" si="84"/>
        <v>0</v>
      </c>
      <c r="CN586" s="223">
        <f t="shared" si="85"/>
        <v>0</v>
      </c>
      <c r="CO586" s="223">
        <f t="shared" si="85"/>
        <v>0</v>
      </c>
      <c r="CP586" s="223">
        <f t="shared" si="86"/>
        <v>0</v>
      </c>
      <c r="CQ586" s="223">
        <f t="shared" si="87"/>
        <v>0</v>
      </c>
      <c r="CR586" s="222"/>
      <c r="CS586" s="222"/>
      <c r="CT586" s="222"/>
      <c r="CU586" s="222"/>
      <c r="CV586" s="222"/>
      <c r="CW586" s="222"/>
      <c r="CX586" s="222"/>
      <c r="CY586" s="222"/>
      <c r="CZ586" s="222"/>
      <c r="DA586" s="222"/>
      <c r="DB586" s="224">
        <f t="shared" si="88"/>
        <v>0</v>
      </c>
      <c r="DC586" s="224">
        <f t="shared" si="89"/>
        <v>0</v>
      </c>
      <c r="DD586" s="224">
        <f t="shared" si="90"/>
        <v>0</v>
      </c>
      <c r="DE586" s="225">
        <f t="shared" si="91"/>
        <v>0</v>
      </c>
      <c r="DF586" s="222"/>
      <c r="DG586" s="222"/>
    </row>
    <row r="587" spans="90:111" x14ac:dyDescent="0.25">
      <c r="CL587" s="223">
        <f t="shared" si="83"/>
        <v>0</v>
      </c>
      <c r="CM587" s="223">
        <f t="shared" si="84"/>
        <v>0</v>
      </c>
      <c r="CN587" s="223">
        <f t="shared" si="85"/>
        <v>0</v>
      </c>
      <c r="CO587" s="223">
        <f t="shared" si="85"/>
        <v>0</v>
      </c>
      <c r="CP587" s="223">
        <f t="shared" si="86"/>
        <v>0</v>
      </c>
      <c r="CQ587" s="223">
        <f t="shared" si="87"/>
        <v>0</v>
      </c>
      <c r="CR587" s="222"/>
      <c r="CS587" s="222"/>
      <c r="CT587" s="222"/>
      <c r="CU587" s="222"/>
      <c r="CV587" s="222"/>
      <c r="CW587" s="222"/>
      <c r="CX587" s="222"/>
      <c r="CY587" s="222"/>
      <c r="CZ587" s="222"/>
      <c r="DA587" s="222"/>
      <c r="DB587" s="224">
        <f t="shared" si="88"/>
        <v>0</v>
      </c>
      <c r="DC587" s="224">
        <f t="shared" si="89"/>
        <v>0</v>
      </c>
      <c r="DD587" s="224">
        <f t="shared" si="90"/>
        <v>0</v>
      </c>
      <c r="DE587" s="225">
        <f t="shared" si="91"/>
        <v>0</v>
      </c>
      <c r="DF587" s="222"/>
      <c r="DG587" s="222"/>
    </row>
    <row r="588" spans="90:111" x14ac:dyDescent="0.25">
      <c r="CL588" s="223">
        <f t="shared" si="83"/>
        <v>0</v>
      </c>
      <c r="CM588" s="223">
        <f t="shared" si="84"/>
        <v>0</v>
      </c>
      <c r="CN588" s="223">
        <f t="shared" si="85"/>
        <v>0</v>
      </c>
      <c r="CO588" s="223">
        <f t="shared" si="85"/>
        <v>0</v>
      </c>
      <c r="CP588" s="223">
        <f t="shared" si="86"/>
        <v>0</v>
      </c>
      <c r="CQ588" s="223">
        <f t="shared" si="87"/>
        <v>0</v>
      </c>
      <c r="CR588" s="222"/>
      <c r="CS588" s="222"/>
      <c r="CT588" s="222"/>
      <c r="CU588" s="222"/>
      <c r="CV588" s="222"/>
      <c r="CW588" s="222"/>
      <c r="CX588" s="222"/>
      <c r="CY588" s="222"/>
      <c r="CZ588" s="222"/>
      <c r="DA588" s="222"/>
      <c r="DB588" s="224">
        <f t="shared" si="88"/>
        <v>0</v>
      </c>
      <c r="DC588" s="224">
        <f t="shared" si="89"/>
        <v>0</v>
      </c>
      <c r="DD588" s="224">
        <f t="shared" si="90"/>
        <v>0</v>
      </c>
      <c r="DE588" s="225">
        <f t="shared" si="91"/>
        <v>0</v>
      </c>
      <c r="DF588" s="222"/>
      <c r="DG588" s="222"/>
    </row>
    <row r="589" spans="90:111" x14ac:dyDescent="0.25">
      <c r="CL589" s="223">
        <f t="shared" si="83"/>
        <v>0</v>
      </c>
      <c r="CM589" s="223">
        <f t="shared" si="84"/>
        <v>0</v>
      </c>
      <c r="CN589" s="223">
        <f t="shared" si="85"/>
        <v>0</v>
      </c>
      <c r="CO589" s="223">
        <f t="shared" si="85"/>
        <v>0</v>
      </c>
      <c r="CP589" s="223">
        <f t="shared" si="86"/>
        <v>0</v>
      </c>
      <c r="CQ589" s="223">
        <f t="shared" si="87"/>
        <v>0</v>
      </c>
      <c r="CR589" s="222"/>
      <c r="CS589" s="222"/>
      <c r="CT589" s="222"/>
      <c r="CU589" s="222"/>
      <c r="CV589" s="222"/>
      <c r="CW589" s="222"/>
      <c r="CX589" s="222"/>
      <c r="CY589" s="222"/>
      <c r="CZ589" s="222"/>
      <c r="DA589" s="222"/>
      <c r="DB589" s="224">
        <f t="shared" si="88"/>
        <v>0</v>
      </c>
      <c r="DC589" s="224">
        <f t="shared" si="89"/>
        <v>0</v>
      </c>
      <c r="DD589" s="224">
        <f t="shared" si="90"/>
        <v>0</v>
      </c>
      <c r="DE589" s="225">
        <f t="shared" si="91"/>
        <v>0</v>
      </c>
      <c r="DF589" s="222"/>
      <c r="DG589" s="222"/>
    </row>
    <row r="590" spans="90:111" x14ac:dyDescent="0.25">
      <c r="CL590" s="223">
        <f t="shared" si="83"/>
        <v>0</v>
      </c>
      <c r="CM590" s="223">
        <f t="shared" si="84"/>
        <v>0</v>
      </c>
      <c r="CN590" s="223">
        <f t="shared" si="85"/>
        <v>0</v>
      </c>
      <c r="CO590" s="223">
        <f t="shared" si="85"/>
        <v>0</v>
      </c>
      <c r="CP590" s="223">
        <f t="shared" si="86"/>
        <v>0</v>
      </c>
      <c r="CQ590" s="223">
        <f t="shared" si="87"/>
        <v>0</v>
      </c>
      <c r="CR590" s="222"/>
      <c r="CS590" s="222"/>
      <c r="CT590" s="222"/>
      <c r="CU590" s="222"/>
      <c r="CV590" s="222"/>
      <c r="CW590" s="222"/>
      <c r="CX590" s="222"/>
      <c r="CY590" s="222"/>
      <c r="CZ590" s="222"/>
      <c r="DA590" s="222"/>
      <c r="DB590" s="224">
        <f t="shared" si="88"/>
        <v>0</v>
      </c>
      <c r="DC590" s="224">
        <f t="shared" si="89"/>
        <v>0</v>
      </c>
      <c r="DD590" s="224">
        <f t="shared" si="90"/>
        <v>0</v>
      </c>
      <c r="DE590" s="225">
        <f t="shared" si="91"/>
        <v>0</v>
      </c>
      <c r="DF590" s="222"/>
      <c r="DG590" s="222"/>
    </row>
    <row r="591" spans="90:111" x14ac:dyDescent="0.25">
      <c r="CL591" s="223">
        <f t="shared" si="83"/>
        <v>0</v>
      </c>
      <c r="CM591" s="223">
        <f t="shared" si="84"/>
        <v>0</v>
      </c>
      <c r="CN591" s="223">
        <f t="shared" si="85"/>
        <v>0</v>
      </c>
      <c r="CO591" s="223">
        <f t="shared" si="85"/>
        <v>0</v>
      </c>
      <c r="CP591" s="223">
        <f t="shared" si="86"/>
        <v>0</v>
      </c>
      <c r="CQ591" s="223">
        <f t="shared" si="87"/>
        <v>0</v>
      </c>
      <c r="CR591" s="222"/>
      <c r="CS591" s="222"/>
      <c r="CT591" s="222"/>
      <c r="CU591" s="222"/>
      <c r="CV591" s="222"/>
      <c r="CW591" s="222"/>
      <c r="CX591" s="222"/>
      <c r="CY591" s="222"/>
      <c r="CZ591" s="222"/>
      <c r="DA591" s="222"/>
      <c r="DB591" s="224">
        <f t="shared" si="88"/>
        <v>0</v>
      </c>
      <c r="DC591" s="224">
        <f t="shared" si="89"/>
        <v>0</v>
      </c>
      <c r="DD591" s="224">
        <f t="shared" si="90"/>
        <v>0</v>
      </c>
      <c r="DE591" s="225">
        <f t="shared" si="91"/>
        <v>0</v>
      </c>
      <c r="DF591" s="222"/>
      <c r="DG591" s="222"/>
    </row>
    <row r="592" spans="90:111" x14ac:dyDescent="0.25">
      <c r="CL592" s="223">
        <f t="shared" si="83"/>
        <v>0</v>
      </c>
      <c r="CM592" s="223">
        <f t="shared" si="84"/>
        <v>0</v>
      </c>
      <c r="CN592" s="223">
        <f t="shared" si="85"/>
        <v>0</v>
      </c>
      <c r="CO592" s="223">
        <f t="shared" si="85"/>
        <v>0</v>
      </c>
      <c r="CP592" s="223">
        <f t="shared" si="86"/>
        <v>0</v>
      </c>
      <c r="CQ592" s="223">
        <f t="shared" si="87"/>
        <v>0</v>
      </c>
      <c r="CR592" s="222"/>
      <c r="CS592" s="222"/>
      <c r="CT592" s="222"/>
      <c r="CU592" s="222"/>
      <c r="CV592" s="222"/>
      <c r="CW592" s="222"/>
      <c r="CX592" s="222"/>
      <c r="CY592" s="222"/>
      <c r="CZ592" s="222"/>
      <c r="DA592" s="222"/>
      <c r="DB592" s="224">
        <f t="shared" si="88"/>
        <v>0</v>
      </c>
      <c r="DC592" s="224">
        <f t="shared" si="89"/>
        <v>0</v>
      </c>
      <c r="DD592" s="224">
        <f t="shared" si="90"/>
        <v>0</v>
      </c>
      <c r="DE592" s="225">
        <f t="shared" si="91"/>
        <v>0</v>
      </c>
      <c r="DF592" s="222"/>
      <c r="DG592" s="222"/>
    </row>
    <row r="593" spans="90:111" x14ac:dyDescent="0.25">
      <c r="CL593" s="223">
        <f t="shared" si="83"/>
        <v>0</v>
      </c>
      <c r="CM593" s="223">
        <f t="shared" si="84"/>
        <v>0</v>
      </c>
      <c r="CN593" s="223">
        <f t="shared" si="85"/>
        <v>0</v>
      </c>
      <c r="CO593" s="223">
        <f t="shared" si="85"/>
        <v>0</v>
      </c>
      <c r="CP593" s="223">
        <f t="shared" si="86"/>
        <v>0</v>
      </c>
      <c r="CQ593" s="223">
        <f t="shared" si="87"/>
        <v>0</v>
      </c>
      <c r="CR593" s="222"/>
      <c r="CS593" s="222"/>
      <c r="CT593" s="222"/>
      <c r="CU593" s="222"/>
      <c r="CV593" s="222"/>
      <c r="CW593" s="222"/>
      <c r="CX593" s="222"/>
      <c r="CY593" s="222"/>
      <c r="CZ593" s="222"/>
      <c r="DA593" s="222"/>
      <c r="DB593" s="224">
        <f t="shared" si="88"/>
        <v>0</v>
      </c>
      <c r="DC593" s="224">
        <f t="shared" si="89"/>
        <v>0</v>
      </c>
      <c r="DD593" s="224">
        <f t="shared" si="90"/>
        <v>0</v>
      </c>
      <c r="DE593" s="225">
        <f t="shared" si="91"/>
        <v>0</v>
      </c>
      <c r="DF593" s="222"/>
      <c r="DG593" s="222"/>
    </row>
    <row r="594" spans="90:111" x14ac:dyDescent="0.25">
      <c r="CL594" s="223">
        <f t="shared" si="83"/>
        <v>0</v>
      </c>
      <c r="CM594" s="223">
        <f t="shared" si="84"/>
        <v>0</v>
      </c>
      <c r="CN594" s="223">
        <f t="shared" si="85"/>
        <v>0</v>
      </c>
      <c r="CO594" s="223">
        <f t="shared" si="85"/>
        <v>0</v>
      </c>
      <c r="CP594" s="223">
        <f t="shared" si="86"/>
        <v>0</v>
      </c>
      <c r="CQ594" s="223">
        <f t="shared" si="87"/>
        <v>0</v>
      </c>
      <c r="CR594" s="222"/>
      <c r="CS594" s="222"/>
      <c r="CT594" s="222"/>
      <c r="CU594" s="222"/>
      <c r="CV594" s="222"/>
      <c r="CW594" s="222"/>
      <c r="CX594" s="222"/>
      <c r="CY594" s="222"/>
      <c r="CZ594" s="222"/>
      <c r="DA594" s="222"/>
      <c r="DB594" s="224">
        <f t="shared" si="88"/>
        <v>0</v>
      </c>
      <c r="DC594" s="224">
        <f t="shared" si="89"/>
        <v>0</v>
      </c>
      <c r="DD594" s="224">
        <f t="shared" si="90"/>
        <v>0</v>
      </c>
      <c r="DE594" s="225">
        <f t="shared" si="91"/>
        <v>0</v>
      </c>
      <c r="DF594" s="222"/>
      <c r="DG594" s="222"/>
    </row>
    <row r="595" spans="90:111" x14ac:dyDescent="0.25">
      <c r="CL595" s="223">
        <f t="shared" si="83"/>
        <v>0</v>
      </c>
      <c r="CM595" s="223">
        <f t="shared" si="84"/>
        <v>0</v>
      </c>
      <c r="CN595" s="223">
        <f t="shared" si="85"/>
        <v>0</v>
      </c>
      <c r="CO595" s="223">
        <f t="shared" si="85"/>
        <v>0</v>
      </c>
      <c r="CP595" s="223">
        <f t="shared" si="86"/>
        <v>0</v>
      </c>
      <c r="CQ595" s="223">
        <f t="shared" si="87"/>
        <v>0</v>
      </c>
      <c r="CR595" s="222"/>
      <c r="CS595" s="222"/>
      <c r="CT595" s="222"/>
      <c r="CU595" s="222"/>
      <c r="CV595" s="222"/>
      <c r="CW595" s="222"/>
      <c r="CX595" s="222"/>
      <c r="CY595" s="222"/>
      <c r="CZ595" s="222"/>
      <c r="DA595" s="222"/>
      <c r="DB595" s="224">
        <f t="shared" si="88"/>
        <v>0</v>
      </c>
      <c r="DC595" s="224">
        <f t="shared" si="89"/>
        <v>0</v>
      </c>
      <c r="DD595" s="224">
        <f t="shared" si="90"/>
        <v>0</v>
      </c>
      <c r="DE595" s="225">
        <f t="shared" si="91"/>
        <v>0</v>
      </c>
      <c r="DF595" s="222"/>
      <c r="DG595" s="222"/>
    </row>
    <row r="596" spans="90:111" x14ac:dyDescent="0.25">
      <c r="CL596" s="223">
        <f t="shared" si="83"/>
        <v>0</v>
      </c>
      <c r="CM596" s="223">
        <f t="shared" si="84"/>
        <v>0</v>
      </c>
      <c r="CN596" s="223">
        <f t="shared" si="85"/>
        <v>0</v>
      </c>
      <c r="CO596" s="223">
        <f t="shared" si="85"/>
        <v>0</v>
      </c>
      <c r="CP596" s="223">
        <f t="shared" si="86"/>
        <v>0</v>
      </c>
      <c r="CQ596" s="223">
        <f t="shared" si="87"/>
        <v>0</v>
      </c>
      <c r="CR596" s="222"/>
      <c r="CS596" s="222"/>
      <c r="CT596" s="222"/>
      <c r="CU596" s="222"/>
      <c r="CV596" s="222"/>
      <c r="CW596" s="222"/>
      <c r="CX596" s="222"/>
      <c r="CY596" s="222"/>
      <c r="CZ596" s="222"/>
      <c r="DA596" s="222"/>
      <c r="DB596" s="224">
        <f t="shared" si="88"/>
        <v>0</v>
      </c>
      <c r="DC596" s="224">
        <f t="shared" si="89"/>
        <v>0</v>
      </c>
      <c r="DD596" s="224">
        <f t="shared" si="90"/>
        <v>0</v>
      </c>
      <c r="DE596" s="225">
        <f t="shared" si="91"/>
        <v>0</v>
      </c>
      <c r="DF596" s="222"/>
      <c r="DG596" s="222"/>
    </row>
    <row r="597" spans="90:111" x14ac:dyDescent="0.25">
      <c r="CL597" s="223">
        <f t="shared" si="83"/>
        <v>0</v>
      </c>
      <c r="CM597" s="223">
        <f t="shared" si="84"/>
        <v>0</v>
      </c>
      <c r="CN597" s="223">
        <f t="shared" si="85"/>
        <v>0</v>
      </c>
      <c r="CO597" s="223">
        <f t="shared" si="85"/>
        <v>0</v>
      </c>
      <c r="CP597" s="223">
        <f t="shared" si="86"/>
        <v>0</v>
      </c>
      <c r="CQ597" s="223">
        <f t="shared" si="87"/>
        <v>0</v>
      </c>
      <c r="CR597" s="222"/>
      <c r="CS597" s="222"/>
      <c r="CT597" s="222"/>
      <c r="CU597" s="222"/>
      <c r="CV597" s="222"/>
      <c r="CW597" s="222"/>
      <c r="CX597" s="222"/>
      <c r="CY597" s="222"/>
      <c r="CZ597" s="222"/>
      <c r="DA597" s="222"/>
      <c r="DB597" s="224">
        <f t="shared" si="88"/>
        <v>0</v>
      </c>
      <c r="DC597" s="224">
        <f t="shared" si="89"/>
        <v>0</v>
      </c>
      <c r="DD597" s="224">
        <f t="shared" si="90"/>
        <v>0</v>
      </c>
      <c r="DE597" s="225">
        <f t="shared" si="91"/>
        <v>0</v>
      </c>
      <c r="DF597" s="222"/>
      <c r="DG597" s="222"/>
    </row>
    <row r="598" spans="90:111" x14ac:dyDescent="0.25">
      <c r="CL598" s="223">
        <f t="shared" si="83"/>
        <v>0</v>
      </c>
      <c r="CM598" s="223">
        <f t="shared" si="84"/>
        <v>0</v>
      </c>
      <c r="CN598" s="223">
        <f t="shared" si="85"/>
        <v>0</v>
      </c>
      <c r="CO598" s="223">
        <f t="shared" si="85"/>
        <v>0</v>
      </c>
      <c r="CP598" s="223">
        <f t="shared" si="86"/>
        <v>0</v>
      </c>
      <c r="CQ598" s="223">
        <f t="shared" si="87"/>
        <v>0</v>
      </c>
      <c r="CR598" s="222"/>
      <c r="CS598" s="222"/>
      <c r="CT598" s="222"/>
      <c r="CU598" s="222"/>
      <c r="CV598" s="222"/>
      <c r="CW598" s="222"/>
      <c r="CX598" s="222"/>
      <c r="CY598" s="222"/>
      <c r="CZ598" s="222"/>
      <c r="DA598" s="222"/>
      <c r="DB598" s="224">
        <f t="shared" si="88"/>
        <v>0</v>
      </c>
      <c r="DC598" s="224">
        <f t="shared" si="89"/>
        <v>0</v>
      </c>
      <c r="DD598" s="224">
        <f t="shared" si="90"/>
        <v>0</v>
      </c>
      <c r="DE598" s="225">
        <f t="shared" si="91"/>
        <v>0</v>
      </c>
      <c r="DF598" s="222"/>
      <c r="DG598" s="222"/>
    </row>
    <row r="599" spans="90:111" x14ac:dyDescent="0.25">
      <c r="CL599" s="223">
        <f t="shared" si="83"/>
        <v>0</v>
      </c>
      <c r="CM599" s="223">
        <f t="shared" si="84"/>
        <v>0</v>
      </c>
      <c r="CN599" s="223">
        <f t="shared" si="85"/>
        <v>0</v>
      </c>
      <c r="CO599" s="223">
        <f t="shared" si="85"/>
        <v>0</v>
      </c>
      <c r="CP599" s="223">
        <f t="shared" si="86"/>
        <v>0</v>
      </c>
      <c r="CQ599" s="223">
        <f t="shared" si="87"/>
        <v>0</v>
      </c>
      <c r="CR599" s="222"/>
      <c r="CS599" s="222"/>
      <c r="CT599" s="222"/>
      <c r="CU599" s="222"/>
      <c r="CV599" s="222"/>
      <c r="CW599" s="222"/>
      <c r="CX599" s="222"/>
      <c r="CY599" s="222"/>
      <c r="CZ599" s="222"/>
      <c r="DA599" s="222"/>
      <c r="DB599" s="224">
        <f t="shared" si="88"/>
        <v>0</v>
      </c>
      <c r="DC599" s="224">
        <f t="shared" si="89"/>
        <v>0</v>
      </c>
      <c r="DD599" s="224">
        <f t="shared" si="90"/>
        <v>0</v>
      </c>
      <c r="DE599" s="225">
        <f t="shared" si="91"/>
        <v>0</v>
      </c>
      <c r="DF599" s="222"/>
      <c r="DG599" s="222"/>
    </row>
    <row r="600" spans="90:111" x14ac:dyDescent="0.25">
      <c r="CL600" s="223">
        <f t="shared" si="83"/>
        <v>0</v>
      </c>
      <c r="CM600" s="223">
        <f t="shared" si="84"/>
        <v>0</v>
      </c>
      <c r="CN600" s="223">
        <f t="shared" si="85"/>
        <v>0</v>
      </c>
      <c r="CO600" s="223">
        <f t="shared" si="85"/>
        <v>0</v>
      </c>
      <c r="CP600" s="223">
        <f t="shared" si="86"/>
        <v>0</v>
      </c>
      <c r="CQ600" s="223">
        <f t="shared" si="87"/>
        <v>0</v>
      </c>
      <c r="CR600" s="222"/>
      <c r="CS600" s="222"/>
      <c r="CT600" s="222"/>
      <c r="CU600" s="222"/>
      <c r="CV600" s="222"/>
      <c r="CW600" s="222"/>
      <c r="CX600" s="222"/>
      <c r="CY600" s="222"/>
      <c r="CZ600" s="222"/>
      <c r="DA600" s="222"/>
      <c r="DB600" s="224">
        <f t="shared" si="88"/>
        <v>0</v>
      </c>
      <c r="DC600" s="224">
        <f t="shared" si="89"/>
        <v>0</v>
      </c>
      <c r="DD600" s="224">
        <f t="shared" si="90"/>
        <v>0</v>
      </c>
      <c r="DE600" s="225">
        <f t="shared" si="91"/>
        <v>0</v>
      </c>
      <c r="DF600" s="222"/>
      <c r="DG600" s="222"/>
    </row>
    <row r="601" spans="90:111" x14ac:dyDescent="0.25">
      <c r="CL601" s="223">
        <f t="shared" si="83"/>
        <v>0</v>
      </c>
      <c r="CM601" s="223">
        <f t="shared" si="84"/>
        <v>0</v>
      </c>
      <c r="CN601" s="223">
        <f t="shared" si="85"/>
        <v>0</v>
      </c>
      <c r="CO601" s="223">
        <f t="shared" si="85"/>
        <v>0</v>
      </c>
      <c r="CP601" s="223">
        <f t="shared" si="86"/>
        <v>0</v>
      </c>
      <c r="CQ601" s="223">
        <f t="shared" si="87"/>
        <v>0</v>
      </c>
      <c r="CR601" s="222"/>
      <c r="CS601" s="222"/>
      <c r="CT601" s="222"/>
      <c r="CU601" s="222"/>
      <c r="CV601" s="222"/>
      <c r="CW601" s="222"/>
      <c r="CX601" s="222"/>
      <c r="CY601" s="222"/>
      <c r="CZ601" s="222"/>
      <c r="DA601" s="222"/>
      <c r="DB601" s="224">
        <f t="shared" si="88"/>
        <v>0</v>
      </c>
      <c r="DC601" s="224">
        <f t="shared" si="89"/>
        <v>0</v>
      </c>
      <c r="DD601" s="224">
        <f t="shared" si="90"/>
        <v>0</v>
      </c>
      <c r="DE601" s="225">
        <f t="shared" si="91"/>
        <v>0</v>
      </c>
      <c r="DF601" s="222"/>
      <c r="DG601" s="222"/>
    </row>
    <row r="602" spans="90:111" x14ac:dyDescent="0.25">
      <c r="CL602" s="223">
        <f t="shared" si="83"/>
        <v>0</v>
      </c>
      <c r="CM602" s="223">
        <f t="shared" si="84"/>
        <v>0</v>
      </c>
      <c r="CN602" s="223">
        <f t="shared" si="85"/>
        <v>0</v>
      </c>
      <c r="CO602" s="223">
        <f t="shared" si="85"/>
        <v>0</v>
      </c>
      <c r="CP602" s="223">
        <f t="shared" si="86"/>
        <v>0</v>
      </c>
      <c r="CQ602" s="223">
        <f t="shared" si="87"/>
        <v>0</v>
      </c>
      <c r="CR602" s="222"/>
      <c r="CS602" s="222"/>
      <c r="CT602" s="222"/>
      <c r="CU602" s="222"/>
      <c r="CV602" s="222"/>
      <c r="CW602" s="222"/>
      <c r="CX602" s="222"/>
      <c r="CY602" s="222"/>
      <c r="CZ602" s="222"/>
      <c r="DA602" s="222"/>
      <c r="DB602" s="224">
        <f t="shared" si="88"/>
        <v>0</v>
      </c>
      <c r="DC602" s="224">
        <f t="shared" si="89"/>
        <v>0</v>
      </c>
      <c r="DD602" s="224">
        <f t="shared" si="90"/>
        <v>0</v>
      </c>
      <c r="DE602" s="225">
        <f t="shared" si="91"/>
        <v>0</v>
      </c>
      <c r="DF602" s="222"/>
      <c r="DG602" s="222"/>
    </row>
    <row r="603" spans="90:111" x14ac:dyDescent="0.25">
      <c r="CL603" s="223">
        <f t="shared" si="83"/>
        <v>0</v>
      </c>
      <c r="CM603" s="223">
        <f t="shared" si="84"/>
        <v>0</v>
      </c>
      <c r="CN603" s="223">
        <f t="shared" si="85"/>
        <v>0</v>
      </c>
      <c r="CO603" s="223">
        <f t="shared" si="85"/>
        <v>0</v>
      </c>
      <c r="CP603" s="223">
        <f t="shared" si="86"/>
        <v>0</v>
      </c>
      <c r="CQ603" s="223">
        <f t="shared" si="87"/>
        <v>0</v>
      </c>
      <c r="CR603" s="222"/>
      <c r="CS603" s="222"/>
      <c r="CT603" s="222"/>
      <c r="CU603" s="222"/>
      <c r="CV603" s="222"/>
      <c r="CW603" s="222"/>
      <c r="CX603" s="222"/>
      <c r="CY603" s="222"/>
      <c r="CZ603" s="222"/>
      <c r="DA603" s="222"/>
      <c r="DB603" s="224">
        <f t="shared" si="88"/>
        <v>0</v>
      </c>
      <c r="DC603" s="224">
        <f t="shared" si="89"/>
        <v>0</v>
      </c>
      <c r="DD603" s="224">
        <f t="shared" si="90"/>
        <v>0</v>
      </c>
      <c r="DE603" s="225">
        <f t="shared" si="91"/>
        <v>0</v>
      </c>
      <c r="DF603" s="222"/>
      <c r="DG603" s="222"/>
    </row>
    <row r="604" spans="90:111" x14ac:dyDescent="0.25">
      <c r="CL604" s="223">
        <f t="shared" si="83"/>
        <v>0</v>
      </c>
      <c r="CM604" s="223">
        <f t="shared" si="84"/>
        <v>0</v>
      </c>
      <c r="CN604" s="223">
        <f t="shared" si="85"/>
        <v>0</v>
      </c>
      <c r="CO604" s="223">
        <f t="shared" si="85"/>
        <v>0</v>
      </c>
      <c r="CP604" s="223">
        <f t="shared" si="86"/>
        <v>0</v>
      </c>
      <c r="CQ604" s="223">
        <f t="shared" si="87"/>
        <v>0</v>
      </c>
      <c r="CR604" s="222"/>
      <c r="CS604" s="222"/>
      <c r="CT604" s="222"/>
      <c r="CU604" s="222"/>
      <c r="CV604" s="222"/>
      <c r="CW604" s="222"/>
      <c r="CX604" s="222"/>
      <c r="CY604" s="222"/>
      <c r="CZ604" s="222"/>
      <c r="DA604" s="222"/>
      <c r="DB604" s="224">
        <f t="shared" si="88"/>
        <v>0</v>
      </c>
      <c r="DC604" s="224">
        <f t="shared" si="89"/>
        <v>0</v>
      </c>
      <c r="DD604" s="224">
        <f t="shared" si="90"/>
        <v>0</v>
      </c>
      <c r="DE604" s="225">
        <f t="shared" si="91"/>
        <v>0</v>
      </c>
      <c r="DF604" s="222"/>
      <c r="DG604" s="222"/>
    </row>
    <row r="605" spans="90:111" x14ac:dyDescent="0.25">
      <c r="CL605" s="223">
        <f t="shared" si="83"/>
        <v>0</v>
      </c>
      <c r="CM605" s="223">
        <f t="shared" si="84"/>
        <v>0</v>
      </c>
      <c r="CN605" s="223">
        <f t="shared" si="85"/>
        <v>0</v>
      </c>
      <c r="CO605" s="223">
        <f t="shared" si="85"/>
        <v>0</v>
      </c>
      <c r="CP605" s="223">
        <f t="shared" si="86"/>
        <v>0</v>
      </c>
      <c r="CQ605" s="223">
        <f t="shared" si="87"/>
        <v>0</v>
      </c>
      <c r="CR605" s="222"/>
      <c r="CS605" s="222"/>
      <c r="CT605" s="222"/>
      <c r="CU605" s="222"/>
      <c r="CV605" s="222"/>
      <c r="CW605" s="222"/>
      <c r="CX605" s="222"/>
      <c r="CY605" s="222"/>
      <c r="CZ605" s="222"/>
      <c r="DA605" s="222"/>
      <c r="DB605" s="224">
        <f t="shared" si="88"/>
        <v>0</v>
      </c>
      <c r="DC605" s="224">
        <f t="shared" si="89"/>
        <v>0</v>
      </c>
      <c r="DD605" s="224">
        <f t="shared" si="90"/>
        <v>0</v>
      </c>
      <c r="DE605" s="225">
        <f t="shared" si="91"/>
        <v>0</v>
      </c>
      <c r="DF605" s="222"/>
      <c r="DG605" s="222"/>
    </row>
    <row r="606" spans="90:111" x14ac:dyDescent="0.25">
      <c r="CL606" s="223">
        <f t="shared" si="83"/>
        <v>0</v>
      </c>
      <c r="CM606" s="223">
        <f t="shared" si="84"/>
        <v>0</v>
      </c>
      <c r="CN606" s="223">
        <f t="shared" si="85"/>
        <v>0</v>
      </c>
      <c r="CO606" s="223">
        <f t="shared" si="85"/>
        <v>0</v>
      </c>
      <c r="CP606" s="223">
        <f t="shared" si="86"/>
        <v>0</v>
      </c>
      <c r="CQ606" s="223">
        <f t="shared" si="87"/>
        <v>0</v>
      </c>
      <c r="CR606" s="222"/>
      <c r="CS606" s="222"/>
      <c r="CT606" s="222"/>
      <c r="CU606" s="222"/>
      <c r="CV606" s="222"/>
      <c r="CW606" s="222"/>
      <c r="CX606" s="222"/>
      <c r="CY606" s="222"/>
      <c r="CZ606" s="222"/>
      <c r="DA606" s="222"/>
      <c r="DB606" s="224">
        <f t="shared" si="88"/>
        <v>0</v>
      </c>
      <c r="DC606" s="224">
        <f t="shared" si="89"/>
        <v>0</v>
      </c>
      <c r="DD606" s="224">
        <f t="shared" si="90"/>
        <v>0</v>
      </c>
      <c r="DE606" s="225">
        <f t="shared" si="91"/>
        <v>0</v>
      </c>
      <c r="DF606" s="222"/>
      <c r="DG606" s="222"/>
    </row>
    <row r="607" spans="90:111" x14ac:dyDescent="0.25">
      <c r="CL607" s="223">
        <f t="shared" si="83"/>
        <v>0</v>
      </c>
      <c r="CM607" s="223">
        <f t="shared" si="84"/>
        <v>0</v>
      </c>
      <c r="CN607" s="223">
        <f t="shared" si="85"/>
        <v>0</v>
      </c>
      <c r="CO607" s="223">
        <f t="shared" si="85"/>
        <v>0</v>
      </c>
      <c r="CP607" s="223">
        <f t="shared" si="86"/>
        <v>0</v>
      </c>
      <c r="CQ607" s="223">
        <f t="shared" si="87"/>
        <v>0</v>
      </c>
      <c r="CR607" s="222"/>
      <c r="CS607" s="222"/>
      <c r="CT607" s="222"/>
      <c r="CU607" s="222"/>
      <c r="CV607" s="222"/>
      <c r="CW607" s="222"/>
      <c r="CX607" s="222"/>
      <c r="CY607" s="222"/>
      <c r="CZ607" s="222"/>
      <c r="DA607" s="222"/>
      <c r="DB607" s="224">
        <f t="shared" si="88"/>
        <v>0</v>
      </c>
      <c r="DC607" s="224">
        <f t="shared" si="89"/>
        <v>0</v>
      </c>
      <c r="DD607" s="224">
        <f t="shared" si="90"/>
        <v>0</v>
      </c>
      <c r="DE607" s="225">
        <f t="shared" si="91"/>
        <v>0</v>
      </c>
      <c r="DF607" s="222"/>
      <c r="DG607" s="222"/>
    </row>
    <row r="608" spans="90:111" x14ac:dyDescent="0.25">
      <c r="CL608" s="223">
        <f t="shared" si="83"/>
        <v>0</v>
      </c>
      <c r="CM608" s="223">
        <f t="shared" si="84"/>
        <v>0</v>
      </c>
      <c r="CN608" s="223">
        <f t="shared" si="85"/>
        <v>0</v>
      </c>
      <c r="CO608" s="223">
        <f t="shared" si="85"/>
        <v>0</v>
      </c>
      <c r="CP608" s="223">
        <f t="shared" si="86"/>
        <v>0</v>
      </c>
      <c r="CQ608" s="223">
        <f t="shared" si="87"/>
        <v>0</v>
      </c>
      <c r="CR608" s="222"/>
      <c r="CS608" s="222"/>
      <c r="CT608" s="222"/>
      <c r="CU608" s="222"/>
      <c r="CV608" s="222"/>
      <c r="CW608" s="222"/>
      <c r="CX608" s="222"/>
      <c r="CY608" s="222"/>
      <c r="CZ608" s="222"/>
      <c r="DA608" s="222"/>
      <c r="DB608" s="224">
        <f t="shared" si="88"/>
        <v>0</v>
      </c>
      <c r="DC608" s="224">
        <f t="shared" si="89"/>
        <v>0</v>
      </c>
      <c r="DD608" s="224">
        <f t="shared" si="90"/>
        <v>0</v>
      </c>
      <c r="DE608" s="225">
        <f t="shared" si="91"/>
        <v>0</v>
      </c>
      <c r="DF608" s="222"/>
      <c r="DG608" s="222"/>
    </row>
    <row r="609" spans="90:111" x14ac:dyDescent="0.25">
      <c r="CL609" s="223">
        <f t="shared" si="83"/>
        <v>0</v>
      </c>
      <c r="CM609" s="223">
        <f t="shared" si="84"/>
        <v>0</v>
      </c>
      <c r="CN609" s="223">
        <f t="shared" si="85"/>
        <v>0</v>
      </c>
      <c r="CO609" s="223">
        <f t="shared" si="85"/>
        <v>0</v>
      </c>
      <c r="CP609" s="223">
        <f t="shared" si="86"/>
        <v>0</v>
      </c>
      <c r="CQ609" s="223">
        <f t="shared" si="87"/>
        <v>0</v>
      </c>
      <c r="CR609" s="222"/>
      <c r="CS609" s="222"/>
      <c r="CT609" s="222"/>
      <c r="CU609" s="222"/>
      <c r="CV609" s="222"/>
      <c r="CW609" s="222"/>
      <c r="CX609" s="222"/>
      <c r="CY609" s="222"/>
      <c r="CZ609" s="222"/>
      <c r="DA609" s="222"/>
      <c r="DB609" s="224">
        <f t="shared" si="88"/>
        <v>0</v>
      </c>
      <c r="DC609" s="224">
        <f t="shared" si="89"/>
        <v>0</v>
      </c>
      <c r="DD609" s="224">
        <f t="shared" si="90"/>
        <v>0</v>
      </c>
      <c r="DE609" s="225">
        <f t="shared" si="91"/>
        <v>0</v>
      </c>
      <c r="DF609" s="222"/>
      <c r="DG609" s="222"/>
    </row>
    <row r="610" spans="90:111" x14ac:dyDescent="0.25">
      <c r="CL610" s="223">
        <f t="shared" si="83"/>
        <v>0</v>
      </c>
      <c r="CM610" s="223">
        <f t="shared" si="84"/>
        <v>0</v>
      </c>
      <c r="CN610" s="223">
        <f t="shared" si="85"/>
        <v>0</v>
      </c>
      <c r="CO610" s="223">
        <f t="shared" si="85"/>
        <v>0</v>
      </c>
      <c r="CP610" s="223">
        <f t="shared" si="86"/>
        <v>0</v>
      </c>
      <c r="CQ610" s="223">
        <f t="shared" si="87"/>
        <v>0</v>
      </c>
      <c r="CR610" s="222"/>
      <c r="CS610" s="222"/>
      <c r="CT610" s="222"/>
      <c r="CU610" s="222"/>
      <c r="CV610" s="222"/>
      <c r="CW610" s="222"/>
      <c r="CX610" s="222"/>
      <c r="CY610" s="222"/>
      <c r="CZ610" s="222"/>
      <c r="DA610" s="222"/>
      <c r="DB610" s="224">
        <f t="shared" si="88"/>
        <v>0</v>
      </c>
      <c r="DC610" s="224">
        <f t="shared" si="89"/>
        <v>0</v>
      </c>
      <c r="DD610" s="224">
        <f t="shared" si="90"/>
        <v>0</v>
      </c>
      <c r="DE610" s="225">
        <f t="shared" si="91"/>
        <v>0</v>
      </c>
      <c r="DF610" s="222"/>
      <c r="DG610" s="222"/>
    </row>
    <row r="611" spans="90:111" x14ac:dyDescent="0.25">
      <c r="CL611" s="223">
        <f t="shared" si="83"/>
        <v>0</v>
      </c>
      <c r="CM611" s="223">
        <f t="shared" si="84"/>
        <v>0</v>
      </c>
      <c r="CN611" s="223">
        <f t="shared" si="85"/>
        <v>0</v>
      </c>
      <c r="CO611" s="223">
        <f t="shared" si="85"/>
        <v>0</v>
      </c>
      <c r="CP611" s="223">
        <f t="shared" si="86"/>
        <v>0</v>
      </c>
      <c r="CQ611" s="223">
        <f t="shared" si="87"/>
        <v>0</v>
      </c>
      <c r="CR611" s="222"/>
      <c r="CS611" s="222"/>
      <c r="CT611" s="222"/>
      <c r="CU611" s="222"/>
      <c r="CV611" s="222"/>
      <c r="CW611" s="222"/>
      <c r="CX611" s="222"/>
      <c r="CY611" s="222"/>
      <c r="CZ611" s="222"/>
      <c r="DA611" s="222"/>
      <c r="DB611" s="224">
        <f t="shared" si="88"/>
        <v>0</v>
      </c>
      <c r="DC611" s="224">
        <f t="shared" si="89"/>
        <v>0</v>
      </c>
      <c r="DD611" s="224">
        <f t="shared" si="90"/>
        <v>0</v>
      </c>
      <c r="DE611" s="225">
        <f t="shared" si="91"/>
        <v>0</v>
      </c>
      <c r="DF611" s="222"/>
      <c r="DG611" s="222"/>
    </row>
    <row r="612" spans="90:111" x14ac:dyDescent="0.25">
      <c r="CL612" s="223">
        <f t="shared" si="83"/>
        <v>0</v>
      </c>
      <c r="CM612" s="223">
        <f t="shared" si="84"/>
        <v>0</v>
      </c>
      <c r="CN612" s="223">
        <f t="shared" si="85"/>
        <v>0</v>
      </c>
      <c r="CO612" s="223">
        <f t="shared" si="85"/>
        <v>0</v>
      </c>
      <c r="CP612" s="223">
        <f t="shared" si="86"/>
        <v>0</v>
      </c>
      <c r="CQ612" s="223">
        <f t="shared" si="87"/>
        <v>0</v>
      </c>
      <c r="CR612" s="222"/>
      <c r="CS612" s="222"/>
      <c r="CT612" s="222"/>
      <c r="CU612" s="222"/>
      <c r="CV612" s="222"/>
      <c r="CW612" s="222"/>
      <c r="CX612" s="222"/>
      <c r="CY612" s="222"/>
      <c r="CZ612" s="222"/>
      <c r="DA612" s="222"/>
      <c r="DB612" s="224">
        <f t="shared" si="88"/>
        <v>0</v>
      </c>
      <c r="DC612" s="224">
        <f t="shared" si="89"/>
        <v>0</v>
      </c>
      <c r="DD612" s="224">
        <f t="shared" si="90"/>
        <v>0</v>
      </c>
      <c r="DE612" s="225">
        <f t="shared" si="91"/>
        <v>0</v>
      </c>
      <c r="DF612" s="222"/>
      <c r="DG612" s="222"/>
    </row>
    <row r="613" spans="90:111" x14ac:dyDescent="0.25">
      <c r="CL613" s="223">
        <f t="shared" si="83"/>
        <v>0</v>
      </c>
      <c r="CM613" s="223">
        <f t="shared" si="84"/>
        <v>0</v>
      </c>
      <c r="CN613" s="223">
        <f t="shared" si="85"/>
        <v>0</v>
      </c>
      <c r="CO613" s="223">
        <f t="shared" si="85"/>
        <v>0</v>
      </c>
      <c r="CP613" s="223">
        <f t="shared" si="86"/>
        <v>0</v>
      </c>
      <c r="CQ613" s="223">
        <f t="shared" si="87"/>
        <v>0</v>
      </c>
      <c r="CR613" s="222"/>
      <c r="CS613" s="222"/>
      <c r="CT613" s="222"/>
      <c r="CU613" s="222"/>
      <c r="CV613" s="222"/>
      <c r="CW613" s="222"/>
      <c r="CX613" s="222"/>
      <c r="CY613" s="222"/>
      <c r="CZ613" s="222"/>
      <c r="DA613" s="222"/>
      <c r="DB613" s="224">
        <f t="shared" si="88"/>
        <v>0</v>
      </c>
      <c r="DC613" s="224">
        <f t="shared" si="89"/>
        <v>0</v>
      </c>
      <c r="DD613" s="224">
        <f t="shared" si="90"/>
        <v>0</v>
      </c>
      <c r="DE613" s="225">
        <f t="shared" si="91"/>
        <v>0</v>
      </c>
      <c r="DF613" s="222"/>
      <c r="DG613" s="222"/>
    </row>
    <row r="614" spans="90:111" x14ac:dyDescent="0.25">
      <c r="CL614" s="223">
        <f t="shared" si="83"/>
        <v>0</v>
      </c>
      <c r="CM614" s="223">
        <f t="shared" si="84"/>
        <v>0</v>
      </c>
      <c r="CN614" s="223">
        <f t="shared" si="85"/>
        <v>0</v>
      </c>
      <c r="CO614" s="223">
        <f t="shared" si="85"/>
        <v>0</v>
      </c>
      <c r="CP614" s="223">
        <f t="shared" si="86"/>
        <v>0</v>
      </c>
      <c r="CQ614" s="223">
        <f t="shared" si="87"/>
        <v>0</v>
      </c>
      <c r="CR614" s="222"/>
      <c r="CS614" s="222"/>
      <c r="CT614" s="222"/>
      <c r="CU614" s="222"/>
      <c r="CV614" s="222"/>
      <c r="CW614" s="222"/>
      <c r="CX614" s="222"/>
      <c r="CY614" s="222"/>
      <c r="CZ614" s="222"/>
      <c r="DA614" s="222"/>
      <c r="DB614" s="224">
        <f t="shared" si="88"/>
        <v>0</v>
      </c>
      <c r="DC614" s="224">
        <f t="shared" si="89"/>
        <v>0</v>
      </c>
      <c r="DD614" s="224">
        <f t="shared" si="90"/>
        <v>0</v>
      </c>
      <c r="DE614" s="225">
        <f t="shared" si="91"/>
        <v>0</v>
      </c>
      <c r="DF614" s="222"/>
      <c r="DG614" s="222"/>
    </row>
    <row r="615" spans="90:111" x14ac:dyDescent="0.25">
      <c r="CL615" s="223">
        <f t="shared" si="83"/>
        <v>0</v>
      </c>
      <c r="CM615" s="223">
        <f t="shared" si="84"/>
        <v>0</v>
      </c>
      <c r="CN615" s="223">
        <f t="shared" si="85"/>
        <v>0</v>
      </c>
      <c r="CO615" s="223">
        <f t="shared" si="85"/>
        <v>0</v>
      </c>
      <c r="CP615" s="223">
        <f t="shared" si="86"/>
        <v>0</v>
      </c>
      <c r="CQ615" s="223">
        <f t="shared" si="87"/>
        <v>0</v>
      </c>
      <c r="CR615" s="222"/>
      <c r="CS615" s="222"/>
      <c r="CT615" s="222"/>
      <c r="CU615" s="222"/>
      <c r="CV615" s="222"/>
      <c r="CW615" s="222"/>
      <c r="CX615" s="222"/>
      <c r="CY615" s="222"/>
      <c r="CZ615" s="222"/>
      <c r="DA615" s="222"/>
      <c r="DB615" s="224">
        <f t="shared" si="88"/>
        <v>0</v>
      </c>
      <c r="DC615" s="224">
        <f t="shared" si="89"/>
        <v>0</v>
      </c>
      <c r="DD615" s="224">
        <f t="shared" si="90"/>
        <v>0</v>
      </c>
      <c r="DE615" s="225">
        <f t="shared" si="91"/>
        <v>0</v>
      </c>
      <c r="DF615" s="222"/>
      <c r="DG615" s="222"/>
    </row>
    <row r="616" spans="90:111" x14ac:dyDescent="0.25">
      <c r="CL616" s="223">
        <f t="shared" si="83"/>
        <v>0</v>
      </c>
      <c r="CM616" s="223">
        <f t="shared" si="84"/>
        <v>0</v>
      </c>
      <c r="CN616" s="223">
        <f t="shared" si="85"/>
        <v>0</v>
      </c>
      <c r="CO616" s="223">
        <f t="shared" si="85"/>
        <v>0</v>
      </c>
      <c r="CP616" s="223">
        <f t="shared" si="86"/>
        <v>0</v>
      </c>
      <c r="CQ616" s="223">
        <f t="shared" si="87"/>
        <v>0</v>
      </c>
      <c r="CR616" s="222"/>
      <c r="CS616" s="222"/>
      <c r="CT616" s="222"/>
      <c r="CU616" s="222"/>
      <c r="CV616" s="222"/>
      <c r="CW616" s="222"/>
      <c r="CX616" s="222"/>
      <c r="CY616" s="222"/>
      <c r="CZ616" s="222"/>
      <c r="DA616" s="222"/>
      <c r="DB616" s="224">
        <f t="shared" si="88"/>
        <v>0</v>
      </c>
      <c r="DC616" s="224">
        <f t="shared" si="89"/>
        <v>0</v>
      </c>
      <c r="DD616" s="224">
        <f t="shared" si="90"/>
        <v>0</v>
      </c>
      <c r="DE616" s="225">
        <f t="shared" si="91"/>
        <v>0</v>
      </c>
      <c r="DF616" s="222"/>
      <c r="DG616" s="222"/>
    </row>
    <row r="617" spans="90:111" x14ac:dyDescent="0.25">
      <c r="CL617" s="223">
        <f t="shared" si="83"/>
        <v>0</v>
      </c>
      <c r="CM617" s="223">
        <f t="shared" si="84"/>
        <v>0</v>
      </c>
      <c r="CN617" s="223">
        <f t="shared" si="85"/>
        <v>0</v>
      </c>
      <c r="CO617" s="223">
        <f t="shared" si="85"/>
        <v>0</v>
      </c>
      <c r="CP617" s="223">
        <f t="shared" si="86"/>
        <v>0</v>
      </c>
      <c r="CQ617" s="223">
        <f t="shared" si="87"/>
        <v>0</v>
      </c>
      <c r="CR617" s="222"/>
      <c r="CS617" s="222"/>
      <c r="CT617" s="222"/>
      <c r="CU617" s="222"/>
      <c r="CV617" s="222"/>
      <c r="CW617" s="222"/>
      <c r="CX617" s="222"/>
      <c r="CY617" s="222"/>
      <c r="CZ617" s="222"/>
      <c r="DA617" s="222"/>
      <c r="DB617" s="224">
        <f t="shared" si="88"/>
        <v>0</v>
      </c>
      <c r="DC617" s="224">
        <f t="shared" si="89"/>
        <v>0</v>
      </c>
      <c r="DD617" s="224">
        <f t="shared" si="90"/>
        <v>0</v>
      </c>
      <c r="DE617" s="225">
        <f t="shared" si="91"/>
        <v>0</v>
      </c>
      <c r="DF617" s="222"/>
      <c r="DG617" s="222"/>
    </row>
    <row r="618" spans="90:111" x14ac:dyDescent="0.25">
      <c r="CL618" s="223">
        <f t="shared" si="83"/>
        <v>0</v>
      </c>
      <c r="CM618" s="223">
        <f t="shared" si="84"/>
        <v>0</v>
      </c>
      <c r="CN618" s="223">
        <f t="shared" si="85"/>
        <v>0</v>
      </c>
      <c r="CO618" s="223">
        <f t="shared" si="85"/>
        <v>0</v>
      </c>
      <c r="CP618" s="223">
        <f t="shared" si="86"/>
        <v>0</v>
      </c>
      <c r="CQ618" s="223">
        <f t="shared" si="87"/>
        <v>0</v>
      </c>
      <c r="CR618" s="222"/>
      <c r="CS618" s="222"/>
      <c r="CT618" s="222"/>
      <c r="CU618" s="222"/>
      <c r="CV618" s="222"/>
      <c r="CW618" s="222"/>
      <c r="CX618" s="222"/>
      <c r="CY618" s="222"/>
      <c r="CZ618" s="222"/>
      <c r="DA618" s="222"/>
      <c r="DB618" s="224">
        <f t="shared" si="88"/>
        <v>0</v>
      </c>
      <c r="DC618" s="224">
        <f t="shared" si="89"/>
        <v>0</v>
      </c>
      <c r="DD618" s="224">
        <f t="shared" si="90"/>
        <v>0</v>
      </c>
      <c r="DE618" s="225">
        <f t="shared" si="91"/>
        <v>0</v>
      </c>
      <c r="DF618" s="222"/>
      <c r="DG618" s="222"/>
    </row>
    <row r="619" spans="90:111" x14ac:dyDescent="0.25">
      <c r="CL619" s="223">
        <f t="shared" si="83"/>
        <v>0</v>
      </c>
      <c r="CM619" s="223">
        <f t="shared" si="84"/>
        <v>0</v>
      </c>
      <c r="CN619" s="223">
        <f t="shared" si="85"/>
        <v>0</v>
      </c>
      <c r="CO619" s="223">
        <f t="shared" si="85"/>
        <v>0</v>
      </c>
      <c r="CP619" s="223">
        <f t="shared" si="86"/>
        <v>0</v>
      </c>
      <c r="CQ619" s="223">
        <f t="shared" si="87"/>
        <v>0</v>
      </c>
      <c r="CR619" s="222"/>
      <c r="CS619" s="222"/>
      <c r="CT619" s="222"/>
      <c r="CU619" s="222"/>
      <c r="CV619" s="222"/>
      <c r="CW619" s="222"/>
      <c r="CX619" s="222"/>
      <c r="CY619" s="222"/>
      <c r="CZ619" s="222"/>
      <c r="DA619" s="222"/>
      <c r="DB619" s="224">
        <f t="shared" si="88"/>
        <v>0</v>
      </c>
      <c r="DC619" s="224">
        <f t="shared" si="89"/>
        <v>0</v>
      </c>
      <c r="DD619" s="224">
        <f t="shared" si="90"/>
        <v>0</v>
      </c>
      <c r="DE619" s="225">
        <f t="shared" si="91"/>
        <v>0</v>
      </c>
      <c r="DF619" s="222"/>
      <c r="DG619" s="222"/>
    </row>
    <row r="620" spans="90:111" x14ac:dyDescent="0.25">
      <c r="CL620" s="223">
        <f t="shared" si="83"/>
        <v>0</v>
      </c>
      <c r="CM620" s="223">
        <f t="shared" si="84"/>
        <v>0</v>
      </c>
      <c r="CN620" s="223">
        <f t="shared" si="85"/>
        <v>0</v>
      </c>
      <c r="CO620" s="223">
        <f t="shared" si="85"/>
        <v>0</v>
      </c>
      <c r="CP620" s="223">
        <f t="shared" si="86"/>
        <v>0</v>
      </c>
      <c r="CQ620" s="223">
        <f t="shared" si="87"/>
        <v>0</v>
      </c>
      <c r="CR620" s="222"/>
      <c r="CS620" s="222"/>
      <c r="CT620" s="222"/>
      <c r="CU620" s="222"/>
      <c r="CV620" s="222"/>
      <c r="CW620" s="222"/>
      <c r="CX620" s="222"/>
      <c r="CY620" s="222"/>
      <c r="CZ620" s="222"/>
      <c r="DA620" s="222"/>
      <c r="DB620" s="224">
        <f t="shared" si="88"/>
        <v>0</v>
      </c>
      <c r="DC620" s="224">
        <f t="shared" si="89"/>
        <v>0</v>
      </c>
      <c r="DD620" s="224">
        <f t="shared" si="90"/>
        <v>0</v>
      </c>
      <c r="DE620" s="225">
        <f t="shared" si="91"/>
        <v>0</v>
      </c>
      <c r="DF620" s="222"/>
      <c r="DG620" s="222"/>
    </row>
    <row r="621" spans="90:111" x14ac:dyDescent="0.25">
      <c r="CL621" s="223">
        <f t="shared" si="83"/>
        <v>0</v>
      </c>
      <c r="CM621" s="223">
        <f t="shared" si="84"/>
        <v>0</v>
      </c>
      <c r="CN621" s="223">
        <f t="shared" si="85"/>
        <v>0</v>
      </c>
      <c r="CO621" s="223">
        <f t="shared" si="85"/>
        <v>0</v>
      </c>
      <c r="CP621" s="223">
        <f t="shared" si="86"/>
        <v>0</v>
      </c>
      <c r="CQ621" s="223">
        <f t="shared" si="87"/>
        <v>0</v>
      </c>
      <c r="CR621" s="222"/>
      <c r="CS621" s="222"/>
      <c r="CT621" s="222"/>
      <c r="CU621" s="222"/>
      <c r="CV621" s="222"/>
      <c r="CW621" s="222"/>
      <c r="CX621" s="222"/>
      <c r="CY621" s="222"/>
      <c r="CZ621" s="222"/>
      <c r="DA621" s="222"/>
      <c r="DB621" s="224">
        <f t="shared" si="88"/>
        <v>0</v>
      </c>
      <c r="DC621" s="224">
        <f t="shared" si="89"/>
        <v>0</v>
      </c>
      <c r="DD621" s="224">
        <f t="shared" si="90"/>
        <v>0</v>
      </c>
      <c r="DE621" s="225">
        <f t="shared" si="91"/>
        <v>0</v>
      </c>
      <c r="DF621" s="222"/>
      <c r="DG621" s="222"/>
    </row>
    <row r="622" spans="90:111" x14ac:dyDescent="0.25">
      <c r="CL622" s="223">
        <f t="shared" si="83"/>
        <v>0</v>
      </c>
      <c r="CM622" s="223">
        <f t="shared" si="84"/>
        <v>0</v>
      </c>
      <c r="CN622" s="223">
        <f t="shared" si="85"/>
        <v>0</v>
      </c>
      <c r="CO622" s="223">
        <f t="shared" si="85"/>
        <v>0</v>
      </c>
      <c r="CP622" s="223">
        <f t="shared" si="86"/>
        <v>0</v>
      </c>
      <c r="CQ622" s="223">
        <f t="shared" si="87"/>
        <v>0</v>
      </c>
      <c r="CR622" s="222"/>
      <c r="CS622" s="222"/>
      <c r="CT622" s="222"/>
      <c r="CU622" s="222"/>
      <c r="CV622" s="222"/>
      <c r="CW622" s="222"/>
      <c r="CX622" s="222"/>
      <c r="CY622" s="222"/>
      <c r="CZ622" s="222"/>
      <c r="DA622" s="222"/>
      <c r="DB622" s="224">
        <f t="shared" si="88"/>
        <v>0</v>
      </c>
      <c r="DC622" s="224">
        <f t="shared" si="89"/>
        <v>0</v>
      </c>
      <c r="DD622" s="224">
        <f t="shared" si="90"/>
        <v>0</v>
      </c>
      <c r="DE622" s="225">
        <f t="shared" si="91"/>
        <v>0</v>
      </c>
      <c r="DF622" s="222"/>
      <c r="DG622" s="222"/>
    </row>
    <row r="623" spans="90:111" x14ac:dyDescent="0.25">
      <c r="CL623" s="223">
        <f t="shared" si="83"/>
        <v>0</v>
      </c>
      <c r="CM623" s="223">
        <f t="shared" si="84"/>
        <v>0</v>
      </c>
      <c r="CN623" s="223">
        <f t="shared" si="85"/>
        <v>0</v>
      </c>
      <c r="CO623" s="223">
        <f t="shared" si="85"/>
        <v>0</v>
      </c>
      <c r="CP623" s="223">
        <f t="shared" si="86"/>
        <v>0</v>
      </c>
      <c r="CQ623" s="223">
        <f t="shared" si="87"/>
        <v>0</v>
      </c>
      <c r="CR623" s="222"/>
      <c r="CS623" s="222"/>
      <c r="CT623" s="222"/>
      <c r="CU623" s="222"/>
      <c r="CV623" s="222"/>
      <c r="CW623" s="222"/>
      <c r="CX623" s="222"/>
      <c r="CY623" s="222"/>
      <c r="CZ623" s="222"/>
      <c r="DA623" s="222"/>
      <c r="DB623" s="224">
        <f t="shared" si="88"/>
        <v>0</v>
      </c>
      <c r="DC623" s="224">
        <f t="shared" si="89"/>
        <v>0</v>
      </c>
      <c r="DD623" s="224">
        <f t="shared" si="90"/>
        <v>0</v>
      </c>
      <c r="DE623" s="225">
        <f t="shared" si="91"/>
        <v>0</v>
      </c>
      <c r="DF623" s="222"/>
      <c r="DG623" s="222"/>
    </row>
    <row r="624" spans="90:111" x14ac:dyDescent="0.25">
      <c r="CL624" s="223">
        <f t="shared" si="83"/>
        <v>0</v>
      </c>
      <c r="CM624" s="223">
        <f t="shared" si="84"/>
        <v>0</v>
      </c>
      <c r="CN624" s="223">
        <f t="shared" si="85"/>
        <v>0</v>
      </c>
      <c r="CO624" s="223">
        <f t="shared" si="85"/>
        <v>0</v>
      </c>
      <c r="CP624" s="223">
        <f t="shared" si="86"/>
        <v>0</v>
      </c>
      <c r="CQ624" s="223">
        <f t="shared" si="87"/>
        <v>0</v>
      </c>
      <c r="CR624" s="222"/>
      <c r="CS624" s="222"/>
      <c r="CT624" s="222"/>
      <c r="CU624" s="222"/>
      <c r="CV624" s="222"/>
      <c r="CW624" s="222"/>
      <c r="CX624" s="222"/>
      <c r="CY624" s="222"/>
      <c r="CZ624" s="222"/>
      <c r="DA624" s="222"/>
      <c r="DB624" s="224">
        <f t="shared" si="88"/>
        <v>0</v>
      </c>
      <c r="DC624" s="224">
        <f t="shared" si="89"/>
        <v>0</v>
      </c>
      <c r="DD624" s="224">
        <f t="shared" si="90"/>
        <v>0</v>
      </c>
      <c r="DE624" s="225">
        <f t="shared" si="91"/>
        <v>0</v>
      </c>
      <c r="DF624" s="222"/>
      <c r="DG624" s="222"/>
    </row>
    <row r="625" spans="90:111" x14ac:dyDescent="0.25">
      <c r="CL625" s="223">
        <f t="shared" si="83"/>
        <v>0</v>
      </c>
      <c r="CM625" s="223">
        <f t="shared" si="84"/>
        <v>0</v>
      </c>
      <c r="CN625" s="223">
        <f t="shared" si="85"/>
        <v>0</v>
      </c>
      <c r="CO625" s="223">
        <f t="shared" si="85"/>
        <v>0</v>
      </c>
      <c r="CP625" s="223">
        <f t="shared" si="86"/>
        <v>0</v>
      </c>
      <c r="CQ625" s="223">
        <f t="shared" si="87"/>
        <v>0</v>
      </c>
      <c r="CR625" s="222"/>
      <c r="CS625" s="222"/>
      <c r="CT625" s="222"/>
      <c r="CU625" s="222"/>
      <c r="CV625" s="222"/>
      <c r="CW625" s="222"/>
      <c r="CX625" s="222"/>
      <c r="CY625" s="222"/>
      <c r="CZ625" s="222"/>
      <c r="DA625" s="222"/>
      <c r="DB625" s="224">
        <f t="shared" si="88"/>
        <v>0</v>
      </c>
      <c r="DC625" s="224">
        <f t="shared" si="89"/>
        <v>0</v>
      </c>
      <c r="DD625" s="224">
        <f t="shared" si="90"/>
        <v>0</v>
      </c>
      <c r="DE625" s="225">
        <f t="shared" si="91"/>
        <v>0</v>
      </c>
      <c r="DF625" s="222"/>
      <c r="DG625" s="222"/>
    </row>
    <row r="626" spans="90:111" x14ac:dyDescent="0.25">
      <c r="CL626" s="223">
        <f t="shared" si="83"/>
        <v>0</v>
      </c>
      <c r="CM626" s="223">
        <f t="shared" si="84"/>
        <v>0</v>
      </c>
      <c r="CN626" s="223">
        <f t="shared" si="85"/>
        <v>0</v>
      </c>
      <c r="CO626" s="223">
        <f t="shared" si="85"/>
        <v>0</v>
      </c>
      <c r="CP626" s="223">
        <f t="shared" si="86"/>
        <v>0</v>
      </c>
      <c r="CQ626" s="223">
        <f t="shared" si="87"/>
        <v>0</v>
      </c>
      <c r="CR626" s="222"/>
      <c r="CS626" s="222"/>
      <c r="CT626" s="222"/>
      <c r="CU626" s="222"/>
      <c r="CV626" s="222"/>
      <c r="CW626" s="222"/>
      <c r="CX626" s="222"/>
      <c r="CY626" s="222"/>
      <c r="CZ626" s="222"/>
      <c r="DA626" s="222"/>
      <c r="DB626" s="224">
        <f t="shared" si="88"/>
        <v>0</v>
      </c>
      <c r="DC626" s="224">
        <f t="shared" si="89"/>
        <v>0</v>
      </c>
      <c r="DD626" s="224">
        <f t="shared" si="90"/>
        <v>0</v>
      </c>
      <c r="DE626" s="225">
        <f t="shared" si="91"/>
        <v>0</v>
      </c>
      <c r="DF626" s="222"/>
      <c r="DG626" s="222"/>
    </row>
    <row r="627" spans="90:111" x14ac:dyDescent="0.25">
      <c r="CL627" s="223">
        <f t="shared" si="83"/>
        <v>0</v>
      </c>
      <c r="CM627" s="223">
        <f t="shared" si="84"/>
        <v>0</v>
      </c>
      <c r="CN627" s="223">
        <f t="shared" si="85"/>
        <v>0</v>
      </c>
      <c r="CO627" s="223">
        <f t="shared" si="85"/>
        <v>0</v>
      </c>
      <c r="CP627" s="223">
        <f t="shared" si="86"/>
        <v>0</v>
      </c>
      <c r="CQ627" s="223">
        <f t="shared" si="87"/>
        <v>0</v>
      </c>
      <c r="CR627" s="222"/>
      <c r="CS627" s="222"/>
      <c r="CT627" s="222"/>
      <c r="CU627" s="222"/>
      <c r="CV627" s="222"/>
      <c r="CW627" s="222"/>
      <c r="CX627" s="222"/>
      <c r="CY627" s="222"/>
      <c r="CZ627" s="222"/>
      <c r="DA627" s="222"/>
      <c r="DB627" s="224">
        <f t="shared" si="88"/>
        <v>0</v>
      </c>
      <c r="DC627" s="224">
        <f t="shared" si="89"/>
        <v>0</v>
      </c>
      <c r="DD627" s="224">
        <f t="shared" si="90"/>
        <v>0</v>
      </c>
      <c r="DE627" s="225">
        <f t="shared" si="91"/>
        <v>0</v>
      </c>
      <c r="DF627" s="222"/>
      <c r="DG627" s="222"/>
    </row>
    <row r="628" spans="90:111" x14ac:dyDescent="0.25">
      <c r="CL628" s="223">
        <f t="shared" si="83"/>
        <v>0</v>
      </c>
      <c r="CM628" s="223">
        <f t="shared" si="84"/>
        <v>0</v>
      </c>
      <c r="CN628" s="223">
        <f t="shared" si="85"/>
        <v>0</v>
      </c>
      <c r="CO628" s="223">
        <f t="shared" si="85"/>
        <v>0</v>
      </c>
      <c r="CP628" s="223">
        <f t="shared" si="86"/>
        <v>0</v>
      </c>
      <c r="CQ628" s="223">
        <f t="shared" si="87"/>
        <v>0</v>
      </c>
      <c r="CR628" s="222"/>
      <c r="CS628" s="222"/>
      <c r="CT628" s="222"/>
      <c r="CU628" s="222"/>
      <c r="CV628" s="222"/>
      <c r="CW628" s="222"/>
      <c r="CX628" s="222"/>
      <c r="CY628" s="222"/>
      <c r="CZ628" s="222"/>
      <c r="DA628" s="222"/>
      <c r="DB628" s="224">
        <f t="shared" si="88"/>
        <v>0</v>
      </c>
      <c r="DC628" s="224">
        <f t="shared" si="89"/>
        <v>0</v>
      </c>
      <c r="DD628" s="224">
        <f t="shared" si="90"/>
        <v>0</v>
      </c>
      <c r="DE628" s="225">
        <f t="shared" si="91"/>
        <v>0</v>
      </c>
      <c r="DF628" s="222"/>
      <c r="DG628" s="222"/>
    </row>
    <row r="629" spans="90:111" x14ac:dyDescent="0.25">
      <c r="CL629" s="223">
        <f t="shared" si="83"/>
        <v>0</v>
      </c>
      <c r="CM629" s="223">
        <f t="shared" si="84"/>
        <v>0</v>
      </c>
      <c r="CN629" s="223">
        <f t="shared" si="85"/>
        <v>0</v>
      </c>
      <c r="CO629" s="223">
        <f t="shared" si="85"/>
        <v>0</v>
      </c>
      <c r="CP629" s="223">
        <f t="shared" si="86"/>
        <v>0</v>
      </c>
      <c r="CQ629" s="223">
        <f t="shared" si="87"/>
        <v>0</v>
      </c>
      <c r="CR629" s="222"/>
      <c r="CS629" s="222"/>
      <c r="CT629" s="222"/>
      <c r="CU629" s="222"/>
      <c r="CV629" s="222"/>
      <c r="CW629" s="222"/>
      <c r="CX629" s="222"/>
      <c r="CY629" s="222"/>
      <c r="CZ629" s="222"/>
      <c r="DA629" s="222"/>
      <c r="DB629" s="224">
        <f t="shared" si="88"/>
        <v>0</v>
      </c>
      <c r="DC629" s="224">
        <f t="shared" si="89"/>
        <v>0</v>
      </c>
      <c r="DD629" s="224">
        <f t="shared" si="90"/>
        <v>0</v>
      </c>
      <c r="DE629" s="225">
        <f t="shared" si="91"/>
        <v>0</v>
      </c>
      <c r="DF629" s="222"/>
      <c r="DG629" s="222"/>
    </row>
    <row r="630" spans="90:111" x14ac:dyDescent="0.25">
      <c r="CL630" s="223">
        <f t="shared" si="83"/>
        <v>0</v>
      </c>
      <c r="CM630" s="223">
        <f t="shared" si="84"/>
        <v>0</v>
      </c>
      <c r="CN630" s="223">
        <f t="shared" si="85"/>
        <v>0</v>
      </c>
      <c r="CO630" s="223">
        <f t="shared" si="85"/>
        <v>0</v>
      </c>
      <c r="CP630" s="223">
        <f t="shared" si="86"/>
        <v>0</v>
      </c>
      <c r="CQ630" s="223">
        <f t="shared" si="87"/>
        <v>0</v>
      </c>
      <c r="CR630" s="222"/>
      <c r="CS630" s="222"/>
      <c r="CT630" s="222"/>
      <c r="CU630" s="222"/>
      <c r="CV630" s="222"/>
      <c r="CW630" s="222"/>
      <c r="CX630" s="222"/>
      <c r="CY630" s="222"/>
      <c r="CZ630" s="222"/>
      <c r="DA630" s="222"/>
      <c r="DB630" s="224">
        <f t="shared" si="88"/>
        <v>0</v>
      </c>
      <c r="DC630" s="224">
        <f t="shared" si="89"/>
        <v>0</v>
      </c>
      <c r="DD630" s="224">
        <f t="shared" si="90"/>
        <v>0</v>
      </c>
      <c r="DE630" s="225">
        <f t="shared" si="91"/>
        <v>0</v>
      </c>
      <c r="DF630" s="222"/>
      <c r="DG630" s="222"/>
    </row>
    <row r="631" spans="90:111" x14ac:dyDescent="0.25">
      <c r="CL631" s="223">
        <f t="shared" si="83"/>
        <v>0</v>
      </c>
      <c r="CM631" s="223">
        <f t="shared" si="84"/>
        <v>0</v>
      </c>
      <c r="CN631" s="223">
        <f t="shared" si="85"/>
        <v>0</v>
      </c>
      <c r="CO631" s="223">
        <f t="shared" si="85"/>
        <v>0</v>
      </c>
      <c r="CP631" s="223">
        <f t="shared" si="86"/>
        <v>0</v>
      </c>
      <c r="CQ631" s="223">
        <f t="shared" si="87"/>
        <v>0</v>
      </c>
      <c r="CR631" s="222"/>
      <c r="CS631" s="222"/>
      <c r="CT631" s="222"/>
      <c r="CU631" s="222"/>
      <c r="CV631" s="222"/>
      <c r="CW631" s="222"/>
      <c r="CX631" s="222"/>
      <c r="CY631" s="222"/>
      <c r="CZ631" s="222"/>
      <c r="DA631" s="222"/>
      <c r="DB631" s="224">
        <f t="shared" si="88"/>
        <v>0</v>
      </c>
      <c r="DC631" s="224">
        <f t="shared" si="89"/>
        <v>0</v>
      </c>
      <c r="DD631" s="224">
        <f t="shared" si="90"/>
        <v>0</v>
      </c>
      <c r="DE631" s="225">
        <f t="shared" si="91"/>
        <v>0</v>
      </c>
      <c r="DF631" s="222"/>
      <c r="DG631" s="222"/>
    </row>
    <row r="632" spans="90:111" x14ac:dyDescent="0.25">
      <c r="CL632" s="223">
        <f t="shared" si="83"/>
        <v>0</v>
      </c>
      <c r="CM632" s="223">
        <f t="shared" si="84"/>
        <v>0</v>
      </c>
      <c r="CN632" s="223">
        <f t="shared" si="85"/>
        <v>0</v>
      </c>
      <c r="CO632" s="223">
        <f t="shared" si="85"/>
        <v>0</v>
      </c>
      <c r="CP632" s="223">
        <f t="shared" si="86"/>
        <v>0</v>
      </c>
      <c r="CQ632" s="223">
        <f t="shared" si="87"/>
        <v>0</v>
      </c>
      <c r="CR632" s="222"/>
      <c r="CS632" s="222"/>
      <c r="CT632" s="222"/>
      <c r="CU632" s="222"/>
      <c r="CV632" s="222"/>
      <c r="CW632" s="222"/>
      <c r="CX632" s="222"/>
      <c r="CY632" s="222"/>
      <c r="CZ632" s="222"/>
      <c r="DA632" s="222"/>
      <c r="DB632" s="224">
        <f t="shared" si="88"/>
        <v>0</v>
      </c>
      <c r="DC632" s="224">
        <f t="shared" si="89"/>
        <v>0</v>
      </c>
      <c r="DD632" s="224">
        <f t="shared" si="90"/>
        <v>0</v>
      </c>
      <c r="DE632" s="225">
        <f t="shared" si="91"/>
        <v>0</v>
      </c>
      <c r="DF632" s="222"/>
      <c r="DG632" s="222"/>
    </row>
    <row r="633" spans="90:111" x14ac:dyDescent="0.25">
      <c r="CL633" s="223">
        <f t="shared" si="83"/>
        <v>0</v>
      </c>
      <c r="CM633" s="223">
        <f t="shared" si="84"/>
        <v>0</v>
      </c>
      <c r="CN633" s="223">
        <f t="shared" si="85"/>
        <v>0</v>
      </c>
      <c r="CO633" s="223">
        <f t="shared" si="85"/>
        <v>0</v>
      </c>
      <c r="CP633" s="223">
        <f t="shared" si="86"/>
        <v>0</v>
      </c>
      <c r="CQ633" s="223">
        <f t="shared" si="87"/>
        <v>0</v>
      </c>
      <c r="CR633" s="222"/>
      <c r="CS633" s="222"/>
      <c r="CT633" s="222"/>
      <c r="CU633" s="222"/>
      <c r="CV633" s="222"/>
      <c r="CW633" s="222"/>
      <c r="CX633" s="222"/>
      <c r="CY633" s="222"/>
      <c r="CZ633" s="222"/>
      <c r="DA633" s="222"/>
      <c r="DB633" s="224">
        <f t="shared" si="88"/>
        <v>0</v>
      </c>
      <c r="DC633" s="224">
        <f t="shared" si="89"/>
        <v>0</v>
      </c>
      <c r="DD633" s="224">
        <f t="shared" si="90"/>
        <v>0</v>
      </c>
      <c r="DE633" s="225">
        <f t="shared" si="91"/>
        <v>0</v>
      </c>
      <c r="DF633" s="222"/>
      <c r="DG633" s="222"/>
    </row>
    <row r="634" spans="90:111" x14ac:dyDescent="0.25">
      <c r="CL634" s="223">
        <f t="shared" si="83"/>
        <v>0</v>
      </c>
      <c r="CM634" s="223">
        <f t="shared" si="84"/>
        <v>0</v>
      </c>
      <c r="CN634" s="223">
        <f t="shared" si="85"/>
        <v>0</v>
      </c>
      <c r="CO634" s="223">
        <f t="shared" si="85"/>
        <v>0</v>
      </c>
      <c r="CP634" s="223">
        <f t="shared" si="86"/>
        <v>0</v>
      </c>
      <c r="CQ634" s="223">
        <f t="shared" si="87"/>
        <v>0</v>
      </c>
      <c r="CR634" s="222"/>
      <c r="CS634" s="222"/>
      <c r="CT634" s="222"/>
      <c r="CU634" s="222"/>
      <c r="CV634" s="222"/>
      <c r="CW634" s="222"/>
      <c r="CX634" s="222"/>
      <c r="CY634" s="222"/>
      <c r="CZ634" s="222"/>
      <c r="DA634" s="222"/>
      <c r="DB634" s="224">
        <f t="shared" si="88"/>
        <v>0</v>
      </c>
      <c r="DC634" s="224">
        <f t="shared" si="89"/>
        <v>0</v>
      </c>
      <c r="DD634" s="224">
        <f t="shared" si="90"/>
        <v>0</v>
      </c>
      <c r="DE634" s="225">
        <f t="shared" si="91"/>
        <v>0</v>
      </c>
      <c r="DF634" s="222"/>
      <c r="DG634" s="222"/>
    </row>
    <row r="635" spans="90:111" x14ac:dyDescent="0.25">
      <c r="CL635" s="223">
        <f t="shared" si="83"/>
        <v>0</v>
      </c>
      <c r="CM635" s="223">
        <f t="shared" si="84"/>
        <v>0</v>
      </c>
      <c r="CN635" s="223">
        <f t="shared" si="85"/>
        <v>0</v>
      </c>
      <c r="CO635" s="223">
        <f t="shared" si="85"/>
        <v>0</v>
      </c>
      <c r="CP635" s="223">
        <f t="shared" si="86"/>
        <v>0</v>
      </c>
      <c r="CQ635" s="223">
        <f t="shared" si="87"/>
        <v>0</v>
      </c>
      <c r="CR635" s="222"/>
      <c r="CS635" s="222"/>
      <c r="CT635" s="222"/>
      <c r="CU635" s="222"/>
      <c r="CV635" s="222"/>
      <c r="CW635" s="222"/>
      <c r="CX635" s="222"/>
      <c r="CY635" s="222"/>
      <c r="CZ635" s="222"/>
      <c r="DA635" s="222"/>
      <c r="DB635" s="224">
        <f t="shared" si="88"/>
        <v>0</v>
      </c>
      <c r="DC635" s="224">
        <f t="shared" si="89"/>
        <v>0</v>
      </c>
      <c r="DD635" s="224">
        <f t="shared" si="90"/>
        <v>0</v>
      </c>
      <c r="DE635" s="225">
        <f t="shared" si="91"/>
        <v>0</v>
      </c>
      <c r="DF635" s="222"/>
      <c r="DG635" s="222"/>
    </row>
    <row r="636" spans="90:111" x14ac:dyDescent="0.25">
      <c r="CL636" s="223">
        <f t="shared" si="83"/>
        <v>0</v>
      </c>
      <c r="CM636" s="223">
        <f t="shared" si="84"/>
        <v>0</v>
      </c>
      <c r="CN636" s="223">
        <f t="shared" si="85"/>
        <v>0</v>
      </c>
      <c r="CO636" s="223">
        <f t="shared" si="85"/>
        <v>0</v>
      </c>
      <c r="CP636" s="223">
        <f t="shared" si="86"/>
        <v>0</v>
      </c>
      <c r="CQ636" s="223">
        <f t="shared" si="87"/>
        <v>0</v>
      </c>
      <c r="CR636" s="222"/>
      <c r="CS636" s="222"/>
      <c r="CT636" s="222"/>
      <c r="CU636" s="222"/>
      <c r="CV636" s="222"/>
      <c r="CW636" s="222"/>
      <c r="CX636" s="222"/>
      <c r="CY636" s="222"/>
      <c r="CZ636" s="222"/>
      <c r="DA636" s="222"/>
      <c r="DB636" s="224">
        <f t="shared" si="88"/>
        <v>0</v>
      </c>
      <c r="DC636" s="224">
        <f t="shared" si="89"/>
        <v>0</v>
      </c>
      <c r="DD636" s="224">
        <f t="shared" si="90"/>
        <v>0</v>
      </c>
      <c r="DE636" s="225">
        <f t="shared" si="91"/>
        <v>0</v>
      </c>
      <c r="DF636" s="222"/>
      <c r="DG636" s="222"/>
    </row>
    <row r="637" spans="90:111" x14ac:dyDescent="0.25">
      <c r="CL637" s="223">
        <f t="shared" si="83"/>
        <v>0</v>
      </c>
      <c r="CM637" s="223">
        <f t="shared" si="84"/>
        <v>0</v>
      </c>
      <c r="CN637" s="223">
        <f t="shared" si="85"/>
        <v>0</v>
      </c>
      <c r="CO637" s="223">
        <f t="shared" si="85"/>
        <v>0</v>
      </c>
      <c r="CP637" s="223">
        <f t="shared" si="86"/>
        <v>0</v>
      </c>
      <c r="CQ637" s="223">
        <f t="shared" si="87"/>
        <v>0</v>
      </c>
      <c r="CR637" s="222"/>
      <c r="CS637" s="222"/>
      <c r="CT637" s="222"/>
      <c r="CU637" s="222"/>
      <c r="CV637" s="222"/>
      <c r="CW637" s="222"/>
      <c r="CX637" s="222"/>
      <c r="CY637" s="222"/>
      <c r="CZ637" s="222"/>
      <c r="DA637" s="222"/>
      <c r="DB637" s="224">
        <f t="shared" si="88"/>
        <v>0</v>
      </c>
      <c r="DC637" s="224">
        <f t="shared" si="89"/>
        <v>0</v>
      </c>
      <c r="DD637" s="224">
        <f t="shared" si="90"/>
        <v>0</v>
      </c>
      <c r="DE637" s="225">
        <f t="shared" si="91"/>
        <v>0</v>
      </c>
      <c r="DF637" s="222"/>
      <c r="DG637" s="222"/>
    </row>
    <row r="638" spans="90:111" x14ac:dyDescent="0.25">
      <c r="CL638" s="223">
        <f t="shared" si="83"/>
        <v>0</v>
      </c>
      <c r="CM638" s="223">
        <f t="shared" si="84"/>
        <v>0</v>
      </c>
      <c r="CN638" s="223">
        <f t="shared" si="85"/>
        <v>0</v>
      </c>
      <c r="CO638" s="223">
        <f t="shared" si="85"/>
        <v>0</v>
      </c>
      <c r="CP638" s="223">
        <f t="shared" si="86"/>
        <v>0</v>
      </c>
      <c r="CQ638" s="223">
        <f t="shared" si="87"/>
        <v>0</v>
      </c>
      <c r="CR638" s="222"/>
      <c r="CS638" s="222"/>
      <c r="CT638" s="222"/>
      <c r="CU638" s="222"/>
      <c r="CV638" s="222"/>
      <c r="CW638" s="222"/>
      <c r="CX638" s="222"/>
      <c r="CY638" s="222"/>
      <c r="CZ638" s="222"/>
      <c r="DA638" s="222"/>
      <c r="DB638" s="224">
        <f t="shared" si="88"/>
        <v>0</v>
      </c>
      <c r="DC638" s="224">
        <f t="shared" si="89"/>
        <v>0</v>
      </c>
      <c r="DD638" s="224">
        <f t="shared" si="90"/>
        <v>0</v>
      </c>
      <c r="DE638" s="225">
        <f t="shared" si="91"/>
        <v>0</v>
      </c>
      <c r="DF638" s="222"/>
      <c r="DG638" s="222"/>
    </row>
    <row r="639" spans="90:111" x14ac:dyDescent="0.25">
      <c r="CL639" s="223">
        <f t="shared" si="83"/>
        <v>0</v>
      </c>
      <c r="CM639" s="223">
        <f t="shared" si="84"/>
        <v>0</v>
      </c>
      <c r="CN639" s="223">
        <f t="shared" si="85"/>
        <v>0</v>
      </c>
      <c r="CO639" s="223">
        <f t="shared" si="85"/>
        <v>0</v>
      </c>
      <c r="CP639" s="223">
        <f t="shared" si="86"/>
        <v>0</v>
      </c>
      <c r="CQ639" s="223">
        <f t="shared" si="87"/>
        <v>0</v>
      </c>
      <c r="CR639" s="222"/>
      <c r="CS639" s="222"/>
      <c r="CT639" s="222"/>
      <c r="CU639" s="222"/>
      <c r="CV639" s="222"/>
      <c r="CW639" s="222"/>
      <c r="CX639" s="222"/>
      <c r="CY639" s="222"/>
      <c r="CZ639" s="222"/>
      <c r="DA639" s="222"/>
      <c r="DB639" s="224">
        <f t="shared" si="88"/>
        <v>0</v>
      </c>
      <c r="DC639" s="224">
        <f t="shared" si="89"/>
        <v>0</v>
      </c>
      <c r="DD639" s="224">
        <f t="shared" si="90"/>
        <v>0</v>
      </c>
      <c r="DE639" s="225">
        <f t="shared" si="91"/>
        <v>0</v>
      </c>
      <c r="DF639" s="222"/>
      <c r="DG639" s="222"/>
    </row>
    <row r="640" spans="90:111" x14ac:dyDescent="0.25">
      <c r="CL640" s="223">
        <f t="shared" si="83"/>
        <v>0</v>
      </c>
      <c r="CM640" s="223">
        <f t="shared" si="84"/>
        <v>0</v>
      </c>
      <c r="CN640" s="223">
        <f t="shared" si="85"/>
        <v>0</v>
      </c>
      <c r="CO640" s="223">
        <f t="shared" si="85"/>
        <v>0</v>
      </c>
      <c r="CP640" s="223">
        <f t="shared" si="86"/>
        <v>0</v>
      </c>
      <c r="CQ640" s="223">
        <f t="shared" si="87"/>
        <v>0</v>
      </c>
      <c r="CR640" s="222"/>
      <c r="CS640" s="222"/>
      <c r="CT640" s="222"/>
      <c r="CU640" s="222"/>
      <c r="CV640" s="222"/>
      <c r="CW640" s="222"/>
      <c r="CX640" s="222"/>
      <c r="CY640" s="222"/>
      <c r="CZ640" s="222"/>
      <c r="DA640" s="222"/>
      <c r="DB640" s="224">
        <f t="shared" si="88"/>
        <v>0</v>
      </c>
      <c r="DC640" s="224">
        <f t="shared" si="89"/>
        <v>0</v>
      </c>
      <c r="DD640" s="224">
        <f t="shared" si="90"/>
        <v>0</v>
      </c>
      <c r="DE640" s="225">
        <f t="shared" si="91"/>
        <v>0</v>
      </c>
      <c r="DF640" s="222"/>
      <c r="DG640" s="222"/>
    </row>
    <row r="641" spans="90:111" x14ac:dyDescent="0.25">
      <c r="CL641" s="223">
        <f t="shared" si="83"/>
        <v>0</v>
      </c>
      <c r="CM641" s="223">
        <f t="shared" si="84"/>
        <v>0</v>
      </c>
      <c r="CN641" s="223">
        <f t="shared" si="85"/>
        <v>0</v>
      </c>
      <c r="CO641" s="223">
        <f t="shared" si="85"/>
        <v>0</v>
      </c>
      <c r="CP641" s="223">
        <f t="shared" si="86"/>
        <v>0</v>
      </c>
      <c r="CQ641" s="223">
        <f t="shared" si="87"/>
        <v>0</v>
      </c>
      <c r="CR641" s="222"/>
      <c r="CS641" s="222"/>
      <c r="CT641" s="222"/>
      <c r="CU641" s="222"/>
      <c r="CV641" s="222"/>
      <c r="CW641" s="222"/>
      <c r="CX641" s="222"/>
      <c r="CY641" s="222"/>
      <c r="CZ641" s="222"/>
      <c r="DA641" s="222"/>
      <c r="DB641" s="224">
        <f t="shared" si="88"/>
        <v>0</v>
      </c>
      <c r="DC641" s="224">
        <f t="shared" si="89"/>
        <v>0</v>
      </c>
      <c r="DD641" s="224">
        <f t="shared" si="90"/>
        <v>0</v>
      </c>
      <c r="DE641" s="225">
        <f t="shared" si="91"/>
        <v>0</v>
      </c>
      <c r="DF641" s="222"/>
      <c r="DG641" s="222"/>
    </row>
    <row r="642" spans="90:111" x14ac:dyDescent="0.25">
      <c r="CL642" s="223">
        <f t="shared" si="83"/>
        <v>0</v>
      </c>
      <c r="CM642" s="223">
        <f t="shared" si="84"/>
        <v>0</v>
      </c>
      <c r="CN642" s="223">
        <f t="shared" si="85"/>
        <v>0</v>
      </c>
      <c r="CO642" s="223">
        <f t="shared" si="85"/>
        <v>0</v>
      </c>
      <c r="CP642" s="223">
        <f t="shared" si="86"/>
        <v>0</v>
      </c>
      <c r="CQ642" s="223">
        <f t="shared" si="87"/>
        <v>0</v>
      </c>
      <c r="CR642" s="222"/>
      <c r="CS642" s="222"/>
      <c r="CT642" s="222"/>
      <c r="CU642" s="222"/>
      <c r="CV642" s="222"/>
      <c r="CW642" s="222"/>
      <c r="CX642" s="222"/>
      <c r="CY642" s="222"/>
      <c r="CZ642" s="222"/>
      <c r="DA642" s="222"/>
      <c r="DB642" s="224">
        <f t="shared" si="88"/>
        <v>0</v>
      </c>
      <c r="DC642" s="224">
        <f t="shared" si="89"/>
        <v>0</v>
      </c>
      <c r="DD642" s="224">
        <f t="shared" si="90"/>
        <v>0</v>
      </c>
      <c r="DE642" s="225">
        <f t="shared" si="91"/>
        <v>0</v>
      </c>
      <c r="DF642" s="222"/>
      <c r="DG642" s="222"/>
    </row>
    <row r="643" spans="90:111" x14ac:dyDescent="0.25">
      <c r="CL643" s="223">
        <f t="shared" ref="CL643:CL706" si="92">SUM(BB643:BL643)+BR643</f>
        <v>0</v>
      </c>
      <c r="CM643" s="223">
        <f t="shared" ref="CM643:CM706" si="93">SUM(BM643:BO643)</f>
        <v>0</v>
      </c>
      <c r="CN643" s="223">
        <f t="shared" ref="CN643:CO706" si="94">BP643</f>
        <v>0</v>
      </c>
      <c r="CO643" s="223">
        <f t="shared" si="94"/>
        <v>0</v>
      </c>
      <c r="CP643" s="223">
        <f t="shared" ref="CP643:CP706" si="95">SUM(CL643:CO643)</f>
        <v>0</v>
      </c>
      <c r="CQ643" s="223">
        <f t="shared" ref="CQ643:CQ706" si="96">CP643-BU643</f>
        <v>0</v>
      </c>
      <c r="CR643" s="222"/>
      <c r="CS643" s="222"/>
      <c r="CT643" s="222"/>
      <c r="CU643" s="222"/>
      <c r="CV643" s="222"/>
      <c r="CW643" s="222"/>
      <c r="CX643" s="222"/>
      <c r="CY643" s="222"/>
      <c r="CZ643" s="222"/>
      <c r="DA643" s="222"/>
      <c r="DB643" s="224">
        <f t="shared" ref="DB643:DB706" si="97">SUM(BB643:BE643)+BM643+BN643</f>
        <v>0</v>
      </c>
      <c r="DC643" s="224">
        <f t="shared" ref="DC643:DC706" si="98">BF643+BG643+BH643+BI643+BJ643+BK643+BL643+BO643+BR643</f>
        <v>0</v>
      </c>
      <c r="DD643" s="224">
        <f t="shared" ref="DD643:DD706" si="99">DC643+DB643</f>
        <v>0</v>
      </c>
      <c r="DE643" s="225">
        <f t="shared" ref="DE643:DE706" si="100">DD643-BS643</f>
        <v>0</v>
      </c>
      <c r="DF643" s="222"/>
      <c r="DG643" s="222"/>
    </row>
    <row r="644" spans="90:111" x14ac:dyDescent="0.25">
      <c r="CL644" s="223">
        <f t="shared" si="92"/>
        <v>0</v>
      </c>
      <c r="CM644" s="223">
        <f t="shared" si="93"/>
        <v>0</v>
      </c>
      <c r="CN644" s="223">
        <f t="shared" si="94"/>
        <v>0</v>
      </c>
      <c r="CO644" s="223">
        <f t="shared" si="94"/>
        <v>0</v>
      </c>
      <c r="CP644" s="223">
        <f t="shared" si="95"/>
        <v>0</v>
      </c>
      <c r="CQ644" s="223">
        <f t="shared" si="96"/>
        <v>0</v>
      </c>
      <c r="CR644" s="222"/>
      <c r="CS644" s="222"/>
      <c r="CT644" s="222"/>
      <c r="CU644" s="222"/>
      <c r="CV644" s="222"/>
      <c r="CW644" s="222"/>
      <c r="CX644" s="222"/>
      <c r="CY644" s="222"/>
      <c r="CZ644" s="222"/>
      <c r="DA644" s="222"/>
      <c r="DB644" s="224">
        <f t="shared" si="97"/>
        <v>0</v>
      </c>
      <c r="DC644" s="224">
        <f t="shared" si="98"/>
        <v>0</v>
      </c>
      <c r="DD644" s="224">
        <f t="shared" si="99"/>
        <v>0</v>
      </c>
      <c r="DE644" s="225">
        <f t="shared" si="100"/>
        <v>0</v>
      </c>
      <c r="DF644" s="222"/>
      <c r="DG644" s="222"/>
    </row>
    <row r="645" spans="90:111" x14ac:dyDescent="0.25">
      <c r="CL645" s="223">
        <f t="shared" si="92"/>
        <v>0</v>
      </c>
      <c r="CM645" s="223">
        <f t="shared" si="93"/>
        <v>0</v>
      </c>
      <c r="CN645" s="223">
        <f t="shared" si="94"/>
        <v>0</v>
      </c>
      <c r="CO645" s="223">
        <f t="shared" si="94"/>
        <v>0</v>
      </c>
      <c r="CP645" s="223">
        <f t="shared" si="95"/>
        <v>0</v>
      </c>
      <c r="CQ645" s="223">
        <f t="shared" si="96"/>
        <v>0</v>
      </c>
      <c r="CR645" s="222"/>
      <c r="CS645" s="222"/>
      <c r="CT645" s="222"/>
      <c r="CU645" s="222"/>
      <c r="CV645" s="222"/>
      <c r="CW645" s="222"/>
      <c r="CX645" s="222"/>
      <c r="CY645" s="222"/>
      <c r="CZ645" s="222"/>
      <c r="DA645" s="222"/>
      <c r="DB645" s="224">
        <f t="shared" si="97"/>
        <v>0</v>
      </c>
      <c r="DC645" s="224">
        <f t="shared" si="98"/>
        <v>0</v>
      </c>
      <c r="DD645" s="224">
        <f t="shared" si="99"/>
        <v>0</v>
      </c>
      <c r="DE645" s="225">
        <f t="shared" si="100"/>
        <v>0</v>
      </c>
      <c r="DF645" s="222"/>
      <c r="DG645" s="222"/>
    </row>
    <row r="646" spans="90:111" x14ac:dyDescent="0.25">
      <c r="CL646" s="223">
        <f t="shared" si="92"/>
        <v>0</v>
      </c>
      <c r="CM646" s="223">
        <f t="shared" si="93"/>
        <v>0</v>
      </c>
      <c r="CN646" s="223">
        <f t="shared" si="94"/>
        <v>0</v>
      </c>
      <c r="CO646" s="223">
        <f t="shared" si="94"/>
        <v>0</v>
      </c>
      <c r="CP646" s="223">
        <f t="shared" si="95"/>
        <v>0</v>
      </c>
      <c r="CQ646" s="223">
        <f t="shared" si="96"/>
        <v>0</v>
      </c>
      <c r="CR646" s="222"/>
      <c r="CS646" s="222"/>
      <c r="CT646" s="222"/>
      <c r="CU646" s="222"/>
      <c r="CV646" s="222"/>
      <c r="CW646" s="222"/>
      <c r="CX646" s="222"/>
      <c r="CY646" s="222"/>
      <c r="CZ646" s="222"/>
      <c r="DA646" s="222"/>
      <c r="DB646" s="224">
        <f t="shared" si="97"/>
        <v>0</v>
      </c>
      <c r="DC646" s="224">
        <f t="shared" si="98"/>
        <v>0</v>
      </c>
      <c r="DD646" s="224">
        <f t="shared" si="99"/>
        <v>0</v>
      </c>
      <c r="DE646" s="225">
        <f t="shared" si="100"/>
        <v>0</v>
      </c>
      <c r="DF646" s="222"/>
      <c r="DG646" s="222"/>
    </row>
    <row r="647" spans="90:111" x14ac:dyDescent="0.25">
      <c r="CL647" s="223">
        <f t="shared" si="92"/>
        <v>0</v>
      </c>
      <c r="CM647" s="223">
        <f t="shared" si="93"/>
        <v>0</v>
      </c>
      <c r="CN647" s="223">
        <f t="shared" si="94"/>
        <v>0</v>
      </c>
      <c r="CO647" s="223">
        <f t="shared" si="94"/>
        <v>0</v>
      </c>
      <c r="CP647" s="223">
        <f t="shared" si="95"/>
        <v>0</v>
      </c>
      <c r="CQ647" s="223">
        <f t="shared" si="96"/>
        <v>0</v>
      </c>
      <c r="CR647" s="222"/>
      <c r="CS647" s="222"/>
      <c r="CT647" s="222"/>
      <c r="CU647" s="222"/>
      <c r="CV647" s="222"/>
      <c r="CW647" s="222"/>
      <c r="CX647" s="222"/>
      <c r="CY647" s="222"/>
      <c r="CZ647" s="222"/>
      <c r="DA647" s="222"/>
      <c r="DB647" s="224">
        <f t="shared" si="97"/>
        <v>0</v>
      </c>
      <c r="DC647" s="224">
        <f t="shared" si="98"/>
        <v>0</v>
      </c>
      <c r="DD647" s="224">
        <f t="shared" si="99"/>
        <v>0</v>
      </c>
      <c r="DE647" s="225">
        <f t="shared" si="100"/>
        <v>0</v>
      </c>
      <c r="DF647" s="222"/>
      <c r="DG647" s="222"/>
    </row>
    <row r="648" spans="90:111" x14ac:dyDescent="0.25">
      <c r="CL648" s="223">
        <f t="shared" si="92"/>
        <v>0</v>
      </c>
      <c r="CM648" s="223">
        <f t="shared" si="93"/>
        <v>0</v>
      </c>
      <c r="CN648" s="223">
        <f t="shared" si="94"/>
        <v>0</v>
      </c>
      <c r="CO648" s="223">
        <f t="shared" si="94"/>
        <v>0</v>
      </c>
      <c r="CP648" s="223">
        <f t="shared" si="95"/>
        <v>0</v>
      </c>
      <c r="CQ648" s="223">
        <f t="shared" si="96"/>
        <v>0</v>
      </c>
      <c r="CR648" s="222"/>
      <c r="CS648" s="222"/>
      <c r="CT648" s="222"/>
      <c r="CU648" s="222"/>
      <c r="CV648" s="222"/>
      <c r="CW648" s="222"/>
      <c r="CX648" s="222"/>
      <c r="CY648" s="222"/>
      <c r="CZ648" s="222"/>
      <c r="DA648" s="222"/>
      <c r="DB648" s="224">
        <f t="shared" si="97"/>
        <v>0</v>
      </c>
      <c r="DC648" s="224">
        <f t="shared" si="98"/>
        <v>0</v>
      </c>
      <c r="DD648" s="224">
        <f t="shared" si="99"/>
        <v>0</v>
      </c>
      <c r="DE648" s="225">
        <f t="shared" si="100"/>
        <v>0</v>
      </c>
      <c r="DF648" s="222"/>
      <c r="DG648" s="222"/>
    </row>
    <row r="649" spans="90:111" x14ac:dyDescent="0.25">
      <c r="CL649" s="223">
        <f t="shared" si="92"/>
        <v>0</v>
      </c>
      <c r="CM649" s="223">
        <f t="shared" si="93"/>
        <v>0</v>
      </c>
      <c r="CN649" s="223">
        <f t="shared" si="94"/>
        <v>0</v>
      </c>
      <c r="CO649" s="223">
        <f t="shared" si="94"/>
        <v>0</v>
      </c>
      <c r="CP649" s="223">
        <f t="shared" si="95"/>
        <v>0</v>
      </c>
      <c r="CQ649" s="223">
        <f t="shared" si="96"/>
        <v>0</v>
      </c>
      <c r="CR649" s="222"/>
      <c r="CS649" s="222"/>
      <c r="CT649" s="222"/>
      <c r="CU649" s="222"/>
      <c r="CV649" s="222"/>
      <c r="CW649" s="222"/>
      <c r="CX649" s="222"/>
      <c r="CY649" s="222"/>
      <c r="CZ649" s="222"/>
      <c r="DA649" s="222"/>
      <c r="DB649" s="224">
        <f t="shared" si="97"/>
        <v>0</v>
      </c>
      <c r="DC649" s="224">
        <f t="shared" si="98"/>
        <v>0</v>
      </c>
      <c r="DD649" s="224">
        <f t="shared" si="99"/>
        <v>0</v>
      </c>
      <c r="DE649" s="225">
        <f t="shared" si="100"/>
        <v>0</v>
      </c>
      <c r="DF649" s="222"/>
      <c r="DG649" s="222"/>
    </row>
    <row r="650" spans="90:111" x14ac:dyDescent="0.25">
      <c r="CL650" s="223">
        <f t="shared" si="92"/>
        <v>0</v>
      </c>
      <c r="CM650" s="223">
        <f t="shared" si="93"/>
        <v>0</v>
      </c>
      <c r="CN650" s="223">
        <f t="shared" si="94"/>
        <v>0</v>
      </c>
      <c r="CO650" s="223">
        <f t="shared" si="94"/>
        <v>0</v>
      </c>
      <c r="CP650" s="223">
        <f t="shared" si="95"/>
        <v>0</v>
      </c>
      <c r="CQ650" s="223">
        <f t="shared" si="96"/>
        <v>0</v>
      </c>
      <c r="CR650" s="222"/>
      <c r="CS650" s="222"/>
      <c r="CT650" s="222"/>
      <c r="CU650" s="222"/>
      <c r="CV650" s="222"/>
      <c r="CW650" s="222"/>
      <c r="CX650" s="222"/>
      <c r="CY650" s="222"/>
      <c r="CZ650" s="222"/>
      <c r="DA650" s="222"/>
      <c r="DB650" s="224">
        <f t="shared" si="97"/>
        <v>0</v>
      </c>
      <c r="DC650" s="224">
        <f t="shared" si="98"/>
        <v>0</v>
      </c>
      <c r="DD650" s="224">
        <f t="shared" si="99"/>
        <v>0</v>
      </c>
      <c r="DE650" s="225">
        <f t="shared" si="100"/>
        <v>0</v>
      </c>
      <c r="DF650" s="222"/>
      <c r="DG650" s="222"/>
    </row>
    <row r="651" spans="90:111" x14ac:dyDescent="0.25">
      <c r="CL651" s="223">
        <f t="shared" si="92"/>
        <v>0</v>
      </c>
      <c r="CM651" s="223">
        <f t="shared" si="93"/>
        <v>0</v>
      </c>
      <c r="CN651" s="223">
        <f t="shared" si="94"/>
        <v>0</v>
      </c>
      <c r="CO651" s="223">
        <f t="shared" si="94"/>
        <v>0</v>
      </c>
      <c r="CP651" s="223">
        <f t="shared" si="95"/>
        <v>0</v>
      </c>
      <c r="CQ651" s="223">
        <f t="shared" si="96"/>
        <v>0</v>
      </c>
      <c r="CR651" s="222"/>
      <c r="CS651" s="222"/>
      <c r="CT651" s="222"/>
      <c r="CU651" s="222"/>
      <c r="CV651" s="222"/>
      <c r="CW651" s="222"/>
      <c r="CX651" s="222"/>
      <c r="CY651" s="222"/>
      <c r="CZ651" s="222"/>
      <c r="DA651" s="222"/>
      <c r="DB651" s="224">
        <f t="shared" si="97"/>
        <v>0</v>
      </c>
      <c r="DC651" s="224">
        <f t="shared" si="98"/>
        <v>0</v>
      </c>
      <c r="DD651" s="224">
        <f t="shared" si="99"/>
        <v>0</v>
      </c>
      <c r="DE651" s="225">
        <f t="shared" si="100"/>
        <v>0</v>
      </c>
      <c r="DF651" s="222"/>
      <c r="DG651" s="222"/>
    </row>
    <row r="652" spans="90:111" x14ac:dyDescent="0.25">
      <c r="CL652" s="223">
        <f t="shared" si="92"/>
        <v>0</v>
      </c>
      <c r="CM652" s="223">
        <f t="shared" si="93"/>
        <v>0</v>
      </c>
      <c r="CN652" s="223">
        <f t="shared" si="94"/>
        <v>0</v>
      </c>
      <c r="CO652" s="223">
        <f t="shared" si="94"/>
        <v>0</v>
      </c>
      <c r="CP652" s="223">
        <f t="shared" si="95"/>
        <v>0</v>
      </c>
      <c r="CQ652" s="223">
        <f t="shared" si="96"/>
        <v>0</v>
      </c>
      <c r="CR652" s="222"/>
      <c r="CS652" s="222"/>
      <c r="CT652" s="222"/>
      <c r="CU652" s="222"/>
      <c r="CV652" s="222"/>
      <c r="CW652" s="222"/>
      <c r="CX652" s="222"/>
      <c r="CY652" s="222"/>
      <c r="CZ652" s="222"/>
      <c r="DA652" s="222"/>
      <c r="DB652" s="224">
        <f t="shared" si="97"/>
        <v>0</v>
      </c>
      <c r="DC652" s="224">
        <f t="shared" si="98"/>
        <v>0</v>
      </c>
      <c r="DD652" s="224">
        <f t="shared" si="99"/>
        <v>0</v>
      </c>
      <c r="DE652" s="225">
        <f t="shared" si="100"/>
        <v>0</v>
      </c>
      <c r="DF652" s="222"/>
      <c r="DG652" s="222"/>
    </row>
    <row r="653" spans="90:111" x14ac:dyDescent="0.25">
      <c r="CL653" s="223">
        <f t="shared" si="92"/>
        <v>0</v>
      </c>
      <c r="CM653" s="223">
        <f t="shared" si="93"/>
        <v>0</v>
      </c>
      <c r="CN653" s="223">
        <f t="shared" si="94"/>
        <v>0</v>
      </c>
      <c r="CO653" s="223">
        <f t="shared" si="94"/>
        <v>0</v>
      </c>
      <c r="CP653" s="223">
        <f t="shared" si="95"/>
        <v>0</v>
      </c>
      <c r="CQ653" s="223">
        <f t="shared" si="96"/>
        <v>0</v>
      </c>
      <c r="CR653" s="222"/>
      <c r="CS653" s="222"/>
      <c r="CT653" s="222"/>
      <c r="CU653" s="222"/>
      <c r="CV653" s="222"/>
      <c r="CW653" s="222"/>
      <c r="CX653" s="222"/>
      <c r="CY653" s="222"/>
      <c r="CZ653" s="222"/>
      <c r="DA653" s="222"/>
      <c r="DB653" s="224">
        <f t="shared" si="97"/>
        <v>0</v>
      </c>
      <c r="DC653" s="224">
        <f t="shared" si="98"/>
        <v>0</v>
      </c>
      <c r="DD653" s="224">
        <f t="shared" si="99"/>
        <v>0</v>
      </c>
      <c r="DE653" s="225">
        <f t="shared" si="100"/>
        <v>0</v>
      </c>
      <c r="DF653" s="222"/>
      <c r="DG653" s="222"/>
    </row>
    <row r="654" spans="90:111" x14ac:dyDescent="0.25">
      <c r="CL654" s="223">
        <f t="shared" si="92"/>
        <v>0</v>
      </c>
      <c r="CM654" s="223">
        <f t="shared" si="93"/>
        <v>0</v>
      </c>
      <c r="CN654" s="223">
        <f t="shared" si="94"/>
        <v>0</v>
      </c>
      <c r="CO654" s="223">
        <f t="shared" si="94"/>
        <v>0</v>
      </c>
      <c r="CP654" s="223">
        <f t="shared" si="95"/>
        <v>0</v>
      </c>
      <c r="CQ654" s="223">
        <f t="shared" si="96"/>
        <v>0</v>
      </c>
      <c r="CR654" s="222"/>
      <c r="CS654" s="222"/>
      <c r="CT654" s="222"/>
      <c r="CU654" s="222"/>
      <c r="CV654" s="222"/>
      <c r="CW654" s="222"/>
      <c r="CX654" s="222"/>
      <c r="CY654" s="222"/>
      <c r="CZ654" s="222"/>
      <c r="DA654" s="222"/>
      <c r="DB654" s="224">
        <f t="shared" si="97"/>
        <v>0</v>
      </c>
      <c r="DC654" s="224">
        <f t="shared" si="98"/>
        <v>0</v>
      </c>
      <c r="DD654" s="224">
        <f t="shared" si="99"/>
        <v>0</v>
      </c>
      <c r="DE654" s="225">
        <f t="shared" si="100"/>
        <v>0</v>
      </c>
      <c r="DF654" s="222"/>
      <c r="DG654" s="222"/>
    </row>
    <row r="655" spans="90:111" x14ac:dyDescent="0.25">
      <c r="CL655" s="223">
        <f t="shared" si="92"/>
        <v>0</v>
      </c>
      <c r="CM655" s="223">
        <f t="shared" si="93"/>
        <v>0</v>
      </c>
      <c r="CN655" s="223">
        <f t="shared" si="94"/>
        <v>0</v>
      </c>
      <c r="CO655" s="223">
        <f t="shared" si="94"/>
        <v>0</v>
      </c>
      <c r="CP655" s="223">
        <f t="shared" si="95"/>
        <v>0</v>
      </c>
      <c r="CQ655" s="223">
        <f t="shared" si="96"/>
        <v>0</v>
      </c>
      <c r="CR655" s="222"/>
      <c r="CS655" s="222"/>
      <c r="CT655" s="222"/>
      <c r="CU655" s="222"/>
      <c r="CV655" s="222"/>
      <c r="CW655" s="222"/>
      <c r="CX655" s="222"/>
      <c r="CY655" s="222"/>
      <c r="CZ655" s="222"/>
      <c r="DA655" s="222"/>
      <c r="DB655" s="224">
        <f t="shared" si="97"/>
        <v>0</v>
      </c>
      <c r="DC655" s="224">
        <f t="shared" si="98"/>
        <v>0</v>
      </c>
      <c r="DD655" s="224">
        <f t="shared" si="99"/>
        <v>0</v>
      </c>
      <c r="DE655" s="225">
        <f t="shared" si="100"/>
        <v>0</v>
      </c>
      <c r="DF655" s="222"/>
      <c r="DG655" s="222"/>
    </row>
    <row r="656" spans="90:111" x14ac:dyDescent="0.25">
      <c r="CL656" s="223">
        <f t="shared" si="92"/>
        <v>0</v>
      </c>
      <c r="CM656" s="223">
        <f t="shared" si="93"/>
        <v>0</v>
      </c>
      <c r="CN656" s="223">
        <f t="shared" si="94"/>
        <v>0</v>
      </c>
      <c r="CO656" s="223">
        <f t="shared" si="94"/>
        <v>0</v>
      </c>
      <c r="CP656" s="223">
        <f t="shared" si="95"/>
        <v>0</v>
      </c>
      <c r="CQ656" s="223">
        <f t="shared" si="96"/>
        <v>0</v>
      </c>
      <c r="CR656" s="222"/>
      <c r="CS656" s="222"/>
      <c r="CT656" s="222"/>
      <c r="CU656" s="222"/>
      <c r="CV656" s="222"/>
      <c r="CW656" s="222"/>
      <c r="CX656" s="222"/>
      <c r="CY656" s="222"/>
      <c r="CZ656" s="222"/>
      <c r="DA656" s="222"/>
      <c r="DB656" s="224">
        <f t="shared" si="97"/>
        <v>0</v>
      </c>
      <c r="DC656" s="224">
        <f t="shared" si="98"/>
        <v>0</v>
      </c>
      <c r="DD656" s="224">
        <f t="shared" si="99"/>
        <v>0</v>
      </c>
      <c r="DE656" s="225">
        <f t="shared" si="100"/>
        <v>0</v>
      </c>
      <c r="DF656" s="222"/>
      <c r="DG656" s="222"/>
    </row>
    <row r="657" spans="90:111" x14ac:dyDescent="0.25">
      <c r="CL657" s="223">
        <f t="shared" si="92"/>
        <v>0</v>
      </c>
      <c r="CM657" s="223">
        <f t="shared" si="93"/>
        <v>0</v>
      </c>
      <c r="CN657" s="223">
        <f t="shared" si="94"/>
        <v>0</v>
      </c>
      <c r="CO657" s="223">
        <f t="shared" si="94"/>
        <v>0</v>
      </c>
      <c r="CP657" s="223">
        <f t="shared" si="95"/>
        <v>0</v>
      </c>
      <c r="CQ657" s="223">
        <f t="shared" si="96"/>
        <v>0</v>
      </c>
      <c r="CR657" s="222"/>
      <c r="CS657" s="222"/>
      <c r="CT657" s="222"/>
      <c r="CU657" s="222"/>
      <c r="CV657" s="222"/>
      <c r="CW657" s="222"/>
      <c r="CX657" s="222"/>
      <c r="CY657" s="222"/>
      <c r="CZ657" s="222"/>
      <c r="DA657" s="222"/>
      <c r="DB657" s="224">
        <f t="shared" si="97"/>
        <v>0</v>
      </c>
      <c r="DC657" s="224">
        <f t="shared" si="98"/>
        <v>0</v>
      </c>
      <c r="DD657" s="224">
        <f t="shared" si="99"/>
        <v>0</v>
      </c>
      <c r="DE657" s="225">
        <f t="shared" si="100"/>
        <v>0</v>
      </c>
      <c r="DF657" s="222"/>
      <c r="DG657" s="222"/>
    </row>
    <row r="658" spans="90:111" x14ac:dyDescent="0.25">
      <c r="CL658" s="223">
        <f t="shared" si="92"/>
        <v>0</v>
      </c>
      <c r="CM658" s="223">
        <f t="shared" si="93"/>
        <v>0</v>
      </c>
      <c r="CN658" s="223">
        <f t="shared" si="94"/>
        <v>0</v>
      </c>
      <c r="CO658" s="223">
        <f t="shared" si="94"/>
        <v>0</v>
      </c>
      <c r="CP658" s="223">
        <f t="shared" si="95"/>
        <v>0</v>
      </c>
      <c r="CQ658" s="223">
        <f t="shared" si="96"/>
        <v>0</v>
      </c>
      <c r="CR658" s="222"/>
      <c r="CS658" s="222"/>
      <c r="CT658" s="222"/>
      <c r="CU658" s="222"/>
      <c r="CV658" s="222"/>
      <c r="CW658" s="222"/>
      <c r="CX658" s="222"/>
      <c r="CY658" s="222"/>
      <c r="CZ658" s="222"/>
      <c r="DA658" s="222"/>
      <c r="DB658" s="224">
        <f t="shared" si="97"/>
        <v>0</v>
      </c>
      <c r="DC658" s="224">
        <f t="shared" si="98"/>
        <v>0</v>
      </c>
      <c r="DD658" s="224">
        <f t="shared" si="99"/>
        <v>0</v>
      </c>
      <c r="DE658" s="225">
        <f t="shared" si="100"/>
        <v>0</v>
      </c>
      <c r="DF658" s="222"/>
      <c r="DG658" s="222"/>
    </row>
    <row r="659" spans="90:111" x14ac:dyDescent="0.25">
      <c r="CL659" s="223">
        <f t="shared" si="92"/>
        <v>0</v>
      </c>
      <c r="CM659" s="223">
        <f t="shared" si="93"/>
        <v>0</v>
      </c>
      <c r="CN659" s="223">
        <f t="shared" si="94"/>
        <v>0</v>
      </c>
      <c r="CO659" s="223">
        <f t="shared" si="94"/>
        <v>0</v>
      </c>
      <c r="CP659" s="223">
        <f t="shared" si="95"/>
        <v>0</v>
      </c>
      <c r="CQ659" s="223">
        <f t="shared" si="96"/>
        <v>0</v>
      </c>
      <c r="CR659" s="222"/>
      <c r="CS659" s="222"/>
      <c r="CT659" s="222"/>
      <c r="CU659" s="222"/>
      <c r="CV659" s="222"/>
      <c r="CW659" s="222"/>
      <c r="CX659" s="222"/>
      <c r="CY659" s="222"/>
      <c r="CZ659" s="222"/>
      <c r="DA659" s="222"/>
      <c r="DB659" s="224">
        <f t="shared" si="97"/>
        <v>0</v>
      </c>
      <c r="DC659" s="224">
        <f t="shared" si="98"/>
        <v>0</v>
      </c>
      <c r="DD659" s="224">
        <f t="shared" si="99"/>
        <v>0</v>
      </c>
      <c r="DE659" s="225">
        <f t="shared" si="100"/>
        <v>0</v>
      </c>
      <c r="DF659" s="222"/>
      <c r="DG659" s="222"/>
    </row>
    <row r="660" spans="90:111" x14ac:dyDescent="0.25">
      <c r="CL660" s="223">
        <f t="shared" si="92"/>
        <v>0</v>
      </c>
      <c r="CM660" s="223">
        <f t="shared" si="93"/>
        <v>0</v>
      </c>
      <c r="CN660" s="223">
        <f t="shared" si="94"/>
        <v>0</v>
      </c>
      <c r="CO660" s="223">
        <f t="shared" si="94"/>
        <v>0</v>
      </c>
      <c r="CP660" s="223">
        <f t="shared" si="95"/>
        <v>0</v>
      </c>
      <c r="CQ660" s="223">
        <f t="shared" si="96"/>
        <v>0</v>
      </c>
      <c r="CR660" s="222"/>
      <c r="CS660" s="222"/>
      <c r="CT660" s="222"/>
      <c r="CU660" s="222"/>
      <c r="CV660" s="222"/>
      <c r="CW660" s="222"/>
      <c r="CX660" s="222"/>
      <c r="CY660" s="222"/>
      <c r="CZ660" s="222"/>
      <c r="DA660" s="222"/>
      <c r="DB660" s="224">
        <f t="shared" si="97"/>
        <v>0</v>
      </c>
      <c r="DC660" s="224">
        <f t="shared" si="98"/>
        <v>0</v>
      </c>
      <c r="DD660" s="224">
        <f t="shared" si="99"/>
        <v>0</v>
      </c>
      <c r="DE660" s="225">
        <f t="shared" si="100"/>
        <v>0</v>
      </c>
      <c r="DF660" s="222"/>
      <c r="DG660" s="222"/>
    </row>
    <row r="661" spans="90:111" x14ac:dyDescent="0.25">
      <c r="CL661" s="223">
        <f t="shared" si="92"/>
        <v>0</v>
      </c>
      <c r="CM661" s="223">
        <f t="shared" si="93"/>
        <v>0</v>
      </c>
      <c r="CN661" s="223">
        <f t="shared" si="94"/>
        <v>0</v>
      </c>
      <c r="CO661" s="223">
        <f t="shared" si="94"/>
        <v>0</v>
      </c>
      <c r="CP661" s="223">
        <f t="shared" si="95"/>
        <v>0</v>
      </c>
      <c r="CQ661" s="223">
        <f t="shared" si="96"/>
        <v>0</v>
      </c>
      <c r="CR661" s="222"/>
      <c r="CS661" s="222"/>
      <c r="CT661" s="222"/>
      <c r="CU661" s="222"/>
      <c r="CV661" s="222"/>
      <c r="CW661" s="222"/>
      <c r="CX661" s="222"/>
      <c r="CY661" s="222"/>
      <c r="CZ661" s="222"/>
      <c r="DA661" s="222"/>
      <c r="DB661" s="224">
        <f t="shared" si="97"/>
        <v>0</v>
      </c>
      <c r="DC661" s="224">
        <f t="shared" si="98"/>
        <v>0</v>
      </c>
      <c r="DD661" s="224">
        <f t="shared" si="99"/>
        <v>0</v>
      </c>
      <c r="DE661" s="225">
        <f t="shared" si="100"/>
        <v>0</v>
      </c>
      <c r="DF661" s="222"/>
      <c r="DG661" s="222"/>
    </row>
    <row r="662" spans="90:111" x14ac:dyDescent="0.25">
      <c r="CL662" s="223">
        <f t="shared" si="92"/>
        <v>0</v>
      </c>
      <c r="CM662" s="223">
        <f t="shared" si="93"/>
        <v>0</v>
      </c>
      <c r="CN662" s="223">
        <f t="shared" si="94"/>
        <v>0</v>
      </c>
      <c r="CO662" s="223">
        <f t="shared" si="94"/>
        <v>0</v>
      </c>
      <c r="CP662" s="223">
        <f t="shared" si="95"/>
        <v>0</v>
      </c>
      <c r="CQ662" s="223">
        <f t="shared" si="96"/>
        <v>0</v>
      </c>
      <c r="CR662" s="222"/>
      <c r="CS662" s="222"/>
      <c r="CT662" s="222"/>
      <c r="CU662" s="222"/>
      <c r="CV662" s="222"/>
      <c r="CW662" s="222"/>
      <c r="CX662" s="222"/>
      <c r="CY662" s="222"/>
      <c r="CZ662" s="222"/>
      <c r="DA662" s="222"/>
      <c r="DB662" s="224">
        <f t="shared" si="97"/>
        <v>0</v>
      </c>
      <c r="DC662" s="224">
        <f t="shared" si="98"/>
        <v>0</v>
      </c>
      <c r="DD662" s="224">
        <f t="shared" si="99"/>
        <v>0</v>
      </c>
      <c r="DE662" s="225">
        <f t="shared" si="100"/>
        <v>0</v>
      </c>
      <c r="DF662" s="222"/>
      <c r="DG662" s="222"/>
    </row>
    <row r="663" spans="90:111" x14ac:dyDescent="0.25">
      <c r="CL663" s="223">
        <f t="shared" si="92"/>
        <v>0</v>
      </c>
      <c r="CM663" s="223">
        <f t="shared" si="93"/>
        <v>0</v>
      </c>
      <c r="CN663" s="223">
        <f t="shared" si="94"/>
        <v>0</v>
      </c>
      <c r="CO663" s="223">
        <f t="shared" si="94"/>
        <v>0</v>
      </c>
      <c r="CP663" s="223">
        <f t="shared" si="95"/>
        <v>0</v>
      </c>
      <c r="CQ663" s="223">
        <f t="shared" si="96"/>
        <v>0</v>
      </c>
      <c r="CR663" s="222"/>
      <c r="CS663" s="222"/>
      <c r="CT663" s="222"/>
      <c r="CU663" s="222"/>
      <c r="CV663" s="222"/>
      <c r="CW663" s="222"/>
      <c r="CX663" s="222"/>
      <c r="CY663" s="222"/>
      <c r="CZ663" s="222"/>
      <c r="DA663" s="222"/>
      <c r="DB663" s="224">
        <f t="shared" si="97"/>
        <v>0</v>
      </c>
      <c r="DC663" s="224">
        <f t="shared" si="98"/>
        <v>0</v>
      </c>
      <c r="DD663" s="224">
        <f t="shared" si="99"/>
        <v>0</v>
      </c>
      <c r="DE663" s="225">
        <f t="shared" si="100"/>
        <v>0</v>
      </c>
      <c r="DF663" s="222"/>
      <c r="DG663" s="222"/>
    </row>
    <row r="664" spans="90:111" x14ac:dyDescent="0.25">
      <c r="CL664" s="223">
        <f t="shared" si="92"/>
        <v>0</v>
      </c>
      <c r="CM664" s="223">
        <f t="shared" si="93"/>
        <v>0</v>
      </c>
      <c r="CN664" s="223">
        <f t="shared" si="94"/>
        <v>0</v>
      </c>
      <c r="CO664" s="223">
        <f t="shared" si="94"/>
        <v>0</v>
      </c>
      <c r="CP664" s="223">
        <f t="shared" si="95"/>
        <v>0</v>
      </c>
      <c r="CQ664" s="223">
        <f t="shared" si="96"/>
        <v>0</v>
      </c>
      <c r="CR664" s="222"/>
      <c r="CS664" s="222"/>
      <c r="CT664" s="222"/>
      <c r="CU664" s="222"/>
      <c r="CV664" s="222"/>
      <c r="CW664" s="222"/>
      <c r="CX664" s="222"/>
      <c r="CY664" s="222"/>
      <c r="CZ664" s="222"/>
      <c r="DA664" s="222"/>
      <c r="DB664" s="224">
        <f t="shared" si="97"/>
        <v>0</v>
      </c>
      <c r="DC664" s="224">
        <f t="shared" si="98"/>
        <v>0</v>
      </c>
      <c r="DD664" s="224">
        <f t="shared" si="99"/>
        <v>0</v>
      </c>
      <c r="DE664" s="225">
        <f t="shared" si="100"/>
        <v>0</v>
      </c>
      <c r="DF664" s="222"/>
      <c r="DG664" s="222"/>
    </row>
    <row r="665" spans="90:111" x14ac:dyDescent="0.25">
      <c r="CL665" s="223">
        <f t="shared" si="92"/>
        <v>0</v>
      </c>
      <c r="CM665" s="223">
        <f t="shared" si="93"/>
        <v>0</v>
      </c>
      <c r="CN665" s="223">
        <f t="shared" si="94"/>
        <v>0</v>
      </c>
      <c r="CO665" s="223">
        <f t="shared" si="94"/>
        <v>0</v>
      </c>
      <c r="CP665" s="223">
        <f t="shared" si="95"/>
        <v>0</v>
      </c>
      <c r="CQ665" s="223">
        <f t="shared" si="96"/>
        <v>0</v>
      </c>
      <c r="CR665" s="222"/>
      <c r="CS665" s="222"/>
      <c r="CT665" s="222"/>
      <c r="CU665" s="222"/>
      <c r="CV665" s="222"/>
      <c r="CW665" s="222"/>
      <c r="CX665" s="222"/>
      <c r="CY665" s="222"/>
      <c r="CZ665" s="222"/>
      <c r="DA665" s="222"/>
      <c r="DB665" s="224">
        <f t="shared" si="97"/>
        <v>0</v>
      </c>
      <c r="DC665" s="224">
        <f t="shared" si="98"/>
        <v>0</v>
      </c>
      <c r="DD665" s="224">
        <f t="shared" si="99"/>
        <v>0</v>
      </c>
      <c r="DE665" s="225">
        <f t="shared" si="100"/>
        <v>0</v>
      </c>
      <c r="DF665" s="222"/>
      <c r="DG665" s="222"/>
    </row>
    <row r="666" spans="90:111" x14ac:dyDescent="0.25">
      <c r="CL666" s="223">
        <f t="shared" si="92"/>
        <v>0</v>
      </c>
      <c r="CM666" s="223">
        <f t="shared" si="93"/>
        <v>0</v>
      </c>
      <c r="CN666" s="223">
        <f t="shared" si="94"/>
        <v>0</v>
      </c>
      <c r="CO666" s="223">
        <f t="shared" si="94"/>
        <v>0</v>
      </c>
      <c r="CP666" s="223">
        <f t="shared" si="95"/>
        <v>0</v>
      </c>
      <c r="CQ666" s="223">
        <f t="shared" si="96"/>
        <v>0</v>
      </c>
      <c r="CR666" s="222"/>
      <c r="CS666" s="222"/>
      <c r="CT666" s="222"/>
      <c r="CU666" s="222"/>
      <c r="CV666" s="222"/>
      <c r="CW666" s="222"/>
      <c r="CX666" s="222"/>
      <c r="CY666" s="222"/>
      <c r="CZ666" s="222"/>
      <c r="DA666" s="222"/>
      <c r="DB666" s="224">
        <f t="shared" si="97"/>
        <v>0</v>
      </c>
      <c r="DC666" s="224">
        <f t="shared" si="98"/>
        <v>0</v>
      </c>
      <c r="DD666" s="224">
        <f t="shared" si="99"/>
        <v>0</v>
      </c>
      <c r="DE666" s="225">
        <f t="shared" si="100"/>
        <v>0</v>
      </c>
      <c r="DF666" s="222"/>
      <c r="DG666" s="222"/>
    </row>
    <row r="667" spans="90:111" x14ac:dyDescent="0.25">
      <c r="CL667" s="223">
        <f t="shared" si="92"/>
        <v>0</v>
      </c>
      <c r="CM667" s="223">
        <f t="shared" si="93"/>
        <v>0</v>
      </c>
      <c r="CN667" s="223">
        <f t="shared" si="94"/>
        <v>0</v>
      </c>
      <c r="CO667" s="223">
        <f t="shared" si="94"/>
        <v>0</v>
      </c>
      <c r="CP667" s="223">
        <f t="shared" si="95"/>
        <v>0</v>
      </c>
      <c r="CQ667" s="223">
        <f t="shared" si="96"/>
        <v>0</v>
      </c>
      <c r="CR667" s="222"/>
      <c r="CS667" s="222"/>
      <c r="CT667" s="222"/>
      <c r="CU667" s="222"/>
      <c r="CV667" s="222"/>
      <c r="CW667" s="222"/>
      <c r="CX667" s="222"/>
      <c r="CY667" s="222"/>
      <c r="CZ667" s="222"/>
      <c r="DA667" s="222"/>
      <c r="DB667" s="224">
        <f t="shared" si="97"/>
        <v>0</v>
      </c>
      <c r="DC667" s="224">
        <f t="shared" si="98"/>
        <v>0</v>
      </c>
      <c r="DD667" s="224">
        <f t="shared" si="99"/>
        <v>0</v>
      </c>
      <c r="DE667" s="225">
        <f t="shared" si="100"/>
        <v>0</v>
      </c>
      <c r="DF667" s="222"/>
      <c r="DG667" s="222"/>
    </row>
    <row r="668" spans="90:111" x14ac:dyDescent="0.25">
      <c r="CL668" s="223">
        <f t="shared" si="92"/>
        <v>0</v>
      </c>
      <c r="CM668" s="223">
        <f t="shared" si="93"/>
        <v>0</v>
      </c>
      <c r="CN668" s="223">
        <f t="shared" si="94"/>
        <v>0</v>
      </c>
      <c r="CO668" s="223">
        <f t="shared" si="94"/>
        <v>0</v>
      </c>
      <c r="CP668" s="223">
        <f t="shared" si="95"/>
        <v>0</v>
      </c>
      <c r="CQ668" s="223">
        <f t="shared" si="96"/>
        <v>0</v>
      </c>
      <c r="CR668" s="222"/>
      <c r="CS668" s="222"/>
      <c r="CT668" s="222"/>
      <c r="CU668" s="222"/>
      <c r="CV668" s="222"/>
      <c r="CW668" s="222"/>
      <c r="CX668" s="222"/>
      <c r="CY668" s="222"/>
      <c r="CZ668" s="222"/>
      <c r="DA668" s="222"/>
      <c r="DB668" s="224">
        <f t="shared" si="97"/>
        <v>0</v>
      </c>
      <c r="DC668" s="224">
        <f t="shared" si="98"/>
        <v>0</v>
      </c>
      <c r="DD668" s="224">
        <f t="shared" si="99"/>
        <v>0</v>
      </c>
      <c r="DE668" s="225">
        <f t="shared" si="100"/>
        <v>0</v>
      </c>
      <c r="DF668" s="222"/>
      <c r="DG668" s="222"/>
    </row>
    <row r="669" spans="90:111" x14ac:dyDescent="0.25">
      <c r="CL669" s="223">
        <f t="shared" si="92"/>
        <v>0</v>
      </c>
      <c r="CM669" s="223">
        <f t="shared" si="93"/>
        <v>0</v>
      </c>
      <c r="CN669" s="223">
        <f t="shared" si="94"/>
        <v>0</v>
      </c>
      <c r="CO669" s="223">
        <f t="shared" si="94"/>
        <v>0</v>
      </c>
      <c r="CP669" s="223">
        <f t="shared" si="95"/>
        <v>0</v>
      </c>
      <c r="CQ669" s="223">
        <f t="shared" si="96"/>
        <v>0</v>
      </c>
      <c r="CR669" s="222"/>
      <c r="CS669" s="222"/>
      <c r="CT669" s="222"/>
      <c r="CU669" s="222"/>
      <c r="CV669" s="222"/>
      <c r="CW669" s="222"/>
      <c r="CX669" s="222"/>
      <c r="CY669" s="222"/>
      <c r="CZ669" s="222"/>
      <c r="DA669" s="222"/>
      <c r="DB669" s="224">
        <f t="shared" si="97"/>
        <v>0</v>
      </c>
      <c r="DC669" s="224">
        <f t="shared" si="98"/>
        <v>0</v>
      </c>
      <c r="DD669" s="224">
        <f t="shared" si="99"/>
        <v>0</v>
      </c>
      <c r="DE669" s="225">
        <f t="shared" si="100"/>
        <v>0</v>
      </c>
      <c r="DF669" s="222"/>
      <c r="DG669" s="222"/>
    </row>
    <row r="670" spans="90:111" x14ac:dyDescent="0.25">
      <c r="CL670" s="223">
        <f t="shared" si="92"/>
        <v>0</v>
      </c>
      <c r="CM670" s="223">
        <f t="shared" si="93"/>
        <v>0</v>
      </c>
      <c r="CN670" s="223">
        <f t="shared" si="94"/>
        <v>0</v>
      </c>
      <c r="CO670" s="223">
        <f t="shared" si="94"/>
        <v>0</v>
      </c>
      <c r="CP670" s="223">
        <f t="shared" si="95"/>
        <v>0</v>
      </c>
      <c r="CQ670" s="223">
        <f t="shared" si="96"/>
        <v>0</v>
      </c>
      <c r="CR670" s="222"/>
      <c r="CS670" s="222"/>
      <c r="CT670" s="222"/>
      <c r="CU670" s="222"/>
      <c r="CV670" s="222"/>
      <c r="CW670" s="222"/>
      <c r="CX670" s="222"/>
      <c r="CY670" s="222"/>
      <c r="CZ670" s="222"/>
      <c r="DA670" s="222"/>
      <c r="DB670" s="224">
        <f t="shared" si="97"/>
        <v>0</v>
      </c>
      <c r="DC670" s="224">
        <f t="shared" si="98"/>
        <v>0</v>
      </c>
      <c r="DD670" s="224">
        <f t="shared" si="99"/>
        <v>0</v>
      </c>
      <c r="DE670" s="225">
        <f t="shared" si="100"/>
        <v>0</v>
      </c>
      <c r="DF670" s="222"/>
      <c r="DG670" s="222"/>
    </row>
    <row r="671" spans="90:111" x14ac:dyDescent="0.25">
      <c r="CL671" s="223">
        <f t="shared" si="92"/>
        <v>0</v>
      </c>
      <c r="CM671" s="223">
        <f t="shared" si="93"/>
        <v>0</v>
      </c>
      <c r="CN671" s="223">
        <f t="shared" si="94"/>
        <v>0</v>
      </c>
      <c r="CO671" s="223">
        <f t="shared" si="94"/>
        <v>0</v>
      </c>
      <c r="CP671" s="223">
        <f t="shared" si="95"/>
        <v>0</v>
      </c>
      <c r="CQ671" s="223">
        <f t="shared" si="96"/>
        <v>0</v>
      </c>
      <c r="CR671" s="222"/>
      <c r="CS671" s="222"/>
      <c r="CT671" s="222"/>
      <c r="CU671" s="222"/>
      <c r="CV671" s="222"/>
      <c r="CW671" s="222"/>
      <c r="CX671" s="222"/>
      <c r="CY671" s="222"/>
      <c r="CZ671" s="222"/>
      <c r="DA671" s="222"/>
      <c r="DB671" s="224">
        <f t="shared" si="97"/>
        <v>0</v>
      </c>
      <c r="DC671" s="224">
        <f t="shared" si="98"/>
        <v>0</v>
      </c>
      <c r="DD671" s="224">
        <f t="shared" si="99"/>
        <v>0</v>
      </c>
      <c r="DE671" s="225">
        <f t="shared" si="100"/>
        <v>0</v>
      </c>
      <c r="DF671" s="222"/>
      <c r="DG671" s="222"/>
    </row>
    <row r="672" spans="90:111" x14ac:dyDescent="0.25">
      <c r="CL672" s="223">
        <f t="shared" si="92"/>
        <v>0</v>
      </c>
      <c r="CM672" s="223">
        <f t="shared" si="93"/>
        <v>0</v>
      </c>
      <c r="CN672" s="223">
        <f t="shared" si="94"/>
        <v>0</v>
      </c>
      <c r="CO672" s="223">
        <f t="shared" si="94"/>
        <v>0</v>
      </c>
      <c r="CP672" s="223">
        <f t="shared" si="95"/>
        <v>0</v>
      </c>
      <c r="CQ672" s="223">
        <f t="shared" si="96"/>
        <v>0</v>
      </c>
      <c r="CR672" s="222"/>
      <c r="CS672" s="222"/>
      <c r="CT672" s="222"/>
      <c r="CU672" s="222"/>
      <c r="CV672" s="222"/>
      <c r="CW672" s="222"/>
      <c r="CX672" s="222"/>
      <c r="CY672" s="222"/>
      <c r="CZ672" s="222"/>
      <c r="DA672" s="222"/>
      <c r="DB672" s="224">
        <f t="shared" si="97"/>
        <v>0</v>
      </c>
      <c r="DC672" s="224">
        <f t="shared" si="98"/>
        <v>0</v>
      </c>
      <c r="DD672" s="224">
        <f t="shared" si="99"/>
        <v>0</v>
      </c>
      <c r="DE672" s="225">
        <f t="shared" si="100"/>
        <v>0</v>
      </c>
      <c r="DF672" s="222"/>
      <c r="DG672" s="222"/>
    </row>
    <row r="673" spans="90:111" x14ac:dyDescent="0.25">
      <c r="CL673" s="223">
        <f t="shared" si="92"/>
        <v>0</v>
      </c>
      <c r="CM673" s="223">
        <f t="shared" si="93"/>
        <v>0</v>
      </c>
      <c r="CN673" s="223">
        <f t="shared" si="94"/>
        <v>0</v>
      </c>
      <c r="CO673" s="223">
        <f t="shared" si="94"/>
        <v>0</v>
      </c>
      <c r="CP673" s="223">
        <f t="shared" si="95"/>
        <v>0</v>
      </c>
      <c r="CQ673" s="223">
        <f t="shared" si="96"/>
        <v>0</v>
      </c>
      <c r="CR673" s="222"/>
      <c r="CS673" s="222"/>
      <c r="CT673" s="222"/>
      <c r="CU673" s="222"/>
      <c r="CV673" s="222"/>
      <c r="CW673" s="222"/>
      <c r="CX673" s="222"/>
      <c r="CY673" s="222"/>
      <c r="CZ673" s="222"/>
      <c r="DA673" s="222"/>
      <c r="DB673" s="224">
        <f t="shared" si="97"/>
        <v>0</v>
      </c>
      <c r="DC673" s="224">
        <f t="shared" si="98"/>
        <v>0</v>
      </c>
      <c r="DD673" s="224">
        <f t="shared" si="99"/>
        <v>0</v>
      </c>
      <c r="DE673" s="225">
        <f t="shared" si="100"/>
        <v>0</v>
      </c>
      <c r="DF673" s="222"/>
      <c r="DG673" s="222"/>
    </row>
    <row r="674" spans="90:111" x14ac:dyDescent="0.25">
      <c r="CL674" s="223">
        <f t="shared" si="92"/>
        <v>0</v>
      </c>
      <c r="CM674" s="223">
        <f t="shared" si="93"/>
        <v>0</v>
      </c>
      <c r="CN674" s="223">
        <f t="shared" si="94"/>
        <v>0</v>
      </c>
      <c r="CO674" s="223">
        <f t="shared" si="94"/>
        <v>0</v>
      </c>
      <c r="CP674" s="223">
        <f t="shared" si="95"/>
        <v>0</v>
      </c>
      <c r="CQ674" s="223">
        <f t="shared" si="96"/>
        <v>0</v>
      </c>
      <c r="CR674" s="222"/>
      <c r="CS674" s="222"/>
      <c r="CT674" s="222"/>
      <c r="CU674" s="222"/>
      <c r="CV674" s="222"/>
      <c r="CW674" s="222"/>
      <c r="CX674" s="222"/>
      <c r="CY674" s="222"/>
      <c r="CZ674" s="222"/>
      <c r="DA674" s="222"/>
      <c r="DB674" s="224">
        <f t="shared" si="97"/>
        <v>0</v>
      </c>
      <c r="DC674" s="224">
        <f t="shared" si="98"/>
        <v>0</v>
      </c>
      <c r="DD674" s="224">
        <f t="shared" si="99"/>
        <v>0</v>
      </c>
      <c r="DE674" s="225">
        <f t="shared" si="100"/>
        <v>0</v>
      </c>
      <c r="DF674" s="222"/>
      <c r="DG674" s="222"/>
    </row>
    <row r="675" spans="90:111" x14ac:dyDescent="0.25">
      <c r="CL675" s="223">
        <f t="shared" si="92"/>
        <v>0</v>
      </c>
      <c r="CM675" s="223">
        <f t="shared" si="93"/>
        <v>0</v>
      </c>
      <c r="CN675" s="223">
        <f t="shared" si="94"/>
        <v>0</v>
      </c>
      <c r="CO675" s="223">
        <f t="shared" si="94"/>
        <v>0</v>
      </c>
      <c r="CP675" s="223">
        <f t="shared" si="95"/>
        <v>0</v>
      </c>
      <c r="CQ675" s="223">
        <f t="shared" si="96"/>
        <v>0</v>
      </c>
      <c r="CR675" s="222"/>
      <c r="CS675" s="222"/>
      <c r="CT675" s="222"/>
      <c r="CU675" s="222"/>
      <c r="CV675" s="222"/>
      <c r="CW675" s="222"/>
      <c r="CX675" s="222"/>
      <c r="CY675" s="222"/>
      <c r="CZ675" s="222"/>
      <c r="DA675" s="222"/>
      <c r="DB675" s="224">
        <f t="shared" si="97"/>
        <v>0</v>
      </c>
      <c r="DC675" s="224">
        <f t="shared" si="98"/>
        <v>0</v>
      </c>
      <c r="DD675" s="224">
        <f t="shared" si="99"/>
        <v>0</v>
      </c>
      <c r="DE675" s="225">
        <f t="shared" si="100"/>
        <v>0</v>
      </c>
      <c r="DF675" s="222"/>
      <c r="DG675" s="222"/>
    </row>
    <row r="676" spans="90:111" x14ac:dyDescent="0.25">
      <c r="CL676" s="223">
        <f t="shared" si="92"/>
        <v>0</v>
      </c>
      <c r="CM676" s="223">
        <f t="shared" si="93"/>
        <v>0</v>
      </c>
      <c r="CN676" s="223">
        <f t="shared" si="94"/>
        <v>0</v>
      </c>
      <c r="CO676" s="223">
        <f t="shared" si="94"/>
        <v>0</v>
      </c>
      <c r="CP676" s="223">
        <f t="shared" si="95"/>
        <v>0</v>
      </c>
      <c r="CQ676" s="223">
        <f t="shared" si="96"/>
        <v>0</v>
      </c>
      <c r="CR676" s="222"/>
      <c r="CS676" s="222"/>
      <c r="CT676" s="222"/>
      <c r="CU676" s="222"/>
      <c r="CV676" s="222"/>
      <c r="CW676" s="222"/>
      <c r="CX676" s="222"/>
      <c r="CY676" s="222"/>
      <c r="CZ676" s="222"/>
      <c r="DA676" s="222"/>
      <c r="DB676" s="224">
        <f t="shared" si="97"/>
        <v>0</v>
      </c>
      <c r="DC676" s="224">
        <f t="shared" si="98"/>
        <v>0</v>
      </c>
      <c r="DD676" s="224">
        <f t="shared" si="99"/>
        <v>0</v>
      </c>
      <c r="DE676" s="225">
        <f t="shared" si="100"/>
        <v>0</v>
      </c>
      <c r="DF676" s="222"/>
      <c r="DG676" s="222"/>
    </row>
    <row r="677" spans="90:111" x14ac:dyDescent="0.25">
      <c r="CL677" s="223">
        <f t="shared" si="92"/>
        <v>0</v>
      </c>
      <c r="CM677" s="223">
        <f t="shared" si="93"/>
        <v>0</v>
      </c>
      <c r="CN677" s="223">
        <f t="shared" si="94"/>
        <v>0</v>
      </c>
      <c r="CO677" s="223">
        <f t="shared" si="94"/>
        <v>0</v>
      </c>
      <c r="CP677" s="223">
        <f t="shared" si="95"/>
        <v>0</v>
      </c>
      <c r="CQ677" s="223">
        <f t="shared" si="96"/>
        <v>0</v>
      </c>
      <c r="CR677" s="222"/>
      <c r="CS677" s="222"/>
      <c r="CT677" s="222"/>
      <c r="CU677" s="222"/>
      <c r="CV677" s="222"/>
      <c r="CW677" s="222"/>
      <c r="CX677" s="222"/>
      <c r="CY677" s="222"/>
      <c r="CZ677" s="222"/>
      <c r="DA677" s="222"/>
      <c r="DB677" s="224">
        <f t="shared" si="97"/>
        <v>0</v>
      </c>
      <c r="DC677" s="224">
        <f t="shared" si="98"/>
        <v>0</v>
      </c>
      <c r="DD677" s="224">
        <f t="shared" si="99"/>
        <v>0</v>
      </c>
      <c r="DE677" s="225">
        <f t="shared" si="100"/>
        <v>0</v>
      </c>
      <c r="DF677" s="222"/>
      <c r="DG677" s="222"/>
    </row>
    <row r="678" spans="90:111" x14ac:dyDescent="0.25">
      <c r="CL678" s="223">
        <f t="shared" si="92"/>
        <v>0</v>
      </c>
      <c r="CM678" s="223">
        <f t="shared" si="93"/>
        <v>0</v>
      </c>
      <c r="CN678" s="223">
        <f t="shared" si="94"/>
        <v>0</v>
      </c>
      <c r="CO678" s="223">
        <f t="shared" si="94"/>
        <v>0</v>
      </c>
      <c r="CP678" s="223">
        <f t="shared" si="95"/>
        <v>0</v>
      </c>
      <c r="CQ678" s="223">
        <f t="shared" si="96"/>
        <v>0</v>
      </c>
      <c r="CR678" s="222"/>
      <c r="CS678" s="222"/>
      <c r="CT678" s="222"/>
      <c r="CU678" s="222"/>
      <c r="CV678" s="222"/>
      <c r="CW678" s="222"/>
      <c r="CX678" s="222"/>
      <c r="CY678" s="222"/>
      <c r="CZ678" s="222"/>
      <c r="DA678" s="222"/>
      <c r="DB678" s="224">
        <f t="shared" si="97"/>
        <v>0</v>
      </c>
      <c r="DC678" s="224">
        <f t="shared" si="98"/>
        <v>0</v>
      </c>
      <c r="DD678" s="224">
        <f t="shared" si="99"/>
        <v>0</v>
      </c>
      <c r="DE678" s="225">
        <f t="shared" si="100"/>
        <v>0</v>
      </c>
      <c r="DF678" s="222"/>
      <c r="DG678" s="222"/>
    </row>
    <row r="679" spans="90:111" x14ac:dyDescent="0.25">
      <c r="CL679" s="223">
        <f t="shared" si="92"/>
        <v>0</v>
      </c>
      <c r="CM679" s="223">
        <f t="shared" si="93"/>
        <v>0</v>
      </c>
      <c r="CN679" s="223">
        <f t="shared" si="94"/>
        <v>0</v>
      </c>
      <c r="CO679" s="223">
        <f t="shared" si="94"/>
        <v>0</v>
      </c>
      <c r="CP679" s="223">
        <f t="shared" si="95"/>
        <v>0</v>
      </c>
      <c r="CQ679" s="223">
        <f t="shared" si="96"/>
        <v>0</v>
      </c>
      <c r="CR679" s="222"/>
      <c r="CS679" s="222"/>
      <c r="CT679" s="222"/>
      <c r="CU679" s="222"/>
      <c r="CV679" s="222"/>
      <c r="CW679" s="222"/>
      <c r="CX679" s="222"/>
      <c r="CY679" s="222"/>
      <c r="CZ679" s="222"/>
      <c r="DA679" s="222"/>
      <c r="DB679" s="224">
        <f t="shared" si="97"/>
        <v>0</v>
      </c>
      <c r="DC679" s="224">
        <f t="shared" si="98"/>
        <v>0</v>
      </c>
      <c r="DD679" s="224">
        <f t="shared" si="99"/>
        <v>0</v>
      </c>
      <c r="DE679" s="225">
        <f t="shared" si="100"/>
        <v>0</v>
      </c>
      <c r="DF679" s="222"/>
      <c r="DG679" s="222"/>
    </row>
    <row r="680" spans="90:111" x14ac:dyDescent="0.25">
      <c r="CL680" s="223">
        <f t="shared" si="92"/>
        <v>0</v>
      </c>
      <c r="CM680" s="223">
        <f t="shared" si="93"/>
        <v>0</v>
      </c>
      <c r="CN680" s="223">
        <f t="shared" si="94"/>
        <v>0</v>
      </c>
      <c r="CO680" s="223">
        <f t="shared" si="94"/>
        <v>0</v>
      </c>
      <c r="CP680" s="223">
        <f t="shared" si="95"/>
        <v>0</v>
      </c>
      <c r="CQ680" s="223">
        <f t="shared" si="96"/>
        <v>0</v>
      </c>
      <c r="CR680" s="222"/>
      <c r="CS680" s="222"/>
      <c r="CT680" s="222"/>
      <c r="CU680" s="222"/>
      <c r="CV680" s="222"/>
      <c r="CW680" s="222"/>
      <c r="CX680" s="222"/>
      <c r="CY680" s="222"/>
      <c r="CZ680" s="222"/>
      <c r="DA680" s="222"/>
      <c r="DB680" s="224">
        <f t="shared" si="97"/>
        <v>0</v>
      </c>
      <c r="DC680" s="224">
        <f t="shared" si="98"/>
        <v>0</v>
      </c>
      <c r="DD680" s="224">
        <f t="shared" si="99"/>
        <v>0</v>
      </c>
      <c r="DE680" s="225">
        <f t="shared" si="100"/>
        <v>0</v>
      </c>
      <c r="DF680" s="222"/>
      <c r="DG680" s="222"/>
    </row>
    <row r="681" spans="90:111" x14ac:dyDescent="0.25">
      <c r="CL681" s="223">
        <f t="shared" si="92"/>
        <v>0</v>
      </c>
      <c r="CM681" s="223">
        <f t="shared" si="93"/>
        <v>0</v>
      </c>
      <c r="CN681" s="223">
        <f t="shared" si="94"/>
        <v>0</v>
      </c>
      <c r="CO681" s="223">
        <f t="shared" si="94"/>
        <v>0</v>
      </c>
      <c r="CP681" s="223">
        <f t="shared" si="95"/>
        <v>0</v>
      </c>
      <c r="CQ681" s="223">
        <f t="shared" si="96"/>
        <v>0</v>
      </c>
      <c r="CR681" s="222"/>
      <c r="CS681" s="222"/>
      <c r="CT681" s="222"/>
      <c r="CU681" s="222"/>
      <c r="CV681" s="222"/>
      <c r="CW681" s="222"/>
      <c r="CX681" s="222"/>
      <c r="CY681" s="222"/>
      <c r="CZ681" s="222"/>
      <c r="DA681" s="222"/>
      <c r="DB681" s="224">
        <f t="shared" si="97"/>
        <v>0</v>
      </c>
      <c r="DC681" s="224">
        <f t="shared" si="98"/>
        <v>0</v>
      </c>
      <c r="DD681" s="224">
        <f t="shared" si="99"/>
        <v>0</v>
      </c>
      <c r="DE681" s="225">
        <f t="shared" si="100"/>
        <v>0</v>
      </c>
      <c r="DF681" s="222"/>
      <c r="DG681" s="222"/>
    </row>
    <row r="682" spans="90:111" x14ac:dyDescent="0.25">
      <c r="CL682" s="223">
        <f t="shared" si="92"/>
        <v>0</v>
      </c>
      <c r="CM682" s="223">
        <f t="shared" si="93"/>
        <v>0</v>
      </c>
      <c r="CN682" s="223">
        <f t="shared" si="94"/>
        <v>0</v>
      </c>
      <c r="CO682" s="223">
        <f t="shared" si="94"/>
        <v>0</v>
      </c>
      <c r="CP682" s="223">
        <f t="shared" si="95"/>
        <v>0</v>
      </c>
      <c r="CQ682" s="223">
        <f t="shared" si="96"/>
        <v>0</v>
      </c>
      <c r="CR682" s="222"/>
      <c r="CS682" s="222"/>
      <c r="CT682" s="222"/>
      <c r="CU682" s="222"/>
      <c r="CV682" s="222"/>
      <c r="CW682" s="222"/>
      <c r="CX682" s="222"/>
      <c r="CY682" s="222"/>
      <c r="CZ682" s="222"/>
      <c r="DA682" s="222"/>
      <c r="DB682" s="224">
        <f t="shared" si="97"/>
        <v>0</v>
      </c>
      <c r="DC682" s="224">
        <f t="shared" si="98"/>
        <v>0</v>
      </c>
      <c r="DD682" s="224">
        <f t="shared" si="99"/>
        <v>0</v>
      </c>
      <c r="DE682" s="225">
        <f t="shared" si="100"/>
        <v>0</v>
      </c>
      <c r="DF682" s="222"/>
      <c r="DG682" s="222"/>
    </row>
    <row r="683" spans="90:111" x14ac:dyDescent="0.25">
      <c r="CL683" s="223">
        <f t="shared" si="92"/>
        <v>0</v>
      </c>
      <c r="CM683" s="223">
        <f t="shared" si="93"/>
        <v>0</v>
      </c>
      <c r="CN683" s="223">
        <f t="shared" si="94"/>
        <v>0</v>
      </c>
      <c r="CO683" s="223">
        <f t="shared" si="94"/>
        <v>0</v>
      </c>
      <c r="CP683" s="223">
        <f t="shared" si="95"/>
        <v>0</v>
      </c>
      <c r="CQ683" s="223">
        <f t="shared" si="96"/>
        <v>0</v>
      </c>
      <c r="CR683" s="222"/>
      <c r="CS683" s="222"/>
      <c r="CT683" s="222"/>
      <c r="CU683" s="222"/>
      <c r="CV683" s="222"/>
      <c r="CW683" s="222"/>
      <c r="CX683" s="222"/>
      <c r="CY683" s="222"/>
      <c r="CZ683" s="222"/>
      <c r="DA683" s="222"/>
      <c r="DB683" s="224">
        <f t="shared" si="97"/>
        <v>0</v>
      </c>
      <c r="DC683" s="224">
        <f t="shared" si="98"/>
        <v>0</v>
      </c>
      <c r="DD683" s="224">
        <f t="shared" si="99"/>
        <v>0</v>
      </c>
      <c r="DE683" s="225">
        <f t="shared" si="100"/>
        <v>0</v>
      </c>
      <c r="DF683" s="222"/>
      <c r="DG683" s="222"/>
    </row>
    <row r="684" spans="90:111" x14ac:dyDescent="0.25">
      <c r="CL684" s="223">
        <f t="shared" si="92"/>
        <v>0</v>
      </c>
      <c r="CM684" s="223">
        <f t="shared" si="93"/>
        <v>0</v>
      </c>
      <c r="CN684" s="223">
        <f t="shared" si="94"/>
        <v>0</v>
      </c>
      <c r="CO684" s="223">
        <f t="shared" si="94"/>
        <v>0</v>
      </c>
      <c r="CP684" s="223">
        <f t="shared" si="95"/>
        <v>0</v>
      </c>
      <c r="CQ684" s="223">
        <f t="shared" si="96"/>
        <v>0</v>
      </c>
      <c r="CR684" s="222"/>
      <c r="CS684" s="222"/>
      <c r="CT684" s="222"/>
      <c r="CU684" s="222"/>
      <c r="CV684" s="222"/>
      <c r="CW684" s="222"/>
      <c r="CX684" s="222"/>
      <c r="CY684" s="222"/>
      <c r="CZ684" s="222"/>
      <c r="DA684" s="222"/>
      <c r="DB684" s="224">
        <f t="shared" si="97"/>
        <v>0</v>
      </c>
      <c r="DC684" s="224">
        <f t="shared" si="98"/>
        <v>0</v>
      </c>
      <c r="DD684" s="224">
        <f t="shared" si="99"/>
        <v>0</v>
      </c>
      <c r="DE684" s="225">
        <f t="shared" si="100"/>
        <v>0</v>
      </c>
      <c r="DF684" s="222"/>
      <c r="DG684" s="222"/>
    </row>
    <row r="685" spans="90:111" x14ac:dyDescent="0.25">
      <c r="CL685" s="223">
        <f t="shared" si="92"/>
        <v>0</v>
      </c>
      <c r="CM685" s="223">
        <f t="shared" si="93"/>
        <v>0</v>
      </c>
      <c r="CN685" s="223">
        <f t="shared" si="94"/>
        <v>0</v>
      </c>
      <c r="CO685" s="223">
        <f t="shared" si="94"/>
        <v>0</v>
      </c>
      <c r="CP685" s="223">
        <f t="shared" si="95"/>
        <v>0</v>
      </c>
      <c r="CQ685" s="223">
        <f t="shared" si="96"/>
        <v>0</v>
      </c>
      <c r="CR685" s="222"/>
      <c r="CS685" s="222"/>
      <c r="CT685" s="222"/>
      <c r="CU685" s="222"/>
      <c r="CV685" s="222"/>
      <c r="CW685" s="222"/>
      <c r="CX685" s="222"/>
      <c r="CY685" s="222"/>
      <c r="CZ685" s="222"/>
      <c r="DA685" s="222"/>
      <c r="DB685" s="224">
        <f t="shared" si="97"/>
        <v>0</v>
      </c>
      <c r="DC685" s="224">
        <f t="shared" si="98"/>
        <v>0</v>
      </c>
      <c r="DD685" s="224">
        <f t="shared" si="99"/>
        <v>0</v>
      </c>
      <c r="DE685" s="225">
        <f t="shared" si="100"/>
        <v>0</v>
      </c>
      <c r="DF685" s="222"/>
      <c r="DG685" s="222"/>
    </row>
    <row r="686" spans="90:111" x14ac:dyDescent="0.25">
      <c r="CL686" s="223">
        <f t="shared" si="92"/>
        <v>0</v>
      </c>
      <c r="CM686" s="223">
        <f t="shared" si="93"/>
        <v>0</v>
      </c>
      <c r="CN686" s="223">
        <f t="shared" si="94"/>
        <v>0</v>
      </c>
      <c r="CO686" s="223">
        <f t="shared" si="94"/>
        <v>0</v>
      </c>
      <c r="CP686" s="223">
        <f t="shared" si="95"/>
        <v>0</v>
      </c>
      <c r="CQ686" s="223">
        <f t="shared" si="96"/>
        <v>0</v>
      </c>
      <c r="CR686" s="222"/>
      <c r="CS686" s="222"/>
      <c r="CT686" s="222"/>
      <c r="CU686" s="222"/>
      <c r="CV686" s="222"/>
      <c r="CW686" s="222"/>
      <c r="CX686" s="222"/>
      <c r="CY686" s="222"/>
      <c r="CZ686" s="222"/>
      <c r="DA686" s="222"/>
      <c r="DB686" s="224">
        <f t="shared" si="97"/>
        <v>0</v>
      </c>
      <c r="DC686" s="224">
        <f t="shared" si="98"/>
        <v>0</v>
      </c>
      <c r="DD686" s="224">
        <f t="shared" si="99"/>
        <v>0</v>
      </c>
      <c r="DE686" s="225">
        <f t="shared" si="100"/>
        <v>0</v>
      </c>
      <c r="DF686" s="222"/>
      <c r="DG686" s="222"/>
    </row>
    <row r="687" spans="90:111" x14ac:dyDescent="0.25">
      <c r="CL687" s="223">
        <f t="shared" si="92"/>
        <v>0</v>
      </c>
      <c r="CM687" s="223">
        <f t="shared" si="93"/>
        <v>0</v>
      </c>
      <c r="CN687" s="223">
        <f t="shared" si="94"/>
        <v>0</v>
      </c>
      <c r="CO687" s="223">
        <f t="shared" si="94"/>
        <v>0</v>
      </c>
      <c r="CP687" s="223">
        <f t="shared" si="95"/>
        <v>0</v>
      </c>
      <c r="CQ687" s="223">
        <f t="shared" si="96"/>
        <v>0</v>
      </c>
      <c r="CR687" s="222"/>
      <c r="CS687" s="222"/>
      <c r="CT687" s="222"/>
      <c r="CU687" s="222"/>
      <c r="CV687" s="222"/>
      <c r="CW687" s="222"/>
      <c r="CX687" s="222"/>
      <c r="CY687" s="222"/>
      <c r="CZ687" s="222"/>
      <c r="DA687" s="222"/>
      <c r="DB687" s="224">
        <f t="shared" si="97"/>
        <v>0</v>
      </c>
      <c r="DC687" s="224">
        <f t="shared" si="98"/>
        <v>0</v>
      </c>
      <c r="DD687" s="224">
        <f t="shared" si="99"/>
        <v>0</v>
      </c>
      <c r="DE687" s="225">
        <f t="shared" si="100"/>
        <v>0</v>
      </c>
      <c r="DF687" s="222"/>
      <c r="DG687" s="222"/>
    </row>
    <row r="688" spans="90:111" x14ac:dyDescent="0.25">
      <c r="CL688" s="223">
        <f t="shared" si="92"/>
        <v>0</v>
      </c>
      <c r="CM688" s="223">
        <f t="shared" si="93"/>
        <v>0</v>
      </c>
      <c r="CN688" s="223">
        <f t="shared" si="94"/>
        <v>0</v>
      </c>
      <c r="CO688" s="223">
        <f t="shared" si="94"/>
        <v>0</v>
      </c>
      <c r="CP688" s="223">
        <f t="shared" si="95"/>
        <v>0</v>
      </c>
      <c r="CQ688" s="223">
        <f t="shared" si="96"/>
        <v>0</v>
      </c>
      <c r="CR688" s="222"/>
      <c r="CS688" s="222"/>
      <c r="CT688" s="222"/>
      <c r="CU688" s="222"/>
      <c r="CV688" s="222"/>
      <c r="CW688" s="222"/>
      <c r="CX688" s="222"/>
      <c r="CY688" s="222"/>
      <c r="CZ688" s="222"/>
      <c r="DA688" s="222"/>
      <c r="DB688" s="224">
        <f t="shared" si="97"/>
        <v>0</v>
      </c>
      <c r="DC688" s="224">
        <f t="shared" si="98"/>
        <v>0</v>
      </c>
      <c r="DD688" s="224">
        <f t="shared" si="99"/>
        <v>0</v>
      </c>
      <c r="DE688" s="225">
        <f t="shared" si="100"/>
        <v>0</v>
      </c>
      <c r="DF688" s="222"/>
      <c r="DG688" s="222"/>
    </row>
    <row r="689" spans="90:111" x14ac:dyDescent="0.25">
      <c r="CL689" s="223">
        <f t="shared" si="92"/>
        <v>0</v>
      </c>
      <c r="CM689" s="223">
        <f t="shared" si="93"/>
        <v>0</v>
      </c>
      <c r="CN689" s="223">
        <f t="shared" si="94"/>
        <v>0</v>
      </c>
      <c r="CO689" s="223">
        <f t="shared" si="94"/>
        <v>0</v>
      </c>
      <c r="CP689" s="223">
        <f t="shared" si="95"/>
        <v>0</v>
      </c>
      <c r="CQ689" s="223">
        <f t="shared" si="96"/>
        <v>0</v>
      </c>
      <c r="CR689" s="222"/>
      <c r="CS689" s="222"/>
      <c r="CT689" s="222"/>
      <c r="CU689" s="222"/>
      <c r="CV689" s="222"/>
      <c r="CW689" s="222"/>
      <c r="CX689" s="222"/>
      <c r="CY689" s="222"/>
      <c r="CZ689" s="222"/>
      <c r="DA689" s="222"/>
      <c r="DB689" s="224">
        <f t="shared" si="97"/>
        <v>0</v>
      </c>
      <c r="DC689" s="224">
        <f t="shared" si="98"/>
        <v>0</v>
      </c>
      <c r="DD689" s="224">
        <f t="shared" si="99"/>
        <v>0</v>
      </c>
      <c r="DE689" s="225">
        <f t="shared" si="100"/>
        <v>0</v>
      </c>
      <c r="DF689" s="222"/>
      <c r="DG689" s="222"/>
    </row>
    <row r="690" spans="90:111" x14ac:dyDescent="0.25">
      <c r="CL690" s="223">
        <f t="shared" si="92"/>
        <v>0</v>
      </c>
      <c r="CM690" s="223">
        <f t="shared" si="93"/>
        <v>0</v>
      </c>
      <c r="CN690" s="223">
        <f t="shared" si="94"/>
        <v>0</v>
      </c>
      <c r="CO690" s="223">
        <f t="shared" si="94"/>
        <v>0</v>
      </c>
      <c r="CP690" s="223">
        <f t="shared" si="95"/>
        <v>0</v>
      </c>
      <c r="CQ690" s="223">
        <f t="shared" si="96"/>
        <v>0</v>
      </c>
      <c r="CR690" s="222"/>
      <c r="CS690" s="222"/>
      <c r="CT690" s="222"/>
      <c r="CU690" s="222"/>
      <c r="CV690" s="222"/>
      <c r="CW690" s="222"/>
      <c r="CX690" s="222"/>
      <c r="CY690" s="222"/>
      <c r="CZ690" s="222"/>
      <c r="DA690" s="222"/>
      <c r="DB690" s="224">
        <f t="shared" si="97"/>
        <v>0</v>
      </c>
      <c r="DC690" s="224">
        <f t="shared" si="98"/>
        <v>0</v>
      </c>
      <c r="DD690" s="224">
        <f t="shared" si="99"/>
        <v>0</v>
      </c>
      <c r="DE690" s="225">
        <f t="shared" si="100"/>
        <v>0</v>
      </c>
      <c r="DF690" s="222"/>
      <c r="DG690" s="222"/>
    </row>
    <row r="691" spans="90:111" x14ac:dyDescent="0.25">
      <c r="CL691" s="223">
        <f t="shared" si="92"/>
        <v>0</v>
      </c>
      <c r="CM691" s="223">
        <f t="shared" si="93"/>
        <v>0</v>
      </c>
      <c r="CN691" s="223">
        <f t="shared" si="94"/>
        <v>0</v>
      </c>
      <c r="CO691" s="223">
        <f t="shared" si="94"/>
        <v>0</v>
      </c>
      <c r="CP691" s="223">
        <f t="shared" si="95"/>
        <v>0</v>
      </c>
      <c r="CQ691" s="223">
        <f t="shared" si="96"/>
        <v>0</v>
      </c>
      <c r="CR691" s="222"/>
      <c r="CS691" s="222"/>
      <c r="CT691" s="222"/>
      <c r="CU691" s="222"/>
      <c r="CV691" s="222"/>
      <c r="CW691" s="222"/>
      <c r="CX691" s="222"/>
      <c r="CY691" s="222"/>
      <c r="CZ691" s="222"/>
      <c r="DA691" s="222"/>
      <c r="DB691" s="224">
        <f t="shared" si="97"/>
        <v>0</v>
      </c>
      <c r="DC691" s="224">
        <f t="shared" si="98"/>
        <v>0</v>
      </c>
      <c r="DD691" s="224">
        <f t="shared" si="99"/>
        <v>0</v>
      </c>
      <c r="DE691" s="225">
        <f t="shared" si="100"/>
        <v>0</v>
      </c>
      <c r="DF691" s="222"/>
      <c r="DG691" s="222"/>
    </row>
    <row r="692" spans="90:111" x14ac:dyDescent="0.25">
      <c r="CL692" s="223">
        <f t="shared" si="92"/>
        <v>0</v>
      </c>
      <c r="CM692" s="223">
        <f t="shared" si="93"/>
        <v>0</v>
      </c>
      <c r="CN692" s="223">
        <f t="shared" si="94"/>
        <v>0</v>
      </c>
      <c r="CO692" s="223">
        <f t="shared" si="94"/>
        <v>0</v>
      </c>
      <c r="CP692" s="223">
        <f t="shared" si="95"/>
        <v>0</v>
      </c>
      <c r="CQ692" s="223">
        <f t="shared" si="96"/>
        <v>0</v>
      </c>
      <c r="CR692" s="222"/>
      <c r="CS692" s="222"/>
      <c r="CT692" s="222"/>
      <c r="CU692" s="222"/>
      <c r="CV692" s="222"/>
      <c r="CW692" s="222"/>
      <c r="CX692" s="222"/>
      <c r="CY692" s="222"/>
      <c r="CZ692" s="222"/>
      <c r="DA692" s="222"/>
      <c r="DB692" s="224">
        <f t="shared" si="97"/>
        <v>0</v>
      </c>
      <c r="DC692" s="224">
        <f t="shared" si="98"/>
        <v>0</v>
      </c>
      <c r="DD692" s="224">
        <f t="shared" si="99"/>
        <v>0</v>
      </c>
      <c r="DE692" s="225">
        <f t="shared" si="100"/>
        <v>0</v>
      </c>
      <c r="DF692" s="222"/>
      <c r="DG692" s="222"/>
    </row>
    <row r="693" spans="90:111" x14ac:dyDescent="0.25">
      <c r="CL693" s="223">
        <f t="shared" si="92"/>
        <v>0</v>
      </c>
      <c r="CM693" s="223">
        <f t="shared" si="93"/>
        <v>0</v>
      </c>
      <c r="CN693" s="223">
        <f t="shared" si="94"/>
        <v>0</v>
      </c>
      <c r="CO693" s="223">
        <f t="shared" si="94"/>
        <v>0</v>
      </c>
      <c r="CP693" s="223">
        <f t="shared" si="95"/>
        <v>0</v>
      </c>
      <c r="CQ693" s="223">
        <f t="shared" si="96"/>
        <v>0</v>
      </c>
      <c r="CR693" s="222"/>
      <c r="CS693" s="222"/>
      <c r="CT693" s="222"/>
      <c r="CU693" s="222"/>
      <c r="CV693" s="222"/>
      <c r="CW693" s="222"/>
      <c r="CX693" s="222"/>
      <c r="CY693" s="222"/>
      <c r="CZ693" s="222"/>
      <c r="DA693" s="222"/>
      <c r="DB693" s="224">
        <f t="shared" si="97"/>
        <v>0</v>
      </c>
      <c r="DC693" s="224">
        <f t="shared" si="98"/>
        <v>0</v>
      </c>
      <c r="DD693" s="224">
        <f t="shared" si="99"/>
        <v>0</v>
      </c>
      <c r="DE693" s="225">
        <f t="shared" si="100"/>
        <v>0</v>
      </c>
      <c r="DF693" s="222"/>
      <c r="DG693" s="222"/>
    </row>
    <row r="694" spans="90:111" x14ac:dyDescent="0.25">
      <c r="CL694" s="223">
        <f t="shared" si="92"/>
        <v>0</v>
      </c>
      <c r="CM694" s="223">
        <f t="shared" si="93"/>
        <v>0</v>
      </c>
      <c r="CN694" s="223">
        <f t="shared" si="94"/>
        <v>0</v>
      </c>
      <c r="CO694" s="223">
        <f t="shared" si="94"/>
        <v>0</v>
      </c>
      <c r="CP694" s="223">
        <f t="shared" si="95"/>
        <v>0</v>
      </c>
      <c r="CQ694" s="223">
        <f t="shared" si="96"/>
        <v>0</v>
      </c>
      <c r="CR694" s="222"/>
      <c r="CS694" s="222"/>
      <c r="CT694" s="222"/>
      <c r="CU694" s="222"/>
      <c r="CV694" s="222"/>
      <c r="CW694" s="222"/>
      <c r="CX694" s="222"/>
      <c r="CY694" s="222"/>
      <c r="CZ694" s="222"/>
      <c r="DA694" s="222"/>
      <c r="DB694" s="224">
        <f t="shared" si="97"/>
        <v>0</v>
      </c>
      <c r="DC694" s="224">
        <f t="shared" si="98"/>
        <v>0</v>
      </c>
      <c r="DD694" s="224">
        <f t="shared" si="99"/>
        <v>0</v>
      </c>
      <c r="DE694" s="225">
        <f t="shared" si="100"/>
        <v>0</v>
      </c>
      <c r="DF694" s="222"/>
      <c r="DG694" s="222"/>
    </row>
    <row r="695" spans="90:111" x14ac:dyDescent="0.25">
      <c r="CL695" s="223">
        <f t="shared" si="92"/>
        <v>0</v>
      </c>
      <c r="CM695" s="223">
        <f t="shared" si="93"/>
        <v>0</v>
      </c>
      <c r="CN695" s="223">
        <f t="shared" si="94"/>
        <v>0</v>
      </c>
      <c r="CO695" s="223">
        <f t="shared" si="94"/>
        <v>0</v>
      </c>
      <c r="CP695" s="223">
        <f t="shared" si="95"/>
        <v>0</v>
      </c>
      <c r="CQ695" s="223">
        <f t="shared" si="96"/>
        <v>0</v>
      </c>
      <c r="CR695" s="222"/>
      <c r="CS695" s="222"/>
      <c r="CT695" s="222"/>
      <c r="CU695" s="222"/>
      <c r="CV695" s="222"/>
      <c r="CW695" s="222"/>
      <c r="CX695" s="222"/>
      <c r="CY695" s="222"/>
      <c r="CZ695" s="222"/>
      <c r="DA695" s="222"/>
      <c r="DB695" s="224">
        <f t="shared" si="97"/>
        <v>0</v>
      </c>
      <c r="DC695" s="224">
        <f t="shared" si="98"/>
        <v>0</v>
      </c>
      <c r="DD695" s="224">
        <f t="shared" si="99"/>
        <v>0</v>
      </c>
      <c r="DE695" s="225">
        <f t="shared" si="100"/>
        <v>0</v>
      </c>
      <c r="DF695" s="222"/>
      <c r="DG695" s="222"/>
    </row>
    <row r="696" spans="90:111" x14ac:dyDescent="0.25">
      <c r="CL696" s="223">
        <f t="shared" si="92"/>
        <v>0</v>
      </c>
      <c r="CM696" s="223">
        <f t="shared" si="93"/>
        <v>0</v>
      </c>
      <c r="CN696" s="223">
        <f t="shared" si="94"/>
        <v>0</v>
      </c>
      <c r="CO696" s="223">
        <f t="shared" si="94"/>
        <v>0</v>
      </c>
      <c r="CP696" s="223">
        <f t="shared" si="95"/>
        <v>0</v>
      </c>
      <c r="CQ696" s="223">
        <f t="shared" si="96"/>
        <v>0</v>
      </c>
      <c r="CR696" s="222"/>
      <c r="CS696" s="222"/>
      <c r="CT696" s="222"/>
      <c r="CU696" s="222"/>
      <c r="CV696" s="222"/>
      <c r="CW696" s="222"/>
      <c r="CX696" s="222"/>
      <c r="CY696" s="222"/>
      <c r="CZ696" s="222"/>
      <c r="DA696" s="222"/>
      <c r="DB696" s="224">
        <f t="shared" si="97"/>
        <v>0</v>
      </c>
      <c r="DC696" s="224">
        <f t="shared" si="98"/>
        <v>0</v>
      </c>
      <c r="DD696" s="224">
        <f t="shared" si="99"/>
        <v>0</v>
      </c>
      <c r="DE696" s="225">
        <f t="shared" si="100"/>
        <v>0</v>
      </c>
      <c r="DF696" s="222"/>
      <c r="DG696" s="222"/>
    </row>
    <row r="697" spans="90:111" x14ac:dyDescent="0.25">
      <c r="CL697" s="223">
        <f t="shared" si="92"/>
        <v>0</v>
      </c>
      <c r="CM697" s="223">
        <f t="shared" si="93"/>
        <v>0</v>
      </c>
      <c r="CN697" s="223">
        <f t="shared" si="94"/>
        <v>0</v>
      </c>
      <c r="CO697" s="223">
        <f t="shared" si="94"/>
        <v>0</v>
      </c>
      <c r="CP697" s="223">
        <f t="shared" si="95"/>
        <v>0</v>
      </c>
      <c r="CQ697" s="223">
        <f t="shared" si="96"/>
        <v>0</v>
      </c>
      <c r="CR697" s="222"/>
      <c r="CS697" s="222"/>
      <c r="CT697" s="222"/>
      <c r="CU697" s="222"/>
      <c r="CV697" s="222"/>
      <c r="CW697" s="222"/>
      <c r="CX697" s="222"/>
      <c r="CY697" s="222"/>
      <c r="CZ697" s="222"/>
      <c r="DA697" s="222"/>
      <c r="DB697" s="224">
        <f t="shared" si="97"/>
        <v>0</v>
      </c>
      <c r="DC697" s="224">
        <f t="shared" si="98"/>
        <v>0</v>
      </c>
      <c r="DD697" s="224">
        <f t="shared" si="99"/>
        <v>0</v>
      </c>
      <c r="DE697" s="225">
        <f t="shared" si="100"/>
        <v>0</v>
      </c>
      <c r="DF697" s="222"/>
      <c r="DG697" s="222"/>
    </row>
    <row r="698" spans="90:111" x14ac:dyDescent="0.25">
      <c r="CL698" s="223">
        <f t="shared" si="92"/>
        <v>0</v>
      </c>
      <c r="CM698" s="223">
        <f t="shared" si="93"/>
        <v>0</v>
      </c>
      <c r="CN698" s="223">
        <f t="shared" si="94"/>
        <v>0</v>
      </c>
      <c r="CO698" s="223">
        <f t="shared" si="94"/>
        <v>0</v>
      </c>
      <c r="CP698" s="223">
        <f t="shared" si="95"/>
        <v>0</v>
      </c>
      <c r="CQ698" s="223">
        <f t="shared" si="96"/>
        <v>0</v>
      </c>
      <c r="CR698" s="222"/>
      <c r="CS698" s="222"/>
      <c r="CT698" s="222"/>
      <c r="CU698" s="222"/>
      <c r="CV698" s="222"/>
      <c r="CW698" s="222"/>
      <c r="CX698" s="222"/>
      <c r="CY698" s="222"/>
      <c r="CZ698" s="222"/>
      <c r="DA698" s="222"/>
      <c r="DB698" s="224">
        <f t="shared" si="97"/>
        <v>0</v>
      </c>
      <c r="DC698" s="224">
        <f t="shared" si="98"/>
        <v>0</v>
      </c>
      <c r="DD698" s="224">
        <f t="shared" si="99"/>
        <v>0</v>
      </c>
      <c r="DE698" s="225">
        <f t="shared" si="100"/>
        <v>0</v>
      </c>
      <c r="DF698" s="222"/>
      <c r="DG698" s="222"/>
    </row>
    <row r="699" spans="90:111" x14ac:dyDescent="0.25">
      <c r="CL699" s="223">
        <f t="shared" si="92"/>
        <v>0</v>
      </c>
      <c r="CM699" s="223">
        <f t="shared" si="93"/>
        <v>0</v>
      </c>
      <c r="CN699" s="223">
        <f t="shared" si="94"/>
        <v>0</v>
      </c>
      <c r="CO699" s="223">
        <f t="shared" si="94"/>
        <v>0</v>
      </c>
      <c r="CP699" s="223">
        <f t="shared" si="95"/>
        <v>0</v>
      </c>
      <c r="CQ699" s="223">
        <f t="shared" si="96"/>
        <v>0</v>
      </c>
      <c r="CR699" s="222"/>
      <c r="CS699" s="222"/>
      <c r="CT699" s="222"/>
      <c r="CU699" s="222"/>
      <c r="CV699" s="222"/>
      <c r="CW699" s="222"/>
      <c r="CX699" s="222"/>
      <c r="CY699" s="222"/>
      <c r="CZ699" s="222"/>
      <c r="DA699" s="222"/>
      <c r="DB699" s="224">
        <f t="shared" si="97"/>
        <v>0</v>
      </c>
      <c r="DC699" s="224">
        <f t="shared" si="98"/>
        <v>0</v>
      </c>
      <c r="DD699" s="224">
        <f t="shared" si="99"/>
        <v>0</v>
      </c>
      <c r="DE699" s="225">
        <f t="shared" si="100"/>
        <v>0</v>
      </c>
      <c r="DF699" s="222"/>
      <c r="DG699" s="222"/>
    </row>
    <row r="700" spans="90:111" x14ac:dyDescent="0.25">
      <c r="CL700" s="223">
        <f t="shared" si="92"/>
        <v>0</v>
      </c>
      <c r="CM700" s="223">
        <f t="shared" si="93"/>
        <v>0</v>
      </c>
      <c r="CN700" s="223">
        <f t="shared" si="94"/>
        <v>0</v>
      </c>
      <c r="CO700" s="223">
        <f t="shared" si="94"/>
        <v>0</v>
      </c>
      <c r="CP700" s="223">
        <f t="shared" si="95"/>
        <v>0</v>
      </c>
      <c r="CQ700" s="223">
        <f t="shared" si="96"/>
        <v>0</v>
      </c>
      <c r="CR700" s="222"/>
      <c r="CS700" s="222"/>
      <c r="CT700" s="222"/>
      <c r="CU700" s="222"/>
      <c r="CV700" s="222"/>
      <c r="CW700" s="222"/>
      <c r="CX700" s="222"/>
      <c r="CY700" s="222"/>
      <c r="CZ700" s="222"/>
      <c r="DA700" s="222"/>
      <c r="DB700" s="224">
        <f t="shared" si="97"/>
        <v>0</v>
      </c>
      <c r="DC700" s="224">
        <f t="shared" si="98"/>
        <v>0</v>
      </c>
      <c r="DD700" s="224">
        <f t="shared" si="99"/>
        <v>0</v>
      </c>
      <c r="DE700" s="225">
        <f t="shared" si="100"/>
        <v>0</v>
      </c>
      <c r="DF700" s="222"/>
      <c r="DG700" s="222"/>
    </row>
    <row r="701" spans="90:111" x14ac:dyDescent="0.25">
      <c r="CL701" s="223">
        <f t="shared" si="92"/>
        <v>0</v>
      </c>
      <c r="CM701" s="223">
        <f t="shared" si="93"/>
        <v>0</v>
      </c>
      <c r="CN701" s="223">
        <f t="shared" si="94"/>
        <v>0</v>
      </c>
      <c r="CO701" s="223">
        <f t="shared" si="94"/>
        <v>0</v>
      </c>
      <c r="CP701" s="223">
        <f t="shared" si="95"/>
        <v>0</v>
      </c>
      <c r="CQ701" s="223">
        <f t="shared" si="96"/>
        <v>0</v>
      </c>
      <c r="CR701" s="222"/>
      <c r="CS701" s="222"/>
      <c r="CT701" s="222"/>
      <c r="CU701" s="222"/>
      <c r="CV701" s="222"/>
      <c r="CW701" s="222"/>
      <c r="CX701" s="222"/>
      <c r="CY701" s="222"/>
      <c r="CZ701" s="222"/>
      <c r="DA701" s="222"/>
      <c r="DB701" s="224">
        <f t="shared" si="97"/>
        <v>0</v>
      </c>
      <c r="DC701" s="224">
        <f t="shared" si="98"/>
        <v>0</v>
      </c>
      <c r="DD701" s="224">
        <f t="shared" si="99"/>
        <v>0</v>
      </c>
      <c r="DE701" s="225">
        <f t="shared" si="100"/>
        <v>0</v>
      </c>
      <c r="DF701" s="222"/>
      <c r="DG701" s="222"/>
    </row>
    <row r="702" spans="90:111" x14ac:dyDescent="0.25">
      <c r="CL702" s="223">
        <f t="shared" si="92"/>
        <v>0</v>
      </c>
      <c r="CM702" s="223">
        <f t="shared" si="93"/>
        <v>0</v>
      </c>
      <c r="CN702" s="223">
        <f t="shared" si="94"/>
        <v>0</v>
      </c>
      <c r="CO702" s="223">
        <f t="shared" si="94"/>
        <v>0</v>
      </c>
      <c r="CP702" s="223">
        <f t="shared" si="95"/>
        <v>0</v>
      </c>
      <c r="CQ702" s="223">
        <f t="shared" si="96"/>
        <v>0</v>
      </c>
      <c r="CR702" s="222"/>
      <c r="CS702" s="222"/>
      <c r="CT702" s="222"/>
      <c r="CU702" s="222"/>
      <c r="CV702" s="222"/>
      <c r="CW702" s="222"/>
      <c r="CX702" s="222"/>
      <c r="CY702" s="222"/>
      <c r="CZ702" s="222"/>
      <c r="DA702" s="222"/>
      <c r="DB702" s="224">
        <f t="shared" si="97"/>
        <v>0</v>
      </c>
      <c r="DC702" s="224">
        <f t="shared" si="98"/>
        <v>0</v>
      </c>
      <c r="DD702" s="224">
        <f t="shared" si="99"/>
        <v>0</v>
      </c>
      <c r="DE702" s="225">
        <f t="shared" si="100"/>
        <v>0</v>
      </c>
      <c r="DF702" s="222"/>
      <c r="DG702" s="222"/>
    </row>
    <row r="703" spans="90:111" x14ac:dyDescent="0.25">
      <c r="CL703" s="223">
        <f t="shared" si="92"/>
        <v>0</v>
      </c>
      <c r="CM703" s="223">
        <f t="shared" si="93"/>
        <v>0</v>
      </c>
      <c r="CN703" s="223">
        <f t="shared" si="94"/>
        <v>0</v>
      </c>
      <c r="CO703" s="223">
        <f t="shared" si="94"/>
        <v>0</v>
      </c>
      <c r="CP703" s="223">
        <f t="shared" si="95"/>
        <v>0</v>
      </c>
      <c r="CQ703" s="223">
        <f t="shared" si="96"/>
        <v>0</v>
      </c>
      <c r="CR703" s="222"/>
      <c r="CS703" s="222"/>
      <c r="CT703" s="222"/>
      <c r="CU703" s="222"/>
      <c r="CV703" s="222"/>
      <c r="CW703" s="222"/>
      <c r="CX703" s="222"/>
      <c r="CY703" s="222"/>
      <c r="CZ703" s="222"/>
      <c r="DA703" s="222"/>
      <c r="DB703" s="224">
        <f t="shared" si="97"/>
        <v>0</v>
      </c>
      <c r="DC703" s="224">
        <f t="shared" si="98"/>
        <v>0</v>
      </c>
      <c r="DD703" s="224">
        <f t="shared" si="99"/>
        <v>0</v>
      </c>
      <c r="DE703" s="225">
        <f t="shared" si="100"/>
        <v>0</v>
      </c>
      <c r="DF703" s="222"/>
      <c r="DG703" s="222"/>
    </row>
    <row r="704" spans="90:111" x14ac:dyDescent="0.25">
      <c r="CL704" s="223">
        <f t="shared" si="92"/>
        <v>0</v>
      </c>
      <c r="CM704" s="223">
        <f t="shared" si="93"/>
        <v>0</v>
      </c>
      <c r="CN704" s="223">
        <f t="shared" si="94"/>
        <v>0</v>
      </c>
      <c r="CO704" s="223">
        <f t="shared" si="94"/>
        <v>0</v>
      </c>
      <c r="CP704" s="223">
        <f t="shared" si="95"/>
        <v>0</v>
      </c>
      <c r="CQ704" s="223">
        <f t="shared" si="96"/>
        <v>0</v>
      </c>
      <c r="CR704" s="222"/>
      <c r="CS704" s="222"/>
      <c r="CT704" s="222"/>
      <c r="CU704" s="222"/>
      <c r="CV704" s="222"/>
      <c r="CW704" s="222"/>
      <c r="CX704" s="222"/>
      <c r="CY704" s="222"/>
      <c r="CZ704" s="222"/>
      <c r="DA704" s="222"/>
      <c r="DB704" s="224">
        <f t="shared" si="97"/>
        <v>0</v>
      </c>
      <c r="DC704" s="224">
        <f t="shared" si="98"/>
        <v>0</v>
      </c>
      <c r="DD704" s="224">
        <f t="shared" si="99"/>
        <v>0</v>
      </c>
      <c r="DE704" s="225">
        <f t="shared" si="100"/>
        <v>0</v>
      </c>
      <c r="DF704" s="222"/>
      <c r="DG704" s="222"/>
    </row>
    <row r="705" spans="90:111" x14ac:dyDescent="0.25">
      <c r="CL705" s="223">
        <f t="shared" si="92"/>
        <v>0</v>
      </c>
      <c r="CM705" s="223">
        <f t="shared" si="93"/>
        <v>0</v>
      </c>
      <c r="CN705" s="223">
        <f t="shared" si="94"/>
        <v>0</v>
      </c>
      <c r="CO705" s="223">
        <f t="shared" si="94"/>
        <v>0</v>
      </c>
      <c r="CP705" s="223">
        <f t="shared" si="95"/>
        <v>0</v>
      </c>
      <c r="CQ705" s="223">
        <f t="shared" si="96"/>
        <v>0</v>
      </c>
      <c r="CR705" s="222"/>
      <c r="CS705" s="222"/>
      <c r="CT705" s="222"/>
      <c r="CU705" s="222"/>
      <c r="CV705" s="222"/>
      <c r="CW705" s="222"/>
      <c r="CX705" s="222"/>
      <c r="CY705" s="222"/>
      <c r="CZ705" s="222"/>
      <c r="DA705" s="222"/>
      <c r="DB705" s="224">
        <f t="shared" si="97"/>
        <v>0</v>
      </c>
      <c r="DC705" s="224">
        <f t="shared" si="98"/>
        <v>0</v>
      </c>
      <c r="DD705" s="224">
        <f t="shared" si="99"/>
        <v>0</v>
      </c>
      <c r="DE705" s="225">
        <f t="shared" si="100"/>
        <v>0</v>
      </c>
      <c r="DF705" s="222"/>
      <c r="DG705" s="222"/>
    </row>
    <row r="706" spans="90:111" x14ac:dyDescent="0.25">
      <c r="CL706" s="223">
        <f t="shared" si="92"/>
        <v>0</v>
      </c>
      <c r="CM706" s="223">
        <f t="shared" si="93"/>
        <v>0</v>
      </c>
      <c r="CN706" s="223">
        <f t="shared" si="94"/>
        <v>0</v>
      </c>
      <c r="CO706" s="223">
        <f t="shared" si="94"/>
        <v>0</v>
      </c>
      <c r="CP706" s="223">
        <f t="shared" si="95"/>
        <v>0</v>
      </c>
      <c r="CQ706" s="223">
        <f t="shared" si="96"/>
        <v>0</v>
      </c>
      <c r="CR706" s="222"/>
      <c r="CS706" s="222"/>
      <c r="CT706" s="222"/>
      <c r="CU706" s="222"/>
      <c r="CV706" s="222"/>
      <c r="CW706" s="222"/>
      <c r="CX706" s="222"/>
      <c r="CY706" s="222"/>
      <c r="CZ706" s="222"/>
      <c r="DA706" s="222"/>
      <c r="DB706" s="224">
        <f t="shared" si="97"/>
        <v>0</v>
      </c>
      <c r="DC706" s="224">
        <f t="shared" si="98"/>
        <v>0</v>
      </c>
      <c r="DD706" s="224">
        <f t="shared" si="99"/>
        <v>0</v>
      </c>
      <c r="DE706" s="225">
        <f t="shared" si="100"/>
        <v>0</v>
      </c>
      <c r="DF706" s="222"/>
      <c r="DG706" s="222"/>
    </row>
    <row r="707" spans="90:111" x14ac:dyDescent="0.25">
      <c r="CL707" s="223">
        <f t="shared" ref="CL707:CL770" si="101">SUM(BB707:BL707)+BR707</f>
        <v>0</v>
      </c>
      <c r="CM707" s="223">
        <f t="shared" ref="CM707:CM770" si="102">SUM(BM707:BO707)</f>
        <v>0</v>
      </c>
      <c r="CN707" s="223">
        <f t="shared" ref="CN707:CO770" si="103">BP707</f>
        <v>0</v>
      </c>
      <c r="CO707" s="223">
        <f t="shared" si="103"/>
        <v>0</v>
      </c>
      <c r="CP707" s="223">
        <f t="shared" ref="CP707:CP770" si="104">SUM(CL707:CO707)</f>
        <v>0</v>
      </c>
      <c r="CQ707" s="223">
        <f t="shared" ref="CQ707:CQ770" si="105">CP707-BU707</f>
        <v>0</v>
      </c>
      <c r="CR707" s="222"/>
      <c r="CS707" s="222"/>
      <c r="CT707" s="222"/>
      <c r="CU707" s="222"/>
      <c r="CV707" s="222"/>
      <c r="CW707" s="222"/>
      <c r="CX707" s="222"/>
      <c r="CY707" s="222"/>
      <c r="CZ707" s="222"/>
      <c r="DA707" s="222"/>
      <c r="DB707" s="224">
        <f t="shared" ref="DB707:DB770" si="106">SUM(BB707:BE707)+BM707+BN707</f>
        <v>0</v>
      </c>
      <c r="DC707" s="224">
        <f t="shared" ref="DC707:DC770" si="107">BF707+BG707+BH707+BI707+BJ707+BK707+BL707+BO707+BR707</f>
        <v>0</v>
      </c>
      <c r="DD707" s="224">
        <f t="shared" ref="DD707:DD770" si="108">DC707+DB707</f>
        <v>0</v>
      </c>
      <c r="DE707" s="225">
        <f t="shared" ref="DE707:DE770" si="109">DD707-BS707</f>
        <v>0</v>
      </c>
      <c r="DF707" s="222"/>
      <c r="DG707" s="222"/>
    </row>
    <row r="708" spans="90:111" x14ac:dyDescent="0.25">
      <c r="CL708" s="223">
        <f t="shared" si="101"/>
        <v>0</v>
      </c>
      <c r="CM708" s="223">
        <f t="shared" si="102"/>
        <v>0</v>
      </c>
      <c r="CN708" s="223">
        <f t="shared" si="103"/>
        <v>0</v>
      </c>
      <c r="CO708" s="223">
        <f t="shared" si="103"/>
        <v>0</v>
      </c>
      <c r="CP708" s="223">
        <f t="shared" si="104"/>
        <v>0</v>
      </c>
      <c r="CQ708" s="223">
        <f t="shared" si="105"/>
        <v>0</v>
      </c>
      <c r="CR708" s="222"/>
      <c r="CS708" s="222"/>
      <c r="CT708" s="222"/>
      <c r="CU708" s="222"/>
      <c r="CV708" s="222"/>
      <c r="CW708" s="222"/>
      <c r="CX708" s="222"/>
      <c r="CY708" s="222"/>
      <c r="CZ708" s="222"/>
      <c r="DA708" s="222"/>
      <c r="DB708" s="224">
        <f t="shared" si="106"/>
        <v>0</v>
      </c>
      <c r="DC708" s="224">
        <f t="shared" si="107"/>
        <v>0</v>
      </c>
      <c r="DD708" s="224">
        <f t="shared" si="108"/>
        <v>0</v>
      </c>
      <c r="DE708" s="225">
        <f t="shared" si="109"/>
        <v>0</v>
      </c>
      <c r="DF708" s="222"/>
      <c r="DG708" s="222"/>
    </row>
    <row r="709" spans="90:111" x14ac:dyDescent="0.25">
      <c r="CL709" s="223">
        <f t="shared" si="101"/>
        <v>0</v>
      </c>
      <c r="CM709" s="223">
        <f t="shared" si="102"/>
        <v>0</v>
      </c>
      <c r="CN709" s="223">
        <f t="shared" si="103"/>
        <v>0</v>
      </c>
      <c r="CO709" s="223">
        <f t="shared" si="103"/>
        <v>0</v>
      </c>
      <c r="CP709" s="223">
        <f t="shared" si="104"/>
        <v>0</v>
      </c>
      <c r="CQ709" s="223">
        <f t="shared" si="105"/>
        <v>0</v>
      </c>
      <c r="CR709" s="222"/>
      <c r="CS709" s="222"/>
      <c r="CT709" s="222"/>
      <c r="CU709" s="222"/>
      <c r="CV709" s="222"/>
      <c r="CW709" s="222"/>
      <c r="CX709" s="222"/>
      <c r="CY709" s="222"/>
      <c r="CZ709" s="222"/>
      <c r="DA709" s="222"/>
      <c r="DB709" s="224">
        <f t="shared" si="106"/>
        <v>0</v>
      </c>
      <c r="DC709" s="224">
        <f t="shared" si="107"/>
        <v>0</v>
      </c>
      <c r="DD709" s="224">
        <f t="shared" si="108"/>
        <v>0</v>
      </c>
      <c r="DE709" s="225">
        <f t="shared" si="109"/>
        <v>0</v>
      </c>
      <c r="DF709" s="222"/>
      <c r="DG709" s="222"/>
    </row>
    <row r="710" spans="90:111" x14ac:dyDescent="0.25">
      <c r="CL710" s="223">
        <f t="shared" si="101"/>
        <v>0</v>
      </c>
      <c r="CM710" s="223">
        <f t="shared" si="102"/>
        <v>0</v>
      </c>
      <c r="CN710" s="223">
        <f t="shared" si="103"/>
        <v>0</v>
      </c>
      <c r="CO710" s="223">
        <f t="shared" si="103"/>
        <v>0</v>
      </c>
      <c r="CP710" s="223">
        <f t="shared" si="104"/>
        <v>0</v>
      </c>
      <c r="CQ710" s="223">
        <f t="shared" si="105"/>
        <v>0</v>
      </c>
      <c r="CR710" s="222"/>
      <c r="CS710" s="222"/>
      <c r="CT710" s="222"/>
      <c r="CU710" s="222"/>
      <c r="CV710" s="222"/>
      <c r="CW710" s="222"/>
      <c r="CX710" s="222"/>
      <c r="CY710" s="222"/>
      <c r="CZ710" s="222"/>
      <c r="DA710" s="222"/>
      <c r="DB710" s="224">
        <f t="shared" si="106"/>
        <v>0</v>
      </c>
      <c r="DC710" s="224">
        <f t="shared" si="107"/>
        <v>0</v>
      </c>
      <c r="DD710" s="224">
        <f t="shared" si="108"/>
        <v>0</v>
      </c>
      <c r="DE710" s="225">
        <f t="shared" si="109"/>
        <v>0</v>
      </c>
      <c r="DF710" s="222"/>
      <c r="DG710" s="222"/>
    </row>
    <row r="711" spans="90:111" x14ac:dyDescent="0.25">
      <c r="CL711" s="223">
        <f t="shared" si="101"/>
        <v>0</v>
      </c>
      <c r="CM711" s="223">
        <f t="shared" si="102"/>
        <v>0</v>
      </c>
      <c r="CN711" s="223">
        <f t="shared" si="103"/>
        <v>0</v>
      </c>
      <c r="CO711" s="223">
        <f t="shared" si="103"/>
        <v>0</v>
      </c>
      <c r="CP711" s="223">
        <f t="shared" si="104"/>
        <v>0</v>
      </c>
      <c r="CQ711" s="223">
        <f t="shared" si="105"/>
        <v>0</v>
      </c>
      <c r="CR711" s="222"/>
      <c r="CS711" s="222"/>
      <c r="CT711" s="222"/>
      <c r="CU711" s="222"/>
      <c r="CV711" s="222"/>
      <c r="CW711" s="222"/>
      <c r="CX711" s="222"/>
      <c r="CY711" s="222"/>
      <c r="CZ711" s="222"/>
      <c r="DA711" s="222"/>
      <c r="DB711" s="224">
        <f t="shared" si="106"/>
        <v>0</v>
      </c>
      <c r="DC711" s="224">
        <f t="shared" si="107"/>
        <v>0</v>
      </c>
      <c r="DD711" s="224">
        <f t="shared" si="108"/>
        <v>0</v>
      </c>
      <c r="DE711" s="225">
        <f t="shared" si="109"/>
        <v>0</v>
      </c>
      <c r="DF711" s="222"/>
      <c r="DG711" s="222"/>
    </row>
    <row r="712" spans="90:111" x14ac:dyDescent="0.25">
      <c r="CL712" s="223">
        <f t="shared" si="101"/>
        <v>0</v>
      </c>
      <c r="CM712" s="223">
        <f t="shared" si="102"/>
        <v>0</v>
      </c>
      <c r="CN712" s="223">
        <f t="shared" si="103"/>
        <v>0</v>
      </c>
      <c r="CO712" s="223">
        <f t="shared" si="103"/>
        <v>0</v>
      </c>
      <c r="CP712" s="223">
        <f t="shared" si="104"/>
        <v>0</v>
      </c>
      <c r="CQ712" s="223">
        <f t="shared" si="105"/>
        <v>0</v>
      </c>
      <c r="CR712" s="222"/>
      <c r="CS712" s="222"/>
      <c r="CT712" s="222"/>
      <c r="CU712" s="222"/>
      <c r="CV712" s="222"/>
      <c r="CW712" s="222"/>
      <c r="CX712" s="222"/>
      <c r="CY712" s="222"/>
      <c r="CZ712" s="222"/>
      <c r="DA712" s="222"/>
      <c r="DB712" s="224">
        <f t="shared" si="106"/>
        <v>0</v>
      </c>
      <c r="DC712" s="224">
        <f t="shared" si="107"/>
        <v>0</v>
      </c>
      <c r="DD712" s="224">
        <f t="shared" si="108"/>
        <v>0</v>
      </c>
      <c r="DE712" s="225">
        <f t="shared" si="109"/>
        <v>0</v>
      </c>
      <c r="DF712" s="222"/>
      <c r="DG712" s="222"/>
    </row>
    <row r="713" spans="90:111" x14ac:dyDescent="0.25">
      <c r="CL713" s="223">
        <f t="shared" si="101"/>
        <v>0</v>
      </c>
      <c r="CM713" s="223">
        <f t="shared" si="102"/>
        <v>0</v>
      </c>
      <c r="CN713" s="223">
        <f t="shared" si="103"/>
        <v>0</v>
      </c>
      <c r="CO713" s="223">
        <f t="shared" si="103"/>
        <v>0</v>
      </c>
      <c r="CP713" s="223">
        <f t="shared" si="104"/>
        <v>0</v>
      </c>
      <c r="CQ713" s="223">
        <f t="shared" si="105"/>
        <v>0</v>
      </c>
      <c r="CR713" s="222"/>
      <c r="CS713" s="222"/>
      <c r="CT713" s="222"/>
      <c r="CU713" s="222"/>
      <c r="CV713" s="222"/>
      <c r="CW713" s="222"/>
      <c r="CX713" s="222"/>
      <c r="CY713" s="222"/>
      <c r="CZ713" s="222"/>
      <c r="DA713" s="222"/>
      <c r="DB713" s="224">
        <f t="shared" si="106"/>
        <v>0</v>
      </c>
      <c r="DC713" s="224">
        <f t="shared" si="107"/>
        <v>0</v>
      </c>
      <c r="DD713" s="224">
        <f t="shared" si="108"/>
        <v>0</v>
      </c>
      <c r="DE713" s="225">
        <f t="shared" si="109"/>
        <v>0</v>
      </c>
      <c r="DF713" s="222"/>
      <c r="DG713" s="222"/>
    </row>
    <row r="714" spans="90:111" x14ac:dyDescent="0.25">
      <c r="CL714" s="223">
        <f t="shared" si="101"/>
        <v>0</v>
      </c>
      <c r="CM714" s="223">
        <f t="shared" si="102"/>
        <v>0</v>
      </c>
      <c r="CN714" s="223">
        <f t="shared" si="103"/>
        <v>0</v>
      </c>
      <c r="CO714" s="223">
        <f t="shared" si="103"/>
        <v>0</v>
      </c>
      <c r="CP714" s="223">
        <f t="shared" si="104"/>
        <v>0</v>
      </c>
      <c r="CQ714" s="223">
        <f t="shared" si="105"/>
        <v>0</v>
      </c>
      <c r="CR714" s="222"/>
      <c r="CS714" s="222"/>
      <c r="CT714" s="222"/>
      <c r="CU714" s="222"/>
      <c r="CV714" s="222"/>
      <c r="CW714" s="222"/>
      <c r="CX714" s="222"/>
      <c r="CY714" s="222"/>
      <c r="CZ714" s="222"/>
      <c r="DA714" s="222"/>
      <c r="DB714" s="224">
        <f t="shared" si="106"/>
        <v>0</v>
      </c>
      <c r="DC714" s="224">
        <f t="shared" si="107"/>
        <v>0</v>
      </c>
      <c r="DD714" s="224">
        <f t="shared" si="108"/>
        <v>0</v>
      </c>
      <c r="DE714" s="225">
        <f t="shared" si="109"/>
        <v>0</v>
      </c>
      <c r="DF714" s="222"/>
      <c r="DG714" s="222"/>
    </row>
    <row r="715" spans="90:111" x14ac:dyDescent="0.25">
      <c r="CL715" s="223">
        <f t="shared" si="101"/>
        <v>0</v>
      </c>
      <c r="CM715" s="223">
        <f t="shared" si="102"/>
        <v>0</v>
      </c>
      <c r="CN715" s="223">
        <f t="shared" si="103"/>
        <v>0</v>
      </c>
      <c r="CO715" s="223">
        <f t="shared" si="103"/>
        <v>0</v>
      </c>
      <c r="CP715" s="223">
        <f t="shared" si="104"/>
        <v>0</v>
      </c>
      <c r="CQ715" s="223">
        <f t="shared" si="105"/>
        <v>0</v>
      </c>
      <c r="CR715" s="222"/>
      <c r="CS715" s="222"/>
      <c r="CT715" s="222"/>
      <c r="CU715" s="222"/>
      <c r="CV715" s="222"/>
      <c r="CW715" s="222"/>
      <c r="CX715" s="222"/>
      <c r="CY715" s="222"/>
      <c r="CZ715" s="222"/>
      <c r="DA715" s="222"/>
      <c r="DB715" s="224">
        <f t="shared" si="106"/>
        <v>0</v>
      </c>
      <c r="DC715" s="224">
        <f t="shared" si="107"/>
        <v>0</v>
      </c>
      <c r="DD715" s="224">
        <f t="shared" si="108"/>
        <v>0</v>
      </c>
      <c r="DE715" s="225">
        <f t="shared" si="109"/>
        <v>0</v>
      </c>
      <c r="DF715" s="222"/>
      <c r="DG715" s="222"/>
    </row>
    <row r="716" spans="90:111" x14ac:dyDescent="0.25">
      <c r="CL716" s="223">
        <f t="shared" si="101"/>
        <v>0</v>
      </c>
      <c r="CM716" s="223">
        <f t="shared" si="102"/>
        <v>0</v>
      </c>
      <c r="CN716" s="223">
        <f t="shared" si="103"/>
        <v>0</v>
      </c>
      <c r="CO716" s="223">
        <f t="shared" si="103"/>
        <v>0</v>
      </c>
      <c r="CP716" s="223">
        <f t="shared" si="104"/>
        <v>0</v>
      </c>
      <c r="CQ716" s="223">
        <f t="shared" si="105"/>
        <v>0</v>
      </c>
      <c r="CR716" s="222"/>
      <c r="CS716" s="222"/>
      <c r="CT716" s="222"/>
      <c r="CU716" s="222"/>
      <c r="CV716" s="222"/>
      <c r="CW716" s="222"/>
      <c r="CX716" s="222"/>
      <c r="CY716" s="222"/>
      <c r="CZ716" s="222"/>
      <c r="DA716" s="222"/>
      <c r="DB716" s="224">
        <f t="shared" si="106"/>
        <v>0</v>
      </c>
      <c r="DC716" s="224">
        <f t="shared" si="107"/>
        <v>0</v>
      </c>
      <c r="DD716" s="224">
        <f t="shared" si="108"/>
        <v>0</v>
      </c>
      <c r="DE716" s="225">
        <f t="shared" si="109"/>
        <v>0</v>
      </c>
      <c r="DF716" s="222"/>
      <c r="DG716" s="222"/>
    </row>
    <row r="717" spans="90:111" x14ac:dyDescent="0.25">
      <c r="CL717" s="223">
        <f t="shared" si="101"/>
        <v>0</v>
      </c>
      <c r="CM717" s="223">
        <f t="shared" si="102"/>
        <v>0</v>
      </c>
      <c r="CN717" s="223">
        <f t="shared" si="103"/>
        <v>0</v>
      </c>
      <c r="CO717" s="223">
        <f t="shared" si="103"/>
        <v>0</v>
      </c>
      <c r="CP717" s="223">
        <f t="shared" si="104"/>
        <v>0</v>
      </c>
      <c r="CQ717" s="223">
        <f t="shared" si="105"/>
        <v>0</v>
      </c>
      <c r="CR717" s="222"/>
      <c r="CS717" s="222"/>
      <c r="CT717" s="222"/>
      <c r="CU717" s="222"/>
      <c r="CV717" s="222"/>
      <c r="CW717" s="222"/>
      <c r="CX717" s="222"/>
      <c r="CY717" s="222"/>
      <c r="CZ717" s="222"/>
      <c r="DA717" s="222"/>
      <c r="DB717" s="224">
        <f t="shared" si="106"/>
        <v>0</v>
      </c>
      <c r="DC717" s="224">
        <f t="shared" si="107"/>
        <v>0</v>
      </c>
      <c r="DD717" s="224">
        <f t="shared" si="108"/>
        <v>0</v>
      </c>
      <c r="DE717" s="225">
        <f t="shared" si="109"/>
        <v>0</v>
      </c>
      <c r="DF717" s="222"/>
      <c r="DG717" s="222"/>
    </row>
    <row r="718" spans="90:111" x14ac:dyDescent="0.25">
      <c r="CL718" s="223">
        <f t="shared" si="101"/>
        <v>0</v>
      </c>
      <c r="CM718" s="223">
        <f t="shared" si="102"/>
        <v>0</v>
      </c>
      <c r="CN718" s="223">
        <f t="shared" si="103"/>
        <v>0</v>
      </c>
      <c r="CO718" s="223">
        <f t="shared" si="103"/>
        <v>0</v>
      </c>
      <c r="CP718" s="223">
        <f t="shared" si="104"/>
        <v>0</v>
      </c>
      <c r="CQ718" s="223">
        <f t="shared" si="105"/>
        <v>0</v>
      </c>
      <c r="CR718" s="222"/>
      <c r="CS718" s="222"/>
      <c r="CT718" s="222"/>
      <c r="CU718" s="222"/>
      <c r="CV718" s="222"/>
      <c r="CW718" s="222"/>
      <c r="CX718" s="222"/>
      <c r="CY718" s="222"/>
      <c r="CZ718" s="222"/>
      <c r="DA718" s="222"/>
      <c r="DB718" s="224">
        <f t="shared" si="106"/>
        <v>0</v>
      </c>
      <c r="DC718" s="224">
        <f t="shared" si="107"/>
        <v>0</v>
      </c>
      <c r="DD718" s="224">
        <f t="shared" si="108"/>
        <v>0</v>
      </c>
      <c r="DE718" s="225">
        <f t="shared" si="109"/>
        <v>0</v>
      </c>
      <c r="DF718" s="222"/>
      <c r="DG718" s="222"/>
    </row>
    <row r="719" spans="90:111" x14ac:dyDescent="0.25">
      <c r="CL719" s="223">
        <f t="shared" si="101"/>
        <v>0</v>
      </c>
      <c r="CM719" s="223">
        <f t="shared" si="102"/>
        <v>0</v>
      </c>
      <c r="CN719" s="223">
        <f t="shared" si="103"/>
        <v>0</v>
      </c>
      <c r="CO719" s="223">
        <f t="shared" si="103"/>
        <v>0</v>
      </c>
      <c r="CP719" s="223">
        <f t="shared" si="104"/>
        <v>0</v>
      </c>
      <c r="CQ719" s="223">
        <f t="shared" si="105"/>
        <v>0</v>
      </c>
      <c r="CR719" s="222"/>
      <c r="CS719" s="222"/>
      <c r="CT719" s="222"/>
      <c r="CU719" s="222"/>
      <c r="CV719" s="222"/>
      <c r="CW719" s="222"/>
      <c r="CX719" s="222"/>
      <c r="CY719" s="222"/>
      <c r="CZ719" s="222"/>
      <c r="DA719" s="222"/>
      <c r="DB719" s="224">
        <f t="shared" si="106"/>
        <v>0</v>
      </c>
      <c r="DC719" s="224">
        <f t="shared" si="107"/>
        <v>0</v>
      </c>
      <c r="DD719" s="224">
        <f t="shared" si="108"/>
        <v>0</v>
      </c>
      <c r="DE719" s="225">
        <f t="shared" si="109"/>
        <v>0</v>
      </c>
      <c r="DF719" s="222"/>
      <c r="DG719" s="222"/>
    </row>
    <row r="720" spans="90:111" x14ac:dyDescent="0.25">
      <c r="CL720" s="223">
        <f t="shared" si="101"/>
        <v>0</v>
      </c>
      <c r="CM720" s="223">
        <f t="shared" si="102"/>
        <v>0</v>
      </c>
      <c r="CN720" s="223">
        <f t="shared" si="103"/>
        <v>0</v>
      </c>
      <c r="CO720" s="223">
        <f t="shared" si="103"/>
        <v>0</v>
      </c>
      <c r="CP720" s="223">
        <f t="shared" si="104"/>
        <v>0</v>
      </c>
      <c r="CQ720" s="223">
        <f t="shared" si="105"/>
        <v>0</v>
      </c>
      <c r="CR720" s="222"/>
      <c r="CS720" s="222"/>
      <c r="CT720" s="222"/>
      <c r="CU720" s="222"/>
      <c r="CV720" s="222"/>
      <c r="CW720" s="222"/>
      <c r="CX720" s="222"/>
      <c r="CY720" s="222"/>
      <c r="CZ720" s="222"/>
      <c r="DA720" s="222"/>
      <c r="DB720" s="224">
        <f t="shared" si="106"/>
        <v>0</v>
      </c>
      <c r="DC720" s="224">
        <f t="shared" si="107"/>
        <v>0</v>
      </c>
      <c r="DD720" s="224">
        <f t="shared" si="108"/>
        <v>0</v>
      </c>
      <c r="DE720" s="225">
        <f t="shared" si="109"/>
        <v>0</v>
      </c>
      <c r="DF720" s="222"/>
      <c r="DG720" s="222"/>
    </row>
    <row r="721" spans="90:111" x14ac:dyDescent="0.25">
      <c r="CL721" s="223">
        <f t="shared" si="101"/>
        <v>0</v>
      </c>
      <c r="CM721" s="223">
        <f t="shared" si="102"/>
        <v>0</v>
      </c>
      <c r="CN721" s="223">
        <f t="shared" si="103"/>
        <v>0</v>
      </c>
      <c r="CO721" s="223">
        <f t="shared" si="103"/>
        <v>0</v>
      </c>
      <c r="CP721" s="223">
        <f t="shared" si="104"/>
        <v>0</v>
      </c>
      <c r="CQ721" s="223">
        <f t="shared" si="105"/>
        <v>0</v>
      </c>
      <c r="CR721" s="222"/>
      <c r="CS721" s="222"/>
      <c r="CT721" s="222"/>
      <c r="CU721" s="222"/>
      <c r="CV721" s="222"/>
      <c r="CW721" s="222"/>
      <c r="CX721" s="222"/>
      <c r="CY721" s="222"/>
      <c r="CZ721" s="222"/>
      <c r="DA721" s="222"/>
      <c r="DB721" s="224">
        <f t="shared" si="106"/>
        <v>0</v>
      </c>
      <c r="DC721" s="224">
        <f t="shared" si="107"/>
        <v>0</v>
      </c>
      <c r="DD721" s="224">
        <f t="shared" si="108"/>
        <v>0</v>
      </c>
      <c r="DE721" s="225">
        <f t="shared" si="109"/>
        <v>0</v>
      </c>
      <c r="DF721" s="222"/>
      <c r="DG721" s="222"/>
    </row>
    <row r="722" spans="90:111" x14ac:dyDescent="0.25">
      <c r="CL722" s="223">
        <f t="shared" si="101"/>
        <v>0</v>
      </c>
      <c r="CM722" s="223">
        <f t="shared" si="102"/>
        <v>0</v>
      </c>
      <c r="CN722" s="223">
        <f t="shared" si="103"/>
        <v>0</v>
      </c>
      <c r="CO722" s="223">
        <f t="shared" si="103"/>
        <v>0</v>
      </c>
      <c r="CP722" s="223">
        <f t="shared" si="104"/>
        <v>0</v>
      </c>
      <c r="CQ722" s="223">
        <f t="shared" si="105"/>
        <v>0</v>
      </c>
      <c r="CR722" s="222"/>
      <c r="CS722" s="222"/>
      <c r="CT722" s="222"/>
      <c r="CU722" s="222"/>
      <c r="CV722" s="222"/>
      <c r="CW722" s="222"/>
      <c r="CX722" s="222"/>
      <c r="CY722" s="222"/>
      <c r="CZ722" s="222"/>
      <c r="DA722" s="222"/>
      <c r="DB722" s="224">
        <f t="shared" si="106"/>
        <v>0</v>
      </c>
      <c r="DC722" s="224">
        <f t="shared" si="107"/>
        <v>0</v>
      </c>
      <c r="DD722" s="224">
        <f t="shared" si="108"/>
        <v>0</v>
      </c>
      <c r="DE722" s="225">
        <f t="shared" si="109"/>
        <v>0</v>
      </c>
      <c r="DF722" s="222"/>
      <c r="DG722" s="222"/>
    </row>
    <row r="723" spans="90:111" x14ac:dyDescent="0.25">
      <c r="CL723" s="223">
        <f t="shared" si="101"/>
        <v>0</v>
      </c>
      <c r="CM723" s="223">
        <f t="shared" si="102"/>
        <v>0</v>
      </c>
      <c r="CN723" s="223">
        <f t="shared" si="103"/>
        <v>0</v>
      </c>
      <c r="CO723" s="223">
        <f t="shared" si="103"/>
        <v>0</v>
      </c>
      <c r="CP723" s="223">
        <f t="shared" si="104"/>
        <v>0</v>
      </c>
      <c r="CQ723" s="223">
        <f t="shared" si="105"/>
        <v>0</v>
      </c>
      <c r="CR723" s="222"/>
      <c r="CS723" s="222"/>
      <c r="CT723" s="222"/>
      <c r="CU723" s="222"/>
      <c r="CV723" s="222"/>
      <c r="CW723" s="222"/>
      <c r="CX723" s="222"/>
      <c r="CY723" s="222"/>
      <c r="CZ723" s="222"/>
      <c r="DA723" s="222"/>
      <c r="DB723" s="224">
        <f t="shared" si="106"/>
        <v>0</v>
      </c>
      <c r="DC723" s="224">
        <f t="shared" si="107"/>
        <v>0</v>
      </c>
      <c r="DD723" s="224">
        <f t="shared" si="108"/>
        <v>0</v>
      </c>
      <c r="DE723" s="225">
        <f t="shared" si="109"/>
        <v>0</v>
      </c>
      <c r="DF723" s="222"/>
      <c r="DG723" s="222"/>
    </row>
    <row r="724" spans="90:111" x14ac:dyDescent="0.25">
      <c r="CL724" s="223">
        <f t="shared" si="101"/>
        <v>0</v>
      </c>
      <c r="CM724" s="223">
        <f t="shared" si="102"/>
        <v>0</v>
      </c>
      <c r="CN724" s="223">
        <f t="shared" si="103"/>
        <v>0</v>
      </c>
      <c r="CO724" s="223">
        <f t="shared" si="103"/>
        <v>0</v>
      </c>
      <c r="CP724" s="223">
        <f t="shared" si="104"/>
        <v>0</v>
      </c>
      <c r="CQ724" s="223">
        <f t="shared" si="105"/>
        <v>0</v>
      </c>
      <c r="CR724" s="222"/>
      <c r="CS724" s="222"/>
      <c r="CT724" s="222"/>
      <c r="CU724" s="222"/>
      <c r="CV724" s="222"/>
      <c r="CW724" s="222"/>
      <c r="CX724" s="222"/>
      <c r="CY724" s="222"/>
      <c r="CZ724" s="222"/>
      <c r="DA724" s="222"/>
      <c r="DB724" s="224">
        <f t="shared" si="106"/>
        <v>0</v>
      </c>
      <c r="DC724" s="224">
        <f t="shared" si="107"/>
        <v>0</v>
      </c>
      <c r="DD724" s="224">
        <f t="shared" si="108"/>
        <v>0</v>
      </c>
      <c r="DE724" s="225">
        <f t="shared" si="109"/>
        <v>0</v>
      </c>
      <c r="DF724" s="222"/>
      <c r="DG724" s="222"/>
    </row>
    <row r="725" spans="90:111" x14ac:dyDescent="0.25">
      <c r="CL725" s="223">
        <f t="shared" si="101"/>
        <v>0</v>
      </c>
      <c r="CM725" s="223">
        <f t="shared" si="102"/>
        <v>0</v>
      </c>
      <c r="CN725" s="223">
        <f t="shared" si="103"/>
        <v>0</v>
      </c>
      <c r="CO725" s="223">
        <f t="shared" si="103"/>
        <v>0</v>
      </c>
      <c r="CP725" s="223">
        <f t="shared" si="104"/>
        <v>0</v>
      </c>
      <c r="CQ725" s="223">
        <f t="shared" si="105"/>
        <v>0</v>
      </c>
      <c r="CR725" s="222"/>
      <c r="CS725" s="222"/>
      <c r="CT725" s="222"/>
      <c r="CU725" s="222"/>
      <c r="CV725" s="222"/>
      <c r="CW725" s="222"/>
      <c r="CX725" s="222"/>
      <c r="CY725" s="222"/>
      <c r="CZ725" s="222"/>
      <c r="DA725" s="222"/>
      <c r="DB725" s="224">
        <f t="shared" si="106"/>
        <v>0</v>
      </c>
      <c r="DC725" s="224">
        <f t="shared" si="107"/>
        <v>0</v>
      </c>
      <c r="DD725" s="224">
        <f t="shared" si="108"/>
        <v>0</v>
      </c>
      <c r="DE725" s="225">
        <f t="shared" si="109"/>
        <v>0</v>
      </c>
      <c r="DF725" s="222"/>
      <c r="DG725" s="222"/>
    </row>
    <row r="726" spans="90:111" x14ac:dyDescent="0.25">
      <c r="CL726" s="223">
        <f t="shared" si="101"/>
        <v>0</v>
      </c>
      <c r="CM726" s="223">
        <f t="shared" si="102"/>
        <v>0</v>
      </c>
      <c r="CN726" s="223">
        <f t="shared" si="103"/>
        <v>0</v>
      </c>
      <c r="CO726" s="223">
        <f t="shared" si="103"/>
        <v>0</v>
      </c>
      <c r="CP726" s="223">
        <f t="shared" si="104"/>
        <v>0</v>
      </c>
      <c r="CQ726" s="223">
        <f t="shared" si="105"/>
        <v>0</v>
      </c>
      <c r="CR726" s="222"/>
      <c r="CS726" s="222"/>
      <c r="CT726" s="222"/>
      <c r="CU726" s="222"/>
      <c r="CV726" s="222"/>
      <c r="CW726" s="222"/>
      <c r="CX726" s="222"/>
      <c r="CY726" s="222"/>
      <c r="CZ726" s="222"/>
      <c r="DA726" s="222"/>
      <c r="DB726" s="224">
        <f t="shared" si="106"/>
        <v>0</v>
      </c>
      <c r="DC726" s="224">
        <f t="shared" si="107"/>
        <v>0</v>
      </c>
      <c r="DD726" s="224">
        <f t="shared" si="108"/>
        <v>0</v>
      </c>
      <c r="DE726" s="225">
        <f t="shared" si="109"/>
        <v>0</v>
      </c>
      <c r="DF726" s="222"/>
      <c r="DG726" s="222"/>
    </row>
    <row r="727" spans="90:111" x14ac:dyDescent="0.25">
      <c r="CL727" s="223">
        <f t="shared" si="101"/>
        <v>0</v>
      </c>
      <c r="CM727" s="223">
        <f t="shared" si="102"/>
        <v>0</v>
      </c>
      <c r="CN727" s="223">
        <f t="shared" si="103"/>
        <v>0</v>
      </c>
      <c r="CO727" s="223">
        <f t="shared" si="103"/>
        <v>0</v>
      </c>
      <c r="CP727" s="223">
        <f t="shared" si="104"/>
        <v>0</v>
      </c>
      <c r="CQ727" s="223">
        <f t="shared" si="105"/>
        <v>0</v>
      </c>
      <c r="CR727" s="222"/>
      <c r="CS727" s="222"/>
      <c r="CT727" s="222"/>
      <c r="CU727" s="222"/>
      <c r="CV727" s="222"/>
      <c r="CW727" s="222"/>
      <c r="CX727" s="222"/>
      <c r="CY727" s="222"/>
      <c r="CZ727" s="222"/>
      <c r="DA727" s="222"/>
      <c r="DB727" s="224">
        <f t="shared" si="106"/>
        <v>0</v>
      </c>
      <c r="DC727" s="224">
        <f t="shared" si="107"/>
        <v>0</v>
      </c>
      <c r="DD727" s="224">
        <f t="shared" si="108"/>
        <v>0</v>
      </c>
      <c r="DE727" s="225">
        <f t="shared" si="109"/>
        <v>0</v>
      </c>
      <c r="DF727" s="222"/>
      <c r="DG727" s="222"/>
    </row>
    <row r="728" spans="90:111" x14ac:dyDescent="0.25">
      <c r="CL728" s="223">
        <f t="shared" si="101"/>
        <v>0</v>
      </c>
      <c r="CM728" s="223">
        <f t="shared" si="102"/>
        <v>0</v>
      </c>
      <c r="CN728" s="223">
        <f t="shared" si="103"/>
        <v>0</v>
      </c>
      <c r="CO728" s="223">
        <f t="shared" si="103"/>
        <v>0</v>
      </c>
      <c r="CP728" s="223">
        <f t="shared" si="104"/>
        <v>0</v>
      </c>
      <c r="CQ728" s="223">
        <f t="shared" si="105"/>
        <v>0</v>
      </c>
      <c r="CR728" s="222"/>
      <c r="CS728" s="222"/>
      <c r="CT728" s="222"/>
      <c r="CU728" s="222"/>
      <c r="CV728" s="222"/>
      <c r="CW728" s="222"/>
      <c r="CX728" s="222"/>
      <c r="CY728" s="222"/>
      <c r="CZ728" s="222"/>
      <c r="DA728" s="222"/>
      <c r="DB728" s="224">
        <f t="shared" si="106"/>
        <v>0</v>
      </c>
      <c r="DC728" s="224">
        <f t="shared" si="107"/>
        <v>0</v>
      </c>
      <c r="DD728" s="224">
        <f t="shared" si="108"/>
        <v>0</v>
      </c>
      <c r="DE728" s="225">
        <f t="shared" si="109"/>
        <v>0</v>
      </c>
      <c r="DF728" s="222"/>
      <c r="DG728" s="222"/>
    </row>
    <row r="729" spans="90:111" x14ac:dyDescent="0.25">
      <c r="CL729" s="223">
        <f t="shared" si="101"/>
        <v>0</v>
      </c>
      <c r="CM729" s="223">
        <f t="shared" si="102"/>
        <v>0</v>
      </c>
      <c r="CN729" s="223">
        <f t="shared" si="103"/>
        <v>0</v>
      </c>
      <c r="CO729" s="223">
        <f t="shared" si="103"/>
        <v>0</v>
      </c>
      <c r="CP729" s="223">
        <f t="shared" si="104"/>
        <v>0</v>
      </c>
      <c r="CQ729" s="223">
        <f t="shared" si="105"/>
        <v>0</v>
      </c>
      <c r="CR729" s="222"/>
      <c r="CS729" s="222"/>
      <c r="CT729" s="222"/>
      <c r="CU729" s="222"/>
      <c r="CV729" s="222"/>
      <c r="CW729" s="222"/>
      <c r="CX729" s="222"/>
      <c r="CY729" s="222"/>
      <c r="CZ729" s="222"/>
      <c r="DA729" s="222"/>
      <c r="DB729" s="224">
        <f t="shared" si="106"/>
        <v>0</v>
      </c>
      <c r="DC729" s="224">
        <f t="shared" si="107"/>
        <v>0</v>
      </c>
      <c r="DD729" s="224">
        <f t="shared" si="108"/>
        <v>0</v>
      </c>
      <c r="DE729" s="225">
        <f t="shared" si="109"/>
        <v>0</v>
      </c>
      <c r="DF729" s="222"/>
      <c r="DG729" s="222"/>
    </row>
    <row r="730" spans="90:111" x14ac:dyDescent="0.25">
      <c r="CL730" s="223">
        <f t="shared" si="101"/>
        <v>0</v>
      </c>
      <c r="CM730" s="223">
        <f t="shared" si="102"/>
        <v>0</v>
      </c>
      <c r="CN730" s="223">
        <f t="shared" si="103"/>
        <v>0</v>
      </c>
      <c r="CO730" s="223">
        <f t="shared" si="103"/>
        <v>0</v>
      </c>
      <c r="CP730" s="223">
        <f t="shared" si="104"/>
        <v>0</v>
      </c>
      <c r="CQ730" s="223">
        <f t="shared" si="105"/>
        <v>0</v>
      </c>
      <c r="CR730" s="222"/>
      <c r="CS730" s="222"/>
      <c r="CT730" s="222"/>
      <c r="CU730" s="222"/>
      <c r="CV730" s="222"/>
      <c r="CW730" s="222"/>
      <c r="CX730" s="222"/>
      <c r="CY730" s="222"/>
      <c r="CZ730" s="222"/>
      <c r="DA730" s="222"/>
      <c r="DB730" s="224">
        <f t="shared" si="106"/>
        <v>0</v>
      </c>
      <c r="DC730" s="224">
        <f t="shared" si="107"/>
        <v>0</v>
      </c>
      <c r="DD730" s="224">
        <f t="shared" si="108"/>
        <v>0</v>
      </c>
      <c r="DE730" s="225">
        <f t="shared" si="109"/>
        <v>0</v>
      </c>
      <c r="DF730" s="222"/>
      <c r="DG730" s="222"/>
    </row>
    <row r="731" spans="90:111" x14ac:dyDescent="0.25">
      <c r="CL731" s="223">
        <f t="shared" si="101"/>
        <v>0</v>
      </c>
      <c r="CM731" s="223">
        <f t="shared" si="102"/>
        <v>0</v>
      </c>
      <c r="CN731" s="223">
        <f t="shared" si="103"/>
        <v>0</v>
      </c>
      <c r="CO731" s="223">
        <f t="shared" si="103"/>
        <v>0</v>
      </c>
      <c r="CP731" s="223">
        <f t="shared" si="104"/>
        <v>0</v>
      </c>
      <c r="CQ731" s="223">
        <f t="shared" si="105"/>
        <v>0</v>
      </c>
      <c r="CR731" s="222"/>
      <c r="CS731" s="222"/>
      <c r="CT731" s="222"/>
      <c r="CU731" s="222"/>
      <c r="CV731" s="222"/>
      <c r="CW731" s="222"/>
      <c r="CX731" s="222"/>
      <c r="CY731" s="222"/>
      <c r="CZ731" s="222"/>
      <c r="DA731" s="222"/>
      <c r="DB731" s="224">
        <f t="shared" si="106"/>
        <v>0</v>
      </c>
      <c r="DC731" s="224">
        <f t="shared" si="107"/>
        <v>0</v>
      </c>
      <c r="DD731" s="224">
        <f t="shared" si="108"/>
        <v>0</v>
      </c>
      <c r="DE731" s="225">
        <f t="shared" si="109"/>
        <v>0</v>
      </c>
      <c r="DF731" s="222"/>
      <c r="DG731" s="222"/>
    </row>
    <row r="732" spans="90:111" x14ac:dyDescent="0.25">
      <c r="CL732" s="223">
        <f t="shared" si="101"/>
        <v>0</v>
      </c>
      <c r="CM732" s="223">
        <f t="shared" si="102"/>
        <v>0</v>
      </c>
      <c r="CN732" s="223">
        <f t="shared" si="103"/>
        <v>0</v>
      </c>
      <c r="CO732" s="223">
        <f t="shared" si="103"/>
        <v>0</v>
      </c>
      <c r="CP732" s="223">
        <f t="shared" si="104"/>
        <v>0</v>
      </c>
      <c r="CQ732" s="223">
        <f t="shared" si="105"/>
        <v>0</v>
      </c>
      <c r="CR732" s="222"/>
      <c r="CS732" s="222"/>
      <c r="CT732" s="222"/>
      <c r="CU732" s="222"/>
      <c r="CV732" s="222"/>
      <c r="CW732" s="222"/>
      <c r="CX732" s="222"/>
      <c r="CY732" s="222"/>
      <c r="CZ732" s="222"/>
      <c r="DA732" s="222"/>
      <c r="DB732" s="224">
        <f t="shared" si="106"/>
        <v>0</v>
      </c>
      <c r="DC732" s="224">
        <f t="shared" si="107"/>
        <v>0</v>
      </c>
      <c r="DD732" s="224">
        <f t="shared" si="108"/>
        <v>0</v>
      </c>
      <c r="DE732" s="225">
        <f t="shared" si="109"/>
        <v>0</v>
      </c>
      <c r="DF732" s="222"/>
      <c r="DG732" s="222"/>
    </row>
    <row r="733" spans="90:111" x14ac:dyDescent="0.25">
      <c r="CL733" s="223">
        <f t="shared" si="101"/>
        <v>0</v>
      </c>
      <c r="CM733" s="223">
        <f t="shared" si="102"/>
        <v>0</v>
      </c>
      <c r="CN733" s="223">
        <f t="shared" si="103"/>
        <v>0</v>
      </c>
      <c r="CO733" s="223">
        <f t="shared" si="103"/>
        <v>0</v>
      </c>
      <c r="CP733" s="223">
        <f t="shared" si="104"/>
        <v>0</v>
      </c>
      <c r="CQ733" s="223">
        <f t="shared" si="105"/>
        <v>0</v>
      </c>
      <c r="CR733" s="222"/>
      <c r="CS733" s="222"/>
      <c r="CT733" s="222"/>
      <c r="CU733" s="222"/>
      <c r="CV733" s="222"/>
      <c r="CW733" s="222"/>
      <c r="CX733" s="222"/>
      <c r="CY733" s="222"/>
      <c r="CZ733" s="222"/>
      <c r="DA733" s="222"/>
      <c r="DB733" s="224">
        <f t="shared" si="106"/>
        <v>0</v>
      </c>
      <c r="DC733" s="224">
        <f t="shared" si="107"/>
        <v>0</v>
      </c>
      <c r="DD733" s="224">
        <f t="shared" si="108"/>
        <v>0</v>
      </c>
      <c r="DE733" s="225">
        <f t="shared" si="109"/>
        <v>0</v>
      </c>
      <c r="DF733" s="222"/>
      <c r="DG733" s="222"/>
    </row>
    <row r="734" spans="90:111" x14ac:dyDescent="0.25">
      <c r="CL734" s="223">
        <f t="shared" si="101"/>
        <v>0</v>
      </c>
      <c r="CM734" s="223">
        <f t="shared" si="102"/>
        <v>0</v>
      </c>
      <c r="CN734" s="223">
        <f t="shared" si="103"/>
        <v>0</v>
      </c>
      <c r="CO734" s="223">
        <f t="shared" si="103"/>
        <v>0</v>
      </c>
      <c r="CP734" s="223">
        <f t="shared" si="104"/>
        <v>0</v>
      </c>
      <c r="CQ734" s="223">
        <f t="shared" si="105"/>
        <v>0</v>
      </c>
      <c r="CR734" s="222"/>
      <c r="CS734" s="222"/>
      <c r="CT734" s="222"/>
      <c r="CU734" s="222"/>
      <c r="CV734" s="222"/>
      <c r="CW734" s="222"/>
      <c r="CX734" s="222"/>
      <c r="CY734" s="222"/>
      <c r="CZ734" s="222"/>
      <c r="DA734" s="222"/>
      <c r="DB734" s="224">
        <f t="shared" si="106"/>
        <v>0</v>
      </c>
      <c r="DC734" s="224">
        <f t="shared" si="107"/>
        <v>0</v>
      </c>
      <c r="DD734" s="224">
        <f t="shared" si="108"/>
        <v>0</v>
      </c>
      <c r="DE734" s="225">
        <f t="shared" si="109"/>
        <v>0</v>
      </c>
      <c r="DF734" s="222"/>
      <c r="DG734" s="222"/>
    </row>
    <row r="735" spans="90:111" x14ac:dyDescent="0.25">
      <c r="CL735" s="223">
        <f t="shared" si="101"/>
        <v>0</v>
      </c>
      <c r="CM735" s="223">
        <f t="shared" si="102"/>
        <v>0</v>
      </c>
      <c r="CN735" s="223">
        <f t="shared" si="103"/>
        <v>0</v>
      </c>
      <c r="CO735" s="223">
        <f t="shared" si="103"/>
        <v>0</v>
      </c>
      <c r="CP735" s="223">
        <f t="shared" si="104"/>
        <v>0</v>
      </c>
      <c r="CQ735" s="223">
        <f t="shared" si="105"/>
        <v>0</v>
      </c>
      <c r="CR735" s="222"/>
      <c r="CS735" s="222"/>
      <c r="CT735" s="222"/>
      <c r="CU735" s="222"/>
      <c r="CV735" s="222"/>
      <c r="CW735" s="222"/>
      <c r="CX735" s="222"/>
      <c r="CY735" s="222"/>
      <c r="CZ735" s="222"/>
      <c r="DA735" s="222"/>
      <c r="DB735" s="224">
        <f t="shared" si="106"/>
        <v>0</v>
      </c>
      <c r="DC735" s="224">
        <f t="shared" si="107"/>
        <v>0</v>
      </c>
      <c r="DD735" s="224">
        <f t="shared" si="108"/>
        <v>0</v>
      </c>
      <c r="DE735" s="225">
        <f t="shared" si="109"/>
        <v>0</v>
      </c>
      <c r="DF735" s="222"/>
      <c r="DG735" s="222"/>
    </row>
    <row r="736" spans="90:111" x14ac:dyDescent="0.25">
      <c r="CL736" s="223">
        <f t="shared" si="101"/>
        <v>0</v>
      </c>
      <c r="CM736" s="223">
        <f t="shared" si="102"/>
        <v>0</v>
      </c>
      <c r="CN736" s="223">
        <f t="shared" si="103"/>
        <v>0</v>
      </c>
      <c r="CO736" s="223">
        <f t="shared" si="103"/>
        <v>0</v>
      </c>
      <c r="CP736" s="223">
        <f t="shared" si="104"/>
        <v>0</v>
      </c>
      <c r="CQ736" s="223">
        <f t="shared" si="105"/>
        <v>0</v>
      </c>
      <c r="CR736" s="222"/>
      <c r="CS736" s="222"/>
      <c r="CT736" s="222"/>
      <c r="CU736" s="222"/>
      <c r="CV736" s="222"/>
      <c r="CW736" s="222"/>
      <c r="CX736" s="222"/>
      <c r="CY736" s="222"/>
      <c r="CZ736" s="222"/>
      <c r="DA736" s="222"/>
      <c r="DB736" s="224">
        <f t="shared" si="106"/>
        <v>0</v>
      </c>
      <c r="DC736" s="224">
        <f t="shared" si="107"/>
        <v>0</v>
      </c>
      <c r="DD736" s="224">
        <f t="shared" si="108"/>
        <v>0</v>
      </c>
      <c r="DE736" s="225">
        <f t="shared" si="109"/>
        <v>0</v>
      </c>
      <c r="DF736" s="222"/>
      <c r="DG736" s="222"/>
    </row>
    <row r="737" spans="90:111" x14ac:dyDescent="0.25">
      <c r="CL737" s="223">
        <f t="shared" si="101"/>
        <v>0</v>
      </c>
      <c r="CM737" s="223">
        <f t="shared" si="102"/>
        <v>0</v>
      </c>
      <c r="CN737" s="223">
        <f t="shared" si="103"/>
        <v>0</v>
      </c>
      <c r="CO737" s="223">
        <f t="shared" si="103"/>
        <v>0</v>
      </c>
      <c r="CP737" s="223">
        <f t="shared" si="104"/>
        <v>0</v>
      </c>
      <c r="CQ737" s="223">
        <f t="shared" si="105"/>
        <v>0</v>
      </c>
      <c r="CR737" s="222"/>
      <c r="CS737" s="222"/>
      <c r="CT737" s="222"/>
      <c r="CU737" s="222"/>
      <c r="CV737" s="222"/>
      <c r="CW737" s="222"/>
      <c r="CX737" s="222"/>
      <c r="CY737" s="222"/>
      <c r="CZ737" s="222"/>
      <c r="DA737" s="222"/>
      <c r="DB737" s="224">
        <f t="shared" si="106"/>
        <v>0</v>
      </c>
      <c r="DC737" s="224">
        <f t="shared" si="107"/>
        <v>0</v>
      </c>
      <c r="DD737" s="224">
        <f t="shared" si="108"/>
        <v>0</v>
      </c>
      <c r="DE737" s="225">
        <f t="shared" si="109"/>
        <v>0</v>
      </c>
      <c r="DF737" s="222"/>
      <c r="DG737" s="222"/>
    </row>
    <row r="738" spans="90:111" x14ac:dyDescent="0.25">
      <c r="CL738" s="223">
        <f t="shared" si="101"/>
        <v>0</v>
      </c>
      <c r="CM738" s="223">
        <f t="shared" si="102"/>
        <v>0</v>
      </c>
      <c r="CN738" s="223">
        <f t="shared" si="103"/>
        <v>0</v>
      </c>
      <c r="CO738" s="223">
        <f t="shared" si="103"/>
        <v>0</v>
      </c>
      <c r="CP738" s="223">
        <f t="shared" si="104"/>
        <v>0</v>
      </c>
      <c r="CQ738" s="223">
        <f t="shared" si="105"/>
        <v>0</v>
      </c>
      <c r="CR738" s="222"/>
      <c r="CS738" s="222"/>
      <c r="CT738" s="222"/>
      <c r="CU738" s="222"/>
      <c r="CV738" s="222"/>
      <c r="CW738" s="222"/>
      <c r="CX738" s="222"/>
      <c r="CY738" s="222"/>
      <c r="CZ738" s="222"/>
      <c r="DA738" s="222"/>
      <c r="DB738" s="224">
        <f t="shared" si="106"/>
        <v>0</v>
      </c>
      <c r="DC738" s="224">
        <f t="shared" si="107"/>
        <v>0</v>
      </c>
      <c r="DD738" s="224">
        <f t="shared" si="108"/>
        <v>0</v>
      </c>
      <c r="DE738" s="225">
        <f t="shared" si="109"/>
        <v>0</v>
      </c>
      <c r="DF738" s="222"/>
      <c r="DG738" s="222"/>
    </row>
    <row r="739" spans="90:111" x14ac:dyDescent="0.25">
      <c r="CL739" s="223">
        <f t="shared" si="101"/>
        <v>0</v>
      </c>
      <c r="CM739" s="223">
        <f t="shared" si="102"/>
        <v>0</v>
      </c>
      <c r="CN739" s="223">
        <f t="shared" si="103"/>
        <v>0</v>
      </c>
      <c r="CO739" s="223">
        <f t="shared" si="103"/>
        <v>0</v>
      </c>
      <c r="CP739" s="223">
        <f t="shared" si="104"/>
        <v>0</v>
      </c>
      <c r="CQ739" s="223">
        <f t="shared" si="105"/>
        <v>0</v>
      </c>
      <c r="CR739" s="222"/>
      <c r="CS739" s="222"/>
      <c r="CT739" s="222"/>
      <c r="CU739" s="222"/>
      <c r="CV739" s="222"/>
      <c r="CW739" s="222"/>
      <c r="CX739" s="222"/>
      <c r="CY739" s="222"/>
      <c r="CZ739" s="222"/>
      <c r="DA739" s="222"/>
      <c r="DB739" s="224">
        <f t="shared" si="106"/>
        <v>0</v>
      </c>
      <c r="DC739" s="224">
        <f t="shared" si="107"/>
        <v>0</v>
      </c>
      <c r="DD739" s="224">
        <f t="shared" si="108"/>
        <v>0</v>
      </c>
      <c r="DE739" s="225">
        <f t="shared" si="109"/>
        <v>0</v>
      </c>
      <c r="DF739" s="222"/>
      <c r="DG739" s="222"/>
    </row>
    <row r="740" spans="90:111" x14ac:dyDescent="0.25">
      <c r="CL740" s="223">
        <f t="shared" si="101"/>
        <v>0</v>
      </c>
      <c r="CM740" s="223">
        <f t="shared" si="102"/>
        <v>0</v>
      </c>
      <c r="CN740" s="223">
        <f t="shared" si="103"/>
        <v>0</v>
      </c>
      <c r="CO740" s="223">
        <f t="shared" si="103"/>
        <v>0</v>
      </c>
      <c r="CP740" s="223">
        <f t="shared" si="104"/>
        <v>0</v>
      </c>
      <c r="CQ740" s="223">
        <f t="shared" si="105"/>
        <v>0</v>
      </c>
      <c r="CR740" s="222"/>
      <c r="CS740" s="222"/>
      <c r="CT740" s="222"/>
      <c r="CU740" s="222"/>
      <c r="CV740" s="222"/>
      <c r="CW740" s="222"/>
      <c r="CX740" s="222"/>
      <c r="CY740" s="222"/>
      <c r="CZ740" s="222"/>
      <c r="DA740" s="222"/>
      <c r="DB740" s="224">
        <f t="shared" si="106"/>
        <v>0</v>
      </c>
      <c r="DC740" s="224">
        <f t="shared" si="107"/>
        <v>0</v>
      </c>
      <c r="DD740" s="224">
        <f t="shared" si="108"/>
        <v>0</v>
      </c>
      <c r="DE740" s="225">
        <f t="shared" si="109"/>
        <v>0</v>
      </c>
      <c r="DF740" s="222"/>
      <c r="DG740" s="222"/>
    </row>
    <row r="741" spans="90:111" x14ac:dyDescent="0.25">
      <c r="CL741" s="223">
        <f t="shared" si="101"/>
        <v>0</v>
      </c>
      <c r="CM741" s="223">
        <f t="shared" si="102"/>
        <v>0</v>
      </c>
      <c r="CN741" s="223">
        <f t="shared" si="103"/>
        <v>0</v>
      </c>
      <c r="CO741" s="223">
        <f t="shared" si="103"/>
        <v>0</v>
      </c>
      <c r="CP741" s="223">
        <f t="shared" si="104"/>
        <v>0</v>
      </c>
      <c r="CQ741" s="223">
        <f t="shared" si="105"/>
        <v>0</v>
      </c>
      <c r="CR741" s="222"/>
      <c r="CS741" s="222"/>
      <c r="CT741" s="222"/>
      <c r="CU741" s="222"/>
      <c r="CV741" s="222"/>
      <c r="CW741" s="222"/>
      <c r="CX741" s="222"/>
      <c r="CY741" s="222"/>
      <c r="CZ741" s="222"/>
      <c r="DA741" s="222"/>
      <c r="DB741" s="224">
        <f t="shared" si="106"/>
        <v>0</v>
      </c>
      <c r="DC741" s="224">
        <f t="shared" si="107"/>
        <v>0</v>
      </c>
      <c r="DD741" s="224">
        <f t="shared" si="108"/>
        <v>0</v>
      </c>
      <c r="DE741" s="225">
        <f t="shared" si="109"/>
        <v>0</v>
      </c>
      <c r="DF741" s="222"/>
      <c r="DG741" s="222"/>
    </row>
    <row r="742" spans="90:111" x14ac:dyDescent="0.25">
      <c r="CL742" s="223">
        <f t="shared" si="101"/>
        <v>0</v>
      </c>
      <c r="CM742" s="223">
        <f t="shared" si="102"/>
        <v>0</v>
      </c>
      <c r="CN742" s="223">
        <f t="shared" si="103"/>
        <v>0</v>
      </c>
      <c r="CO742" s="223">
        <f t="shared" si="103"/>
        <v>0</v>
      </c>
      <c r="CP742" s="223">
        <f t="shared" si="104"/>
        <v>0</v>
      </c>
      <c r="CQ742" s="223">
        <f t="shared" si="105"/>
        <v>0</v>
      </c>
      <c r="CR742" s="222"/>
      <c r="CS742" s="222"/>
      <c r="CT742" s="222"/>
      <c r="CU742" s="222"/>
      <c r="CV742" s="222"/>
      <c r="CW742" s="222"/>
      <c r="CX742" s="222"/>
      <c r="CY742" s="222"/>
      <c r="CZ742" s="222"/>
      <c r="DA742" s="222"/>
      <c r="DB742" s="224">
        <f t="shared" si="106"/>
        <v>0</v>
      </c>
      <c r="DC742" s="224">
        <f t="shared" si="107"/>
        <v>0</v>
      </c>
      <c r="DD742" s="224">
        <f t="shared" si="108"/>
        <v>0</v>
      </c>
      <c r="DE742" s="225">
        <f t="shared" si="109"/>
        <v>0</v>
      </c>
      <c r="DF742" s="222"/>
      <c r="DG742" s="222"/>
    </row>
    <row r="743" spans="90:111" x14ac:dyDescent="0.25">
      <c r="CL743" s="223">
        <f t="shared" si="101"/>
        <v>0</v>
      </c>
      <c r="CM743" s="223">
        <f t="shared" si="102"/>
        <v>0</v>
      </c>
      <c r="CN743" s="223">
        <f t="shared" si="103"/>
        <v>0</v>
      </c>
      <c r="CO743" s="223">
        <f t="shared" si="103"/>
        <v>0</v>
      </c>
      <c r="CP743" s="223">
        <f t="shared" si="104"/>
        <v>0</v>
      </c>
      <c r="CQ743" s="223">
        <f t="shared" si="105"/>
        <v>0</v>
      </c>
      <c r="CR743" s="222"/>
      <c r="CS743" s="222"/>
      <c r="CT743" s="222"/>
      <c r="CU743" s="222"/>
      <c r="CV743" s="222"/>
      <c r="CW743" s="222"/>
      <c r="CX743" s="222"/>
      <c r="CY743" s="222"/>
      <c r="CZ743" s="222"/>
      <c r="DA743" s="222"/>
      <c r="DB743" s="224">
        <f t="shared" si="106"/>
        <v>0</v>
      </c>
      <c r="DC743" s="224">
        <f t="shared" si="107"/>
        <v>0</v>
      </c>
      <c r="DD743" s="224">
        <f t="shared" si="108"/>
        <v>0</v>
      </c>
      <c r="DE743" s="225">
        <f t="shared" si="109"/>
        <v>0</v>
      </c>
      <c r="DF743" s="222"/>
      <c r="DG743" s="222"/>
    </row>
    <row r="744" spans="90:111" x14ac:dyDescent="0.25">
      <c r="CL744" s="223">
        <f t="shared" si="101"/>
        <v>0</v>
      </c>
      <c r="CM744" s="223">
        <f t="shared" si="102"/>
        <v>0</v>
      </c>
      <c r="CN744" s="223">
        <f t="shared" si="103"/>
        <v>0</v>
      </c>
      <c r="CO744" s="223">
        <f t="shared" si="103"/>
        <v>0</v>
      </c>
      <c r="CP744" s="223">
        <f t="shared" si="104"/>
        <v>0</v>
      </c>
      <c r="CQ744" s="223">
        <f t="shared" si="105"/>
        <v>0</v>
      </c>
      <c r="CR744" s="222"/>
      <c r="CS744" s="222"/>
      <c r="CT744" s="222"/>
      <c r="CU744" s="222"/>
      <c r="CV744" s="222"/>
      <c r="CW744" s="222"/>
      <c r="CX744" s="222"/>
      <c r="CY744" s="222"/>
      <c r="CZ744" s="222"/>
      <c r="DA744" s="222"/>
      <c r="DB744" s="224">
        <f t="shared" si="106"/>
        <v>0</v>
      </c>
      <c r="DC744" s="224">
        <f t="shared" si="107"/>
        <v>0</v>
      </c>
      <c r="DD744" s="224">
        <f t="shared" si="108"/>
        <v>0</v>
      </c>
      <c r="DE744" s="225">
        <f t="shared" si="109"/>
        <v>0</v>
      </c>
      <c r="DF744" s="222"/>
      <c r="DG744" s="222"/>
    </row>
    <row r="745" spans="90:111" x14ac:dyDescent="0.25">
      <c r="CL745" s="223">
        <f t="shared" si="101"/>
        <v>0</v>
      </c>
      <c r="CM745" s="223">
        <f t="shared" si="102"/>
        <v>0</v>
      </c>
      <c r="CN745" s="223">
        <f t="shared" si="103"/>
        <v>0</v>
      </c>
      <c r="CO745" s="223">
        <f t="shared" si="103"/>
        <v>0</v>
      </c>
      <c r="CP745" s="223">
        <f t="shared" si="104"/>
        <v>0</v>
      </c>
      <c r="CQ745" s="223">
        <f t="shared" si="105"/>
        <v>0</v>
      </c>
      <c r="CR745" s="222"/>
      <c r="CS745" s="222"/>
      <c r="CT745" s="222"/>
      <c r="CU745" s="222"/>
      <c r="CV745" s="222"/>
      <c r="CW745" s="222"/>
      <c r="CX745" s="222"/>
      <c r="CY745" s="222"/>
      <c r="CZ745" s="222"/>
      <c r="DA745" s="222"/>
      <c r="DB745" s="224">
        <f t="shared" si="106"/>
        <v>0</v>
      </c>
      <c r="DC745" s="224">
        <f t="shared" si="107"/>
        <v>0</v>
      </c>
      <c r="DD745" s="224">
        <f t="shared" si="108"/>
        <v>0</v>
      </c>
      <c r="DE745" s="225">
        <f t="shared" si="109"/>
        <v>0</v>
      </c>
      <c r="DF745" s="222"/>
      <c r="DG745" s="222"/>
    </row>
    <row r="746" spans="90:111" x14ac:dyDescent="0.25">
      <c r="CL746" s="223">
        <f t="shared" si="101"/>
        <v>0</v>
      </c>
      <c r="CM746" s="223">
        <f t="shared" si="102"/>
        <v>0</v>
      </c>
      <c r="CN746" s="223">
        <f t="shared" si="103"/>
        <v>0</v>
      </c>
      <c r="CO746" s="223">
        <f t="shared" si="103"/>
        <v>0</v>
      </c>
      <c r="CP746" s="223">
        <f t="shared" si="104"/>
        <v>0</v>
      </c>
      <c r="CQ746" s="223">
        <f t="shared" si="105"/>
        <v>0</v>
      </c>
      <c r="CR746" s="222"/>
      <c r="CS746" s="222"/>
      <c r="CT746" s="222"/>
      <c r="CU746" s="222"/>
      <c r="CV746" s="222"/>
      <c r="CW746" s="222"/>
      <c r="CX746" s="222"/>
      <c r="CY746" s="222"/>
      <c r="CZ746" s="222"/>
      <c r="DA746" s="222"/>
      <c r="DB746" s="224">
        <f t="shared" si="106"/>
        <v>0</v>
      </c>
      <c r="DC746" s="224">
        <f t="shared" si="107"/>
        <v>0</v>
      </c>
      <c r="DD746" s="224">
        <f t="shared" si="108"/>
        <v>0</v>
      </c>
      <c r="DE746" s="225">
        <f t="shared" si="109"/>
        <v>0</v>
      </c>
      <c r="DF746" s="222"/>
      <c r="DG746" s="222"/>
    </row>
    <row r="747" spans="90:111" x14ac:dyDescent="0.25">
      <c r="CL747" s="223">
        <f t="shared" si="101"/>
        <v>0</v>
      </c>
      <c r="CM747" s="223">
        <f t="shared" si="102"/>
        <v>0</v>
      </c>
      <c r="CN747" s="223">
        <f t="shared" si="103"/>
        <v>0</v>
      </c>
      <c r="CO747" s="223">
        <f t="shared" si="103"/>
        <v>0</v>
      </c>
      <c r="CP747" s="223">
        <f t="shared" si="104"/>
        <v>0</v>
      </c>
      <c r="CQ747" s="223">
        <f t="shared" si="105"/>
        <v>0</v>
      </c>
      <c r="CR747" s="222"/>
      <c r="CS747" s="222"/>
      <c r="CT747" s="222"/>
      <c r="CU747" s="222"/>
      <c r="CV747" s="222"/>
      <c r="CW747" s="222"/>
      <c r="CX747" s="222"/>
      <c r="CY747" s="222"/>
      <c r="CZ747" s="222"/>
      <c r="DA747" s="222"/>
      <c r="DB747" s="224">
        <f t="shared" si="106"/>
        <v>0</v>
      </c>
      <c r="DC747" s="224">
        <f t="shared" si="107"/>
        <v>0</v>
      </c>
      <c r="DD747" s="224">
        <f t="shared" si="108"/>
        <v>0</v>
      </c>
      <c r="DE747" s="225">
        <f t="shared" si="109"/>
        <v>0</v>
      </c>
      <c r="DF747" s="222"/>
      <c r="DG747" s="222"/>
    </row>
    <row r="748" spans="90:111" x14ac:dyDescent="0.25">
      <c r="CL748" s="223">
        <f t="shared" si="101"/>
        <v>0</v>
      </c>
      <c r="CM748" s="223">
        <f t="shared" si="102"/>
        <v>0</v>
      </c>
      <c r="CN748" s="223">
        <f t="shared" si="103"/>
        <v>0</v>
      </c>
      <c r="CO748" s="223">
        <f t="shared" si="103"/>
        <v>0</v>
      </c>
      <c r="CP748" s="223">
        <f t="shared" si="104"/>
        <v>0</v>
      </c>
      <c r="CQ748" s="223">
        <f t="shared" si="105"/>
        <v>0</v>
      </c>
      <c r="CR748" s="222"/>
      <c r="CS748" s="222"/>
      <c r="CT748" s="222"/>
      <c r="CU748" s="222"/>
      <c r="CV748" s="222"/>
      <c r="CW748" s="222"/>
      <c r="CX748" s="222"/>
      <c r="CY748" s="222"/>
      <c r="CZ748" s="222"/>
      <c r="DA748" s="222"/>
      <c r="DB748" s="224">
        <f t="shared" si="106"/>
        <v>0</v>
      </c>
      <c r="DC748" s="224">
        <f t="shared" si="107"/>
        <v>0</v>
      </c>
      <c r="DD748" s="224">
        <f t="shared" si="108"/>
        <v>0</v>
      </c>
      <c r="DE748" s="225">
        <f t="shared" si="109"/>
        <v>0</v>
      </c>
      <c r="DF748" s="222"/>
      <c r="DG748" s="222"/>
    </row>
    <row r="749" spans="90:111" x14ac:dyDescent="0.25">
      <c r="CL749" s="223">
        <f t="shared" si="101"/>
        <v>0</v>
      </c>
      <c r="CM749" s="223">
        <f t="shared" si="102"/>
        <v>0</v>
      </c>
      <c r="CN749" s="223">
        <f t="shared" si="103"/>
        <v>0</v>
      </c>
      <c r="CO749" s="223">
        <f t="shared" si="103"/>
        <v>0</v>
      </c>
      <c r="CP749" s="223">
        <f t="shared" si="104"/>
        <v>0</v>
      </c>
      <c r="CQ749" s="223">
        <f t="shared" si="105"/>
        <v>0</v>
      </c>
      <c r="CR749" s="222"/>
      <c r="CS749" s="222"/>
      <c r="CT749" s="222"/>
      <c r="CU749" s="222"/>
      <c r="CV749" s="222"/>
      <c r="CW749" s="222"/>
      <c r="CX749" s="222"/>
      <c r="CY749" s="222"/>
      <c r="CZ749" s="222"/>
      <c r="DA749" s="222"/>
      <c r="DB749" s="224">
        <f t="shared" si="106"/>
        <v>0</v>
      </c>
      <c r="DC749" s="224">
        <f t="shared" si="107"/>
        <v>0</v>
      </c>
      <c r="DD749" s="224">
        <f t="shared" si="108"/>
        <v>0</v>
      </c>
      <c r="DE749" s="225">
        <f t="shared" si="109"/>
        <v>0</v>
      </c>
      <c r="DF749" s="222"/>
      <c r="DG749" s="222"/>
    </row>
    <row r="750" spans="90:111" x14ac:dyDescent="0.25">
      <c r="CL750" s="223">
        <f t="shared" si="101"/>
        <v>0</v>
      </c>
      <c r="CM750" s="223">
        <f t="shared" si="102"/>
        <v>0</v>
      </c>
      <c r="CN750" s="223">
        <f t="shared" si="103"/>
        <v>0</v>
      </c>
      <c r="CO750" s="223">
        <f t="shared" si="103"/>
        <v>0</v>
      </c>
      <c r="CP750" s="223">
        <f t="shared" si="104"/>
        <v>0</v>
      </c>
      <c r="CQ750" s="223">
        <f t="shared" si="105"/>
        <v>0</v>
      </c>
      <c r="CR750" s="222"/>
      <c r="CS750" s="222"/>
      <c r="CT750" s="222"/>
      <c r="CU750" s="222"/>
      <c r="CV750" s="222"/>
      <c r="CW750" s="222"/>
      <c r="CX750" s="222"/>
      <c r="CY750" s="222"/>
      <c r="CZ750" s="222"/>
      <c r="DA750" s="222"/>
      <c r="DB750" s="224">
        <f t="shared" si="106"/>
        <v>0</v>
      </c>
      <c r="DC750" s="224">
        <f t="shared" si="107"/>
        <v>0</v>
      </c>
      <c r="DD750" s="224">
        <f t="shared" si="108"/>
        <v>0</v>
      </c>
      <c r="DE750" s="225">
        <f t="shared" si="109"/>
        <v>0</v>
      </c>
      <c r="DF750" s="222"/>
      <c r="DG750" s="222"/>
    </row>
    <row r="751" spans="90:111" x14ac:dyDescent="0.25">
      <c r="CL751" s="223">
        <f t="shared" si="101"/>
        <v>0</v>
      </c>
      <c r="CM751" s="223">
        <f t="shared" si="102"/>
        <v>0</v>
      </c>
      <c r="CN751" s="223">
        <f t="shared" si="103"/>
        <v>0</v>
      </c>
      <c r="CO751" s="223">
        <f t="shared" si="103"/>
        <v>0</v>
      </c>
      <c r="CP751" s="223">
        <f t="shared" si="104"/>
        <v>0</v>
      </c>
      <c r="CQ751" s="223">
        <f t="shared" si="105"/>
        <v>0</v>
      </c>
      <c r="CR751" s="222"/>
      <c r="CS751" s="222"/>
      <c r="CT751" s="222"/>
      <c r="CU751" s="222"/>
      <c r="CV751" s="222"/>
      <c r="CW751" s="222"/>
      <c r="CX751" s="222"/>
      <c r="CY751" s="222"/>
      <c r="CZ751" s="222"/>
      <c r="DA751" s="222"/>
      <c r="DB751" s="224">
        <f t="shared" si="106"/>
        <v>0</v>
      </c>
      <c r="DC751" s="224">
        <f t="shared" si="107"/>
        <v>0</v>
      </c>
      <c r="DD751" s="224">
        <f t="shared" si="108"/>
        <v>0</v>
      </c>
      <c r="DE751" s="225">
        <f t="shared" si="109"/>
        <v>0</v>
      </c>
      <c r="DF751" s="222"/>
      <c r="DG751" s="222"/>
    </row>
    <row r="752" spans="90:111" x14ac:dyDescent="0.25">
      <c r="CL752" s="223">
        <f t="shared" si="101"/>
        <v>0</v>
      </c>
      <c r="CM752" s="223">
        <f t="shared" si="102"/>
        <v>0</v>
      </c>
      <c r="CN752" s="223">
        <f t="shared" si="103"/>
        <v>0</v>
      </c>
      <c r="CO752" s="223">
        <f t="shared" si="103"/>
        <v>0</v>
      </c>
      <c r="CP752" s="223">
        <f t="shared" si="104"/>
        <v>0</v>
      </c>
      <c r="CQ752" s="223">
        <f t="shared" si="105"/>
        <v>0</v>
      </c>
      <c r="CR752" s="222"/>
      <c r="CS752" s="222"/>
      <c r="CT752" s="222"/>
      <c r="CU752" s="222"/>
      <c r="CV752" s="222"/>
      <c r="CW752" s="222"/>
      <c r="CX752" s="222"/>
      <c r="CY752" s="222"/>
      <c r="CZ752" s="222"/>
      <c r="DA752" s="222"/>
      <c r="DB752" s="224">
        <f t="shared" si="106"/>
        <v>0</v>
      </c>
      <c r="DC752" s="224">
        <f t="shared" si="107"/>
        <v>0</v>
      </c>
      <c r="DD752" s="224">
        <f t="shared" si="108"/>
        <v>0</v>
      </c>
      <c r="DE752" s="225">
        <f t="shared" si="109"/>
        <v>0</v>
      </c>
      <c r="DF752" s="222"/>
      <c r="DG752" s="222"/>
    </row>
    <row r="753" spans="90:111" x14ac:dyDescent="0.25">
      <c r="CL753" s="223">
        <f t="shared" si="101"/>
        <v>0</v>
      </c>
      <c r="CM753" s="223">
        <f t="shared" si="102"/>
        <v>0</v>
      </c>
      <c r="CN753" s="223">
        <f t="shared" si="103"/>
        <v>0</v>
      </c>
      <c r="CO753" s="223">
        <f t="shared" si="103"/>
        <v>0</v>
      </c>
      <c r="CP753" s="223">
        <f t="shared" si="104"/>
        <v>0</v>
      </c>
      <c r="CQ753" s="223">
        <f t="shared" si="105"/>
        <v>0</v>
      </c>
      <c r="CR753" s="222"/>
      <c r="CS753" s="222"/>
      <c r="CT753" s="222"/>
      <c r="CU753" s="222"/>
      <c r="CV753" s="222"/>
      <c r="CW753" s="222"/>
      <c r="CX753" s="222"/>
      <c r="CY753" s="222"/>
      <c r="CZ753" s="222"/>
      <c r="DA753" s="222"/>
      <c r="DB753" s="224">
        <f t="shared" si="106"/>
        <v>0</v>
      </c>
      <c r="DC753" s="224">
        <f t="shared" si="107"/>
        <v>0</v>
      </c>
      <c r="DD753" s="224">
        <f t="shared" si="108"/>
        <v>0</v>
      </c>
      <c r="DE753" s="225">
        <f t="shared" si="109"/>
        <v>0</v>
      </c>
      <c r="DF753" s="222"/>
      <c r="DG753" s="222"/>
    </row>
    <row r="754" spans="90:111" x14ac:dyDescent="0.25">
      <c r="CL754" s="223">
        <f t="shared" si="101"/>
        <v>0</v>
      </c>
      <c r="CM754" s="223">
        <f t="shared" si="102"/>
        <v>0</v>
      </c>
      <c r="CN754" s="223">
        <f t="shared" si="103"/>
        <v>0</v>
      </c>
      <c r="CO754" s="223">
        <f t="shared" si="103"/>
        <v>0</v>
      </c>
      <c r="CP754" s="223">
        <f t="shared" si="104"/>
        <v>0</v>
      </c>
      <c r="CQ754" s="223">
        <f t="shared" si="105"/>
        <v>0</v>
      </c>
      <c r="CR754" s="222"/>
      <c r="CS754" s="222"/>
      <c r="CT754" s="222"/>
      <c r="CU754" s="222"/>
      <c r="CV754" s="222"/>
      <c r="CW754" s="222"/>
      <c r="CX754" s="222"/>
      <c r="CY754" s="222"/>
      <c r="CZ754" s="222"/>
      <c r="DA754" s="222"/>
      <c r="DB754" s="224">
        <f t="shared" si="106"/>
        <v>0</v>
      </c>
      <c r="DC754" s="224">
        <f t="shared" si="107"/>
        <v>0</v>
      </c>
      <c r="DD754" s="224">
        <f t="shared" si="108"/>
        <v>0</v>
      </c>
      <c r="DE754" s="225">
        <f t="shared" si="109"/>
        <v>0</v>
      </c>
      <c r="DF754" s="222"/>
      <c r="DG754" s="222"/>
    </row>
    <row r="755" spans="90:111" x14ac:dyDescent="0.25">
      <c r="CL755" s="223">
        <f t="shared" si="101"/>
        <v>0</v>
      </c>
      <c r="CM755" s="223">
        <f t="shared" si="102"/>
        <v>0</v>
      </c>
      <c r="CN755" s="223">
        <f t="shared" si="103"/>
        <v>0</v>
      </c>
      <c r="CO755" s="223">
        <f t="shared" si="103"/>
        <v>0</v>
      </c>
      <c r="CP755" s="223">
        <f t="shared" si="104"/>
        <v>0</v>
      </c>
      <c r="CQ755" s="223">
        <f t="shared" si="105"/>
        <v>0</v>
      </c>
      <c r="CR755" s="222"/>
      <c r="CS755" s="222"/>
      <c r="CT755" s="222"/>
      <c r="CU755" s="222"/>
      <c r="CV755" s="222"/>
      <c r="CW755" s="222"/>
      <c r="CX755" s="222"/>
      <c r="CY755" s="222"/>
      <c r="CZ755" s="222"/>
      <c r="DA755" s="222"/>
      <c r="DB755" s="224">
        <f t="shared" si="106"/>
        <v>0</v>
      </c>
      <c r="DC755" s="224">
        <f t="shared" si="107"/>
        <v>0</v>
      </c>
      <c r="DD755" s="224">
        <f t="shared" si="108"/>
        <v>0</v>
      </c>
      <c r="DE755" s="225">
        <f t="shared" si="109"/>
        <v>0</v>
      </c>
      <c r="DF755" s="222"/>
      <c r="DG755" s="222"/>
    </row>
    <row r="756" spans="90:111" x14ac:dyDescent="0.25">
      <c r="CL756" s="223">
        <f t="shared" si="101"/>
        <v>0</v>
      </c>
      <c r="CM756" s="223">
        <f t="shared" si="102"/>
        <v>0</v>
      </c>
      <c r="CN756" s="223">
        <f t="shared" si="103"/>
        <v>0</v>
      </c>
      <c r="CO756" s="223">
        <f t="shared" si="103"/>
        <v>0</v>
      </c>
      <c r="CP756" s="223">
        <f t="shared" si="104"/>
        <v>0</v>
      </c>
      <c r="CQ756" s="223">
        <f t="shared" si="105"/>
        <v>0</v>
      </c>
      <c r="CR756" s="222"/>
      <c r="CS756" s="222"/>
      <c r="CT756" s="222"/>
      <c r="CU756" s="222"/>
      <c r="CV756" s="222"/>
      <c r="CW756" s="222"/>
      <c r="CX756" s="222"/>
      <c r="CY756" s="222"/>
      <c r="CZ756" s="222"/>
      <c r="DA756" s="222"/>
      <c r="DB756" s="224">
        <f t="shared" si="106"/>
        <v>0</v>
      </c>
      <c r="DC756" s="224">
        <f t="shared" si="107"/>
        <v>0</v>
      </c>
      <c r="DD756" s="224">
        <f t="shared" si="108"/>
        <v>0</v>
      </c>
      <c r="DE756" s="225">
        <f t="shared" si="109"/>
        <v>0</v>
      </c>
      <c r="DF756" s="222"/>
      <c r="DG756" s="222"/>
    </row>
    <row r="757" spans="90:111" x14ac:dyDescent="0.25">
      <c r="CL757" s="223">
        <f t="shared" si="101"/>
        <v>0</v>
      </c>
      <c r="CM757" s="223">
        <f t="shared" si="102"/>
        <v>0</v>
      </c>
      <c r="CN757" s="223">
        <f t="shared" si="103"/>
        <v>0</v>
      </c>
      <c r="CO757" s="223">
        <f t="shared" si="103"/>
        <v>0</v>
      </c>
      <c r="CP757" s="223">
        <f t="shared" si="104"/>
        <v>0</v>
      </c>
      <c r="CQ757" s="223">
        <f t="shared" si="105"/>
        <v>0</v>
      </c>
      <c r="CR757" s="222"/>
      <c r="CS757" s="222"/>
      <c r="CT757" s="222"/>
      <c r="CU757" s="222"/>
      <c r="CV757" s="222"/>
      <c r="CW757" s="222"/>
      <c r="CX757" s="222"/>
      <c r="CY757" s="222"/>
      <c r="CZ757" s="222"/>
      <c r="DA757" s="222"/>
      <c r="DB757" s="224">
        <f t="shared" si="106"/>
        <v>0</v>
      </c>
      <c r="DC757" s="224">
        <f t="shared" si="107"/>
        <v>0</v>
      </c>
      <c r="DD757" s="224">
        <f t="shared" si="108"/>
        <v>0</v>
      </c>
      <c r="DE757" s="225">
        <f t="shared" si="109"/>
        <v>0</v>
      </c>
      <c r="DF757" s="222"/>
      <c r="DG757" s="222"/>
    </row>
    <row r="758" spans="90:111" x14ac:dyDescent="0.25">
      <c r="CL758" s="223">
        <f t="shared" si="101"/>
        <v>0</v>
      </c>
      <c r="CM758" s="223">
        <f t="shared" si="102"/>
        <v>0</v>
      </c>
      <c r="CN758" s="223">
        <f t="shared" si="103"/>
        <v>0</v>
      </c>
      <c r="CO758" s="223">
        <f t="shared" si="103"/>
        <v>0</v>
      </c>
      <c r="CP758" s="223">
        <f t="shared" si="104"/>
        <v>0</v>
      </c>
      <c r="CQ758" s="223">
        <f t="shared" si="105"/>
        <v>0</v>
      </c>
      <c r="CR758" s="222"/>
      <c r="CS758" s="222"/>
      <c r="CT758" s="222"/>
      <c r="CU758" s="222"/>
      <c r="CV758" s="222"/>
      <c r="CW758" s="222"/>
      <c r="CX758" s="222"/>
      <c r="CY758" s="222"/>
      <c r="CZ758" s="222"/>
      <c r="DA758" s="222"/>
      <c r="DB758" s="224">
        <f t="shared" si="106"/>
        <v>0</v>
      </c>
      <c r="DC758" s="224">
        <f t="shared" si="107"/>
        <v>0</v>
      </c>
      <c r="DD758" s="224">
        <f t="shared" si="108"/>
        <v>0</v>
      </c>
      <c r="DE758" s="225">
        <f t="shared" si="109"/>
        <v>0</v>
      </c>
      <c r="DF758" s="222"/>
      <c r="DG758" s="222"/>
    </row>
    <row r="759" spans="90:111" x14ac:dyDescent="0.25">
      <c r="CL759" s="223">
        <f t="shared" si="101"/>
        <v>0</v>
      </c>
      <c r="CM759" s="223">
        <f t="shared" si="102"/>
        <v>0</v>
      </c>
      <c r="CN759" s="223">
        <f t="shared" si="103"/>
        <v>0</v>
      </c>
      <c r="CO759" s="223">
        <f t="shared" si="103"/>
        <v>0</v>
      </c>
      <c r="CP759" s="223">
        <f t="shared" si="104"/>
        <v>0</v>
      </c>
      <c r="CQ759" s="223">
        <f t="shared" si="105"/>
        <v>0</v>
      </c>
      <c r="CR759" s="222"/>
      <c r="CS759" s="222"/>
      <c r="CT759" s="222"/>
      <c r="CU759" s="222"/>
      <c r="CV759" s="222"/>
      <c r="CW759" s="222"/>
      <c r="CX759" s="222"/>
      <c r="CY759" s="222"/>
      <c r="CZ759" s="222"/>
      <c r="DA759" s="222"/>
      <c r="DB759" s="224">
        <f t="shared" si="106"/>
        <v>0</v>
      </c>
      <c r="DC759" s="224">
        <f t="shared" si="107"/>
        <v>0</v>
      </c>
      <c r="DD759" s="224">
        <f t="shared" si="108"/>
        <v>0</v>
      </c>
      <c r="DE759" s="225">
        <f t="shared" si="109"/>
        <v>0</v>
      </c>
      <c r="DF759" s="222"/>
      <c r="DG759" s="222"/>
    </row>
    <row r="760" spans="90:111" x14ac:dyDescent="0.25">
      <c r="CL760" s="223">
        <f t="shared" si="101"/>
        <v>0</v>
      </c>
      <c r="CM760" s="223">
        <f t="shared" si="102"/>
        <v>0</v>
      </c>
      <c r="CN760" s="223">
        <f t="shared" si="103"/>
        <v>0</v>
      </c>
      <c r="CO760" s="223">
        <f t="shared" si="103"/>
        <v>0</v>
      </c>
      <c r="CP760" s="223">
        <f t="shared" si="104"/>
        <v>0</v>
      </c>
      <c r="CQ760" s="223">
        <f t="shared" si="105"/>
        <v>0</v>
      </c>
      <c r="CR760" s="222"/>
      <c r="CS760" s="222"/>
      <c r="CT760" s="222"/>
      <c r="CU760" s="222"/>
      <c r="CV760" s="222"/>
      <c r="CW760" s="222"/>
      <c r="CX760" s="222"/>
      <c r="CY760" s="222"/>
      <c r="CZ760" s="222"/>
      <c r="DA760" s="222"/>
      <c r="DB760" s="224">
        <f t="shared" si="106"/>
        <v>0</v>
      </c>
      <c r="DC760" s="224">
        <f t="shared" si="107"/>
        <v>0</v>
      </c>
      <c r="DD760" s="224">
        <f t="shared" si="108"/>
        <v>0</v>
      </c>
      <c r="DE760" s="225">
        <f t="shared" si="109"/>
        <v>0</v>
      </c>
      <c r="DF760" s="222"/>
      <c r="DG760" s="222"/>
    </row>
    <row r="761" spans="90:111" x14ac:dyDescent="0.25">
      <c r="CL761" s="223">
        <f t="shared" si="101"/>
        <v>0</v>
      </c>
      <c r="CM761" s="223">
        <f t="shared" si="102"/>
        <v>0</v>
      </c>
      <c r="CN761" s="223">
        <f t="shared" si="103"/>
        <v>0</v>
      </c>
      <c r="CO761" s="223">
        <f t="shared" si="103"/>
        <v>0</v>
      </c>
      <c r="CP761" s="223">
        <f t="shared" si="104"/>
        <v>0</v>
      </c>
      <c r="CQ761" s="223">
        <f t="shared" si="105"/>
        <v>0</v>
      </c>
      <c r="CR761" s="222"/>
      <c r="CS761" s="222"/>
      <c r="CT761" s="222"/>
      <c r="CU761" s="222"/>
      <c r="CV761" s="222"/>
      <c r="CW761" s="222"/>
      <c r="CX761" s="222"/>
      <c r="CY761" s="222"/>
      <c r="CZ761" s="222"/>
      <c r="DA761" s="222"/>
      <c r="DB761" s="224">
        <f t="shared" si="106"/>
        <v>0</v>
      </c>
      <c r="DC761" s="224">
        <f t="shared" si="107"/>
        <v>0</v>
      </c>
      <c r="DD761" s="224">
        <f t="shared" si="108"/>
        <v>0</v>
      </c>
      <c r="DE761" s="225">
        <f t="shared" si="109"/>
        <v>0</v>
      </c>
      <c r="DF761" s="222"/>
      <c r="DG761" s="222"/>
    </row>
    <row r="762" spans="90:111" x14ac:dyDescent="0.25">
      <c r="CL762" s="223">
        <f t="shared" si="101"/>
        <v>0</v>
      </c>
      <c r="CM762" s="223">
        <f t="shared" si="102"/>
        <v>0</v>
      </c>
      <c r="CN762" s="223">
        <f t="shared" si="103"/>
        <v>0</v>
      </c>
      <c r="CO762" s="223">
        <f t="shared" si="103"/>
        <v>0</v>
      </c>
      <c r="CP762" s="223">
        <f t="shared" si="104"/>
        <v>0</v>
      </c>
      <c r="CQ762" s="223">
        <f t="shared" si="105"/>
        <v>0</v>
      </c>
      <c r="CR762" s="222"/>
      <c r="CS762" s="222"/>
      <c r="CT762" s="222"/>
      <c r="CU762" s="222"/>
      <c r="CV762" s="222"/>
      <c r="CW762" s="222"/>
      <c r="CX762" s="222"/>
      <c r="CY762" s="222"/>
      <c r="CZ762" s="222"/>
      <c r="DA762" s="222"/>
      <c r="DB762" s="224">
        <f t="shared" si="106"/>
        <v>0</v>
      </c>
      <c r="DC762" s="224">
        <f t="shared" si="107"/>
        <v>0</v>
      </c>
      <c r="DD762" s="224">
        <f t="shared" si="108"/>
        <v>0</v>
      </c>
      <c r="DE762" s="225">
        <f t="shared" si="109"/>
        <v>0</v>
      </c>
      <c r="DF762" s="222"/>
      <c r="DG762" s="222"/>
    </row>
    <row r="763" spans="90:111" x14ac:dyDescent="0.25">
      <c r="CL763" s="223">
        <f t="shared" si="101"/>
        <v>0</v>
      </c>
      <c r="CM763" s="223">
        <f t="shared" si="102"/>
        <v>0</v>
      </c>
      <c r="CN763" s="223">
        <f t="shared" si="103"/>
        <v>0</v>
      </c>
      <c r="CO763" s="223">
        <f t="shared" si="103"/>
        <v>0</v>
      </c>
      <c r="CP763" s="223">
        <f t="shared" si="104"/>
        <v>0</v>
      </c>
      <c r="CQ763" s="223">
        <f t="shared" si="105"/>
        <v>0</v>
      </c>
      <c r="CR763" s="222"/>
      <c r="CS763" s="222"/>
      <c r="CT763" s="222"/>
      <c r="CU763" s="222"/>
      <c r="CV763" s="222"/>
      <c r="CW763" s="222"/>
      <c r="CX763" s="222"/>
      <c r="CY763" s="222"/>
      <c r="CZ763" s="222"/>
      <c r="DA763" s="222"/>
      <c r="DB763" s="224">
        <f t="shared" si="106"/>
        <v>0</v>
      </c>
      <c r="DC763" s="224">
        <f t="shared" si="107"/>
        <v>0</v>
      </c>
      <c r="DD763" s="224">
        <f t="shared" si="108"/>
        <v>0</v>
      </c>
      <c r="DE763" s="225">
        <f t="shared" si="109"/>
        <v>0</v>
      </c>
      <c r="DF763" s="222"/>
      <c r="DG763" s="222"/>
    </row>
    <row r="764" spans="90:111" x14ac:dyDescent="0.25">
      <c r="CL764" s="223">
        <f t="shared" si="101"/>
        <v>0</v>
      </c>
      <c r="CM764" s="223">
        <f t="shared" si="102"/>
        <v>0</v>
      </c>
      <c r="CN764" s="223">
        <f t="shared" si="103"/>
        <v>0</v>
      </c>
      <c r="CO764" s="223">
        <f t="shared" si="103"/>
        <v>0</v>
      </c>
      <c r="CP764" s="223">
        <f t="shared" si="104"/>
        <v>0</v>
      </c>
      <c r="CQ764" s="223">
        <f t="shared" si="105"/>
        <v>0</v>
      </c>
      <c r="CR764" s="222"/>
      <c r="CS764" s="222"/>
      <c r="CT764" s="222"/>
      <c r="CU764" s="222"/>
      <c r="CV764" s="222"/>
      <c r="CW764" s="222"/>
      <c r="CX764" s="222"/>
      <c r="CY764" s="222"/>
      <c r="CZ764" s="222"/>
      <c r="DA764" s="222"/>
      <c r="DB764" s="224">
        <f t="shared" si="106"/>
        <v>0</v>
      </c>
      <c r="DC764" s="224">
        <f t="shared" si="107"/>
        <v>0</v>
      </c>
      <c r="DD764" s="224">
        <f t="shared" si="108"/>
        <v>0</v>
      </c>
      <c r="DE764" s="225">
        <f t="shared" si="109"/>
        <v>0</v>
      </c>
      <c r="DF764" s="222"/>
      <c r="DG764" s="222"/>
    </row>
    <row r="765" spans="90:111" x14ac:dyDescent="0.25">
      <c r="CL765" s="223">
        <f t="shared" si="101"/>
        <v>0</v>
      </c>
      <c r="CM765" s="223">
        <f t="shared" si="102"/>
        <v>0</v>
      </c>
      <c r="CN765" s="223">
        <f t="shared" si="103"/>
        <v>0</v>
      </c>
      <c r="CO765" s="223">
        <f t="shared" si="103"/>
        <v>0</v>
      </c>
      <c r="CP765" s="223">
        <f t="shared" si="104"/>
        <v>0</v>
      </c>
      <c r="CQ765" s="223">
        <f t="shared" si="105"/>
        <v>0</v>
      </c>
      <c r="CR765" s="222"/>
      <c r="CS765" s="222"/>
      <c r="CT765" s="222"/>
      <c r="CU765" s="222"/>
      <c r="CV765" s="222"/>
      <c r="CW765" s="222"/>
      <c r="CX765" s="222"/>
      <c r="CY765" s="222"/>
      <c r="CZ765" s="222"/>
      <c r="DA765" s="222"/>
      <c r="DB765" s="224">
        <f t="shared" si="106"/>
        <v>0</v>
      </c>
      <c r="DC765" s="224">
        <f t="shared" si="107"/>
        <v>0</v>
      </c>
      <c r="DD765" s="224">
        <f t="shared" si="108"/>
        <v>0</v>
      </c>
      <c r="DE765" s="225">
        <f t="shared" si="109"/>
        <v>0</v>
      </c>
      <c r="DF765" s="222"/>
      <c r="DG765" s="222"/>
    </row>
    <row r="766" spans="90:111" x14ac:dyDescent="0.25">
      <c r="CL766" s="223">
        <f t="shared" si="101"/>
        <v>0</v>
      </c>
      <c r="CM766" s="223">
        <f t="shared" si="102"/>
        <v>0</v>
      </c>
      <c r="CN766" s="223">
        <f t="shared" si="103"/>
        <v>0</v>
      </c>
      <c r="CO766" s="223">
        <f t="shared" si="103"/>
        <v>0</v>
      </c>
      <c r="CP766" s="223">
        <f t="shared" si="104"/>
        <v>0</v>
      </c>
      <c r="CQ766" s="223">
        <f t="shared" si="105"/>
        <v>0</v>
      </c>
      <c r="CR766" s="222"/>
      <c r="CS766" s="222"/>
      <c r="CT766" s="222"/>
      <c r="CU766" s="222"/>
      <c r="CV766" s="222"/>
      <c r="CW766" s="222"/>
      <c r="CX766" s="222"/>
      <c r="CY766" s="222"/>
      <c r="CZ766" s="222"/>
      <c r="DA766" s="222"/>
      <c r="DB766" s="224">
        <f t="shared" si="106"/>
        <v>0</v>
      </c>
      <c r="DC766" s="224">
        <f t="shared" si="107"/>
        <v>0</v>
      </c>
      <c r="DD766" s="224">
        <f t="shared" si="108"/>
        <v>0</v>
      </c>
      <c r="DE766" s="225">
        <f t="shared" si="109"/>
        <v>0</v>
      </c>
      <c r="DF766" s="222"/>
      <c r="DG766" s="222"/>
    </row>
    <row r="767" spans="90:111" x14ac:dyDescent="0.25">
      <c r="CL767" s="223">
        <f t="shared" si="101"/>
        <v>0</v>
      </c>
      <c r="CM767" s="223">
        <f t="shared" si="102"/>
        <v>0</v>
      </c>
      <c r="CN767" s="223">
        <f t="shared" si="103"/>
        <v>0</v>
      </c>
      <c r="CO767" s="223">
        <f t="shared" si="103"/>
        <v>0</v>
      </c>
      <c r="CP767" s="223">
        <f t="shared" si="104"/>
        <v>0</v>
      </c>
      <c r="CQ767" s="223">
        <f t="shared" si="105"/>
        <v>0</v>
      </c>
      <c r="CR767" s="222"/>
      <c r="CS767" s="222"/>
      <c r="CT767" s="222"/>
      <c r="CU767" s="222"/>
      <c r="CV767" s="222"/>
      <c r="CW767" s="222"/>
      <c r="CX767" s="222"/>
      <c r="CY767" s="222"/>
      <c r="CZ767" s="222"/>
      <c r="DA767" s="222"/>
      <c r="DB767" s="224">
        <f t="shared" si="106"/>
        <v>0</v>
      </c>
      <c r="DC767" s="224">
        <f t="shared" si="107"/>
        <v>0</v>
      </c>
      <c r="DD767" s="224">
        <f t="shared" si="108"/>
        <v>0</v>
      </c>
      <c r="DE767" s="225">
        <f t="shared" si="109"/>
        <v>0</v>
      </c>
      <c r="DF767" s="222"/>
      <c r="DG767" s="222"/>
    </row>
    <row r="768" spans="90:111" x14ac:dyDescent="0.25">
      <c r="CL768" s="223">
        <f t="shared" si="101"/>
        <v>0</v>
      </c>
      <c r="CM768" s="223">
        <f t="shared" si="102"/>
        <v>0</v>
      </c>
      <c r="CN768" s="223">
        <f t="shared" si="103"/>
        <v>0</v>
      </c>
      <c r="CO768" s="223">
        <f t="shared" si="103"/>
        <v>0</v>
      </c>
      <c r="CP768" s="223">
        <f t="shared" si="104"/>
        <v>0</v>
      </c>
      <c r="CQ768" s="223">
        <f t="shared" si="105"/>
        <v>0</v>
      </c>
      <c r="CR768" s="222"/>
      <c r="CS768" s="222"/>
      <c r="CT768" s="222"/>
      <c r="CU768" s="222"/>
      <c r="CV768" s="222"/>
      <c r="CW768" s="222"/>
      <c r="CX768" s="222"/>
      <c r="CY768" s="222"/>
      <c r="CZ768" s="222"/>
      <c r="DA768" s="222"/>
      <c r="DB768" s="224">
        <f t="shared" si="106"/>
        <v>0</v>
      </c>
      <c r="DC768" s="224">
        <f t="shared" si="107"/>
        <v>0</v>
      </c>
      <c r="DD768" s="224">
        <f t="shared" si="108"/>
        <v>0</v>
      </c>
      <c r="DE768" s="225">
        <f t="shared" si="109"/>
        <v>0</v>
      </c>
      <c r="DF768" s="222"/>
      <c r="DG768" s="222"/>
    </row>
    <row r="769" spans="90:111" x14ac:dyDescent="0.25">
      <c r="CL769" s="223">
        <f t="shared" si="101"/>
        <v>0</v>
      </c>
      <c r="CM769" s="223">
        <f t="shared" si="102"/>
        <v>0</v>
      </c>
      <c r="CN769" s="223">
        <f t="shared" si="103"/>
        <v>0</v>
      </c>
      <c r="CO769" s="223">
        <f t="shared" si="103"/>
        <v>0</v>
      </c>
      <c r="CP769" s="223">
        <f t="shared" si="104"/>
        <v>0</v>
      </c>
      <c r="CQ769" s="223">
        <f t="shared" si="105"/>
        <v>0</v>
      </c>
      <c r="CR769" s="222"/>
      <c r="CS769" s="222"/>
      <c r="CT769" s="222"/>
      <c r="CU769" s="222"/>
      <c r="CV769" s="222"/>
      <c r="CW769" s="222"/>
      <c r="CX769" s="222"/>
      <c r="CY769" s="222"/>
      <c r="CZ769" s="222"/>
      <c r="DA769" s="222"/>
      <c r="DB769" s="224">
        <f t="shared" si="106"/>
        <v>0</v>
      </c>
      <c r="DC769" s="224">
        <f t="shared" si="107"/>
        <v>0</v>
      </c>
      <c r="DD769" s="224">
        <f t="shared" si="108"/>
        <v>0</v>
      </c>
      <c r="DE769" s="225">
        <f t="shared" si="109"/>
        <v>0</v>
      </c>
      <c r="DF769" s="222"/>
      <c r="DG769" s="222"/>
    </row>
    <row r="770" spans="90:111" x14ac:dyDescent="0.25">
      <c r="CL770" s="223">
        <f t="shared" si="101"/>
        <v>0</v>
      </c>
      <c r="CM770" s="223">
        <f t="shared" si="102"/>
        <v>0</v>
      </c>
      <c r="CN770" s="223">
        <f t="shared" si="103"/>
        <v>0</v>
      </c>
      <c r="CO770" s="223">
        <f t="shared" si="103"/>
        <v>0</v>
      </c>
      <c r="CP770" s="223">
        <f t="shared" si="104"/>
        <v>0</v>
      </c>
      <c r="CQ770" s="223">
        <f t="shared" si="105"/>
        <v>0</v>
      </c>
      <c r="CR770" s="222"/>
      <c r="CS770" s="222"/>
      <c r="CT770" s="222"/>
      <c r="CU770" s="222"/>
      <c r="CV770" s="222"/>
      <c r="CW770" s="222"/>
      <c r="CX770" s="222"/>
      <c r="CY770" s="222"/>
      <c r="CZ770" s="222"/>
      <c r="DA770" s="222"/>
      <c r="DB770" s="224">
        <f t="shared" si="106"/>
        <v>0</v>
      </c>
      <c r="DC770" s="224">
        <f t="shared" si="107"/>
        <v>0</v>
      </c>
      <c r="DD770" s="224">
        <f t="shared" si="108"/>
        <v>0</v>
      </c>
      <c r="DE770" s="225">
        <f t="shared" si="109"/>
        <v>0</v>
      </c>
      <c r="DF770" s="222"/>
      <c r="DG770" s="222"/>
    </row>
    <row r="771" spans="90:111" x14ac:dyDescent="0.25">
      <c r="CL771" s="223">
        <f t="shared" ref="CL771:CL834" si="110">SUM(BB771:BL771)+BR771</f>
        <v>0</v>
      </c>
      <c r="CM771" s="223">
        <f t="shared" ref="CM771:CM834" si="111">SUM(BM771:BO771)</f>
        <v>0</v>
      </c>
      <c r="CN771" s="223">
        <f t="shared" ref="CN771:CO834" si="112">BP771</f>
        <v>0</v>
      </c>
      <c r="CO771" s="223">
        <f t="shared" si="112"/>
        <v>0</v>
      </c>
      <c r="CP771" s="223">
        <f t="shared" ref="CP771:CP834" si="113">SUM(CL771:CO771)</f>
        <v>0</v>
      </c>
      <c r="CQ771" s="223">
        <f t="shared" ref="CQ771:CQ834" si="114">CP771-BU771</f>
        <v>0</v>
      </c>
      <c r="CR771" s="222"/>
      <c r="CS771" s="222"/>
      <c r="CT771" s="222"/>
      <c r="CU771" s="222"/>
      <c r="CV771" s="222"/>
      <c r="CW771" s="222"/>
      <c r="CX771" s="222"/>
      <c r="CY771" s="222"/>
      <c r="CZ771" s="222"/>
      <c r="DA771" s="222"/>
      <c r="DB771" s="224">
        <f t="shared" ref="DB771:DB834" si="115">SUM(BB771:BE771)+BM771+BN771</f>
        <v>0</v>
      </c>
      <c r="DC771" s="224">
        <f t="shared" ref="DC771:DC834" si="116">BF771+BG771+BH771+BI771+BJ771+BK771+BL771+BO771+BR771</f>
        <v>0</v>
      </c>
      <c r="DD771" s="224">
        <f t="shared" ref="DD771:DD834" si="117">DC771+DB771</f>
        <v>0</v>
      </c>
      <c r="DE771" s="225">
        <f t="shared" ref="DE771:DE834" si="118">DD771-BS771</f>
        <v>0</v>
      </c>
      <c r="DF771" s="222"/>
      <c r="DG771" s="222"/>
    </row>
    <row r="772" spans="90:111" x14ac:dyDescent="0.25">
      <c r="CL772" s="223">
        <f t="shared" si="110"/>
        <v>0</v>
      </c>
      <c r="CM772" s="223">
        <f t="shared" si="111"/>
        <v>0</v>
      </c>
      <c r="CN772" s="223">
        <f t="shared" si="112"/>
        <v>0</v>
      </c>
      <c r="CO772" s="223">
        <f t="shared" si="112"/>
        <v>0</v>
      </c>
      <c r="CP772" s="223">
        <f t="shared" si="113"/>
        <v>0</v>
      </c>
      <c r="CQ772" s="223">
        <f t="shared" si="114"/>
        <v>0</v>
      </c>
      <c r="CR772" s="222"/>
      <c r="CS772" s="222"/>
      <c r="CT772" s="222"/>
      <c r="CU772" s="222"/>
      <c r="CV772" s="222"/>
      <c r="CW772" s="222"/>
      <c r="CX772" s="222"/>
      <c r="CY772" s="222"/>
      <c r="CZ772" s="222"/>
      <c r="DA772" s="222"/>
      <c r="DB772" s="224">
        <f t="shared" si="115"/>
        <v>0</v>
      </c>
      <c r="DC772" s="224">
        <f t="shared" si="116"/>
        <v>0</v>
      </c>
      <c r="DD772" s="224">
        <f t="shared" si="117"/>
        <v>0</v>
      </c>
      <c r="DE772" s="225">
        <f t="shared" si="118"/>
        <v>0</v>
      </c>
      <c r="DF772" s="222"/>
      <c r="DG772" s="222"/>
    </row>
    <row r="773" spans="90:111" x14ac:dyDescent="0.25">
      <c r="CL773" s="223">
        <f t="shared" si="110"/>
        <v>0</v>
      </c>
      <c r="CM773" s="223">
        <f t="shared" si="111"/>
        <v>0</v>
      </c>
      <c r="CN773" s="223">
        <f t="shared" si="112"/>
        <v>0</v>
      </c>
      <c r="CO773" s="223">
        <f t="shared" si="112"/>
        <v>0</v>
      </c>
      <c r="CP773" s="223">
        <f t="shared" si="113"/>
        <v>0</v>
      </c>
      <c r="CQ773" s="223">
        <f t="shared" si="114"/>
        <v>0</v>
      </c>
      <c r="CR773" s="222"/>
      <c r="CS773" s="222"/>
      <c r="CT773" s="222"/>
      <c r="CU773" s="222"/>
      <c r="CV773" s="222"/>
      <c r="CW773" s="222"/>
      <c r="CX773" s="222"/>
      <c r="CY773" s="222"/>
      <c r="CZ773" s="222"/>
      <c r="DA773" s="222"/>
      <c r="DB773" s="224">
        <f t="shared" si="115"/>
        <v>0</v>
      </c>
      <c r="DC773" s="224">
        <f t="shared" si="116"/>
        <v>0</v>
      </c>
      <c r="DD773" s="224">
        <f t="shared" si="117"/>
        <v>0</v>
      </c>
      <c r="DE773" s="225">
        <f t="shared" si="118"/>
        <v>0</v>
      </c>
      <c r="DF773" s="222"/>
      <c r="DG773" s="222"/>
    </row>
    <row r="774" spans="90:111" x14ac:dyDescent="0.25">
      <c r="CL774" s="223">
        <f t="shared" si="110"/>
        <v>0</v>
      </c>
      <c r="CM774" s="223">
        <f t="shared" si="111"/>
        <v>0</v>
      </c>
      <c r="CN774" s="223">
        <f t="shared" si="112"/>
        <v>0</v>
      </c>
      <c r="CO774" s="223">
        <f t="shared" si="112"/>
        <v>0</v>
      </c>
      <c r="CP774" s="223">
        <f t="shared" si="113"/>
        <v>0</v>
      </c>
      <c r="CQ774" s="223">
        <f t="shared" si="114"/>
        <v>0</v>
      </c>
      <c r="CR774" s="222"/>
      <c r="CS774" s="222"/>
      <c r="CT774" s="222"/>
      <c r="CU774" s="222"/>
      <c r="CV774" s="222"/>
      <c r="CW774" s="222"/>
      <c r="CX774" s="222"/>
      <c r="CY774" s="222"/>
      <c r="CZ774" s="222"/>
      <c r="DA774" s="222"/>
      <c r="DB774" s="224">
        <f t="shared" si="115"/>
        <v>0</v>
      </c>
      <c r="DC774" s="224">
        <f t="shared" si="116"/>
        <v>0</v>
      </c>
      <c r="DD774" s="224">
        <f t="shared" si="117"/>
        <v>0</v>
      </c>
      <c r="DE774" s="225">
        <f t="shared" si="118"/>
        <v>0</v>
      </c>
      <c r="DF774" s="222"/>
      <c r="DG774" s="222"/>
    </row>
    <row r="775" spans="90:111" x14ac:dyDescent="0.25">
      <c r="CL775" s="223">
        <f t="shared" si="110"/>
        <v>0</v>
      </c>
      <c r="CM775" s="223">
        <f t="shared" si="111"/>
        <v>0</v>
      </c>
      <c r="CN775" s="223">
        <f t="shared" si="112"/>
        <v>0</v>
      </c>
      <c r="CO775" s="223">
        <f t="shared" si="112"/>
        <v>0</v>
      </c>
      <c r="CP775" s="223">
        <f t="shared" si="113"/>
        <v>0</v>
      </c>
      <c r="CQ775" s="223">
        <f t="shared" si="114"/>
        <v>0</v>
      </c>
      <c r="CR775" s="222"/>
      <c r="CS775" s="222"/>
      <c r="CT775" s="222"/>
      <c r="CU775" s="222"/>
      <c r="CV775" s="222"/>
      <c r="CW775" s="222"/>
      <c r="CX775" s="222"/>
      <c r="CY775" s="222"/>
      <c r="CZ775" s="222"/>
      <c r="DA775" s="222"/>
      <c r="DB775" s="224">
        <f t="shared" si="115"/>
        <v>0</v>
      </c>
      <c r="DC775" s="224">
        <f t="shared" si="116"/>
        <v>0</v>
      </c>
      <c r="DD775" s="224">
        <f t="shared" si="117"/>
        <v>0</v>
      </c>
      <c r="DE775" s="225">
        <f t="shared" si="118"/>
        <v>0</v>
      </c>
      <c r="DF775" s="222"/>
      <c r="DG775" s="222"/>
    </row>
    <row r="776" spans="90:111" x14ac:dyDescent="0.25">
      <c r="CL776" s="223">
        <f t="shared" si="110"/>
        <v>0</v>
      </c>
      <c r="CM776" s="223">
        <f t="shared" si="111"/>
        <v>0</v>
      </c>
      <c r="CN776" s="223">
        <f t="shared" si="112"/>
        <v>0</v>
      </c>
      <c r="CO776" s="223">
        <f t="shared" si="112"/>
        <v>0</v>
      </c>
      <c r="CP776" s="223">
        <f t="shared" si="113"/>
        <v>0</v>
      </c>
      <c r="CQ776" s="223">
        <f t="shared" si="114"/>
        <v>0</v>
      </c>
      <c r="CR776" s="222"/>
      <c r="CS776" s="222"/>
      <c r="CT776" s="222"/>
      <c r="CU776" s="222"/>
      <c r="CV776" s="222"/>
      <c r="CW776" s="222"/>
      <c r="CX776" s="222"/>
      <c r="CY776" s="222"/>
      <c r="CZ776" s="222"/>
      <c r="DA776" s="222"/>
      <c r="DB776" s="224">
        <f t="shared" si="115"/>
        <v>0</v>
      </c>
      <c r="DC776" s="224">
        <f t="shared" si="116"/>
        <v>0</v>
      </c>
      <c r="DD776" s="224">
        <f t="shared" si="117"/>
        <v>0</v>
      </c>
      <c r="DE776" s="225">
        <f t="shared" si="118"/>
        <v>0</v>
      </c>
      <c r="DF776" s="222"/>
      <c r="DG776" s="222"/>
    </row>
    <row r="777" spans="90:111" x14ac:dyDescent="0.25">
      <c r="CL777" s="223">
        <f t="shared" si="110"/>
        <v>0</v>
      </c>
      <c r="CM777" s="223">
        <f t="shared" si="111"/>
        <v>0</v>
      </c>
      <c r="CN777" s="223">
        <f t="shared" si="112"/>
        <v>0</v>
      </c>
      <c r="CO777" s="223">
        <f t="shared" si="112"/>
        <v>0</v>
      </c>
      <c r="CP777" s="223">
        <f t="shared" si="113"/>
        <v>0</v>
      </c>
      <c r="CQ777" s="223">
        <f t="shared" si="114"/>
        <v>0</v>
      </c>
      <c r="CR777" s="222"/>
      <c r="CS777" s="222"/>
      <c r="CT777" s="222"/>
      <c r="CU777" s="222"/>
      <c r="CV777" s="222"/>
      <c r="CW777" s="222"/>
      <c r="CX777" s="222"/>
      <c r="CY777" s="222"/>
      <c r="CZ777" s="222"/>
      <c r="DA777" s="222"/>
      <c r="DB777" s="224">
        <f t="shared" si="115"/>
        <v>0</v>
      </c>
      <c r="DC777" s="224">
        <f t="shared" si="116"/>
        <v>0</v>
      </c>
      <c r="DD777" s="224">
        <f t="shared" si="117"/>
        <v>0</v>
      </c>
      <c r="DE777" s="225">
        <f t="shared" si="118"/>
        <v>0</v>
      </c>
      <c r="DF777" s="222"/>
      <c r="DG777" s="222"/>
    </row>
    <row r="778" spans="90:111" x14ac:dyDescent="0.25">
      <c r="CL778" s="223">
        <f t="shared" si="110"/>
        <v>0</v>
      </c>
      <c r="CM778" s="223">
        <f t="shared" si="111"/>
        <v>0</v>
      </c>
      <c r="CN778" s="223">
        <f t="shared" si="112"/>
        <v>0</v>
      </c>
      <c r="CO778" s="223">
        <f t="shared" si="112"/>
        <v>0</v>
      </c>
      <c r="CP778" s="223">
        <f t="shared" si="113"/>
        <v>0</v>
      </c>
      <c r="CQ778" s="223">
        <f t="shared" si="114"/>
        <v>0</v>
      </c>
      <c r="CR778" s="222"/>
      <c r="CS778" s="222"/>
      <c r="CT778" s="222"/>
      <c r="CU778" s="222"/>
      <c r="CV778" s="222"/>
      <c r="CW778" s="222"/>
      <c r="CX778" s="222"/>
      <c r="CY778" s="222"/>
      <c r="CZ778" s="222"/>
      <c r="DA778" s="222"/>
      <c r="DB778" s="224">
        <f t="shared" si="115"/>
        <v>0</v>
      </c>
      <c r="DC778" s="224">
        <f t="shared" si="116"/>
        <v>0</v>
      </c>
      <c r="DD778" s="224">
        <f t="shared" si="117"/>
        <v>0</v>
      </c>
      <c r="DE778" s="225">
        <f t="shared" si="118"/>
        <v>0</v>
      </c>
      <c r="DF778" s="222"/>
      <c r="DG778" s="222"/>
    </row>
    <row r="779" spans="90:111" x14ac:dyDescent="0.25">
      <c r="CL779" s="223">
        <f t="shared" si="110"/>
        <v>0</v>
      </c>
      <c r="CM779" s="223">
        <f t="shared" si="111"/>
        <v>0</v>
      </c>
      <c r="CN779" s="223">
        <f t="shared" si="112"/>
        <v>0</v>
      </c>
      <c r="CO779" s="223">
        <f t="shared" si="112"/>
        <v>0</v>
      </c>
      <c r="CP779" s="223">
        <f t="shared" si="113"/>
        <v>0</v>
      </c>
      <c r="CQ779" s="223">
        <f t="shared" si="114"/>
        <v>0</v>
      </c>
      <c r="CR779" s="222"/>
      <c r="CS779" s="222"/>
      <c r="CT779" s="222"/>
      <c r="CU779" s="222"/>
      <c r="CV779" s="222"/>
      <c r="CW779" s="222"/>
      <c r="CX779" s="222"/>
      <c r="CY779" s="222"/>
      <c r="CZ779" s="222"/>
      <c r="DA779" s="222"/>
      <c r="DB779" s="224">
        <f t="shared" si="115"/>
        <v>0</v>
      </c>
      <c r="DC779" s="224">
        <f t="shared" si="116"/>
        <v>0</v>
      </c>
      <c r="DD779" s="224">
        <f t="shared" si="117"/>
        <v>0</v>
      </c>
      <c r="DE779" s="225">
        <f t="shared" si="118"/>
        <v>0</v>
      </c>
      <c r="DF779" s="222"/>
      <c r="DG779" s="222"/>
    </row>
    <row r="780" spans="90:111" x14ac:dyDescent="0.25">
      <c r="CL780" s="223">
        <f t="shared" si="110"/>
        <v>0</v>
      </c>
      <c r="CM780" s="223">
        <f t="shared" si="111"/>
        <v>0</v>
      </c>
      <c r="CN780" s="223">
        <f t="shared" si="112"/>
        <v>0</v>
      </c>
      <c r="CO780" s="223">
        <f t="shared" si="112"/>
        <v>0</v>
      </c>
      <c r="CP780" s="223">
        <f t="shared" si="113"/>
        <v>0</v>
      </c>
      <c r="CQ780" s="223">
        <f t="shared" si="114"/>
        <v>0</v>
      </c>
      <c r="CR780" s="222"/>
      <c r="CS780" s="222"/>
      <c r="CT780" s="222"/>
      <c r="CU780" s="222"/>
      <c r="CV780" s="222"/>
      <c r="CW780" s="222"/>
      <c r="CX780" s="222"/>
      <c r="CY780" s="222"/>
      <c r="CZ780" s="222"/>
      <c r="DA780" s="222"/>
      <c r="DB780" s="224">
        <f t="shared" si="115"/>
        <v>0</v>
      </c>
      <c r="DC780" s="224">
        <f t="shared" si="116"/>
        <v>0</v>
      </c>
      <c r="DD780" s="224">
        <f t="shared" si="117"/>
        <v>0</v>
      </c>
      <c r="DE780" s="225">
        <f t="shared" si="118"/>
        <v>0</v>
      </c>
      <c r="DF780" s="222"/>
      <c r="DG780" s="222"/>
    </row>
    <row r="781" spans="90:111" x14ac:dyDescent="0.25">
      <c r="CL781" s="223">
        <f t="shared" si="110"/>
        <v>0</v>
      </c>
      <c r="CM781" s="223">
        <f t="shared" si="111"/>
        <v>0</v>
      </c>
      <c r="CN781" s="223">
        <f t="shared" si="112"/>
        <v>0</v>
      </c>
      <c r="CO781" s="223">
        <f t="shared" si="112"/>
        <v>0</v>
      </c>
      <c r="CP781" s="223">
        <f t="shared" si="113"/>
        <v>0</v>
      </c>
      <c r="CQ781" s="223">
        <f t="shared" si="114"/>
        <v>0</v>
      </c>
      <c r="CR781" s="222"/>
      <c r="CS781" s="222"/>
      <c r="CT781" s="222"/>
      <c r="CU781" s="222"/>
      <c r="CV781" s="222"/>
      <c r="CW781" s="222"/>
      <c r="CX781" s="222"/>
      <c r="CY781" s="222"/>
      <c r="CZ781" s="222"/>
      <c r="DA781" s="222"/>
      <c r="DB781" s="224">
        <f t="shared" si="115"/>
        <v>0</v>
      </c>
      <c r="DC781" s="224">
        <f t="shared" si="116"/>
        <v>0</v>
      </c>
      <c r="DD781" s="224">
        <f t="shared" si="117"/>
        <v>0</v>
      </c>
      <c r="DE781" s="225">
        <f t="shared" si="118"/>
        <v>0</v>
      </c>
      <c r="DF781" s="222"/>
      <c r="DG781" s="222"/>
    </row>
    <row r="782" spans="90:111" x14ac:dyDescent="0.25">
      <c r="CL782" s="223">
        <f t="shared" si="110"/>
        <v>0</v>
      </c>
      <c r="CM782" s="223">
        <f t="shared" si="111"/>
        <v>0</v>
      </c>
      <c r="CN782" s="223">
        <f t="shared" si="112"/>
        <v>0</v>
      </c>
      <c r="CO782" s="223">
        <f t="shared" si="112"/>
        <v>0</v>
      </c>
      <c r="CP782" s="223">
        <f t="shared" si="113"/>
        <v>0</v>
      </c>
      <c r="CQ782" s="223">
        <f t="shared" si="114"/>
        <v>0</v>
      </c>
      <c r="CR782" s="222"/>
      <c r="CS782" s="222"/>
      <c r="CT782" s="222"/>
      <c r="CU782" s="222"/>
      <c r="CV782" s="222"/>
      <c r="CW782" s="222"/>
      <c r="CX782" s="222"/>
      <c r="CY782" s="222"/>
      <c r="CZ782" s="222"/>
      <c r="DA782" s="222"/>
      <c r="DB782" s="224">
        <f t="shared" si="115"/>
        <v>0</v>
      </c>
      <c r="DC782" s="224">
        <f t="shared" si="116"/>
        <v>0</v>
      </c>
      <c r="DD782" s="224">
        <f t="shared" si="117"/>
        <v>0</v>
      </c>
      <c r="DE782" s="225">
        <f t="shared" si="118"/>
        <v>0</v>
      </c>
      <c r="DF782" s="222"/>
      <c r="DG782" s="222"/>
    </row>
    <row r="783" spans="90:111" x14ac:dyDescent="0.25">
      <c r="CL783" s="223">
        <f t="shared" si="110"/>
        <v>0</v>
      </c>
      <c r="CM783" s="223">
        <f t="shared" si="111"/>
        <v>0</v>
      </c>
      <c r="CN783" s="223">
        <f t="shared" si="112"/>
        <v>0</v>
      </c>
      <c r="CO783" s="223">
        <f t="shared" si="112"/>
        <v>0</v>
      </c>
      <c r="CP783" s="223">
        <f t="shared" si="113"/>
        <v>0</v>
      </c>
      <c r="CQ783" s="223">
        <f t="shared" si="114"/>
        <v>0</v>
      </c>
      <c r="CR783" s="222"/>
      <c r="CS783" s="222"/>
      <c r="CT783" s="222"/>
      <c r="CU783" s="222"/>
      <c r="CV783" s="222"/>
      <c r="CW783" s="222"/>
      <c r="CX783" s="222"/>
      <c r="CY783" s="222"/>
      <c r="CZ783" s="222"/>
      <c r="DA783" s="222"/>
      <c r="DB783" s="224">
        <f t="shared" si="115"/>
        <v>0</v>
      </c>
      <c r="DC783" s="224">
        <f t="shared" si="116"/>
        <v>0</v>
      </c>
      <c r="DD783" s="224">
        <f t="shared" si="117"/>
        <v>0</v>
      </c>
      <c r="DE783" s="225">
        <f t="shared" si="118"/>
        <v>0</v>
      </c>
      <c r="DF783" s="222"/>
      <c r="DG783" s="222"/>
    </row>
    <row r="784" spans="90:111" x14ac:dyDescent="0.25">
      <c r="CL784" s="223">
        <f t="shared" si="110"/>
        <v>0</v>
      </c>
      <c r="CM784" s="223">
        <f t="shared" si="111"/>
        <v>0</v>
      </c>
      <c r="CN784" s="223">
        <f t="shared" si="112"/>
        <v>0</v>
      </c>
      <c r="CO784" s="223">
        <f t="shared" si="112"/>
        <v>0</v>
      </c>
      <c r="CP784" s="223">
        <f t="shared" si="113"/>
        <v>0</v>
      </c>
      <c r="CQ784" s="223">
        <f t="shared" si="114"/>
        <v>0</v>
      </c>
      <c r="CR784" s="222"/>
      <c r="CS784" s="222"/>
      <c r="CT784" s="222"/>
      <c r="CU784" s="222"/>
      <c r="CV784" s="222"/>
      <c r="CW784" s="222"/>
      <c r="CX784" s="222"/>
      <c r="CY784" s="222"/>
      <c r="CZ784" s="222"/>
      <c r="DA784" s="222"/>
      <c r="DB784" s="224">
        <f t="shared" si="115"/>
        <v>0</v>
      </c>
      <c r="DC784" s="224">
        <f t="shared" si="116"/>
        <v>0</v>
      </c>
      <c r="DD784" s="224">
        <f t="shared" si="117"/>
        <v>0</v>
      </c>
      <c r="DE784" s="225">
        <f t="shared" si="118"/>
        <v>0</v>
      </c>
      <c r="DF784" s="222"/>
      <c r="DG784" s="222"/>
    </row>
    <row r="785" spans="90:111" x14ac:dyDescent="0.25">
      <c r="CL785" s="223">
        <f t="shared" si="110"/>
        <v>0</v>
      </c>
      <c r="CM785" s="223">
        <f t="shared" si="111"/>
        <v>0</v>
      </c>
      <c r="CN785" s="223">
        <f t="shared" si="112"/>
        <v>0</v>
      </c>
      <c r="CO785" s="223">
        <f t="shared" si="112"/>
        <v>0</v>
      </c>
      <c r="CP785" s="223">
        <f t="shared" si="113"/>
        <v>0</v>
      </c>
      <c r="CQ785" s="223">
        <f t="shared" si="114"/>
        <v>0</v>
      </c>
      <c r="CR785" s="222"/>
      <c r="CS785" s="222"/>
      <c r="CT785" s="222"/>
      <c r="CU785" s="222"/>
      <c r="CV785" s="222"/>
      <c r="CW785" s="222"/>
      <c r="CX785" s="222"/>
      <c r="CY785" s="222"/>
      <c r="CZ785" s="222"/>
      <c r="DA785" s="222"/>
      <c r="DB785" s="224">
        <f t="shared" si="115"/>
        <v>0</v>
      </c>
      <c r="DC785" s="224">
        <f t="shared" si="116"/>
        <v>0</v>
      </c>
      <c r="DD785" s="224">
        <f t="shared" si="117"/>
        <v>0</v>
      </c>
      <c r="DE785" s="225">
        <f t="shared" si="118"/>
        <v>0</v>
      </c>
      <c r="DF785" s="222"/>
      <c r="DG785" s="222"/>
    </row>
    <row r="786" spans="90:111" x14ac:dyDescent="0.25">
      <c r="CL786" s="223">
        <f t="shared" si="110"/>
        <v>0</v>
      </c>
      <c r="CM786" s="223">
        <f t="shared" si="111"/>
        <v>0</v>
      </c>
      <c r="CN786" s="223">
        <f t="shared" si="112"/>
        <v>0</v>
      </c>
      <c r="CO786" s="223">
        <f t="shared" si="112"/>
        <v>0</v>
      </c>
      <c r="CP786" s="223">
        <f t="shared" si="113"/>
        <v>0</v>
      </c>
      <c r="CQ786" s="223">
        <f t="shared" si="114"/>
        <v>0</v>
      </c>
      <c r="CR786" s="222"/>
      <c r="CS786" s="222"/>
      <c r="CT786" s="222"/>
      <c r="CU786" s="222"/>
      <c r="CV786" s="222"/>
      <c r="CW786" s="222"/>
      <c r="CX786" s="222"/>
      <c r="CY786" s="222"/>
      <c r="CZ786" s="222"/>
      <c r="DA786" s="222"/>
      <c r="DB786" s="224">
        <f t="shared" si="115"/>
        <v>0</v>
      </c>
      <c r="DC786" s="224">
        <f t="shared" si="116"/>
        <v>0</v>
      </c>
      <c r="DD786" s="224">
        <f t="shared" si="117"/>
        <v>0</v>
      </c>
      <c r="DE786" s="225">
        <f t="shared" si="118"/>
        <v>0</v>
      </c>
      <c r="DF786" s="222"/>
      <c r="DG786" s="222"/>
    </row>
    <row r="787" spans="90:111" x14ac:dyDescent="0.25">
      <c r="CL787" s="223">
        <f t="shared" si="110"/>
        <v>0</v>
      </c>
      <c r="CM787" s="223">
        <f t="shared" si="111"/>
        <v>0</v>
      </c>
      <c r="CN787" s="223">
        <f t="shared" si="112"/>
        <v>0</v>
      </c>
      <c r="CO787" s="223">
        <f t="shared" si="112"/>
        <v>0</v>
      </c>
      <c r="CP787" s="223">
        <f t="shared" si="113"/>
        <v>0</v>
      </c>
      <c r="CQ787" s="223">
        <f t="shared" si="114"/>
        <v>0</v>
      </c>
      <c r="CR787" s="222"/>
      <c r="CS787" s="222"/>
      <c r="CT787" s="222"/>
      <c r="CU787" s="222"/>
      <c r="CV787" s="222"/>
      <c r="CW787" s="222"/>
      <c r="CX787" s="222"/>
      <c r="CY787" s="222"/>
      <c r="CZ787" s="222"/>
      <c r="DA787" s="222"/>
      <c r="DB787" s="224">
        <f t="shared" si="115"/>
        <v>0</v>
      </c>
      <c r="DC787" s="224">
        <f t="shared" si="116"/>
        <v>0</v>
      </c>
      <c r="DD787" s="224">
        <f t="shared" si="117"/>
        <v>0</v>
      </c>
      <c r="DE787" s="225">
        <f t="shared" si="118"/>
        <v>0</v>
      </c>
      <c r="DF787" s="222"/>
      <c r="DG787" s="222"/>
    </row>
    <row r="788" spans="90:111" x14ac:dyDescent="0.25">
      <c r="CL788" s="223">
        <f t="shared" si="110"/>
        <v>0</v>
      </c>
      <c r="CM788" s="223">
        <f t="shared" si="111"/>
        <v>0</v>
      </c>
      <c r="CN788" s="223">
        <f t="shared" si="112"/>
        <v>0</v>
      </c>
      <c r="CO788" s="223">
        <f t="shared" si="112"/>
        <v>0</v>
      </c>
      <c r="CP788" s="223">
        <f t="shared" si="113"/>
        <v>0</v>
      </c>
      <c r="CQ788" s="223">
        <f t="shared" si="114"/>
        <v>0</v>
      </c>
      <c r="CR788" s="222"/>
      <c r="CS788" s="222"/>
      <c r="CT788" s="222"/>
      <c r="CU788" s="222"/>
      <c r="CV788" s="222"/>
      <c r="CW788" s="222"/>
      <c r="CX788" s="222"/>
      <c r="CY788" s="222"/>
      <c r="CZ788" s="222"/>
      <c r="DA788" s="222"/>
      <c r="DB788" s="224">
        <f t="shared" si="115"/>
        <v>0</v>
      </c>
      <c r="DC788" s="224">
        <f t="shared" si="116"/>
        <v>0</v>
      </c>
      <c r="DD788" s="224">
        <f t="shared" si="117"/>
        <v>0</v>
      </c>
      <c r="DE788" s="225">
        <f t="shared" si="118"/>
        <v>0</v>
      </c>
      <c r="DF788" s="222"/>
      <c r="DG788" s="222"/>
    </row>
    <row r="789" spans="90:111" x14ac:dyDescent="0.25">
      <c r="CL789" s="223">
        <f t="shared" si="110"/>
        <v>0</v>
      </c>
      <c r="CM789" s="223">
        <f t="shared" si="111"/>
        <v>0</v>
      </c>
      <c r="CN789" s="223">
        <f t="shared" si="112"/>
        <v>0</v>
      </c>
      <c r="CO789" s="223">
        <f t="shared" si="112"/>
        <v>0</v>
      </c>
      <c r="CP789" s="223">
        <f t="shared" si="113"/>
        <v>0</v>
      </c>
      <c r="CQ789" s="223">
        <f t="shared" si="114"/>
        <v>0</v>
      </c>
      <c r="CR789" s="222"/>
      <c r="CS789" s="222"/>
      <c r="CT789" s="222"/>
      <c r="CU789" s="222"/>
      <c r="CV789" s="222"/>
      <c r="CW789" s="222"/>
      <c r="CX789" s="222"/>
      <c r="CY789" s="222"/>
      <c r="CZ789" s="222"/>
      <c r="DA789" s="222"/>
      <c r="DB789" s="224">
        <f t="shared" si="115"/>
        <v>0</v>
      </c>
      <c r="DC789" s="224">
        <f t="shared" si="116"/>
        <v>0</v>
      </c>
      <c r="DD789" s="224">
        <f t="shared" si="117"/>
        <v>0</v>
      </c>
      <c r="DE789" s="225">
        <f t="shared" si="118"/>
        <v>0</v>
      </c>
      <c r="DF789" s="222"/>
      <c r="DG789" s="222"/>
    </row>
    <row r="790" spans="90:111" x14ac:dyDescent="0.25">
      <c r="CL790" s="223">
        <f t="shared" si="110"/>
        <v>0</v>
      </c>
      <c r="CM790" s="223">
        <f t="shared" si="111"/>
        <v>0</v>
      </c>
      <c r="CN790" s="223">
        <f t="shared" si="112"/>
        <v>0</v>
      </c>
      <c r="CO790" s="223">
        <f t="shared" si="112"/>
        <v>0</v>
      </c>
      <c r="CP790" s="223">
        <f t="shared" si="113"/>
        <v>0</v>
      </c>
      <c r="CQ790" s="223">
        <f t="shared" si="114"/>
        <v>0</v>
      </c>
      <c r="CR790" s="222"/>
      <c r="CS790" s="222"/>
      <c r="CT790" s="222"/>
      <c r="CU790" s="222"/>
      <c r="CV790" s="222"/>
      <c r="CW790" s="222"/>
      <c r="CX790" s="222"/>
      <c r="CY790" s="222"/>
      <c r="CZ790" s="222"/>
      <c r="DA790" s="222"/>
      <c r="DB790" s="224">
        <f t="shared" si="115"/>
        <v>0</v>
      </c>
      <c r="DC790" s="224">
        <f t="shared" si="116"/>
        <v>0</v>
      </c>
      <c r="DD790" s="224">
        <f t="shared" si="117"/>
        <v>0</v>
      </c>
      <c r="DE790" s="225">
        <f t="shared" si="118"/>
        <v>0</v>
      </c>
      <c r="DF790" s="222"/>
      <c r="DG790" s="222"/>
    </row>
    <row r="791" spans="90:111" x14ac:dyDescent="0.25">
      <c r="CL791" s="223">
        <f t="shared" si="110"/>
        <v>0</v>
      </c>
      <c r="CM791" s="223">
        <f t="shared" si="111"/>
        <v>0</v>
      </c>
      <c r="CN791" s="223">
        <f t="shared" si="112"/>
        <v>0</v>
      </c>
      <c r="CO791" s="223">
        <f t="shared" si="112"/>
        <v>0</v>
      </c>
      <c r="CP791" s="223">
        <f t="shared" si="113"/>
        <v>0</v>
      </c>
      <c r="CQ791" s="223">
        <f t="shared" si="114"/>
        <v>0</v>
      </c>
      <c r="CR791" s="222"/>
      <c r="CS791" s="222"/>
      <c r="CT791" s="222"/>
      <c r="CU791" s="222"/>
      <c r="CV791" s="222"/>
      <c r="CW791" s="222"/>
      <c r="CX791" s="222"/>
      <c r="CY791" s="222"/>
      <c r="CZ791" s="222"/>
      <c r="DA791" s="222"/>
      <c r="DB791" s="224">
        <f t="shared" si="115"/>
        <v>0</v>
      </c>
      <c r="DC791" s="224">
        <f t="shared" si="116"/>
        <v>0</v>
      </c>
      <c r="DD791" s="224">
        <f t="shared" si="117"/>
        <v>0</v>
      </c>
      <c r="DE791" s="225">
        <f t="shared" si="118"/>
        <v>0</v>
      </c>
      <c r="DF791" s="222"/>
      <c r="DG791" s="222"/>
    </row>
    <row r="792" spans="90:111" x14ac:dyDescent="0.25">
      <c r="CL792" s="223">
        <f t="shared" si="110"/>
        <v>0</v>
      </c>
      <c r="CM792" s="223">
        <f t="shared" si="111"/>
        <v>0</v>
      </c>
      <c r="CN792" s="223">
        <f t="shared" si="112"/>
        <v>0</v>
      </c>
      <c r="CO792" s="223">
        <f t="shared" si="112"/>
        <v>0</v>
      </c>
      <c r="CP792" s="223">
        <f t="shared" si="113"/>
        <v>0</v>
      </c>
      <c r="CQ792" s="223">
        <f t="shared" si="114"/>
        <v>0</v>
      </c>
      <c r="CR792" s="222"/>
      <c r="CS792" s="222"/>
      <c r="CT792" s="222"/>
      <c r="CU792" s="222"/>
      <c r="CV792" s="222"/>
      <c r="CW792" s="222"/>
      <c r="CX792" s="222"/>
      <c r="CY792" s="222"/>
      <c r="CZ792" s="222"/>
      <c r="DA792" s="222"/>
      <c r="DB792" s="224">
        <f t="shared" si="115"/>
        <v>0</v>
      </c>
      <c r="DC792" s="224">
        <f t="shared" si="116"/>
        <v>0</v>
      </c>
      <c r="DD792" s="224">
        <f t="shared" si="117"/>
        <v>0</v>
      </c>
      <c r="DE792" s="225">
        <f t="shared" si="118"/>
        <v>0</v>
      </c>
      <c r="DF792" s="222"/>
      <c r="DG792" s="222"/>
    </row>
    <row r="793" spans="90:111" x14ac:dyDescent="0.25">
      <c r="CL793" s="223">
        <f t="shared" si="110"/>
        <v>0</v>
      </c>
      <c r="CM793" s="223">
        <f t="shared" si="111"/>
        <v>0</v>
      </c>
      <c r="CN793" s="223">
        <f t="shared" si="112"/>
        <v>0</v>
      </c>
      <c r="CO793" s="223">
        <f t="shared" si="112"/>
        <v>0</v>
      </c>
      <c r="CP793" s="223">
        <f t="shared" si="113"/>
        <v>0</v>
      </c>
      <c r="CQ793" s="223">
        <f t="shared" si="114"/>
        <v>0</v>
      </c>
      <c r="CR793" s="222"/>
      <c r="CS793" s="222"/>
      <c r="CT793" s="222"/>
      <c r="CU793" s="222"/>
      <c r="CV793" s="222"/>
      <c r="CW793" s="222"/>
      <c r="CX793" s="222"/>
      <c r="CY793" s="222"/>
      <c r="CZ793" s="222"/>
      <c r="DA793" s="222"/>
      <c r="DB793" s="224">
        <f t="shared" si="115"/>
        <v>0</v>
      </c>
      <c r="DC793" s="224">
        <f t="shared" si="116"/>
        <v>0</v>
      </c>
      <c r="DD793" s="224">
        <f t="shared" si="117"/>
        <v>0</v>
      </c>
      <c r="DE793" s="225">
        <f t="shared" si="118"/>
        <v>0</v>
      </c>
      <c r="DF793" s="222"/>
      <c r="DG793" s="222"/>
    </row>
    <row r="794" spans="90:111" x14ac:dyDescent="0.25">
      <c r="CL794" s="223">
        <f t="shared" si="110"/>
        <v>0</v>
      </c>
      <c r="CM794" s="223">
        <f t="shared" si="111"/>
        <v>0</v>
      </c>
      <c r="CN794" s="223">
        <f t="shared" si="112"/>
        <v>0</v>
      </c>
      <c r="CO794" s="223">
        <f t="shared" si="112"/>
        <v>0</v>
      </c>
      <c r="CP794" s="223">
        <f t="shared" si="113"/>
        <v>0</v>
      </c>
      <c r="CQ794" s="223">
        <f t="shared" si="114"/>
        <v>0</v>
      </c>
      <c r="CR794" s="222"/>
      <c r="CS794" s="222"/>
      <c r="CT794" s="222"/>
      <c r="CU794" s="222"/>
      <c r="CV794" s="222"/>
      <c r="CW794" s="222"/>
      <c r="CX794" s="222"/>
      <c r="CY794" s="222"/>
      <c r="CZ794" s="222"/>
      <c r="DA794" s="222"/>
      <c r="DB794" s="224">
        <f t="shared" si="115"/>
        <v>0</v>
      </c>
      <c r="DC794" s="224">
        <f t="shared" si="116"/>
        <v>0</v>
      </c>
      <c r="DD794" s="224">
        <f t="shared" si="117"/>
        <v>0</v>
      </c>
      <c r="DE794" s="225">
        <f t="shared" si="118"/>
        <v>0</v>
      </c>
      <c r="DF794" s="222"/>
      <c r="DG794" s="222"/>
    </row>
    <row r="795" spans="90:111" x14ac:dyDescent="0.25">
      <c r="CL795" s="223">
        <f t="shared" si="110"/>
        <v>0</v>
      </c>
      <c r="CM795" s="223">
        <f t="shared" si="111"/>
        <v>0</v>
      </c>
      <c r="CN795" s="223">
        <f t="shared" si="112"/>
        <v>0</v>
      </c>
      <c r="CO795" s="223">
        <f t="shared" si="112"/>
        <v>0</v>
      </c>
      <c r="CP795" s="223">
        <f t="shared" si="113"/>
        <v>0</v>
      </c>
      <c r="CQ795" s="223">
        <f t="shared" si="114"/>
        <v>0</v>
      </c>
      <c r="CR795" s="222"/>
      <c r="CS795" s="222"/>
      <c r="CT795" s="222"/>
      <c r="CU795" s="222"/>
      <c r="CV795" s="222"/>
      <c r="CW795" s="222"/>
      <c r="CX795" s="222"/>
      <c r="CY795" s="222"/>
      <c r="CZ795" s="222"/>
      <c r="DA795" s="222"/>
      <c r="DB795" s="224">
        <f t="shared" si="115"/>
        <v>0</v>
      </c>
      <c r="DC795" s="224">
        <f t="shared" si="116"/>
        <v>0</v>
      </c>
      <c r="DD795" s="224">
        <f t="shared" si="117"/>
        <v>0</v>
      </c>
      <c r="DE795" s="225">
        <f t="shared" si="118"/>
        <v>0</v>
      </c>
      <c r="DF795" s="222"/>
      <c r="DG795" s="222"/>
    </row>
    <row r="796" spans="90:111" x14ac:dyDescent="0.25">
      <c r="CL796" s="223">
        <f t="shared" si="110"/>
        <v>0</v>
      </c>
      <c r="CM796" s="223">
        <f t="shared" si="111"/>
        <v>0</v>
      </c>
      <c r="CN796" s="223">
        <f t="shared" si="112"/>
        <v>0</v>
      </c>
      <c r="CO796" s="223">
        <f t="shared" si="112"/>
        <v>0</v>
      </c>
      <c r="CP796" s="223">
        <f t="shared" si="113"/>
        <v>0</v>
      </c>
      <c r="CQ796" s="223">
        <f t="shared" si="114"/>
        <v>0</v>
      </c>
      <c r="CR796" s="222"/>
      <c r="CS796" s="222"/>
      <c r="CT796" s="222"/>
      <c r="CU796" s="222"/>
      <c r="CV796" s="222"/>
      <c r="CW796" s="222"/>
      <c r="CX796" s="222"/>
      <c r="CY796" s="222"/>
      <c r="CZ796" s="222"/>
      <c r="DA796" s="222"/>
      <c r="DB796" s="224">
        <f t="shared" si="115"/>
        <v>0</v>
      </c>
      <c r="DC796" s="224">
        <f t="shared" si="116"/>
        <v>0</v>
      </c>
      <c r="DD796" s="224">
        <f t="shared" si="117"/>
        <v>0</v>
      </c>
      <c r="DE796" s="225">
        <f t="shared" si="118"/>
        <v>0</v>
      </c>
      <c r="DF796" s="222"/>
      <c r="DG796" s="222"/>
    </row>
    <row r="797" spans="90:111" x14ac:dyDescent="0.25">
      <c r="CL797" s="223">
        <f t="shared" si="110"/>
        <v>0</v>
      </c>
      <c r="CM797" s="223">
        <f t="shared" si="111"/>
        <v>0</v>
      </c>
      <c r="CN797" s="223">
        <f t="shared" si="112"/>
        <v>0</v>
      </c>
      <c r="CO797" s="223">
        <f t="shared" si="112"/>
        <v>0</v>
      </c>
      <c r="CP797" s="223">
        <f t="shared" si="113"/>
        <v>0</v>
      </c>
      <c r="CQ797" s="223">
        <f t="shared" si="114"/>
        <v>0</v>
      </c>
      <c r="CR797" s="222"/>
      <c r="CS797" s="222"/>
      <c r="CT797" s="222"/>
      <c r="CU797" s="222"/>
      <c r="CV797" s="222"/>
      <c r="CW797" s="222"/>
      <c r="CX797" s="222"/>
      <c r="CY797" s="222"/>
      <c r="CZ797" s="222"/>
      <c r="DA797" s="222"/>
      <c r="DB797" s="224">
        <f t="shared" si="115"/>
        <v>0</v>
      </c>
      <c r="DC797" s="224">
        <f t="shared" si="116"/>
        <v>0</v>
      </c>
      <c r="DD797" s="224">
        <f t="shared" si="117"/>
        <v>0</v>
      </c>
      <c r="DE797" s="225">
        <f t="shared" si="118"/>
        <v>0</v>
      </c>
      <c r="DF797" s="222"/>
      <c r="DG797" s="222"/>
    </row>
    <row r="798" spans="90:111" x14ac:dyDescent="0.25">
      <c r="CL798" s="223">
        <f t="shared" si="110"/>
        <v>0</v>
      </c>
      <c r="CM798" s="223">
        <f t="shared" si="111"/>
        <v>0</v>
      </c>
      <c r="CN798" s="223">
        <f t="shared" si="112"/>
        <v>0</v>
      </c>
      <c r="CO798" s="223">
        <f t="shared" si="112"/>
        <v>0</v>
      </c>
      <c r="CP798" s="223">
        <f t="shared" si="113"/>
        <v>0</v>
      </c>
      <c r="CQ798" s="223">
        <f t="shared" si="114"/>
        <v>0</v>
      </c>
      <c r="CR798" s="222"/>
      <c r="CS798" s="222"/>
      <c r="CT798" s="222"/>
      <c r="CU798" s="222"/>
      <c r="CV798" s="222"/>
      <c r="CW798" s="222"/>
      <c r="CX798" s="222"/>
      <c r="CY798" s="222"/>
      <c r="CZ798" s="222"/>
      <c r="DA798" s="222"/>
      <c r="DB798" s="224">
        <f t="shared" si="115"/>
        <v>0</v>
      </c>
      <c r="DC798" s="224">
        <f t="shared" si="116"/>
        <v>0</v>
      </c>
      <c r="DD798" s="224">
        <f t="shared" si="117"/>
        <v>0</v>
      </c>
      <c r="DE798" s="225">
        <f t="shared" si="118"/>
        <v>0</v>
      </c>
      <c r="DF798" s="222"/>
      <c r="DG798" s="222"/>
    </row>
    <row r="799" spans="90:111" x14ac:dyDescent="0.25">
      <c r="CL799" s="223">
        <f t="shared" si="110"/>
        <v>0</v>
      </c>
      <c r="CM799" s="223">
        <f t="shared" si="111"/>
        <v>0</v>
      </c>
      <c r="CN799" s="223">
        <f t="shared" si="112"/>
        <v>0</v>
      </c>
      <c r="CO799" s="223">
        <f t="shared" si="112"/>
        <v>0</v>
      </c>
      <c r="CP799" s="223">
        <f t="shared" si="113"/>
        <v>0</v>
      </c>
      <c r="CQ799" s="223">
        <f t="shared" si="114"/>
        <v>0</v>
      </c>
      <c r="CR799" s="222"/>
      <c r="CS799" s="222"/>
      <c r="CT799" s="222"/>
      <c r="CU799" s="222"/>
      <c r="CV799" s="222"/>
      <c r="CW799" s="222"/>
      <c r="CX799" s="222"/>
      <c r="CY799" s="222"/>
      <c r="CZ799" s="222"/>
      <c r="DA799" s="222"/>
      <c r="DB799" s="224">
        <f t="shared" si="115"/>
        <v>0</v>
      </c>
      <c r="DC799" s="224">
        <f t="shared" si="116"/>
        <v>0</v>
      </c>
      <c r="DD799" s="224">
        <f t="shared" si="117"/>
        <v>0</v>
      </c>
      <c r="DE799" s="225">
        <f t="shared" si="118"/>
        <v>0</v>
      </c>
      <c r="DF799" s="222"/>
      <c r="DG799" s="222"/>
    </row>
    <row r="800" spans="90:111" x14ac:dyDescent="0.25">
      <c r="CL800" s="223">
        <f t="shared" si="110"/>
        <v>0</v>
      </c>
      <c r="CM800" s="223">
        <f t="shared" si="111"/>
        <v>0</v>
      </c>
      <c r="CN800" s="223">
        <f t="shared" si="112"/>
        <v>0</v>
      </c>
      <c r="CO800" s="223">
        <f t="shared" si="112"/>
        <v>0</v>
      </c>
      <c r="CP800" s="223">
        <f t="shared" si="113"/>
        <v>0</v>
      </c>
      <c r="CQ800" s="223">
        <f t="shared" si="114"/>
        <v>0</v>
      </c>
      <c r="CR800" s="222"/>
      <c r="CS800" s="222"/>
      <c r="CT800" s="222"/>
      <c r="CU800" s="222"/>
      <c r="CV800" s="222"/>
      <c r="CW800" s="222"/>
      <c r="CX800" s="222"/>
      <c r="CY800" s="222"/>
      <c r="CZ800" s="222"/>
      <c r="DA800" s="222"/>
      <c r="DB800" s="224">
        <f t="shared" si="115"/>
        <v>0</v>
      </c>
      <c r="DC800" s="224">
        <f t="shared" si="116"/>
        <v>0</v>
      </c>
      <c r="DD800" s="224">
        <f t="shared" si="117"/>
        <v>0</v>
      </c>
      <c r="DE800" s="225">
        <f t="shared" si="118"/>
        <v>0</v>
      </c>
      <c r="DF800" s="222"/>
      <c r="DG800" s="222"/>
    </row>
    <row r="801" spans="90:111" x14ac:dyDescent="0.25">
      <c r="CL801" s="223">
        <f t="shared" si="110"/>
        <v>0</v>
      </c>
      <c r="CM801" s="223">
        <f t="shared" si="111"/>
        <v>0</v>
      </c>
      <c r="CN801" s="223">
        <f t="shared" si="112"/>
        <v>0</v>
      </c>
      <c r="CO801" s="223">
        <f t="shared" si="112"/>
        <v>0</v>
      </c>
      <c r="CP801" s="223">
        <f t="shared" si="113"/>
        <v>0</v>
      </c>
      <c r="CQ801" s="223">
        <f t="shared" si="114"/>
        <v>0</v>
      </c>
      <c r="CR801" s="222"/>
      <c r="CS801" s="222"/>
      <c r="CT801" s="222"/>
      <c r="CU801" s="222"/>
      <c r="CV801" s="222"/>
      <c r="CW801" s="222"/>
      <c r="CX801" s="222"/>
      <c r="CY801" s="222"/>
      <c r="CZ801" s="222"/>
      <c r="DA801" s="222"/>
      <c r="DB801" s="224">
        <f t="shared" si="115"/>
        <v>0</v>
      </c>
      <c r="DC801" s="224">
        <f t="shared" si="116"/>
        <v>0</v>
      </c>
      <c r="DD801" s="224">
        <f t="shared" si="117"/>
        <v>0</v>
      </c>
      <c r="DE801" s="225">
        <f t="shared" si="118"/>
        <v>0</v>
      </c>
      <c r="DF801" s="222"/>
      <c r="DG801" s="222"/>
    </row>
    <row r="802" spans="90:111" x14ac:dyDescent="0.25">
      <c r="CL802" s="223">
        <f t="shared" si="110"/>
        <v>0</v>
      </c>
      <c r="CM802" s="223">
        <f t="shared" si="111"/>
        <v>0</v>
      </c>
      <c r="CN802" s="223">
        <f t="shared" si="112"/>
        <v>0</v>
      </c>
      <c r="CO802" s="223">
        <f t="shared" si="112"/>
        <v>0</v>
      </c>
      <c r="CP802" s="223">
        <f t="shared" si="113"/>
        <v>0</v>
      </c>
      <c r="CQ802" s="223">
        <f t="shared" si="114"/>
        <v>0</v>
      </c>
      <c r="CR802" s="222"/>
      <c r="CS802" s="222"/>
      <c r="CT802" s="222"/>
      <c r="CU802" s="222"/>
      <c r="CV802" s="222"/>
      <c r="CW802" s="222"/>
      <c r="CX802" s="222"/>
      <c r="CY802" s="222"/>
      <c r="CZ802" s="222"/>
      <c r="DA802" s="222"/>
      <c r="DB802" s="224">
        <f t="shared" si="115"/>
        <v>0</v>
      </c>
      <c r="DC802" s="224">
        <f t="shared" si="116"/>
        <v>0</v>
      </c>
      <c r="DD802" s="224">
        <f t="shared" si="117"/>
        <v>0</v>
      </c>
      <c r="DE802" s="225">
        <f t="shared" si="118"/>
        <v>0</v>
      </c>
      <c r="DF802" s="222"/>
      <c r="DG802" s="222"/>
    </row>
    <row r="803" spans="90:111" x14ac:dyDescent="0.25">
      <c r="CL803" s="223">
        <f t="shared" si="110"/>
        <v>0</v>
      </c>
      <c r="CM803" s="223">
        <f t="shared" si="111"/>
        <v>0</v>
      </c>
      <c r="CN803" s="223">
        <f t="shared" si="112"/>
        <v>0</v>
      </c>
      <c r="CO803" s="223">
        <f t="shared" si="112"/>
        <v>0</v>
      </c>
      <c r="CP803" s="223">
        <f t="shared" si="113"/>
        <v>0</v>
      </c>
      <c r="CQ803" s="223">
        <f t="shared" si="114"/>
        <v>0</v>
      </c>
      <c r="CR803" s="222"/>
      <c r="CS803" s="222"/>
      <c r="CT803" s="222"/>
      <c r="CU803" s="222"/>
      <c r="CV803" s="222"/>
      <c r="CW803" s="222"/>
      <c r="CX803" s="222"/>
      <c r="CY803" s="222"/>
      <c r="CZ803" s="222"/>
      <c r="DA803" s="222"/>
      <c r="DB803" s="224">
        <f t="shared" si="115"/>
        <v>0</v>
      </c>
      <c r="DC803" s="224">
        <f t="shared" si="116"/>
        <v>0</v>
      </c>
      <c r="DD803" s="224">
        <f t="shared" si="117"/>
        <v>0</v>
      </c>
      <c r="DE803" s="225">
        <f t="shared" si="118"/>
        <v>0</v>
      </c>
      <c r="DF803" s="222"/>
      <c r="DG803" s="222"/>
    </row>
    <row r="804" spans="90:111" x14ac:dyDescent="0.25">
      <c r="CL804" s="223">
        <f t="shared" si="110"/>
        <v>0</v>
      </c>
      <c r="CM804" s="223">
        <f t="shared" si="111"/>
        <v>0</v>
      </c>
      <c r="CN804" s="223">
        <f t="shared" si="112"/>
        <v>0</v>
      </c>
      <c r="CO804" s="223">
        <f t="shared" si="112"/>
        <v>0</v>
      </c>
      <c r="CP804" s="223">
        <f t="shared" si="113"/>
        <v>0</v>
      </c>
      <c r="CQ804" s="223">
        <f t="shared" si="114"/>
        <v>0</v>
      </c>
      <c r="CR804" s="222"/>
      <c r="CS804" s="222"/>
      <c r="CT804" s="222"/>
      <c r="CU804" s="222"/>
      <c r="CV804" s="222"/>
      <c r="CW804" s="222"/>
      <c r="CX804" s="222"/>
      <c r="CY804" s="222"/>
      <c r="CZ804" s="222"/>
      <c r="DA804" s="222"/>
      <c r="DB804" s="224">
        <f t="shared" si="115"/>
        <v>0</v>
      </c>
      <c r="DC804" s="224">
        <f t="shared" si="116"/>
        <v>0</v>
      </c>
      <c r="DD804" s="224">
        <f t="shared" si="117"/>
        <v>0</v>
      </c>
      <c r="DE804" s="225">
        <f t="shared" si="118"/>
        <v>0</v>
      </c>
      <c r="DF804" s="222"/>
      <c r="DG804" s="222"/>
    </row>
    <row r="805" spans="90:111" x14ac:dyDescent="0.25">
      <c r="CL805" s="223">
        <f t="shared" si="110"/>
        <v>0</v>
      </c>
      <c r="CM805" s="223">
        <f t="shared" si="111"/>
        <v>0</v>
      </c>
      <c r="CN805" s="223">
        <f t="shared" si="112"/>
        <v>0</v>
      </c>
      <c r="CO805" s="223">
        <f t="shared" si="112"/>
        <v>0</v>
      </c>
      <c r="CP805" s="223">
        <f t="shared" si="113"/>
        <v>0</v>
      </c>
      <c r="CQ805" s="223">
        <f t="shared" si="114"/>
        <v>0</v>
      </c>
      <c r="CR805" s="222"/>
      <c r="CS805" s="222"/>
      <c r="CT805" s="222"/>
      <c r="CU805" s="222"/>
      <c r="CV805" s="222"/>
      <c r="CW805" s="222"/>
      <c r="CX805" s="222"/>
      <c r="CY805" s="222"/>
      <c r="CZ805" s="222"/>
      <c r="DA805" s="222"/>
      <c r="DB805" s="224">
        <f t="shared" si="115"/>
        <v>0</v>
      </c>
      <c r="DC805" s="224">
        <f t="shared" si="116"/>
        <v>0</v>
      </c>
      <c r="DD805" s="224">
        <f t="shared" si="117"/>
        <v>0</v>
      </c>
      <c r="DE805" s="225">
        <f t="shared" si="118"/>
        <v>0</v>
      </c>
      <c r="DF805" s="222"/>
      <c r="DG805" s="222"/>
    </row>
    <row r="806" spans="90:111" x14ac:dyDescent="0.25">
      <c r="CL806" s="223">
        <f t="shared" si="110"/>
        <v>0</v>
      </c>
      <c r="CM806" s="223">
        <f t="shared" si="111"/>
        <v>0</v>
      </c>
      <c r="CN806" s="223">
        <f t="shared" si="112"/>
        <v>0</v>
      </c>
      <c r="CO806" s="223">
        <f t="shared" si="112"/>
        <v>0</v>
      </c>
      <c r="CP806" s="223">
        <f t="shared" si="113"/>
        <v>0</v>
      </c>
      <c r="CQ806" s="223">
        <f t="shared" si="114"/>
        <v>0</v>
      </c>
      <c r="CR806" s="222"/>
      <c r="CS806" s="222"/>
      <c r="CT806" s="222"/>
      <c r="CU806" s="222"/>
      <c r="CV806" s="222"/>
      <c r="CW806" s="222"/>
      <c r="CX806" s="222"/>
      <c r="CY806" s="222"/>
      <c r="CZ806" s="222"/>
      <c r="DA806" s="222"/>
      <c r="DB806" s="224">
        <f t="shared" si="115"/>
        <v>0</v>
      </c>
      <c r="DC806" s="224">
        <f t="shared" si="116"/>
        <v>0</v>
      </c>
      <c r="DD806" s="224">
        <f t="shared" si="117"/>
        <v>0</v>
      </c>
      <c r="DE806" s="225">
        <f t="shared" si="118"/>
        <v>0</v>
      </c>
      <c r="DF806" s="222"/>
      <c r="DG806" s="222"/>
    </row>
    <row r="807" spans="90:111" x14ac:dyDescent="0.25">
      <c r="CL807" s="223">
        <f t="shared" si="110"/>
        <v>0</v>
      </c>
      <c r="CM807" s="223">
        <f t="shared" si="111"/>
        <v>0</v>
      </c>
      <c r="CN807" s="223">
        <f t="shared" si="112"/>
        <v>0</v>
      </c>
      <c r="CO807" s="223">
        <f t="shared" si="112"/>
        <v>0</v>
      </c>
      <c r="CP807" s="223">
        <f t="shared" si="113"/>
        <v>0</v>
      </c>
      <c r="CQ807" s="223">
        <f t="shared" si="114"/>
        <v>0</v>
      </c>
      <c r="CR807" s="222"/>
      <c r="CS807" s="222"/>
      <c r="CT807" s="222"/>
      <c r="CU807" s="222"/>
      <c r="CV807" s="222"/>
      <c r="CW807" s="222"/>
      <c r="CX807" s="222"/>
      <c r="CY807" s="222"/>
      <c r="CZ807" s="222"/>
      <c r="DA807" s="222"/>
      <c r="DB807" s="224">
        <f t="shared" si="115"/>
        <v>0</v>
      </c>
      <c r="DC807" s="224">
        <f t="shared" si="116"/>
        <v>0</v>
      </c>
      <c r="DD807" s="224">
        <f t="shared" si="117"/>
        <v>0</v>
      </c>
      <c r="DE807" s="225">
        <f t="shared" si="118"/>
        <v>0</v>
      </c>
      <c r="DF807" s="222"/>
      <c r="DG807" s="222"/>
    </row>
    <row r="808" spans="90:111" x14ac:dyDescent="0.25">
      <c r="CL808" s="223">
        <f t="shared" si="110"/>
        <v>0</v>
      </c>
      <c r="CM808" s="223">
        <f t="shared" si="111"/>
        <v>0</v>
      </c>
      <c r="CN808" s="223">
        <f t="shared" si="112"/>
        <v>0</v>
      </c>
      <c r="CO808" s="223">
        <f t="shared" si="112"/>
        <v>0</v>
      </c>
      <c r="CP808" s="223">
        <f t="shared" si="113"/>
        <v>0</v>
      </c>
      <c r="CQ808" s="223">
        <f t="shared" si="114"/>
        <v>0</v>
      </c>
      <c r="CR808" s="222"/>
      <c r="CS808" s="222"/>
      <c r="CT808" s="222"/>
      <c r="CU808" s="222"/>
      <c r="CV808" s="222"/>
      <c r="CW808" s="222"/>
      <c r="CX808" s="222"/>
      <c r="CY808" s="222"/>
      <c r="CZ808" s="222"/>
      <c r="DA808" s="222"/>
      <c r="DB808" s="224">
        <f t="shared" si="115"/>
        <v>0</v>
      </c>
      <c r="DC808" s="224">
        <f t="shared" si="116"/>
        <v>0</v>
      </c>
      <c r="DD808" s="224">
        <f t="shared" si="117"/>
        <v>0</v>
      </c>
      <c r="DE808" s="225">
        <f t="shared" si="118"/>
        <v>0</v>
      </c>
      <c r="DF808" s="222"/>
      <c r="DG808" s="222"/>
    </row>
    <row r="809" spans="90:111" x14ac:dyDescent="0.25">
      <c r="CL809" s="223">
        <f t="shared" si="110"/>
        <v>0</v>
      </c>
      <c r="CM809" s="223">
        <f t="shared" si="111"/>
        <v>0</v>
      </c>
      <c r="CN809" s="223">
        <f t="shared" si="112"/>
        <v>0</v>
      </c>
      <c r="CO809" s="223">
        <f t="shared" si="112"/>
        <v>0</v>
      </c>
      <c r="CP809" s="223">
        <f t="shared" si="113"/>
        <v>0</v>
      </c>
      <c r="CQ809" s="223">
        <f t="shared" si="114"/>
        <v>0</v>
      </c>
      <c r="CR809" s="222"/>
      <c r="CS809" s="222"/>
      <c r="CT809" s="222"/>
      <c r="CU809" s="222"/>
      <c r="CV809" s="222"/>
      <c r="CW809" s="222"/>
      <c r="CX809" s="222"/>
      <c r="CY809" s="222"/>
      <c r="CZ809" s="222"/>
      <c r="DA809" s="222"/>
      <c r="DB809" s="224">
        <f t="shared" si="115"/>
        <v>0</v>
      </c>
      <c r="DC809" s="224">
        <f t="shared" si="116"/>
        <v>0</v>
      </c>
      <c r="DD809" s="224">
        <f t="shared" si="117"/>
        <v>0</v>
      </c>
      <c r="DE809" s="225">
        <f t="shared" si="118"/>
        <v>0</v>
      </c>
      <c r="DF809" s="222"/>
      <c r="DG809" s="222"/>
    </row>
    <row r="810" spans="90:111" x14ac:dyDescent="0.25">
      <c r="CL810" s="223">
        <f t="shared" si="110"/>
        <v>0</v>
      </c>
      <c r="CM810" s="223">
        <f t="shared" si="111"/>
        <v>0</v>
      </c>
      <c r="CN810" s="223">
        <f t="shared" si="112"/>
        <v>0</v>
      </c>
      <c r="CO810" s="223">
        <f t="shared" si="112"/>
        <v>0</v>
      </c>
      <c r="CP810" s="223">
        <f t="shared" si="113"/>
        <v>0</v>
      </c>
      <c r="CQ810" s="223">
        <f t="shared" si="114"/>
        <v>0</v>
      </c>
      <c r="CR810" s="222"/>
      <c r="CS810" s="222"/>
      <c r="CT810" s="222"/>
      <c r="CU810" s="222"/>
      <c r="CV810" s="222"/>
      <c r="CW810" s="222"/>
      <c r="CX810" s="222"/>
      <c r="CY810" s="222"/>
      <c r="CZ810" s="222"/>
      <c r="DA810" s="222"/>
      <c r="DB810" s="224">
        <f t="shared" si="115"/>
        <v>0</v>
      </c>
      <c r="DC810" s="224">
        <f t="shared" si="116"/>
        <v>0</v>
      </c>
      <c r="DD810" s="224">
        <f t="shared" si="117"/>
        <v>0</v>
      </c>
      <c r="DE810" s="225">
        <f t="shared" si="118"/>
        <v>0</v>
      </c>
      <c r="DF810" s="222"/>
      <c r="DG810" s="222"/>
    </row>
    <row r="811" spans="90:111" x14ac:dyDescent="0.25">
      <c r="CL811" s="223">
        <f t="shared" si="110"/>
        <v>0</v>
      </c>
      <c r="CM811" s="223">
        <f t="shared" si="111"/>
        <v>0</v>
      </c>
      <c r="CN811" s="223">
        <f t="shared" si="112"/>
        <v>0</v>
      </c>
      <c r="CO811" s="223">
        <f t="shared" si="112"/>
        <v>0</v>
      </c>
      <c r="CP811" s="223">
        <f t="shared" si="113"/>
        <v>0</v>
      </c>
      <c r="CQ811" s="223">
        <f t="shared" si="114"/>
        <v>0</v>
      </c>
      <c r="CR811" s="222"/>
      <c r="CS811" s="222"/>
      <c r="CT811" s="222"/>
      <c r="CU811" s="222"/>
      <c r="CV811" s="222"/>
      <c r="CW811" s="222"/>
      <c r="CX811" s="222"/>
      <c r="CY811" s="222"/>
      <c r="CZ811" s="222"/>
      <c r="DA811" s="222"/>
      <c r="DB811" s="224">
        <f t="shared" si="115"/>
        <v>0</v>
      </c>
      <c r="DC811" s="224">
        <f t="shared" si="116"/>
        <v>0</v>
      </c>
      <c r="DD811" s="224">
        <f t="shared" si="117"/>
        <v>0</v>
      </c>
      <c r="DE811" s="225">
        <f t="shared" si="118"/>
        <v>0</v>
      </c>
      <c r="DF811" s="222"/>
      <c r="DG811" s="222"/>
    </row>
    <row r="812" spans="90:111" x14ac:dyDescent="0.25">
      <c r="CL812" s="223">
        <f t="shared" si="110"/>
        <v>0</v>
      </c>
      <c r="CM812" s="223">
        <f t="shared" si="111"/>
        <v>0</v>
      </c>
      <c r="CN812" s="223">
        <f t="shared" si="112"/>
        <v>0</v>
      </c>
      <c r="CO812" s="223">
        <f t="shared" si="112"/>
        <v>0</v>
      </c>
      <c r="CP812" s="223">
        <f t="shared" si="113"/>
        <v>0</v>
      </c>
      <c r="CQ812" s="223">
        <f t="shared" si="114"/>
        <v>0</v>
      </c>
      <c r="CR812" s="222"/>
      <c r="CS812" s="222"/>
      <c r="CT812" s="222"/>
      <c r="CU812" s="222"/>
      <c r="CV812" s="222"/>
      <c r="CW812" s="222"/>
      <c r="CX812" s="222"/>
      <c r="CY812" s="222"/>
      <c r="CZ812" s="222"/>
      <c r="DA812" s="222"/>
      <c r="DB812" s="224">
        <f t="shared" si="115"/>
        <v>0</v>
      </c>
      <c r="DC812" s="224">
        <f t="shared" si="116"/>
        <v>0</v>
      </c>
      <c r="DD812" s="224">
        <f t="shared" si="117"/>
        <v>0</v>
      </c>
      <c r="DE812" s="225">
        <f t="shared" si="118"/>
        <v>0</v>
      </c>
      <c r="DF812" s="222"/>
      <c r="DG812" s="222"/>
    </row>
    <row r="813" spans="90:111" x14ac:dyDescent="0.25">
      <c r="CL813" s="223">
        <f t="shared" si="110"/>
        <v>0</v>
      </c>
      <c r="CM813" s="223">
        <f t="shared" si="111"/>
        <v>0</v>
      </c>
      <c r="CN813" s="223">
        <f t="shared" si="112"/>
        <v>0</v>
      </c>
      <c r="CO813" s="223">
        <f t="shared" si="112"/>
        <v>0</v>
      </c>
      <c r="CP813" s="223">
        <f t="shared" si="113"/>
        <v>0</v>
      </c>
      <c r="CQ813" s="223">
        <f t="shared" si="114"/>
        <v>0</v>
      </c>
      <c r="CR813" s="222"/>
      <c r="CS813" s="222"/>
      <c r="CT813" s="222"/>
      <c r="CU813" s="222"/>
      <c r="CV813" s="222"/>
      <c r="CW813" s="222"/>
      <c r="CX813" s="222"/>
      <c r="CY813" s="222"/>
      <c r="CZ813" s="222"/>
      <c r="DA813" s="222"/>
      <c r="DB813" s="224">
        <f t="shared" si="115"/>
        <v>0</v>
      </c>
      <c r="DC813" s="224">
        <f t="shared" si="116"/>
        <v>0</v>
      </c>
      <c r="DD813" s="224">
        <f t="shared" si="117"/>
        <v>0</v>
      </c>
      <c r="DE813" s="225">
        <f t="shared" si="118"/>
        <v>0</v>
      </c>
      <c r="DF813" s="222"/>
      <c r="DG813" s="222"/>
    </row>
    <row r="814" spans="90:111" x14ac:dyDescent="0.25">
      <c r="CL814" s="223">
        <f t="shared" si="110"/>
        <v>0</v>
      </c>
      <c r="CM814" s="223">
        <f t="shared" si="111"/>
        <v>0</v>
      </c>
      <c r="CN814" s="223">
        <f t="shared" si="112"/>
        <v>0</v>
      </c>
      <c r="CO814" s="223">
        <f t="shared" si="112"/>
        <v>0</v>
      </c>
      <c r="CP814" s="223">
        <f t="shared" si="113"/>
        <v>0</v>
      </c>
      <c r="CQ814" s="223">
        <f t="shared" si="114"/>
        <v>0</v>
      </c>
      <c r="CR814" s="222"/>
      <c r="CS814" s="222"/>
      <c r="CT814" s="222"/>
      <c r="CU814" s="222"/>
      <c r="CV814" s="222"/>
      <c r="CW814" s="222"/>
      <c r="CX814" s="222"/>
      <c r="CY814" s="222"/>
      <c r="CZ814" s="222"/>
      <c r="DA814" s="222"/>
      <c r="DB814" s="224">
        <f t="shared" si="115"/>
        <v>0</v>
      </c>
      <c r="DC814" s="224">
        <f t="shared" si="116"/>
        <v>0</v>
      </c>
      <c r="DD814" s="224">
        <f t="shared" si="117"/>
        <v>0</v>
      </c>
      <c r="DE814" s="225">
        <f t="shared" si="118"/>
        <v>0</v>
      </c>
      <c r="DF814" s="222"/>
      <c r="DG814" s="222"/>
    </row>
    <row r="815" spans="90:111" x14ac:dyDescent="0.25">
      <c r="CL815" s="223">
        <f t="shared" si="110"/>
        <v>0</v>
      </c>
      <c r="CM815" s="223">
        <f t="shared" si="111"/>
        <v>0</v>
      </c>
      <c r="CN815" s="223">
        <f t="shared" si="112"/>
        <v>0</v>
      </c>
      <c r="CO815" s="223">
        <f t="shared" si="112"/>
        <v>0</v>
      </c>
      <c r="CP815" s="223">
        <f t="shared" si="113"/>
        <v>0</v>
      </c>
      <c r="CQ815" s="223">
        <f t="shared" si="114"/>
        <v>0</v>
      </c>
      <c r="CR815" s="222"/>
      <c r="CS815" s="222"/>
      <c r="CT815" s="222"/>
      <c r="CU815" s="222"/>
      <c r="CV815" s="222"/>
      <c r="CW815" s="222"/>
      <c r="CX815" s="222"/>
      <c r="CY815" s="222"/>
      <c r="CZ815" s="222"/>
      <c r="DA815" s="222"/>
      <c r="DB815" s="224">
        <f t="shared" si="115"/>
        <v>0</v>
      </c>
      <c r="DC815" s="224">
        <f t="shared" si="116"/>
        <v>0</v>
      </c>
      <c r="DD815" s="224">
        <f t="shared" si="117"/>
        <v>0</v>
      </c>
      <c r="DE815" s="225">
        <f t="shared" si="118"/>
        <v>0</v>
      </c>
      <c r="DF815" s="222"/>
      <c r="DG815" s="222"/>
    </row>
    <row r="816" spans="90:111" x14ac:dyDescent="0.25">
      <c r="CL816" s="223">
        <f t="shared" si="110"/>
        <v>0</v>
      </c>
      <c r="CM816" s="223">
        <f t="shared" si="111"/>
        <v>0</v>
      </c>
      <c r="CN816" s="223">
        <f t="shared" si="112"/>
        <v>0</v>
      </c>
      <c r="CO816" s="223">
        <f t="shared" si="112"/>
        <v>0</v>
      </c>
      <c r="CP816" s="223">
        <f t="shared" si="113"/>
        <v>0</v>
      </c>
      <c r="CQ816" s="223">
        <f t="shared" si="114"/>
        <v>0</v>
      </c>
      <c r="CR816" s="222"/>
      <c r="CS816" s="222"/>
      <c r="CT816" s="222"/>
      <c r="CU816" s="222"/>
      <c r="CV816" s="222"/>
      <c r="CW816" s="222"/>
      <c r="CX816" s="222"/>
      <c r="CY816" s="222"/>
      <c r="CZ816" s="222"/>
      <c r="DA816" s="222"/>
      <c r="DB816" s="224">
        <f t="shared" si="115"/>
        <v>0</v>
      </c>
      <c r="DC816" s="224">
        <f t="shared" si="116"/>
        <v>0</v>
      </c>
      <c r="DD816" s="224">
        <f t="shared" si="117"/>
        <v>0</v>
      </c>
      <c r="DE816" s="225">
        <f t="shared" si="118"/>
        <v>0</v>
      </c>
      <c r="DF816" s="222"/>
      <c r="DG816" s="222"/>
    </row>
    <row r="817" spans="90:111" x14ac:dyDescent="0.25">
      <c r="CL817" s="223">
        <f t="shared" si="110"/>
        <v>0</v>
      </c>
      <c r="CM817" s="223">
        <f t="shared" si="111"/>
        <v>0</v>
      </c>
      <c r="CN817" s="223">
        <f t="shared" si="112"/>
        <v>0</v>
      </c>
      <c r="CO817" s="223">
        <f t="shared" si="112"/>
        <v>0</v>
      </c>
      <c r="CP817" s="223">
        <f t="shared" si="113"/>
        <v>0</v>
      </c>
      <c r="CQ817" s="223">
        <f t="shared" si="114"/>
        <v>0</v>
      </c>
      <c r="CR817" s="222"/>
      <c r="CS817" s="222"/>
      <c r="CT817" s="222"/>
      <c r="CU817" s="222"/>
      <c r="CV817" s="222"/>
      <c r="CW817" s="222"/>
      <c r="CX817" s="222"/>
      <c r="CY817" s="222"/>
      <c r="CZ817" s="222"/>
      <c r="DA817" s="222"/>
      <c r="DB817" s="224">
        <f t="shared" si="115"/>
        <v>0</v>
      </c>
      <c r="DC817" s="224">
        <f t="shared" si="116"/>
        <v>0</v>
      </c>
      <c r="DD817" s="224">
        <f t="shared" si="117"/>
        <v>0</v>
      </c>
      <c r="DE817" s="225">
        <f t="shared" si="118"/>
        <v>0</v>
      </c>
      <c r="DF817" s="222"/>
      <c r="DG817" s="222"/>
    </row>
    <row r="818" spans="90:111" x14ac:dyDescent="0.25">
      <c r="CL818" s="223">
        <f t="shared" si="110"/>
        <v>0</v>
      </c>
      <c r="CM818" s="223">
        <f t="shared" si="111"/>
        <v>0</v>
      </c>
      <c r="CN818" s="223">
        <f t="shared" si="112"/>
        <v>0</v>
      </c>
      <c r="CO818" s="223">
        <f t="shared" si="112"/>
        <v>0</v>
      </c>
      <c r="CP818" s="223">
        <f t="shared" si="113"/>
        <v>0</v>
      </c>
      <c r="CQ818" s="223">
        <f t="shared" si="114"/>
        <v>0</v>
      </c>
      <c r="CR818" s="222"/>
      <c r="CS818" s="222"/>
      <c r="CT818" s="222"/>
      <c r="CU818" s="222"/>
      <c r="CV818" s="222"/>
      <c r="CW818" s="222"/>
      <c r="CX818" s="222"/>
      <c r="CY818" s="222"/>
      <c r="CZ818" s="222"/>
      <c r="DA818" s="222"/>
      <c r="DB818" s="224">
        <f t="shared" si="115"/>
        <v>0</v>
      </c>
      <c r="DC818" s="224">
        <f t="shared" si="116"/>
        <v>0</v>
      </c>
      <c r="DD818" s="224">
        <f t="shared" si="117"/>
        <v>0</v>
      </c>
      <c r="DE818" s="225">
        <f t="shared" si="118"/>
        <v>0</v>
      </c>
      <c r="DF818" s="222"/>
      <c r="DG818" s="222"/>
    </row>
    <row r="819" spans="90:111" x14ac:dyDescent="0.25">
      <c r="CL819" s="223">
        <f t="shared" si="110"/>
        <v>0</v>
      </c>
      <c r="CM819" s="223">
        <f t="shared" si="111"/>
        <v>0</v>
      </c>
      <c r="CN819" s="223">
        <f t="shared" si="112"/>
        <v>0</v>
      </c>
      <c r="CO819" s="223">
        <f t="shared" si="112"/>
        <v>0</v>
      </c>
      <c r="CP819" s="223">
        <f t="shared" si="113"/>
        <v>0</v>
      </c>
      <c r="CQ819" s="223">
        <f t="shared" si="114"/>
        <v>0</v>
      </c>
      <c r="CR819" s="222"/>
      <c r="CS819" s="222"/>
      <c r="CT819" s="222"/>
      <c r="CU819" s="222"/>
      <c r="CV819" s="222"/>
      <c r="CW819" s="222"/>
      <c r="CX819" s="222"/>
      <c r="CY819" s="222"/>
      <c r="CZ819" s="222"/>
      <c r="DA819" s="222"/>
      <c r="DB819" s="224">
        <f t="shared" si="115"/>
        <v>0</v>
      </c>
      <c r="DC819" s="224">
        <f t="shared" si="116"/>
        <v>0</v>
      </c>
      <c r="DD819" s="224">
        <f t="shared" si="117"/>
        <v>0</v>
      </c>
      <c r="DE819" s="225">
        <f t="shared" si="118"/>
        <v>0</v>
      </c>
      <c r="DF819" s="222"/>
      <c r="DG819" s="222"/>
    </row>
    <row r="820" spans="90:111" x14ac:dyDescent="0.25">
      <c r="CL820" s="223">
        <f t="shared" si="110"/>
        <v>0</v>
      </c>
      <c r="CM820" s="223">
        <f t="shared" si="111"/>
        <v>0</v>
      </c>
      <c r="CN820" s="223">
        <f t="shared" si="112"/>
        <v>0</v>
      </c>
      <c r="CO820" s="223">
        <f t="shared" si="112"/>
        <v>0</v>
      </c>
      <c r="CP820" s="223">
        <f t="shared" si="113"/>
        <v>0</v>
      </c>
      <c r="CQ820" s="223">
        <f t="shared" si="114"/>
        <v>0</v>
      </c>
      <c r="CR820" s="222"/>
      <c r="CS820" s="222"/>
      <c r="CT820" s="222"/>
      <c r="CU820" s="222"/>
      <c r="CV820" s="222"/>
      <c r="CW820" s="222"/>
      <c r="CX820" s="222"/>
      <c r="CY820" s="222"/>
      <c r="CZ820" s="222"/>
      <c r="DA820" s="222"/>
      <c r="DB820" s="224">
        <f t="shared" si="115"/>
        <v>0</v>
      </c>
      <c r="DC820" s="224">
        <f t="shared" si="116"/>
        <v>0</v>
      </c>
      <c r="DD820" s="224">
        <f t="shared" si="117"/>
        <v>0</v>
      </c>
      <c r="DE820" s="225">
        <f t="shared" si="118"/>
        <v>0</v>
      </c>
      <c r="DF820" s="222"/>
      <c r="DG820" s="222"/>
    </row>
    <row r="821" spans="90:111" x14ac:dyDescent="0.25">
      <c r="CL821" s="223">
        <f t="shared" si="110"/>
        <v>0</v>
      </c>
      <c r="CM821" s="223">
        <f t="shared" si="111"/>
        <v>0</v>
      </c>
      <c r="CN821" s="223">
        <f t="shared" si="112"/>
        <v>0</v>
      </c>
      <c r="CO821" s="223">
        <f t="shared" si="112"/>
        <v>0</v>
      </c>
      <c r="CP821" s="223">
        <f t="shared" si="113"/>
        <v>0</v>
      </c>
      <c r="CQ821" s="223">
        <f t="shared" si="114"/>
        <v>0</v>
      </c>
      <c r="CR821" s="222"/>
      <c r="CS821" s="222"/>
      <c r="CT821" s="222"/>
      <c r="CU821" s="222"/>
      <c r="CV821" s="222"/>
      <c r="CW821" s="222"/>
      <c r="CX821" s="222"/>
      <c r="CY821" s="222"/>
      <c r="CZ821" s="222"/>
      <c r="DA821" s="222"/>
      <c r="DB821" s="224">
        <f t="shared" si="115"/>
        <v>0</v>
      </c>
      <c r="DC821" s="224">
        <f t="shared" si="116"/>
        <v>0</v>
      </c>
      <c r="DD821" s="224">
        <f t="shared" si="117"/>
        <v>0</v>
      </c>
      <c r="DE821" s="225">
        <f t="shared" si="118"/>
        <v>0</v>
      </c>
      <c r="DF821" s="222"/>
      <c r="DG821" s="222"/>
    </row>
    <row r="822" spans="90:111" x14ac:dyDescent="0.25">
      <c r="CL822" s="223">
        <f t="shared" si="110"/>
        <v>0</v>
      </c>
      <c r="CM822" s="223">
        <f t="shared" si="111"/>
        <v>0</v>
      </c>
      <c r="CN822" s="223">
        <f t="shared" si="112"/>
        <v>0</v>
      </c>
      <c r="CO822" s="223">
        <f t="shared" si="112"/>
        <v>0</v>
      </c>
      <c r="CP822" s="223">
        <f t="shared" si="113"/>
        <v>0</v>
      </c>
      <c r="CQ822" s="223">
        <f t="shared" si="114"/>
        <v>0</v>
      </c>
      <c r="CR822" s="222"/>
      <c r="CS822" s="222"/>
      <c r="CT822" s="222"/>
      <c r="CU822" s="222"/>
      <c r="CV822" s="222"/>
      <c r="CW822" s="222"/>
      <c r="CX822" s="222"/>
      <c r="CY822" s="222"/>
      <c r="CZ822" s="222"/>
      <c r="DA822" s="222"/>
      <c r="DB822" s="224">
        <f t="shared" si="115"/>
        <v>0</v>
      </c>
      <c r="DC822" s="224">
        <f t="shared" si="116"/>
        <v>0</v>
      </c>
      <c r="DD822" s="224">
        <f t="shared" si="117"/>
        <v>0</v>
      </c>
      <c r="DE822" s="225">
        <f t="shared" si="118"/>
        <v>0</v>
      </c>
      <c r="DF822" s="222"/>
      <c r="DG822" s="222"/>
    </row>
    <row r="823" spans="90:111" x14ac:dyDescent="0.25">
      <c r="CL823" s="223">
        <f t="shared" si="110"/>
        <v>0</v>
      </c>
      <c r="CM823" s="223">
        <f t="shared" si="111"/>
        <v>0</v>
      </c>
      <c r="CN823" s="223">
        <f t="shared" si="112"/>
        <v>0</v>
      </c>
      <c r="CO823" s="223">
        <f t="shared" si="112"/>
        <v>0</v>
      </c>
      <c r="CP823" s="223">
        <f t="shared" si="113"/>
        <v>0</v>
      </c>
      <c r="CQ823" s="223">
        <f t="shared" si="114"/>
        <v>0</v>
      </c>
      <c r="CR823" s="222"/>
      <c r="CS823" s="222"/>
      <c r="CT823" s="222"/>
      <c r="CU823" s="222"/>
      <c r="CV823" s="222"/>
      <c r="CW823" s="222"/>
      <c r="CX823" s="222"/>
      <c r="CY823" s="222"/>
      <c r="CZ823" s="222"/>
      <c r="DA823" s="222"/>
      <c r="DB823" s="224">
        <f t="shared" si="115"/>
        <v>0</v>
      </c>
      <c r="DC823" s="224">
        <f t="shared" si="116"/>
        <v>0</v>
      </c>
      <c r="DD823" s="224">
        <f t="shared" si="117"/>
        <v>0</v>
      </c>
      <c r="DE823" s="225">
        <f t="shared" si="118"/>
        <v>0</v>
      </c>
      <c r="DF823" s="222"/>
      <c r="DG823" s="222"/>
    </row>
    <row r="824" spans="90:111" x14ac:dyDescent="0.25">
      <c r="CL824" s="223">
        <f t="shared" si="110"/>
        <v>0</v>
      </c>
      <c r="CM824" s="223">
        <f t="shared" si="111"/>
        <v>0</v>
      </c>
      <c r="CN824" s="223">
        <f t="shared" si="112"/>
        <v>0</v>
      </c>
      <c r="CO824" s="223">
        <f t="shared" si="112"/>
        <v>0</v>
      </c>
      <c r="CP824" s="223">
        <f t="shared" si="113"/>
        <v>0</v>
      </c>
      <c r="CQ824" s="223">
        <f t="shared" si="114"/>
        <v>0</v>
      </c>
      <c r="CR824" s="222"/>
      <c r="CS824" s="222"/>
      <c r="CT824" s="222"/>
      <c r="CU824" s="222"/>
      <c r="CV824" s="222"/>
      <c r="CW824" s="222"/>
      <c r="CX824" s="222"/>
      <c r="CY824" s="222"/>
      <c r="CZ824" s="222"/>
      <c r="DA824" s="222"/>
      <c r="DB824" s="224">
        <f t="shared" si="115"/>
        <v>0</v>
      </c>
      <c r="DC824" s="224">
        <f t="shared" si="116"/>
        <v>0</v>
      </c>
      <c r="DD824" s="224">
        <f t="shared" si="117"/>
        <v>0</v>
      </c>
      <c r="DE824" s="225">
        <f t="shared" si="118"/>
        <v>0</v>
      </c>
      <c r="DF824" s="222"/>
      <c r="DG824" s="222"/>
    </row>
    <row r="825" spans="90:111" x14ac:dyDescent="0.25">
      <c r="CL825" s="223">
        <f t="shared" si="110"/>
        <v>0</v>
      </c>
      <c r="CM825" s="223">
        <f t="shared" si="111"/>
        <v>0</v>
      </c>
      <c r="CN825" s="223">
        <f t="shared" si="112"/>
        <v>0</v>
      </c>
      <c r="CO825" s="223">
        <f t="shared" si="112"/>
        <v>0</v>
      </c>
      <c r="CP825" s="223">
        <f t="shared" si="113"/>
        <v>0</v>
      </c>
      <c r="CQ825" s="223">
        <f t="shared" si="114"/>
        <v>0</v>
      </c>
      <c r="CR825" s="222"/>
      <c r="CS825" s="222"/>
      <c r="CT825" s="222"/>
      <c r="CU825" s="222"/>
      <c r="CV825" s="222"/>
      <c r="CW825" s="222"/>
      <c r="CX825" s="222"/>
      <c r="CY825" s="222"/>
      <c r="CZ825" s="222"/>
      <c r="DA825" s="222"/>
      <c r="DB825" s="224">
        <f t="shared" si="115"/>
        <v>0</v>
      </c>
      <c r="DC825" s="224">
        <f t="shared" si="116"/>
        <v>0</v>
      </c>
      <c r="DD825" s="224">
        <f t="shared" si="117"/>
        <v>0</v>
      </c>
      <c r="DE825" s="225">
        <f t="shared" si="118"/>
        <v>0</v>
      </c>
      <c r="DF825" s="222"/>
      <c r="DG825" s="222"/>
    </row>
    <row r="826" spans="90:111" x14ac:dyDescent="0.25">
      <c r="CL826" s="223">
        <f t="shared" si="110"/>
        <v>0</v>
      </c>
      <c r="CM826" s="223">
        <f t="shared" si="111"/>
        <v>0</v>
      </c>
      <c r="CN826" s="223">
        <f t="shared" si="112"/>
        <v>0</v>
      </c>
      <c r="CO826" s="223">
        <f t="shared" si="112"/>
        <v>0</v>
      </c>
      <c r="CP826" s="223">
        <f t="shared" si="113"/>
        <v>0</v>
      </c>
      <c r="CQ826" s="223">
        <f t="shared" si="114"/>
        <v>0</v>
      </c>
      <c r="CR826" s="222"/>
      <c r="CS826" s="222"/>
      <c r="CT826" s="222"/>
      <c r="CU826" s="222"/>
      <c r="CV826" s="222"/>
      <c r="CW826" s="222"/>
      <c r="CX826" s="222"/>
      <c r="CY826" s="222"/>
      <c r="CZ826" s="222"/>
      <c r="DA826" s="222"/>
      <c r="DB826" s="224">
        <f t="shared" si="115"/>
        <v>0</v>
      </c>
      <c r="DC826" s="224">
        <f t="shared" si="116"/>
        <v>0</v>
      </c>
      <c r="DD826" s="224">
        <f t="shared" si="117"/>
        <v>0</v>
      </c>
      <c r="DE826" s="225">
        <f t="shared" si="118"/>
        <v>0</v>
      </c>
      <c r="DF826" s="222"/>
      <c r="DG826" s="222"/>
    </row>
    <row r="827" spans="90:111" x14ac:dyDescent="0.25">
      <c r="CL827" s="223">
        <f t="shared" si="110"/>
        <v>0</v>
      </c>
      <c r="CM827" s="223">
        <f t="shared" si="111"/>
        <v>0</v>
      </c>
      <c r="CN827" s="223">
        <f t="shared" si="112"/>
        <v>0</v>
      </c>
      <c r="CO827" s="223">
        <f t="shared" si="112"/>
        <v>0</v>
      </c>
      <c r="CP827" s="223">
        <f t="shared" si="113"/>
        <v>0</v>
      </c>
      <c r="CQ827" s="223">
        <f t="shared" si="114"/>
        <v>0</v>
      </c>
      <c r="CR827" s="222"/>
      <c r="CS827" s="222"/>
      <c r="CT827" s="222"/>
      <c r="CU827" s="222"/>
      <c r="CV827" s="222"/>
      <c r="CW827" s="222"/>
      <c r="CX827" s="222"/>
      <c r="CY827" s="222"/>
      <c r="CZ827" s="222"/>
      <c r="DA827" s="222"/>
      <c r="DB827" s="224">
        <f t="shared" si="115"/>
        <v>0</v>
      </c>
      <c r="DC827" s="224">
        <f t="shared" si="116"/>
        <v>0</v>
      </c>
      <c r="DD827" s="224">
        <f t="shared" si="117"/>
        <v>0</v>
      </c>
      <c r="DE827" s="225">
        <f t="shared" si="118"/>
        <v>0</v>
      </c>
      <c r="DF827" s="222"/>
      <c r="DG827" s="222"/>
    </row>
    <row r="828" spans="90:111" x14ac:dyDescent="0.25">
      <c r="CL828" s="223">
        <f t="shared" si="110"/>
        <v>0</v>
      </c>
      <c r="CM828" s="223">
        <f t="shared" si="111"/>
        <v>0</v>
      </c>
      <c r="CN828" s="223">
        <f t="shared" si="112"/>
        <v>0</v>
      </c>
      <c r="CO828" s="223">
        <f t="shared" si="112"/>
        <v>0</v>
      </c>
      <c r="CP828" s="223">
        <f t="shared" si="113"/>
        <v>0</v>
      </c>
      <c r="CQ828" s="223">
        <f t="shared" si="114"/>
        <v>0</v>
      </c>
      <c r="CR828" s="222"/>
      <c r="CS828" s="222"/>
      <c r="CT828" s="222"/>
      <c r="CU828" s="222"/>
      <c r="CV828" s="222"/>
      <c r="CW828" s="222"/>
      <c r="CX828" s="222"/>
      <c r="CY828" s="222"/>
      <c r="CZ828" s="222"/>
      <c r="DA828" s="222"/>
      <c r="DB828" s="224">
        <f t="shared" si="115"/>
        <v>0</v>
      </c>
      <c r="DC828" s="224">
        <f t="shared" si="116"/>
        <v>0</v>
      </c>
      <c r="DD828" s="224">
        <f t="shared" si="117"/>
        <v>0</v>
      </c>
      <c r="DE828" s="225">
        <f t="shared" si="118"/>
        <v>0</v>
      </c>
      <c r="DF828" s="222"/>
      <c r="DG828" s="222"/>
    </row>
    <row r="829" spans="90:111" x14ac:dyDescent="0.25">
      <c r="CL829" s="223">
        <f t="shared" si="110"/>
        <v>0</v>
      </c>
      <c r="CM829" s="223">
        <f t="shared" si="111"/>
        <v>0</v>
      </c>
      <c r="CN829" s="223">
        <f t="shared" si="112"/>
        <v>0</v>
      </c>
      <c r="CO829" s="223">
        <f t="shared" si="112"/>
        <v>0</v>
      </c>
      <c r="CP829" s="223">
        <f t="shared" si="113"/>
        <v>0</v>
      </c>
      <c r="CQ829" s="223">
        <f t="shared" si="114"/>
        <v>0</v>
      </c>
      <c r="CR829" s="222"/>
      <c r="CS829" s="222"/>
      <c r="CT829" s="222"/>
      <c r="CU829" s="222"/>
      <c r="CV829" s="222"/>
      <c r="CW829" s="222"/>
      <c r="CX829" s="222"/>
      <c r="CY829" s="222"/>
      <c r="CZ829" s="222"/>
      <c r="DA829" s="222"/>
      <c r="DB829" s="224">
        <f t="shared" si="115"/>
        <v>0</v>
      </c>
      <c r="DC829" s="224">
        <f t="shared" si="116"/>
        <v>0</v>
      </c>
      <c r="DD829" s="224">
        <f t="shared" si="117"/>
        <v>0</v>
      </c>
      <c r="DE829" s="225">
        <f t="shared" si="118"/>
        <v>0</v>
      </c>
      <c r="DF829" s="222"/>
      <c r="DG829" s="222"/>
    </row>
    <row r="830" spans="90:111" x14ac:dyDescent="0.25">
      <c r="CL830" s="223">
        <f t="shared" si="110"/>
        <v>0</v>
      </c>
      <c r="CM830" s="223">
        <f t="shared" si="111"/>
        <v>0</v>
      </c>
      <c r="CN830" s="223">
        <f t="shared" si="112"/>
        <v>0</v>
      </c>
      <c r="CO830" s="223">
        <f t="shared" si="112"/>
        <v>0</v>
      </c>
      <c r="CP830" s="223">
        <f t="shared" si="113"/>
        <v>0</v>
      </c>
      <c r="CQ830" s="223">
        <f t="shared" si="114"/>
        <v>0</v>
      </c>
      <c r="CR830" s="222"/>
      <c r="CS830" s="222"/>
      <c r="CT830" s="222"/>
      <c r="CU830" s="222"/>
      <c r="CV830" s="222"/>
      <c r="CW830" s="222"/>
      <c r="CX830" s="222"/>
      <c r="CY830" s="222"/>
      <c r="CZ830" s="222"/>
      <c r="DA830" s="222"/>
      <c r="DB830" s="224">
        <f t="shared" si="115"/>
        <v>0</v>
      </c>
      <c r="DC830" s="224">
        <f t="shared" si="116"/>
        <v>0</v>
      </c>
      <c r="DD830" s="224">
        <f t="shared" si="117"/>
        <v>0</v>
      </c>
      <c r="DE830" s="225">
        <f t="shared" si="118"/>
        <v>0</v>
      </c>
      <c r="DF830" s="222"/>
      <c r="DG830" s="222"/>
    </row>
    <row r="831" spans="90:111" x14ac:dyDescent="0.25">
      <c r="CL831" s="223">
        <f t="shared" si="110"/>
        <v>0</v>
      </c>
      <c r="CM831" s="223">
        <f t="shared" si="111"/>
        <v>0</v>
      </c>
      <c r="CN831" s="223">
        <f t="shared" si="112"/>
        <v>0</v>
      </c>
      <c r="CO831" s="223">
        <f t="shared" si="112"/>
        <v>0</v>
      </c>
      <c r="CP831" s="223">
        <f t="shared" si="113"/>
        <v>0</v>
      </c>
      <c r="CQ831" s="223">
        <f t="shared" si="114"/>
        <v>0</v>
      </c>
      <c r="CR831" s="222"/>
      <c r="CS831" s="222"/>
      <c r="CT831" s="222"/>
      <c r="CU831" s="222"/>
      <c r="CV831" s="222"/>
      <c r="CW831" s="222"/>
      <c r="CX831" s="222"/>
      <c r="CY831" s="222"/>
      <c r="CZ831" s="222"/>
      <c r="DA831" s="222"/>
      <c r="DB831" s="224">
        <f t="shared" si="115"/>
        <v>0</v>
      </c>
      <c r="DC831" s="224">
        <f t="shared" si="116"/>
        <v>0</v>
      </c>
      <c r="DD831" s="224">
        <f t="shared" si="117"/>
        <v>0</v>
      </c>
      <c r="DE831" s="225">
        <f t="shared" si="118"/>
        <v>0</v>
      </c>
      <c r="DF831" s="222"/>
      <c r="DG831" s="222"/>
    </row>
    <row r="832" spans="90:111" x14ac:dyDescent="0.25">
      <c r="CL832" s="223">
        <f t="shared" si="110"/>
        <v>0</v>
      </c>
      <c r="CM832" s="223">
        <f t="shared" si="111"/>
        <v>0</v>
      </c>
      <c r="CN832" s="223">
        <f t="shared" si="112"/>
        <v>0</v>
      </c>
      <c r="CO832" s="223">
        <f t="shared" si="112"/>
        <v>0</v>
      </c>
      <c r="CP832" s="223">
        <f t="shared" si="113"/>
        <v>0</v>
      </c>
      <c r="CQ832" s="223">
        <f t="shared" si="114"/>
        <v>0</v>
      </c>
      <c r="CR832" s="222"/>
      <c r="CS832" s="222"/>
      <c r="CT832" s="222"/>
      <c r="CU832" s="222"/>
      <c r="CV832" s="222"/>
      <c r="CW832" s="222"/>
      <c r="CX832" s="222"/>
      <c r="CY832" s="222"/>
      <c r="CZ832" s="222"/>
      <c r="DA832" s="222"/>
      <c r="DB832" s="224">
        <f t="shared" si="115"/>
        <v>0</v>
      </c>
      <c r="DC832" s="224">
        <f t="shared" si="116"/>
        <v>0</v>
      </c>
      <c r="DD832" s="224">
        <f t="shared" si="117"/>
        <v>0</v>
      </c>
      <c r="DE832" s="225">
        <f t="shared" si="118"/>
        <v>0</v>
      </c>
      <c r="DF832" s="222"/>
      <c r="DG832" s="222"/>
    </row>
    <row r="833" spans="90:111" x14ac:dyDescent="0.25">
      <c r="CL833" s="223">
        <f t="shared" si="110"/>
        <v>0</v>
      </c>
      <c r="CM833" s="223">
        <f t="shared" si="111"/>
        <v>0</v>
      </c>
      <c r="CN833" s="223">
        <f t="shared" si="112"/>
        <v>0</v>
      </c>
      <c r="CO833" s="223">
        <f t="shared" si="112"/>
        <v>0</v>
      </c>
      <c r="CP833" s="223">
        <f t="shared" si="113"/>
        <v>0</v>
      </c>
      <c r="CQ833" s="223">
        <f t="shared" si="114"/>
        <v>0</v>
      </c>
      <c r="CR833" s="222"/>
      <c r="CS833" s="222"/>
      <c r="CT833" s="222"/>
      <c r="CU833" s="222"/>
      <c r="CV833" s="222"/>
      <c r="CW833" s="222"/>
      <c r="CX833" s="222"/>
      <c r="CY833" s="222"/>
      <c r="CZ833" s="222"/>
      <c r="DA833" s="222"/>
      <c r="DB833" s="224">
        <f t="shared" si="115"/>
        <v>0</v>
      </c>
      <c r="DC833" s="224">
        <f t="shared" si="116"/>
        <v>0</v>
      </c>
      <c r="DD833" s="224">
        <f t="shared" si="117"/>
        <v>0</v>
      </c>
      <c r="DE833" s="225">
        <f t="shared" si="118"/>
        <v>0</v>
      </c>
      <c r="DF833" s="222"/>
      <c r="DG833" s="222"/>
    </row>
    <row r="834" spans="90:111" x14ac:dyDescent="0.25">
      <c r="CL834" s="223">
        <f t="shared" si="110"/>
        <v>0</v>
      </c>
      <c r="CM834" s="223">
        <f t="shared" si="111"/>
        <v>0</v>
      </c>
      <c r="CN834" s="223">
        <f t="shared" si="112"/>
        <v>0</v>
      </c>
      <c r="CO834" s="223">
        <f t="shared" si="112"/>
        <v>0</v>
      </c>
      <c r="CP834" s="223">
        <f t="shared" si="113"/>
        <v>0</v>
      </c>
      <c r="CQ834" s="223">
        <f t="shared" si="114"/>
        <v>0</v>
      </c>
      <c r="CR834" s="222"/>
      <c r="CS834" s="222"/>
      <c r="CT834" s="222"/>
      <c r="CU834" s="222"/>
      <c r="CV834" s="222"/>
      <c r="CW834" s="222"/>
      <c r="CX834" s="222"/>
      <c r="CY834" s="222"/>
      <c r="CZ834" s="222"/>
      <c r="DA834" s="222"/>
      <c r="DB834" s="224">
        <f t="shared" si="115"/>
        <v>0</v>
      </c>
      <c r="DC834" s="224">
        <f t="shared" si="116"/>
        <v>0</v>
      </c>
      <c r="DD834" s="224">
        <f t="shared" si="117"/>
        <v>0</v>
      </c>
      <c r="DE834" s="225">
        <f t="shared" si="118"/>
        <v>0</v>
      </c>
      <c r="DF834" s="222"/>
      <c r="DG834" s="222"/>
    </row>
    <row r="835" spans="90:111" x14ac:dyDescent="0.25">
      <c r="CL835" s="223">
        <f t="shared" ref="CL835:CL898" si="119">SUM(BB835:BL835)+BR835</f>
        <v>0</v>
      </c>
      <c r="CM835" s="223">
        <f t="shared" ref="CM835:CM898" si="120">SUM(BM835:BO835)</f>
        <v>0</v>
      </c>
      <c r="CN835" s="223">
        <f t="shared" ref="CN835:CO898" si="121">BP835</f>
        <v>0</v>
      </c>
      <c r="CO835" s="223">
        <f t="shared" si="121"/>
        <v>0</v>
      </c>
      <c r="CP835" s="223">
        <f t="shared" ref="CP835:CP898" si="122">SUM(CL835:CO835)</f>
        <v>0</v>
      </c>
      <c r="CQ835" s="223">
        <f t="shared" ref="CQ835:CQ898" si="123">CP835-BU835</f>
        <v>0</v>
      </c>
      <c r="CR835" s="222"/>
      <c r="CS835" s="222"/>
      <c r="CT835" s="222"/>
      <c r="CU835" s="222"/>
      <c r="CV835" s="222"/>
      <c r="CW835" s="222"/>
      <c r="CX835" s="222"/>
      <c r="CY835" s="222"/>
      <c r="CZ835" s="222"/>
      <c r="DA835" s="222"/>
      <c r="DB835" s="224">
        <f t="shared" ref="DB835:DB898" si="124">SUM(BB835:BE835)+BM835+BN835</f>
        <v>0</v>
      </c>
      <c r="DC835" s="224">
        <f t="shared" ref="DC835:DC898" si="125">BF835+BG835+BH835+BI835+BJ835+BK835+BL835+BO835+BR835</f>
        <v>0</v>
      </c>
      <c r="DD835" s="224">
        <f t="shared" ref="DD835:DD898" si="126">DC835+DB835</f>
        <v>0</v>
      </c>
      <c r="DE835" s="225">
        <f t="shared" ref="DE835:DE898" si="127">DD835-BS835</f>
        <v>0</v>
      </c>
      <c r="DF835" s="222"/>
      <c r="DG835" s="222"/>
    </row>
    <row r="836" spans="90:111" x14ac:dyDescent="0.25">
      <c r="CL836" s="223">
        <f t="shared" si="119"/>
        <v>0</v>
      </c>
      <c r="CM836" s="223">
        <f t="shared" si="120"/>
        <v>0</v>
      </c>
      <c r="CN836" s="223">
        <f t="shared" si="121"/>
        <v>0</v>
      </c>
      <c r="CO836" s="223">
        <f t="shared" si="121"/>
        <v>0</v>
      </c>
      <c r="CP836" s="223">
        <f t="shared" si="122"/>
        <v>0</v>
      </c>
      <c r="CQ836" s="223">
        <f t="shared" si="123"/>
        <v>0</v>
      </c>
      <c r="CR836" s="222"/>
      <c r="CS836" s="222"/>
      <c r="CT836" s="222"/>
      <c r="CU836" s="222"/>
      <c r="CV836" s="222"/>
      <c r="CW836" s="222"/>
      <c r="CX836" s="222"/>
      <c r="CY836" s="222"/>
      <c r="CZ836" s="222"/>
      <c r="DA836" s="222"/>
      <c r="DB836" s="224">
        <f t="shared" si="124"/>
        <v>0</v>
      </c>
      <c r="DC836" s="224">
        <f t="shared" si="125"/>
        <v>0</v>
      </c>
      <c r="DD836" s="224">
        <f t="shared" si="126"/>
        <v>0</v>
      </c>
      <c r="DE836" s="225">
        <f t="shared" si="127"/>
        <v>0</v>
      </c>
      <c r="DF836" s="222"/>
      <c r="DG836" s="222"/>
    </row>
    <row r="837" spans="90:111" x14ac:dyDescent="0.25">
      <c r="CL837" s="223">
        <f t="shared" si="119"/>
        <v>0</v>
      </c>
      <c r="CM837" s="223">
        <f t="shared" si="120"/>
        <v>0</v>
      </c>
      <c r="CN837" s="223">
        <f t="shared" si="121"/>
        <v>0</v>
      </c>
      <c r="CO837" s="223">
        <f t="shared" si="121"/>
        <v>0</v>
      </c>
      <c r="CP837" s="223">
        <f t="shared" si="122"/>
        <v>0</v>
      </c>
      <c r="CQ837" s="223">
        <f t="shared" si="123"/>
        <v>0</v>
      </c>
      <c r="CR837" s="222"/>
      <c r="CS837" s="222"/>
      <c r="CT837" s="222"/>
      <c r="CU837" s="222"/>
      <c r="CV837" s="222"/>
      <c r="CW837" s="222"/>
      <c r="CX837" s="222"/>
      <c r="CY837" s="222"/>
      <c r="CZ837" s="222"/>
      <c r="DA837" s="222"/>
      <c r="DB837" s="224">
        <f t="shared" si="124"/>
        <v>0</v>
      </c>
      <c r="DC837" s="224">
        <f t="shared" si="125"/>
        <v>0</v>
      </c>
      <c r="DD837" s="224">
        <f t="shared" si="126"/>
        <v>0</v>
      </c>
      <c r="DE837" s="225">
        <f t="shared" si="127"/>
        <v>0</v>
      </c>
      <c r="DF837" s="222"/>
      <c r="DG837" s="222"/>
    </row>
    <row r="838" spans="90:111" x14ac:dyDescent="0.25">
      <c r="CL838" s="223">
        <f t="shared" si="119"/>
        <v>0</v>
      </c>
      <c r="CM838" s="223">
        <f t="shared" si="120"/>
        <v>0</v>
      </c>
      <c r="CN838" s="223">
        <f t="shared" si="121"/>
        <v>0</v>
      </c>
      <c r="CO838" s="223">
        <f t="shared" si="121"/>
        <v>0</v>
      </c>
      <c r="CP838" s="223">
        <f t="shared" si="122"/>
        <v>0</v>
      </c>
      <c r="CQ838" s="223">
        <f t="shared" si="123"/>
        <v>0</v>
      </c>
      <c r="CR838" s="222"/>
      <c r="CS838" s="222"/>
      <c r="CT838" s="222"/>
      <c r="CU838" s="222"/>
      <c r="CV838" s="222"/>
      <c r="CW838" s="222"/>
      <c r="CX838" s="222"/>
      <c r="CY838" s="222"/>
      <c r="CZ838" s="222"/>
      <c r="DA838" s="222"/>
      <c r="DB838" s="224">
        <f t="shared" si="124"/>
        <v>0</v>
      </c>
      <c r="DC838" s="224">
        <f t="shared" si="125"/>
        <v>0</v>
      </c>
      <c r="DD838" s="224">
        <f t="shared" si="126"/>
        <v>0</v>
      </c>
      <c r="DE838" s="225">
        <f t="shared" si="127"/>
        <v>0</v>
      </c>
      <c r="DF838" s="222"/>
      <c r="DG838" s="222"/>
    </row>
    <row r="839" spans="90:111" x14ac:dyDescent="0.25">
      <c r="CL839" s="223">
        <f t="shared" si="119"/>
        <v>0</v>
      </c>
      <c r="CM839" s="223">
        <f t="shared" si="120"/>
        <v>0</v>
      </c>
      <c r="CN839" s="223">
        <f t="shared" si="121"/>
        <v>0</v>
      </c>
      <c r="CO839" s="223">
        <f t="shared" si="121"/>
        <v>0</v>
      </c>
      <c r="CP839" s="223">
        <f t="shared" si="122"/>
        <v>0</v>
      </c>
      <c r="CQ839" s="223">
        <f t="shared" si="123"/>
        <v>0</v>
      </c>
      <c r="CR839" s="222"/>
      <c r="CS839" s="222"/>
      <c r="CT839" s="222"/>
      <c r="CU839" s="222"/>
      <c r="CV839" s="222"/>
      <c r="CW839" s="222"/>
      <c r="CX839" s="222"/>
      <c r="CY839" s="222"/>
      <c r="CZ839" s="222"/>
      <c r="DA839" s="222"/>
      <c r="DB839" s="224">
        <f t="shared" si="124"/>
        <v>0</v>
      </c>
      <c r="DC839" s="224">
        <f t="shared" si="125"/>
        <v>0</v>
      </c>
      <c r="DD839" s="224">
        <f t="shared" si="126"/>
        <v>0</v>
      </c>
      <c r="DE839" s="225">
        <f t="shared" si="127"/>
        <v>0</v>
      </c>
      <c r="DF839" s="222"/>
      <c r="DG839" s="222"/>
    </row>
    <row r="840" spans="90:111" x14ac:dyDescent="0.25">
      <c r="CL840" s="223">
        <f t="shared" si="119"/>
        <v>0</v>
      </c>
      <c r="CM840" s="223">
        <f t="shared" si="120"/>
        <v>0</v>
      </c>
      <c r="CN840" s="223">
        <f t="shared" si="121"/>
        <v>0</v>
      </c>
      <c r="CO840" s="223">
        <f t="shared" si="121"/>
        <v>0</v>
      </c>
      <c r="CP840" s="223">
        <f t="shared" si="122"/>
        <v>0</v>
      </c>
      <c r="CQ840" s="223">
        <f t="shared" si="123"/>
        <v>0</v>
      </c>
      <c r="CR840" s="222"/>
      <c r="CS840" s="222"/>
      <c r="CT840" s="222"/>
      <c r="CU840" s="222"/>
      <c r="CV840" s="222"/>
      <c r="CW840" s="222"/>
      <c r="CX840" s="222"/>
      <c r="CY840" s="222"/>
      <c r="CZ840" s="222"/>
      <c r="DA840" s="222"/>
      <c r="DB840" s="224">
        <f t="shared" si="124"/>
        <v>0</v>
      </c>
      <c r="DC840" s="224">
        <f t="shared" si="125"/>
        <v>0</v>
      </c>
      <c r="DD840" s="224">
        <f t="shared" si="126"/>
        <v>0</v>
      </c>
      <c r="DE840" s="225">
        <f t="shared" si="127"/>
        <v>0</v>
      </c>
      <c r="DF840" s="222"/>
      <c r="DG840" s="222"/>
    </row>
    <row r="841" spans="90:111" x14ac:dyDescent="0.25">
      <c r="CL841" s="223">
        <f t="shared" si="119"/>
        <v>0</v>
      </c>
      <c r="CM841" s="223">
        <f t="shared" si="120"/>
        <v>0</v>
      </c>
      <c r="CN841" s="223">
        <f t="shared" si="121"/>
        <v>0</v>
      </c>
      <c r="CO841" s="223">
        <f t="shared" si="121"/>
        <v>0</v>
      </c>
      <c r="CP841" s="223">
        <f t="shared" si="122"/>
        <v>0</v>
      </c>
      <c r="CQ841" s="223">
        <f t="shared" si="123"/>
        <v>0</v>
      </c>
      <c r="CR841" s="222"/>
      <c r="CS841" s="222"/>
      <c r="CT841" s="222"/>
      <c r="CU841" s="222"/>
      <c r="CV841" s="222"/>
      <c r="CW841" s="222"/>
      <c r="CX841" s="222"/>
      <c r="CY841" s="222"/>
      <c r="CZ841" s="222"/>
      <c r="DA841" s="222"/>
      <c r="DB841" s="224">
        <f t="shared" si="124"/>
        <v>0</v>
      </c>
      <c r="DC841" s="224">
        <f t="shared" si="125"/>
        <v>0</v>
      </c>
      <c r="DD841" s="224">
        <f t="shared" si="126"/>
        <v>0</v>
      </c>
      <c r="DE841" s="225">
        <f t="shared" si="127"/>
        <v>0</v>
      </c>
      <c r="DF841" s="222"/>
      <c r="DG841" s="222"/>
    </row>
    <row r="842" spans="90:111" x14ac:dyDescent="0.25">
      <c r="CL842" s="223">
        <f t="shared" si="119"/>
        <v>0</v>
      </c>
      <c r="CM842" s="223">
        <f t="shared" si="120"/>
        <v>0</v>
      </c>
      <c r="CN842" s="223">
        <f t="shared" si="121"/>
        <v>0</v>
      </c>
      <c r="CO842" s="223">
        <f t="shared" si="121"/>
        <v>0</v>
      </c>
      <c r="CP842" s="223">
        <f t="shared" si="122"/>
        <v>0</v>
      </c>
      <c r="CQ842" s="223">
        <f t="shared" si="123"/>
        <v>0</v>
      </c>
      <c r="CR842" s="222"/>
      <c r="CS842" s="222"/>
      <c r="CT842" s="222"/>
      <c r="CU842" s="222"/>
      <c r="CV842" s="222"/>
      <c r="CW842" s="222"/>
      <c r="CX842" s="222"/>
      <c r="CY842" s="222"/>
      <c r="CZ842" s="222"/>
      <c r="DA842" s="222"/>
      <c r="DB842" s="224">
        <f t="shared" si="124"/>
        <v>0</v>
      </c>
      <c r="DC842" s="224">
        <f t="shared" si="125"/>
        <v>0</v>
      </c>
      <c r="DD842" s="224">
        <f t="shared" si="126"/>
        <v>0</v>
      </c>
      <c r="DE842" s="225">
        <f t="shared" si="127"/>
        <v>0</v>
      </c>
      <c r="DF842" s="222"/>
      <c r="DG842" s="222"/>
    </row>
    <row r="843" spans="90:111" x14ac:dyDescent="0.25">
      <c r="CL843" s="223">
        <f t="shared" si="119"/>
        <v>0</v>
      </c>
      <c r="CM843" s="223">
        <f t="shared" si="120"/>
        <v>0</v>
      </c>
      <c r="CN843" s="223">
        <f t="shared" si="121"/>
        <v>0</v>
      </c>
      <c r="CO843" s="223">
        <f t="shared" si="121"/>
        <v>0</v>
      </c>
      <c r="CP843" s="223">
        <f t="shared" si="122"/>
        <v>0</v>
      </c>
      <c r="CQ843" s="223">
        <f t="shared" si="123"/>
        <v>0</v>
      </c>
      <c r="CR843" s="222"/>
      <c r="CS843" s="222"/>
      <c r="CT843" s="222"/>
      <c r="CU843" s="222"/>
      <c r="CV843" s="222"/>
      <c r="CW843" s="222"/>
      <c r="CX843" s="222"/>
      <c r="CY843" s="222"/>
      <c r="CZ843" s="222"/>
      <c r="DA843" s="222"/>
      <c r="DB843" s="224">
        <f t="shared" si="124"/>
        <v>0</v>
      </c>
      <c r="DC843" s="224">
        <f t="shared" si="125"/>
        <v>0</v>
      </c>
      <c r="DD843" s="224">
        <f t="shared" si="126"/>
        <v>0</v>
      </c>
      <c r="DE843" s="225">
        <f t="shared" si="127"/>
        <v>0</v>
      </c>
      <c r="DF843" s="222"/>
      <c r="DG843" s="222"/>
    </row>
    <row r="844" spans="90:111" x14ac:dyDescent="0.25">
      <c r="CL844" s="223">
        <f t="shared" si="119"/>
        <v>0</v>
      </c>
      <c r="CM844" s="223">
        <f t="shared" si="120"/>
        <v>0</v>
      </c>
      <c r="CN844" s="223">
        <f t="shared" si="121"/>
        <v>0</v>
      </c>
      <c r="CO844" s="223">
        <f t="shared" si="121"/>
        <v>0</v>
      </c>
      <c r="CP844" s="223">
        <f t="shared" si="122"/>
        <v>0</v>
      </c>
      <c r="CQ844" s="223">
        <f t="shared" si="123"/>
        <v>0</v>
      </c>
      <c r="CR844" s="222"/>
      <c r="CS844" s="222"/>
      <c r="CT844" s="222"/>
      <c r="CU844" s="222"/>
      <c r="CV844" s="222"/>
      <c r="CW844" s="222"/>
      <c r="CX844" s="222"/>
      <c r="CY844" s="222"/>
      <c r="CZ844" s="222"/>
      <c r="DA844" s="222"/>
      <c r="DB844" s="224">
        <f t="shared" si="124"/>
        <v>0</v>
      </c>
      <c r="DC844" s="224">
        <f t="shared" si="125"/>
        <v>0</v>
      </c>
      <c r="DD844" s="224">
        <f t="shared" si="126"/>
        <v>0</v>
      </c>
      <c r="DE844" s="225">
        <f t="shared" si="127"/>
        <v>0</v>
      </c>
      <c r="DF844" s="222"/>
      <c r="DG844" s="222"/>
    </row>
    <row r="845" spans="90:111" x14ac:dyDescent="0.25">
      <c r="CL845" s="223">
        <f t="shared" si="119"/>
        <v>0</v>
      </c>
      <c r="CM845" s="223">
        <f t="shared" si="120"/>
        <v>0</v>
      </c>
      <c r="CN845" s="223">
        <f t="shared" si="121"/>
        <v>0</v>
      </c>
      <c r="CO845" s="223">
        <f t="shared" si="121"/>
        <v>0</v>
      </c>
      <c r="CP845" s="223">
        <f t="shared" si="122"/>
        <v>0</v>
      </c>
      <c r="CQ845" s="223">
        <f t="shared" si="123"/>
        <v>0</v>
      </c>
      <c r="CR845" s="222"/>
      <c r="CS845" s="222"/>
      <c r="CT845" s="222"/>
      <c r="CU845" s="222"/>
      <c r="CV845" s="222"/>
      <c r="CW845" s="222"/>
      <c r="CX845" s="222"/>
      <c r="CY845" s="222"/>
      <c r="CZ845" s="222"/>
      <c r="DA845" s="222"/>
      <c r="DB845" s="224">
        <f t="shared" si="124"/>
        <v>0</v>
      </c>
      <c r="DC845" s="224">
        <f t="shared" si="125"/>
        <v>0</v>
      </c>
      <c r="DD845" s="224">
        <f t="shared" si="126"/>
        <v>0</v>
      </c>
      <c r="DE845" s="225">
        <f t="shared" si="127"/>
        <v>0</v>
      </c>
      <c r="DF845" s="222"/>
      <c r="DG845" s="222"/>
    </row>
    <row r="846" spans="90:111" x14ac:dyDescent="0.25">
      <c r="CL846" s="223">
        <f t="shared" si="119"/>
        <v>0</v>
      </c>
      <c r="CM846" s="223">
        <f t="shared" si="120"/>
        <v>0</v>
      </c>
      <c r="CN846" s="223">
        <f t="shared" si="121"/>
        <v>0</v>
      </c>
      <c r="CO846" s="223">
        <f t="shared" si="121"/>
        <v>0</v>
      </c>
      <c r="CP846" s="223">
        <f t="shared" si="122"/>
        <v>0</v>
      </c>
      <c r="CQ846" s="223">
        <f t="shared" si="123"/>
        <v>0</v>
      </c>
      <c r="CR846" s="222"/>
      <c r="CS846" s="222"/>
      <c r="CT846" s="222"/>
      <c r="CU846" s="222"/>
      <c r="CV846" s="222"/>
      <c r="CW846" s="222"/>
      <c r="CX846" s="222"/>
      <c r="CY846" s="222"/>
      <c r="CZ846" s="222"/>
      <c r="DA846" s="222"/>
      <c r="DB846" s="224">
        <f t="shared" si="124"/>
        <v>0</v>
      </c>
      <c r="DC846" s="224">
        <f t="shared" si="125"/>
        <v>0</v>
      </c>
      <c r="DD846" s="224">
        <f t="shared" si="126"/>
        <v>0</v>
      </c>
      <c r="DE846" s="225">
        <f t="shared" si="127"/>
        <v>0</v>
      </c>
      <c r="DF846" s="222"/>
      <c r="DG846" s="222"/>
    </row>
    <row r="847" spans="90:111" x14ac:dyDescent="0.25">
      <c r="CL847" s="223">
        <f t="shared" si="119"/>
        <v>0</v>
      </c>
      <c r="CM847" s="223">
        <f t="shared" si="120"/>
        <v>0</v>
      </c>
      <c r="CN847" s="223">
        <f t="shared" si="121"/>
        <v>0</v>
      </c>
      <c r="CO847" s="223">
        <f t="shared" si="121"/>
        <v>0</v>
      </c>
      <c r="CP847" s="223">
        <f t="shared" si="122"/>
        <v>0</v>
      </c>
      <c r="CQ847" s="223">
        <f t="shared" si="123"/>
        <v>0</v>
      </c>
      <c r="CR847" s="222"/>
      <c r="CS847" s="222"/>
      <c r="CT847" s="222"/>
      <c r="CU847" s="222"/>
      <c r="CV847" s="222"/>
      <c r="CW847" s="222"/>
      <c r="CX847" s="222"/>
      <c r="CY847" s="222"/>
      <c r="CZ847" s="222"/>
      <c r="DA847" s="222"/>
      <c r="DB847" s="224">
        <f t="shared" si="124"/>
        <v>0</v>
      </c>
      <c r="DC847" s="224">
        <f t="shared" si="125"/>
        <v>0</v>
      </c>
      <c r="DD847" s="224">
        <f t="shared" si="126"/>
        <v>0</v>
      </c>
      <c r="DE847" s="225">
        <f t="shared" si="127"/>
        <v>0</v>
      </c>
      <c r="DF847" s="222"/>
      <c r="DG847" s="222"/>
    </row>
    <row r="848" spans="90:111" x14ac:dyDescent="0.25">
      <c r="CL848" s="223">
        <f t="shared" si="119"/>
        <v>0</v>
      </c>
      <c r="CM848" s="223">
        <f t="shared" si="120"/>
        <v>0</v>
      </c>
      <c r="CN848" s="223">
        <f t="shared" si="121"/>
        <v>0</v>
      </c>
      <c r="CO848" s="223">
        <f t="shared" si="121"/>
        <v>0</v>
      </c>
      <c r="CP848" s="223">
        <f t="shared" si="122"/>
        <v>0</v>
      </c>
      <c r="CQ848" s="223">
        <f t="shared" si="123"/>
        <v>0</v>
      </c>
      <c r="CR848" s="222"/>
      <c r="CS848" s="222"/>
      <c r="CT848" s="222"/>
      <c r="CU848" s="222"/>
      <c r="CV848" s="222"/>
      <c r="CW848" s="222"/>
      <c r="CX848" s="222"/>
      <c r="CY848" s="222"/>
      <c r="CZ848" s="222"/>
      <c r="DA848" s="222"/>
      <c r="DB848" s="224">
        <f t="shared" si="124"/>
        <v>0</v>
      </c>
      <c r="DC848" s="224">
        <f t="shared" si="125"/>
        <v>0</v>
      </c>
      <c r="DD848" s="224">
        <f t="shared" si="126"/>
        <v>0</v>
      </c>
      <c r="DE848" s="225">
        <f t="shared" si="127"/>
        <v>0</v>
      </c>
      <c r="DF848" s="222"/>
      <c r="DG848" s="222"/>
    </row>
    <row r="849" spans="90:111" x14ac:dyDescent="0.25">
      <c r="CL849" s="223">
        <f t="shared" si="119"/>
        <v>0</v>
      </c>
      <c r="CM849" s="223">
        <f t="shared" si="120"/>
        <v>0</v>
      </c>
      <c r="CN849" s="223">
        <f t="shared" si="121"/>
        <v>0</v>
      </c>
      <c r="CO849" s="223">
        <f t="shared" si="121"/>
        <v>0</v>
      </c>
      <c r="CP849" s="223">
        <f t="shared" si="122"/>
        <v>0</v>
      </c>
      <c r="CQ849" s="223">
        <f t="shared" si="123"/>
        <v>0</v>
      </c>
      <c r="CR849" s="222"/>
      <c r="CS849" s="222"/>
      <c r="CT849" s="222"/>
      <c r="CU849" s="222"/>
      <c r="CV849" s="222"/>
      <c r="CW849" s="222"/>
      <c r="CX849" s="222"/>
      <c r="CY849" s="222"/>
      <c r="CZ849" s="222"/>
      <c r="DA849" s="222"/>
      <c r="DB849" s="224">
        <f t="shared" si="124"/>
        <v>0</v>
      </c>
      <c r="DC849" s="224">
        <f t="shared" si="125"/>
        <v>0</v>
      </c>
      <c r="DD849" s="224">
        <f t="shared" si="126"/>
        <v>0</v>
      </c>
      <c r="DE849" s="225">
        <f t="shared" si="127"/>
        <v>0</v>
      </c>
      <c r="DF849" s="222"/>
      <c r="DG849" s="222"/>
    </row>
    <row r="850" spans="90:111" x14ac:dyDescent="0.25">
      <c r="CL850" s="223">
        <f t="shared" si="119"/>
        <v>0</v>
      </c>
      <c r="CM850" s="223">
        <f t="shared" si="120"/>
        <v>0</v>
      </c>
      <c r="CN850" s="223">
        <f t="shared" si="121"/>
        <v>0</v>
      </c>
      <c r="CO850" s="223">
        <f t="shared" si="121"/>
        <v>0</v>
      </c>
      <c r="CP850" s="223">
        <f t="shared" si="122"/>
        <v>0</v>
      </c>
      <c r="CQ850" s="223">
        <f t="shared" si="123"/>
        <v>0</v>
      </c>
      <c r="CR850" s="222"/>
      <c r="CS850" s="222"/>
      <c r="CT850" s="222"/>
      <c r="CU850" s="222"/>
      <c r="CV850" s="222"/>
      <c r="CW850" s="222"/>
      <c r="CX850" s="222"/>
      <c r="CY850" s="222"/>
      <c r="CZ850" s="222"/>
      <c r="DA850" s="222"/>
      <c r="DB850" s="224">
        <f t="shared" si="124"/>
        <v>0</v>
      </c>
      <c r="DC850" s="224">
        <f t="shared" si="125"/>
        <v>0</v>
      </c>
      <c r="DD850" s="224">
        <f t="shared" si="126"/>
        <v>0</v>
      </c>
      <c r="DE850" s="225">
        <f t="shared" si="127"/>
        <v>0</v>
      </c>
      <c r="DF850" s="222"/>
      <c r="DG850" s="222"/>
    </row>
    <row r="851" spans="90:111" x14ac:dyDescent="0.25">
      <c r="CL851" s="223">
        <f t="shared" si="119"/>
        <v>0</v>
      </c>
      <c r="CM851" s="223">
        <f t="shared" si="120"/>
        <v>0</v>
      </c>
      <c r="CN851" s="223">
        <f t="shared" si="121"/>
        <v>0</v>
      </c>
      <c r="CO851" s="223">
        <f t="shared" si="121"/>
        <v>0</v>
      </c>
      <c r="CP851" s="223">
        <f t="shared" si="122"/>
        <v>0</v>
      </c>
      <c r="CQ851" s="223">
        <f t="shared" si="123"/>
        <v>0</v>
      </c>
      <c r="CR851" s="222"/>
      <c r="CS851" s="222"/>
      <c r="CT851" s="222"/>
      <c r="CU851" s="222"/>
      <c r="CV851" s="222"/>
      <c r="CW851" s="222"/>
      <c r="CX851" s="222"/>
      <c r="CY851" s="222"/>
      <c r="CZ851" s="222"/>
      <c r="DA851" s="222"/>
      <c r="DB851" s="224">
        <f t="shared" si="124"/>
        <v>0</v>
      </c>
      <c r="DC851" s="224">
        <f t="shared" si="125"/>
        <v>0</v>
      </c>
      <c r="DD851" s="224">
        <f t="shared" si="126"/>
        <v>0</v>
      </c>
      <c r="DE851" s="225">
        <f t="shared" si="127"/>
        <v>0</v>
      </c>
      <c r="DF851" s="222"/>
      <c r="DG851" s="222"/>
    </row>
    <row r="852" spans="90:111" x14ac:dyDescent="0.25">
      <c r="CL852" s="223">
        <f t="shared" si="119"/>
        <v>0</v>
      </c>
      <c r="CM852" s="223">
        <f t="shared" si="120"/>
        <v>0</v>
      </c>
      <c r="CN852" s="223">
        <f t="shared" si="121"/>
        <v>0</v>
      </c>
      <c r="CO852" s="223">
        <f t="shared" si="121"/>
        <v>0</v>
      </c>
      <c r="CP852" s="223">
        <f t="shared" si="122"/>
        <v>0</v>
      </c>
      <c r="CQ852" s="223">
        <f t="shared" si="123"/>
        <v>0</v>
      </c>
      <c r="CR852" s="222"/>
      <c r="CS852" s="222"/>
      <c r="CT852" s="222"/>
      <c r="CU852" s="222"/>
      <c r="CV852" s="222"/>
      <c r="CW852" s="222"/>
      <c r="CX852" s="222"/>
      <c r="CY852" s="222"/>
      <c r="CZ852" s="222"/>
      <c r="DA852" s="222"/>
      <c r="DB852" s="224">
        <f t="shared" si="124"/>
        <v>0</v>
      </c>
      <c r="DC852" s="224">
        <f t="shared" si="125"/>
        <v>0</v>
      </c>
      <c r="DD852" s="224">
        <f t="shared" si="126"/>
        <v>0</v>
      </c>
      <c r="DE852" s="225">
        <f t="shared" si="127"/>
        <v>0</v>
      </c>
      <c r="DF852" s="222"/>
      <c r="DG852" s="222"/>
    </row>
    <row r="853" spans="90:111" x14ac:dyDescent="0.25">
      <c r="CL853" s="223">
        <f t="shared" si="119"/>
        <v>0</v>
      </c>
      <c r="CM853" s="223">
        <f t="shared" si="120"/>
        <v>0</v>
      </c>
      <c r="CN853" s="223">
        <f t="shared" si="121"/>
        <v>0</v>
      </c>
      <c r="CO853" s="223">
        <f t="shared" si="121"/>
        <v>0</v>
      </c>
      <c r="CP853" s="223">
        <f t="shared" si="122"/>
        <v>0</v>
      </c>
      <c r="CQ853" s="223">
        <f t="shared" si="123"/>
        <v>0</v>
      </c>
      <c r="CR853" s="222"/>
      <c r="CS853" s="222"/>
      <c r="CT853" s="222"/>
      <c r="CU853" s="222"/>
      <c r="CV853" s="222"/>
      <c r="CW853" s="222"/>
      <c r="CX853" s="222"/>
      <c r="CY853" s="222"/>
      <c r="CZ853" s="222"/>
      <c r="DA853" s="222"/>
      <c r="DB853" s="224">
        <f t="shared" si="124"/>
        <v>0</v>
      </c>
      <c r="DC853" s="224">
        <f t="shared" si="125"/>
        <v>0</v>
      </c>
      <c r="DD853" s="224">
        <f t="shared" si="126"/>
        <v>0</v>
      </c>
      <c r="DE853" s="225">
        <f t="shared" si="127"/>
        <v>0</v>
      </c>
      <c r="DF853" s="222"/>
      <c r="DG853" s="222"/>
    </row>
    <row r="854" spans="90:111" x14ac:dyDescent="0.25">
      <c r="CL854" s="223">
        <f t="shared" si="119"/>
        <v>0</v>
      </c>
      <c r="CM854" s="223">
        <f t="shared" si="120"/>
        <v>0</v>
      </c>
      <c r="CN854" s="223">
        <f t="shared" si="121"/>
        <v>0</v>
      </c>
      <c r="CO854" s="223">
        <f t="shared" si="121"/>
        <v>0</v>
      </c>
      <c r="CP854" s="223">
        <f t="shared" si="122"/>
        <v>0</v>
      </c>
      <c r="CQ854" s="223">
        <f t="shared" si="123"/>
        <v>0</v>
      </c>
      <c r="CR854" s="222"/>
      <c r="CS854" s="222"/>
      <c r="CT854" s="222"/>
      <c r="CU854" s="222"/>
      <c r="CV854" s="222"/>
      <c r="CW854" s="222"/>
      <c r="CX854" s="222"/>
      <c r="CY854" s="222"/>
      <c r="CZ854" s="222"/>
      <c r="DA854" s="222"/>
      <c r="DB854" s="224">
        <f t="shared" si="124"/>
        <v>0</v>
      </c>
      <c r="DC854" s="224">
        <f t="shared" si="125"/>
        <v>0</v>
      </c>
      <c r="DD854" s="224">
        <f t="shared" si="126"/>
        <v>0</v>
      </c>
      <c r="DE854" s="225">
        <f t="shared" si="127"/>
        <v>0</v>
      </c>
      <c r="DF854" s="222"/>
      <c r="DG854" s="222"/>
    </row>
    <row r="855" spans="90:111" x14ac:dyDescent="0.25">
      <c r="CL855" s="223">
        <f t="shared" si="119"/>
        <v>0</v>
      </c>
      <c r="CM855" s="223">
        <f t="shared" si="120"/>
        <v>0</v>
      </c>
      <c r="CN855" s="223">
        <f t="shared" si="121"/>
        <v>0</v>
      </c>
      <c r="CO855" s="223">
        <f t="shared" si="121"/>
        <v>0</v>
      </c>
      <c r="CP855" s="223">
        <f t="shared" si="122"/>
        <v>0</v>
      </c>
      <c r="CQ855" s="223">
        <f t="shared" si="123"/>
        <v>0</v>
      </c>
      <c r="CR855" s="222"/>
      <c r="CS855" s="222"/>
      <c r="CT855" s="222"/>
      <c r="CU855" s="222"/>
      <c r="CV855" s="222"/>
      <c r="CW855" s="222"/>
      <c r="CX855" s="222"/>
      <c r="CY855" s="222"/>
      <c r="CZ855" s="222"/>
      <c r="DA855" s="222"/>
      <c r="DB855" s="224">
        <f t="shared" si="124"/>
        <v>0</v>
      </c>
      <c r="DC855" s="224">
        <f t="shared" si="125"/>
        <v>0</v>
      </c>
      <c r="DD855" s="224">
        <f t="shared" si="126"/>
        <v>0</v>
      </c>
      <c r="DE855" s="225">
        <f t="shared" si="127"/>
        <v>0</v>
      </c>
      <c r="DF855" s="222"/>
      <c r="DG855" s="222"/>
    </row>
    <row r="856" spans="90:111" x14ac:dyDescent="0.25">
      <c r="CL856" s="223">
        <f t="shared" si="119"/>
        <v>0</v>
      </c>
      <c r="CM856" s="223">
        <f t="shared" si="120"/>
        <v>0</v>
      </c>
      <c r="CN856" s="223">
        <f t="shared" si="121"/>
        <v>0</v>
      </c>
      <c r="CO856" s="223">
        <f t="shared" si="121"/>
        <v>0</v>
      </c>
      <c r="CP856" s="223">
        <f t="shared" si="122"/>
        <v>0</v>
      </c>
      <c r="CQ856" s="223">
        <f t="shared" si="123"/>
        <v>0</v>
      </c>
      <c r="CR856" s="222"/>
      <c r="CS856" s="222"/>
      <c r="CT856" s="222"/>
      <c r="CU856" s="222"/>
      <c r="CV856" s="222"/>
      <c r="CW856" s="222"/>
      <c r="CX856" s="222"/>
      <c r="CY856" s="222"/>
      <c r="CZ856" s="222"/>
      <c r="DA856" s="222"/>
      <c r="DB856" s="224">
        <f t="shared" si="124"/>
        <v>0</v>
      </c>
      <c r="DC856" s="224">
        <f t="shared" si="125"/>
        <v>0</v>
      </c>
      <c r="DD856" s="224">
        <f t="shared" si="126"/>
        <v>0</v>
      </c>
      <c r="DE856" s="225">
        <f t="shared" si="127"/>
        <v>0</v>
      </c>
      <c r="DF856" s="222"/>
      <c r="DG856" s="222"/>
    </row>
    <row r="857" spans="90:111" x14ac:dyDescent="0.25">
      <c r="CL857" s="223">
        <f t="shared" si="119"/>
        <v>0</v>
      </c>
      <c r="CM857" s="223">
        <f t="shared" si="120"/>
        <v>0</v>
      </c>
      <c r="CN857" s="223">
        <f t="shared" si="121"/>
        <v>0</v>
      </c>
      <c r="CO857" s="223">
        <f t="shared" si="121"/>
        <v>0</v>
      </c>
      <c r="CP857" s="223">
        <f t="shared" si="122"/>
        <v>0</v>
      </c>
      <c r="CQ857" s="223">
        <f t="shared" si="123"/>
        <v>0</v>
      </c>
      <c r="CR857" s="222"/>
      <c r="CS857" s="222"/>
      <c r="CT857" s="222"/>
      <c r="CU857" s="222"/>
      <c r="CV857" s="222"/>
      <c r="CW857" s="222"/>
      <c r="CX857" s="222"/>
      <c r="CY857" s="222"/>
      <c r="CZ857" s="222"/>
      <c r="DA857" s="222"/>
      <c r="DB857" s="224">
        <f t="shared" si="124"/>
        <v>0</v>
      </c>
      <c r="DC857" s="224">
        <f t="shared" si="125"/>
        <v>0</v>
      </c>
      <c r="DD857" s="224">
        <f t="shared" si="126"/>
        <v>0</v>
      </c>
      <c r="DE857" s="225">
        <f t="shared" si="127"/>
        <v>0</v>
      </c>
      <c r="DF857" s="222"/>
      <c r="DG857" s="222"/>
    </row>
    <row r="858" spans="90:111" x14ac:dyDescent="0.25">
      <c r="CL858" s="223">
        <f t="shared" si="119"/>
        <v>0</v>
      </c>
      <c r="CM858" s="223">
        <f t="shared" si="120"/>
        <v>0</v>
      </c>
      <c r="CN858" s="223">
        <f t="shared" si="121"/>
        <v>0</v>
      </c>
      <c r="CO858" s="223">
        <f t="shared" si="121"/>
        <v>0</v>
      </c>
      <c r="CP858" s="223">
        <f t="shared" si="122"/>
        <v>0</v>
      </c>
      <c r="CQ858" s="223">
        <f t="shared" si="123"/>
        <v>0</v>
      </c>
      <c r="CR858" s="222"/>
      <c r="CS858" s="222"/>
      <c r="CT858" s="222"/>
      <c r="CU858" s="222"/>
      <c r="CV858" s="222"/>
      <c r="CW858" s="222"/>
      <c r="CX858" s="222"/>
      <c r="CY858" s="222"/>
      <c r="CZ858" s="222"/>
      <c r="DA858" s="222"/>
      <c r="DB858" s="224">
        <f t="shared" si="124"/>
        <v>0</v>
      </c>
      <c r="DC858" s="224">
        <f t="shared" si="125"/>
        <v>0</v>
      </c>
      <c r="DD858" s="224">
        <f t="shared" si="126"/>
        <v>0</v>
      </c>
      <c r="DE858" s="225">
        <f t="shared" si="127"/>
        <v>0</v>
      </c>
      <c r="DF858" s="222"/>
      <c r="DG858" s="222"/>
    </row>
    <row r="859" spans="90:111" x14ac:dyDescent="0.25">
      <c r="CL859" s="223">
        <f t="shared" si="119"/>
        <v>0</v>
      </c>
      <c r="CM859" s="223">
        <f t="shared" si="120"/>
        <v>0</v>
      </c>
      <c r="CN859" s="223">
        <f t="shared" si="121"/>
        <v>0</v>
      </c>
      <c r="CO859" s="223">
        <f t="shared" si="121"/>
        <v>0</v>
      </c>
      <c r="CP859" s="223">
        <f t="shared" si="122"/>
        <v>0</v>
      </c>
      <c r="CQ859" s="223">
        <f t="shared" si="123"/>
        <v>0</v>
      </c>
      <c r="CR859" s="222"/>
      <c r="CS859" s="222"/>
      <c r="CT859" s="222"/>
      <c r="CU859" s="222"/>
      <c r="CV859" s="222"/>
      <c r="CW859" s="222"/>
      <c r="CX859" s="222"/>
      <c r="CY859" s="222"/>
      <c r="CZ859" s="222"/>
      <c r="DA859" s="222"/>
      <c r="DB859" s="224">
        <f t="shared" si="124"/>
        <v>0</v>
      </c>
      <c r="DC859" s="224">
        <f t="shared" si="125"/>
        <v>0</v>
      </c>
      <c r="DD859" s="224">
        <f t="shared" si="126"/>
        <v>0</v>
      </c>
      <c r="DE859" s="225">
        <f t="shared" si="127"/>
        <v>0</v>
      </c>
      <c r="DF859" s="222"/>
      <c r="DG859" s="222"/>
    </row>
    <row r="860" spans="90:111" x14ac:dyDescent="0.25">
      <c r="CL860" s="223">
        <f t="shared" si="119"/>
        <v>0</v>
      </c>
      <c r="CM860" s="223">
        <f t="shared" si="120"/>
        <v>0</v>
      </c>
      <c r="CN860" s="223">
        <f t="shared" si="121"/>
        <v>0</v>
      </c>
      <c r="CO860" s="223">
        <f t="shared" si="121"/>
        <v>0</v>
      </c>
      <c r="CP860" s="223">
        <f t="shared" si="122"/>
        <v>0</v>
      </c>
      <c r="CQ860" s="223">
        <f t="shared" si="123"/>
        <v>0</v>
      </c>
      <c r="CR860" s="222"/>
      <c r="CS860" s="222"/>
      <c r="CT860" s="222"/>
      <c r="CU860" s="222"/>
      <c r="CV860" s="222"/>
      <c r="CW860" s="222"/>
      <c r="CX860" s="222"/>
      <c r="CY860" s="222"/>
      <c r="CZ860" s="222"/>
      <c r="DA860" s="222"/>
      <c r="DB860" s="224">
        <f t="shared" si="124"/>
        <v>0</v>
      </c>
      <c r="DC860" s="224">
        <f t="shared" si="125"/>
        <v>0</v>
      </c>
      <c r="DD860" s="224">
        <f t="shared" si="126"/>
        <v>0</v>
      </c>
      <c r="DE860" s="225">
        <f t="shared" si="127"/>
        <v>0</v>
      </c>
      <c r="DF860" s="222"/>
      <c r="DG860" s="222"/>
    </row>
    <row r="861" spans="90:111" x14ac:dyDescent="0.25">
      <c r="CL861" s="223">
        <f t="shared" si="119"/>
        <v>0</v>
      </c>
      <c r="CM861" s="223">
        <f t="shared" si="120"/>
        <v>0</v>
      </c>
      <c r="CN861" s="223">
        <f t="shared" si="121"/>
        <v>0</v>
      </c>
      <c r="CO861" s="223">
        <f t="shared" si="121"/>
        <v>0</v>
      </c>
      <c r="CP861" s="223">
        <f t="shared" si="122"/>
        <v>0</v>
      </c>
      <c r="CQ861" s="223">
        <f t="shared" si="123"/>
        <v>0</v>
      </c>
      <c r="CR861" s="222"/>
      <c r="CS861" s="222"/>
      <c r="CT861" s="222"/>
      <c r="CU861" s="222"/>
      <c r="CV861" s="222"/>
      <c r="CW861" s="222"/>
      <c r="CX861" s="222"/>
      <c r="CY861" s="222"/>
      <c r="CZ861" s="222"/>
      <c r="DA861" s="222"/>
      <c r="DB861" s="224">
        <f t="shared" si="124"/>
        <v>0</v>
      </c>
      <c r="DC861" s="224">
        <f t="shared" si="125"/>
        <v>0</v>
      </c>
      <c r="DD861" s="224">
        <f t="shared" si="126"/>
        <v>0</v>
      </c>
      <c r="DE861" s="225">
        <f t="shared" si="127"/>
        <v>0</v>
      </c>
      <c r="DF861" s="222"/>
      <c r="DG861" s="222"/>
    </row>
    <row r="862" spans="90:111" x14ac:dyDescent="0.25">
      <c r="CL862" s="223">
        <f t="shared" si="119"/>
        <v>0</v>
      </c>
      <c r="CM862" s="223">
        <f t="shared" si="120"/>
        <v>0</v>
      </c>
      <c r="CN862" s="223">
        <f t="shared" si="121"/>
        <v>0</v>
      </c>
      <c r="CO862" s="223">
        <f t="shared" si="121"/>
        <v>0</v>
      </c>
      <c r="CP862" s="223">
        <f t="shared" si="122"/>
        <v>0</v>
      </c>
      <c r="CQ862" s="223">
        <f t="shared" si="123"/>
        <v>0</v>
      </c>
      <c r="CR862" s="222"/>
      <c r="CS862" s="222"/>
      <c r="CT862" s="222"/>
      <c r="CU862" s="222"/>
      <c r="CV862" s="222"/>
      <c r="CW862" s="222"/>
      <c r="CX862" s="222"/>
      <c r="CY862" s="222"/>
      <c r="CZ862" s="222"/>
      <c r="DA862" s="222"/>
      <c r="DB862" s="224">
        <f t="shared" si="124"/>
        <v>0</v>
      </c>
      <c r="DC862" s="224">
        <f t="shared" si="125"/>
        <v>0</v>
      </c>
      <c r="DD862" s="224">
        <f t="shared" si="126"/>
        <v>0</v>
      </c>
      <c r="DE862" s="225">
        <f t="shared" si="127"/>
        <v>0</v>
      </c>
      <c r="DF862" s="222"/>
      <c r="DG862" s="222"/>
    </row>
    <row r="863" spans="90:111" x14ac:dyDescent="0.25">
      <c r="CL863" s="223">
        <f t="shared" si="119"/>
        <v>0</v>
      </c>
      <c r="CM863" s="223">
        <f t="shared" si="120"/>
        <v>0</v>
      </c>
      <c r="CN863" s="223">
        <f t="shared" si="121"/>
        <v>0</v>
      </c>
      <c r="CO863" s="223">
        <f t="shared" si="121"/>
        <v>0</v>
      </c>
      <c r="CP863" s="223">
        <f t="shared" si="122"/>
        <v>0</v>
      </c>
      <c r="CQ863" s="223">
        <f t="shared" si="123"/>
        <v>0</v>
      </c>
      <c r="CR863" s="222"/>
      <c r="CS863" s="222"/>
      <c r="CT863" s="222"/>
      <c r="CU863" s="222"/>
      <c r="CV863" s="222"/>
      <c r="CW863" s="222"/>
      <c r="CX863" s="222"/>
      <c r="CY863" s="222"/>
      <c r="CZ863" s="222"/>
      <c r="DA863" s="222"/>
      <c r="DB863" s="224">
        <f t="shared" si="124"/>
        <v>0</v>
      </c>
      <c r="DC863" s="224">
        <f t="shared" si="125"/>
        <v>0</v>
      </c>
      <c r="DD863" s="224">
        <f t="shared" si="126"/>
        <v>0</v>
      </c>
      <c r="DE863" s="225">
        <f t="shared" si="127"/>
        <v>0</v>
      </c>
      <c r="DF863" s="222"/>
      <c r="DG863" s="222"/>
    </row>
    <row r="864" spans="90:111" x14ac:dyDescent="0.25">
      <c r="CL864" s="223">
        <f t="shared" si="119"/>
        <v>0</v>
      </c>
      <c r="CM864" s="223">
        <f t="shared" si="120"/>
        <v>0</v>
      </c>
      <c r="CN864" s="223">
        <f t="shared" si="121"/>
        <v>0</v>
      </c>
      <c r="CO864" s="223">
        <f t="shared" si="121"/>
        <v>0</v>
      </c>
      <c r="CP864" s="223">
        <f t="shared" si="122"/>
        <v>0</v>
      </c>
      <c r="CQ864" s="223">
        <f t="shared" si="123"/>
        <v>0</v>
      </c>
      <c r="CR864" s="222"/>
      <c r="CS864" s="222"/>
      <c r="CT864" s="222"/>
      <c r="CU864" s="222"/>
      <c r="CV864" s="222"/>
      <c r="CW864" s="222"/>
      <c r="CX864" s="222"/>
      <c r="CY864" s="222"/>
      <c r="CZ864" s="222"/>
      <c r="DA864" s="222"/>
      <c r="DB864" s="224">
        <f t="shared" si="124"/>
        <v>0</v>
      </c>
      <c r="DC864" s="224">
        <f t="shared" si="125"/>
        <v>0</v>
      </c>
      <c r="DD864" s="224">
        <f t="shared" si="126"/>
        <v>0</v>
      </c>
      <c r="DE864" s="225">
        <f t="shared" si="127"/>
        <v>0</v>
      </c>
      <c r="DF864" s="222"/>
      <c r="DG864" s="222"/>
    </row>
    <row r="865" spans="90:111" x14ac:dyDescent="0.25">
      <c r="CL865" s="223">
        <f t="shared" si="119"/>
        <v>0</v>
      </c>
      <c r="CM865" s="223">
        <f t="shared" si="120"/>
        <v>0</v>
      </c>
      <c r="CN865" s="223">
        <f t="shared" si="121"/>
        <v>0</v>
      </c>
      <c r="CO865" s="223">
        <f t="shared" si="121"/>
        <v>0</v>
      </c>
      <c r="CP865" s="223">
        <f t="shared" si="122"/>
        <v>0</v>
      </c>
      <c r="CQ865" s="223">
        <f t="shared" si="123"/>
        <v>0</v>
      </c>
      <c r="CR865" s="222"/>
      <c r="CS865" s="222"/>
      <c r="CT865" s="222"/>
      <c r="CU865" s="222"/>
      <c r="CV865" s="222"/>
      <c r="CW865" s="222"/>
      <c r="CX865" s="222"/>
      <c r="CY865" s="222"/>
      <c r="CZ865" s="222"/>
      <c r="DA865" s="222"/>
      <c r="DB865" s="224">
        <f t="shared" si="124"/>
        <v>0</v>
      </c>
      <c r="DC865" s="224">
        <f t="shared" si="125"/>
        <v>0</v>
      </c>
      <c r="DD865" s="224">
        <f t="shared" si="126"/>
        <v>0</v>
      </c>
      <c r="DE865" s="225">
        <f t="shared" si="127"/>
        <v>0</v>
      </c>
      <c r="DF865" s="222"/>
      <c r="DG865" s="222"/>
    </row>
    <row r="866" spans="90:111" x14ac:dyDescent="0.25">
      <c r="CL866" s="223">
        <f t="shared" si="119"/>
        <v>0</v>
      </c>
      <c r="CM866" s="223">
        <f t="shared" si="120"/>
        <v>0</v>
      </c>
      <c r="CN866" s="223">
        <f t="shared" si="121"/>
        <v>0</v>
      </c>
      <c r="CO866" s="223">
        <f t="shared" si="121"/>
        <v>0</v>
      </c>
      <c r="CP866" s="223">
        <f t="shared" si="122"/>
        <v>0</v>
      </c>
      <c r="CQ866" s="223">
        <f t="shared" si="123"/>
        <v>0</v>
      </c>
      <c r="CR866" s="222"/>
      <c r="CS866" s="222"/>
      <c r="CT866" s="222"/>
      <c r="CU866" s="222"/>
      <c r="CV866" s="222"/>
      <c r="CW866" s="222"/>
      <c r="CX866" s="222"/>
      <c r="CY866" s="222"/>
      <c r="CZ866" s="222"/>
      <c r="DA866" s="222"/>
      <c r="DB866" s="224">
        <f t="shared" si="124"/>
        <v>0</v>
      </c>
      <c r="DC866" s="224">
        <f t="shared" si="125"/>
        <v>0</v>
      </c>
      <c r="DD866" s="224">
        <f t="shared" si="126"/>
        <v>0</v>
      </c>
      <c r="DE866" s="225">
        <f t="shared" si="127"/>
        <v>0</v>
      </c>
      <c r="DF866" s="222"/>
      <c r="DG866" s="222"/>
    </row>
    <row r="867" spans="90:111" x14ac:dyDescent="0.25">
      <c r="CL867" s="223">
        <f t="shared" si="119"/>
        <v>0</v>
      </c>
      <c r="CM867" s="223">
        <f t="shared" si="120"/>
        <v>0</v>
      </c>
      <c r="CN867" s="223">
        <f t="shared" si="121"/>
        <v>0</v>
      </c>
      <c r="CO867" s="223">
        <f t="shared" si="121"/>
        <v>0</v>
      </c>
      <c r="CP867" s="223">
        <f t="shared" si="122"/>
        <v>0</v>
      </c>
      <c r="CQ867" s="223">
        <f t="shared" si="123"/>
        <v>0</v>
      </c>
      <c r="CR867" s="222"/>
      <c r="CS867" s="222"/>
      <c r="CT867" s="222"/>
      <c r="CU867" s="222"/>
      <c r="CV867" s="222"/>
      <c r="CW867" s="222"/>
      <c r="CX867" s="222"/>
      <c r="CY867" s="222"/>
      <c r="CZ867" s="222"/>
      <c r="DA867" s="222"/>
      <c r="DB867" s="224">
        <f t="shared" si="124"/>
        <v>0</v>
      </c>
      <c r="DC867" s="224">
        <f t="shared" si="125"/>
        <v>0</v>
      </c>
      <c r="DD867" s="224">
        <f t="shared" si="126"/>
        <v>0</v>
      </c>
      <c r="DE867" s="225">
        <f t="shared" si="127"/>
        <v>0</v>
      </c>
      <c r="DF867" s="222"/>
      <c r="DG867" s="222"/>
    </row>
    <row r="868" spans="90:111" x14ac:dyDescent="0.25">
      <c r="CL868" s="223">
        <f t="shared" si="119"/>
        <v>0</v>
      </c>
      <c r="CM868" s="223">
        <f t="shared" si="120"/>
        <v>0</v>
      </c>
      <c r="CN868" s="223">
        <f t="shared" si="121"/>
        <v>0</v>
      </c>
      <c r="CO868" s="223">
        <f t="shared" si="121"/>
        <v>0</v>
      </c>
      <c r="CP868" s="223">
        <f t="shared" si="122"/>
        <v>0</v>
      </c>
      <c r="CQ868" s="223">
        <f t="shared" si="123"/>
        <v>0</v>
      </c>
      <c r="CR868" s="222"/>
      <c r="CS868" s="222"/>
      <c r="CT868" s="222"/>
      <c r="CU868" s="222"/>
      <c r="CV868" s="222"/>
      <c r="CW868" s="222"/>
      <c r="CX868" s="222"/>
      <c r="CY868" s="222"/>
      <c r="CZ868" s="222"/>
      <c r="DA868" s="222"/>
      <c r="DB868" s="224">
        <f t="shared" si="124"/>
        <v>0</v>
      </c>
      <c r="DC868" s="224">
        <f t="shared" si="125"/>
        <v>0</v>
      </c>
      <c r="DD868" s="224">
        <f t="shared" si="126"/>
        <v>0</v>
      </c>
      <c r="DE868" s="225">
        <f t="shared" si="127"/>
        <v>0</v>
      </c>
      <c r="DF868" s="222"/>
      <c r="DG868" s="222"/>
    </row>
    <row r="869" spans="90:111" x14ac:dyDescent="0.25">
      <c r="CL869" s="223">
        <f t="shared" si="119"/>
        <v>0</v>
      </c>
      <c r="CM869" s="223">
        <f t="shared" si="120"/>
        <v>0</v>
      </c>
      <c r="CN869" s="223">
        <f t="shared" si="121"/>
        <v>0</v>
      </c>
      <c r="CO869" s="223">
        <f t="shared" si="121"/>
        <v>0</v>
      </c>
      <c r="CP869" s="223">
        <f t="shared" si="122"/>
        <v>0</v>
      </c>
      <c r="CQ869" s="223">
        <f t="shared" si="123"/>
        <v>0</v>
      </c>
      <c r="CR869" s="222"/>
      <c r="CS869" s="222"/>
      <c r="CT869" s="222"/>
      <c r="CU869" s="222"/>
      <c r="CV869" s="222"/>
      <c r="CW869" s="222"/>
      <c r="CX869" s="222"/>
      <c r="CY869" s="222"/>
      <c r="CZ869" s="222"/>
      <c r="DA869" s="222"/>
      <c r="DB869" s="224">
        <f t="shared" si="124"/>
        <v>0</v>
      </c>
      <c r="DC869" s="224">
        <f t="shared" si="125"/>
        <v>0</v>
      </c>
      <c r="DD869" s="224">
        <f t="shared" si="126"/>
        <v>0</v>
      </c>
      <c r="DE869" s="225">
        <f t="shared" si="127"/>
        <v>0</v>
      </c>
      <c r="DF869" s="222"/>
      <c r="DG869" s="222"/>
    </row>
    <row r="870" spans="90:111" x14ac:dyDescent="0.25">
      <c r="CL870" s="223">
        <f t="shared" si="119"/>
        <v>0</v>
      </c>
      <c r="CM870" s="223">
        <f t="shared" si="120"/>
        <v>0</v>
      </c>
      <c r="CN870" s="223">
        <f t="shared" si="121"/>
        <v>0</v>
      </c>
      <c r="CO870" s="223">
        <f t="shared" si="121"/>
        <v>0</v>
      </c>
      <c r="CP870" s="223">
        <f t="shared" si="122"/>
        <v>0</v>
      </c>
      <c r="CQ870" s="223">
        <f t="shared" si="123"/>
        <v>0</v>
      </c>
      <c r="CR870" s="222"/>
      <c r="CS870" s="222"/>
      <c r="CT870" s="222"/>
      <c r="CU870" s="222"/>
      <c r="CV870" s="222"/>
      <c r="CW870" s="222"/>
      <c r="CX870" s="222"/>
      <c r="CY870" s="222"/>
      <c r="CZ870" s="222"/>
      <c r="DA870" s="222"/>
      <c r="DB870" s="224">
        <f t="shared" si="124"/>
        <v>0</v>
      </c>
      <c r="DC870" s="224">
        <f t="shared" si="125"/>
        <v>0</v>
      </c>
      <c r="DD870" s="224">
        <f t="shared" si="126"/>
        <v>0</v>
      </c>
      <c r="DE870" s="225">
        <f t="shared" si="127"/>
        <v>0</v>
      </c>
      <c r="DF870" s="222"/>
      <c r="DG870" s="222"/>
    </row>
    <row r="871" spans="90:111" x14ac:dyDescent="0.25">
      <c r="CL871" s="223">
        <f t="shared" si="119"/>
        <v>0</v>
      </c>
      <c r="CM871" s="223">
        <f t="shared" si="120"/>
        <v>0</v>
      </c>
      <c r="CN871" s="223">
        <f t="shared" si="121"/>
        <v>0</v>
      </c>
      <c r="CO871" s="223">
        <f t="shared" si="121"/>
        <v>0</v>
      </c>
      <c r="CP871" s="223">
        <f t="shared" si="122"/>
        <v>0</v>
      </c>
      <c r="CQ871" s="223">
        <f t="shared" si="123"/>
        <v>0</v>
      </c>
      <c r="CR871" s="222"/>
      <c r="CS871" s="222"/>
      <c r="CT871" s="222"/>
      <c r="CU871" s="222"/>
      <c r="CV871" s="222"/>
      <c r="CW871" s="222"/>
      <c r="CX871" s="222"/>
      <c r="CY871" s="222"/>
      <c r="CZ871" s="222"/>
      <c r="DA871" s="222"/>
      <c r="DB871" s="224">
        <f t="shared" si="124"/>
        <v>0</v>
      </c>
      <c r="DC871" s="224">
        <f t="shared" si="125"/>
        <v>0</v>
      </c>
      <c r="DD871" s="224">
        <f t="shared" si="126"/>
        <v>0</v>
      </c>
      <c r="DE871" s="225">
        <f t="shared" si="127"/>
        <v>0</v>
      </c>
      <c r="DF871" s="222"/>
      <c r="DG871" s="222"/>
    </row>
    <row r="872" spans="90:111" x14ac:dyDescent="0.25">
      <c r="CL872" s="223">
        <f t="shared" si="119"/>
        <v>0</v>
      </c>
      <c r="CM872" s="223">
        <f t="shared" si="120"/>
        <v>0</v>
      </c>
      <c r="CN872" s="223">
        <f t="shared" si="121"/>
        <v>0</v>
      </c>
      <c r="CO872" s="223">
        <f t="shared" si="121"/>
        <v>0</v>
      </c>
      <c r="CP872" s="223">
        <f t="shared" si="122"/>
        <v>0</v>
      </c>
      <c r="CQ872" s="223">
        <f t="shared" si="123"/>
        <v>0</v>
      </c>
      <c r="CR872" s="222"/>
      <c r="CS872" s="222"/>
      <c r="CT872" s="222"/>
      <c r="CU872" s="222"/>
      <c r="CV872" s="222"/>
      <c r="CW872" s="222"/>
      <c r="CX872" s="222"/>
      <c r="CY872" s="222"/>
      <c r="CZ872" s="222"/>
      <c r="DA872" s="222"/>
      <c r="DB872" s="224">
        <f t="shared" si="124"/>
        <v>0</v>
      </c>
      <c r="DC872" s="224">
        <f t="shared" si="125"/>
        <v>0</v>
      </c>
      <c r="DD872" s="224">
        <f t="shared" si="126"/>
        <v>0</v>
      </c>
      <c r="DE872" s="225">
        <f t="shared" si="127"/>
        <v>0</v>
      </c>
      <c r="DF872" s="222"/>
      <c r="DG872" s="222"/>
    </row>
    <row r="873" spans="90:111" x14ac:dyDescent="0.25">
      <c r="CL873" s="223">
        <f t="shared" si="119"/>
        <v>0</v>
      </c>
      <c r="CM873" s="223">
        <f t="shared" si="120"/>
        <v>0</v>
      </c>
      <c r="CN873" s="223">
        <f t="shared" si="121"/>
        <v>0</v>
      </c>
      <c r="CO873" s="223">
        <f t="shared" si="121"/>
        <v>0</v>
      </c>
      <c r="CP873" s="223">
        <f t="shared" si="122"/>
        <v>0</v>
      </c>
      <c r="CQ873" s="223">
        <f t="shared" si="123"/>
        <v>0</v>
      </c>
      <c r="CR873" s="222"/>
      <c r="CS873" s="222"/>
      <c r="CT873" s="222"/>
      <c r="CU873" s="222"/>
      <c r="CV873" s="222"/>
      <c r="CW873" s="222"/>
      <c r="CX873" s="222"/>
      <c r="CY873" s="222"/>
      <c r="CZ873" s="222"/>
      <c r="DA873" s="222"/>
      <c r="DB873" s="224">
        <f t="shared" si="124"/>
        <v>0</v>
      </c>
      <c r="DC873" s="224">
        <f t="shared" si="125"/>
        <v>0</v>
      </c>
      <c r="DD873" s="224">
        <f t="shared" si="126"/>
        <v>0</v>
      </c>
      <c r="DE873" s="225">
        <f t="shared" si="127"/>
        <v>0</v>
      </c>
      <c r="DF873" s="222"/>
      <c r="DG873" s="222"/>
    </row>
    <row r="874" spans="90:111" x14ac:dyDescent="0.25">
      <c r="CL874" s="223">
        <f t="shared" si="119"/>
        <v>0</v>
      </c>
      <c r="CM874" s="223">
        <f t="shared" si="120"/>
        <v>0</v>
      </c>
      <c r="CN874" s="223">
        <f t="shared" si="121"/>
        <v>0</v>
      </c>
      <c r="CO874" s="223">
        <f t="shared" si="121"/>
        <v>0</v>
      </c>
      <c r="CP874" s="223">
        <f t="shared" si="122"/>
        <v>0</v>
      </c>
      <c r="CQ874" s="223">
        <f t="shared" si="123"/>
        <v>0</v>
      </c>
      <c r="CR874" s="222"/>
      <c r="CS874" s="222"/>
      <c r="CT874" s="222"/>
      <c r="CU874" s="222"/>
      <c r="CV874" s="222"/>
      <c r="CW874" s="222"/>
      <c r="CX874" s="222"/>
      <c r="CY874" s="222"/>
      <c r="CZ874" s="222"/>
      <c r="DA874" s="222"/>
      <c r="DB874" s="224">
        <f t="shared" si="124"/>
        <v>0</v>
      </c>
      <c r="DC874" s="224">
        <f t="shared" si="125"/>
        <v>0</v>
      </c>
      <c r="DD874" s="224">
        <f t="shared" si="126"/>
        <v>0</v>
      </c>
      <c r="DE874" s="225">
        <f t="shared" si="127"/>
        <v>0</v>
      </c>
      <c r="DF874" s="222"/>
      <c r="DG874" s="222"/>
    </row>
    <row r="875" spans="90:111" x14ac:dyDescent="0.25">
      <c r="CL875" s="223">
        <f t="shared" si="119"/>
        <v>0</v>
      </c>
      <c r="CM875" s="223">
        <f t="shared" si="120"/>
        <v>0</v>
      </c>
      <c r="CN875" s="223">
        <f t="shared" si="121"/>
        <v>0</v>
      </c>
      <c r="CO875" s="223">
        <f t="shared" si="121"/>
        <v>0</v>
      </c>
      <c r="CP875" s="223">
        <f t="shared" si="122"/>
        <v>0</v>
      </c>
      <c r="CQ875" s="223">
        <f t="shared" si="123"/>
        <v>0</v>
      </c>
      <c r="CR875" s="222"/>
      <c r="CS875" s="222"/>
      <c r="CT875" s="222"/>
      <c r="CU875" s="222"/>
      <c r="CV875" s="222"/>
      <c r="CW875" s="222"/>
      <c r="CX875" s="222"/>
      <c r="CY875" s="222"/>
      <c r="CZ875" s="222"/>
      <c r="DA875" s="222"/>
      <c r="DB875" s="224">
        <f t="shared" si="124"/>
        <v>0</v>
      </c>
      <c r="DC875" s="224">
        <f t="shared" si="125"/>
        <v>0</v>
      </c>
      <c r="DD875" s="224">
        <f t="shared" si="126"/>
        <v>0</v>
      </c>
      <c r="DE875" s="225">
        <f t="shared" si="127"/>
        <v>0</v>
      </c>
      <c r="DF875" s="222"/>
      <c r="DG875" s="222"/>
    </row>
    <row r="876" spans="90:111" x14ac:dyDescent="0.25">
      <c r="CL876" s="223">
        <f t="shared" si="119"/>
        <v>0</v>
      </c>
      <c r="CM876" s="223">
        <f t="shared" si="120"/>
        <v>0</v>
      </c>
      <c r="CN876" s="223">
        <f t="shared" si="121"/>
        <v>0</v>
      </c>
      <c r="CO876" s="223">
        <f t="shared" si="121"/>
        <v>0</v>
      </c>
      <c r="CP876" s="223">
        <f t="shared" si="122"/>
        <v>0</v>
      </c>
      <c r="CQ876" s="223">
        <f t="shared" si="123"/>
        <v>0</v>
      </c>
      <c r="CR876" s="222"/>
      <c r="CS876" s="222"/>
      <c r="CT876" s="222"/>
      <c r="CU876" s="222"/>
      <c r="CV876" s="222"/>
      <c r="CW876" s="222"/>
      <c r="CX876" s="222"/>
      <c r="CY876" s="222"/>
      <c r="CZ876" s="222"/>
      <c r="DA876" s="222"/>
      <c r="DB876" s="224">
        <f t="shared" si="124"/>
        <v>0</v>
      </c>
      <c r="DC876" s="224">
        <f t="shared" si="125"/>
        <v>0</v>
      </c>
      <c r="DD876" s="224">
        <f t="shared" si="126"/>
        <v>0</v>
      </c>
      <c r="DE876" s="225">
        <f t="shared" si="127"/>
        <v>0</v>
      </c>
      <c r="DF876" s="222"/>
      <c r="DG876" s="222"/>
    </row>
    <row r="877" spans="90:111" x14ac:dyDescent="0.25">
      <c r="CL877" s="223">
        <f t="shared" si="119"/>
        <v>0</v>
      </c>
      <c r="CM877" s="223">
        <f t="shared" si="120"/>
        <v>0</v>
      </c>
      <c r="CN877" s="223">
        <f t="shared" si="121"/>
        <v>0</v>
      </c>
      <c r="CO877" s="223">
        <f t="shared" si="121"/>
        <v>0</v>
      </c>
      <c r="CP877" s="223">
        <f t="shared" si="122"/>
        <v>0</v>
      </c>
      <c r="CQ877" s="223">
        <f t="shared" si="123"/>
        <v>0</v>
      </c>
      <c r="CR877" s="222"/>
      <c r="CS877" s="222"/>
      <c r="CT877" s="222"/>
      <c r="CU877" s="222"/>
      <c r="CV877" s="222"/>
      <c r="CW877" s="222"/>
      <c r="CX877" s="222"/>
      <c r="CY877" s="222"/>
      <c r="CZ877" s="222"/>
      <c r="DA877" s="222"/>
      <c r="DB877" s="224">
        <f t="shared" si="124"/>
        <v>0</v>
      </c>
      <c r="DC877" s="224">
        <f t="shared" si="125"/>
        <v>0</v>
      </c>
      <c r="DD877" s="224">
        <f t="shared" si="126"/>
        <v>0</v>
      </c>
      <c r="DE877" s="225">
        <f t="shared" si="127"/>
        <v>0</v>
      </c>
      <c r="DF877" s="222"/>
      <c r="DG877" s="222"/>
    </row>
    <row r="878" spans="90:111" x14ac:dyDescent="0.25">
      <c r="CL878" s="223">
        <f t="shared" si="119"/>
        <v>0</v>
      </c>
      <c r="CM878" s="223">
        <f t="shared" si="120"/>
        <v>0</v>
      </c>
      <c r="CN878" s="223">
        <f t="shared" si="121"/>
        <v>0</v>
      </c>
      <c r="CO878" s="223">
        <f t="shared" si="121"/>
        <v>0</v>
      </c>
      <c r="CP878" s="223">
        <f t="shared" si="122"/>
        <v>0</v>
      </c>
      <c r="CQ878" s="223">
        <f t="shared" si="123"/>
        <v>0</v>
      </c>
      <c r="CR878" s="222"/>
      <c r="CS878" s="222"/>
      <c r="CT878" s="222"/>
      <c r="CU878" s="222"/>
      <c r="CV878" s="222"/>
      <c r="CW878" s="222"/>
      <c r="CX878" s="222"/>
      <c r="CY878" s="222"/>
      <c r="CZ878" s="222"/>
      <c r="DA878" s="222"/>
      <c r="DB878" s="224">
        <f t="shared" si="124"/>
        <v>0</v>
      </c>
      <c r="DC878" s="224">
        <f t="shared" si="125"/>
        <v>0</v>
      </c>
      <c r="DD878" s="224">
        <f t="shared" si="126"/>
        <v>0</v>
      </c>
      <c r="DE878" s="225">
        <f t="shared" si="127"/>
        <v>0</v>
      </c>
      <c r="DF878" s="222"/>
      <c r="DG878" s="222"/>
    </row>
    <row r="879" spans="90:111" x14ac:dyDescent="0.25">
      <c r="CL879" s="223">
        <f t="shared" si="119"/>
        <v>0</v>
      </c>
      <c r="CM879" s="223">
        <f t="shared" si="120"/>
        <v>0</v>
      </c>
      <c r="CN879" s="223">
        <f t="shared" si="121"/>
        <v>0</v>
      </c>
      <c r="CO879" s="223">
        <f t="shared" si="121"/>
        <v>0</v>
      </c>
      <c r="CP879" s="223">
        <f t="shared" si="122"/>
        <v>0</v>
      </c>
      <c r="CQ879" s="223">
        <f t="shared" si="123"/>
        <v>0</v>
      </c>
      <c r="CR879" s="222"/>
      <c r="CS879" s="222"/>
      <c r="CT879" s="222"/>
      <c r="CU879" s="222"/>
      <c r="CV879" s="222"/>
      <c r="CW879" s="222"/>
      <c r="CX879" s="222"/>
      <c r="CY879" s="222"/>
      <c r="CZ879" s="222"/>
      <c r="DA879" s="222"/>
      <c r="DB879" s="224">
        <f t="shared" si="124"/>
        <v>0</v>
      </c>
      <c r="DC879" s="224">
        <f t="shared" si="125"/>
        <v>0</v>
      </c>
      <c r="DD879" s="224">
        <f t="shared" si="126"/>
        <v>0</v>
      </c>
      <c r="DE879" s="225">
        <f t="shared" si="127"/>
        <v>0</v>
      </c>
      <c r="DF879" s="222"/>
      <c r="DG879" s="222"/>
    </row>
    <row r="880" spans="90:111" x14ac:dyDescent="0.25">
      <c r="CL880" s="223">
        <f t="shared" si="119"/>
        <v>0</v>
      </c>
      <c r="CM880" s="223">
        <f t="shared" si="120"/>
        <v>0</v>
      </c>
      <c r="CN880" s="223">
        <f t="shared" si="121"/>
        <v>0</v>
      </c>
      <c r="CO880" s="223">
        <f t="shared" si="121"/>
        <v>0</v>
      </c>
      <c r="CP880" s="223">
        <f t="shared" si="122"/>
        <v>0</v>
      </c>
      <c r="CQ880" s="223">
        <f t="shared" si="123"/>
        <v>0</v>
      </c>
      <c r="CR880" s="222"/>
      <c r="CS880" s="222"/>
      <c r="CT880" s="222"/>
      <c r="CU880" s="222"/>
      <c r="CV880" s="222"/>
      <c r="CW880" s="222"/>
      <c r="CX880" s="222"/>
      <c r="CY880" s="222"/>
      <c r="CZ880" s="222"/>
      <c r="DA880" s="222"/>
      <c r="DB880" s="224">
        <f t="shared" si="124"/>
        <v>0</v>
      </c>
      <c r="DC880" s="224">
        <f t="shared" si="125"/>
        <v>0</v>
      </c>
      <c r="DD880" s="224">
        <f t="shared" si="126"/>
        <v>0</v>
      </c>
      <c r="DE880" s="225">
        <f t="shared" si="127"/>
        <v>0</v>
      </c>
      <c r="DF880" s="222"/>
      <c r="DG880" s="222"/>
    </row>
    <row r="881" spans="90:111" x14ac:dyDescent="0.25">
      <c r="CL881" s="223">
        <f t="shared" si="119"/>
        <v>0</v>
      </c>
      <c r="CM881" s="223">
        <f t="shared" si="120"/>
        <v>0</v>
      </c>
      <c r="CN881" s="223">
        <f t="shared" si="121"/>
        <v>0</v>
      </c>
      <c r="CO881" s="223">
        <f t="shared" si="121"/>
        <v>0</v>
      </c>
      <c r="CP881" s="223">
        <f t="shared" si="122"/>
        <v>0</v>
      </c>
      <c r="CQ881" s="223">
        <f t="shared" si="123"/>
        <v>0</v>
      </c>
      <c r="CR881" s="222"/>
      <c r="CS881" s="222"/>
      <c r="CT881" s="222"/>
      <c r="CU881" s="222"/>
      <c r="CV881" s="222"/>
      <c r="CW881" s="222"/>
      <c r="CX881" s="222"/>
      <c r="CY881" s="222"/>
      <c r="CZ881" s="222"/>
      <c r="DA881" s="222"/>
      <c r="DB881" s="224">
        <f t="shared" si="124"/>
        <v>0</v>
      </c>
      <c r="DC881" s="224">
        <f t="shared" si="125"/>
        <v>0</v>
      </c>
      <c r="DD881" s="224">
        <f t="shared" si="126"/>
        <v>0</v>
      </c>
      <c r="DE881" s="225">
        <f t="shared" si="127"/>
        <v>0</v>
      </c>
      <c r="DF881" s="222"/>
      <c r="DG881" s="222"/>
    </row>
    <row r="882" spans="90:111" x14ac:dyDescent="0.25">
      <c r="CL882" s="223">
        <f t="shared" si="119"/>
        <v>0</v>
      </c>
      <c r="CM882" s="223">
        <f t="shared" si="120"/>
        <v>0</v>
      </c>
      <c r="CN882" s="223">
        <f t="shared" si="121"/>
        <v>0</v>
      </c>
      <c r="CO882" s="223">
        <f t="shared" si="121"/>
        <v>0</v>
      </c>
      <c r="CP882" s="223">
        <f t="shared" si="122"/>
        <v>0</v>
      </c>
      <c r="CQ882" s="223">
        <f t="shared" si="123"/>
        <v>0</v>
      </c>
      <c r="CR882" s="222"/>
      <c r="CS882" s="222"/>
      <c r="CT882" s="222"/>
      <c r="CU882" s="222"/>
      <c r="CV882" s="222"/>
      <c r="CW882" s="222"/>
      <c r="CX882" s="222"/>
      <c r="CY882" s="222"/>
      <c r="CZ882" s="222"/>
      <c r="DA882" s="222"/>
      <c r="DB882" s="224">
        <f t="shared" si="124"/>
        <v>0</v>
      </c>
      <c r="DC882" s="224">
        <f t="shared" si="125"/>
        <v>0</v>
      </c>
      <c r="DD882" s="224">
        <f t="shared" si="126"/>
        <v>0</v>
      </c>
      <c r="DE882" s="225">
        <f t="shared" si="127"/>
        <v>0</v>
      </c>
      <c r="DF882" s="222"/>
      <c r="DG882" s="222"/>
    </row>
    <row r="883" spans="90:111" x14ac:dyDescent="0.25">
      <c r="CL883" s="223">
        <f t="shared" si="119"/>
        <v>0</v>
      </c>
      <c r="CM883" s="223">
        <f t="shared" si="120"/>
        <v>0</v>
      </c>
      <c r="CN883" s="223">
        <f t="shared" si="121"/>
        <v>0</v>
      </c>
      <c r="CO883" s="223">
        <f t="shared" si="121"/>
        <v>0</v>
      </c>
      <c r="CP883" s="223">
        <f t="shared" si="122"/>
        <v>0</v>
      </c>
      <c r="CQ883" s="223">
        <f t="shared" si="123"/>
        <v>0</v>
      </c>
      <c r="CR883" s="222"/>
      <c r="CS883" s="222"/>
      <c r="CT883" s="222"/>
      <c r="CU883" s="222"/>
      <c r="CV883" s="222"/>
      <c r="CW883" s="222"/>
      <c r="CX883" s="222"/>
      <c r="CY883" s="222"/>
      <c r="CZ883" s="222"/>
      <c r="DA883" s="222"/>
      <c r="DB883" s="224">
        <f t="shared" si="124"/>
        <v>0</v>
      </c>
      <c r="DC883" s="224">
        <f t="shared" si="125"/>
        <v>0</v>
      </c>
      <c r="DD883" s="224">
        <f t="shared" si="126"/>
        <v>0</v>
      </c>
      <c r="DE883" s="225">
        <f t="shared" si="127"/>
        <v>0</v>
      </c>
      <c r="DF883" s="222"/>
      <c r="DG883" s="222"/>
    </row>
    <row r="884" spans="90:111" x14ac:dyDescent="0.25">
      <c r="CL884" s="223">
        <f t="shared" si="119"/>
        <v>0</v>
      </c>
      <c r="CM884" s="223">
        <f t="shared" si="120"/>
        <v>0</v>
      </c>
      <c r="CN884" s="223">
        <f t="shared" si="121"/>
        <v>0</v>
      </c>
      <c r="CO884" s="223">
        <f t="shared" si="121"/>
        <v>0</v>
      </c>
      <c r="CP884" s="223">
        <f t="shared" si="122"/>
        <v>0</v>
      </c>
      <c r="CQ884" s="223">
        <f t="shared" si="123"/>
        <v>0</v>
      </c>
      <c r="CR884" s="222"/>
      <c r="CS884" s="222"/>
      <c r="CT884" s="222"/>
      <c r="CU884" s="222"/>
      <c r="CV884" s="222"/>
      <c r="CW884" s="222"/>
      <c r="CX884" s="222"/>
      <c r="CY884" s="222"/>
      <c r="CZ884" s="222"/>
      <c r="DA884" s="222"/>
      <c r="DB884" s="224">
        <f t="shared" si="124"/>
        <v>0</v>
      </c>
      <c r="DC884" s="224">
        <f t="shared" si="125"/>
        <v>0</v>
      </c>
      <c r="DD884" s="224">
        <f t="shared" si="126"/>
        <v>0</v>
      </c>
      <c r="DE884" s="225">
        <f t="shared" si="127"/>
        <v>0</v>
      </c>
      <c r="DF884" s="222"/>
      <c r="DG884" s="222"/>
    </row>
    <row r="885" spans="90:111" x14ac:dyDescent="0.25">
      <c r="CL885" s="223">
        <f t="shared" si="119"/>
        <v>0</v>
      </c>
      <c r="CM885" s="223">
        <f t="shared" si="120"/>
        <v>0</v>
      </c>
      <c r="CN885" s="223">
        <f t="shared" si="121"/>
        <v>0</v>
      </c>
      <c r="CO885" s="223">
        <f t="shared" si="121"/>
        <v>0</v>
      </c>
      <c r="CP885" s="223">
        <f t="shared" si="122"/>
        <v>0</v>
      </c>
      <c r="CQ885" s="223">
        <f t="shared" si="123"/>
        <v>0</v>
      </c>
      <c r="CR885" s="222"/>
      <c r="CS885" s="222"/>
      <c r="CT885" s="222"/>
      <c r="CU885" s="222"/>
      <c r="CV885" s="222"/>
      <c r="CW885" s="222"/>
      <c r="CX885" s="222"/>
      <c r="CY885" s="222"/>
      <c r="CZ885" s="222"/>
      <c r="DA885" s="222"/>
      <c r="DB885" s="224">
        <f t="shared" si="124"/>
        <v>0</v>
      </c>
      <c r="DC885" s="224">
        <f t="shared" si="125"/>
        <v>0</v>
      </c>
      <c r="DD885" s="224">
        <f t="shared" si="126"/>
        <v>0</v>
      </c>
      <c r="DE885" s="225">
        <f t="shared" si="127"/>
        <v>0</v>
      </c>
      <c r="DF885" s="222"/>
      <c r="DG885" s="222"/>
    </row>
    <row r="886" spans="90:111" x14ac:dyDescent="0.25">
      <c r="CL886" s="223">
        <f t="shared" si="119"/>
        <v>0</v>
      </c>
      <c r="CM886" s="223">
        <f t="shared" si="120"/>
        <v>0</v>
      </c>
      <c r="CN886" s="223">
        <f t="shared" si="121"/>
        <v>0</v>
      </c>
      <c r="CO886" s="223">
        <f t="shared" si="121"/>
        <v>0</v>
      </c>
      <c r="CP886" s="223">
        <f t="shared" si="122"/>
        <v>0</v>
      </c>
      <c r="CQ886" s="223">
        <f t="shared" si="123"/>
        <v>0</v>
      </c>
      <c r="CR886" s="222"/>
      <c r="CS886" s="222"/>
      <c r="CT886" s="222"/>
      <c r="CU886" s="222"/>
      <c r="CV886" s="222"/>
      <c r="CW886" s="222"/>
      <c r="CX886" s="222"/>
      <c r="CY886" s="222"/>
      <c r="CZ886" s="222"/>
      <c r="DA886" s="222"/>
      <c r="DB886" s="224">
        <f t="shared" si="124"/>
        <v>0</v>
      </c>
      <c r="DC886" s="224">
        <f t="shared" si="125"/>
        <v>0</v>
      </c>
      <c r="DD886" s="224">
        <f t="shared" si="126"/>
        <v>0</v>
      </c>
      <c r="DE886" s="225">
        <f t="shared" si="127"/>
        <v>0</v>
      </c>
      <c r="DF886" s="222"/>
      <c r="DG886" s="222"/>
    </row>
    <row r="887" spans="90:111" x14ac:dyDescent="0.25">
      <c r="CL887" s="223">
        <f t="shared" si="119"/>
        <v>0</v>
      </c>
      <c r="CM887" s="223">
        <f t="shared" si="120"/>
        <v>0</v>
      </c>
      <c r="CN887" s="223">
        <f t="shared" si="121"/>
        <v>0</v>
      </c>
      <c r="CO887" s="223">
        <f t="shared" si="121"/>
        <v>0</v>
      </c>
      <c r="CP887" s="223">
        <f t="shared" si="122"/>
        <v>0</v>
      </c>
      <c r="CQ887" s="223">
        <f t="shared" si="123"/>
        <v>0</v>
      </c>
      <c r="CR887" s="222"/>
      <c r="CS887" s="222"/>
      <c r="CT887" s="222"/>
      <c r="CU887" s="222"/>
      <c r="CV887" s="222"/>
      <c r="CW887" s="222"/>
      <c r="CX887" s="222"/>
      <c r="CY887" s="222"/>
      <c r="CZ887" s="222"/>
      <c r="DA887" s="222"/>
      <c r="DB887" s="224">
        <f t="shared" si="124"/>
        <v>0</v>
      </c>
      <c r="DC887" s="224">
        <f t="shared" si="125"/>
        <v>0</v>
      </c>
      <c r="DD887" s="224">
        <f t="shared" si="126"/>
        <v>0</v>
      </c>
      <c r="DE887" s="225">
        <f t="shared" si="127"/>
        <v>0</v>
      </c>
      <c r="DF887" s="222"/>
      <c r="DG887" s="222"/>
    </row>
    <row r="888" spans="90:111" x14ac:dyDescent="0.25">
      <c r="CL888" s="223">
        <f t="shared" si="119"/>
        <v>0</v>
      </c>
      <c r="CM888" s="223">
        <f t="shared" si="120"/>
        <v>0</v>
      </c>
      <c r="CN888" s="223">
        <f t="shared" si="121"/>
        <v>0</v>
      </c>
      <c r="CO888" s="223">
        <f t="shared" si="121"/>
        <v>0</v>
      </c>
      <c r="CP888" s="223">
        <f t="shared" si="122"/>
        <v>0</v>
      </c>
      <c r="CQ888" s="223">
        <f t="shared" si="123"/>
        <v>0</v>
      </c>
      <c r="CR888" s="222"/>
      <c r="CS888" s="222"/>
      <c r="CT888" s="222"/>
      <c r="CU888" s="222"/>
      <c r="CV888" s="222"/>
      <c r="CW888" s="222"/>
      <c r="CX888" s="222"/>
      <c r="CY888" s="222"/>
      <c r="CZ888" s="222"/>
      <c r="DA888" s="222"/>
      <c r="DB888" s="224">
        <f t="shared" si="124"/>
        <v>0</v>
      </c>
      <c r="DC888" s="224">
        <f t="shared" si="125"/>
        <v>0</v>
      </c>
      <c r="DD888" s="224">
        <f t="shared" si="126"/>
        <v>0</v>
      </c>
      <c r="DE888" s="225">
        <f t="shared" si="127"/>
        <v>0</v>
      </c>
      <c r="DF888" s="222"/>
      <c r="DG888" s="222"/>
    </row>
    <row r="889" spans="90:111" x14ac:dyDescent="0.25">
      <c r="CL889" s="223">
        <f t="shared" si="119"/>
        <v>0</v>
      </c>
      <c r="CM889" s="223">
        <f t="shared" si="120"/>
        <v>0</v>
      </c>
      <c r="CN889" s="223">
        <f t="shared" si="121"/>
        <v>0</v>
      </c>
      <c r="CO889" s="223">
        <f t="shared" si="121"/>
        <v>0</v>
      </c>
      <c r="CP889" s="223">
        <f t="shared" si="122"/>
        <v>0</v>
      </c>
      <c r="CQ889" s="223">
        <f t="shared" si="123"/>
        <v>0</v>
      </c>
      <c r="CR889" s="222"/>
      <c r="CS889" s="222"/>
      <c r="CT889" s="222"/>
      <c r="CU889" s="222"/>
      <c r="CV889" s="222"/>
      <c r="CW889" s="222"/>
      <c r="CX889" s="222"/>
      <c r="CY889" s="222"/>
      <c r="CZ889" s="222"/>
      <c r="DA889" s="222"/>
      <c r="DB889" s="224">
        <f t="shared" si="124"/>
        <v>0</v>
      </c>
      <c r="DC889" s="224">
        <f t="shared" si="125"/>
        <v>0</v>
      </c>
      <c r="DD889" s="224">
        <f t="shared" si="126"/>
        <v>0</v>
      </c>
      <c r="DE889" s="225">
        <f t="shared" si="127"/>
        <v>0</v>
      </c>
      <c r="DF889" s="222"/>
      <c r="DG889" s="222"/>
    </row>
    <row r="890" spans="90:111" x14ac:dyDescent="0.25">
      <c r="CL890" s="223">
        <f t="shared" si="119"/>
        <v>0</v>
      </c>
      <c r="CM890" s="223">
        <f t="shared" si="120"/>
        <v>0</v>
      </c>
      <c r="CN890" s="223">
        <f t="shared" si="121"/>
        <v>0</v>
      </c>
      <c r="CO890" s="223">
        <f t="shared" si="121"/>
        <v>0</v>
      </c>
      <c r="CP890" s="223">
        <f t="shared" si="122"/>
        <v>0</v>
      </c>
      <c r="CQ890" s="223">
        <f t="shared" si="123"/>
        <v>0</v>
      </c>
      <c r="CR890" s="222"/>
      <c r="CS890" s="222"/>
      <c r="CT890" s="222"/>
      <c r="CU890" s="222"/>
      <c r="CV890" s="222"/>
      <c r="CW890" s="222"/>
      <c r="CX890" s="222"/>
      <c r="CY890" s="222"/>
      <c r="CZ890" s="222"/>
      <c r="DA890" s="222"/>
      <c r="DB890" s="224">
        <f t="shared" si="124"/>
        <v>0</v>
      </c>
      <c r="DC890" s="224">
        <f t="shared" si="125"/>
        <v>0</v>
      </c>
      <c r="DD890" s="224">
        <f t="shared" si="126"/>
        <v>0</v>
      </c>
      <c r="DE890" s="225">
        <f t="shared" si="127"/>
        <v>0</v>
      </c>
      <c r="DF890" s="222"/>
      <c r="DG890" s="222"/>
    </row>
    <row r="891" spans="90:111" x14ac:dyDescent="0.25">
      <c r="CL891" s="223">
        <f t="shared" si="119"/>
        <v>0</v>
      </c>
      <c r="CM891" s="223">
        <f t="shared" si="120"/>
        <v>0</v>
      </c>
      <c r="CN891" s="223">
        <f t="shared" si="121"/>
        <v>0</v>
      </c>
      <c r="CO891" s="223">
        <f t="shared" si="121"/>
        <v>0</v>
      </c>
      <c r="CP891" s="223">
        <f t="shared" si="122"/>
        <v>0</v>
      </c>
      <c r="CQ891" s="223">
        <f t="shared" si="123"/>
        <v>0</v>
      </c>
      <c r="CR891" s="222"/>
      <c r="CS891" s="222"/>
      <c r="CT891" s="222"/>
      <c r="CU891" s="222"/>
      <c r="CV891" s="222"/>
      <c r="CW891" s="222"/>
      <c r="CX891" s="222"/>
      <c r="CY891" s="222"/>
      <c r="CZ891" s="222"/>
      <c r="DA891" s="222"/>
      <c r="DB891" s="224">
        <f t="shared" si="124"/>
        <v>0</v>
      </c>
      <c r="DC891" s="224">
        <f t="shared" si="125"/>
        <v>0</v>
      </c>
      <c r="DD891" s="224">
        <f t="shared" si="126"/>
        <v>0</v>
      </c>
      <c r="DE891" s="225">
        <f t="shared" si="127"/>
        <v>0</v>
      </c>
      <c r="DF891" s="222"/>
      <c r="DG891" s="222"/>
    </row>
    <row r="892" spans="90:111" x14ac:dyDescent="0.25">
      <c r="CL892" s="223">
        <f t="shared" si="119"/>
        <v>0</v>
      </c>
      <c r="CM892" s="223">
        <f t="shared" si="120"/>
        <v>0</v>
      </c>
      <c r="CN892" s="223">
        <f t="shared" si="121"/>
        <v>0</v>
      </c>
      <c r="CO892" s="223">
        <f t="shared" si="121"/>
        <v>0</v>
      </c>
      <c r="CP892" s="223">
        <f t="shared" si="122"/>
        <v>0</v>
      </c>
      <c r="CQ892" s="223">
        <f t="shared" si="123"/>
        <v>0</v>
      </c>
      <c r="CR892" s="222"/>
      <c r="CS892" s="222"/>
      <c r="CT892" s="222"/>
      <c r="CU892" s="222"/>
      <c r="CV892" s="222"/>
      <c r="CW892" s="222"/>
      <c r="CX892" s="222"/>
      <c r="CY892" s="222"/>
      <c r="CZ892" s="222"/>
      <c r="DA892" s="222"/>
      <c r="DB892" s="224">
        <f t="shared" si="124"/>
        <v>0</v>
      </c>
      <c r="DC892" s="224">
        <f t="shared" si="125"/>
        <v>0</v>
      </c>
      <c r="DD892" s="224">
        <f t="shared" si="126"/>
        <v>0</v>
      </c>
      <c r="DE892" s="225">
        <f t="shared" si="127"/>
        <v>0</v>
      </c>
      <c r="DF892" s="222"/>
      <c r="DG892" s="222"/>
    </row>
    <row r="893" spans="90:111" x14ac:dyDescent="0.25">
      <c r="CL893" s="223">
        <f t="shared" si="119"/>
        <v>0</v>
      </c>
      <c r="CM893" s="223">
        <f t="shared" si="120"/>
        <v>0</v>
      </c>
      <c r="CN893" s="223">
        <f t="shared" si="121"/>
        <v>0</v>
      </c>
      <c r="CO893" s="223">
        <f t="shared" si="121"/>
        <v>0</v>
      </c>
      <c r="CP893" s="223">
        <f t="shared" si="122"/>
        <v>0</v>
      </c>
      <c r="CQ893" s="223">
        <f t="shared" si="123"/>
        <v>0</v>
      </c>
      <c r="CR893" s="222"/>
      <c r="CS893" s="222"/>
      <c r="CT893" s="222"/>
      <c r="CU893" s="222"/>
      <c r="CV893" s="222"/>
      <c r="CW893" s="222"/>
      <c r="CX893" s="222"/>
      <c r="CY893" s="222"/>
      <c r="CZ893" s="222"/>
      <c r="DA893" s="222"/>
      <c r="DB893" s="224">
        <f t="shared" si="124"/>
        <v>0</v>
      </c>
      <c r="DC893" s="224">
        <f t="shared" si="125"/>
        <v>0</v>
      </c>
      <c r="DD893" s="224">
        <f t="shared" si="126"/>
        <v>0</v>
      </c>
      <c r="DE893" s="225">
        <f t="shared" si="127"/>
        <v>0</v>
      </c>
      <c r="DF893" s="222"/>
      <c r="DG893" s="222"/>
    </row>
    <row r="894" spans="90:111" x14ac:dyDescent="0.25">
      <c r="CL894" s="223">
        <f t="shared" si="119"/>
        <v>0</v>
      </c>
      <c r="CM894" s="223">
        <f t="shared" si="120"/>
        <v>0</v>
      </c>
      <c r="CN894" s="223">
        <f t="shared" si="121"/>
        <v>0</v>
      </c>
      <c r="CO894" s="223">
        <f t="shared" si="121"/>
        <v>0</v>
      </c>
      <c r="CP894" s="223">
        <f t="shared" si="122"/>
        <v>0</v>
      </c>
      <c r="CQ894" s="223">
        <f t="shared" si="123"/>
        <v>0</v>
      </c>
      <c r="CR894" s="222"/>
      <c r="CS894" s="222"/>
      <c r="CT894" s="222"/>
      <c r="CU894" s="222"/>
      <c r="CV894" s="222"/>
      <c r="CW894" s="222"/>
      <c r="CX894" s="222"/>
      <c r="CY894" s="222"/>
      <c r="CZ894" s="222"/>
      <c r="DA894" s="222"/>
      <c r="DB894" s="224">
        <f t="shared" si="124"/>
        <v>0</v>
      </c>
      <c r="DC894" s="224">
        <f t="shared" si="125"/>
        <v>0</v>
      </c>
      <c r="DD894" s="224">
        <f t="shared" si="126"/>
        <v>0</v>
      </c>
      <c r="DE894" s="225">
        <f t="shared" si="127"/>
        <v>0</v>
      </c>
      <c r="DF894" s="222"/>
      <c r="DG894" s="222"/>
    </row>
    <row r="895" spans="90:111" x14ac:dyDescent="0.25">
      <c r="CL895" s="223">
        <f t="shared" si="119"/>
        <v>0</v>
      </c>
      <c r="CM895" s="223">
        <f t="shared" si="120"/>
        <v>0</v>
      </c>
      <c r="CN895" s="223">
        <f t="shared" si="121"/>
        <v>0</v>
      </c>
      <c r="CO895" s="223">
        <f t="shared" si="121"/>
        <v>0</v>
      </c>
      <c r="CP895" s="223">
        <f t="shared" si="122"/>
        <v>0</v>
      </c>
      <c r="CQ895" s="223">
        <f t="shared" si="123"/>
        <v>0</v>
      </c>
      <c r="CR895" s="222"/>
      <c r="CS895" s="222"/>
      <c r="CT895" s="222"/>
      <c r="CU895" s="222"/>
      <c r="CV895" s="222"/>
      <c r="CW895" s="222"/>
      <c r="CX895" s="222"/>
      <c r="CY895" s="222"/>
      <c r="CZ895" s="222"/>
      <c r="DA895" s="222"/>
      <c r="DB895" s="224">
        <f t="shared" si="124"/>
        <v>0</v>
      </c>
      <c r="DC895" s="224">
        <f t="shared" si="125"/>
        <v>0</v>
      </c>
      <c r="DD895" s="224">
        <f t="shared" si="126"/>
        <v>0</v>
      </c>
      <c r="DE895" s="225">
        <f t="shared" si="127"/>
        <v>0</v>
      </c>
      <c r="DF895" s="222"/>
      <c r="DG895" s="222"/>
    </row>
    <row r="896" spans="90:111" x14ac:dyDescent="0.25">
      <c r="CL896" s="223">
        <f t="shared" si="119"/>
        <v>0</v>
      </c>
      <c r="CM896" s="223">
        <f t="shared" si="120"/>
        <v>0</v>
      </c>
      <c r="CN896" s="223">
        <f t="shared" si="121"/>
        <v>0</v>
      </c>
      <c r="CO896" s="223">
        <f t="shared" si="121"/>
        <v>0</v>
      </c>
      <c r="CP896" s="223">
        <f t="shared" si="122"/>
        <v>0</v>
      </c>
      <c r="CQ896" s="223">
        <f t="shared" si="123"/>
        <v>0</v>
      </c>
      <c r="CR896" s="222"/>
      <c r="CS896" s="222"/>
      <c r="CT896" s="222"/>
      <c r="CU896" s="222"/>
      <c r="CV896" s="222"/>
      <c r="CW896" s="222"/>
      <c r="CX896" s="222"/>
      <c r="CY896" s="222"/>
      <c r="CZ896" s="222"/>
      <c r="DA896" s="222"/>
      <c r="DB896" s="224">
        <f t="shared" si="124"/>
        <v>0</v>
      </c>
      <c r="DC896" s="224">
        <f t="shared" si="125"/>
        <v>0</v>
      </c>
      <c r="DD896" s="224">
        <f t="shared" si="126"/>
        <v>0</v>
      </c>
      <c r="DE896" s="225">
        <f t="shared" si="127"/>
        <v>0</v>
      </c>
      <c r="DF896" s="222"/>
      <c r="DG896" s="222"/>
    </row>
    <row r="897" spans="90:111" x14ac:dyDescent="0.25">
      <c r="CL897" s="223">
        <f t="shared" si="119"/>
        <v>0</v>
      </c>
      <c r="CM897" s="223">
        <f t="shared" si="120"/>
        <v>0</v>
      </c>
      <c r="CN897" s="223">
        <f t="shared" si="121"/>
        <v>0</v>
      </c>
      <c r="CO897" s="223">
        <f t="shared" si="121"/>
        <v>0</v>
      </c>
      <c r="CP897" s="223">
        <f t="shared" si="122"/>
        <v>0</v>
      </c>
      <c r="CQ897" s="223">
        <f t="shared" si="123"/>
        <v>0</v>
      </c>
      <c r="CR897" s="222"/>
      <c r="CS897" s="222"/>
      <c r="CT897" s="222"/>
      <c r="CU897" s="222"/>
      <c r="CV897" s="222"/>
      <c r="CW897" s="222"/>
      <c r="CX897" s="222"/>
      <c r="CY897" s="222"/>
      <c r="CZ897" s="222"/>
      <c r="DA897" s="222"/>
      <c r="DB897" s="224">
        <f t="shared" si="124"/>
        <v>0</v>
      </c>
      <c r="DC897" s="224">
        <f t="shared" si="125"/>
        <v>0</v>
      </c>
      <c r="DD897" s="224">
        <f t="shared" si="126"/>
        <v>0</v>
      </c>
      <c r="DE897" s="225">
        <f t="shared" si="127"/>
        <v>0</v>
      </c>
      <c r="DF897" s="222"/>
      <c r="DG897" s="222"/>
    </row>
    <row r="898" spans="90:111" x14ac:dyDescent="0.25">
      <c r="CL898" s="223">
        <f t="shared" si="119"/>
        <v>0</v>
      </c>
      <c r="CM898" s="223">
        <f t="shared" si="120"/>
        <v>0</v>
      </c>
      <c r="CN898" s="223">
        <f t="shared" si="121"/>
        <v>0</v>
      </c>
      <c r="CO898" s="223">
        <f t="shared" si="121"/>
        <v>0</v>
      </c>
      <c r="CP898" s="223">
        <f t="shared" si="122"/>
        <v>0</v>
      </c>
      <c r="CQ898" s="223">
        <f t="shared" si="123"/>
        <v>0</v>
      </c>
      <c r="CR898" s="222"/>
      <c r="CS898" s="222"/>
      <c r="CT898" s="222"/>
      <c r="CU898" s="222"/>
      <c r="CV898" s="222"/>
      <c r="CW898" s="222"/>
      <c r="CX898" s="222"/>
      <c r="CY898" s="222"/>
      <c r="CZ898" s="222"/>
      <c r="DA898" s="222"/>
      <c r="DB898" s="224">
        <f t="shared" si="124"/>
        <v>0</v>
      </c>
      <c r="DC898" s="224">
        <f t="shared" si="125"/>
        <v>0</v>
      </c>
      <c r="DD898" s="224">
        <f t="shared" si="126"/>
        <v>0</v>
      </c>
      <c r="DE898" s="225">
        <f t="shared" si="127"/>
        <v>0</v>
      </c>
      <c r="DF898" s="222"/>
      <c r="DG898" s="222"/>
    </row>
    <row r="899" spans="90:111" x14ac:dyDescent="0.25">
      <c r="CL899" s="223">
        <f t="shared" ref="CL899:CL962" si="128">SUM(BB899:BL899)+BR899</f>
        <v>0</v>
      </c>
      <c r="CM899" s="223">
        <f t="shared" ref="CM899:CM962" si="129">SUM(BM899:BO899)</f>
        <v>0</v>
      </c>
      <c r="CN899" s="223">
        <f t="shared" ref="CN899:CO962" si="130">BP899</f>
        <v>0</v>
      </c>
      <c r="CO899" s="223">
        <f t="shared" si="130"/>
        <v>0</v>
      </c>
      <c r="CP899" s="223">
        <f t="shared" ref="CP899:CP962" si="131">SUM(CL899:CO899)</f>
        <v>0</v>
      </c>
      <c r="CQ899" s="223">
        <f t="shared" ref="CQ899:CQ962" si="132">CP899-BU899</f>
        <v>0</v>
      </c>
      <c r="CR899" s="222"/>
      <c r="CS899" s="222"/>
      <c r="CT899" s="222"/>
      <c r="CU899" s="222"/>
      <c r="CV899" s="222"/>
      <c r="CW899" s="222"/>
      <c r="CX899" s="222"/>
      <c r="CY899" s="222"/>
      <c r="CZ899" s="222"/>
      <c r="DA899" s="222"/>
      <c r="DB899" s="224">
        <f t="shared" ref="DB899:DB962" si="133">SUM(BB899:BE899)+BM899+BN899</f>
        <v>0</v>
      </c>
      <c r="DC899" s="224">
        <f t="shared" ref="DC899:DC962" si="134">BF899+BG899+BH899+BI899+BJ899+BK899+BL899+BO899+BR899</f>
        <v>0</v>
      </c>
      <c r="DD899" s="224">
        <f t="shared" ref="DD899:DD962" si="135">DC899+DB899</f>
        <v>0</v>
      </c>
      <c r="DE899" s="225">
        <f t="shared" ref="DE899:DE962" si="136">DD899-BS899</f>
        <v>0</v>
      </c>
      <c r="DF899" s="222"/>
      <c r="DG899" s="222"/>
    </row>
    <row r="900" spans="90:111" x14ac:dyDescent="0.25">
      <c r="CL900" s="223">
        <f t="shared" si="128"/>
        <v>0</v>
      </c>
      <c r="CM900" s="223">
        <f t="shared" si="129"/>
        <v>0</v>
      </c>
      <c r="CN900" s="223">
        <f t="shared" si="130"/>
        <v>0</v>
      </c>
      <c r="CO900" s="223">
        <f t="shared" si="130"/>
        <v>0</v>
      </c>
      <c r="CP900" s="223">
        <f t="shared" si="131"/>
        <v>0</v>
      </c>
      <c r="CQ900" s="223">
        <f t="shared" si="132"/>
        <v>0</v>
      </c>
      <c r="CR900" s="222"/>
      <c r="CS900" s="222"/>
      <c r="CT900" s="222"/>
      <c r="CU900" s="222"/>
      <c r="CV900" s="222"/>
      <c r="CW900" s="222"/>
      <c r="CX900" s="222"/>
      <c r="CY900" s="222"/>
      <c r="CZ900" s="222"/>
      <c r="DA900" s="222"/>
      <c r="DB900" s="224">
        <f t="shared" si="133"/>
        <v>0</v>
      </c>
      <c r="DC900" s="224">
        <f t="shared" si="134"/>
        <v>0</v>
      </c>
      <c r="DD900" s="224">
        <f t="shared" si="135"/>
        <v>0</v>
      </c>
      <c r="DE900" s="225">
        <f t="shared" si="136"/>
        <v>0</v>
      </c>
      <c r="DF900" s="222"/>
      <c r="DG900" s="222"/>
    </row>
    <row r="901" spans="90:111" x14ac:dyDescent="0.25">
      <c r="CL901" s="223">
        <f t="shared" si="128"/>
        <v>0</v>
      </c>
      <c r="CM901" s="223">
        <f t="shared" si="129"/>
        <v>0</v>
      </c>
      <c r="CN901" s="223">
        <f t="shared" si="130"/>
        <v>0</v>
      </c>
      <c r="CO901" s="223">
        <f t="shared" si="130"/>
        <v>0</v>
      </c>
      <c r="CP901" s="223">
        <f t="shared" si="131"/>
        <v>0</v>
      </c>
      <c r="CQ901" s="223">
        <f t="shared" si="132"/>
        <v>0</v>
      </c>
      <c r="CR901" s="222"/>
      <c r="CS901" s="222"/>
      <c r="CT901" s="222"/>
      <c r="CU901" s="222"/>
      <c r="CV901" s="222"/>
      <c r="CW901" s="222"/>
      <c r="CX901" s="222"/>
      <c r="CY901" s="222"/>
      <c r="CZ901" s="222"/>
      <c r="DA901" s="222"/>
      <c r="DB901" s="224">
        <f t="shared" si="133"/>
        <v>0</v>
      </c>
      <c r="DC901" s="224">
        <f t="shared" si="134"/>
        <v>0</v>
      </c>
      <c r="DD901" s="224">
        <f t="shared" si="135"/>
        <v>0</v>
      </c>
      <c r="DE901" s="225">
        <f t="shared" si="136"/>
        <v>0</v>
      </c>
      <c r="DF901" s="222"/>
      <c r="DG901" s="222"/>
    </row>
    <row r="902" spans="90:111" x14ac:dyDescent="0.25">
      <c r="CL902" s="223">
        <f t="shared" si="128"/>
        <v>0</v>
      </c>
      <c r="CM902" s="223">
        <f t="shared" si="129"/>
        <v>0</v>
      </c>
      <c r="CN902" s="223">
        <f t="shared" si="130"/>
        <v>0</v>
      </c>
      <c r="CO902" s="223">
        <f t="shared" si="130"/>
        <v>0</v>
      </c>
      <c r="CP902" s="223">
        <f t="shared" si="131"/>
        <v>0</v>
      </c>
      <c r="CQ902" s="223">
        <f t="shared" si="132"/>
        <v>0</v>
      </c>
      <c r="CR902" s="222"/>
      <c r="CS902" s="222"/>
      <c r="CT902" s="222"/>
      <c r="CU902" s="222"/>
      <c r="CV902" s="222"/>
      <c r="CW902" s="222"/>
      <c r="CX902" s="222"/>
      <c r="CY902" s="222"/>
      <c r="CZ902" s="222"/>
      <c r="DA902" s="222"/>
      <c r="DB902" s="224">
        <f t="shared" si="133"/>
        <v>0</v>
      </c>
      <c r="DC902" s="224">
        <f t="shared" si="134"/>
        <v>0</v>
      </c>
      <c r="DD902" s="224">
        <f t="shared" si="135"/>
        <v>0</v>
      </c>
      <c r="DE902" s="225">
        <f t="shared" si="136"/>
        <v>0</v>
      </c>
      <c r="DF902" s="222"/>
      <c r="DG902" s="222"/>
    </row>
    <row r="903" spans="90:111" x14ac:dyDescent="0.25">
      <c r="CL903" s="223">
        <f t="shared" si="128"/>
        <v>0</v>
      </c>
      <c r="CM903" s="223">
        <f t="shared" si="129"/>
        <v>0</v>
      </c>
      <c r="CN903" s="223">
        <f t="shared" si="130"/>
        <v>0</v>
      </c>
      <c r="CO903" s="223">
        <f t="shared" si="130"/>
        <v>0</v>
      </c>
      <c r="CP903" s="223">
        <f t="shared" si="131"/>
        <v>0</v>
      </c>
      <c r="CQ903" s="223">
        <f t="shared" si="132"/>
        <v>0</v>
      </c>
      <c r="CR903" s="222"/>
      <c r="CS903" s="222"/>
      <c r="CT903" s="222"/>
      <c r="CU903" s="222"/>
      <c r="CV903" s="222"/>
      <c r="CW903" s="222"/>
      <c r="CX903" s="222"/>
      <c r="CY903" s="222"/>
      <c r="CZ903" s="222"/>
      <c r="DA903" s="222"/>
      <c r="DB903" s="224">
        <f t="shared" si="133"/>
        <v>0</v>
      </c>
      <c r="DC903" s="224">
        <f t="shared" si="134"/>
        <v>0</v>
      </c>
      <c r="DD903" s="224">
        <f t="shared" si="135"/>
        <v>0</v>
      </c>
      <c r="DE903" s="225">
        <f t="shared" si="136"/>
        <v>0</v>
      </c>
      <c r="DF903" s="222"/>
      <c r="DG903" s="222"/>
    </row>
    <row r="904" spans="90:111" x14ac:dyDescent="0.25">
      <c r="CL904" s="223">
        <f t="shared" si="128"/>
        <v>0</v>
      </c>
      <c r="CM904" s="223">
        <f t="shared" si="129"/>
        <v>0</v>
      </c>
      <c r="CN904" s="223">
        <f t="shared" si="130"/>
        <v>0</v>
      </c>
      <c r="CO904" s="223">
        <f t="shared" si="130"/>
        <v>0</v>
      </c>
      <c r="CP904" s="223">
        <f t="shared" si="131"/>
        <v>0</v>
      </c>
      <c r="CQ904" s="223">
        <f t="shared" si="132"/>
        <v>0</v>
      </c>
      <c r="CR904" s="222"/>
      <c r="CS904" s="222"/>
      <c r="CT904" s="222"/>
      <c r="CU904" s="222"/>
      <c r="CV904" s="222"/>
      <c r="CW904" s="222"/>
      <c r="CX904" s="222"/>
      <c r="CY904" s="222"/>
      <c r="CZ904" s="222"/>
      <c r="DA904" s="222"/>
      <c r="DB904" s="224">
        <f t="shared" si="133"/>
        <v>0</v>
      </c>
      <c r="DC904" s="224">
        <f t="shared" si="134"/>
        <v>0</v>
      </c>
      <c r="DD904" s="224">
        <f t="shared" si="135"/>
        <v>0</v>
      </c>
      <c r="DE904" s="225">
        <f t="shared" si="136"/>
        <v>0</v>
      </c>
      <c r="DF904" s="222"/>
      <c r="DG904" s="222"/>
    </row>
    <row r="905" spans="90:111" x14ac:dyDescent="0.25">
      <c r="CL905" s="223">
        <f t="shared" si="128"/>
        <v>0</v>
      </c>
      <c r="CM905" s="223">
        <f t="shared" si="129"/>
        <v>0</v>
      </c>
      <c r="CN905" s="223">
        <f t="shared" si="130"/>
        <v>0</v>
      </c>
      <c r="CO905" s="223">
        <f t="shared" si="130"/>
        <v>0</v>
      </c>
      <c r="CP905" s="223">
        <f t="shared" si="131"/>
        <v>0</v>
      </c>
      <c r="CQ905" s="223">
        <f t="shared" si="132"/>
        <v>0</v>
      </c>
      <c r="CR905" s="222"/>
      <c r="CS905" s="222"/>
      <c r="CT905" s="222"/>
      <c r="CU905" s="222"/>
      <c r="CV905" s="222"/>
      <c r="CW905" s="222"/>
      <c r="CX905" s="222"/>
      <c r="CY905" s="222"/>
      <c r="CZ905" s="222"/>
      <c r="DA905" s="222"/>
      <c r="DB905" s="224">
        <f t="shared" si="133"/>
        <v>0</v>
      </c>
      <c r="DC905" s="224">
        <f t="shared" si="134"/>
        <v>0</v>
      </c>
      <c r="DD905" s="224">
        <f t="shared" si="135"/>
        <v>0</v>
      </c>
      <c r="DE905" s="225">
        <f t="shared" si="136"/>
        <v>0</v>
      </c>
      <c r="DF905" s="222"/>
      <c r="DG905" s="222"/>
    </row>
    <row r="906" spans="90:111" x14ac:dyDescent="0.25">
      <c r="CL906" s="223">
        <f t="shared" si="128"/>
        <v>0</v>
      </c>
      <c r="CM906" s="223">
        <f t="shared" si="129"/>
        <v>0</v>
      </c>
      <c r="CN906" s="223">
        <f t="shared" si="130"/>
        <v>0</v>
      </c>
      <c r="CO906" s="223">
        <f t="shared" si="130"/>
        <v>0</v>
      </c>
      <c r="CP906" s="223">
        <f t="shared" si="131"/>
        <v>0</v>
      </c>
      <c r="CQ906" s="223">
        <f t="shared" si="132"/>
        <v>0</v>
      </c>
      <c r="CR906" s="222"/>
      <c r="CS906" s="222"/>
      <c r="CT906" s="222"/>
      <c r="CU906" s="222"/>
      <c r="CV906" s="222"/>
      <c r="CW906" s="222"/>
      <c r="CX906" s="222"/>
      <c r="CY906" s="222"/>
      <c r="CZ906" s="222"/>
      <c r="DA906" s="222"/>
      <c r="DB906" s="224">
        <f t="shared" si="133"/>
        <v>0</v>
      </c>
      <c r="DC906" s="224">
        <f t="shared" si="134"/>
        <v>0</v>
      </c>
      <c r="DD906" s="224">
        <f t="shared" si="135"/>
        <v>0</v>
      </c>
      <c r="DE906" s="225">
        <f t="shared" si="136"/>
        <v>0</v>
      </c>
      <c r="DF906" s="222"/>
      <c r="DG906" s="222"/>
    </row>
    <row r="907" spans="90:111" x14ac:dyDescent="0.25">
      <c r="CL907" s="223">
        <f t="shared" si="128"/>
        <v>0</v>
      </c>
      <c r="CM907" s="223">
        <f t="shared" si="129"/>
        <v>0</v>
      </c>
      <c r="CN907" s="223">
        <f t="shared" si="130"/>
        <v>0</v>
      </c>
      <c r="CO907" s="223">
        <f t="shared" si="130"/>
        <v>0</v>
      </c>
      <c r="CP907" s="223">
        <f t="shared" si="131"/>
        <v>0</v>
      </c>
      <c r="CQ907" s="223">
        <f t="shared" si="132"/>
        <v>0</v>
      </c>
      <c r="CR907" s="222"/>
      <c r="CS907" s="222"/>
      <c r="CT907" s="222"/>
      <c r="CU907" s="222"/>
      <c r="CV907" s="222"/>
      <c r="CW907" s="222"/>
      <c r="CX907" s="222"/>
      <c r="CY907" s="222"/>
      <c r="CZ907" s="222"/>
      <c r="DA907" s="222"/>
      <c r="DB907" s="224">
        <f t="shared" si="133"/>
        <v>0</v>
      </c>
      <c r="DC907" s="224">
        <f t="shared" si="134"/>
        <v>0</v>
      </c>
      <c r="DD907" s="224">
        <f t="shared" si="135"/>
        <v>0</v>
      </c>
      <c r="DE907" s="225">
        <f t="shared" si="136"/>
        <v>0</v>
      </c>
      <c r="DF907" s="222"/>
      <c r="DG907" s="222"/>
    </row>
    <row r="908" spans="90:111" x14ac:dyDescent="0.25">
      <c r="CL908" s="223">
        <f t="shared" si="128"/>
        <v>0</v>
      </c>
      <c r="CM908" s="223">
        <f t="shared" si="129"/>
        <v>0</v>
      </c>
      <c r="CN908" s="223">
        <f t="shared" si="130"/>
        <v>0</v>
      </c>
      <c r="CO908" s="223">
        <f t="shared" si="130"/>
        <v>0</v>
      </c>
      <c r="CP908" s="223">
        <f t="shared" si="131"/>
        <v>0</v>
      </c>
      <c r="CQ908" s="223">
        <f t="shared" si="132"/>
        <v>0</v>
      </c>
      <c r="CR908" s="222"/>
      <c r="CS908" s="222"/>
      <c r="CT908" s="222"/>
      <c r="CU908" s="222"/>
      <c r="CV908" s="222"/>
      <c r="CW908" s="222"/>
      <c r="CX908" s="222"/>
      <c r="CY908" s="222"/>
      <c r="CZ908" s="222"/>
      <c r="DA908" s="222"/>
      <c r="DB908" s="224">
        <f t="shared" si="133"/>
        <v>0</v>
      </c>
      <c r="DC908" s="224">
        <f t="shared" si="134"/>
        <v>0</v>
      </c>
      <c r="DD908" s="224">
        <f t="shared" si="135"/>
        <v>0</v>
      </c>
      <c r="DE908" s="225">
        <f t="shared" si="136"/>
        <v>0</v>
      </c>
      <c r="DF908" s="222"/>
      <c r="DG908" s="222"/>
    </row>
    <row r="909" spans="90:111" x14ac:dyDescent="0.25">
      <c r="CL909" s="223">
        <f t="shared" si="128"/>
        <v>0</v>
      </c>
      <c r="CM909" s="223">
        <f t="shared" si="129"/>
        <v>0</v>
      </c>
      <c r="CN909" s="223">
        <f t="shared" si="130"/>
        <v>0</v>
      </c>
      <c r="CO909" s="223">
        <f t="shared" si="130"/>
        <v>0</v>
      </c>
      <c r="CP909" s="223">
        <f t="shared" si="131"/>
        <v>0</v>
      </c>
      <c r="CQ909" s="223">
        <f t="shared" si="132"/>
        <v>0</v>
      </c>
      <c r="CR909" s="222"/>
      <c r="CS909" s="222"/>
      <c r="CT909" s="222"/>
      <c r="CU909" s="222"/>
      <c r="CV909" s="222"/>
      <c r="CW909" s="222"/>
      <c r="CX909" s="222"/>
      <c r="CY909" s="222"/>
      <c r="CZ909" s="222"/>
      <c r="DA909" s="222"/>
      <c r="DB909" s="224">
        <f t="shared" si="133"/>
        <v>0</v>
      </c>
      <c r="DC909" s="224">
        <f t="shared" si="134"/>
        <v>0</v>
      </c>
      <c r="DD909" s="224">
        <f t="shared" si="135"/>
        <v>0</v>
      </c>
      <c r="DE909" s="225">
        <f t="shared" si="136"/>
        <v>0</v>
      </c>
      <c r="DF909" s="222"/>
      <c r="DG909" s="222"/>
    </row>
    <row r="910" spans="90:111" x14ac:dyDescent="0.25">
      <c r="CL910" s="223">
        <f t="shared" si="128"/>
        <v>0</v>
      </c>
      <c r="CM910" s="223">
        <f t="shared" si="129"/>
        <v>0</v>
      </c>
      <c r="CN910" s="223">
        <f t="shared" si="130"/>
        <v>0</v>
      </c>
      <c r="CO910" s="223">
        <f t="shared" si="130"/>
        <v>0</v>
      </c>
      <c r="CP910" s="223">
        <f t="shared" si="131"/>
        <v>0</v>
      </c>
      <c r="CQ910" s="223">
        <f t="shared" si="132"/>
        <v>0</v>
      </c>
      <c r="CR910" s="222"/>
      <c r="CS910" s="222"/>
      <c r="CT910" s="222"/>
      <c r="CU910" s="222"/>
      <c r="CV910" s="222"/>
      <c r="CW910" s="222"/>
      <c r="CX910" s="222"/>
      <c r="CY910" s="222"/>
      <c r="CZ910" s="222"/>
      <c r="DA910" s="222"/>
      <c r="DB910" s="224">
        <f t="shared" si="133"/>
        <v>0</v>
      </c>
      <c r="DC910" s="224">
        <f t="shared" si="134"/>
        <v>0</v>
      </c>
      <c r="DD910" s="224">
        <f t="shared" si="135"/>
        <v>0</v>
      </c>
      <c r="DE910" s="225">
        <f t="shared" si="136"/>
        <v>0</v>
      </c>
      <c r="DF910" s="222"/>
      <c r="DG910" s="222"/>
    </row>
    <row r="911" spans="90:111" x14ac:dyDescent="0.25">
      <c r="CL911" s="223">
        <f t="shared" si="128"/>
        <v>0</v>
      </c>
      <c r="CM911" s="223">
        <f t="shared" si="129"/>
        <v>0</v>
      </c>
      <c r="CN911" s="223">
        <f t="shared" si="130"/>
        <v>0</v>
      </c>
      <c r="CO911" s="223">
        <f t="shared" si="130"/>
        <v>0</v>
      </c>
      <c r="CP911" s="223">
        <f t="shared" si="131"/>
        <v>0</v>
      </c>
      <c r="CQ911" s="223">
        <f t="shared" si="132"/>
        <v>0</v>
      </c>
      <c r="CR911" s="222"/>
      <c r="CS911" s="222"/>
      <c r="CT911" s="222"/>
      <c r="CU911" s="222"/>
      <c r="CV911" s="222"/>
      <c r="CW911" s="222"/>
      <c r="CX911" s="222"/>
      <c r="CY911" s="222"/>
      <c r="CZ911" s="222"/>
      <c r="DA911" s="222"/>
      <c r="DB911" s="224">
        <f t="shared" si="133"/>
        <v>0</v>
      </c>
      <c r="DC911" s="224">
        <f t="shared" si="134"/>
        <v>0</v>
      </c>
      <c r="DD911" s="224">
        <f t="shared" si="135"/>
        <v>0</v>
      </c>
      <c r="DE911" s="225">
        <f t="shared" si="136"/>
        <v>0</v>
      </c>
      <c r="DF911" s="222"/>
      <c r="DG911" s="222"/>
    </row>
    <row r="912" spans="90:111" x14ac:dyDescent="0.25">
      <c r="CL912" s="223">
        <f t="shared" si="128"/>
        <v>0</v>
      </c>
      <c r="CM912" s="223">
        <f t="shared" si="129"/>
        <v>0</v>
      </c>
      <c r="CN912" s="223">
        <f t="shared" si="130"/>
        <v>0</v>
      </c>
      <c r="CO912" s="223">
        <f t="shared" si="130"/>
        <v>0</v>
      </c>
      <c r="CP912" s="223">
        <f t="shared" si="131"/>
        <v>0</v>
      </c>
      <c r="CQ912" s="223">
        <f t="shared" si="132"/>
        <v>0</v>
      </c>
      <c r="CR912" s="222"/>
      <c r="CS912" s="222"/>
      <c r="CT912" s="222"/>
      <c r="CU912" s="222"/>
      <c r="CV912" s="222"/>
      <c r="CW912" s="222"/>
      <c r="CX912" s="222"/>
      <c r="CY912" s="222"/>
      <c r="CZ912" s="222"/>
      <c r="DA912" s="222"/>
      <c r="DB912" s="224">
        <f t="shared" si="133"/>
        <v>0</v>
      </c>
      <c r="DC912" s="224">
        <f t="shared" si="134"/>
        <v>0</v>
      </c>
      <c r="DD912" s="224">
        <f t="shared" si="135"/>
        <v>0</v>
      </c>
      <c r="DE912" s="225">
        <f t="shared" si="136"/>
        <v>0</v>
      </c>
      <c r="DF912" s="222"/>
      <c r="DG912" s="222"/>
    </row>
    <row r="913" spans="90:111" x14ac:dyDescent="0.25">
      <c r="CL913" s="223">
        <f t="shared" si="128"/>
        <v>0</v>
      </c>
      <c r="CM913" s="223">
        <f t="shared" si="129"/>
        <v>0</v>
      </c>
      <c r="CN913" s="223">
        <f t="shared" si="130"/>
        <v>0</v>
      </c>
      <c r="CO913" s="223">
        <f t="shared" si="130"/>
        <v>0</v>
      </c>
      <c r="CP913" s="223">
        <f t="shared" si="131"/>
        <v>0</v>
      </c>
      <c r="CQ913" s="223">
        <f t="shared" si="132"/>
        <v>0</v>
      </c>
      <c r="CR913" s="222"/>
      <c r="CS913" s="222"/>
      <c r="CT913" s="222"/>
      <c r="CU913" s="222"/>
      <c r="CV913" s="222"/>
      <c r="CW913" s="222"/>
      <c r="CX913" s="222"/>
      <c r="CY913" s="222"/>
      <c r="CZ913" s="222"/>
      <c r="DA913" s="222"/>
      <c r="DB913" s="224">
        <f t="shared" si="133"/>
        <v>0</v>
      </c>
      <c r="DC913" s="224">
        <f t="shared" si="134"/>
        <v>0</v>
      </c>
      <c r="DD913" s="224">
        <f t="shared" si="135"/>
        <v>0</v>
      </c>
      <c r="DE913" s="225">
        <f t="shared" si="136"/>
        <v>0</v>
      </c>
      <c r="DF913" s="222"/>
      <c r="DG913" s="222"/>
    </row>
    <row r="914" spans="90:111" x14ac:dyDescent="0.25">
      <c r="CL914" s="223">
        <f t="shared" si="128"/>
        <v>0</v>
      </c>
      <c r="CM914" s="223">
        <f t="shared" si="129"/>
        <v>0</v>
      </c>
      <c r="CN914" s="223">
        <f t="shared" si="130"/>
        <v>0</v>
      </c>
      <c r="CO914" s="223">
        <f t="shared" si="130"/>
        <v>0</v>
      </c>
      <c r="CP914" s="223">
        <f t="shared" si="131"/>
        <v>0</v>
      </c>
      <c r="CQ914" s="223">
        <f t="shared" si="132"/>
        <v>0</v>
      </c>
      <c r="CR914" s="222"/>
      <c r="CS914" s="222"/>
      <c r="CT914" s="222"/>
      <c r="CU914" s="222"/>
      <c r="CV914" s="222"/>
      <c r="CW914" s="222"/>
      <c r="CX914" s="222"/>
      <c r="CY914" s="222"/>
      <c r="CZ914" s="222"/>
      <c r="DA914" s="222"/>
      <c r="DB914" s="224">
        <f t="shared" si="133"/>
        <v>0</v>
      </c>
      <c r="DC914" s="224">
        <f t="shared" si="134"/>
        <v>0</v>
      </c>
      <c r="DD914" s="224">
        <f t="shared" si="135"/>
        <v>0</v>
      </c>
      <c r="DE914" s="225">
        <f t="shared" si="136"/>
        <v>0</v>
      </c>
      <c r="DF914" s="222"/>
      <c r="DG914" s="222"/>
    </row>
    <row r="915" spans="90:111" x14ac:dyDescent="0.25">
      <c r="CL915" s="223">
        <f t="shared" si="128"/>
        <v>0</v>
      </c>
      <c r="CM915" s="223">
        <f t="shared" si="129"/>
        <v>0</v>
      </c>
      <c r="CN915" s="223">
        <f t="shared" si="130"/>
        <v>0</v>
      </c>
      <c r="CO915" s="223">
        <f t="shared" si="130"/>
        <v>0</v>
      </c>
      <c r="CP915" s="223">
        <f t="shared" si="131"/>
        <v>0</v>
      </c>
      <c r="CQ915" s="223">
        <f t="shared" si="132"/>
        <v>0</v>
      </c>
      <c r="CR915" s="222"/>
      <c r="CS915" s="222"/>
      <c r="CT915" s="222"/>
      <c r="CU915" s="222"/>
      <c r="CV915" s="222"/>
      <c r="CW915" s="222"/>
      <c r="CX915" s="222"/>
      <c r="CY915" s="222"/>
      <c r="CZ915" s="222"/>
      <c r="DA915" s="222"/>
      <c r="DB915" s="224">
        <f t="shared" si="133"/>
        <v>0</v>
      </c>
      <c r="DC915" s="224">
        <f t="shared" si="134"/>
        <v>0</v>
      </c>
      <c r="DD915" s="224">
        <f t="shared" si="135"/>
        <v>0</v>
      </c>
      <c r="DE915" s="225">
        <f t="shared" si="136"/>
        <v>0</v>
      </c>
      <c r="DF915" s="222"/>
      <c r="DG915" s="222"/>
    </row>
    <row r="916" spans="90:111" x14ac:dyDescent="0.25">
      <c r="CL916" s="223">
        <f t="shared" si="128"/>
        <v>0</v>
      </c>
      <c r="CM916" s="223">
        <f t="shared" si="129"/>
        <v>0</v>
      </c>
      <c r="CN916" s="223">
        <f t="shared" si="130"/>
        <v>0</v>
      </c>
      <c r="CO916" s="223">
        <f t="shared" si="130"/>
        <v>0</v>
      </c>
      <c r="CP916" s="223">
        <f t="shared" si="131"/>
        <v>0</v>
      </c>
      <c r="CQ916" s="223">
        <f t="shared" si="132"/>
        <v>0</v>
      </c>
      <c r="CR916" s="222"/>
      <c r="CS916" s="222"/>
      <c r="CT916" s="222"/>
      <c r="CU916" s="222"/>
      <c r="CV916" s="222"/>
      <c r="CW916" s="222"/>
      <c r="CX916" s="222"/>
      <c r="CY916" s="222"/>
      <c r="CZ916" s="222"/>
      <c r="DA916" s="222"/>
      <c r="DB916" s="224">
        <f t="shared" si="133"/>
        <v>0</v>
      </c>
      <c r="DC916" s="224">
        <f t="shared" si="134"/>
        <v>0</v>
      </c>
      <c r="DD916" s="224">
        <f t="shared" si="135"/>
        <v>0</v>
      </c>
      <c r="DE916" s="225">
        <f t="shared" si="136"/>
        <v>0</v>
      </c>
      <c r="DF916" s="222"/>
      <c r="DG916" s="222"/>
    </row>
    <row r="917" spans="90:111" x14ac:dyDescent="0.25">
      <c r="CL917" s="223">
        <f t="shared" si="128"/>
        <v>0</v>
      </c>
      <c r="CM917" s="223">
        <f t="shared" si="129"/>
        <v>0</v>
      </c>
      <c r="CN917" s="223">
        <f t="shared" si="130"/>
        <v>0</v>
      </c>
      <c r="CO917" s="223">
        <f t="shared" si="130"/>
        <v>0</v>
      </c>
      <c r="CP917" s="223">
        <f t="shared" si="131"/>
        <v>0</v>
      </c>
      <c r="CQ917" s="223">
        <f t="shared" si="132"/>
        <v>0</v>
      </c>
      <c r="CR917" s="222"/>
      <c r="CS917" s="222"/>
      <c r="CT917" s="222"/>
      <c r="CU917" s="222"/>
      <c r="CV917" s="222"/>
      <c r="CW917" s="222"/>
      <c r="CX917" s="222"/>
      <c r="CY917" s="222"/>
      <c r="CZ917" s="222"/>
      <c r="DA917" s="222"/>
      <c r="DB917" s="224">
        <f t="shared" si="133"/>
        <v>0</v>
      </c>
      <c r="DC917" s="224">
        <f t="shared" si="134"/>
        <v>0</v>
      </c>
      <c r="DD917" s="224">
        <f t="shared" si="135"/>
        <v>0</v>
      </c>
      <c r="DE917" s="225">
        <f t="shared" si="136"/>
        <v>0</v>
      </c>
      <c r="DF917" s="222"/>
      <c r="DG917" s="222"/>
    </row>
    <row r="918" spans="90:111" x14ac:dyDescent="0.25">
      <c r="CL918" s="223">
        <f t="shared" si="128"/>
        <v>0</v>
      </c>
      <c r="CM918" s="223">
        <f t="shared" si="129"/>
        <v>0</v>
      </c>
      <c r="CN918" s="223">
        <f t="shared" si="130"/>
        <v>0</v>
      </c>
      <c r="CO918" s="223">
        <f t="shared" si="130"/>
        <v>0</v>
      </c>
      <c r="CP918" s="223">
        <f t="shared" si="131"/>
        <v>0</v>
      </c>
      <c r="CQ918" s="223">
        <f t="shared" si="132"/>
        <v>0</v>
      </c>
      <c r="CR918" s="222"/>
      <c r="CS918" s="222"/>
      <c r="CT918" s="222"/>
      <c r="CU918" s="222"/>
      <c r="CV918" s="222"/>
      <c r="CW918" s="222"/>
      <c r="CX918" s="222"/>
      <c r="CY918" s="222"/>
      <c r="CZ918" s="222"/>
      <c r="DA918" s="222"/>
      <c r="DB918" s="224">
        <f t="shared" si="133"/>
        <v>0</v>
      </c>
      <c r="DC918" s="224">
        <f t="shared" si="134"/>
        <v>0</v>
      </c>
      <c r="DD918" s="224">
        <f t="shared" si="135"/>
        <v>0</v>
      </c>
      <c r="DE918" s="225">
        <f t="shared" si="136"/>
        <v>0</v>
      </c>
      <c r="DF918" s="222"/>
      <c r="DG918" s="222"/>
    </row>
    <row r="919" spans="90:111" x14ac:dyDescent="0.25">
      <c r="CL919" s="223">
        <f t="shared" si="128"/>
        <v>0</v>
      </c>
      <c r="CM919" s="223">
        <f t="shared" si="129"/>
        <v>0</v>
      </c>
      <c r="CN919" s="223">
        <f t="shared" si="130"/>
        <v>0</v>
      </c>
      <c r="CO919" s="223">
        <f t="shared" si="130"/>
        <v>0</v>
      </c>
      <c r="CP919" s="223">
        <f t="shared" si="131"/>
        <v>0</v>
      </c>
      <c r="CQ919" s="223">
        <f t="shared" si="132"/>
        <v>0</v>
      </c>
      <c r="CR919" s="222"/>
      <c r="CS919" s="222"/>
      <c r="CT919" s="222"/>
      <c r="CU919" s="222"/>
      <c r="CV919" s="222"/>
      <c r="CW919" s="222"/>
      <c r="CX919" s="222"/>
      <c r="CY919" s="222"/>
      <c r="CZ919" s="222"/>
      <c r="DA919" s="222"/>
      <c r="DB919" s="224">
        <f t="shared" si="133"/>
        <v>0</v>
      </c>
      <c r="DC919" s="224">
        <f t="shared" si="134"/>
        <v>0</v>
      </c>
      <c r="DD919" s="224">
        <f t="shared" si="135"/>
        <v>0</v>
      </c>
      <c r="DE919" s="225">
        <f t="shared" si="136"/>
        <v>0</v>
      </c>
      <c r="DF919" s="222"/>
      <c r="DG919" s="222"/>
    </row>
    <row r="920" spans="90:111" x14ac:dyDescent="0.25">
      <c r="CL920" s="223">
        <f t="shared" si="128"/>
        <v>0</v>
      </c>
      <c r="CM920" s="223">
        <f t="shared" si="129"/>
        <v>0</v>
      </c>
      <c r="CN920" s="223">
        <f t="shared" si="130"/>
        <v>0</v>
      </c>
      <c r="CO920" s="223">
        <f t="shared" si="130"/>
        <v>0</v>
      </c>
      <c r="CP920" s="223">
        <f t="shared" si="131"/>
        <v>0</v>
      </c>
      <c r="CQ920" s="223">
        <f t="shared" si="132"/>
        <v>0</v>
      </c>
      <c r="CR920" s="222"/>
      <c r="CS920" s="222"/>
      <c r="CT920" s="222"/>
      <c r="CU920" s="222"/>
      <c r="CV920" s="222"/>
      <c r="CW920" s="222"/>
      <c r="CX920" s="222"/>
      <c r="CY920" s="222"/>
      <c r="CZ920" s="222"/>
      <c r="DA920" s="222"/>
      <c r="DB920" s="224">
        <f t="shared" si="133"/>
        <v>0</v>
      </c>
      <c r="DC920" s="224">
        <f t="shared" si="134"/>
        <v>0</v>
      </c>
      <c r="DD920" s="224">
        <f t="shared" si="135"/>
        <v>0</v>
      </c>
      <c r="DE920" s="225">
        <f t="shared" si="136"/>
        <v>0</v>
      </c>
      <c r="DF920" s="222"/>
      <c r="DG920" s="222"/>
    </row>
    <row r="921" spans="90:111" x14ac:dyDescent="0.25">
      <c r="CL921" s="223">
        <f t="shared" si="128"/>
        <v>0</v>
      </c>
      <c r="CM921" s="223">
        <f t="shared" si="129"/>
        <v>0</v>
      </c>
      <c r="CN921" s="223">
        <f t="shared" si="130"/>
        <v>0</v>
      </c>
      <c r="CO921" s="223">
        <f t="shared" si="130"/>
        <v>0</v>
      </c>
      <c r="CP921" s="223">
        <f t="shared" si="131"/>
        <v>0</v>
      </c>
      <c r="CQ921" s="223">
        <f t="shared" si="132"/>
        <v>0</v>
      </c>
      <c r="CR921" s="222"/>
      <c r="CS921" s="222"/>
      <c r="CT921" s="222"/>
      <c r="CU921" s="222"/>
      <c r="CV921" s="222"/>
      <c r="CW921" s="222"/>
      <c r="CX921" s="222"/>
      <c r="CY921" s="222"/>
      <c r="CZ921" s="222"/>
      <c r="DA921" s="222"/>
      <c r="DB921" s="224">
        <f t="shared" si="133"/>
        <v>0</v>
      </c>
      <c r="DC921" s="224">
        <f t="shared" si="134"/>
        <v>0</v>
      </c>
      <c r="DD921" s="224">
        <f t="shared" si="135"/>
        <v>0</v>
      </c>
      <c r="DE921" s="225">
        <f t="shared" si="136"/>
        <v>0</v>
      </c>
      <c r="DF921" s="222"/>
      <c r="DG921" s="222"/>
    </row>
    <row r="922" spans="90:111" x14ac:dyDescent="0.25">
      <c r="CL922" s="223">
        <f t="shared" si="128"/>
        <v>0</v>
      </c>
      <c r="CM922" s="223">
        <f t="shared" si="129"/>
        <v>0</v>
      </c>
      <c r="CN922" s="223">
        <f t="shared" si="130"/>
        <v>0</v>
      </c>
      <c r="CO922" s="223">
        <f t="shared" si="130"/>
        <v>0</v>
      </c>
      <c r="CP922" s="223">
        <f t="shared" si="131"/>
        <v>0</v>
      </c>
      <c r="CQ922" s="223">
        <f t="shared" si="132"/>
        <v>0</v>
      </c>
      <c r="CR922" s="222"/>
      <c r="CS922" s="222"/>
      <c r="CT922" s="222"/>
      <c r="CU922" s="222"/>
      <c r="CV922" s="222"/>
      <c r="CW922" s="222"/>
      <c r="CX922" s="222"/>
      <c r="CY922" s="222"/>
      <c r="CZ922" s="222"/>
      <c r="DA922" s="222"/>
      <c r="DB922" s="224">
        <f t="shared" si="133"/>
        <v>0</v>
      </c>
      <c r="DC922" s="224">
        <f t="shared" si="134"/>
        <v>0</v>
      </c>
      <c r="DD922" s="224">
        <f t="shared" si="135"/>
        <v>0</v>
      </c>
      <c r="DE922" s="225">
        <f t="shared" si="136"/>
        <v>0</v>
      </c>
      <c r="DF922" s="222"/>
      <c r="DG922" s="222"/>
    </row>
    <row r="923" spans="90:111" x14ac:dyDescent="0.25">
      <c r="CL923" s="223">
        <f t="shared" si="128"/>
        <v>0</v>
      </c>
      <c r="CM923" s="223">
        <f t="shared" si="129"/>
        <v>0</v>
      </c>
      <c r="CN923" s="223">
        <f t="shared" si="130"/>
        <v>0</v>
      </c>
      <c r="CO923" s="223">
        <f t="shared" si="130"/>
        <v>0</v>
      </c>
      <c r="CP923" s="223">
        <f t="shared" si="131"/>
        <v>0</v>
      </c>
      <c r="CQ923" s="223">
        <f t="shared" si="132"/>
        <v>0</v>
      </c>
      <c r="CR923" s="222"/>
      <c r="CS923" s="222"/>
      <c r="CT923" s="222"/>
      <c r="CU923" s="222"/>
      <c r="CV923" s="222"/>
      <c r="CW923" s="222"/>
      <c r="CX923" s="222"/>
      <c r="CY923" s="222"/>
      <c r="CZ923" s="222"/>
      <c r="DA923" s="222"/>
      <c r="DB923" s="224">
        <f t="shared" si="133"/>
        <v>0</v>
      </c>
      <c r="DC923" s="224">
        <f t="shared" si="134"/>
        <v>0</v>
      </c>
      <c r="DD923" s="224">
        <f t="shared" si="135"/>
        <v>0</v>
      </c>
      <c r="DE923" s="225">
        <f t="shared" si="136"/>
        <v>0</v>
      </c>
      <c r="DF923" s="222"/>
      <c r="DG923" s="222"/>
    </row>
    <row r="924" spans="90:111" x14ac:dyDescent="0.25">
      <c r="CL924" s="223">
        <f t="shared" si="128"/>
        <v>0</v>
      </c>
      <c r="CM924" s="223">
        <f t="shared" si="129"/>
        <v>0</v>
      </c>
      <c r="CN924" s="223">
        <f t="shared" si="130"/>
        <v>0</v>
      </c>
      <c r="CO924" s="223">
        <f t="shared" si="130"/>
        <v>0</v>
      </c>
      <c r="CP924" s="223">
        <f t="shared" si="131"/>
        <v>0</v>
      </c>
      <c r="CQ924" s="223">
        <f t="shared" si="132"/>
        <v>0</v>
      </c>
      <c r="CR924" s="222"/>
      <c r="CS924" s="222"/>
      <c r="CT924" s="222"/>
      <c r="CU924" s="222"/>
      <c r="CV924" s="222"/>
      <c r="CW924" s="222"/>
      <c r="CX924" s="222"/>
      <c r="CY924" s="222"/>
      <c r="CZ924" s="222"/>
      <c r="DA924" s="222"/>
      <c r="DB924" s="224">
        <f t="shared" si="133"/>
        <v>0</v>
      </c>
      <c r="DC924" s="224">
        <f t="shared" si="134"/>
        <v>0</v>
      </c>
      <c r="DD924" s="224">
        <f t="shared" si="135"/>
        <v>0</v>
      </c>
      <c r="DE924" s="225">
        <f t="shared" si="136"/>
        <v>0</v>
      </c>
      <c r="DF924" s="222"/>
      <c r="DG924" s="222"/>
    </row>
    <row r="925" spans="90:111" x14ac:dyDescent="0.25">
      <c r="CL925" s="223">
        <f t="shared" si="128"/>
        <v>0</v>
      </c>
      <c r="CM925" s="223">
        <f t="shared" si="129"/>
        <v>0</v>
      </c>
      <c r="CN925" s="223">
        <f t="shared" si="130"/>
        <v>0</v>
      </c>
      <c r="CO925" s="223">
        <f t="shared" si="130"/>
        <v>0</v>
      </c>
      <c r="CP925" s="223">
        <f t="shared" si="131"/>
        <v>0</v>
      </c>
      <c r="CQ925" s="223">
        <f t="shared" si="132"/>
        <v>0</v>
      </c>
      <c r="CR925" s="222"/>
      <c r="CS925" s="222"/>
      <c r="CT925" s="222"/>
      <c r="CU925" s="222"/>
      <c r="CV925" s="222"/>
      <c r="CW925" s="222"/>
      <c r="CX925" s="222"/>
      <c r="CY925" s="222"/>
      <c r="CZ925" s="222"/>
      <c r="DA925" s="222"/>
      <c r="DB925" s="224">
        <f t="shared" si="133"/>
        <v>0</v>
      </c>
      <c r="DC925" s="224">
        <f t="shared" si="134"/>
        <v>0</v>
      </c>
      <c r="DD925" s="224">
        <f t="shared" si="135"/>
        <v>0</v>
      </c>
      <c r="DE925" s="225">
        <f t="shared" si="136"/>
        <v>0</v>
      </c>
      <c r="DF925" s="222"/>
      <c r="DG925" s="222"/>
    </row>
    <row r="926" spans="90:111" x14ac:dyDescent="0.25">
      <c r="CL926" s="223">
        <f t="shared" si="128"/>
        <v>0</v>
      </c>
      <c r="CM926" s="223">
        <f t="shared" si="129"/>
        <v>0</v>
      </c>
      <c r="CN926" s="223">
        <f t="shared" si="130"/>
        <v>0</v>
      </c>
      <c r="CO926" s="223">
        <f t="shared" si="130"/>
        <v>0</v>
      </c>
      <c r="CP926" s="223">
        <f t="shared" si="131"/>
        <v>0</v>
      </c>
      <c r="CQ926" s="223">
        <f t="shared" si="132"/>
        <v>0</v>
      </c>
      <c r="CR926" s="222"/>
      <c r="CS926" s="222"/>
      <c r="CT926" s="222"/>
      <c r="CU926" s="222"/>
      <c r="CV926" s="222"/>
      <c r="CW926" s="222"/>
      <c r="CX926" s="222"/>
      <c r="CY926" s="222"/>
      <c r="CZ926" s="222"/>
      <c r="DA926" s="222"/>
      <c r="DB926" s="224">
        <f t="shared" si="133"/>
        <v>0</v>
      </c>
      <c r="DC926" s="224">
        <f t="shared" si="134"/>
        <v>0</v>
      </c>
      <c r="DD926" s="224">
        <f t="shared" si="135"/>
        <v>0</v>
      </c>
      <c r="DE926" s="225">
        <f t="shared" si="136"/>
        <v>0</v>
      </c>
      <c r="DF926" s="222"/>
      <c r="DG926" s="222"/>
    </row>
    <row r="927" spans="90:111" x14ac:dyDescent="0.25">
      <c r="CL927" s="223">
        <f t="shared" si="128"/>
        <v>0</v>
      </c>
      <c r="CM927" s="223">
        <f t="shared" si="129"/>
        <v>0</v>
      </c>
      <c r="CN927" s="223">
        <f t="shared" si="130"/>
        <v>0</v>
      </c>
      <c r="CO927" s="223">
        <f t="shared" si="130"/>
        <v>0</v>
      </c>
      <c r="CP927" s="223">
        <f t="shared" si="131"/>
        <v>0</v>
      </c>
      <c r="CQ927" s="223">
        <f t="shared" si="132"/>
        <v>0</v>
      </c>
      <c r="CR927" s="222"/>
      <c r="CS927" s="222"/>
      <c r="CT927" s="222"/>
      <c r="CU927" s="222"/>
      <c r="CV927" s="222"/>
      <c r="CW927" s="222"/>
      <c r="CX927" s="222"/>
      <c r="CY927" s="222"/>
      <c r="CZ927" s="222"/>
      <c r="DA927" s="222"/>
      <c r="DB927" s="224">
        <f t="shared" si="133"/>
        <v>0</v>
      </c>
      <c r="DC927" s="224">
        <f t="shared" si="134"/>
        <v>0</v>
      </c>
      <c r="DD927" s="224">
        <f t="shared" si="135"/>
        <v>0</v>
      </c>
      <c r="DE927" s="225">
        <f t="shared" si="136"/>
        <v>0</v>
      </c>
      <c r="DF927" s="222"/>
      <c r="DG927" s="222"/>
    </row>
    <row r="928" spans="90:111" x14ac:dyDescent="0.25">
      <c r="CL928" s="223">
        <f t="shared" si="128"/>
        <v>0</v>
      </c>
      <c r="CM928" s="223">
        <f t="shared" si="129"/>
        <v>0</v>
      </c>
      <c r="CN928" s="223">
        <f t="shared" si="130"/>
        <v>0</v>
      </c>
      <c r="CO928" s="223">
        <f t="shared" si="130"/>
        <v>0</v>
      </c>
      <c r="CP928" s="223">
        <f t="shared" si="131"/>
        <v>0</v>
      </c>
      <c r="CQ928" s="223">
        <f t="shared" si="132"/>
        <v>0</v>
      </c>
      <c r="CR928" s="222"/>
      <c r="CS928" s="222"/>
      <c r="CT928" s="222"/>
      <c r="CU928" s="222"/>
      <c r="CV928" s="222"/>
      <c r="CW928" s="222"/>
      <c r="CX928" s="222"/>
      <c r="CY928" s="222"/>
      <c r="CZ928" s="222"/>
      <c r="DA928" s="222"/>
      <c r="DB928" s="224">
        <f t="shared" si="133"/>
        <v>0</v>
      </c>
      <c r="DC928" s="224">
        <f t="shared" si="134"/>
        <v>0</v>
      </c>
      <c r="DD928" s="224">
        <f t="shared" si="135"/>
        <v>0</v>
      </c>
      <c r="DE928" s="225">
        <f t="shared" si="136"/>
        <v>0</v>
      </c>
      <c r="DF928" s="222"/>
      <c r="DG928" s="222"/>
    </row>
    <row r="929" spans="90:111" x14ac:dyDescent="0.25">
      <c r="CL929" s="223">
        <f t="shared" si="128"/>
        <v>0</v>
      </c>
      <c r="CM929" s="223">
        <f t="shared" si="129"/>
        <v>0</v>
      </c>
      <c r="CN929" s="223">
        <f t="shared" si="130"/>
        <v>0</v>
      </c>
      <c r="CO929" s="223">
        <f t="shared" si="130"/>
        <v>0</v>
      </c>
      <c r="CP929" s="223">
        <f t="shared" si="131"/>
        <v>0</v>
      </c>
      <c r="CQ929" s="223">
        <f t="shared" si="132"/>
        <v>0</v>
      </c>
      <c r="CR929" s="222"/>
      <c r="CS929" s="222"/>
      <c r="CT929" s="222"/>
      <c r="CU929" s="222"/>
      <c r="CV929" s="222"/>
      <c r="CW929" s="222"/>
      <c r="CX929" s="222"/>
      <c r="CY929" s="222"/>
      <c r="CZ929" s="222"/>
      <c r="DA929" s="222"/>
      <c r="DB929" s="224">
        <f t="shared" si="133"/>
        <v>0</v>
      </c>
      <c r="DC929" s="224">
        <f t="shared" si="134"/>
        <v>0</v>
      </c>
      <c r="DD929" s="224">
        <f t="shared" si="135"/>
        <v>0</v>
      </c>
      <c r="DE929" s="225">
        <f t="shared" si="136"/>
        <v>0</v>
      </c>
      <c r="DF929" s="222"/>
      <c r="DG929" s="222"/>
    </row>
    <row r="930" spans="90:111" x14ac:dyDescent="0.25">
      <c r="CL930" s="223">
        <f t="shared" si="128"/>
        <v>0</v>
      </c>
      <c r="CM930" s="223">
        <f t="shared" si="129"/>
        <v>0</v>
      </c>
      <c r="CN930" s="223">
        <f t="shared" si="130"/>
        <v>0</v>
      </c>
      <c r="CO930" s="223">
        <f t="shared" si="130"/>
        <v>0</v>
      </c>
      <c r="CP930" s="223">
        <f t="shared" si="131"/>
        <v>0</v>
      </c>
      <c r="CQ930" s="223">
        <f t="shared" si="132"/>
        <v>0</v>
      </c>
      <c r="CR930" s="222"/>
      <c r="CS930" s="222"/>
      <c r="CT930" s="222"/>
      <c r="CU930" s="222"/>
      <c r="CV930" s="222"/>
      <c r="CW930" s="222"/>
      <c r="CX930" s="222"/>
      <c r="CY930" s="222"/>
      <c r="CZ930" s="222"/>
      <c r="DA930" s="222"/>
      <c r="DB930" s="224">
        <f t="shared" si="133"/>
        <v>0</v>
      </c>
      <c r="DC930" s="224">
        <f t="shared" si="134"/>
        <v>0</v>
      </c>
      <c r="DD930" s="224">
        <f t="shared" si="135"/>
        <v>0</v>
      </c>
      <c r="DE930" s="225">
        <f t="shared" si="136"/>
        <v>0</v>
      </c>
      <c r="DF930" s="222"/>
      <c r="DG930" s="222"/>
    </row>
    <row r="931" spans="90:111" x14ac:dyDescent="0.25">
      <c r="CL931" s="223">
        <f t="shared" si="128"/>
        <v>0</v>
      </c>
      <c r="CM931" s="223">
        <f t="shared" si="129"/>
        <v>0</v>
      </c>
      <c r="CN931" s="223">
        <f t="shared" si="130"/>
        <v>0</v>
      </c>
      <c r="CO931" s="223">
        <f t="shared" si="130"/>
        <v>0</v>
      </c>
      <c r="CP931" s="223">
        <f t="shared" si="131"/>
        <v>0</v>
      </c>
      <c r="CQ931" s="223">
        <f t="shared" si="132"/>
        <v>0</v>
      </c>
      <c r="CR931" s="222"/>
      <c r="CS931" s="222"/>
      <c r="CT931" s="222"/>
      <c r="CU931" s="222"/>
      <c r="CV931" s="222"/>
      <c r="CW931" s="222"/>
      <c r="CX931" s="222"/>
      <c r="CY931" s="222"/>
      <c r="CZ931" s="222"/>
      <c r="DA931" s="222"/>
      <c r="DB931" s="224">
        <f t="shared" si="133"/>
        <v>0</v>
      </c>
      <c r="DC931" s="224">
        <f t="shared" si="134"/>
        <v>0</v>
      </c>
      <c r="DD931" s="224">
        <f t="shared" si="135"/>
        <v>0</v>
      </c>
      <c r="DE931" s="225">
        <f t="shared" si="136"/>
        <v>0</v>
      </c>
      <c r="DF931" s="222"/>
      <c r="DG931" s="222"/>
    </row>
    <row r="932" spans="90:111" x14ac:dyDescent="0.25">
      <c r="CL932" s="223">
        <f t="shared" si="128"/>
        <v>0</v>
      </c>
      <c r="CM932" s="223">
        <f t="shared" si="129"/>
        <v>0</v>
      </c>
      <c r="CN932" s="223">
        <f t="shared" si="130"/>
        <v>0</v>
      </c>
      <c r="CO932" s="223">
        <f t="shared" si="130"/>
        <v>0</v>
      </c>
      <c r="CP932" s="223">
        <f t="shared" si="131"/>
        <v>0</v>
      </c>
      <c r="CQ932" s="223">
        <f t="shared" si="132"/>
        <v>0</v>
      </c>
      <c r="CR932" s="222"/>
      <c r="CS932" s="222"/>
      <c r="CT932" s="222"/>
      <c r="CU932" s="222"/>
      <c r="CV932" s="222"/>
      <c r="CW932" s="222"/>
      <c r="CX932" s="222"/>
      <c r="CY932" s="222"/>
      <c r="CZ932" s="222"/>
      <c r="DA932" s="222"/>
      <c r="DB932" s="224">
        <f t="shared" si="133"/>
        <v>0</v>
      </c>
      <c r="DC932" s="224">
        <f t="shared" si="134"/>
        <v>0</v>
      </c>
      <c r="DD932" s="224">
        <f t="shared" si="135"/>
        <v>0</v>
      </c>
      <c r="DE932" s="225">
        <f t="shared" si="136"/>
        <v>0</v>
      </c>
      <c r="DF932" s="222"/>
      <c r="DG932" s="222"/>
    </row>
    <row r="933" spans="90:111" x14ac:dyDescent="0.25">
      <c r="CL933" s="223">
        <f t="shared" si="128"/>
        <v>0</v>
      </c>
      <c r="CM933" s="223">
        <f t="shared" si="129"/>
        <v>0</v>
      </c>
      <c r="CN933" s="223">
        <f t="shared" si="130"/>
        <v>0</v>
      </c>
      <c r="CO933" s="223">
        <f t="shared" si="130"/>
        <v>0</v>
      </c>
      <c r="CP933" s="223">
        <f t="shared" si="131"/>
        <v>0</v>
      </c>
      <c r="CQ933" s="223">
        <f t="shared" si="132"/>
        <v>0</v>
      </c>
      <c r="CR933" s="222"/>
      <c r="CS933" s="222"/>
      <c r="CT933" s="222"/>
      <c r="CU933" s="222"/>
      <c r="CV933" s="222"/>
      <c r="CW933" s="222"/>
      <c r="CX933" s="222"/>
      <c r="CY933" s="222"/>
      <c r="CZ933" s="222"/>
      <c r="DA933" s="222"/>
      <c r="DB933" s="224">
        <f t="shared" si="133"/>
        <v>0</v>
      </c>
      <c r="DC933" s="224">
        <f t="shared" si="134"/>
        <v>0</v>
      </c>
      <c r="DD933" s="224">
        <f t="shared" si="135"/>
        <v>0</v>
      </c>
      <c r="DE933" s="225">
        <f t="shared" si="136"/>
        <v>0</v>
      </c>
      <c r="DF933" s="222"/>
      <c r="DG933" s="222"/>
    </row>
    <row r="934" spans="90:111" x14ac:dyDescent="0.25">
      <c r="CL934" s="223">
        <f t="shared" si="128"/>
        <v>0</v>
      </c>
      <c r="CM934" s="223">
        <f t="shared" si="129"/>
        <v>0</v>
      </c>
      <c r="CN934" s="223">
        <f t="shared" si="130"/>
        <v>0</v>
      </c>
      <c r="CO934" s="223">
        <f t="shared" si="130"/>
        <v>0</v>
      </c>
      <c r="CP934" s="223">
        <f t="shared" si="131"/>
        <v>0</v>
      </c>
      <c r="CQ934" s="223">
        <f t="shared" si="132"/>
        <v>0</v>
      </c>
      <c r="CR934" s="222"/>
      <c r="CS934" s="222"/>
      <c r="CT934" s="222"/>
      <c r="CU934" s="222"/>
      <c r="CV934" s="222"/>
      <c r="CW934" s="222"/>
      <c r="CX934" s="222"/>
      <c r="CY934" s="222"/>
      <c r="CZ934" s="222"/>
      <c r="DA934" s="222"/>
      <c r="DB934" s="224">
        <f t="shared" si="133"/>
        <v>0</v>
      </c>
      <c r="DC934" s="224">
        <f t="shared" si="134"/>
        <v>0</v>
      </c>
      <c r="DD934" s="224">
        <f t="shared" si="135"/>
        <v>0</v>
      </c>
      <c r="DE934" s="225">
        <f t="shared" si="136"/>
        <v>0</v>
      </c>
      <c r="DF934" s="222"/>
      <c r="DG934" s="222"/>
    </row>
    <row r="935" spans="90:111" x14ac:dyDescent="0.25">
      <c r="CL935" s="223">
        <f t="shared" si="128"/>
        <v>0</v>
      </c>
      <c r="CM935" s="223">
        <f t="shared" si="129"/>
        <v>0</v>
      </c>
      <c r="CN935" s="223">
        <f t="shared" si="130"/>
        <v>0</v>
      </c>
      <c r="CO935" s="223">
        <f t="shared" si="130"/>
        <v>0</v>
      </c>
      <c r="CP935" s="223">
        <f t="shared" si="131"/>
        <v>0</v>
      </c>
      <c r="CQ935" s="223">
        <f t="shared" si="132"/>
        <v>0</v>
      </c>
      <c r="CR935" s="222"/>
      <c r="CS935" s="222"/>
      <c r="CT935" s="222"/>
      <c r="CU935" s="222"/>
      <c r="CV935" s="222"/>
      <c r="CW935" s="222"/>
      <c r="CX935" s="222"/>
      <c r="CY935" s="222"/>
      <c r="CZ935" s="222"/>
      <c r="DA935" s="222"/>
      <c r="DB935" s="224">
        <f t="shared" si="133"/>
        <v>0</v>
      </c>
      <c r="DC935" s="224">
        <f t="shared" si="134"/>
        <v>0</v>
      </c>
      <c r="DD935" s="224">
        <f t="shared" si="135"/>
        <v>0</v>
      </c>
      <c r="DE935" s="225">
        <f t="shared" si="136"/>
        <v>0</v>
      </c>
      <c r="DF935" s="222"/>
      <c r="DG935" s="222"/>
    </row>
    <row r="936" spans="90:111" x14ac:dyDescent="0.25">
      <c r="CL936" s="223">
        <f t="shared" si="128"/>
        <v>0</v>
      </c>
      <c r="CM936" s="223">
        <f t="shared" si="129"/>
        <v>0</v>
      </c>
      <c r="CN936" s="223">
        <f t="shared" si="130"/>
        <v>0</v>
      </c>
      <c r="CO936" s="223">
        <f t="shared" si="130"/>
        <v>0</v>
      </c>
      <c r="CP936" s="223">
        <f t="shared" si="131"/>
        <v>0</v>
      </c>
      <c r="CQ936" s="223">
        <f t="shared" si="132"/>
        <v>0</v>
      </c>
      <c r="CR936" s="222"/>
      <c r="CS936" s="222"/>
      <c r="CT936" s="222"/>
      <c r="CU936" s="222"/>
      <c r="CV936" s="222"/>
      <c r="CW936" s="222"/>
      <c r="CX936" s="222"/>
      <c r="CY936" s="222"/>
      <c r="CZ936" s="222"/>
      <c r="DA936" s="222"/>
      <c r="DB936" s="224">
        <f t="shared" si="133"/>
        <v>0</v>
      </c>
      <c r="DC936" s="224">
        <f t="shared" si="134"/>
        <v>0</v>
      </c>
      <c r="DD936" s="224">
        <f t="shared" si="135"/>
        <v>0</v>
      </c>
      <c r="DE936" s="225">
        <f t="shared" si="136"/>
        <v>0</v>
      </c>
      <c r="DF936" s="222"/>
      <c r="DG936" s="222"/>
    </row>
    <row r="937" spans="90:111" x14ac:dyDescent="0.25">
      <c r="CL937" s="223">
        <f t="shared" si="128"/>
        <v>0</v>
      </c>
      <c r="CM937" s="223">
        <f t="shared" si="129"/>
        <v>0</v>
      </c>
      <c r="CN937" s="223">
        <f t="shared" si="130"/>
        <v>0</v>
      </c>
      <c r="CO937" s="223">
        <f t="shared" si="130"/>
        <v>0</v>
      </c>
      <c r="CP937" s="223">
        <f t="shared" si="131"/>
        <v>0</v>
      </c>
      <c r="CQ937" s="223">
        <f t="shared" si="132"/>
        <v>0</v>
      </c>
      <c r="CR937" s="222"/>
      <c r="CS937" s="222"/>
      <c r="CT937" s="222"/>
      <c r="CU937" s="222"/>
      <c r="CV937" s="222"/>
      <c r="CW937" s="222"/>
      <c r="CX937" s="222"/>
      <c r="CY937" s="222"/>
      <c r="CZ937" s="222"/>
      <c r="DA937" s="222"/>
      <c r="DB937" s="224">
        <f t="shared" si="133"/>
        <v>0</v>
      </c>
      <c r="DC937" s="224">
        <f t="shared" si="134"/>
        <v>0</v>
      </c>
      <c r="DD937" s="224">
        <f t="shared" si="135"/>
        <v>0</v>
      </c>
      <c r="DE937" s="225">
        <f t="shared" si="136"/>
        <v>0</v>
      </c>
      <c r="DF937" s="222"/>
      <c r="DG937" s="222"/>
    </row>
    <row r="938" spans="90:111" x14ac:dyDescent="0.25">
      <c r="CL938" s="223">
        <f t="shared" si="128"/>
        <v>0</v>
      </c>
      <c r="CM938" s="223">
        <f t="shared" si="129"/>
        <v>0</v>
      </c>
      <c r="CN938" s="223">
        <f t="shared" si="130"/>
        <v>0</v>
      </c>
      <c r="CO938" s="223">
        <f t="shared" si="130"/>
        <v>0</v>
      </c>
      <c r="CP938" s="223">
        <f t="shared" si="131"/>
        <v>0</v>
      </c>
      <c r="CQ938" s="223">
        <f t="shared" si="132"/>
        <v>0</v>
      </c>
      <c r="CR938" s="222"/>
      <c r="CS938" s="222"/>
      <c r="CT938" s="222"/>
      <c r="CU938" s="222"/>
      <c r="CV938" s="222"/>
      <c r="CW938" s="222"/>
      <c r="CX938" s="222"/>
      <c r="CY938" s="222"/>
      <c r="CZ938" s="222"/>
      <c r="DA938" s="222"/>
      <c r="DB938" s="224">
        <f t="shared" si="133"/>
        <v>0</v>
      </c>
      <c r="DC938" s="224">
        <f t="shared" si="134"/>
        <v>0</v>
      </c>
      <c r="DD938" s="224">
        <f t="shared" si="135"/>
        <v>0</v>
      </c>
      <c r="DE938" s="225">
        <f t="shared" si="136"/>
        <v>0</v>
      </c>
      <c r="DF938" s="222"/>
      <c r="DG938" s="222"/>
    </row>
    <row r="939" spans="90:111" x14ac:dyDescent="0.25">
      <c r="CL939" s="223">
        <f t="shared" si="128"/>
        <v>0</v>
      </c>
      <c r="CM939" s="223">
        <f t="shared" si="129"/>
        <v>0</v>
      </c>
      <c r="CN939" s="223">
        <f t="shared" si="130"/>
        <v>0</v>
      </c>
      <c r="CO939" s="223">
        <f t="shared" si="130"/>
        <v>0</v>
      </c>
      <c r="CP939" s="223">
        <f t="shared" si="131"/>
        <v>0</v>
      </c>
      <c r="CQ939" s="223">
        <f t="shared" si="132"/>
        <v>0</v>
      </c>
      <c r="CR939" s="222"/>
      <c r="CS939" s="222"/>
      <c r="CT939" s="222"/>
      <c r="CU939" s="222"/>
      <c r="CV939" s="222"/>
      <c r="CW939" s="222"/>
      <c r="CX939" s="222"/>
      <c r="CY939" s="222"/>
      <c r="CZ939" s="222"/>
      <c r="DA939" s="222"/>
      <c r="DB939" s="224">
        <f t="shared" si="133"/>
        <v>0</v>
      </c>
      <c r="DC939" s="224">
        <f t="shared" si="134"/>
        <v>0</v>
      </c>
      <c r="DD939" s="224">
        <f t="shared" si="135"/>
        <v>0</v>
      </c>
      <c r="DE939" s="225">
        <f t="shared" si="136"/>
        <v>0</v>
      </c>
      <c r="DF939" s="222"/>
      <c r="DG939" s="222"/>
    </row>
    <row r="940" spans="90:111" x14ac:dyDescent="0.25">
      <c r="CL940" s="223">
        <f t="shared" si="128"/>
        <v>0</v>
      </c>
      <c r="CM940" s="223">
        <f t="shared" si="129"/>
        <v>0</v>
      </c>
      <c r="CN940" s="223">
        <f t="shared" si="130"/>
        <v>0</v>
      </c>
      <c r="CO940" s="223">
        <f t="shared" si="130"/>
        <v>0</v>
      </c>
      <c r="CP940" s="223">
        <f t="shared" si="131"/>
        <v>0</v>
      </c>
      <c r="CQ940" s="223">
        <f t="shared" si="132"/>
        <v>0</v>
      </c>
      <c r="CR940" s="222"/>
      <c r="CS940" s="222"/>
      <c r="CT940" s="222"/>
      <c r="CU940" s="222"/>
      <c r="CV940" s="222"/>
      <c r="CW940" s="222"/>
      <c r="CX940" s="222"/>
      <c r="CY940" s="222"/>
      <c r="CZ940" s="222"/>
      <c r="DA940" s="222"/>
      <c r="DB940" s="224">
        <f t="shared" si="133"/>
        <v>0</v>
      </c>
      <c r="DC940" s="224">
        <f t="shared" si="134"/>
        <v>0</v>
      </c>
      <c r="DD940" s="224">
        <f t="shared" si="135"/>
        <v>0</v>
      </c>
      <c r="DE940" s="225">
        <f t="shared" si="136"/>
        <v>0</v>
      </c>
      <c r="DF940" s="222"/>
      <c r="DG940" s="222"/>
    </row>
    <row r="941" spans="90:111" x14ac:dyDescent="0.25">
      <c r="CL941" s="223">
        <f t="shared" si="128"/>
        <v>0</v>
      </c>
      <c r="CM941" s="223">
        <f t="shared" si="129"/>
        <v>0</v>
      </c>
      <c r="CN941" s="223">
        <f t="shared" si="130"/>
        <v>0</v>
      </c>
      <c r="CO941" s="223">
        <f t="shared" si="130"/>
        <v>0</v>
      </c>
      <c r="CP941" s="223">
        <f t="shared" si="131"/>
        <v>0</v>
      </c>
      <c r="CQ941" s="223">
        <f t="shared" si="132"/>
        <v>0</v>
      </c>
      <c r="CR941" s="222"/>
      <c r="CS941" s="222"/>
      <c r="CT941" s="222"/>
      <c r="CU941" s="222"/>
      <c r="CV941" s="222"/>
      <c r="CW941" s="222"/>
      <c r="CX941" s="222"/>
      <c r="CY941" s="222"/>
      <c r="CZ941" s="222"/>
      <c r="DA941" s="222"/>
      <c r="DB941" s="224">
        <f t="shared" si="133"/>
        <v>0</v>
      </c>
      <c r="DC941" s="224">
        <f t="shared" si="134"/>
        <v>0</v>
      </c>
      <c r="DD941" s="224">
        <f t="shared" si="135"/>
        <v>0</v>
      </c>
      <c r="DE941" s="225">
        <f t="shared" si="136"/>
        <v>0</v>
      </c>
      <c r="DF941" s="222"/>
      <c r="DG941" s="222"/>
    </row>
    <row r="942" spans="90:111" x14ac:dyDescent="0.25">
      <c r="CL942" s="223">
        <f t="shared" si="128"/>
        <v>0</v>
      </c>
      <c r="CM942" s="223">
        <f t="shared" si="129"/>
        <v>0</v>
      </c>
      <c r="CN942" s="223">
        <f t="shared" si="130"/>
        <v>0</v>
      </c>
      <c r="CO942" s="223">
        <f t="shared" si="130"/>
        <v>0</v>
      </c>
      <c r="CP942" s="223">
        <f t="shared" si="131"/>
        <v>0</v>
      </c>
      <c r="CQ942" s="223">
        <f t="shared" si="132"/>
        <v>0</v>
      </c>
      <c r="CR942" s="222"/>
      <c r="CS942" s="222"/>
      <c r="CT942" s="222"/>
      <c r="CU942" s="222"/>
      <c r="CV942" s="222"/>
      <c r="CW942" s="222"/>
      <c r="CX942" s="222"/>
      <c r="CY942" s="222"/>
      <c r="CZ942" s="222"/>
      <c r="DA942" s="222"/>
      <c r="DB942" s="224">
        <f t="shared" si="133"/>
        <v>0</v>
      </c>
      <c r="DC942" s="224">
        <f t="shared" si="134"/>
        <v>0</v>
      </c>
      <c r="DD942" s="224">
        <f t="shared" si="135"/>
        <v>0</v>
      </c>
      <c r="DE942" s="225">
        <f t="shared" si="136"/>
        <v>0</v>
      </c>
      <c r="DF942" s="222"/>
      <c r="DG942" s="222"/>
    </row>
    <row r="943" spans="90:111" x14ac:dyDescent="0.25">
      <c r="CL943" s="223">
        <f t="shared" si="128"/>
        <v>0</v>
      </c>
      <c r="CM943" s="223">
        <f t="shared" si="129"/>
        <v>0</v>
      </c>
      <c r="CN943" s="223">
        <f t="shared" si="130"/>
        <v>0</v>
      </c>
      <c r="CO943" s="223">
        <f t="shared" si="130"/>
        <v>0</v>
      </c>
      <c r="CP943" s="223">
        <f t="shared" si="131"/>
        <v>0</v>
      </c>
      <c r="CQ943" s="223">
        <f t="shared" si="132"/>
        <v>0</v>
      </c>
      <c r="CR943" s="222"/>
      <c r="CS943" s="222"/>
      <c r="CT943" s="222"/>
      <c r="CU943" s="222"/>
      <c r="CV943" s="222"/>
      <c r="CW943" s="222"/>
      <c r="CX943" s="222"/>
      <c r="CY943" s="222"/>
      <c r="CZ943" s="222"/>
      <c r="DA943" s="222"/>
      <c r="DB943" s="224">
        <f t="shared" si="133"/>
        <v>0</v>
      </c>
      <c r="DC943" s="224">
        <f t="shared" si="134"/>
        <v>0</v>
      </c>
      <c r="DD943" s="224">
        <f t="shared" si="135"/>
        <v>0</v>
      </c>
      <c r="DE943" s="225">
        <f t="shared" si="136"/>
        <v>0</v>
      </c>
      <c r="DF943" s="222"/>
      <c r="DG943" s="222"/>
    </row>
    <row r="944" spans="90:111" x14ac:dyDescent="0.25">
      <c r="CL944" s="223">
        <f t="shared" si="128"/>
        <v>0</v>
      </c>
      <c r="CM944" s="223">
        <f t="shared" si="129"/>
        <v>0</v>
      </c>
      <c r="CN944" s="223">
        <f t="shared" si="130"/>
        <v>0</v>
      </c>
      <c r="CO944" s="223">
        <f t="shared" si="130"/>
        <v>0</v>
      </c>
      <c r="CP944" s="223">
        <f t="shared" si="131"/>
        <v>0</v>
      </c>
      <c r="CQ944" s="223">
        <f t="shared" si="132"/>
        <v>0</v>
      </c>
      <c r="CR944" s="222"/>
      <c r="CS944" s="222"/>
      <c r="CT944" s="222"/>
      <c r="CU944" s="222"/>
      <c r="CV944" s="222"/>
      <c r="CW944" s="222"/>
      <c r="CX944" s="222"/>
      <c r="CY944" s="222"/>
      <c r="CZ944" s="222"/>
      <c r="DA944" s="222"/>
      <c r="DB944" s="224">
        <f t="shared" si="133"/>
        <v>0</v>
      </c>
      <c r="DC944" s="224">
        <f t="shared" si="134"/>
        <v>0</v>
      </c>
      <c r="DD944" s="224">
        <f t="shared" si="135"/>
        <v>0</v>
      </c>
      <c r="DE944" s="225">
        <f t="shared" si="136"/>
        <v>0</v>
      </c>
      <c r="DF944" s="222"/>
      <c r="DG944" s="222"/>
    </row>
    <row r="945" spans="90:111" x14ac:dyDescent="0.25">
      <c r="CL945" s="223">
        <f t="shared" si="128"/>
        <v>0</v>
      </c>
      <c r="CM945" s="223">
        <f t="shared" si="129"/>
        <v>0</v>
      </c>
      <c r="CN945" s="223">
        <f t="shared" si="130"/>
        <v>0</v>
      </c>
      <c r="CO945" s="223">
        <f t="shared" si="130"/>
        <v>0</v>
      </c>
      <c r="CP945" s="223">
        <f t="shared" si="131"/>
        <v>0</v>
      </c>
      <c r="CQ945" s="223">
        <f t="shared" si="132"/>
        <v>0</v>
      </c>
      <c r="CR945" s="222"/>
      <c r="CS945" s="222"/>
      <c r="CT945" s="222"/>
      <c r="CU945" s="222"/>
      <c r="CV945" s="222"/>
      <c r="CW945" s="222"/>
      <c r="CX945" s="222"/>
      <c r="CY945" s="222"/>
      <c r="CZ945" s="222"/>
      <c r="DA945" s="222"/>
      <c r="DB945" s="224">
        <f t="shared" si="133"/>
        <v>0</v>
      </c>
      <c r="DC945" s="224">
        <f t="shared" si="134"/>
        <v>0</v>
      </c>
      <c r="DD945" s="224">
        <f t="shared" si="135"/>
        <v>0</v>
      </c>
      <c r="DE945" s="225">
        <f t="shared" si="136"/>
        <v>0</v>
      </c>
      <c r="DF945" s="222"/>
      <c r="DG945" s="222"/>
    </row>
    <row r="946" spans="90:111" x14ac:dyDescent="0.25">
      <c r="CL946" s="223">
        <f t="shared" si="128"/>
        <v>0</v>
      </c>
      <c r="CM946" s="223">
        <f t="shared" si="129"/>
        <v>0</v>
      </c>
      <c r="CN946" s="223">
        <f t="shared" si="130"/>
        <v>0</v>
      </c>
      <c r="CO946" s="223">
        <f t="shared" si="130"/>
        <v>0</v>
      </c>
      <c r="CP946" s="223">
        <f t="shared" si="131"/>
        <v>0</v>
      </c>
      <c r="CQ946" s="223">
        <f t="shared" si="132"/>
        <v>0</v>
      </c>
      <c r="CR946" s="222"/>
      <c r="CS946" s="222"/>
      <c r="CT946" s="222"/>
      <c r="CU946" s="222"/>
      <c r="CV946" s="222"/>
      <c r="CW946" s="222"/>
      <c r="CX946" s="222"/>
      <c r="CY946" s="222"/>
      <c r="CZ946" s="222"/>
      <c r="DA946" s="222"/>
      <c r="DB946" s="224">
        <f t="shared" si="133"/>
        <v>0</v>
      </c>
      <c r="DC946" s="224">
        <f t="shared" si="134"/>
        <v>0</v>
      </c>
      <c r="DD946" s="224">
        <f t="shared" si="135"/>
        <v>0</v>
      </c>
      <c r="DE946" s="225">
        <f t="shared" si="136"/>
        <v>0</v>
      </c>
      <c r="DF946" s="222"/>
      <c r="DG946" s="222"/>
    </row>
    <row r="947" spans="90:111" x14ac:dyDescent="0.25">
      <c r="CL947" s="223">
        <f t="shared" si="128"/>
        <v>0</v>
      </c>
      <c r="CM947" s="223">
        <f t="shared" si="129"/>
        <v>0</v>
      </c>
      <c r="CN947" s="223">
        <f t="shared" si="130"/>
        <v>0</v>
      </c>
      <c r="CO947" s="223">
        <f t="shared" si="130"/>
        <v>0</v>
      </c>
      <c r="CP947" s="223">
        <f t="shared" si="131"/>
        <v>0</v>
      </c>
      <c r="CQ947" s="223">
        <f t="shared" si="132"/>
        <v>0</v>
      </c>
      <c r="CR947" s="222"/>
      <c r="CS947" s="222"/>
      <c r="CT947" s="222"/>
      <c r="CU947" s="222"/>
      <c r="CV947" s="222"/>
      <c r="CW947" s="222"/>
      <c r="CX947" s="222"/>
      <c r="CY947" s="222"/>
      <c r="CZ947" s="222"/>
      <c r="DA947" s="222"/>
      <c r="DB947" s="224">
        <f t="shared" si="133"/>
        <v>0</v>
      </c>
      <c r="DC947" s="224">
        <f t="shared" si="134"/>
        <v>0</v>
      </c>
      <c r="DD947" s="224">
        <f t="shared" si="135"/>
        <v>0</v>
      </c>
      <c r="DE947" s="225">
        <f t="shared" si="136"/>
        <v>0</v>
      </c>
      <c r="DF947" s="222"/>
      <c r="DG947" s="222"/>
    </row>
    <row r="948" spans="90:111" x14ac:dyDescent="0.25">
      <c r="CL948" s="223">
        <f t="shared" si="128"/>
        <v>0</v>
      </c>
      <c r="CM948" s="223">
        <f t="shared" si="129"/>
        <v>0</v>
      </c>
      <c r="CN948" s="223">
        <f t="shared" si="130"/>
        <v>0</v>
      </c>
      <c r="CO948" s="223">
        <f t="shared" si="130"/>
        <v>0</v>
      </c>
      <c r="CP948" s="223">
        <f t="shared" si="131"/>
        <v>0</v>
      </c>
      <c r="CQ948" s="223">
        <f t="shared" si="132"/>
        <v>0</v>
      </c>
      <c r="CR948" s="222"/>
      <c r="CS948" s="222"/>
      <c r="CT948" s="222"/>
      <c r="CU948" s="222"/>
      <c r="CV948" s="222"/>
      <c r="CW948" s="222"/>
      <c r="CX948" s="222"/>
      <c r="CY948" s="222"/>
      <c r="CZ948" s="222"/>
      <c r="DA948" s="222"/>
      <c r="DB948" s="224">
        <f t="shared" si="133"/>
        <v>0</v>
      </c>
      <c r="DC948" s="224">
        <f t="shared" si="134"/>
        <v>0</v>
      </c>
      <c r="DD948" s="224">
        <f t="shared" si="135"/>
        <v>0</v>
      </c>
      <c r="DE948" s="225">
        <f t="shared" si="136"/>
        <v>0</v>
      </c>
      <c r="DF948" s="222"/>
      <c r="DG948" s="222"/>
    </row>
    <row r="949" spans="90:111" x14ac:dyDescent="0.25">
      <c r="CL949" s="223">
        <f t="shared" si="128"/>
        <v>0</v>
      </c>
      <c r="CM949" s="223">
        <f t="shared" si="129"/>
        <v>0</v>
      </c>
      <c r="CN949" s="223">
        <f t="shared" si="130"/>
        <v>0</v>
      </c>
      <c r="CO949" s="223">
        <f t="shared" si="130"/>
        <v>0</v>
      </c>
      <c r="CP949" s="223">
        <f t="shared" si="131"/>
        <v>0</v>
      </c>
      <c r="CQ949" s="223">
        <f t="shared" si="132"/>
        <v>0</v>
      </c>
      <c r="CR949" s="222"/>
      <c r="CS949" s="222"/>
      <c r="CT949" s="222"/>
      <c r="CU949" s="222"/>
      <c r="CV949" s="222"/>
      <c r="CW949" s="222"/>
      <c r="CX949" s="222"/>
      <c r="CY949" s="222"/>
      <c r="CZ949" s="222"/>
      <c r="DA949" s="222"/>
      <c r="DB949" s="224">
        <f t="shared" si="133"/>
        <v>0</v>
      </c>
      <c r="DC949" s="224">
        <f t="shared" si="134"/>
        <v>0</v>
      </c>
      <c r="DD949" s="224">
        <f t="shared" si="135"/>
        <v>0</v>
      </c>
      <c r="DE949" s="225">
        <f t="shared" si="136"/>
        <v>0</v>
      </c>
      <c r="DF949" s="222"/>
      <c r="DG949" s="222"/>
    </row>
    <row r="950" spans="90:111" x14ac:dyDescent="0.25">
      <c r="CL950" s="223">
        <f t="shared" si="128"/>
        <v>0</v>
      </c>
      <c r="CM950" s="223">
        <f t="shared" si="129"/>
        <v>0</v>
      </c>
      <c r="CN950" s="223">
        <f t="shared" si="130"/>
        <v>0</v>
      </c>
      <c r="CO950" s="223">
        <f t="shared" si="130"/>
        <v>0</v>
      </c>
      <c r="CP950" s="223">
        <f t="shared" si="131"/>
        <v>0</v>
      </c>
      <c r="CQ950" s="223">
        <f t="shared" si="132"/>
        <v>0</v>
      </c>
      <c r="CR950" s="222"/>
      <c r="CS950" s="222"/>
      <c r="CT950" s="222"/>
      <c r="CU950" s="222"/>
      <c r="CV950" s="222"/>
      <c r="CW950" s="222"/>
      <c r="CX950" s="222"/>
      <c r="CY950" s="222"/>
      <c r="CZ950" s="222"/>
      <c r="DA950" s="222"/>
      <c r="DB950" s="224">
        <f t="shared" si="133"/>
        <v>0</v>
      </c>
      <c r="DC950" s="224">
        <f t="shared" si="134"/>
        <v>0</v>
      </c>
      <c r="DD950" s="224">
        <f t="shared" si="135"/>
        <v>0</v>
      </c>
      <c r="DE950" s="225">
        <f t="shared" si="136"/>
        <v>0</v>
      </c>
      <c r="DF950" s="222"/>
      <c r="DG950" s="222"/>
    </row>
    <row r="951" spans="90:111" x14ac:dyDescent="0.25">
      <c r="CL951" s="223">
        <f t="shared" si="128"/>
        <v>0</v>
      </c>
      <c r="CM951" s="223">
        <f t="shared" si="129"/>
        <v>0</v>
      </c>
      <c r="CN951" s="223">
        <f t="shared" si="130"/>
        <v>0</v>
      </c>
      <c r="CO951" s="223">
        <f t="shared" si="130"/>
        <v>0</v>
      </c>
      <c r="CP951" s="223">
        <f t="shared" si="131"/>
        <v>0</v>
      </c>
      <c r="CQ951" s="223">
        <f t="shared" si="132"/>
        <v>0</v>
      </c>
      <c r="CR951" s="222"/>
      <c r="CS951" s="222"/>
      <c r="CT951" s="222"/>
      <c r="CU951" s="222"/>
      <c r="CV951" s="222"/>
      <c r="CW951" s="222"/>
      <c r="CX951" s="222"/>
      <c r="CY951" s="222"/>
      <c r="CZ951" s="222"/>
      <c r="DA951" s="222"/>
      <c r="DB951" s="224">
        <f t="shared" si="133"/>
        <v>0</v>
      </c>
      <c r="DC951" s="224">
        <f t="shared" si="134"/>
        <v>0</v>
      </c>
      <c r="DD951" s="224">
        <f t="shared" si="135"/>
        <v>0</v>
      </c>
      <c r="DE951" s="225">
        <f t="shared" si="136"/>
        <v>0</v>
      </c>
      <c r="DF951" s="222"/>
      <c r="DG951" s="222"/>
    </row>
    <row r="952" spans="90:111" x14ac:dyDescent="0.25">
      <c r="CL952" s="223">
        <f t="shared" si="128"/>
        <v>0</v>
      </c>
      <c r="CM952" s="223">
        <f t="shared" si="129"/>
        <v>0</v>
      </c>
      <c r="CN952" s="223">
        <f t="shared" si="130"/>
        <v>0</v>
      </c>
      <c r="CO952" s="223">
        <f t="shared" si="130"/>
        <v>0</v>
      </c>
      <c r="CP952" s="223">
        <f t="shared" si="131"/>
        <v>0</v>
      </c>
      <c r="CQ952" s="223">
        <f t="shared" si="132"/>
        <v>0</v>
      </c>
      <c r="CR952" s="222"/>
      <c r="CS952" s="222"/>
      <c r="CT952" s="222"/>
      <c r="CU952" s="222"/>
      <c r="CV952" s="222"/>
      <c r="CW952" s="222"/>
      <c r="CX952" s="222"/>
      <c r="CY952" s="222"/>
      <c r="CZ952" s="222"/>
      <c r="DA952" s="222"/>
      <c r="DB952" s="224">
        <f t="shared" si="133"/>
        <v>0</v>
      </c>
      <c r="DC952" s="224">
        <f t="shared" si="134"/>
        <v>0</v>
      </c>
      <c r="DD952" s="224">
        <f t="shared" si="135"/>
        <v>0</v>
      </c>
      <c r="DE952" s="225">
        <f t="shared" si="136"/>
        <v>0</v>
      </c>
      <c r="DF952" s="222"/>
      <c r="DG952" s="222"/>
    </row>
    <row r="953" spans="90:111" x14ac:dyDescent="0.25">
      <c r="CL953" s="223">
        <f t="shared" si="128"/>
        <v>0</v>
      </c>
      <c r="CM953" s="223">
        <f t="shared" si="129"/>
        <v>0</v>
      </c>
      <c r="CN953" s="223">
        <f t="shared" si="130"/>
        <v>0</v>
      </c>
      <c r="CO953" s="223">
        <f t="shared" si="130"/>
        <v>0</v>
      </c>
      <c r="CP953" s="223">
        <f t="shared" si="131"/>
        <v>0</v>
      </c>
      <c r="CQ953" s="223">
        <f t="shared" si="132"/>
        <v>0</v>
      </c>
      <c r="CR953" s="222"/>
      <c r="CS953" s="222"/>
      <c r="CT953" s="222"/>
      <c r="CU953" s="222"/>
      <c r="CV953" s="222"/>
      <c r="CW953" s="222"/>
      <c r="CX953" s="222"/>
      <c r="CY953" s="222"/>
      <c r="CZ953" s="222"/>
      <c r="DA953" s="222"/>
      <c r="DB953" s="224">
        <f t="shared" si="133"/>
        <v>0</v>
      </c>
      <c r="DC953" s="224">
        <f t="shared" si="134"/>
        <v>0</v>
      </c>
      <c r="DD953" s="224">
        <f t="shared" si="135"/>
        <v>0</v>
      </c>
      <c r="DE953" s="225">
        <f t="shared" si="136"/>
        <v>0</v>
      </c>
      <c r="DF953" s="222"/>
      <c r="DG953" s="222"/>
    </row>
    <row r="954" spans="90:111" x14ac:dyDescent="0.25">
      <c r="CL954" s="223">
        <f t="shared" si="128"/>
        <v>0</v>
      </c>
      <c r="CM954" s="223">
        <f t="shared" si="129"/>
        <v>0</v>
      </c>
      <c r="CN954" s="223">
        <f t="shared" si="130"/>
        <v>0</v>
      </c>
      <c r="CO954" s="223">
        <f t="shared" si="130"/>
        <v>0</v>
      </c>
      <c r="CP954" s="223">
        <f t="shared" si="131"/>
        <v>0</v>
      </c>
      <c r="CQ954" s="223">
        <f t="shared" si="132"/>
        <v>0</v>
      </c>
      <c r="CR954" s="222"/>
      <c r="CS954" s="222"/>
      <c r="CT954" s="222"/>
      <c r="CU954" s="222"/>
      <c r="CV954" s="222"/>
      <c r="CW954" s="222"/>
      <c r="CX954" s="222"/>
      <c r="CY954" s="222"/>
      <c r="CZ954" s="222"/>
      <c r="DA954" s="222"/>
      <c r="DB954" s="224">
        <f t="shared" si="133"/>
        <v>0</v>
      </c>
      <c r="DC954" s="224">
        <f t="shared" si="134"/>
        <v>0</v>
      </c>
      <c r="DD954" s="224">
        <f t="shared" si="135"/>
        <v>0</v>
      </c>
      <c r="DE954" s="225">
        <f t="shared" si="136"/>
        <v>0</v>
      </c>
      <c r="DF954" s="222"/>
      <c r="DG954" s="222"/>
    </row>
    <row r="955" spans="90:111" x14ac:dyDescent="0.25">
      <c r="CL955" s="223">
        <f t="shared" si="128"/>
        <v>0</v>
      </c>
      <c r="CM955" s="223">
        <f t="shared" si="129"/>
        <v>0</v>
      </c>
      <c r="CN955" s="223">
        <f t="shared" si="130"/>
        <v>0</v>
      </c>
      <c r="CO955" s="223">
        <f t="shared" si="130"/>
        <v>0</v>
      </c>
      <c r="CP955" s="223">
        <f t="shared" si="131"/>
        <v>0</v>
      </c>
      <c r="CQ955" s="223">
        <f t="shared" si="132"/>
        <v>0</v>
      </c>
      <c r="CR955" s="222"/>
      <c r="CS955" s="222"/>
      <c r="CT955" s="222"/>
      <c r="CU955" s="222"/>
      <c r="CV955" s="222"/>
      <c r="CW955" s="222"/>
      <c r="CX955" s="222"/>
      <c r="CY955" s="222"/>
      <c r="CZ955" s="222"/>
      <c r="DA955" s="222"/>
      <c r="DB955" s="224">
        <f t="shared" si="133"/>
        <v>0</v>
      </c>
      <c r="DC955" s="224">
        <f t="shared" si="134"/>
        <v>0</v>
      </c>
      <c r="DD955" s="224">
        <f t="shared" si="135"/>
        <v>0</v>
      </c>
      <c r="DE955" s="225">
        <f t="shared" si="136"/>
        <v>0</v>
      </c>
      <c r="DF955" s="222"/>
      <c r="DG955" s="222"/>
    </row>
    <row r="956" spans="90:111" x14ac:dyDescent="0.25">
      <c r="CL956" s="223">
        <f t="shared" si="128"/>
        <v>0</v>
      </c>
      <c r="CM956" s="223">
        <f t="shared" si="129"/>
        <v>0</v>
      </c>
      <c r="CN956" s="223">
        <f t="shared" si="130"/>
        <v>0</v>
      </c>
      <c r="CO956" s="223">
        <f t="shared" si="130"/>
        <v>0</v>
      </c>
      <c r="CP956" s="223">
        <f t="shared" si="131"/>
        <v>0</v>
      </c>
      <c r="CQ956" s="223">
        <f t="shared" si="132"/>
        <v>0</v>
      </c>
      <c r="CR956" s="222"/>
      <c r="CS956" s="222"/>
      <c r="CT956" s="222"/>
      <c r="CU956" s="222"/>
      <c r="CV956" s="222"/>
      <c r="CW956" s="222"/>
      <c r="CX956" s="222"/>
      <c r="CY956" s="222"/>
      <c r="CZ956" s="222"/>
      <c r="DA956" s="222"/>
      <c r="DB956" s="224">
        <f t="shared" si="133"/>
        <v>0</v>
      </c>
      <c r="DC956" s="224">
        <f t="shared" si="134"/>
        <v>0</v>
      </c>
      <c r="DD956" s="224">
        <f t="shared" si="135"/>
        <v>0</v>
      </c>
      <c r="DE956" s="225">
        <f t="shared" si="136"/>
        <v>0</v>
      </c>
      <c r="DF956" s="222"/>
      <c r="DG956" s="222"/>
    </row>
    <row r="957" spans="90:111" x14ac:dyDescent="0.25">
      <c r="CL957" s="223">
        <f t="shared" si="128"/>
        <v>0</v>
      </c>
      <c r="CM957" s="223">
        <f t="shared" si="129"/>
        <v>0</v>
      </c>
      <c r="CN957" s="223">
        <f t="shared" si="130"/>
        <v>0</v>
      </c>
      <c r="CO957" s="223">
        <f t="shared" si="130"/>
        <v>0</v>
      </c>
      <c r="CP957" s="223">
        <f t="shared" si="131"/>
        <v>0</v>
      </c>
      <c r="CQ957" s="223">
        <f t="shared" si="132"/>
        <v>0</v>
      </c>
      <c r="CR957" s="222"/>
      <c r="CS957" s="222"/>
      <c r="CT957" s="222"/>
      <c r="CU957" s="222"/>
      <c r="CV957" s="222"/>
      <c r="CW957" s="222"/>
      <c r="CX957" s="222"/>
      <c r="CY957" s="222"/>
      <c r="CZ957" s="222"/>
      <c r="DA957" s="222"/>
      <c r="DB957" s="224">
        <f t="shared" si="133"/>
        <v>0</v>
      </c>
      <c r="DC957" s="224">
        <f t="shared" si="134"/>
        <v>0</v>
      </c>
      <c r="DD957" s="224">
        <f t="shared" si="135"/>
        <v>0</v>
      </c>
      <c r="DE957" s="225">
        <f t="shared" si="136"/>
        <v>0</v>
      </c>
      <c r="DF957" s="222"/>
      <c r="DG957" s="222"/>
    </row>
    <row r="958" spans="90:111" x14ac:dyDescent="0.25">
      <c r="CL958" s="223">
        <f t="shared" si="128"/>
        <v>0</v>
      </c>
      <c r="CM958" s="223">
        <f t="shared" si="129"/>
        <v>0</v>
      </c>
      <c r="CN958" s="223">
        <f t="shared" si="130"/>
        <v>0</v>
      </c>
      <c r="CO958" s="223">
        <f t="shared" si="130"/>
        <v>0</v>
      </c>
      <c r="CP958" s="223">
        <f t="shared" si="131"/>
        <v>0</v>
      </c>
      <c r="CQ958" s="223">
        <f t="shared" si="132"/>
        <v>0</v>
      </c>
      <c r="CR958" s="222"/>
      <c r="CS958" s="222"/>
      <c r="CT958" s="222"/>
      <c r="CU958" s="222"/>
      <c r="CV958" s="222"/>
      <c r="CW958" s="222"/>
      <c r="CX958" s="222"/>
      <c r="CY958" s="222"/>
      <c r="CZ958" s="222"/>
      <c r="DA958" s="222"/>
      <c r="DB958" s="224">
        <f t="shared" si="133"/>
        <v>0</v>
      </c>
      <c r="DC958" s="224">
        <f t="shared" si="134"/>
        <v>0</v>
      </c>
      <c r="DD958" s="224">
        <f t="shared" si="135"/>
        <v>0</v>
      </c>
      <c r="DE958" s="225">
        <f t="shared" si="136"/>
        <v>0</v>
      </c>
      <c r="DF958" s="222"/>
      <c r="DG958" s="222"/>
    </row>
    <row r="959" spans="90:111" x14ac:dyDescent="0.25">
      <c r="CL959" s="223">
        <f t="shared" si="128"/>
        <v>0</v>
      </c>
      <c r="CM959" s="223">
        <f t="shared" si="129"/>
        <v>0</v>
      </c>
      <c r="CN959" s="223">
        <f t="shared" si="130"/>
        <v>0</v>
      </c>
      <c r="CO959" s="223">
        <f t="shared" si="130"/>
        <v>0</v>
      </c>
      <c r="CP959" s="223">
        <f t="shared" si="131"/>
        <v>0</v>
      </c>
      <c r="CQ959" s="223">
        <f t="shared" si="132"/>
        <v>0</v>
      </c>
      <c r="CR959" s="222"/>
      <c r="CS959" s="222"/>
      <c r="CT959" s="222"/>
      <c r="CU959" s="222"/>
      <c r="CV959" s="222"/>
      <c r="CW959" s="222"/>
      <c r="CX959" s="222"/>
      <c r="CY959" s="222"/>
      <c r="CZ959" s="222"/>
      <c r="DA959" s="222"/>
      <c r="DB959" s="224">
        <f t="shared" si="133"/>
        <v>0</v>
      </c>
      <c r="DC959" s="224">
        <f t="shared" si="134"/>
        <v>0</v>
      </c>
      <c r="DD959" s="224">
        <f t="shared" si="135"/>
        <v>0</v>
      </c>
      <c r="DE959" s="225">
        <f t="shared" si="136"/>
        <v>0</v>
      </c>
      <c r="DF959" s="222"/>
      <c r="DG959" s="222"/>
    </row>
    <row r="960" spans="90:111" x14ac:dyDescent="0.25">
      <c r="CL960" s="223">
        <f t="shared" si="128"/>
        <v>0</v>
      </c>
      <c r="CM960" s="223">
        <f t="shared" si="129"/>
        <v>0</v>
      </c>
      <c r="CN960" s="223">
        <f t="shared" si="130"/>
        <v>0</v>
      </c>
      <c r="CO960" s="223">
        <f t="shared" si="130"/>
        <v>0</v>
      </c>
      <c r="CP960" s="223">
        <f t="shared" si="131"/>
        <v>0</v>
      </c>
      <c r="CQ960" s="223">
        <f t="shared" si="132"/>
        <v>0</v>
      </c>
      <c r="CR960" s="222"/>
      <c r="CS960" s="222"/>
      <c r="CT960" s="222"/>
      <c r="CU960" s="222"/>
      <c r="CV960" s="222"/>
      <c r="CW960" s="222"/>
      <c r="CX960" s="222"/>
      <c r="CY960" s="222"/>
      <c r="CZ960" s="222"/>
      <c r="DA960" s="222"/>
      <c r="DB960" s="224">
        <f t="shared" si="133"/>
        <v>0</v>
      </c>
      <c r="DC960" s="224">
        <f t="shared" si="134"/>
        <v>0</v>
      </c>
      <c r="DD960" s="224">
        <f t="shared" si="135"/>
        <v>0</v>
      </c>
      <c r="DE960" s="225">
        <f t="shared" si="136"/>
        <v>0</v>
      </c>
      <c r="DF960" s="222"/>
      <c r="DG960" s="222"/>
    </row>
    <row r="961" spans="90:111" x14ac:dyDescent="0.25">
      <c r="CL961" s="223">
        <f t="shared" si="128"/>
        <v>0</v>
      </c>
      <c r="CM961" s="223">
        <f t="shared" si="129"/>
        <v>0</v>
      </c>
      <c r="CN961" s="223">
        <f t="shared" si="130"/>
        <v>0</v>
      </c>
      <c r="CO961" s="223">
        <f t="shared" si="130"/>
        <v>0</v>
      </c>
      <c r="CP961" s="223">
        <f t="shared" si="131"/>
        <v>0</v>
      </c>
      <c r="CQ961" s="223">
        <f t="shared" si="132"/>
        <v>0</v>
      </c>
      <c r="CR961" s="222"/>
      <c r="CS961" s="222"/>
      <c r="CT961" s="222"/>
      <c r="CU961" s="222"/>
      <c r="CV961" s="222"/>
      <c r="CW961" s="222"/>
      <c r="CX961" s="222"/>
      <c r="CY961" s="222"/>
      <c r="CZ961" s="222"/>
      <c r="DA961" s="222"/>
      <c r="DB961" s="224">
        <f t="shared" si="133"/>
        <v>0</v>
      </c>
      <c r="DC961" s="224">
        <f t="shared" si="134"/>
        <v>0</v>
      </c>
      <c r="DD961" s="224">
        <f t="shared" si="135"/>
        <v>0</v>
      </c>
      <c r="DE961" s="225">
        <f t="shared" si="136"/>
        <v>0</v>
      </c>
      <c r="DF961" s="222"/>
      <c r="DG961" s="222"/>
    </row>
    <row r="962" spans="90:111" x14ac:dyDescent="0.25">
      <c r="CL962" s="223">
        <f t="shared" si="128"/>
        <v>0</v>
      </c>
      <c r="CM962" s="223">
        <f t="shared" si="129"/>
        <v>0</v>
      </c>
      <c r="CN962" s="223">
        <f t="shared" si="130"/>
        <v>0</v>
      </c>
      <c r="CO962" s="223">
        <f t="shared" si="130"/>
        <v>0</v>
      </c>
      <c r="CP962" s="223">
        <f t="shared" si="131"/>
        <v>0</v>
      </c>
      <c r="CQ962" s="223">
        <f t="shared" si="132"/>
        <v>0</v>
      </c>
      <c r="CR962" s="222"/>
      <c r="CS962" s="222"/>
      <c r="CT962" s="222"/>
      <c r="CU962" s="222"/>
      <c r="CV962" s="222"/>
      <c r="CW962" s="222"/>
      <c r="CX962" s="222"/>
      <c r="CY962" s="222"/>
      <c r="CZ962" s="222"/>
      <c r="DA962" s="222"/>
      <c r="DB962" s="224">
        <f t="shared" si="133"/>
        <v>0</v>
      </c>
      <c r="DC962" s="224">
        <f t="shared" si="134"/>
        <v>0</v>
      </c>
      <c r="DD962" s="224">
        <f t="shared" si="135"/>
        <v>0</v>
      </c>
      <c r="DE962" s="225">
        <f t="shared" si="136"/>
        <v>0</v>
      </c>
      <c r="DF962" s="222"/>
      <c r="DG962" s="222"/>
    </row>
    <row r="963" spans="90:111" x14ac:dyDescent="0.25">
      <c r="CL963" s="223">
        <f t="shared" ref="CL963:CL1026" si="137">SUM(BB963:BL963)+BR963</f>
        <v>0</v>
      </c>
      <c r="CM963" s="223">
        <f t="shared" ref="CM963:CM1026" si="138">SUM(BM963:BO963)</f>
        <v>0</v>
      </c>
      <c r="CN963" s="223">
        <f t="shared" ref="CN963:CO1026" si="139">BP963</f>
        <v>0</v>
      </c>
      <c r="CO963" s="223">
        <f t="shared" si="139"/>
        <v>0</v>
      </c>
      <c r="CP963" s="223">
        <f t="shared" ref="CP963:CP1026" si="140">SUM(CL963:CO963)</f>
        <v>0</v>
      </c>
      <c r="CQ963" s="223">
        <f t="shared" ref="CQ963:CQ1026" si="141">CP963-BU963</f>
        <v>0</v>
      </c>
      <c r="CR963" s="222"/>
      <c r="CS963" s="222"/>
      <c r="CT963" s="222"/>
      <c r="CU963" s="222"/>
      <c r="CV963" s="222"/>
      <c r="CW963" s="222"/>
      <c r="CX963" s="222"/>
      <c r="CY963" s="222"/>
      <c r="CZ963" s="222"/>
      <c r="DA963" s="222"/>
      <c r="DB963" s="224">
        <f t="shared" ref="DB963:DB1026" si="142">SUM(BB963:BE963)+BM963+BN963</f>
        <v>0</v>
      </c>
      <c r="DC963" s="224">
        <f t="shared" ref="DC963:DC1026" si="143">BF963+BG963+BH963+BI963+BJ963+BK963+BL963+BO963+BR963</f>
        <v>0</v>
      </c>
      <c r="DD963" s="224">
        <f t="shared" ref="DD963:DD1026" si="144">DC963+DB963</f>
        <v>0</v>
      </c>
      <c r="DE963" s="225">
        <f t="shared" ref="DE963:DE1026" si="145">DD963-BS963</f>
        <v>0</v>
      </c>
      <c r="DF963" s="222"/>
      <c r="DG963" s="222"/>
    </row>
    <row r="964" spans="90:111" x14ac:dyDescent="0.25">
      <c r="CL964" s="223">
        <f t="shared" si="137"/>
        <v>0</v>
      </c>
      <c r="CM964" s="223">
        <f t="shared" si="138"/>
        <v>0</v>
      </c>
      <c r="CN964" s="223">
        <f t="shared" si="139"/>
        <v>0</v>
      </c>
      <c r="CO964" s="223">
        <f t="shared" si="139"/>
        <v>0</v>
      </c>
      <c r="CP964" s="223">
        <f t="shared" si="140"/>
        <v>0</v>
      </c>
      <c r="CQ964" s="223">
        <f t="shared" si="141"/>
        <v>0</v>
      </c>
      <c r="CR964" s="222"/>
      <c r="CS964" s="222"/>
      <c r="CT964" s="222"/>
      <c r="CU964" s="222"/>
      <c r="CV964" s="222"/>
      <c r="CW964" s="222"/>
      <c r="CX964" s="222"/>
      <c r="CY964" s="222"/>
      <c r="CZ964" s="222"/>
      <c r="DA964" s="222"/>
      <c r="DB964" s="224">
        <f t="shared" si="142"/>
        <v>0</v>
      </c>
      <c r="DC964" s="224">
        <f t="shared" si="143"/>
        <v>0</v>
      </c>
      <c r="DD964" s="224">
        <f t="shared" si="144"/>
        <v>0</v>
      </c>
      <c r="DE964" s="225">
        <f t="shared" si="145"/>
        <v>0</v>
      </c>
      <c r="DF964" s="222"/>
      <c r="DG964" s="222"/>
    </row>
    <row r="965" spans="90:111" x14ac:dyDescent="0.25">
      <c r="CL965" s="223">
        <f t="shared" si="137"/>
        <v>0</v>
      </c>
      <c r="CM965" s="223">
        <f t="shared" si="138"/>
        <v>0</v>
      </c>
      <c r="CN965" s="223">
        <f t="shared" si="139"/>
        <v>0</v>
      </c>
      <c r="CO965" s="223">
        <f t="shared" si="139"/>
        <v>0</v>
      </c>
      <c r="CP965" s="223">
        <f t="shared" si="140"/>
        <v>0</v>
      </c>
      <c r="CQ965" s="223">
        <f t="shared" si="141"/>
        <v>0</v>
      </c>
      <c r="CR965" s="222"/>
      <c r="CS965" s="222"/>
      <c r="CT965" s="222"/>
      <c r="CU965" s="222"/>
      <c r="CV965" s="222"/>
      <c r="CW965" s="222"/>
      <c r="CX965" s="222"/>
      <c r="CY965" s="222"/>
      <c r="CZ965" s="222"/>
      <c r="DA965" s="222"/>
      <c r="DB965" s="224">
        <f t="shared" si="142"/>
        <v>0</v>
      </c>
      <c r="DC965" s="224">
        <f t="shared" si="143"/>
        <v>0</v>
      </c>
      <c r="DD965" s="224">
        <f t="shared" si="144"/>
        <v>0</v>
      </c>
      <c r="DE965" s="225">
        <f t="shared" si="145"/>
        <v>0</v>
      </c>
      <c r="DF965" s="222"/>
      <c r="DG965" s="222"/>
    </row>
    <row r="966" spans="90:111" x14ac:dyDescent="0.25">
      <c r="CL966" s="223">
        <f t="shared" si="137"/>
        <v>0</v>
      </c>
      <c r="CM966" s="223">
        <f t="shared" si="138"/>
        <v>0</v>
      </c>
      <c r="CN966" s="223">
        <f t="shared" si="139"/>
        <v>0</v>
      </c>
      <c r="CO966" s="223">
        <f t="shared" si="139"/>
        <v>0</v>
      </c>
      <c r="CP966" s="223">
        <f t="shared" si="140"/>
        <v>0</v>
      </c>
      <c r="CQ966" s="223">
        <f t="shared" si="141"/>
        <v>0</v>
      </c>
      <c r="CR966" s="222"/>
      <c r="CS966" s="222"/>
      <c r="CT966" s="222"/>
      <c r="CU966" s="222"/>
      <c r="CV966" s="222"/>
      <c r="CW966" s="222"/>
      <c r="CX966" s="222"/>
      <c r="CY966" s="222"/>
      <c r="CZ966" s="222"/>
      <c r="DA966" s="222"/>
      <c r="DB966" s="224">
        <f t="shared" si="142"/>
        <v>0</v>
      </c>
      <c r="DC966" s="224">
        <f t="shared" si="143"/>
        <v>0</v>
      </c>
      <c r="DD966" s="224">
        <f t="shared" si="144"/>
        <v>0</v>
      </c>
      <c r="DE966" s="225">
        <f t="shared" si="145"/>
        <v>0</v>
      </c>
      <c r="DF966" s="222"/>
      <c r="DG966" s="222"/>
    </row>
    <row r="967" spans="90:111" x14ac:dyDescent="0.25">
      <c r="CL967" s="223">
        <f t="shared" si="137"/>
        <v>0</v>
      </c>
      <c r="CM967" s="223">
        <f t="shared" si="138"/>
        <v>0</v>
      </c>
      <c r="CN967" s="223">
        <f t="shared" si="139"/>
        <v>0</v>
      </c>
      <c r="CO967" s="223">
        <f t="shared" si="139"/>
        <v>0</v>
      </c>
      <c r="CP967" s="223">
        <f t="shared" si="140"/>
        <v>0</v>
      </c>
      <c r="CQ967" s="223">
        <f t="shared" si="141"/>
        <v>0</v>
      </c>
      <c r="CR967" s="222"/>
      <c r="CS967" s="222"/>
      <c r="CT967" s="222"/>
      <c r="CU967" s="222"/>
      <c r="CV967" s="222"/>
      <c r="CW967" s="222"/>
      <c r="CX967" s="222"/>
      <c r="CY967" s="222"/>
      <c r="CZ967" s="222"/>
      <c r="DA967" s="222"/>
      <c r="DB967" s="224">
        <f t="shared" si="142"/>
        <v>0</v>
      </c>
      <c r="DC967" s="224">
        <f t="shared" si="143"/>
        <v>0</v>
      </c>
      <c r="DD967" s="224">
        <f t="shared" si="144"/>
        <v>0</v>
      </c>
      <c r="DE967" s="225">
        <f t="shared" si="145"/>
        <v>0</v>
      </c>
      <c r="DF967" s="222"/>
      <c r="DG967" s="222"/>
    </row>
    <row r="968" spans="90:111" x14ac:dyDescent="0.25">
      <c r="CL968" s="223">
        <f t="shared" si="137"/>
        <v>0</v>
      </c>
      <c r="CM968" s="223">
        <f t="shared" si="138"/>
        <v>0</v>
      </c>
      <c r="CN968" s="223">
        <f t="shared" si="139"/>
        <v>0</v>
      </c>
      <c r="CO968" s="223">
        <f t="shared" si="139"/>
        <v>0</v>
      </c>
      <c r="CP968" s="223">
        <f t="shared" si="140"/>
        <v>0</v>
      </c>
      <c r="CQ968" s="223">
        <f t="shared" si="141"/>
        <v>0</v>
      </c>
      <c r="CR968" s="222"/>
      <c r="CS968" s="222"/>
      <c r="CT968" s="222"/>
      <c r="CU968" s="222"/>
      <c r="CV968" s="222"/>
      <c r="CW968" s="222"/>
      <c r="CX968" s="222"/>
      <c r="CY968" s="222"/>
      <c r="CZ968" s="222"/>
      <c r="DA968" s="222"/>
      <c r="DB968" s="224">
        <f t="shared" si="142"/>
        <v>0</v>
      </c>
      <c r="DC968" s="224">
        <f t="shared" si="143"/>
        <v>0</v>
      </c>
      <c r="DD968" s="224">
        <f t="shared" si="144"/>
        <v>0</v>
      </c>
      <c r="DE968" s="225">
        <f t="shared" si="145"/>
        <v>0</v>
      </c>
      <c r="DF968" s="222"/>
      <c r="DG968" s="222"/>
    </row>
    <row r="969" spans="90:111" x14ac:dyDescent="0.25">
      <c r="CL969" s="223">
        <f t="shared" si="137"/>
        <v>0</v>
      </c>
      <c r="CM969" s="223">
        <f t="shared" si="138"/>
        <v>0</v>
      </c>
      <c r="CN969" s="223">
        <f t="shared" si="139"/>
        <v>0</v>
      </c>
      <c r="CO969" s="223">
        <f t="shared" si="139"/>
        <v>0</v>
      </c>
      <c r="CP969" s="223">
        <f t="shared" si="140"/>
        <v>0</v>
      </c>
      <c r="CQ969" s="223">
        <f t="shared" si="141"/>
        <v>0</v>
      </c>
      <c r="CR969" s="222"/>
      <c r="CS969" s="222"/>
      <c r="CT969" s="222"/>
      <c r="CU969" s="222"/>
      <c r="CV969" s="222"/>
      <c r="CW969" s="222"/>
      <c r="CX969" s="222"/>
      <c r="CY969" s="222"/>
      <c r="CZ969" s="222"/>
      <c r="DA969" s="222"/>
      <c r="DB969" s="224">
        <f t="shared" si="142"/>
        <v>0</v>
      </c>
      <c r="DC969" s="224">
        <f t="shared" si="143"/>
        <v>0</v>
      </c>
      <c r="DD969" s="224">
        <f t="shared" si="144"/>
        <v>0</v>
      </c>
      <c r="DE969" s="225">
        <f t="shared" si="145"/>
        <v>0</v>
      </c>
      <c r="DF969" s="222"/>
      <c r="DG969" s="222"/>
    </row>
    <row r="970" spans="90:111" x14ac:dyDescent="0.25">
      <c r="CL970" s="223">
        <f t="shared" si="137"/>
        <v>0</v>
      </c>
      <c r="CM970" s="223">
        <f t="shared" si="138"/>
        <v>0</v>
      </c>
      <c r="CN970" s="223">
        <f t="shared" si="139"/>
        <v>0</v>
      </c>
      <c r="CO970" s="223">
        <f t="shared" si="139"/>
        <v>0</v>
      </c>
      <c r="CP970" s="223">
        <f t="shared" si="140"/>
        <v>0</v>
      </c>
      <c r="CQ970" s="223">
        <f t="shared" si="141"/>
        <v>0</v>
      </c>
      <c r="CR970" s="222"/>
      <c r="CS970" s="222"/>
      <c r="CT970" s="222"/>
      <c r="CU970" s="222"/>
      <c r="CV970" s="222"/>
      <c r="CW970" s="222"/>
      <c r="CX970" s="222"/>
      <c r="CY970" s="222"/>
      <c r="CZ970" s="222"/>
      <c r="DA970" s="222"/>
      <c r="DB970" s="224">
        <f t="shared" si="142"/>
        <v>0</v>
      </c>
      <c r="DC970" s="224">
        <f t="shared" si="143"/>
        <v>0</v>
      </c>
      <c r="DD970" s="224">
        <f t="shared" si="144"/>
        <v>0</v>
      </c>
      <c r="DE970" s="225">
        <f t="shared" si="145"/>
        <v>0</v>
      </c>
      <c r="DF970" s="222"/>
      <c r="DG970" s="222"/>
    </row>
    <row r="971" spans="90:111" x14ac:dyDescent="0.25">
      <c r="CL971" s="223">
        <f t="shared" si="137"/>
        <v>0</v>
      </c>
      <c r="CM971" s="223">
        <f t="shared" si="138"/>
        <v>0</v>
      </c>
      <c r="CN971" s="223">
        <f t="shared" si="139"/>
        <v>0</v>
      </c>
      <c r="CO971" s="223">
        <f t="shared" si="139"/>
        <v>0</v>
      </c>
      <c r="CP971" s="223">
        <f t="shared" si="140"/>
        <v>0</v>
      </c>
      <c r="CQ971" s="223">
        <f t="shared" si="141"/>
        <v>0</v>
      </c>
      <c r="CR971" s="222"/>
      <c r="CS971" s="222"/>
      <c r="CT971" s="222"/>
      <c r="CU971" s="222"/>
      <c r="CV971" s="222"/>
      <c r="CW971" s="222"/>
      <c r="CX971" s="222"/>
      <c r="CY971" s="222"/>
      <c r="CZ971" s="222"/>
      <c r="DA971" s="222"/>
      <c r="DB971" s="224">
        <f t="shared" si="142"/>
        <v>0</v>
      </c>
      <c r="DC971" s="224">
        <f t="shared" si="143"/>
        <v>0</v>
      </c>
      <c r="DD971" s="224">
        <f t="shared" si="144"/>
        <v>0</v>
      </c>
      <c r="DE971" s="225">
        <f t="shared" si="145"/>
        <v>0</v>
      </c>
      <c r="DF971" s="222"/>
      <c r="DG971" s="222"/>
    </row>
    <row r="972" spans="90:111" x14ac:dyDescent="0.25">
      <c r="CL972" s="223">
        <f t="shared" si="137"/>
        <v>0</v>
      </c>
      <c r="CM972" s="223">
        <f t="shared" si="138"/>
        <v>0</v>
      </c>
      <c r="CN972" s="223">
        <f t="shared" si="139"/>
        <v>0</v>
      </c>
      <c r="CO972" s="223">
        <f t="shared" si="139"/>
        <v>0</v>
      </c>
      <c r="CP972" s="223">
        <f t="shared" si="140"/>
        <v>0</v>
      </c>
      <c r="CQ972" s="223">
        <f t="shared" si="141"/>
        <v>0</v>
      </c>
      <c r="CR972" s="222"/>
      <c r="CS972" s="222"/>
      <c r="CT972" s="222"/>
      <c r="CU972" s="222"/>
      <c r="CV972" s="222"/>
      <c r="CW972" s="222"/>
      <c r="CX972" s="222"/>
      <c r="CY972" s="222"/>
      <c r="CZ972" s="222"/>
      <c r="DA972" s="222"/>
      <c r="DB972" s="224">
        <f t="shared" si="142"/>
        <v>0</v>
      </c>
      <c r="DC972" s="224">
        <f t="shared" si="143"/>
        <v>0</v>
      </c>
      <c r="DD972" s="224">
        <f t="shared" si="144"/>
        <v>0</v>
      </c>
      <c r="DE972" s="225">
        <f t="shared" si="145"/>
        <v>0</v>
      </c>
      <c r="DF972" s="222"/>
      <c r="DG972" s="222"/>
    </row>
    <row r="973" spans="90:111" x14ac:dyDescent="0.25">
      <c r="CL973" s="223">
        <f t="shared" si="137"/>
        <v>0</v>
      </c>
      <c r="CM973" s="223">
        <f t="shared" si="138"/>
        <v>0</v>
      </c>
      <c r="CN973" s="223">
        <f t="shared" si="139"/>
        <v>0</v>
      </c>
      <c r="CO973" s="223">
        <f t="shared" si="139"/>
        <v>0</v>
      </c>
      <c r="CP973" s="223">
        <f t="shared" si="140"/>
        <v>0</v>
      </c>
      <c r="CQ973" s="223">
        <f t="shared" si="141"/>
        <v>0</v>
      </c>
      <c r="CR973" s="222"/>
      <c r="CS973" s="222"/>
      <c r="CT973" s="222"/>
      <c r="CU973" s="222"/>
      <c r="CV973" s="222"/>
      <c r="CW973" s="222"/>
      <c r="CX973" s="222"/>
      <c r="CY973" s="222"/>
      <c r="CZ973" s="222"/>
      <c r="DA973" s="222"/>
      <c r="DB973" s="224">
        <f t="shared" si="142"/>
        <v>0</v>
      </c>
      <c r="DC973" s="224">
        <f t="shared" si="143"/>
        <v>0</v>
      </c>
      <c r="DD973" s="224">
        <f t="shared" si="144"/>
        <v>0</v>
      </c>
      <c r="DE973" s="225">
        <f t="shared" si="145"/>
        <v>0</v>
      </c>
      <c r="DF973" s="222"/>
      <c r="DG973" s="222"/>
    </row>
    <row r="974" spans="90:111" x14ac:dyDescent="0.25">
      <c r="CL974" s="223">
        <f t="shared" si="137"/>
        <v>0</v>
      </c>
      <c r="CM974" s="223">
        <f t="shared" si="138"/>
        <v>0</v>
      </c>
      <c r="CN974" s="223">
        <f t="shared" si="139"/>
        <v>0</v>
      </c>
      <c r="CO974" s="223">
        <f t="shared" si="139"/>
        <v>0</v>
      </c>
      <c r="CP974" s="223">
        <f t="shared" si="140"/>
        <v>0</v>
      </c>
      <c r="CQ974" s="223">
        <f t="shared" si="141"/>
        <v>0</v>
      </c>
      <c r="CR974" s="222"/>
      <c r="CS974" s="222"/>
      <c r="CT974" s="222"/>
      <c r="CU974" s="222"/>
      <c r="CV974" s="222"/>
      <c r="CW974" s="222"/>
      <c r="CX974" s="222"/>
      <c r="CY974" s="222"/>
      <c r="CZ974" s="222"/>
      <c r="DA974" s="222"/>
      <c r="DB974" s="224">
        <f t="shared" si="142"/>
        <v>0</v>
      </c>
      <c r="DC974" s="224">
        <f t="shared" si="143"/>
        <v>0</v>
      </c>
      <c r="DD974" s="224">
        <f t="shared" si="144"/>
        <v>0</v>
      </c>
      <c r="DE974" s="225">
        <f t="shared" si="145"/>
        <v>0</v>
      </c>
      <c r="DF974" s="222"/>
      <c r="DG974" s="222"/>
    </row>
    <row r="975" spans="90:111" x14ac:dyDescent="0.25">
      <c r="CL975" s="223">
        <f t="shared" si="137"/>
        <v>0</v>
      </c>
      <c r="CM975" s="223">
        <f t="shared" si="138"/>
        <v>0</v>
      </c>
      <c r="CN975" s="223">
        <f t="shared" si="139"/>
        <v>0</v>
      </c>
      <c r="CO975" s="223">
        <f t="shared" si="139"/>
        <v>0</v>
      </c>
      <c r="CP975" s="223">
        <f t="shared" si="140"/>
        <v>0</v>
      </c>
      <c r="CQ975" s="223">
        <f t="shared" si="141"/>
        <v>0</v>
      </c>
      <c r="CR975" s="222"/>
      <c r="CS975" s="222"/>
      <c r="CT975" s="222"/>
      <c r="CU975" s="222"/>
      <c r="CV975" s="222"/>
      <c r="CW975" s="222"/>
      <c r="CX975" s="222"/>
      <c r="CY975" s="222"/>
      <c r="CZ975" s="222"/>
      <c r="DA975" s="222"/>
      <c r="DB975" s="224">
        <f t="shared" si="142"/>
        <v>0</v>
      </c>
      <c r="DC975" s="224">
        <f t="shared" si="143"/>
        <v>0</v>
      </c>
      <c r="DD975" s="224">
        <f t="shared" si="144"/>
        <v>0</v>
      </c>
      <c r="DE975" s="225">
        <f t="shared" si="145"/>
        <v>0</v>
      </c>
      <c r="DF975" s="222"/>
      <c r="DG975" s="222"/>
    </row>
    <row r="976" spans="90:111" x14ac:dyDescent="0.25">
      <c r="CL976" s="223">
        <f t="shared" si="137"/>
        <v>0</v>
      </c>
      <c r="CM976" s="223">
        <f t="shared" si="138"/>
        <v>0</v>
      </c>
      <c r="CN976" s="223">
        <f t="shared" si="139"/>
        <v>0</v>
      </c>
      <c r="CO976" s="223">
        <f t="shared" si="139"/>
        <v>0</v>
      </c>
      <c r="CP976" s="223">
        <f t="shared" si="140"/>
        <v>0</v>
      </c>
      <c r="CQ976" s="223">
        <f t="shared" si="141"/>
        <v>0</v>
      </c>
      <c r="CR976" s="222"/>
      <c r="CS976" s="222"/>
      <c r="CT976" s="222"/>
      <c r="CU976" s="222"/>
      <c r="CV976" s="222"/>
      <c r="CW976" s="222"/>
      <c r="CX976" s="222"/>
      <c r="CY976" s="222"/>
      <c r="CZ976" s="222"/>
      <c r="DA976" s="222"/>
      <c r="DB976" s="224">
        <f t="shared" si="142"/>
        <v>0</v>
      </c>
      <c r="DC976" s="224">
        <f t="shared" si="143"/>
        <v>0</v>
      </c>
      <c r="DD976" s="224">
        <f t="shared" si="144"/>
        <v>0</v>
      </c>
      <c r="DE976" s="225">
        <f t="shared" si="145"/>
        <v>0</v>
      </c>
      <c r="DF976" s="222"/>
      <c r="DG976" s="222"/>
    </row>
    <row r="977" spans="90:111" x14ac:dyDescent="0.25">
      <c r="CL977" s="223">
        <f t="shared" si="137"/>
        <v>0</v>
      </c>
      <c r="CM977" s="223">
        <f t="shared" si="138"/>
        <v>0</v>
      </c>
      <c r="CN977" s="223">
        <f t="shared" si="139"/>
        <v>0</v>
      </c>
      <c r="CO977" s="223">
        <f t="shared" si="139"/>
        <v>0</v>
      </c>
      <c r="CP977" s="223">
        <f t="shared" si="140"/>
        <v>0</v>
      </c>
      <c r="CQ977" s="223">
        <f t="shared" si="141"/>
        <v>0</v>
      </c>
      <c r="CR977" s="222"/>
      <c r="CS977" s="222"/>
      <c r="CT977" s="222"/>
      <c r="CU977" s="222"/>
      <c r="CV977" s="222"/>
      <c r="CW977" s="222"/>
      <c r="CX977" s="222"/>
      <c r="CY977" s="222"/>
      <c r="CZ977" s="222"/>
      <c r="DA977" s="222"/>
      <c r="DB977" s="224">
        <f t="shared" si="142"/>
        <v>0</v>
      </c>
      <c r="DC977" s="224">
        <f t="shared" si="143"/>
        <v>0</v>
      </c>
      <c r="DD977" s="224">
        <f t="shared" si="144"/>
        <v>0</v>
      </c>
      <c r="DE977" s="225">
        <f t="shared" si="145"/>
        <v>0</v>
      </c>
      <c r="DF977" s="222"/>
      <c r="DG977" s="222"/>
    </row>
    <row r="978" spans="90:111" x14ac:dyDescent="0.25">
      <c r="CL978" s="223">
        <f t="shared" si="137"/>
        <v>0</v>
      </c>
      <c r="CM978" s="223">
        <f t="shared" si="138"/>
        <v>0</v>
      </c>
      <c r="CN978" s="223">
        <f t="shared" si="139"/>
        <v>0</v>
      </c>
      <c r="CO978" s="223">
        <f t="shared" si="139"/>
        <v>0</v>
      </c>
      <c r="CP978" s="223">
        <f t="shared" si="140"/>
        <v>0</v>
      </c>
      <c r="CQ978" s="223">
        <f t="shared" si="141"/>
        <v>0</v>
      </c>
      <c r="CR978" s="222"/>
      <c r="CS978" s="222"/>
      <c r="CT978" s="222"/>
      <c r="CU978" s="222"/>
      <c r="CV978" s="222"/>
      <c r="CW978" s="222"/>
      <c r="CX978" s="222"/>
      <c r="CY978" s="222"/>
      <c r="CZ978" s="222"/>
      <c r="DA978" s="222"/>
      <c r="DB978" s="224">
        <f t="shared" si="142"/>
        <v>0</v>
      </c>
      <c r="DC978" s="224">
        <f t="shared" si="143"/>
        <v>0</v>
      </c>
      <c r="DD978" s="224">
        <f t="shared" si="144"/>
        <v>0</v>
      </c>
      <c r="DE978" s="225">
        <f t="shared" si="145"/>
        <v>0</v>
      </c>
      <c r="DF978" s="222"/>
      <c r="DG978" s="222"/>
    </row>
    <row r="979" spans="90:111" x14ac:dyDescent="0.25">
      <c r="CL979" s="223">
        <f t="shared" si="137"/>
        <v>0</v>
      </c>
      <c r="CM979" s="223">
        <f t="shared" si="138"/>
        <v>0</v>
      </c>
      <c r="CN979" s="223">
        <f t="shared" si="139"/>
        <v>0</v>
      </c>
      <c r="CO979" s="223">
        <f t="shared" si="139"/>
        <v>0</v>
      </c>
      <c r="CP979" s="223">
        <f t="shared" si="140"/>
        <v>0</v>
      </c>
      <c r="CQ979" s="223">
        <f t="shared" si="141"/>
        <v>0</v>
      </c>
      <c r="CR979" s="222"/>
      <c r="CS979" s="222"/>
      <c r="CT979" s="222"/>
      <c r="CU979" s="222"/>
      <c r="CV979" s="222"/>
      <c r="CW979" s="222"/>
      <c r="CX979" s="222"/>
      <c r="CY979" s="222"/>
      <c r="CZ979" s="222"/>
      <c r="DA979" s="222"/>
      <c r="DB979" s="224">
        <f t="shared" si="142"/>
        <v>0</v>
      </c>
      <c r="DC979" s="224">
        <f t="shared" si="143"/>
        <v>0</v>
      </c>
      <c r="DD979" s="224">
        <f t="shared" si="144"/>
        <v>0</v>
      </c>
      <c r="DE979" s="225">
        <f t="shared" si="145"/>
        <v>0</v>
      </c>
      <c r="DF979" s="222"/>
      <c r="DG979" s="222"/>
    </row>
    <row r="980" spans="90:111" x14ac:dyDescent="0.25">
      <c r="CL980" s="223">
        <f t="shared" si="137"/>
        <v>0</v>
      </c>
      <c r="CM980" s="223">
        <f t="shared" si="138"/>
        <v>0</v>
      </c>
      <c r="CN980" s="223">
        <f t="shared" si="139"/>
        <v>0</v>
      </c>
      <c r="CO980" s="223">
        <f t="shared" si="139"/>
        <v>0</v>
      </c>
      <c r="CP980" s="223">
        <f t="shared" si="140"/>
        <v>0</v>
      </c>
      <c r="CQ980" s="223">
        <f t="shared" si="141"/>
        <v>0</v>
      </c>
      <c r="CR980" s="222"/>
      <c r="CS980" s="222"/>
      <c r="CT980" s="222"/>
      <c r="CU980" s="222"/>
      <c r="CV980" s="222"/>
      <c r="CW980" s="222"/>
      <c r="CX980" s="222"/>
      <c r="CY980" s="222"/>
      <c r="CZ980" s="222"/>
      <c r="DA980" s="222"/>
      <c r="DB980" s="224">
        <f t="shared" si="142"/>
        <v>0</v>
      </c>
      <c r="DC980" s="224">
        <f t="shared" si="143"/>
        <v>0</v>
      </c>
      <c r="DD980" s="224">
        <f t="shared" si="144"/>
        <v>0</v>
      </c>
      <c r="DE980" s="225">
        <f t="shared" si="145"/>
        <v>0</v>
      </c>
      <c r="DF980" s="222"/>
      <c r="DG980" s="222"/>
    </row>
    <row r="981" spans="90:111" x14ac:dyDescent="0.25">
      <c r="CL981" s="223">
        <f t="shared" si="137"/>
        <v>0</v>
      </c>
      <c r="CM981" s="223">
        <f t="shared" si="138"/>
        <v>0</v>
      </c>
      <c r="CN981" s="223">
        <f t="shared" si="139"/>
        <v>0</v>
      </c>
      <c r="CO981" s="223">
        <f t="shared" si="139"/>
        <v>0</v>
      </c>
      <c r="CP981" s="223">
        <f t="shared" si="140"/>
        <v>0</v>
      </c>
      <c r="CQ981" s="223">
        <f t="shared" si="141"/>
        <v>0</v>
      </c>
      <c r="CR981" s="222"/>
      <c r="CS981" s="222"/>
      <c r="CT981" s="222"/>
      <c r="CU981" s="222"/>
      <c r="CV981" s="222"/>
      <c r="CW981" s="222"/>
      <c r="CX981" s="222"/>
      <c r="CY981" s="222"/>
      <c r="CZ981" s="222"/>
      <c r="DA981" s="222"/>
      <c r="DB981" s="224">
        <f t="shared" si="142"/>
        <v>0</v>
      </c>
      <c r="DC981" s="224">
        <f t="shared" si="143"/>
        <v>0</v>
      </c>
      <c r="DD981" s="224">
        <f t="shared" si="144"/>
        <v>0</v>
      </c>
      <c r="DE981" s="225">
        <f t="shared" si="145"/>
        <v>0</v>
      </c>
      <c r="DF981" s="222"/>
      <c r="DG981" s="222"/>
    </row>
    <row r="982" spans="90:111" x14ac:dyDescent="0.25">
      <c r="CL982" s="223">
        <f t="shared" si="137"/>
        <v>0</v>
      </c>
      <c r="CM982" s="223">
        <f t="shared" si="138"/>
        <v>0</v>
      </c>
      <c r="CN982" s="223">
        <f t="shared" si="139"/>
        <v>0</v>
      </c>
      <c r="CO982" s="223">
        <f t="shared" si="139"/>
        <v>0</v>
      </c>
      <c r="CP982" s="223">
        <f t="shared" si="140"/>
        <v>0</v>
      </c>
      <c r="CQ982" s="223">
        <f t="shared" si="141"/>
        <v>0</v>
      </c>
      <c r="CR982" s="222"/>
      <c r="CS982" s="222"/>
      <c r="CT982" s="222"/>
      <c r="CU982" s="222"/>
      <c r="CV982" s="222"/>
      <c r="CW982" s="222"/>
      <c r="CX982" s="222"/>
      <c r="CY982" s="222"/>
      <c r="CZ982" s="222"/>
      <c r="DA982" s="222"/>
      <c r="DB982" s="224">
        <f t="shared" si="142"/>
        <v>0</v>
      </c>
      <c r="DC982" s="224">
        <f t="shared" si="143"/>
        <v>0</v>
      </c>
      <c r="DD982" s="224">
        <f t="shared" si="144"/>
        <v>0</v>
      </c>
      <c r="DE982" s="225">
        <f t="shared" si="145"/>
        <v>0</v>
      </c>
      <c r="DF982" s="222"/>
      <c r="DG982" s="222"/>
    </row>
    <row r="983" spans="90:111" x14ac:dyDescent="0.25">
      <c r="CL983" s="223">
        <f t="shared" si="137"/>
        <v>0</v>
      </c>
      <c r="CM983" s="223">
        <f t="shared" si="138"/>
        <v>0</v>
      </c>
      <c r="CN983" s="223">
        <f t="shared" si="139"/>
        <v>0</v>
      </c>
      <c r="CO983" s="223">
        <f t="shared" si="139"/>
        <v>0</v>
      </c>
      <c r="CP983" s="223">
        <f t="shared" si="140"/>
        <v>0</v>
      </c>
      <c r="CQ983" s="223">
        <f t="shared" si="141"/>
        <v>0</v>
      </c>
      <c r="CR983" s="222"/>
      <c r="CS983" s="222"/>
      <c r="CT983" s="222"/>
      <c r="CU983" s="222"/>
      <c r="CV983" s="222"/>
      <c r="CW983" s="222"/>
      <c r="CX983" s="222"/>
      <c r="CY983" s="222"/>
      <c r="CZ983" s="222"/>
      <c r="DA983" s="222"/>
      <c r="DB983" s="224">
        <f t="shared" si="142"/>
        <v>0</v>
      </c>
      <c r="DC983" s="224">
        <f t="shared" si="143"/>
        <v>0</v>
      </c>
      <c r="DD983" s="224">
        <f t="shared" si="144"/>
        <v>0</v>
      </c>
      <c r="DE983" s="225">
        <f t="shared" si="145"/>
        <v>0</v>
      </c>
      <c r="DF983" s="222"/>
      <c r="DG983" s="222"/>
    </row>
    <row r="984" spans="90:111" x14ac:dyDescent="0.25">
      <c r="CL984" s="223">
        <f t="shared" si="137"/>
        <v>0</v>
      </c>
      <c r="CM984" s="223">
        <f t="shared" si="138"/>
        <v>0</v>
      </c>
      <c r="CN984" s="223">
        <f t="shared" si="139"/>
        <v>0</v>
      </c>
      <c r="CO984" s="223">
        <f t="shared" si="139"/>
        <v>0</v>
      </c>
      <c r="CP984" s="223">
        <f t="shared" si="140"/>
        <v>0</v>
      </c>
      <c r="CQ984" s="223">
        <f t="shared" si="141"/>
        <v>0</v>
      </c>
      <c r="CR984" s="222"/>
      <c r="CS984" s="222"/>
      <c r="CT984" s="222"/>
      <c r="CU984" s="222"/>
      <c r="CV984" s="222"/>
      <c r="CW984" s="222"/>
      <c r="CX984" s="222"/>
      <c r="CY984" s="222"/>
      <c r="CZ984" s="222"/>
      <c r="DA984" s="222"/>
      <c r="DB984" s="224">
        <f t="shared" si="142"/>
        <v>0</v>
      </c>
      <c r="DC984" s="224">
        <f t="shared" si="143"/>
        <v>0</v>
      </c>
      <c r="DD984" s="224">
        <f t="shared" si="144"/>
        <v>0</v>
      </c>
      <c r="DE984" s="225">
        <f t="shared" si="145"/>
        <v>0</v>
      </c>
      <c r="DF984" s="222"/>
      <c r="DG984" s="222"/>
    </row>
    <row r="985" spans="90:111" x14ac:dyDescent="0.25">
      <c r="CL985" s="223">
        <f t="shared" si="137"/>
        <v>0</v>
      </c>
      <c r="CM985" s="223">
        <f t="shared" si="138"/>
        <v>0</v>
      </c>
      <c r="CN985" s="223">
        <f t="shared" si="139"/>
        <v>0</v>
      </c>
      <c r="CO985" s="223">
        <f t="shared" si="139"/>
        <v>0</v>
      </c>
      <c r="CP985" s="223">
        <f t="shared" si="140"/>
        <v>0</v>
      </c>
      <c r="CQ985" s="223">
        <f t="shared" si="141"/>
        <v>0</v>
      </c>
      <c r="CR985" s="222"/>
      <c r="CS985" s="222"/>
      <c r="CT985" s="222"/>
      <c r="CU985" s="222"/>
      <c r="CV985" s="222"/>
      <c r="CW985" s="222"/>
      <c r="CX985" s="222"/>
      <c r="CY985" s="222"/>
      <c r="CZ985" s="222"/>
      <c r="DA985" s="222"/>
      <c r="DB985" s="224">
        <f t="shared" si="142"/>
        <v>0</v>
      </c>
      <c r="DC985" s="224">
        <f t="shared" si="143"/>
        <v>0</v>
      </c>
      <c r="DD985" s="224">
        <f t="shared" si="144"/>
        <v>0</v>
      </c>
      <c r="DE985" s="225">
        <f t="shared" si="145"/>
        <v>0</v>
      </c>
      <c r="DF985" s="222"/>
      <c r="DG985" s="222"/>
    </row>
    <row r="986" spans="90:111" x14ac:dyDescent="0.25">
      <c r="CL986" s="223">
        <f t="shared" si="137"/>
        <v>0</v>
      </c>
      <c r="CM986" s="223">
        <f t="shared" si="138"/>
        <v>0</v>
      </c>
      <c r="CN986" s="223">
        <f t="shared" si="139"/>
        <v>0</v>
      </c>
      <c r="CO986" s="223">
        <f t="shared" si="139"/>
        <v>0</v>
      </c>
      <c r="CP986" s="223">
        <f t="shared" si="140"/>
        <v>0</v>
      </c>
      <c r="CQ986" s="223">
        <f t="shared" si="141"/>
        <v>0</v>
      </c>
      <c r="CR986" s="222"/>
      <c r="CS986" s="222"/>
      <c r="CT986" s="222"/>
      <c r="CU986" s="222"/>
      <c r="CV986" s="222"/>
      <c r="CW986" s="222"/>
      <c r="CX986" s="222"/>
      <c r="CY986" s="222"/>
      <c r="CZ986" s="222"/>
      <c r="DA986" s="222"/>
      <c r="DB986" s="224">
        <f t="shared" si="142"/>
        <v>0</v>
      </c>
      <c r="DC986" s="224">
        <f t="shared" si="143"/>
        <v>0</v>
      </c>
      <c r="DD986" s="224">
        <f t="shared" si="144"/>
        <v>0</v>
      </c>
      <c r="DE986" s="225">
        <f t="shared" si="145"/>
        <v>0</v>
      </c>
      <c r="DF986" s="222"/>
      <c r="DG986" s="222"/>
    </row>
    <row r="987" spans="90:111" x14ac:dyDescent="0.25">
      <c r="CL987" s="223">
        <f t="shared" si="137"/>
        <v>0</v>
      </c>
      <c r="CM987" s="223">
        <f t="shared" si="138"/>
        <v>0</v>
      </c>
      <c r="CN987" s="223">
        <f t="shared" si="139"/>
        <v>0</v>
      </c>
      <c r="CO987" s="223">
        <f t="shared" si="139"/>
        <v>0</v>
      </c>
      <c r="CP987" s="223">
        <f t="shared" si="140"/>
        <v>0</v>
      </c>
      <c r="CQ987" s="223">
        <f t="shared" si="141"/>
        <v>0</v>
      </c>
      <c r="CR987" s="222"/>
      <c r="CS987" s="222"/>
      <c r="CT987" s="222"/>
      <c r="CU987" s="222"/>
      <c r="CV987" s="222"/>
      <c r="CW987" s="222"/>
      <c r="CX987" s="222"/>
      <c r="CY987" s="222"/>
      <c r="CZ987" s="222"/>
      <c r="DA987" s="222"/>
      <c r="DB987" s="224">
        <f t="shared" si="142"/>
        <v>0</v>
      </c>
      <c r="DC987" s="224">
        <f t="shared" si="143"/>
        <v>0</v>
      </c>
      <c r="DD987" s="224">
        <f t="shared" si="144"/>
        <v>0</v>
      </c>
      <c r="DE987" s="225">
        <f t="shared" si="145"/>
        <v>0</v>
      </c>
      <c r="DF987" s="222"/>
      <c r="DG987" s="222"/>
    </row>
    <row r="988" spans="90:111" x14ac:dyDescent="0.25">
      <c r="CL988" s="223">
        <f t="shared" si="137"/>
        <v>0</v>
      </c>
      <c r="CM988" s="223">
        <f t="shared" si="138"/>
        <v>0</v>
      </c>
      <c r="CN988" s="223">
        <f t="shared" si="139"/>
        <v>0</v>
      </c>
      <c r="CO988" s="223">
        <f t="shared" si="139"/>
        <v>0</v>
      </c>
      <c r="CP988" s="223">
        <f t="shared" si="140"/>
        <v>0</v>
      </c>
      <c r="CQ988" s="223">
        <f t="shared" si="141"/>
        <v>0</v>
      </c>
      <c r="CR988" s="222"/>
      <c r="CS988" s="222"/>
      <c r="CT988" s="222"/>
      <c r="CU988" s="222"/>
      <c r="CV988" s="222"/>
      <c r="CW988" s="222"/>
      <c r="CX988" s="222"/>
      <c r="CY988" s="222"/>
      <c r="CZ988" s="222"/>
      <c r="DA988" s="222"/>
      <c r="DB988" s="224">
        <f t="shared" si="142"/>
        <v>0</v>
      </c>
      <c r="DC988" s="224">
        <f t="shared" si="143"/>
        <v>0</v>
      </c>
      <c r="DD988" s="224">
        <f t="shared" si="144"/>
        <v>0</v>
      </c>
      <c r="DE988" s="225">
        <f t="shared" si="145"/>
        <v>0</v>
      </c>
      <c r="DF988" s="222"/>
      <c r="DG988" s="222"/>
    </row>
    <row r="989" spans="90:111" x14ac:dyDescent="0.25">
      <c r="CL989" s="223">
        <f t="shared" si="137"/>
        <v>0</v>
      </c>
      <c r="CM989" s="223">
        <f t="shared" si="138"/>
        <v>0</v>
      </c>
      <c r="CN989" s="223">
        <f t="shared" si="139"/>
        <v>0</v>
      </c>
      <c r="CO989" s="223">
        <f t="shared" si="139"/>
        <v>0</v>
      </c>
      <c r="CP989" s="223">
        <f t="shared" si="140"/>
        <v>0</v>
      </c>
      <c r="CQ989" s="223">
        <f t="shared" si="141"/>
        <v>0</v>
      </c>
      <c r="CR989" s="222"/>
      <c r="CS989" s="222"/>
      <c r="CT989" s="222"/>
      <c r="CU989" s="222"/>
      <c r="CV989" s="222"/>
      <c r="CW989" s="222"/>
      <c r="CX989" s="222"/>
      <c r="CY989" s="222"/>
      <c r="CZ989" s="222"/>
      <c r="DA989" s="222"/>
      <c r="DB989" s="224">
        <f t="shared" si="142"/>
        <v>0</v>
      </c>
      <c r="DC989" s="224">
        <f t="shared" si="143"/>
        <v>0</v>
      </c>
      <c r="DD989" s="224">
        <f t="shared" si="144"/>
        <v>0</v>
      </c>
      <c r="DE989" s="225">
        <f t="shared" si="145"/>
        <v>0</v>
      </c>
      <c r="DF989" s="222"/>
      <c r="DG989" s="222"/>
    </row>
    <row r="990" spans="90:111" x14ac:dyDescent="0.25">
      <c r="CL990" s="223">
        <f t="shared" si="137"/>
        <v>0</v>
      </c>
      <c r="CM990" s="223">
        <f t="shared" si="138"/>
        <v>0</v>
      </c>
      <c r="CN990" s="223">
        <f t="shared" si="139"/>
        <v>0</v>
      </c>
      <c r="CO990" s="223">
        <f t="shared" si="139"/>
        <v>0</v>
      </c>
      <c r="CP990" s="223">
        <f t="shared" si="140"/>
        <v>0</v>
      </c>
      <c r="CQ990" s="223">
        <f t="shared" si="141"/>
        <v>0</v>
      </c>
      <c r="CR990" s="222"/>
      <c r="CS990" s="222"/>
      <c r="CT990" s="222"/>
      <c r="CU990" s="222"/>
      <c r="CV990" s="222"/>
      <c r="CW990" s="222"/>
      <c r="CX990" s="222"/>
      <c r="CY990" s="222"/>
      <c r="CZ990" s="222"/>
      <c r="DA990" s="222"/>
      <c r="DB990" s="224">
        <f t="shared" si="142"/>
        <v>0</v>
      </c>
      <c r="DC990" s="224">
        <f t="shared" si="143"/>
        <v>0</v>
      </c>
      <c r="DD990" s="224">
        <f t="shared" si="144"/>
        <v>0</v>
      </c>
      <c r="DE990" s="225">
        <f t="shared" si="145"/>
        <v>0</v>
      </c>
      <c r="DF990" s="222"/>
      <c r="DG990" s="222"/>
    </row>
    <row r="991" spans="90:111" x14ac:dyDescent="0.25">
      <c r="CL991" s="223">
        <f t="shared" si="137"/>
        <v>0</v>
      </c>
      <c r="CM991" s="223">
        <f t="shared" si="138"/>
        <v>0</v>
      </c>
      <c r="CN991" s="223">
        <f t="shared" si="139"/>
        <v>0</v>
      </c>
      <c r="CO991" s="223">
        <f t="shared" si="139"/>
        <v>0</v>
      </c>
      <c r="CP991" s="223">
        <f t="shared" si="140"/>
        <v>0</v>
      </c>
      <c r="CQ991" s="223">
        <f t="shared" si="141"/>
        <v>0</v>
      </c>
      <c r="CR991" s="222"/>
      <c r="CS991" s="222"/>
      <c r="CT991" s="222"/>
      <c r="CU991" s="222"/>
      <c r="CV991" s="222"/>
      <c r="CW991" s="222"/>
      <c r="CX991" s="222"/>
      <c r="CY991" s="222"/>
      <c r="CZ991" s="222"/>
      <c r="DA991" s="222"/>
      <c r="DB991" s="224">
        <f t="shared" si="142"/>
        <v>0</v>
      </c>
      <c r="DC991" s="224">
        <f t="shared" si="143"/>
        <v>0</v>
      </c>
      <c r="DD991" s="224">
        <f t="shared" si="144"/>
        <v>0</v>
      </c>
      <c r="DE991" s="225">
        <f t="shared" si="145"/>
        <v>0</v>
      </c>
      <c r="DF991" s="222"/>
      <c r="DG991" s="222"/>
    </row>
    <row r="992" spans="90:111" x14ac:dyDescent="0.25">
      <c r="CL992" s="223">
        <f t="shared" si="137"/>
        <v>0</v>
      </c>
      <c r="CM992" s="223">
        <f t="shared" si="138"/>
        <v>0</v>
      </c>
      <c r="CN992" s="223">
        <f t="shared" si="139"/>
        <v>0</v>
      </c>
      <c r="CO992" s="223">
        <f t="shared" si="139"/>
        <v>0</v>
      </c>
      <c r="CP992" s="223">
        <f t="shared" si="140"/>
        <v>0</v>
      </c>
      <c r="CQ992" s="223">
        <f t="shared" si="141"/>
        <v>0</v>
      </c>
      <c r="CR992" s="222"/>
      <c r="CS992" s="222"/>
      <c r="CT992" s="222"/>
      <c r="CU992" s="222"/>
      <c r="CV992" s="222"/>
      <c r="CW992" s="222"/>
      <c r="CX992" s="222"/>
      <c r="CY992" s="222"/>
      <c r="CZ992" s="222"/>
      <c r="DA992" s="222"/>
      <c r="DB992" s="224">
        <f t="shared" si="142"/>
        <v>0</v>
      </c>
      <c r="DC992" s="224">
        <f t="shared" si="143"/>
        <v>0</v>
      </c>
      <c r="DD992" s="224">
        <f t="shared" si="144"/>
        <v>0</v>
      </c>
      <c r="DE992" s="225">
        <f t="shared" si="145"/>
        <v>0</v>
      </c>
      <c r="DF992" s="222"/>
      <c r="DG992" s="222"/>
    </row>
    <row r="993" spans="90:111" x14ac:dyDescent="0.25">
      <c r="CL993" s="223">
        <f t="shared" si="137"/>
        <v>0</v>
      </c>
      <c r="CM993" s="223">
        <f t="shared" si="138"/>
        <v>0</v>
      </c>
      <c r="CN993" s="223">
        <f t="shared" si="139"/>
        <v>0</v>
      </c>
      <c r="CO993" s="223">
        <f t="shared" si="139"/>
        <v>0</v>
      </c>
      <c r="CP993" s="223">
        <f t="shared" si="140"/>
        <v>0</v>
      </c>
      <c r="CQ993" s="223">
        <f t="shared" si="141"/>
        <v>0</v>
      </c>
      <c r="CR993" s="222"/>
      <c r="CS993" s="222"/>
      <c r="CT993" s="222"/>
      <c r="CU993" s="222"/>
      <c r="CV993" s="222"/>
      <c r="CW993" s="222"/>
      <c r="CX993" s="222"/>
      <c r="CY993" s="222"/>
      <c r="CZ993" s="222"/>
      <c r="DA993" s="222"/>
      <c r="DB993" s="224">
        <f t="shared" si="142"/>
        <v>0</v>
      </c>
      <c r="DC993" s="224">
        <f t="shared" si="143"/>
        <v>0</v>
      </c>
      <c r="DD993" s="224">
        <f t="shared" si="144"/>
        <v>0</v>
      </c>
      <c r="DE993" s="225">
        <f t="shared" si="145"/>
        <v>0</v>
      </c>
      <c r="DF993" s="222"/>
      <c r="DG993" s="222"/>
    </row>
    <row r="994" spans="90:111" x14ac:dyDescent="0.25">
      <c r="CL994" s="223">
        <f t="shared" si="137"/>
        <v>0</v>
      </c>
      <c r="CM994" s="223">
        <f t="shared" si="138"/>
        <v>0</v>
      </c>
      <c r="CN994" s="223">
        <f t="shared" si="139"/>
        <v>0</v>
      </c>
      <c r="CO994" s="223">
        <f t="shared" si="139"/>
        <v>0</v>
      </c>
      <c r="CP994" s="223">
        <f t="shared" si="140"/>
        <v>0</v>
      </c>
      <c r="CQ994" s="223">
        <f t="shared" si="141"/>
        <v>0</v>
      </c>
      <c r="CR994" s="222"/>
      <c r="CS994" s="222"/>
      <c r="CT994" s="222"/>
      <c r="CU994" s="222"/>
      <c r="CV994" s="222"/>
      <c r="CW994" s="222"/>
      <c r="CX994" s="222"/>
      <c r="CY994" s="222"/>
      <c r="CZ994" s="222"/>
      <c r="DA994" s="222"/>
      <c r="DB994" s="224">
        <f t="shared" si="142"/>
        <v>0</v>
      </c>
      <c r="DC994" s="224">
        <f t="shared" si="143"/>
        <v>0</v>
      </c>
      <c r="DD994" s="224">
        <f t="shared" si="144"/>
        <v>0</v>
      </c>
      <c r="DE994" s="225">
        <f t="shared" si="145"/>
        <v>0</v>
      </c>
      <c r="DF994" s="222"/>
      <c r="DG994" s="222"/>
    </row>
    <row r="995" spans="90:111" x14ac:dyDescent="0.25">
      <c r="CL995" s="223">
        <f t="shared" si="137"/>
        <v>0</v>
      </c>
      <c r="CM995" s="223">
        <f t="shared" si="138"/>
        <v>0</v>
      </c>
      <c r="CN995" s="223">
        <f t="shared" si="139"/>
        <v>0</v>
      </c>
      <c r="CO995" s="223">
        <f t="shared" si="139"/>
        <v>0</v>
      </c>
      <c r="CP995" s="223">
        <f t="shared" si="140"/>
        <v>0</v>
      </c>
      <c r="CQ995" s="223">
        <f t="shared" si="141"/>
        <v>0</v>
      </c>
      <c r="CR995" s="222"/>
      <c r="CS995" s="222"/>
      <c r="CT995" s="222"/>
      <c r="CU995" s="222"/>
      <c r="CV995" s="222"/>
      <c r="CW995" s="222"/>
      <c r="CX995" s="222"/>
      <c r="CY995" s="222"/>
      <c r="CZ995" s="222"/>
      <c r="DA995" s="222"/>
      <c r="DB995" s="224">
        <f t="shared" si="142"/>
        <v>0</v>
      </c>
      <c r="DC995" s="224">
        <f t="shared" si="143"/>
        <v>0</v>
      </c>
      <c r="DD995" s="224">
        <f t="shared" si="144"/>
        <v>0</v>
      </c>
      <c r="DE995" s="225">
        <f t="shared" si="145"/>
        <v>0</v>
      </c>
      <c r="DF995" s="222"/>
      <c r="DG995" s="222"/>
    </row>
    <row r="996" spans="90:111" x14ac:dyDescent="0.25">
      <c r="CL996" s="223">
        <f t="shared" si="137"/>
        <v>0</v>
      </c>
      <c r="CM996" s="223">
        <f t="shared" si="138"/>
        <v>0</v>
      </c>
      <c r="CN996" s="223">
        <f t="shared" si="139"/>
        <v>0</v>
      </c>
      <c r="CO996" s="223">
        <f t="shared" si="139"/>
        <v>0</v>
      </c>
      <c r="CP996" s="223">
        <f t="shared" si="140"/>
        <v>0</v>
      </c>
      <c r="CQ996" s="223">
        <f t="shared" si="141"/>
        <v>0</v>
      </c>
      <c r="CR996" s="222"/>
      <c r="CS996" s="222"/>
      <c r="CT996" s="222"/>
      <c r="CU996" s="222"/>
      <c r="CV996" s="222"/>
      <c r="CW996" s="222"/>
      <c r="CX996" s="222"/>
      <c r="CY996" s="222"/>
      <c r="CZ996" s="222"/>
      <c r="DA996" s="222"/>
      <c r="DB996" s="224">
        <f t="shared" si="142"/>
        <v>0</v>
      </c>
      <c r="DC996" s="224">
        <f t="shared" si="143"/>
        <v>0</v>
      </c>
      <c r="DD996" s="224">
        <f t="shared" si="144"/>
        <v>0</v>
      </c>
      <c r="DE996" s="225">
        <f t="shared" si="145"/>
        <v>0</v>
      </c>
      <c r="DF996" s="222"/>
      <c r="DG996" s="222"/>
    </row>
    <row r="997" spans="90:111" x14ac:dyDescent="0.25">
      <c r="CL997" s="223">
        <f t="shared" si="137"/>
        <v>0</v>
      </c>
      <c r="CM997" s="223">
        <f t="shared" si="138"/>
        <v>0</v>
      </c>
      <c r="CN997" s="223">
        <f t="shared" si="139"/>
        <v>0</v>
      </c>
      <c r="CO997" s="223">
        <f t="shared" si="139"/>
        <v>0</v>
      </c>
      <c r="CP997" s="223">
        <f t="shared" si="140"/>
        <v>0</v>
      </c>
      <c r="CQ997" s="223">
        <f t="shared" si="141"/>
        <v>0</v>
      </c>
      <c r="CR997" s="222"/>
      <c r="CS997" s="222"/>
      <c r="CT997" s="222"/>
      <c r="CU997" s="222"/>
      <c r="CV997" s="222"/>
      <c r="CW997" s="222"/>
      <c r="CX997" s="222"/>
      <c r="CY997" s="222"/>
      <c r="CZ997" s="222"/>
      <c r="DA997" s="222"/>
      <c r="DB997" s="224">
        <f t="shared" si="142"/>
        <v>0</v>
      </c>
      <c r="DC997" s="224">
        <f t="shared" si="143"/>
        <v>0</v>
      </c>
      <c r="DD997" s="224">
        <f t="shared" si="144"/>
        <v>0</v>
      </c>
      <c r="DE997" s="225">
        <f t="shared" si="145"/>
        <v>0</v>
      </c>
      <c r="DF997" s="222"/>
      <c r="DG997" s="222"/>
    </row>
    <row r="998" spans="90:111" x14ac:dyDescent="0.25">
      <c r="CL998" s="223">
        <f t="shared" si="137"/>
        <v>0</v>
      </c>
      <c r="CM998" s="223">
        <f t="shared" si="138"/>
        <v>0</v>
      </c>
      <c r="CN998" s="223">
        <f t="shared" si="139"/>
        <v>0</v>
      </c>
      <c r="CO998" s="223">
        <f t="shared" si="139"/>
        <v>0</v>
      </c>
      <c r="CP998" s="223">
        <f t="shared" si="140"/>
        <v>0</v>
      </c>
      <c r="CQ998" s="223">
        <f t="shared" si="141"/>
        <v>0</v>
      </c>
      <c r="CR998" s="222"/>
      <c r="CS998" s="222"/>
      <c r="CT998" s="222"/>
      <c r="CU998" s="222"/>
      <c r="CV998" s="222"/>
      <c r="CW998" s="222"/>
      <c r="CX998" s="222"/>
      <c r="CY998" s="222"/>
      <c r="CZ998" s="222"/>
      <c r="DA998" s="222"/>
      <c r="DB998" s="224">
        <f t="shared" si="142"/>
        <v>0</v>
      </c>
      <c r="DC998" s="224">
        <f t="shared" si="143"/>
        <v>0</v>
      </c>
      <c r="DD998" s="224">
        <f t="shared" si="144"/>
        <v>0</v>
      </c>
      <c r="DE998" s="225">
        <f t="shared" si="145"/>
        <v>0</v>
      </c>
      <c r="DF998" s="222"/>
      <c r="DG998" s="222"/>
    </row>
    <row r="999" spans="90:111" x14ac:dyDescent="0.25">
      <c r="CL999" s="223">
        <f t="shared" si="137"/>
        <v>0</v>
      </c>
      <c r="CM999" s="223">
        <f t="shared" si="138"/>
        <v>0</v>
      </c>
      <c r="CN999" s="223">
        <f t="shared" si="139"/>
        <v>0</v>
      </c>
      <c r="CO999" s="223">
        <f t="shared" si="139"/>
        <v>0</v>
      </c>
      <c r="CP999" s="223">
        <f t="shared" si="140"/>
        <v>0</v>
      </c>
      <c r="CQ999" s="223">
        <f t="shared" si="141"/>
        <v>0</v>
      </c>
      <c r="CR999" s="222"/>
      <c r="CS999" s="222"/>
      <c r="CT999" s="222"/>
      <c r="CU999" s="222"/>
      <c r="CV999" s="222"/>
      <c r="CW999" s="222"/>
      <c r="CX999" s="222"/>
      <c r="CY999" s="222"/>
      <c r="CZ999" s="222"/>
      <c r="DA999" s="222"/>
      <c r="DB999" s="224">
        <f t="shared" si="142"/>
        <v>0</v>
      </c>
      <c r="DC999" s="224">
        <f t="shared" si="143"/>
        <v>0</v>
      </c>
      <c r="DD999" s="224">
        <f t="shared" si="144"/>
        <v>0</v>
      </c>
      <c r="DE999" s="225">
        <f t="shared" si="145"/>
        <v>0</v>
      </c>
      <c r="DF999" s="222"/>
      <c r="DG999" s="222"/>
    </row>
    <row r="1000" spans="90:111" x14ac:dyDescent="0.25">
      <c r="CL1000" s="223">
        <f t="shared" si="137"/>
        <v>0</v>
      </c>
      <c r="CM1000" s="223">
        <f t="shared" si="138"/>
        <v>0</v>
      </c>
      <c r="CN1000" s="223">
        <f t="shared" si="139"/>
        <v>0</v>
      </c>
      <c r="CO1000" s="223">
        <f t="shared" si="139"/>
        <v>0</v>
      </c>
      <c r="CP1000" s="223">
        <f t="shared" si="140"/>
        <v>0</v>
      </c>
      <c r="CQ1000" s="223">
        <f t="shared" si="141"/>
        <v>0</v>
      </c>
      <c r="CR1000" s="222"/>
      <c r="CS1000" s="222"/>
      <c r="CT1000" s="222"/>
      <c r="CU1000" s="222"/>
      <c r="CV1000" s="222"/>
      <c r="CW1000" s="222"/>
      <c r="CX1000" s="222"/>
      <c r="CY1000" s="222"/>
      <c r="CZ1000" s="222"/>
      <c r="DA1000" s="222"/>
      <c r="DB1000" s="224">
        <f t="shared" si="142"/>
        <v>0</v>
      </c>
      <c r="DC1000" s="224">
        <f t="shared" si="143"/>
        <v>0</v>
      </c>
      <c r="DD1000" s="224">
        <f t="shared" si="144"/>
        <v>0</v>
      </c>
      <c r="DE1000" s="225">
        <f t="shared" si="145"/>
        <v>0</v>
      </c>
      <c r="DF1000" s="222"/>
      <c r="DG1000" s="222"/>
    </row>
    <row r="1001" spans="90:111" x14ac:dyDescent="0.25">
      <c r="CL1001" s="223">
        <f t="shared" si="137"/>
        <v>0</v>
      </c>
      <c r="CM1001" s="223">
        <f t="shared" si="138"/>
        <v>0</v>
      </c>
      <c r="CN1001" s="223">
        <f t="shared" si="139"/>
        <v>0</v>
      </c>
      <c r="CO1001" s="223">
        <f t="shared" si="139"/>
        <v>0</v>
      </c>
      <c r="CP1001" s="223">
        <f t="shared" si="140"/>
        <v>0</v>
      </c>
      <c r="CQ1001" s="223">
        <f t="shared" si="141"/>
        <v>0</v>
      </c>
      <c r="CR1001" s="222"/>
      <c r="CS1001" s="222"/>
      <c r="CT1001" s="222"/>
      <c r="CU1001" s="222"/>
      <c r="CV1001" s="222"/>
      <c r="CW1001" s="222"/>
      <c r="CX1001" s="222"/>
      <c r="CY1001" s="222"/>
      <c r="CZ1001" s="222"/>
      <c r="DA1001" s="222"/>
      <c r="DB1001" s="224">
        <f t="shared" si="142"/>
        <v>0</v>
      </c>
      <c r="DC1001" s="224">
        <f t="shared" si="143"/>
        <v>0</v>
      </c>
      <c r="DD1001" s="224">
        <f t="shared" si="144"/>
        <v>0</v>
      </c>
      <c r="DE1001" s="225">
        <f t="shared" si="145"/>
        <v>0</v>
      </c>
      <c r="DF1001" s="222"/>
      <c r="DG1001" s="222"/>
    </row>
    <row r="1002" spans="90:111" x14ac:dyDescent="0.25">
      <c r="CL1002" s="223">
        <f t="shared" si="137"/>
        <v>0</v>
      </c>
      <c r="CM1002" s="223">
        <f t="shared" si="138"/>
        <v>0</v>
      </c>
      <c r="CN1002" s="223">
        <f t="shared" si="139"/>
        <v>0</v>
      </c>
      <c r="CO1002" s="223">
        <f t="shared" si="139"/>
        <v>0</v>
      </c>
      <c r="CP1002" s="223">
        <f t="shared" si="140"/>
        <v>0</v>
      </c>
      <c r="CQ1002" s="223">
        <f t="shared" si="141"/>
        <v>0</v>
      </c>
      <c r="CR1002" s="222"/>
      <c r="CS1002" s="222"/>
      <c r="CT1002" s="222"/>
      <c r="CU1002" s="222"/>
      <c r="CV1002" s="222"/>
      <c r="CW1002" s="222"/>
      <c r="CX1002" s="222"/>
      <c r="CY1002" s="222"/>
      <c r="CZ1002" s="222"/>
      <c r="DA1002" s="222"/>
      <c r="DB1002" s="224">
        <f t="shared" si="142"/>
        <v>0</v>
      </c>
      <c r="DC1002" s="224">
        <f t="shared" si="143"/>
        <v>0</v>
      </c>
      <c r="DD1002" s="224">
        <f t="shared" si="144"/>
        <v>0</v>
      </c>
      <c r="DE1002" s="225">
        <f t="shared" si="145"/>
        <v>0</v>
      </c>
      <c r="DF1002" s="222"/>
      <c r="DG1002" s="222"/>
    </row>
    <row r="1003" spans="90:111" x14ac:dyDescent="0.25">
      <c r="CL1003" s="223">
        <f t="shared" si="137"/>
        <v>0</v>
      </c>
      <c r="CM1003" s="223">
        <f t="shared" si="138"/>
        <v>0</v>
      </c>
      <c r="CN1003" s="223">
        <f t="shared" si="139"/>
        <v>0</v>
      </c>
      <c r="CO1003" s="223">
        <f t="shared" si="139"/>
        <v>0</v>
      </c>
      <c r="CP1003" s="223">
        <f t="shared" si="140"/>
        <v>0</v>
      </c>
      <c r="CQ1003" s="223">
        <f t="shared" si="141"/>
        <v>0</v>
      </c>
      <c r="CR1003" s="222"/>
      <c r="CS1003" s="222"/>
      <c r="CT1003" s="222"/>
      <c r="CU1003" s="222"/>
      <c r="CV1003" s="222"/>
      <c r="CW1003" s="222"/>
      <c r="CX1003" s="222"/>
      <c r="CY1003" s="222"/>
      <c r="CZ1003" s="222"/>
      <c r="DA1003" s="222"/>
      <c r="DB1003" s="224">
        <f t="shared" si="142"/>
        <v>0</v>
      </c>
      <c r="DC1003" s="224">
        <f t="shared" si="143"/>
        <v>0</v>
      </c>
      <c r="DD1003" s="224">
        <f t="shared" si="144"/>
        <v>0</v>
      </c>
      <c r="DE1003" s="225">
        <f t="shared" si="145"/>
        <v>0</v>
      </c>
      <c r="DF1003" s="222"/>
      <c r="DG1003" s="222"/>
    </row>
    <row r="1004" spans="90:111" x14ac:dyDescent="0.25">
      <c r="CL1004" s="223">
        <f t="shared" si="137"/>
        <v>0</v>
      </c>
      <c r="CM1004" s="223">
        <f t="shared" si="138"/>
        <v>0</v>
      </c>
      <c r="CN1004" s="223">
        <f t="shared" si="139"/>
        <v>0</v>
      </c>
      <c r="CO1004" s="223">
        <f t="shared" si="139"/>
        <v>0</v>
      </c>
      <c r="CP1004" s="223">
        <f t="shared" si="140"/>
        <v>0</v>
      </c>
      <c r="CQ1004" s="223">
        <f t="shared" si="141"/>
        <v>0</v>
      </c>
      <c r="CR1004" s="222"/>
      <c r="CS1004" s="222"/>
      <c r="CT1004" s="222"/>
      <c r="CU1004" s="222"/>
      <c r="CV1004" s="222"/>
      <c r="CW1004" s="222"/>
      <c r="CX1004" s="222"/>
      <c r="CY1004" s="222"/>
      <c r="CZ1004" s="222"/>
      <c r="DA1004" s="222"/>
      <c r="DB1004" s="224">
        <f t="shared" si="142"/>
        <v>0</v>
      </c>
      <c r="DC1004" s="224">
        <f t="shared" si="143"/>
        <v>0</v>
      </c>
      <c r="DD1004" s="224">
        <f t="shared" si="144"/>
        <v>0</v>
      </c>
      <c r="DE1004" s="225">
        <f t="shared" si="145"/>
        <v>0</v>
      </c>
      <c r="DF1004" s="222"/>
      <c r="DG1004" s="222"/>
    </row>
    <row r="1005" spans="90:111" x14ac:dyDescent="0.25">
      <c r="CL1005" s="223">
        <f t="shared" si="137"/>
        <v>0</v>
      </c>
      <c r="CM1005" s="223">
        <f t="shared" si="138"/>
        <v>0</v>
      </c>
      <c r="CN1005" s="223">
        <f t="shared" si="139"/>
        <v>0</v>
      </c>
      <c r="CO1005" s="223">
        <f t="shared" si="139"/>
        <v>0</v>
      </c>
      <c r="CP1005" s="223">
        <f t="shared" si="140"/>
        <v>0</v>
      </c>
      <c r="CQ1005" s="223">
        <f t="shared" si="141"/>
        <v>0</v>
      </c>
      <c r="CR1005" s="222"/>
      <c r="CS1005" s="222"/>
      <c r="CT1005" s="222"/>
      <c r="CU1005" s="222"/>
      <c r="CV1005" s="222"/>
      <c r="CW1005" s="222"/>
      <c r="CX1005" s="222"/>
      <c r="CY1005" s="222"/>
      <c r="CZ1005" s="222"/>
      <c r="DA1005" s="222"/>
      <c r="DB1005" s="224">
        <f t="shared" si="142"/>
        <v>0</v>
      </c>
      <c r="DC1005" s="224">
        <f t="shared" si="143"/>
        <v>0</v>
      </c>
      <c r="DD1005" s="224">
        <f t="shared" si="144"/>
        <v>0</v>
      </c>
      <c r="DE1005" s="225">
        <f t="shared" si="145"/>
        <v>0</v>
      </c>
      <c r="DF1005" s="222"/>
      <c r="DG1005" s="222"/>
    </row>
    <row r="1006" spans="90:111" x14ac:dyDescent="0.25">
      <c r="CL1006" s="223">
        <f t="shared" si="137"/>
        <v>0</v>
      </c>
      <c r="CM1006" s="223">
        <f t="shared" si="138"/>
        <v>0</v>
      </c>
      <c r="CN1006" s="223">
        <f t="shared" si="139"/>
        <v>0</v>
      </c>
      <c r="CO1006" s="223">
        <f t="shared" si="139"/>
        <v>0</v>
      </c>
      <c r="CP1006" s="223">
        <f t="shared" si="140"/>
        <v>0</v>
      </c>
      <c r="CQ1006" s="223">
        <f t="shared" si="141"/>
        <v>0</v>
      </c>
      <c r="CR1006" s="222"/>
      <c r="CS1006" s="222"/>
      <c r="CT1006" s="222"/>
      <c r="CU1006" s="222"/>
      <c r="CV1006" s="222"/>
      <c r="CW1006" s="222"/>
      <c r="CX1006" s="222"/>
      <c r="CY1006" s="222"/>
      <c r="CZ1006" s="222"/>
      <c r="DA1006" s="222"/>
      <c r="DB1006" s="224">
        <f t="shared" si="142"/>
        <v>0</v>
      </c>
      <c r="DC1006" s="224">
        <f t="shared" si="143"/>
        <v>0</v>
      </c>
      <c r="DD1006" s="224">
        <f t="shared" si="144"/>
        <v>0</v>
      </c>
      <c r="DE1006" s="225">
        <f t="shared" si="145"/>
        <v>0</v>
      </c>
      <c r="DF1006" s="222"/>
      <c r="DG1006" s="222"/>
    </row>
    <row r="1007" spans="90:111" x14ac:dyDescent="0.25">
      <c r="CL1007" s="223">
        <f t="shared" si="137"/>
        <v>0</v>
      </c>
      <c r="CM1007" s="223">
        <f t="shared" si="138"/>
        <v>0</v>
      </c>
      <c r="CN1007" s="223">
        <f t="shared" si="139"/>
        <v>0</v>
      </c>
      <c r="CO1007" s="223">
        <f t="shared" si="139"/>
        <v>0</v>
      </c>
      <c r="CP1007" s="223">
        <f t="shared" si="140"/>
        <v>0</v>
      </c>
      <c r="CQ1007" s="223">
        <f t="shared" si="141"/>
        <v>0</v>
      </c>
      <c r="CR1007" s="222"/>
      <c r="CS1007" s="222"/>
      <c r="CT1007" s="222"/>
      <c r="CU1007" s="222"/>
      <c r="CV1007" s="222"/>
      <c r="CW1007" s="222"/>
      <c r="CX1007" s="222"/>
      <c r="CY1007" s="222"/>
      <c r="CZ1007" s="222"/>
      <c r="DA1007" s="222"/>
      <c r="DB1007" s="224">
        <f t="shared" si="142"/>
        <v>0</v>
      </c>
      <c r="DC1007" s="224">
        <f t="shared" si="143"/>
        <v>0</v>
      </c>
      <c r="DD1007" s="224">
        <f t="shared" si="144"/>
        <v>0</v>
      </c>
      <c r="DE1007" s="225">
        <f t="shared" si="145"/>
        <v>0</v>
      </c>
      <c r="DF1007" s="222"/>
      <c r="DG1007" s="222"/>
    </row>
    <row r="1008" spans="90:111" x14ac:dyDescent="0.25">
      <c r="CL1008" s="223">
        <f t="shared" si="137"/>
        <v>0</v>
      </c>
      <c r="CM1008" s="223">
        <f t="shared" si="138"/>
        <v>0</v>
      </c>
      <c r="CN1008" s="223">
        <f t="shared" si="139"/>
        <v>0</v>
      </c>
      <c r="CO1008" s="223">
        <f t="shared" si="139"/>
        <v>0</v>
      </c>
      <c r="CP1008" s="223">
        <f t="shared" si="140"/>
        <v>0</v>
      </c>
      <c r="CQ1008" s="223">
        <f t="shared" si="141"/>
        <v>0</v>
      </c>
      <c r="CR1008" s="222"/>
      <c r="CS1008" s="222"/>
      <c r="CT1008" s="222"/>
      <c r="CU1008" s="222"/>
      <c r="CV1008" s="222"/>
      <c r="CW1008" s="222"/>
      <c r="CX1008" s="222"/>
      <c r="CY1008" s="222"/>
      <c r="CZ1008" s="222"/>
      <c r="DA1008" s="222"/>
      <c r="DB1008" s="224">
        <f t="shared" si="142"/>
        <v>0</v>
      </c>
      <c r="DC1008" s="224">
        <f t="shared" si="143"/>
        <v>0</v>
      </c>
      <c r="DD1008" s="224">
        <f t="shared" si="144"/>
        <v>0</v>
      </c>
      <c r="DE1008" s="225">
        <f t="shared" si="145"/>
        <v>0</v>
      </c>
      <c r="DF1008" s="222"/>
      <c r="DG1008" s="222"/>
    </row>
    <row r="1009" spans="90:111" x14ac:dyDescent="0.25">
      <c r="CL1009" s="223">
        <f t="shared" si="137"/>
        <v>0</v>
      </c>
      <c r="CM1009" s="223">
        <f t="shared" si="138"/>
        <v>0</v>
      </c>
      <c r="CN1009" s="223">
        <f t="shared" si="139"/>
        <v>0</v>
      </c>
      <c r="CO1009" s="223">
        <f t="shared" si="139"/>
        <v>0</v>
      </c>
      <c r="CP1009" s="223">
        <f t="shared" si="140"/>
        <v>0</v>
      </c>
      <c r="CQ1009" s="223">
        <f t="shared" si="141"/>
        <v>0</v>
      </c>
      <c r="CR1009" s="222"/>
      <c r="CS1009" s="222"/>
      <c r="CT1009" s="222"/>
      <c r="CU1009" s="222"/>
      <c r="CV1009" s="222"/>
      <c r="CW1009" s="222"/>
      <c r="CX1009" s="222"/>
      <c r="CY1009" s="222"/>
      <c r="CZ1009" s="222"/>
      <c r="DA1009" s="222"/>
      <c r="DB1009" s="224">
        <f t="shared" si="142"/>
        <v>0</v>
      </c>
      <c r="DC1009" s="224">
        <f t="shared" si="143"/>
        <v>0</v>
      </c>
      <c r="DD1009" s="224">
        <f t="shared" si="144"/>
        <v>0</v>
      </c>
      <c r="DE1009" s="225">
        <f t="shared" si="145"/>
        <v>0</v>
      </c>
      <c r="DF1009" s="222"/>
      <c r="DG1009" s="222"/>
    </row>
    <row r="1010" spans="90:111" x14ac:dyDescent="0.25">
      <c r="CL1010" s="223">
        <f t="shared" si="137"/>
        <v>0</v>
      </c>
      <c r="CM1010" s="223">
        <f t="shared" si="138"/>
        <v>0</v>
      </c>
      <c r="CN1010" s="223">
        <f t="shared" si="139"/>
        <v>0</v>
      </c>
      <c r="CO1010" s="223">
        <f t="shared" si="139"/>
        <v>0</v>
      </c>
      <c r="CP1010" s="223">
        <f t="shared" si="140"/>
        <v>0</v>
      </c>
      <c r="CQ1010" s="223">
        <f t="shared" si="141"/>
        <v>0</v>
      </c>
      <c r="CR1010" s="222"/>
      <c r="CS1010" s="222"/>
      <c r="CT1010" s="222"/>
      <c r="CU1010" s="222"/>
      <c r="CV1010" s="222"/>
      <c r="CW1010" s="222"/>
      <c r="CX1010" s="222"/>
      <c r="CY1010" s="222"/>
      <c r="CZ1010" s="222"/>
      <c r="DA1010" s="222"/>
      <c r="DB1010" s="224">
        <f t="shared" si="142"/>
        <v>0</v>
      </c>
      <c r="DC1010" s="224">
        <f t="shared" si="143"/>
        <v>0</v>
      </c>
      <c r="DD1010" s="224">
        <f t="shared" si="144"/>
        <v>0</v>
      </c>
      <c r="DE1010" s="225">
        <f t="shared" si="145"/>
        <v>0</v>
      </c>
      <c r="DF1010" s="222"/>
      <c r="DG1010" s="222"/>
    </row>
    <row r="1011" spans="90:111" x14ac:dyDescent="0.25">
      <c r="CL1011" s="223">
        <f t="shared" si="137"/>
        <v>0</v>
      </c>
      <c r="CM1011" s="223">
        <f t="shared" si="138"/>
        <v>0</v>
      </c>
      <c r="CN1011" s="223">
        <f t="shared" si="139"/>
        <v>0</v>
      </c>
      <c r="CO1011" s="223">
        <f t="shared" si="139"/>
        <v>0</v>
      </c>
      <c r="CP1011" s="223">
        <f t="shared" si="140"/>
        <v>0</v>
      </c>
      <c r="CQ1011" s="223">
        <f t="shared" si="141"/>
        <v>0</v>
      </c>
      <c r="CR1011" s="222"/>
      <c r="CS1011" s="222"/>
      <c r="CT1011" s="222"/>
      <c r="CU1011" s="222"/>
      <c r="CV1011" s="222"/>
      <c r="CW1011" s="222"/>
      <c r="CX1011" s="222"/>
      <c r="CY1011" s="222"/>
      <c r="CZ1011" s="222"/>
      <c r="DA1011" s="222"/>
      <c r="DB1011" s="224">
        <f t="shared" si="142"/>
        <v>0</v>
      </c>
      <c r="DC1011" s="224">
        <f t="shared" si="143"/>
        <v>0</v>
      </c>
      <c r="DD1011" s="224">
        <f t="shared" si="144"/>
        <v>0</v>
      </c>
      <c r="DE1011" s="225">
        <f t="shared" si="145"/>
        <v>0</v>
      </c>
      <c r="DF1011" s="222"/>
      <c r="DG1011" s="222"/>
    </row>
    <row r="1012" spans="90:111" x14ac:dyDescent="0.25">
      <c r="CL1012" s="223">
        <f t="shared" si="137"/>
        <v>0</v>
      </c>
      <c r="CM1012" s="223">
        <f t="shared" si="138"/>
        <v>0</v>
      </c>
      <c r="CN1012" s="223">
        <f t="shared" si="139"/>
        <v>0</v>
      </c>
      <c r="CO1012" s="223">
        <f t="shared" si="139"/>
        <v>0</v>
      </c>
      <c r="CP1012" s="223">
        <f t="shared" si="140"/>
        <v>0</v>
      </c>
      <c r="CQ1012" s="223">
        <f t="shared" si="141"/>
        <v>0</v>
      </c>
      <c r="CR1012" s="222"/>
      <c r="CS1012" s="222"/>
      <c r="CT1012" s="222"/>
      <c r="CU1012" s="222"/>
      <c r="CV1012" s="222"/>
      <c r="CW1012" s="222"/>
      <c r="CX1012" s="222"/>
      <c r="CY1012" s="222"/>
      <c r="CZ1012" s="222"/>
      <c r="DA1012" s="222"/>
      <c r="DB1012" s="224">
        <f t="shared" si="142"/>
        <v>0</v>
      </c>
      <c r="DC1012" s="224">
        <f t="shared" si="143"/>
        <v>0</v>
      </c>
      <c r="DD1012" s="224">
        <f t="shared" si="144"/>
        <v>0</v>
      </c>
      <c r="DE1012" s="225">
        <f t="shared" si="145"/>
        <v>0</v>
      </c>
      <c r="DF1012" s="222"/>
      <c r="DG1012" s="222"/>
    </row>
    <row r="1013" spans="90:111" x14ac:dyDescent="0.25">
      <c r="CL1013" s="223">
        <f t="shared" si="137"/>
        <v>0</v>
      </c>
      <c r="CM1013" s="223">
        <f t="shared" si="138"/>
        <v>0</v>
      </c>
      <c r="CN1013" s="223">
        <f t="shared" si="139"/>
        <v>0</v>
      </c>
      <c r="CO1013" s="223">
        <f t="shared" si="139"/>
        <v>0</v>
      </c>
      <c r="CP1013" s="223">
        <f t="shared" si="140"/>
        <v>0</v>
      </c>
      <c r="CQ1013" s="223">
        <f t="shared" si="141"/>
        <v>0</v>
      </c>
      <c r="CR1013" s="222"/>
      <c r="CS1013" s="222"/>
      <c r="CT1013" s="222"/>
      <c r="CU1013" s="222"/>
      <c r="CV1013" s="222"/>
      <c r="CW1013" s="222"/>
      <c r="CX1013" s="222"/>
      <c r="CY1013" s="222"/>
      <c r="CZ1013" s="222"/>
      <c r="DA1013" s="222"/>
      <c r="DB1013" s="224">
        <f t="shared" si="142"/>
        <v>0</v>
      </c>
      <c r="DC1013" s="224">
        <f t="shared" si="143"/>
        <v>0</v>
      </c>
      <c r="DD1013" s="224">
        <f t="shared" si="144"/>
        <v>0</v>
      </c>
      <c r="DE1013" s="225">
        <f t="shared" si="145"/>
        <v>0</v>
      </c>
      <c r="DF1013" s="222"/>
      <c r="DG1013" s="222"/>
    </row>
    <row r="1014" spans="90:111" x14ac:dyDescent="0.25">
      <c r="CL1014" s="223">
        <f t="shared" si="137"/>
        <v>0</v>
      </c>
      <c r="CM1014" s="223">
        <f t="shared" si="138"/>
        <v>0</v>
      </c>
      <c r="CN1014" s="223">
        <f t="shared" si="139"/>
        <v>0</v>
      </c>
      <c r="CO1014" s="223">
        <f t="shared" si="139"/>
        <v>0</v>
      </c>
      <c r="CP1014" s="223">
        <f t="shared" si="140"/>
        <v>0</v>
      </c>
      <c r="CQ1014" s="223">
        <f t="shared" si="141"/>
        <v>0</v>
      </c>
      <c r="CR1014" s="222"/>
      <c r="CS1014" s="222"/>
      <c r="CT1014" s="222"/>
      <c r="CU1014" s="222"/>
      <c r="CV1014" s="222"/>
      <c r="CW1014" s="222"/>
      <c r="CX1014" s="222"/>
      <c r="CY1014" s="222"/>
      <c r="CZ1014" s="222"/>
      <c r="DA1014" s="222"/>
      <c r="DB1014" s="224">
        <f t="shared" si="142"/>
        <v>0</v>
      </c>
      <c r="DC1014" s="224">
        <f t="shared" si="143"/>
        <v>0</v>
      </c>
      <c r="DD1014" s="224">
        <f t="shared" si="144"/>
        <v>0</v>
      </c>
      <c r="DE1014" s="225">
        <f t="shared" si="145"/>
        <v>0</v>
      </c>
      <c r="DF1014" s="222"/>
      <c r="DG1014" s="222"/>
    </row>
    <row r="1015" spans="90:111" x14ac:dyDescent="0.25">
      <c r="CL1015" s="223">
        <f t="shared" si="137"/>
        <v>0</v>
      </c>
      <c r="CM1015" s="223">
        <f t="shared" si="138"/>
        <v>0</v>
      </c>
      <c r="CN1015" s="223">
        <f t="shared" si="139"/>
        <v>0</v>
      </c>
      <c r="CO1015" s="223">
        <f t="shared" si="139"/>
        <v>0</v>
      </c>
      <c r="CP1015" s="223">
        <f t="shared" si="140"/>
        <v>0</v>
      </c>
      <c r="CQ1015" s="223">
        <f t="shared" si="141"/>
        <v>0</v>
      </c>
      <c r="CR1015" s="222"/>
      <c r="CS1015" s="222"/>
      <c r="CT1015" s="222"/>
      <c r="CU1015" s="222"/>
      <c r="CV1015" s="222"/>
      <c r="CW1015" s="222"/>
      <c r="CX1015" s="222"/>
      <c r="CY1015" s="222"/>
      <c r="CZ1015" s="222"/>
      <c r="DA1015" s="222"/>
      <c r="DB1015" s="224">
        <f t="shared" si="142"/>
        <v>0</v>
      </c>
      <c r="DC1015" s="224">
        <f t="shared" si="143"/>
        <v>0</v>
      </c>
      <c r="DD1015" s="224">
        <f t="shared" si="144"/>
        <v>0</v>
      </c>
      <c r="DE1015" s="225">
        <f t="shared" si="145"/>
        <v>0</v>
      </c>
      <c r="DF1015" s="222"/>
      <c r="DG1015" s="222"/>
    </row>
    <row r="1016" spans="90:111" x14ac:dyDescent="0.25">
      <c r="CL1016" s="223">
        <f t="shared" si="137"/>
        <v>0</v>
      </c>
      <c r="CM1016" s="223">
        <f t="shared" si="138"/>
        <v>0</v>
      </c>
      <c r="CN1016" s="223">
        <f t="shared" si="139"/>
        <v>0</v>
      </c>
      <c r="CO1016" s="223">
        <f t="shared" si="139"/>
        <v>0</v>
      </c>
      <c r="CP1016" s="223">
        <f t="shared" si="140"/>
        <v>0</v>
      </c>
      <c r="CQ1016" s="223">
        <f t="shared" si="141"/>
        <v>0</v>
      </c>
      <c r="CR1016" s="222"/>
      <c r="CS1016" s="222"/>
      <c r="CT1016" s="222"/>
      <c r="CU1016" s="222"/>
      <c r="CV1016" s="222"/>
      <c r="CW1016" s="222"/>
      <c r="CX1016" s="222"/>
      <c r="CY1016" s="222"/>
      <c r="CZ1016" s="222"/>
      <c r="DA1016" s="222"/>
      <c r="DB1016" s="224">
        <f t="shared" si="142"/>
        <v>0</v>
      </c>
      <c r="DC1016" s="224">
        <f t="shared" si="143"/>
        <v>0</v>
      </c>
      <c r="DD1016" s="224">
        <f t="shared" si="144"/>
        <v>0</v>
      </c>
      <c r="DE1016" s="225">
        <f t="shared" si="145"/>
        <v>0</v>
      </c>
      <c r="DF1016" s="222"/>
      <c r="DG1016" s="222"/>
    </row>
    <row r="1017" spans="90:111" x14ac:dyDescent="0.25">
      <c r="CL1017" s="223">
        <f t="shared" si="137"/>
        <v>0</v>
      </c>
      <c r="CM1017" s="223">
        <f t="shared" si="138"/>
        <v>0</v>
      </c>
      <c r="CN1017" s="223">
        <f t="shared" si="139"/>
        <v>0</v>
      </c>
      <c r="CO1017" s="223">
        <f t="shared" si="139"/>
        <v>0</v>
      </c>
      <c r="CP1017" s="223">
        <f t="shared" si="140"/>
        <v>0</v>
      </c>
      <c r="CQ1017" s="223">
        <f t="shared" si="141"/>
        <v>0</v>
      </c>
      <c r="CR1017" s="222"/>
      <c r="CS1017" s="222"/>
      <c r="CT1017" s="222"/>
      <c r="CU1017" s="222"/>
      <c r="CV1017" s="222"/>
      <c r="CW1017" s="222"/>
      <c r="CX1017" s="222"/>
      <c r="CY1017" s="222"/>
      <c r="CZ1017" s="222"/>
      <c r="DA1017" s="222"/>
      <c r="DB1017" s="224">
        <f t="shared" si="142"/>
        <v>0</v>
      </c>
      <c r="DC1017" s="224">
        <f t="shared" si="143"/>
        <v>0</v>
      </c>
      <c r="DD1017" s="224">
        <f t="shared" si="144"/>
        <v>0</v>
      </c>
      <c r="DE1017" s="225">
        <f t="shared" si="145"/>
        <v>0</v>
      </c>
      <c r="DF1017" s="222"/>
      <c r="DG1017" s="222"/>
    </row>
    <row r="1018" spans="90:111" x14ac:dyDescent="0.25">
      <c r="CL1018" s="223">
        <f t="shared" si="137"/>
        <v>0</v>
      </c>
      <c r="CM1018" s="223">
        <f t="shared" si="138"/>
        <v>0</v>
      </c>
      <c r="CN1018" s="223">
        <f t="shared" si="139"/>
        <v>0</v>
      </c>
      <c r="CO1018" s="223">
        <f t="shared" si="139"/>
        <v>0</v>
      </c>
      <c r="CP1018" s="223">
        <f t="shared" si="140"/>
        <v>0</v>
      </c>
      <c r="CQ1018" s="223">
        <f t="shared" si="141"/>
        <v>0</v>
      </c>
      <c r="CR1018" s="222"/>
      <c r="CS1018" s="222"/>
      <c r="CT1018" s="222"/>
      <c r="CU1018" s="222"/>
      <c r="CV1018" s="222"/>
      <c r="CW1018" s="222"/>
      <c r="CX1018" s="222"/>
      <c r="CY1018" s="222"/>
      <c r="CZ1018" s="222"/>
      <c r="DA1018" s="222"/>
      <c r="DB1018" s="224">
        <f t="shared" si="142"/>
        <v>0</v>
      </c>
      <c r="DC1018" s="224">
        <f t="shared" si="143"/>
        <v>0</v>
      </c>
      <c r="DD1018" s="224">
        <f t="shared" si="144"/>
        <v>0</v>
      </c>
      <c r="DE1018" s="225">
        <f t="shared" si="145"/>
        <v>0</v>
      </c>
      <c r="DF1018" s="222"/>
      <c r="DG1018" s="222"/>
    </row>
    <row r="1019" spans="90:111" x14ac:dyDescent="0.25">
      <c r="CL1019" s="223">
        <f t="shared" si="137"/>
        <v>0</v>
      </c>
      <c r="CM1019" s="223">
        <f t="shared" si="138"/>
        <v>0</v>
      </c>
      <c r="CN1019" s="223">
        <f t="shared" si="139"/>
        <v>0</v>
      </c>
      <c r="CO1019" s="223">
        <f t="shared" si="139"/>
        <v>0</v>
      </c>
      <c r="CP1019" s="223">
        <f t="shared" si="140"/>
        <v>0</v>
      </c>
      <c r="CQ1019" s="223">
        <f t="shared" si="141"/>
        <v>0</v>
      </c>
      <c r="CR1019" s="222"/>
      <c r="CS1019" s="222"/>
      <c r="CT1019" s="222"/>
      <c r="CU1019" s="222"/>
      <c r="CV1019" s="222"/>
      <c r="CW1019" s="222"/>
      <c r="CX1019" s="222"/>
      <c r="CY1019" s="222"/>
      <c r="CZ1019" s="222"/>
      <c r="DA1019" s="222"/>
      <c r="DB1019" s="224">
        <f t="shared" si="142"/>
        <v>0</v>
      </c>
      <c r="DC1019" s="224">
        <f t="shared" si="143"/>
        <v>0</v>
      </c>
      <c r="DD1019" s="224">
        <f t="shared" si="144"/>
        <v>0</v>
      </c>
      <c r="DE1019" s="225">
        <f t="shared" si="145"/>
        <v>0</v>
      </c>
      <c r="DF1019" s="222"/>
      <c r="DG1019" s="222"/>
    </row>
    <row r="1020" spans="90:111" x14ac:dyDescent="0.25">
      <c r="CL1020" s="223">
        <f t="shared" si="137"/>
        <v>0</v>
      </c>
      <c r="CM1020" s="223">
        <f t="shared" si="138"/>
        <v>0</v>
      </c>
      <c r="CN1020" s="223">
        <f t="shared" si="139"/>
        <v>0</v>
      </c>
      <c r="CO1020" s="223">
        <f t="shared" si="139"/>
        <v>0</v>
      </c>
      <c r="CP1020" s="223">
        <f t="shared" si="140"/>
        <v>0</v>
      </c>
      <c r="CQ1020" s="223">
        <f t="shared" si="141"/>
        <v>0</v>
      </c>
      <c r="CR1020" s="222"/>
      <c r="CS1020" s="222"/>
      <c r="CT1020" s="222"/>
      <c r="CU1020" s="222"/>
      <c r="CV1020" s="222"/>
      <c r="CW1020" s="222"/>
      <c r="CX1020" s="222"/>
      <c r="CY1020" s="222"/>
      <c r="CZ1020" s="222"/>
      <c r="DA1020" s="222"/>
      <c r="DB1020" s="224">
        <f t="shared" si="142"/>
        <v>0</v>
      </c>
      <c r="DC1020" s="224">
        <f t="shared" si="143"/>
        <v>0</v>
      </c>
      <c r="DD1020" s="224">
        <f t="shared" si="144"/>
        <v>0</v>
      </c>
      <c r="DE1020" s="225">
        <f t="shared" si="145"/>
        <v>0</v>
      </c>
      <c r="DF1020" s="222"/>
      <c r="DG1020" s="222"/>
    </row>
    <row r="1021" spans="90:111" x14ac:dyDescent="0.25">
      <c r="CL1021" s="223">
        <f t="shared" si="137"/>
        <v>0</v>
      </c>
      <c r="CM1021" s="223">
        <f t="shared" si="138"/>
        <v>0</v>
      </c>
      <c r="CN1021" s="223">
        <f t="shared" si="139"/>
        <v>0</v>
      </c>
      <c r="CO1021" s="223">
        <f t="shared" si="139"/>
        <v>0</v>
      </c>
      <c r="CP1021" s="223">
        <f t="shared" si="140"/>
        <v>0</v>
      </c>
      <c r="CQ1021" s="223">
        <f t="shared" si="141"/>
        <v>0</v>
      </c>
      <c r="CR1021" s="222"/>
      <c r="CS1021" s="222"/>
      <c r="CT1021" s="222"/>
      <c r="CU1021" s="222"/>
      <c r="CV1021" s="222"/>
      <c r="CW1021" s="222"/>
      <c r="CX1021" s="222"/>
      <c r="CY1021" s="222"/>
      <c r="CZ1021" s="222"/>
      <c r="DA1021" s="222"/>
      <c r="DB1021" s="224">
        <f t="shared" si="142"/>
        <v>0</v>
      </c>
      <c r="DC1021" s="224">
        <f t="shared" si="143"/>
        <v>0</v>
      </c>
      <c r="DD1021" s="224">
        <f t="shared" si="144"/>
        <v>0</v>
      </c>
      <c r="DE1021" s="225">
        <f t="shared" si="145"/>
        <v>0</v>
      </c>
      <c r="DF1021" s="222"/>
      <c r="DG1021" s="222"/>
    </row>
    <row r="1022" spans="90:111" x14ac:dyDescent="0.25">
      <c r="CL1022" s="223">
        <f t="shared" si="137"/>
        <v>0</v>
      </c>
      <c r="CM1022" s="223">
        <f t="shared" si="138"/>
        <v>0</v>
      </c>
      <c r="CN1022" s="223">
        <f t="shared" si="139"/>
        <v>0</v>
      </c>
      <c r="CO1022" s="223">
        <f t="shared" si="139"/>
        <v>0</v>
      </c>
      <c r="CP1022" s="223">
        <f t="shared" si="140"/>
        <v>0</v>
      </c>
      <c r="CQ1022" s="223">
        <f t="shared" si="141"/>
        <v>0</v>
      </c>
      <c r="CR1022" s="222"/>
      <c r="CS1022" s="222"/>
      <c r="CT1022" s="222"/>
      <c r="CU1022" s="222"/>
      <c r="CV1022" s="222"/>
      <c r="CW1022" s="222"/>
      <c r="CX1022" s="222"/>
      <c r="CY1022" s="222"/>
      <c r="CZ1022" s="222"/>
      <c r="DA1022" s="222"/>
      <c r="DB1022" s="224">
        <f t="shared" si="142"/>
        <v>0</v>
      </c>
      <c r="DC1022" s="224">
        <f t="shared" si="143"/>
        <v>0</v>
      </c>
      <c r="DD1022" s="224">
        <f t="shared" si="144"/>
        <v>0</v>
      </c>
      <c r="DE1022" s="225">
        <f t="shared" si="145"/>
        <v>0</v>
      </c>
      <c r="DF1022" s="222"/>
      <c r="DG1022" s="222"/>
    </row>
    <row r="1023" spans="90:111" x14ac:dyDescent="0.25">
      <c r="CL1023" s="223">
        <f t="shared" si="137"/>
        <v>0</v>
      </c>
      <c r="CM1023" s="223">
        <f t="shared" si="138"/>
        <v>0</v>
      </c>
      <c r="CN1023" s="223">
        <f t="shared" si="139"/>
        <v>0</v>
      </c>
      <c r="CO1023" s="223">
        <f t="shared" si="139"/>
        <v>0</v>
      </c>
      <c r="CP1023" s="223">
        <f t="shared" si="140"/>
        <v>0</v>
      </c>
      <c r="CQ1023" s="223">
        <f t="shared" si="141"/>
        <v>0</v>
      </c>
      <c r="CR1023" s="222"/>
      <c r="CS1023" s="222"/>
      <c r="CT1023" s="222"/>
      <c r="CU1023" s="222"/>
      <c r="CV1023" s="222"/>
      <c r="CW1023" s="222"/>
      <c r="CX1023" s="222"/>
      <c r="CY1023" s="222"/>
      <c r="CZ1023" s="222"/>
      <c r="DA1023" s="222"/>
      <c r="DB1023" s="224">
        <f t="shared" si="142"/>
        <v>0</v>
      </c>
      <c r="DC1023" s="224">
        <f t="shared" si="143"/>
        <v>0</v>
      </c>
      <c r="DD1023" s="224">
        <f t="shared" si="144"/>
        <v>0</v>
      </c>
      <c r="DE1023" s="225">
        <f t="shared" si="145"/>
        <v>0</v>
      </c>
      <c r="DF1023" s="222"/>
      <c r="DG1023" s="222"/>
    </row>
    <row r="1024" spans="90:111" x14ac:dyDescent="0.25">
      <c r="CL1024" s="223">
        <f t="shared" si="137"/>
        <v>0</v>
      </c>
      <c r="CM1024" s="223">
        <f t="shared" si="138"/>
        <v>0</v>
      </c>
      <c r="CN1024" s="223">
        <f t="shared" si="139"/>
        <v>0</v>
      </c>
      <c r="CO1024" s="223">
        <f t="shared" si="139"/>
        <v>0</v>
      </c>
      <c r="CP1024" s="223">
        <f t="shared" si="140"/>
        <v>0</v>
      </c>
      <c r="CQ1024" s="223">
        <f t="shared" si="141"/>
        <v>0</v>
      </c>
      <c r="CR1024" s="222"/>
      <c r="CS1024" s="222"/>
      <c r="CT1024" s="222"/>
      <c r="CU1024" s="222"/>
      <c r="CV1024" s="222"/>
      <c r="CW1024" s="222"/>
      <c r="CX1024" s="222"/>
      <c r="CY1024" s="222"/>
      <c r="CZ1024" s="222"/>
      <c r="DA1024" s="222"/>
      <c r="DB1024" s="224">
        <f t="shared" si="142"/>
        <v>0</v>
      </c>
      <c r="DC1024" s="224">
        <f t="shared" si="143"/>
        <v>0</v>
      </c>
      <c r="DD1024" s="224">
        <f t="shared" si="144"/>
        <v>0</v>
      </c>
      <c r="DE1024" s="225">
        <f t="shared" si="145"/>
        <v>0</v>
      </c>
      <c r="DF1024" s="222"/>
      <c r="DG1024" s="222"/>
    </row>
    <row r="1025" spans="90:111" x14ac:dyDescent="0.25">
      <c r="CL1025" s="223">
        <f t="shared" si="137"/>
        <v>0</v>
      </c>
      <c r="CM1025" s="223">
        <f t="shared" si="138"/>
        <v>0</v>
      </c>
      <c r="CN1025" s="223">
        <f t="shared" si="139"/>
        <v>0</v>
      </c>
      <c r="CO1025" s="223">
        <f t="shared" si="139"/>
        <v>0</v>
      </c>
      <c r="CP1025" s="223">
        <f t="shared" si="140"/>
        <v>0</v>
      </c>
      <c r="CQ1025" s="223">
        <f t="shared" si="141"/>
        <v>0</v>
      </c>
      <c r="CR1025" s="222"/>
      <c r="CS1025" s="222"/>
      <c r="CT1025" s="222"/>
      <c r="CU1025" s="222"/>
      <c r="CV1025" s="222"/>
      <c r="CW1025" s="222"/>
      <c r="CX1025" s="222"/>
      <c r="CY1025" s="222"/>
      <c r="CZ1025" s="222"/>
      <c r="DA1025" s="222"/>
      <c r="DB1025" s="224">
        <f t="shared" si="142"/>
        <v>0</v>
      </c>
      <c r="DC1025" s="224">
        <f t="shared" si="143"/>
        <v>0</v>
      </c>
      <c r="DD1025" s="224">
        <f t="shared" si="144"/>
        <v>0</v>
      </c>
      <c r="DE1025" s="225">
        <f t="shared" si="145"/>
        <v>0</v>
      </c>
      <c r="DF1025" s="222"/>
      <c r="DG1025" s="222"/>
    </row>
    <row r="1026" spans="90:111" x14ac:dyDescent="0.25">
      <c r="CL1026" s="223">
        <f t="shared" si="137"/>
        <v>0</v>
      </c>
      <c r="CM1026" s="223">
        <f t="shared" si="138"/>
        <v>0</v>
      </c>
      <c r="CN1026" s="223">
        <f t="shared" si="139"/>
        <v>0</v>
      </c>
      <c r="CO1026" s="223">
        <f t="shared" si="139"/>
        <v>0</v>
      </c>
      <c r="CP1026" s="223">
        <f t="shared" si="140"/>
        <v>0</v>
      </c>
      <c r="CQ1026" s="223">
        <f t="shared" si="141"/>
        <v>0</v>
      </c>
      <c r="CR1026" s="222"/>
      <c r="CS1026" s="222"/>
      <c r="CT1026" s="222"/>
      <c r="CU1026" s="222"/>
      <c r="CV1026" s="222"/>
      <c r="CW1026" s="222"/>
      <c r="CX1026" s="222"/>
      <c r="CY1026" s="222"/>
      <c r="CZ1026" s="222"/>
      <c r="DA1026" s="222"/>
      <c r="DB1026" s="224">
        <f t="shared" si="142"/>
        <v>0</v>
      </c>
      <c r="DC1026" s="224">
        <f t="shared" si="143"/>
        <v>0</v>
      </c>
      <c r="DD1026" s="224">
        <f t="shared" si="144"/>
        <v>0</v>
      </c>
      <c r="DE1026" s="225">
        <f t="shared" si="145"/>
        <v>0</v>
      </c>
      <c r="DF1026" s="222"/>
      <c r="DG1026" s="222"/>
    </row>
    <row r="1027" spans="90:111" x14ac:dyDescent="0.25">
      <c r="CL1027" s="223">
        <f t="shared" ref="CL1027:CL1090" si="146">SUM(BB1027:BL1027)+BR1027</f>
        <v>0</v>
      </c>
      <c r="CM1027" s="223">
        <f t="shared" ref="CM1027:CM1090" si="147">SUM(BM1027:BO1027)</f>
        <v>0</v>
      </c>
      <c r="CN1027" s="223">
        <f t="shared" ref="CN1027:CO1090" si="148">BP1027</f>
        <v>0</v>
      </c>
      <c r="CO1027" s="223">
        <f t="shared" si="148"/>
        <v>0</v>
      </c>
      <c r="CP1027" s="223">
        <f t="shared" ref="CP1027:CP1090" si="149">SUM(CL1027:CO1027)</f>
        <v>0</v>
      </c>
      <c r="CQ1027" s="223">
        <f t="shared" ref="CQ1027:CQ1090" si="150">CP1027-BU1027</f>
        <v>0</v>
      </c>
      <c r="CR1027" s="222"/>
      <c r="CS1027" s="222"/>
      <c r="CT1027" s="222"/>
      <c r="CU1027" s="222"/>
      <c r="CV1027" s="222"/>
      <c r="CW1027" s="222"/>
      <c r="CX1027" s="222"/>
      <c r="CY1027" s="222"/>
      <c r="CZ1027" s="222"/>
      <c r="DA1027" s="222"/>
      <c r="DB1027" s="224">
        <f t="shared" ref="DB1027:DB1090" si="151">SUM(BB1027:BE1027)+BM1027+BN1027</f>
        <v>0</v>
      </c>
      <c r="DC1027" s="224">
        <f t="shared" ref="DC1027:DC1090" si="152">BF1027+BG1027+BH1027+BI1027+BJ1027+BK1027+BL1027+BO1027+BR1027</f>
        <v>0</v>
      </c>
      <c r="DD1027" s="224">
        <f t="shared" ref="DD1027:DD1090" si="153">DC1027+DB1027</f>
        <v>0</v>
      </c>
      <c r="DE1027" s="225">
        <f t="shared" ref="DE1027:DE1090" si="154">DD1027-BS1027</f>
        <v>0</v>
      </c>
      <c r="DF1027" s="222"/>
      <c r="DG1027" s="222"/>
    </row>
    <row r="1028" spans="90:111" x14ac:dyDescent="0.25">
      <c r="CL1028" s="223">
        <f t="shared" si="146"/>
        <v>0</v>
      </c>
      <c r="CM1028" s="223">
        <f t="shared" si="147"/>
        <v>0</v>
      </c>
      <c r="CN1028" s="223">
        <f t="shared" si="148"/>
        <v>0</v>
      </c>
      <c r="CO1028" s="223">
        <f t="shared" si="148"/>
        <v>0</v>
      </c>
      <c r="CP1028" s="223">
        <f t="shared" si="149"/>
        <v>0</v>
      </c>
      <c r="CQ1028" s="223">
        <f t="shared" si="150"/>
        <v>0</v>
      </c>
      <c r="CR1028" s="222"/>
      <c r="CS1028" s="222"/>
      <c r="CT1028" s="222"/>
      <c r="CU1028" s="222"/>
      <c r="CV1028" s="222"/>
      <c r="CW1028" s="222"/>
      <c r="CX1028" s="222"/>
      <c r="CY1028" s="222"/>
      <c r="CZ1028" s="222"/>
      <c r="DA1028" s="222"/>
      <c r="DB1028" s="224">
        <f t="shared" si="151"/>
        <v>0</v>
      </c>
      <c r="DC1028" s="224">
        <f t="shared" si="152"/>
        <v>0</v>
      </c>
      <c r="DD1028" s="224">
        <f t="shared" si="153"/>
        <v>0</v>
      </c>
      <c r="DE1028" s="225">
        <f t="shared" si="154"/>
        <v>0</v>
      </c>
      <c r="DF1028" s="222"/>
      <c r="DG1028" s="222"/>
    </row>
    <row r="1029" spans="90:111" x14ac:dyDescent="0.25">
      <c r="CL1029" s="223">
        <f t="shared" si="146"/>
        <v>0</v>
      </c>
      <c r="CM1029" s="223">
        <f t="shared" si="147"/>
        <v>0</v>
      </c>
      <c r="CN1029" s="223">
        <f t="shared" si="148"/>
        <v>0</v>
      </c>
      <c r="CO1029" s="223">
        <f t="shared" si="148"/>
        <v>0</v>
      </c>
      <c r="CP1029" s="223">
        <f t="shared" si="149"/>
        <v>0</v>
      </c>
      <c r="CQ1029" s="223">
        <f t="shared" si="150"/>
        <v>0</v>
      </c>
      <c r="CR1029" s="222"/>
      <c r="CS1029" s="222"/>
      <c r="CT1029" s="222"/>
      <c r="CU1029" s="222"/>
      <c r="CV1029" s="222"/>
      <c r="CW1029" s="222"/>
      <c r="CX1029" s="222"/>
      <c r="CY1029" s="222"/>
      <c r="CZ1029" s="222"/>
      <c r="DA1029" s="222"/>
      <c r="DB1029" s="224">
        <f t="shared" si="151"/>
        <v>0</v>
      </c>
      <c r="DC1029" s="224">
        <f t="shared" si="152"/>
        <v>0</v>
      </c>
      <c r="DD1029" s="224">
        <f t="shared" si="153"/>
        <v>0</v>
      </c>
      <c r="DE1029" s="225">
        <f t="shared" si="154"/>
        <v>0</v>
      </c>
      <c r="DF1029" s="222"/>
      <c r="DG1029" s="222"/>
    </row>
    <row r="1030" spans="90:111" x14ac:dyDescent="0.25">
      <c r="CL1030" s="223">
        <f t="shared" si="146"/>
        <v>0</v>
      </c>
      <c r="CM1030" s="223">
        <f t="shared" si="147"/>
        <v>0</v>
      </c>
      <c r="CN1030" s="223">
        <f t="shared" si="148"/>
        <v>0</v>
      </c>
      <c r="CO1030" s="223">
        <f t="shared" si="148"/>
        <v>0</v>
      </c>
      <c r="CP1030" s="223">
        <f t="shared" si="149"/>
        <v>0</v>
      </c>
      <c r="CQ1030" s="223">
        <f t="shared" si="150"/>
        <v>0</v>
      </c>
      <c r="CR1030" s="222"/>
      <c r="CS1030" s="222"/>
      <c r="CT1030" s="222"/>
      <c r="CU1030" s="222"/>
      <c r="CV1030" s="222"/>
      <c r="CW1030" s="222"/>
      <c r="CX1030" s="222"/>
      <c r="CY1030" s="222"/>
      <c r="CZ1030" s="222"/>
      <c r="DA1030" s="222"/>
      <c r="DB1030" s="224">
        <f t="shared" si="151"/>
        <v>0</v>
      </c>
      <c r="DC1030" s="224">
        <f t="shared" si="152"/>
        <v>0</v>
      </c>
      <c r="DD1030" s="224">
        <f t="shared" si="153"/>
        <v>0</v>
      </c>
      <c r="DE1030" s="225">
        <f t="shared" si="154"/>
        <v>0</v>
      </c>
      <c r="DF1030" s="222"/>
      <c r="DG1030" s="222"/>
    </row>
    <row r="1031" spans="90:111" x14ac:dyDescent="0.25">
      <c r="CL1031" s="223">
        <f t="shared" si="146"/>
        <v>0</v>
      </c>
      <c r="CM1031" s="223">
        <f t="shared" si="147"/>
        <v>0</v>
      </c>
      <c r="CN1031" s="223">
        <f t="shared" si="148"/>
        <v>0</v>
      </c>
      <c r="CO1031" s="223">
        <f t="shared" si="148"/>
        <v>0</v>
      </c>
      <c r="CP1031" s="223">
        <f t="shared" si="149"/>
        <v>0</v>
      </c>
      <c r="CQ1031" s="223">
        <f t="shared" si="150"/>
        <v>0</v>
      </c>
      <c r="CR1031" s="222"/>
      <c r="CS1031" s="222"/>
      <c r="CT1031" s="222"/>
      <c r="CU1031" s="222"/>
      <c r="CV1031" s="222"/>
      <c r="CW1031" s="222"/>
      <c r="CX1031" s="222"/>
      <c r="CY1031" s="222"/>
      <c r="CZ1031" s="222"/>
      <c r="DA1031" s="222"/>
      <c r="DB1031" s="224">
        <f t="shared" si="151"/>
        <v>0</v>
      </c>
      <c r="DC1031" s="224">
        <f t="shared" si="152"/>
        <v>0</v>
      </c>
      <c r="DD1031" s="224">
        <f t="shared" si="153"/>
        <v>0</v>
      </c>
      <c r="DE1031" s="225">
        <f t="shared" si="154"/>
        <v>0</v>
      </c>
      <c r="DF1031" s="222"/>
      <c r="DG1031" s="222"/>
    </row>
    <row r="1032" spans="90:111" x14ac:dyDescent="0.25">
      <c r="CL1032" s="223">
        <f t="shared" si="146"/>
        <v>0</v>
      </c>
      <c r="CM1032" s="223">
        <f t="shared" si="147"/>
        <v>0</v>
      </c>
      <c r="CN1032" s="223">
        <f t="shared" si="148"/>
        <v>0</v>
      </c>
      <c r="CO1032" s="223">
        <f t="shared" si="148"/>
        <v>0</v>
      </c>
      <c r="CP1032" s="223">
        <f t="shared" si="149"/>
        <v>0</v>
      </c>
      <c r="CQ1032" s="223">
        <f t="shared" si="150"/>
        <v>0</v>
      </c>
      <c r="CR1032" s="222"/>
      <c r="CS1032" s="222"/>
      <c r="CT1032" s="222"/>
      <c r="CU1032" s="222"/>
      <c r="CV1032" s="222"/>
      <c r="CW1032" s="222"/>
      <c r="CX1032" s="222"/>
      <c r="CY1032" s="222"/>
      <c r="CZ1032" s="222"/>
      <c r="DA1032" s="222"/>
      <c r="DB1032" s="224">
        <f t="shared" si="151"/>
        <v>0</v>
      </c>
      <c r="DC1032" s="224">
        <f t="shared" si="152"/>
        <v>0</v>
      </c>
      <c r="DD1032" s="224">
        <f t="shared" si="153"/>
        <v>0</v>
      </c>
      <c r="DE1032" s="225">
        <f t="shared" si="154"/>
        <v>0</v>
      </c>
      <c r="DF1032" s="222"/>
      <c r="DG1032" s="222"/>
    </row>
    <row r="1033" spans="90:111" x14ac:dyDescent="0.25">
      <c r="CL1033" s="223">
        <f t="shared" si="146"/>
        <v>0</v>
      </c>
      <c r="CM1033" s="223">
        <f t="shared" si="147"/>
        <v>0</v>
      </c>
      <c r="CN1033" s="223">
        <f t="shared" si="148"/>
        <v>0</v>
      </c>
      <c r="CO1033" s="223">
        <f t="shared" si="148"/>
        <v>0</v>
      </c>
      <c r="CP1033" s="223">
        <f t="shared" si="149"/>
        <v>0</v>
      </c>
      <c r="CQ1033" s="223">
        <f t="shared" si="150"/>
        <v>0</v>
      </c>
      <c r="CR1033" s="222"/>
      <c r="CS1033" s="222"/>
      <c r="CT1033" s="222"/>
      <c r="CU1033" s="222"/>
      <c r="CV1033" s="222"/>
      <c r="CW1033" s="222"/>
      <c r="CX1033" s="222"/>
      <c r="CY1033" s="222"/>
      <c r="CZ1033" s="222"/>
      <c r="DA1033" s="222"/>
      <c r="DB1033" s="224">
        <f t="shared" si="151"/>
        <v>0</v>
      </c>
      <c r="DC1033" s="224">
        <f t="shared" si="152"/>
        <v>0</v>
      </c>
      <c r="DD1033" s="224">
        <f t="shared" si="153"/>
        <v>0</v>
      </c>
      <c r="DE1033" s="225">
        <f t="shared" si="154"/>
        <v>0</v>
      </c>
      <c r="DF1033" s="222"/>
      <c r="DG1033" s="222"/>
    </row>
    <row r="1034" spans="90:111" x14ac:dyDescent="0.25">
      <c r="CL1034" s="223">
        <f t="shared" si="146"/>
        <v>0</v>
      </c>
      <c r="CM1034" s="223">
        <f t="shared" si="147"/>
        <v>0</v>
      </c>
      <c r="CN1034" s="223">
        <f t="shared" si="148"/>
        <v>0</v>
      </c>
      <c r="CO1034" s="223">
        <f t="shared" si="148"/>
        <v>0</v>
      </c>
      <c r="CP1034" s="223">
        <f t="shared" si="149"/>
        <v>0</v>
      </c>
      <c r="CQ1034" s="223">
        <f t="shared" si="150"/>
        <v>0</v>
      </c>
      <c r="CR1034" s="222"/>
      <c r="CS1034" s="222"/>
      <c r="CT1034" s="222"/>
      <c r="CU1034" s="222"/>
      <c r="CV1034" s="222"/>
      <c r="CW1034" s="222"/>
      <c r="CX1034" s="222"/>
      <c r="CY1034" s="222"/>
      <c r="CZ1034" s="222"/>
      <c r="DA1034" s="222"/>
      <c r="DB1034" s="224">
        <f t="shared" si="151"/>
        <v>0</v>
      </c>
      <c r="DC1034" s="224">
        <f t="shared" si="152"/>
        <v>0</v>
      </c>
      <c r="DD1034" s="224">
        <f t="shared" si="153"/>
        <v>0</v>
      </c>
      <c r="DE1034" s="225">
        <f t="shared" si="154"/>
        <v>0</v>
      </c>
      <c r="DF1034" s="222"/>
      <c r="DG1034" s="222"/>
    </row>
    <row r="1035" spans="90:111" x14ac:dyDescent="0.25">
      <c r="CL1035" s="223">
        <f t="shared" si="146"/>
        <v>0</v>
      </c>
      <c r="CM1035" s="223">
        <f t="shared" si="147"/>
        <v>0</v>
      </c>
      <c r="CN1035" s="223">
        <f t="shared" si="148"/>
        <v>0</v>
      </c>
      <c r="CO1035" s="223">
        <f t="shared" si="148"/>
        <v>0</v>
      </c>
      <c r="CP1035" s="223">
        <f t="shared" si="149"/>
        <v>0</v>
      </c>
      <c r="CQ1035" s="223">
        <f t="shared" si="150"/>
        <v>0</v>
      </c>
      <c r="CR1035" s="222"/>
      <c r="CS1035" s="222"/>
      <c r="CT1035" s="222"/>
      <c r="CU1035" s="222"/>
      <c r="CV1035" s="222"/>
      <c r="CW1035" s="222"/>
      <c r="CX1035" s="222"/>
      <c r="CY1035" s="222"/>
      <c r="CZ1035" s="222"/>
      <c r="DA1035" s="222"/>
      <c r="DB1035" s="224">
        <f t="shared" si="151"/>
        <v>0</v>
      </c>
      <c r="DC1035" s="224">
        <f t="shared" si="152"/>
        <v>0</v>
      </c>
      <c r="DD1035" s="224">
        <f t="shared" si="153"/>
        <v>0</v>
      </c>
      <c r="DE1035" s="225">
        <f t="shared" si="154"/>
        <v>0</v>
      </c>
      <c r="DF1035" s="222"/>
      <c r="DG1035" s="222"/>
    </row>
    <row r="1036" spans="90:111" x14ac:dyDescent="0.25">
      <c r="CL1036" s="223">
        <f t="shared" si="146"/>
        <v>0</v>
      </c>
      <c r="CM1036" s="223">
        <f t="shared" si="147"/>
        <v>0</v>
      </c>
      <c r="CN1036" s="223">
        <f t="shared" si="148"/>
        <v>0</v>
      </c>
      <c r="CO1036" s="223">
        <f t="shared" si="148"/>
        <v>0</v>
      </c>
      <c r="CP1036" s="223">
        <f t="shared" si="149"/>
        <v>0</v>
      </c>
      <c r="CQ1036" s="223">
        <f t="shared" si="150"/>
        <v>0</v>
      </c>
      <c r="CR1036" s="222"/>
      <c r="CS1036" s="222"/>
      <c r="CT1036" s="222"/>
      <c r="CU1036" s="222"/>
      <c r="CV1036" s="222"/>
      <c r="CW1036" s="222"/>
      <c r="CX1036" s="222"/>
      <c r="CY1036" s="222"/>
      <c r="CZ1036" s="222"/>
      <c r="DA1036" s="222"/>
      <c r="DB1036" s="224">
        <f t="shared" si="151"/>
        <v>0</v>
      </c>
      <c r="DC1036" s="224">
        <f t="shared" si="152"/>
        <v>0</v>
      </c>
      <c r="DD1036" s="224">
        <f t="shared" si="153"/>
        <v>0</v>
      </c>
      <c r="DE1036" s="225">
        <f t="shared" si="154"/>
        <v>0</v>
      </c>
      <c r="DF1036" s="222"/>
      <c r="DG1036" s="222"/>
    </row>
    <row r="1037" spans="90:111" x14ac:dyDescent="0.25">
      <c r="CL1037" s="223">
        <f t="shared" si="146"/>
        <v>0</v>
      </c>
      <c r="CM1037" s="223">
        <f t="shared" si="147"/>
        <v>0</v>
      </c>
      <c r="CN1037" s="223">
        <f t="shared" si="148"/>
        <v>0</v>
      </c>
      <c r="CO1037" s="223">
        <f t="shared" si="148"/>
        <v>0</v>
      </c>
      <c r="CP1037" s="223">
        <f t="shared" si="149"/>
        <v>0</v>
      </c>
      <c r="CQ1037" s="223">
        <f t="shared" si="150"/>
        <v>0</v>
      </c>
      <c r="CR1037" s="222"/>
      <c r="CS1037" s="222"/>
      <c r="CT1037" s="222"/>
      <c r="CU1037" s="222"/>
      <c r="CV1037" s="222"/>
      <c r="CW1037" s="222"/>
      <c r="CX1037" s="222"/>
      <c r="CY1037" s="222"/>
      <c r="CZ1037" s="222"/>
      <c r="DA1037" s="222"/>
      <c r="DB1037" s="224">
        <f t="shared" si="151"/>
        <v>0</v>
      </c>
      <c r="DC1037" s="224">
        <f t="shared" si="152"/>
        <v>0</v>
      </c>
      <c r="DD1037" s="224">
        <f t="shared" si="153"/>
        <v>0</v>
      </c>
      <c r="DE1037" s="225">
        <f t="shared" si="154"/>
        <v>0</v>
      </c>
      <c r="DF1037" s="222"/>
      <c r="DG1037" s="222"/>
    </row>
    <row r="1038" spans="90:111" x14ac:dyDescent="0.25">
      <c r="CL1038" s="223">
        <f t="shared" si="146"/>
        <v>0</v>
      </c>
      <c r="CM1038" s="223">
        <f t="shared" si="147"/>
        <v>0</v>
      </c>
      <c r="CN1038" s="223">
        <f t="shared" si="148"/>
        <v>0</v>
      </c>
      <c r="CO1038" s="223">
        <f t="shared" si="148"/>
        <v>0</v>
      </c>
      <c r="CP1038" s="223">
        <f t="shared" si="149"/>
        <v>0</v>
      </c>
      <c r="CQ1038" s="223">
        <f t="shared" si="150"/>
        <v>0</v>
      </c>
      <c r="CR1038" s="222"/>
      <c r="CS1038" s="222"/>
      <c r="CT1038" s="222"/>
      <c r="CU1038" s="222"/>
      <c r="CV1038" s="222"/>
      <c r="CW1038" s="222"/>
      <c r="CX1038" s="222"/>
      <c r="CY1038" s="222"/>
      <c r="CZ1038" s="222"/>
      <c r="DA1038" s="222"/>
      <c r="DB1038" s="224">
        <f t="shared" si="151"/>
        <v>0</v>
      </c>
      <c r="DC1038" s="224">
        <f t="shared" si="152"/>
        <v>0</v>
      </c>
      <c r="DD1038" s="224">
        <f t="shared" si="153"/>
        <v>0</v>
      </c>
      <c r="DE1038" s="225">
        <f t="shared" si="154"/>
        <v>0</v>
      </c>
      <c r="DF1038" s="222"/>
      <c r="DG1038" s="222"/>
    </row>
    <row r="1039" spans="90:111" x14ac:dyDescent="0.25">
      <c r="CL1039" s="223">
        <f t="shared" si="146"/>
        <v>0</v>
      </c>
      <c r="CM1039" s="223">
        <f t="shared" si="147"/>
        <v>0</v>
      </c>
      <c r="CN1039" s="223">
        <f t="shared" si="148"/>
        <v>0</v>
      </c>
      <c r="CO1039" s="223">
        <f t="shared" si="148"/>
        <v>0</v>
      </c>
      <c r="CP1039" s="223">
        <f t="shared" si="149"/>
        <v>0</v>
      </c>
      <c r="CQ1039" s="223">
        <f t="shared" si="150"/>
        <v>0</v>
      </c>
      <c r="CR1039" s="222"/>
      <c r="CS1039" s="222"/>
      <c r="CT1039" s="222"/>
      <c r="CU1039" s="222"/>
      <c r="CV1039" s="222"/>
      <c r="CW1039" s="222"/>
      <c r="CX1039" s="222"/>
      <c r="CY1039" s="222"/>
      <c r="CZ1039" s="222"/>
      <c r="DA1039" s="222"/>
      <c r="DB1039" s="224">
        <f t="shared" si="151"/>
        <v>0</v>
      </c>
      <c r="DC1039" s="224">
        <f t="shared" si="152"/>
        <v>0</v>
      </c>
      <c r="DD1039" s="224">
        <f t="shared" si="153"/>
        <v>0</v>
      </c>
      <c r="DE1039" s="225">
        <f t="shared" si="154"/>
        <v>0</v>
      </c>
      <c r="DF1039" s="222"/>
      <c r="DG1039" s="222"/>
    </row>
    <row r="1040" spans="90:111" x14ac:dyDescent="0.25">
      <c r="CL1040" s="223">
        <f t="shared" si="146"/>
        <v>0</v>
      </c>
      <c r="CM1040" s="223">
        <f t="shared" si="147"/>
        <v>0</v>
      </c>
      <c r="CN1040" s="223">
        <f t="shared" si="148"/>
        <v>0</v>
      </c>
      <c r="CO1040" s="223">
        <f t="shared" si="148"/>
        <v>0</v>
      </c>
      <c r="CP1040" s="223">
        <f t="shared" si="149"/>
        <v>0</v>
      </c>
      <c r="CQ1040" s="223">
        <f t="shared" si="150"/>
        <v>0</v>
      </c>
      <c r="CR1040" s="222"/>
      <c r="CS1040" s="222"/>
      <c r="CT1040" s="222"/>
      <c r="CU1040" s="222"/>
      <c r="CV1040" s="222"/>
      <c r="CW1040" s="222"/>
      <c r="CX1040" s="222"/>
      <c r="CY1040" s="222"/>
      <c r="CZ1040" s="222"/>
      <c r="DA1040" s="222"/>
      <c r="DB1040" s="224">
        <f t="shared" si="151"/>
        <v>0</v>
      </c>
      <c r="DC1040" s="224">
        <f t="shared" si="152"/>
        <v>0</v>
      </c>
      <c r="DD1040" s="224">
        <f t="shared" si="153"/>
        <v>0</v>
      </c>
      <c r="DE1040" s="225">
        <f t="shared" si="154"/>
        <v>0</v>
      </c>
      <c r="DF1040" s="222"/>
      <c r="DG1040" s="222"/>
    </row>
    <row r="1041" spans="90:111" x14ac:dyDescent="0.25">
      <c r="CL1041" s="223">
        <f t="shared" si="146"/>
        <v>0</v>
      </c>
      <c r="CM1041" s="223">
        <f t="shared" si="147"/>
        <v>0</v>
      </c>
      <c r="CN1041" s="223">
        <f t="shared" si="148"/>
        <v>0</v>
      </c>
      <c r="CO1041" s="223">
        <f t="shared" si="148"/>
        <v>0</v>
      </c>
      <c r="CP1041" s="223">
        <f t="shared" si="149"/>
        <v>0</v>
      </c>
      <c r="CQ1041" s="223">
        <f t="shared" si="150"/>
        <v>0</v>
      </c>
      <c r="CR1041" s="222"/>
      <c r="CS1041" s="222"/>
      <c r="CT1041" s="222"/>
      <c r="CU1041" s="222"/>
      <c r="CV1041" s="222"/>
      <c r="CW1041" s="222"/>
      <c r="CX1041" s="222"/>
      <c r="CY1041" s="222"/>
      <c r="CZ1041" s="222"/>
      <c r="DA1041" s="222"/>
      <c r="DB1041" s="224">
        <f t="shared" si="151"/>
        <v>0</v>
      </c>
      <c r="DC1041" s="224">
        <f t="shared" si="152"/>
        <v>0</v>
      </c>
      <c r="DD1041" s="224">
        <f t="shared" si="153"/>
        <v>0</v>
      </c>
      <c r="DE1041" s="225">
        <f t="shared" si="154"/>
        <v>0</v>
      </c>
      <c r="DF1041" s="222"/>
      <c r="DG1041" s="222"/>
    </row>
    <row r="1042" spans="90:111" x14ac:dyDescent="0.25">
      <c r="CL1042" s="223">
        <f t="shared" si="146"/>
        <v>0</v>
      </c>
      <c r="CM1042" s="223">
        <f t="shared" si="147"/>
        <v>0</v>
      </c>
      <c r="CN1042" s="223">
        <f t="shared" si="148"/>
        <v>0</v>
      </c>
      <c r="CO1042" s="223">
        <f t="shared" si="148"/>
        <v>0</v>
      </c>
      <c r="CP1042" s="223">
        <f t="shared" si="149"/>
        <v>0</v>
      </c>
      <c r="CQ1042" s="223">
        <f t="shared" si="150"/>
        <v>0</v>
      </c>
      <c r="CR1042" s="222"/>
      <c r="CS1042" s="222"/>
      <c r="CT1042" s="222"/>
      <c r="CU1042" s="222"/>
      <c r="CV1042" s="222"/>
      <c r="CW1042" s="222"/>
      <c r="CX1042" s="222"/>
      <c r="CY1042" s="222"/>
      <c r="CZ1042" s="222"/>
      <c r="DA1042" s="222"/>
      <c r="DB1042" s="224">
        <f t="shared" si="151"/>
        <v>0</v>
      </c>
      <c r="DC1042" s="224">
        <f t="shared" si="152"/>
        <v>0</v>
      </c>
      <c r="DD1042" s="224">
        <f t="shared" si="153"/>
        <v>0</v>
      </c>
      <c r="DE1042" s="225">
        <f t="shared" si="154"/>
        <v>0</v>
      </c>
      <c r="DF1042" s="222"/>
      <c r="DG1042" s="222"/>
    </row>
    <row r="1043" spans="90:111" x14ac:dyDescent="0.25">
      <c r="CL1043" s="223">
        <f t="shared" si="146"/>
        <v>0</v>
      </c>
      <c r="CM1043" s="223">
        <f t="shared" si="147"/>
        <v>0</v>
      </c>
      <c r="CN1043" s="223">
        <f t="shared" si="148"/>
        <v>0</v>
      </c>
      <c r="CO1043" s="223">
        <f t="shared" si="148"/>
        <v>0</v>
      </c>
      <c r="CP1043" s="223">
        <f t="shared" si="149"/>
        <v>0</v>
      </c>
      <c r="CQ1043" s="223">
        <f t="shared" si="150"/>
        <v>0</v>
      </c>
      <c r="CR1043" s="222"/>
      <c r="CS1043" s="222"/>
      <c r="CT1043" s="222"/>
      <c r="CU1043" s="222"/>
      <c r="CV1043" s="222"/>
      <c r="CW1043" s="222"/>
      <c r="CX1043" s="222"/>
      <c r="CY1043" s="222"/>
      <c r="CZ1043" s="222"/>
      <c r="DA1043" s="222"/>
      <c r="DB1043" s="224">
        <f t="shared" si="151"/>
        <v>0</v>
      </c>
      <c r="DC1043" s="224">
        <f t="shared" si="152"/>
        <v>0</v>
      </c>
      <c r="DD1043" s="224">
        <f t="shared" si="153"/>
        <v>0</v>
      </c>
      <c r="DE1043" s="225">
        <f t="shared" si="154"/>
        <v>0</v>
      </c>
      <c r="DF1043" s="222"/>
      <c r="DG1043" s="222"/>
    </row>
    <row r="1044" spans="90:111" x14ac:dyDescent="0.25">
      <c r="CL1044" s="223">
        <f t="shared" si="146"/>
        <v>0</v>
      </c>
      <c r="CM1044" s="223">
        <f t="shared" si="147"/>
        <v>0</v>
      </c>
      <c r="CN1044" s="223">
        <f t="shared" si="148"/>
        <v>0</v>
      </c>
      <c r="CO1044" s="223">
        <f t="shared" si="148"/>
        <v>0</v>
      </c>
      <c r="CP1044" s="223">
        <f t="shared" si="149"/>
        <v>0</v>
      </c>
      <c r="CQ1044" s="223">
        <f t="shared" si="150"/>
        <v>0</v>
      </c>
      <c r="CR1044" s="222"/>
      <c r="CS1044" s="222"/>
      <c r="CT1044" s="222"/>
      <c r="CU1044" s="222"/>
      <c r="CV1044" s="222"/>
      <c r="CW1044" s="222"/>
      <c r="CX1044" s="222"/>
      <c r="CY1044" s="222"/>
      <c r="CZ1044" s="222"/>
      <c r="DA1044" s="222"/>
      <c r="DB1044" s="224">
        <f t="shared" si="151"/>
        <v>0</v>
      </c>
      <c r="DC1044" s="224">
        <f t="shared" si="152"/>
        <v>0</v>
      </c>
      <c r="DD1044" s="224">
        <f t="shared" si="153"/>
        <v>0</v>
      </c>
      <c r="DE1044" s="225">
        <f t="shared" si="154"/>
        <v>0</v>
      </c>
      <c r="DF1044" s="222"/>
      <c r="DG1044" s="222"/>
    </row>
    <row r="1045" spans="90:111" x14ac:dyDescent="0.25">
      <c r="CL1045" s="223">
        <f t="shared" si="146"/>
        <v>0</v>
      </c>
      <c r="CM1045" s="223">
        <f t="shared" si="147"/>
        <v>0</v>
      </c>
      <c r="CN1045" s="223">
        <f t="shared" si="148"/>
        <v>0</v>
      </c>
      <c r="CO1045" s="223">
        <f t="shared" si="148"/>
        <v>0</v>
      </c>
      <c r="CP1045" s="223">
        <f t="shared" si="149"/>
        <v>0</v>
      </c>
      <c r="CQ1045" s="223">
        <f t="shared" si="150"/>
        <v>0</v>
      </c>
      <c r="CR1045" s="222"/>
      <c r="CS1045" s="222"/>
      <c r="CT1045" s="222"/>
      <c r="CU1045" s="222"/>
      <c r="CV1045" s="222"/>
      <c r="CW1045" s="222"/>
      <c r="CX1045" s="222"/>
      <c r="CY1045" s="222"/>
      <c r="CZ1045" s="222"/>
      <c r="DA1045" s="222"/>
      <c r="DB1045" s="224">
        <f t="shared" si="151"/>
        <v>0</v>
      </c>
      <c r="DC1045" s="224">
        <f t="shared" si="152"/>
        <v>0</v>
      </c>
      <c r="DD1045" s="224">
        <f t="shared" si="153"/>
        <v>0</v>
      </c>
      <c r="DE1045" s="225">
        <f t="shared" si="154"/>
        <v>0</v>
      </c>
      <c r="DF1045" s="222"/>
      <c r="DG1045" s="222"/>
    </row>
    <row r="1046" spans="90:111" x14ac:dyDescent="0.25">
      <c r="CL1046" s="223">
        <f t="shared" si="146"/>
        <v>0</v>
      </c>
      <c r="CM1046" s="223">
        <f t="shared" si="147"/>
        <v>0</v>
      </c>
      <c r="CN1046" s="223">
        <f t="shared" si="148"/>
        <v>0</v>
      </c>
      <c r="CO1046" s="223">
        <f t="shared" si="148"/>
        <v>0</v>
      </c>
      <c r="CP1046" s="223">
        <f t="shared" si="149"/>
        <v>0</v>
      </c>
      <c r="CQ1046" s="223">
        <f t="shared" si="150"/>
        <v>0</v>
      </c>
      <c r="CR1046" s="222"/>
      <c r="CS1046" s="222"/>
      <c r="CT1046" s="222"/>
      <c r="CU1046" s="222"/>
      <c r="CV1046" s="222"/>
      <c r="CW1046" s="222"/>
      <c r="CX1046" s="222"/>
      <c r="CY1046" s="222"/>
      <c r="CZ1046" s="222"/>
      <c r="DA1046" s="222"/>
      <c r="DB1046" s="224">
        <f t="shared" si="151"/>
        <v>0</v>
      </c>
      <c r="DC1046" s="224">
        <f t="shared" si="152"/>
        <v>0</v>
      </c>
      <c r="DD1046" s="224">
        <f t="shared" si="153"/>
        <v>0</v>
      </c>
      <c r="DE1046" s="225">
        <f t="shared" si="154"/>
        <v>0</v>
      </c>
      <c r="DF1046" s="222"/>
      <c r="DG1046" s="222"/>
    </row>
    <row r="1047" spans="90:111" x14ac:dyDescent="0.25">
      <c r="CL1047" s="223">
        <f t="shared" si="146"/>
        <v>0</v>
      </c>
      <c r="CM1047" s="223">
        <f t="shared" si="147"/>
        <v>0</v>
      </c>
      <c r="CN1047" s="223">
        <f t="shared" si="148"/>
        <v>0</v>
      </c>
      <c r="CO1047" s="223">
        <f t="shared" si="148"/>
        <v>0</v>
      </c>
      <c r="CP1047" s="223">
        <f t="shared" si="149"/>
        <v>0</v>
      </c>
      <c r="CQ1047" s="223">
        <f t="shared" si="150"/>
        <v>0</v>
      </c>
      <c r="CR1047" s="222"/>
      <c r="CS1047" s="222"/>
      <c r="CT1047" s="222"/>
      <c r="CU1047" s="222"/>
      <c r="CV1047" s="222"/>
      <c r="CW1047" s="222"/>
      <c r="CX1047" s="222"/>
      <c r="CY1047" s="222"/>
      <c r="CZ1047" s="222"/>
      <c r="DA1047" s="222"/>
      <c r="DB1047" s="224">
        <f t="shared" si="151"/>
        <v>0</v>
      </c>
      <c r="DC1047" s="224">
        <f t="shared" si="152"/>
        <v>0</v>
      </c>
      <c r="DD1047" s="224">
        <f t="shared" si="153"/>
        <v>0</v>
      </c>
      <c r="DE1047" s="225">
        <f t="shared" si="154"/>
        <v>0</v>
      </c>
      <c r="DF1047" s="222"/>
      <c r="DG1047" s="222"/>
    </row>
    <row r="1048" spans="90:111" x14ac:dyDescent="0.25">
      <c r="CL1048" s="223">
        <f t="shared" si="146"/>
        <v>0</v>
      </c>
      <c r="CM1048" s="223">
        <f t="shared" si="147"/>
        <v>0</v>
      </c>
      <c r="CN1048" s="223">
        <f t="shared" si="148"/>
        <v>0</v>
      </c>
      <c r="CO1048" s="223">
        <f t="shared" si="148"/>
        <v>0</v>
      </c>
      <c r="CP1048" s="223">
        <f t="shared" si="149"/>
        <v>0</v>
      </c>
      <c r="CQ1048" s="223">
        <f t="shared" si="150"/>
        <v>0</v>
      </c>
      <c r="CR1048" s="222"/>
      <c r="CS1048" s="222"/>
      <c r="CT1048" s="222"/>
      <c r="CU1048" s="222"/>
      <c r="CV1048" s="222"/>
      <c r="CW1048" s="222"/>
      <c r="CX1048" s="222"/>
      <c r="CY1048" s="222"/>
      <c r="CZ1048" s="222"/>
      <c r="DA1048" s="222"/>
      <c r="DB1048" s="224">
        <f t="shared" si="151"/>
        <v>0</v>
      </c>
      <c r="DC1048" s="224">
        <f t="shared" si="152"/>
        <v>0</v>
      </c>
      <c r="DD1048" s="224">
        <f t="shared" si="153"/>
        <v>0</v>
      </c>
      <c r="DE1048" s="225">
        <f t="shared" si="154"/>
        <v>0</v>
      </c>
      <c r="DF1048" s="222"/>
      <c r="DG1048" s="222"/>
    </row>
    <row r="1049" spans="90:111" x14ac:dyDescent="0.25">
      <c r="CL1049" s="223">
        <f t="shared" si="146"/>
        <v>0</v>
      </c>
      <c r="CM1049" s="223">
        <f t="shared" si="147"/>
        <v>0</v>
      </c>
      <c r="CN1049" s="223">
        <f t="shared" si="148"/>
        <v>0</v>
      </c>
      <c r="CO1049" s="223">
        <f t="shared" si="148"/>
        <v>0</v>
      </c>
      <c r="CP1049" s="223">
        <f t="shared" si="149"/>
        <v>0</v>
      </c>
      <c r="CQ1049" s="223">
        <f t="shared" si="150"/>
        <v>0</v>
      </c>
      <c r="CR1049" s="222"/>
      <c r="CS1049" s="222"/>
      <c r="CT1049" s="222"/>
      <c r="CU1049" s="222"/>
      <c r="CV1049" s="222"/>
      <c r="CW1049" s="222"/>
      <c r="CX1049" s="222"/>
      <c r="CY1049" s="222"/>
      <c r="CZ1049" s="222"/>
      <c r="DA1049" s="222"/>
      <c r="DB1049" s="224">
        <f t="shared" si="151"/>
        <v>0</v>
      </c>
      <c r="DC1049" s="224">
        <f t="shared" si="152"/>
        <v>0</v>
      </c>
      <c r="DD1049" s="224">
        <f t="shared" si="153"/>
        <v>0</v>
      </c>
      <c r="DE1049" s="225">
        <f t="shared" si="154"/>
        <v>0</v>
      </c>
      <c r="DF1049" s="222"/>
      <c r="DG1049" s="222"/>
    </row>
    <row r="1050" spans="90:111" x14ac:dyDescent="0.25">
      <c r="CL1050" s="223">
        <f t="shared" si="146"/>
        <v>0</v>
      </c>
      <c r="CM1050" s="223">
        <f t="shared" si="147"/>
        <v>0</v>
      </c>
      <c r="CN1050" s="223">
        <f t="shared" si="148"/>
        <v>0</v>
      </c>
      <c r="CO1050" s="223">
        <f t="shared" si="148"/>
        <v>0</v>
      </c>
      <c r="CP1050" s="223">
        <f t="shared" si="149"/>
        <v>0</v>
      </c>
      <c r="CQ1050" s="223">
        <f t="shared" si="150"/>
        <v>0</v>
      </c>
      <c r="CR1050" s="222"/>
      <c r="CS1050" s="222"/>
      <c r="CT1050" s="222"/>
      <c r="CU1050" s="222"/>
      <c r="CV1050" s="222"/>
      <c r="CW1050" s="222"/>
      <c r="CX1050" s="222"/>
      <c r="CY1050" s="222"/>
      <c r="CZ1050" s="222"/>
      <c r="DA1050" s="222"/>
      <c r="DB1050" s="224">
        <f t="shared" si="151"/>
        <v>0</v>
      </c>
      <c r="DC1050" s="224">
        <f t="shared" si="152"/>
        <v>0</v>
      </c>
      <c r="DD1050" s="224">
        <f t="shared" si="153"/>
        <v>0</v>
      </c>
      <c r="DE1050" s="225">
        <f t="shared" si="154"/>
        <v>0</v>
      </c>
      <c r="DF1050" s="222"/>
      <c r="DG1050" s="222"/>
    </row>
    <row r="1051" spans="90:111" x14ac:dyDescent="0.25">
      <c r="CL1051" s="223">
        <f t="shared" si="146"/>
        <v>0</v>
      </c>
      <c r="CM1051" s="223">
        <f t="shared" si="147"/>
        <v>0</v>
      </c>
      <c r="CN1051" s="223">
        <f t="shared" si="148"/>
        <v>0</v>
      </c>
      <c r="CO1051" s="223">
        <f t="shared" si="148"/>
        <v>0</v>
      </c>
      <c r="CP1051" s="223">
        <f t="shared" si="149"/>
        <v>0</v>
      </c>
      <c r="CQ1051" s="223">
        <f t="shared" si="150"/>
        <v>0</v>
      </c>
      <c r="CR1051" s="222"/>
      <c r="CS1051" s="222"/>
      <c r="CT1051" s="222"/>
      <c r="CU1051" s="222"/>
      <c r="CV1051" s="222"/>
      <c r="CW1051" s="222"/>
      <c r="CX1051" s="222"/>
      <c r="CY1051" s="222"/>
      <c r="CZ1051" s="222"/>
      <c r="DA1051" s="222"/>
      <c r="DB1051" s="224">
        <f t="shared" si="151"/>
        <v>0</v>
      </c>
      <c r="DC1051" s="224">
        <f t="shared" si="152"/>
        <v>0</v>
      </c>
      <c r="DD1051" s="224">
        <f t="shared" si="153"/>
        <v>0</v>
      </c>
      <c r="DE1051" s="225">
        <f t="shared" si="154"/>
        <v>0</v>
      </c>
      <c r="DF1051" s="222"/>
      <c r="DG1051" s="222"/>
    </row>
    <row r="1052" spans="90:111" x14ac:dyDescent="0.25">
      <c r="CL1052" s="223">
        <f t="shared" si="146"/>
        <v>0</v>
      </c>
      <c r="CM1052" s="223">
        <f t="shared" si="147"/>
        <v>0</v>
      </c>
      <c r="CN1052" s="223">
        <f t="shared" si="148"/>
        <v>0</v>
      </c>
      <c r="CO1052" s="223">
        <f t="shared" si="148"/>
        <v>0</v>
      </c>
      <c r="CP1052" s="223">
        <f t="shared" si="149"/>
        <v>0</v>
      </c>
      <c r="CQ1052" s="223">
        <f t="shared" si="150"/>
        <v>0</v>
      </c>
      <c r="CR1052" s="222"/>
      <c r="CS1052" s="222"/>
      <c r="CT1052" s="222"/>
      <c r="CU1052" s="222"/>
      <c r="CV1052" s="222"/>
      <c r="CW1052" s="222"/>
      <c r="CX1052" s="222"/>
      <c r="CY1052" s="222"/>
      <c r="CZ1052" s="222"/>
      <c r="DA1052" s="222"/>
      <c r="DB1052" s="224">
        <f t="shared" si="151"/>
        <v>0</v>
      </c>
      <c r="DC1052" s="224">
        <f t="shared" si="152"/>
        <v>0</v>
      </c>
      <c r="DD1052" s="224">
        <f t="shared" si="153"/>
        <v>0</v>
      </c>
      <c r="DE1052" s="225">
        <f t="shared" si="154"/>
        <v>0</v>
      </c>
      <c r="DF1052" s="222"/>
      <c r="DG1052" s="222"/>
    </row>
    <row r="1053" spans="90:111" x14ac:dyDescent="0.25">
      <c r="CL1053" s="223">
        <f t="shared" si="146"/>
        <v>0</v>
      </c>
      <c r="CM1053" s="223">
        <f t="shared" si="147"/>
        <v>0</v>
      </c>
      <c r="CN1053" s="223">
        <f t="shared" si="148"/>
        <v>0</v>
      </c>
      <c r="CO1053" s="223">
        <f t="shared" si="148"/>
        <v>0</v>
      </c>
      <c r="CP1053" s="223">
        <f t="shared" si="149"/>
        <v>0</v>
      </c>
      <c r="CQ1053" s="223">
        <f t="shared" si="150"/>
        <v>0</v>
      </c>
      <c r="CR1053" s="222"/>
      <c r="CS1053" s="222"/>
      <c r="CT1053" s="222"/>
      <c r="CU1053" s="222"/>
      <c r="CV1053" s="222"/>
      <c r="CW1053" s="222"/>
      <c r="CX1053" s="222"/>
      <c r="CY1053" s="222"/>
      <c r="CZ1053" s="222"/>
      <c r="DA1053" s="222"/>
      <c r="DB1053" s="224">
        <f t="shared" si="151"/>
        <v>0</v>
      </c>
      <c r="DC1053" s="224">
        <f t="shared" si="152"/>
        <v>0</v>
      </c>
      <c r="DD1053" s="224">
        <f t="shared" si="153"/>
        <v>0</v>
      </c>
      <c r="DE1053" s="225">
        <f t="shared" si="154"/>
        <v>0</v>
      </c>
      <c r="DF1053" s="222"/>
      <c r="DG1053" s="222"/>
    </row>
    <row r="1054" spans="90:111" x14ac:dyDescent="0.25">
      <c r="CL1054" s="223">
        <f t="shared" si="146"/>
        <v>0</v>
      </c>
      <c r="CM1054" s="223">
        <f t="shared" si="147"/>
        <v>0</v>
      </c>
      <c r="CN1054" s="223">
        <f t="shared" si="148"/>
        <v>0</v>
      </c>
      <c r="CO1054" s="223">
        <f t="shared" si="148"/>
        <v>0</v>
      </c>
      <c r="CP1054" s="223">
        <f t="shared" si="149"/>
        <v>0</v>
      </c>
      <c r="CQ1054" s="223">
        <f t="shared" si="150"/>
        <v>0</v>
      </c>
      <c r="CR1054" s="222"/>
      <c r="CS1054" s="222"/>
      <c r="CT1054" s="222"/>
      <c r="CU1054" s="222"/>
      <c r="CV1054" s="222"/>
      <c r="CW1054" s="222"/>
      <c r="CX1054" s="222"/>
      <c r="CY1054" s="222"/>
      <c r="CZ1054" s="222"/>
      <c r="DA1054" s="222"/>
      <c r="DB1054" s="224">
        <f t="shared" si="151"/>
        <v>0</v>
      </c>
      <c r="DC1054" s="224">
        <f t="shared" si="152"/>
        <v>0</v>
      </c>
      <c r="DD1054" s="224">
        <f t="shared" si="153"/>
        <v>0</v>
      </c>
      <c r="DE1054" s="225">
        <f t="shared" si="154"/>
        <v>0</v>
      </c>
      <c r="DF1054" s="222"/>
      <c r="DG1054" s="222"/>
    </row>
    <row r="1055" spans="90:111" x14ac:dyDescent="0.25">
      <c r="CL1055" s="223">
        <f t="shared" si="146"/>
        <v>0</v>
      </c>
      <c r="CM1055" s="223">
        <f t="shared" si="147"/>
        <v>0</v>
      </c>
      <c r="CN1055" s="223">
        <f t="shared" si="148"/>
        <v>0</v>
      </c>
      <c r="CO1055" s="223">
        <f t="shared" si="148"/>
        <v>0</v>
      </c>
      <c r="CP1055" s="223">
        <f t="shared" si="149"/>
        <v>0</v>
      </c>
      <c r="CQ1055" s="223">
        <f t="shared" si="150"/>
        <v>0</v>
      </c>
      <c r="CR1055" s="222"/>
      <c r="CS1055" s="222"/>
      <c r="CT1055" s="222"/>
      <c r="CU1055" s="222"/>
      <c r="CV1055" s="222"/>
      <c r="CW1055" s="222"/>
      <c r="CX1055" s="222"/>
      <c r="CY1055" s="222"/>
      <c r="CZ1055" s="222"/>
      <c r="DA1055" s="222"/>
      <c r="DB1055" s="224">
        <f t="shared" si="151"/>
        <v>0</v>
      </c>
      <c r="DC1055" s="224">
        <f t="shared" si="152"/>
        <v>0</v>
      </c>
      <c r="DD1055" s="224">
        <f t="shared" si="153"/>
        <v>0</v>
      </c>
      <c r="DE1055" s="225">
        <f t="shared" si="154"/>
        <v>0</v>
      </c>
      <c r="DF1055" s="222"/>
      <c r="DG1055" s="222"/>
    </row>
    <row r="1056" spans="90:111" x14ac:dyDescent="0.25">
      <c r="CL1056" s="223">
        <f t="shared" si="146"/>
        <v>0</v>
      </c>
      <c r="CM1056" s="223">
        <f t="shared" si="147"/>
        <v>0</v>
      </c>
      <c r="CN1056" s="223">
        <f t="shared" si="148"/>
        <v>0</v>
      </c>
      <c r="CO1056" s="223">
        <f t="shared" si="148"/>
        <v>0</v>
      </c>
      <c r="CP1056" s="223">
        <f t="shared" si="149"/>
        <v>0</v>
      </c>
      <c r="CQ1056" s="223">
        <f t="shared" si="150"/>
        <v>0</v>
      </c>
      <c r="CR1056" s="222"/>
      <c r="CS1056" s="222"/>
      <c r="CT1056" s="222"/>
      <c r="CU1056" s="222"/>
      <c r="CV1056" s="222"/>
      <c r="CW1056" s="222"/>
      <c r="CX1056" s="222"/>
      <c r="CY1056" s="222"/>
      <c r="CZ1056" s="222"/>
      <c r="DA1056" s="222"/>
      <c r="DB1056" s="224">
        <f t="shared" si="151"/>
        <v>0</v>
      </c>
      <c r="DC1056" s="224">
        <f t="shared" si="152"/>
        <v>0</v>
      </c>
      <c r="DD1056" s="224">
        <f t="shared" si="153"/>
        <v>0</v>
      </c>
      <c r="DE1056" s="225">
        <f t="shared" si="154"/>
        <v>0</v>
      </c>
      <c r="DF1056" s="222"/>
      <c r="DG1056" s="222"/>
    </row>
    <row r="1057" spans="90:111" x14ac:dyDescent="0.25">
      <c r="CL1057" s="223">
        <f t="shared" si="146"/>
        <v>0</v>
      </c>
      <c r="CM1057" s="223">
        <f t="shared" si="147"/>
        <v>0</v>
      </c>
      <c r="CN1057" s="223">
        <f t="shared" si="148"/>
        <v>0</v>
      </c>
      <c r="CO1057" s="223">
        <f t="shared" si="148"/>
        <v>0</v>
      </c>
      <c r="CP1057" s="223">
        <f t="shared" si="149"/>
        <v>0</v>
      </c>
      <c r="CQ1057" s="223">
        <f t="shared" si="150"/>
        <v>0</v>
      </c>
      <c r="CR1057" s="222"/>
      <c r="CS1057" s="222"/>
      <c r="CT1057" s="222"/>
      <c r="CU1057" s="222"/>
      <c r="CV1057" s="222"/>
      <c r="CW1057" s="222"/>
      <c r="CX1057" s="222"/>
      <c r="CY1057" s="222"/>
      <c r="CZ1057" s="222"/>
      <c r="DA1057" s="222"/>
      <c r="DB1057" s="224">
        <f t="shared" si="151"/>
        <v>0</v>
      </c>
      <c r="DC1057" s="224">
        <f t="shared" si="152"/>
        <v>0</v>
      </c>
      <c r="DD1057" s="224">
        <f t="shared" si="153"/>
        <v>0</v>
      </c>
      <c r="DE1057" s="225">
        <f t="shared" si="154"/>
        <v>0</v>
      </c>
      <c r="DF1057" s="222"/>
      <c r="DG1057" s="222"/>
    </row>
    <row r="1058" spans="90:111" x14ac:dyDescent="0.25">
      <c r="CL1058" s="223">
        <f t="shared" si="146"/>
        <v>0</v>
      </c>
      <c r="CM1058" s="223">
        <f t="shared" si="147"/>
        <v>0</v>
      </c>
      <c r="CN1058" s="223">
        <f t="shared" si="148"/>
        <v>0</v>
      </c>
      <c r="CO1058" s="223">
        <f t="shared" si="148"/>
        <v>0</v>
      </c>
      <c r="CP1058" s="223">
        <f t="shared" si="149"/>
        <v>0</v>
      </c>
      <c r="CQ1058" s="223">
        <f t="shared" si="150"/>
        <v>0</v>
      </c>
      <c r="CR1058" s="222"/>
      <c r="CS1058" s="222"/>
      <c r="CT1058" s="222"/>
      <c r="CU1058" s="222"/>
      <c r="CV1058" s="222"/>
      <c r="CW1058" s="222"/>
      <c r="CX1058" s="222"/>
      <c r="CY1058" s="222"/>
      <c r="CZ1058" s="222"/>
      <c r="DA1058" s="222"/>
      <c r="DB1058" s="224">
        <f t="shared" si="151"/>
        <v>0</v>
      </c>
      <c r="DC1058" s="224">
        <f t="shared" si="152"/>
        <v>0</v>
      </c>
      <c r="DD1058" s="224">
        <f t="shared" si="153"/>
        <v>0</v>
      </c>
      <c r="DE1058" s="225">
        <f t="shared" si="154"/>
        <v>0</v>
      </c>
      <c r="DF1058" s="222"/>
      <c r="DG1058" s="222"/>
    </row>
    <row r="1059" spans="90:111" x14ac:dyDescent="0.25">
      <c r="CL1059" s="223">
        <f t="shared" si="146"/>
        <v>0</v>
      </c>
      <c r="CM1059" s="223">
        <f t="shared" si="147"/>
        <v>0</v>
      </c>
      <c r="CN1059" s="223">
        <f t="shared" si="148"/>
        <v>0</v>
      </c>
      <c r="CO1059" s="223">
        <f t="shared" si="148"/>
        <v>0</v>
      </c>
      <c r="CP1059" s="223">
        <f t="shared" si="149"/>
        <v>0</v>
      </c>
      <c r="CQ1059" s="223">
        <f t="shared" si="150"/>
        <v>0</v>
      </c>
      <c r="CR1059" s="222"/>
      <c r="CS1059" s="222"/>
      <c r="CT1059" s="222"/>
      <c r="CU1059" s="222"/>
      <c r="CV1059" s="222"/>
      <c r="CW1059" s="222"/>
      <c r="CX1059" s="222"/>
      <c r="CY1059" s="222"/>
      <c r="CZ1059" s="222"/>
      <c r="DA1059" s="222"/>
      <c r="DB1059" s="224">
        <f t="shared" si="151"/>
        <v>0</v>
      </c>
      <c r="DC1059" s="224">
        <f t="shared" si="152"/>
        <v>0</v>
      </c>
      <c r="DD1059" s="224">
        <f t="shared" si="153"/>
        <v>0</v>
      </c>
      <c r="DE1059" s="225">
        <f t="shared" si="154"/>
        <v>0</v>
      </c>
      <c r="DF1059" s="222"/>
      <c r="DG1059" s="222"/>
    </row>
    <row r="1060" spans="90:111" x14ac:dyDescent="0.25">
      <c r="CL1060" s="223">
        <f t="shared" si="146"/>
        <v>0</v>
      </c>
      <c r="CM1060" s="223">
        <f t="shared" si="147"/>
        <v>0</v>
      </c>
      <c r="CN1060" s="223">
        <f t="shared" si="148"/>
        <v>0</v>
      </c>
      <c r="CO1060" s="223">
        <f t="shared" si="148"/>
        <v>0</v>
      </c>
      <c r="CP1060" s="223">
        <f t="shared" si="149"/>
        <v>0</v>
      </c>
      <c r="CQ1060" s="223">
        <f t="shared" si="150"/>
        <v>0</v>
      </c>
      <c r="CR1060" s="222"/>
      <c r="CS1060" s="222"/>
      <c r="CT1060" s="222"/>
      <c r="CU1060" s="222"/>
      <c r="CV1060" s="222"/>
      <c r="CW1060" s="222"/>
      <c r="CX1060" s="222"/>
      <c r="CY1060" s="222"/>
      <c r="CZ1060" s="222"/>
      <c r="DA1060" s="222"/>
      <c r="DB1060" s="224">
        <f t="shared" si="151"/>
        <v>0</v>
      </c>
      <c r="DC1060" s="224">
        <f t="shared" si="152"/>
        <v>0</v>
      </c>
      <c r="DD1060" s="224">
        <f t="shared" si="153"/>
        <v>0</v>
      </c>
      <c r="DE1060" s="225">
        <f t="shared" si="154"/>
        <v>0</v>
      </c>
      <c r="DF1060" s="222"/>
      <c r="DG1060" s="222"/>
    </row>
    <row r="1061" spans="90:111" x14ac:dyDescent="0.25">
      <c r="CL1061" s="223">
        <f t="shared" si="146"/>
        <v>0</v>
      </c>
      <c r="CM1061" s="223">
        <f t="shared" si="147"/>
        <v>0</v>
      </c>
      <c r="CN1061" s="223">
        <f t="shared" si="148"/>
        <v>0</v>
      </c>
      <c r="CO1061" s="223">
        <f t="shared" si="148"/>
        <v>0</v>
      </c>
      <c r="CP1061" s="223">
        <f t="shared" si="149"/>
        <v>0</v>
      </c>
      <c r="CQ1061" s="223">
        <f t="shared" si="150"/>
        <v>0</v>
      </c>
      <c r="CR1061" s="222"/>
      <c r="CS1061" s="222"/>
      <c r="CT1061" s="222"/>
      <c r="CU1061" s="222"/>
      <c r="CV1061" s="222"/>
      <c r="CW1061" s="222"/>
      <c r="CX1061" s="222"/>
      <c r="CY1061" s="222"/>
      <c r="CZ1061" s="222"/>
      <c r="DA1061" s="222"/>
      <c r="DB1061" s="224">
        <f t="shared" si="151"/>
        <v>0</v>
      </c>
      <c r="DC1061" s="224">
        <f t="shared" si="152"/>
        <v>0</v>
      </c>
      <c r="DD1061" s="224">
        <f t="shared" si="153"/>
        <v>0</v>
      </c>
      <c r="DE1061" s="225">
        <f t="shared" si="154"/>
        <v>0</v>
      </c>
      <c r="DF1061" s="222"/>
      <c r="DG1061" s="222"/>
    </row>
    <row r="1062" spans="90:111" x14ac:dyDescent="0.25">
      <c r="CL1062" s="223">
        <f t="shared" si="146"/>
        <v>0</v>
      </c>
      <c r="CM1062" s="223">
        <f t="shared" si="147"/>
        <v>0</v>
      </c>
      <c r="CN1062" s="223">
        <f t="shared" si="148"/>
        <v>0</v>
      </c>
      <c r="CO1062" s="223">
        <f t="shared" si="148"/>
        <v>0</v>
      </c>
      <c r="CP1062" s="223">
        <f t="shared" si="149"/>
        <v>0</v>
      </c>
      <c r="CQ1062" s="223">
        <f t="shared" si="150"/>
        <v>0</v>
      </c>
      <c r="CR1062" s="222"/>
      <c r="CS1062" s="222"/>
      <c r="CT1062" s="222"/>
      <c r="CU1062" s="222"/>
      <c r="CV1062" s="222"/>
      <c r="CW1062" s="222"/>
      <c r="CX1062" s="222"/>
      <c r="CY1062" s="222"/>
      <c r="CZ1062" s="222"/>
      <c r="DA1062" s="222"/>
      <c r="DB1062" s="224">
        <f t="shared" si="151"/>
        <v>0</v>
      </c>
      <c r="DC1062" s="224">
        <f t="shared" si="152"/>
        <v>0</v>
      </c>
      <c r="DD1062" s="224">
        <f t="shared" si="153"/>
        <v>0</v>
      </c>
      <c r="DE1062" s="225">
        <f t="shared" si="154"/>
        <v>0</v>
      </c>
      <c r="DF1062" s="222"/>
      <c r="DG1062" s="222"/>
    </row>
    <row r="1063" spans="90:111" x14ac:dyDescent="0.25">
      <c r="CL1063" s="223">
        <f t="shared" si="146"/>
        <v>0</v>
      </c>
      <c r="CM1063" s="223">
        <f t="shared" si="147"/>
        <v>0</v>
      </c>
      <c r="CN1063" s="223">
        <f t="shared" si="148"/>
        <v>0</v>
      </c>
      <c r="CO1063" s="223">
        <f t="shared" si="148"/>
        <v>0</v>
      </c>
      <c r="CP1063" s="223">
        <f t="shared" si="149"/>
        <v>0</v>
      </c>
      <c r="CQ1063" s="223">
        <f t="shared" si="150"/>
        <v>0</v>
      </c>
      <c r="CR1063" s="222"/>
      <c r="CS1063" s="222"/>
      <c r="CT1063" s="222"/>
      <c r="CU1063" s="222"/>
      <c r="CV1063" s="222"/>
      <c r="CW1063" s="222"/>
      <c r="CX1063" s="222"/>
      <c r="CY1063" s="222"/>
      <c r="CZ1063" s="222"/>
      <c r="DA1063" s="222"/>
      <c r="DB1063" s="224">
        <f t="shared" si="151"/>
        <v>0</v>
      </c>
      <c r="DC1063" s="224">
        <f t="shared" si="152"/>
        <v>0</v>
      </c>
      <c r="DD1063" s="224">
        <f t="shared" si="153"/>
        <v>0</v>
      </c>
      <c r="DE1063" s="225">
        <f t="shared" si="154"/>
        <v>0</v>
      </c>
      <c r="DF1063" s="222"/>
      <c r="DG1063" s="222"/>
    </row>
    <row r="1064" spans="90:111" x14ac:dyDescent="0.25">
      <c r="CL1064" s="223">
        <f t="shared" si="146"/>
        <v>0</v>
      </c>
      <c r="CM1064" s="223">
        <f t="shared" si="147"/>
        <v>0</v>
      </c>
      <c r="CN1064" s="223">
        <f t="shared" si="148"/>
        <v>0</v>
      </c>
      <c r="CO1064" s="223">
        <f t="shared" si="148"/>
        <v>0</v>
      </c>
      <c r="CP1064" s="223">
        <f t="shared" si="149"/>
        <v>0</v>
      </c>
      <c r="CQ1064" s="223">
        <f t="shared" si="150"/>
        <v>0</v>
      </c>
      <c r="CR1064" s="222"/>
      <c r="CS1064" s="222"/>
      <c r="CT1064" s="222"/>
      <c r="CU1064" s="222"/>
      <c r="CV1064" s="222"/>
      <c r="CW1064" s="222"/>
      <c r="CX1064" s="222"/>
      <c r="CY1064" s="222"/>
      <c r="CZ1064" s="222"/>
      <c r="DA1064" s="222"/>
      <c r="DB1064" s="224">
        <f t="shared" si="151"/>
        <v>0</v>
      </c>
      <c r="DC1064" s="224">
        <f t="shared" si="152"/>
        <v>0</v>
      </c>
      <c r="DD1064" s="224">
        <f t="shared" si="153"/>
        <v>0</v>
      </c>
      <c r="DE1064" s="225">
        <f t="shared" si="154"/>
        <v>0</v>
      </c>
      <c r="DF1064" s="222"/>
      <c r="DG1064" s="222"/>
    </row>
    <row r="1065" spans="90:111" x14ac:dyDescent="0.25">
      <c r="CL1065" s="223">
        <f t="shared" si="146"/>
        <v>0</v>
      </c>
      <c r="CM1065" s="223">
        <f t="shared" si="147"/>
        <v>0</v>
      </c>
      <c r="CN1065" s="223">
        <f t="shared" si="148"/>
        <v>0</v>
      </c>
      <c r="CO1065" s="223">
        <f t="shared" si="148"/>
        <v>0</v>
      </c>
      <c r="CP1065" s="223">
        <f t="shared" si="149"/>
        <v>0</v>
      </c>
      <c r="CQ1065" s="223">
        <f t="shared" si="150"/>
        <v>0</v>
      </c>
      <c r="CR1065" s="222"/>
      <c r="CS1065" s="222"/>
      <c r="CT1065" s="222"/>
      <c r="CU1065" s="222"/>
      <c r="CV1065" s="222"/>
      <c r="CW1065" s="222"/>
      <c r="CX1065" s="222"/>
      <c r="CY1065" s="222"/>
      <c r="CZ1065" s="222"/>
      <c r="DA1065" s="222"/>
      <c r="DB1065" s="224">
        <f t="shared" si="151"/>
        <v>0</v>
      </c>
      <c r="DC1065" s="224">
        <f t="shared" si="152"/>
        <v>0</v>
      </c>
      <c r="DD1065" s="224">
        <f t="shared" si="153"/>
        <v>0</v>
      </c>
      <c r="DE1065" s="225">
        <f t="shared" si="154"/>
        <v>0</v>
      </c>
      <c r="DF1065" s="222"/>
      <c r="DG1065" s="222"/>
    </row>
    <row r="1066" spans="90:111" x14ac:dyDescent="0.25">
      <c r="CL1066" s="223">
        <f t="shared" si="146"/>
        <v>0</v>
      </c>
      <c r="CM1066" s="223">
        <f t="shared" si="147"/>
        <v>0</v>
      </c>
      <c r="CN1066" s="223">
        <f t="shared" si="148"/>
        <v>0</v>
      </c>
      <c r="CO1066" s="223">
        <f t="shared" si="148"/>
        <v>0</v>
      </c>
      <c r="CP1066" s="223">
        <f t="shared" si="149"/>
        <v>0</v>
      </c>
      <c r="CQ1066" s="223">
        <f t="shared" si="150"/>
        <v>0</v>
      </c>
      <c r="CR1066" s="222"/>
      <c r="CS1066" s="222"/>
      <c r="CT1066" s="222"/>
      <c r="CU1066" s="222"/>
      <c r="CV1066" s="222"/>
      <c r="CW1066" s="222"/>
      <c r="CX1066" s="222"/>
      <c r="CY1066" s="222"/>
      <c r="CZ1066" s="222"/>
      <c r="DA1066" s="222"/>
      <c r="DB1066" s="224">
        <f t="shared" si="151"/>
        <v>0</v>
      </c>
      <c r="DC1066" s="224">
        <f t="shared" si="152"/>
        <v>0</v>
      </c>
      <c r="DD1066" s="224">
        <f t="shared" si="153"/>
        <v>0</v>
      </c>
      <c r="DE1066" s="225">
        <f t="shared" si="154"/>
        <v>0</v>
      </c>
      <c r="DF1066" s="222"/>
      <c r="DG1066" s="222"/>
    </row>
    <row r="1067" spans="90:111" x14ac:dyDescent="0.25">
      <c r="CL1067" s="223">
        <f t="shared" si="146"/>
        <v>0</v>
      </c>
      <c r="CM1067" s="223">
        <f t="shared" si="147"/>
        <v>0</v>
      </c>
      <c r="CN1067" s="223">
        <f t="shared" si="148"/>
        <v>0</v>
      </c>
      <c r="CO1067" s="223">
        <f t="shared" si="148"/>
        <v>0</v>
      </c>
      <c r="CP1067" s="223">
        <f t="shared" si="149"/>
        <v>0</v>
      </c>
      <c r="CQ1067" s="223">
        <f t="shared" si="150"/>
        <v>0</v>
      </c>
      <c r="CR1067" s="222"/>
      <c r="CS1067" s="222"/>
      <c r="CT1067" s="222"/>
      <c r="CU1067" s="222"/>
      <c r="CV1067" s="222"/>
      <c r="CW1067" s="222"/>
      <c r="CX1067" s="222"/>
      <c r="CY1067" s="222"/>
      <c r="CZ1067" s="222"/>
      <c r="DA1067" s="222"/>
      <c r="DB1067" s="224">
        <f t="shared" si="151"/>
        <v>0</v>
      </c>
      <c r="DC1067" s="224">
        <f t="shared" si="152"/>
        <v>0</v>
      </c>
      <c r="DD1067" s="224">
        <f t="shared" si="153"/>
        <v>0</v>
      </c>
      <c r="DE1067" s="225">
        <f t="shared" si="154"/>
        <v>0</v>
      </c>
      <c r="DF1067" s="222"/>
      <c r="DG1067" s="222"/>
    </row>
    <row r="1068" spans="90:111" x14ac:dyDescent="0.25">
      <c r="CL1068" s="223">
        <f t="shared" si="146"/>
        <v>0</v>
      </c>
      <c r="CM1068" s="223">
        <f t="shared" si="147"/>
        <v>0</v>
      </c>
      <c r="CN1068" s="223">
        <f t="shared" si="148"/>
        <v>0</v>
      </c>
      <c r="CO1068" s="223">
        <f t="shared" si="148"/>
        <v>0</v>
      </c>
      <c r="CP1068" s="223">
        <f t="shared" si="149"/>
        <v>0</v>
      </c>
      <c r="CQ1068" s="223">
        <f t="shared" si="150"/>
        <v>0</v>
      </c>
      <c r="CR1068" s="222"/>
      <c r="CS1068" s="222"/>
      <c r="CT1068" s="222"/>
      <c r="CU1068" s="222"/>
      <c r="CV1068" s="222"/>
      <c r="CW1068" s="222"/>
      <c r="CX1068" s="222"/>
      <c r="CY1068" s="222"/>
      <c r="CZ1068" s="222"/>
      <c r="DA1068" s="222"/>
      <c r="DB1068" s="224">
        <f t="shared" si="151"/>
        <v>0</v>
      </c>
      <c r="DC1068" s="224">
        <f t="shared" si="152"/>
        <v>0</v>
      </c>
      <c r="DD1068" s="224">
        <f t="shared" si="153"/>
        <v>0</v>
      </c>
      <c r="DE1068" s="225">
        <f t="shared" si="154"/>
        <v>0</v>
      </c>
      <c r="DF1068" s="222"/>
      <c r="DG1068" s="222"/>
    </row>
    <row r="1069" spans="90:111" x14ac:dyDescent="0.25">
      <c r="CL1069" s="223">
        <f t="shared" si="146"/>
        <v>0</v>
      </c>
      <c r="CM1069" s="223">
        <f t="shared" si="147"/>
        <v>0</v>
      </c>
      <c r="CN1069" s="223">
        <f t="shared" si="148"/>
        <v>0</v>
      </c>
      <c r="CO1069" s="223">
        <f t="shared" si="148"/>
        <v>0</v>
      </c>
      <c r="CP1069" s="223">
        <f t="shared" si="149"/>
        <v>0</v>
      </c>
      <c r="CQ1069" s="223">
        <f t="shared" si="150"/>
        <v>0</v>
      </c>
      <c r="CR1069" s="222"/>
      <c r="CS1069" s="222"/>
      <c r="CT1069" s="222"/>
      <c r="CU1069" s="222"/>
      <c r="CV1069" s="222"/>
      <c r="CW1069" s="222"/>
      <c r="CX1069" s="222"/>
      <c r="CY1069" s="222"/>
      <c r="CZ1069" s="222"/>
      <c r="DA1069" s="222"/>
      <c r="DB1069" s="224">
        <f t="shared" si="151"/>
        <v>0</v>
      </c>
      <c r="DC1069" s="224">
        <f t="shared" si="152"/>
        <v>0</v>
      </c>
      <c r="DD1069" s="224">
        <f t="shared" si="153"/>
        <v>0</v>
      </c>
      <c r="DE1069" s="225">
        <f t="shared" si="154"/>
        <v>0</v>
      </c>
      <c r="DF1069" s="222"/>
      <c r="DG1069" s="222"/>
    </row>
    <row r="1070" spans="90:111" x14ac:dyDescent="0.25">
      <c r="CL1070" s="223">
        <f t="shared" si="146"/>
        <v>0</v>
      </c>
      <c r="CM1070" s="223">
        <f t="shared" si="147"/>
        <v>0</v>
      </c>
      <c r="CN1070" s="223">
        <f t="shared" si="148"/>
        <v>0</v>
      </c>
      <c r="CO1070" s="223">
        <f t="shared" si="148"/>
        <v>0</v>
      </c>
      <c r="CP1070" s="223">
        <f t="shared" si="149"/>
        <v>0</v>
      </c>
      <c r="CQ1070" s="223">
        <f t="shared" si="150"/>
        <v>0</v>
      </c>
      <c r="CR1070" s="222"/>
      <c r="CS1070" s="222"/>
      <c r="CT1070" s="222"/>
      <c r="CU1070" s="222"/>
      <c r="CV1070" s="222"/>
      <c r="CW1070" s="222"/>
      <c r="CX1070" s="222"/>
      <c r="CY1070" s="222"/>
      <c r="CZ1070" s="222"/>
      <c r="DA1070" s="222"/>
      <c r="DB1070" s="224">
        <f t="shared" si="151"/>
        <v>0</v>
      </c>
      <c r="DC1070" s="224">
        <f t="shared" si="152"/>
        <v>0</v>
      </c>
      <c r="DD1070" s="224">
        <f t="shared" si="153"/>
        <v>0</v>
      </c>
      <c r="DE1070" s="225">
        <f t="shared" si="154"/>
        <v>0</v>
      </c>
      <c r="DF1070" s="222"/>
      <c r="DG1070" s="222"/>
    </row>
    <row r="1071" spans="90:111" x14ac:dyDescent="0.25">
      <c r="CL1071" s="223">
        <f t="shared" si="146"/>
        <v>0</v>
      </c>
      <c r="CM1071" s="223">
        <f t="shared" si="147"/>
        <v>0</v>
      </c>
      <c r="CN1071" s="223">
        <f t="shared" si="148"/>
        <v>0</v>
      </c>
      <c r="CO1071" s="223">
        <f t="shared" si="148"/>
        <v>0</v>
      </c>
      <c r="CP1071" s="223">
        <f t="shared" si="149"/>
        <v>0</v>
      </c>
      <c r="CQ1071" s="223">
        <f t="shared" si="150"/>
        <v>0</v>
      </c>
      <c r="CR1071" s="222"/>
      <c r="CS1071" s="222"/>
      <c r="CT1071" s="222"/>
      <c r="CU1071" s="222"/>
      <c r="CV1071" s="222"/>
      <c r="CW1071" s="222"/>
      <c r="CX1071" s="222"/>
      <c r="CY1071" s="222"/>
      <c r="CZ1071" s="222"/>
      <c r="DA1071" s="222"/>
      <c r="DB1071" s="224">
        <f t="shared" si="151"/>
        <v>0</v>
      </c>
      <c r="DC1071" s="224">
        <f t="shared" si="152"/>
        <v>0</v>
      </c>
      <c r="DD1071" s="224">
        <f t="shared" si="153"/>
        <v>0</v>
      </c>
      <c r="DE1071" s="225">
        <f t="shared" si="154"/>
        <v>0</v>
      </c>
      <c r="DF1071" s="222"/>
      <c r="DG1071" s="222"/>
    </row>
    <row r="1072" spans="90:111" x14ac:dyDescent="0.25">
      <c r="CL1072" s="223">
        <f t="shared" si="146"/>
        <v>0</v>
      </c>
      <c r="CM1072" s="223">
        <f t="shared" si="147"/>
        <v>0</v>
      </c>
      <c r="CN1072" s="223">
        <f t="shared" si="148"/>
        <v>0</v>
      </c>
      <c r="CO1072" s="223">
        <f t="shared" si="148"/>
        <v>0</v>
      </c>
      <c r="CP1072" s="223">
        <f t="shared" si="149"/>
        <v>0</v>
      </c>
      <c r="CQ1072" s="223">
        <f t="shared" si="150"/>
        <v>0</v>
      </c>
      <c r="CR1072" s="222"/>
      <c r="CS1072" s="222"/>
      <c r="CT1072" s="222"/>
      <c r="CU1072" s="222"/>
      <c r="CV1072" s="222"/>
      <c r="CW1072" s="222"/>
      <c r="CX1072" s="222"/>
      <c r="CY1072" s="222"/>
      <c r="CZ1072" s="222"/>
      <c r="DA1072" s="222"/>
      <c r="DB1072" s="224">
        <f t="shared" si="151"/>
        <v>0</v>
      </c>
      <c r="DC1072" s="224">
        <f t="shared" si="152"/>
        <v>0</v>
      </c>
      <c r="DD1072" s="224">
        <f t="shared" si="153"/>
        <v>0</v>
      </c>
      <c r="DE1072" s="225">
        <f t="shared" si="154"/>
        <v>0</v>
      </c>
      <c r="DF1072" s="222"/>
      <c r="DG1072" s="222"/>
    </row>
    <row r="1073" spans="90:111" x14ac:dyDescent="0.25">
      <c r="CL1073" s="223">
        <f t="shared" si="146"/>
        <v>0</v>
      </c>
      <c r="CM1073" s="223">
        <f t="shared" si="147"/>
        <v>0</v>
      </c>
      <c r="CN1073" s="223">
        <f t="shared" si="148"/>
        <v>0</v>
      </c>
      <c r="CO1073" s="223">
        <f t="shared" si="148"/>
        <v>0</v>
      </c>
      <c r="CP1073" s="223">
        <f t="shared" si="149"/>
        <v>0</v>
      </c>
      <c r="CQ1073" s="223">
        <f t="shared" si="150"/>
        <v>0</v>
      </c>
      <c r="CR1073" s="222"/>
      <c r="CS1073" s="222"/>
      <c r="CT1073" s="222"/>
      <c r="CU1073" s="222"/>
      <c r="CV1073" s="222"/>
      <c r="CW1073" s="222"/>
      <c r="CX1073" s="222"/>
      <c r="CY1073" s="222"/>
      <c r="CZ1073" s="222"/>
      <c r="DA1073" s="222"/>
      <c r="DB1073" s="224">
        <f t="shared" si="151"/>
        <v>0</v>
      </c>
      <c r="DC1073" s="224">
        <f t="shared" si="152"/>
        <v>0</v>
      </c>
      <c r="DD1073" s="224">
        <f t="shared" si="153"/>
        <v>0</v>
      </c>
      <c r="DE1073" s="225">
        <f t="shared" si="154"/>
        <v>0</v>
      </c>
      <c r="DF1073" s="222"/>
      <c r="DG1073" s="222"/>
    </row>
    <row r="1074" spans="90:111" x14ac:dyDescent="0.25">
      <c r="CL1074" s="223">
        <f t="shared" si="146"/>
        <v>0</v>
      </c>
      <c r="CM1074" s="223">
        <f t="shared" si="147"/>
        <v>0</v>
      </c>
      <c r="CN1074" s="223">
        <f t="shared" si="148"/>
        <v>0</v>
      </c>
      <c r="CO1074" s="223">
        <f t="shared" si="148"/>
        <v>0</v>
      </c>
      <c r="CP1074" s="223">
        <f t="shared" si="149"/>
        <v>0</v>
      </c>
      <c r="CQ1074" s="223">
        <f t="shared" si="150"/>
        <v>0</v>
      </c>
      <c r="CR1074" s="222"/>
      <c r="CS1074" s="222"/>
      <c r="CT1074" s="222"/>
      <c r="CU1074" s="222"/>
      <c r="CV1074" s="222"/>
      <c r="CW1074" s="222"/>
      <c r="CX1074" s="222"/>
      <c r="CY1074" s="222"/>
      <c r="CZ1074" s="222"/>
      <c r="DA1074" s="222"/>
      <c r="DB1074" s="224">
        <f t="shared" si="151"/>
        <v>0</v>
      </c>
      <c r="DC1074" s="224">
        <f t="shared" si="152"/>
        <v>0</v>
      </c>
      <c r="DD1074" s="224">
        <f t="shared" si="153"/>
        <v>0</v>
      </c>
      <c r="DE1074" s="225">
        <f t="shared" si="154"/>
        <v>0</v>
      </c>
      <c r="DF1074" s="222"/>
      <c r="DG1074" s="222"/>
    </row>
    <row r="1075" spans="90:111" x14ac:dyDescent="0.25">
      <c r="CL1075" s="223">
        <f t="shared" si="146"/>
        <v>0</v>
      </c>
      <c r="CM1075" s="223">
        <f t="shared" si="147"/>
        <v>0</v>
      </c>
      <c r="CN1075" s="223">
        <f t="shared" si="148"/>
        <v>0</v>
      </c>
      <c r="CO1075" s="223">
        <f t="shared" si="148"/>
        <v>0</v>
      </c>
      <c r="CP1075" s="223">
        <f t="shared" si="149"/>
        <v>0</v>
      </c>
      <c r="CQ1075" s="223">
        <f t="shared" si="150"/>
        <v>0</v>
      </c>
      <c r="CR1075" s="222"/>
      <c r="CS1075" s="222"/>
      <c r="CT1075" s="222"/>
      <c r="CU1075" s="222"/>
      <c r="CV1075" s="222"/>
      <c r="CW1075" s="222"/>
      <c r="CX1075" s="222"/>
      <c r="CY1075" s="222"/>
      <c r="CZ1075" s="222"/>
      <c r="DA1075" s="222"/>
      <c r="DB1075" s="224">
        <f t="shared" si="151"/>
        <v>0</v>
      </c>
      <c r="DC1075" s="224">
        <f t="shared" si="152"/>
        <v>0</v>
      </c>
      <c r="DD1075" s="224">
        <f t="shared" si="153"/>
        <v>0</v>
      </c>
      <c r="DE1075" s="225">
        <f t="shared" si="154"/>
        <v>0</v>
      </c>
      <c r="DF1075" s="222"/>
      <c r="DG1075" s="222"/>
    </row>
    <row r="1076" spans="90:111" x14ac:dyDescent="0.25">
      <c r="CL1076" s="223">
        <f t="shared" si="146"/>
        <v>0</v>
      </c>
      <c r="CM1076" s="223">
        <f t="shared" si="147"/>
        <v>0</v>
      </c>
      <c r="CN1076" s="223">
        <f t="shared" si="148"/>
        <v>0</v>
      </c>
      <c r="CO1076" s="223">
        <f t="shared" si="148"/>
        <v>0</v>
      </c>
      <c r="CP1076" s="223">
        <f t="shared" si="149"/>
        <v>0</v>
      </c>
      <c r="CQ1076" s="223">
        <f t="shared" si="150"/>
        <v>0</v>
      </c>
      <c r="CR1076" s="222"/>
      <c r="CS1076" s="222"/>
      <c r="CT1076" s="222"/>
      <c r="CU1076" s="222"/>
      <c r="CV1076" s="222"/>
      <c r="CW1076" s="222"/>
      <c r="CX1076" s="222"/>
      <c r="CY1076" s="222"/>
      <c r="CZ1076" s="222"/>
      <c r="DA1076" s="222"/>
      <c r="DB1076" s="224">
        <f t="shared" si="151"/>
        <v>0</v>
      </c>
      <c r="DC1076" s="224">
        <f t="shared" si="152"/>
        <v>0</v>
      </c>
      <c r="DD1076" s="224">
        <f t="shared" si="153"/>
        <v>0</v>
      </c>
      <c r="DE1076" s="225">
        <f t="shared" si="154"/>
        <v>0</v>
      </c>
      <c r="DF1076" s="222"/>
      <c r="DG1076" s="222"/>
    </row>
    <row r="1077" spans="90:111" x14ac:dyDescent="0.25">
      <c r="CL1077" s="223">
        <f t="shared" si="146"/>
        <v>0</v>
      </c>
      <c r="CM1077" s="223">
        <f t="shared" si="147"/>
        <v>0</v>
      </c>
      <c r="CN1077" s="223">
        <f t="shared" si="148"/>
        <v>0</v>
      </c>
      <c r="CO1077" s="223">
        <f t="shared" si="148"/>
        <v>0</v>
      </c>
      <c r="CP1077" s="223">
        <f t="shared" si="149"/>
        <v>0</v>
      </c>
      <c r="CQ1077" s="223">
        <f t="shared" si="150"/>
        <v>0</v>
      </c>
      <c r="CR1077" s="222"/>
      <c r="CS1077" s="222"/>
      <c r="CT1077" s="222"/>
      <c r="CU1077" s="222"/>
      <c r="CV1077" s="222"/>
      <c r="CW1077" s="222"/>
      <c r="CX1077" s="222"/>
      <c r="CY1077" s="222"/>
      <c r="CZ1077" s="222"/>
      <c r="DA1077" s="222"/>
      <c r="DB1077" s="224">
        <f t="shared" si="151"/>
        <v>0</v>
      </c>
      <c r="DC1077" s="224">
        <f t="shared" si="152"/>
        <v>0</v>
      </c>
      <c r="DD1077" s="224">
        <f t="shared" si="153"/>
        <v>0</v>
      </c>
      <c r="DE1077" s="225">
        <f t="shared" si="154"/>
        <v>0</v>
      </c>
      <c r="DF1077" s="222"/>
      <c r="DG1077" s="222"/>
    </row>
    <row r="1078" spans="90:111" x14ac:dyDescent="0.25">
      <c r="CL1078" s="223">
        <f t="shared" si="146"/>
        <v>0</v>
      </c>
      <c r="CM1078" s="223">
        <f t="shared" si="147"/>
        <v>0</v>
      </c>
      <c r="CN1078" s="223">
        <f t="shared" si="148"/>
        <v>0</v>
      </c>
      <c r="CO1078" s="223">
        <f t="shared" si="148"/>
        <v>0</v>
      </c>
      <c r="CP1078" s="223">
        <f t="shared" si="149"/>
        <v>0</v>
      </c>
      <c r="CQ1078" s="223">
        <f t="shared" si="150"/>
        <v>0</v>
      </c>
      <c r="CR1078" s="222"/>
      <c r="CS1078" s="222"/>
      <c r="CT1078" s="222"/>
      <c r="CU1078" s="222"/>
      <c r="CV1078" s="222"/>
      <c r="CW1078" s="222"/>
      <c r="CX1078" s="222"/>
      <c r="CY1078" s="222"/>
      <c r="CZ1078" s="222"/>
      <c r="DA1078" s="222"/>
      <c r="DB1078" s="224">
        <f t="shared" si="151"/>
        <v>0</v>
      </c>
      <c r="DC1078" s="224">
        <f t="shared" si="152"/>
        <v>0</v>
      </c>
      <c r="DD1078" s="224">
        <f t="shared" si="153"/>
        <v>0</v>
      </c>
      <c r="DE1078" s="225">
        <f t="shared" si="154"/>
        <v>0</v>
      </c>
      <c r="DF1078" s="222"/>
      <c r="DG1078" s="222"/>
    </row>
    <row r="1079" spans="90:111" x14ac:dyDescent="0.25">
      <c r="CL1079" s="223">
        <f t="shared" si="146"/>
        <v>0</v>
      </c>
      <c r="CM1079" s="223">
        <f t="shared" si="147"/>
        <v>0</v>
      </c>
      <c r="CN1079" s="223">
        <f t="shared" si="148"/>
        <v>0</v>
      </c>
      <c r="CO1079" s="223">
        <f t="shared" si="148"/>
        <v>0</v>
      </c>
      <c r="CP1079" s="223">
        <f t="shared" si="149"/>
        <v>0</v>
      </c>
      <c r="CQ1079" s="223">
        <f t="shared" si="150"/>
        <v>0</v>
      </c>
      <c r="CR1079" s="222"/>
      <c r="CS1079" s="222"/>
      <c r="CT1079" s="222"/>
      <c r="CU1079" s="222"/>
      <c r="CV1079" s="222"/>
      <c r="CW1079" s="222"/>
      <c r="CX1079" s="222"/>
      <c r="CY1079" s="222"/>
      <c r="CZ1079" s="222"/>
      <c r="DA1079" s="222"/>
      <c r="DB1079" s="224">
        <f t="shared" si="151"/>
        <v>0</v>
      </c>
      <c r="DC1079" s="224">
        <f t="shared" si="152"/>
        <v>0</v>
      </c>
      <c r="DD1079" s="224">
        <f t="shared" si="153"/>
        <v>0</v>
      </c>
      <c r="DE1079" s="225">
        <f t="shared" si="154"/>
        <v>0</v>
      </c>
      <c r="DF1079" s="222"/>
      <c r="DG1079" s="222"/>
    </row>
    <row r="1080" spans="90:111" x14ac:dyDescent="0.25">
      <c r="CL1080" s="223">
        <f t="shared" si="146"/>
        <v>0</v>
      </c>
      <c r="CM1080" s="223">
        <f t="shared" si="147"/>
        <v>0</v>
      </c>
      <c r="CN1080" s="223">
        <f t="shared" si="148"/>
        <v>0</v>
      </c>
      <c r="CO1080" s="223">
        <f t="shared" si="148"/>
        <v>0</v>
      </c>
      <c r="CP1080" s="223">
        <f t="shared" si="149"/>
        <v>0</v>
      </c>
      <c r="CQ1080" s="223">
        <f t="shared" si="150"/>
        <v>0</v>
      </c>
      <c r="CR1080" s="222"/>
      <c r="CS1080" s="222"/>
      <c r="CT1080" s="222"/>
      <c r="CU1080" s="222"/>
      <c r="CV1080" s="222"/>
      <c r="CW1080" s="222"/>
      <c r="CX1080" s="222"/>
      <c r="CY1080" s="222"/>
      <c r="CZ1080" s="222"/>
      <c r="DA1080" s="222"/>
      <c r="DB1080" s="224">
        <f t="shared" si="151"/>
        <v>0</v>
      </c>
      <c r="DC1080" s="224">
        <f t="shared" si="152"/>
        <v>0</v>
      </c>
      <c r="DD1080" s="224">
        <f t="shared" si="153"/>
        <v>0</v>
      </c>
      <c r="DE1080" s="225">
        <f t="shared" si="154"/>
        <v>0</v>
      </c>
      <c r="DF1080" s="222"/>
      <c r="DG1080" s="222"/>
    </row>
    <row r="1081" spans="90:111" x14ac:dyDescent="0.25">
      <c r="CL1081" s="223">
        <f t="shared" si="146"/>
        <v>0</v>
      </c>
      <c r="CM1081" s="223">
        <f t="shared" si="147"/>
        <v>0</v>
      </c>
      <c r="CN1081" s="223">
        <f t="shared" si="148"/>
        <v>0</v>
      </c>
      <c r="CO1081" s="223">
        <f t="shared" si="148"/>
        <v>0</v>
      </c>
      <c r="CP1081" s="223">
        <f t="shared" si="149"/>
        <v>0</v>
      </c>
      <c r="CQ1081" s="223">
        <f t="shared" si="150"/>
        <v>0</v>
      </c>
      <c r="CR1081" s="222"/>
      <c r="CS1081" s="222"/>
      <c r="CT1081" s="222"/>
      <c r="CU1081" s="222"/>
      <c r="CV1081" s="222"/>
      <c r="CW1081" s="222"/>
      <c r="CX1081" s="222"/>
      <c r="CY1081" s="222"/>
      <c r="CZ1081" s="222"/>
      <c r="DA1081" s="222"/>
      <c r="DB1081" s="224">
        <f t="shared" si="151"/>
        <v>0</v>
      </c>
      <c r="DC1081" s="224">
        <f t="shared" si="152"/>
        <v>0</v>
      </c>
      <c r="DD1081" s="224">
        <f t="shared" si="153"/>
        <v>0</v>
      </c>
      <c r="DE1081" s="225">
        <f t="shared" si="154"/>
        <v>0</v>
      </c>
      <c r="DF1081" s="222"/>
      <c r="DG1081" s="222"/>
    </row>
    <row r="1082" spans="90:111" x14ac:dyDescent="0.25">
      <c r="CL1082" s="223">
        <f t="shared" si="146"/>
        <v>0</v>
      </c>
      <c r="CM1082" s="223">
        <f t="shared" si="147"/>
        <v>0</v>
      </c>
      <c r="CN1082" s="223">
        <f t="shared" si="148"/>
        <v>0</v>
      </c>
      <c r="CO1082" s="223">
        <f t="shared" si="148"/>
        <v>0</v>
      </c>
      <c r="CP1082" s="223">
        <f t="shared" si="149"/>
        <v>0</v>
      </c>
      <c r="CQ1082" s="223">
        <f t="shared" si="150"/>
        <v>0</v>
      </c>
      <c r="CR1082" s="222"/>
      <c r="CS1082" s="222"/>
      <c r="CT1082" s="222"/>
      <c r="CU1082" s="222"/>
      <c r="CV1082" s="222"/>
      <c r="CW1082" s="222"/>
      <c r="CX1082" s="222"/>
      <c r="CY1082" s="222"/>
      <c r="CZ1082" s="222"/>
      <c r="DA1082" s="222"/>
      <c r="DB1082" s="224">
        <f t="shared" si="151"/>
        <v>0</v>
      </c>
      <c r="DC1082" s="224">
        <f t="shared" si="152"/>
        <v>0</v>
      </c>
      <c r="DD1082" s="224">
        <f t="shared" si="153"/>
        <v>0</v>
      </c>
      <c r="DE1082" s="225">
        <f t="shared" si="154"/>
        <v>0</v>
      </c>
      <c r="DF1082" s="222"/>
      <c r="DG1082" s="222"/>
    </row>
    <row r="1083" spans="90:111" x14ac:dyDescent="0.25">
      <c r="CL1083" s="223">
        <f t="shared" si="146"/>
        <v>0</v>
      </c>
      <c r="CM1083" s="223">
        <f t="shared" si="147"/>
        <v>0</v>
      </c>
      <c r="CN1083" s="223">
        <f t="shared" si="148"/>
        <v>0</v>
      </c>
      <c r="CO1083" s="223">
        <f t="shared" si="148"/>
        <v>0</v>
      </c>
      <c r="CP1083" s="223">
        <f t="shared" si="149"/>
        <v>0</v>
      </c>
      <c r="CQ1083" s="223">
        <f t="shared" si="150"/>
        <v>0</v>
      </c>
      <c r="CR1083" s="222"/>
      <c r="CS1083" s="222"/>
      <c r="CT1083" s="222"/>
      <c r="CU1083" s="222"/>
      <c r="CV1083" s="222"/>
      <c r="CW1083" s="222"/>
      <c r="CX1083" s="222"/>
      <c r="CY1083" s="222"/>
      <c r="CZ1083" s="222"/>
      <c r="DA1083" s="222"/>
      <c r="DB1083" s="224">
        <f t="shared" si="151"/>
        <v>0</v>
      </c>
      <c r="DC1083" s="224">
        <f t="shared" si="152"/>
        <v>0</v>
      </c>
      <c r="DD1083" s="224">
        <f t="shared" si="153"/>
        <v>0</v>
      </c>
      <c r="DE1083" s="225">
        <f t="shared" si="154"/>
        <v>0</v>
      </c>
      <c r="DF1083" s="222"/>
      <c r="DG1083" s="222"/>
    </row>
    <row r="1084" spans="90:111" x14ac:dyDescent="0.25">
      <c r="CL1084" s="223">
        <f t="shared" si="146"/>
        <v>0</v>
      </c>
      <c r="CM1084" s="223">
        <f t="shared" si="147"/>
        <v>0</v>
      </c>
      <c r="CN1084" s="223">
        <f t="shared" si="148"/>
        <v>0</v>
      </c>
      <c r="CO1084" s="223">
        <f t="shared" si="148"/>
        <v>0</v>
      </c>
      <c r="CP1084" s="223">
        <f t="shared" si="149"/>
        <v>0</v>
      </c>
      <c r="CQ1084" s="223">
        <f t="shared" si="150"/>
        <v>0</v>
      </c>
      <c r="CR1084" s="222"/>
      <c r="CS1084" s="222"/>
      <c r="CT1084" s="222"/>
      <c r="CU1084" s="222"/>
      <c r="CV1084" s="222"/>
      <c r="CW1084" s="222"/>
      <c r="CX1084" s="222"/>
      <c r="CY1084" s="222"/>
      <c r="CZ1084" s="222"/>
      <c r="DA1084" s="222"/>
      <c r="DB1084" s="224">
        <f t="shared" si="151"/>
        <v>0</v>
      </c>
      <c r="DC1084" s="224">
        <f t="shared" si="152"/>
        <v>0</v>
      </c>
      <c r="DD1084" s="224">
        <f t="shared" si="153"/>
        <v>0</v>
      </c>
      <c r="DE1084" s="225">
        <f t="shared" si="154"/>
        <v>0</v>
      </c>
      <c r="DF1084" s="222"/>
      <c r="DG1084" s="222"/>
    </row>
    <row r="1085" spans="90:111" x14ac:dyDescent="0.25">
      <c r="CL1085" s="223">
        <f t="shared" si="146"/>
        <v>0</v>
      </c>
      <c r="CM1085" s="223">
        <f t="shared" si="147"/>
        <v>0</v>
      </c>
      <c r="CN1085" s="223">
        <f t="shared" si="148"/>
        <v>0</v>
      </c>
      <c r="CO1085" s="223">
        <f t="shared" si="148"/>
        <v>0</v>
      </c>
      <c r="CP1085" s="223">
        <f t="shared" si="149"/>
        <v>0</v>
      </c>
      <c r="CQ1085" s="223">
        <f t="shared" si="150"/>
        <v>0</v>
      </c>
      <c r="CR1085" s="222"/>
      <c r="CS1085" s="222"/>
      <c r="CT1085" s="222"/>
      <c r="CU1085" s="222"/>
      <c r="CV1085" s="222"/>
      <c r="CW1085" s="222"/>
      <c r="CX1085" s="222"/>
      <c r="CY1085" s="222"/>
      <c r="CZ1085" s="222"/>
      <c r="DA1085" s="222"/>
      <c r="DB1085" s="224">
        <f t="shared" si="151"/>
        <v>0</v>
      </c>
      <c r="DC1085" s="224">
        <f t="shared" si="152"/>
        <v>0</v>
      </c>
      <c r="DD1085" s="224">
        <f t="shared" si="153"/>
        <v>0</v>
      </c>
      <c r="DE1085" s="225">
        <f t="shared" si="154"/>
        <v>0</v>
      </c>
      <c r="DF1085" s="222"/>
      <c r="DG1085" s="222"/>
    </row>
    <row r="1086" spans="90:111" x14ac:dyDescent="0.25">
      <c r="CL1086" s="223">
        <f t="shared" si="146"/>
        <v>0</v>
      </c>
      <c r="CM1086" s="223">
        <f t="shared" si="147"/>
        <v>0</v>
      </c>
      <c r="CN1086" s="223">
        <f t="shared" si="148"/>
        <v>0</v>
      </c>
      <c r="CO1086" s="223">
        <f t="shared" si="148"/>
        <v>0</v>
      </c>
      <c r="CP1086" s="223">
        <f t="shared" si="149"/>
        <v>0</v>
      </c>
      <c r="CQ1086" s="223">
        <f t="shared" si="150"/>
        <v>0</v>
      </c>
      <c r="CR1086" s="222"/>
      <c r="CS1086" s="222"/>
      <c r="CT1086" s="222"/>
      <c r="CU1086" s="222"/>
      <c r="CV1086" s="222"/>
      <c r="CW1086" s="222"/>
      <c r="CX1086" s="222"/>
      <c r="CY1086" s="222"/>
      <c r="CZ1086" s="222"/>
      <c r="DA1086" s="222"/>
      <c r="DB1086" s="224">
        <f t="shared" si="151"/>
        <v>0</v>
      </c>
      <c r="DC1086" s="224">
        <f t="shared" si="152"/>
        <v>0</v>
      </c>
      <c r="DD1086" s="224">
        <f t="shared" si="153"/>
        <v>0</v>
      </c>
      <c r="DE1086" s="225">
        <f t="shared" si="154"/>
        <v>0</v>
      </c>
      <c r="DF1086" s="222"/>
      <c r="DG1086" s="222"/>
    </row>
    <row r="1087" spans="90:111" x14ac:dyDescent="0.25">
      <c r="CL1087" s="223">
        <f t="shared" si="146"/>
        <v>0</v>
      </c>
      <c r="CM1087" s="223">
        <f t="shared" si="147"/>
        <v>0</v>
      </c>
      <c r="CN1087" s="223">
        <f t="shared" si="148"/>
        <v>0</v>
      </c>
      <c r="CO1087" s="223">
        <f t="shared" si="148"/>
        <v>0</v>
      </c>
      <c r="CP1087" s="223">
        <f t="shared" si="149"/>
        <v>0</v>
      </c>
      <c r="CQ1087" s="223">
        <f t="shared" si="150"/>
        <v>0</v>
      </c>
      <c r="CR1087" s="222"/>
      <c r="CS1087" s="222"/>
      <c r="CT1087" s="222"/>
      <c r="CU1087" s="222"/>
      <c r="CV1087" s="222"/>
      <c r="CW1087" s="222"/>
      <c r="CX1087" s="222"/>
      <c r="CY1087" s="222"/>
      <c r="CZ1087" s="222"/>
      <c r="DA1087" s="222"/>
      <c r="DB1087" s="224">
        <f t="shared" si="151"/>
        <v>0</v>
      </c>
      <c r="DC1087" s="224">
        <f t="shared" si="152"/>
        <v>0</v>
      </c>
      <c r="DD1087" s="224">
        <f t="shared" si="153"/>
        <v>0</v>
      </c>
      <c r="DE1087" s="225">
        <f t="shared" si="154"/>
        <v>0</v>
      </c>
      <c r="DF1087" s="222"/>
      <c r="DG1087" s="222"/>
    </row>
    <row r="1088" spans="90:111" x14ac:dyDescent="0.25">
      <c r="CL1088" s="223">
        <f t="shared" si="146"/>
        <v>0</v>
      </c>
      <c r="CM1088" s="223">
        <f t="shared" si="147"/>
        <v>0</v>
      </c>
      <c r="CN1088" s="223">
        <f t="shared" si="148"/>
        <v>0</v>
      </c>
      <c r="CO1088" s="223">
        <f t="shared" si="148"/>
        <v>0</v>
      </c>
      <c r="CP1088" s="223">
        <f t="shared" si="149"/>
        <v>0</v>
      </c>
      <c r="CQ1088" s="223">
        <f t="shared" si="150"/>
        <v>0</v>
      </c>
      <c r="CR1088" s="222"/>
      <c r="CS1088" s="222"/>
      <c r="CT1088" s="222"/>
      <c r="CU1088" s="222"/>
      <c r="CV1088" s="222"/>
      <c r="CW1088" s="222"/>
      <c r="CX1088" s="222"/>
      <c r="CY1088" s="222"/>
      <c r="CZ1088" s="222"/>
      <c r="DA1088" s="222"/>
      <c r="DB1088" s="224">
        <f t="shared" si="151"/>
        <v>0</v>
      </c>
      <c r="DC1088" s="224">
        <f t="shared" si="152"/>
        <v>0</v>
      </c>
      <c r="DD1088" s="224">
        <f t="shared" si="153"/>
        <v>0</v>
      </c>
      <c r="DE1088" s="225">
        <f t="shared" si="154"/>
        <v>0</v>
      </c>
      <c r="DF1088" s="222"/>
      <c r="DG1088" s="222"/>
    </row>
    <row r="1089" spans="90:111" x14ac:dyDescent="0.25">
      <c r="CL1089" s="223">
        <f t="shared" si="146"/>
        <v>0</v>
      </c>
      <c r="CM1089" s="223">
        <f t="shared" si="147"/>
        <v>0</v>
      </c>
      <c r="CN1089" s="223">
        <f t="shared" si="148"/>
        <v>0</v>
      </c>
      <c r="CO1089" s="223">
        <f t="shared" si="148"/>
        <v>0</v>
      </c>
      <c r="CP1089" s="223">
        <f t="shared" si="149"/>
        <v>0</v>
      </c>
      <c r="CQ1089" s="223">
        <f t="shared" si="150"/>
        <v>0</v>
      </c>
      <c r="CR1089" s="222"/>
      <c r="CS1089" s="222"/>
      <c r="CT1089" s="222"/>
      <c r="CU1089" s="222"/>
      <c r="CV1089" s="222"/>
      <c r="CW1089" s="222"/>
      <c r="CX1089" s="222"/>
      <c r="CY1089" s="222"/>
      <c r="CZ1089" s="222"/>
      <c r="DA1089" s="222"/>
      <c r="DB1089" s="224">
        <f t="shared" si="151"/>
        <v>0</v>
      </c>
      <c r="DC1089" s="224">
        <f t="shared" si="152"/>
        <v>0</v>
      </c>
      <c r="DD1089" s="224">
        <f t="shared" si="153"/>
        <v>0</v>
      </c>
      <c r="DE1089" s="225">
        <f t="shared" si="154"/>
        <v>0</v>
      </c>
      <c r="DF1089" s="222"/>
      <c r="DG1089" s="222"/>
    </row>
    <row r="1090" spans="90:111" x14ac:dyDescent="0.25">
      <c r="CL1090" s="223">
        <f t="shared" si="146"/>
        <v>0</v>
      </c>
      <c r="CM1090" s="223">
        <f t="shared" si="147"/>
        <v>0</v>
      </c>
      <c r="CN1090" s="223">
        <f t="shared" si="148"/>
        <v>0</v>
      </c>
      <c r="CO1090" s="223">
        <f t="shared" si="148"/>
        <v>0</v>
      </c>
      <c r="CP1090" s="223">
        <f t="shared" si="149"/>
        <v>0</v>
      </c>
      <c r="CQ1090" s="223">
        <f t="shared" si="150"/>
        <v>0</v>
      </c>
      <c r="CR1090" s="222"/>
      <c r="CS1090" s="222"/>
      <c r="CT1090" s="222"/>
      <c r="CU1090" s="222"/>
      <c r="CV1090" s="222"/>
      <c r="CW1090" s="222"/>
      <c r="CX1090" s="222"/>
      <c r="CY1090" s="222"/>
      <c r="CZ1090" s="222"/>
      <c r="DA1090" s="222"/>
      <c r="DB1090" s="224">
        <f t="shared" si="151"/>
        <v>0</v>
      </c>
      <c r="DC1090" s="224">
        <f t="shared" si="152"/>
        <v>0</v>
      </c>
      <c r="DD1090" s="224">
        <f t="shared" si="153"/>
        <v>0</v>
      </c>
      <c r="DE1090" s="225">
        <f t="shared" si="154"/>
        <v>0</v>
      </c>
      <c r="DF1090" s="222"/>
      <c r="DG1090" s="222"/>
    </row>
    <row r="1091" spans="90:111" x14ac:dyDescent="0.25">
      <c r="CL1091" s="223">
        <f t="shared" ref="CL1091:CL1154" si="155">SUM(BB1091:BL1091)+BR1091</f>
        <v>0</v>
      </c>
      <c r="CM1091" s="223">
        <f t="shared" ref="CM1091:CM1154" si="156">SUM(BM1091:BO1091)</f>
        <v>0</v>
      </c>
      <c r="CN1091" s="223">
        <f t="shared" ref="CN1091:CO1154" si="157">BP1091</f>
        <v>0</v>
      </c>
      <c r="CO1091" s="223">
        <f t="shared" si="157"/>
        <v>0</v>
      </c>
      <c r="CP1091" s="223">
        <f t="shared" ref="CP1091:CP1154" si="158">SUM(CL1091:CO1091)</f>
        <v>0</v>
      </c>
      <c r="CQ1091" s="223">
        <f t="shared" ref="CQ1091:CQ1154" si="159">CP1091-BU1091</f>
        <v>0</v>
      </c>
      <c r="CR1091" s="222"/>
      <c r="CS1091" s="222"/>
      <c r="CT1091" s="222"/>
      <c r="CU1091" s="222"/>
      <c r="CV1091" s="222"/>
      <c r="CW1091" s="222"/>
      <c r="CX1091" s="222"/>
      <c r="CY1091" s="222"/>
      <c r="CZ1091" s="222"/>
      <c r="DA1091" s="222"/>
      <c r="DB1091" s="224">
        <f t="shared" ref="DB1091:DB1154" si="160">SUM(BB1091:BE1091)+BM1091+BN1091</f>
        <v>0</v>
      </c>
      <c r="DC1091" s="224">
        <f t="shared" ref="DC1091:DC1154" si="161">BF1091+BG1091+BH1091+BI1091+BJ1091+BK1091+BL1091+BO1091+BR1091</f>
        <v>0</v>
      </c>
      <c r="DD1091" s="224">
        <f t="shared" ref="DD1091:DD1154" si="162">DC1091+DB1091</f>
        <v>0</v>
      </c>
      <c r="DE1091" s="225">
        <f t="shared" ref="DE1091:DE1154" si="163">DD1091-BS1091</f>
        <v>0</v>
      </c>
      <c r="DF1091" s="222"/>
      <c r="DG1091" s="222"/>
    </row>
    <row r="1092" spans="90:111" x14ac:dyDescent="0.25">
      <c r="CL1092" s="223">
        <f t="shared" si="155"/>
        <v>0</v>
      </c>
      <c r="CM1092" s="223">
        <f t="shared" si="156"/>
        <v>0</v>
      </c>
      <c r="CN1092" s="223">
        <f t="shared" si="157"/>
        <v>0</v>
      </c>
      <c r="CO1092" s="223">
        <f t="shared" si="157"/>
        <v>0</v>
      </c>
      <c r="CP1092" s="223">
        <f t="shared" si="158"/>
        <v>0</v>
      </c>
      <c r="CQ1092" s="223">
        <f t="shared" si="159"/>
        <v>0</v>
      </c>
      <c r="CR1092" s="222"/>
      <c r="CS1092" s="222"/>
      <c r="CT1092" s="222"/>
      <c r="CU1092" s="222"/>
      <c r="CV1092" s="222"/>
      <c r="CW1092" s="222"/>
      <c r="CX1092" s="222"/>
      <c r="CY1092" s="222"/>
      <c r="CZ1092" s="222"/>
      <c r="DA1092" s="222"/>
      <c r="DB1092" s="224">
        <f t="shared" si="160"/>
        <v>0</v>
      </c>
      <c r="DC1092" s="224">
        <f t="shared" si="161"/>
        <v>0</v>
      </c>
      <c r="DD1092" s="224">
        <f t="shared" si="162"/>
        <v>0</v>
      </c>
      <c r="DE1092" s="225">
        <f t="shared" si="163"/>
        <v>0</v>
      </c>
      <c r="DF1092" s="222"/>
      <c r="DG1092" s="222"/>
    </row>
    <row r="1093" spans="90:111" x14ac:dyDescent="0.25">
      <c r="CL1093" s="223">
        <f t="shared" si="155"/>
        <v>0</v>
      </c>
      <c r="CM1093" s="223">
        <f t="shared" si="156"/>
        <v>0</v>
      </c>
      <c r="CN1093" s="223">
        <f t="shared" si="157"/>
        <v>0</v>
      </c>
      <c r="CO1093" s="223">
        <f t="shared" si="157"/>
        <v>0</v>
      </c>
      <c r="CP1093" s="223">
        <f t="shared" si="158"/>
        <v>0</v>
      </c>
      <c r="CQ1093" s="223">
        <f t="shared" si="159"/>
        <v>0</v>
      </c>
      <c r="CR1093" s="222"/>
      <c r="CS1093" s="222"/>
      <c r="CT1093" s="222"/>
      <c r="CU1093" s="222"/>
      <c r="CV1093" s="222"/>
      <c r="CW1093" s="222"/>
      <c r="CX1093" s="222"/>
      <c r="CY1093" s="222"/>
      <c r="CZ1093" s="222"/>
      <c r="DA1093" s="222"/>
      <c r="DB1093" s="224">
        <f t="shared" si="160"/>
        <v>0</v>
      </c>
      <c r="DC1093" s="224">
        <f t="shared" si="161"/>
        <v>0</v>
      </c>
      <c r="DD1093" s="224">
        <f t="shared" si="162"/>
        <v>0</v>
      </c>
      <c r="DE1093" s="225">
        <f t="shared" si="163"/>
        <v>0</v>
      </c>
      <c r="DF1093" s="222"/>
      <c r="DG1093" s="222"/>
    </row>
    <row r="1094" spans="90:111" x14ac:dyDescent="0.25">
      <c r="CL1094" s="223">
        <f t="shared" si="155"/>
        <v>0</v>
      </c>
      <c r="CM1094" s="223">
        <f t="shared" si="156"/>
        <v>0</v>
      </c>
      <c r="CN1094" s="223">
        <f t="shared" si="157"/>
        <v>0</v>
      </c>
      <c r="CO1094" s="223">
        <f t="shared" si="157"/>
        <v>0</v>
      </c>
      <c r="CP1094" s="223">
        <f t="shared" si="158"/>
        <v>0</v>
      </c>
      <c r="CQ1094" s="223">
        <f t="shared" si="159"/>
        <v>0</v>
      </c>
      <c r="CR1094" s="222"/>
      <c r="CS1094" s="222"/>
      <c r="CT1094" s="222"/>
      <c r="CU1094" s="222"/>
      <c r="CV1094" s="222"/>
      <c r="CW1094" s="222"/>
      <c r="CX1094" s="222"/>
      <c r="CY1094" s="222"/>
      <c r="CZ1094" s="222"/>
      <c r="DA1094" s="222"/>
      <c r="DB1094" s="224">
        <f t="shared" si="160"/>
        <v>0</v>
      </c>
      <c r="DC1094" s="224">
        <f t="shared" si="161"/>
        <v>0</v>
      </c>
      <c r="DD1094" s="224">
        <f t="shared" si="162"/>
        <v>0</v>
      </c>
      <c r="DE1094" s="225">
        <f t="shared" si="163"/>
        <v>0</v>
      </c>
      <c r="DF1094" s="222"/>
      <c r="DG1094" s="222"/>
    </row>
    <row r="1095" spans="90:111" x14ac:dyDescent="0.25">
      <c r="CL1095" s="223">
        <f t="shared" si="155"/>
        <v>0</v>
      </c>
      <c r="CM1095" s="223">
        <f t="shared" si="156"/>
        <v>0</v>
      </c>
      <c r="CN1095" s="223">
        <f t="shared" si="157"/>
        <v>0</v>
      </c>
      <c r="CO1095" s="223">
        <f t="shared" si="157"/>
        <v>0</v>
      </c>
      <c r="CP1095" s="223">
        <f t="shared" si="158"/>
        <v>0</v>
      </c>
      <c r="CQ1095" s="223">
        <f t="shared" si="159"/>
        <v>0</v>
      </c>
      <c r="CR1095" s="222"/>
      <c r="CS1095" s="222"/>
      <c r="CT1095" s="222"/>
      <c r="CU1095" s="222"/>
      <c r="CV1095" s="222"/>
      <c r="CW1095" s="222"/>
      <c r="CX1095" s="222"/>
      <c r="CY1095" s="222"/>
      <c r="CZ1095" s="222"/>
      <c r="DA1095" s="222"/>
      <c r="DB1095" s="224">
        <f t="shared" si="160"/>
        <v>0</v>
      </c>
      <c r="DC1095" s="224">
        <f t="shared" si="161"/>
        <v>0</v>
      </c>
      <c r="DD1095" s="224">
        <f t="shared" si="162"/>
        <v>0</v>
      </c>
      <c r="DE1095" s="225">
        <f t="shared" si="163"/>
        <v>0</v>
      </c>
      <c r="DF1095" s="222"/>
      <c r="DG1095" s="222"/>
    </row>
    <row r="1096" spans="90:111" x14ac:dyDescent="0.25">
      <c r="CL1096" s="223">
        <f t="shared" si="155"/>
        <v>0</v>
      </c>
      <c r="CM1096" s="223">
        <f t="shared" si="156"/>
        <v>0</v>
      </c>
      <c r="CN1096" s="223">
        <f t="shared" si="157"/>
        <v>0</v>
      </c>
      <c r="CO1096" s="223">
        <f t="shared" si="157"/>
        <v>0</v>
      </c>
      <c r="CP1096" s="223">
        <f t="shared" si="158"/>
        <v>0</v>
      </c>
      <c r="CQ1096" s="223">
        <f t="shared" si="159"/>
        <v>0</v>
      </c>
      <c r="CR1096" s="222"/>
      <c r="CS1096" s="222"/>
      <c r="CT1096" s="222"/>
      <c r="CU1096" s="222"/>
      <c r="CV1096" s="222"/>
      <c r="CW1096" s="222"/>
      <c r="CX1096" s="222"/>
      <c r="CY1096" s="222"/>
      <c r="CZ1096" s="222"/>
      <c r="DA1096" s="222"/>
      <c r="DB1096" s="224">
        <f t="shared" si="160"/>
        <v>0</v>
      </c>
      <c r="DC1096" s="224">
        <f t="shared" si="161"/>
        <v>0</v>
      </c>
      <c r="DD1096" s="224">
        <f t="shared" si="162"/>
        <v>0</v>
      </c>
      <c r="DE1096" s="225">
        <f t="shared" si="163"/>
        <v>0</v>
      </c>
      <c r="DF1096" s="222"/>
      <c r="DG1096" s="222"/>
    </row>
    <row r="1097" spans="90:111" x14ac:dyDescent="0.25">
      <c r="CL1097" s="223">
        <f t="shared" si="155"/>
        <v>0</v>
      </c>
      <c r="CM1097" s="223">
        <f t="shared" si="156"/>
        <v>0</v>
      </c>
      <c r="CN1097" s="223">
        <f t="shared" si="157"/>
        <v>0</v>
      </c>
      <c r="CO1097" s="223">
        <f t="shared" si="157"/>
        <v>0</v>
      </c>
      <c r="CP1097" s="223">
        <f t="shared" si="158"/>
        <v>0</v>
      </c>
      <c r="CQ1097" s="223">
        <f t="shared" si="159"/>
        <v>0</v>
      </c>
      <c r="CR1097" s="222"/>
      <c r="CS1097" s="222"/>
      <c r="CT1097" s="222"/>
      <c r="CU1097" s="222"/>
      <c r="CV1097" s="222"/>
      <c r="CW1097" s="222"/>
      <c r="CX1097" s="222"/>
      <c r="CY1097" s="222"/>
      <c r="CZ1097" s="222"/>
      <c r="DA1097" s="222"/>
      <c r="DB1097" s="224">
        <f t="shared" si="160"/>
        <v>0</v>
      </c>
      <c r="DC1097" s="224">
        <f t="shared" si="161"/>
        <v>0</v>
      </c>
      <c r="DD1097" s="224">
        <f t="shared" si="162"/>
        <v>0</v>
      </c>
      <c r="DE1097" s="225">
        <f t="shared" si="163"/>
        <v>0</v>
      </c>
      <c r="DF1097" s="222"/>
      <c r="DG1097" s="222"/>
    </row>
    <row r="1098" spans="90:111" x14ac:dyDescent="0.25">
      <c r="CL1098" s="223">
        <f t="shared" si="155"/>
        <v>0</v>
      </c>
      <c r="CM1098" s="223">
        <f t="shared" si="156"/>
        <v>0</v>
      </c>
      <c r="CN1098" s="223">
        <f t="shared" si="157"/>
        <v>0</v>
      </c>
      <c r="CO1098" s="223">
        <f t="shared" si="157"/>
        <v>0</v>
      </c>
      <c r="CP1098" s="223">
        <f t="shared" si="158"/>
        <v>0</v>
      </c>
      <c r="CQ1098" s="223">
        <f t="shared" si="159"/>
        <v>0</v>
      </c>
      <c r="CR1098" s="222"/>
      <c r="CS1098" s="222"/>
      <c r="CT1098" s="222"/>
      <c r="CU1098" s="222"/>
      <c r="CV1098" s="222"/>
      <c r="CW1098" s="222"/>
      <c r="CX1098" s="222"/>
      <c r="CY1098" s="222"/>
      <c r="CZ1098" s="222"/>
      <c r="DA1098" s="222"/>
      <c r="DB1098" s="224">
        <f t="shared" si="160"/>
        <v>0</v>
      </c>
      <c r="DC1098" s="224">
        <f t="shared" si="161"/>
        <v>0</v>
      </c>
      <c r="DD1098" s="224">
        <f t="shared" si="162"/>
        <v>0</v>
      </c>
      <c r="DE1098" s="225">
        <f t="shared" si="163"/>
        <v>0</v>
      </c>
      <c r="DF1098" s="222"/>
      <c r="DG1098" s="222"/>
    </row>
    <row r="1099" spans="90:111" x14ac:dyDescent="0.25">
      <c r="CL1099" s="223">
        <f t="shared" si="155"/>
        <v>0</v>
      </c>
      <c r="CM1099" s="223">
        <f t="shared" si="156"/>
        <v>0</v>
      </c>
      <c r="CN1099" s="223">
        <f t="shared" si="157"/>
        <v>0</v>
      </c>
      <c r="CO1099" s="223">
        <f t="shared" si="157"/>
        <v>0</v>
      </c>
      <c r="CP1099" s="223">
        <f t="shared" si="158"/>
        <v>0</v>
      </c>
      <c r="CQ1099" s="223">
        <f t="shared" si="159"/>
        <v>0</v>
      </c>
      <c r="CR1099" s="222"/>
      <c r="CS1099" s="222"/>
      <c r="CT1099" s="222"/>
      <c r="CU1099" s="222"/>
      <c r="CV1099" s="222"/>
      <c r="CW1099" s="222"/>
      <c r="CX1099" s="222"/>
      <c r="CY1099" s="222"/>
      <c r="CZ1099" s="222"/>
      <c r="DA1099" s="222"/>
      <c r="DB1099" s="224">
        <f t="shared" si="160"/>
        <v>0</v>
      </c>
      <c r="DC1099" s="224">
        <f t="shared" si="161"/>
        <v>0</v>
      </c>
      <c r="DD1099" s="224">
        <f t="shared" si="162"/>
        <v>0</v>
      </c>
      <c r="DE1099" s="225">
        <f t="shared" si="163"/>
        <v>0</v>
      </c>
      <c r="DF1099" s="222"/>
      <c r="DG1099" s="222"/>
    </row>
    <row r="1100" spans="90:111" x14ac:dyDescent="0.25">
      <c r="CL1100" s="223">
        <f t="shared" si="155"/>
        <v>0</v>
      </c>
      <c r="CM1100" s="223">
        <f t="shared" si="156"/>
        <v>0</v>
      </c>
      <c r="CN1100" s="223">
        <f t="shared" si="157"/>
        <v>0</v>
      </c>
      <c r="CO1100" s="223">
        <f t="shared" si="157"/>
        <v>0</v>
      </c>
      <c r="CP1100" s="223">
        <f t="shared" si="158"/>
        <v>0</v>
      </c>
      <c r="CQ1100" s="223">
        <f t="shared" si="159"/>
        <v>0</v>
      </c>
      <c r="CR1100" s="222"/>
      <c r="CS1100" s="222"/>
      <c r="CT1100" s="222"/>
      <c r="CU1100" s="222"/>
      <c r="CV1100" s="222"/>
      <c r="CW1100" s="222"/>
      <c r="CX1100" s="222"/>
      <c r="CY1100" s="222"/>
      <c r="CZ1100" s="222"/>
      <c r="DA1100" s="222"/>
      <c r="DB1100" s="224">
        <f t="shared" si="160"/>
        <v>0</v>
      </c>
      <c r="DC1100" s="224">
        <f t="shared" si="161"/>
        <v>0</v>
      </c>
      <c r="DD1100" s="224">
        <f t="shared" si="162"/>
        <v>0</v>
      </c>
      <c r="DE1100" s="225">
        <f t="shared" si="163"/>
        <v>0</v>
      </c>
      <c r="DF1100" s="222"/>
      <c r="DG1100" s="222"/>
    </row>
    <row r="1101" spans="90:111" x14ac:dyDescent="0.25">
      <c r="CL1101" s="223">
        <f t="shared" si="155"/>
        <v>0</v>
      </c>
      <c r="CM1101" s="223">
        <f t="shared" si="156"/>
        <v>0</v>
      </c>
      <c r="CN1101" s="223">
        <f t="shared" si="157"/>
        <v>0</v>
      </c>
      <c r="CO1101" s="223">
        <f t="shared" si="157"/>
        <v>0</v>
      </c>
      <c r="CP1101" s="223">
        <f t="shared" si="158"/>
        <v>0</v>
      </c>
      <c r="CQ1101" s="223">
        <f t="shared" si="159"/>
        <v>0</v>
      </c>
      <c r="CR1101" s="222"/>
      <c r="CS1101" s="222"/>
      <c r="CT1101" s="222"/>
      <c r="CU1101" s="222"/>
      <c r="CV1101" s="222"/>
      <c r="CW1101" s="222"/>
      <c r="CX1101" s="222"/>
      <c r="CY1101" s="222"/>
      <c r="CZ1101" s="222"/>
      <c r="DA1101" s="222"/>
      <c r="DB1101" s="224">
        <f t="shared" si="160"/>
        <v>0</v>
      </c>
      <c r="DC1101" s="224">
        <f t="shared" si="161"/>
        <v>0</v>
      </c>
      <c r="DD1101" s="224">
        <f t="shared" si="162"/>
        <v>0</v>
      </c>
      <c r="DE1101" s="225">
        <f t="shared" si="163"/>
        <v>0</v>
      </c>
      <c r="DF1101" s="222"/>
      <c r="DG1101" s="222"/>
    </row>
    <row r="1102" spans="90:111" x14ac:dyDescent="0.25">
      <c r="CL1102" s="223">
        <f t="shared" si="155"/>
        <v>0</v>
      </c>
      <c r="CM1102" s="223">
        <f t="shared" si="156"/>
        <v>0</v>
      </c>
      <c r="CN1102" s="223">
        <f t="shared" si="157"/>
        <v>0</v>
      </c>
      <c r="CO1102" s="223">
        <f t="shared" si="157"/>
        <v>0</v>
      </c>
      <c r="CP1102" s="223">
        <f t="shared" si="158"/>
        <v>0</v>
      </c>
      <c r="CQ1102" s="223">
        <f t="shared" si="159"/>
        <v>0</v>
      </c>
      <c r="CR1102" s="222"/>
      <c r="CS1102" s="222"/>
      <c r="CT1102" s="222"/>
      <c r="CU1102" s="222"/>
      <c r="CV1102" s="222"/>
      <c r="CW1102" s="222"/>
      <c r="CX1102" s="222"/>
      <c r="CY1102" s="222"/>
      <c r="CZ1102" s="222"/>
      <c r="DA1102" s="222"/>
      <c r="DB1102" s="224">
        <f t="shared" si="160"/>
        <v>0</v>
      </c>
      <c r="DC1102" s="224">
        <f t="shared" si="161"/>
        <v>0</v>
      </c>
      <c r="DD1102" s="224">
        <f t="shared" si="162"/>
        <v>0</v>
      </c>
      <c r="DE1102" s="225">
        <f t="shared" si="163"/>
        <v>0</v>
      </c>
      <c r="DF1102" s="222"/>
      <c r="DG1102" s="222"/>
    </row>
    <row r="1103" spans="90:111" x14ac:dyDescent="0.25">
      <c r="CL1103" s="223">
        <f t="shared" si="155"/>
        <v>0</v>
      </c>
      <c r="CM1103" s="223">
        <f t="shared" si="156"/>
        <v>0</v>
      </c>
      <c r="CN1103" s="223">
        <f t="shared" si="157"/>
        <v>0</v>
      </c>
      <c r="CO1103" s="223">
        <f t="shared" si="157"/>
        <v>0</v>
      </c>
      <c r="CP1103" s="223">
        <f t="shared" si="158"/>
        <v>0</v>
      </c>
      <c r="CQ1103" s="223">
        <f t="shared" si="159"/>
        <v>0</v>
      </c>
      <c r="CR1103" s="222"/>
      <c r="CS1103" s="222"/>
      <c r="CT1103" s="222"/>
      <c r="CU1103" s="222"/>
      <c r="CV1103" s="222"/>
      <c r="CW1103" s="222"/>
      <c r="CX1103" s="222"/>
      <c r="CY1103" s="222"/>
      <c r="CZ1103" s="222"/>
      <c r="DA1103" s="222"/>
      <c r="DB1103" s="224">
        <f t="shared" si="160"/>
        <v>0</v>
      </c>
      <c r="DC1103" s="224">
        <f t="shared" si="161"/>
        <v>0</v>
      </c>
      <c r="DD1103" s="224">
        <f t="shared" si="162"/>
        <v>0</v>
      </c>
      <c r="DE1103" s="225">
        <f t="shared" si="163"/>
        <v>0</v>
      </c>
      <c r="DF1103" s="222"/>
      <c r="DG1103" s="222"/>
    </row>
    <row r="1104" spans="90:111" x14ac:dyDescent="0.25">
      <c r="CL1104" s="223">
        <f t="shared" si="155"/>
        <v>0</v>
      </c>
      <c r="CM1104" s="223">
        <f t="shared" si="156"/>
        <v>0</v>
      </c>
      <c r="CN1104" s="223">
        <f t="shared" si="157"/>
        <v>0</v>
      </c>
      <c r="CO1104" s="223">
        <f t="shared" si="157"/>
        <v>0</v>
      </c>
      <c r="CP1104" s="223">
        <f t="shared" si="158"/>
        <v>0</v>
      </c>
      <c r="CQ1104" s="223">
        <f t="shared" si="159"/>
        <v>0</v>
      </c>
      <c r="CR1104" s="222"/>
      <c r="CS1104" s="222"/>
      <c r="CT1104" s="222"/>
      <c r="CU1104" s="222"/>
      <c r="CV1104" s="222"/>
      <c r="CW1104" s="222"/>
      <c r="CX1104" s="222"/>
      <c r="CY1104" s="222"/>
      <c r="CZ1104" s="222"/>
      <c r="DA1104" s="222"/>
      <c r="DB1104" s="224">
        <f t="shared" si="160"/>
        <v>0</v>
      </c>
      <c r="DC1104" s="224">
        <f t="shared" si="161"/>
        <v>0</v>
      </c>
      <c r="DD1104" s="224">
        <f t="shared" si="162"/>
        <v>0</v>
      </c>
      <c r="DE1104" s="225">
        <f t="shared" si="163"/>
        <v>0</v>
      </c>
      <c r="DF1104" s="222"/>
      <c r="DG1104" s="222"/>
    </row>
    <row r="1105" spans="90:111" x14ac:dyDescent="0.25">
      <c r="CL1105" s="223">
        <f t="shared" si="155"/>
        <v>0</v>
      </c>
      <c r="CM1105" s="223">
        <f t="shared" si="156"/>
        <v>0</v>
      </c>
      <c r="CN1105" s="223">
        <f t="shared" si="157"/>
        <v>0</v>
      </c>
      <c r="CO1105" s="223">
        <f t="shared" si="157"/>
        <v>0</v>
      </c>
      <c r="CP1105" s="223">
        <f t="shared" si="158"/>
        <v>0</v>
      </c>
      <c r="CQ1105" s="223">
        <f t="shared" si="159"/>
        <v>0</v>
      </c>
      <c r="CR1105" s="222"/>
      <c r="CS1105" s="222"/>
      <c r="CT1105" s="222"/>
      <c r="CU1105" s="222"/>
      <c r="CV1105" s="222"/>
      <c r="CW1105" s="222"/>
      <c r="CX1105" s="222"/>
      <c r="CY1105" s="222"/>
      <c r="CZ1105" s="222"/>
      <c r="DA1105" s="222"/>
      <c r="DB1105" s="224">
        <f t="shared" si="160"/>
        <v>0</v>
      </c>
      <c r="DC1105" s="224">
        <f t="shared" si="161"/>
        <v>0</v>
      </c>
      <c r="DD1105" s="224">
        <f t="shared" si="162"/>
        <v>0</v>
      </c>
      <c r="DE1105" s="225">
        <f t="shared" si="163"/>
        <v>0</v>
      </c>
      <c r="DF1105" s="222"/>
      <c r="DG1105" s="222"/>
    </row>
    <row r="1106" spans="90:111" x14ac:dyDescent="0.25">
      <c r="CL1106" s="223">
        <f t="shared" si="155"/>
        <v>0</v>
      </c>
      <c r="CM1106" s="223">
        <f t="shared" si="156"/>
        <v>0</v>
      </c>
      <c r="CN1106" s="223">
        <f t="shared" si="157"/>
        <v>0</v>
      </c>
      <c r="CO1106" s="223">
        <f t="shared" si="157"/>
        <v>0</v>
      </c>
      <c r="CP1106" s="223">
        <f t="shared" si="158"/>
        <v>0</v>
      </c>
      <c r="CQ1106" s="223">
        <f t="shared" si="159"/>
        <v>0</v>
      </c>
      <c r="CR1106" s="222"/>
      <c r="CS1106" s="222"/>
      <c r="CT1106" s="222"/>
      <c r="CU1106" s="222"/>
      <c r="CV1106" s="222"/>
      <c r="CW1106" s="222"/>
      <c r="CX1106" s="222"/>
      <c r="CY1106" s="222"/>
      <c r="CZ1106" s="222"/>
      <c r="DA1106" s="222"/>
      <c r="DB1106" s="224">
        <f t="shared" si="160"/>
        <v>0</v>
      </c>
      <c r="DC1106" s="224">
        <f t="shared" si="161"/>
        <v>0</v>
      </c>
      <c r="DD1106" s="224">
        <f t="shared" si="162"/>
        <v>0</v>
      </c>
      <c r="DE1106" s="225">
        <f t="shared" si="163"/>
        <v>0</v>
      </c>
      <c r="DF1106" s="222"/>
      <c r="DG1106" s="222"/>
    </row>
    <row r="1107" spans="90:111" x14ac:dyDescent="0.25">
      <c r="CL1107" s="223">
        <f t="shared" si="155"/>
        <v>0</v>
      </c>
      <c r="CM1107" s="223">
        <f t="shared" si="156"/>
        <v>0</v>
      </c>
      <c r="CN1107" s="223">
        <f t="shared" si="157"/>
        <v>0</v>
      </c>
      <c r="CO1107" s="223">
        <f t="shared" si="157"/>
        <v>0</v>
      </c>
      <c r="CP1107" s="223">
        <f t="shared" si="158"/>
        <v>0</v>
      </c>
      <c r="CQ1107" s="223">
        <f t="shared" si="159"/>
        <v>0</v>
      </c>
      <c r="CR1107" s="222"/>
      <c r="CS1107" s="222"/>
      <c r="CT1107" s="222"/>
      <c r="CU1107" s="222"/>
      <c r="CV1107" s="222"/>
      <c r="CW1107" s="222"/>
      <c r="CX1107" s="222"/>
      <c r="CY1107" s="222"/>
      <c r="CZ1107" s="222"/>
      <c r="DA1107" s="222"/>
      <c r="DB1107" s="224">
        <f t="shared" si="160"/>
        <v>0</v>
      </c>
      <c r="DC1107" s="224">
        <f t="shared" si="161"/>
        <v>0</v>
      </c>
      <c r="DD1107" s="224">
        <f t="shared" si="162"/>
        <v>0</v>
      </c>
      <c r="DE1107" s="225">
        <f t="shared" si="163"/>
        <v>0</v>
      </c>
      <c r="DF1107" s="222"/>
      <c r="DG1107" s="222"/>
    </row>
    <row r="1108" spans="90:111" x14ac:dyDescent="0.25">
      <c r="CL1108" s="223">
        <f t="shared" si="155"/>
        <v>0</v>
      </c>
      <c r="CM1108" s="223">
        <f t="shared" si="156"/>
        <v>0</v>
      </c>
      <c r="CN1108" s="223">
        <f t="shared" si="157"/>
        <v>0</v>
      </c>
      <c r="CO1108" s="223">
        <f t="shared" si="157"/>
        <v>0</v>
      </c>
      <c r="CP1108" s="223">
        <f t="shared" si="158"/>
        <v>0</v>
      </c>
      <c r="CQ1108" s="223">
        <f t="shared" si="159"/>
        <v>0</v>
      </c>
      <c r="CR1108" s="222"/>
      <c r="CS1108" s="222"/>
      <c r="CT1108" s="222"/>
      <c r="CU1108" s="222"/>
      <c r="CV1108" s="222"/>
      <c r="CW1108" s="222"/>
      <c r="CX1108" s="222"/>
      <c r="CY1108" s="222"/>
      <c r="CZ1108" s="222"/>
      <c r="DA1108" s="222"/>
      <c r="DB1108" s="224">
        <f t="shared" si="160"/>
        <v>0</v>
      </c>
      <c r="DC1108" s="224">
        <f t="shared" si="161"/>
        <v>0</v>
      </c>
      <c r="DD1108" s="224">
        <f t="shared" si="162"/>
        <v>0</v>
      </c>
      <c r="DE1108" s="225">
        <f t="shared" si="163"/>
        <v>0</v>
      </c>
      <c r="DF1108" s="222"/>
      <c r="DG1108" s="222"/>
    </row>
    <row r="1109" spans="90:111" x14ac:dyDescent="0.25">
      <c r="CL1109" s="223">
        <f t="shared" si="155"/>
        <v>0</v>
      </c>
      <c r="CM1109" s="223">
        <f t="shared" si="156"/>
        <v>0</v>
      </c>
      <c r="CN1109" s="223">
        <f t="shared" si="157"/>
        <v>0</v>
      </c>
      <c r="CO1109" s="223">
        <f t="shared" si="157"/>
        <v>0</v>
      </c>
      <c r="CP1109" s="223">
        <f t="shared" si="158"/>
        <v>0</v>
      </c>
      <c r="CQ1109" s="223">
        <f t="shared" si="159"/>
        <v>0</v>
      </c>
      <c r="CR1109" s="222"/>
      <c r="CS1109" s="222"/>
      <c r="CT1109" s="222"/>
      <c r="CU1109" s="222"/>
      <c r="CV1109" s="222"/>
      <c r="CW1109" s="222"/>
      <c r="CX1109" s="222"/>
      <c r="CY1109" s="222"/>
      <c r="CZ1109" s="222"/>
      <c r="DA1109" s="222"/>
      <c r="DB1109" s="224">
        <f t="shared" si="160"/>
        <v>0</v>
      </c>
      <c r="DC1109" s="224">
        <f t="shared" si="161"/>
        <v>0</v>
      </c>
      <c r="DD1109" s="224">
        <f t="shared" si="162"/>
        <v>0</v>
      </c>
      <c r="DE1109" s="225">
        <f t="shared" si="163"/>
        <v>0</v>
      </c>
      <c r="DF1109" s="222"/>
      <c r="DG1109" s="222"/>
    </row>
    <row r="1110" spans="90:111" x14ac:dyDescent="0.25">
      <c r="CL1110" s="223">
        <f t="shared" si="155"/>
        <v>0</v>
      </c>
      <c r="CM1110" s="223">
        <f t="shared" si="156"/>
        <v>0</v>
      </c>
      <c r="CN1110" s="223">
        <f t="shared" si="157"/>
        <v>0</v>
      </c>
      <c r="CO1110" s="223">
        <f t="shared" si="157"/>
        <v>0</v>
      </c>
      <c r="CP1110" s="223">
        <f t="shared" si="158"/>
        <v>0</v>
      </c>
      <c r="CQ1110" s="223">
        <f t="shared" si="159"/>
        <v>0</v>
      </c>
      <c r="CR1110" s="222"/>
      <c r="CS1110" s="222"/>
      <c r="CT1110" s="222"/>
      <c r="CU1110" s="222"/>
      <c r="CV1110" s="222"/>
      <c r="CW1110" s="222"/>
      <c r="CX1110" s="222"/>
      <c r="CY1110" s="222"/>
      <c r="CZ1110" s="222"/>
      <c r="DA1110" s="222"/>
      <c r="DB1110" s="224">
        <f t="shared" si="160"/>
        <v>0</v>
      </c>
      <c r="DC1110" s="224">
        <f t="shared" si="161"/>
        <v>0</v>
      </c>
      <c r="DD1110" s="224">
        <f t="shared" si="162"/>
        <v>0</v>
      </c>
      <c r="DE1110" s="225">
        <f t="shared" si="163"/>
        <v>0</v>
      </c>
      <c r="DF1110" s="222"/>
      <c r="DG1110" s="222"/>
    </row>
    <row r="1111" spans="90:111" x14ac:dyDescent="0.25">
      <c r="CL1111" s="223">
        <f t="shared" si="155"/>
        <v>0</v>
      </c>
      <c r="CM1111" s="223">
        <f t="shared" si="156"/>
        <v>0</v>
      </c>
      <c r="CN1111" s="223">
        <f t="shared" si="157"/>
        <v>0</v>
      </c>
      <c r="CO1111" s="223">
        <f t="shared" si="157"/>
        <v>0</v>
      </c>
      <c r="CP1111" s="223">
        <f t="shared" si="158"/>
        <v>0</v>
      </c>
      <c r="CQ1111" s="223">
        <f t="shared" si="159"/>
        <v>0</v>
      </c>
      <c r="CR1111" s="222"/>
      <c r="CS1111" s="222"/>
      <c r="CT1111" s="222"/>
      <c r="CU1111" s="222"/>
      <c r="CV1111" s="222"/>
      <c r="CW1111" s="222"/>
      <c r="CX1111" s="222"/>
      <c r="CY1111" s="222"/>
      <c r="CZ1111" s="222"/>
      <c r="DA1111" s="222"/>
      <c r="DB1111" s="224">
        <f t="shared" si="160"/>
        <v>0</v>
      </c>
      <c r="DC1111" s="224">
        <f t="shared" si="161"/>
        <v>0</v>
      </c>
      <c r="DD1111" s="224">
        <f t="shared" si="162"/>
        <v>0</v>
      </c>
      <c r="DE1111" s="225">
        <f t="shared" si="163"/>
        <v>0</v>
      </c>
      <c r="DF1111" s="222"/>
      <c r="DG1111" s="222"/>
    </row>
    <row r="1112" spans="90:111" x14ac:dyDescent="0.25">
      <c r="CL1112" s="223">
        <f t="shared" si="155"/>
        <v>0</v>
      </c>
      <c r="CM1112" s="223">
        <f t="shared" si="156"/>
        <v>0</v>
      </c>
      <c r="CN1112" s="223">
        <f t="shared" si="157"/>
        <v>0</v>
      </c>
      <c r="CO1112" s="223">
        <f t="shared" si="157"/>
        <v>0</v>
      </c>
      <c r="CP1112" s="223">
        <f t="shared" si="158"/>
        <v>0</v>
      </c>
      <c r="CQ1112" s="223">
        <f t="shared" si="159"/>
        <v>0</v>
      </c>
      <c r="CR1112" s="222"/>
      <c r="CS1112" s="222"/>
      <c r="CT1112" s="222"/>
      <c r="CU1112" s="222"/>
      <c r="CV1112" s="222"/>
      <c r="CW1112" s="222"/>
      <c r="CX1112" s="222"/>
      <c r="CY1112" s="222"/>
      <c r="CZ1112" s="222"/>
      <c r="DA1112" s="222"/>
      <c r="DB1112" s="224">
        <f t="shared" si="160"/>
        <v>0</v>
      </c>
      <c r="DC1112" s="224">
        <f t="shared" si="161"/>
        <v>0</v>
      </c>
      <c r="DD1112" s="224">
        <f t="shared" si="162"/>
        <v>0</v>
      </c>
      <c r="DE1112" s="225">
        <f t="shared" si="163"/>
        <v>0</v>
      </c>
      <c r="DF1112" s="222"/>
      <c r="DG1112" s="222"/>
    </row>
    <row r="1113" spans="90:111" x14ac:dyDescent="0.25">
      <c r="CL1113" s="223">
        <f t="shared" si="155"/>
        <v>0</v>
      </c>
      <c r="CM1113" s="223">
        <f t="shared" si="156"/>
        <v>0</v>
      </c>
      <c r="CN1113" s="223">
        <f t="shared" si="157"/>
        <v>0</v>
      </c>
      <c r="CO1113" s="223">
        <f t="shared" si="157"/>
        <v>0</v>
      </c>
      <c r="CP1113" s="223">
        <f t="shared" si="158"/>
        <v>0</v>
      </c>
      <c r="CQ1113" s="223">
        <f t="shared" si="159"/>
        <v>0</v>
      </c>
      <c r="CR1113" s="222"/>
      <c r="CS1113" s="222"/>
      <c r="CT1113" s="222"/>
      <c r="CU1113" s="222"/>
      <c r="CV1113" s="222"/>
      <c r="CW1113" s="222"/>
      <c r="CX1113" s="222"/>
      <c r="CY1113" s="222"/>
      <c r="CZ1113" s="222"/>
      <c r="DA1113" s="222"/>
      <c r="DB1113" s="224">
        <f t="shared" si="160"/>
        <v>0</v>
      </c>
      <c r="DC1113" s="224">
        <f t="shared" si="161"/>
        <v>0</v>
      </c>
      <c r="DD1113" s="224">
        <f t="shared" si="162"/>
        <v>0</v>
      </c>
      <c r="DE1113" s="225">
        <f t="shared" si="163"/>
        <v>0</v>
      </c>
      <c r="DF1113" s="222"/>
      <c r="DG1113" s="222"/>
    </row>
    <row r="1114" spans="90:111" x14ac:dyDescent="0.25">
      <c r="CL1114" s="223">
        <f t="shared" si="155"/>
        <v>0</v>
      </c>
      <c r="CM1114" s="223">
        <f t="shared" si="156"/>
        <v>0</v>
      </c>
      <c r="CN1114" s="223">
        <f t="shared" si="157"/>
        <v>0</v>
      </c>
      <c r="CO1114" s="223">
        <f t="shared" si="157"/>
        <v>0</v>
      </c>
      <c r="CP1114" s="223">
        <f t="shared" si="158"/>
        <v>0</v>
      </c>
      <c r="CQ1114" s="223">
        <f t="shared" si="159"/>
        <v>0</v>
      </c>
      <c r="CR1114" s="222"/>
      <c r="CS1114" s="222"/>
      <c r="CT1114" s="222"/>
      <c r="CU1114" s="222"/>
      <c r="CV1114" s="222"/>
      <c r="CW1114" s="222"/>
      <c r="CX1114" s="222"/>
      <c r="CY1114" s="222"/>
      <c r="CZ1114" s="222"/>
      <c r="DA1114" s="222"/>
      <c r="DB1114" s="224">
        <f t="shared" si="160"/>
        <v>0</v>
      </c>
      <c r="DC1114" s="224">
        <f t="shared" si="161"/>
        <v>0</v>
      </c>
      <c r="DD1114" s="224">
        <f t="shared" si="162"/>
        <v>0</v>
      </c>
      <c r="DE1114" s="225">
        <f t="shared" si="163"/>
        <v>0</v>
      </c>
      <c r="DF1114" s="222"/>
      <c r="DG1114" s="222"/>
    </row>
    <row r="1115" spans="90:111" x14ac:dyDescent="0.25">
      <c r="CL1115" s="223">
        <f t="shared" si="155"/>
        <v>0</v>
      </c>
      <c r="CM1115" s="223">
        <f t="shared" si="156"/>
        <v>0</v>
      </c>
      <c r="CN1115" s="223">
        <f t="shared" si="157"/>
        <v>0</v>
      </c>
      <c r="CO1115" s="223">
        <f t="shared" si="157"/>
        <v>0</v>
      </c>
      <c r="CP1115" s="223">
        <f t="shared" si="158"/>
        <v>0</v>
      </c>
      <c r="CQ1115" s="223">
        <f t="shared" si="159"/>
        <v>0</v>
      </c>
      <c r="CR1115" s="222"/>
      <c r="CS1115" s="222"/>
      <c r="CT1115" s="222"/>
      <c r="CU1115" s="222"/>
      <c r="CV1115" s="222"/>
      <c r="CW1115" s="222"/>
      <c r="CX1115" s="222"/>
      <c r="CY1115" s="222"/>
      <c r="CZ1115" s="222"/>
      <c r="DA1115" s="222"/>
      <c r="DB1115" s="224">
        <f t="shared" si="160"/>
        <v>0</v>
      </c>
      <c r="DC1115" s="224">
        <f t="shared" si="161"/>
        <v>0</v>
      </c>
      <c r="DD1115" s="224">
        <f t="shared" si="162"/>
        <v>0</v>
      </c>
      <c r="DE1115" s="225">
        <f t="shared" si="163"/>
        <v>0</v>
      </c>
      <c r="DF1115" s="222"/>
      <c r="DG1115" s="222"/>
    </row>
    <row r="1116" spans="90:111" x14ac:dyDescent="0.25">
      <c r="CL1116" s="223">
        <f t="shared" si="155"/>
        <v>0</v>
      </c>
      <c r="CM1116" s="223">
        <f t="shared" si="156"/>
        <v>0</v>
      </c>
      <c r="CN1116" s="223">
        <f t="shared" si="157"/>
        <v>0</v>
      </c>
      <c r="CO1116" s="223">
        <f t="shared" si="157"/>
        <v>0</v>
      </c>
      <c r="CP1116" s="223">
        <f t="shared" si="158"/>
        <v>0</v>
      </c>
      <c r="CQ1116" s="223">
        <f t="shared" si="159"/>
        <v>0</v>
      </c>
      <c r="CR1116" s="222"/>
      <c r="CS1116" s="222"/>
      <c r="CT1116" s="222"/>
      <c r="CU1116" s="222"/>
      <c r="CV1116" s="222"/>
      <c r="CW1116" s="222"/>
      <c r="CX1116" s="222"/>
      <c r="CY1116" s="222"/>
      <c r="CZ1116" s="222"/>
      <c r="DA1116" s="222"/>
      <c r="DB1116" s="224">
        <f t="shared" si="160"/>
        <v>0</v>
      </c>
      <c r="DC1116" s="224">
        <f t="shared" si="161"/>
        <v>0</v>
      </c>
      <c r="DD1116" s="224">
        <f t="shared" si="162"/>
        <v>0</v>
      </c>
      <c r="DE1116" s="225">
        <f t="shared" si="163"/>
        <v>0</v>
      </c>
      <c r="DF1116" s="222"/>
      <c r="DG1116" s="222"/>
    </row>
    <row r="1117" spans="90:111" x14ac:dyDescent="0.25">
      <c r="CL1117" s="223">
        <f t="shared" si="155"/>
        <v>0</v>
      </c>
      <c r="CM1117" s="223">
        <f t="shared" si="156"/>
        <v>0</v>
      </c>
      <c r="CN1117" s="223">
        <f t="shared" si="157"/>
        <v>0</v>
      </c>
      <c r="CO1117" s="223">
        <f t="shared" si="157"/>
        <v>0</v>
      </c>
      <c r="CP1117" s="223">
        <f t="shared" si="158"/>
        <v>0</v>
      </c>
      <c r="CQ1117" s="223">
        <f t="shared" si="159"/>
        <v>0</v>
      </c>
      <c r="CR1117" s="222"/>
      <c r="CS1117" s="222"/>
      <c r="CT1117" s="222"/>
      <c r="CU1117" s="222"/>
      <c r="CV1117" s="222"/>
      <c r="CW1117" s="222"/>
      <c r="CX1117" s="222"/>
      <c r="CY1117" s="222"/>
      <c r="CZ1117" s="222"/>
      <c r="DA1117" s="222"/>
      <c r="DB1117" s="224">
        <f t="shared" si="160"/>
        <v>0</v>
      </c>
      <c r="DC1117" s="224">
        <f t="shared" si="161"/>
        <v>0</v>
      </c>
      <c r="DD1117" s="224">
        <f t="shared" si="162"/>
        <v>0</v>
      </c>
      <c r="DE1117" s="225">
        <f t="shared" si="163"/>
        <v>0</v>
      </c>
      <c r="DF1117" s="222"/>
      <c r="DG1117" s="222"/>
    </row>
    <row r="1118" spans="90:111" x14ac:dyDescent="0.25">
      <c r="CL1118" s="223">
        <f t="shared" si="155"/>
        <v>0</v>
      </c>
      <c r="CM1118" s="223">
        <f t="shared" si="156"/>
        <v>0</v>
      </c>
      <c r="CN1118" s="223">
        <f t="shared" si="157"/>
        <v>0</v>
      </c>
      <c r="CO1118" s="223">
        <f t="shared" si="157"/>
        <v>0</v>
      </c>
      <c r="CP1118" s="223">
        <f t="shared" si="158"/>
        <v>0</v>
      </c>
      <c r="CQ1118" s="223">
        <f t="shared" si="159"/>
        <v>0</v>
      </c>
      <c r="CR1118" s="222"/>
      <c r="CS1118" s="222"/>
      <c r="CT1118" s="222"/>
      <c r="CU1118" s="222"/>
      <c r="CV1118" s="222"/>
      <c r="CW1118" s="222"/>
      <c r="CX1118" s="222"/>
      <c r="CY1118" s="222"/>
      <c r="CZ1118" s="222"/>
      <c r="DA1118" s="222"/>
      <c r="DB1118" s="224">
        <f t="shared" si="160"/>
        <v>0</v>
      </c>
      <c r="DC1118" s="224">
        <f t="shared" si="161"/>
        <v>0</v>
      </c>
      <c r="DD1118" s="224">
        <f t="shared" si="162"/>
        <v>0</v>
      </c>
      <c r="DE1118" s="225">
        <f t="shared" si="163"/>
        <v>0</v>
      </c>
      <c r="DF1118" s="222"/>
      <c r="DG1118" s="222"/>
    </row>
    <row r="1119" spans="90:111" x14ac:dyDescent="0.25">
      <c r="CL1119" s="223">
        <f t="shared" si="155"/>
        <v>0</v>
      </c>
      <c r="CM1119" s="223">
        <f t="shared" si="156"/>
        <v>0</v>
      </c>
      <c r="CN1119" s="223">
        <f t="shared" si="157"/>
        <v>0</v>
      </c>
      <c r="CO1119" s="223">
        <f t="shared" si="157"/>
        <v>0</v>
      </c>
      <c r="CP1119" s="223">
        <f t="shared" si="158"/>
        <v>0</v>
      </c>
      <c r="CQ1119" s="223">
        <f t="shared" si="159"/>
        <v>0</v>
      </c>
      <c r="CR1119" s="222"/>
      <c r="CS1119" s="222"/>
      <c r="CT1119" s="222"/>
      <c r="CU1119" s="222"/>
      <c r="CV1119" s="222"/>
      <c r="CW1119" s="222"/>
      <c r="CX1119" s="222"/>
      <c r="CY1119" s="222"/>
      <c r="CZ1119" s="222"/>
      <c r="DA1119" s="222"/>
      <c r="DB1119" s="224">
        <f t="shared" si="160"/>
        <v>0</v>
      </c>
      <c r="DC1119" s="224">
        <f t="shared" si="161"/>
        <v>0</v>
      </c>
      <c r="DD1119" s="224">
        <f t="shared" si="162"/>
        <v>0</v>
      </c>
      <c r="DE1119" s="225">
        <f t="shared" si="163"/>
        <v>0</v>
      </c>
      <c r="DF1119" s="222"/>
      <c r="DG1119" s="222"/>
    </row>
    <row r="1120" spans="90:111" x14ac:dyDescent="0.25">
      <c r="CL1120" s="223">
        <f t="shared" si="155"/>
        <v>0</v>
      </c>
      <c r="CM1120" s="223">
        <f t="shared" si="156"/>
        <v>0</v>
      </c>
      <c r="CN1120" s="223">
        <f t="shared" si="157"/>
        <v>0</v>
      </c>
      <c r="CO1120" s="223">
        <f t="shared" si="157"/>
        <v>0</v>
      </c>
      <c r="CP1120" s="223">
        <f t="shared" si="158"/>
        <v>0</v>
      </c>
      <c r="CQ1120" s="223">
        <f t="shared" si="159"/>
        <v>0</v>
      </c>
      <c r="CR1120" s="222"/>
      <c r="CS1120" s="222"/>
      <c r="CT1120" s="222"/>
      <c r="CU1120" s="222"/>
      <c r="CV1120" s="222"/>
      <c r="CW1120" s="222"/>
      <c r="CX1120" s="222"/>
      <c r="CY1120" s="222"/>
      <c r="CZ1120" s="222"/>
      <c r="DA1120" s="222"/>
      <c r="DB1120" s="224">
        <f t="shared" si="160"/>
        <v>0</v>
      </c>
      <c r="DC1120" s="224">
        <f t="shared" si="161"/>
        <v>0</v>
      </c>
      <c r="DD1120" s="224">
        <f t="shared" si="162"/>
        <v>0</v>
      </c>
      <c r="DE1120" s="225">
        <f t="shared" si="163"/>
        <v>0</v>
      </c>
      <c r="DF1120" s="222"/>
      <c r="DG1120" s="222"/>
    </row>
    <row r="1121" spans="90:111" x14ac:dyDescent="0.25">
      <c r="CL1121" s="223">
        <f t="shared" si="155"/>
        <v>0</v>
      </c>
      <c r="CM1121" s="223">
        <f t="shared" si="156"/>
        <v>0</v>
      </c>
      <c r="CN1121" s="223">
        <f t="shared" si="157"/>
        <v>0</v>
      </c>
      <c r="CO1121" s="223">
        <f t="shared" si="157"/>
        <v>0</v>
      </c>
      <c r="CP1121" s="223">
        <f t="shared" si="158"/>
        <v>0</v>
      </c>
      <c r="CQ1121" s="223">
        <f t="shared" si="159"/>
        <v>0</v>
      </c>
      <c r="CR1121" s="222"/>
      <c r="CS1121" s="222"/>
      <c r="CT1121" s="222"/>
      <c r="CU1121" s="222"/>
      <c r="CV1121" s="222"/>
      <c r="CW1121" s="222"/>
      <c r="CX1121" s="222"/>
      <c r="CY1121" s="222"/>
      <c r="CZ1121" s="222"/>
      <c r="DA1121" s="222"/>
      <c r="DB1121" s="224">
        <f t="shared" si="160"/>
        <v>0</v>
      </c>
      <c r="DC1121" s="224">
        <f t="shared" si="161"/>
        <v>0</v>
      </c>
      <c r="DD1121" s="224">
        <f t="shared" si="162"/>
        <v>0</v>
      </c>
      <c r="DE1121" s="225">
        <f t="shared" si="163"/>
        <v>0</v>
      </c>
      <c r="DF1121" s="222"/>
      <c r="DG1121" s="222"/>
    </row>
    <row r="1122" spans="90:111" x14ac:dyDescent="0.25">
      <c r="CL1122" s="223">
        <f t="shared" si="155"/>
        <v>0</v>
      </c>
      <c r="CM1122" s="223">
        <f t="shared" si="156"/>
        <v>0</v>
      </c>
      <c r="CN1122" s="223">
        <f t="shared" si="157"/>
        <v>0</v>
      </c>
      <c r="CO1122" s="223">
        <f t="shared" si="157"/>
        <v>0</v>
      </c>
      <c r="CP1122" s="223">
        <f t="shared" si="158"/>
        <v>0</v>
      </c>
      <c r="CQ1122" s="223">
        <f t="shared" si="159"/>
        <v>0</v>
      </c>
      <c r="CR1122" s="222"/>
      <c r="CS1122" s="222"/>
      <c r="CT1122" s="222"/>
      <c r="CU1122" s="222"/>
      <c r="CV1122" s="222"/>
      <c r="CW1122" s="222"/>
      <c r="CX1122" s="222"/>
      <c r="CY1122" s="222"/>
      <c r="CZ1122" s="222"/>
      <c r="DA1122" s="222"/>
      <c r="DB1122" s="224">
        <f t="shared" si="160"/>
        <v>0</v>
      </c>
      <c r="DC1122" s="224">
        <f t="shared" si="161"/>
        <v>0</v>
      </c>
      <c r="DD1122" s="224">
        <f t="shared" si="162"/>
        <v>0</v>
      </c>
      <c r="DE1122" s="225">
        <f t="shared" si="163"/>
        <v>0</v>
      </c>
      <c r="DF1122" s="222"/>
      <c r="DG1122" s="222"/>
    </row>
    <row r="1123" spans="90:111" x14ac:dyDescent="0.25">
      <c r="CL1123" s="223">
        <f t="shared" si="155"/>
        <v>0</v>
      </c>
      <c r="CM1123" s="223">
        <f t="shared" si="156"/>
        <v>0</v>
      </c>
      <c r="CN1123" s="223">
        <f t="shared" si="157"/>
        <v>0</v>
      </c>
      <c r="CO1123" s="223">
        <f t="shared" si="157"/>
        <v>0</v>
      </c>
      <c r="CP1123" s="223">
        <f t="shared" si="158"/>
        <v>0</v>
      </c>
      <c r="CQ1123" s="223">
        <f t="shared" si="159"/>
        <v>0</v>
      </c>
      <c r="CR1123" s="222"/>
      <c r="CS1123" s="222"/>
      <c r="CT1123" s="222"/>
      <c r="CU1123" s="222"/>
      <c r="CV1123" s="222"/>
      <c r="CW1123" s="222"/>
      <c r="CX1123" s="222"/>
      <c r="CY1123" s="222"/>
      <c r="CZ1123" s="222"/>
      <c r="DA1123" s="222"/>
      <c r="DB1123" s="224">
        <f t="shared" si="160"/>
        <v>0</v>
      </c>
      <c r="DC1123" s="224">
        <f t="shared" si="161"/>
        <v>0</v>
      </c>
      <c r="DD1123" s="224">
        <f t="shared" si="162"/>
        <v>0</v>
      </c>
      <c r="DE1123" s="225">
        <f t="shared" si="163"/>
        <v>0</v>
      </c>
      <c r="DF1123" s="222"/>
      <c r="DG1123" s="222"/>
    </row>
    <row r="1124" spans="90:111" x14ac:dyDescent="0.25">
      <c r="CL1124" s="223">
        <f t="shared" si="155"/>
        <v>0</v>
      </c>
      <c r="CM1124" s="223">
        <f t="shared" si="156"/>
        <v>0</v>
      </c>
      <c r="CN1124" s="223">
        <f t="shared" si="157"/>
        <v>0</v>
      </c>
      <c r="CO1124" s="223">
        <f t="shared" si="157"/>
        <v>0</v>
      </c>
      <c r="CP1124" s="223">
        <f t="shared" si="158"/>
        <v>0</v>
      </c>
      <c r="CQ1124" s="223">
        <f t="shared" si="159"/>
        <v>0</v>
      </c>
      <c r="CR1124" s="222"/>
      <c r="CS1124" s="222"/>
      <c r="CT1124" s="222"/>
      <c r="CU1124" s="222"/>
      <c r="CV1124" s="222"/>
      <c r="CW1124" s="222"/>
      <c r="CX1124" s="222"/>
      <c r="CY1124" s="222"/>
      <c r="CZ1124" s="222"/>
      <c r="DA1124" s="222"/>
      <c r="DB1124" s="224">
        <f t="shared" si="160"/>
        <v>0</v>
      </c>
      <c r="DC1124" s="224">
        <f t="shared" si="161"/>
        <v>0</v>
      </c>
      <c r="DD1124" s="224">
        <f t="shared" si="162"/>
        <v>0</v>
      </c>
      <c r="DE1124" s="225">
        <f t="shared" si="163"/>
        <v>0</v>
      </c>
      <c r="DF1124" s="222"/>
      <c r="DG1124" s="222"/>
    </row>
    <row r="1125" spans="90:111" x14ac:dyDescent="0.25">
      <c r="CL1125" s="223">
        <f t="shared" si="155"/>
        <v>0</v>
      </c>
      <c r="CM1125" s="223">
        <f t="shared" si="156"/>
        <v>0</v>
      </c>
      <c r="CN1125" s="223">
        <f t="shared" si="157"/>
        <v>0</v>
      </c>
      <c r="CO1125" s="223">
        <f t="shared" si="157"/>
        <v>0</v>
      </c>
      <c r="CP1125" s="223">
        <f t="shared" si="158"/>
        <v>0</v>
      </c>
      <c r="CQ1125" s="223">
        <f t="shared" si="159"/>
        <v>0</v>
      </c>
      <c r="CR1125" s="222"/>
      <c r="CS1125" s="222"/>
      <c r="CT1125" s="222"/>
      <c r="CU1125" s="222"/>
      <c r="CV1125" s="222"/>
      <c r="CW1125" s="222"/>
      <c r="CX1125" s="222"/>
      <c r="CY1125" s="222"/>
      <c r="CZ1125" s="222"/>
      <c r="DA1125" s="222"/>
      <c r="DB1125" s="224">
        <f t="shared" si="160"/>
        <v>0</v>
      </c>
      <c r="DC1125" s="224">
        <f t="shared" si="161"/>
        <v>0</v>
      </c>
      <c r="DD1125" s="224">
        <f t="shared" si="162"/>
        <v>0</v>
      </c>
      <c r="DE1125" s="225">
        <f t="shared" si="163"/>
        <v>0</v>
      </c>
      <c r="DF1125" s="222"/>
      <c r="DG1125" s="222"/>
    </row>
    <row r="1126" spans="90:111" x14ac:dyDescent="0.25">
      <c r="CL1126" s="223">
        <f t="shared" si="155"/>
        <v>0</v>
      </c>
      <c r="CM1126" s="223">
        <f t="shared" si="156"/>
        <v>0</v>
      </c>
      <c r="CN1126" s="223">
        <f t="shared" si="157"/>
        <v>0</v>
      </c>
      <c r="CO1126" s="223">
        <f t="shared" si="157"/>
        <v>0</v>
      </c>
      <c r="CP1126" s="223">
        <f t="shared" si="158"/>
        <v>0</v>
      </c>
      <c r="CQ1126" s="223">
        <f t="shared" si="159"/>
        <v>0</v>
      </c>
      <c r="CR1126" s="222"/>
      <c r="CS1126" s="222"/>
      <c r="CT1126" s="222"/>
      <c r="CU1126" s="222"/>
      <c r="CV1126" s="222"/>
      <c r="CW1126" s="222"/>
      <c r="CX1126" s="222"/>
      <c r="CY1126" s="222"/>
      <c r="CZ1126" s="222"/>
      <c r="DA1126" s="222"/>
      <c r="DB1126" s="224">
        <f t="shared" si="160"/>
        <v>0</v>
      </c>
      <c r="DC1126" s="224">
        <f t="shared" si="161"/>
        <v>0</v>
      </c>
      <c r="DD1126" s="224">
        <f t="shared" si="162"/>
        <v>0</v>
      </c>
      <c r="DE1126" s="225">
        <f t="shared" si="163"/>
        <v>0</v>
      </c>
      <c r="DF1126" s="222"/>
      <c r="DG1126" s="222"/>
    </row>
    <row r="1127" spans="90:111" x14ac:dyDescent="0.25">
      <c r="CL1127" s="223">
        <f t="shared" si="155"/>
        <v>0</v>
      </c>
      <c r="CM1127" s="223">
        <f t="shared" si="156"/>
        <v>0</v>
      </c>
      <c r="CN1127" s="223">
        <f t="shared" si="157"/>
        <v>0</v>
      </c>
      <c r="CO1127" s="223">
        <f t="shared" si="157"/>
        <v>0</v>
      </c>
      <c r="CP1127" s="223">
        <f t="shared" si="158"/>
        <v>0</v>
      </c>
      <c r="CQ1127" s="223">
        <f t="shared" si="159"/>
        <v>0</v>
      </c>
      <c r="CR1127" s="222"/>
      <c r="CS1127" s="222"/>
      <c r="CT1127" s="222"/>
      <c r="CU1127" s="222"/>
      <c r="CV1127" s="222"/>
      <c r="CW1127" s="222"/>
      <c r="CX1127" s="222"/>
      <c r="CY1127" s="222"/>
      <c r="CZ1127" s="222"/>
      <c r="DA1127" s="222"/>
      <c r="DB1127" s="224">
        <f t="shared" si="160"/>
        <v>0</v>
      </c>
      <c r="DC1127" s="224">
        <f t="shared" si="161"/>
        <v>0</v>
      </c>
      <c r="DD1127" s="224">
        <f t="shared" si="162"/>
        <v>0</v>
      </c>
      <c r="DE1127" s="225">
        <f t="shared" si="163"/>
        <v>0</v>
      </c>
      <c r="DF1127" s="222"/>
      <c r="DG1127" s="222"/>
    </row>
    <row r="1128" spans="90:111" x14ac:dyDescent="0.25">
      <c r="CL1128" s="223">
        <f t="shared" si="155"/>
        <v>0</v>
      </c>
      <c r="CM1128" s="223">
        <f t="shared" si="156"/>
        <v>0</v>
      </c>
      <c r="CN1128" s="223">
        <f t="shared" si="157"/>
        <v>0</v>
      </c>
      <c r="CO1128" s="223">
        <f t="shared" si="157"/>
        <v>0</v>
      </c>
      <c r="CP1128" s="223">
        <f t="shared" si="158"/>
        <v>0</v>
      </c>
      <c r="CQ1128" s="223">
        <f t="shared" si="159"/>
        <v>0</v>
      </c>
      <c r="CR1128" s="222"/>
      <c r="CS1128" s="222"/>
      <c r="CT1128" s="222"/>
      <c r="CU1128" s="222"/>
      <c r="CV1128" s="222"/>
      <c r="CW1128" s="222"/>
      <c r="CX1128" s="222"/>
      <c r="CY1128" s="222"/>
      <c r="CZ1128" s="222"/>
      <c r="DA1128" s="222"/>
      <c r="DB1128" s="224">
        <f t="shared" si="160"/>
        <v>0</v>
      </c>
      <c r="DC1128" s="224">
        <f t="shared" si="161"/>
        <v>0</v>
      </c>
      <c r="DD1128" s="224">
        <f t="shared" si="162"/>
        <v>0</v>
      </c>
      <c r="DE1128" s="225">
        <f t="shared" si="163"/>
        <v>0</v>
      </c>
      <c r="DF1128" s="222"/>
      <c r="DG1128" s="222"/>
    </row>
    <row r="1129" spans="90:111" x14ac:dyDescent="0.25">
      <c r="CL1129" s="223">
        <f t="shared" si="155"/>
        <v>0</v>
      </c>
      <c r="CM1129" s="223">
        <f t="shared" si="156"/>
        <v>0</v>
      </c>
      <c r="CN1129" s="223">
        <f t="shared" si="157"/>
        <v>0</v>
      </c>
      <c r="CO1129" s="223">
        <f t="shared" si="157"/>
        <v>0</v>
      </c>
      <c r="CP1129" s="223">
        <f t="shared" si="158"/>
        <v>0</v>
      </c>
      <c r="CQ1129" s="223">
        <f t="shared" si="159"/>
        <v>0</v>
      </c>
      <c r="CR1129" s="222"/>
      <c r="CS1129" s="222"/>
      <c r="CT1129" s="222"/>
      <c r="CU1129" s="222"/>
      <c r="CV1129" s="222"/>
      <c r="CW1129" s="222"/>
      <c r="CX1129" s="222"/>
      <c r="CY1129" s="222"/>
      <c r="CZ1129" s="222"/>
      <c r="DA1129" s="222"/>
      <c r="DB1129" s="224">
        <f t="shared" si="160"/>
        <v>0</v>
      </c>
      <c r="DC1129" s="224">
        <f t="shared" si="161"/>
        <v>0</v>
      </c>
      <c r="DD1129" s="224">
        <f t="shared" si="162"/>
        <v>0</v>
      </c>
      <c r="DE1129" s="225">
        <f t="shared" si="163"/>
        <v>0</v>
      </c>
      <c r="DF1129" s="222"/>
      <c r="DG1129" s="222"/>
    </row>
    <row r="1130" spans="90:111" x14ac:dyDescent="0.25">
      <c r="CL1130" s="223">
        <f t="shared" si="155"/>
        <v>0</v>
      </c>
      <c r="CM1130" s="223">
        <f t="shared" si="156"/>
        <v>0</v>
      </c>
      <c r="CN1130" s="223">
        <f t="shared" si="157"/>
        <v>0</v>
      </c>
      <c r="CO1130" s="223">
        <f t="shared" si="157"/>
        <v>0</v>
      </c>
      <c r="CP1130" s="223">
        <f t="shared" si="158"/>
        <v>0</v>
      </c>
      <c r="CQ1130" s="223">
        <f t="shared" si="159"/>
        <v>0</v>
      </c>
      <c r="CR1130" s="222"/>
      <c r="CS1130" s="222"/>
      <c r="CT1130" s="222"/>
      <c r="CU1130" s="222"/>
      <c r="CV1130" s="222"/>
      <c r="CW1130" s="222"/>
      <c r="CX1130" s="222"/>
      <c r="CY1130" s="222"/>
      <c r="CZ1130" s="222"/>
      <c r="DA1130" s="222"/>
      <c r="DB1130" s="224">
        <f t="shared" si="160"/>
        <v>0</v>
      </c>
      <c r="DC1130" s="224">
        <f t="shared" si="161"/>
        <v>0</v>
      </c>
      <c r="DD1130" s="224">
        <f t="shared" si="162"/>
        <v>0</v>
      </c>
      <c r="DE1130" s="225">
        <f t="shared" si="163"/>
        <v>0</v>
      </c>
      <c r="DF1130" s="222"/>
      <c r="DG1130" s="222"/>
    </row>
    <row r="1131" spans="90:111" x14ac:dyDescent="0.25">
      <c r="CL1131" s="223">
        <f t="shared" si="155"/>
        <v>0</v>
      </c>
      <c r="CM1131" s="223">
        <f t="shared" si="156"/>
        <v>0</v>
      </c>
      <c r="CN1131" s="223">
        <f t="shared" si="157"/>
        <v>0</v>
      </c>
      <c r="CO1131" s="223">
        <f t="shared" si="157"/>
        <v>0</v>
      </c>
      <c r="CP1131" s="223">
        <f t="shared" si="158"/>
        <v>0</v>
      </c>
      <c r="CQ1131" s="223">
        <f t="shared" si="159"/>
        <v>0</v>
      </c>
      <c r="CR1131" s="222"/>
      <c r="CS1131" s="222"/>
      <c r="CT1131" s="222"/>
      <c r="CU1131" s="222"/>
      <c r="CV1131" s="222"/>
      <c r="CW1131" s="222"/>
      <c r="CX1131" s="222"/>
      <c r="CY1131" s="222"/>
      <c r="CZ1131" s="222"/>
      <c r="DA1131" s="222"/>
      <c r="DB1131" s="224">
        <f t="shared" si="160"/>
        <v>0</v>
      </c>
      <c r="DC1131" s="224">
        <f t="shared" si="161"/>
        <v>0</v>
      </c>
      <c r="DD1131" s="224">
        <f t="shared" si="162"/>
        <v>0</v>
      </c>
      <c r="DE1131" s="225">
        <f t="shared" si="163"/>
        <v>0</v>
      </c>
      <c r="DF1131" s="222"/>
      <c r="DG1131" s="222"/>
    </row>
    <row r="1132" spans="90:111" x14ac:dyDescent="0.25">
      <c r="CL1132" s="223">
        <f t="shared" si="155"/>
        <v>0</v>
      </c>
      <c r="CM1132" s="223">
        <f t="shared" si="156"/>
        <v>0</v>
      </c>
      <c r="CN1132" s="223">
        <f t="shared" si="157"/>
        <v>0</v>
      </c>
      <c r="CO1132" s="223">
        <f t="shared" si="157"/>
        <v>0</v>
      </c>
      <c r="CP1132" s="223">
        <f t="shared" si="158"/>
        <v>0</v>
      </c>
      <c r="CQ1132" s="223">
        <f t="shared" si="159"/>
        <v>0</v>
      </c>
      <c r="CR1132" s="222"/>
      <c r="CS1132" s="222"/>
      <c r="CT1132" s="222"/>
      <c r="CU1132" s="222"/>
      <c r="CV1132" s="222"/>
      <c r="CW1132" s="222"/>
      <c r="CX1132" s="222"/>
      <c r="CY1132" s="222"/>
      <c r="CZ1132" s="222"/>
      <c r="DA1132" s="222"/>
      <c r="DB1132" s="224">
        <f t="shared" si="160"/>
        <v>0</v>
      </c>
      <c r="DC1132" s="224">
        <f t="shared" si="161"/>
        <v>0</v>
      </c>
      <c r="DD1132" s="224">
        <f t="shared" si="162"/>
        <v>0</v>
      </c>
      <c r="DE1132" s="225">
        <f t="shared" si="163"/>
        <v>0</v>
      </c>
      <c r="DF1132" s="222"/>
      <c r="DG1132" s="222"/>
    </row>
    <row r="1133" spans="90:111" x14ac:dyDescent="0.25">
      <c r="CL1133" s="223">
        <f t="shared" si="155"/>
        <v>0</v>
      </c>
      <c r="CM1133" s="223">
        <f t="shared" si="156"/>
        <v>0</v>
      </c>
      <c r="CN1133" s="223">
        <f t="shared" si="157"/>
        <v>0</v>
      </c>
      <c r="CO1133" s="223">
        <f t="shared" si="157"/>
        <v>0</v>
      </c>
      <c r="CP1133" s="223">
        <f t="shared" si="158"/>
        <v>0</v>
      </c>
      <c r="CQ1133" s="223">
        <f t="shared" si="159"/>
        <v>0</v>
      </c>
      <c r="CR1133" s="222"/>
      <c r="CS1133" s="222"/>
      <c r="CT1133" s="222"/>
      <c r="CU1133" s="222"/>
      <c r="CV1133" s="222"/>
      <c r="CW1133" s="222"/>
      <c r="CX1133" s="222"/>
      <c r="CY1133" s="222"/>
      <c r="CZ1133" s="222"/>
      <c r="DA1133" s="222"/>
      <c r="DB1133" s="224">
        <f t="shared" si="160"/>
        <v>0</v>
      </c>
      <c r="DC1133" s="224">
        <f t="shared" si="161"/>
        <v>0</v>
      </c>
      <c r="DD1133" s="224">
        <f t="shared" si="162"/>
        <v>0</v>
      </c>
      <c r="DE1133" s="225">
        <f t="shared" si="163"/>
        <v>0</v>
      </c>
      <c r="DF1133" s="222"/>
      <c r="DG1133" s="222"/>
    </row>
    <row r="1134" spans="90:111" x14ac:dyDescent="0.25">
      <c r="CL1134" s="223">
        <f t="shared" si="155"/>
        <v>0</v>
      </c>
      <c r="CM1134" s="223">
        <f t="shared" si="156"/>
        <v>0</v>
      </c>
      <c r="CN1134" s="223">
        <f t="shared" si="157"/>
        <v>0</v>
      </c>
      <c r="CO1134" s="223">
        <f t="shared" si="157"/>
        <v>0</v>
      </c>
      <c r="CP1134" s="223">
        <f t="shared" si="158"/>
        <v>0</v>
      </c>
      <c r="CQ1134" s="223">
        <f t="shared" si="159"/>
        <v>0</v>
      </c>
      <c r="CR1134" s="222"/>
      <c r="CS1134" s="222"/>
      <c r="CT1134" s="222"/>
      <c r="CU1134" s="222"/>
      <c r="CV1134" s="222"/>
      <c r="CW1134" s="222"/>
      <c r="CX1134" s="222"/>
      <c r="CY1134" s="222"/>
      <c r="CZ1134" s="222"/>
      <c r="DA1134" s="222"/>
      <c r="DB1134" s="224">
        <f t="shared" si="160"/>
        <v>0</v>
      </c>
      <c r="DC1134" s="224">
        <f t="shared" si="161"/>
        <v>0</v>
      </c>
      <c r="DD1134" s="224">
        <f t="shared" si="162"/>
        <v>0</v>
      </c>
      <c r="DE1134" s="225">
        <f t="shared" si="163"/>
        <v>0</v>
      </c>
      <c r="DF1134" s="222"/>
      <c r="DG1134" s="222"/>
    </row>
    <row r="1135" spans="90:111" x14ac:dyDescent="0.25">
      <c r="CL1135" s="223">
        <f t="shared" si="155"/>
        <v>0</v>
      </c>
      <c r="CM1135" s="223">
        <f t="shared" si="156"/>
        <v>0</v>
      </c>
      <c r="CN1135" s="223">
        <f t="shared" si="157"/>
        <v>0</v>
      </c>
      <c r="CO1135" s="223">
        <f t="shared" si="157"/>
        <v>0</v>
      </c>
      <c r="CP1135" s="223">
        <f t="shared" si="158"/>
        <v>0</v>
      </c>
      <c r="CQ1135" s="223">
        <f t="shared" si="159"/>
        <v>0</v>
      </c>
      <c r="CR1135" s="222"/>
      <c r="CS1135" s="222"/>
      <c r="CT1135" s="222"/>
      <c r="CU1135" s="222"/>
      <c r="CV1135" s="222"/>
      <c r="CW1135" s="222"/>
      <c r="CX1135" s="222"/>
      <c r="CY1135" s="222"/>
      <c r="CZ1135" s="222"/>
      <c r="DA1135" s="222"/>
      <c r="DB1135" s="224">
        <f t="shared" si="160"/>
        <v>0</v>
      </c>
      <c r="DC1135" s="224">
        <f t="shared" si="161"/>
        <v>0</v>
      </c>
      <c r="DD1135" s="224">
        <f t="shared" si="162"/>
        <v>0</v>
      </c>
      <c r="DE1135" s="225">
        <f t="shared" si="163"/>
        <v>0</v>
      </c>
      <c r="DF1135" s="222"/>
      <c r="DG1135" s="222"/>
    </row>
    <row r="1136" spans="90:111" x14ac:dyDescent="0.25">
      <c r="CL1136" s="223">
        <f t="shared" si="155"/>
        <v>0</v>
      </c>
      <c r="CM1136" s="223">
        <f t="shared" si="156"/>
        <v>0</v>
      </c>
      <c r="CN1136" s="223">
        <f t="shared" si="157"/>
        <v>0</v>
      </c>
      <c r="CO1136" s="223">
        <f t="shared" si="157"/>
        <v>0</v>
      </c>
      <c r="CP1136" s="223">
        <f t="shared" si="158"/>
        <v>0</v>
      </c>
      <c r="CQ1136" s="223">
        <f t="shared" si="159"/>
        <v>0</v>
      </c>
      <c r="CR1136" s="222"/>
      <c r="CS1136" s="222"/>
      <c r="CT1136" s="222"/>
      <c r="CU1136" s="222"/>
      <c r="CV1136" s="222"/>
      <c r="CW1136" s="222"/>
      <c r="CX1136" s="222"/>
      <c r="CY1136" s="222"/>
      <c r="CZ1136" s="222"/>
      <c r="DA1136" s="222"/>
      <c r="DB1136" s="224">
        <f t="shared" si="160"/>
        <v>0</v>
      </c>
      <c r="DC1136" s="224">
        <f t="shared" si="161"/>
        <v>0</v>
      </c>
      <c r="DD1136" s="224">
        <f t="shared" si="162"/>
        <v>0</v>
      </c>
      <c r="DE1136" s="225">
        <f t="shared" si="163"/>
        <v>0</v>
      </c>
      <c r="DF1136" s="222"/>
      <c r="DG1136" s="222"/>
    </row>
    <row r="1137" spans="90:111" x14ac:dyDescent="0.25">
      <c r="CL1137" s="223">
        <f t="shared" si="155"/>
        <v>0</v>
      </c>
      <c r="CM1137" s="223">
        <f t="shared" si="156"/>
        <v>0</v>
      </c>
      <c r="CN1137" s="223">
        <f t="shared" si="157"/>
        <v>0</v>
      </c>
      <c r="CO1137" s="223">
        <f t="shared" si="157"/>
        <v>0</v>
      </c>
      <c r="CP1137" s="223">
        <f t="shared" si="158"/>
        <v>0</v>
      </c>
      <c r="CQ1137" s="223">
        <f t="shared" si="159"/>
        <v>0</v>
      </c>
      <c r="CR1137" s="222"/>
      <c r="CS1137" s="222"/>
      <c r="CT1137" s="222"/>
      <c r="CU1137" s="222"/>
      <c r="CV1137" s="222"/>
      <c r="CW1137" s="222"/>
      <c r="CX1137" s="222"/>
      <c r="CY1137" s="222"/>
      <c r="CZ1137" s="222"/>
      <c r="DA1137" s="222"/>
      <c r="DB1137" s="224">
        <f t="shared" si="160"/>
        <v>0</v>
      </c>
      <c r="DC1137" s="224">
        <f t="shared" si="161"/>
        <v>0</v>
      </c>
      <c r="DD1137" s="224">
        <f t="shared" si="162"/>
        <v>0</v>
      </c>
      <c r="DE1137" s="225">
        <f t="shared" si="163"/>
        <v>0</v>
      </c>
      <c r="DF1137" s="222"/>
      <c r="DG1137" s="222"/>
    </row>
    <row r="1138" spans="90:111" x14ac:dyDescent="0.25">
      <c r="CL1138" s="223">
        <f t="shared" si="155"/>
        <v>0</v>
      </c>
      <c r="CM1138" s="223">
        <f t="shared" si="156"/>
        <v>0</v>
      </c>
      <c r="CN1138" s="223">
        <f t="shared" si="157"/>
        <v>0</v>
      </c>
      <c r="CO1138" s="223">
        <f t="shared" si="157"/>
        <v>0</v>
      </c>
      <c r="CP1138" s="223">
        <f t="shared" si="158"/>
        <v>0</v>
      </c>
      <c r="CQ1138" s="223">
        <f t="shared" si="159"/>
        <v>0</v>
      </c>
      <c r="CR1138" s="222"/>
      <c r="CS1138" s="222"/>
      <c r="CT1138" s="222"/>
      <c r="CU1138" s="222"/>
      <c r="CV1138" s="222"/>
      <c r="CW1138" s="222"/>
      <c r="CX1138" s="222"/>
      <c r="CY1138" s="222"/>
      <c r="CZ1138" s="222"/>
      <c r="DA1138" s="222"/>
      <c r="DB1138" s="224">
        <f t="shared" si="160"/>
        <v>0</v>
      </c>
      <c r="DC1138" s="224">
        <f t="shared" si="161"/>
        <v>0</v>
      </c>
      <c r="DD1138" s="224">
        <f t="shared" si="162"/>
        <v>0</v>
      </c>
      <c r="DE1138" s="225">
        <f t="shared" si="163"/>
        <v>0</v>
      </c>
      <c r="DF1138" s="222"/>
      <c r="DG1138" s="222"/>
    </row>
    <row r="1139" spans="90:111" x14ac:dyDescent="0.25">
      <c r="CL1139" s="223">
        <f t="shared" si="155"/>
        <v>0</v>
      </c>
      <c r="CM1139" s="223">
        <f t="shared" si="156"/>
        <v>0</v>
      </c>
      <c r="CN1139" s="223">
        <f t="shared" si="157"/>
        <v>0</v>
      </c>
      <c r="CO1139" s="223">
        <f t="shared" si="157"/>
        <v>0</v>
      </c>
      <c r="CP1139" s="223">
        <f t="shared" si="158"/>
        <v>0</v>
      </c>
      <c r="CQ1139" s="223">
        <f t="shared" si="159"/>
        <v>0</v>
      </c>
      <c r="CR1139" s="222"/>
      <c r="CS1139" s="222"/>
      <c r="CT1139" s="222"/>
      <c r="CU1139" s="222"/>
      <c r="CV1139" s="222"/>
      <c r="CW1139" s="222"/>
      <c r="CX1139" s="222"/>
      <c r="CY1139" s="222"/>
      <c r="CZ1139" s="222"/>
      <c r="DA1139" s="222"/>
      <c r="DB1139" s="224">
        <f t="shared" si="160"/>
        <v>0</v>
      </c>
      <c r="DC1139" s="224">
        <f t="shared" si="161"/>
        <v>0</v>
      </c>
      <c r="DD1139" s="224">
        <f t="shared" si="162"/>
        <v>0</v>
      </c>
      <c r="DE1139" s="225">
        <f t="shared" si="163"/>
        <v>0</v>
      </c>
      <c r="DF1139" s="222"/>
      <c r="DG1139" s="222"/>
    </row>
    <row r="1140" spans="90:111" x14ac:dyDescent="0.25">
      <c r="CL1140" s="223">
        <f t="shared" si="155"/>
        <v>0</v>
      </c>
      <c r="CM1140" s="223">
        <f t="shared" si="156"/>
        <v>0</v>
      </c>
      <c r="CN1140" s="223">
        <f t="shared" si="157"/>
        <v>0</v>
      </c>
      <c r="CO1140" s="223">
        <f t="shared" si="157"/>
        <v>0</v>
      </c>
      <c r="CP1140" s="223">
        <f t="shared" si="158"/>
        <v>0</v>
      </c>
      <c r="CQ1140" s="223">
        <f t="shared" si="159"/>
        <v>0</v>
      </c>
      <c r="CR1140" s="222"/>
      <c r="CS1140" s="222"/>
      <c r="CT1140" s="222"/>
      <c r="CU1140" s="222"/>
      <c r="CV1140" s="222"/>
      <c r="CW1140" s="222"/>
      <c r="CX1140" s="222"/>
      <c r="CY1140" s="222"/>
      <c r="CZ1140" s="222"/>
      <c r="DA1140" s="222"/>
      <c r="DB1140" s="224">
        <f t="shared" si="160"/>
        <v>0</v>
      </c>
      <c r="DC1140" s="224">
        <f t="shared" si="161"/>
        <v>0</v>
      </c>
      <c r="DD1140" s="224">
        <f t="shared" si="162"/>
        <v>0</v>
      </c>
      <c r="DE1140" s="225">
        <f t="shared" si="163"/>
        <v>0</v>
      </c>
      <c r="DF1140" s="222"/>
      <c r="DG1140" s="222"/>
    </row>
    <row r="1141" spans="90:111" x14ac:dyDescent="0.25">
      <c r="CL1141" s="223">
        <f t="shared" si="155"/>
        <v>0</v>
      </c>
      <c r="CM1141" s="223">
        <f t="shared" si="156"/>
        <v>0</v>
      </c>
      <c r="CN1141" s="223">
        <f t="shared" si="157"/>
        <v>0</v>
      </c>
      <c r="CO1141" s="223">
        <f t="shared" si="157"/>
        <v>0</v>
      </c>
      <c r="CP1141" s="223">
        <f t="shared" si="158"/>
        <v>0</v>
      </c>
      <c r="CQ1141" s="223">
        <f t="shared" si="159"/>
        <v>0</v>
      </c>
      <c r="CR1141" s="222"/>
      <c r="CS1141" s="222"/>
      <c r="CT1141" s="222"/>
      <c r="CU1141" s="222"/>
      <c r="CV1141" s="222"/>
      <c r="CW1141" s="222"/>
      <c r="CX1141" s="222"/>
      <c r="CY1141" s="222"/>
      <c r="CZ1141" s="222"/>
      <c r="DA1141" s="222"/>
      <c r="DB1141" s="224">
        <f t="shared" si="160"/>
        <v>0</v>
      </c>
      <c r="DC1141" s="224">
        <f t="shared" si="161"/>
        <v>0</v>
      </c>
      <c r="DD1141" s="224">
        <f t="shared" si="162"/>
        <v>0</v>
      </c>
      <c r="DE1141" s="225">
        <f t="shared" si="163"/>
        <v>0</v>
      </c>
      <c r="DF1141" s="222"/>
      <c r="DG1141" s="222"/>
    </row>
    <row r="1142" spans="90:111" x14ac:dyDescent="0.25">
      <c r="CL1142" s="223">
        <f t="shared" si="155"/>
        <v>0</v>
      </c>
      <c r="CM1142" s="223">
        <f t="shared" si="156"/>
        <v>0</v>
      </c>
      <c r="CN1142" s="223">
        <f t="shared" si="157"/>
        <v>0</v>
      </c>
      <c r="CO1142" s="223">
        <f t="shared" si="157"/>
        <v>0</v>
      </c>
      <c r="CP1142" s="223">
        <f t="shared" si="158"/>
        <v>0</v>
      </c>
      <c r="CQ1142" s="223">
        <f t="shared" si="159"/>
        <v>0</v>
      </c>
      <c r="CR1142" s="222"/>
      <c r="CS1142" s="222"/>
      <c r="CT1142" s="222"/>
      <c r="CU1142" s="222"/>
      <c r="CV1142" s="222"/>
      <c r="CW1142" s="222"/>
      <c r="CX1142" s="222"/>
      <c r="CY1142" s="222"/>
      <c r="CZ1142" s="222"/>
      <c r="DA1142" s="222"/>
      <c r="DB1142" s="224">
        <f t="shared" si="160"/>
        <v>0</v>
      </c>
      <c r="DC1142" s="224">
        <f t="shared" si="161"/>
        <v>0</v>
      </c>
      <c r="DD1142" s="224">
        <f t="shared" si="162"/>
        <v>0</v>
      </c>
      <c r="DE1142" s="225">
        <f t="shared" si="163"/>
        <v>0</v>
      </c>
      <c r="DF1142" s="222"/>
      <c r="DG1142" s="222"/>
    </row>
    <row r="1143" spans="90:111" x14ac:dyDescent="0.25">
      <c r="CL1143" s="223">
        <f t="shared" si="155"/>
        <v>0</v>
      </c>
      <c r="CM1143" s="223">
        <f t="shared" si="156"/>
        <v>0</v>
      </c>
      <c r="CN1143" s="223">
        <f t="shared" si="157"/>
        <v>0</v>
      </c>
      <c r="CO1143" s="223">
        <f t="shared" si="157"/>
        <v>0</v>
      </c>
      <c r="CP1143" s="223">
        <f t="shared" si="158"/>
        <v>0</v>
      </c>
      <c r="CQ1143" s="223">
        <f t="shared" si="159"/>
        <v>0</v>
      </c>
      <c r="CR1143" s="222"/>
      <c r="CS1143" s="222"/>
      <c r="CT1143" s="222"/>
      <c r="CU1143" s="222"/>
      <c r="CV1143" s="222"/>
      <c r="CW1143" s="222"/>
      <c r="CX1143" s="222"/>
      <c r="CY1143" s="222"/>
      <c r="CZ1143" s="222"/>
      <c r="DA1143" s="222"/>
      <c r="DB1143" s="224">
        <f t="shared" si="160"/>
        <v>0</v>
      </c>
      <c r="DC1143" s="224">
        <f t="shared" si="161"/>
        <v>0</v>
      </c>
      <c r="DD1143" s="224">
        <f t="shared" si="162"/>
        <v>0</v>
      </c>
      <c r="DE1143" s="225">
        <f t="shared" si="163"/>
        <v>0</v>
      </c>
      <c r="DF1143" s="222"/>
      <c r="DG1143" s="222"/>
    </row>
    <row r="1144" spans="90:111" x14ac:dyDescent="0.25">
      <c r="CL1144" s="223">
        <f t="shared" si="155"/>
        <v>0</v>
      </c>
      <c r="CM1144" s="223">
        <f t="shared" si="156"/>
        <v>0</v>
      </c>
      <c r="CN1144" s="223">
        <f t="shared" si="157"/>
        <v>0</v>
      </c>
      <c r="CO1144" s="223">
        <f t="shared" si="157"/>
        <v>0</v>
      </c>
      <c r="CP1144" s="223">
        <f t="shared" si="158"/>
        <v>0</v>
      </c>
      <c r="CQ1144" s="223">
        <f t="shared" si="159"/>
        <v>0</v>
      </c>
      <c r="CR1144" s="222"/>
      <c r="CS1144" s="222"/>
      <c r="CT1144" s="222"/>
      <c r="CU1144" s="222"/>
      <c r="CV1144" s="222"/>
      <c r="CW1144" s="222"/>
      <c r="CX1144" s="222"/>
      <c r="CY1144" s="222"/>
      <c r="CZ1144" s="222"/>
      <c r="DA1144" s="222"/>
      <c r="DB1144" s="224">
        <f t="shared" si="160"/>
        <v>0</v>
      </c>
      <c r="DC1144" s="224">
        <f t="shared" si="161"/>
        <v>0</v>
      </c>
      <c r="DD1144" s="224">
        <f t="shared" si="162"/>
        <v>0</v>
      </c>
      <c r="DE1144" s="225">
        <f t="shared" si="163"/>
        <v>0</v>
      </c>
      <c r="DF1144" s="222"/>
      <c r="DG1144" s="222"/>
    </row>
    <row r="1145" spans="90:111" x14ac:dyDescent="0.25">
      <c r="CL1145" s="223">
        <f t="shared" si="155"/>
        <v>0</v>
      </c>
      <c r="CM1145" s="223">
        <f t="shared" si="156"/>
        <v>0</v>
      </c>
      <c r="CN1145" s="223">
        <f t="shared" si="157"/>
        <v>0</v>
      </c>
      <c r="CO1145" s="223">
        <f t="shared" si="157"/>
        <v>0</v>
      </c>
      <c r="CP1145" s="223">
        <f t="shared" si="158"/>
        <v>0</v>
      </c>
      <c r="CQ1145" s="223">
        <f t="shared" si="159"/>
        <v>0</v>
      </c>
      <c r="CR1145" s="222"/>
      <c r="CS1145" s="222"/>
      <c r="CT1145" s="222"/>
      <c r="CU1145" s="222"/>
      <c r="CV1145" s="222"/>
      <c r="CW1145" s="222"/>
      <c r="CX1145" s="222"/>
      <c r="CY1145" s="222"/>
      <c r="CZ1145" s="222"/>
      <c r="DA1145" s="222"/>
      <c r="DB1145" s="224">
        <f t="shared" si="160"/>
        <v>0</v>
      </c>
      <c r="DC1145" s="224">
        <f t="shared" si="161"/>
        <v>0</v>
      </c>
      <c r="DD1145" s="224">
        <f t="shared" si="162"/>
        <v>0</v>
      </c>
      <c r="DE1145" s="225">
        <f t="shared" si="163"/>
        <v>0</v>
      </c>
      <c r="DF1145" s="222"/>
      <c r="DG1145" s="222"/>
    </row>
    <row r="1146" spans="90:111" x14ac:dyDescent="0.25">
      <c r="CL1146" s="223">
        <f t="shared" si="155"/>
        <v>0</v>
      </c>
      <c r="CM1146" s="223">
        <f t="shared" si="156"/>
        <v>0</v>
      </c>
      <c r="CN1146" s="223">
        <f t="shared" si="157"/>
        <v>0</v>
      </c>
      <c r="CO1146" s="223">
        <f t="shared" si="157"/>
        <v>0</v>
      </c>
      <c r="CP1146" s="223">
        <f t="shared" si="158"/>
        <v>0</v>
      </c>
      <c r="CQ1146" s="223">
        <f t="shared" si="159"/>
        <v>0</v>
      </c>
      <c r="CR1146" s="222"/>
      <c r="CS1146" s="222"/>
      <c r="CT1146" s="222"/>
      <c r="CU1146" s="222"/>
      <c r="CV1146" s="222"/>
      <c r="CW1146" s="222"/>
      <c r="CX1146" s="222"/>
      <c r="CY1146" s="222"/>
      <c r="CZ1146" s="222"/>
      <c r="DA1146" s="222"/>
      <c r="DB1146" s="224">
        <f t="shared" si="160"/>
        <v>0</v>
      </c>
      <c r="DC1146" s="224">
        <f t="shared" si="161"/>
        <v>0</v>
      </c>
      <c r="DD1146" s="224">
        <f t="shared" si="162"/>
        <v>0</v>
      </c>
      <c r="DE1146" s="225">
        <f t="shared" si="163"/>
        <v>0</v>
      </c>
      <c r="DF1146" s="222"/>
      <c r="DG1146" s="222"/>
    </row>
    <row r="1147" spans="90:111" x14ac:dyDescent="0.25">
      <c r="CL1147" s="223">
        <f t="shared" si="155"/>
        <v>0</v>
      </c>
      <c r="CM1147" s="223">
        <f t="shared" si="156"/>
        <v>0</v>
      </c>
      <c r="CN1147" s="223">
        <f t="shared" si="157"/>
        <v>0</v>
      </c>
      <c r="CO1147" s="223">
        <f t="shared" si="157"/>
        <v>0</v>
      </c>
      <c r="CP1147" s="223">
        <f t="shared" si="158"/>
        <v>0</v>
      </c>
      <c r="CQ1147" s="223">
        <f t="shared" si="159"/>
        <v>0</v>
      </c>
      <c r="CR1147" s="222"/>
      <c r="CS1147" s="222"/>
      <c r="CT1147" s="222"/>
      <c r="CU1147" s="222"/>
      <c r="CV1147" s="222"/>
      <c r="CW1147" s="222"/>
      <c r="CX1147" s="222"/>
      <c r="CY1147" s="222"/>
      <c r="CZ1147" s="222"/>
      <c r="DA1147" s="222"/>
      <c r="DB1147" s="224">
        <f t="shared" si="160"/>
        <v>0</v>
      </c>
      <c r="DC1147" s="224">
        <f t="shared" si="161"/>
        <v>0</v>
      </c>
      <c r="DD1147" s="224">
        <f t="shared" si="162"/>
        <v>0</v>
      </c>
      <c r="DE1147" s="225">
        <f t="shared" si="163"/>
        <v>0</v>
      </c>
      <c r="DF1147" s="222"/>
      <c r="DG1147" s="222"/>
    </row>
    <row r="1148" spans="90:111" x14ac:dyDescent="0.25">
      <c r="CL1148" s="223">
        <f t="shared" si="155"/>
        <v>0</v>
      </c>
      <c r="CM1148" s="223">
        <f t="shared" si="156"/>
        <v>0</v>
      </c>
      <c r="CN1148" s="223">
        <f t="shared" si="157"/>
        <v>0</v>
      </c>
      <c r="CO1148" s="223">
        <f t="shared" si="157"/>
        <v>0</v>
      </c>
      <c r="CP1148" s="223">
        <f t="shared" si="158"/>
        <v>0</v>
      </c>
      <c r="CQ1148" s="223">
        <f t="shared" si="159"/>
        <v>0</v>
      </c>
      <c r="CR1148" s="222"/>
      <c r="CS1148" s="222"/>
      <c r="CT1148" s="222"/>
      <c r="CU1148" s="222"/>
      <c r="CV1148" s="222"/>
      <c r="CW1148" s="222"/>
      <c r="CX1148" s="222"/>
      <c r="CY1148" s="222"/>
      <c r="CZ1148" s="222"/>
      <c r="DA1148" s="222"/>
      <c r="DB1148" s="224">
        <f t="shared" si="160"/>
        <v>0</v>
      </c>
      <c r="DC1148" s="224">
        <f t="shared" si="161"/>
        <v>0</v>
      </c>
      <c r="DD1148" s="224">
        <f t="shared" si="162"/>
        <v>0</v>
      </c>
      <c r="DE1148" s="225">
        <f t="shared" si="163"/>
        <v>0</v>
      </c>
      <c r="DF1148" s="222"/>
      <c r="DG1148" s="222"/>
    </row>
    <row r="1149" spans="90:111" x14ac:dyDescent="0.25">
      <c r="CL1149" s="223">
        <f t="shared" si="155"/>
        <v>0</v>
      </c>
      <c r="CM1149" s="223">
        <f t="shared" si="156"/>
        <v>0</v>
      </c>
      <c r="CN1149" s="223">
        <f t="shared" si="157"/>
        <v>0</v>
      </c>
      <c r="CO1149" s="223">
        <f t="shared" si="157"/>
        <v>0</v>
      </c>
      <c r="CP1149" s="223">
        <f t="shared" si="158"/>
        <v>0</v>
      </c>
      <c r="CQ1149" s="223">
        <f t="shared" si="159"/>
        <v>0</v>
      </c>
      <c r="CR1149" s="222"/>
      <c r="CS1149" s="222"/>
      <c r="CT1149" s="222"/>
      <c r="CU1149" s="222"/>
      <c r="CV1149" s="222"/>
      <c r="CW1149" s="222"/>
      <c r="CX1149" s="222"/>
      <c r="CY1149" s="222"/>
      <c r="CZ1149" s="222"/>
      <c r="DA1149" s="222"/>
      <c r="DB1149" s="224">
        <f t="shared" si="160"/>
        <v>0</v>
      </c>
      <c r="DC1149" s="224">
        <f t="shared" si="161"/>
        <v>0</v>
      </c>
      <c r="DD1149" s="224">
        <f t="shared" si="162"/>
        <v>0</v>
      </c>
      <c r="DE1149" s="225">
        <f t="shared" si="163"/>
        <v>0</v>
      </c>
      <c r="DF1149" s="222"/>
      <c r="DG1149" s="222"/>
    </row>
    <row r="1150" spans="90:111" x14ac:dyDescent="0.25">
      <c r="CL1150" s="223">
        <f t="shared" si="155"/>
        <v>0</v>
      </c>
      <c r="CM1150" s="223">
        <f t="shared" si="156"/>
        <v>0</v>
      </c>
      <c r="CN1150" s="223">
        <f t="shared" si="157"/>
        <v>0</v>
      </c>
      <c r="CO1150" s="223">
        <f t="shared" si="157"/>
        <v>0</v>
      </c>
      <c r="CP1150" s="223">
        <f t="shared" si="158"/>
        <v>0</v>
      </c>
      <c r="CQ1150" s="223">
        <f t="shared" si="159"/>
        <v>0</v>
      </c>
      <c r="CR1150" s="222"/>
      <c r="CS1150" s="222"/>
      <c r="CT1150" s="222"/>
      <c r="CU1150" s="222"/>
      <c r="CV1150" s="222"/>
      <c r="CW1150" s="222"/>
      <c r="CX1150" s="222"/>
      <c r="CY1150" s="222"/>
      <c r="CZ1150" s="222"/>
      <c r="DA1150" s="222"/>
      <c r="DB1150" s="224">
        <f t="shared" si="160"/>
        <v>0</v>
      </c>
      <c r="DC1150" s="224">
        <f t="shared" si="161"/>
        <v>0</v>
      </c>
      <c r="DD1150" s="224">
        <f t="shared" si="162"/>
        <v>0</v>
      </c>
      <c r="DE1150" s="225">
        <f t="shared" si="163"/>
        <v>0</v>
      </c>
      <c r="DF1150" s="222"/>
      <c r="DG1150" s="222"/>
    </row>
    <row r="1151" spans="90:111" x14ac:dyDescent="0.25">
      <c r="CL1151" s="223">
        <f t="shared" si="155"/>
        <v>0</v>
      </c>
      <c r="CM1151" s="223">
        <f t="shared" si="156"/>
        <v>0</v>
      </c>
      <c r="CN1151" s="223">
        <f t="shared" si="157"/>
        <v>0</v>
      </c>
      <c r="CO1151" s="223">
        <f t="shared" si="157"/>
        <v>0</v>
      </c>
      <c r="CP1151" s="223">
        <f t="shared" si="158"/>
        <v>0</v>
      </c>
      <c r="CQ1151" s="223">
        <f t="shared" si="159"/>
        <v>0</v>
      </c>
      <c r="CR1151" s="222"/>
      <c r="CS1151" s="222"/>
      <c r="CT1151" s="222"/>
      <c r="CU1151" s="222"/>
      <c r="CV1151" s="222"/>
      <c r="CW1151" s="222"/>
      <c r="CX1151" s="222"/>
      <c r="CY1151" s="222"/>
      <c r="CZ1151" s="222"/>
      <c r="DA1151" s="222"/>
      <c r="DB1151" s="224">
        <f t="shared" si="160"/>
        <v>0</v>
      </c>
      <c r="DC1151" s="224">
        <f t="shared" si="161"/>
        <v>0</v>
      </c>
      <c r="DD1151" s="224">
        <f t="shared" si="162"/>
        <v>0</v>
      </c>
      <c r="DE1151" s="225">
        <f t="shared" si="163"/>
        <v>0</v>
      </c>
      <c r="DF1151" s="222"/>
      <c r="DG1151" s="222"/>
    </row>
    <row r="1152" spans="90:111" x14ac:dyDescent="0.25">
      <c r="CL1152" s="223">
        <f t="shared" si="155"/>
        <v>0</v>
      </c>
      <c r="CM1152" s="223">
        <f t="shared" si="156"/>
        <v>0</v>
      </c>
      <c r="CN1152" s="223">
        <f t="shared" si="157"/>
        <v>0</v>
      </c>
      <c r="CO1152" s="223">
        <f t="shared" si="157"/>
        <v>0</v>
      </c>
      <c r="CP1152" s="223">
        <f t="shared" si="158"/>
        <v>0</v>
      </c>
      <c r="CQ1152" s="223">
        <f t="shared" si="159"/>
        <v>0</v>
      </c>
      <c r="CR1152" s="222"/>
      <c r="CS1152" s="222"/>
      <c r="CT1152" s="222"/>
      <c r="CU1152" s="222"/>
      <c r="CV1152" s="222"/>
      <c r="CW1152" s="222"/>
      <c r="CX1152" s="222"/>
      <c r="CY1152" s="222"/>
      <c r="CZ1152" s="222"/>
      <c r="DA1152" s="222"/>
      <c r="DB1152" s="224">
        <f t="shared" si="160"/>
        <v>0</v>
      </c>
      <c r="DC1152" s="224">
        <f t="shared" si="161"/>
        <v>0</v>
      </c>
      <c r="DD1152" s="224">
        <f t="shared" si="162"/>
        <v>0</v>
      </c>
      <c r="DE1152" s="225">
        <f t="shared" si="163"/>
        <v>0</v>
      </c>
      <c r="DF1152" s="222"/>
      <c r="DG1152" s="222"/>
    </row>
    <row r="1153" spans="90:111" x14ac:dyDescent="0.25">
      <c r="CL1153" s="223">
        <f t="shared" si="155"/>
        <v>0</v>
      </c>
      <c r="CM1153" s="223">
        <f t="shared" si="156"/>
        <v>0</v>
      </c>
      <c r="CN1153" s="223">
        <f t="shared" si="157"/>
        <v>0</v>
      </c>
      <c r="CO1153" s="223">
        <f t="shared" si="157"/>
        <v>0</v>
      </c>
      <c r="CP1153" s="223">
        <f t="shared" si="158"/>
        <v>0</v>
      </c>
      <c r="CQ1153" s="223">
        <f t="shared" si="159"/>
        <v>0</v>
      </c>
      <c r="CR1153" s="222"/>
      <c r="CS1153" s="222"/>
      <c r="CT1153" s="222"/>
      <c r="CU1153" s="222"/>
      <c r="CV1153" s="222"/>
      <c r="CW1153" s="222"/>
      <c r="CX1153" s="222"/>
      <c r="CY1153" s="222"/>
      <c r="CZ1153" s="222"/>
      <c r="DA1153" s="222"/>
      <c r="DB1153" s="224">
        <f t="shared" si="160"/>
        <v>0</v>
      </c>
      <c r="DC1153" s="224">
        <f t="shared" si="161"/>
        <v>0</v>
      </c>
      <c r="DD1153" s="224">
        <f t="shared" si="162"/>
        <v>0</v>
      </c>
      <c r="DE1153" s="225">
        <f t="shared" si="163"/>
        <v>0</v>
      </c>
      <c r="DF1153" s="222"/>
      <c r="DG1153" s="222"/>
    </row>
    <row r="1154" spans="90:111" x14ac:dyDescent="0.25">
      <c r="CL1154" s="223">
        <f t="shared" si="155"/>
        <v>0</v>
      </c>
      <c r="CM1154" s="223">
        <f t="shared" si="156"/>
        <v>0</v>
      </c>
      <c r="CN1154" s="223">
        <f t="shared" si="157"/>
        <v>0</v>
      </c>
      <c r="CO1154" s="223">
        <f t="shared" si="157"/>
        <v>0</v>
      </c>
      <c r="CP1154" s="223">
        <f t="shared" si="158"/>
        <v>0</v>
      </c>
      <c r="CQ1154" s="223">
        <f t="shared" si="159"/>
        <v>0</v>
      </c>
      <c r="CR1154" s="222"/>
      <c r="CS1154" s="222"/>
      <c r="CT1154" s="222"/>
      <c r="CU1154" s="222"/>
      <c r="CV1154" s="222"/>
      <c r="CW1154" s="222"/>
      <c r="CX1154" s="222"/>
      <c r="CY1154" s="222"/>
      <c r="CZ1154" s="222"/>
      <c r="DA1154" s="222"/>
      <c r="DB1154" s="224">
        <f t="shared" si="160"/>
        <v>0</v>
      </c>
      <c r="DC1154" s="224">
        <f t="shared" si="161"/>
        <v>0</v>
      </c>
      <c r="DD1154" s="224">
        <f t="shared" si="162"/>
        <v>0</v>
      </c>
      <c r="DE1154" s="225">
        <f t="shared" si="163"/>
        <v>0</v>
      </c>
      <c r="DF1154" s="222"/>
      <c r="DG1154" s="222"/>
    </row>
    <row r="1155" spans="90:111" x14ac:dyDescent="0.25">
      <c r="CL1155" s="223">
        <f t="shared" ref="CL1155:CL1218" si="164">SUM(BB1155:BL1155)+BR1155</f>
        <v>0</v>
      </c>
      <c r="CM1155" s="223">
        <f t="shared" ref="CM1155:CM1218" si="165">SUM(BM1155:BO1155)</f>
        <v>0</v>
      </c>
      <c r="CN1155" s="223">
        <f t="shared" ref="CN1155:CO1218" si="166">BP1155</f>
        <v>0</v>
      </c>
      <c r="CO1155" s="223">
        <f t="shared" si="166"/>
        <v>0</v>
      </c>
      <c r="CP1155" s="223">
        <f t="shared" ref="CP1155:CP1218" si="167">SUM(CL1155:CO1155)</f>
        <v>0</v>
      </c>
      <c r="CQ1155" s="223">
        <f t="shared" ref="CQ1155:CQ1218" si="168">CP1155-BU1155</f>
        <v>0</v>
      </c>
      <c r="CR1155" s="222"/>
      <c r="CS1155" s="222"/>
      <c r="CT1155" s="222"/>
      <c r="CU1155" s="222"/>
      <c r="CV1155" s="222"/>
      <c r="CW1155" s="222"/>
      <c r="CX1155" s="222"/>
      <c r="CY1155" s="222"/>
      <c r="CZ1155" s="222"/>
      <c r="DA1155" s="222"/>
      <c r="DB1155" s="224">
        <f t="shared" ref="DB1155:DB1218" si="169">SUM(BB1155:BE1155)+BM1155+BN1155</f>
        <v>0</v>
      </c>
      <c r="DC1155" s="224">
        <f t="shared" ref="DC1155:DC1218" si="170">BF1155+BG1155+BH1155+BI1155+BJ1155+BK1155+BL1155+BO1155+BR1155</f>
        <v>0</v>
      </c>
      <c r="DD1155" s="224">
        <f t="shared" ref="DD1155:DD1218" si="171">DC1155+DB1155</f>
        <v>0</v>
      </c>
      <c r="DE1155" s="225">
        <f t="shared" ref="DE1155:DE1218" si="172">DD1155-BS1155</f>
        <v>0</v>
      </c>
      <c r="DF1155" s="222"/>
      <c r="DG1155" s="222"/>
    </row>
    <row r="1156" spans="90:111" x14ac:dyDescent="0.25">
      <c r="CL1156" s="223">
        <f t="shared" si="164"/>
        <v>0</v>
      </c>
      <c r="CM1156" s="223">
        <f t="shared" si="165"/>
        <v>0</v>
      </c>
      <c r="CN1156" s="223">
        <f t="shared" si="166"/>
        <v>0</v>
      </c>
      <c r="CO1156" s="223">
        <f t="shared" si="166"/>
        <v>0</v>
      </c>
      <c r="CP1156" s="223">
        <f t="shared" si="167"/>
        <v>0</v>
      </c>
      <c r="CQ1156" s="223">
        <f t="shared" si="168"/>
        <v>0</v>
      </c>
      <c r="CR1156" s="222"/>
      <c r="CS1156" s="222"/>
      <c r="CT1156" s="222"/>
      <c r="CU1156" s="222"/>
      <c r="CV1156" s="222"/>
      <c r="CW1156" s="222"/>
      <c r="CX1156" s="222"/>
      <c r="CY1156" s="222"/>
      <c r="CZ1156" s="222"/>
      <c r="DA1156" s="222"/>
      <c r="DB1156" s="224">
        <f t="shared" si="169"/>
        <v>0</v>
      </c>
      <c r="DC1156" s="224">
        <f t="shared" si="170"/>
        <v>0</v>
      </c>
      <c r="DD1156" s="224">
        <f t="shared" si="171"/>
        <v>0</v>
      </c>
      <c r="DE1156" s="225">
        <f t="shared" si="172"/>
        <v>0</v>
      </c>
      <c r="DF1156" s="222"/>
      <c r="DG1156" s="222"/>
    </row>
    <row r="1157" spans="90:111" x14ac:dyDescent="0.25">
      <c r="CL1157" s="223">
        <f t="shared" si="164"/>
        <v>0</v>
      </c>
      <c r="CM1157" s="223">
        <f t="shared" si="165"/>
        <v>0</v>
      </c>
      <c r="CN1157" s="223">
        <f t="shared" si="166"/>
        <v>0</v>
      </c>
      <c r="CO1157" s="223">
        <f t="shared" si="166"/>
        <v>0</v>
      </c>
      <c r="CP1157" s="223">
        <f t="shared" si="167"/>
        <v>0</v>
      </c>
      <c r="CQ1157" s="223">
        <f t="shared" si="168"/>
        <v>0</v>
      </c>
      <c r="CR1157" s="222"/>
      <c r="CS1157" s="222"/>
      <c r="CT1157" s="222"/>
      <c r="CU1157" s="222"/>
      <c r="CV1157" s="222"/>
      <c r="CW1157" s="222"/>
      <c r="CX1157" s="222"/>
      <c r="CY1157" s="222"/>
      <c r="CZ1157" s="222"/>
      <c r="DA1157" s="222"/>
      <c r="DB1157" s="224">
        <f t="shared" si="169"/>
        <v>0</v>
      </c>
      <c r="DC1157" s="224">
        <f t="shared" si="170"/>
        <v>0</v>
      </c>
      <c r="DD1157" s="224">
        <f t="shared" si="171"/>
        <v>0</v>
      </c>
      <c r="DE1157" s="225">
        <f t="shared" si="172"/>
        <v>0</v>
      </c>
      <c r="DF1157" s="222"/>
      <c r="DG1157" s="222"/>
    </row>
    <row r="1158" spans="90:111" x14ac:dyDescent="0.25">
      <c r="CL1158" s="223">
        <f t="shared" si="164"/>
        <v>0</v>
      </c>
      <c r="CM1158" s="223">
        <f t="shared" si="165"/>
        <v>0</v>
      </c>
      <c r="CN1158" s="223">
        <f t="shared" si="166"/>
        <v>0</v>
      </c>
      <c r="CO1158" s="223">
        <f t="shared" si="166"/>
        <v>0</v>
      </c>
      <c r="CP1158" s="223">
        <f t="shared" si="167"/>
        <v>0</v>
      </c>
      <c r="CQ1158" s="223">
        <f t="shared" si="168"/>
        <v>0</v>
      </c>
      <c r="CR1158" s="222"/>
      <c r="CS1158" s="222"/>
      <c r="CT1158" s="222"/>
      <c r="CU1158" s="222"/>
      <c r="CV1158" s="222"/>
      <c r="CW1158" s="222"/>
      <c r="CX1158" s="222"/>
      <c r="CY1158" s="222"/>
      <c r="CZ1158" s="222"/>
      <c r="DA1158" s="222"/>
      <c r="DB1158" s="224">
        <f t="shared" si="169"/>
        <v>0</v>
      </c>
      <c r="DC1158" s="224">
        <f t="shared" si="170"/>
        <v>0</v>
      </c>
      <c r="DD1158" s="224">
        <f t="shared" si="171"/>
        <v>0</v>
      </c>
      <c r="DE1158" s="225">
        <f t="shared" si="172"/>
        <v>0</v>
      </c>
      <c r="DF1158" s="222"/>
      <c r="DG1158" s="222"/>
    </row>
    <row r="1159" spans="90:111" x14ac:dyDescent="0.25">
      <c r="CL1159" s="223">
        <f t="shared" si="164"/>
        <v>0</v>
      </c>
      <c r="CM1159" s="223">
        <f t="shared" si="165"/>
        <v>0</v>
      </c>
      <c r="CN1159" s="223">
        <f t="shared" si="166"/>
        <v>0</v>
      </c>
      <c r="CO1159" s="223">
        <f t="shared" si="166"/>
        <v>0</v>
      </c>
      <c r="CP1159" s="223">
        <f t="shared" si="167"/>
        <v>0</v>
      </c>
      <c r="CQ1159" s="223">
        <f t="shared" si="168"/>
        <v>0</v>
      </c>
      <c r="CR1159" s="222"/>
      <c r="CS1159" s="222"/>
      <c r="CT1159" s="222"/>
      <c r="CU1159" s="222"/>
      <c r="CV1159" s="222"/>
      <c r="CW1159" s="222"/>
      <c r="CX1159" s="222"/>
      <c r="CY1159" s="222"/>
      <c r="CZ1159" s="222"/>
      <c r="DA1159" s="222"/>
      <c r="DB1159" s="224">
        <f t="shared" si="169"/>
        <v>0</v>
      </c>
      <c r="DC1159" s="224">
        <f t="shared" si="170"/>
        <v>0</v>
      </c>
      <c r="DD1159" s="224">
        <f t="shared" si="171"/>
        <v>0</v>
      </c>
      <c r="DE1159" s="225">
        <f t="shared" si="172"/>
        <v>0</v>
      </c>
      <c r="DF1159" s="222"/>
      <c r="DG1159" s="222"/>
    </row>
    <row r="1160" spans="90:111" x14ac:dyDescent="0.25">
      <c r="CL1160" s="223">
        <f t="shared" si="164"/>
        <v>0</v>
      </c>
      <c r="CM1160" s="223">
        <f t="shared" si="165"/>
        <v>0</v>
      </c>
      <c r="CN1160" s="223">
        <f t="shared" si="166"/>
        <v>0</v>
      </c>
      <c r="CO1160" s="223">
        <f t="shared" si="166"/>
        <v>0</v>
      </c>
      <c r="CP1160" s="223">
        <f t="shared" si="167"/>
        <v>0</v>
      </c>
      <c r="CQ1160" s="223">
        <f t="shared" si="168"/>
        <v>0</v>
      </c>
      <c r="CR1160" s="222"/>
      <c r="CS1160" s="222"/>
      <c r="CT1160" s="222"/>
      <c r="CU1160" s="222"/>
      <c r="CV1160" s="222"/>
      <c r="CW1160" s="222"/>
      <c r="CX1160" s="222"/>
      <c r="CY1160" s="222"/>
      <c r="CZ1160" s="222"/>
      <c r="DA1160" s="222"/>
      <c r="DB1160" s="224">
        <f t="shared" si="169"/>
        <v>0</v>
      </c>
      <c r="DC1160" s="224">
        <f t="shared" si="170"/>
        <v>0</v>
      </c>
      <c r="DD1160" s="224">
        <f t="shared" si="171"/>
        <v>0</v>
      </c>
      <c r="DE1160" s="225">
        <f t="shared" si="172"/>
        <v>0</v>
      </c>
      <c r="DF1160" s="222"/>
      <c r="DG1160" s="222"/>
    </row>
    <row r="1161" spans="90:111" x14ac:dyDescent="0.25">
      <c r="CL1161" s="223">
        <f t="shared" si="164"/>
        <v>0</v>
      </c>
      <c r="CM1161" s="223">
        <f t="shared" si="165"/>
        <v>0</v>
      </c>
      <c r="CN1161" s="223">
        <f t="shared" si="166"/>
        <v>0</v>
      </c>
      <c r="CO1161" s="223">
        <f t="shared" si="166"/>
        <v>0</v>
      </c>
      <c r="CP1161" s="223">
        <f t="shared" si="167"/>
        <v>0</v>
      </c>
      <c r="CQ1161" s="223">
        <f t="shared" si="168"/>
        <v>0</v>
      </c>
      <c r="CR1161" s="222"/>
      <c r="CS1161" s="222"/>
      <c r="CT1161" s="222"/>
      <c r="CU1161" s="222"/>
      <c r="CV1161" s="222"/>
      <c r="CW1161" s="222"/>
      <c r="CX1161" s="222"/>
      <c r="CY1161" s="222"/>
      <c r="CZ1161" s="222"/>
      <c r="DA1161" s="222"/>
      <c r="DB1161" s="224">
        <f t="shared" si="169"/>
        <v>0</v>
      </c>
      <c r="DC1161" s="224">
        <f t="shared" si="170"/>
        <v>0</v>
      </c>
      <c r="DD1161" s="224">
        <f t="shared" si="171"/>
        <v>0</v>
      </c>
      <c r="DE1161" s="225">
        <f t="shared" si="172"/>
        <v>0</v>
      </c>
      <c r="DF1161" s="222"/>
      <c r="DG1161" s="222"/>
    </row>
    <row r="1162" spans="90:111" x14ac:dyDescent="0.25">
      <c r="CL1162" s="223">
        <f t="shared" si="164"/>
        <v>0</v>
      </c>
      <c r="CM1162" s="223">
        <f t="shared" si="165"/>
        <v>0</v>
      </c>
      <c r="CN1162" s="223">
        <f t="shared" si="166"/>
        <v>0</v>
      </c>
      <c r="CO1162" s="223">
        <f t="shared" si="166"/>
        <v>0</v>
      </c>
      <c r="CP1162" s="223">
        <f t="shared" si="167"/>
        <v>0</v>
      </c>
      <c r="CQ1162" s="223">
        <f t="shared" si="168"/>
        <v>0</v>
      </c>
      <c r="CR1162" s="222"/>
      <c r="CS1162" s="222"/>
      <c r="CT1162" s="222"/>
      <c r="CU1162" s="222"/>
      <c r="CV1162" s="222"/>
      <c r="CW1162" s="222"/>
      <c r="CX1162" s="222"/>
      <c r="CY1162" s="222"/>
      <c r="CZ1162" s="222"/>
      <c r="DA1162" s="222"/>
      <c r="DB1162" s="224">
        <f t="shared" si="169"/>
        <v>0</v>
      </c>
      <c r="DC1162" s="224">
        <f t="shared" si="170"/>
        <v>0</v>
      </c>
      <c r="DD1162" s="224">
        <f t="shared" si="171"/>
        <v>0</v>
      </c>
      <c r="DE1162" s="225">
        <f t="shared" si="172"/>
        <v>0</v>
      </c>
      <c r="DF1162" s="222"/>
      <c r="DG1162" s="222"/>
    </row>
    <row r="1163" spans="90:111" x14ac:dyDescent="0.25">
      <c r="CL1163" s="223">
        <f t="shared" si="164"/>
        <v>0</v>
      </c>
      <c r="CM1163" s="223">
        <f t="shared" si="165"/>
        <v>0</v>
      </c>
      <c r="CN1163" s="223">
        <f t="shared" si="166"/>
        <v>0</v>
      </c>
      <c r="CO1163" s="223">
        <f t="shared" si="166"/>
        <v>0</v>
      </c>
      <c r="CP1163" s="223">
        <f t="shared" si="167"/>
        <v>0</v>
      </c>
      <c r="CQ1163" s="223">
        <f t="shared" si="168"/>
        <v>0</v>
      </c>
      <c r="CR1163" s="222"/>
      <c r="CS1163" s="222"/>
      <c r="CT1163" s="222"/>
      <c r="CU1163" s="222"/>
      <c r="CV1163" s="222"/>
      <c r="CW1163" s="222"/>
      <c r="CX1163" s="222"/>
      <c r="CY1163" s="222"/>
      <c r="CZ1163" s="222"/>
      <c r="DA1163" s="222"/>
      <c r="DB1163" s="224">
        <f t="shared" si="169"/>
        <v>0</v>
      </c>
      <c r="DC1163" s="224">
        <f t="shared" si="170"/>
        <v>0</v>
      </c>
      <c r="DD1163" s="224">
        <f t="shared" si="171"/>
        <v>0</v>
      </c>
      <c r="DE1163" s="225">
        <f t="shared" si="172"/>
        <v>0</v>
      </c>
      <c r="DF1163" s="222"/>
      <c r="DG1163" s="222"/>
    </row>
    <row r="1164" spans="90:111" x14ac:dyDescent="0.25">
      <c r="CL1164" s="223">
        <f t="shared" si="164"/>
        <v>0</v>
      </c>
      <c r="CM1164" s="223">
        <f t="shared" si="165"/>
        <v>0</v>
      </c>
      <c r="CN1164" s="223">
        <f t="shared" si="166"/>
        <v>0</v>
      </c>
      <c r="CO1164" s="223">
        <f t="shared" si="166"/>
        <v>0</v>
      </c>
      <c r="CP1164" s="223">
        <f t="shared" si="167"/>
        <v>0</v>
      </c>
      <c r="CQ1164" s="223">
        <f t="shared" si="168"/>
        <v>0</v>
      </c>
      <c r="CR1164" s="222"/>
      <c r="CS1164" s="222"/>
      <c r="CT1164" s="222"/>
      <c r="CU1164" s="222"/>
      <c r="CV1164" s="222"/>
      <c r="CW1164" s="222"/>
      <c r="CX1164" s="222"/>
      <c r="CY1164" s="222"/>
      <c r="CZ1164" s="222"/>
      <c r="DA1164" s="222"/>
      <c r="DB1164" s="224">
        <f t="shared" si="169"/>
        <v>0</v>
      </c>
      <c r="DC1164" s="224">
        <f t="shared" si="170"/>
        <v>0</v>
      </c>
      <c r="DD1164" s="224">
        <f t="shared" si="171"/>
        <v>0</v>
      </c>
      <c r="DE1164" s="225">
        <f t="shared" si="172"/>
        <v>0</v>
      </c>
      <c r="DF1164" s="222"/>
      <c r="DG1164" s="222"/>
    </row>
    <row r="1165" spans="90:111" x14ac:dyDescent="0.25">
      <c r="CL1165" s="223">
        <f t="shared" si="164"/>
        <v>0</v>
      </c>
      <c r="CM1165" s="223">
        <f t="shared" si="165"/>
        <v>0</v>
      </c>
      <c r="CN1165" s="223">
        <f t="shared" si="166"/>
        <v>0</v>
      </c>
      <c r="CO1165" s="223">
        <f t="shared" si="166"/>
        <v>0</v>
      </c>
      <c r="CP1165" s="223">
        <f t="shared" si="167"/>
        <v>0</v>
      </c>
      <c r="CQ1165" s="223">
        <f t="shared" si="168"/>
        <v>0</v>
      </c>
      <c r="CR1165" s="222"/>
      <c r="CS1165" s="222"/>
      <c r="CT1165" s="222"/>
      <c r="CU1165" s="222"/>
      <c r="CV1165" s="222"/>
      <c r="CW1165" s="222"/>
      <c r="CX1165" s="222"/>
      <c r="CY1165" s="222"/>
      <c r="CZ1165" s="222"/>
      <c r="DA1165" s="222"/>
      <c r="DB1165" s="224">
        <f t="shared" si="169"/>
        <v>0</v>
      </c>
      <c r="DC1165" s="224">
        <f t="shared" si="170"/>
        <v>0</v>
      </c>
      <c r="DD1165" s="224">
        <f t="shared" si="171"/>
        <v>0</v>
      </c>
      <c r="DE1165" s="225">
        <f t="shared" si="172"/>
        <v>0</v>
      </c>
      <c r="DF1165" s="222"/>
      <c r="DG1165" s="222"/>
    </row>
    <row r="1166" spans="90:111" x14ac:dyDescent="0.25">
      <c r="CL1166" s="223">
        <f t="shared" si="164"/>
        <v>0</v>
      </c>
      <c r="CM1166" s="223">
        <f t="shared" si="165"/>
        <v>0</v>
      </c>
      <c r="CN1166" s="223">
        <f t="shared" si="166"/>
        <v>0</v>
      </c>
      <c r="CO1166" s="223">
        <f t="shared" si="166"/>
        <v>0</v>
      </c>
      <c r="CP1166" s="223">
        <f t="shared" si="167"/>
        <v>0</v>
      </c>
      <c r="CQ1166" s="223">
        <f t="shared" si="168"/>
        <v>0</v>
      </c>
      <c r="CR1166" s="222"/>
      <c r="CS1166" s="222"/>
      <c r="CT1166" s="222"/>
      <c r="CU1166" s="222"/>
      <c r="CV1166" s="222"/>
      <c r="CW1166" s="222"/>
      <c r="CX1166" s="222"/>
      <c r="CY1166" s="222"/>
      <c r="CZ1166" s="222"/>
      <c r="DA1166" s="222"/>
      <c r="DB1166" s="224">
        <f t="shared" si="169"/>
        <v>0</v>
      </c>
      <c r="DC1166" s="224">
        <f t="shared" si="170"/>
        <v>0</v>
      </c>
      <c r="DD1166" s="224">
        <f t="shared" si="171"/>
        <v>0</v>
      </c>
      <c r="DE1166" s="225">
        <f t="shared" si="172"/>
        <v>0</v>
      </c>
      <c r="DF1166" s="222"/>
      <c r="DG1166" s="222"/>
    </row>
    <row r="1167" spans="90:111" x14ac:dyDescent="0.25">
      <c r="CL1167" s="223">
        <f t="shared" si="164"/>
        <v>0</v>
      </c>
      <c r="CM1167" s="223">
        <f t="shared" si="165"/>
        <v>0</v>
      </c>
      <c r="CN1167" s="223">
        <f t="shared" si="166"/>
        <v>0</v>
      </c>
      <c r="CO1167" s="223">
        <f t="shared" si="166"/>
        <v>0</v>
      </c>
      <c r="CP1167" s="223">
        <f t="shared" si="167"/>
        <v>0</v>
      </c>
      <c r="CQ1167" s="223">
        <f t="shared" si="168"/>
        <v>0</v>
      </c>
      <c r="CR1167" s="222"/>
      <c r="CS1167" s="222"/>
      <c r="CT1167" s="222"/>
      <c r="CU1167" s="222"/>
      <c r="CV1167" s="222"/>
      <c r="CW1167" s="222"/>
      <c r="CX1167" s="222"/>
      <c r="CY1167" s="222"/>
      <c r="CZ1167" s="222"/>
      <c r="DA1167" s="222"/>
      <c r="DB1167" s="224">
        <f t="shared" si="169"/>
        <v>0</v>
      </c>
      <c r="DC1167" s="224">
        <f t="shared" si="170"/>
        <v>0</v>
      </c>
      <c r="DD1167" s="224">
        <f t="shared" si="171"/>
        <v>0</v>
      </c>
      <c r="DE1167" s="225">
        <f t="shared" si="172"/>
        <v>0</v>
      </c>
      <c r="DF1167" s="222"/>
      <c r="DG1167" s="222"/>
    </row>
    <row r="1168" spans="90:111" x14ac:dyDescent="0.25">
      <c r="CL1168" s="223">
        <f t="shared" si="164"/>
        <v>0</v>
      </c>
      <c r="CM1168" s="223">
        <f t="shared" si="165"/>
        <v>0</v>
      </c>
      <c r="CN1168" s="223">
        <f t="shared" si="166"/>
        <v>0</v>
      </c>
      <c r="CO1168" s="223">
        <f t="shared" si="166"/>
        <v>0</v>
      </c>
      <c r="CP1168" s="223">
        <f t="shared" si="167"/>
        <v>0</v>
      </c>
      <c r="CQ1168" s="223">
        <f t="shared" si="168"/>
        <v>0</v>
      </c>
      <c r="CR1168" s="222"/>
      <c r="CS1168" s="222"/>
      <c r="CT1168" s="222"/>
      <c r="CU1168" s="222"/>
      <c r="CV1168" s="222"/>
      <c r="CW1168" s="222"/>
      <c r="CX1168" s="222"/>
      <c r="CY1168" s="222"/>
      <c r="CZ1168" s="222"/>
      <c r="DA1168" s="222"/>
      <c r="DB1168" s="224">
        <f t="shared" si="169"/>
        <v>0</v>
      </c>
      <c r="DC1168" s="224">
        <f t="shared" si="170"/>
        <v>0</v>
      </c>
      <c r="DD1168" s="224">
        <f t="shared" si="171"/>
        <v>0</v>
      </c>
      <c r="DE1168" s="225">
        <f t="shared" si="172"/>
        <v>0</v>
      </c>
      <c r="DF1168" s="222"/>
      <c r="DG1168" s="222"/>
    </row>
    <row r="1169" spans="90:111" x14ac:dyDescent="0.25">
      <c r="CL1169" s="223">
        <f t="shared" si="164"/>
        <v>0</v>
      </c>
      <c r="CM1169" s="223">
        <f t="shared" si="165"/>
        <v>0</v>
      </c>
      <c r="CN1169" s="223">
        <f t="shared" si="166"/>
        <v>0</v>
      </c>
      <c r="CO1169" s="223">
        <f t="shared" si="166"/>
        <v>0</v>
      </c>
      <c r="CP1169" s="223">
        <f t="shared" si="167"/>
        <v>0</v>
      </c>
      <c r="CQ1169" s="223">
        <f t="shared" si="168"/>
        <v>0</v>
      </c>
      <c r="CR1169" s="222"/>
      <c r="CS1169" s="222"/>
      <c r="CT1169" s="222"/>
      <c r="CU1169" s="222"/>
      <c r="CV1169" s="222"/>
      <c r="CW1169" s="222"/>
      <c r="CX1169" s="222"/>
      <c r="CY1169" s="222"/>
      <c r="CZ1169" s="222"/>
      <c r="DA1169" s="222"/>
      <c r="DB1169" s="224">
        <f t="shared" si="169"/>
        <v>0</v>
      </c>
      <c r="DC1169" s="224">
        <f t="shared" si="170"/>
        <v>0</v>
      </c>
      <c r="DD1169" s="224">
        <f t="shared" si="171"/>
        <v>0</v>
      </c>
      <c r="DE1169" s="225">
        <f t="shared" si="172"/>
        <v>0</v>
      </c>
      <c r="DF1169" s="222"/>
      <c r="DG1169" s="222"/>
    </row>
    <row r="1170" spans="90:111" x14ac:dyDescent="0.25">
      <c r="CL1170" s="223">
        <f t="shared" si="164"/>
        <v>0</v>
      </c>
      <c r="CM1170" s="223">
        <f t="shared" si="165"/>
        <v>0</v>
      </c>
      <c r="CN1170" s="223">
        <f t="shared" si="166"/>
        <v>0</v>
      </c>
      <c r="CO1170" s="223">
        <f t="shared" si="166"/>
        <v>0</v>
      </c>
      <c r="CP1170" s="223">
        <f t="shared" si="167"/>
        <v>0</v>
      </c>
      <c r="CQ1170" s="223">
        <f t="shared" si="168"/>
        <v>0</v>
      </c>
      <c r="CR1170" s="222"/>
      <c r="CS1170" s="222"/>
      <c r="CT1170" s="222"/>
      <c r="CU1170" s="222"/>
      <c r="CV1170" s="222"/>
      <c r="CW1170" s="222"/>
      <c r="CX1170" s="222"/>
      <c r="CY1170" s="222"/>
      <c r="CZ1170" s="222"/>
      <c r="DA1170" s="222"/>
      <c r="DB1170" s="224">
        <f t="shared" si="169"/>
        <v>0</v>
      </c>
      <c r="DC1170" s="224">
        <f t="shared" si="170"/>
        <v>0</v>
      </c>
      <c r="DD1170" s="224">
        <f t="shared" si="171"/>
        <v>0</v>
      </c>
      <c r="DE1170" s="225">
        <f t="shared" si="172"/>
        <v>0</v>
      </c>
      <c r="DF1170" s="222"/>
      <c r="DG1170" s="222"/>
    </row>
    <row r="1171" spans="90:111" x14ac:dyDescent="0.25">
      <c r="CL1171" s="223">
        <f t="shared" si="164"/>
        <v>0</v>
      </c>
      <c r="CM1171" s="223">
        <f t="shared" si="165"/>
        <v>0</v>
      </c>
      <c r="CN1171" s="223">
        <f t="shared" si="166"/>
        <v>0</v>
      </c>
      <c r="CO1171" s="223">
        <f t="shared" si="166"/>
        <v>0</v>
      </c>
      <c r="CP1171" s="223">
        <f t="shared" si="167"/>
        <v>0</v>
      </c>
      <c r="CQ1171" s="223">
        <f t="shared" si="168"/>
        <v>0</v>
      </c>
      <c r="CR1171" s="222"/>
      <c r="CS1171" s="222"/>
      <c r="CT1171" s="222"/>
      <c r="CU1171" s="222"/>
      <c r="CV1171" s="222"/>
      <c r="CW1171" s="222"/>
      <c r="CX1171" s="222"/>
      <c r="CY1171" s="222"/>
      <c r="CZ1171" s="222"/>
      <c r="DA1171" s="222"/>
      <c r="DB1171" s="224">
        <f t="shared" si="169"/>
        <v>0</v>
      </c>
      <c r="DC1171" s="224">
        <f t="shared" si="170"/>
        <v>0</v>
      </c>
      <c r="DD1171" s="224">
        <f t="shared" si="171"/>
        <v>0</v>
      </c>
      <c r="DE1171" s="225">
        <f t="shared" si="172"/>
        <v>0</v>
      </c>
      <c r="DF1171" s="222"/>
      <c r="DG1171" s="222"/>
    </row>
    <row r="1172" spans="90:111" x14ac:dyDescent="0.25">
      <c r="CL1172" s="223">
        <f t="shared" si="164"/>
        <v>0</v>
      </c>
      <c r="CM1172" s="223">
        <f t="shared" si="165"/>
        <v>0</v>
      </c>
      <c r="CN1172" s="223">
        <f t="shared" si="166"/>
        <v>0</v>
      </c>
      <c r="CO1172" s="223">
        <f t="shared" si="166"/>
        <v>0</v>
      </c>
      <c r="CP1172" s="223">
        <f t="shared" si="167"/>
        <v>0</v>
      </c>
      <c r="CQ1172" s="223">
        <f t="shared" si="168"/>
        <v>0</v>
      </c>
      <c r="CR1172" s="222"/>
      <c r="CS1172" s="222"/>
      <c r="CT1172" s="222"/>
      <c r="CU1172" s="222"/>
      <c r="CV1172" s="222"/>
      <c r="CW1172" s="222"/>
      <c r="CX1172" s="222"/>
      <c r="CY1172" s="222"/>
      <c r="CZ1172" s="222"/>
      <c r="DA1172" s="222"/>
      <c r="DB1172" s="224">
        <f t="shared" si="169"/>
        <v>0</v>
      </c>
      <c r="DC1172" s="224">
        <f t="shared" si="170"/>
        <v>0</v>
      </c>
      <c r="DD1172" s="224">
        <f t="shared" si="171"/>
        <v>0</v>
      </c>
      <c r="DE1172" s="225">
        <f t="shared" si="172"/>
        <v>0</v>
      </c>
      <c r="DF1172" s="222"/>
      <c r="DG1172" s="222"/>
    </row>
    <row r="1173" spans="90:111" x14ac:dyDescent="0.25">
      <c r="CL1173" s="223">
        <f t="shared" si="164"/>
        <v>0</v>
      </c>
      <c r="CM1173" s="223">
        <f t="shared" si="165"/>
        <v>0</v>
      </c>
      <c r="CN1173" s="223">
        <f t="shared" si="166"/>
        <v>0</v>
      </c>
      <c r="CO1173" s="223">
        <f t="shared" si="166"/>
        <v>0</v>
      </c>
      <c r="CP1173" s="223">
        <f t="shared" si="167"/>
        <v>0</v>
      </c>
      <c r="CQ1173" s="223">
        <f t="shared" si="168"/>
        <v>0</v>
      </c>
      <c r="CR1173" s="222"/>
      <c r="CS1173" s="222"/>
      <c r="CT1173" s="222"/>
      <c r="CU1173" s="222"/>
      <c r="CV1173" s="222"/>
      <c r="CW1173" s="222"/>
      <c r="CX1173" s="222"/>
      <c r="CY1173" s="222"/>
      <c r="CZ1173" s="222"/>
      <c r="DA1173" s="222"/>
      <c r="DB1173" s="224">
        <f t="shared" si="169"/>
        <v>0</v>
      </c>
      <c r="DC1173" s="224">
        <f t="shared" si="170"/>
        <v>0</v>
      </c>
      <c r="DD1173" s="224">
        <f t="shared" si="171"/>
        <v>0</v>
      </c>
      <c r="DE1173" s="225">
        <f t="shared" si="172"/>
        <v>0</v>
      </c>
      <c r="DF1173" s="222"/>
      <c r="DG1173" s="222"/>
    </row>
    <row r="1174" spans="90:111" x14ac:dyDescent="0.25">
      <c r="CL1174" s="223">
        <f t="shared" si="164"/>
        <v>0</v>
      </c>
      <c r="CM1174" s="223">
        <f t="shared" si="165"/>
        <v>0</v>
      </c>
      <c r="CN1174" s="223">
        <f t="shared" si="166"/>
        <v>0</v>
      </c>
      <c r="CO1174" s="223">
        <f t="shared" si="166"/>
        <v>0</v>
      </c>
      <c r="CP1174" s="223">
        <f t="shared" si="167"/>
        <v>0</v>
      </c>
      <c r="CQ1174" s="223">
        <f t="shared" si="168"/>
        <v>0</v>
      </c>
      <c r="CR1174" s="222"/>
      <c r="CS1174" s="222"/>
      <c r="CT1174" s="222"/>
      <c r="CU1174" s="222"/>
      <c r="CV1174" s="222"/>
      <c r="CW1174" s="222"/>
      <c r="CX1174" s="222"/>
      <c r="CY1174" s="222"/>
      <c r="CZ1174" s="222"/>
      <c r="DA1174" s="222"/>
      <c r="DB1174" s="224">
        <f t="shared" si="169"/>
        <v>0</v>
      </c>
      <c r="DC1174" s="224">
        <f t="shared" si="170"/>
        <v>0</v>
      </c>
      <c r="DD1174" s="224">
        <f t="shared" si="171"/>
        <v>0</v>
      </c>
      <c r="DE1174" s="225">
        <f t="shared" si="172"/>
        <v>0</v>
      </c>
      <c r="DF1174" s="222"/>
      <c r="DG1174" s="222"/>
    </row>
    <row r="1175" spans="90:111" x14ac:dyDescent="0.25">
      <c r="CL1175" s="223">
        <f t="shared" si="164"/>
        <v>0</v>
      </c>
      <c r="CM1175" s="223">
        <f t="shared" si="165"/>
        <v>0</v>
      </c>
      <c r="CN1175" s="223">
        <f t="shared" si="166"/>
        <v>0</v>
      </c>
      <c r="CO1175" s="223">
        <f t="shared" si="166"/>
        <v>0</v>
      </c>
      <c r="CP1175" s="223">
        <f t="shared" si="167"/>
        <v>0</v>
      </c>
      <c r="CQ1175" s="223">
        <f t="shared" si="168"/>
        <v>0</v>
      </c>
      <c r="CR1175" s="222"/>
      <c r="CS1175" s="222"/>
      <c r="CT1175" s="222"/>
      <c r="CU1175" s="222"/>
      <c r="CV1175" s="222"/>
      <c r="CW1175" s="222"/>
      <c r="CX1175" s="222"/>
      <c r="CY1175" s="222"/>
      <c r="CZ1175" s="222"/>
      <c r="DA1175" s="222"/>
      <c r="DB1175" s="224">
        <f t="shared" si="169"/>
        <v>0</v>
      </c>
      <c r="DC1175" s="224">
        <f t="shared" si="170"/>
        <v>0</v>
      </c>
      <c r="DD1175" s="224">
        <f t="shared" si="171"/>
        <v>0</v>
      </c>
      <c r="DE1175" s="225">
        <f t="shared" si="172"/>
        <v>0</v>
      </c>
      <c r="DF1175" s="222"/>
      <c r="DG1175" s="222"/>
    </row>
    <row r="1176" spans="90:111" x14ac:dyDescent="0.25">
      <c r="CL1176" s="223">
        <f t="shared" si="164"/>
        <v>0</v>
      </c>
      <c r="CM1176" s="223">
        <f t="shared" si="165"/>
        <v>0</v>
      </c>
      <c r="CN1176" s="223">
        <f t="shared" si="166"/>
        <v>0</v>
      </c>
      <c r="CO1176" s="223">
        <f t="shared" si="166"/>
        <v>0</v>
      </c>
      <c r="CP1176" s="223">
        <f t="shared" si="167"/>
        <v>0</v>
      </c>
      <c r="CQ1176" s="223">
        <f t="shared" si="168"/>
        <v>0</v>
      </c>
      <c r="CR1176" s="222"/>
      <c r="CS1176" s="222"/>
      <c r="CT1176" s="222"/>
      <c r="CU1176" s="222"/>
      <c r="CV1176" s="222"/>
      <c r="CW1176" s="222"/>
      <c r="CX1176" s="222"/>
      <c r="CY1176" s="222"/>
      <c r="CZ1176" s="222"/>
      <c r="DA1176" s="222"/>
      <c r="DB1176" s="224">
        <f t="shared" si="169"/>
        <v>0</v>
      </c>
      <c r="DC1176" s="224">
        <f t="shared" si="170"/>
        <v>0</v>
      </c>
      <c r="DD1176" s="224">
        <f t="shared" si="171"/>
        <v>0</v>
      </c>
      <c r="DE1176" s="225">
        <f t="shared" si="172"/>
        <v>0</v>
      </c>
      <c r="DF1176" s="222"/>
      <c r="DG1176" s="222"/>
    </row>
    <row r="1177" spans="90:111" x14ac:dyDescent="0.25">
      <c r="CL1177" s="223">
        <f t="shared" si="164"/>
        <v>0</v>
      </c>
      <c r="CM1177" s="223">
        <f t="shared" si="165"/>
        <v>0</v>
      </c>
      <c r="CN1177" s="223">
        <f t="shared" si="166"/>
        <v>0</v>
      </c>
      <c r="CO1177" s="223">
        <f t="shared" si="166"/>
        <v>0</v>
      </c>
      <c r="CP1177" s="223">
        <f t="shared" si="167"/>
        <v>0</v>
      </c>
      <c r="CQ1177" s="223">
        <f t="shared" si="168"/>
        <v>0</v>
      </c>
      <c r="CR1177" s="222"/>
      <c r="CS1177" s="222"/>
      <c r="CT1177" s="222"/>
      <c r="CU1177" s="222"/>
      <c r="CV1177" s="222"/>
      <c r="CW1177" s="222"/>
      <c r="CX1177" s="222"/>
      <c r="CY1177" s="222"/>
      <c r="CZ1177" s="222"/>
      <c r="DA1177" s="222"/>
      <c r="DB1177" s="224">
        <f t="shared" si="169"/>
        <v>0</v>
      </c>
      <c r="DC1177" s="224">
        <f t="shared" si="170"/>
        <v>0</v>
      </c>
      <c r="DD1177" s="224">
        <f t="shared" si="171"/>
        <v>0</v>
      </c>
      <c r="DE1177" s="225">
        <f t="shared" si="172"/>
        <v>0</v>
      </c>
      <c r="DF1177" s="222"/>
      <c r="DG1177" s="222"/>
    </row>
    <row r="1178" spans="90:111" x14ac:dyDescent="0.25">
      <c r="CL1178" s="223">
        <f t="shared" si="164"/>
        <v>0</v>
      </c>
      <c r="CM1178" s="223">
        <f t="shared" si="165"/>
        <v>0</v>
      </c>
      <c r="CN1178" s="223">
        <f t="shared" si="166"/>
        <v>0</v>
      </c>
      <c r="CO1178" s="223">
        <f t="shared" si="166"/>
        <v>0</v>
      </c>
      <c r="CP1178" s="223">
        <f t="shared" si="167"/>
        <v>0</v>
      </c>
      <c r="CQ1178" s="223">
        <f t="shared" si="168"/>
        <v>0</v>
      </c>
      <c r="CR1178" s="222"/>
      <c r="CS1178" s="222"/>
      <c r="CT1178" s="222"/>
      <c r="CU1178" s="222"/>
      <c r="CV1178" s="222"/>
      <c r="CW1178" s="222"/>
      <c r="CX1178" s="222"/>
      <c r="CY1178" s="222"/>
      <c r="CZ1178" s="222"/>
      <c r="DA1178" s="222"/>
      <c r="DB1178" s="224">
        <f t="shared" si="169"/>
        <v>0</v>
      </c>
      <c r="DC1178" s="224">
        <f t="shared" si="170"/>
        <v>0</v>
      </c>
      <c r="DD1178" s="224">
        <f t="shared" si="171"/>
        <v>0</v>
      </c>
      <c r="DE1178" s="225">
        <f t="shared" si="172"/>
        <v>0</v>
      </c>
      <c r="DF1178" s="222"/>
      <c r="DG1178" s="222"/>
    </row>
    <row r="1179" spans="90:111" x14ac:dyDescent="0.25">
      <c r="CL1179" s="223">
        <f t="shared" si="164"/>
        <v>0</v>
      </c>
      <c r="CM1179" s="223">
        <f t="shared" si="165"/>
        <v>0</v>
      </c>
      <c r="CN1179" s="223">
        <f t="shared" si="166"/>
        <v>0</v>
      </c>
      <c r="CO1179" s="223">
        <f t="shared" si="166"/>
        <v>0</v>
      </c>
      <c r="CP1179" s="223">
        <f t="shared" si="167"/>
        <v>0</v>
      </c>
      <c r="CQ1179" s="223">
        <f t="shared" si="168"/>
        <v>0</v>
      </c>
      <c r="CR1179" s="222"/>
      <c r="CS1179" s="222"/>
      <c r="CT1179" s="222"/>
      <c r="CU1179" s="222"/>
      <c r="CV1179" s="222"/>
      <c r="CW1179" s="222"/>
      <c r="CX1179" s="222"/>
      <c r="CY1179" s="222"/>
      <c r="CZ1179" s="222"/>
      <c r="DA1179" s="222"/>
      <c r="DB1179" s="224">
        <f t="shared" si="169"/>
        <v>0</v>
      </c>
      <c r="DC1179" s="224">
        <f t="shared" si="170"/>
        <v>0</v>
      </c>
      <c r="DD1179" s="224">
        <f t="shared" si="171"/>
        <v>0</v>
      </c>
      <c r="DE1179" s="225">
        <f t="shared" si="172"/>
        <v>0</v>
      </c>
      <c r="DF1179" s="222"/>
      <c r="DG1179" s="222"/>
    </row>
    <row r="1180" spans="90:111" x14ac:dyDescent="0.25">
      <c r="CL1180" s="223">
        <f t="shared" si="164"/>
        <v>0</v>
      </c>
      <c r="CM1180" s="223">
        <f t="shared" si="165"/>
        <v>0</v>
      </c>
      <c r="CN1180" s="223">
        <f t="shared" si="166"/>
        <v>0</v>
      </c>
      <c r="CO1180" s="223">
        <f t="shared" si="166"/>
        <v>0</v>
      </c>
      <c r="CP1180" s="223">
        <f t="shared" si="167"/>
        <v>0</v>
      </c>
      <c r="CQ1180" s="223">
        <f t="shared" si="168"/>
        <v>0</v>
      </c>
      <c r="CR1180" s="222"/>
      <c r="CS1180" s="222"/>
      <c r="CT1180" s="222"/>
      <c r="CU1180" s="222"/>
      <c r="CV1180" s="222"/>
      <c r="CW1180" s="222"/>
      <c r="CX1180" s="222"/>
      <c r="CY1180" s="222"/>
      <c r="CZ1180" s="222"/>
      <c r="DA1180" s="222"/>
      <c r="DB1180" s="224">
        <f t="shared" si="169"/>
        <v>0</v>
      </c>
      <c r="DC1180" s="224">
        <f t="shared" si="170"/>
        <v>0</v>
      </c>
      <c r="DD1180" s="224">
        <f t="shared" si="171"/>
        <v>0</v>
      </c>
      <c r="DE1180" s="225">
        <f t="shared" si="172"/>
        <v>0</v>
      </c>
      <c r="DF1180" s="222"/>
      <c r="DG1180" s="222"/>
    </row>
    <row r="1181" spans="90:111" x14ac:dyDescent="0.25">
      <c r="CL1181" s="223">
        <f t="shared" si="164"/>
        <v>0</v>
      </c>
      <c r="CM1181" s="223">
        <f t="shared" si="165"/>
        <v>0</v>
      </c>
      <c r="CN1181" s="223">
        <f t="shared" si="166"/>
        <v>0</v>
      </c>
      <c r="CO1181" s="223">
        <f t="shared" si="166"/>
        <v>0</v>
      </c>
      <c r="CP1181" s="223">
        <f t="shared" si="167"/>
        <v>0</v>
      </c>
      <c r="CQ1181" s="223">
        <f t="shared" si="168"/>
        <v>0</v>
      </c>
      <c r="CR1181" s="222"/>
      <c r="CS1181" s="222"/>
      <c r="CT1181" s="222"/>
      <c r="CU1181" s="222"/>
      <c r="CV1181" s="222"/>
      <c r="CW1181" s="222"/>
      <c r="CX1181" s="222"/>
      <c r="CY1181" s="222"/>
      <c r="CZ1181" s="222"/>
      <c r="DA1181" s="222"/>
      <c r="DB1181" s="224">
        <f t="shared" si="169"/>
        <v>0</v>
      </c>
      <c r="DC1181" s="224">
        <f t="shared" si="170"/>
        <v>0</v>
      </c>
      <c r="DD1181" s="224">
        <f t="shared" si="171"/>
        <v>0</v>
      </c>
      <c r="DE1181" s="225">
        <f t="shared" si="172"/>
        <v>0</v>
      </c>
      <c r="DF1181" s="222"/>
      <c r="DG1181" s="222"/>
    </row>
    <row r="1182" spans="90:111" x14ac:dyDescent="0.25">
      <c r="CL1182" s="223">
        <f t="shared" si="164"/>
        <v>0</v>
      </c>
      <c r="CM1182" s="223">
        <f t="shared" si="165"/>
        <v>0</v>
      </c>
      <c r="CN1182" s="223">
        <f t="shared" si="166"/>
        <v>0</v>
      </c>
      <c r="CO1182" s="223">
        <f t="shared" si="166"/>
        <v>0</v>
      </c>
      <c r="CP1182" s="223">
        <f t="shared" si="167"/>
        <v>0</v>
      </c>
      <c r="CQ1182" s="223">
        <f t="shared" si="168"/>
        <v>0</v>
      </c>
      <c r="CR1182" s="222"/>
      <c r="CS1182" s="222"/>
      <c r="CT1182" s="222"/>
      <c r="CU1182" s="222"/>
      <c r="CV1182" s="222"/>
      <c r="CW1182" s="222"/>
      <c r="CX1182" s="222"/>
      <c r="CY1182" s="222"/>
      <c r="CZ1182" s="222"/>
      <c r="DA1182" s="222"/>
      <c r="DB1182" s="224">
        <f t="shared" si="169"/>
        <v>0</v>
      </c>
      <c r="DC1182" s="224">
        <f t="shared" si="170"/>
        <v>0</v>
      </c>
      <c r="DD1182" s="224">
        <f t="shared" si="171"/>
        <v>0</v>
      </c>
      <c r="DE1182" s="225">
        <f t="shared" si="172"/>
        <v>0</v>
      </c>
      <c r="DF1182" s="222"/>
      <c r="DG1182" s="222"/>
    </row>
    <row r="1183" spans="90:111" x14ac:dyDescent="0.25">
      <c r="CL1183" s="223">
        <f t="shared" si="164"/>
        <v>0</v>
      </c>
      <c r="CM1183" s="223">
        <f t="shared" si="165"/>
        <v>0</v>
      </c>
      <c r="CN1183" s="223">
        <f t="shared" si="166"/>
        <v>0</v>
      </c>
      <c r="CO1183" s="223">
        <f t="shared" si="166"/>
        <v>0</v>
      </c>
      <c r="CP1183" s="223">
        <f t="shared" si="167"/>
        <v>0</v>
      </c>
      <c r="CQ1183" s="223">
        <f t="shared" si="168"/>
        <v>0</v>
      </c>
      <c r="CR1183" s="222"/>
      <c r="CS1183" s="222"/>
      <c r="CT1183" s="222"/>
      <c r="CU1183" s="222"/>
      <c r="CV1183" s="222"/>
      <c r="CW1183" s="222"/>
      <c r="CX1183" s="222"/>
      <c r="CY1183" s="222"/>
      <c r="CZ1183" s="222"/>
      <c r="DA1183" s="222"/>
      <c r="DB1183" s="224">
        <f t="shared" si="169"/>
        <v>0</v>
      </c>
      <c r="DC1183" s="224">
        <f t="shared" si="170"/>
        <v>0</v>
      </c>
      <c r="DD1183" s="224">
        <f t="shared" si="171"/>
        <v>0</v>
      </c>
      <c r="DE1183" s="225">
        <f t="shared" si="172"/>
        <v>0</v>
      </c>
      <c r="DF1183" s="222"/>
      <c r="DG1183" s="222"/>
    </row>
    <row r="1184" spans="90:111" x14ac:dyDescent="0.25">
      <c r="CL1184" s="223">
        <f t="shared" si="164"/>
        <v>0</v>
      </c>
      <c r="CM1184" s="223">
        <f t="shared" si="165"/>
        <v>0</v>
      </c>
      <c r="CN1184" s="223">
        <f t="shared" si="166"/>
        <v>0</v>
      </c>
      <c r="CO1184" s="223">
        <f t="shared" si="166"/>
        <v>0</v>
      </c>
      <c r="CP1184" s="223">
        <f t="shared" si="167"/>
        <v>0</v>
      </c>
      <c r="CQ1184" s="223">
        <f t="shared" si="168"/>
        <v>0</v>
      </c>
      <c r="CR1184" s="222"/>
      <c r="CS1184" s="222"/>
      <c r="CT1184" s="222"/>
      <c r="CU1184" s="222"/>
      <c r="CV1184" s="222"/>
      <c r="CW1184" s="222"/>
      <c r="CX1184" s="222"/>
      <c r="CY1184" s="222"/>
      <c r="CZ1184" s="222"/>
      <c r="DA1184" s="222"/>
      <c r="DB1184" s="224">
        <f t="shared" si="169"/>
        <v>0</v>
      </c>
      <c r="DC1184" s="224">
        <f t="shared" si="170"/>
        <v>0</v>
      </c>
      <c r="DD1184" s="224">
        <f t="shared" si="171"/>
        <v>0</v>
      </c>
      <c r="DE1184" s="225">
        <f t="shared" si="172"/>
        <v>0</v>
      </c>
      <c r="DF1184" s="222"/>
      <c r="DG1184" s="222"/>
    </row>
    <row r="1185" spans="90:111" x14ac:dyDescent="0.25">
      <c r="CL1185" s="223">
        <f t="shared" si="164"/>
        <v>0</v>
      </c>
      <c r="CM1185" s="223">
        <f t="shared" si="165"/>
        <v>0</v>
      </c>
      <c r="CN1185" s="223">
        <f t="shared" si="166"/>
        <v>0</v>
      </c>
      <c r="CO1185" s="223">
        <f t="shared" si="166"/>
        <v>0</v>
      </c>
      <c r="CP1185" s="223">
        <f t="shared" si="167"/>
        <v>0</v>
      </c>
      <c r="CQ1185" s="223">
        <f t="shared" si="168"/>
        <v>0</v>
      </c>
      <c r="CR1185" s="222"/>
      <c r="CS1185" s="222"/>
      <c r="CT1185" s="222"/>
      <c r="CU1185" s="222"/>
      <c r="CV1185" s="222"/>
      <c r="CW1185" s="222"/>
      <c r="CX1185" s="222"/>
      <c r="CY1185" s="222"/>
      <c r="CZ1185" s="222"/>
      <c r="DA1185" s="222"/>
      <c r="DB1185" s="224">
        <f t="shared" si="169"/>
        <v>0</v>
      </c>
      <c r="DC1185" s="224">
        <f t="shared" si="170"/>
        <v>0</v>
      </c>
      <c r="DD1185" s="224">
        <f t="shared" si="171"/>
        <v>0</v>
      </c>
      <c r="DE1185" s="225">
        <f t="shared" si="172"/>
        <v>0</v>
      </c>
      <c r="DF1185" s="222"/>
      <c r="DG1185" s="222"/>
    </row>
    <row r="1186" spans="90:111" x14ac:dyDescent="0.25">
      <c r="CL1186" s="223">
        <f t="shared" si="164"/>
        <v>0</v>
      </c>
      <c r="CM1186" s="223">
        <f t="shared" si="165"/>
        <v>0</v>
      </c>
      <c r="CN1186" s="223">
        <f t="shared" si="166"/>
        <v>0</v>
      </c>
      <c r="CO1186" s="223">
        <f t="shared" si="166"/>
        <v>0</v>
      </c>
      <c r="CP1186" s="223">
        <f t="shared" si="167"/>
        <v>0</v>
      </c>
      <c r="CQ1186" s="223">
        <f t="shared" si="168"/>
        <v>0</v>
      </c>
      <c r="CR1186" s="222"/>
      <c r="CS1186" s="222"/>
      <c r="CT1186" s="222"/>
      <c r="CU1186" s="222"/>
      <c r="CV1186" s="222"/>
      <c r="CW1186" s="222"/>
      <c r="CX1186" s="222"/>
      <c r="CY1186" s="222"/>
      <c r="CZ1186" s="222"/>
      <c r="DA1186" s="222"/>
      <c r="DB1186" s="224">
        <f t="shared" si="169"/>
        <v>0</v>
      </c>
      <c r="DC1186" s="224">
        <f t="shared" si="170"/>
        <v>0</v>
      </c>
      <c r="DD1186" s="224">
        <f t="shared" si="171"/>
        <v>0</v>
      </c>
      <c r="DE1186" s="225">
        <f t="shared" si="172"/>
        <v>0</v>
      </c>
      <c r="DF1186" s="222"/>
      <c r="DG1186" s="222"/>
    </row>
    <row r="1187" spans="90:111" x14ac:dyDescent="0.25">
      <c r="CL1187" s="223">
        <f t="shared" si="164"/>
        <v>0</v>
      </c>
      <c r="CM1187" s="223">
        <f t="shared" si="165"/>
        <v>0</v>
      </c>
      <c r="CN1187" s="223">
        <f t="shared" si="166"/>
        <v>0</v>
      </c>
      <c r="CO1187" s="223">
        <f t="shared" si="166"/>
        <v>0</v>
      </c>
      <c r="CP1187" s="223">
        <f t="shared" si="167"/>
        <v>0</v>
      </c>
      <c r="CQ1187" s="223">
        <f t="shared" si="168"/>
        <v>0</v>
      </c>
      <c r="CR1187" s="222"/>
      <c r="CS1187" s="222"/>
      <c r="CT1187" s="222"/>
      <c r="CU1187" s="222"/>
      <c r="CV1187" s="222"/>
      <c r="CW1187" s="222"/>
      <c r="CX1187" s="222"/>
      <c r="CY1187" s="222"/>
      <c r="CZ1187" s="222"/>
      <c r="DA1187" s="222"/>
      <c r="DB1187" s="224">
        <f t="shared" si="169"/>
        <v>0</v>
      </c>
      <c r="DC1187" s="224">
        <f t="shared" si="170"/>
        <v>0</v>
      </c>
      <c r="DD1187" s="224">
        <f t="shared" si="171"/>
        <v>0</v>
      </c>
      <c r="DE1187" s="225">
        <f t="shared" si="172"/>
        <v>0</v>
      </c>
      <c r="DF1187" s="222"/>
      <c r="DG1187" s="222"/>
    </row>
    <row r="1188" spans="90:111" x14ac:dyDescent="0.25">
      <c r="CL1188" s="223">
        <f t="shared" si="164"/>
        <v>0</v>
      </c>
      <c r="CM1188" s="223">
        <f t="shared" si="165"/>
        <v>0</v>
      </c>
      <c r="CN1188" s="223">
        <f t="shared" si="166"/>
        <v>0</v>
      </c>
      <c r="CO1188" s="223">
        <f t="shared" si="166"/>
        <v>0</v>
      </c>
      <c r="CP1188" s="223">
        <f t="shared" si="167"/>
        <v>0</v>
      </c>
      <c r="CQ1188" s="223">
        <f t="shared" si="168"/>
        <v>0</v>
      </c>
      <c r="CR1188" s="222"/>
      <c r="CS1188" s="222"/>
      <c r="CT1188" s="222"/>
      <c r="CU1188" s="222"/>
      <c r="CV1188" s="222"/>
      <c r="CW1188" s="222"/>
      <c r="CX1188" s="222"/>
      <c r="CY1188" s="222"/>
      <c r="CZ1188" s="222"/>
      <c r="DA1188" s="222"/>
      <c r="DB1188" s="224">
        <f t="shared" si="169"/>
        <v>0</v>
      </c>
      <c r="DC1188" s="224">
        <f t="shared" si="170"/>
        <v>0</v>
      </c>
      <c r="DD1188" s="224">
        <f t="shared" si="171"/>
        <v>0</v>
      </c>
      <c r="DE1188" s="225">
        <f t="shared" si="172"/>
        <v>0</v>
      </c>
      <c r="DF1188" s="222"/>
      <c r="DG1188" s="222"/>
    </row>
    <row r="1189" spans="90:111" x14ac:dyDescent="0.25">
      <c r="CL1189" s="223">
        <f t="shared" si="164"/>
        <v>0</v>
      </c>
      <c r="CM1189" s="223">
        <f t="shared" si="165"/>
        <v>0</v>
      </c>
      <c r="CN1189" s="223">
        <f t="shared" si="166"/>
        <v>0</v>
      </c>
      <c r="CO1189" s="223">
        <f t="shared" si="166"/>
        <v>0</v>
      </c>
      <c r="CP1189" s="223">
        <f t="shared" si="167"/>
        <v>0</v>
      </c>
      <c r="CQ1189" s="223">
        <f t="shared" si="168"/>
        <v>0</v>
      </c>
      <c r="CR1189" s="222"/>
      <c r="CS1189" s="222"/>
      <c r="CT1189" s="222"/>
      <c r="CU1189" s="222"/>
      <c r="CV1189" s="222"/>
      <c r="CW1189" s="222"/>
      <c r="CX1189" s="222"/>
      <c r="CY1189" s="222"/>
      <c r="CZ1189" s="222"/>
      <c r="DA1189" s="222"/>
      <c r="DB1189" s="224">
        <f t="shared" si="169"/>
        <v>0</v>
      </c>
      <c r="DC1189" s="224">
        <f t="shared" si="170"/>
        <v>0</v>
      </c>
      <c r="DD1189" s="224">
        <f t="shared" si="171"/>
        <v>0</v>
      </c>
      <c r="DE1189" s="225">
        <f t="shared" si="172"/>
        <v>0</v>
      </c>
      <c r="DF1189" s="222"/>
      <c r="DG1189" s="222"/>
    </row>
    <row r="1190" spans="90:111" x14ac:dyDescent="0.25">
      <c r="CL1190" s="223">
        <f t="shared" si="164"/>
        <v>0</v>
      </c>
      <c r="CM1190" s="223">
        <f t="shared" si="165"/>
        <v>0</v>
      </c>
      <c r="CN1190" s="223">
        <f t="shared" si="166"/>
        <v>0</v>
      </c>
      <c r="CO1190" s="223">
        <f t="shared" si="166"/>
        <v>0</v>
      </c>
      <c r="CP1190" s="223">
        <f t="shared" si="167"/>
        <v>0</v>
      </c>
      <c r="CQ1190" s="223">
        <f t="shared" si="168"/>
        <v>0</v>
      </c>
      <c r="CR1190" s="222"/>
      <c r="CS1190" s="222"/>
      <c r="CT1190" s="222"/>
      <c r="CU1190" s="222"/>
      <c r="CV1190" s="222"/>
      <c r="CW1190" s="222"/>
      <c r="CX1190" s="222"/>
      <c r="CY1190" s="222"/>
      <c r="CZ1190" s="222"/>
      <c r="DA1190" s="222"/>
      <c r="DB1190" s="224">
        <f t="shared" si="169"/>
        <v>0</v>
      </c>
      <c r="DC1190" s="224">
        <f t="shared" si="170"/>
        <v>0</v>
      </c>
      <c r="DD1190" s="224">
        <f t="shared" si="171"/>
        <v>0</v>
      </c>
      <c r="DE1190" s="225">
        <f t="shared" si="172"/>
        <v>0</v>
      </c>
      <c r="DF1190" s="222"/>
      <c r="DG1190" s="222"/>
    </row>
    <row r="1191" spans="90:111" x14ac:dyDescent="0.25">
      <c r="CL1191" s="223">
        <f t="shared" si="164"/>
        <v>0</v>
      </c>
      <c r="CM1191" s="223">
        <f t="shared" si="165"/>
        <v>0</v>
      </c>
      <c r="CN1191" s="223">
        <f t="shared" si="166"/>
        <v>0</v>
      </c>
      <c r="CO1191" s="223">
        <f t="shared" si="166"/>
        <v>0</v>
      </c>
      <c r="CP1191" s="223">
        <f t="shared" si="167"/>
        <v>0</v>
      </c>
      <c r="CQ1191" s="223">
        <f t="shared" si="168"/>
        <v>0</v>
      </c>
      <c r="CR1191" s="222"/>
      <c r="CS1191" s="222"/>
      <c r="CT1191" s="222"/>
      <c r="CU1191" s="222"/>
      <c r="CV1191" s="222"/>
      <c r="CW1191" s="222"/>
      <c r="CX1191" s="222"/>
      <c r="CY1191" s="222"/>
      <c r="CZ1191" s="222"/>
      <c r="DA1191" s="222"/>
      <c r="DB1191" s="224">
        <f t="shared" si="169"/>
        <v>0</v>
      </c>
      <c r="DC1191" s="224">
        <f t="shared" si="170"/>
        <v>0</v>
      </c>
      <c r="DD1191" s="224">
        <f t="shared" si="171"/>
        <v>0</v>
      </c>
      <c r="DE1191" s="225">
        <f t="shared" si="172"/>
        <v>0</v>
      </c>
      <c r="DF1191" s="222"/>
      <c r="DG1191" s="222"/>
    </row>
    <row r="1192" spans="90:111" x14ac:dyDescent="0.25">
      <c r="CL1192" s="223">
        <f t="shared" si="164"/>
        <v>0</v>
      </c>
      <c r="CM1192" s="223">
        <f t="shared" si="165"/>
        <v>0</v>
      </c>
      <c r="CN1192" s="223">
        <f t="shared" si="166"/>
        <v>0</v>
      </c>
      <c r="CO1192" s="223">
        <f t="shared" si="166"/>
        <v>0</v>
      </c>
      <c r="CP1192" s="223">
        <f t="shared" si="167"/>
        <v>0</v>
      </c>
      <c r="CQ1192" s="223">
        <f t="shared" si="168"/>
        <v>0</v>
      </c>
      <c r="CR1192" s="222"/>
      <c r="CS1192" s="222"/>
      <c r="CT1192" s="222"/>
      <c r="CU1192" s="222"/>
      <c r="CV1192" s="222"/>
      <c r="CW1192" s="222"/>
      <c r="CX1192" s="222"/>
      <c r="CY1192" s="222"/>
      <c r="CZ1192" s="222"/>
      <c r="DA1192" s="222"/>
      <c r="DB1192" s="224">
        <f t="shared" si="169"/>
        <v>0</v>
      </c>
      <c r="DC1192" s="224">
        <f t="shared" si="170"/>
        <v>0</v>
      </c>
      <c r="DD1192" s="224">
        <f t="shared" si="171"/>
        <v>0</v>
      </c>
      <c r="DE1192" s="225">
        <f t="shared" si="172"/>
        <v>0</v>
      </c>
      <c r="DF1192" s="222"/>
      <c r="DG1192" s="222"/>
    </row>
    <row r="1193" spans="90:111" x14ac:dyDescent="0.25">
      <c r="CL1193" s="223">
        <f t="shared" si="164"/>
        <v>0</v>
      </c>
      <c r="CM1193" s="223">
        <f t="shared" si="165"/>
        <v>0</v>
      </c>
      <c r="CN1193" s="223">
        <f t="shared" si="166"/>
        <v>0</v>
      </c>
      <c r="CO1193" s="223">
        <f t="shared" si="166"/>
        <v>0</v>
      </c>
      <c r="CP1193" s="223">
        <f t="shared" si="167"/>
        <v>0</v>
      </c>
      <c r="CQ1193" s="223">
        <f t="shared" si="168"/>
        <v>0</v>
      </c>
      <c r="CR1193" s="222"/>
      <c r="CS1193" s="222"/>
      <c r="CT1193" s="222"/>
      <c r="CU1193" s="222"/>
      <c r="CV1193" s="222"/>
      <c r="CW1193" s="222"/>
      <c r="CX1193" s="222"/>
      <c r="CY1193" s="222"/>
      <c r="CZ1193" s="222"/>
      <c r="DA1193" s="222"/>
      <c r="DB1193" s="224">
        <f t="shared" si="169"/>
        <v>0</v>
      </c>
      <c r="DC1193" s="224">
        <f t="shared" si="170"/>
        <v>0</v>
      </c>
      <c r="DD1193" s="224">
        <f t="shared" si="171"/>
        <v>0</v>
      </c>
      <c r="DE1193" s="225">
        <f t="shared" si="172"/>
        <v>0</v>
      </c>
      <c r="DF1193" s="222"/>
      <c r="DG1193" s="222"/>
    </row>
    <row r="1194" spans="90:111" x14ac:dyDescent="0.25">
      <c r="CL1194" s="223">
        <f t="shared" si="164"/>
        <v>0</v>
      </c>
      <c r="CM1194" s="223">
        <f t="shared" si="165"/>
        <v>0</v>
      </c>
      <c r="CN1194" s="223">
        <f t="shared" si="166"/>
        <v>0</v>
      </c>
      <c r="CO1194" s="223">
        <f t="shared" si="166"/>
        <v>0</v>
      </c>
      <c r="CP1194" s="223">
        <f t="shared" si="167"/>
        <v>0</v>
      </c>
      <c r="CQ1194" s="223">
        <f t="shared" si="168"/>
        <v>0</v>
      </c>
      <c r="CR1194" s="222"/>
      <c r="CS1194" s="222"/>
      <c r="CT1194" s="222"/>
      <c r="CU1194" s="222"/>
      <c r="CV1194" s="222"/>
      <c r="CW1194" s="222"/>
      <c r="CX1194" s="222"/>
      <c r="CY1194" s="222"/>
      <c r="CZ1194" s="222"/>
      <c r="DA1194" s="222"/>
      <c r="DB1194" s="224">
        <f t="shared" si="169"/>
        <v>0</v>
      </c>
      <c r="DC1194" s="224">
        <f t="shared" si="170"/>
        <v>0</v>
      </c>
      <c r="DD1194" s="224">
        <f t="shared" si="171"/>
        <v>0</v>
      </c>
      <c r="DE1194" s="225">
        <f t="shared" si="172"/>
        <v>0</v>
      </c>
      <c r="DF1194" s="222"/>
      <c r="DG1194" s="222"/>
    </row>
    <row r="1195" spans="90:111" x14ac:dyDescent="0.25">
      <c r="CL1195" s="223">
        <f t="shared" si="164"/>
        <v>0</v>
      </c>
      <c r="CM1195" s="223">
        <f t="shared" si="165"/>
        <v>0</v>
      </c>
      <c r="CN1195" s="223">
        <f t="shared" si="166"/>
        <v>0</v>
      </c>
      <c r="CO1195" s="223">
        <f t="shared" si="166"/>
        <v>0</v>
      </c>
      <c r="CP1195" s="223">
        <f t="shared" si="167"/>
        <v>0</v>
      </c>
      <c r="CQ1195" s="223">
        <f t="shared" si="168"/>
        <v>0</v>
      </c>
      <c r="CR1195" s="222"/>
      <c r="CS1195" s="222"/>
      <c r="CT1195" s="222"/>
      <c r="CU1195" s="222"/>
      <c r="CV1195" s="222"/>
      <c r="CW1195" s="222"/>
      <c r="CX1195" s="222"/>
      <c r="CY1195" s="222"/>
      <c r="CZ1195" s="222"/>
      <c r="DA1195" s="222"/>
      <c r="DB1195" s="224">
        <f t="shared" si="169"/>
        <v>0</v>
      </c>
      <c r="DC1195" s="224">
        <f t="shared" si="170"/>
        <v>0</v>
      </c>
      <c r="DD1195" s="224">
        <f t="shared" si="171"/>
        <v>0</v>
      </c>
      <c r="DE1195" s="225">
        <f t="shared" si="172"/>
        <v>0</v>
      </c>
      <c r="DF1195" s="222"/>
      <c r="DG1195" s="222"/>
    </row>
    <row r="1196" spans="90:111" x14ac:dyDescent="0.25">
      <c r="CL1196" s="223">
        <f t="shared" si="164"/>
        <v>0</v>
      </c>
      <c r="CM1196" s="223">
        <f t="shared" si="165"/>
        <v>0</v>
      </c>
      <c r="CN1196" s="223">
        <f t="shared" si="166"/>
        <v>0</v>
      </c>
      <c r="CO1196" s="223">
        <f t="shared" si="166"/>
        <v>0</v>
      </c>
      <c r="CP1196" s="223">
        <f t="shared" si="167"/>
        <v>0</v>
      </c>
      <c r="CQ1196" s="223">
        <f t="shared" si="168"/>
        <v>0</v>
      </c>
      <c r="CR1196" s="222"/>
      <c r="CS1196" s="222"/>
      <c r="CT1196" s="222"/>
      <c r="CU1196" s="222"/>
      <c r="CV1196" s="222"/>
      <c r="CW1196" s="222"/>
      <c r="CX1196" s="222"/>
      <c r="CY1196" s="222"/>
      <c r="CZ1196" s="222"/>
      <c r="DA1196" s="222"/>
      <c r="DB1196" s="224">
        <f t="shared" si="169"/>
        <v>0</v>
      </c>
      <c r="DC1196" s="224">
        <f t="shared" si="170"/>
        <v>0</v>
      </c>
      <c r="DD1196" s="224">
        <f t="shared" si="171"/>
        <v>0</v>
      </c>
      <c r="DE1196" s="225">
        <f t="shared" si="172"/>
        <v>0</v>
      </c>
      <c r="DF1196" s="222"/>
      <c r="DG1196" s="222"/>
    </row>
    <row r="1197" spans="90:111" x14ac:dyDescent="0.25">
      <c r="CL1197" s="223">
        <f t="shared" si="164"/>
        <v>0</v>
      </c>
      <c r="CM1197" s="223">
        <f t="shared" si="165"/>
        <v>0</v>
      </c>
      <c r="CN1197" s="223">
        <f t="shared" si="166"/>
        <v>0</v>
      </c>
      <c r="CO1197" s="223">
        <f t="shared" si="166"/>
        <v>0</v>
      </c>
      <c r="CP1197" s="223">
        <f t="shared" si="167"/>
        <v>0</v>
      </c>
      <c r="CQ1197" s="223">
        <f t="shared" si="168"/>
        <v>0</v>
      </c>
      <c r="CR1197" s="222"/>
      <c r="CS1197" s="222"/>
      <c r="CT1197" s="222"/>
      <c r="CU1197" s="222"/>
      <c r="CV1197" s="222"/>
      <c r="CW1197" s="222"/>
      <c r="CX1197" s="222"/>
      <c r="CY1197" s="222"/>
      <c r="CZ1197" s="222"/>
      <c r="DA1197" s="222"/>
      <c r="DB1197" s="224">
        <f t="shared" si="169"/>
        <v>0</v>
      </c>
      <c r="DC1197" s="224">
        <f t="shared" si="170"/>
        <v>0</v>
      </c>
      <c r="DD1197" s="224">
        <f t="shared" si="171"/>
        <v>0</v>
      </c>
      <c r="DE1197" s="225">
        <f t="shared" si="172"/>
        <v>0</v>
      </c>
      <c r="DF1197" s="222"/>
      <c r="DG1197" s="222"/>
    </row>
    <row r="1198" spans="90:111" x14ac:dyDescent="0.25">
      <c r="CL1198" s="223">
        <f t="shared" si="164"/>
        <v>0</v>
      </c>
      <c r="CM1198" s="223">
        <f t="shared" si="165"/>
        <v>0</v>
      </c>
      <c r="CN1198" s="223">
        <f t="shared" si="166"/>
        <v>0</v>
      </c>
      <c r="CO1198" s="223">
        <f t="shared" si="166"/>
        <v>0</v>
      </c>
      <c r="CP1198" s="223">
        <f t="shared" si="167"/>
        <v>0</v>
      </c>
      <c r="CQ1198" s="223">
        <f t="shared" si="168"/>
        <v>0</v>
      </c>
      <c r="CR1198" s="222"/>
      <c r="CS1198" s="222"/>
      <c r="CT1198" s="222"/>
      <c r="CU1198" s="222"/>
      <c r="CV1198" s="222"/>
      <c r="CW1198" s="222"/>
      <c r="CX1198" s="222"/>
      <c r="CY1198" s="222"/>
      <c r="CZ1198" s="222"/>
      <c r="DA1198" s="222"/>
      <c r="DB1198" s="224">
        <f t="shared" si="169"/>
        <v>0</v>
      </c>
      <c r="DC1198" s="224">
        <f t="shared" si="170"/>
        <v>0</v>
      </c>
      <c r="DD1198" s="224">
        <f t="shared" si="171"/>
        <v>0</v>
      </c>
      <c r="DE1198" s="225">
        <f t="shared" si="172"/>
        <v>0</v>
      </c>
      <c r="DF1198" s="222"/>
      <c r="DG1198" s="222"/>
    </row>
    <row r="1199" spans="90:111" x14ac:dyDescent="0.25">
      <c r="CL1199" s="223">
        <f t="shared" si="164"/>
        <v>0</v>
      </c>
      <c r="CM1199" s="223">
        <f t="shared" si="165"/>
        <v>0</v>
      </c>
      <c r="CN1199" s="223">
        <f t="shared" si="166"/>
        <v>0</v>
      </c>
      <c r="CO1199" s="223">
        <f t="shared" si="166"/>
        <v>0</v>
      </c>
      <c r="CP1199" s="223">
        <f t="shared" si="167"/>
        <v>0</v>
      </c>
      <c r="CQ1199" s="223">
        <f t="shared" si="168"/>
        <v>0</v>
      </c>
      <c r="CR1199" s="222"/>
      <c r="CS1199" s="222"/>
      <c r="CT1199" s="222"/>
      <c r="CU1199" s="222"/>
      <c r="CV1199" s="222"/>
      <c r="CW1199" s="222"/>
      <c r="CX1199" s="222"/>
      <c r="CY1199" s="222"/>
      <c r="CZ1199" s="222"/>
      <c r="DA1199" s="222"/>
      <c r="DB1199" s="224">
        <f t="shared" si="169"/>
        <v>0</v>
      </c>
      <c r="DC1199" s="224">
        <f t="shared" si="170"/>
        <v>0</v>
      </c>
      <c r="DD1199" s="224">
        <f t="shared" si="171"/>
        <v>0</v>
      </c>
      <c r="DE1199" s="225">
        <f t="shared" si="172"/>
        <v>0</v>
      </c>
      <c r="DF1199" s="222"/>
      <c r="DG1199" s="222"/>
    </row>
    <row r="1200" spans="90:111" x14ac:dyDescent="0.25">
      <c r="CL1200" s="223">
        <f t="shared" si="164"/>
        <v>0</v>
      </c>
      <c r="CM1200" s="223">
        <f t="shared" si="165"/>
        <v>0</v>
      </c>
      <c r="CN1200" s="223">
        <f t="shared" si="166"/>
        <v>0</v>
      </c>
      <c r="CO1200" s="223">
        <f t="shared" si="166"/>
        <v>0</v>
      </c>
      <c r="CP1200" s="223">
        <f t="shared" si="167"/>
        <v>0</v>
      </c>
      <c r="CQ1200" s="223">
        <f t="shared" si="168"/>
        <v>0</v>
      </c>
      <c r="CR1200" s="222"/>
      <c r="CS1200" s="222"/>
      <c r="CT1200" s="222"/>
      <c r="CU1200" s="222"/>
      <c r="CV1200" s="222"/>
      <c r="CW1200" s="222"/>
      <c r="CX1200" s="222"/>
      <c r="CY1200" s="222"/>
      <c r="CZ1200" s="222"/>
      <c r="DA1200" s="222"/>
      <c r="DB1200" s="224">
        <f t="shared" si="169"/>
        <v>0</v>
      </c>
      <c r="DC1200" s="224">
        <f t="shared" si="170"/>
        <v>0</v>
      </c>
      <c r="DD1200" s="224">
        <f t="shared" si="171"/>
        <v>0</v>
      </c>
      <c r="DE1200" s="225">
        <f t="shared" si="172"/>
        <v>0</v>
      </c>
      <c r="DF1200" s="222"/>
      <c r="DG1200" s="222"/>
    </row>
    <row r="1201" spans="90:111" x14ac:dyDescent="0.25">
      <c r="CL1201" s="223">
        <f t="shared" si="164"/>
        <v>0</v>
      </c>
      <c r="CM1201" s="223">
        <f t="shared" si="165"/>
        <v>0</v>
      </c>
      <c r="CN1201" s="223">
        <f t="shared" si="166"/>
        <v>0</v>
      </c>
      <c r="CO1201" s="223">
        <f t="shared" si="166"/>
        <v>0</v>
      </c>
      <c r="CP1201" s="223">
        <f t="shared" si="167"/>
        <v>0</v>
      </c>
      <c r="CQ1201" s="223">
        <f t="shared" si="168"/>
        <v>0</v>
      </c>
      <c r="CR1201" s="222"/>
      <c r="CS1201" s="222"/>
      <c r="CT1201" s="222"/>
      <c r="CU1201" s="222"/>
      <c r="CV1201" s="222"/>
      <c r="CW1201" s="222"/>
      <c r="CX1201" s="222"/>
      <c r="CY1201" s="222"/>
      <c r="CZ1201" s="222"/>
      <c r="DA1201" s="222"/>
      <c r="DB1201" s="224">
        <f t="shared" si="169"/>
        <v>0</v>
      </c>
      <c r="DC1201" s="224">
        <f t="shared" si="170"/>
        <v>0</v>
      </c>
      <c r="DD1201" s="224">
        <f t="shared" si="171"/>
        <v>0</v>
      </c>
      <c r="DE1201" s="225">
        <f t="shared" si="172"/>
        <v>0</v>
      </c>
      <c r="DF1201" s="222"/>
      <c r="DG1201" s="222"/>
    </row>
    <row r="1202" spans="90:111" x14ac:dyDescent="0.25">
      <c r="CL1202" s="223">
        <f t="shared" si="164"/>
        <v>0</v>
      </c>
      <c r="CM1202" s="223">
        <f t="shared" si="165"/>
        <v>0</v>
      </c>
      <c r="CN1202" s="223">
        <f t="shared" si="166"/>
        <v>0</v>
      </c>
      <c r="CO1202" s="223">
        <f t="shared" si="166"/>
        <v>0</v>
      </c>
      <c r="CP1202" s="223">
        <f t="shared" si="167"/>
        <v>0</v>
      </c>
      <c r="CQ1202" s="223">
        <f t="shared" si="168"/>
        <v>0</v>
      </c>
      <c r="CR1202" s="222"/>
      <c r="CS1202" s="222"/>
      <c r="CT1202" s="222"/>
      <c r="CU1202" s="222"/>
      <c r="CV1202" s="222"/>
      <c r="CW1202" s="222"/>
      <c r="CX1202" s="222"/>
      <c r="CY1202" s="222"/>
      <c r="CZ1202" s="222"/>
      <c r="DA1202" s="222"/>
      <c r="DB1202" s="224">
        <f t="shared" si="169"/>
        <v>0</v>
      </c>
      <c r="DC1202" s="224">
        <f t="shared" si="170"/>
        <v>0</v>
      </c>
      <c r="DD1202" s="224">
        <f t="shared" si="171"/>
        <v>0</v>
      </c>
      <c r="DE1202" s="225">
        <f t="shared" si="172"/>
        <v>0</v>
      </c>
      <c r="DF1202" s="222"/>
      <c r="DG1202" s="222"/>
    </row>
    <row r="1203" spans="90:111" x14ac:dyDescent="0.25">
      <c r="CL1203" s="223">
        <f t="shared" si="164"/>
        <v>0</v>
      </c>
      <c r="CM1203" s="223">
        <f t="shared" si="165"/>
        <v>0</v>
      </c>
      <c r="CN1203" s="223">
        <f t="shared" si="166"/>
        <v>0</v>
      </c>
      <c r="CO1203" s="223">
        <f t="shared" si="166"/>
        <v>0</v>
      </c>
      <c r="CP1203" s="223">
        <f t="shared" si="167"/>
        <v>0</v>
      </c>
      <c r="CQ1203" s="223">
        <f t="shared" si="168"/>
        <v>0</v>
      </c>
      <c r="CR1203" s="222"/>
      <c r="CS1203" s="222"/>
      <c r="CT1203" s="222"/>
      <c r="CU1203" s="222"/>
      <c r="CV1203" s="222"/>
      <c r="CW1203" s="222"/>
      <c r="CX1203" s="222"/>
      <c r="CY1203" s="222"/>
      <c r="CZ1203" s="222"/>
      <c r="DA1203" s="222"/>
      <c r="DB1203" s="224">
        <f t="shared" si="169"/>
        <v>0</v>
      </c>
      <c r="DC1203" s="224">
        <f t="shared" si="170"/>
        <v>0</v>
      </c>
      <c r="DD1203" s="224">
        <f t="shared" si="171"/>
        <v>0</v>
      </c>
      <c r="DE1203" s="225">
        <f t="shared" si="172"/>
        <v>0</v>
      </c>
      <c r="DF1203" s="222"/>
      <c r="DG1203" s="222"/>
    </row>
    <row r="1204" spans="90:111" x14ac:dyDescent="0.25">
      <c r="CL1204" s="223">
        <f t="shared" si="164"/>
        <v>0</v>
      </c>
      <c r="CM1204" s="223">
        <f t="shared" si="165"/>
        <v>0</v>
      </c>
      <c r="CN1204" s="223">
        <f t="shared" si="166"/>
        <v>0</v>
      </c>
      <c r="CO1204" s="223">
        <f t="shared" si="166"/>
        <v>0</v>
      </c>
      <c r="CP1204" s="223">
        <f t="shared" si="167"/>
        <v>0</v>
      </c>
      <c r="CQ1204" s="223">
        <f t="shared" si="168"/>
        <v>0</v>
      </c>
      <c r="CR1204" s="222"/>
      <c r="CS1204" s="222"/>
      <c r="CT1204" s="222"/>
      <c r="CU1204" s="222"/>
      <c r="CV1204" s="222"/>
      <c r="CW1204" s="222"/>
      <c r="CX1204" s="222"/>
      <c r="CY1204" s="222"/>
      <c r="CZ1204" s="222"/>
      <c r="DA1204" s="222"/>
      <c r="DB1204" s="224">
        <f t="shared" si="169"/>
        <v>0</v>
      </c>
      <c r="DC1204" s="224">
        <f t="shared" si="170"/>
        <v>0</v>
      </c>
      <c r="DD1204" s="224">
        <f t="shared" si="171"/>
        <v>0</v>
      </c>
      <c r="DE1204" s="225">
        <f t="shared" si="172"/>
        <v>0</v>
      </c>
      <c r="DF1204" s="222"/>
      <c r="DG1204" s="222"/>
    </row>
    <row r="1205" spans="90:111" x14ac:dyDescent="0.25">
      <c r="CL1205" s="223">
        <f t="shared" si="164"/>
        <v>0</v>
      </c>
      <c r="CM1205" s="223">
        <f t="shared" si="165"/>
        <v>0</v>
      </c>
      <c r="CN1205" s="223">
        <f t="shared" si="166"/>
        <v>0</v>
      </c>
      <c r="CO1205" s="223">
        <f t="shared" si="166"/>
        <v>0</v>
      </c>
      <c r="CP1205" s="223">
        <f t="shared" si="167"/>
        <v>0</v>
      </c>
      <c r="CQ1205" s="223">
        <f t="shared" si="168"/>
        <v>0</v>
      </c>
      <c r="CR1205" s="222"/>
      <c r="CS1205" s="222"/>
      <c r="CT1205" s="222"/>
      <c r="CU1205" s="222"/>
      <c r="CV1205" s="222"/>
      <c r="CW1205" s="222"/>
      <c r="CX1205" s="222"/>
      <c r="CY1205" s="222"/>
      <c r="CZ1205" s="222"/>
      <c r="DA1205" s="222"/>
      <c r="DB1205" s="224">
        <f t="shared" si="169"/>
        <v>0</v>
      </c>
      <c r="DC1205" s="224">
        <f t="shared" si="170"/>
        <v>0</v>
      </c>
      <c r="DD1205" s="224">
        <f t="shared" si="171"/>
        <v>0</v>
      </c>
      <c r="DE1205" s="225">
        <f t="shared" si="172"/>
        <v>0</v>
      </c>
      <c r="DF1205" s="222"/>
      <c r="DG1205" s="222"/>
    </row>
    <row r="1206" spans="90:111" x14ac:dyDescent="0.25">
      <c r="CL1206" s="223">
        <f t="shared" si="164"/>
        <v>0</v>
      </c>
      <c r="CM1206" s="223">
        <f t="shared" si="165"/>
        <v>0</v>
      </c>
      <c r="CN1206" s="223">
        <f t="shared" si="166"/>
        <v>0</v>
      </c>
      <c r="CO1206" s="223">
        <f t="shared" si="166"/>
        <v>0</v>
      </c>
      <c r="CP1206" s="223">
        <f t="shared" si="167"/>
        <v>0</v>
      </c>
      <c r="CQ1206" s="223">
        <f t="shared" si="168"/>
        <v>0</v>
      </c>
      <c r="CR1206" s="222"/>
      <c r="CS1206" s="222"/>
      <c r="CT1206" s="222"/>
      <c r="CU1206" s="222"/>
      <c r="CV1206" s="222"/>
      <c r="CW1206" s="222"/>
      <c r="CX1206" s="222"/>
      <c r="CY1206" s="222"/>
      <c r="CZ1206" s="222"/>
      <c r="DA1206" s="222"/>
      <c r="DB1206" s="224">
        <f t="shared" si="169"/>
        <v>0</v>
      </c>
      <c r="DC1206" s="224">
        <f t="shared" si="170"/>
        <v>0</v>
      </c>
      <c r="DD1206" s="224">
        <f t="shared" si="171"/>
        <v>0</v>
      </c>
      <c r="DE1206" s="225">
        <f t="shared" si="172"/>
        <v>0</v>
      </c>
      <c r="DF1206" s="222"/>
      <c r="DG1206" s="222"/>
    </row>
    <row r="1207" spans="90:111" x14ac:dyDescent="0.25">
      <c r="CL1207" s="223">
        <f t="shared" si="164"/>
        <v>0</v>
      </c>
      <c r="CM1207" s="223">
        <f t="shared" si="165"/>
        <v>0</v>
      </c>
      <c r="CN1207" s="223">
        <f t="shared" si="166"/>
        <v>0</v>
      </c>
      <c r="CO1207" s="223">
        <f t="shared" si="166"/>
        <v>0</v>
      </c>
      <c r="CP1207" s="223">
        <f t="shared" si="167"/>
        <v>0</v>
      </c>
      <c r="CQ1207" s="223">
        <f t="shared" si="168"/>
        <v>0</v>
      </c>
      <c r="CR1207" s="222"/>
      <c r="CS1207" s="222"/>
      <c r="CT1207" s="222"/>
      <c r="CU1207" s="222"/>
      <c r="CV1207" s="222"/>
      <c r="CW1207" s="222"/>
      <c r="CX1207" s="222"/>
      <c r="CY1207" s="222"/>
      <c r="CZ1207" s="222"/>
      <c r="DA1207" s="222"/>
      <c r="DB1207" s="224">
        <f t="shared" si="169"/>
        <v>0</v>
      </c>
      <c r="DC1207" s="224">
        <f t="shared" si="170"/>
        <v>0</v>
      </c>
      <c r="DD1207" s="224">
        <f t="shared" si="171"/>
        <v>0</v>
      </c>
      <c r="DE1207" s="225">
        <f t="shared" si="172"/>
        <v>0</v>
      </c>
      <c r="DF1207" s="222"/>
      <c r="DG1207" s="222"/>
    </row>
    <row r="1208" spans="90:111" x14ac:dyDescent="0.25">
      <c r="CL1208" s="223">
        <f t="shared" si="164"/>
        <v>0</v>
      </c>
      <c r="CM1208" s="223">
        <f t="shared" si="165"/>
        <v>0</v>
      </c>
      <c r="CN1208" s="223">
        <f t="shared" si="166"/>
        <v>0</v>
      </c>
      <c r="CO1208" s="223">
        <f t="shared" si="166"/>
        <v>0</v>
      </c>
      <c r="CP1208" s="223">
        <f t="shared" si="167"/>
        <v>0</v>
      </c>
      <c r="CQ1208" s="223">
        <f t="shared" si="168"/>
        <v>0</v>
      </c>
      <c r="CR1208" s="222"/>
      <c r="CS1208" s="222"/>
      <c r="CT1208" s="222"/>
      <c r="CU1208" s="222"/>
      <c r="CV1208" s="222"/>
      <c r="CW1208" s="222"/>
      <c r="CX1208" s="222"/>
      <c r="CY1208" s="222"/>
      <c r="CZ1208" s="222"/>
      <c r="DA1208" s="222"/>
      <c r="DB1208" s="224">
        <f t="shared" si="169"/>
        <v>0</v>
      </c>
      <c r="DC1208" s="224">
        <f t="shared" si="170"/>
        <v>0</v>
      </c>
      <c r="DD1208" s="224">
        <f t="shared" si="171"/>
        <v>0</v>
      </c>
      <c r="DE1208" s="225">
        <f t="shared" si="172"/>
        <v>0</v>
      </c>
      <c r="DF1208" s="222"/>
      <c r="DG1208" s="222"/>
    </row>
    <row r="1209" spans="90:111" x14ac:dyDescent="0.25">
      <c r="CL1209" s="223">
        <f t="shared" si="164"/>
        <v>0</v>
      </c>
      <c r="CM1209" s="223">
        <f t="shared" si="165"/>
        <v>0</v>
      </c>
      <c r="CN1209" s="223">
        <f t="shared" si="166"/>
        <v>0</v>
      </c>
      <c r="CO1209" s="223">
        <f t="shared" si="166"/>
        <v>0</v>
      </c>
      <c r="CP1209" s="223">
        <f t="shared" si="167"/>
        <v>0</v>
      </c>
      <c r="CQ1209" s="223">
        <f t="shared" si="168"/>
        <v>0</v>
      </c>
      <c r="CR1209" s="222"/>
      <c r="CS1209" s="222"/>
      <c r="CT1209" s="222"/>
      <c r="CU1209" s="222"/>
      <c r="CV1209" s="222"/>
      <c r="CW1209" s="222"/>
      <c r="CX1209" s="222"/>
      <c r="CY1209" s="222"/>
      <c r="CZ1209" s="222"/>
      <c r="DA1209" s="222"/>
      <c r="DB1209" s="224">
        <f t="shared" si="169"/>
        <v>0</v>
      </c>
      <c r="DC1209" s="224">
        <f t="shared" si="170"/>
        <v>0</v>
      </c>
      <c r="DD1209" s="224">
        <f t="shared" si="171"/>
        <v>0</v>
      </c>
      <c r="DE1209" s="225">
        <f t="shared" si="172"/>
        <v>0</v>
      </c>
      <c r="DF1209" s="222"/>
      <c r="DG1209" s="222"/>
    </row>
    <row r="1210" spans="90:111" x14ac:dyDescent="0.25">
      <c r="CL1210" s="223">
        <f t="shared" si="164"/>
        <v>0</v>
      </c>
      <c r="CM1210" s="223">
        <f t="shared" si="165"/>
        <v>0</v>
      </c>
      <c r="CN1210" s="223">
        <f t="shared" si="166"/>
        <v>0</v>
      </c>
      <c r="CO1210" s="223">
        <f t="shared" si="166"/>
        <v>0</v>
      </c>
      <c r="CP1210" s="223">
        <f t="shared" si="167"/>
        <v>0</v>
      </c>
      <c r="CQ1210" s="223">
        <f t="shared" si="168"/>
        <v>0</v>
      </c>
      <c r="CR1210" s="222"/>
      <c r="CS1210" s="222"/>
      <c r="CT1210" s="222"/>
      <c r="CU1210" s="222"/>
      <c r="CV1210" s="222"/>
      <c r="CW1210" s="222"/>
      <c r="CX1210" s="222"/>
      <c r="CY1210" s="222"/>
      <c r="CZ1210" s="222"/>
      <c r="DA1210" s="222"/>
      <c r="DB1210" s="224">
        <f t="shared" si="169"/>
        <v>0</v>
      </c>
      <c r="DC1210" s="224">
        <f t="shared" si="170"/>
        <v>0</v>
      </c>
      <c r="DD1210" s="224">
        <f t="shared" si="171"/>
        <v>0</v>
      </c>
      <c r="DE1210" s="225">
        <f t="shared" si="172"/>
        <v>0</v>
      </c>
      <c r="DF1210" s="222"/>
      <c r="DG1210" s="222"/>
    </row>
    <row r="1211" spans="90:111" x14ac:dyDescent="0.25">
      <c r="CL1211" s="223">
        <f t="shared" si="164"/>
        <v>0</v>
      </c>
      <c r="CM1211" s="223">
        <f t="shared" si="165"/>
        <v>0</v>
      </c>
      <c r="CN1211" s="223">
        <f t="shared" si="166"/>
        <v>0</v>
      </c>
      <c r="CO1211" s="223">
        <f t="shared" si="166"/>
        <v>0</v>
      </c>
      <c r="CP1211" s="223">
        <f t="shared" si="167"/>
        <v>0</v>
      </c>
      <c r="CQ1211" s="223">
        <f t="shared" si="168"/>
        <v>0</v>
      </c>
      <c r="CR1211" s="222"/>
      <c r="CS1211" s="222"/>
      <c r="CT1211" s="222"/>
      <c r="CU1211" s="222"/>
      <c r="CV1211" s="222"/>
      <c r="CW1211" s="222"/>
      <c r="CX1211" s="222"/>
      <c r="CY1211" s="222"/>
      <c r="CZ1211" s="222"/>
      <c r="DA1211" s="222"/>
      <c r="DB1211" s="224">
        <f t="shared" si="169"/>
        <v>0</v>
      </c>
      <c r="DC1211" s="224">
        <f t="shared" si="170"/>
        <v>0</v>
      </c>
      <c r="DD1211" s="224">
        <f t="shared" si="171"/>
        <v>0</v>
      </c>
      <c r="DE1211" s="225">
        <f t="shared" si="172"/>
        <v>0</v>
      </c>
      <c r="DF1211" s="222"/>
      <c r="DG1211" s="222"/>
    </row>
    <row r="1212" spans="90:111" x14ac:dyDescent="0.25">
      <c r="CL1212" s="223">
        <f t="shared" si="164"/>
        <v>0</v>
      </c>
      <c r="CM1212" s="223">
        <f t="shared" si="165"/>
        <v>0</v>
      </c>
      <c r="CN1212" s="223">
        <f t="shared" si="166"/>
        <v>0</v>
      </c>
      <c r="CO1212" s="223">
        <f t="shared" si="166"/>
        <v>0</v>
      </c>
      <c r="CP1212" s="223">
        <f t="shared" si="167"/>
        <v>0</v>
      </c>
      <c r="CQ1212" s="223">
        <f t="shared" si="168"/>
        <v>0</v>
      </c>
      <c r="CR1212" s="222"/>
      <c r="CS1212" s="222"/>
      <c r="CT1212" s="222"/>
      <c r="CU1212" s="222"/>
      <c r="CV1212" s="222"/>
      <c r="CW1212" s="222"/>
      <c r="CX1212" s="222"/>
      <c r="CY1212" s="222"/>
      <c r="CZ1212" s="222"/>
      <c r="DA1212" s="222"/>
      <c r="DB1212" s="224">
        <f t="shared" si="169"/>
        <v>0</v>
      </c>
      <c r="DC1212" s="224">
        <f t="shared" si="170"/>
        <v>0</v>
      </c>
      <c r="DD1212" s="224">
        <f t="shared" si="171"/>
        <v>0</v>
      </c>
      <c r="DE1212" s="225">
        <f t="shared" si="172"/>
        <v>0</v>
      </c>
      <c r="DF1212" s="222"/>
      <c r="DG1212" s="222"/>
    </row>
    <row r="1213" spans="90:111" x14ac:dyDescent="0.25">
      <c r="CL1213" s="223">
        <f t="shared" si="164"/>
        <v>0</v>
      </c>
      <c r="CM1213" s="223">
        <f t="shared" si="165"/>
        <v>0</v>
      </c>
      <c r="CN1213" s="223">
        <f t="shared" si="166"/>
        <v>0</v>
      </c>
      <c r="CO1213" s="223">
        <f t="shared" si="166"/>
        <v>0</v>
      </c>
      <c r="CP1213" s="223">
        <f t="shared" si="167"/>
        <v>0</v>
      </c>
      <c r="CQ1213" s="223">
        <f t="shared" si="168"/>
        <v>0</v>
      </c>
      <c r="CR1213" s="222"/>
      <c r="CS1213" s="222"/>
      <c r="CT1213" s="222"/>
      <c r="CU1213" s="222"/>
      <c r="CV1213" s="222"/>
      <c r="CW1213" s="222"/>
      <c r="CX1213" s="222"/>
      <c r="CY1213" s="222"/>
      <c r="CZ1213" s="222"/>
      <c r="DA1213" s="222"/>
      <c r="DB1213" s="224">
        <f t="shared" si="169"/>
        <v>0</v>
      </c>
      <c r="DC1213" s="224">
        <f t="shared" si="170"/>
        <v>0</v>
      </c>
      <c r="DD1213" s="224">
        <f t="shared" si="171"/>
        <v>0</v>
      </c>
      <c r="DE1213" s="225">
        <f t="shared" si="172"/>
        <v>0</v>
      </c>
      <c r="DF1213" s="222"/>
      <c r="DG1213" s="222"/>
    </row>
    <row r="1214" spans="90:111" x14ac:dyDescent="0.25">
      <c r="CL1214" s="223">
        <f t="shared" si="164"/>
        <v>0</v>
      </c>
      <c r="CM1214" s="223">
        <f t="shared" si="165"/>
        <v>0</v>
      </c>
      <c r="CN1214" s="223">
        <f t="shared" si="166"/>
        <v>0</v>
      </c>
      <c r="CO1214" s="223">
        <f t="shared" si="166"/>
        <v>0</v>
      </c>
      <c r="CP1214" s="223">
        <f t="shared" si="167"/>
        <v>0</v>
      </c>
      <c r="CQ1214" s="223">
        <f t="shared" si="168"/>
        <v>0</v>
      </c>
      <c r="CR1214" s="222"/>
      <c r="CS1214" s="222"/>
      <c r="CT1214" s="222"/>
      <c r="CU1214" s="222"/>
      <c r="CV1214" s="222"/>
      <c r="CW1214" s="222"/>
      <c r="CX1214" s="222"/>
      <c r="CY1214" s="222"/>
      <c r="CZ1214" s="222"/>
      <c r="DA1214" s="222"/>
      <c r="DB1214" s="224">
        <f t="shared" si="169"/>
        <v>0</v>
      </c>
      <c r="DC1214" s="224">
        <f t="shared" si="170"/>
        <v>0</v>
      </c>
      <c r="DD1214" s="224">
        <f t="shared" si="171"/>
        <v>0</v>
      </c>
      <c r="DE1214" s="225">
        <f t="shared" si="172"/>
        <v>0</v>
      </c>
      <c r="DF1214" s="222"/>
      <c r="DG1214" s="222"/>
    </row>
    <row r="1215" spans="90:111" x14ac:dyDescent="0.25">
      <c r="CL1215" s="223">
        <f t="shared" si="164"/>
        <v>0</v>
      </c>
      <c r="CM1215" s="223">
        <f t="shared" si="165"/>
        <v>0</v>
      </c>
      <c r="CN1215" s="223">
        <f t="shared" si="166"/>
        <v>0</v>
      </c>
      <c r="CO1215" s="223">
        <f t="shared" si="166"/>
        <v>0</v>
      </c>
      <c r="CP1215" s="223">
        <f t="shared" si="167"/>
        <v>0</v>
      </c>
      <c r="CQ1215" s="223">
        <f t="shared" si="168"/>
        <v>0</v>
      </c>
      <c r="CR1215" s="222"/>
      <c r="CS1215" s="222"/>
      <c r="CT1215" s="222"/>
      <c r="CU1215" s="222"/>
      <c r="CV1215" s="222"/>
      <c r="CW1215" s="222"/>
      <c r="CX1215" s="222"/>
      <c r="CY1215" s="222"/>
      <c r="CZ1215" s="222"/>
      <c r="DA1215" s="222"/>
      <c r="DB1215" s="224">
        <f t="shared" si="169"/>
        <v>0</v>
      </c>
      <c r="DC1215" s="224">
        <f t="shared" si="170"/>
        <v>0</v>
      </c>
      <c r="DD1215" s="224">
        <f t="shared" si="171"/>
        <v>0</v>
      </c>
      <c r="DE1215" s="225">
        <f t="shared" si="172"/>
        <v>0</v>
      </c>
      <c r="DF1215" s="222"/>
      <c r="DG1215" s="222"/>
    </row>
    <row r="1216" spans="90:111" x14ac:dyDescent="0.25">
      <c r="CL1216" s="223">
        <f t="shared" si="164"/>
        <v>0</v>
      </c>
      <c r="CM1216" s="223">
        <f t="shared" si="165"/>
        <v>0</v>
      </c>
      <c r="CN1216" s="223">
        <f t="shared" si="166"/>
        <v>0</v>
      </c>
      <c r="CO1216" s="223">
        <f t="shared" si="166"/>
        <v>0</v>
      </c>
      <c r="CP1216" s="223">
        <f t="shared" si="167"/>
        <v>0</v>
      </c>
      <c r="CQ1216" s="223">
        <f t="shared" si="168"/>
        <v>0</v>
      </c>
      <c r="CR1216" s="222"/>
      <c r="CS1216" s="222"/>
      <c r="CT1216" s="222"/>
      <c r="CU1216" s="222"/>
      <c r="CV1216" s="222"/>
      <c r="CW1216" s="222"/>
      <c r="CX1216" s="222"/>
      <c r="CY1216" s="222"/>
      <c r="CZ1216" s="222"/>
      <c r="DA1216" s="222"/>
      <c r="DB1216" s="224">
        <f t="shared" si="169"/>
        <v>0</v>
      </c>
      <c r="DC1216" s="224">
        <f t="shared" si="170"/>
        <v>0</v>
      </c>
      <c r="DD1216" s="224">
        <f t="shared" si="171"/>
        <v>0</v>
      </c>
      <c r="DE1216" s="225">
        <f t="shared" si="172"/>
        <v>0</v>
      </c>
      <c r="DF1216" s="222"/>
      <c r="DG1216" s="222"/>
    </row>
    <row r="1217" spans="90:111" x14ac:dyDescent="0.25">
      <c r="CL1217" s="223">
        <f t="shared" si="164"/>
        <v>0</v>
      </c>
      <c r="CM1217" s="223">
        <f t="shared" si="165"/>
        <v>0</v>
      </c>
      <c r="CN1217" s="223">
        <f t="shared" si="166"/>
        <v>0</v>
      </c>
      <c r="CO1217" s="223">
        <f t="shared" si="166"/>
        <v>0</v>
      </c>
      <c r="CP1217" s="223">
        <f t="shared" si="167"/>
        <v>0</v>
      </c>
      <c r="CQ1217" s="223">
        <f t="shared" si="168"/>
        <v>0</v>
      </c>
      <c r="CR1217" s="222"/>
      <c r="CS1217" s="222"/>
      <c r="CT1217" s="222"/>
      <c r="CU1217" s="222"/>
      <c r="CV1217" s="222"/>
      <c r="CW1217" s="222"/>
      <c r="CX1217" s="222"/>
      <c r="CY1217" s="222"/>
      <c r="CZ1217" s="222"/>
      <c r="DA1217" s="222"/>
      <c r="DB1217" s="224">
        <f t="shared" si="169"/>
        <v>0</v>
      </c>
      <c r="DC1217" s="224">
        <f t="shared" si="170"/>
        <v>0</v>
      </c>
      <c r="DD1217" s="224">
        <f t="shared" si="171"/>
        <v>0</v>
      </c>
      <c r="DE1217" s="225">
        <f t="shared" si="172"/>
        <v>0</v>
      </c>
      <c r="DF1217" s="222"/>
      <c r="DG1217" s="222"/>
    </row>
    <row r="1218" spans="90:111" x14ac:dyDescent="0.25">
      <c r="CL1218" s="223">
        <f t="shared" si="164"/>
        <v>0</v>
      </c>
      <c r="CM1218" s="223">
        <f t="shared" si="165"/>
        <v>0</v>
      </c>
      <c r="CN1218" s="223">
        <f t="shared" si="166"/>
        <v>0</v>
      </c>
      <c r="CO1218" s="223">
        <f t="shared" si="166"/>
        <v>0</v>
      </c>
      <c r="CP1218" s="223">
        <f t="shared" si="167"/>
        <v>0</v>
      </c>
      <c r="CQ1218" s="223">
        <f t="shared" si="168"/>
        <v>0</v>
      </c>
      <c r="CR1218" s="222"/>
      <c r="CS1218" s="222"/>
      <c r="CT1218" s="222"/>
      <c r="CU1218" s="222"/>
      <c r="CV1218" s="222"/>
      <c r="CW1218" s="222"/>
      <c r="CX1218" s="222"/>
      <c r="CY1218" s="222"/>
      <c r="CZ1218" s="222"/>
      <c r="DA1218" s="222"/>
      <c r="DB1218" s="224">
        <f t="shared" si="169"/>
        <v>0</v>
      </c>
      <c r="DC1218" s="224">
        <f t="shared" si="170"/>
        <v>0</v>
      </c>
      <c r="DD1218" s="224">
        <f t="shared" si="171"/>
        <v>0</v>
      </c>
      <c r="DE1218" s="225">
        <f t="shared" si="172"/>
        <v>0</v>
      </c>
      <c r="DF1218" s="222"/>
      <c r="DG1218" s="222"/>
    </row>
    <row r="1219" spans="90:111" x14ac:dyDescent="0.25">
      <c r="CL1219" s="223">
        <f t="shared" ref="CL1219:CL1268" si="173">SUM(BB1219:BL1219)+BR1219</f>
        <v>0</v>
      </c>
      <c r="CM1219" s="223">
        <f t="shared" ref="CM1219:CM1268" si="174">SUM(BM1219:BO1219)</f>
        <v>0</v>
      </c>
      <c r="CN1219" s="223">
        <f t="shared" ref="CN1219:CO1268" si="175">BP1219</f>
        <v>0</v>
      </c>
      <c r="CO1219" s="223">
        <f t="shared" si="175"/>
        <v>0</v>
      </c>
      <c r="CP1219" s="223">
        <f t="shared" ref="CP1219:CP1268" si="176">SUM(CL1219:CO1219)</f>
        <v>0</v>
      </c>
      <c r="CQ1219" s="223">
        <f t="shared" ref="CQ1219:CQ1268" si="177">CP1219-BU1219</f>
        <v>0</v>
      </c>
      <c r="CR1219" s="222"/>
      <c r="CS1219" s="222"/>
      <c r="CT1219" s="222"/>
      <c r="CU1219" s="222"/>
      <c r="CV1219" s="222"/>
      <c r="CW1219" s="222"/>
      <c r="CX1219" s="222"/>
      <c r="CY1219" s="222"/>
      <c r="CZ1219" s="222"/>
      <c r="DA1219" s="222"/>
      <c r="DB1219" s="224">
        <f t="shared" ref="DB1219:DB1268" si="178">SUM(BB1219:BE1219)+BM1219+BN1219</f>
        <v>0</v>
      </c>
      <c r="DC1219" s="224">
        <f t="shared" ref="DC1219:DC1268" si="179">BF1219+BG1219+BH1219+BI1219+BJ1219+BK1219+BL1219+BO1219+BR1219</f>
        <v>0</v>
      </c>
      <c r="DD1219" s="224">
        <f t="shared" ref="DD1219:DD1268" si="180">DC1219+DB1219</f>
        <v>0</v>
      </c>
      <c r="DE1219" s="225">
        <f t="shared" ref="DE1219:DE1268" si="181">DD1219-BS1219</f>
        <v>0</v>
      </c>
      <c r="DF1219" s="222"/>
      <c r="DG1219" s="222"/>
    </row>
    <row r="1220" spans="90:111" x14ac:dyDescent="0.25">
      <c r="CL1220" s="223">
        <f t="shared" si="173"/>
        <v>0</v>
      </c>
      <c r="CM1220" s="223">
        <f t="shared" si="174"/>
        <v>0</v>
      </c>
      <c r="CN1220" s="223">
        <f t="shared" si="175"/>
        <v>0</v>
      </c>
      <c r="CO1220" s="223">
        <f t="shared" si="175"/>
        <v>0</v>
      </c>
      <c r="CP1220" s="223">
        <f t="shared" si="176"/>
        <v>0</v>
      </c>
      <c r="CQ1220" s="223">
        <f t="shared" si="177"/>
        <v>0</v>
      </c>
      <c r="CR1220" s="222"/>
      <c r="CS1220" s="222"/>
      <c r="CT1220" s="222"/>
      <c r="CU1220" s="222"/>
      <c r="CV1220" s="222"/>
      <c r="CW1220" s="222"/>
      <c r="CX1220" s="222"/>
      <c r="CY1220" s="222"/>
      <c r="CZ1220" s="222"/>
      <c r="DA1220" s="222"/>
      <c r="DB1220" s="224">
        <f t="shared" si="178"/>
        <v>0</v>
      </c>
      <c r="DC1220" s="224">
        <f t="shared" si="179"/>
        <v>0</v>
      </c>
      <c r="DD1220" s="224">
        <f t="shared" si="180"/>
        <v>0</v>
      </c>
      <c r="DE1220" s="225">
        <f t="shared" si="181"/>
        <v>0</v>
      </c>
      <c r="DF1220" s="222"/>
      <c r="DG1220" s="222"/>
    </row>
    <row r="1221" spans="90:111" x14ac:dyDescent="0.25">
      <c r="CL1221" s="223">
        <f t="shared" si="173"/>
        <v>0</v>
      </c>
      <c r="CM1221" s="223">
        <f t="shared" si="174"/>
        <v>0</v>
      </c>
      <c r="CN1221" s="223">
        <f t="shared" si="175"/>
        <v>0</v>
      </c>
      <c r="CO1221" s="223">
        <f t="shared" si="175"/>
        <v>0</v>
      </c>
      <c r="CP1221" s="223">
        <f t="shared" si="176"/>
        <v>0</v>
      </c>
      <c r="CQ1221" s="223">
        <f t="shared" si="177"/>
        <v>0</v>
      </c>
      <c r="CR1221" s="222"/>
      <c r="CS1221" s="222"/>
      <c r="CT1221" s="222"/>
      <c r="CU1221" s="222"/>
      <c r="CV1221" s="222"/>
      <c r="CW1221" s="222"/>
      <c r="CX1221" s="222"/>
      <c r="CY1221" s="222"/>
      <c r="CZ1221" s="222"/>
      <c r="DA1221" s="222"/>
      <c r="DB1221" s="224">
        <f t="shared" si="178"/>
        <v>0</v>
      </c>
      <c r="DC1221" s="224">
        <f t="shared" si="179"/>
        <v>0</v>
      </c>
      <c r="DD1221" s="224">
        <f t="shared" si="180"/>
        <v>0</v>
      </c>
      <c r="DE1221" s="225">
        <f t="shared" si="181"/>
        <v>0</v>
      </c>
      <c r="DF1221" s="222"/>
      <c r="DG1221" s="222"/>
    </row>
    <row r="1222" spans="90:111" x14ac:dyDescent="0.25">
      <c r="CL1222" s="223">
        <f t="shared" si="173"/>
        <v>0</v>
      </c>
      <c r="CM1222" s="223">
        <f t="shared" si="174"/>
        <v>0</v>
      </c>
      <c r="CN1222" s="223">
        <f t="shared" si="175"/>
        <v>0</v>
      </c>
      <c r="CO1222" s="223">
        <f t="shared" si="175"/>
        <v>0</v>
      </c>
      <c r="CP1222" s="223">
        <f t="shared" si="176"/>
        <v>0</v>
      </c>
      <c r="CQ1222" s="223">
        <f t="shared" si="177"/>
        <v>0</v>
      </c>
      <c r="CR1222" s="222"/>
      <c r="CS1222" s="222"/>
      <c r="CT1222" s="222"/>
      <c r="CU1222" s="222"/>
      <c r="CV1222" s="222"/>
      <c r="CW1222" s="222"/>
      <c r="CX1222" s="222"/>
      <c r="CY1222" s="222"/>
      <c r="CZ1222" s="222"/>
      <c r="DA1222" s="222"/>
      <c r="DB1222" s="224">
        <f t="shared" si="178"/>
        <v>0</v>
      </c>
      <c r="DC1222" s="224">
        <f t="shared" si="179"/>
        <v>0</v>
      </c>
      <c r="DD1222" s="224">
        <f t="shared" si="180"/>
        <v>0</v>
      </c>
      <c r="DE1222" s="225">
        <f t="shared" si="181"/>
        <v>0</v>
      </c>
      <c r="DF1222" s="222"/>
      <c r="DG1222" s="222"/>
    </row>
    <row r="1223" spans="90:111" x14ac:dyDescent="0.25">
      <c r="CL1223" s="223">
        <f t="shared" si="173"/>
        <v>0</v>
      </c>
      <c r="CM1223" s="223">
        <f t="shared" si="174"/>
        <v>0</v>
      </c>
      <c r="CN1223" s="223">
        <f t="shared" si="175"/>
        <v>0</v>
      </c>
      <c r="CO1223" s="223">
        <f t="shared" si="175"/>
        <v>0</v>
      </c>
      <c r="CP1223" s="223">
        <f t="shared" si="176"/>
        <v>0</v>
      </c>
      <c r="CQ1223" s="223">
        <f t="shared" si="177"/>
        <v>0</v>
      </c>
      <c r="CR1223" s="222"/>
      <c r="CS1223" s="222"/>
      <c r="CT1223" s="222"/>
      <c r="CU1223" s="222"/>
      <c r="CV1223" s="222"/>
      <c r="CW1223" s="222"/>
      <c r="CX1223" s="222"/>
      <c r="CY1223" s="222"/>
      <c r="CZ1223" s="222"/>
      <c r="DA1223" s="222"/>
      <c r="DB1223" s="224">
        <f t="shared" si="178"/>
        <v>0</v>
      </c>
      <c r="DC1223" s="224">
        <f t="shared" si="179"/>
        <v>0</v>
      </c>
      <c r="DD1223" s="224">
        <f t="shared" si="180"/>
        <v>0</v>
      </c>
      <c r="DE1223" s="225">
        <f t="shared" si="181"/>
        <v>0</v>
      </c>
      <c r="DF1223" s="222"/>
      <c r="DG1223" s="222"/>
    </row>
    <row r="1224" spans="90:111" x14ac:dyDescent="0.25">
      <c r="CL1224" s="223">
        <f t="shared" si="173"/>
        <v>0</v>
      </c>
      <c r="CM1224" s="223">
        <f t="shared" si="174"/>
        <v>0</v>
      </c>
      <c r="CN1224" s="223">
        <f t="shared" si="175"/>
        <v>0</v>
      </c>
      <c r="CO1224" s="223">
        <f t="shared" si="175"/>
        <v>0</v>
      </c>
      <c r="CP1224" s="223">
        <f t="shared" si="176"/>
        <v>0</v>
      </c>
      <c r="CQ1224" s="223">
        <f t="shared" si="177"/>
        <v>0</v>
      </c>
      <c r="CR1224" s="222"/>
      <c r="CS1224" s="222"/>
      <c r="CT1224" s="222"/>
      <c r="CU1224" s="222"/>
      <c r="CV1224" s="222"/>
      <c r="CW1224" s="222"/>
      <c r="CX1224" s="222"/>
      <c r="CY1224" s="222"/>
      <c r="CZ1224" s="222"/>
      <c r="DA1224" s="222"/>
      <c r="DB1224" s="224">
        <f t="shared" si="178"/>
        <v>0</v>
      </c>
      <c r="DC1224" s="224">
        <f t="shared" si="179"/>
        <v>0</v>
      </c>
      <c r="DD1224" s="224">
        <f t="shared" si="180"/>
        <v>0</v>
      </c>
      <c r="DE1224" s="225">
        <f t="shared" si="181"/>
        <v>0</v>
      </c>
      <c r="DF1224" s="222"/>
      <c r="DG1224" s="222"/>
    </row>
    <row r="1225" spans="90:111" x14ac:dyDescent="0.25">
      <c r="CL1225" s="223">
        <f t="shared" si="173"/>
        <v>0</v>
      </c>
      <c r="CM1225" s="223">
        <f t="shared" si="174"/>
        <v>0</v>
      </c>
      <c r="CN1225" s="223">
        <f t="shared" si="175"/>
        <v>0</v>
      </c>
      <c r="CO1225" s="223">
        <f t="shared" si="175"/>
        <v>0</v>
      </c>
      <c r="CP1225" s="223">
        <f t="shared" si="176"/>
        <v>0</v>
      </c>
      <c r="CQ1225" s="223">
        <f t="shared" si="177"/>
        <v>0</v>
      </c>
      <c r="CR1225" s="222"/>
      <c r="CS1225" s="222"/>
      <c r="CT1225" s="222"/>
      <c r="CU1225" s="222"/>
      <c r="CV1225" s="222"/>
      <c r="CW1225" s="222"/>
      <c r="CX1225" s="222"/>
      <c r="CY1225" s="222"/>
      <c r="CZ1225" s="222"/>
      <c r="DA1225" s="222"/>
      <c r="DB1225" s="224">
        <f t="shared" si="178"/>
        <v>0</v>
      </c>
      <c r="DC1225" s="224">
        <f t="shared" si="179"/>
        <v>0</v>
      </c>
      <c r="DD1225" s="224">
        <f t="shared" si="180"/>
        <v>0</v>
      </c>
      <c r="DE1225" s="225">
        <f t="shared" si="181"/>
        <v>0</v>
      </c>
      <c r="DF1225" s="222"/>
      <c r="DG1225" s="222"/>
    </row>
    <row r="1226" spans="90:111" x14ac:dyDescent="0.25">
      <c r="CL1226" s="223">
        <f t="shared" si="173"/>
        <v>0</v>
      </c>
      <c r="CM1226" s="223">
        <f t="shared" si="174"/>
        <v>0</v>
      </c>
      <c r="CN1226" s="223">
        <f t="shared" si="175"/>
        <v>0</v>
      </c>
      <c r="CO1226" s="223">
        <f t="shared" si="175"/>
        <v>0</v>
      </c>
      <c r="CP1226" s="223">
        <f t="shared" si="176"/>
        <v>0</v>
      </c>
      <c r="CQ1226" s="223">
        <f t="shared" si="177"/>
        <v>0</v>
      </c>
      <c r="CR1226" s="222"/>
      <c r="CS1226" s="222"/>
      <c r="CT1226" s="222"/>
      <c r="CU1226" s="222"/>
      <c r="CV1226" s="222"/>
      <c r="CW1226" s="222"/>
      <c r="CX1226" s="222"/>
      <c r="CY1226" s="222"/>
      <c r="CZ1226" s="222"/>
      <c r="DA1226" s="222"/>
      <c r="DB1226" s="224">
        <f t="shared" si="178"/>
        <v>0</v>
      </c>
      <c r="DC1226" s="224">
        <f t="shared" si="179"/>
        <v>0</v>
      </c>
      <c r="DD1226" s="224">
        <f t="shared" si="180"/>
        <v>0</v>
      </c>
      <c r="DE1226" s="225">
        <f t="shared" si="181"/>
        <v>0</v>
      </c>
      <c r="DF1226" s="222"/>
      <c r="DG1226" s="222"/>
    </row>
    <row r="1227" spans="90:111" x14ac:dyDescent="0.25">
      <c r="CL1227" s="223">
        <f t="shared" si="173"/>
        <v>0</v>
      </c>
      <c r="CM1227" s="223">
        <f t="shared" si="174"/>
        <v>0</v>
      </c>
      <c r="CN1227" s="223">
        <f t="shared" si="175"/>
        <v>0</v>
      </c>
      <c r="CO1227" s="223">
        <f t="shared" si="175"/>
        <v>0</v>
      </c>
      <c r="CP1227" s="223">
        <f t="shared" si="176"/>
        <v>0</v>
      </c>
      <c r="CQ1227" s="223">
        <f t="shared" si="177"/>
        <v>0</v>
      </c>
      <c r="CR1227" s="222"/>
      <c r="CS1227" s="222"/>
      <c r="CT1227" s="222"/>
      <c r="CU1227" s="222"/>
      <c r="CV1227" s="222"/>
      <c r="CW1227" s="222"/>
      <c r="CX1227" s="222"/>
      <c r="CY1227" s="222"/>
      <c r="CZ1227" s="222"/>
      <c r="DA1227" s="222"/>
      <c r="DB1227" s="224">
        <f t="shared" si="178"/>
        <v>0</v>
      </c>
      <c r="DC1227" s="224">
        <f t="shared" si="179"/>
        <v>0</v>
      </c>
      <c r="DD1227" s="224">
        <f t="shared" si="180"/>
        <v>0</v>
      </c>
      <c r="DE1227" s="225">
        <f t="shared" si="181"/>
        <v>0</v>
      </c>
      <c r="DF1227" s="222"/>
      <c r="DG1227" s="222"/>
    </row>
    <row r="1228" spans="90:111" x14ac:dyDescent="0.25">
      <c r="CL1228" s="223">
        <f t="shared" si="173"/>
        <v>0</v>
      </c>
      <c r="CM1228" s="223">
        <f t="shared" si="174"/>
        <v>0</v>
      </c>
      <c r="CN1228" s="223">
        <f t="shared" si="175"/>
        <v>0</v>
      </c>
      <c r="CO1228" s="223">
        <f t="shared" si="175"/>
        <v>0</v>
      </c>
      <c r="CP1228" s="223">
        <f t="shared" si="176"/>
        <v>0</v>
      </c>
      <c r="CQ1228" s="223">
        <f t="shared" si="177"/>
        <v>0</v>
      </c>
      <c r="CR1228" s="222"/>
      <c r="CS1228" s="222"/>
      <c r="CT1228" s="222"/>
      <c r="CU1228" s="222"/>
      <c r="CV1228" s="222"/>
      <c r="CW1228" s="222"/>
      <c r="CX1228" s="222"/>
      <c r="CY1228" s="222"/>
      <c r="CZ1228" s="222"/>
      <c r="DA1228" s="222"/>
      <c r="DB1228" s="224">
        <f t="shared" si="178"/>
        <v>0</v>
      </c>
      <c r="DC1228" s="224">
        <f t="shared" si="179"/>
        <v>0</v>
      </c>
      <c r="DD1228" s="224">
        <f t="shared" si="180"/>
        <v>0</v>
      </c>
      <c r="DE1228" s="225">
        <f t="shared" si="181"/>
        <v>0</v>
      </c>
      <c r="DF1228" s="222"/>
      <c r="DG1228" s="222"/>
    </row>
    <row r="1229" spans="90:111" x14ac:dyDescent="0.25">
      <c r="CL1229" s="223">
        <f t="shared" si="173"/>
        <v>0</v>
      </c>
      <c r="CM1229" s="223">
        <f t="shared" si="174"/>
        <v>0</v>
      </c>
      <c r="CN1229" s="223">
        <f t="shared" si="175"/>
        <v>0</v>
      </c>
      <c r="CO1229" s="223">
        <f t="shared" si="175"/>
        <v>0</v>
      </c>
      <c r="CP1229" s="223">
        <f t="shared" si="176"/>
        <v>0</v>
      </c>
      <c r="CQ1229" s="223">
        <f t="shared" si="177"/>
        <v>0</v>
      </c>
      <c r="CR1229" s="222"/>
      <c r="CS1229" s="222"/>
      <c r="CT1229" s="222"/>
      <c r="CU1229" s="222"/>
      <c r="CV1229" s="222"/>
      <c r="CW1229" s="222"/>
      <c r="CX1229" s="222"/>
      <c r="CY1229" s="222"/>
      <c r="CZ1229" s="222"/>
      <c r="DA1229" s="222"/>
      <c r="DB1229" s="224">
        <f t="shared" si="178"/>
        <v>0</v>
      </c>
      <c r="DC1229" s="224">
        <f t="shared" si="179"/>
        <v>0</v>
      </c>
      <c r="DD1229" s="224">
        <f t="shared" si="180"/>
        <v>0</v>
      </c>
      <c r="DE1229" s="225">
        <f t="shared" si="181"/>
        <v>0</v>
      </c>
      <c r="DF1229" s="222"/>
      <c r="DG1229" s="222"/>
    </row>
    <row r="1230" spans="90:111" x14ac:dyDescent="0.25">
      <c r="CL1230" s="223">
        <f t="shared" si="173"/>
        <v>0</v>
      </c>
      <c r="CM1230" s="223">
        <f t="shared" si="174"/>
        <v>0</v>
      </c>
      <c r="CN1230" s="223">
        <f t="shared" si="175"/>
        <v>0</v>
      </c>
      <c r="CO1230" s="223">
        <f t="shared" si="175"/>
        <v>0</v>
      </c>
      <c r="CP1230" s="223">
        <f t="shared" si="176"/>
        <v>0</v>
      </c>
      <c r="CQ1230" s="223">
        <f t="shared" si="177"/>
        <v>0</v>
      </c>
      <c r="CR1230" s="222"/>
      <c r="CS1230" s="222"/>
      <c r="CT1230" s="222"/>
      <c r="CU1230" s="222"/>
      <c r="CV1230" s="222"/>
      <c r="CW1230" s="222"/>
      <c r="CX1230" s="222"/>
      <c r="CY1230" s="222"/>
      <c r="CZ1230" s="222"/>
      <c r="DA1230" s="222"/>
      <c r="DB1230" s="224">
        <f t="shared" si="178"/>
        <v>0</v>
      </c>
      <c r="DC1230" s="224">
        <f t="shared" si="179"/>
        <v>0</v>
      </c>
      <c r="DD1230" s="224">
        <f t="shared" si="180"/>
        <v>0</v>
      </c>
      <c r="DE1230" s="225">
        <f t="shared" si="181"/>
        <v>0</v>
      </c>
      <c r="DF1230" s="222"/>
      <c r="DG1230" s="222"/>
    </row>
    <row r="1231" spans="90:111" x14ac:dyDescent="0.25">
      <c r="CL1231" s="223">
        <f t="shared" si="173"/>
        <v>0</v>
      </c>
      <c r="CM1231" s="223">
        <f t="shared" si="174"/>
        <v>0</v>
      </c>
      <c r="CN1231" s="223">
        <f t="shared" si="175"/>
        <v>0</v>
      </c>
      <c r="CO1231" s="223">
        <f t="shared" si="175"/>
        <v>0</v>
      </c>
      <c r="CP1231" s="223">
        <f t="shared" si="176"/>
        <v>0</v>
      </c>
      <c r="CQ1231" s="223">
        <f t="shared" si="177"/>
        <v>0</v>
      </c>
      <c r="CR1231" s="222"/>
      <c r="CS1231" s="222"/>
      <c r="CT1231" s="222"/>
      <c r="CU1231" s="222"/>
      <c r="CV1231" s="222"/>
      <c r="CW1231" s="222"/>
      <c r="CX1231" s="222"/>
      <c r="CY1231" s="222"/>
      <c r="CZ1231" s="222"/>
      <c r="DA1231" s="222"/>
      <c r="DB1231" s="224">
        <f t="shared" si="178"/>
        <v>0</v>
      </c>
      <c r="DC1231" s="224">
        <f t="shared" si="179"/>
        <v>0</v>
      </c>
      <c r="DD1231" s="224">
        <f t="shared" si="180"/>
        <v>0</v>
      </c>
      <c r="DE1231" s="225">
        <f t="shared" si="181"/>
        <v>0</v>
      </c>
      <c r="DF1231" s="222"/>
      <c r="DG1231" s="222"/>
    </row>
    <row r="1232" spans="90:111" x14ac:dyDescent="0.25">
      <c r="CL1232" s="223">
        <f t="shared" si="173"/>
        <v>0</v>
      </c>
      <c r="CM1232" s="223">
        <f t="shared" si="174"/>
        <v>0</v>
      </c>
      <c r="CN1232" s="223">
        <f t="shared" si="175"/>
        <v>0</v>
      </c>
      <c r="CO1232" s="223">
        <f t="shared" si="175"/>
        <v>0</v>
      </c>
      <c r="CP1232" s="223">
        <f t="shared" si="176"/>
        <v>0</v>
      </c>
      <c r="CQ1232" s="223">
        <f t="shared" si="177"/>
        <v>0</v>
      </c>
      <c r="CR1232" s="222"/>
      <c r="CS1232" s="222"/>
      <c r="CT1232" s="222"/>
      <c r="CU1232" s="222"/>
      <c r="CV1232" s="222"/>
      <c r="CW1232" s="222"/>
      <c r="CX1232" s="222"/>
      <c r="CY1232" s="222"/>
      <c r="CZ1232" s="222"/>
      <c r="DA1232" s="222"/>
      <c r="DB1232" s="224">
        <f t="shared" si="178"/>
        <v>0</v>
      </c>
      <c r="DC1232" s="224">
        <f t="shared" si="179"/>
        <v>0</v>
      </c>
      <c r="DD1232" s="224">
        <f t="shared" si="180"/>
        <v>0</v>
      </c>
      <c r="DE1232" s="225">
        <f t="shared" si="181"/>
        <v>0</v>
      </c>
      <c r="DF1232" s="222"/>
      <c r="DG1232" s="222"/>
    </row>
    <row r="1233" spans="90:111" x14ac:dyDescent="0.25">
      <c r="CL1233" s="223">
        <f t="shared" si="173"/>
        <v>0</v>
      </c>
      <c r="CM1233" s="223">
        <f t="shared" si="174"/>
        <v>0</v>
      </c>
      <c r="CN1233" s="223">
        <f t="shared" si="175"/>
        <v>0</v>
      </c>
      <c r="CO1233" s="223">
        <f t="shared" si="175"/>
        <v>0</v>
      </c>
      <c r="CP1233" s="223">
        <f t="shared" si="176"/>
        <v>0</v>
      </c>
      <c r="CQ1233" s="223">
        <f t="shared" si="177"/>
        <v>0</v>
      </c>
      <c r="CR1233" s="222"/>
      <c r="CS1233" s="222"/>
      <c r="CT1233" s="222"/>
      <c r="CU1233" s="222"/>
      <c r="CV1233" s="222"/>
      <c r="CW1233" s="222"/>
      <c r="CX1233" s="222"/>
      <c r="CY1233" s="222"/>
      <c r="CZ1233" s="222"/>
      <c r="DA1233" s="222"/>
      <c r="DB1233" s="224">
        <f t="shared" si="178"/>
        <v>0</v>
      </c>
      <c r="DC1233" s="224">
        <f t="shared" si="179"/>
        <v>0</v>
      </c>
      <c r="DD1233" s="224">
        <f t="shared" si="180"/>
        <v>0</v>
      </c>
      <c r="DE1233" s="225">
        <f t="shared" si="181"/>
        <v>0</v>
      </c>
      <c r="DF1233" s="222"/>
      <c r="DG1233" s="222"/>
    </row>
    <row r="1234" spans="90:111" x14ac:dyDescent="0.25">
      <c r="CL1234" s="223">
        <f t="shared" si="173"/>
        <v>0</v>
      </c>
      <c r="CM1234" s="223">
        <f t="shared" si="174"/>
        <v>0</v>
      </c>
      <c r="CN1234" s="223">
        <f t="shared" si="175"/>
        <v>0</v>
      </c>
      <c r="CO1234" s="223">
        <f t="shared" si="175"/>
        <v>0</v>
      </c>
      <c r="CP1234" s="223">
        <f t="shared" si="176"/>
        <v>0</v>
      </c>
      <c r="CQ1234" s="223">
        <f t="shared" si="177"/>
        <v>0</v>
      </c>
      <c r="CR1234" s="222"/>
      <c r="CS1234" s="222"/>
      <c r="CT1234" s="222"/>
      <c r="CU1234" s="222"/>
      <c r="CV1234" s="222"/>
      <c r="CW1234" s="222"/>
      <c r="CX1234" s="222"/>
      <c r="CY1234" s="222"/>
      <c r="CZ1234" s="222"/>
      <c r="DA1234" s="222"/>
      <c r="DB1234" s="224">
        <f t="shared" si="178"/>
        <v>0</v>
      </c>
      <c r="DC1234" s="224">
        <f t="shared" si="179"/>
        <v>0</v>
      </c>
      <c r="DD1234" s="224">
        <f t="shared" si="180"/>
        <v>0</v>
      </c>
      <c r="DE1234" s="225">
        <f t="shared" si="181"/>
        <v>0</v>
      </c>
      <c r="DF1234" s="222"/>
      <c r="DG1234" s="222"/>
    </row>
    <row r="1235" spans="90:111" x14ac:dyDescent="0.25">
      <c r="CL1235" s="223">
        <f t="shared" si="173"/>
        <v>0</v>
      </c>
      <c r="CM1235" s="223">
        <f t="shared" si="174"/>
        <v>0</v>
      </c>
      <c r="CN1235" s="223">
        <f t="shared" si="175"/>
        <v>0</v>
      </c>
      <c r="CO1235" s="223">
        <f t="shared" si="175"/>
        <v>0</v>
      </c>
      <c r="CP1235" s="223">
        <f t="shared" si="176"/>
        <v>0</v>
      </c>
      <c r="CQ1235" s="223">
        <f t="shared" si="177"/>
        <v>0</v>
      </c>
      <c r="CR1235" s="222"/>
      <c r="CS1235" s="222"/>
      <c r="CT1235" s="222"/>
      <c r="CU1235" s="222"/>
      <c r="CV1235" s="222"/>
      <c r="CW1235" s="222"/>
      <c r="CX1235" s="222"/>
      <c r="CY1235" s="222"/>
      <c r="CZ1235" s="222"/>
      <c r="DA1235" s="222"/>
      <c r="DB1235" s="224">
        <f t="shared" si="178"/>
        <v>0</v>
      </c>
      <c r="DC1235" s="224">
        <f t="shared" si="179"/>
        <v>0</v>
      </c>
      <c r="DD1235" s="224">
        <f t="shared" si="180"/>
        <v>0</v>
      </c>
      <c r="DE1235" s="225">
        <f t="shared" si="181"/>
        <v>0</v>
      </c>
      <c r="DF1235" s="222"/>
      <c r="DG1235" s="222"/>
    </row>
    <row r="1236" spans="90:111" x14ac:dyDescent="0.25">
      <c r="CL1236" s="223">
        <f t="shared" si="173"/>
        <v>0</v>
      </c>
      <c r="CM1236" s="223">
        <f t="shared" si="174"/>
        <v>0</v>
      </c>
      <c r="CN1236" s="223">
        <f t="shared" si="175"/>
        <v>0</v>
      </c>
      <c r="CO1236" s="223">
        <f t="shared" si="175"/>
        <v>0</v>
      </c>
      <c r="CP1236" s="223">
        <f t="shared" si="176"/>
        <v>0</v>
      </c>
      <c r="CQ1236" s="223">
        <f t="shared" si="177"/>
        <v>0</v>
      </c>
      <c r="CR1236" s="222"/>
      <c r="CS1236" s="222"/>
      <c r="CT1236" s="222"/>
      <c r="CU1236" s="222"/>
      <c r="CV1236" s="222"/>
      <c r="CW1236" s="222"/>
      <c r="CX1236" s="222"/>
      <c r="CY1236" s="222"/>
      <c r="CZ1236" s="222"/>
      <c r="DA1236" s="222"/>
      <c r="DB1236" s="224">
        <f t="shared" si="178"/>
        <v>0</v>
      </c>
      <c r="DC1236" s="224">
        <f t="shared" si="179"/>
        <v>0</v>
      </c>
      <c r="DD1236" s="224">
        <f t="shared" si="180"/>
        <v>0</v>
      </c>
      <c r="DE1236" s="225">
        <f t="shared" si="181"/>
        <v>0</v>
      </c>
      <c r="DF1236" s="222"/>
      <c r="DG1236" s="222"/>
    </row>
    <row r="1237" spans="90:111" x14ac:dyDescent="0.25">
      <c r="CL1237" s="223">
        <f t="shared" si="173"/>
        <v>0</v>
      </c>
      <c r="CM1237" s="223">
        <f t="shared" si="174"/>
        <v>0</v>
      </c>
      <c r="CN1237" s="223">
        <f t="shared" si="175"/>
        <v>0</v>
      </c>
      <c r="CO1237" s="223">
        <f t="shared" si="175"/>
        <v>0</v>
      </c>
      <c r="CP1237" s="223">
        <f t="shared" si="176"/>
        <v>0</v>
      </c>
      <c r="CQ1237" s="223">
        <f t="shared" si="177"/>
        <v>0</v>
      </c>
      <c r="CR1237" s="222"/>
      <c r="CS1237" s="222"/>
      <c r="CT1237" s="222"/>
      <c r="CU1237" s="222"/>
      <c r="CV1237" s="222"/>
      <c r="CW1237" s="222"/>
      <c r="CX1237" s="222"/>
      <c r="CY1237" s="222"/>
      <c r="CZ1237" s="222"/>
      <c r="DA1237" s="222"/>
      <c r="DB1237" s="224">
        <f t="shared" si="178"/>
        <v>0</v>
      </c>
      <c r="DC1237" s="224">
        <f t="shared" si="179"/>
        <v>0</v>
      </c>
      <c r="DD1237" s="224">
        <f t="shared" si="180"/>
        <v>0</v>
      </c>
      <c r="DE1237" s="225">
        <f t="shared" si="181"/>
        <v>0</v>
      </c>
      <c r="DF1237" s="222"/>
      <c r="DG1237" s="222"/>
    </row>
    <row r="1238" spans="90:111" x14ac:dyDescent="0.25">
      <c r="CL1238" s="223">
        <f t="shared" si="173"/>
        <v>0</v>
      </c>
      <c r="CM1238" s="223">
        <f t="shared" si="174"/>
        <v>0</v>
      </c>
      <c r="CN1238" s="223">
        <f t="shared" si="175"/>
        <v>0</v>
      </c>
      <c r="CO1238" s="223">
        <f t="shared" si="175"/>
        <v>0</v>
      </c>
      <c r="CP1238" s="223">
        <f t="shared" si="176"/>
        <v>0</v>
      </c>
      <c r="CQ1238" s="223">
        <f t="shared" si="177"/>
        <v>0</v>
      </c>
      <c r="CR1238" s="222"/>
      <c r="CS1238" s="222"/>
      <c r="CT1238" s="222"/>
      <c r="CU1238" s="222"/>
      <c r="CV1238" s="222"/>
      <c r="CW1238" s="222"/>
      <c r="CX1238" s="222"/>
      <c r="CY1238" s="222"/>
      <c r="CZ1238" s="222"/>
      <c r="DA1238" s="222"/>
      <c r="DB1238" s="224">
        <f t="shared" si="178"/>
        <v>0</v>
      </c>
      <c r="DC1238" s="224">
        <f t="shared" si="179"/>
        <v>0</v>
      </c>
      <c r="DD1238" s="224">
        <f t="shared" si="180"/>
        <v>0</v>
      </c>
      <c r="DE1238" s="225">
        <f t="shared" si="181"/>
        <v>0</v>
      </c>
      <c r="DF1238" s="222"/>
      <c r="DG1238" s="222"/>
    </row>
    <row r="1239" spans="90:111" x14ac:dyDescent="0.25">
      <c r="CL1239" s="223">
        <f t="shared" si="173"/>
        <v>0</v>
      </c>
      <c r="CM1239" s="223">
        <f t="shared" si="174"/>
        <v>0</v>
      </c>
      <c r="CN1239" s="223">
        <f t="shared" si="175"/>
        <v>0</v>
      </c>
      <c r="CO1239" s="223">
        <f t="shared" si="175"/>
        <v>0</v>
      </c>
      <c r="CP1239" s="223">
        <f t="shared" si="176"/>
        <v>0</v>
      </c>
      <c r="CQ1239" s="223">
        <f t="shared" si="177"/>
        <v>0</v>
      </c>
      <c r="CR1239" s="222"/>
      <c r="CS1239" s="222"/>
      <c r="CT1239" s="222"/>
      <c r="CU1239" s="222"/>
      <c r="CV1239" s="222"/>
      <c r="CW1239" s="222"/>
      <c r="CX1239" s="222"/>
      <c r="CY1239" s="222"/>
      <c r="CZ1239" s="222"/>
      <c r="DA1239" s="222"/>
      <c r="DB1239" s="224">
        <f t="shared" si="178"/>
        <v>0</v>
      </c>
      <c r="DC1239" s="224">
        <f t="shared" si="179"/>
        <v>0</v>
      </c>
      <c r="DD1239" s="224">
        <f t="shared" si="180"/>
        <v>0</v>
      </c>
      <c r="DE1239" s="225">
        <f t="shared" si="181"/>
        <v>0</v>
      </c>
      <c r="DF1239" s="222"/>
      <c r="DG1239" s="222"/>
    </row>
    <row r="1240" spans="90:111" x14ac:dyDescent="0.25">
      <c r="CL1240" s="223">
        <f t="shared" si="173"/>
        <v>0</v>
      </c>
      <c r="CM1240" s="223">
        <f t="shared" si="174"/>
        <v>0</v>
      </c>
      <c r="CN1240" s="223">
        <f t="shared" si="175"/>
        <v>0</v>
      </c>
      <c r="CO1240" s="223">
        <f t="shared" si="175"/>
        <v>0</v>
      </c>
      <c r="CP1240" s="223">
        <f t="shared" si="176"/>
        <v>0</v>
      </c>
      <c r="CQ1240" s="223">
        <f t="shared" si="177"/>
        <v>0</v>
      </c>
      <c r="CR1240" s="222"/>
      <c r="CS1240" s="222"/>
      <c r="CT1240" s="222"/>
      <c r="CU1240" s="222"/>
      <c r="CV1240" s="222"/>
      <c r="CW1240" s="222"/>
      <c r="CX1240" s="222"/>
      <c r="CY1240" s="222"/>
      <c r="CZ1240" s="222"/>
      <c r="DA1240" s="222"/>
      <c r="DB1240" s="224">
        <f t="shared" si="178"/>
        <v>0</v>
      </c>
      <c r="DC1240" s="224">
        <f t="shared" si="179"/>
        <v>0</v>
      </c>
      <c r="DD1240" s="224">
        <f t="shared" si="180"/>
        <v>0</v>
      </c>
      <c r="DE1240" s="225">
        <f t="shared" si="181"/>
        <v>0</v>
      </c>
      <c r="DF1240" s="222"/>
      <c r="DG1240" s="222"/>
    </row>
    <row r="1241" spans="90:111" x14ac:dyDescent="0.25">
      <c r="CL1241" s="223">
        <f t="shared" si="173"/>
        <v>0</v>
      </c>
      <c r="CM1241" s="223">
        <f t="shared" si="174"/>
        <v>0</v>
      </c>
      <c r="CN1241" s="223">
        <f t="shared" si="175"/>
        <v>0</v>
      </c>
      <c r="CO1241" s="223">
        <f t="shared" si="175"/>
        <v>0</v>
      </c>
      <c r="CP1241" s="223">
        <f t="shared" si="176"/>
        <v>0</v>
      </c>
      <c r="CQ1241" s="223">
        <f t="shared" si="177"/>
        <v>0</v>
      </c>
      <c r="CR1241" s="222"/>
      <c r="CS1241" s="222"/>
      <c r="CT1241" s="222"/>
      <c r="CU1241" s="222"/>
      <c r="CV1241" s="222"/>
      <c r="CW1241" s="222"/>
      <c r="CX1241" s="222"/>
      <c r="CY1241" s="222"/>
      <c r="CZ1241" s="222"/>
      <c r="DA1241" s="222"/>
      <c r="DB1241" s="224">
        <f t="shared" si="178"/>
        <v>0</v>
      </c>
      <c r="DC1241" s="224">
        <f t="shared" si="179"/>
        <v>0</v>
      </c>
      <c r="DD1241" s="224">
        <f t="shared" si="180"/>
        <v>0</v>
      </c>
      <c r="DE1241" s="225">
        <f t="shared" si="181"/>
        <v>0</v>
      </c>
      <c r="DF1241" s="222"/>
      <c r="DG1241" s="222"/>
    </row>
    <row r="1242" spans="90:111" x14ac:dyDescent="0.25">
      <c r="CL1242" s="223">
        <f t="shared" si="173"/>
        <v>0</v>
      </c>
      <c r="CM1242" s="223">
        <f t="shared" si="174"/>
        <v>0</v>
      </c>
      <c r="CN1242" s="223">
        <f t="shared" si="175"/>
        <v>0</v>
      </c>
      <c r="CO1242" s="223">
        <f t="shared" si="175"/>
        <v>0</v>
      </c>
      <c r="CP1242" s="223">
        <f t="shared" si="176"/>
        <v>0</v>
      </c>
      <c r="CQ1242" s="223">
        <f t="shared" si="177"/>
        <v>0</v>
      </c>
      <c r="CR1242" s="222"/>
      <c r="CS1242" s="222"/>
      <c r="CT1242" s="222"/>
      <c r="CU1242" s="222"/>
      <c r="CV1242" s="222"/>
      <c r="CW1242" s="222"/>
      <c r="CX1242" s="222"/>
      <c r="CY1242" s="222"/>
      <c r="CZ1242" s="222"/>
      <c r="DA1242" s="222"/>
      <c r="DB1242" s="224">
        <f t="shared" si="178"/>
        <v>0</v>
      </c>
      <c r="DC1242" s="224">
        <f t="shared" si="179"/>
        <v>0</v>
      </c>
      <c r="DD1242" s="224">
        <f t="shared" si="180"/>
        <v>0</v>
      </c>
      <c r="DE1242" s="225">
        <f t="shared" si="181"/>
        <v>0</v>
      </c>
      <c r="DF1242" s="222"/>
      <c r="DG1242" s="222"/>
    </row>
    <row r="1243" spans="90:111" x14ac:dyDescent="0.25">
      <c r="CL1243" s="223">
        <f t="shared" si="173"/>
        <v>0</v>
      </c>
      <c r="CM1243" s="223">
        <f t="shared" si="174"/>
        <v>0</v>
      </c>
      <c r="CN1243" s="223">
        <f t="shared" si="175"/>
        <v>0</v>
      </c>
      <c r="CO1243" s="223">
        <f t="shared" si="175"/>
        <v>0</v>
      </c>
      <c r="CP1243" s="223">
        <f t="shared" si="176"/>
        <v>0</v>
      </c>
      <c r="CQ1243" s="223">
        <f t="shared" si="177"/>
        <v>0</v>
      </c>
      <c r="CR1243" s="222"/>
      <c r="CS1243" s="222"/>
      <c r="CT1243" s="222"/>
      <c r="CU1243" s="222"/>
      <c r="CV1243" s="222"/>
      <c r="CW1243" s="222"/>
      <c r="CX1243" s="222"/>
      <c r="CY1243" s="222"/>
      <c r="CZ1243" s="222"/>
      <c r="DA1243" s="222"/>
      <c r="DB1243" s="224">
        <f t="shared" si="178"/>
        <v>0</v>
      </c>
      <c r="DC1243" s="224">
        <f t="shared" si="179"/>
        <v>0</v>
      </c>
      <c r="DD1243" s="224">
        <f t="shared" si="180"/>
        <v>0</v>
      </c>
      <c r="DE1243" s="225">
        <f t="shared" si="181"/>
        <v>0</v>
      </c>
      <c r="DF1243" s="222"/>
      <c r="DG1243" s="222"/>
    </row>
    <row r="1244" spans="90:111" x14ac:dyDescent="0.25">
      <c r="CL1244" s="223">
        <f t="shared" si="173"/>
        <v>0</v>
      </c>
      <c r="CM1244" s="223">
        <f t="shared" si="174"/>
        <v>0</v>
      </c>
      <c r="CN1244" s="223">
        <f t="shared" si="175"/>
        <v>0</v>
      </c>
      <c r="CO1244" s="223">
        <f t="shared" si="175"/>
        <v>0</v>
      </c>
      <c r="CP1244" s="223">
        <f t="shared" si="176"/>
        <v>0</v>
      </c>
      <c r="CQ1244" s="223">
        <f t="shared" si="177"/>
        <v>0</v>
      </c>
      <c r="CR1244" s="222"/>
      <c r="CS1244" s="222"/>
      <c r="CT1244" s="222"/>
      <c r="CU1244" s="222"/>
      <c r="CV1244" s="222"/>
      <c r="CW1244" s="222"/>
      <c r="CX1244" s="222"/>
      <c r="CY1244" s="222"/>
      <c r="CZ1244" s="222"/>
      <c r="DA1244" s="222"/>
      <c r="DB1244" s="224">
        <f t="shared" si="178"/>
        <v>0</v>
      </c>
      <c r="DC1244" s="224">
        <f t="shared" si="179"/>
        <v>0</v>
      </c>
      <c r="DD1244" s="224">
        <f t="shared" si="180"/>
        <v>0</v>
      </c>
      <c r="DE1244" s="225">
        <f t="shared" si="181"/>
        <v>0</v>
      </c>
      <c r="DF1244" s="222"/>
      <c r="DG1244" s="222"/>
    </row>
    <row r="1245" spans="90:111" x14ac:dyDescent="0.25">
      <c r="CL1245" s="223">
        <f t="shared" si="173"/>
        <v>0</v>
      </c>
      <c r="CM1245" s="223">
        <f t="shared" si="174"/>
        <v>0</v>
      </c>
      <c r="CN1245" s="223">
        <f t="shared" si="175"/>
        <v>0</v>
      </c>
      <c r="CO1245" s="223">
        <f t="shared" si="175"/>
        <v>0</v>
      </c>
      <c r="CP1245" s="223">
        <f t="shared" si="176"/>
        <v>0</v>
      </c>
      <c r="CQ1245" s="223">
        <f t="shared" si="177"/>
        <v>0</v>
      </c>
      <c r="CR1245" s="222"/>
      <c r="CS1245" s="222"/>
      <c r="CT1245" s="222"/>
      <c r="CU1245" s="222"/>
      <c r="CV1245" s="222"/>
      <c r="CW1245" s="222"/>
      <c r="CX1245" s="222"/>
      <c r="CY1245" s="222"/>
      <c r="CZ1245" s="222"/>
      <c r="DA1245" s="222"/>
      <c r="DB1245" s="224">
        <f t="shared" si="178"/>
        <v>0</v>
      </c>
      <c r="DC1245" s="224">
        <f t="shared" si="179"/>
        <v>0</v>
      </c>
      <c r="DD1245" s="224">
        <f t="shared" si="180"/>
        <v>0</v>
      </c>
      <c r="DE1245" s="225">
        <f t="shared" si="181"/>
        <v>0</v>
      </c>
      <c r="DF1245" s="222"/>
      <c r="DG1245" s="222"/>
    </row>
    <row r="1246" spans="90:111" x14ac:dyDescent="0.25">
      <c r="CL1246" s="223">
        <f t="shared" si="173"/>
        <v>0</v>
      </c>
      <c r="CM1246" s="223">
        <f t="shared" si="174"/>
        <v>0</v>
      </c>
      <c r="CN1246" s="223">
        <f t="shared" si="175"/>
        <v>0</v>
      </c>
      <c r="CO1246" s="223">
        <f t="shared" si="175"/>
        <v>0</v>
      </c>
      <c r="CP1246" s="223">
        <f t="shared" si="176"/>
        <v>0</v>
      </c>
      <c r="CQ1246" s="223">
        <f t="shared" si="177"/>
        <v>0</v>
      </c>
      <c r="CR1246" s="222"/>
      <c r="CS1246" s="222"/>
      <c r="CT1246" s="222"/>
      <c r="CU1246" s="222"/>
      <c r="CV1246" s="222"/>
      <c r="CW1246" s="222"/>
      <c r="CX1246" s="222"/>
      <c r="CY1246" s="222"/>
      <c r="CZ1246" s="222"/>
      <c r="DA1246" s="222"/>
      <c r="DB1246" s="224">
        <f t="shared" si="178"/>
        <v>0</v>
      </c>
      <c r="DC1246" s="224">
        <f t="shared" si="179"/>
        <v>0</v>
      </c>
      <c r="DD1246" s="224">
        <f t="shared" si="180"/>
        <v>0</v>
      </c>
      <c r="DE1246" s="225">
        <f t="shared" si="181"/>
        <v>0</v>
      </c>
      <c r="DF1246" s="222"/>
      <c r="DG1246" s="222"/>
    </row>
    <row r="1247" spans="90:111" x14ac:dyDescent="0.25">
      <c r="CL1247" s="223">
        <f t="shared" si="173"/>
        <v>0</v>
      </c>
      <c r="CM1247" s="223">
        <f t="shared" si="174"/>
        <v>0</v>
      </c>
      <c r="CN1247" s="223">
        <f t="shared" si="175"/>
        <v>0</v>
      </c>
      <c r="CO1247" s="223">
        <f t="shared" si="175"/>
        <v>0</v>
      </c>
      <c r="CP1247" s="223">
        <f t="shared" si="176"/>
        <v>0</v>
      </c>
      <c r="CQ1247" s="223">
        <f t="shared" si="177"/>
        <v>0</v>
      </c>
      <c r="CR1247" s="222"/>
      <c r="CS1247" s="222"/>
      <c r="CT1247" s="222"/>
      <c r="CU1247" s="222"/>
      <c r="CV1247" s="222"/>
      <c r="CW1247" s="222"/>
      <c r="CX1247" s="222"/>
      <c r="CY1247" s="222"/>
      <c r="CZ1247" s="222"/>
      <c r="DA1247" s="222"/>
      <c r="DB1247" s="224">
        <f t="shared" si="178"/>
        <v>0</v>
      </c>
      <c r="DC1247" s="224">
        <f t="shared" si="179"/>
        <v>0</v>
      </c>
      <c r="DD1247" s="224">
        <f t="shared" si="180"/>
        <v>0</v>
      </c>
      <c r="DE1247" s="225">
        <f t="shared" si="181"/>
        <v>0</v>
      </c>
      <c r="DF1247" s="222"/>
      <c r="DG1247" s="222"/>
    </row>
    <row r="1248" spans="90:111" x14ac:dyDescent="0.25">
      <c r="CL1248" s="223">
        <f t="shared" si="173"/>
        <v>0</v>
      </c>
      <c r="CM1248" s="223">
        <f t="shared" si="174"/>
        <v>0</v>
      </c>
      <c r="CN1248" s="223">
        <f t="shared" si="175"/>
        <v>0</v>
      </c>
      <c r="CO1248" s="223">
        <f t="shared" si="175"/>
        <v>0</v>
      </c>
      <c r="CP1248" s="223">
        <f t="shared" si="176"/>
        <v>0</v>
      </c>
      <c r="CQ1248" s="223">
        <f t="shared" si="177"/>
        <v>0</v>
      </c>
      <c r="CR1248" s="222"/>
      <c r="CS1248" s="222"/>
      <c r="CT1248" s="222"/>
      <c r="CU1248" s="222"/>
      <c r="CV1248" s="222"/>
      <c r="CW1248" s="222"/>
      <c r="CX1248" s="222"/>
      <c r="CY1248" s="222"/>
      <c r="CZ1248" s="222"/>
      <c r="DA1248" s="222"/>
      <c r="DB1248" s="224">
        <f t="shared" si="178"/>
        <v>0</v>
      </c>
      <c r="DC1248" s="224">
        <f t="shared" si="179"/>
        <v>0</v>
      </c>
      <c r="DD1248" s="224">
        <f t="shared" si="180"/>
        <v>0</v>
      </c>
      <c r="DE1248" s="225">
        <f t="shared" si="181"/>
        <v>0</v>
      </c>
      <c r="DF1248" s="222"/>
      <c r="DG1248" s="222"/>
    </row>
    <row r="1249" spans="90:111" x14ac:dyDescent="0.25">
      <c r="CL1249" s="223">
        <f t="shared" si="173"/>
        <v>0</v>
      </c>
      <c r="CM1249" s="223">
        <f t="shared" si="174"/>
        <v>0</v>
      </c>
      <c r="CN1249" s="223">
        <f t="shared" si="175"/>
        <v>0</v>
      </c>
      <c r="CO1249" s="223">
        <f t="shared" si="175"/>
        <v>0</v>
      </c>
      <c r="CP1249" s="223">
        <f t="shared" si="176"/>
        <v>0</v>
      </c>
      <c r="CQ1249" s="223">
        <f t="shared" si="177"/>
        <v>0</v>
      </c>
      <c r="CR1249" s="222"/>
      <c r="CS1249" s="222"/>
      <c r="CT1249" s="222"/>
      <c r="CU1249" s="222"/>
      <c r="CV1249" s="222"/>
      <c r="CW1249" s="222"/>
      <c r="CX1249" s="222"/>
      <c r="CY1249" s="222"/>
      <c r="CZ1249" s="222"/>
      <c r="DA1249" s="222"/>
      <c r="DB1249" s="224">
        <f t="shared" si="178"/>
        <v>0</v>
      </c>
      <c r="DC1249" s="224">
        <f t="shared" si="179"/>
        <v>0</v>
      </c>
      <c r="DD1249" s="224">
        <f t="shared" si="180"/>
        <v>0</v>
      </c>
      <c r="DE1249" s="225">
        <f t="shared" si="181"/>
        <v>0</v>
      </c>
      <c r="DF1249" s="222"/>
      <c r="DG1249" s="222"/>
    </row>
    <row r="1250" spans="90:111" x14ac:dyDescent="0.25">
      <c r="CL1250" s="223">
        <f t="shared" si="173"/>
        <v>0</v>
      </c>
      <c r="CM1250" s="223">
        <f t="shared" si="174"/>
        <v>0</v>
      </c>
      <c r="CN1250" s="223">
        <f t="shared" si="175"/>
        <v>0</v>
      </c>
      <c r="CO1250" s="223">
        <f t="shared" si="175"/>
        <v>0</v>
      </c>
      <c r="CP1250" s="223">
        <f t="shared" si="176"/>
        <v>0</v>
      </c>
      <c r="CQ1250" s="223">
        <f t="shared" si="177"/>
        <v>0</v>
      </c>
      <c r="CR1250" s="222"/>
      <c r="CS1250" s="222"/>
      <c r="CT1250" s="222"/>
      <c r="CU1250" s="222"/>
      <c r="CV1250" s="222"/>
      <c r="CW1250" s="222"/>
      <c r="CX1250" s="222"/>
      <c r="CY1250" s="222"/>
      <c r="CZ1250" s="222"/>
      <c r="DA1250" s="222"/>
      <c r="DB1250" s="224">
        <f t="shared" si="178"/>
        <v>0</v>
      </c>
      <c r="DC1250" s="224">
        <f t="shared" si="179"/>
        <v>0</v>
      </c>
      <c r="DD1250" s="224">
        <f t="shared" si="180"/>
        <v>0</v>
      </c>
      <c r="DE1250" s="225">
        <f t="shared" si="181"/>
        <v>0</v>
      </c>
      <c r="DF1250" s="222"/>
      <c r="DG1250" s="222"/>
    </row>
    <row r="1251" spans="90:111" x14ac:dyDescent="0.25">
      <c r="CL1251" s="223">
        <f t="shared" si="173"/>
        <v>0</v>
      </c>
      <c r="CM1251" s="223">
        <f t="shared" si="174"/>
        <v>0</v>
      </c>
      <c r="CN1251" s="223">
        <f t="shared" si="175"/>
        <v>0</v>
      </c>
      <c r="CO1251" s="223">
        <f t="shared" si="175"/>
        <v>0</v>
      </c>
      <c r="CP1251" s="223">
        <f t="shared" si="176"/>
        <v>0</v>
      </c>
      <c r="CQ1251" s="223">
        <f t="shared" si="177"/>
        <v>0</v>
      </c>
      <c r="CR1251" s="222"/>
      <c r="CS1251" s="222"/>
      <c r="CT1251" s="222"/>
      <c r="CU1251" s="222"/>
      <c r="CV1251" s="222"/>
      <c r="CW1251" s="222"/>
      <c r="CX1251" s="222"/>
      <c r="CY1251" s="222"/>
      <c r="CZ1251" s="222"/>
      <c r="DA1251" s="222"/>
      <c r="DB1251" s="224">
        <f t="shared" si="178"/>
        <v>0</v>
      </c>
      <c r="DC1251" s="224">
        <f t="shared" si="179"/>
        <v>0</v>
      </c>
      <c r="DD1251" s="224">
        <f t="shared" si="180"/>
        <v>0</v>
      </c>
      <c r="DE1251" s="225">
        <f t="shared" si="181"/>
        <v>0</v>
      </c>
      <c r="DF1251" s="222"/>
      <c r="DG1251" s="222"/>
    </row>
    <row r="1252" spans="90:111" x14ac:dyDescent="0.25">
      <c r="CL1252" s="223">
        <f t="shared" si="173"/>
        <v>0</v>
      </c>
      <c r="CM1252" s="223">
        <f t="shared" si="174"/>
        <v>0</v>
      </c>
      <c r="CN1252" s="223">
        <f t="shared" si="175"/>
        <v>0</v>
      </c>
      <c r="CO1252" s="223">
        <f t="shared" si="175"/>
        <v>0</v>
      </c>
      <c r="CP1252" s="223">
        <f t="shared" si="176"/>
        <v>0</v>
      </c>
      <c r="CQ1252" s="223">
        <f t="shared" si="177"/>
        <v>0</v>
      </c>
      <c r="CR1252" s="222"/>
      <c r="CS1252" s="222"/>
      <c r="CT1252" s="222"/>
      <c r="CU1252" s="222"/>
      <c r="CV1252" s="222"/>
      <c r="CW1252" s="222"/>
      <c r="CX1252" s="222"/>
      <c r="CY1252" s="222"/>
      <c r="CZ1252" s="222"/>
      <c r="DA1252" s="222"/>
      <c r="DB1252" s="224">
        <f t="shared" si="178"/>
        <v>0</v>
      </c>
      <c r="DC1252" s="224">
        <f t="shared" si="179"/>
        <v>0</v>
      </c>
      <c r="DD1252" s="224">
        <f t="shared" si="180"/>
        <v>0</v>
      </c>
      <c r="DE1252" s="225">
        <f t="shared" si="181"/>
        <v>0</v>
      </c>
      <c r="DF1252" s="222"/>
      <c r="DG1252" s="222"/>
    </row>
    <row r="1253" spans="90:111" x14ac:dyDescent="0.25">
      <c r="CL1253" s="223">
        <f t="shared" si="173"/>
        <v>0</v>
      </c>
      <c r="CM1253" s="223">
        <f t="shared" si="174"/>
        <v>0</v>
      </c>
      <c r="CN1253" s="223">
        <f t="shared" si="175"/>
        <v>0</v>
      </c>
      <c r="CO1253" s="223">
        <f t="shared" si="175"/>
        <v>0</v>
      </c>
      <c r="CP1253" s="223">
        <f t="shared" si="176"/>
        <v>0</v>
      </c>
      <c r="CQ1253" s="223">
        <f t="shared" si="177"/>
        <v>0</v>
      </c>
      <c r="CR1253" s="222"/>
      <c r="CS1253" s="222"/>
      <c r="CT1253" s="222"/>
      <c r="CU1253" s="222"/>
      <c r="CV1253" s="222"/>
      <c r="CW1253" s="222"/>
      <c r="CX1253" s="222"/>
      <c r="CY1253" s="222"/>
      <c r="CZ1253" s="222"/>
      <c r="DA1253" s="222"/>
      <c r="DB1253" s="224">
        <f t="shared" si="178"/>
        <v>0</v>
      </c>
      <c r="DC1253" s="224">
        <f t="shared" si="179"/>
        <v>0</v>
      </c>
      <c r="DD1253" s="224">
        <f t="shared" si="180"/>
        <v>0</v>
      </c>
      <c r="DE1253" s="225">
        <f t="shared" si="181"/>
        <v>0</v>
      </c>
      <c r="DF1253" s="222"/>
      <c r="DG1253" s="222"/>
    </row>
    <row r="1254" spans="90:111" x14ac:dyDescent="0.25">
      <c r="CL1254" s="223">
        <f t="shared" si="173"/>
        <v>0</v>
      </c>
      <c r="CM1254" s="223">
        <f t="shared" si="174"/>
        <v>0</v>
      </c>
      <c r="CN1254" s="223">
        <f t="shared" si="175"/>
        <v>0</v>
      </c>
      <c r="CO1254" s="223">
        <f t="shared" si="175"/>
        <v>0</v>
      </c>
      <c r="CP1254" s="223">
        <f t="shared" si="176"/>
        <v>0</v>
      </c>
      <c r="CQ1254" s="223">
        <f t="shared" si="177"/>
        <v>0</v>
      </c>
      <c r="CR1254" s="222"/>
      <c r="CS1254" s="222"/>
      <c r="CT1254" s="222"/>
      <c r="CU1254" s="222"/>
      <c r="CV1254" s="222"/>
      <c r="CW1254" s="222"/>
      <c r="CX1254" s="222"/>
      <c r="CY1254" s="222"/>
      <c r="CZ1254" s="222"/>
      <c r="DA1254" s="222"/>
      <c r="DB1254" s="224">
        <f t="shared" si="178"/>
        <v>0</v>
      </c>
      <c r="DC1254" s="224">
        <f t="shared" si="179"/>
        <v>0</v>
      </c>
      <c r="DD1254" s="224">
        <f t="shared" si="180"/>
        <v>0</v>
      </c>
      <c r="DE1254" s="225">
        <f t="shared" si="181"/>
        <v>0</v>
      </c>
      <c r="DF1254" s="222"/>
      <c r="DG1254" s="222"/>
    </row>
    <row r="1255" spans="90:111" x14ac:dyDescent="0.25">
      <c r="CL1255" s="223">
        <f t="shared" si="173"/>
        <v>0</v>
      </c>
      <c r="CM1255" s="223">
        <f t="shared" si="174"/>
        <v>0</v>
      </c>
      <c r="CN1255" s="223">
        <f t="shared" si="175"/>
        <v>0</v>
      </c>
      <c r="CO1255" s="223">
        <f t="shared" si="175"/>
        <v>0</v>
      </c>
      <c r="CP1255" s="223">
        <f t="shared" si="176"/>
        <v>0</v>
      </c>
      <c r="CQ1255" s="223">
        <f t="shared" si="177"/>
        <v>0</v>
      </c>
      <c r="CR1255" s="222"/>
      <c r="CS1255" s="222"/>
      <c r="CT1255" s="222"/>
      <c r="CU1255" s="222"/>
      <c r="CV1255" s="222"/>
      <c r="CW1255" s="222"/>
      <c r="CX1255" s="222"/>
      <c r="CY1255" s="222"/>
      <c r="CZ1255" s="222"/>
      <c r="DA1255" s="222"/>
      <c r="DB1255" s="224">
        <f t="shared" si="178"/>
        <v>0</v>
      </c>
      <c r="DC1255" s="224">
        <f t="shared" si="179"/>
        <v>0</v>
      </c>
      <c r="DD1255" s="224">
        <f t="shared" si="180"/>
        <v>0</v>
      </c>
      <c r="DE1255" s="225">
        <f t="shared" si="181"/>
        <v>0</v>
      </c>
      <c r="DF1255" s="222"/>
      <c r="DG1255" s="222"/>
    </row>
    <row r="1256" spans="90:111" x14ac:dyDescent="0.25">
      <c r="CL1256" s="223">
        <f t="shared" si="173"/>
        <v>0</v>
      </c>
      <c r="CM1256" s="223">
        <f t="shared" si="174"/>
        <v>0</v>
      </c>
      <c r="CN1256" s="223">
        <f t="shared" si="175"/>
        <v>0</v>
      </c>
      <c r="CO1256" s="223">
        <f t="shared" si="175"/>
        <v>0</v>
      </c>
      <c r="CP1256" s="223">
        <f t="shared" si="176"/>
        <v>0</v>
      </c>
      <c r="CQ1256" s="223">
        <f t="shared" si="177"/>
        <v>0</v>
      </c>
      <c r="CR1256" s="222"/>
      <c r="CS1256" s="222"/>
      <c r="CT1256" s="222"/>
      <c r="CU1256" s="222"/>
      <c r="CV1256" s="222"/>
      <c r="CW1256" s="222"/>
      <c r="CX1256" s="222"/>
      <c r="CY1256" s="222"/>
      <c r="CZ1256" s="222"/>
      <c r="DA1256" s="222"/>
      <c r="DB1256" s="224">
        <f t="shared" si="178"/>
        <v>0</v>
      </c>
      <c r="DC1256" s="224">
        <f t="shared" si="179"/>
        <v>0</v>
      </c>
      <c r="DD1256" s="224">
        <f t="shared" si="180"/>
        <v>0</v>
      </c>
      <c r="DE1256" s="225">
        <f t="shared" si="181"/>
        <v>0</v>
      </c>
      <c r="DF1256" s="222"/>
      <c r="DG1256" s="222"/>
    </row>
    <row r="1257" spans="90:111" x14ac:dyDescent="0.25">
      <c r="CL1257" s="223">
        <f t="shared" si="173"/>
        <v>0</v>
      </c>
      <c r="CM1257" s="223">
        <f t="shared" si="174"/>
        <v>0</v>
      </c>
      <c r="CN1257" s="223">
        <f t="shared" si="175"/>
        <v>0</v>
      </c>
      <c r="CO1257" s="223">
        <f t="shared" si="175"/>
        <v>0</v>
      </c>
      <c r="CP1257" s="223">
        <f t="shared" si="176"/>
        <v>0</v>
      </c>
      <c r="CQ1257" s="223">
        <f t="shared" si="177"/>
        <v>0</v>
      </c>
      <c r="CR1257" s="222"/>
      <c r="CS1257" s="222"/>
      <c r="CT1257" s="222"/>
      <c r="CU1257" s="222"/>
      <c r="CV1257" s="222"/>
      <c r="CW1257" s="222"/>
      <c r="CX1257" s="222"/>
      <c r="CY1257" s="222"/>
      <c r="CZ1257" s="222"/>
      <c r="DA1257" s="222"/>
      <c r="DB1257" s="224">
        <f t="shared" si="178"/>
        <v>0</v>
      </c>
      <c r="DC1257" s="224">
        <f t="shared" si="179"/>
        <v>0</v>
      </c>
      <c r="DD1257" s="224">
        <f t="shared" si="180"/>
        <v>0</v>
      </c>
      <c r="DE1257" s="225">
        <f t="shared" si="181"/>
        <v>0</v>
      </c>
      <c r="DF1257" s="222"/>
      <c r="DG1257" s="222"/>
    </row>
    <row r="1258" spans="90:111" x14ac:dyDescent="0.25">
      <c r="CL1258" s="223">
        <f t="shared" si="173"/>
        <v>0</v>
      </c>
      <c r="CM1258" s="223">
        <f t="shared" si="174"/>
        <v>0</v>
      </c>
      <c r="CN1258" s="223">
        <f t="shared" si="175"/>
        <v>0</v>
      </c>
      <c r="CO1258" s="223">
        <f t="shared" si="175"/>
        <v>0</v>
      </c>
      <c r="CP1258" s="223">
        <f t="shared" si="176"/>
        <v>0</v>
      </c>
      <c r="CQ1258" s="223">
        <f t="shared" si="177"/>
        <v>0</v>
      </c>
      <c r="CR1258" s="222"/>
      <c r="CS1258" s="222"/>
      <c r="CT1258" s="222"/>
      <c r="CU1258" s="222"/>
      <c r="CV1258" s="222"/>
      <c r="CW1258" s="222"/>
      <c r="CX1258" s="222"/>
      <c r="CY1258" s="222"/>
      <c r="CZ1258" s="222"/>
      <c r="DA1258" s="222"/>
      <c r="DB1258" s="224">
        <f t="shared" si="178"/>
        <v>0</v>
      </c>
      <c r="DC1258" s="224">
        <f t="shared" si="179"/>
        <v>0</v>
      </c>
      <c r="DD1258" s="224">
        <f t="shared" si="180"/>
        <v>0</v>
      </c>
      <c r="DE1258" s="225">
        <f t="shared" si="181"/>
        <v>0</v>
      </c>
      <c r="DF1258" s="222"/>
      <c r="DG1258" s="222"/>
    </row>
    <row r="1259" spans="90:111" x14ac:dyDescent="0.25">
      <c r="CL1259" s="223">
        <f t="shared" si="173"/>
        <v>0</v>
      </c>
      <c r="CM1259" s="223">
        <f t="shared" si="174"/>
        <v>0</v>
      </c>
      <c r="CN1259" s="223">
        <f t="shared" si="175"/>
        <v>0</v>
      </c>
      <c r="CO1259" s="223">
        <f t="shared" si="175"/>
        <v>0</v>
      </c>
      <c r="CP1259" s="223">
        <f t="shared" si="176"/>
        <v>0</v>
      </c>
      <c r="CQ1259" s="223">
        <f t="shared" si="177"/>
        <v>0</v>
      </c>
      <c r="CR1259" s="222"/>
      <c r="CS1259" s="222"/>
      <c r="CT1259" s="222"/>
      <c r="CU1259" s="222"/>
      <c r="CV1259" s="222"/>
      <c r="CW1259" s="222"/>
      <c r="CX1259" s="222"/>
      <c r="CY1259" s="222"/>
      <c r="CZ1259" s="222"/>
      <c r="DA1259" s="222"/>
      <c r="DB1259" s="224">
        <f t="shared" si="178"/>
        <v>0</v>
      </c>
      <c r="DC1259" s="224">
        <f t="shared" si="179"/>
        <v>0</v>
      </c>
      <c r="DD1259" s="224">
        <f t="shared" si="180"/>
        <v>0</v>
      </c>
      <c r="DE1259" s="225">
        <f t="shared" si="181"/>
        <v>0</v>
      </c>
      <c r="DF1259" s="222"/>
      <c r="DG1259" s="222"/>
    </row>
    <row r="1260" spans="90:111" x14ac:dyDescent="0.25">
      <c r="CL1260" s="223">
        <f t="shared" si="173"/>
        <v>0</v>
      </c>
      <c r="CM1260" s="223">
        <f t="shared" si="174"/>
        <v>0</v>
      </c>
      <c r="CN1260" s="223">
        <f t="shared" si="175"/>
        <v>0</v>
      </c>
      <c r="CO1260" s="223">
        <f t="shared" si="175"/>
        <v>0</v>
      </c>
      <c r="CP1260" s="223">
        <f t="shared" si="176"/>
        <v>0</v>
      </c>
      <c r="CQ1260" s="223">
        <f t="shared" si="177"/>
        <v>0</v>
      </c>
      <c r="CR1260" s="222"/>
      <c r="CS1260" s="222"/>
      <c r="CT1260" s="222"/>
      <c r="CU1260" s="222"/>
      <c r="CV1260" s="222"/>
      <c r="CW1260" s="222"/>
      <c r="CX1260" s="222"/>
      <c r="CY1260" s="222"/>
      <c r="CZ1260" s="222"/>
      <c r="DA1260" s="222"/>
      <c r="DB1260" s="224">
        <f t="shared" si="178"/>
        <v>0</v>
      </c>
      <c r="DC1260" s="224">
        <f t="shared" si="179"/>
        <v>0</v>
      </c>
      <c r="DD1260" s="224">
        <f t="shared" si="180"/>
        <v>0</v>
      </c>
      <c r="DE1260" s="225">
        <f t="shared" si="181"/>
        <v>0</v>
      </c>
      <c r="DF1260" s="222"/>
      <c r="DG1260" s="222"/>
    </row>
    <row r="1261" spans="90:111" x14ac:dyDescent="0.25">
      <c r="CL1261" s="223">
        <f t="shared" si="173"/>
        <v>0</v>
      </c>
      <c r="CM1261" s="223">
        <f t="shared" si="174"/>
        <v>0</v>
      </c>
      <c r="CN1261" s="223">
        <f t="shared" si="175"/>
        <v>0</v>
      </c>
      <c r="CO1261" s="223">
        <f t="shared" si="175"/>
        <v>0</v>
      </c>
      <c r="CP1261" s="223">
        <f t="shared" si="176"/>
        <v>0</v>
      </c>
      <c r="CQ1261" s="223">
        <f t="shared" si="177"/>
        <v>0</v>
      </c>
      <c r="CR1261" s="222"/>
      <c r="CS1261" s="222"/>
      <c r="CT1261" s="222"/>
      <c r="CU1261" s="222"/>
      <c r="CV1261" s="222"/>
      <c r="CW1261" s="222"/>
      <c r="CX1261" s="222"/>
      <c r="CY1261" s="222"/>
      <c r="CZ1261" s="222"/>
      <c r="DA1261" s="222"/>
      <c r="DB1261" s="224">
        <f t="shared" si="178"/>
        <v>0</v>
      </c>
      <c r="DC1261" s="224">
        <f t="shared" si="179"/>
        <v>0</v>
      </c>
      <c r="DD1261" s="224">
        <f t="shared" si="180"/>
        <v>0</v>
      </c>
      <c r="DE1261" s="225">
        <f t="shared" si="181"/>
        <v>0</v>
      </c>
      <c r="DF1261" s="222"/>
      <c r="DG1261" s="222"/>
    </row>
    <row r="1262" spans="90:111" x14ac:dyDescent="0.25">
      <c r="CL1262" s="223">
        <f t="shared" si="173"/>
        <v>0</v>
      </c>
      <c r="CM1262" s="223">
        <f t="shared" si="174"/>
        <v>0</v>
      </c>
      <c r="CN1262" s="223">
        <f t="shared" si="175"/>
        <v>0</v>
      </c>
      <c r="CO1262" s="223">
        <f t="shared" si="175"/>
        <v>0</v>
      </c>
      <c r="CP1262" s="223">
        <f t="shared" si="176"/>
        <v>0</v>
      </c>
      <c r="CQ1262" s="223">
        <f t="shared" si="177"/>
        <v>0</v>
      </c>
      <c r="CR1262" s="222"/>
      <c r="CS1262" s="222"/>
      <c r="CT1262" s="222"/>
      <c r="CU1262" s="222"/>
      <c r="CV1262" s="222"/>
      <c r="CW1262" s="222"/>
      <c r="CX1262" s="222"/>
      <c r="CY1262" s="222"/>
      <c r="CZ1262" s="222"/>
      <c r="DA1262" s="222"/>
      <c r="DB1262" s="224">
        <f t="shared" si="178"/>
        <v>0</v>
      </c>
      <c r="DC1262" s="224">
        <f t="shared" si="179"/>
        <v>0</v>
      </c>
      <c r="DD1262" s="224">
        <f t="shared" si="180"/>
        <v>0</v>
      </c>
      <c r="DE1262" s="225">
        <f t="shared" si="181"/>
        <v>0</v>
      </c>
      <c r="DF1262" s="222"/>
      <c r="DG1262" s="222"/>
    </row>
    <row r="1263" spans="90:111" x14ac:dyDescent="0.25">
      <c r="CL1263" s="223">
        <f t="shared" si="173"/>
        <v>0</v>
      </c>
      <c r="CM1263" s="223">
        <f t="shared" si="174"/>
        <v>0</v>
      </c>
      <c r="CN1263" s="223">
        <f t="shared" si="175"/>
        <v>0</v>
      </c>
      <c r="CO1263" s="223">
        <f t="shared" si="175"/>
        <v>0</v>
      </c>
      <c r="CP1263" s="223">
        <f t="shared" si="176"/>
        <v>0</v>
      </c>
      <c r="CQ1263" s="223">
        <f t="shared" si="177"/>
        <v>0</v>
      </c>
      <c r="CR1263" s="222"/>
      <c r="CS1263" s="222"/>
      <c r="CT1263" s="222"/>
      <c r="CU1263" s="222"/>
      <c r="CV1263" s="222"/>
      <c r="CW1263" s="222"/>
      <c r="CX1263" s="222"/>
      <c r="CY1263" s="222"/>
      <c r="CZ1263" s="222"/>
      <c r="DA1263" s="222"/>
      <c r="DB1263" s="224">
        <f t="shared" si="178"/>
        <v>0</v>
      </c>
      <c r="DC1263" s="224">
        <f t="shared" si="179"/>
        <v>0</v>
      </c>
      <c r="DD1263" s="224">
        <f t="shared" si="180"/>
        <v>0</v>
      </c>
      <c r="DE1263" s="225">
        <f t="shared" si="181"/>
        <v>0</v>
      </c>
      <c r="DF1263" s="222"/>
      <c r="DG1263" s="222"/>
    </row>
    <row r="1264" spans="90:111" x14ac:dyDescent="0.25">
      <c r="CL1264" s="223">
        <f t="shared" si="173"/>
        <v>0</v>
      </c>
      <c r="CM1264" s="223">
        <f t="shared" si="174"/>
        <v>0</v>
      </c>
      <c r="CN1264" s="223">
        <f t="shared" si="175"/>
        <v>0</v>
      </c>
      <c r="CO1264" s="223">
        <f t="shared" si="175"/>
        <v>0</v>
      </c>
      <c r="CP1264" s="223">
        <f t="shared" si="176"/>
        <v>0</v>
      </c>
      <c r="CQ1264" s="223">
        <f t="shared" si="177"/>
        <v>0</v>
      </c>
      <c r="CR1264" s="222"/>
      <c r="CS1264" s="222"/>
      <c r="CT1264" s="222"/>
      <c r="CU1264" s="222"/>
      <c r="CV1264" s="222"/>
      <c r="CW1264" s="222"/>
      <c r="CX1264" s="222"/>
      <c r="CY1264" s="222"/>
      <c r="CZ1264" s="222"/>
      <c r="DA1264" s="222"/>
      <c r="DB1264" s="224">
        <f t="shared" si="178"/>
        <v>0</v>
      </c>
      <c r="DC1264" s="224">
        <f t="shared" si="179"/>
        <v>0</v>
      </c>
      <c r="DD1264" s="224">
        <f t="shared" si="180"/>
        <v>0</v>
      </c>
      <c r="DE1264" s="225">
        <f t="shared" si="181"/>
        <v>0</v>
      </c>
      <c r="DF1264" s="222"/>
      <c r="DG1264" s="222"/>
    </row>
    <row r="1265" spans="90:111" x14ac:dyDescent="0.25">
      <c r="CL1265" s="223">
        <f t="shared" si="173"/>
        <v>0</v>
      </c>
      <c r="CM1265" s="223">
        <f t="shared" si="174"/>
        <v>0</v>
      </c>
      <c r="CN1265" s="223">
        <f t="shared" si="175"/>
        <v>0</v>
      </c>
      <c r="CO1265" s="223">
        <f t="shared" si="175"/>
        <v>0</v>
      </c>
      <c r="CP1265" s="223">
        <f t="shared" si="176"/>
        <v>0</v>
      </c>
      <c r="CQ1265" s="223">
        <f t="shared" si="177"/>
        <v>0</v>
      </c>
      <c r="CR1265" s="222"/>
      <c r="CS1265" s="222"/>
      <c r="CT1265" s="222"/>
      <c r="CU1265" s="222"/>
      <c r="CV1265" s="222"/>
      <c r="CW1265" s="222"/>
      <c r="CX1265" s="222"/>
      <c r="CY1265" s="222"/>
      <c r="CZ1265" s="222"/>
      <c r="DA1265" s="222"/>
      <c r="DB1265" s="224">
        <f t="shared" si="178"/>
        <v>0</v>
      </c>
      <c r="DC1265" s="224">
        <f t="shared" si="179"/>
        <v>0</v>
      </c>
      <c r="DD1265" s="224">
        <f t="shared" si="180"/>
        <v>0</v>
      </c>
      <c r="DE1265" s="225">
        <f t="shared" si="181"/>
        <v>0</v>
      </c>
      <c r="DF1265" s="222"/>
      <c r="DG1265" s="222"/>
    </row>
    <row r="1266" spans="90:111" x14ac:dyDescent="0.25">
      <c r="CL1266" s="223">
        <f t="shared" si="173"/>
        <v>0</v>
      </c>
      <c r="CM1266" s="223">
        <f t="shared" si="174"/>
        <v>0</v>
      </c>
      <c r="CN1266" s="223">
        <f t="shared" si="175"/>
        <v>0</v>
      </c>
      <c r="CO1266" s="223">
        <f t="shared" si="175"/>
        <v>0</v>
      </c>
      <c r="CP1266" s="223">
        <f t="shared" si="176"/>
        <v>0</v>
      </c>
      <c r="CQ1266" s="223">
        <f t="shared" si="177"/>
        <v>0</v>
      </c>
      <c r="CR1266" s="222"/>
      <c r="CS1266" s="222"/>
      <c r="CT1266" s="222"/>
      <c r="CU1266" s="222"/>
      <c r="CV1266" s="222"/>
      <c r="CW1266" s="222"/>
      <c r="CX1266" s="222"/>
      <c r="CY1266" s="222"/>
      <c r="CZ1266" s="222"/>
      <c r="DA1266" s="222"/>
      <c r="DB1266" s="224">
        <f t="shared" si="178"/>
        <v>0</v>
      </c>
      <c r="DC1266" s="224">
        <f t="shared" si="179"/>
        <v>0</v>
      </c>
      <c r="DD1266" s="224">
        <f t="shared" si="180"/>
        <v>0</v>
      </c>
      <c r="DE1266" s="225">
        <f t="shared" si="181"/>
        <v>0</v>
      </c>
      <c r="DF1266" s="222"/>
      <c r="DG1266" s="222"/>
    </row>
    <row r="1267" spans="90:111" x14ac:dyDescent="0.25">
      <c r="CL1267" s="223">
        <f t="shared" si="173"/>
        <v>0</v>
      </c>
      <c r="CM1267" s="223">
        <f t="shared" si="174"/>
        <v>0</v>
      </c>
      <c r="CN1267" s="223">
        <f t="shared" si="175"/>
        <v>0</v>
      </c>
      <c r="CO1267" s="223">
        <f t="shared" si="175"/>
        <v>0</v>
      </c>
      <c r="CP1267" s="223">
        <f t="shared" si="176"/>
        <v>0</v>
      </c>
      <c r="CQ1267" s="223">
        <f t="shared" si="177"/>
        <v>0</v>
      </c>
      <c r="CR1267" s="222"/>
      <c r="CS1267" s="222"/>
      <c r="CT1267" s="222"/>
      <c r="CU1267" s="222"/>
      <c r="CV1267" s="222"/>
      <c r="CW1267" s="222"/>
      <c r="CX1267" s="222"/>
      <c r="CY1267" s="222"/>
      <c r="CZ1267" s="222"/>
      <c r="DA1267" s="222"/>
      <c r="DB1267" s="224">
        <f t="shared" si="178"/>
        <v>0</v>
      </c>
      <c r="DC1267" s="224">
        <f t="shared" si="179"/>
        <v>0</v>
      </c>
      <c r="DD1267" s="224">
        <f t="shared" si="180"/>
        <v>0</v>
      </c>
      <c r="DE1267" s="225">
        <f t="shared" si="181"/>
        <v>0</v>
      </c>
      <c r="DF1267" s="222"/>
      <c r="DG1267" s="222"/>
    </row>
    <row r="1268" spans="90:111" x14ac:dyDescent="0.25">
      <c r="CL1268" s="223">
        <f t="shared" si="173"/>
        <v>0</v>
      </c>
      <c r="CM1268" s="223">
        <f t="shared" si="174"/>
        <v>0</v>
      </c>
      <c r="CN1268" s="223">
        <f t="shared" si="175"/>
        <v>0</v>
      </c>
      <c r="CO1268" s="223">
        <f t="shared" si="175"/>
        <v>0</v>
      </c>
      <c r="CP1268" s="223">
        <f t="shared" si="176"/>
        <v>0</v>
      </c>
      <c r="CQ1268" s="223">
        <f t="shared" si="177"/>
        <v>0</v>
      </c>
      <c r="CR1268" s="222"/>
      <c r="CS1268" s="222"/>
      <c r="CT1268" s="222"/>
      <c r="CU1268" s="222"/>
      <c r="CV1268" s="222"/>
      <c r="CW1268" s="222"/>
      <c r="CX1268" s="222"/>
      <c r="CY1268" s="222"/>
      <c r="CZ1268" s="222"/>
      <c r="DA1268" s="222"/>
      <c r="DB1268" s="224">
        <f t="shared" si="178"/>
        <v>0</v>
      </c>
      <c r="DC1268" s="224">
        <f t="shared" si="179"/>
        <v>0</v>
      </c>
      <c r="DD1268" s="224">
        <f t="shared" si="180"/>
        <v>0</v>
      </c>
      <c r="DE1268" s="225">
        <f t="shared" si="181"/>
        <v>0</v>
      </c>
      <c r="DF1268" s="222"/>
      <c r="DG1268" s="22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9DE7-1DEE-4A67-9C41-283AD7A8B9D2}">
  <dimension ref="A1:EE2292"/>
  <sheetViews>
    <sheetView workbookViewId="0">
      <pane xSplit="2" ySplit="2" topLeftCell="C312" activePane="bottomRight" state="frozen"/>
      <selection activeCell="AB134" sqref="AB134"/>
      <selection pane="topRight" activeCell="AB134" sqref="AB134"/>
      <selection pane="bottomLeft" activeCell="AB134" sqref="AB134"/>
      <selection pane="bottomRight" activeCell="B189" sqref="B189"/>
    </sheetView>
  </sheetViews>
  <sheetFormatPr defaultRowHeight="15" x14ac:dyDescent="0.25"/>
  <cols>
    <col min="1" max="1" width="23.5703125" customWidth="1"/>
    <col min="2" max="2" width="29.85546875" bestFit="1" customWidth="1"/>
    <col min="3" max="3" width="40.5703125" customWidth="1"/>
    <col min="4" max="4" width="15.28515625" customWidth="1"/>
    <col min="5" max="5" width="14.28515625" customWidth="1"/>
    <col min="6" max="6" width="12.5703125" customWidth="1"/>
    <col min="7" max="7" width="13.7109375" customWidth="1"/>
    <col min="8" max="8" width="14" customWidth="1"/>
    <col min="9" max="9" width="11.85546875" customWidth="1"/>
    <col min="10" max="10" width="13.140625" customWidth="1"/>
    <col min="11" max="11" width="12" customWidth="1"/>
    <col min="12" max="12" width="11" customWidth="1"/>
    <col min="13" max="13" width="12.140625" customWidth="1"/>
    <col min="14" max="15" width="14" customWidth="1"/>
    <col min="16" max="16" width="10.42578125" customWidth="1"/>
    <col min="17" max="17" width="14" customWidth="1"/>
    <col min="18" max="18" width="30" customWidth="1"/>
    <col min="19" max="20" width="14" customWidth="1"/>
    <col min="21" max="21" width="15.140625" customWidth="1"/>
    <col min="22" max="22" width="14" customWidth="1"/>
    <col min="23" max="23" width="22.42578125" customWidth="1"/>
    <col min="24" max="24" width="42.42578125" customWidth="1"/>
    <col min="25" max="27" width="14" customWidth="1"/>
    <col min="28" max="28" width="30" customWidth="1"/>
    <col min="29" max="29" width="14" customWidth="1"/>
    <col min="30" max="30" width="21.85546875" customWidth="1"/>
    <col min="31" max="31" width="25.5703125" customWidth="1"/>
    <col min="32" max="32" width="15.28515625" customWidth="1"/>
    <col min="33" max="34" width="14" customWidth="1"/>
    <col min="35" max="35" width="18.5703125" customWidth="1"/>
    <col min="36" max="36" width="14" customWidth="1"/>
    <col min="37" max="37" width="22.28515625" customWidth="1"/>
    <col min="38" max="43" width="14" customWidth="1"/>
    <col min="44" max="44" width="16.140625" customWidth="1"/>
    <col min="45" max="46" width="14" customWidth="1"/>
    <col min="47" max="48" width="23.5703125" customWidth="1"/>
    <col min="49" max="49" width="25.85546875" customWidth="1"/>
    <col min="50" max="51" width="14" customWidth="1"/>
    <col min="52" max="52" width="23.140625" customWidth="1"/>
    <col min="53" max="53" width="22.85546875" customWidth="1"/>
    <col min="54" max="73" width="14" customWidth="1"/>
    <col min="74" max="74" width="16.28515625" customWidth="1"/>
    <col min="75" max="75" width="16" customWidth="1"/>
    <col min="76" max="76" width="15.85546875" customWidth="1"/>
    <col min="77" max="84" width="14" customWidth="1"/>
    <col min="85" max="85" width="18.42578125" customWidth="1"/>
    <col min="86" max="87" width="14" customWidth="1"/>
    <col min="88" max="88" width="16.140625" bestFit="1" customWidth="1"/>
    <col min="89" max="156" width="15.7109375" customWidth="1"/>
  </cols>
  <sheetData>
    <row r="1" spans="1:135" x14ac:dyDescent="0.25">
      <c r="A1">
        <v>1</v>
      </c>
      <c r="B1">
        <f t="shared" ref="B1:BM1" si="0">+A1+1</f>
        <v>2</v>
      </c>
      <c r="C1">
        <f t="shared" si="0"/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ref="BN1:DE1" si="1">+BM1+1</f>
        <v>66</v>
      </c>
      <c r="BO1">
        <f t="shared" si="1"/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</row>
    <row r="2" spans="1:135" x14ac:dyDescent="0.25">
      <c r="A2" s="316" t="s">
        <v>2747</v>
      </c>
      <c r="B2" s="316" t="s">
        <v>2748</v>
      </c>
      <c r="C2" s="316" t="s">
        <v>2749</v>
      </c>
      <c r="D2" s="316" t="s">
        <v>2750</v>
      </c>
      <c r="E2" s="316" t="s">
        <v>15</v>
      </c>
      <c r="F2" s="316" t="s">
        <v>14</v>
      </c>
      <c r="G2" s="316" t="s">
        <v>2751</v>
      </c>
      <c r="H2" s="316" t="s">
        <v>2752</v>
      </c>
      <c r="I2" s="316" t="s">
        <v>2753</v>
      </c>
      <c r="J2" s="316" t="s">
        <v>2754</v>
      </c>
      <c r="K2" s="316" t="s">
        <v>2755</v>
      </c>
      <c r="L2" s="316" t="s">
        <v>2756</v>
      </c>
      <c r="M2" s="316" t="s">
        <v>2757</v>
      </c>
      <c r="N2" s="316" t="s">
        <v>2758</v>
      </c>
      <c r="O2" s="316" t="s">
        <v>2759</v>
      </c>
      <c r="P2" s="316" t="s">
        <v>2760</v>
      </c>
      <c r="Q2" s="316" t="s">
        <v>2761</v>
      </c>
      <c r="R2" s="316" t="s">
        <v>2748</v>
      </c>
      <c r="S2" s="316" t="s">
        <v>2762</v>
      </c>
      <c r="T2" s="316" t="s">
        <v>2763</v>
      </c>
      <c r="U2" s="316" t="s">
        <v>2764</v>
      </c>
      <c r="V2" s="316" t="s">
        <v>2765</v>
      </c>
      <c r="W2" s="316" t="s">
        <v>2766</v>
      </c>
      <c r="X2" s="316" t="s">
        <v>2767</v>
      </c>
      <c r="Y2" s="316" t="s">
        <v>2768</v>
      </c>
      <c r="Z2" s="316" t="s">
        <v>2769</v>
      </c>
      <c r="AA2" s="316" t="s">
        <v>2770</v>
      </c>
      <c r="AB2" s="316" t="s">
        <v>2771</v>
      </c>
      <c r="AC2" s="316" t="s">
        <v>2772</v>
      </c>
      <c r="AD2" s="316" t="s">
        <v>2773</v>
      </c>
      <c r="AE2" s="316" t="s">
        <v>2774</v>
      </c>
      <c r="AF2" s="316" t="s">
        <v>2775</v>
      </c>
      <c r="AG2" s="316" t="s">
        <v>2776</v>
      </c>
      <c r="AH2" s="316" t="s">
        <v>2777</v>
      </c>
      <c r="AI2" s="316" t="s">
        <v>2778</v>
      </c>
      <c r="AJ2" s="316" t="s">
        <v>2779</v>
      </c>
      <c r="AK2" s="316" t="s">
        <v>2780</v>
      </c>
      <c r="AL2" s="316" t="s">
        <v>2781</v>
      </c>
      <c r="AM2" s="316" t="s">
        <v>2782</v>
      </c>
      <c r="AN2" s="316" t="s">
        <v>2783</v>
      </c>
      <c r="AO2" s="316" t="s">
        <v>2784</v>
      </c>
      <c r="AP2" s="316" t="s">
        <v>2785</v>
      </c>
      <c r="AQ2" s="316" t="s">
        <v>2786</v>
      </c>
      <c r="AR2" s="316" t="s">
        <v>2787</v>
      </c>
      <c r="AS2" s="316" t="s">
        <v>2788</v>
      </c>
      <c r="AT2" s="316" t="s">
        <v>2789</v>
      </c>
      <c r="AU2" s="316" t="s">
        <v>2790</v>
      </c>
      <c r="AV2" s="316" t="s">
        <v>2791</v>
      </c>
      <c r="AW2" s="316" t="s">
        <v>2792</v>
      </c>
      <c r="AX2" s="316" t="s">
        <v>2793</v>
      </c>
      <c r="AY2" s="316" t="s">
        <v>2794</v>
      </c>
      <c r="AZ2" s="316" t="s">
        <v>2795</v>
      </c>
      <c r="BA2" s="316" t="s">
        <v>2796</v>
      </c>
      <c r="BB2" s="316" t="s">
        <v>2797</v>
      </c>
      <c r="BC2" s="316" t="s">
        <v>2798</v>
      </c>
      <c r="BD2" s="316" t="s">
        <v>2799</v>
      </c>
      <c r="BE2" s="316" t="s">
        <v>2800</v>
      </c>
      <c r="BF2" s="316" t="s">
        <v>2801</v>
      </c>
      <c r="BG2" s="316" t="s">
        <v>2802</v>
      </c>
      <c r="BH2" s="316" t="s">
        <v>2803</v>
      </c>
      <c r="BI2" s="316" t="s">
        <v>2804</v>
      </c>
      <c r="BJ2" s="316" t="s">
        <v>2805</v>
      </c>
      <c r="BK2" s="316" t="s">
        <v>2806</v>
      </c>
      <c r="BL2" s="316" t="s">
        <v>2807</v>
      </c>
      <c r="BM2" s="316" t="s">
        <v>2808</v>
      </c>
      <c r="BN2" s="316" t="s">
        <v>2809</v>
      </c>
      <c r="BO2" s="316" t="s">
        <v>2810</v>
      </c>
      <c r="BP2" s="316" t="s">
        <v>2811</v>
      </c>
      <c r="BQ2" s="316" t="s">
        <v>2812</v>
      </c>
      <c r="BR2" s="316" t="s">
        <v>2813</v>
      </c>
      <c r="BS2" s="316" t="s">
        <v>2814</v>
      </c>
      <c r="BT2" s="316" t="s">
        <v>2815</v>
      </c>
      <c r="BU2" s="316" t="s">
        <v>2816</v>
      </c>
      <c r="BV2" s="316" t="s">
        <v>2817</v>
      </c>
      <c r="BW2" s="316" t="s">
        <v>2818</v>
      </c>
      <c r="BX2" s="316" t="s">
        <v>2819</v>
      </c>
      <c r="BY2" s="316" t="s">
        <v>2820</v>
      </c>
      <c r="BZ2" s="316" t="s">
        <v>2821</v>
      </c>
      <c r="CA2" s="316" t="s">
        <v>2822</v>
      </c>
      <c r="CB2" s="316" t="s">
        <v>2823</v>
      </c>
      <c r="CC2" s="316" t="s">
        <v>2824</v>
      </c>
      <c r="CD2" s="316" t="s">
        <v>2825</v>
      </c>
      <c r="CE2" s="316" t="s">
        <v>2826</v>
      </c>
      <c r="CF2" s="316" t="s">
        <v>2827</v>
      </c>
      <c r="CG2" s="316" t="s">
        <v>2828</v>
      </c>
      <c r="CH2" s="316" t="s">
        <v>2829</v>
      </c>
      <c r="CI2" s="316" t="s">
        <v>2830</v>
      </c>
      <c r="CJ2" s="316" t="s">
        <v>2831</v>
      </c>
      <c r="CK2" s="220" t="s">
        <v>2832</v>
      </c>
      <c r="CL2" s="220" t="s">
        <v>2833</v>
      </c>
      <c r="CM2" s="220" t="s">
        <v>2834</v>
      </c>
      <c r="CN2" s="220" t="s">
        <v>2835</v>
      </c>
      <c r="CO2" s="220" t="s">
        <v>2836</v>
      </c>
      <c r="CP2" s="220" t="s">
        <v>2837</v>
      </c>
      <c r="CQ2" s="220"/>
      <c r="CR2" s="220"/>
      <c r="CS2" s="220"/>
      <c r="CT2" s="220"/>
      <c r="CU2" s="220"/>
      <c r="CV2" s="220"/>
      <c r="CW2" s="220"/>
      <c r="CX2" s="220"/>
      <c r="CY2" s="220"/>
      <c r="CZ2" s="220"/>
      <c r="DA2" s="220"/>
      <c r="DB2" s="220" t="s">
        <v>2838</v>
      </c>
      <c r="DC2" s="220" t="s">
        <v>2839</v>
      </c>
      <c r="DD2" s="220" t="s">
        <v>2839</v>
      </c>
      <c r="DE2" s="221" t="s">
        <v>2840</v>
      </c>
      <c r="DF2" s="220"/>
      <c r="DG2" s="220"/>
      <c r="DH2" s="220"/>
      <c r="DI2" s="220"/>
      <c r="DJ2" s="220"/>
      <c r="DK2" s="220"/>
      <c r="DL2" s="220"/>
      <c r="DM2" s="220"/>
      <c r="DN2" s="220"/>
      <c r="DO2" s="220"/>
      <c r="DP2" s="220"/>
      <c r="DQ2" s="220"/>
      <c r="DR2" s="220"/>
      <c r="DS2" s="220"/>
      <c r="DT2" s="220"/>
      <c r="DU2" s="220"/>
      <c r="DV2" s="220"/>
      <c r="DW2" s="220"/>
      <c r="DX2" s="220"/>
      <c r="DY2" s="220"/>
      <c r="DZ2" s="220"/>
      <c r="EA2" s="220"/>
      <c r="EB2" s="220"/>
      <c r="EC2" s="220"/>
      <c r="ED2" s="220"/>
      <c r="EE2" s="220"/>
    </row>
    <row r="3" spans="1:135" ht="25.5" x14ac:dyDescent="0.25">
      <c r="A3" s="317" t="s">
        <v>181</v>
      </c>
      <c r="B3" s="317" t="s">
        <v>2852</v>
      </c>
      <c r="C3" s="317" t="s">
        <v>182</v>
      </c>
      <c r="D3" s="317" t="s">
        <v>2853</v>
      </c>
      <c r="E3" s="318">
        <v>160</v>
      </c>
      <c r="F3" s="318">
        <v>5544</v>
      </c>
      <c r="G3" s="317" t="s">
        <v>2854</v>
      </c>
      <c r="H3" s="317" t="s">
        <v>800</v>
      </c>
      <c r="I3" s="317" t="s">
        <v>2622</v>
      </c>
      <c r="J3" s="318">
        <v>176</v>
      </c>
      <c r="K3" s="318">
        <v>0.8</v>
      </c>
      <c r="L3" s="317" t="s">
        <v>2855</v>
      </c>
      <c r="M3" s="317" t="s">
        <v>2856</v>
      </c>
      <c r="N3" s="317" t="s">
        <v>2857</v>
      </c>
      <c r="O3" s="317" t="s">
        <v>32</v>
      </c>
      <c r="P3" s="317" t="s">
        <v>2858</v>
      </c>
      <c r="Q3" s="317" t="s">
        <v>2859</v>
      </c>
      <c r="R3" s="317" t="s">
        <v>2852</v>
      </c>
      <c r="S3" s="317" t="s">
        <v>2860</v>
      </c>
      <c r="T3" s="318">
        <v>5.4685696788286699E-2</v>
      </c>
      <c r="U3" s="317" t="s">
        <v>2861</v>
      </c>
      <c r="V3" s="317" t="s">
        <v>2862</v>
      </c>
      <c r="W3" s="317" t="s">
        <v>181</v>
      </c>
      <c r="X3" s="317" t="s">
        <v>182</v>
      </c>
      <c r="Y3" s="318">
        <v>160</v>
      </c>
      <c r="Z3" s="318">
        <v>5544</v>
      </c>
      <c r="AA3" s="318">
        <v>1</v>
      </c>
      <c r="AB3" s="317" t="s">
        <v>2852</v>
      </c>
      <c r="AC3" s="318">
        <v>1</v>
      </c>
      <c r="AD3" s="317" t="s">
        <v>800</v>
      </c>
      <c r="AE3" s="317" t="s">
        <v>800</v>
      </c>
      <c r="AF3" s="295"/>
      <c r="AG3" s="295"/>
      <c r="AH3" s="317" t="s">
        <v>2854</v>
      </c>
      <c r="AI3" s="317" t="s">
        <v>2863</v>
      </c>
      <c r="AJ3" s="317" t="s">
        <v>2855</v>
      </c>
      <c r="AK3" s="317" t="s">
        <v>2864</v>
      </c>
      <c r="AL3" s="317" t="s">
        <v>2854</v>
      </c>
      <c r="AM3" s="317" t="s">
        <v>2865</v>
      </c>
      <c r="AN3" s="317" t="s">
        <v>2866</v>
      </c>
      <c r="AO3" s="317" t="s">
        <v>2867</v>
      </c>
      <c r="AP3" s="317" t="s">
        <v>2868</v>
      </c>
      <c r="AQ3" s="317" t="s">
        <v>2869</v>
      </c>
      <c r="AR3" s="317" t="s">
        <v>2870</v>
      </c>
      <c r="AS3" s="318">
        <v>79.348399999999998</v>
      </c>
      <c r="AT3" s="318">
        <v>0</v>
      </c>
      <c r="AU3" s="317" t="s">
        <v>2871</v>
      </c>
      <c r="AV3" s="317" t="s">
        <v>2871</v>
      </c>
      <c r="AW3" s="317" t="s">
        <v>2872</v>
      </c>
      <c r="AX3" s="317" t="s">
        <v>2873</v>
      </c>
      <c r="AY3" s="317" t="s">
        <v>2874</v>
      </c>
      <c r="AZ3" s="317" t="s">
        <v>800</v>
      </c>
      <c r="BA3" s="317" t="s">
        <v>800</v>
      </c>
      <c r="BB3" s="318">
        <v>2.1998400673400699E-3</v>
      </c>
      <c r="BC3" s="318">
        <v>8.7497114861258708E-3</v>
      </c>
      <c r="BD3" s="318">
        <v>8.3333333333333295E-4</v>
      </c>
      <c r="BE3" s="318">
        <v>3.13085542929293E-4</v>
      </c>
      <c r="BF3" s="318">
        <v>0</v>
      </c>
      <c r="BG3" s="318">
        <v>0</v>
      </c>
      <c r="BH3" s="318">
        <v>0</v>
      </c>
      <c r="BI3" s="318">
        <v>0</v>
      </c>
      <c r="BJ3" s="318">
        <v>0</v>
      </c>
      <c r="BK3" s="318">
        <v>0</v>
      </c>
      <c r="BL3" s="318">
        <v>0</v>
      </c>
      <c r="BM3" s="318">
        <v>1.8692840471598301E-2</v>
      </c>
      <c r="BN3" s="318">
        <v>8.2718383233532902E-4</v>
      </c>
      <c r="BO3" s="318">
        <v>0</v>
      </c>
      <c r="BP3" s="318">
        <v>3.1872629751957399E-3</v>
      </c>
      <c r="BQ3" s="318">
        <v>1.07284596487971E-3</v>
      </c>
      <c r="BR3" s="318">
        <v>1.35327165945166E-4</v>
      </c>
      <c r="BS3" s="318">
        <v>3.1751321899607297E-2</v>
      </c>
      <c r="BT3" s="318">
        <v>3.49385848748031E-2</v>
      </c>
      <c r="BU3" s="318">
        <v>3.60114308396828E-2</v>
      </c>
      <c r="BV3" s="318">
        <v>198.445761872546</v>
      </c>
      <c r="BW3" s="318">
        <v>218.36615546751901</v>
      </c>
      <c r="BX3" s="318">
        <v>225.07144274801701</v>
      </c>
      <c r="BY3" s="318">
        <v>515.95898086861905</v>
      </c>
      <c r="BZ3" s="318">
        <v>567.75200421554996</v>
      </c>
      <c r="CA3" s="318">
        <v>585.18575114484497</v>
      </c>
      <c r="CB3" s="318">
        <v>8.2553436938979097</v>
      </c>
      <c r="CC3" s="318">
        <v>9.0840320674488009</v>
      </c>
      <c r="CD3" s="318">
        <v>9.3629720183175191</v>
      </c>
      <c r="CE3" s="317" t="s">
        <v>800</v>
      </c>
      <c r="CF3" s="317" t="s">
        <v>800</v>
      </c>
      <c r="CG3" s="317" t="s">
        <v>2875</v>
      </c>
      <c r="CH3" s="318">
        <v>2.6991446939077898E-3</v>
      </c>
      <c r="CI3" s="318">
        <v>2.9052177205699501E-2</v>
      </c>
      <c r="CJ3" s="318">
        <v>7.5535660734818801</v>
      </c>
      <c r="CL3" s="223">
        <f t="shared" ref="CL3:CL66" si="2">SUM(BB3:BL3)+BR3</f>
        <v>1.2231297595673735E-2</v>
      </c>
      <c r="CM3" s="223">
        <f t="shared" ref="CM3:CM66" si="3">SUM(BM3:BO3)</f>
        <v>1.9520024303933629E-2</v>
      </c>
      <c r="CN3" s="223">
        <f t="shared" ref="CN3:CO66" si="4">BP3</f>
        <v>3.1872629751957399E-3</v>
      </c>
      <c r="CO3" s="223">
        <f t="shared" si="4"/>
        <v>1.07284596487971E-3</v>
      </c>
      <c r="CP3" s="223">
        <f t="shared" ref="CP3:CP66" si="5">SUM(CL3:CO3)</f>
        <v>3.6011430839682806E-2</v>
      </c>
      <c r="CQ3" s="223">
        <f t="shared" ref="CQ3:CQ66" si="6">CP3-BU3</f>
        <v>0</v>
      </c>
      <c r="CR3" s="222"/>
      <c r="CS3" s="222"/>
      <c r="CT3" s="222"/>
      <c r="CU3" s="222"/>
      <c r="CV3" s="222"/>
      <c r="CW3" s="222"/>
      <c r="CX3" s="222"/>
      <c r="CY3" s="222"/>
      <c r="CZ3" s="222"/>
      <c r="DA3" s="222"/>
      <c r="DB3" s="224">
        <f t="shared" ref="DB3:DB66" si="7">SUM(BB3:BE3)+BM3+BN3</f>
        <v>3.1615994733662195E-2</v>
      </c>
      <c r="DC3" s="224">
        <f t="shared" ref="DC3:DC66" si="8">BF3+BG3+BH3+BI3+BJ3+BK3+BL3+BO3+BR3</f>
        <v>1.35327165945166E-4</v>
      </c>
      <c r="DD3" s="224">
        <f t="shared" ref="DD3:DD66" si="9">DC3+DB3</f>
        <v>3.175132189960736E-2</v>
      </c>
      <c r="DE3" s="225">
        <f t="shared" ref="DE3:DE66" si="10">DD3-BS3</f>
        <v>6.2450045135165055E-17</v>
      </c>
      <c r="DF3" s="222"/>
      <c r="DG3" s="222"/>
      <c r="DH3" s="222"/>
      <c r="DI3" s="222"/>
      <c r="DJ3" s="222"/>
      <c r="DK3" s="222"/>
      <c r="DL3" s="222"/>
      <c r="DM3" s="222"/>
      <c r="DN3" s="222"/>
      <c r="DO3" s="222"/>
      <c r="DP3" s="222"/>
      <c r="DQ3" s="222"/>
      <c r="DR3" s="222"/>
      <c r="DS3" s="222"/>
      <c r="DT3" s="222"/>
      <c r="DU3" s="222"/>
      <c r="DV3" s="222"/>
      <c r="DW3" s="222"/>
      <c r="DX3" s="222"/>
      <c r="DY3" s="222"/>
      <c r="DZ3" s="222"/>
      <c r="EA3" s="222"/>
      <c r="EB3" s="222"/>
      <c r="EC3" s="222"/>
      <c r="ED3" s="222"/>
      <c r="EE3" s="222"/>
    </row>
    <row r="4" spans="1:135" ht="25.5" x14ac:dyDescent="0.25">
      <c r="A4" s="317" t="s">
        <v>183</v>
      </c>
      <c r="B4" s="317" t="s">
        <v>2670</v>
      </c>
      <c r="C4" s="317" t="s">
        <v>184</v>
      </c>
      <c r="D4" s="317" t="s">
        <v>2853</v>
      </c>
      <c r="E4" s="318">
        <v>150</v>
      </c>
      <c r="F4" s="318">
        <v>4972</v>
      </c>
      <c r="G4" s="317" t="s">
        <v>2854</v>
      </c>
      <c r="H4" s="317" t="s">
        <v>800</v>
      </c>
      <c r="I4" s="317" t="s">
        <v>2622</v>
      </c>
      <c r="J4" s="318">
        <v>234</v>
      </c>
      <c r="K4" s="318">
        <v>0.8</v>
      </c>
      <c r="L4" s="317" t="s">
        <v>2855</v>
      </c>
      <c r="M4" s="317" t="s">
        <v>2856</v>
      </c>
      <c r="N4" s="317" t="s">
        <v>2857</v>
      </c>
      <c r="O4" s="317" t="s">
        <v>32</v>
      </c>
      <c r="P4" s="317" t="s">
        <v>2858</v>
      </c>
      <c r="Q4" s="317" t="s">
        <v>2859</v>
      </c>
      <c r="R4" s="317" t="s">
        <v>2670</v>
      </c>
      <c r="S4" s="317" t="s">
        <v>2860</v>
      </c>
      <c r="T4" s="318">
        <v>5.4685696788286699E-2</v>
      </c>
      <c r="U4" s="317" t="s">
        <v>2861</v>
      </c>
      <c r="V4" s="317" t="s">
        <v>2862</v>
      </c>
      <c r="W4" s="317" t="s">
        <v>183</v>
      </c>
      <c r="X4" s="317" t="s">
        <v>184</v>
      </c>
      <c r="Y4" s="318">
        <v>150</v>
      </c>
      <c r="Z4" s="318">
        <v>4972</v>
      </c>
      <c r="AA4" s="318">
        <v>1</v>
      </c>
      <c r="AB4" s="317" t="s">
        <v>2670</v>
      </c>
      <c r="AC4" s="318">
        <v>1</v>
      </c>
      <c r="AD4" s="317" t="s">
        <v>800</v>
      </c>
      <c r="AE4" s="317" t="s">
        <v>800</v>
      </c>
      <c r="AF4" s="295"/>
      <c r="AG4" s="295"/>
      <c r="AH4" s="317" t="s">
        <v>2854</v>
      </c>
      <c r="AI4" s="317" t="s">
        <v>2863</v>
      </c>
      <c r="AJ4" s="317" t="s">
        <v>2855</v>
      </c>
      <c r="AK4" s="317" t="s">
        <v>2864</v>
      </c>
      <c r="AL4" s="317" t="s">
        <v>2854</v>
      </c>
      <c r="AM4" s="317" t="s">
        <v>2865</v>
      </c>
      <c r="AN4" s="317" t="s">
        <v>2866</v>
      </c>
      <c r="AO4" s="317" t="s">
        <v>2867</v>
      </c>
      <c r="AP4" s="317" t="s">
        <v>2868</v>
      </c>
      <c r="AQ4" s="317" t="s">
        <v>2869</v>
      </c>
      <c r="AR4" s="317" t="s">
        <v>2870</v>
      </c>
      <c r="AS4" s="318">
        <v>79.348399999999998</v>
      </c>
      <c r="AT4" s="318">
        <v>0</v>
      </c>
      <c r="AU4" s="317" t="s">
        <v>2877</v>
      </c>
      <c r="AV4" s="317" t="s">
        <v>2877</v>
      </c>
      <c r="AW4" s="317" t="s">
        <v>2878</v>
      </c>
      <c r="AX4" s="317" t="s">
        <v>2879</v>
      </c>
      <c r="AY4" s="317" t="s">
        <v>2874</v>
      </c>
      <c r="AZ4" s="317" t="s">
        <v>800</v>
      </c>
      <c r="BA4" s="317" t="s">
        <v>800</v>
      </c>
      <c r="BB4" s="318">
        <v>2.3929040404040399E-3</v>
      </c>
      <c r="BC4" s="318">
        <v>8.2028545182429996E-3</v>
      </c>
      <c r="BD4" s="318">
        <v>8.3333333333333295E-4</v>
      </c>
      <c r="BE4" s="318">
        <v>2.3548314339980999E-4</v>
      </c>
      <c r="BF4" s="318">
        <v>0</v>
      </c>
      <c r="BG4" s="318">
        <v>0</v>
      </c>
      <c r="BH4" s="318">
        <v>0</v>
      </c>
      <c r="BI4" s="318">
        <v>0</v>
      </c>
      <c r="BJ4" s="318">
        <v>0</v>
      </c>
      <c r="BK4" s="318">
        <v>0</v>
      </c>
      <c r="BL4" s="318">
        <v>0</v>
      </c>
      <c r="BM4" s="318">
        <v>1.4059572320518399E-2</v>
      </c>
      <c r="BN4" s="318">
        <v>7.7548484281437103E-4</v>
      </c>
      <c r="BO4" s="318">
        <v>0</v>
      </c>
      <c r="BP4" s="318">
        <v>2.3972576223694401E-3</v>
      </c>
      <c r="BQ4" s="318">
        <v>8.06926879567644E-4</v>
      </c>
      <c r="BR4" s="318">
        <v>1.5089577795655699E-4</v>
      </c>
      <c r="BS4" s="318">
        <v>2.6650527976669499E-2</v>
      </c>
      <c r="BT4" s="318">
        <v>2.9047785599038901E-2</v>
      </c>
      <c r="BU4" s="318">
        <v>2.9854712478606601E-2</v>
      </c>
      <c r="BV4" s="318">
        <v>177.67018651113</v>
      </c>
      <c r="BW4" s="318">
        <v>193.65190399359301</v>
      </c>
      <c r="BX4" s="318">
        <v>199.031416524044</v>
      </c>
      <c r="BY4" s="318">
        <v>461.94248492893797</v>
      </c>
      <c r="BZ4" s="318">
        <v>503.49495038334101</v>
      </c>
      <c r="CA4" s="318">
        <v>517.48168296251401</v>
      </c>
      <c r="CB4" s="318">
        <v>6.9291372739340602</v>
      </c>
      <c r="CC4" s="318">
        <v>7.55242425575012</v>
      </c>
      <c r="CD4" s="318">
        <v>7.76222524443771</v>
      </c>
      <c r="CE4" s="317" t="s">
        <v>800</v>
      </c>
      <c r="CF4" s="317" t="s">
        <v>800</v>
      </c>
      <c r="CG4" s="317" t="s">
        <v>2875</v>
      </c>
      <c r="CH4" s="318">
        <v>2.03012592362296E-3</v>
      </c>
      <c r="CI4" s="318">
        <v>2.4620402053046501E-2</v>
      </c>
      <c r="CJ4" s="318">
        <v>6.4013045337921</v>
      </c>
      <c r="CK4" s="222"/>
      <c r="CL4" s="223">
        <f t="shared" si="2"/>
        <v>1.1815470813336738E-2</v>
      </c>
      <c r="CM4" s="223">
        <f t="shared" si="3"/>
        <v>1.483505716333277E-2</v>
      </c>
      <c r="CN4" s="223">
        <f t="shared" si="4"/>
        <v>2.3972576223694401E-3</v>
      </c>
      <c r="CO4" s="223">
        <f t="shared" si="4"/>
        <v>8.06926879567644E-4</v>
      </c>
      <c r="CP4" s="223">
        <f t="shared" si="5"/>
        <v>2.9854712478606594E-2</v>
      </c>
      <c r="CQ4" s="223">
        <f t="shared" si="6"/>
        <v>0</v>
      </c>
      <c r="CR4" s="222"/>
      <c r="CS4" s="222"/>
      <c r="CT4" s="222"/>
      <c r="CU4" s="222"/>
      <c r="CV4" s="222"/>
      <c r="CW4" s="222"/>
      <c r="CX4" s="222"/>
      <c r="CY4" s="222"/>
      <c r="CZ4" s="222"/>
      <c r="DA4" s="222"/>
      <c r="DB4" s="224">
        <f t="shared" si="7"/>
        <v>2.6499632198712951E-2</v>
      </c>
      <c r="DC4" s="224">
        <f t="shared" si="8"/>
        <v>1.5089577795655699E-4</v>
      </c>
      <c r="DD4" s="224">
        <f t="shared" si="9"/>
        <v>2.6650527976669509E-2</v>
      </c>
      <c r="DE4" s="225">
        <f t="shared" si="10"/>
        <v>0</v>
      </c>
      <c r="DF4" s="222"/>
      <c r="DG4" s="222"/>
      <c r="DH4" s="222"/>
      <c r="DI4" s="222"/>
      <c r="DJ4" s="222"/>
      <c r="DK4" s="222"/>
      <c r="DL4" s="222"/>
      <c r="DM4" s="222"/>
      <c r="DN4" s="222"/>
      <c r="DO4" s="222"/>
      <c r="DP4" s="222"/>
      <c r="DQ4" s="222"/>
      <c r="DR4" s="222"/>
      <c r="DS4" s="222"/>
      <c r="DT4" s="222"/>
      <c r="DU4" s="222"/>
      <c r="DV4" s="222"/>
      <c r="DW4" s="222"/>
      <c r="DX4" s="222"/>
      <c r="DY4" s="222"/>
      <c r="DZ4" s="222"/>
      <c r="EA4" s="222"/>
      <c r="EB4" s="222"/>
      <c r="EC4" s="222"/>
      <c r="ED4" s="222"/>
      <c r="EE4" s="222"/>
    </row>
    <row r="5" spans="1:135" ht="25.5" x14ac:dyDescent="0.25">
      <c r="A5" s="317" t="s">
        <v>185</v>
      </c>
      <c r="B5" s="317" t="s">
        <v>2881</v>
      </c>
      <c r="C5" s="317" t="s">
        <v>186</v>
      </c>
      <c r="D5" s="317" t="s">
        <v>2853</v>
      </c>
      <c r="E5" s="318">
        <v>150</v>
      </c>
      <c r="F5" s="318">
        <v>4972</v>
      </c>
      <c r="G5" s="317" t="s">
        <v>2854</v>
      </c>
      <c r="H5" s="317" t="s">
        <v>800</v>
      </c>
      <c r="I5" s="317" t="s">
        <v>2622</v>
      </c>
      <c r="J5" s="318">
        <v>234</v>
      </c>
      <c r="K5" s="318">
        <v>0.8</v>
      </c>
      <c r="L5" s="317" t="s">
        <v>2855</v>
      </c>
      <c r="M5" s="317" t="s">
        <v>2856</v>
      </c>
      <c r="N5" s="317" t="s">
        <v>2857</v>
      </c>
      <c r="O5" s="317" t="s">
        <v>32</v>
      </c>
      <c r="P5" s="317" t="s">
        <v>2858</v>
      </c>
      <c r="Q5" s="317" t="s">
        <v>2859</v>
      </c>
      <c r="R5" s="317" t="s">
        <v>2881</v>
      </c>
      <c r="S5" s="317" t="s">
        <v>2860</v>
      </c>
      <c r="T5" s="318">
        <v>5.4685696788286699E-2</v>
      </c>
      <c r="U5" s="317" t="s">
        <v>2861</v>
      </c>
      <c r="V5" s="317" t="s">
        <v>2862</v>
      </c>
      <c r="W5" s="317" t="s">
        <v>185</v>
      </c>
      <c r="X5" s="317" t="s">
        <v>186</v>
      </c>
      <c r="Y5" s="318">
        <v>150</v>
      </c>
      <c r="Z5" s="318">
        <v>4972</v>
      </c>
      <c r="AA5" s="318">
        <v>1</v>
      </c>
      <c r="AB5" s="317" t="s">
        <v>2881</v>
      </c>
      <c r="AC5" s="318">
        <v>1</v>
      </c>
      <c r="AD5" s="317" t="s">
        <v>800</v>
      </c>
      <c r="AE5" s="317" t="s">
        <v>800</v>
      </c>
      <c r="AF5" s="295"/>
      <c r="AG5" s="295"/>
      <c r="AH5" s="317" t="s">
        <v>2854</v>
      </c>
      <c r="AI5" s="317" t="s">
        <v>2863</v>
      </c>
      <c r="AJ5" s="317" t="s">
        <v>2855</v>
      </c>
      <c r="AK5" s="317" t="s">
        <v>2864</v>
      </c>
      <c r="AL5" s="317" t="s">
        <v>2854</v>
      </c>
      <c r="AM5" s="317" t="s">
        <v>2865</v>
      </c>
      <c r="AN5" s="317" t="s">
        <v>2866</v>
      </c>
      <c r="AO5" s="317" t="s">
        <v>2867</v>
      </c>
      <c r="AP5" s="317" t="s">
        <v>2868</v>
      </c>
      <c r="AQ5" s="317" t="s">
        <v>2869</v>
      </c>
      <c r="AR5" s="317" t="s">
        <v>2870</v>
      </c>
      <c r="AS5" s="318">
        <v>79.348399999999998</v>
      </c>
      <c r="AT5" s="318">
        <v>0</v>
      </c>
      <c r="AU5" s="317" t="s">
        <v>2882</v>
      </c>
      <c r="AV5" s="317" t="s">
        <v>2882</v>
      </c>
      <c r="AW5" s="317" t="s">
        <v>2883</v>
      </c>
      <c r="AX5" s="317" t="s">
        <v>2884</v>
      </c>
      <c r="AY5" s="317" t="s">
        <v>2874</v>
      </c>
      <c r="AZ5" s="317" t="s">
        <v>800</v>
      </c>
      <c r="BA5" s="317" t="s">
        <v>800</v>
      </c>
      <c r="BB5" s="318">
        <v>2.3929040404040399E-3</v>
      </c>
      <c r="BC5" s="318">
        <v>8.2028545182429996E-3</v>
      </c>
      <c r="BD5" s="318">
        <v>8.3333333333333295E-4</v>
      </c>
      <c r="BE5" s="318">
        <v>2.3548314339980999E-4</v>
      </c>
      <c r="BF5" s="318">
        <v>0</v>
      </c>
      <c r="BG5" s="318">
        <v>0</v>
      </c>
      <c r="BH5" s="318">
        <v>0</v>
      </c>
      <c r="BI5" s="318">
        <v>0</v>
      </c>
      <c r="BJ5" s="318">
        <v>0</v>
      </c>
      <c r="BK5" s="318">
        <v>0</v>
      </c>
      <c r="BL5" s="318">
        <v>0</v>
      </c>
      <c r="BM5" s="318">
        <v>1.4059572320518399E-2</v>
      </c>
      <c r="BN5" s="318">
        <v>7.7548484281437103E-4</v>
      </c>
      <c r="BO5" s="318">
        <v>0</v>
      </c>
      <c r="BP5" s="318">
        <v>2.3972576223694401E-3</v>
      </c>
      <c r="BQ5" s="318">
        <v>8.06926879567644E-4</v>
      </c>
      <c r="BR5" s="318">
        <v>1.5089577795655699E-4</v>
      </c>
      <c r="BS5" s="318">
        <v>2.6650527976669499E-2</v>
      </c>
      <c r="BT5" s="318">
        <v>2.9047785599038901E-2</v>
      </c>
      <c r="BU5" s="318">
        <v>2.9854712478606601E-2</v>
      </c>
      <c r="BV5" s="318">
        <v>177.67018651113</v>
      </c>
      <c r="BW5" s="318">
        <v>193.65190399359301</v>
      </c>
      <c r="BX5" s="318">
        <v>199.031416524044</v>
      </c>
      <c r="BY5" s="318">
        <v>461.94248492893797</v>
      </c>
      <c r="BZ5" s="318">
        <v>503.49495038334101</v>
      </c>
      <c r="CA5" s="318">
        <v>517.48168296251401</v>
      </c>
      <c r="CB5" s="318">
        <v>6.9291372739340602</v>
      </c>
      <c r="CC5" s="318">
        <v>7.55242425575012</v>
      </c>
      <c r="CD5" s="318">
        <v>7.76222524443771</v>
      </c>
      <c r="CE5" s="317" t="s">
        <v>800</v>
      </c>
      <c r="CF5" s="317" t="s">
        <v>800</v>
      </c>
      <c r="CG5" s="317" t="s">
        <v>2875</v>
      </c>
      <c r="CH5" s="318">
        <v>2.03012592362296E-3</v>
      </c>
      <c r="CI5" s="318">
        <v>2.4620402053046501E-2</v>
      </c>
      <c r="CJ5" s="318">
        <v>6.4013045337921</v>
      </c>
      <c r="CK5" s="222"/>
      <c r="CL5" s="223">
        <f t="shared" si="2"/>
        <v>1.1815470813336738E-2</v>
      </c>
      <c r="CM5" s="223">
        <f t="shared" si="3"/>
        <v>1.483505716333277E-2</v>
      </c>
      <c r="CN5" s="223">
        <f t="shared" si="4"/>
        <v>2.3972576223694401E-3</v>
      </c>
      <c r="CO5" s="223">
        <f t="shared" si="4"/>
        <v>8.06926879567644E-4</v>
      </c>
      <c r="CP5" s="223">
        <f t="shared" si="5"/>
        <v>2.9854712478606594E-2</v>
      </c>
      <c r="CQ5" s="223">
        <f t="shared" si="6"/>
        <v>0</v>
      </c>
      <c r="CR5" s="222"/>
      <c r="CS5" s="222"/>
      <c r="CT5" s="222"/>
      <c r="CU5" s="222"/>
      <c r="CV5" s="222"/>
      <c r="CW5" s="222"/>
      <c r="CX5" s="222"/>
      <c r="CY5" s="222"/>
      <c r="CZ5" s="222"/>
      <c r="DA5" s="222"/>
      <c r="DB5" s="224">
        <f t="shared" si="7"/>
        <v>2.6499632198712951E-2</v>
      </c>
      <c r="DC5" s="224">
        <f t="shared" si="8"/>
        <v>1.5089577795655699E-4</v>
      </c>
      <c r="DD5" s="224">
        <f t="shared" si="9"/>
        <v>2.6650527976669509E-2</v>
      </c>
      <c r="DE5" s="225">
        <f t="shared" si="10"/>
        <v>0</v>
      </c>
      <c r="DF5" s="222"/>
      <c r="DG5" s="222"/>
      <c r="DH5" s="222"/>
      <c r="DI5" s="222"/>
      <c r="DJ5" s="222"/>
      <c r="DK5" s="222"/>
      <c r="DL5" s="222"/>
      <c r="DM5" s="222"/>
      <c r="DN5" s="222"/>
      <c r="DO5" s="222"/>
      <c r="DP5" s="222"/>
      <c r="DQ5" s="222"/>
      <c r="DR5" s="222"/>
      <c r="DS5" s="222"/>
      <c r="DT5" s="222"/>
      <c r="DU5" s="222"/>
      <c r="DV5" s="222"/>
      <c r="DW5" s="222"/>
      <c r="DX5" s="222"/>
      <c r="DY5" s="222"/>
      <c r="DZ5" s="222"/>
      <c r="EA5" s="222"/>
      <c r="EB5" s="222"/>
      <c r="EC5" s="222"/>
      <c r="ED5" s="222"/>
      <c r="EE5" s="222"/>
    </row>
    <row r="6" spans="1:135" ht="25.5" x14ac:dyDescent="0.25">
      <c r="A6" s="317" t="s">
        <v>187</v>
      </c>
      <c r="B6" s="317" t="s">
        <v>2671</v>
      </c>
      <c r="C6" s="317" t="s">
        <v>188</v>
      </c>
      <c r="D6" s="317" t="s">
        <v>2853</v>
      </c>
      <c r="E6" s="318">
        <v>150</v>
      </c>
      <c r="F6" s="318">
        <v>5424</v>
      </c>
      <c r="G6" s="317" t="s">
        <v>2854</v>
      </c>
      <c r="H6" s="317" t="s">
        <v>800</v>
      </c>
      <c r="I6" s="317" t="s">
        <v>2622</v>
      </c>
      <c r="J6" s="318">
        <v>228</v>
      </c>
      <c r="K6" s="318">
        <v>0.8</v>
      </c>
      <c r="L6" s="317" t="s">
        <v>2855</v>
      </c>
      <c r="M6" s="317" t="s">
        <v>2856</v>
      </c>
      <c r="N6" s="317" t="s">
        <v>2857</v>
      </c>
      <c r="O6" s="317" t="s">
        <v>32</v>
      </c>
      <c r="P6" s="317" t="s">
        <v>2858</v>
      </c>
      <c r="Q6" s="317" t="s">
        <v>2859</v>
      </c>
      <c r="R6" s="317" t="s">
        <v>2671</v>
      </c>
      <c r="S6" s="317" t="s">
        <v>2860</v>
      </c>
      <c r="T6" s="318">
        <v>5.4685696788286699E-2</v>
      </c>
      <c r="U6" s="317" t="s">
        <v>2861</v>
      </c>
      <c r="V6" s="317" t="s">
        <v>2862</v>
      </c>
      <c r="W6" s="317" t="s">
        <v>187</v>
      </c>
      <c r="X6" s="317" t="s">
        <v>188</v>
      </c>
      <c r="Y6" s="318">
        <v>150</v>
      </c>
      <c r="Z6" s="318">
        <v>5424</v>
      </c>
      <c r="AA6" s="318">
        <v>1</v>
      </c>
      <c r="AB6" s="317" t="s">
        <v>2671</v>
      </c>
      <c r="AC6" s="318">
        <v>1</v>
      </c>
      <c r="AD6" s="317" t="s">
        <v>800</v>
      </c>
      <c r="AE6" s="317" t="s">
        <v>800</v>
      </c>
      <c r="AF6" s="295"/>
      <c r="AG6" s="295"/>
      <c r="AH6" s="317" t="s">
        <v>2854</v>
      </c>
      <c r="AI6" s="317" t="s">
        <v>2863</v>
      </c>
      <c r="AJ6" s="317" t="s">
        <v>2855</v>
      </c>
      <c r="AK6" s="317" t="s">
        <v>2864</v>
      </c>
      <c r="AL6" s="317" t="s">
        <v>2854</v>
      </c>
      <c r="AM6" s="317" t="s">
        <v>2865</v>
      </c>
      <c r="AN6" s="317" t="s">
        <v>2866</v>
      </c>
      <c r="AO6" s="317" t="s">
        <v>2867</v>
      </c>
      <c r="AP6" s="317" t="s">
        <v>2868</v>
      </c>
      <c r="AQ6" s="317" t="s">
        <v>2869</v>
      </c>
      <c r="AR6" s="317" t="s">
        <v>2870</v>
      </c>
      <c r="AS6" s="318">
        <v>79.348399999999998</v>
      </c>
      <c r="AT6" s="318">
        <v>0</v>
      </c>
      <c r="AU6" s="317" t="s">
        <v>2886</v>
      </c>
      <c r="AV6" s="317" t="s">
        <v>2886</v>
      </c>
      <c r="AW6" s="317" t="s">
        <v>2887</v>
      </c>
      <c r="AX6" s="317" t="s">
        <v>2888</v>
      </c>
      <c r="AY6" s="317" t="s">
        <v>2874</v>
      </c>
      <c r="AZ6" s="317" t="s">
        <v>800</v>
      </c>
      <c r="BA6" s="317" t="s">
        <v>800</v>
      </c>
      <c r="BB6" s="318">
        <v>2.2485090953785602E-3</v>
      </c>
      <c r="BC6" s="318">
        <v>8.2028545182429996E-3</v>
      </c>
      <c r="BD6" s="318">
        <v>8.3333333333333295E-4</v>
      </c>
      <c r="BE6" s="318">
        <v>2.4168006822612099E-4</v>
      </c>
      <c r="BF6" s="318">
        <v>0</v>
      </c>
      <c r="BG6" s="318">
        <v>0</v>
      </c>
      <c r="BH6" s="318">
        <v>0</v>
      </c>
      <c r="BI6" s="318">
        <v>0</v>
      </c>
      <c r="BJ6" s="318">
        <v>0</v>
      </c>
      <c r="BK6" s="318">
        <v>0</v>
      </c>
      <c r="BL6" s="318">
        <v>0</v>
      </c>
      <c r="BM6" s="318">
        <v>1.44295610657952E-2</v>
      </c>
      <c r="BN6" s="318">
        <v>7.7548484281437103E-4</v>
      </c>
      <c r="BO6" s="318">
        <v>0</v>
      </c>
      <c r="BP6" s="318">
        <v>2.4603433492739E-3</v>
      </c>
      <c r="BQ6" s="318">
        <v>8.2816179745100302E-4</v>
      </c>
      <c r="BR6" s="318">
        <v>1.3832112979351001E-4</v>
      </c>
      <c r="BS6" s="318">
        <v>2.68697440535841E-2</v>
      </c>
      <c r="BT6" s="318">
        <v>2.9330087402858002E-2</v>
      </c>
      <c r="BU6" s="318">
        <v>3.0158249200309E-2</v>
      </c>
      <c r="BV6" s="318">
        <v>179.131627023894</v>
      </c>
      <c r="BW6" s="318">
        <v>195.53391601905301</v>
      </c>
      <c r="BX6" s="318">
        <v>201.05499466872601</v>
      </c>
      <c r="BY6" s="318">
        <v>465.742230262124</v>
      </c>
      <c r="BZ6" s="318">
        <v>508.38818164953801</v>
      </c>
      <c r="CA6" s="318">
        <v>522.74298613868905</v>
      </c>
      <c r="CB6" s="318">
        <v>6.9861334539318598</v>
      </c>
      <c r="CC6" s="318">
        <v>7.6258227247430703</v>
      </c>
      <c r="CD6" s="318">
        <v>7.8411447920803301</v>
      </c>
      <c r="CE6" s="317" t="s">
        <v>800</v>
      </c>
      <c r="CF6" s="317" t="s">
        <v>800</v>
      </c>
      <c r="CG6" s="317" t="s">
        <v>2875</v>
      </c>
      <c r="CH6" s="318">
        <v>2.08355029003409E-3</v>
      </c>
      <c r="CI6" s="318">
        <v>2.4786193763549999E-2</v>
      </c>
      <c r="CJ6" s="318">
        <v>6.4444103785229903</v>
      </c>
      <c r="CK6" s="222"/>
      <c r="CL6" s="223">
        <f t="shared" si="2"/>
        <v>1.1664698144974523E-2</v>
      </c>
      <c r="CM6" s="223">
        <f t="shared" si="3"/>
        <v>1.520504590860957E-2</v>
      </c>
      <c r="CN6" s="223">
        <f t="shared" si="4"/>
        <v>2.4603433492739E-3</v>
      </c>
      <c r="CO6" s="223">
        <f t="shared" si="4"/>
        <v>8.2816179745100302E-4</v>
      </c>
      <c r="CP6" s="223">
        <f t="shared" si="5"/>
        <v>3.0158249200308997E-2</v>
      </c>
      <c r="CQ6" s="223">
        <f t="shared" si="6"/>
        <v>0</v>
      </c>
      <c r="CR6" s="222"/>
      <c r="CS6" s="222"/>
      <c r="CT6" s="222"/>
      <c r="CU6" s="222"/>
      <c r="CV6" s="222"/>
      <c r="CW6" s="222"/>
      <c r="CX6" s="222"/>
      <c r="CY6" s="222"/>
      <c r="CZ6" s="222"/>
      <c r="DA6" s="222"/>
      <c r="DB6" s="224">
        <f t="shared" si="7"/>
        <v>2.6731422923790583E-2</v>
      </c>
      <c r="DC6" s="224">
        <f t="shared" si="8"/>
        <v>1.3832112979351001E-4</v>
      </c>
      <c r="DD6" s="224">
        <f t="shared" si="9"/>
        <v>2.6869744053584093E-2</v>
      </c>
      <c r="DE6" s="225">
        <f t="shared" si="10"/>
        <v>0</v>
      </c>
      <c r="DF6" s="222"/>
      <c r="DG6" s="222"/>
      <c r="DH6" s="222"/>
      <c r="DI6" s="222"/>
      <c r="DJ6" s="222"/>
      <c r="DK6" s="222"/>
      <c r="DL6" s="222"/>
      <c r="DM6" s="222"/>
      <c r="DN6" s="222"/>
      <c r="DO6" s="222"/>
      <c r="DP6" s="222"/>
      <c r="DQ6" s="222"/>
      <c r="DR6" s="222"/>
      <c r="DS6" s="222"/>
      <c r="DT6" s="222"/>
      <c r="DU6" s="222"/>
      <c r="DV6" s="222"/>
      <c r="DW6" s="222"/>
      <c r="DX6" s="222"/>
      <c r="DY6" s="222"/>
      <c r="DZ6" s="222"/>
      <c r="EA6" s="222"/>
      <c r="EB6" s="222"/>
      <c r="EC6" s="222"/>
      <c r="ED6" s="222"/>
      <c r="EE6" s="222"/>
    </row>
    <row r="7" spans="1:135" ht="25.5" x14ac:dyDescent="0.25">
      <c r="A7" s="317" t="s">
        <v>189</v>
      </c>
      <c r="B7" s="317" t="s">
        <v>2672</v>
      </c>
      <c r="C7" s="317" t="s">
        <v>190</v>
      </c>
      <c r="D7" s="317" t="s">
        <v>49</v>
      </c>
      <c r="E7" s="318">
        <v>210</v>
      </c>
      <c r="F7" s="318">
        <v>3663</v>
      </c>
      <c r="G7" s="317" t="s">
        <v>2890</v>
      </c>
      <c r="H7" s="317" t="s">
        <v>800</v>
      </c>
      <c r="I7" s="317" t="s">
        <v>2626</v>
      </c>
      <c r="J7" s="318">
        <v>173</v>
      </c>
      <c r="K7" s="318">
        <v>0.8</v>
      </c>
      <c r="L7" s="317" t="s">
        <v>2891</v>
      </c>
      <c r="M7" s="317" t="s">
        <v>2892</v>
      </c>
      <c r="N7" s="317" t="s">
        <v>2893</v>
      </c>
      <c r="O7" s="317" t="s">
        <v>32</v>
      </c>
      <c r="P7" s="317" t="s">
        <v>2894</v>
      </c>
      <c r="Q7" s="317" t="s">
        <v>2859</v>
      </c>
      <c r="R7" s="317" t="s">
        <v>2672</v>
      </c>
      <c r="S7" s="317" t="s">
        <v>2895</v>
      </c>
      <c r="T7" s="318">
        <v>5.45294626447154E-2</v>
      </c>
      <c r="U7" s="317" t="s">
        <v>2896</v>
      </c>
      <c r="V7" s="317" t="s">
        <v>2897</v>
      </c>
      <c r="W7" s="317" t="s">
        <v>189</v>
      </c>
      <c r="X7" s="317" t="s">
        <v>190</v>
      </c>
      <c r="Y7" s="318">
        <v>210</v>
      </c>
      <c r="Z7" s="318">
        <v>3663</v>
      </c>
      <c r="AA7" s="318">
        <v>1</v>
      </c>
      <c r="AB7" s="317" t="s">
        <v>2672</v>
      </c>
      <c r="AC7" s="318">
        <v>1</v>
      </c>
      <c r="AD7" s="317" t="s">
        <v>189</v>
      </c>
      <c r="AE7" s="317" t="s">
        <v>190</v>
      </c>
      <c r="AF7" s="318">
        <v>210</v>
      </c>
      <c r="AG7" s="318">
        <v>3663</v>
      </c>
      <c r="AH7" s="317" t="s">
        <v>2854</v>
      </c>
      <c r="AI7" s="317" t="s">
        <v>2863</v>
      </c>
      <c r="AJ7" s="317" t="s">
        <v>2855</v>
      </c>
      <c r="AK7" s="317" t="s">
        <v>2864</v>
      </c>
      <c r="AL7" s="317" t="s">
        <v>2854</v>
      </c>
      <c r="AM7" s="317" t="s">
        <v>2865</v>
      </c>
      <c r="AN7" s="317" t="s">
        <v>2898</v>
      </c>
      <c r="AO7" s="317" t="s">
        <v>2867</v>
      </c>
      <c r="AP7" s="317" t="s">
        <v>2868</v>
      </c>
      <c r="AQ7" s="317" t="s">
        <v>2869</v>
      </c>
      <c r="AR7" s="317" t="s">
        <v>2870</v>
      </c>
      <c r="AS7" s="318">
        <v>82.6995</v>
      </c>
      <c r="AT7" s="318">
        <v>0</v>
      </c>
      <c r="AU7" s="317" t="s">
        <v>2899</v>
      </c>
      <c r="AV7" s="317" t="s">
        <v>2899</v>
      </c>
      <c r="AW7" s="317" t="s">
        <v>2900</v>
      </c>
      <c r="AX7" s="317" t="s">
        <v>2901</v>
      </c>
      <c r="AY7" s="317" t="s">
        <v>2874</v>
      </c>
      <c r="AZ7" s="317" t="s">
        <v>2899</v>
      </c>
      <c r="BA7" s="317" t="s">
        <v>2901</v>
      </c>
      <c r="BB7" s="318">
        <v>3.2480259046925699E-3</v>
      </c>
      <c r="BC7" s="318">
        <v>1.1451187155390201E-2</v>
      </c>
      <c r="BD7" s="318">
        <v>1E-3</v>
      </c>
      <c r="BE7" s="318">
        <v>3.3196652215799599E-4</v>
      </c>
      <c r="BF7" s="318">
        <v>0</v>
      </c>
      <c r="BG7" s="318">
        <v>0</v>
      </c>
      <c r="BH7" s="318">
        <v>0</v>
      </c>
      <c r="BI7" s="318">
        <v>0</v>
      </c>
      <c r="BJ7" s="318">
        <v>0</v>
      </c>
      <c r="BK7" s="318">
        <v>0</v>
      </c>
      <c r="BL7" s="318">
        <v>0</v>
      </c>
      <c r="BM7" s="318">
        <v>1.23280090562033E-2</v>
      </c>
      <c r="BN7" s="318">
        <v>1.0856787799401199E-3</v>
      </c>
      <c r="BO7" s="318">
        <v>0</v>
      </c>
      <c r="BP7" s="318">
        <v>3.2425334314130101E-3</v>
      </c>
      <c r="BQ7" s="318">
        <v>1.09145023016664E-3</v>
      </c>
      <c r="BR7" s="318">
        <v>2.0481949440349399E-4</v>
      </c>
      <c r="BS7" s="318">
        <v>2.9649686912787701E-2</v>
      </c>
      <c r="BT7" s="318">
        <v>3.2892220344200702E-2</v>
      </c>
      <c r="BU7" s="318">
        <v>3.3983670574367297E-2</v>
      </c>
      <c r="BV7" s="318">
        <v>141.188985298989</v>
      </c>
      <c r="BW7" s="318">
        <v>156.62962068666999</v>
      </c>
      <c r="BX7" s="318">
        <v>161.827002735083</v>
      </c>
      <c r="BY7" s="318">
        <v>367.09136177737201</v>
      </c>
      <c r="BZ7" s="318">
        <v>407.23701378534201</v>
      </c>
      <c r="CA7" s="318">
        <v>420.75020711121499</v>
      </c>
      <c r="CB7" s="318">
        <v>7.7089185973248</v>
      </c>
      <c r="CC7" s="318">
        <v>8.5519772894921804</v>
      </c>
      <c r="CD7" s="318">
        <v>8.8357543493355095</v>
      </c>
      <c r="CE7" s="317" t="s">
        <v>800</v>
      </c>
      <c r="CF7" s="317" t="s">
        <v>800</v>
      </c>
      <c r="CG7" s="317" t="s">
        <v>2902</v>
      </c>
      <c r="CH7" s="318">
        <v>1.1348665720730801E-3</v>
      </c>
      <c r="CI7" s="318">
        <v>2.8514820340714599E-2</v>
      </c>
      <c r="CJ7" s="318">
        <v>7.4138532885858002</v>
      </c>
      <c r="CK7" s="222"/>
      <c r="CL7" s="223">
        <f t="shared" si="2"/>
        <v>1.6235999076644261E-2</v>
      </c>
      <c r="CM7" s="223">
        <f t="shared" si="3"/>
        <v>1.3413687836143419E-2</v>
      </c>
      <c r="CN7" s="223">
        <f t="shared" si="4"/>
        <v>3.2425334314130101E-3</v>
      </c>
      <c r="CO7" s="223">
        <f t="shared" si="4"/>
        <v>1.09145023016664E-3</v>
      </c>
      <c r="CP7" s="223">
        <f t="shared" si="5"/>
        <v>3.3983670574367325E-2</v>
      </c>
      <c r="CQ7" s="223">
        <f t="shared" si="6"/>
        <v>0</v>
      </c>
      <c r="CR7" s="222"/>
      <c r="CS7" s="222"/>
      <c r="CT7" s="222"/>
      <c r="CU7" s="222"/>
      <c r="CV7" s="222"/>
      <c r="CW7" s="222"/>
      <c r="CX7" s="222"/>
      <c r="CY7" s="222"/>
      <c r="CZ7" s="222"/>
      <c r="DA7" s="222"/>
      <c r="DB7" s="224">
        <f t="shared" si="7"/>
        <v>2.9444867418384188E-2</v>
      </c>
      <c r="DC7" s="224">
        <f t="shared" si="8"/>
        <v>2.0481949440349399E-4</v>
      </c>
      <c r="DD7" s="224">
        <f t="shared" si="9"/>
        <v>2.964968691278768E-2</v>
      </c>
      <c r="DE7" s="225">
        <f t="shared" si="10"/>
        <v>0</v>
      </c>
      <c r="DF7" s="222"/>
      <c r="DG7" s="222"/>
      <c r="DH7" s="222"/>
      <c r="DI7" s="222"/>
      <c r="DJ7" s="222"/>
      <c r="DK7" s="222"/>
      <c r="DL7" s="222"/>
      <c r="DM7" s="222"/>
      <c r="DN7" s="222"/>
      <c r="DO7" s="222"/>
      <c r="DP7" s="222"/>
      <c r="DQ7" s="222"/>
      <c r="DR7" s="222"/>
      <c r="DS7" s="222"/>
      <c r="DT7" s="222"/>
      <c r="DU7" s="222"/>
      <c r="DV7" s="222"/>
      <c r="DW7" s="222"/>
      <c r="DX7" s="222"/>
      <c r="DY7" s="222"/>
      <c r="DZ7" s="222"/>
      <c r="EA7" s="222"/>
      <c r="EB7" s="222"/>
      <c r="EC7" s="222"/>
      <c r="ED7" s="222"/>
      <c r="EE7" s="222"/>
    </row>
    <row r="8" spans="1:135" ht="25.5" x14ac:dyDescent="0.25">
      <c r="A8" s="317" t="s">
        <v>195</v>
      </c>
      <c r="B8" s="317" t="s">
        <v>2680</v>
      </c>
      <c r="C8" s="317" t="s">
        <v>196</v>
      </c>
      <c r="D8" s="317" t="s">
        <v>49</v>
      </c>
      <c r="E8" s="318">
        <v>170</v>
      </c>
      <c r="F8" s="318">
        <v>3780</v>
      </c>
      <c r="G8" s="317" t="s">
        <v>2855</v>
      </c>
      <c r="H8" s="317" t="s">
        <v>800</v>
      </c>
      <c r="I8" s="317" t="s">
        <v>2624</v>
      </c>
      <c r="J8" s="318">
        <v>342</v>
      </c>
      <c r="K8" s="318">
        <v>0.86383158402702398</v>
      </c>
      <c r="L8" s="317" t="s">
        <v>2855</v>
      </c>
      <c r="M8" s="317" t="s">
        <v>2856</v>
      </c>
      <c r="N8" s="317" t="s">
        <v>2857</v>
      </c>
      <c r="O8" s="317" t="s">
        <v>32</v>
      </c>
      <c r="P8" s="317" t="s">
        <v>2858</v>
      </c>
      <c r="Q8" s="317" t="s">
        <v>2859</v>
      </c>
      <c r="R8" s="317" t="s">
        <v>2680</v>
      </c>
      <c r="S8" s="317" t="s">
        <v>2860</v>
      </c>
      <c r="T8" s="318">
        <v>5.4685696788286699E-2</v>
      </c>
      <c r="U8" s="317" t="s">
        <v>2904</v>
      </c>
      <c r="V8" s="317" t="s">
        <v>2905</v>
      </c>
      <c r="W8" s="317" t="s">
        <v>99</v>
      </c>
      <c r="X8" s="317" t="s">
        <v>100</v>
      </c>
      <c r="Y8" s="318">
        <v>170</v>
      </c>
      <c r="Z8" s="318">
        <v>4200</v>
      </c>
      <c r="AA8" s="318">
        <v>110</v>
      </c>
      <c r="AB8" s="317" t="s">
        <v>2677</v>
      </c>
      <c r="AC8" s="318">
        <v>0.97499999999999998</v>
      </c>
      <c r="AD8" s="317" t="s">
        <v>99</v>
      </c>
      <c r="AE8" s="317" t="s">
        <v>100</v>
      </c>
      <c r="AF8" s="318">
        <v>170</v>
      </c>
      <c r="AG8" s="318">
        <v>4200</v>
      </c>
      <c r="AH8" s="317" t="s">
        <v>2906</v>
      </c>
      <c r="AI8" s="317" t="s">
        <v>2712</v>
      </c>
      <c r="AJ8" s="317" t="s">
        <v>2891</v>
      </c>
      <c r="AK8" s="317" t="s">
        <v>2907</v>
      </c>
      <c r="AL8" s="317" t="s">
        <v>2854</v>
      </c>
      <c r="AM8" s="317" t="s">
        <v>2865</v>
      </c>
      <c r="AN8" s="317" t="s">
        <v>2908</v>
      </c>
      <c r="AO8" s="317" t="s">
        <v>2909</v>
      </c>
      <c r="AP8" s="317" t="s">
        <v>2868</v>
      </c>
      <c r="AQ8" s="317" t="s">
        <v>2869</v>
      </c>
      <c r="AR8" s="317" t="s">
        <v>2910</v>
      </c>
      <c r="AS8" s="318">
        <v>57.08</v>
      </c>
      <c r="AT8" s="318">
        <v>9.8210999999999995</v>
      </c>
      <c r="AU8" s="317" t="s">
        <v>2911</v>
      </c>
      <c r="AV8" s="317" t="s">
        <v>2912</v>
      </c>
      <c r="AW8" s="317" t="s">
        <v>2913</v>
      </c>
      <c r="AX8" s="317" t="s">
        <v>2914</v>
      </c>
      <c r="AY8" s="317" t="s">
        <v>2915</v>
      </c>
      <c r="AZ8" s="317" t="s">
        <v>2912</v>
      </c>
      <c r="BA8" s="317" t="s">
        <v>2914</v>
      </c>
      <c r="BB8" s="318">
        <v>2.6505026455026499E-3</v>
      </c>
      <c r="BC8" s="318">
        <v>9.2965684540087402E-3</v>
      </c>
      <c r="BD8" s="318">
        <v>1E-3</v>
      </c>
      <c r="BE8" s="318">
        <v>1.1590318388564E-4</v>
      </c>
      <c r="BF8" s="318">
        <v>1.155E-3</v>
      </c>
      <c r="BG8" s="318">
        <v>6.6356542008715904E-5</v>
      </c>
      <c r="BH8" s="318">
        <v>1.29410105820106E-3</v>
      </c>
      <c r="BI8" s="318">
        <v>0</v>
      </c>
      <c r="BJ8" s="318">
        <v>6.4807787203828495E-4</v>
      </c>
      <c r="BK8" s="318">
        <v>0</v>
      </c>
      <c r="BL8" s="318">
        <v>0</v>
      </c>
      <c r="BM8" s="318">
        <v>1.28601405981343E-2</v>
      </c>
      <c r="BN8" s="318">
        <v>8.1393904840487295E-4</v>
      </c>
      <c r="BO8" s="318">
        <v>2.0207122756161198E-3</v>
      </c>
      <c r="BP8" s="318">
        <v>1.51902656012598E-3</v>
      </c>
      <c r="BQ8" s="318">
        <v>5.1131065376749496E-4</v>
      </c>
      <c r="BR8" s="318">
        <v>1.04952380952381E-4</v>
      </c>
      <c r="BS8" s="318">
        <v>3.2026254058752798E-2</v>
      </c>
      <c r="BT8" s="318">
        <v>3.3545280618878799E-2</v>
      </c>
      <c r="BU8" s="318">
        <v>3.4056591272646299E-2</v>
      </c>
      <c r="BV8" s="318">
        <v>188.389729757369</v>
      </c>
      <c r="BW8" s="318">
        <v>197.32518011105199</v>
      </c>
      <c r="BX8" s="318">
        <v>200.332889839096</v>
      </c>
      <c r="BY8" s="318">
        <v>489.81329736916098</v>
      </c>
      <c r="BZ8" s="318">
        <v>513.04546828873401</v>
      </c>
      <c r="CA8" s="318">
        <v>520.865513581649</v>
      </c>
      <c r="CB8" s="318">
        <v>8.3268260552757294</v>
      </c>
      <c r="CC8" s="318">
        <v>8.7217729609084795</v>
      </c>
      <c r="CD8" s="318">
        <v>8.8547137308880295</v>
      </c>
      <c r="CE8" s="317" t="s">
        <v>800</v>
      </c>
      <c r="CF8" s="317" t="s">
        <v>800</v>
      </c>
      <c r="CG8" s="317" t="s">
        <v>2916</v>
      </c>
      <c r="CH8" s="318">
        <v>2.2088130163439501E-3</v>
      </c>
      <c r="CI8" s="318">
        <v>2.9817441042408899E-2</v>
      </c>
      <c r="CJ8" s="318">
        <v>7.7525346710263001</v>
      </c>
      <c r="CK8" s="222"/>
      <c r="CL8" s="223">
        <f t="shared" si="2"/>
        <v>1.6331462136597474E-2</v>
      </c>
      <c r="CM8" s="223">
        <f t="shared" si="3"/>
        <v>1.5694791922155293E-2</v>
      </c>
      <c r="CN8" s="223">
        <f t="shared" si="4"/>
        <v>1.51902656012598E-3</v>
      </c>
      <c r="CO8" s="223">
        <f t="shared" si="4"/>
        <v>5.1131065376749496E-4</v>
      </c>
      <c r="CP8" s="223">
        <f t="shared" si="5"/>
        <v>3.4056591272646243E-2</v>
      </c>
      <c r="CQ8" s="223">
        <f t="shared" si="6"/>
        <v>-5.5511151231257827E-17</v>
      </c>
      <c r="CR8" s="222"/>
      <c r="CS8" s="222"/>
      <c r="CT8" s="222"/>
      <c r="CU8" s="222"/>
      <c r="CV8" s="222"/>
      <c r="CW8" s="222"/>
      <c r="CX8" s="222"/>
      <c r="CY8" s="222"/>
      <c r="CZ8" s="222"/>
      <c r="DA8" s="222"/>
      <c r="DB8" s="224">
        <f t="shared" si="7"/>
        <v>2.6737053929936205E-2</v>
      </c>
      <c r="DC8" s="224">
        <f t="shared" si="8"/>
        <v>5.2892001288165616E-3</v>
      </c>
      <c r="DD8" s="224">
        <f t="shared" si="9"/>
        <v>3.2026254058752764E-2</v>
      </c>
      <c r="DE8" s="225">
        <f t="shared" si="10"/>
        <v>0</v>
      </c>
      <c r="DF8" s="222"/>
      <c r="DG8" s="222"/>
      <c r="DH8" s="222"/>
      <c r="DI8" s="222"/>
      <c r="DJ8" s="222"/>
      <c r="DK8" s="222"/>
      <c r="DL8" s="222"/>
      <c r="DM8" s="222"/>
      <c r="DN8" s="222"/>
      <c r="DO8" s="222"/>
      <c r="DP8" s="222"/>
      <c r="DQ8" s="222"/>
      <c r="DR8" s="222"/>
      <c r="DS8" s="222"/>
      <c r="DT8" s="222"/>
      <c r="DU8" s="222"/>
      <c r="DV8" s="222"/>
      <c r="DW8" s="222"/>
      <c r="DX8" s="222"/>
      <c r="DY8" s="222"/>
      <c r="DZ8" s="222"/>
      <c r="EA8" s="222"/>
      <c r="EB8" s="222"/>
      <c r="EC8" s="222"/>
      <c r="ED8" s="222"/>
      <c r="EE8" s="222"/>
    </row>
    <row r="9" spans="1:135" ht="25.5" x14ac:dyDescent="0.25">
      <c r="A9" s="317" t="s">
        <v>195</v>
      </c>
      <c r="B9" s="317" t="s">
        <v>2918</v>
      </c>
      <c r="C9" s="317" t="s">
        <v>196</v>
      </c>
      <c r="D9" s="317" t="s">
        <v>49</v>
      </c>
      <c r="E9" s="318">
        <v>170</v>
      </c>
      <c r="F9" s="318">
        <v>3780</v>
      </c>
      <c r="G9" s="317" t="s">
        <v>2890</v>
      </c>
      <c r="H9" s="317" t="s">
        <v>800</v>
      </c>
      <c r="I9" s="317" t="s">
        <v>2626</v>
      </c>
      <c r="J9" s="318">
        <v>179</v>
      </c>
      <c r="K9" s="318">
        <v>0.8</v>
      </c>
      <c r="L9" s="317" t="s">
        <v>2891</v>
      </c>
      <c r="M9" s="317" t="s">
        <v>2892</v>
      </c>
      <c r="N9" s="317" t="s">
        <v>2893</v>
      </c>
      <c r="O9" s="317" t="s">
        <v>32</v>
      </c>
      <c r="P9" s="317" t="s">
        <v>2894</v>
      </c>
      <c r="Q9" s="317" t="s">
        <v>2859</v>
      </c>
      <c r="R9" s="317" t="s">
        <v>2918</v>
      </c>
      <c r="S9" s="317" t="s">
        <v>2895</v>
      </c>
      <c r="T9" s="318">
        <v>5.45294626447154E-2</v>
      </c>
      <c r="U9" s="317" t="s">
        <v>2896</v>
      </c>
      <c r="V9" s="317" t="s">
        <v>2897</v>
      </c>
      <c r="W9" s="317" t="s">
        <v>99</v>
      </c>
      <c r="X9" s="317" t="s">
        <v>100</v>
      </c>
      <c r="Y9" s="318">
        <v>170</v>
      </c>
      <c r="Z9" s="318">
        <v>4200</v>
      </c>
      <c r="AA9" s="318">
        <v>110</v>
      </c>
      <c r="AB9" s="317" t="s">
        <v>2919</v>
      </c>
      <c r="AC9" s="318">
        <v>0.97499999999999998</v>
      </c>
      <c r="AD9" s="317" t="s">
        <v>800</v>
      </c>
      <c r="AE9" s="317" t="s">
        <v>800</v>
      </c>
      <c r="AF9" s="318">
        <v>0</v>
      </c>
      <c r="AG9" s="318">
        <v>0</v>
      </c>
      <c r="AH9" s="317" t="s">
        <v>2855</v>
      </c>
      <c r="AI9" s="317" t="s">
        <v>2711</v>
      </c>
      <c r="AJ9" s="317" t="s">
        <v>2854</v>
      </c>
      <c r="AK9" s="317" t="s">
        <v>2920</v>
      </c>
      <c r="AL9" s="317" t="s">
        <v>2854</v>
      </c>
      <c r="AM9" s="317" t="s">
        <v>2865</v>
      </c>
      <c r="AN9" s="317" t="s">
        <v>2898</v>
      </c>
      <c r="AO9" s="317" t="s">
        <v>2921</v>
      </c>
      <c r="AP9" s="317" t="s">
        <v>2868</v>
      </c>
      <c r="AQ9" s="317" t="s">
        <v>2869</v>
      </c>
      <c r="AR9" s="317" t="s">
        <v>2922</v>
      </c>
      <c r="AS9" s="318">
        <v>82.6995</v>
      </c>
      <c r="AT9" s="318">
        <v>6.5473999999999997</v>
      </c>
      <c r="AU9" s="317" t="s">
        <v>2911</v>
      </c>
      <c r="AV9" s="317" t="s">
        <v>2912</v>
      </c>
      <c r="AW9" s="317" t="s">
        <v>2913</v>
      </c>
      <c r="AX9" s="317" t="s">
        <v>2914</v>
      </c>
      <c r="AY9" s="317" t="s">
        <v>2923</v>
      </c>
      <c r="AZ9" s="317" t="s">
        <v>800</v>
      </c>
      <c r="BA9" s="317" t="s">
        <v>800</v>
      </c>
      <c r="BB9" s="318">
        <v>2.6505026455026499E-3</v>
      </c>
      <c r="BC9" s="318">
        <v>9.2700086496016205E-3</v>
      </c>
      <c r="BD9" s="318">
        <v>1E-3</v>
      </c>
      <c r="BE9" s="318">
        <v>3.20839152700186E-4</v>
      </c>
      <c r="BF9" s="318">
        <v>1.155E-3</v>
      </c>
      <c r="BG9" s="318">
        <v>4.4237694672477301E-5</v>
      </c>
      <c r="BH9" s="318">
        <v>1.29410105820106E-3</v>
      </c>
      <c r="BI9" s="318">
        <v>0</v>
      </c>
      <c r="BJ9" s="318">
        <v>6.2890325375421295E-4</v>
      </c>
      <c r="BK9" s="318">
        <v>0</v>
      </c>
      <c r="BL9" s="318">
        <v>0</v>
      </c>
      <c r="BM9" s="318">
        <v>1.19147797023641E-2</v>
      </c>
      <c r="BN9" s="318">
        <v>8.7888282185628701E-4</v>
      </c>
      <c r="BO9" s="318">
        <v>5.9515113744280403E-3</v>
      </c>
      <c r="BP9" s="318">
        <v>3.133845159969E-3</v>
      </c>
      <c r="BQ9" s="318">
        <v>1.05486530625044E-3</v>
      </c>
      <c r="BR9" s="318">
        <v>0</v>
      </c>
      <c r="BS9" s="318">
        <v>3.5108766353080599E-2</v>
      </c>
      <c r="BT9" s="318">
        <v>3.8242611513049599E-2</v>
      </c>
      <c r="BU9" s="318">
        <v>3.9297476819300001E-2</v>
      </c>
      <c r="BV9" s="318">
        <v>206.522155018121</v>
      </c>
      <c r="BW9" s="318">
        <v>224.95653831205601</v>
      </c>
      <c r="BX9" s="318">
        <v>231.161628348824</v>
      </c>
      <c r="BY9" s="318">
        <v>536.95760304711496</v>
      </c>
      <c r="BZ9" s="318">
        <v>584.88699961134705</v>
      </c>
      <c r="CA9" s="318">
        <v>601.02023370694201</v>
      </c>
      <c r="CB9" s="318">
        <v>9.1282792518009597</v>
      </c>
      <c r="CC9" s="318">
        <v>9.9430789933928896</v>
      </c>
      <c r="CD9" s="318">
        <v>10.217343973018</v>
      </c>
      <c r="CE9" s="317" t="s">
        <v>800</v>
      </c>
      <c r="CF9" s="317" t="s">
        <v>800</v>
      </c>
      <c r="CG9" s="317" t="s">
        <v>2902</v>
      </c>
      <c r="CH9" s="318">
        <v>1.0968263517801299E-3</v>
      </c>
      <c r="CI9" s="318">
        <v>3.4011940001300499E-2</v>
      </c>
      <c r="CJ9" s="318">
        <v>8.8431044003381203</v>
      </c>
      <c r="CK9" s="222"/>
      <c r="CL9" s="223">
        <f t="shared" si="2"/>
        <v>1.6363592454432203E-2</v>
      </c>
      <c r="CM9" s="223">
        <f t="shared" si="3"/>
        <v>1.8745173898648427E-2</v>
      </c>
      <c r="CN9" s="223">
        <f t="shared" si="4"/>
        <v>3.133845159969E-3</v>
      </c>
      <c r="CO9" s="223">
        <f t="shared" si="4"/>
        <v>1.05486530625044E-3</v>
      </c>
      <c r="CP9" s="223">
        <f t="shared" si="5"/>
        <v>3.929747681930007E-2</v>
      </c>
      <c r="CQ9" s="223">
        <f t="shared" si="6"/>
        <v>6.9388939039072284E-17</v>
      </c>
      <c r="CR9" s="222"/>
      <c r="CS9" s="222"/>
      <c r="CT9" s="222"/>
      <c r="CU9" s="222"/>
      <c r="CV9" s="222"/>
      <c r="CW9" s="222"/>
      <c r="CX9" s="222"/>
      <c r="CY9" s="222"/>
      <c r="CZ9" s="222"/>
      <c r="DA9" s="222"/>
      <c r="DB9" s="224">
        <f t="shared" si="7"/>
        <v>2.6035012972024842E-2</v>
      </c>
      <c r="DC9" s="224">
        <f t="shared" si="8"/>
        <v>9.0737533810557915E-3</v>
      </c>
      <c r="DD9" s="224">
        <f t="shared" si="9"/>
        <v>3.5108766353080634E-2</v>
      </c>
      <c r="DE9" s="225">
        <f t="shared" si="10"/>
        <v>0</v>
      </c>
      <c r="DF9" s="222"/>
      <c r="DG9" s="222"/>
      <c r="DH9" s="222"/>
      <c r="DI9" s="222"/>
      <c r="DJ9" s="222"/>
      <c r="DK9" s="222"/>
      <c r="DL9" s="222"/>
      <c r="DM9" s="222"/>
      <c r="DN9" s="222"/>
      <c r="DO9" s="222"/>
      <c r="DP9" s="222"/>
      <c r="DQ9" s="222"/>
      <c r="DR9" s="222"/>
      <c r="DS9" s="222"/>
      <c r="DT9" s="222"/>
      <c r="DU9" s="222"/>
      <c r="DV9" s="222"/>
      <c r="DW9" s="222"/>
      <c r="DX9" s="222"/>
      <c r="DY9" s="222"/>
      <c r="DZ9" s="222"/>
      <c r="EA9" s="222"/>
      <c r="EB9" s="222"/>
      <c r="EC9" s="222"/>
      <c r="ED9" s="222"/>
      <c r="EE9" s="222"/>
    </row>
    <row r="10" spans="1:135" ht="25.5" x14ac:dyDescent="0.25">
      <c r="A10" s="317" t="s">
        <v>195</v>
      </c>
      <c r="B10" s="317" t="s">
        <v>2925</v>
      </c>
      <c r="C10" s="317" t="s">
        <v>196</v>
      </c>
      <c r="D10" s="317" t="s">
        <v>49</v>
      </c>
      <c r="E10" s="318">
        <v>170</v>
      </c>
      <c r="F10" s="318">
        <v>3780</v>
      </c>
      <c r="G10" s="317" t="s">
        <v>2855</v>
      </c>
      <c r="H10" s="317" t="s">
        <v>800</v>
      </c>
      <c r="I10" s="317" t="s">
        <v>2624</v>
      </c>
      <c r="J10" s="318">
        <v>342</v>
      </c>
      <c r="K10" s="318">
        <v>0.86383158402702398</v>
      </c>
      <c r="L10" s="317" t="s">
        <v>2855</v>
      </c>
      <c r="M10" s="317" t="s">
        <v>2856</v>
      </c>
      <c r="N10" s="317" t="s">
        <v>2857</v>
      </c>
      <c r="O10" s="317" t="s">
        <v>32</v>
      </c>
      <c r="P10" s="317" t="s">
        <v>2858</v>
      </c>
      <c r="Q10" s="317" t="s">
        <v>2854</v>
      </c>
      <c r="R10" s="317" t="s">
        <v>2925</v>
      </c>
      <c r="S10" s="317" t="s">
        <v>2860</v>
      </c>
      <c r="T10" s="318">
        <v>5.4685696788286699E-2</v>
      </c>
      <c r="U10" s="317" t="s">
        <v>2904</v>
      </c>
      <c r="V10" s="317" t="s">
        <v>2905</v>
      </c>
      <c r="W10" s="317" t="s">
        <v>101</v>
      </c>
      <c r="X10" s="317" t="s">
        <v>102</v>
      </c>
      <c r="Y10" s="318">
        <v>170</v>
      </c>
      <c r="Z10" s="318">
        <v>4200</v>
      </c>
      <c r="AA10" s="318">
        <v>110</v>
      </c>
      <c r="AB10" s="317" t="s">
        <v>2926</v>
      </c>
      <c r="AC10" s="318">
        <v>0.97499999999999998</v>
      </c>
      <c r="AD10" s="317" t="s">
        <v>800</v>
      </c>
      <c r="AE10" s="317" t="s">
        <v>800</v>
      </c>
      <c r="AF10" s="295"/>
      <c r="AG10" s="295"/>
      <c r="AH10" s="317" t="s">
        <v>2906</v>
      </c>
      <c r="AI10" s="317" t="s">
        <v>2712</v>
      </c>
      <c r="AJ10" s="317" t="s">
        <v>2855</v>
      </c>
      <c r="AK10" s="317" t="s">
        <v>2864</v>
      </c>
      <c r="AL10" s="317" t="s">
        <v>2854</v>
      </c>
      <c r="AM10" s="317" t="s">
        <v>2865</v>
      </c>
      <c r="AN10" s="317" t="s">
        <v>2908</v>
      </c>
      <c r="AO10" s="317" t="s">
        <v>2909</v>
      </c>
      <c r="AP10" s="317" t="s">
        <v>2868</v>
      </c>
      <c r="AQ10" s="317" t="s">
        <v>2869</v>
      </c>
      <c r="AR10" s="317" t="s">
        <v>2910</v>
      </c>
      <c r="AS10" s="318">
        <v>57.08</v>
      </c>
      <c r="AT10" s="318">
        <v>9.8210999999999995</v>
      </c>
      <c r="AU10" s="317" t="s">
        <v>2911</v>
      </c>
      <c r="AV10" s="317" t="s">
        <v>2927</v>
      </c>
      <c r="AW10" s="317" t="s">
        <v>2928</v>
      </c>
      <c r="AX10" s="317" t="s">
        <v>2929</v>
      </c>
      <c r="AY10" s="317" t="s">
        <v>2874</v>
      </c>
      <c r="AZ10" s="317" t="s">
        <v>800</v>
      </c>
      <c r="BA10" s="317" t="s">
        <v>800</v>
      </c>
      <c r="BB10" s="318">
        <v>2.6505026455026499E-3</v>
      </c>
      <c r="BC10" s="318">
        <v>9.2965684540087402E-3</v>
      </c>
      <c r="BD10" s="318">
        <v>1E-3</v>
      </c>
      <c r="BE10" s="318">
        <v>1.1590318388564E-4</v>
      </c>
      <c r="BF10" s="318">
        <v>1.155E-3</v>
      </c>
      <c r="BG10" s="318">
        <v>6.6356542008715904E-5</v>
      </c>
      <c r="BH10" s="318">
        <v>1.2893867724867701E-3</v>
      </c>
      <c r="BI10" s="318">
        <v>0</v>
      </c>
      <c r="BJ10" s="318">
        <v>6.4807787203828495E-4</v>
      </c>
      <c r="BK10" s="318">
        <v>0</v>
      </c>
      <c r="BL10" s="318">
        <v>0</v>
      </c>
      <c r="BM10" s="318">
        <v>1.28601405981343E-2</v>
      </c>
      <c r="BN10" s="318">
        <v>8.1393904840487295E-4</v>
      </c>
      <c r="BO10" s="318">
        <v>2.0207122756161198E-3</v>
      </c>
      <c r="BP10" s="318">
        <v>1.51902656012598E-3</v>
      </c>
      <c r="BQ10" s="318">
        <v>5.1131065376749496E-4</v>
      </c>
      <c r="BR10" s="318">
        <v>1.7863185904761899E-4</v>
      </c>
      <c r="BS10" s="318">
        <v>3.2095219251133698E-2</v>
      </c>
      <c r="BT10" s="318">
        <v>3.3614245811259699E-2</v>
      </c>
      <c r="BU10" s="318">
        <v>3.4125556465027199E-2</v>
      </c>
      <c r="BV10" s="318">
        <v>188.79540735961001</v>
      </c>
      <c r="BW10" s="318">
        <v>197.73085771329201</v>
      </c>
      <c r="BX10" s="318">
        <v>200.73856744133701</v>
      </c>
      <c r="BY10" s="318">
        <v>490.86805913498699</v>
      </c>
      <c r="BZ10" s="318">
        <v>514.10023005456003</v>
      </c>
      <c r="CA10" s="318">
        <v>521.92027534747501</v>
      </c>
      <c r="CB10" s="318">
        <v>8.3447570052947704</v>
      </c>
      <c r="CC10" s="318">
        <v>8.7397039109275294</v>
      </c>
      <c r="CD10" s="318">
        <v>8.8726446809070794</v>
      </c>
      <c r="CE10" s="317" t="s">
        <v>800</v>
      </c>
      <c r="CF10" s="317" t="s">
        <v>800</v>
      </c>
      <c r="CG10" s="317" t="s">
        <v>2916</v>
      </c>
      <c r="CH10" s="318">
        <v>2.2088130163439501E-3</v>
      </c>
      <c r="CI10" s="318">
        <v>2.9886406234789799E-2</v>
      </c>
      <c r="CJ10" s="318">
        <v>7.77046562104535</v>
      </c>
      <c r="CK10" s="222"/>
      <c r="CL10" s="223">
        <f t="shared" si="2"/>
        <v>1.640042732897842E-2</v>
      </c>
      <c r="CM10" s="223">
        <f t="shared" si="3"/>
        <v>1.5694791922155293E-2</v>
      </c>
      <c r="CN10" s="223">
        <f t="shared" si="4"/>
        <v>1.51902656012598E-3</v>
      </c>
      <c r="CO10" s="223">
        <f t="shared" si="4"/>
        <v>5.1131065376749496E-4</v>
      </c>
      <c r="CP10" s="223">
        <f t="shared" si="5"/>
        <v>3.4125556465027185E-2</v>
      </c>
      <c r="CQ10" s="223">
        <f t="shared" si="6"/>
        <v>0</v>
      </c>
      <c r="CR10" s="222"/>
      <c r="CS10" s="222"/>
      <c r="CT10" s="222"/>
      <c r="CU10" s="222"/>
      <c r="CV10" s="222"/>
      <c r="CW10" s="222"/>
      <c r="CX10" s="222"/>
      <c r="CY10" s="222"/>
      <c r="CZ10" s="222"/>
      <c r="DA10" s="222"/>
      <c r="DB10" s="224">
        <f t="shared" si="7"/>
        <v>2.6737053929936205E-2</v>
      </c>
      <c r="DC10" s="224">
        <f t="shared" si="8"/>
        <v>5.3581653211975102E-3</v>
      </c>
      <c r="DD10" s="224">
        <f t="shared" si="9"/>
        <v>3.2095219251133712E-2</v>
      </c>
      <c r="DE10" s="225">
        <f t="shared" si="10"/>
        <v>0</v>
      </c>
      <c r="DF10" s="222"/>
      <c r="DG10" s="222"/>
      <c r="DH10" s="222"/>
      <c r="DI10" s="222"/>
      <c r="DJ10" s="222"/>
      <c r="DK10" s="222"/>
      <c r="DL10" s="222"/>
      <c r="DM10" s="222"/>
      <c r="DN10" s="222"/>
      <c r="DO10" s="222"/>
      <c r="DP10" s="222"/>
      <c r="DQ10" s="222"/>
      <c r="DR10" s="222"/>
      <c r="DS10" s="222"/>
      <c r="DT10" s="222"/>
      <c r="DU10" s="222"/>
      <c r="DV10" s="222"/>
      <c r="DW10" s="222"/>
      <c r="DX10" s="222"/>
      <c r="DY10" s="222"/>
      <c r="DZ10" s="222"/>
      <c r="EA10" s="222"/>
      <c r="EB10" s="222"/>
      <c r="EC10" s="222"/>
      <c r="ED10" s="222"/>
      <c r="EE10" s="222"/>
    </row>
    <row r="11" spans="1:135" ht="25.5" x14ac:dyDescent="0.25">
      <c r="A11" s="317" t="s">
        <v>195</v>
      </c>
      <c r="B11" s="317" t="s">
        <v>2930</v>
      </c>
      <c r="C11" s="317" t="s">
        <v>196</v>
      </c>
      <c r="D11" s="317" t="s">
        <v>49</v>
      </c>
      <c r="E11" s="318">
        <v>170</v>
      </c>
      <c r="F11" s="318">
        <v>3780</v>
      </c>
      <c r="G11" s="317" t="s">
        <v>2855</v>
      </c>
      <c r="H11" s="317" t="s">
        <v>800</v>
      </c>
      <c r="I11" s="317" t="s">
        <v>2624</v>
      </c>
      <c r="J11" s="318">
        <v>342</v>
      </c>
      <c r="K11" s="318">
        <v>0.86383158402702398</v>
      </c>
      <c r="L11" s="317" t="s">
        <v>2855</v>
      </c>
      <c r="M11" s="317" t="s">
        <v>2856</v>
      </c>
      <c r="N11" s="317" t="s">
        <v>2857</v>
      </c>
      <c r="O11" s="317" t="s">
        <v>32</v>
      </c>
      <c r="P11" s="317" t="s">
        <v>2858</v>
      </c>
      <c r="Q11" s="317" t="s">
        <v>2891</v>
      </c>
      <c r="R11" s="317" t="s">
        <v>2930</v>
      </c>
      <c r="S11" s="317" t="s">
        <v>2860</v>
      </c>
      <c r="T11" s="318">
        <v>5.4685696788286699E-2</v>
      </c>
      <c r="U11" s="317" t="s">
        <v>2904</v>
      </c>
      <c r="V11" s="317" t="s">
        <v>2905</v>
      </c>
      <c r="W11" s="317" t="s">
        <v>103</v>
      </c>
      <c r="X11" s="317" t="s">
        <v>104</v>
      </c>
      <c r="Y11" s="318">
        <v>170</v>
      </c>
      <c r="Z11" s="318">
        <v>4200</v>
      </c>
      <c r="AA11" s="318">
        <v>110</v>
      </c>
      <c r="AB11" s="317" t="s">
        <v>2676</v>
      </c>
      <c r="AC11" s="318">
        <v>0.97499999999999998</v>
      </c>
      <c r="AD11" s="317" t="s">
        <v>800</v>
      </c>
      <c r="AE11" s="317" t="s">
        <v>800</v>
      </c>
      <c r="AF11" s="295"/>
      <c r="AG11" s="295"/>
      <c r="AH11" s="317" t="s">
        <v>2906</v>
      </c>
      <c r="AI11" s="317" t="s">
        <v>2712</v>
      </c>
      <c r="AJ11" s="317" t="s">
        <v>2891</v>
      </c>
      <c r="AK11" s="317" t="s">
        <v>2907</v>
      </c>
      <c r="AL11" s="317" t="s">
        <v>2854</v>
      </c>
      <c r="AM11" s="317" t="s">
        <v>2865</v>
      </c>
      <c r="AN11" s="317" t="s">
        <v>2908</v>
      </c>
      <c r="AO11" s="317" t="s">
        <v>2909</v>
      </c>
      <c r="AP11" s="317" t="s">
        <v>2868</v>
      </c>
      <c r="AQ11" s="317" t="s">
        <v>2869</v>
      </c>
      <c r="AR11" s="317" t="s">
        <v>2910</v>
      </c>
      <c r="AS11" s="318">
        <v>57.08</v>
      </c>
      <c r="AT11" s="318">
        <v>9.8210999999999995</v>
      </c>
      <c r="AU11" s="317" t="s">
        <v>2911</v>
      </c>
      <c r="AV11" s="317" t="s">
        <v>2931</v>
      </c>
      <c r="AW11" s="317" t="s">
        <v>2932</v>
      </c>
      <c r="AX11" s="317" t="s">
        <v>2933</v>
      </c>
      <c r="AY11" s="317" t="s">
        <v>2915</v>
      </c>
      <c r="AZ11" s="317" t="s">
        <v>800</v>
      </c>
      <c r="BA11" s="317" t="s">
        <v>800</v>
      </c>
      <c r="BB11" s="318">
        <v>2.6505026455026499E-3</v>
      </c>
      <c r="BC11" s="318">
        <v>9.2965684540087402E-3</v>
      </c>
      <c r="BD11" s="318">
        <v>1E-3</v>
      </c>
      <c r="BE11" s="318">
        <v>1.1590318388564E-4</v>
      </c>
      <c r="BF11" s="318">
        <v>1.155E-3</v>
      </c>
      <c r="BG11" s="318">
        <v>6.6356542008715904E-5</v>
      </c>
      <c r="BH11" s="318">
        <v>1.29410105820106E-3</v>
      </c>
      <c r="BI11" s="318">
        <v>0</v>
      </c>
      <c r="BJ11" s="318">
        <v>6.4807787203828495E-4</v>
      </c>
      <c r="BK11" s="318">
        <v>0</v>
      </c>
      <c r="BL11" s="318">
        <v>0</v>
      </c>
      <c r="BM11" s="318">
        <v>1.28601405981343E-2</v>
      </c>
      <c r="BN11" s="318">
        <v>8.1393904840487295E-4</v>
      </c>
      <c r="BO11" s="318">
        <v>2.0207122756161198E-3</v>
      </c>
      <c r="BP11" s="318">
        <v>1.51902656012598E-3</v>
      </c>
      <c r="BQ11" s="318">
        <v>5.1131065376749496E-4</v>
      </c>
      <c r="BR11" s="318">
        <v>1.04952380952381E-4</v>
      </c>
      <c r="BS11" s="318">
        <v>3.2026254058752798E-2</v>
      </c>
      <c r="BT11" s="318">
        <v>3.3545280618878799E-2</v>
      </c>
      <c r="BU11" s="318">
        <v>3.4056591272646299E-2</v>
      </c>
      <c r="BV11" s="318">
        <v>188.389729757369</v>
      </c>
      <c r="BW11" s="318">
        <v>197.32518011105199</v>
      </c>
      <c r="BX11" s="318">
        <v>200.332889839096</v>
      </c>
      <c r="BY11" s="318">
        <v>489.81329736916098</v>
      </c>
      <c r="BZ11" s="318">
        <v>513.04546828873401</v>
      </c>
      <c r="CA11" s="318">
        <v>520.865513581649</v>
      </c>
      <c r="CB11" s="318">
        <v>8.3268260552757294</v>
      </c>
      <c r="CC11" s="318">
        <v>8.7217729609084795</v>
      </c>
      <c r="CD11" s="318">
        <v>8.8547137308880295</v>
      </c>
      <c r="CE11" s="317" t="s">
        <v>800</v>
      </c>
      <c r="CF11" s="317" t="s">
        <v>800</v>
      </c>
      <c r="CG11" s="317" t="s">
        <v>2916</v>
      </c>
      <c r="CH11" s="318">
        <v>2.2088130163439501E-3</v>
      </c>
      <c r="CI11" s="318">
        <v>2.9817441042408899E-2</v>
      </c>
      <c r="CJ11" s="318">
        <v>7.7525346710263001</v>
      </c>
      <c r="CK11" s="222"/>
      <c r="CL11" s="223">
        <f t="shared" si="2"/>
        <v>1.6331462136597474E-2</v>
      </c>
      <c r="CM11" s="223">
        <f t="shared" si="3"/>
        <v>1.5694791922155293E-2</v>
      </c>
      <c r="CN11" s="223">
        <f t="shared" si="4"/>
        <v>1.51902656012598E-3</v>
      </c>
      <c r="CO11" s="223">
        <f t="shared" si="4"/>
        <v>5.1131065376749496E-4</v>
      </c>
      <c r="CP11" s="223">
        <f t="shared" si="5"/>
        <v>3.4056591272646243E-2</v>
      </c>
      <c r="CQ11" s="223">
        <f t="shared" si="6"/>
        <v>-5.5511151231257827E-17</v>
      </c>
      <c r="CR11" s="222"/>
      <c r="CS11" s="222"/>
      <c r="CT11" s="222"/>
      <c r="CU11" s="222"/>
      <c r="CV11" s="222"/>
      <c r="CW11" s="222"/>
      <c r="CX11" s="222"/>
      <c r="CY11" s="222"/>
      <c r="CZ11" s="222"/>
      <c r="DA11" s="222"/>
      <c r="DB11" s="224">
        <f t="shared" si="7"/>
        <v>2.6737053929936205E-2</v>
      </c>
      <c r="DC11" s="224">
        <f t="shared" si="8"/>
        <v>5.2892001288165616E-3</v>
      </c>
      <c r="DD11" s="224">
        <f t="shared" si="9"/>
        <v>3.2026254058752764E-2</v>
      </c>
      <c r="DE11" s="225">
        <f t="shared" si="10"/>
        <v>0</v>
      </c>
      <c r="DF11" s="222"/>
      <c r="DG11" s="222"/>
      <c r="DH11" s="222"/>
      <c r="DI11" s="222"/>
      <c r="DJ11" s="222"/>
      <c r="DK11" s="222"/>
      <c r="DL11" s="222"/>
      <c r="DM11" s="222"/>
      <c r="DN11" s="222"/>
      <c r="DO11" s="222"/>
      <c r="DP11" s="222"/>
      <c r="DQ11" s="222"/>
      <c r="DR11" s="222"/>
      <c r="DS11" s="222"/>
      <c r="DT11" s="222"/>
      <c r="DU11" s="222"/>
      <c r="DV11" s="222"/>
      <c r="DW11" s="222"/>
      <c r="DX11" s="222"/>
      <c r="DY11" s="222"/>
      <c r="DZ11" s="222"/>
      <c r="EA11" s="222"/>
      <c r="EB11" s="222"/>
      <c r="EC11" s="222"/>
      <c r="ED11" s="222"/>
      <c r="EE11" s="222"/>
    </row>
    <row r="12" spans="1:135" ht="25.5" x14ac:dyDescent="0.25">
      <c r="A12" s="317" t="s">
        <v>195</v>
      </c>
      <c r="B12" s="317" t="s">
        <v>2934</v>
      </c>
      <c r="C12" s="317" t="s">
        <v>196</v>
      </c>
      <c r="D12" s="317" t="s">
        <v>49</v>
      </c>
      <c r="E12" s="318">
        <v>170</v>
      </c>
      <c r="F12" s="318">
        <v>3780</v>
      </c>
      <c r="G12" s="317" t="s">
        <v>2855</v>
      </c>
      <c r="H12" s="317" t="s">
        <v>800</v>
      </c>
      <c r="I12" s="317" t="s">
        <v>2624</v>
      </c>
      <c r="J12" s="318">
        <v>342</v>
      </c>
      <c r="K12" s="318">
        <v>0.86383158402702398</v>
      </c>
      <c r="L12" s="317" t="s">
        <v>2855</v>
      </c>
      <c r="M12" s="317" t="s">
        <v>2856</v>
      </c>
      <c r="N12" s="317" t="s">
        <v>2857</v>
      </c>
      <c r="O12" s="317" t="s">
        <v>32</v>
      </c>
      <c r="P12" s="317" t="s">
        <v>2858</v>
      </c>
      <c r="Q12" s="317" t="s">
        <v>2855</v>
      </c>
      <c r="R12" s="317" t="s">
        <v>2934</v>
      </c>
      <c r="S12" s="317" t="s">
        <v>2860</v>
      </c>
      <c r="T12" s="318">
        <v>5.4685696788286699E-2</v>
      </c>
      <c r="U12" s="317" t="s">
        <v>2904</v>
      </c>
      <c r="V12" s="317" t="s">
        <v>2905</v>
      </c>
      <c r="W12" s="317" t="s">
        <v>135</v>
      </c>
      <c r="X12" s="317" t="s">
        <v>136</v>
      </c>
      <c r="Y12" s="318">
        <v>170</v>
      </c>
      <c r="Z12" s="318">
        <v>4200</v>
      </c>
      <c r="AA12" s="318">
        <v>110</v>
      </c>
      <c r="AB12" s="317" t="s">
        <v>2935</v>
      </c>
      <c r="AC12" s="318">
        <v>0.97499999999999998</v>
      </c>
      <c r="AD12" s="317" t="s">
        <v>800</v>
      </c>
      <c r="AE12" s="317" t="s">
        <v>800</v>
      </c>
      <c r="AF12" s="295"/>
      <c r="AG12" s="295"/>
      <c r="AH12" s="317" t="s">
        <v>2855</v>
      </c>
      <c r="AI12" s="317" t="s">
        <v>2711</v>
      </c>
      <c r="AJ12" s="317" t="s">
        <v>2891</v>
      </c>
      <c r="AK12" s="317" t="s">
        <v>2907</v>
      </c>
      <c r="AL12" s="317" t="s">
        <v>2854</v>
      </c>
      <c r="AM12" s="317" t="s">
        <v>2865</v>
      </c>
      <c r="AN12" s="317" t="s">
        <v>2908</v>
      </c>
      <c r="AO12" s="317" t="s">
        <v>2921</v>
      </c>
      <c r="AP12" s="317" t="s">
        <v>2868</v>
      </c>
      <c r="AQ12" s="317" t="s">
        <v>2869</v>
      </c>
      <c r="AR12" s="317" t="s">
        <v>2922</v>
      </c>
      <c r="AS12" s="318">
        <v>57.08</v>
      </c>
      <c r="AT12" s="318">
        <v>6.5473999999999997</v>
      </c>
      <c r="AU12" s="317" t="s">
        <v>2911</v>
      </c>
      <c r="AV12" s="317" t="s">
        <v>2936</v>
      </c>
      <c r="AW12" s="317" t="s">
        <v>2937</v>
      </c>
      <c r="AX12" s="317" t="s">
        <v>2938</v>
      </c>
      <c r="AY12" s="317" t="s">
        <v>2915</v>
      </c>
      <c r="AZ12" s="317" t="s">
        <v>800</v>
      </c>
      <c r="BA12" s="317" t="s">
        <v>800</v>
      </c>
      <c r="BB12" s="318">
        <v>2.6505026455026499E-3</v>
      </c>
      <c r="BC12" s="318">
        <v>9.2965684540087402E-3</v>
      </c>
      <c r="BD12" s="318">
        <v>1E-3</v>
      </c>
      <c r="BE12" s="318">
        <v>1.1590318388564E-4</v>
      </c>
      <c r="BF12" s="318">
        <v>1.155E-3</v>
      </c>
      <c r="BG12" s="318">
        <v>4.4237694672477301E-5</v>
      </c>
      <c r="BH12" s="318">
        <v>1.2893867724867701E-3</v>
      </c>
      <c r="BI12" s="318">
        <v>0</v>
      </c>
      <c r="BJ12" s="318">
        <v>6.4807787203828495E-4</v>
      </c>
      <c r="BK12" s="318">
        <v>0</v>
      </c>
      <c r="BL12" s="318">
        <v>0</v>
      </c>
      <c r="BM12" s="318">
        <v>1.28601405981343E-2</v>
      </c>
      <c r="BN12" s="318">
        <v>8.1393904840487295E-4</v>
      </c>
      <c r="BO12" s="318">
        <v>5.9515113744280403E-3</v>
      </c>
      <c r="BP12" s="318">
        <v>1.51902656012598E-3</v>
      </c>
      <c r="BQ12" s="318">
        <v>5.1131065376749496E-4</v>
      </c>
      <c r="BR12" s="318">
        <v>1.04952380952381E-4</v>
      </c>
      <c r="BS12" s="318">
        <v>3.5930220024514202E-2</v>
      </c>
      <c r="BT12" s="318">
        <v>3.7449246584640203E-2</v>
      </c>
      <c r="BU12" s="318">
        <v>3.7960557238407702E-2</v>
      </c>
      <c r="BV12" s="318">
        <v>211.35423543831899</v>
      </c>
      <c r="BW12" s="318">
        <v>220.28968579200099</v>
      </c>
      <c r="BX12" s="318">
        <v>223.297395520045</v>
      </c>
      <c r="BY12" s="318">
        <v>549.52101213962897</v>
      </c>
      <c r="BZ12" s="318">
        <v>572.75318305920302</v>
      </c>
      <c r="CA12" s="318">
        <v>580.57322835211698</v>
      </c>
      <c r="CB12" s="318">
        <v>9.3418572063736907</v>
      </c>
      <c r="CC12" s="318">
        <v>9.7368041120064497</v>
      </c>
      <c r="CD12" s="318">
        <v>9.8697448819859908</v>
      </c>
      <c r="CE12" s="317" t="s">
        <v>800</v>
      </c>
      <c r="CF12" s="317" t="s">
        <v>800</v>
      </c>
      <c r="CG12" s="317" t="s">
        <v>2916</v>
      </c>
      <c r="CH12" s="318">
        <v>2.2088130163439501E-3</v>
      </c>
      <c r="CI12" s="318">
        <v>3.3721407008170202E-2</v>
      </c>
      <c r="CJ12" s="318">
        <v>8.7675658221242596</v>
      </c>
      <c r="CK12" s="222"/>
      <c r="CL12" s="223">
        <f t="shared" si="2"/>
        <v>1.6304629003546945E-2</v>
      </c>
      <c r="CM12" s="223">
        <f t="shared" si="3"/>
        <v>1.9625591020967212E-2</v>
      </c>
      <c r="CN12" s="223">
        <f t="shared" si="4"/>
        <v>1.51902656012598E-3</v>
      </c>
      <c r="CO12" s="223">
        <f t="shared" si="4"/>
        <v>5.1131065376749496E-4</v>
      </c>
      <c r="CP12" s="223">
        <f t="shared" si="5"/>
        <v>3.7960557238407626E-2</v>
      </c>
      <c r="CQ12" s="223">
        <f t="shared" si="6"/>
        <v>-7.6327832942979512E-17</v>
      </c>
      <c r="CR12" s="222"/>
      <c r="CS12" s="222"/>
      <c r="CT12" s="222"/>
      <c r="CU12" s="222"/>
      <c r="CV12" s="222"/>
      <c r="CW12" s="222"/>
      <c r="CX12" s="222"/>
      <c r="CY12" s="222"/>
      <c r="CZ12" s="222"/>
      <c r="DA12" s="222"/>
      <c r="DB12" s="224">
        <f t="shared" si="7"/>
        <v>2.6737053929936205E-2</v>
      </c>
      <c r="DC12" s="224">
        <f t="shared" si="8"/>
        <v>9.193166094577954E-3</v>
      </c>
      <c r="DD12" s="224">
        <f t="shared" si="9"/>
        <v>3.593022002451416E-2</v>
      </c>
      <c r="DE12" s="225">
        <f t="shared" si="10"/>
        <v>0</v>
      </c>
      <c r="DF12" s="222"/>
      <c r="DG12" s="222"/>
      <c r="DH12" s="222"/>
      <c r="DI12" s="222"/>
      <c r="DJ12" s="222"/>
      <c r="DK12" s="222"/>
      <c r="DL12" s="222"/>
      <c r="DM12" s="222"/>
      <c r="DN12" s="222"/>
      <c r="DO12" s="222"/>
      <c r="DP12" s="222"/>
      <c r="DQ12" s="222"/>
      <c r="DR12" s="222"/>
      <c r="DS12" s="222"/>
      <c r="DT12" s="222"/>
      <c r="DU12" s="222"/>
      <c r="DV12" s="222"/>
      <c r="DW12" s="222"/>
      <c r="DX12" s="222"/>
      <c r="DY12" s="222"/>
      <c r="DZ12" s="222"/>
      <c r="EA12" s="222"/>
      <c r="EB12" s="222"/>
      <c r="EC12" s="222"/>
      <c r="ED12" s="222"/>
      <c r="EE12" s="222"/>
    </row>
    <row r="13" spans="1:135" ht="25.5" x14ac:dyDescent="0.25">
      <c r="A13" s="317" t="s">
        <v>195</v>
      </c>
      <c r="B13" s="317" t="s">
        <v>2939</v>
      </c>
      <c r="C13" s="317" t="s">
        <v>196</v>
      </c>
      <c r="D13" s="317" t="s">
        <v>49</v>
      </c>
      <c r="E13" s="318">
        <v>170</v>
      </c>
      <c r="F13" s="318">
        <v>3780</v>
      </c>
      <c r="G13" s="317" t="s">
        <v>2855</v>
      </c>
      <c r="H13" s="317" t="s">
        <v>800</v>
      </c>
      <c r="I13" s="317" t="s">
        <v>2624</v>
      </c>
      <c r="J13" s="318">
        <v>342</v>
      </c>
      <c r="K13" s="318">
        <v>0.86383158402702398</v>
      </c>
      <c r="L13" s="317" t="s">
        <v>2855</v>
      </c>
      <c r="M13" s="317" t="s">
        <v>2856</v>
      </c>
      <c r="N13" s="317" t="s">
        <v>2857</v>
      </c>
      <c r="O13" s="317" t="s">
        <v>32</v>
      </c>
      <c r="P13" s="317" t="s">
        <v>2858</v>
      </c>
      <c r="Q13" s="317" t="s">
        <v>2906</v>
      </c>
      <c r="R13" s="317" t="s">
        <v>2939</v>
      </c>
      <c r="S13" s="317" t="s">
        <v>2860</v>
      </c>
      <c r="T13" s="318">
        <v>5.4685696788286699E-2</v>
      </c>
      <c r="U13" s="317" t="s">
        <v>2904</v>
      </c>
      <c r="V13" s="317" t="s">
        <v>2905</v>
      </c>
      <c r="W13" s="317" t="s">
        <v>133</v>
      </c>
      <c r="X13" s="317" t="s">
        <v>134</v>
      </c>
      <c r="Y13" s="318">
        <v>170</v>
      </c>
      <c r="Z13" s="318">
        <v>4200</v>
      </c>
      <c r="AA13" s="318">
        <v>110</v>
      </c>
      <c r="AB13" s="317" t="s">
        <v>2940</v>
      </c>
      <c r="AC13" s="318">
        <v>0.97499999999999998</v>
      </c>
      <c r="AD13" s="317" t="s">
        <v>800</v>
      </c>
      <c r="AE13" s="317" t="s">
        <v>800</v>
      </c>
      <c r="AF13" s="318">
        <v>0</v>
      </c>
      <c r="AG13" s="318">
        <v>0</v>
      </c>
      <c r="AH13" s="317" t="s">
        <v>2855</v>
      </c>
      <c r="AI13" s="317" t="s">
        <v>2711</v>
      </c>
      <c r="AJ13" s="317" t="s">
        <v>2854</v>
      </c>
      <c r="AK13" s="317" t="s">
        <v>2920</v>
      </c>
      <c r="AL13" s="317" t="s">
        <v>2854</v>
      </c>
      <c r="AM13" s="317" t="s">
        <v>2865</v>
      </c>
      <c r="AN13" s="317" t="s">
        <v>2908</v>
      </c>
      <c r="AO13" s="317" t="s">
        <v>2921</v>
      </c>
      <c r="AP13" s="317" t="s">
        <v>2868</v>
      </c>
      <c r="AQ13" s="317" t="s">
        <v>2869</v>
      </c>
      <c r="AR13" s="317" t="s">
        <v>2922</v>
      </c>
      <c r="AS13" s="318">
        <v>57.08</v>
      </c>
      <c r="AT13" s="318">
        <v>6.5473999999999997</v>
      </c>
      <c r="AU13" s="317" t="s">
        <v>2911</v>
      </c>
      <c r="AV13" s="317" t="s">
        <v>2941</v>
      </c>
      <c r="AW13" s="317" t="s">
        <v>2942</v>
      </c>
      <c r="AX13" s="317" t="s">
        <v>2943</v>
      </c>
      <c r="AY13" s="317" t="s">
        <v>2923</v>
      </c>
      <c r="AZ13" s="317" t="s">
        <v>800</v>
      </c>
      <c r="BA13" s="317" t="s">
        <v>800</v>
      </c>
      <c r="BB13" s="318">
        <v>2.6505026455026499E-3</v>
      </c>
      <c r="BC13" s="318">
        <v>9.2965684540087402E-3</v>
      </c>
      <c r="BD13" s="318">
        <v>1E-3</v>
      </c>
      <c r="BE13" s="318">
        <v>1.1590318388564E-4</v>
      </c>
      <c r="BF13" s="318">
        <v>8.4500000000000005E-4</v>
      </c>
      <c r="BG13" s="318">
        <v>4.4237694672477301E-5</v>
      </c>
      <c r="BH13" s="318">
        <v>1.29410105820106E-3</v>
      </c>
      <c r="BI13" s="318">
        <v>0</v>
      </c>
      <c r="BJ13" s="318">
        <v>6.4807787203828495E-4</v>
      </c>
      <c r="BK13" s="318">
        <v>0</v>
      </c>
      <c r="BL13" s="318">
        <v>0</v>
      </c>
      <c r="BM13" s="318">
        <v>1.28601405981343E-2</v>
      </c>
      <c r="BN13" s="318">
        <v>8.1393904840487295E-4</v>
      </c>
      <c r="BO13" s="318">
        <v>5.9515113744280403E-3</v>
      </c>
      <c r="BP13" s="318">
        <v>1.51902656012598E-3</v>
      </c>
      <c r="BQ13" s="318">
        <v>5.1131065376749496E-4</v>
      </c>
      <c r="BR13" s="318">
        <v>0</v>
      </c>
      <c r="BS13" s="318">
        <v>3.55199819292761E-2</v>
      </c>
      <c r="BT13" s="318">
        <v>3.70390084894021E-2</v>
      </c>
      <c r="BU13" s="318">
        <v>3.75503191431696E-2</v>
      </c>
      <c r="BV13" s="318">
        <v>208.94107017221199</v>
      </c>
      <c r="BW13" s="318">
        <v>217.87652052589499</v>
      </c>
      <c r="BX13" s="318">
        <v>220.88423025393899</v>
      </c>
      <c r="BY13" s="318">
        <v>543.24678244775203</v>
      </c>
      <c r="BZ13" s="318">
        <v>566.47895336732597</v>
      </c>
      <c r="CA13" s="318">
        <v>574.29899866024095</v>
      </c>
      <c r="CB13" s="318">
        <v>9.2351953016117907</v>
      </c>
      <c r="CC13" s="318">
        <v>9.6301422072445408</v>
      </c>
      <c r="CD13" s="318">
        <v>9.7630829772240908</v>
      </c>
      <c r="CE13" s="317" t="s">
        <v>800</v>
      </c>
      <c r="CF13" s="317" t="s">
        <v>800</v>
      </c>
      <c r="CG13" s="317" t="s">
        <v>2916</v>
      </c>
      <c r="CH13" s="318">
        <v>2.2088130163439501E-3</v>
      </c>
      <c r="CI13" s="318">
        <v>3.3311168912932197E-2</v>
      </c>
      <c r="CJ13" s="318">
        <v>8.6609039173623596</v>
      </c>
      <c r="CK13" s="222"/>
      <c r="CL13" s="223">
        <f t="shared" si="2"/>
        <v>1.5894390908308853E-2</v>
      </c>
      <c r="CM13" s="223">
        <f t="shared" si="3"/>
        <v>1.9625591020967212E-2</v>
      </c>
      <c r="CN13" s="223">
        <f t="shared" si="4"/>
        <v>1.51902656012598E-3</v>
      </c>
      <c r="CO13" s="223">
        <f t="shared" si="4"/>
        <v>5.1131065376749496E-4</v>
      </c>
      <c r="CP13" s="223">
        <f t="shared" si="5"/>
        <v>3.7550319143169537E-2</v>
      </c>
      <c r="CQ13" s="223">
        <f t="shared" si="6"/>
        <v>-6.2450045135165055E-17</v>
      </c>
      <c r="CR13" s="222"/>
      <c r="CS13" s="222"/>
      <c r="CT13" s="222"/>
      <c r="CU13" s="222"/>
      <c r="CV13" s="222"/>
      <c r="CW13" s="222"/>
      <c r="CX13" s="222"/>
      <c r="CY13" s="222"/>
      <c r="CZ13" s="222"/>
      <c r="DA13" s="222"/>
      <c r="DB13" s="224">
        <f t="shared" si="7"/>
        <v>2.6737053929936205E-2</v>
      </c>
      <c r="DC13" s="224">
        <f t="shared" si="8"/>
        <v>8.782927999339862E-3</v>
      </c>
      <c r="DD13" s="224">
        <f t="shared" si="9"/>
        <v>3.5519981929276065E-2</v>
      </c>
      <c r="DE13" s="225">
        <f t="shared" si="10"/>
        <v>0</v>
      </c>
      <c r="DF13" s="222"/>
      <c r="DG13" s="222"/>
      <c r="DH13" s="222"/>
      <c r="DI13" s="222"/>
      <c r="DJ13" s="222"/>
      <c r="DK13" s="222"/>
      <c r="DL13" s="222"/>
      <c r="DM13" s="222"/>
      <c r="DN13" s="222"/>
      <c r="DO13" s="222"/>
      <c r="DP13" s="222"/>
      <c r="DQ13" s="222"/>
      <c r="DR13" s="222"/>
      <c r="DS13" s="222"/>
      <c r="DT13" s="222"/>
      <c r="DU13" s="222"/>
      <c r="DV13" s="222"/>
      <c r="DW13" s="222"/>
      <c r="DX13" s="222"/>
      <c r="DY13" s="222"/>
      <c r="DZ13" s="222"/>
      <c r="EA13" s="222"/>
      <c r="EB13" s="222"/>
      <c r="EC13" s="222"/>
      <c r="ED13" s="222"/>
      <c r="EE13" s="222"/>
    </row>
    <row r="14" spans="1:135" ht="25.5" x14ac:dyDescent="0.25">
      <c r="A14" s="317" t="s">
        <v>195</v>
      </c>
      <c r="B14" s="317" t="s">
        <v>2944</v>
      </c>
      <c r="C14" s="317" t="s">
        <v>196</v>
      </c>
      <c r="D14" s="317" t="s">
        <v>49</v>
      </c>
      <c r="E14" s="318">
        <v>170</v>
      </c>
      <c r="F14" s="318">
        <v>3780</v>
      </c>
      <c r="G14" s="317" t="s">
        <v>2855</v>
      </c>
      <c r="H14" s="317" t="s">
        <v>800</v>
      </c>
      <c r="I14" s="317" t="s">
        <v>2624</v>
      </c>
      <c r="J14" s="318">
        <v>342</v>
      </c>
      <c r="K14" s="318">
        <v>0.86383158402702398</v>
      </c>
      <c r="L14" s="317" t="s">
        <v>2855</v>
      </c>
      <c r="M14" s="317" t="s">
        <v>2856</v>
      </c>
      <c r="N14" s="317" t="s">
        <v>2857</v>
      </c>
      <c r="O14" s="317" t="s">
        <v>32</v>
      </c>
      <c r="P14" s="317" t="s">
        <v>2858</v>
      </c>
      <c r="Q14" s="317" t="s">
        <v>2890</v>
      </c>
      <c r="R14" s="317" t="s">
        <v>2944</v>
      </c>
      <c r="S14" s="317" t="s">
        <v>2860</v>
      </c>
      <c r="T14" s="318">
        <v>5.4685696788286699E-2</v>
      </c>
      <c r="U14" s="317" t="s">
        <v>2904</v>
      </c>
      <c r="V14" s="317" t="s">
        <v>2905</v>
      </c>
      <c r="W14" s="317" t="s">
        <v>197</v>
      </c>
      <c r="X14" s="317" t="s">
        <v>198</v>
      </c>
      <c r="Y14" s="318">
        <v>170</v>
      </c>
      <c r="Z14" s="318">
        <v>4200</v>
      </c>
      <c r="AA14" s="318">
        <v>1</v>
      </c>
      <c r="AB14" s="317" t="s">
        <v>2945</v>
      </c>
      <c r="AC14" s="318">
        <v>1</v>
      </c>
      <c r="AD14" s="317" t="s">
        <v>800</v>
      </c>
      <c r="AE14" s="317" t="s">
        <v>800</v>
      </c>
      <c r="AF14" s="318">
        <v>0</v>
      </c>
      <c r="AG14" s="318">
        <v>0</v>
      </c>
      <c r="AH14" s="317" t="s">
        <v>2891</v>
      </c>
      <c r="AI14" s="317" t="s">
        <v>2946</v>
      </c>
      <c r="AJ14" s="317" t="s">
        <v>2855</v>
      </c>
      <c r="AK14" s="317" t="s">
        <v>2864</v>
      </c>
      <c r="AL14" s="317" t="s">
        <v>2854</v>
      </c>
      <c r="AM14" s="317" t="s">
        <v>2865</v>
      </c>
      <c r="AN14" s="317" t="s">
        <v>2908</v>
      </c>
      <c r="AO14" s="317" t="s">
        <v>2947</v>
      </c>
      <c r="AP14" s="317" t="s">
        <v>2868</v>
      </c>
      <c r="AQ14" s="317" t="s">
        <v>2869</v>
      </c>
      <c r="AR14" s="317" t="s">
        <v>2948</v>
      </c>
      <c r="AS14" s="318">
        <v>57.08</v>
      </c>
      <c r="AT14" s="318">
        <v>0</v>
      </c>
      <c r="AU14" s="317" t="s">
        <v>2911</v>
      </c>
      <c r="AV14" s="317" t="s">
        <v>2949</v>
      </c>
      <c r="AW14" s="317" t="s">
        <v>2950</v>
      </c>
      <c r="AX14" s="317" t="s">
        <v>2951</v>
      </c>
      <c r="AY14" s="317" t="s">
        <v>2874</v>
      </c>
      <c r="AZ14" s="317" t="s">
        <v>800</v>
      </c>
      <c r="BA14" s="317" t="s">
        <v>800</v>
      </c>
      <c r="BB14" s="318">
        <v>2.6505026455026499E-3</v>
      </c>
      <c r="BC14" s="318">
        <v>9.2965684540087402E-3</v>
      </c>
      <c r="BD14" s="318">
        <v>1E-3</v>
      </c>
      <c r="BE14" s="318">
        <v>1.1590318388564E-4</v>
      </c>
      <c r="BF14" s="318">
        <v>0</v>
      </c>
      <c r="BG14" s="318">
        <v>0</v>
      </c>
      <c r="BH14" s="318">
        <v>2.5728629629629598E-3</v>
      </c>
      <c r="BI14" s="318">
        <v>0</v>
      </c>
      <c r="BJ14" s="318">
        <v>0</v>
      </c>
      <c r="BK14" s="318">
        <v>6.9541999999999998E-4</v>
      </c>
      <c r="BL14" s="318">
        <v>0</v>
      </c>
      <c r="BM14" s="318">
        <v>1.28601405981343E-2</v>
      </c>
      <c r="BN14" s="318">
        <v>8.1393904840487295E-4</v>
      </c>
      <c r="BO14" s="318">
        <v>0</v>
      </c>
      <c r="BP14" s="318">
        <v>1.51902656012598E-3</v>
      </c>
      <c r="BQ14" s="318">
        <v>5.1131065376749496E-4</v>
      </c>
      <c r="BR14" s="318">
        <v>1.7863185904761899E-4</v>
      </c>
      <c r="BS14" s="318">
        <v>3.0183968751946798E-2</v>
      </c>
      <c r="BT14" s="318">
        <v>3.1702995312072803E-2</v>
      </c>
      <c r="BU14" s="318">
        <v>3.2214305965840302E-2</v>
      </c>
      <c r="BV14" s="318">
        <v>177.55275736439299</v>
      </c>
      <c r="BW14" s="318">
        <v>186.48820771807499</v>
      </c>
      <c r="BX14" s="318">
        <v>189.49591744611899</v>
      </c>
      <c r="BY14" s="318">
        <v>461.63716914742201</v>
      </c>
      <c r="BZ14" s="318">
        <v>484.86934006699602</v>
      </c>
      <c r="CA14" s="318">
        <v>492.68938535990998</v>
      </c>
      <c r="CB14" s="318">
        <v>7.84783187550617</v>
      </c>
      <c r="CC14" s="318">
        <v>8.2427787811389308</v>
      </c>
      <c r="CD14" s="318">
        <v>8.3757195511184808</v>
      </c>
      <c r="CE14" s="317" t="s">
        <v>800</v>
      </c>
      <c r="CF14" s="317" t="s">
        <v>800</v>
      </c>
      <c r="CG14" s="317" t="s">
        <v>2916</v>
      </c>
      <c r="CH14" s="318">
        <v>2.2088130163439501E-3</v>
      </c>
      <c r="CI14" s="318">
        <v>2.79751557356029E-2</v>
      </c>
      <c r="CJ14" s="318">
        <v>7.2735404912567398</v>
      </c>
      <c r="CK14" s="222"/>
      <c r="CL14" s="223">
        <f t="shared" si="2"/>
        <v>1.6509889105407606E-2</v>
      </c>
      <c r="CM14" s="223">
        <f t="shared" si="3"/>
        <v>1.3674079646539173E-2</v>
      </c>
      <c r="CN14" s="223">
        <f t="shared" si="4"/>
        <v>1.51902656012598E-3</v>
      </c>
      <c r="CO14" s="223">
        <f t="shared" si="4"/>
        <v>5.1131065376749496E-4</v>
      </c>
      <c r="CP14" s="223">
        <f t="shared" si="5"/>
        <v>3.2214305965840254E-2</v>
      </c>
      <c r="CQ14" s="223">
        <f t="shared" si="6"/>
        <v>0</v>
      </c>
      <c r="CR14" s="222"/>
      <c r="CS14" s="222"/>
      <c r="CT14" s="222"/>
      <c r="CU14" s="222"/>
      <c r="CV14" s="222"/>
      <c r="CW14" s="222"/>
      <c r="CX14" s="222"/>
      <c r="CY14" s="222"/>
      <c r="CZ14" s="222"/>
      <c r="DA14" s="222"/>
      <c r="DB14" s="224">
        <f t="shared" si="7"/>
        <v>2.6737053929936205E-2</v>
      </c>
      <c r="DC14" s="224">
        <f t="shared" si="8"/>
        <v>3.4469148220105787E-3</v>
      </c>
      <c r="DD14" s="224">
        <f t="shared" si="9"/>
        <v>3.0183968751946785E-2</v>
      </c>
      <c r="DE14" s="225">
        <f t="shared" si="10"/>
        <v>0</v>
      </c>
      <c r="DF14" s="222"/>
      <c r="DG14" s="222"/>
      <c r="DH14" s="222"/>
      <c r="DI14" s="222"/>
      <c r="DJ14" s="222"/>
      <c r="DK14" s="222"/>
      <c r="DL14" s="222"/>
      <c r="DM14" s="222"/>
      <c r="DN14" s="222"/>
      <c r="DO14" s="222"/>
      <c r="DP14" s="222"/>
      <c r="DQ14" s="222"/>
      <c r="DR14" s="222"/>
      <c r="DS14" s="222"/>
      <c r="DT14" s="222"/>
      <c r="DU14" s="222"/>
      <c r="DV14" s="222"/>
      <c r="DW14" s="222"/>
      <c r="DX14" s="222"/>
      <c r="DY14" s="222"/>
      <c r="DZ14" s="222"/>
      <c r="EA14" s="222"/>
      <c r="EB14" s="222"/>
      <c r="EC14" s="222"/>
      <c r="ED14" s="222"/>
      <c r="EE14" s="222"/>
    </row>
    <row r="15" spans="1:135" ht="25.5" x14ac:dyDescent="0.25">
      <c r="A15" s="317" t="s">
        <v>195</v>
      </c>
      <c r="B15" s="317" t="s">
        <v>4111</v>
      </c>
      <c r="C15" s="317" t="s">
        <v>196</v>
      </c>
      <c r="D15" s="317" t="s">
        <v>49</v>
      </c>
      <c r="E15" s="318">
        <v>170</v>
      </c>
      <c r="F15" s="318">
        <v>3780</v>
      </c>
      <c r="G15" s="317" t="s">
        <v>2855</v>
      </c>
      <c r="H15" s="317" t="s">
        <v>800</v>
      </c>
      <c r="I15" s="317" t="s">
        <v>2624</v>
      </c>
      <c r="J15" s="318">
        <v>342</v>
      </c>
      <c r="K15" s="318">
        <v>0.86383158402702398</v>
      </c>
      <c r="L15" s="317" t="s">
        <v>2855</v>
      </c>
      <c r="M15" s="317" t="s">
        <v>2856</v>
      </c>
      <c r="N15" s="317" t="s">
        <v>2857</v>
      </c>
      <c r="O15" s="317" t="s">
        <v>32</v>
      </c>
      <c r="P15" s="317" t="s">
        <v>2858</v>
      </c>
      <c r="Q15" s="317" t="s">
        <v>4112</v>
      </c>
      <c r="R15" s="317" t="s">
        <v>4111</v>
      </c>
      <c r="S15" s="317" t="s">
        <v>2860</v>
      </c>
      <c r="T15" s="318">
        <v>5.4685696788286699E-2</v>
      </c>
      <c r="U15" s="317" t="s">
        <v>2904</v>
      </c>
      <c r="V15" s="317" t="s">
        <v>2905</v>
      </c>
      <c r="W15" s="317" t="s">
        <v>105</v>
      </c>
      <c r="X15" s="317" t="s">
        <v>106</v>
      </c>
      <c r="Y15" s="318">
        <v>170</v>
      </c>
      <c r="Z15" s="318">
        <v>4200</v>
      </c>
      <c r="AA15" s="318">
        <v>110</v>
      </c>
      <c r="AB15" s="317" t="s">
        <v>2674</v>
      </c>
      <c r="AC15" s="318">
        <v>0.97499999999999998</v>
      </c>
      <c r="AD15" s="317" t="s">
        <v>800</v>
      </c>
      <c r="AE15" s="317" t="s">
        <v>800</v>
      </c>
      <c r="AF15" s="318">
        <v>0</v>
      </c>
      <c r="AG15" s="318">
        <v>0</v>
      </c>
      <c r="AH15" s="317" t="s">
        <v>2906</v>
      </c>
      <c r="AI15" s="317" t="s">
        <v>2712</v>
      </c>
      <c r="AJ15" s="317" t="s">
        <v>2891</v>
      </c>
      <c r="AK15" s="317" t="s">
        <v>2907</v>
      </c>
      <c r="AL15" s="317" t="s">
        <v>2854</v>
      </c>
      <c r="AM15" s="317" t="s">
        <v>2865</v>
      </c>
      <c r="AN15" s="317" t="s">
        <v>2908</v>
      </c>
      <c r="AO15" s="317" t="s">
        <v>2909</v>
      </c>
      <c r="AP15" s="317" t="s">
        <v>2868</v>
      </c>
      <c r="AQ15" s="317" t="s">
        <v>2869</v>
      </c>
      <c r="AR15" s="317" t="s">
        <v>2910</v>
      </c>
      <c r="AS15" s="318">
        <v>57.08</v>
      </c>
      <c r="AT15" s="318">
        <v>9.8210999999999995</v>
      </c>
      <c r="AU15" s="317" t="s">
        <v>2911</v>
      </c>
      <c r="AV15" s="317" t="s">
        <v>4113</v>
      </c>
      <c r="AW15" s="317" t="s">
        <v>4114</v>
      </c>
      <c r="AX15" s="317" t="s">
        <v>4115</v>
      </c>
      <c r="AY15" s="317" t="s">
        <v>2915</v>
      </c>
      <c r="AZ15" s="317" t="s">
        <v>800</v>
      </c>
      <c r="BA15" s="317" t="s">
        <v>800</v>
      </c>
      <c r="BB15" s="318">
        <v>2.6505026455026499E-3</v>
      </c>
      <c r="BC15" s="318">
        <v>9.2965684540087402E-3</v>
      </c>
      <c r="BD15" s="318">
        <v>1E-3</v>
      </c>
      <c r="BE15" s="318">
        <v>1.1590318388564E-4</v>
      </c>
      <c r="BF15" s="318">
        <v>1.155E-3</v>
      </c>
      <c r="BG15" s="318">
        <v>6.6356542008715904E-5</v>
      </c>
      <c r="BH15" s="318">
        <v>1.29410105820106E-3</v>
      </c>
      <c r="BI15" s="318">
        <v>0</v>
      </c>
      <c r="BJ15" s="318">
        <v>6.4807787203828495E-4</v>
      </c>
      <c r="BK15" s="318">
        <v>0</v>
      </c>
      <c r="BL15" s="318">
        <v>0</v>
      </c>
      <c r="BM15" s="318">
        <v>1.28601405981343E-2</v>
      </c>
      <c r="BN15" s="318">
        <v>8.1393904840487295E-4</v>
      </c>
      <c r="BO15" s="318">
        <v>2.0207122756161198E-3</v>
      </c>
      <c r="BP15" s="318">
        <v>1.51902656012598E-3</v>
      </c>
      <c r="BQ15" s="318">
        <v>5.1131065376749496E-4</v>
      </c>
      <c r="BR15" s="318">
        <v>1.04952380952381E-4</v>
      </c>
      <c r="BS15" s="318">
        <v>3.2026254058752798E-2</v>
      </c>
      <c r="BT15" s="318">
        <v>3.3545280618878799E-2</v>
      </c>
      <c r="BU15" s="318">
        <v>3.4056591272646299E-2</v>
      </c>
      <c r="BV15" s="318">
        <v>188.389729757369</v>
      </c>
      <c r="BW15" s="318">
        <v>197.32518011105199</v>
      </c>
      <c r="BX15" s="318">
        <v>200.332889839096</v>
      </c>
      <c r="BY15" s="318">
        <v>489.81329736916098</v>
      </c>
      <c r="BZ15" s="318">
        <v>513.04546828873401</v>
      </c>
      <c r="CA15" s="318">
        <v>520.865513581649</v>
      </c>
      <c r="CB15" s="318">
        <v>8.3268260552757294</v>
      </c>
      <c r="CC15" s="318">
        <v>8.7217729609084795</v>
      </c>
      <c r="CD15" s="318">
        <v>8.8547137308880295</v>
      </c>
      <c r="CE15" s="317" t="s">
        <v>800</v>
      </c>
      <c r="CF15" s="317" t="s">
        <v>800</v>
      </c>
      <c r="CG15" s="317" t="s">
        <v>2916</v>
      </c>
      <c r="CH15" s="318">
        <v>2.2088130163439501E-3</v>
      </c>
      <c r="CI15" s="318">
        <v>2.9817441042408899E-2</v>
      </c>
      <c r="CJ15" s="318">
        <v>7.7525346710263001</v>
      </c>
      <c r="CK15" s="222"/>
      <c r="CL15" s="223">
        <f t="shared" si="2"/>
        <v>1.6331462136597474E-2</v>
      </c>
      <c r="CM15" s="223">
        <f t="shared" si="3"/>
        <v>1.5694791922155293E-2</v>
      </c>
      <c r="CN15" s="223">
        <f t="shared" si="4"/>
        <v>1.51902656012598E-3</v>
      </c>
      <c r="CO15" s="223">
        <f t="shared" si="4"/>
        <v>5.1131065376749496E-4</v>
      </c>
      <c r="CP15" s="223">
        <f t="shared" si="5"/>
        <v>3.4056591272646243E-2</v>
      </c>
      <c r="CQ15" s="223">
        <f t="shared" si="6"/>
        <v>-5.5511151231257827E-17</v>
      </c>
      <c r="CR15" s="222"/>
      <c r="CS15" s="222"/>
      <c r="CT15" s="222"/>
      <c r="CU15" s="222"/>
      <c r="CV15" s="222"/>
      <c r="CW15" s="222"/>
      <c r="CX15" s="222"/>
      <c r="CY15" s="222"/>
      <c r="CZ15" s="222"/>
      <c r="DA15" s="222"/>
      <c r="DB15" s="224">
        <f t="shared" si="7"/>
        <v>2.6737053929936205E-2</v>
      </c>
      <c r="DC15" s="224">
        <f t="shared" si="8"/>
        <v>5.2892001288165616E-3</v>
      </c>
      <c r="DD15" s="224">
        <f t="shared" si="9"/>
        <v>3.2026254058752764E-2</v>
      </c>
      <c r="DE15" s="225">
        <f t="shared" si="10"/>
        <v>0</v>
      </c>
      <c r="DF15" s="222"/>
      <c r="DG15" s="222"/>
      <c r="DH15" s="222"/>
      <c r="DI15" s="222"/>
      <c r="DJ15" s="222"/>
      <c r="DK15" s="222"/>
      <c r="DL15" s="222"/>
      <c r="DM15" s="222"/>
      <c r="DN15" s="222"/>
      <c r="DO15" s="222"/>
      <c r="DP15" s="222"/>
      <c r="DQ15" s="222"/>
      <c r="DR15" s="222"/>
      <c r="DS15" s="222"/>
      <c r="DT15" s="222"/>
      <c r="DU15" s="222"/>
      <c r="DV15" s="222"/>
      <c r="DW15" s="222"/>
      <c r="DX15" s="222"/>
      <c r="DY15" s="222"/>
      <c r="DZ15" s="222"/>
      <c r="EA15" s="222"/>
      <c r="EB15" s="222"/>
      <c r="EC15" s="222"/>
      <c r="ED15" s="222"/>
      <c r="EE15" s="222"/>
    </row>
    <row r="16" spans="1:135" ht="25.5" x14ac:dyDescent="0.25">
      <c r="A16" s="317" t="s">
        <v>195</v>
      </c>
      <c r="B16" s="317" t="s">
        <v>4116</v>
      </c>
      <c r="C16" s="317" t="s">
        <v>196</v>
      </c>
      <c r="D16" s="317" t="s">
        <v>49</v>
      </c>
      <c r="E16" s="318">
        <v>170</v>
      </c>
      <c r="F16" s="318">
        <v>3780</v>
      </c>
      <c r="G16" s="317" t="s">
        <v>2855</v>
      </c>
      <c r="H16" s="317" t="s">
        <v>800</v>
      </c>
      <c r="I16" s="317" t="s">
        <v>2624</v>
      </c>
      <c r="J16" s="318">
        <v>342</v>
      </c>
      <c r="K16" s="318">
        <v>0.86383158402702398</v>
      </c>
      <c r="L16" s="317" t="s">
        <v>2855</v>
      </c>
      <c r="M16" s="317" t="s">
        <v>2856</v>
      </c>
      <c r="N16" s="317" t="s">
        <v>2857</v>
      </c>
      <c r="O16" s="317" t="s">
        <v>32</v>
      </c>
      <c r="P16" s="317" t="s">
        <v>2858</v>
      </c>
      <c r="Q16" s="317" t="s">
        <v>4117</v>
      </c>
      <c r="R16" s="317" t="s">
        <v>4116</v>
      </c>
      <c r="S16" s="317" t="s">
        <v>2860</v>
      </c>
      <c r="T16" s="318">
        <v>5.4685696788286699E-2</v>
      </c>
      <c r="U16" s="317" t="s">
        <v>2904</v>
      </c>
      <c r="V16" s="317" t="s">
        <v>2905</v>
      </c>
      <c r="W16" s="317" t="s">
        <v>107</v>
      </c>
      <c r="X16" s="317" t="s">
        <v>108</v>
      </c>
      <c r="Y16" s="318">
        <v>170</v>
      </c>
      <c r="Z16" s="318">
        <v>4200</v>
      </c>
      <c r="AA16" s="318">
        <v>110</v>
      </c>
      <c r="AB16" s="317" t="s">
        <v>2678</v>
      </c>
      <c r="AC16" s="318">
        <v>0.95</v>
      </c>
      <c r="AD16" s="317" t="s">
        <v>800</v>
      </c>
      <c r="AE16" s="317" t="s">
        <v>800</v>
      </c>
      <c r="AF16" s="318">
        <v>0</v>
      </c>
      <c r="AG16" s="318">
        <v>0</v>
      </c>
      <c r="AH16" s="317" t="s">
        <v>2855</v>
      </c>
      <c r="AI16" s="317" t="s">
        <v>2711</v>
      </c>
      <c r="AJ16" s="317" t="s">
        <v>2891</v>
      </c>
      <c r="AK16" s="317" t="s">
        <v>2907</v>
      </c>
      <c r="AL16" s="317" t="s">
        <v>2854</v>
      </c>
      <c r="AM16" s="317" t="s">
        <v>2865</v>
      </c>
      <c r="AN16" s="317" t="s">
        <v>2908</v>
      </c>
      <c r="AO16" s="317" t="s">
        <v>2921</v>
      </c>
      <c r="AP16" s="317" t="s">
        <v>2868</v>
      </c>
      <c r="AQ16" s="317" t="s">
        <v>2869</v>
      </c>
      <c r="AR16" s="317" t="s">
        <v>2922</v>
      </c>
      <c r="AS16" s="318">
        <v>57.08</v>
      </c>
      <c r="AT16" s="318">
        <v>6.5473999999999997</v>
      </c>
      <c r="AU16" s="317" t="s">
        <v>2911</v>
      </c>
      <c r="AV16" s="317" t="s">
        <v>4118</v>
      </c>
      <c r="AW16" s="317" t="s">
        <v>4119</v>
      </c>
      <c r="AX16" s="317" t="s">
        <v>4120</v>
      </c>
      <c r="AY16" s="317" t="s">
        <v>2915</v>
      </c>
      <c r="AZ16" s="317" t="s">
        <v>800</v>
      </c>
      <c r="BA16" s="317" t="s">
        <v>800</v>
      </c>
      <c r="BB16" s="318">
        <v>2.6505026455026499E-3</v>
      </c>
      <c r="BC16" s="318">
        <v>9.2965684540087402E-3</v>
      </c>
      <c r="BD16" s="318">
        <v>1E-3</v>
      </c>
      <c r="BE16" s="318">
        <v>1.1590318388564E-4</v>
      </c>
      <c r="BF16" s="318">
        <v>1.155E-3</v>
      </c>
      <c r="BG16" s="318">
        <v>4.5401844532279302E-5</v>
      </c>
      <c r="BH16" s="318">
        <v>1.29410105820106E-3</v>
      </c>
      <c r="BI16" s="318">
        <v>0</v>
      </c>
      <c r="BJ16" s="318">
        <v>1.2961557440765699E-3</v>
      </c>
      <c r="BK16" s="318">
        <v>0</v>
      </c>
      <c r="BL16" s="318">
        <v>0</v>
      </c>
      <c r="BM16" s="318">
        <v>1.28601405981343E-2</v>
      </c>
      <c r="BN16" s="318">
        <v>8.1393904840487295E-4</v>
      </c>
      <c r="BO16" s="318">
        <v>6.1081300948077301E-3</v>
      </c>
      <c r="BP16" s="318">
        <v>1.51902656012598E-3</v>
      </c>
      <c r="BQ16" s="318">
        <v>5.1131065376749496E-4</v>
      </c>
      <c r="BR16" s="318">
        <v>1.04952380952381E-4</v>
      </c>
      <c r="BS16" s="318">
        <v>3.67407950525062E-2</v>
      </c>
      <c r="BT16" s="318">
        <v>3.8259821612632201E-2</v>
      </c>
      <c r="BU16" s="318">
        <v>3.8771132266399701E-2</v>
      </c>
      <c r="BV16" s="318">
        <v>216.122323838272</v>
      </c>
      <c r="BW16" s="318">
        <v>225.057774191954</v>
      </c>
      <c r="BX16" s="318">
        <v>228.065483919998</v>
      </c>
      <c r="BY16" s="318">
        <v>561.91804197950705</v>
      </c>
      <c r="BZ16" s="318">
        <v>585.150212899081</v>
      </c>
      <c r="CA16" s="318">
        <v>592.97025819199598</v>
      </c>
      <c r="CB16" s="318">
        <v>9.5526067136516293</v>
      </c>
      <c r="CC16" s="318">
        <v>9.9475536192843794</v>
      </c>
      <c r="CD16" s="318">
        <v>10.080494389263899</v>
      </c>
      <c r="CE16" s="317" t="s">
        <v>800</v>
      </c>
      <c r="CF16" s="317" t="s">
        <v>800</v>
      </c>
      <c r="CG16" s="317" t="s">
        <v>2916</v>
      </c>
      <c r="CH16" s="318">
        <v>2.2088130163439501E-3</v>
      </c>
      <c r="CI16" s="318">
        <v>3.4531982036162298E-2</v>
      </c>
      <c r="CJ16" s="318">
        <v>8.9783153294022</v>
      </c>
      <c r="CK16" s="222"/>
      <c r="CL16" s="223">
        <f t="shared" si="2"/>
        <v>1.6958585311159322E-2</v>
      </c>
      <c r="CM16" s="223">
        <f t="shared" si="3"/>
        <v>1.9782209741346903E-2</v>
      </c>
      <c r="CN16" s="223">
        <f t="shared" si="4"/>
        <v>1.51902656012598E-3</v>
      </c>
      <c r="CO16" s="223">
        <f t="shared" si="4"/>
        <v>5.1131065376749496E-4</v>
      </c>
      <c r="CP16" s="223">
        <f t="shared" si="5"/>
        <v>3.8771132266399701E-2</v>
      </c>
      <c r="CQ16" s="223">
        <f t="shared" si="6"/>
        <v>0</v>
      </c>
      <c r="CR16" s="222"/>
      <c r="CS16" s="222"/>
      <c r="CT16" s="222"/>
      <c r="CU16" s="222"/>
      <c r="CV16" s="222"/>
      <c r="CW16" s="222"/>
      <c r="CX16" s="222"/>
      <c r="CY16" s="222"/>
      <c r="CZ16" s="222"/>
      <c r="DA16" s="222"/>
      <c r="DB16" s="224">
        <f t="shared" si="7"/>
        <v>2.6737053929936205E-2</v>
      </c>
      <c r="DC16" s="224">
        <f t="shared" si="8"/>
        <v>1.000374112257002E-2</v>
      </c>
      <c r="DD16" s="224">
        <f t="shared" si="9"/>
        <v>3.6740795052506228E-2</v>
      </c>
      <c r="DE16" s="225">
        <f t="shared" si="10"/>
        <v>0</v>
      </c>
      <c r="DF16" s="222"/>
      <c r="DG16" s="222"/>
      <c r="DH16" s="222"/>
      <c r="DI16" s="222"/>
      <c r="DJ16" s="222"/>
      <c r="DK16" s="222"/>
      <c r="DL16" s="222"/>
      <c r="DM16" s="222"/>
      <c r="DN16" s="222"/>
      <c r="DO16" s="222"/>
      <c r="DP16" s="222"/>
      <c r="DQ16" s="222"/>
      <c r="DR16" s="222"/>
      <c r="DS16" s="222"/>
      <c r="DT16" s="222"/>
      <c r="DU16" s="222"/>
      <c r="DV16" s="222"/>
      <c r="DW16" s="222"/>
      <c r="DX16" s="222"/>
      <c r="DY16" s="222"/>
      <c r="DZ16" s="222"/>
      <c r="EA16" s="222"/>
      <c r="EB16" s="222"/>
      <c r="EC16" s="222"/>
      <c r="ED16" s="222"/>
      <c r="EE16" s="222"/>
    </row>
    <row r="17" spans="1:135" ht="25.5" x14ac:dyDescent="0.25">
      <c r="A17" s="317" t="s">
        <v>199</v>
      </c>
      <c r="B17" s="317" t="s">
        <v>2679</v>
      </c>
      <c r="C17" s="317" t="s">
        <v>200</v>
      </c>
      <c r="D17" s="317" t="s">
        <v>2853</v>
      </c>
      <c r="E17" s="318">
        <v>280</v>
      </c>
      <c r="F17" s="318">
        <v>3360</v>
      </c>
      <c r="G17" s="317" t="s">
        <v>2854</v>
      </c>
      <c r="H17" s="317" t="s">
        <v>800</v>
      </c>
      <c r="I17" s="317" t="s">
        <v>2622</v>
      </c>
      <c r="J17" s="318">
        <v>192</v>
      </c>
      <c r="K17" s="318">
        <v>0.81230000000000002</v>
      </c>
      <c r="L17" s="317" t="s">
        <v>2855</v>
      </c>
      <c r="M17" s="317" t="s">
        <v>2856</v>
      </c>
      <c r="N17" s="317" t="s">
        <v>2857</v>
      </c>
      <c r="O17" s="317" t="s">
        <v>32</v>
      </c>
      <c r="P17" s="317" t="s">
        <v>2858</v>
      </c>
      <c r="Q17" s="317" t="s">
        <v>2859</v>
      </c>
      <c r="R17" s="317" t="s">
        <v>2679</v>
      </c>
      <c r="S17" s="317" t="s">
        <v>2860</v>
      </c>
      <c r="T17" s="318">
        <v>5.4685696788286699E-2</v>
      </c>
      <c r="U17" s="317" t="s">
        <v>2861</v>
      </c>
      <c r="V17" s="317" t="s">
        <v>2862</v>
      </c>
      <c r="W17" s="317" t="s">
        <v>109</v>
      </c>
      <c r="X17" s="317" t="s">
        <v>110</v>
      </c>
      <c r="Y17" s="318">
        <v>280</v>
      </c>
      <c r="Z17" s="318">
        <v>4200</v>
      </c>
      <c r="AA17" s="318">
        <v>110</v>
      </c>
      <c r="AB17" s="317" t="s">
        <v>2673</v>
      </c>
      <c r="AC17" s="318">
        <v>0.97499999999999998</v>
      </c>
      <c r="AD17" s="317" t="s">
        <v>800</v>
      </c>
      <c r="AE17" s="317" t="s">
        <v>800</v>
      </c>
      <c r="AF17" s="295"/>
      <c r="AG17" s="295"/>
      <c r="AH17" s="317" t="s">
        <v>2855</v>
      </c>
      <c r="AI17" s="317" t="s">
        <v>2711</v>
      </c>
      <c r="AJ17" s="317" t="s">
        <v>2855</v>
      </c>
      <c r="AK17" s="317" t="s">
        <v>2864</v>
      </c>
      <c r="AL17" s="317" t="s">
        <v>2854</v>
      </c>
      <c r="AM17" s="317" t="s">
        <v>2865</v>
      </c>
      <c r="AN17" s="317" t="s">
        <v>2866</v>
      </c>
      <c r="AO17" s="317" t="s">
        <v>2921</v>
      </c>
      <c r="AP17" s="317" t="s">
        <v>2868</v>
      </c>
      <c r="AQ17" s="317" t="s">
        <v>2869</v>
      </c>
      <c r="AR17" s="317" t="s">
        <v>2922</v>
      </c>
      <c r="AS17" s="318">
        <v>79.348399999999998</v>
      </c>
      <c r="AT17" s="318">
        <v>6.5473999999999997</v>
      </c>
      <c r="AU17" s="317" t="s">
        <v>2952</v>
      </c>
      <c r="AV17" s="317" t="s">
        <v>2953</v>
      </c>
      <c r="AW17" s="317" t="s">
        <v>2954</v>
      </c>
      <c r="AX17" s="317" t="s">
        <v>2955</v>
      </c>
      <c r="AY17" s="317" t="s">
        <v>2874</v>
      </c>
      <c r="AZ17" s="317" t="s">
        <v>800</v>
      </c>
      <c r="BA17" s="317" t="s">
        <v>800</v>
      </c>
      <c r="BB17" s="318">
        <v>2.8930076058201102E-3</v>
      </c>
      <c r="BC17" s="318">
        <v>1.53119951007203E-2</v>
      </c>
      <c r="BD17" s="318">
        <v>8.3333333333333295E-4</v>
      </c>
      <c r="BE17" s="318">
        <v>2.86995081018519E-4</v>
      </c>
      <c r="BF17" s="318">
        <v>1.7669999999999999E-3</v>
      </c>
      <c r="BG17" s="318">
        <v>4.4237694672477301E-5</v>
      </c>
      <c r="BH17" s="318">
        <v>1.29410105820106E-3</v>
      </c>
      <c r="BI17" s="318">
        <v>0</v>
      </c>
      <c r="BJ17" s="318">
        <v>9.05024297735018E-4</v>
      </c>
      <c r="BK17" s="318">
        <v>0</v>
      </c>
      <c r="BL17" s="318">
        <v>0</v>
      </c>
      <c r="BM17" s="318">
        <v>1.6875640788508402E-2</v>
      </c>
      <c r="BN17" s="318">
        <v>1.42565230243686E-3</v>
      </c>
      <c r="BO17" s="318">
        <v>5.9515113744280403E-3</v>
      </c>
      <c r="BP17" s="318">
        <v>2.87741743421176E-3</v>
      </c>
      <c r="BQ17" s="318">
        <v>9.6855066795328501E-4</v>
      </c>
      <c r="BR17" s="318">
        <v>1.7863185904761899E-4</v>
      </c>
      <c r="BS17" s="318">
        <v>4.7767130495921802E-2</v>
      </c>
      <c r="BT17" s="318">
        <v>5.0644547930133503E-2</v>
      </c>
      <c r="BU17" s="318">
        <v>5.1613098598086798E-2</v>
      </c>
      <c r="BV17" s="318">
        <v>170.59689462829201</v>
      </c>
      <c r="BW17" s="318">
        <v>180.873385464763</v>
      </c>
      <c r="BX17" s="318">
        <v>184.33249499316699</v>
      </c>
      <c r="BY17" s="318">
        <v>443.55192603355903</v>
      </c>
      <c r="BZ17" s="318">
        <v>470.27080220838297</v>
      </c>
      <c r="CA17" s="318">
        <v>479.26448698223498</v>
      </c>
      <c r="CB17" s="318">
        <v>12.419453928939699</v>
      </c>
      <c r="CC17" s="318">
        <v>13.1675824618347</v>
      </c>
      <c r="CD17" s="318">
        <v>13.419405635502599</v>
      </c>
      <c r="CE17" s="317" t="s">
        <v>800</v>
      </c>
      <c r="CF17" s="317" t="s">
        <v>800</v>
      </c>
      <c r="CG17" s="317" t="s">
        <v>2875</v>
      </c>
      <c r="CH17" s="318">
        <v>2.4367509239595999E-3</v>
      </c>
      <c r="CI17" s="318">
        <v>4.5330379571962197E-2</v>
      </c>
      <c r="CJ17" s="318">
        <v>11.7858986887102</v>
      </c>
      <c r="CK17" s="222"/>
      <c r="CL17" s="223">
        <f t="shared" si="2"/>
        <v>2.3514326030548441E-2</v>
      </c>
      <c r="CM17" s="223">
        <f t="shared" si="3"/>
        <v>2.4252804465373302E-2</v>
      </c>
      <c r="CN17" s="223">
        <f t="shared" si="4"/>
        <v>2.87741743421176E-3</v>
      </c>
      <c r="CO17" s="223">
        <f t="shared" si="4"/>
        <v>9.6855066795328501E-4</v>
      </c>
      <c r="CP17" s="223">
        <f t="shared" si="5"/>
        <v>5.1613098598086785E-2</v>
      </c>
      <c r="CQ17" s="223">
        <f t="shared" si="6"/>
        <v>0</v>
      </c>
      <c r="CR17" s="222"/>
      <c r="CS17" s="222"/>
      <c r="CT17" s="222"/>
      <c r="CU17" s="222"/>
      <c r="CV17" s="222"/>
      <c r="CW17" s="222"/>
      <c r="CX17" s="222"/>
      <c r="CY17" s="222"/>
      <c r="CZ17" s="222"/>
      <c r="DA17" s="222"/>
      <c r="DB17" s="224">
        <f t="shared" si="7"/>
        <v>3.7626624211837524E-2</v>
      </c>
      <c r="DC17" s="224">
        <f t="shared" si="8"/>
        <v>1.0140506284084215E-2</v>
      </c>
      <c r="DD17" s="224">
        <f t="shared" si="9"/>
        <v>4.7767130495921739E-2</v>
      </c>
      <c r="DE17" s="225">
        <f t="shared" si="10"/>
        <v>-6.2450045135165055E-17</v>
      </c>
      <c r="DF17" s="222"/>
      <c r="DG17" s="222"/>
      <c r="DH17" s="222"/>
      <c r="DI17" s="222"/>
      <c r="DJ17" s="222"/>
      <c r="DK17" s="222"/>
      <c r="DL17" s="222"/>
      <c r="DM17" s="222"/>
      <c r="DN17" s="222"/>
      <c r="DO17" s="222"/>
      <c r="DP17" s="222"/>
      <c r="DQ17" s="222"/>
      <c r="DR17" s="222"/>
      <c r="DS17" s="222"/>
      <c r="DT17" s="222"/>
      <c r="DU17" s="222"/>
      <c r="DV17" s="222"/>
      <c r="DW17" s="222"/>
      <c r="DX17" s="222"/>
      <c r="DY17" s="222"/>
      <c r="DZ17" s="222"/>
      <c r="EA17" s="222"/>
      <c r="EB17" s="222"/>
      <c r="EC17" s="222"/>
      <c r="ED17" s="222"/>
      <c r="EE17" s="222"/>
    </row>
    <row r="18" spans="1:135" ht="25.5" x14ac:dyDescent="0.25">
      <c r="A18" s="317" t="s">
        <v>201</v>
      </c>
      <c r="B18" s="317" t="s">
        <v>2957</v>
      </c>
      <c r="C18" s="317" t="s">
        <v>202</v>
      </c>
      <c r="D18" s="317" t="s">
        <v>49</v>
      </c>
      <c r="E18" s="318">
        <v>180</v>
      </c>
      <c r="F18" s="318">
        <v>3969</v>
      </c>
      <c r="G18" s="317" t="s">
        <v>2890</v>
      </c>
      <c r="H18" s="317" t="s">
        <v>800</v>
      </c>
      <c r="I18" s="317" t="s">
        <v>2626</v>
      </c>
      <c r="J18" s="318">
        <v>177</v>
      </c>
      <c r="K18" s="318">
        <v>0.86019999999999996</v>
      </c>
      <c r="L18" s="317" t="s">
        <v>2891</v>
      </c>
      <c r="M18" s="317" t="s">
        <v>2892</v>
      </c>
      <c r="N18" s="317" t="s">
        <v>2893</v>
      </c>
      <c r="O18" s="317" t="s">
        <v>32</v>
      </c>
      <c r="P18" s="317" t="s">
        <v>2894</v>
      </c>
      <c r="Q18" s="317" t="s">
        <v>2859</v>
      </c>
      <c r="R18" s="317" t="s">
        <v>2957</v>
      </c>
      <c r="S18" s="317" t="s">
        <v>2895</v>
      </c>
      <c r="T18" s="318">
        <v>5.45294626447154E-2</v>
      </c>
      <c r="U18" s="317" t="s">
        <v>2896</v>
      </c>
      <c r="V18" s="317" t="s">
        <v>2897</v>
      </c>
      <c r="W18" s="317" t="s">
        <v>111</v>
      </c>
      <c r="X18" s="317" t="s">
        <v>112</v>
      </c>
      <c r="Y18" s="318">
        <v>180</v>
      </c>
      <c r="Z18" s="318">
        <v>3969</v>
      </c>
      <c r="AA18" s="318">
        <v>110</v>
      </c>
      <c r="AB18" s="317" t="s">
        <v>2675</v>
      </c>
      <c r="AC18" s="318">
        <v>0.97499999999999998</v>
      </c>
      <c r="AD18" s="317" t="s">
        <v>800</v>
      </c>
      <c r="AE18" s="317" t="s">
        <v>800</v>
      </c>
      <c r="AF18" s="295"/>
      <c r="AG18" s="295"/>
      <c r="AH18" s="317" t="s">
        <v>2906</v>
      </c>
      <c r="AI18" s="317" t="s">
        <v>2712</v>
      </c>
      <c r="AJ18" s="317" t="s">
        <v>2855</v>
      </c>
      <c r="AK18" s="317" t="s">
        <v>2864</v>
      </c>
      <c r="AL18" s="317" t="s">
        <v>2854</v>
      </c>
      <c r="AM18" s="317" t="s">
        <v>2865</v>
      </c>
      <c r="AN18" s="317" t="s">
        <v>2898</v>
      </c>
      <c r="AO18" s="317" t="s">
        <v>2909</v>
      </c>
      <c r="AP18" s="317" t="s">
        <v>2868</v>
      </c>
      <c r="AQ18" s="317" t="s">
        <v>2869</v>
      </c>
      <c r="AR18" s="317" t="s">
        <v>2910</v>
      </c>
      <c r="AS18" s="318">
        <v>82.6995</v>
      </c>
      <c r="AT18" s="318">
        <v>9.8210999999999995</v>
      </c>
      <c r="AU18" s="317" t="s">
        <v>2958</v>
      </c>
      <c r="AV18" s="317" t="s">
        <v>2959</v>
      </c>
      <c r="AW18" s="317" t="s">
        <v>2960</v>
      </c>
      <c r="AX18" s="317" t="s">
        <v>2961</v>
      </c>
      <c r="AY18" s="317" t="s">
        <v>2874</v>
      </c>
      <c r="AZ18" s="317" t="s">
        <v>800</v>
      </c>
      <c r="BA18" s="317" t="s">
        <v>800</v>
      </c>
      <c r="BB18" s="318">
        <v>2.82496850592089E-3</v>
      </c>
      <c r="BC18" s="318">
        <v>9.8153032760487802E-3</v>
      </c>
      <c r="BD18" s="318">
        <v>1E-3</v>
      </c>
      <c r="BE18" s="318">
        <v>3.2446445386063999E-4</v>
      </c>
      <c r="BF18" s="318">
        <v>1.155E-3</v>
      </c>
      <c r="BG18" s="318">
        <v>6.6356542008715904E-5</v>
      </c>
      <c r="BH18" s="318">
        <v>1.2942378432854601E-3</v>
      </c>
      <c r="BI18" s="318">
        <v>0</v>
      </c>
      <c r="BJ18" s="318">
        <v>6.2927209065481E-4</v>
      </c>
      <c r="BK18" s="318">
        <v>0</v>
      </c>
      <c r="BL18" s="318">
        <v>0</v>
      </c>
      <c r="BM18" s="318">
        <v>1.12061473903621E-2</v>
      </c>
      <c r="BN18" s="318">
        <v>8.6545623006486496E-4</v>
      </c>
      <c r="BO18" s="318">
        <v>2.0207122756161198E-3</v>
      </c>
      <c r="BP18" s="318">
        <v>2.9474595115021201E-3</v>
      </c>
      <c r="BQ18" s="318">
        <v>9.9212712228967295E-4</v>
      </c>
      <c r="BR18" s="318">
        <v>1.89028422272613E-4</v>
      </c>
      <c r="BS18" s="318">
        <v>3.1390947030094998E-2</v>
      </c>
      <c r="BT18" s="318">
        <v>3.4338406541597102E-2</v>
      </c>
      <c r="BU18" s="318">
        <v>3.5330533663886797E-2</v>
      </c>
      <c r="BV18" s="318">
        <v>174.394150167194</v>
      </c>
      <c r="BW18" s="318">
        <v>190.76892523109501</v>
      </c>
      <c r="BX18" s="318">
        <v>196.280742577149</v>
      </c>
      <c r="BY18" s="318">
        <v>453.42479043470502</v>
      </c>
      <c r="BZ18" s="318">
        <v>495.99920560084701</v>
      </c>
      <c r="CA18" s="318">
        <v>510.329930700587</v>
      </c>
      <c r="CB18" s="318">
        <v>8.16164622782469</v>
      </c>
      <c r="CC18" s="318">
        <v>8.9279857008152401</v>
      </c>
      <c r="CD18" s="318">
        <v>9.1859387526105607</v>
      </c>
      <c r="CE18" s="317" t="s">
        <v>800</v>
      </c>
      <c r="CF18" s="317" t="s">
        <v>800</v>
      </c>
      <c r="CG18" s="317" t="s">
        <v>2902</v>
      </c>
      <c r="CH18" s="318">
        <v>1.0315925318570901E-3</v>
      </c>
      <c r="CI18" s="318">
        <v>3.03593544982379E-2</v>
      </c>
      <c r="CJ18" s="318">
        <v>7.8934321695418497</v>
      </c>
      <c r="CK18" s="222"/>
      <c r="CL18" s="223">
        <f t="shared" si="2"/>
        <v>1.729863113405191E-2</v>
      </c>
      <c r="CM18" s="223">
        <f t="shared" si="3"/>
        <v>1.4092315896043085E-2</v>
      </c>
      <c r="CN18" s="223">
        <f t="shared" si="4"/>
        <v>2.9474595115021201E-3</v>
      </c>
      <c r="CO18" s="223">
        <f t="shared" si="4"/>
        <v>9.9212712228967295E-4</v>
      </c>
      <c r="CP18" s="223">
        <f t="shared" si="5"/>
        <v>3.533053366388679E-2</v>
      </c>
      <c r="CQ18" s="223">
        <f t="shared" si="6"/>
        <v>0</v>
      </c>
      <c r="CR18" s="222"/>
      <c r="CS18" s="222"/>
      <c r="CT18" s="222"/>
      <c r="CU18" s="222"/>
      <c r="CV18" s="222"/>
      <c r="CW18" s="222"/>
      <c r="CX18" s="222"/>
      <c r="CY18" s="222"/>
      <c r="CZ18" s="222"/>
      <c r="DA18" s="222"/>
      <c r="DB18" s="224">
        <f t="shared" si="7"/>
        <v>2.6036339856257276E-2</v>
      </c>
      <c r="DC18" s="224">
        <f t="shared" si="8"/>
        <v>5.3546071738377185E-3</v>
      </c>
      <c r="DD18" s="224">
        <f t="shared" si="9"/>
        <v>3.1390947030094991E-2</v>
      </c>
      <c r="DE18" s="225">
        <f t="shared" si="10"/>
        <v>0</v>
      </c>
      <c r="DF18" s="222"/>
      <c r="DG18" s="222"/>
      <c r="DH18" s="222"/>
      <c r="DI18" s="222"/>
      <c r="DJ18" s="222"/>
      <c r="DK18" s="222"/>
      <c r="DL18" s="222"/>
      <c r="DM18" s="222"/>
      <c r="DN18" s="222"/>
      <c r="DO18" s="222"/>
      <c r="DP18" s="222"/>
      <c r="DQ18" s="222"/>
      <c r="DR18" s="222"/>
      <c r="DS18" s="222"/>
      <c r="DT18" s="222"/>
      <c r="DU18" s="222"/>
      <c r="DV18" s="222"/>
      <c r="DW18" s="222"/>
      <c r="DX18" s="222"/>
      <c r="DY18" s="222"/>
      <c r="DZ18" s="222"/>
      <c r="EA18" s="222"/>
      <c r="EB18" s="222"/>
      <c r="EC18" s="222"/>
      <c r="ED18" s="222"/>
      <c r="EE18" s="222"/>
    </row>
    <row r="19" spans="1:135" ht="25.5" x14ac:dyDescent="0.25">
      <c r="A19" s="317" t="s">
        <v>203</v>
      </c>
      <c r="B19" s="317" t="s">
        <v>2963</v>
      </c>
      <c r="C19" s="317" t="s">
        <v>204</v>
      </c>
      <c r="D19" s="317" t="s">
        <v>49</v>
      </c>
      <c r="E19" s="318">
        <v>150</v>
      </c>
      <c r="F19" s="318">
        <v>2970</v>
      </c>
      <c r="G19" s="317" t="s">
        <v>2855</v>
      </c>
      <c r="H19" s="317" t="s">
        <v>800</v>
      </c>
      <c r="I19" s="317" t="s">
        <v>2624</v>
      </c>
      <c r="J19" s="318">
        <v>387</v>
      </c>
      <c r="K19" s="318">
        <v>0.8</v>
      </c>
      <c r="L19" s="317" t="s">
        <v>2855</v>
      </c>
      <c r="M19" s="317" t="s">
        <v>2856</v>
      </c>
      <c r="N19" s="317" t="s">
        <v>2857</v>
      </c>
      <c r="O19" s="317" t="s">
        <v>32</v>
      </c>
      <c r="P19" s="317" t="s">
        <v>2858</v>
      </c>
      <c r="Q19" s="317" t="s">
        <v>2859</v>
      </c>
      <c r="R19" s="317" t="s">
        <v>2963</v>
      </c>
      <c r="S19" s="317" t="s">
        <v>2860</v>
      </c>
      <c r="T19" s="318">
        <v>5.4685696788286699E-2</v>
      </c>
      <c r="U19" s="317" t="s">
        <v>2904</v>
      </c>
      <c r="V19" s="317" t="s">
        <v>2905</v>
      </c>
      <c r="W19" s="317" t="s">
        <v>203</v>
      </c>
      <c r="X19" s="317" t="s">
        <v>204</v>
      </c>
      <c r="Y19" s="318">
        <v>150</v>
      </c>
      <c r="Z19" s="318">
        <v>2970</v>
      </c>
      <c r="AA19" s="318">
        <v>1</v>
      </c>
      <c r="AB19" s="317" t="s">
        <v>2963</v>
      </c>
      <c r="AC19" s="318">
        <v>1</v>
      </c>
      <c r="AD19" s="317" t="s">
        <v>800</v>
      </c>
      <c r="AE19" s="317" t="s">
        <v>800</v>
      </c>
      <c r="AF19" s="295"/>
      <c r="AG19" s="295"/>
      <c r="AH19" s="317" t="s">
        <v>2854</v>
      </c>
      <c r="AI19" s="317" t="s">
        <v>2863</v>
      </c>
      <c r="AJ19" s="317" t="s">
        <v>2855</v>
      </c>
      <c r="AK19" s="317" t="s">
        <v>2864</v>
      </c>
      <c r="AL19" s="317" t="s">
        <v>2854</v>
      </c>
      <c r="AM19" s="317" t="s">
        <v>2865</v>
      </c>
      <c r="AN19" s="317" t="s">
        <v>2908</v>
      </c>
      <c r="AO19" s="317" t="s">
        <v>2867</v>
      </c>
      <c r="AP19" s="317" t="s">
        <v>2868</v>
      </c>
      <c r="AQ19" s="317" t="s">
        <v>2869</v>
      </c>
      <c r="AR19" s="317" t="s">
        <v>2870</v>
      </c>
      <c r="AS19" s="318">
        <v>57.08</v>
      </c>
      <c r="AT19" s="318">
        <v>0</v>
      </c>
      <c r="AU19" s="317" t="s">
        <v>2964</v>
      </c>
      <c r="AV19" s="317" t="s">
        <v>2964</v>
      </c>
      <c r="AW19" s="317" t="s">
        <v>2965</v>
      </c>
      <c r="AX19" s="317" t="s">
        <v>2966</v>
      </c>
      <c r="AY19" s="317" t="s">
        <v>2874</v>
      </c>
      <c r="AZ19" s="317" t="s">
        <v>800</v>
      </c>
      <c r="BA19" s="317" t="s">
        <v>800</v>
      </c>
      <c r="BB19" s="318">
        <v>4.2131806958473602E-3</v>
      </c>
      <c r="BC19" s="318">
        <v>8.2028545182429996E-3</v>
      </c>
      <c r="BD19" s="318">
        <v>1E-3</v>
      </c>
      <c r="BE19" s="318">
        <v>1.02426069480333E-4</v>
      </c>
      <c r="BF19" s="318">
        <v>0</v>
      </c>
      <c r="BG19" s="318">
        <v>0</v>
      </c>
      <c r="BH19" s="318">
        <v>0</v>
      </c>
      <c r="BI19" s="318">
        <v>0</v>
      </c>
      <c r="BJ19" s="318">
        <v>0</v>
      </c>
      <c r="BK19" s="318">
        <v>0</v>
      </c>
      <c r="BL19" s="318">
        <v>0</v>
      </c>
      <c r="BM19" s="318">
        <v>1.2271564933153199E-2</v>
      </c>
      <c r="BN19" s="318">
        <v>7.7548484281437103E-4</v>
      </c>
      <c r="BO19" s="318">
        <v>0</v>
      </c>
      <c r="BP19" s="318">
        <v>1.4495046088745501E-3</v>
      </c>
      <c r="BQ19" s="318">
        <v>4.8790927601764501E-4</v>
      </c>
      <c r="BR19" s="318">
        <v>2.5261070976431E-4</v>
      </c>
      <c r="BS19" s="318">
        <v>2.6818121769302601E-2</v>
      </c>
      <c r="BT19" s="318">
        <v>2.8267626378177198E-2</v>
      </c>
      <c r="BU19" s="318">
        <v>2.8755535654194801E-2</v>
      </c>
      <c r="BV19" s="318">
        <v>178.78747846201799</v>
      </c>
      <c r="BW19" s="318">
        <v>188.45084252118099</v>
      </c>
      <c r="BX19" s="318">
        <v>191.70357102796501</v>
      </c>
      <c r="BY19" s="318">
        <v>464.847444001246</v>
      </c>
      <c r="BZ19" s="318">
        <v>489.97219055507099</v>
      </c>
      <c r="CA19" s="318">
        <v>498.42928467271003</v>
      </c>
      <c r="CB19" s="318">
        <v>6.97271166001868</v>
      </c>
      <c r="CC19" s="318">
        <v>7.3495828583260696</v>
      </c>
      <c r="CD19" s="318">
        <v>7.4764392700906503</v>
      </c>
      <c r="CE19" s="317" t="s">
        <v>800</v>
      </c>
      <c r="CF19" s="317" t="s">
        <v>800</v>
      </c>
      <c r="CG19" s="317" t="s">
        <v>2916</v>
      </c>
      <c r="CH19" s="318">
        <v>2.1077213074319899E-3</v>
      </c>
      <c r="CI19" s="318">
        <v>2.4710400461870601E-2</v>
      </c>
      <c r="CJ19" s="318">
        <v>6.4247041200863704</v>
      </c>
      <c r="CK19" s="222"/>
      <c r="CL19" s="223">
        <f t="shared" si="2"/>
        <v>1.3771071993335002E-2</v>
      </c>
      <c r="CM19" s="223">
        <f t="shared" si="3"/>
        <v>1.304704977596757E-2</v>
      </c>
      <c r="CN19" s="223">
        <f t="shared" si="4"/>
        <v>1.4495046088745501E-3</v>
      </c>
      <c r="CO19" s="223">
        <f t="shared" si="4"/>
        <v>4.8790927601764501E-4</v>
      </c>
      <c r="CP19" s="223">
        <f t="shared" si="5"/>
        <v>2.8755535654194767E-2</v>
      </c>
      <c r="CQ19" s="223">
        <f t="shared" si="6"/>
        <v>-3.4694469519536142E-17</v>
      </c>
      <c r="CR19" s="222"/>
      <c r="CS19" s="222"/>
      <c r="CT19" s="222"/>
      <c r="CU19" s="222"/>
      <c r="CV19" s="222"/>
      <c r="CW19" s="222"/>
      <c r="CX19" s="222"/>
      <c r="CY19" s="222"/>
      <c r="CZ19" s="222"/>
      <c r="DA19" s="222"/>
      <c r="DB19" s="224">
        <f t="shared" si="7"/>
        <v>2.656551105953826E-2</v>
      </c>
      <c r="DC19" s="224">
        <f t="shared" si="8"/>
        <v>2.5261070976431E-4</v>
      </c>
      <c r="DD19" s="224">
        <f t="shared" si="9"/>
        <v>2.681812176930257E-2</v>
      </c>
      <c r="DE19" s="225">
        <f t="shared" si="10"/>
        <v>-3.1225022567582528E-17</v>
      </c>
      <c r="DF19" s="222"/>
      <c r="DG19" s="222"/>
      <c r="DH19" s="222"/>
      <c r="DI19" s="222"/>
      <c r="DJ19" s="222"/>
      <c r="DK19" s="222"/>
      <c r="DL19" s="222"/>
      <c r="DM19" s="222"/>
      <c r="DN19" s="222"/>
      <c r="DO19" s="222"/>
      <c r="DP19" s="222"/>
      <c r="DQ19" s="222"/>
      <c r="DR19" s="222"/>
      <c r="DS19" s="222"/>
      <c r="DT19" s="222"/>
      <c r="DU19" s="222"/>
      <c r="DV19" s="222"/>
      <c r="DW19" s="222"/>
      <c r="DX19" s="222"/>
      <c r="DY19" s="222"/>
      <c r="DZ19" s="222"/>
      <c r="EA19" s="222"/>
      <c r="EB19" s="222"/>
      <c r="EC19" s="222"/>
      <c r="ED19" s="222"/>
      <c r="EE19" s="222"/>
    </row>
    <row r="20" spans="1:135" ht="25.5" x14ac:dyDescent="0.25">
      <c r="A20" s="317" t="s">
        <v>205</v>
      </c>
      <c r="B20" s="317" t="s">
        <v>2968</v>
      </c>
      <c r="C20" s="317" t="s">
        <v>206</v>
      </c>
      <c r="D20" s="317" t="s">
        <v>2853</v>
      </c>
      <c r="E20" s="318">
        <v>205</v>
      </c>
      <c r="F20" s="318">
        <v>3528</v>
      </c>
      <c r="G20" s="317" t="s">
        <v>2854</v>
      </c>
      <c r="H20" s="317" t="s">
        <v>800</v>
      </c>
      <c r="I20" s="317" t="s">
        <v>2622</v>
      </c>
      <c r="J20" s="318">
        <v>155</v>
      </c>
      <c r="K20" s="318">
        <v>0.8</v>
      </c>
      <c r="L20" s="317" t="s">
        <v>2891</v>
      </c>
      <c r="M20" s="317" t="s">
        <v>2892</v>
      </c>
      <c r="N20" s="317" t="s">
        <v>2893</v>
      </c>
      <c r="O20" s="317" t="s">
        <v>32</v>
      </c>
      <c r="P20" s="317" t="s">
        <v>2858</v>
      </c>
      <c r="Q20" s="317" t="s">
        <v>2859</v>
      </c>
      <c r="R20" s="317" t="s">
        <v>2968</v>
      </c>
      <c r="S20" s="317" t="s">
        <v>2860</v>
      </c>
      <c r="T20" s="318">
        <v>5.4685696788286699E-2</v>
      </c>
      <c r="U20" s="317" t="s">
        <v>2861</v>
      </c>
      <c r="V20" s="317" t="s">
        <v>2862</v>
      </c>
      <c r="W20" s="317" t="s">
        <v>113</v>
      </c>
      <c r="X20" s="317" t="s">
        <v>114</v>
      </c>
      <c r="Y20" s="318">
        <v>205</v>
      </c>
      <c r="Z20" s="318">
        <v>5283</v>
      </c>
      <c r="AA20" s="318">
        <v>110</v>
      </c>
      <c r="AB20" s="317" t="s">
        <v>2969</v>
      </c>
      <c r="AC20" s="318">
        <v>0.97499999999999998</v>
      </c>
      <c r="AD20" s="317" t="s">
        <v>800</v>
      </c>
      <c r="AE20" s="317" t="s">
        <v>800</v>
      </c>
      <c r="AF20" s="295"/>
      <c r="AG20" s="295"/>
      <c r="AH20" s="317" t="s">
        <v>2906</v>
      </c>
      <c r="AI20" s="317" t="s">
        <v>2712</v>
      </c>
      <c r="AJ20" s="317" t="s">
        <v>2855</v>
      </c>
      <c r="AK20" s="317" t="s">
        <v>2864</v>
      </c>
      <c r="AL20" s="317" t="s">
        <v>2854</v>
      </c>
      <c r="AM20" s="317" t="s">
        <v>2865</v>
      </c>
      <c r="AN20" s="317" t="s">
        <v>2866</v>
      </c>
      <c r="AO20" s="317" t="s">
        <v>2909</v>
      </c>
      <c r="AP20" s="317" t="s">
        <v>2868</v>
      </c>
      <c r="AQ20" s="317" t="s">
        <v>2869</v>
      </c>
      <c r="AR20" s="317" t="s">
        <v>2910</v>
      </c>
      <c r="AS20" s="318">
        <v>79.348399999999998</v>
      </c>
      <c r="AT20" s="318">
        <v>9.8210999999999995</v>
      </c>
      <c r="AU20" s="317" t="s">
        <v>2970</v>
      </c>
      <c r="AV20" s="317" t="s">
        <v>2971</v>
      </c>
      <c r="AW20" s="317" t="s">
        <v>2972</v>
      </c>
      <c r="AX20" s="317" t="s">
        <v>2973</v>
      </c>
      <c r="AY20" s="317" t="s">
        <v>2874</v>
      </c>
      <c r="AZ20" s="317" t="s">
        <v>800</v>
      </c>
      <c r="BA20" s="317" t="s">
        <v>800</v>
      </c>
      <c r="BB20" s="318">
        <v>2.9325696019148399E-3</v>
      </c>
      <c r="BC20" s="318">
        <v>1.12105678415988E-2</v>
      </c>
      <c r="BD20" s="318">
        <v>8.3333333333333295E-4</v>
      </c>
      <c r="BE20" s="318">
        <v>3.5550358422939101E-4</v>
      </c>
      <c r="BF20" s="318">
        <v>1.018E-3</v>
      </c>
      <c r="BG20" s="318">
        <v>6.6356542008715904E-5</v>
      </c>
      <c r="BH20" s="318">
        <v>1.1247075525269701E-3</v>
      </c>
      <c r="BI20" s="318">
        <v>0</v>
      </c>
      <c r="BJ20" s="318">
        <v>9.1393483047873096E-4</v>
      </c>
      <c r="BK20" s="318">
        <v>0</v>
      </c>
      <c r="BL20" s="318">
        <v>0</v>
      </c>
      <c r="BM20" s="318">
        <v>2.12254188580729E-2</v>
      </c>
      <c r="BN20" s="318">
        <v>1.0598292851796401E-3</v>
      </c>
      <c r="BO20" s="318">
        <v>2.0207122756161198E-3</v>
      </c>
      <c r="BP20" s="318">
        <v>3.6190857008674198E-3</v>
      </c>
      <c r="BQ20" s="318">
        <v>1.2181992891537299E-3</v>
      </c>
      <c r="BR20" s="318">
        <v>1.4201283513155401E-4</v>
      </c>
      <c r="BS20" s="318">
        <v>4.2902946540090997E-2</v>
      </c>
      <c r="BT20" s="318">
        <v>4.6522032240958397E-2</v>
      </c>
      <c r="BU20" s="318">
        <v>4.7740231530112101E-2</v>
      </c>
      <c r="BV20" s="318">
        <v>209.28266604922399</v>
      </c>
      <c r="BW20" s="318">
        <v>226.93674263882099</v>
      </c>
      <c r="BX20" s="318">
        <v>232.879178195669</v>
      </c>
      <c r="BY20" s="318">
        <v>544.13493172798303</v>
      </c>
      <c r="BZ20" s="318">
        <v>590.03553086093598</v>
      </c>
      <c r="CA20" s="318">
        <v>605.485863308739</v>
      </c>
      <c r="CB20" s="318">
        <v>11.154766100423601</v>
      </c>
      <c r="CC20" s="318">
        <v>12.095728382649201</v>
      </c>
      <c r="CD20" s="318">
        <v>12.4124601978291</v>
      </c>
      <c r="CE20" s="317" t="s">
        <v>800</v>
      </c>
      <c r="CF20" s="317" t="s">
        <v>800</v>
      </c>
      <c r="CG20" s="317" t="s">
        <v>2875</v>
      </c>
      <c r="CH20" s="318">
        <v>3.0648352653404598E-3</v>
      </c>
      <c r="CI20" s="318">
        <v>3.9838111274750503E-2</v>
      </c>
      <c r="CJ20" s="318">
        <v>10.3579089314351</v>
      </c>
      <c r="CK20" s="222"/>
      <c r="CL20" s="223">
        <f t="shared" si="2"/>
        <v>1.8596986121222341E-2</v>
      </c>
      <c r="CM20" s="223">
        <f t="shared" si="3"/>
        <v>2.430596041886866E-2</v>
      </c>
      <c r="CN20" s="223">
        <f t="shared" si="4"/>
        <v>3.6190857008674198E-3</v>
      </c>
      <c r="CO20" s="223">
        <f t="shared" si="4"/>
        <v>1.2181992891537299E-3</v>
      </c>
      <c r="CP20" s="223">
        <f t="shared" si="5"/>
        <v>4.774023153011215E-2</v>
      </c>
      <c r="CQ20" s="223">
        <f t="shared" si="6"/>
        <v>0</v>
      </c>
      <c r="CR20" s="222"/>
      <c r="CS20" s="222"/>
      <c r="CT20" s="222"/>
      <c r="CU20" s="222"/>
      <c r="CV20" s="222"/>
      <c r="CW20" s="222"/>
      <c r="CX20" s="222"/>
      <c r="CY20" s="222"/>
      <c r="CZ20" s="222"/>
      <c r="DA20" s="222"/>
      <c r="DB20" s="224">
        <f t="shared" si="7"/>
        <v>3.7617222504328904E-2</v>
      </c>
      <c r="DC20" s="224">
        <f t="shared" si="8"/>
        <v>5.2857240357620907E-3</v>
      </c>
      <c r="DD20" s="224">
        <f t="shared" si="9"/>
        <v>4.2902946540090997E-2</v>
      </c>
      <c r="DE20" s="225">
        <f t="shared" si="10"/>
        <v>0</v>
      </c>
      <c r="DF20" s="222"/>
      <c r="DG20" s="222"/>
      <c r="DH20" s="222"/>
      <c r="DI20" s="222"/>
      <c r="DJ20" s="222"/>
      <c r="DK20" s="222"/>
      <c r="DL20" s="222"/>
      <c r="DM20" s="222"/>
      <c r="DN20" s="222"/>
      <c r="DO20" s="222"/>
      <c r="DP20" s="222"/>
      <c r="DQ20" s="222"/>
      <c r="DR20" s="222"/>
      <c r="DS20" s="222"/>
      <c r="DT20" s="222"/>
      <c r="DU20" s="222"/>
      <c r="DV20" s="222"/>
      <c r="DW20" s="222"/>
      <c r="DX20" s="222"/>
      <c r="DY20" s="222"/>
      <c r="DZ20" s="222"/>
      <c r="EA20" s="222"/>
      <c r="EB20" s="222"/>
      <c r="EC20" s="222"/>
      <c r="ED20" s="222"/>
      <c r="EE20" s="222"/>
    </row>
    <row r="21" spans="1:135" ht="25.5" x14ac:dyDescent="0.25">
      <c r="A21" s="317" t="s">
        <v>207</v>
      </c>
      <c r="B21" s="317" t="s">
        <v>2975</v>
      </c>
      <c r="C21" s="317" t="s">
        <v>208</v>
      </c>
      <c r="D21" s="317" t="s">
        <v>2853</v>
      </c>
      <c r="E21" s="318">
        <v>205</v>
      </c>
      <c r="F21" s="318">
        <v>5283</v>
      </c>
      <c r="G21" s="317" t="s">
        <v>2854</v>
      </c>
      <c r="H21" s="317" t="s">
        <v>800</v>
      </c>
      <c r="I21" s="317" t="s">
        <v>2622</v>
      </c>
      <c r="J21" s="318">
        <v>155</v>
      </c>
      <c r="K21" s="318">
        <v>0.8</v>
      </c>
      <c r="L21" s="317" t="s">
        <v>2891</v>
      </c>
      <c r="M21" s="317" t="s">
        <v>2892</v>
      </c>
      <c r="N21" s="317" t="s">
        <v>2893</v>
      </c>
      <c r="O21" s="317" t="s">
        <v>32</v>
      </c>
      <c r="P21" s="317" t="s">
        <v>2858</v>
      </c>
      <c r="Q21" s="317" t="s">
        <v>2859</v>
      </c>
      <c r="R21" s="317" t="s">
        <v>2975</v>
      </c>
      <c r="S21" s="317" t="s">
        <v>2860</v>
      </c>
      <c r="T21" s="318">
        <v>5.4685696788286699E-2</v>
      </c>
      <c r="U21" s="317" t="s">
        <v>2861</v>
      </c>
      <c r="V21" s="317" t="s">
        <v>2862</v>
      </c>
      <c r="W21" s="317" t="s">
        <v>207</v>
      </c>
      <c r="X21" s="317" t="s">
        <v>208</v>
      </c>
      <c r="Y21" s="318">
        <v>205</v>
      </c>
      <c r="Z21" s="318">
        <v>5283</v>
      </c>
      <c r="AA21" s="318">
        <v>1</v>
      </c>
      <c r="AB21" s="317" t="s">
        <v>2975</v>
      </c>
      <c r="AC21" s="318">
        <v>1</v>
      </c>
      <c r="AD21" s="317" t="s">
        <v>800</v>
      </c>
      <c r="AE21" s="317" t="s">
        <v>800</v>
      </c>
      <c r="AF21" s="295"/>
      <c r="AG21" s="295"/>
      <c r="AH21" s="317" t="s">
        <v>2854</v>
      </c>
      <c r="AI21" s="317" t="s">
        <v>2863</v>
      </c>
      <c r="AJ21" s="317" t="s">
        <v>2855</v>
      </c>
      <c r="AK21" s="317" t="s">
        <v>2864</v>
      </c>
      <c r="AL21" s="317" t="s">
        <v>2854</v>
      </c>
      <c r="AM21" s="317" t="s">
        <v>2865</v>
      </c>
      <c r="AN21" s="317" t="s">
        <v>2866</v>
      </c>
      <c r="AO21" s="317" t="s">
        <v>2867</v>
      </c>
      <c r="AP21" s="317" t="s">
        <v>2868</v>
      </c>
      <c r="AQ21" s="317" t="s">
        <v>2869</v>
      </c>
      <c r="AR21" s="317" t="s">
        <v>2870</v>
      </c>
      <c r="AS21" s="318">
        <v>79.348399999999998</v>
      </c>
      <c r="AT21" s="318">
        <v>0</v>
      </c>
      <c r="AU21" s="317" t="s">
        <v>2976</v>
      </c>
      <c r="AV21" s="317" t="s">
        <v>2976</v>
      </c>
      <c r="AW21" s="317" t="s">
        <v>2977</v>
      </c>
      <c r="AX21" s="317" t="s">
        <v>2978</v>
      </c>
      <c r="AY21" s="317" t="s">
        <v>2874</v>
      </c>
      <c r="AZ21" s="317" t="s">
        <v>800</v>
      </c>
      <c r="BA21" s="317" t="s">
        <v>800</v>
      </c>
      <c r="BB21" s="318">
        <v>2.7679784213515001E-3</v>
      </c>
      <c r="BC21" s="318">
        <v>1.12105678415988E-2</v>
      </c>
      <c r="BD21" s="318">
        <v>8.3333333333333295E-4</v>
      </c>
      <c r="BE21" s="318">
        <v>3.5550358422939101E-4</v>
      </c>
      <c r="BF21" s="318">
        <v>0</v>
      </c>
      <c r="BG21" s="318">
        <v>0</v>
      </c>
      <c r="BH21" s="318">
        <v>0</v>
      </c>
      <c r="BI21" s="318">
        <v>0</v>
      </c>
      <c r="BJ21" s="318">
        <v>0</v>
      </c>
      <c r="BK21" s="318">
        <v>0</v>
      </c>
      <c r="BL21" s="318">
        <v>0</v>
      </c>
      <c r="BM21" s="318">
        <v>2.12254188580729E-2</v>
      </c>
      <c r="BN21" s="318">
        <v>1.0598292851796401E-3</v>
      </c>
      <c r="BO21" s="318">
        <v>0</v>
      </c>
      <c r="BP21" s="318">
        <v>3.6190857008674198E-3</v>
      </c>
      <c r="BQ21" s="318">
        <v>1.2181992891537299E-3</v>
      </c>
      <c r="BR21" s="318">
        <v>1.4201283513155401E-4</v>
      </c>
      <c r="BS21" s="318">
        <v>3.75946441588971E-2</v>
      </c>
      <c r="BT21" s="318">
        <v>4.12137298597645E-2</v>
      </c>
      <c r="BU21" s="318">
        <v>4.2431929148918197E-2</v>
      </c>
      <c r="BV21" s="318">
        <v>183.38850809218101</v>
      </c>
      <c r="BW21" s="318">
        <v>201.04258468177801</v>
      </c>
      <c r="BX21" s="318">
        <v>206.985020238625</v>
      </c>
      <c r="BY21" s="318">
        <v>476.81012103966998</v>
      </c>
      <c r="BZ21" s="318">
        <v>522.71072017262304</v>
      </c>
      <c r="CA21" s="318">
        <v>538.16105262042595</v>
      </c>
      <c r="CB21" s="318">
        <v>9.7746074813132395</v>
      </c>
      <c r="CC21" s="318">
        <v>10.715569763538801</v>
      </c>
      <c r="CD21" s="318">
        <v>11.0323015787187</v>
      </c>
      <c r="CE21" s="317" t="s">
        <v>800</v>
      </c>
      <c r="CF21" s="317" t="s">
        <v>800</v>
      </c>
      <c r="CG21" s="317" t="s">
        <v>2875</v>
      </c>
      <c r="CH21" s="318">
        <v>3.0648352653404598E-3</v>
      </c>
      <c r="CI21" s="318">
        <v>3.4529808893556599E-2</v>
      </c>
      <c r="CJ21" s="318">
        <v>8.9777503123247193</v>
      </c>
      <c r="CK21" s="222"/>
      <c r="CL21" s="223">
        <f t="shared" si="2"/>
        <v>1.5309396015644579E-2</v>
      </c>
      <c r="CM21" s="223">
        <f t="shared" si="3"/>
        <v>2.2285248143252539E-2</v>
      </c>
      <c r="CN21" s="223">
        <f t="shared" si="4"/>
        <v>3.6190857008674198E-3</v>
      </c>
      <c r="CO21" s="223">
        <f t="shared" si="4"/>
        <v>1.2181992891537299E-3</v>
      </c>
      <c r="CP21" s="223">
        <f t="shared" si="5"/>
        <v>4.2431929148918267E-2</v>
      </c>
      <c r="CQ21" s="223">
        <f t="shared" si="6"/>
        <v>6.9388939039072284E-17</v>
      </c>
      <c r="CR21" s="222"/>
      <c r="CS21" s="222"/>
      <c r="CT21" s="222"/>
      <c r="CU21" s="222"/>
      <c r="CV21" s="222"/>
      <c r="CW21" s="222"/>
      <c r="CX21" s="222"/>
      <c r="CY21" s="222"/>
      <c r="CZ21" s="222"/>
      <c r="DA21" s="222"/>
      <c r="DB21" s="224">
        <f t="shared" si="7"/>
        <v>3.745263132376557E-2</v>
      </c>
      <c r="DC21" s="224">
        <f t="shared" si="8"/>
        <v>1.4201283513155401E-4</v>
      </c>
      <c r="DD21" s="224">
        <f t="shared" si="9"/>
        <v>3.7594644158897121E-2</v>
      </c>
      <c r="DE21" s="225">
        <f t="shared" si="10"/>
        <v>0</v>
      </c>
      <c r="DF21" s="222"/>
      <c r="DG21" s="222"/>
      <c r="DH21" s="222"/>
      <c r="DI21" s="222"/>
      <c r="DJ21" s="222"/>
      <c r="DK21" s="222"/>
      <c r="DL21" s="222"/>
      <c r="DM21" s="222"/>
      <c r="DN21" s="222"/>
      <c r="DO21" s="222"/>
      <c r="DP21" s="222"/>
      <c r="DQ21" s="222"/>
      <c r="DR21" s="222"/>
      <c r="DS21" s="222"/>
      <c r="DT21" s="222"/>
      <c r="DU21" s="222"/>
      <c r="DV21" s="222"/>
      <c r="DW21" s="222"/>
      <c r="DX21" s="222"/>
      <c r="DY21" s="222"/>
      <c r="DZ21" s="222"/>
      <c r="EA21" s="222"/>
      <c r="EB21" s="222"/>
      <c r="EC21" s="222"/>
      <c r="ED21" s="222"/>
      <c r="EE21" s="222"/>
    </row>
    <row r="22" spans="1:135" ht="25.5" x14ac:dyDescent="0.25">
      <c r="A22" s="317" t="s">
        <v>209</v>
      </c>
      <c r="B22" s="317" t="s">
        <v>2685</v>
      </c>
      <c r="C22" s="317" t="s">
        <v>210</v>
      </c>
      <c r="D22" s="317" t="s">
        <v>2853</v>
      </c>
      <c r="E22" s="318">
        <v>160</v>
      </c>
      <c r="F22" s="318">
        <v>3174</v>
      </c>
      <c r="G22" s="317" t="s">
        <v>2855</v>
      </c>
      <c r="H22" s="317" t="s">
        <v>800</v>
      </c>
      <c r="I22" s="317" t="s">
        <v>2624</v>
      </c>
      <c r="J22" s="318">
        <v>327</v>
      </c>
      <c r="K22" s="318">
        <v>0.8</v>
      </c>
      <c r="L22" s="317" t="s">
        <v>2855</v>
      </c>
      <c r="M22" s="317" t="s">
        <v>2856</v>
      </c>
      <c r="N22" s="317" t="s">
        <v>2857</v>
      </c>
      <c r="O22" s="317" t="s">
        <v>32</v>
      </c>
      <c r="P22" s="317" t="s">
        <v>2858</v>
      </c>
      <c r="Q22" s="317" t="s">
        <v>2859</v>
      </c>
      <c r="R22" s="317" t="s">
        <v>2685</v>
      </c>
      <c r="S22" s="317" t="s">
        <v>2860</v>
      </c>
      <c r="T22" s="318">
        <v>5.4685696788286699E-2</v>
      </c>
      <c r="U22" s="317" t="s">
        <v>2904</v>
      </c>
      <c r="V22" s="317" t="s">
        <v>2905</v>
      </c>
      <c r="W22" s="317" t="s">
        <v>209</v>
      </c>
      <c r="X22" s="317" t="s">
        <v>210</v>
      </c>
      <c r="Y22" s="318">
        <v>160</v>
      </c>
      <c r="Z22" s="318">
        <v>3174</v>
      </c>
      <c r="AA22" s="318">
        <v>1</v>
      </c>
      <c r="AB22" s="317" t="s">
        <v>2685</v>
      </c>
      <c r="AC22" s="318">
        <v>1</v>
      </c>
      <c r="AD22" s="317" t="s">
        <v>800</v>
      </c>
      <c r="AE22" s="317" t="s">
        <v>800</v>
      </c>
      <c r="AF22" s="318">
        <v>0</v>
      </c>
      <c r="AG22" s="318">
        <v>0</v>
      </c>
      <c r="AH22" s="317" t="s">
        <v>2854</v>
      </c>
      <c r="AI22" s="317" t="s">
        <v>2863</v>
      </c>
      <c r="AJ22" s="317" t="s">
        <v>2855</v>
      </c>
      <c r="AK22" s="317" t="s">
        <v>2864</v>
      </c>
      <c r="AL22" s="317" t="s">
        <v>2854</v>
      </c>
      <c r="AM22" s="317" t="s">
        <v>2865</v>
      </c>
      <c r="AN22" s="317" t="s">
        <v>2908</v>
      </c>
      <c r="AO22" s="317" t="s">
        <v>2867</v>
      </c>
      <c r="AP22" s="317" t="s">
        <v>2868</v>
      </c>
      <c r="AQ22" s="317" t="s">
        <v>2869</v>
      </c>
      <c r="AR22" s="317" t="s">
        <v>2870</v>
      </c>
      <c r="AS22" s="318">
        <v>57.08</v>
      </c>
      <c r="AT22" s="318">
        <v>0</v>
      </c>
      <c r="AU22" s="317" t="s">
        <v>4121</v>
      </c>
      <c r="AV22" s="317" t="s">
        <v>4121</v>
      </c>
      <c r="AW22" s="317" t="s">
        <v>4122</v>
      </c>
      <c r="AX22" s="317" t="s">
        <v>4123</v>
      </c>
      <c r="AY22" s="317" t="s">
        <v>2874</v>
      </c>
      <c r="AZ22" s="317" t="s">
        <v>800</v>
      </c>
      <c r="BA22" s="317" t="s">
        <v>800</v>
      </c>
      <c r="BB22" s="318">
        <v>3.8690758244066402E-3</v>
      </c>
      <c r="BC22" s="318">
        <v>8.7497114861258708E-3</v>
      </c>
      <c r="BD22" s="318">
        <v>8.3333333333333295E-4</v>
      </c>
      <c r="BE22" s="318">
        <v>1.21219843696908E-4</v>
      </c>
      <c r="BF22" s="318">
        <v>0</v>
      </c>
      <c r="BG22" s="318">
        <v>0</v>
      </c>
      <c r="BH22" s="318">
        <v>0</v>
      </c>
      <c r="BI22" s="318">
        <v>0</v>
      </c>
      <c r="BJ22" s="318">
        <v>0</v>
      </c>
      <c r="BK22" s="318">
        <v>0</v>
      </c>
      <c r="BL22" s="318">
        <v>0</v>
      </c>
      <c r="BM22" s="318">
        <v>1.45232282236401E-2</v>
      </c>
      <c r="BN22" s="318">
        <v>8.2718383233532902E-4</v>
      </c>
      <c r="BO22" s="318">
        <v>0</v>
      </c>
      <c r="BP22" s="318">
        <v>1.7154687572918999E-3</v>
      </c>
      <c r="BQ22" s="318">
        <v>5.7743391381904802E-4</v>
      </c>
      <c r="BR22" s="318">
        <v>2.36374860743541E-4</v>
      </c>
      <c r="BS22" s="318">
        <v>2.9160127404281699E-2</v>
      </c>
      <c r="BT22" s="318">
        <v>3.08755961615736E-2</v>
      </c>
      <c r="BU22" s="318">
        <v>3.1453030075392602E-2</v>
      </c>
      <c r="BV22" s="318">
        <v>182.25079627676101</v>
      </c>
      <c r="BW22" s="318">
        <v>192.97247600983499</v>
      </c>
      <c r="BX22" s="318">
        <v>196.581437971204</v>
      </c>
      <c r="BY22" s="318">
        <v>473.85207031957799</v>
      </c>
      <c r="BZ22" s="318">
        <v>501.72843762557102</v>
      </c>
      <c r="CA22" s="318">
        <v>511.11173872513001</v>
      </c>
      <c r="CB22" s="318">
        <v>7.5816331251132398</v>
      </c>
      <c r="CC22" s="318">
        <v>8.0276550020091406</v>
      </c>
      <c r="CD22" s="318">
        <v>8.1777878196020897</v>
      </c>
      <c r="CE22" s="317" t="s">
        <v>800</v>
      </c>
      <c r="CF22" s="317" t="s">
        <v>800</v>
      </c>
      <c r="CG22" s="317" t="s">
        <v>2916</v>
      </c>
      <c r="CH22" s="318">
        <v>2.4944591620066699E-3</v>
      </c>
      <c r="CI22" s="318">
        <v>2.6665668242274999E-2</v>
      </c>
      <c r="CJ22" s="318">
        <v>6.9330737429915104</v>
      </c>
      <c r="CK22" s="222"/>
      <c r="CL22" s="223">
        <f t="shared" si="2"/>
        <v>1.3809715348306294E-2</v>
      </c>
      <c r="CM22" s="223">
        <f t="shared" si="3"/>
        <v>1.535041205597543E-2</v>
      </c>
      <c r="CN22" s="223">
        <f t="shared" si="4"/>
        <v>1.7154687572918999E-3</v>
      </c>
      <c r="CO22" s="223">
        <f t="shared" si="4"/>
        <v>5.7743391381904802E-4</v>
      </c>
      <c r="CP22" s="223">
        <f t="shared" si="5"/>
        <v>3.1453030075392671E-2</v>
      </c>
      <c r="CQ22" s="223">
        <f t="shared" si="6"/>
        <v>6.9388939039072284E-17</v>
      </c>
      <c r="CR22" s="222"/>
      <c r="CS22" s="222"/>
      <c r="CT22" s="222"/>
      <c r="CU22" s="222"/>
      <c r="CV22" s="222"/>
      <c r="CW22" s="222"/>
      <c r="CX22" s="222"/>
      <c r="CY22" s="222"/>
      <c r="CZ22" s="222"/>
      <c r="DA22" s="222"/>
      <c r="DB22" s="224">
        <f t="shared" si="7"/>
        <v>2.892375254353818E-2</v>
      </c>
      <c r="DC22" s="224">
        <f t="shared" si="8"/>
        <v>2.36374860743541E-4</v>
      </c>
      <c r="DD22" s="224">
        <f t="shared" si="9"/>
        <v>2.916012740428172E-2</v>
      </c>
      <c r="DE22" s="225">
        <f t="shared" si="10"/>
        <v>0</v>
      </c>
      <c r="DF22" s="222"/>
      <c r="DG22" s="222"/>
      <c r="DH22" s="222"/>
      <c r="DI22" s="222"/>
      <c r="DJ22" s="222"/>
      <c r="DK22" s="222"/>
      <c r="DL22" s="222"/>
      <c r="DM22" s="222"/>
      <c r="DN22" s="222"/>
      <c r="DO22" s="222"/>
      <c r="DP22" s="222"/>
      <c r="DQ22" s="222"/>
      <c r="DR22" s="222"/>
      <c r="DS22" s="222"/>
      <c r="DT22" s="222"/>
      <c r="DU22" s="222"/>
      <c r="DV22" s="222"/>
      <c r="DW22" s="222"/>
      <c r="DX22" s="222"/>
      <c r="DY22" s="222"/>
      <c r="DZ22" s="222"/>
      <c r="EA22" s="222"/>
      <c r="EB22" s="222"/>
      <c r="EC22" s="222"/>
      <c r="ED22" s="222"/>
      <c r="EE22" s="222"/>
    </row>
    <row r="23" spans="1:135" ht="25.5" x14ac:dyDescent="0.25">
      <c r="A23" s="317" t="s">
        <v>219</v>
      </c>
      <c r="B23" s="317" t="s">
        <v>2687</v>
      </c>
      <c r="C23" s="317" t="s">
        <v>220</v>
      </c>
      <c r="D23" s="317" t="s">
        <v>2980</v>
      </c>
      <c r="E23" s="318">
        <v>105</v>
      </c>
      <c r="F23" s="318">
        <v>5330</v>
      </c>
      <c r="G23" s="317" t="s">
        <v>2906</v>
      </c>
      <c r="H23" s="317" t="s">
        <v>800</v>
      </c>
      <c r="I23" s="317" t="s">
        <v>2625</v>
      </c>
      <c r="J23" s="318">
        <v>187</v>
      </c>
      <c r="K23" s="318">
        <v>0.8</v>
      </c>
      <c r="L23" s="317" t="s">
        <v>2891</v>
      </c>
      <c r="M23" s="317" t="s">
        <v>2892</v>
      </c>
      <c r="N23" s="317" t="s">
        <v>2893</v>
      </c>
      <c r="O23" s="317" t="s">
        <v>32</v>
      </c>
      <c r="P23" s="317" t="s">
        <v>2894</v>
      </c>
      <c r="Q23" s="317" t="s">
        <v>2854</v>
      </c>
      <c r="R23" s="317" t="s">
        <v>2687</v>
      </c>
      <c r="S23" s="317" t="s">
        <v>2895</v>
      </c>
      <c r="T23" s="318">
        <v>5.45294626447154E-2</v>
      </c>
      <c r="U23" s="317" t="s">
        <v>2981</v>
      </c>
      <c r="V23" s="317" t="s">
        <v>2982</v>
      </c>
      <c r="W23" s="317" t="s">
        <v>211</v>
      </c>
      <c r="X23" s="317" t="s">
        <v>212</v>
      </c>
      <c r="Y23" s="318">
        <v>110</v>
      </c>
      <c r="Z23" s="318">
        <v>4320</v>
      </c>
      <c r="AA23" s="318">
        <v>1</v>
      </c>
      <c r="AB23" s="317" t="s">
        <v>2983</v>
      </c>
      <c r="AC23" s="318">
        <v>1</v>
      </c>
      <c r="AD23" s="317" t="s">
        <v>800</v>
      </c>
      <c r="AE23" s="317" t="s">
        <v>800</v>
      </c>
      <c r="AF23" s="318">
        <v>0</v>
      </c>
      <c r="AG23" s="318">
        <v>0</v>
      </c>
      <c r="AH23" s="317" t="s">
        <v>2891</v>
      </c>
      <c r="AI23" s="317" t="s">
        <v>2946</v>
      </c>
      <c r="AJ23" s="317" t="s">
        <v>2855</v>
      </c>
      <c r="AK23" s="317" t="s">
        <v>2864</v>
      </c>
      <c r="AL23" s="317" t="s">
        <v>2891</v>
      </c>
      <c r="AM23" s="317" t="s">
        <v>2984</v>
      </c>
      <c r="AN23" s="317" t="s">
        <v>2985</v>
      </c>
      <c r="AO23" s="317" t="s">
        <v>2947</v>
      </c>
      <c r="AP23" s="317" t="s">
        <v>2868</v>
      </c>
      <c r="AQ23" s="317" t="s">
        <v>2869</v>
      </c>
      <c r="AR23" s="317" t="s">
        <v>2948</v>
      </c>
      <c r="AS23" s="318">
        <v>82.6995</v>
      </c>
      <c r="AT23" s="318">
        <v>0</v>
      </c>
      <c r="AU23" s="317" t="s">
        <v>2986</v>
      </c>
      <c r="AV23" s="317" t="s">
        <v>2987</v>
      </c>
      <c r="AW23" s="317" t="s">
        <v>2988</v>
      </c>
      <c r="AX23" s="317" t="s">
        <v>2989</v>
      </c>
      <c r="AY23" s="317" t="s">
        <v>2874</v>
      </c>
      <c r="AZ23" s="317" t="s">
        <v>800</v>
      </c>
      <c r="BA23" s="317" t="s">
        <v>800</v>
      </c>
      <c r="BB23" s="318">
        <v>2.1309902022097101E-3</v>
      </c>
      <c r="BC23" s="318">
        <v>5.7255935776951202E-3</v>
      </c>
      <c r="BD23" s="318">
        <v>8.3333333333333295E-4</v>
      </c>
      <c r="BE23" s="318">
        <v>3.0711341354723701E-4</v>
      </c>
      <c r="BF23" s="318">
        <v>0</v>
      </c>
      <c r="BG23" s="318">
        <v>0</v>
      </c>
      <c r="BH23" s="318">
        <v>4.9258736591823501E-3</v>
      </c>
      <c r="BI23" s="318">
        <v>0</v>
      </c>
      <c r="BJ23" s="318">
        <v>0</v>
      </c>
      <c r="BK23" s="318">
        <v>2.5071999999999998E-3</v>
      </c>
      <c r="BL23" s="318">
        <v>0</v>
      </c>
      <c r="BM23" s="318">
        <v>1.2283364696537701E-2</v>
      </c>
      <c r="BN23" s="318">
        <v>5.4283938997005997E-4</v>
      </c>
      <c r="BO23" s="318">
        <v>0</v>
      </c>
      <c r="BP23" s="318">
        <v>2.9997769178312802E-3</v>
      </c>
      <c r="BQ23" s="318">
        <v>1.00973737871031E-3</v>
      </c>
      <c r="BR23" s="318">
        <v>0</v>
      </c>
      <c r="BS23" s="318">
        <v>2.9256308272475499E-2</v>
      </c>
      <c r="BT23" s="318">
        <v>3.2256085190306802E-2</v>
      </c>
      <c r="BU23" s="318">
        <v>3.3265822569017098E-2</v>
      </c>
      <c r="BV23" s="318">
        <v>278.63150735690999</v>
      </c>
      <c r="BW23" s="318">
        <v>307.20081133625501</v>
      </c>
      <c r="BX23" s="318">
        <v>316.81735780016299</v>
      </c>
      <c r="BY23" s="318">
        <v>724.44191912796498</v>
      </c>
      <c r="BZ23" s="318">
        <v>798.72210947426402</v>
      </c>
      <c r="CA23" s="318">
        <v>823.72513028042397</v>
      </c>
      <c r="CB23" s="318">
        <v>7.6066401508436297</v>
      </c>
      <c r="CC23" s="318">
        <v>8.3865821494797697</v>
      </c>
      <c r="CD23" s="318">
        <v>8.6491138679444504</v>
      </c>
      <c r="CE23" s="317" t="s">
        <v>800</v>
      </c>
      <c r="CF23" s="317" t="s">
        <v>800</v>
      </c>
      <c r="CG23" s="317" t="s">
        <v>2990</v>
      </c>
      <c r="CH23" s="318">
        <v>1.6125583488744699E-3</v>
      </c>
      <c r="CI23" s="318">
        <v>2.7643749923601E-2</v>
      </c>
      <c r="CJ23" s="318">
        <v>7.1873749801362701</v>
      </c>
      <c r="CK23" s="222"/>
      <c r="CL23" s="223">
        <f t="shared" si="2"/>
        <v>1.6430104185967753E-2</v>
      </c>
      <c r="CM23" s="223">
        <f t="shared" si="3"/>
        <v>1.282620408650776E-2</v>
      </c>
      <c r="CN23" s="223">
        <f t="shared" si="4"/>
        <v>2.9997769178312802E-3</v>
      </c>
      <c r="CO23" s="223">
        <f t="shared" si="4"/>
        <v>1.00973737871031E-3</v>
      </c>
      <c r="CP23" s="223">
        <f t="shared" si="5"/>
        <v>3.3265822569017105E-2</v>
      </c>
      <c r="CQ23" s="223">
        <f t="shared" si="6"/>
        <v>0</v>
      </c>
      <c r="CR23" s="222"/>
      <c r="CS23" s="222"/>
      <c r="CT23" s="222"/>
      <c r="CU23" s="222"/>
      <c r="CV23" s="222"/>
      <c r="CW23" s="222"/>
      <c r="CX23" s="222"/>
      <c r="CY23" s="222"/>
      <c r="CZ23" s="222"/>
      <c r="DA23" s="222"/>
      <c r="DB23" s="224">
        <f t="shared" si="7"/>
        <v>2.1823234613293163E-2</v>
      </c>
      <c r="DC23" s="224">
        <f t="shared" si="8"/>
        <v>7.4330736591823494E-3</v>
      </c>
      <c r="DD23" s="224">
        <f t="shared" si="9"/>
        <v>2.9256308272475513E-2</v>
      </c>
      <c r="DE23" s="225">
        <f t="shared" si="10"/>
        <v>0</v>
      </c>
      <c r="DF23" s="222"/>
      <c r="DG23" s="222"/>
      <c r="DH23" s="222"/>
      <c r="DI23" s="222"/>
      <c r="DJ23" s="222"/>
      <c r="DK23" s="222"/>
      <c r="DL23" s="222"/>
      <c r="DM23" s="222"/>
      <c r="DN23" s="222"/>
      <c r="DO23" s="222"/>
      <c r="DP23" s="222"/>
      <c r="DQ23" s="222"/>
      <c r="DR23" s="222"/>
      <c r="DS23" s="222"/>
      <c r="DT23" s="222"/>
      <c r="DU23" s="222"/>
      <c r="DV23" s="222"/>
      <c r="DW23" s="222"/>
      <c r="DX23" s="222"/>
      <c r="DY23" s="222"/>
      <c r="DZ23" s="222"/>
      <c r="EA23" s="222"/>
      <c r="EB23" s="222"/>
      <c r="EC23" s="222"/>
      <c r="ED23" s="222"/>
      <c r="EE23" s="222"/>
    </row>
    <row r="24" spans="1:135" ht="25.5" x14ac:dyDescent="0.25">
      <c r="A24" s="317" t="s">
        <v>219</v>
      </c>
      <c r="B24" s="317" t="s">
        <v>2992</v>
      </c>
      <c r="C24" s="317" t="s">
        <v>220</v>
      </c>
      <c r="D24" s="317" t="s">
        <v>2980</v>
      </c>
      <c r="E24" s="318">
        <v>105</v>
      </c>
      <c r="F24" s="318">
        <v>5330</v>
      </c>
      <c r="G24" s="317" t="s">
        <v>2906</v>
      </c>
      <c r="H24" s="317" t="s">
        <v>800</v>
      </c>
      <c r="I24" s="317" t="s">
        <v>2625</v>
      </c>
      <c r="J24" s="318">
        <v>187</v>
      </c>
      <c r="K24" s="318">
        <v>0.8</v>
      </c>
      <c r="L24" s="317" t="s">
        <v>2891</v>
      </c>
      <c r="M24" s="317" t="s">
        <v>2892</v>
      </c>
      <c r="N24" s="317" t="s">
        <v>2893</v>
      </c>
      <c r="O24" s="317" t="s">
        <v>32</v>
      </c>
      <c r="P24" s="317" t="s">
        <v>2894</v>
      </c>
      <c r="Q24" s="317" t="s">
        <v>2891</v>
      </c>
      <c r="R24" s="317" t="s">
        <v>2992</v>
      </c>
      <c r="S24" s="317" t="s">
        <v>2895</v>
      </c>
      <c r="T24" s="318">
        <v>5.45294626447154E-2</v>
      </c>
      <c r="U24" s="317" t="s">
        <v>2981</v>
      </c>
      <c r="V24" s="317" t="s">
        <v>2982</v>
      </c>
      <c r="W24" s="317" t="s">
        <v>217</v>
      </c>
      <c r="X24" s="317" t="s">
        <v>218</v>
      </c>
      <c r="Y24" s="318">
        <v>110</v>
      </c>
      <c r="Z24" s="318">
        <v>2016</v>
      </c>
      <c r="AA24" s="318">
        <v>1</v>
      </c>
      <c r="AB24" s="317" t="s">
        <v>2993</v>
      </c>
      <c r="AC24" s="318">
        <v>1</v>
      </c>
      <c r="AD24" s="317" t="s">
        <v>800</v>
      </c>
      <c r="AE24" s="317" t="s">
        <v>800</v>
      </c>
      <c r="AF24" s="318">
        <v>0</v>
      </c>
      <c r="AG24" s="318">
        <v>0</v>
      </c>
      <c r="AH24" s="317" t="s">
        <v>2891</v>
      </c>
      <c r="AI24" s="317" t="s">
        <v>2946</v>
      </c>
      <c r="AJ24" s="317" t="s">
        <v>2855</v>
      </c>
      <c r="AK24" s="317" t="s">
        <v>2864</v>
      </c>
      <c r="AL24" s="317" t="s">
        <v>2891</v>
      </c>
      <c r="AM24" s="317" t="s">
        <v>2984</v>
      </c>
      <c r="AN24" s="317" t="s">
        <v>2985</v>
      </c>
      <c r="AO24" s="317" t="s">
        <v>2947</v>
      </c>
      <c r="AP24" s="317" t="s">
        <v>2868</v>
      </c>
      <c r="AQ24" s="317" t="s">
        <v>2869</v>
      </c>
      <c r="AR24" s="317" t="s">
        <v>2948</v>
      </c>
      <c r="AS24" s="318">
        <v>82.6995</v>
      </c>
      <c r="AT24" s="318">
        <v>0</v>
      </c>
      <c r="AU24" s="317" t="s">
        <v>2986</v>
      </c>
      <c r="AV24" s="317" t="s">
        <v>2994</v>
      </c>
      <c r="AW24" s="317" t="s">
        <v>2995</v>
      </c>
      <c r="AX24" s="317" t="s">
        <v>2996</v>
      </c>
      <c r="AY24" s="317" t="s">
        <v>2874</v>
      </c>
      <c r="AZ24" s="317" t="s">
        <v>800</v>
      </c>
      <c r="BA24" s="317" t="s">
        <v>800</v>
      </c>
      <c r="BB24" s="318">
        <v>2.1309902022097101E-3</v>
      </c>
      <c r="BC24" s="318">
        <v>5.7255935776951202E-3</v>
      </c>
      <c r="BD24" s="318">
        <v>8.3333333333333295E-4</v>
      </c>
      <c r="BE24" s="318">
        <v>3.0711341354723701E-4</v>
      </c>
      <c r="BF24" s="318">
        <v>0</v>
      </c>
      <c r="BG24" s="318">
        <v>0</v>
      </c>
      <c r="BH24" s="318">
        <v>5.9697475311064601E-3</v>
      </c>
      <c r="BI24" s="318">
        <v>0</v>
      </c>
      <c r="BJ24" s="318">
        <v>0</v>
      </c>
      <c r="BK24" s="318">
        <v>5.6818900000000002E-3</v>
      </c>
      <c r="BL24" s="318">
        <v>0</v>
      </c>
      <c r="BM24" s="318">
        <v>1.2283364696537701E-2</v>
      </c>
      <c r="BN24" s="318">
        <v>5.4283938997005997E-4</v>
      </c>
      <c r="BO24" s="318">
        <v>0</v>
      </c>
      <c r="BP24" s="318">
        <v>2.9997769178312802E-3</v>
      </c>
      <c r="BQ24" s="318">
        <v>1.00973737871031E-3</v>
      </c>
      <c r="BR24" s="318">
        <v>0</v>
      </c>
      <c r="BS24" s="318">
        <v>3.3474872144399599E-2</v>
      </c>
      <c r="BT24" s="318">
        <v>3.6474649062230899E-2</v>
      </c>
      <c r="BU24" s="318">
        <v>3.7484386440941202E-2</v>
      </c>
      <c r="BV24" s="318">
        <v>318.80830613713903</v>
      </c>
      <c r="BW24" s="318">
        <v>347.37761011648502</v>
      </c>
      <c r="BX24" s="318">
        <v>356.994156580393</v>
      </c>
      <c r="BY24" s="318">
        <v>828.90159595656201</v>
      </c>
      <c r="BZ24" s="318">
        <v>903.18178630286002</v>
      </c>
      <c r="CA24" s="318">
        <v>928.18480710902099</v>
      </c>
      <c r="CB24" s="318">
        <v>8.7034667575439002</v>
      </c>
      <c r="CC24" s="318">
        <v>9.4834087561800295</v>
      </c>
      <c r="CD24" s="318">
        <v>9.7459404746447191</v>
      </c>
      <c r="CE24" s="317" t="s">
        <v>800</v>
      </c>
      <c r="CF24" s="317" t="s">
        <v>800</v>
      </c>
      <c r="CG24" s="317" t="s">
        <v>2990</v>
      </c>
      <c r="CH24" s="318">
        <v>1.6125583488744699E-3</v>
      </c>
      <c r="CI24" s="318">
        <v>3.18623137955251E-2</v>
      </c>
      <c r="CJ24" s="318">
        <v>8.2842015868365397</v>
      </c>
      <c r="CK24" s="222"/>
      <c r="CL24" s="223">
        <f t="shared" si="2"/>
        <v>2.064866805789186E-2</v>
      </c>
      <c r="CM24" s="223">
        <f t="shared" si="3"/>
        <v>1.282620408650776E-2</v>
      </c>
      <c r="CN24" s="223">
        <f t="shared" si="4"/>
        <v>2.9997769178312802E-3</v>
      </c>
      <c r="CO24" s="223">
        <f t="shared" si="4"/>
        <v>1.00973737871031E-3</v>
      </c>
      <c r="CP24" s="223">
        <f t="shared" si="5"/>
        <v>3.7484386440941209E-2</v>
      </c>
      <c r="CQ24" s="223">
        <f t="shared" si="6"/>
        <v>0</v>
      </c>
      <c r="CR24" s="222"/>
      <c r="CS24" s="222"/>
      <c r="CT24" s="222"/>
      <c r="CU24" s="222"/>
      <c r="CV24" s="222"/>
      <c r="CW24" s="222"/>
      <c r="CX24" s="222"/>
      <c r="CY24" s="222"/>
      <c r="CZ24" s="222"/>
      <c r="DA24" s="222"/>
      <c r="DB24" s="224">
        <f t="shared" si="7"/>
        <v>2.1823234613293163E-2</v>
      </c>
      <c r="DC24" s="224">
        <f t="shared" si="8"/>
        <v>1.165163753110646E-2</v>
      </c>
      <c r="DD24" s="224">
        <f t="shared" si="9"/>
        <v>3.347487214439962E-2</v>
      </c>
      <c r="DE24" s="225">
        <f t="shared" si="10"/>
        <v>0</v>
      </c>
      <c r="DF24" s="222"/>
      <c r="DG24" s="222"/>
      <c r="DH24" s="222"/>
      <c r="DI24" s="222"/>
      <c r="DJ24" s="222"/>
      <c r="DK24" s="222"/>
      <c r="DL24" s="222"/>
      <c r="DM24" s="222"/>
      <c r="DN24" s="222"/>
      <c r="DO24" s="222"/>
      <c r="DP24" s="222"/>
      <c r="DQ24" s="222"/>
      <c r="DR24" s="222"/>
      <c r="DS24" s="222"/>
      <c r="DT24" s="222"/>
      <c r="DU24" s="222"/>
      <c r="DV24" s="222"/>
      <c r="DW24" s="222"/>
      <c r="DX24" s="222"/>
      <c r="DY24" s="222"/>
      <c r="DZ24" s="222"/>
      <c r="EA24" s="222"/>
      <c r="EB24" s="222"/>
      <c r="EC24" s="222"/>
      <c r="ED24" s="222"/>
      <c r="EE24" s="222"/>
    </row>
    <row r="25" spans="1:135" ht="25.5" x14ac:dyDescent="0.25">
      <c r="A25" s="317" t="s">
        <v>219</v>
      </c>
      <c r="B25" s="317" t="s">
        <v>2997</v>
      </c>
      <c r="C25" s="317" t="s">
        <v>220</v>
      </c>
      <c r="D25" s="317" t="s">
        <v>2980</v>
      </c>
      <c r="E25" s="318">
        <v>105</v>
      </c>
      <c r="F25" s="318">
        <v>5330</v>
      </c>
      <c r="G25" s="317" t="s">
        <v>2906</v>
      </c>
      <c r="H25" s="317" t="s">
        <v>800</v>
      </c>
      <c r="I25" s="317" t="s">
        <v>2625</v>
      </c>
      <c r="J25" s="318">
        <v>187</v>
      </c>
      <c r="K25" s="318">
        <v>0.8</v>
      </c>
      <c r="L25" s="317" t="s">
        <v>2891</v>
      </c>
      <c r="M25" s="317" t="s">
        <v>2892</v>
      </c>
      <c r="N25" s="317" t="s">
        <v>2893</v>
      </c>
      <c r="O25" s="317" t="s">
        <v>32</v>
      </c>
      <c r="P25" s="317" t="s">
        <v>2894</v>
      </c>
      <c r="Q25" s="317" t="s">
        <v>2855</v>
      </c>
      <c r="R25" s="317" t="s">
        <v>2997</v>
      </c>
      <c r="S25" s="317" t="s">
        <v>2895</v>
      </c>
      <c r="T25" s="318">
        <v>5.45294626447154E-2</v>
      </c>
      <c r="U25" s="317" t="s">
        <v>2981</v>
      </c>
      <c r="V25" s="317" t="s">
        <v>2982</v>
      </c>
      <c r="W25" s="317" t="s">
        <v>215</v>
      </c>
      <c r="X25" s="317" t="s">
        <v>216</v>
      </c>
      <c r="Y25" s="318">
        <v>110</v>
      </c>
      <c r="Z25" s="318">
        <v>4320</v>
      </c>
      <c r="AA25" s="318">
        <v>1</v>
      </c>
      <c r="AB25" s="317" t="s">
        <v>2998</v>
      </c>
      <c r="AC25" s="318">
        <v>1</v>
      </c>
      <c r="AD25" s="317" t="s">
        <v>800</v>
      </c>
      <c r="AE25" s="317" t="s">
        <v>800</v>
      </c>
      <c r="AF25" s="318">
        <v>0</v>
      </c>
      <c r="AG25" s="318">
        <v>0</v>
      </c>
      <c r="AH25" s="317" t="s">
        <v>2891</v>
      </c>
      <c r="AI25" s="317" t="s">
        <v>2946</v>
      </c>
      <c r="AJ25" s="317" t="s">
        <v>2855</v>
      </c>
      <c r="AK25" s="317" t="s">
        <v>2864</v>
      </c>
      <c r="AL25" s="317" t="s">
        <v>2891</v>
      </c>
      <c r="AM25" s="317" t="s">
        <v>2984</v>
      </c>
      <c r="AN25" s="317" t="s">
        <v>2985</v>
      </c>
      <c r="AO25" s="317" t="s">
        <v>2947</v>
      </c>
      <c r="AP25" s="317" t="s">
        <v>2868</v>
      </c>
      <c r="AQ25" s="317" t="s">
        <v>2869</v>
      </c>
      <c r="AR25" s="317" t="s">
        <v>2948</v>
      </c>
      <c r="AS25" s="318">
        <v>82.6995</v>
      </c>
      <c r="AT25" s="318">
        <v>0</v>
      </c>
      <c r="AU25" s="317" t="s">
        <v>2986</v>
      </c>
      <c r="AV25" s="317" t="s">
        <v>2999</v>
      </c>
      <c r="AW25" s="317" t="s">
        <v>3000</v>
      </c>
      <c r="AX25" s="317" t="s">
        <v>3001</v>
      </c>
      <c r="AY25" s="317" t="s">
        <v>2874</v>
      </c>
      <c r="AZ25" s="317" t="s">
        <v>800</v>
      </c>
      <c r="BA25" s="317" t="s">
        <v>800</v>
      </c>
      <c r="BB25" s="318">
        <v>2.1309902022097101E-3</v>
      </c>
      <c r="BC25" s="318">
        <v>5.7255935776951202E-3</v>
      </c>
      <c r="BD25" s="318">
        <v>8.3333333333333295E-4</v>
      </c>
      <c r="BE25" s="318">
        <v>3.0711341354723701E-4</v>
      </c>
      <c r="BF25" s="318">
        <v>0</v>
      </c>
      <c r="BG25" s="318">
        <v>0</v>
      </c>
      <c r="BH25" s="318">
        <v>5.9697475311064601E-3</v>
      </c>
      <c r="BI25" s="318">
        <v>0</v>
      </c>
      <c r="BJ25" s="318">
        <v>0</v>
      </c>
      <c r="BK25" s="318">
        <v>3.9266199999999996E-3</v>
      </c>
      <c r="BL25" s="318">
        <v>0</v>
      </c>
      <c r="BM25" s="318">
        <v>1.2283364696537701E-2</v>
      </c>
      <c r="BN25" s="318">
        <v>5.4283938997005997E-4</v>
      </c>
      <c r="BO25" s="318">
        <v>0</v>
      </c>
      <c r="BP25" s="318">
        <v>2.9997769178312802E-3</v>
      </c>
      <c r="BQ25" s="318">
        <v>1.00973737871031E-3</v>
      </c>
      <c r="BR25" s="318">
        <v>0</v>
      </c>
      <c r="BS25" s="318">
        <v>3.1719602144399603E-2</v>
      </c>
      <c r="BT25" s="318">
        <v>3.4719379062230903E-2</v>
      </c>
      <c r="BU25" s="318">
        <v>3.5729116440941198E-2</v>
      </c>
      <c r="BV25" s="318">
        <v>302.09144899428202</v>
      </c>
      <c r="BW25" s="318">
        <v>330.66075297362801</v>
      </c>
      <c r="BX25" s="318">
        <v>340.27729943753502</v>
      </c>
      <c r="BY25" s="318">
        <v>785.43776738513395</v>
      </c>
      <c r="BZ25" s="318">
        <v>859.71795773143197</v>
      </c>
      <c r="CA25" s="318">
        <v>884.72097853759203</v>
      </c>
      <c r="CB25" s="318">
        <v>8.2470965575438999</v>
      </c>
      <c r="CC25" s="318">
        <v>9.0270385561800399</v>
      </c>
      <c r="CD25" s="318">
        <v>9.2895702746447206</v>
      </c>
      <c r="CE25" s="317" t="s">
        <v>800</v>
      </c>
      <c r="CF25" s="317" t="s">
        <v>800</v>
      </c>
      <c r="CG25" s="317" t="s">
        <v>2990</v>
      </c>
      <c r="CH25" s="318">
        <v>1.6125583488744699E-3</v>
      </c>
      <c r="CI25" s="318">
        <v>3.0107043795525201E-2</v>
      </c>
      <c r="CJ25" s="318">
        <v>7.8278313868365403</v>
      </c>
      <c r="CK25" s="222"/>
      <c r="CL25" s="223">
        <f t="shared" si="2"/>
        <v>1.889339805789186E-2</v>
      </c>
      <c r="CM25" s="223">
        <f t="shared" si="3"/>
        <v>1.282620408650776E-2</v>
      </c>
      <c r="CN25" s="223">
        <f t="shared" si="4"/>
        <v>2.9997769178312802E-3</v>
      </c>
      <c r="CO25" s="223">
        <f t="shared" si="4"/>
        <v>1.00973737871031E-3</v>
      </c>
      <c r="CP25" s="223">
        <f t="shared" si="5"/>
        <v>3.5729116440941205E-2</v>
      </c>
      <c r="CQ25" s="223">
        <f t="shared" si="6"/>
        <v>0</v>
      </c>
      <c r="CR25" s="222"/>
      <c r="CS25" s="222"/>
      <c r="CT25" s="222"/>
      <c r="CU25" s="222"/>
      <c r="CV25" s="222"/>
      <c r="CW25" s="222"/>
      <c r="CX25" s="222"/>
      <c r="CY25" s="222"/>
      <c r="CZ25" s="222"/>
      <c r="DA25" s="222"/>
      <c r="DB25" s="224">
        <f t="shared" si="7"/>
        <v>2.1823234613293163E-2</v>
      </c>
      <c r="DC25" s="224">
        <f t="shared" si="8"/>
        <v>9.8963675311064606E-3</v>
      </c>
      <c r="DD25" s="224">
        <f t="shared" si="9"/>
        <v>3.1719602144399624E-2</v>
      </c>
      <c r="DE25" s="225">
        <f t="shared" si="10"/>
        <v>0</v>
      </c>
      <c r="DF25" s="222"/>
      <c r="DG25" s="222"/>
      <c r="DH25" s="222"/>
      <c r="DI25" s="222"/>
      <c r="DJ25" s="222"/>
      <c r="DK25" s="222"/>
      <c r="DL25" s="222"/>
      <c r="DM25" s="222"/>
      <c r="DN25" s="222"/>
      <c r="DO25" s="222"/>
      <c r="DP25" s="222"/>
      <c r="DQ25" s="222"/>
      <c r="DR25" s="222"/>
      <c r="DS25" s="222"/>
      <c r="DT25" s="222"/>
      <c r="DU25" s="222"/>
      <c r="DV25" s="222"/>
      <c r="DW25" s="222"/>
      <c r="DX25" s="222"/>
      <c r="DY25" s="222"/>
      <c r="DZ25" s="222"/>
      <c r="EA25" s="222"/>
      <c r="EB25" s="222"/>
      <c r="EC25" s="222"/>
      <c r="ED25" s="222"/>
      <c r="EE25" s="222"/>
    </row>
    <row r="26" spans="1:135" ht="25.5" x14ac:dyDescent="0.25">
      <c r="A26" s="317" t="s">
        <v>219</v>
      </c>
      <c r="B26" s="317" t="s">
        <v>3002</v>
      </c>
      <c r="C26" s="317" t="s">
        <v>220</v>
      </c>
      <c r="D26" s="317" t="s">
        <v>2980</v>
      </c>
      <c r="E26" s="318">
        <v>105</v>
      </c>
      <c r="F26" s="318">
        <v>5330</v>
      </c>
      <c r="G26" s="317" t="s">
        <v>2906</v>
      </c>
      <c r="H26" s="317" t="s">
        <v>800</v>
      </c>
      <c r="I26" s="317" t="s">
        <v>2625</v>
      </c>
      <c r="J26" s="318">
        <v>187</v>
      </c>
      <c r="K26" s="318">
        <v>0.8</v>
      </c>
      <c r="L26" s="317" t="s">
        <v>2891</v>
      </c>
      <c r="M26" s="317" t="s">
        <v>2892</v>
      </c>
      <c r="N26" s="317" t="s">
        <v>2893</v>
      </c>
      <c r="O26" s="317" t="s">
        <v>32</v>
      </c>
      <c r="P26" s="317" t="s">
        <v>2894</v>
      </c>
      <c r="Q26" s="317" t="s">
        <v>2906</v>
      </c>
      <c r="R26" s="317" t="s">
        <v>3002</v>
      </c>
      <c r="S26" s="317" t="s">
        <v>2895</v>
      </c>
      <c r="T26" s="318">
        <v>5.45294626447154E-2</v>
      </c>
      <c r="U26" s="317" t="s">
        <v>2981</v>
      </c>
      <c r="V26" s="317" t="s">
        <v>2982</v>
      </c>
      <c r="W26" s="317" t="s">
        <v>213</v>
      </c>
      <c r="X26" s="317" t="s">
        <v>214</v>
      </c>
      <c r="Y26" s="318">
        <v>110</v>
      </c>
      <c r="Z26" s="318">
        <v>3168</v>
      </c>
      <c r="AA26" s="318">
        <v>1</v>
      </c>
      <c r="AB26" s="317" t="s">
        <v>3003</v>
      </c>
      <c r="AC26" s="318">
        <v>1</v>
      </c>
      <c r="AD26" s="317" t="s">
        <v>800</v>
      </c>
      <c r="AE26" s="317" t="s">
        <v>800</v>
      </c>
      <c r="AF26" s="318">
        <v>0</v>
      </c>
      <c r="AG26" s="318">
        <v>0</v>
      </c>
      <c r="AH26" s="317" t="s">
        <v>2891</v>
      </c>
      <c r="AI26" s="317" t="s">
        <v>2946</v>
      </c>
      <c r="AJ26" s="317" t="s">
        <v>2855</v>
      </c>
      <c r="AK26" s="317" t="s">
        <v>2864</v>
      </c>
      <c r="AL26" s="317" t="s">
        <v>2891</v>
      </c>
      <c r="AM26" s="317" t="s">
        <v>2984</v>
      </c>
      <c r="AN26" s="317" t="s">
        <v>2985</v>
      </c>
      <c r="AO26" s="317" t="s">
        <v>2947</v>
      </c>
      <c r="AP26" s="317" t="s">
        <v>2868</v>
      </c>
      <c r="AQ26" s="317" t="s">
        <v>2869</v>
      </c>
      <c r="AR26" s="317" t="s">
        <v>2948</v>
      </c>
      <c r="AS26" s="318">
        <v>82.6995</v>
      </c>
      <c r="AT26" s="318">
        <v>0</v>
      </c>
      <c r="AU26" s="317" t="s">
        <v>2986</v>
      </c>
      <c r="AV26" s="317" t="s">
        <v>3004</v>
      </c>
      <c r="AW26" s="317" t="s">
        <v>3005</v>
      </c>
      <c r="AX26" s="317" t="s">
        <v>3006</v>
      </c>
      <c r="AY26" s="317" t="s">
        <v>2874</v>
      </c>
      <c r="AZ26" s="317" t="s">
        <v>800</v>
      </c>
      <c r="BA26" s="317" t="s">
        <v>800</v>
      </c>
      <c r="BB26" s="318">
        <v>2.1309902022097101E-3</v>
      </c>
      <c r="BC26" s="318">
        <v>5.7255935776951202E-3</v>
      </c>
      <c r="BD26" s="318">
        <v>8.3333333333333295E-4</v>
      </c>
      <c r="BE26" s="318">
        <v>3.0711341354723701E-4</v>
      </c>
      <c r="BF26" s="318">
        <v>0</v>
      </c>
      <c r="BG26" s="318">
        <v>0</v>
      </c>
      <c r="BH26" s="318">
        <v>4.9258736591823501E-3</v>
      </c>
      <c r="BI26" s="318">
        <v>0</v>
      </c>
      <c r="BJ26" s="318">
        <v>0</v>
      </c>
      <c r="BK26" s="318">
        <v>2.5071999999999998E-3</v>
      </c>
      <c r="BL26" s="318">
        <v>0</v>
      </c>
      <c r="BM26" s="318">
        <v>1.2283364696537701E-2</v>
      </c>
      <c r="BN26" s="318">
        <v>5.4283938997005997E-4</v>
      </c>
      <c r="BO26" s="318">
        <v>0</v>
      </c>
      <c r="BP26" s="318">
        <v>2.9997769178312802E-3</v>
      </c>
      <c r="BQ26" s="318">
        <v>1.00973737871031E-3</v>
      </c>
      <c r="BR26" s="318">
        <v>0</v>
      </c>
      <c r="BS26" s="318">
        <v>2.9256308272475499E-2</v>
      </c>
      <c r="BT26" s="318">
        <v>3.2256085190306802E-2</v>
      </c>
      <c r="BU26" s="318">
        <v>3.3265822569017098E-2</v>
      </c>
      <c r="BV26" s="318">
        <v>278.63150735690999</v>
      </c>
      <c r="BW26" s="318">
        <v>307.20081133625501</v>
      </c>
      <c r="BX26" s="318">
        <v>316.81735780016299</v>
      </c>
      <c r="BY26" s="318">
        <v>724.44191912796498</v>
      </c>
      <c r="BZ26" s="318">
        <v>798.72210947426402</v>
      </c>
      <c r="CA26" s="318">
        <v>823.72513028042397</v>
      </c>
      <c r="CB26" s="318">
        <v>7.6066401508436297</v>
      </c>
      <c r="CC26" s="318">
        <v>8.3865821494797697</v>
      </c>
      <c r="CD26" s="318">
        <v>8.6491138679444504</v>
      </c>
      <c r="CE26" s="317" t="s">
        <v>800</v>
      </c>
      <c r="CF26" s="317" t="s">
        <v>800</v>
      </c>
      <c r="CG26" s="317" t="s">
        <v>2990</v>
      </c>
      <c r="CH26" s="318">
        <v>1.6125583488744699E-3</v>
      </c>
      <c r="CI26" s="318">
        <v>2.7643749923601E-2</v>
      </c>
      <c r="CJ26" s="318">
        <v>7.1873749801362701</v>
      </c>
      <c r="CK26" s="222"/>
      <c r="CL26" s="223">
        <f t="shared" si="2"/>
        <v>1.6430104185967753E-2</v>
      </c>
      <c r="CM26" s="223">
        <f t="shared" si="3"/>
        <v>1.282620408650776E-2</v>
      </c>
      <c r="CN26" s="223">
        <f t="shared" si="4"/>
        <v>2.9997769178312802E-3</v>
      </c>
      <c r="CO26" s="223">
        <f t="shared" si="4"/>
        <v>1.00973737871031E-3</v>
      </c>
      <c r="CP26" s="223">
        <f t="shared" si="5"/>
        <v>3.3265822569017105E-2</v>
      </c>
      <c r="CQ26" s="223">
        <f t="shared" si="6"/>
        <v>0</v>
      </c>
      <c r="CR26" s="222"/>
      <c r="CS26" s="222"/>
      <c r="CT26" s="222"/>
      <c r="CU26" s="222"/>
      <c r="CV26" s="222"/>
      <c r="CW26" s="222"/>
      <c r="CX26" s="222"/>
      <c r="CY26" s="222"/>
      <c r="CZ26" s="222"/>
      <c r="DA26" s="222"/>
      <c r="DB26" s="224">
        <f t="shared" si="7"/>
        <v>2.1823234613293163E-2</v>
      </c>
      <c r="DC26" s="224">
        <f t="shared" si="8"/>
        <v>7.4330736591823494E-3</v>
      </c>
      <c r="DD26" s="224">
        <f t="shared" si="9"/>
        <v>2.9256308272475513E-2</v>
      </c>
      <c r="DE26" s="225">
        <f t="shared" si="10"/>
        <v>0</v>
      </c>
      <c r="DF26" s="222"/>
      <c r="DG26" s="222"/>
      <c r="DH26" s="222"/>
      <c r="DI26" s="222"/>
      <c r="DJ26" s="222"/>
      <c r="DK26" s="222"/>
      <c r="DL26" s="222"/>
      <c r="DM26" s="222"/>
      <c r="DN26" s="222"/>
      <c r="DO26" s="222"/>
      <c r="DP26" s="222"/>
      <c r="DQ26" s="222"/>
      <c r="DR26" s="222"/>
      <c r="DS26" s="222"/>
      <c r="DT26" s="222"/>
      <c r="DU26" s="222"/>
      <c r="DV26" s="222"/>
      <c r="DW26" s="222"/>
      <c r="DX26" s="222"/>
      <c r="DY26" s="222"/>
      <c r="DZ26" s="222"/>
      <c r="EA26" s="222"/>
      <c r="EB26" s="222"/>
      <c r="EC26" s="222"/>
      <c r="ED26" s="222"/>
      <c r="EE26" s="222"/>
    </row>
    <row r="27" spans="1:135" ht="25.5" x14ac:dyDescent="0.25">
      <c r="A27" s="317" t="s">
        <v>221</v>
      </c>
      <c r="B27" s="317" t="s">
        <v>3007</v>
      </c>
      <c r="C27" s="317" t="s">
        <v>222</v>
      </c>
      <c r="D27" s="317" t="s">
        <v>2980</v>
      </c>
      <c r="E27" s="318">
        <v>105</v>
      </c>
      <c r="F27" s="318">
        <v>10250</v>
      </c>
      <c r="G27" s="317" t="s">
        <v>2891</v>
      </c>
      <c r="H27" s="317" t="s">
        <v>800</v>
      </c>
      <c r="I27" s="317" t="s">
        <v>2623</v>
      </c>
      <c r="J27" s="318">
        <v>138</v>
      </c>
      <c r="K27" s="318">
        <v>0.8</v>
      </c>
      <c r="L27" s="317" t="s">
        <v>2891</v>
      </c>
      <c r="M27" s="317" t="s">
        <v>2892</v>
      </c>
      <c r="N27" s="317" t="s">
        <v>2893</v>
      </c>
      <c r="O27" s="317" t="s">
        <v>32</v>
      </c>
      <c r="P27" s="317" t="s">
        <v>2858</v>
      </c>
      <c r="Q27" s="317" t="s">
        <v>2859</v>
      </c>
      <c r="R27" s="317" t="s">
        <v>3007</v>
      </c>
      <c r="S27" s="317" t="s">
        <v>2860</v>
      </c>
      <c r="T27" s="318">
        <v>5.4685696788286699E-2</v>
      </c>
      <c r="U27" s="317" t="s">
        <v>3008</v>
      </c>
      <c r="V27" s="317" t="s">
        <v>3009</v>
      </c>
      <c r="W27" s="317" t="s">
        <v>221</v>
      </c>
      <c r="X27" s="317" t="s">
        <v>222</v>
      </c>
      <c r="Y27" s="318">
        <v>105</v>
      </c>
      <c r="Z27" s="318">
        <v>10250</v>
      </c>
      <c r="AA27" s="318">
        <v>1</v>
      </c>
      <c r="AB27" s="317" t="s">
        <v>3007</v>
      </c>
      <c r="AC27" s="318">
        <v>1</v>
      </c>
      <c r="AD27" s="317" t="s">
        <v>800</v>
      </c>
      <c r="AE27" s="317" t="s">
        <v>800</v>
      </c>
      <c r="AF27" s="318">
        <v>0</v>
      </c>
      <c r="AG27" s="318">
        <v>0</v>
      </c>
      <c r="AH27" s="317" t="s">
        <v>2854</v>
      </c>
      <c r="AI27" s="317" t="s">
        <v>2863</v>
      </c>
      <c r="AJ27" s="317" t="s">
        <v>2855</v>
      </c>
      <c r="AK27" s="317" t="s">
        <v>2864</v>
      </c>
      <c r="AL27" s="317" t="s">
        <v>2854</v>
      </c>
      <c r="AM27" s="317" t="s">
        <v>2865</v>
      </c>
      <c r="AN27" s="317" t="s">
        <v>3010</v>
      </c>
      <c r="AO27" s="317" t="s">
        <v>2867</v>
      </c>
      <c r="AP27" s="317" t="s">
        <v>2868</v>
      </c>
      <c r="AQ27" s="317" t="s">
        <v>2869</v>
      </c>
      <c r="AR27" s="317" t="s">
        <v>2870</v>
      </c>
      <c r="AS27" s="318">
        <v>48.982399999999998</v>
      </c>
      <c r="AT27" s="318">
        <v>0</v>
      </c>
      <c r="AU27" s="317" t="s">
        <v>3011</v>
      </c>
      <c r="AV27" s="317" t="s">
        <v>3011</v>
      </c>
      <c r="AW27" s="317" t="s">
        <v>3012</v>
      </c>
      <c r="AX27" s="317" t="s">
        <v>3013</v>
      </c>
      <c r="AY27" s="317" t="s">
        <v>2874</v>
      </c>
      <c r="AZ27" s="317" t="s">
        <v>800</v>
      </c>
      <c r="BA27" s="317" t="s">
        <v>800</v>
      </c>
      <c r="BB27" s="318">
        <v>1.44197474254743E-3</v>
      </c>
      <c r="BC27" s="318">
        <v>5.7419981627701002E-3</v>
      </c>
      <c r="BD27" s="318">
        <v>8.3333333333333295E-4</v>
      </c>
      <c r="BE27" s="318">
        <v>2.4648953301127202E-4</v>
      </c>
      <c r="BF27" s="318">
        <v>0</v>
      </c>
      <c r="BG27" s="318">
        <v>0</v>
      </c>
      <c r="BH27" s="318">
        <v>0</v>
      </c>
      <c r="BI27" s="318">
        <v>0</v>
      </c>
      <c r="BJ27" s="318">
        <v>0</v>
      </c>
      <c r="BK27" s="318">
        <v>0</v>
      </c>
      <c r="BL27" s="318">
        <v>0</v>
      </c>
      <c r="BM27" s="318">
        <v>1.18548260322003E-2</v>
      </c>
      <c r="BN27" s="318">
        <v>5.4283938997005997E-4</v>
      </c>
      <c r="BO27" s="318">
        <v>0</v>
      </c>
      <c r="BP27" s="318">
        <v>4.0649150988003599E-3</v>
      </c>
      <c r="BQ27" s="318">
        <v>1.36826731752774E-3</v>
      </c>
      <c r="BR27" s="318">
        <v>7.31954934634146E-5</v>
      </c>
      <c r="BS27" s="318">
        <v>2.0734656687295901E-2</v>
      </c>
      <c r="BT27" s="318">
        <v>2.4799571786096299E-2</v>
      </c>
      <c r="BU27" s="318">
        <v>2.6167839103624E-2</v>
      </c>
      <c r="BV27" s="318">
        <v>197.47292083139001</v>
      </c>
      <c r="BW27" s="318">
        <v>236.18639796282201</v>
      </c>
      <c r="BX27" s="318">
        <v>249.21751527261</v>
      </c>
      <c r="BY27" s="318">
        <v>513.42959416161295</v>
      </c>
      <c r="BZ27" s="318">
        <v>614.08463470333595</v>
      </c>
      <c r="CA27" s="318">
        <v>647.96553970878495</v>
      </c>
      <c r="CB27" s="318">
        <v>5.3910107386969299</v>
      </c>
      <c r="CC27" s="318">
        <v>6.4478886643850304</v>
      </c>
      <c r="CD27" s="318">
        <v>6.8036381669422399</v>
      </c>
      <c r="CE27" s="317" t="s">
        <v>800</v>
      </c>
      <c r="CF27" s="317" t="s">
        <v>800</v>
      </c>
      <c r="CG27" s="317" t="s">
        <v>3014</v>
      </c>
      <c r="CH27" s="318">
        <v>1.2299541031594299E-3</v>
      </c>
      <c r="CI27" s="318">
        <v>1.9504702584136498E-2</v>
      </c>
      <c r="CJ27" s="318">
        <v>5.0712226718754803</v>
      </c>
      <c r="CK27" s="222"/>
      <c r="CL27" s="223">
        <f t="shared" si="2"/>
        <v>8.3369912651255484E-3</v>
      </c>
      <c r="CM27" s="223">
        <f t="shared" si="3"/>
        <v>1.239766542217036E-2</v>
      </c>
      <c r="CN27" s="223">
        <f t="shared" si="4"/>
        <v>4.0649150988003599E-3</v>
      </c>
      <c r="CO27" s="223">
        <f t="shared" si="4"/>
        <v>1.36826731752774E-3</v>
      </c>
      <c r="CP27" s="223">
        <f t="shared" si="5"/>
        <v>2.6167839103624007E-2</v>
      </c>
      <c r="CQ27" s="223">
        <f t="shared" si="6"/>
        <v>0</v>
      </c>
      <c r="CR27" s="222"/>
      <c r="CS27" s="222"/>
      <c r="CT27" s="222"/>
      <c r="CU27" s="222"/>
      <c r="CV27" s="222"/>
      <c r="CW27" s="222"/>
      <c r="CX27" s="222"/>
      <c r="CY27" s="222"/>
      <c r="CZ27" s="222"/>
      <c r="DA27" s="222"/>
      <c r="DB27" s="224">
        <f t="shared" si="7"/>
        <v>2.0661461193832494E-2</v>
      </c>
      <c r="DC27" s="224">
        <f t="shared" si="8"/>
        <v>7.31954934634146E-5</v>
      </c>
      <c r="DD27" s="224">
        <f t="shared" si="9"/>
        <v>2.0734656687295908E-2</v>
      </c>
      <c r="DE27" s="225">
        <f t="shared" si="10"/>
        <v>0</v>
      </c>
      <c r="DF27" s="222"/>
      <c r="DG27" s="222"/>
      <c r="DH27" s="222"/>
      <c r="DI27" s="222"/>
      <c r="DJ27" s="222"/>
      <c r="DK27" s="222"/>
      <c r="DL27" s="222"/>
      <c r="DM27" s="222"/>
      <c r="DN27" s="222"/>
      <c r="DO27" s="222"/>
      <c r="DP27" s="222"/>
      <c r="DQ27" s="222"/>
      <c r="DR27" s="222"/>
      <c r="DS27" s="222"/>
      <c r="DT27" s="222"/>
      <c r="DU27" s="222"/>
      <c r="DV27" s="222"/>
      <c r="DW27" s="222"/>
      <c r="DX27" s="222"/>
      <c r="DY27" s="222"/>
      <c r="DZ27" s="222"/>
      <c r="EA27" s="222"/>
      <c r="EB27" s="222"/>
      <c r="EC27" s="222"/>
      <c r="ED27" s="222"/>
      <c r="EE27" s="222"/>
    </row>
    <row r="28" spans="1:135" ht="25.5" x14ac:dyDescent="0.25">
      <c r="A28" s="317" t="s">
        <v>221</v>
      </c>
      <c r="B28" s="317" t="s">
        <v>2686</v>
      </c>
      <c r="C28" s="317" t="s">
        <v>222</v>
      </c>
      <c r="D28" s="317" t="s">
        <v>2980</v>
      </c>
      <c r="E28" s="318">
        <v>105</v>
      </c>
      <c r="F28" s="318">
        <v>10250</v>
      </c>
      <c r="G28" s="317" t="s">
        <v>2906</v>
      </c>
      <c r="H28" s="317" t="s">
        <v>800</v>
      </c>
      <c r="I28" s="317" t="s">
        <v>2625</v>
      </c>
      <c r="J28" s="318">
        <v>186</v>
      </c>
      <c r="K28" s="318">
        <v>0.8</v>
      </c>
      <c r="L28" s="317" t="s">
        <v>2891</v>
      </c>
      <c r="M28" s="317" t="s">
        <v>2892</v>
      </c>
      <c r="N28" s="317" t="s">
        <v>2893</v>
      </c>
      <c r="O28" s="317" t="s">
        <v>32</v>
      </c>
      <c r="P28" s="317" t="s">
        <v>2894</v>
      </c>
      <c r="Q28" s="317" t="s">
        <v>2859</v>
      </c>
      <c r="R28" s="317" t="s">
        <v>2686</v>
      </c>
      <c r="S28" s="317" t="s">
        <v>2895</v>
      </c>
      <c r="T28" s="318">
        <v>5.45294626447154E-2</v>
      </c>
      <c r="U28" s="317" t="s">
        <v>2981</v>
      </c>
      <c r="V28" s="317" t="s">
        <v>2982</v>
      </c>
      <c r="W28" s="317" t="s">
        <v>221</v>
      </c>
      <c r="X28" s="317" t="s">
        <v>222</v>
      </c>
      <c r="Y28" s="318">
        <v>105</v>
      </c>
      <c r="Z28" s="318">
        <v>10250</v>
      </c>
      <c r="AA28" s="318">
        <v>1</v>
      </c>
      <c r="AB28" s="317" t="s">
        <v>2686</v>
      </c>
      <c r="AC28" s="318">
        <v>1</v>
      </c>
      <c r="AD28" s="317" t="s">
        <v>800</v>
      </c>
      <c r="AE28" s="317" t="s">
        <v>800</v>
      </c>
      <c r="AF28" s="295"/>
      <c r="AG28" s="295"/>
      <c r="AH28" s="317" t="s">
        <v>2854</v>
      </c>
      <c r="AI28" s="317" t="s">
        <v>2863</v>
      </c>
      <c r="AJ28" s="317" t="s">
        <v>2855</v>
      </c>
      <c r="AK28" s="317" t="s">
        <v>2864</v>
      </c>
      <c r="AL28" s="317" t="s">
        <v>2854</v>
      </c>
      <c r="AM28" s="317" t="s">
        <v>2865</v>
      </c>
      <c r="AN28" s="317" t="s">
        <v>2985</v>
      </c>
      <c r="AO28" s="317" t="s">
        <v>2867</v>
      </c>
      <c r="AP28" s="317" t="s">
        <v>2868</v>
      </c>
      <c r="AQ28" s="317" t="s">
        <v>2869</v>
      </c>
      <c r="AR28" s="317" t="s">
        <v>2870</v>
      </c>
      <c r="AS28" s="318">
        <v>82.6995</v>
      </c>
      <c r="AT28" s="318">
        <v>0</v>
      </c>
      <c r="AU28" s="317" t="s">
        <v>3011</v>
      </c>
      <c r="AV28" s="317" t="s">
        <v>3011</v>
      </c>
      <c r="AW28" s="317" t="s">
        <v>3012</v>
      </c>
      <c r="AX28" s="317" t="s">
        <v>3013</v>
      </c>
      <c r="AY28" s="317" t="s">
        <v>2874</v>
      </c>
      <c r="AZ28" s="317" t="s">
        <v>800</v>
      </c>
      <c r="BA28" s="317" t="s">
        <v>800</v>
      </c>
      <c r="BB28" s="318">
        <v>1.44197474254743E-3</v>
      </c>
      <c r="BC28" s="318">
        <v>5.7255935776951202E-3</v>
      </c>
      <c r="BD28" s="318">
        <v>8.3333333333333295E-4</v>
      </c>
      <c r="BE28" s="318">
        <v>3.087645609319E-4</v>
      </c>
      <c r="BF28" s="318">
        <v>0</v>
      </c>
      <c r="BG28" s="318">
        <v>0</v>
      </c>
      <c r="BH28" s="318">
        <v>0</v>
      </c>
      <c r="BI28" s="318">
        <v>0</v>
      </c>
      <c r="BJ28" s="318">
        <v>0</v>
      </c>
      <c r="BK28" s="318">
        <v>0</v>
      </c>
      <c r="BL28" s="318">
        <v>0</v>
      </c>
      <c r="BM28" s="318">
        <v>1.23494042916804E-2</v>
      </c>
      <c r="BN28" s="318">
        <v>5.4283938997005997E-4</v>
      </c>
      <c r="BO28" s="318">
        <v>0</v>
      </c>
      <c r="BP28" s="318">
        <v>3.01590475072285E-3</v>
      </c>
      <c r="BQ28" s="318">
        <v>1.01516607429478E-3</v>
      </c>
      <c r="BR28" s="318">
        <v>7.31954934634146E-5</v>
      </c>
      <c r="BS28" s="318">
        <v>2.1275105389621601E-2</v>
      </c>
      <c r="BT28" s="318">
        <v>2.4291010140344502E-2</v>
      </c>
      <c r="BU28" s="318">
        <v>2.5306176214639299E-2</v>
      </c>
      <c r="BV28" s="318">
        <v>202.62005132972999</v>
      </c>
      <c r="BW28" s="318">
        <v>231.34295371756599</v>
      </c>
      <c r="BX28" s="318">
        <v>241.01120204418299</v>
      </c>
      <c r="BY28" s="318">
        <v>526.81213345729702</v>
      </c>
      <c r="BZ28" s="318">
        <v>601.49167966567302</v>
      </c>
      <c r="CA28" s="318">
        <v>626.629125314877</v>
      </c>
      <c r="CB28" s="318">
        <v>5.53152740130162</v>
      </c>
      <c r="CC28" s="318">
        <v>6.3156626364895603</v>
      </c>
      <c r="CD28" s="318">
        <v>6.5796058158062101</v>
      </c>
      <c r="CE28" s="317" t="s">
        <v>800</v>
      </c>
      <c r="CF28" s="317" t="s">
        <v>800</v>
      </c>
      <c r="CG28" s="317" t="s">
        <v>2990</v>
      </c>
      <c r="CH28" s="318">
        <v>1.6212280174168099E-3</v>
      </c>
      <c r="CI28" s="318">
        <v>1.9653877372204798E-2</v>
      </c>
      <c r="CJ28" s="318">
        <v>5.1100081167732503</v>
      </c>
      <c r="CK28" s="222"/>
      <c r="CL28" s="223">
        <f t="shared" si="2"/>
        <v>8.3828617079711974E-3</v>
      </c>
      <c r="CM28" s="223">
        <f t="shared" si="3"/>
        <v>1.2892243681650459E-2</v>
      </c>
      <c r="CN28" s="223">
        <f t="shared" si="4"/>
        <v>3.01590475072285E-3</v>
      </c>
      <c r="CO28" s="223">
        <f t="shared" si="4"/>
        <v>1.01516607429478E-3</v>
      </c>
      <c r="CP28" s="223">
        <f t="shared" si="5"/>
        <v>2.5306176214639289E-2</v>
      </c>
      <c r="CQ28" s="223">
        <f t="shared" si="6"/>
        <v>0</v>
      </c>
      <c r="CR28" s="222"/>
      <c r="CS28" s="222"/>
      <c r="CT28" s="222"/>
      <c r="CU28" s="222"/>
      <c r="CV28" s="222"/>
      <c r="CW28" s="222"/>
      <c r="CX28" s="222"/>
      <c r="CY28" s="222"/>
      <c r="CZ28" s="222"/>
      <c r="DA28" s="222"/>
      <c r="DB28" s="224">
        <f t="shared" si="7"/>
        <v>2.1201909896158243E-2</v>
      </c>
      <c r="DC28" s="224">
        <f t="shared" si="8"/>
        <v>7.31954934634146E-5</v>
      </c>
      <c r="DD28" s="224">
        <f t="shared" si="9"/>
        <v>2.1275105389621657E-2</v>
      </c>
      <c r="DE28" s="225">
        <f t="shared" si="10"/>
        <v>5.5511151231257827E-17</v>
      </c>
      <c r="DF28" s="222"/>
      <c r="DG28" s="222"/>
      <c r="DH28" s="222"/>
      <c r="DI28" s="222"/>
      <c r="DJ28" s="222"/>
      <c r="DK28" s="222"/>
      <c r="DL28" s="222"/>
      <c r="DM28" s="222"/>
      <c r="DN28" s="222"/>
      <c r="DO28" s="222"/>
      <c r="DP28" s="222"/>
      <c r="DQ28" s="222"/>
      <c r="DR28" s="222"/>
      <c r="DS28" s="222"/>
      <c r="DT28" s="222"/>
      <c r="DU28" s="222"/>
      <c r="DV28" s="222"/>
      <c r="DW28" s="222"/>
      <c r="DX28" s="222"/>
      <c r="DY28" s="222"/>
      <c r="DZ28" s="222"/>
      <c r="EA28" s="222"/>
      <c r="EB28" s="222"/>
      <c r="EC28" s="222"/>
      <c r="ED28" s="222"/>
      <c r="EE28" s="222"/>
    </row>
    <row r="29" spans="1:135" ht="25.5" x14ac:dyDescent="0.25">
      <c r="A29" s="317" t="s">
        <v>221</v>
      </c>
      <c r="B29" s="317" t="s">
        <v>3017</v>
      </c>
      <c r="C29" s="317" t="s">
        <v>222</v>
      </c>
      <c r="D29" s="317" t="s">
        <v>2980</v>
      </c>
      <c r="E29" s="318">
        <v>105</v>
      </c>
      <c r="F29" s="318">
        <v>10250</v>
      </c>
      <c r="G29" s="317" t="s">
        <v>2891</v>
      </c>
      <c r="H29" s="317" t="s">
        <v>800</v>
      </c>
      <c r="I29" s="317" t="s">
        <v>2623</v>
      </c>
      <c r="J29" s="318">
        <v>138</v>
      </c>
      <c r="K29" s="318">
        <v>0.8</v>
      </c>
      <c r="L29" s="317" t="s">
        <v>2891</v>
      </c>
      <c r="M29" s="317" t="s">
        <v>2892</v>
      </c>
      <c r="N29" s="317" t="s">
        <v>2893</v>
      </c>
      <c r="O29" s="317" t="s">
        <v>32</v>
      </c>
      <c r="P29" s="317" t="s">
        <v>2858</v>
      </c>
      <c r="Q29" s="317" t="s">
        <v>2854</v>
      </c>
      <c r="R29" s="317" t="s">
        <v>3017</v>
      </c>
      <c r="S29" s="317" t="s">
        <v>2860</v>
      </c>
      <c r="T29" s="318">
        <v>5.4685696788286699E-2</v>
      </c>
      <c r="U29" s="317" t="s">
        <v>3008</v>
      </c>
      <c r="V29" s="317" t="s">
        <v>3009</v>
      </c>
      <c r="W29" s="317" t="s">
        <v>211</v>
      </c>
      <c r="X29" s="317" t="s">
        <v>212</v>
      </c>
      <c r="Y29" s="318">
        <v>110</v>
      </c>
      <c r="Z29" s="318">
        <v>4320</v>
      </c>
      <c r="AA29" s="318">
        <v>1</v>
      </c>
      <c r="AB29" s="317" t="s">
        <v>3018</v>
      </c>
      <c r="AC29" s="318">
        <v>1</v>
      </c>
      <c r="AD29" s="317" t="s">
        <v>800</v>
      </c>
      <c r="AE29" s="317" t="s">
        <v>800</v>
      </c>
      <c r="AF29" s="295"/>
      <c r="AG29" s="295"/>
      <c r="AH29" s="317" t="s">
        <v>2891</v>
      </c>
      <c r="AI29" s="317" t="s">
        <v>2946</v>
      </c>
      <c r="AJ29" s="317" t="s">
        <v>2855</v>
      </c>
      <c r="AK29" s="317" t="s">
        <v>2864</v>
      </c>
      <c r="AL29" s="317" t="s">
        <v>2891</v>
      </c>
      <c r="AM29" s="317" t="s">
        <v>2984</v>
      </c>
      <c r="AN29" s="317" t="s">
        <v>3010</v>
      </c>
      <c r="AO29" s="317" t="s">
        <v>2947</v>
      </c>
      <c r="AP29" s="317" t="s">
        <v>2868</v>
      </c>
      <c r="AQ29" s="317" t="s">
        <v>2869</v>
      </c>
      <c r="AR29" s="317" t="s">
        <v>2948</v>
      </c>
      <c r="AS29" s="318">
        <v>48.982399999999998</v>
      </c>
      <c r="AT29" s="318">
        <v>0</v>
      </c>
      <c r="AU29" s="317" t="s">
        <v>3011</v>
      </c>
      <c r="AV29" s="317" t="s">
        <v>2987</v>
      </c>
      <c r="AW29" s="317" t="s">
        <v>2988</v>
      </c>
      <c r="AX29" s="317" t="s">
        <v>2989</v>
      </c>
      <c r="AY29" s="317" t="s">
        <v>2874</v>
      </c>
      <c r="AZ29" s="317" t="s">
        <v>800</v>
      </c>
      <c r="BA29" s="317" t="s">
        <v>800</v>
      </c>
      <c r="BB29" s="318">
        <v>1.44197474254743E-3</v>
      </c>
      <c r="BC29" s="318">
        <v>5.7419981627701002E-3</v>
      </c>
      <c r="BD29" s="318">
        <v>8.3333333333333295E-4</v>
      </c>
      <c r="BE29" s="318">
        <v>2.4648953301127202E-4</v>
      </c>
      <c r="BF29" s="318">
        <v>0</v>
      </c>
      <c r="BG29" s="318">
        <v>0</v>
      </c>
      <c r="BH29" s="318">
        <v>4.9258736591823501E-3</v>
      </c>
      <c r="BI29" s="318">
        <v>0</v>
      </c>
      <c r="BJ29" s="318">
        <v>0</v>
      </c>
      <c r="BK29" s="318">
        <v>2.5071999999999998E-3</v>
      </c>
      <c r="BL29" s="318">
        <v>0</v>
      </c>
      <c r="BM29" s="318">
        <v>1.18548260322003E-2</v>
      </c>
      <c r="BN29" s="318">
        <v>5.4283938997005997E-4</v>
      </c>
      <c r="BO29" s="318">
        <v>0</v>
      </c>
      <c r="BP29" s="318">
        <v>4.0649150988003599E-3</v>
      </c>
      <c r="BQ29" s="318">
        <v>1.36826731752774E-3</v>
      </c>
      <c r="BR29" s="318">
        <v>0</v>
      </c>
      <c r="BS29" s="318">
        <v>2.8094534853014799E-2</v>
      </c>
      <c r="BT29" s="318">
        <v>3.2159449951815203E-2</v>
      </c>
      <c r="BU29" s="318">
        <v>3.3527717269342901E-2</v>
      </c>
      <c r="BV29" s="318">
        <v>267.56699860014101</v>
      </c>
      <c r="BW29" s="318">
        <v>306.28047573157301</v>
      </c>
      <c r="BX29" s="318">
        <v>319.31159304136099</v>
      </c>
      <c r="BY29" s="318">
        <v>695.67419636036698</v>
      </c>
      <c r="BZ29" s="318">
        <v>796.329236902091</v>
      </c>
      <c r="CA29" s="318">
        <v>830.21014190753999</v>
      </c>
      <c r="CB29" s="318">
        <v>7.3045790617838602</v>
      </c>
      <c r="CC29" s="318">
        <v>8.36145698747195</v>
      </c>
      <c r="CD29" s="318">
        <v>8.7172064900291595</v>
      </c>
      <c r="CE29" s="317" t="s">
        <v>800</v>
      </c>
      <c r="CF29" s="317" t="s">
        <v>800</v>
      </c>
      <c r="CG29" s="317" t="s">
        <v>3014</v>
      </c>
      <c r="CH29" s="318">
        <v>1.2299541031594299E-3</v>
      </c>
      <c r="CI29" s="318">
        <v>2.6864580749855399E-2</v>
      </c>
      <c r="CJ29" s="318">
        <v>6.9847909949624096</v>
      </c>
      <c r="CK29" s="222"/>
      <c r="CL29" s="223">
        <f t="shared" si="2"/>
        <v>1.5696869430844484E-2</v>
      </c>
      <c r="CM29" s="223">
        <f t="shared" si="3"/>
        <v>1.239766542217036E-2</v>
      </c>
      <c r="CN29" s="223">
        <f t="shared" si="4"/>
        <v>4.0649150988003599E-3</v>
      </c>
      <c r="CO29" s="223">
        <f t="shared" si="4"/>
        <v>1.36826731752774E-3</v>
      </c>
      <c r="CP29" s="223">
        <f t="shared" si="5"/>
        <v>3.3527717269342942E-2</v>
      </c>
      <c r="CQ29" s="223">
        <f t="shared" si="6"/>
        <v>0</v>
      </c>
      <c r="CR29" s="222"/>
      <c r="CS29" s="222"/>
      <c r="CT29" s="222"/>
      <c r="CU29" s="222"/>
      <c r="CV29" s="222"/>
      <c r="CW29" s="222"/>
      <c r="CX29" s="222"/>
      <c r="CY29" s="222"/>
      <c r="CZ29" s="222"/>
      <c r="DA29" s="222"/>
      <c r="DB29" s="224">
        <f t="shared" si="7"/>
        <v>2.0661461193832494E-2</v>
      </c>
      <c r="DC29" s="224">
        <f t="shared" si="8"/>
        <v>7.4330736591823494E-3</v>
      </c>
      <c r="DD29" s="224">
        <f t="shared" si="9"/>
        <v>2.8094534853014844E-2</v>
      </c>
      <c r="DE29" s="225">
        <f t="shared" si="10"/>
        <v>4.5102810375396984E-17</v>
      </c>
      <c r="DF29" s="222"/>
      <c r="DG29" s="222"/>
      <c r="DH29" s="222"/>
      <c r="DI29" s="222"/>
      <c r="DJ29" s="222"/>
      <c r="DK29" s="222"/>
      <c r="DL29" s="222"/>
      <c r="DM29" s="222"/>
      <c r="DN29" s="222"/>
      <c r="DO29" s="222"/>
      <c r="DP29" s="222"/>
      <c r="DQ29" s="222"/>
      <c r="DR29" s="222"/>
      <c r="DS29" s="222"/>
      <c r="DT29" s="222"/>
      <c r="DU29" s="222"/>
      <c r="DV29" s="222"/>
      <c r="DW29" s="222"/>
      <c r="DX29" s="222"/>
      <c r="DY29" s="222"/>
      <c r="DZ29" s="222"/>
      <c r="EA29" s="222"/>
      <c r="EB29" s="222"/>
      <c r="EC29" s="222"/>
      <c r="ED29" s="222"/>
      <c r="EE29" s="222"/>
    </row>
    <row r="30" spans="1:135" ht="25.5" x14ac:dyDescent="0.25">
      <c r="A30" s="317" t="s">
        <v>221</v>
      </c>
      <c r="B30" s="317" t="s">
        <v>3019</v>
      </c>
      <c r="C30" s="317" t="s">
        <v>222</v>
      </c>
      <c r="D30" s="317" t="s">
        <v>2980</v>
      </c>
      <c r="E30" s="318">
        <v>105</v>
      </c>
      <c r="F30" s="318">
        <v>10250</v>
      </c>
      <c r="G30" s="317" t="s">
        <v>2906</v>
      </c>
      <c r="H30" s="317" t="s">
        <v>800</v>
      </c>
      <c r="I30" s="317" t="s">
        <v>2625</v>
      </c>
      <c r="J30" s="318">
        <v>186</v>
      </c>
      <c r="K30" s="318">
        <v>0.8</v>
      </c>
      <c r="L30" s="317" t="s">
        <v>2891</v>
      </c>
      <c r="M30" s="317" t="s">
        <v>2892</v>
      </c>
      <c r="N30" s="317" t="s">
        <v>2893</v>
      </c>
      <c r="O30" s="317" t="s">
        <v>32</v>
      </c>
      <c r="P30" s="317" t="s">
        <v>2894</v>
      </c>
      <c r="Q30" s="317" t="s">
        <v>2854</v>
      </c>
      <c r="R30" s="317" t="s">
        <v>3019</v>
      </c>
      <c r="S30" s="317" t="s">
        <v>2895</v>
      </c>
      <c r="T30" s="318">
        <v>5.45294626447154E-2</v>
      </c>
      <c r="U30" s="317" t="s">
        <v>2981</v>
      </c>
      <c r="V30" s="317" t="s">
        <v>2982</v>
      </c>
      <c r="W30" s="317" t="s">
        <v>217</v>
      </c>
      <c r="X30" s="317" t="s">
        <v>218</v>
      </c>
      <c r="Y30" s="318">
        <v>110</v>
      </c>
      <c r="Z30" s="318">
        <v>2016</v>
      </c>
      <c r="AA30" s="318">
        <v>1</v>
      </c>
      <c r="AB30" s="317" t="s">
        <v>3020</v>
      </c>
      <c r="AC30" s="318">
        <v>1</v>
      </c>
      <c r="AD30" s="317" t="s">
        <v>800</v>
      </c>
      <c r="AE30" s="317" t="s">
        <v>800</v>
      </c>
      <c r="AF30" s="318">
        <v>0</v>
      </c>
      <c r="AG30" s="318">
        <v>0</v>
      </c>
      <c r="AH30" s="317" t="s">
        <v>2891</v>
      </c>
      <c r="AI30" s="317" t="s">
        <v>2946</v>
      </c>
      <c r="AJ30" s="317" t="s">
        <v>2855</v>
      </c>
      <c r="AK30" s="317" t="s">
        <v>2864</v>
      </c>
      <c r="AL30" s="317" t="s">
        <v>2891</v>
      </c>
      <c r="AM30" s="317" t="s">
        <v>2984</v>
      </c>
      <c r="AN30" s="317" t="s">
        <v>2985</v>
      </c>
      <c r="AO30" s="317" t="s">
        <v>2947</v>
      </c>
      <c r="AP30" s="317" t="s">
        <v>2868</v>
      </c>
      <c r="AQ30" s="317" t="s">
        <v>2869</v>
      </c>
      <c r="AR30" s="317" t="s">
        <v>2948</v>
      </c>
      <c r="AS30" s="318">
        <v>82.6995</v>
      </c>
      <c r="AT30" s="318">
        <v>0</v>
      </c>
      <c r="AU30" s="317" t="s">
        <v>3011</v>
      </c>
      <c r="AV30" s="317" t="s">
        <v>2994</v>
      </c>
      <c r="AW30" s="317" t="s">
        <v>2995</v>
      </c>
      <c r="AX30" s="317" t="s">
        <v>2996</v>
      </c>
      <c r="AY30" s="317" t="s">
        <v>2874</v>
      </c>
      <c r="AZ30" s="317" t="s">
        <v>800</v>
      </c>
      <c r="BA30" s="317" t="s">
        <v>800</v>
      </c>
      <c r="BB30" s="318">
        <v>1.44197474254743E-3</v>
      </c>
      <c r="BC30" s="318">
        <v>5.7255935776951202E-3</v>
      </c>
      <c r="BD30" s="318">
        <v>8.3333333333333295E-4</v>
      </c>
      <c r="BE30" s="318">
        <v>3.087645609319E-4</v>
      </c>
      <c r="BF30" s="318">
        <v>0</v>
      </c>
      <c r="BG30" s="318">
        <v>0</v>
      </c>
      <c r="BH30" s="318">
        <v>5.9697475311064601E-3</v>
      </c>
      <c r="BI30" s="318">
        <v>0</v>
      </c>
      <c r="BJ30" s="318">
        <v>0</v>
      </c>
      <c r="BK30" s="318">
        <v>5.6818900000000002E-3</v>
      </c>
      <c r="BL30" s="318">
        <v>0</v>
      </c>
      <c r="BM30" s="318">
        <v>1.23494042916804E-2</v>
      </c>
      <c r="BN30" s="318">
        <v>5.4283938997005997E-4</v>
      </c>
      <c r="BO30" s="318">
        <v>0</v>
      </c>
      <c r="BP30" s="318">
        <v>3.01590475072285E-3</v>
      </c>
      <c r="BQ30" s="318">
        <v>1.01516607429478E-3</v>
      </c>
      <c r="BR30" s="318">
        <v>0</v>
      </c>
      <c r="BS30" s="318">
        <v>3.28535474272647E-2</v>
      </c>
      <c r="BT30" s="318">
        <v>3.5869452177987503E-2</v>
      </c>
      <c r="BU30" s="318">
        <v>3.68846182522823E-2</v>
      </c>
      <c r="BV30" s="318">
        <v>312.89092787871101</v>
      </c>
      <c r="BW30" s="318">
        <v>341.61383026654801</v>
      </c>
      <c r="BX30" s="318">
        <v>351.28207859316501</v>
      </c>
      <c r="BY30" s="318">
        <v>813.51641248464898</v>
      </c>
      <c r="BZ30" s="318">
        <v>888.19595869302498</v>
      </c>
      <c r="CA30" s="318">
        <v>913.33340434222896</v>
      </c>
      <c r="CB30" s="318">
        <v>8.5419223310888199</v>
      </c>
      <c r="CC30" s="318">
        <v>9.3260575662767593</v>
      </c>
      <c r="CD30" s="318">
        <v>9.5900007455934002</v>
      </c>
      <c r="CE30" s="317" t="s">
        <v>800</v>
      </c>
      <c r="CF30" s="317" t="s">
        <v>800</v>
      </c>
      <c r="CG30" s="317" t="s">
        <v>2990</v>
      </c>
      <c r="CH30" s="318">
        <v>1.6212280174168099E-3</v>
      </c>
      <c r="CI30" s="318">
        <v>3.12323194098479E-2</v>
      </c>
      <c r="CJ30" s="318">
        <v>8.1204030465604493</v>
      </c>
      <c r="CK30" s="222"/>
      <c r="CL30" s="223">
        <f t="shared" si="2"/>
        <v>1.9961303745614244E-2</v>
      </c>
      <c r="CM30" s="223">
        <f t="shared" si="3"/>
        <v>1.2892243681650459E-2</v>
      </c>
      <c r="CN30" s="223">
        <f t="shared" si="4"/>
        <v>3.01590475072285E-3</v>
      </c>
      <c r="CO30" s="223">
        <f t="shared" si="4"/>
        <v>1.01516607429478E-3</v>
      </c>
      <c r="CP30" s="223">
        <f t="shared" si="5"/>
        <v>3.6884618252282342E-2</v>
      </c>
      <c r="CQ30" s="223">
        <f t="shared" si="6"/>
        <v>0</v>
      </c>
      <c r="CR30" s="222"/>
      <c r="CS30" s="222"/>
      <c r="CT30" s="222"/>
      <c r="CU30" s="222"/>
      <c r="CV30" s="222"/>
      <c r="CW30" s="222"/>
      <c r="CX30" s="222"/>
      <c r="CY30" s="222"/>
      <c r="CZ30" s="222"/>
      <c r="DA30" s="222"/>
      <c r="DB30" s="224">
        <f t="shared" si="7"/>
        <v>2.1201909896158243E-2</v>
      </c>
      <c r="DC30" s="224">
        <f t="shared" si="8"/>
        <v>1.165163753110646E-2</v>
      </c>
      <c r="DD30" s="224">
        <f t="shared" si="9"/>
        <v>3.2853547427264707E-2</v>
      </c>
      <c r="DE30" s="225">
        <f t="shared" si="10"/>
        <v>0</v>
      </c>
      <c r="DF30" s="222"/>
      <c r="DG30" s="222"/>
      <c r="DH30" s="222"/>
      <c r="DI30" s="222"/>
      <c r="DJ30" s="222"/>
      <c r="DK30" s="222"/>
      <c r="DL30" s="222"/>
      <c r="DM30" s="222"/>
      <c r="DN30" s="222"/>
      <c r="DO30" s="222"/>
      <c r="DP30" s="222"/>
      <c r="DQ30" s="222"/>
      <c r="DR30" s="222"/>
      <c r="DS30" s="222"/>
      <c r="DT30" s="222"/>
      <c r="DU30" s="222"/>
      <c r="DV30" s="222"/>
      <c r="DW30" s="222"/>
      <c r="DX30" s="222"/>
      <c r="DY30" s="222"/>
      <c r="DZ30" s="222"/>
      <c r="EA30" s="222"/>
      <c r="EB30" s="222"/>
      <c r="EC30" s="222"/>
      <c r="ED30" s="222"/>
      <c r="EE30" s="222"/>
    </row>
    <row r="31" spans="1:135" ht="25.5" x14ac:dyDescent="0.25">
      <c r="A31" s="317" t="s">
        <v>221</v>
      </c>
      <c r="B31" s="317" t="s">
        <v>3021</v>
      </c>
      <c r="C31" s="317" t="s">
        <v>222</v>
      </c>
      <c r="D31" s="317" t="s">
        <v>2980</v>
      </c>
      <c r="E31" s="318">
        <v>105</v>
      </c>
      <c r="F31" s="318">
        <v>10250</v>
      </c>
      <c r="G31" s="317" t="s">
        <v>2891</v>
      </c>
      <c r="H31" s="317" t="s">
        <v>800</v>
      </c>
      <c r="I31" s="317" t="s">
        <v>2623</v>
      </c>
      <c r="J31" s="318">
        <v>138</v>
      </c>
      <c r="K31" s="318">
        <v>0.8</v>
      </c>
      <c r="L31" s="317" t="s">
        <v>2891</v>
      </c>
      <c r="M31" s="317" t="s">
        <v>2892</v>
      </c>
      <c r="N31" s="317" t="s">
        <v>2893</v>
      </c>
      <c r="O31" s="317" t="s">
        <v>32</v>
      </c>
      <c r="P31" s="317" t="s">
        <v>2858</v>
      </c>
      <c r="Q31" s="317" t="s">
        <v>2891</v>
      </c>
      <c r="R31" s="317" t="s">
        <v>3021</v>
      </c>
      <c r="S31" s="317" t="s">
        <v>2860</v>
      </c>
      <c r="T31" s="318">
        <v>5.4685696788286699E-2</v>
      </c>
      <c r="U31" s="317" t="s">
        <v>3008</v>
      </c>
      <c r="V31" s="317" t="s">
        <v>3009</v>
      </c>
      <c r="W31" s="317" t="s">
        <v>217</v>
      </c>
      <c r="X31" s="317" t="s">
        <v>218</v>
      </c>
      <c r="Y31" s="318">
        <v>110</v>
      </c>
      <c r="Z31" s="318">
        <v>2016</v>
      </c>
      <c r="AA31" s="318">
        <v>1</v>
      </c>
      <c r="AB31" s="317" t="s">
        <v>3022</v>
      </c>
      <c r="AC31" s="318">
        <v>1</v>
      </c>
      <c r="AD31" s="317" t="s">
        <v>800</v>
      </c>
      <c r="AE31" s="317" t="s">
        <v>800</v>
      </c>
      <c r="AF31" s="318">
        <v>0</v>
      </c>
      <c r="AG31" s="318">
        <v>0</v>
      </c>
      <c r="AH31" s="317" t="s">
        <v>2891</v>
      </c>
      <c r="AI31" s="317" t="s">
        <v>2946</v>
      </c>
      <c r="AJ31" s="317" t="s">
        <v>2855</v>
      </c>
      <c r="AK31" s="317" t="s">
        <v>2864</v>
      </c>
      <c r="AL31" s="317" t="s">
        <v>2891</v>
      </c>
      <c r="AM31" s="317" t="s">
        <v>2984</v>
      </c>
      <c r="AN31" s="317" t="s">
        <v>3010</v>
      </c>
      <c r="AO31" s="317" t="s">
        <v>2947</v>
      </c>
      <c r="AP31" s="317" t="s">
        <v>2868</v>
      </c>
      <c r="AQ31" s="317" t="s">
        <v>2869</v>
      </c>
      <c r="AR31" s="317" t="s">
        <v>2948</v>
      </c>
      <c r="AS31" s="318">
        <v>48.982399999999998</v>
      </c>
      <c r="AT31" s="318">
        <v>0</v>
      </c>
      <c r="AU31" s="317" t="s">
        <v>3011</v>
      </c>
      <c r="AV31" s="317" t="s">
        <v>2994</v>
      </c>
      <c r="AW31" s="317" t="s">
        <v>2995</v>
      </c>
      <c r="AX31" s="317" t="s">
        <v>2996</v>
      </c>
      <c r="AY31" s="317" t="s">
        <v>2874</v>
      </c>
      <c r="AZ31" s="317" t="s">
        <v>800</v>
      </c>
      <c r="BA31" s="317" t="s">
        <v>800</v>
      </c>
      <c r="BB31" s="318">
        <v>1.44197474254743E-3</v>
      </c>
      <c r="BC31" s="318">
        <v>5.7419981627701002E-3</v>
      </c>
      <c r="BD31" s="318">
        <v>8.3333333333333295E-4</v>
      </c>
      <c r="BE31" s="318">
        <v>2.4648953301127202E-4</v>
      </c>
      <c r="BF31" s="318">
        <v>0</v>
      </c>
      <c r="BG31" s="318">
        <v>0</v>
      </c>
      <c r="BH31" s="318">
        <v>5.9697475311064601E-3</v>
      </c>
      <c r="BI31" s="318">
        <v>0</v>
      </c>
      <c r="BJ31" s="318">
        <v>0</v>
      </c>
      <c r="BK31" s="318">
        <v>5.6818900000000002E-3</v>
      </c>
      <c r="BL31" s="318">
        <v>0</v>
      </c>
      <c r="BM31" s="318">
        <v>1.18548260322003E-2</v>
      </c>
      <c r="BN31" s="318">
        <v>5.4283938997005997E-4</v>
      </c>
      <c r="BO31" s="318">
        <v>0</v>
      </c>
      <c r="BP31" s="318">
        <v>4.0649150988003599E-3</v>
      </c>
      <c r="BQ31" s="318">
        <v>1.36826731752774E-3</v>
      </c>
      <c r="BR31" s="318">
        <v>0</v>
      </c>
      <c r="BS31" s="318">
        <v>3.2313098724938899E-2</v>
      </c>
      <c r="BT31" s="318">
        <v>3.63780138237393E-2</v>
      </c>
      <c r="BU31" s="318">
        <v>3.7746281141267102E-2</v>
      </c>
      <c r="BV31" s="318">
        <v>307.74379738037101</v>
      </c>
      <c r="BW31" s="318">
        <v>346.45727451180301</v>
      </c>
      <c r="BX31" s="318">
        <v>359.48839182159099</v>
      </c>
      <c r="BY31" s="318">
        <v>800.133873188964</v>
      </c>
      <c r="BZ31" s="318">
        <v>900.78891373068802</v>
      </c>
      <c r="CA31" s="318">
        <v>934.66981873613702</v>
      </c>
      <c r="CB31" s="318">
        <v>8.4014056684841201</v>
      </c>
      <c r="CC31" s="318">
        <v>9.4582835941722205</v>
      </c>
      <c r="CD31" s="318">
        <v>9.81403309672943</v>
      </c>
      <c r="CE31" s="317" t="s">
        <v>800</v>
      </c>
      <c r="CF31" s="317" t="s">
        <v>800</v>
      </c>
      <c r="CG31" s="317" t="s">
        <v>3014</v>
      </c>
      <c r="CH31" s="318">
        <v>1.2299541031594299E-3</v>
      </c>
      <c r="CI31" s="318">
        <v>3.1083144621779499E-2</v>
      </c>
      <c r="CJ31" s="318">
        <v>8.0816176016626695</v>
      </c>
      <c r="CK31" s="222"/>
      <c r="CL31" s="223">
        <f t="shared" si="2"/>
        <v>1.9915433302768595E-2</v>
      </c>
      <c r="CM31" s="223">
        <f t="shared" si="3"/>
        <v>1.239766542217036E-2</v>
      </c>
      <c r="CN31" s="223">
        <f t="shared" si="4"/>
        <v>4.0649150988003599E-3</v>
      </c>
      <c r="CO31" s="223">
        <f t="shared" si="4"/>
        <v>1.36826731752774E-3</v>
      </c>
      <c r="CP31" s="223">
        <f t="shared" si="5"/>
        <v>3.7746281141267053E-2</v>
      </c>
      <c r="CQ31" s="223">
        <f t="shared" si="6"/>
        <v>0</v>
      </c>
      <c r="CR31" s="222"/>
      <c r="CS31" s="222"/>
      <c r="CT31" s="222"/>
      <c r="CU31" s="222"/>
      <c r="CV31" s="222"/>
      <c r="CW31" s="222"/>
      <c r="CX31" s="222"/>
      <c r="CY31" s="222"/>
      <c r="CZ31" s="222"/>
      <c r="DA31" s="222"/>
      <c r="DB31" s="224">
        <f t="shared" si="7"/>
        <v>2.0661461193832494E-2</v>
      </c>
      <c r="DC31" s="224">
        <f t="shared" si="8"/>
        <v>1.165163753110646E-2</v>
      </c>
      <c r="DD31" s="224">
        <f t="shared" si="9"/>
        <v>3.2313098724938955E-2</v>
      </c>
      <c r="DE31" s="225">
        <f t="shared" si="10"/>
        <v>5.5511151231257827E-17</v>
      </c>
      <c r="DF31" s="222"/>
      <c r="DG31" s="222"/>
      <c r="DH31" s="222"/>
      <c r="DI31" s="222"/>
      <c r="DJ31" s="222"/>
      <c r="DK31" s="222"/>
      <c r="DL31" s="222"/>
      <c r="DM31" s="222"/>
      <c r="DN31" s="222"/>
      <c r="DO31" s="222"/>
      <c r="DP31" s="222"/>
      <c r="DQ31" s="222"/>
      <c r="DR31" s="222"/>
      <c r="DS31" s="222"/>
      <c r="DT31" s="222"/>
      <c r="DU31" s="222"/>
      <c r="DV31" s="222"/>
      <c r="DW31" s="222"/>
      <c r="DX31" s="222"/>
      <c r="DY31" s="222"/>
      <c r="DZ31" s="222"/>
      <c r="EA31" s="222"/>
      <c r="EB31" s="222"/>
      <c r="EC31" s="222"/>
      <c r="ED31" s="222"/>
      <c r="EE31" s="222"/>
    </row>
    <row r="32" spans="1:135" ht="25.5" x14ac:dyDescent="0.25">
      <c r="A32" s="317" t="s">
        <v>221</v>
      </c>
      <c r="B32" s="317" t="s">
        <v>3023</v>
      </c>
      <c r="C32" s="317" t="s">
        <v>222</v>
      </c>
      <c r="D32" s="317" t="s">
        <v>2980</v>
      </c>
      <c r="E32" s="318">
        <v>105</v>
      </c>
      <c r="F32" s="318">
        <v>10250</v>
      </c>
      <c r="G32" s="317" t="s">
        <v>2906</v>
      </c>
      <c r="H32" s="317" t="s">
        <v>800</v>
      </c>
      <c r="I32" s="317" t="s">
        <v>2625</v>
      </c>
      <c r="J32" s="318">
        <v>186</v>
      </c>
      <c r="K32" s="318">
        <v>0.8</v>
      </c>
      <c r="L32" s="317" t="s">
        <v>2891</v>
      </c>
      <c r="M32" s="317" t="s">
        <v>2892</v>
      </c>
      <c r="N32" s="317" t="s">
        <v>2893</v>
      </c>
      <c r="O32" s="317" t="s">
        <v>32</v>
      </c>
      <c r="P32" s="317" t="s">
        <v>2894</v>
      </c>
      <c r="Q32" s="317" t="s">
        <v>2891</v>
      </c>
      <c r="R32" s="317" t="s">
        <v>3023</v>
      </c>
      <c r="S32" s="317" t="s">
        <v>2895</v>
      </c>
      <c r="T32" s="318">
        <v>5.45294626447154E-2</v>
      </c>
      <c r="U32" s="317" t="s">
        <v>2981</v>
      </c>
      <c r="V32" s="317" t="s">
        <v>2982</v>
      </c>
      <c r="W32" s="317" t="s">
        <v>215</v>
      </c>
      <c r="X32" s="317" t="s">
        <v>216</v>
      </c>
      <c r="Y32" s="318">
        <v>110</v>
      </c>
      <c r="Z32" s="318">
        <v>4320</v>
      </c>
      <c r="AA32" s="318">
        <v>1</v>
      </c>
      <c r="AB32" s="317" t="s">
        <v>3024</v>
      </c>
      <c r="AC32" s="318">
        <v>1</v>
      </c>
      <c r="AD32" s="317" t="s">
        <v>800</v>
      </c>
      <c r="AE32" s="317" t="s">
        <v>800</v>
      </c>
      <c r="AF32" s="318">
        <v>0</v>
      </c>
      <c r="AG32" s="318">
        <v>0</v>
      </c>
      <c r="AH32" s="317" t="s">
        <v>2891</v>
      </c>
      <c r="AI32" s="317" t="s">
        <v>2946</v>
      </c>
      <c r="AJ32" s="317" t="s">
        <v>2855</v>
      </c>
      <c r="AK32" s="317" t="s">
        <v>2864</v>
      </c>
      <c r="AL32" s="317" t="s">
        <v>2891</v>
      </c>
      <c r="AM32" s="317" t="s">
        <v>2984</v>
      </c>
      <c r="AN32" s="317" t="s">
        <v>2985</v>
      </c>
      <c r="AO32" s="317" t="s">
        <v>2947</v>
      </c>
      <c r="AP32" s="317" t="s">
        <v>2868</v>
      </c>
      <c r="AQ32" s="317" t="s">
        <v>2869</v>
      </c>
      <c r="AR32" s="317" t="s">
        <v>2948</v>
      </c>
      <c r="AS32" s="318">
        <v>82.6995</v>
      </c>
      <c r="AT32" s="318">
        <v>0</v>
      </c>
      <c r="AU32" s="317" t="s">
        <v>3011</v>
      </c>
      <c r="AV32" s="317" t="s">
        <v>2999</v>
      </c>
      <c r="AW32" s="317" t="s">
        <v>3000</v>
      </c>
      <c r="AX32" s="317" t="s">
        <v>3001</v>
      </c>
      <c r="AY32" s="317" t="s">
        <v>2874</v>
      </c>
      <c r="AZ32" s="317" t="s">
        <v>800</v>
      </c>
      <c r="BA32" s="317" t="s">
        <v>800</v>
      </c>
      <c r="BB32" s="318">
        <v>1.44197474254743E-3</v>
      </c>
      <c r="BC32" s="318">
        <v>5.7255935776951202E-3</v>
      </c>
      <c r="BD32" s="318">
        <v>8.3333333333333295E-4</v>
      </c>
      <c r="BE32" s="318">
        <v>3.087645609319E-4</v>
      </c>
      <c r="BF32" s="318">
        <v>0</v>
      </c>
      <c r="BG32" s="318">
        <v>0</v>
      </c>
      <c r="BH32" s="318">
        <v>5.9697475311064601E-3</v>
      </c>
      <c r="BI32" s="318">
        <v>0</v>
      </c>
      <c r="BJ32" s="318">
        <v>0</v>
      </c>
      <c r="BK32" s="318">
        <v>3.9266199999999996E-3</v>
      </c>
      <c r="BL32" s="318">
        <v>0</v>
      </c>
      <c r="BM32" s="318">
        <v>1.23494042916804E-2</v>
      </c>
      <c r="BN32" s="318">
        <v>5.4283938997005997E-4</v>
      </c>
      <c r="BO32" s="318">
        <v>0</v>
      </c>
      <c r="BP32" s="318">
        <v>3.01590475072285E-3</v>
      </c>
      <c r="BQ32" s="318">
        <v>1.01516607429478E-3</v>
      </c>
      <c r="BR32" s="318">
        <v>0</v>
      </c>
      <c r="BS32" s="318">
        <v>3.10982774272647E-2</v>
      </c>
      <c r="BT32" s="318">
        <v>3.41141821779875E-2</v>
      </c>
      <c r="BU32" s="318">
        <v>3.5129348252282297E-2</v>
      </c>
      <c r="BV32" s="318">
        <v>296.174070735854</v>
      </c>
      <c r="BW32" s="318">
        <v>324.896973123691</v>
      </c>
      <c r="BX32" s="318">
        <v>334.565221450308</v>
      </c>
      <c r="BY32" s="318">
        <v>770.05258391322104</v>
      </c>
      <c r="BZ32" s="318">
        <v>844.73213012159601</v>
      </c>
      <c r="CA32" s="318">
        <v>869.8695757708</v>
      </c>
      <c r="CB32" s="318">
        <v>8.0855521310888196</v>
      </c>
      <c r="CC32" s="318">
        <v>8.8696873662767608</v>
      </c>
      <c r="CD32" s="318">
        <v>9.1336305455933999</v>
      </c>
      <c r="CE32" s="317" t="s">
        <v>800</v>
      </c>
      <c r="CF32" s="317" t="s">
        <v>800</v>
      </c>
      <c r="CG32" s="317" t="s">
        <v>2990</v>
      </c>
      <c r="CH32" s="318">
        <v>1.6212280174168099E-3</v>
      </c>
      <c r="CI32" s="318">
        <v>2.94770494098479E-2</v>
      </c>
      <c r="CJ32" s="318">
        <v>7.6640328465604499</v>
      </c>
      <c r="CK32" s="222"/>
      <c r="CL32" s="223">
        <f t="shared" si="2"/>
        <v>1.8206033745614244E-2</v>
      </c>
      <c r="CM32" s="223">
        <f t="shared" si="3"/>
        <v>1.2892243681650459E-2</v>
      </c>
      <c r="CN32" s="223">
        <f t="shared" si="4"/>
        <v>3.01590475072285E-3</v>
      </c>
      <c r="CO32" s="223">
        <f t="shared" si="4"/>
        <v>1.01516607429478E-3</v>
      </c>
      <c r="CP32" s="223">
        <f t="shared" si="5"/>
        <v>3.5129348252282339E-2</v>
      </c>
      <c r="CQ32" s="223">
        <f t="shared" si="6"/>
        <v>0</v>
      </c>
      <c r="CR32" s="222"/>
      <c r="CS32" s="222"/>
      <c r="CT32" s="222"/>
      <c r="CU32" s="222"/>
      <c r="CV32" s="222"/>
      <c r="CW32" s="222"/>
      <c r="CX32" s="222"/>
      <c r="CY32" s="222"/>
      <c r="CZ32" s="222"/>
      <c r="DA32" s="222"/>
      <c r="DB32" s="224">
        <f t="shared" si="7"/>
        <v>2.1201909896158243E-2</v>
      </c>
      <c r="DC32" s="224">
        <f t="shared" si="8"/>
        <v>9.8963675311064606E-3</v>
      </c>
      <c r="DD32" s="224">
        <f t="shared" si="9"/>
        <v>3.1098277427264703E-2</v>
      </c>
      <c r="DE32" s="225">
        <f t="shared" si="10"/>
        <v>0</v>
      </c>
      <c r="DF32" s="222"/>
      <c r="DG32" s="222"/>
      <c r="DH32" s="222"/>
      <c r="DI32" s="222"/>
      <c r="DJ32" s="222"/>
      <c r="DK32" s="222"/>
      <c r="DL32" s="222"/>
      <c r="DM32" s="222"/>
      <c r="DN32" s="222"/>
      <c r="DO32" s="222"/>
      <c r="DP32" s="222"/>
      <c r="DQ32" s="222"/>
      <c r="DR32" s="222"/>
      <c r="DS32" s="222"/>
      <c r="DT32" s="222"/>
      <c r="DU32" s="222"/>
      <c r="DV32" s="222"/>
      <c r="DW32" s="222"/>
      <c r="DX32" s="222"/>
      <c r="DY32" s="222"/>
      <c r="DZ32" s="222"/>
      <c r="EA32" s="222"/>
      <c r="EB32" s="222"/>
      <c r="EC32" s="222"/>
      <c r="ED32" s="222"/>
      <c r="EE32" s="222"/>
    </row>
    <row r="33" spans="1:135" ht="25.5" x14ac:dyDescent="0.25">
      <c r="A33" s="317" t="s">
        <v>221</v>
      </c>
      <c r="B33" s="317" t="s">
        <v>3025</v>
      </c>
      <c r="C33" s="317" t="s">
        <v>222</v>
      </c>
      <c r="D33" s="317" t="s">
        <v>2980</v>
      </c>
      <c r="E33" s="318">
        <v>105</v>
      </c>
      <c r="F33" s="318">
        <v>10250</v>
      </c>
      <c r="G33" s="317" t="s">
        <v>2906</v>
      </c>
      <c r="H33" s="317" t="s">
        <v>800</v>
      </c>
      <c r="I33" s="317" t="s">
        <v>2625</v>
      </c>
      <c r="J33" s="318">
        <v>186</v>
      </c>
      <c r="K33" s="318">
        <v>0.8</v>
      </c>
      <c r="L33" s="317" t="s">
        <v>2891</v>
      </c>
      <c r="M33" s="317" t="s">
        <v>2892</v>
      </c>
      <c r="N33" s="317" t="s">
        <v>2893</v>
      </c>
      <c r="O33" s="317" t="s">
        <v>32</v>
      </c>
      <c r="P33" s="317" t="s">
        <v>2894</v>
      </c>
      <c r="Q33" s="317" t="s">
        <v>2855</v>
      </c>
      <c r="R33" s="317" t="s">
        <v>3025</v>
      </c>
      <c r="S33" s="317" t="s">
        <v>2895</v>
      </c>
      <c r="T33" s="318">
        <v>5.45294626447154E-2</v>
      </c>
      <c r="U33" s="317" t="s">
        <v>2981</v>
      </c>
      <c r="V33" s="317" t="s">
        <v>2982</v>
      </c>
      <c r="W33" s="317" t="s">
        <v>213</v>
      </c>
      <c r="X33" s="317" t="s">
        <v>214</v>
      </c>
      <c r="Y33" s="318">
        <v>110</v>
      </c>
      <c r="Z33" s="318">
        <v>3168</v>
      </c>
      <c r="AA33" s="318">
        <v>1</v>
      </c>
      <c r="AB33" s="317" t="s">
        <v>3026</v>
      </c>
      <c r="AC33" s="318">
        <v>1</v>
      </c>
      <c r="AD33" s="317" t="s">
        <v>800</v>
      </c>
      <c r="AE33" s="317" t="s">
        <v>800</v>
      </c>
      <c r="AF33" s="318">
        <v>0</v>
      </c>
      <c r="AG33" s="318">
        <v>0</v>
      </c>
      <c r="AH33" s="317" t="s">
        <v>2891</v>
      </c>
      <c r="AI33" s="317" t="s">
        <v>2946</v>
      </c>
      <c r="AJ33" s="317" t="s">
        <v>2855</v>
      </c>
      <c r="AK33" s="317" t="s">
        <v>2864</v>
      </c>
      <c r="AL33" s="317" t="s">
        <v>2891</v>
      </c>
      <c r="AM33" s="317" t="s">
        <v>2984</v>
      </c>
      <c r="AN33" s="317" t="s">
        <v>2985</v>
      </c>
      <c r="AO33" s="317" t="s">
        <v>2947</v>
      </c>
      <c r="AP33" s="317" t="s">
        <v>2868</v>
      </c>
      <c r="AQ33" s="317" t="s">
        <v>2869</v>
      </c>
      <c r="AR33" s="317" t="s">
        <v>2948</v>
      </c>
      <c r="AS33" s="318">
        <v>82.6995</v>
      </c>
      <c r="AT33" s="318">
        <v>0</v>
      </c>
      <c r="AU33" s="317" t="s">
        <v>3011</v>
      </c>
      <c r="AV33" s="317" t="s">
        <v>3004</v>
      </c>
      <c r="AW33" s="317" t="s">
        <v>3005</v>
      </c>
      <c r="AX33" s="317" t="s">
        <v>3006</v>
      </c>
      <c r="AY33" s="317" t="s">
        <v>2874</v>
      </c>
      <c r="AZ33" s="317" t="s">
        <v>800</v>
      </c>
      <c r="BA33" s="317" t="s">
        <v>800</v>
      </c>
      <c r="BB33" s="318">
        <v>1.44197474254743E-3</v>
      </c>
      <c r="BC33" s="318">
        <v>5.7255935776951202E-3</v>
      </c>
      <c r="BD33" s="318">
        <v>8.3333333333333295E-4</v>
      </c>
      <c r="BE33" s="318">
        <v>3.087645609319E-4</v>
      </c>
      <c r="BF33" s="318">
        <v>0</v>
      </c>
      <c r="BG33" s="318">
        <v>0</v>
      </c>
      <c r="BH33" s="318">
        <v>4.9258736591823501E-3</v>
      </c>
      <c r="BI33" s="318">
        <v>0</v>
      </c>
      <c r="BJ33" s="318">
        <v>0</v>
      </c>
      <c r="BK33" s="318">
        <v>2.5071999999999998E-3</v>
      </c>
      <c r="BL33" s="318">
        <v>0</v>
      </c>
      <c r="BM33" s="318">
        <v>1.23494042916804E-2</v>
      </c>
      <c r="BN33" s="318">
        <v>5.4283938997005997E-4</v>
      </c>
      <c r="BO33" s="318">
        <v>0</v>
      </c>
      <c r="BP33" s="318">
        <v>3.01590475072285E-3</v>
      </c>
      <c r="BQ33" s="318">
        <v>1.01516607429478E-3</v>
      </c>
      <c r="BR33" s="318">
        <v>0</v>
      </c>
      <c r="BS33" s="318">
        <v>2.8634983555340599E-2</v>
      </c>
      <c r="BT33" s="318">
        <v>3.1650888306063399E-2</v>
      </c>
      <c r="BU33" s="318">
        <v>3.2666054380358203E-2</v>
      </c>
      <c r="BV33" s="318">
        <v>272.71412909848198</v>
      </c>
      <c r="BW33" s="318">
        <v>301.43703148631801</v>
      </c>
      <c r="BX33" s="318">
        <v>311.10527981293501</v>
      </c>
      <c r="BY33" s="318">
        <v>709.05673565605196</v>
      </c>
      <c r="BZ33" s="318">
        <v>783.73628186442795</v>
      </c>
      <c r="CA33" s="318">
        <v>808.87372751363102</v>
      </c>
      <c r="CB33" s="318">
        <v>7.4450957243885503</v>
      </c>
      <c r="CC33" s="318">
        <v>8.2292309595764905</v>
      </c>
      <c r="CD33" s="318">
        <v>8.4931741388931297</v>
      </c>
      <c r="CE33" s="317" t="s">
        <v>800</v>
      </c>
      <c r="CF33" s="317" t="s">
        <v>800</v>
      </c>
      <c r="CG33" s="317" t="s">
        <v>2990</v>
      </c>
      <c r="CH33" s="318">
        <v>1.6212280174168099E-3</v>
      </c>
      <c r="CI33" s="318">
        <v>2.70137555379238E-2</v>
      </c>
      <c r="CJ33" s="318">
        <v>7.0235764398601797</v>
      </c>
      <c r="CK33" s="222"/>
      <c r="CL33" s="223">
        <f t="shared" si="2"/>
        <v>1.5742739873690133E-2</v>
      </c>
      <c r="CM33" s="223">
        <f t="shared" si="3"/>
        <v>1.2892243681650459E-2</v>
      </c>
      <c r="CN33" s="223">
        <f t="shared" si="4"/>
        <v>3.01590475072285E-3</v>
      </c>
      <c r="CO33" s="223">
        <f t="shared" si="4"/>
        <v>1.01516607429478E-3</v>
      </c>
      <c r="CP33" s="223">
        <f t="shared" si="5"/>
        <v>3.2666054380358217E-2</v>
      </c>
      <c r="CQ33" s="223">
        <f t="shared" si="6"/>
        <v>0</v>
      </c>
      <c r="CR33" s="222"/>
      <c r="CS33" s="222"/>
      <c r="CT33" s="222"/>
      <c r="CU33" s="222"/>
      <c r="CV33" s="222"/>
      <c r="CW33" s="222"/>
      <c r="CX33" s="222"/>
      <c r="CY33" s="222"/>
      <c r="CZ33" s="222"/>
      <c r="DA33" s="222"/>
      <c r="DB33" s="224">
        <f t="shared" si="7"/>
        <v>2.1201909896158243E-2</v>
      </c>
      <c r="DC33" s="224">
        <f t="shared" si="8"/>
        <v>7.4330736591823494E-3</v>
      </c>
      <c r="DD33" s="224">
        <f t="shared" si="9"/>
        <v>2.8634983555340592E-2</v>
      </c>
      <c r="DE33" s="225">
        <f t="shared" si="10"/>
        <v>0</v>
      </c>
      <c r="DF33" s="222"/>
      <c r="DG33" s="222"/>
      <c r="DH33" s="222"/>
      <c r="DI33" s="222"/>
      <c r="DJ33" s="222"/>
      <c r="DK33" s="222"/>
      <c r="DL33" s="222"/>
      <c r="DM33" s="222"/>
      <c r="DN33" s="222"/>
      <c r="DO33" s="222"/>
      <c r="DP33" s="222"/>
      <c r="DQ33" s="222"/>
      <c r="DR33" s="222"/>
      <c r="DS33" s="222"/>
      <c r="DT33" s="222"/>
      <c r="DU33" s="222"/>
      <c r="DV33" s="222"/>
      <c r="DW33" s="222"/>
      <c r="DX33" s="222"/>
      <c r="DY33" s="222"/>
      <c r="DZ33" s="222"/>
      <c r="EA33" s="222"/>
      <c r="EB33" s="222"/>
      <c r="EC33" s="222"/>
      <c r="ED33" s="222"/>
      <c r="EE33" s="222"/>
    </row>
    <row r="34" spans="1:135" ht="25.5" x14ac:dyDescent="0.25">
      <c r="A34" s="317" t="s">
        <v>221</v>
      </c>
      <c r="B34" s="317" t="s">
        <v>3027</v>
      </c>
      <c r="C34" s="317" t="s">
        <v>222</v>
      </c>
      <c r="D34" s="317" t="s">
        <v>2980</v>
      </c>
      <c r="E34" s="318">
        <v>105</v>
      </c>
      <c r="F34" s="318">
        <v>10250</v>
      </c>
      <c r="G34" s="317" t="s">
        <v>2891</v>
      </c>
      <c r="H34" s="317" t="s">
        <v>800</v>
      </c>
      <c r="I34" s="317" t="s">
        <v>2623</v>
      </c>
      <c r="J34" s="318">
        <v>138</v>
      </c>
      <c r="K34" s="318">
        <v>0.8</v>
      </c>
      <c r="L34" s="317" t="s">
        <v>2891</v>
      </c>
      <c r="M34" s="317" t="s">
        <v>2892</v>
      </c>
      <c r="N34" s="317" t="s">
        <v>2893</v>
      </c>
      <c r="O34" s="317" t="s">
        <v>32</v>
      </c>
      <c r="P34" s="317" t="s">
        <v>2858</v>
      </c>
      <c r="Q34" s="317" t="s">
        <v>2906</v>
      </c>
      <c r="R34" s="317" t="s">
        <v>3027</v>
      </c>
      <c r="S34" s="317" t="s">
        <v>2860</v>
      </c>
      <c r="T34" s="318">
        <v>5.4685696788286699E-2</v>
      </c>
      <c r="U34" s="317" t="s">
        <v>3008</v>
      </c>
      <c r="V34" s="317" t="s">
        <v>3009</v>
      </c>
      <c r="W34" s="317" t="s">
        <v>213</v>
      </c>
      <c r="X34" s="317" t="s">
        <v>214</v>
      </c>
      <c r="Y34" s="318">
        <v>110</v>
      </c>
      <c r="Z34" s="318">
        <v>3168</v>
      </c>
      <c r="AA34" s="318">
        <v>1</v>
      </c>
      <c r="AB34" s="317" t="s">
        <v>3028</v>
      </c>
      <c r="AC34" s="318">
        <v>1</v>
      </c>
      <c r="AD34" s="317" t="s">
        <v>213</v>
      </c>
      <c r="AE34" s="317" t="s">
        <v>214</v>
      </c>
      <c r="AF34" s="318">
        <v>110</v>
      </c>
      <c r="AG34" s="318">
        <v>3168</v>
      </c>
      <c r="AH34" s="317" t="s">
        <v>2891</v>
      </c>
      <c r="AI34" s="317" t="s">
        <v>2946</v>
      </c>
      <c r="AJ34" s="317" t="s">
        <v>2855</v>
      </c>
      <c r="AK34" s="317" t="s">
        <v>2864</v>
      </c>
      <c r="AL34" s="317" t="s">
        <v>2891</v>
      </c>
      <c r="AM34" s="317" t="s">
        <v>2984</v>
      </c>
      <c r="AN34" s="317" t="s">
        <v>3010</v>
      </c>
      <c r="AO34" s="317" t="s">
        <v>2947</v>
      </c>
      <c r="AP34" s="317" t="s">
        <v>2868</v>
      </c>
      <c r="AQ34" s="317" t="s">
        <v>2869</v>
      </c>
      <c r="AR34" s="317" t="s">
        <v>2948</v>
      </c>
      <c r="AS34" s="318">
        <v>48.982399999999998</v>
      </c>
      <c r="AT34" s="318">
        <v>0</v>
      </c>
      <c r="AU34" s="317" t="s">
        <v>3011</v>
      </c>
      <c r="AV34" s="317" t="s">
        <v>3004</v>
      </c>
      <c r="AW34" s="317" t="s">
        <v>3005</v>
      </c>
      <c r="AX34" s="317" t="s">
        <v>3006</v>
      </c>
      <c r="AY34" s="317" t="s">
        <v>2874</v>
      </c>
      <c r="AZ34" s="317" t="s">
        <v>3004</v>
      </c>
      <c r="BA34" s="317" t="s">
        <v>3006</v>
      </c>
      <c r="BB34" s="318">
        <v>1.44197474254743E-3</v>
      </c>
      <c r="BC34" s="318">
        <v>5.7419981627701002E-3</v>
      </c>
      <c r="BD34" s="318">
        <v>8.3333333333333295E-4</v>
      </c>
      <c r="BE34" s="318">
        <v>2.4648953301127202E-4</v>
      </c>
      <c r="BF34" s="318">
        <v>0</v>
      </c>
      <c r="BG34" s="318">
        <v>0</v>
      </c>
      <c r="BH34" s="318">
        <v>4.9258736591823501E-3</v>
      </c>
      <c r="BI34" s="318">
        <v>0</v>
      </c>
      <c r="BJ34" s="318">
        <v>0</v>
      </c>
      <c r="BK34" s="318">
        <v>2.5071999999999998E-3</v>
      </c>
      <c r="BL34" s="318">
        <v>0</v>
      </c>
      <c r="BM34" s="318">
        <v>1.18548260322003E-2</v>
      </c>
      <c r="BN34" s="318">
        <v>5.4283938997005997E-4</v>
      </c>
      <c r="BO34" s="318">
        <v>0</v>
      </c>
      <c r="BP34" s="318">
        <v>4.0649150988003599E-3</v>
      </c>
      <c r="BQ34" s="318">
        <v>1.36826731752774E-3</v>
      </c>
      <c r="BR34" s="318">
        <v>0</v>
      </c>
      <c r="BS34" s="318">
        <v>2.8094534853014799E-2</v>
      </c>
      <c r="BT34" s="318">
        <v>3.2159449951815203E-2</v>
      </c>
      <c r="BU34" s="318">
        <v>3.3527717269342901E-2</v>
      </c>
      <c r="BV34" s="318">
        <v>267.56699860014101</v>
      </c>
      <c r="BW34" s="318">
        <v>306.28047573157301</v>
      </c>
      <c r="BX34" s="318">
        <v>319.31159304136099</v>
      </c>
      <c r="BY34" s="318">
        <v>695.67419636036698</v>
      </c>
      <c r="BZ34" s="318">
        <v>796.329236902091</v>
      </c>
      <c r="CA34" s="318">
        <v>830.21014190753999</v>
      </c>
      <c r="CB34" s="318">
        <v>7.3045790617838602</v>
      </c>
      <c r="CC34" s="318">
        <v>8.36145698747195</v>
      </c>
      <c r="CD34" s="318">
        <v>8.7172064900291595</v>
      </c>
      <c r="CE34" s="317" t="s">
        <v>800</v>
      </c>
      <c r="CF34" s="317" t="s">
        <v>800</v>
      </c>
      <c r="CG34" s="317" t="s">
        <v>3014</v>
      </c>
      <c r="CH34" s="318">
        <v>1.2299541031594299E-3</v>
      </c>
      <c r="CI34" s="318">
        <v>2.6864580749855399E-2</v>
      </c>
      <c r="CJ34" s="318">
        <v>6.9847909949624096</v>
      </c>
      <c r="CK34" s="222"/>
      <c r="CL34" s="223">
        <f t="shared" si="2"/>
        <v>1.5696869430844484E-2</v>
      </c>
      <c r="CM34" s="223">
        <f t="shared" si="3"/>
        <v>1.239766542217036E-2</v>
      </c>
      <c r="CN34" s="223">
        <f t="shared" si="4"/>
        <v>4.0649150988003599E-3</v>
      </c>
      <c r="CO34" s="223">
        <f t="shared" si="4"/>
        <v>1.36826731752774E-3</v>
      </c>
      <c r="CP34" s="223">
        <f t="shared" si="5"/>
        <v>3.3527717269342942E-2</v>
      </c>
      <c r="CQ34" s="223">
        <f t="shared" si="6"/>
        <v>0</v>
      </c>
      <c r="CR34" s="222"/>
      <c r="CS34" s="222"/>
      <c r="CT34" s="222"/>
      <c r="CU34" s="222"/>
      <c r="CV34" s="222"/>
      <c r="CW34" s="222"/>
      <c r="CX34" s="222"/>
      <c r="CY34" s="222"/>
      <c r="CZ34" s="222"/>
      <c r="DA34" s="222"/>
      <c r="DB34" s="224">
        <f t="shared" si="7"/>
        <v>2.0661461193832494E-2</v>
      </c>
      <c r="DC34" s="224">
        <f t="shared" si="8"/>
        <v>7.4330736591823494E-3</v>
      </c>
      <c r="DD34" s="224">
        <f t="shared" si="9"/>
        <v>2.8094534853014844E-2</v>
      </c>
      <c r="DE34" s="225">
        <f t="shared" si="10"/>
        <v>4.5102810375396984E-17</v>
      </c>
      <c r="DF34" s="222"/>
      <c r="DG34" s="222"/>
      <c r="DH34" s="222"/>
      <c r="DI34" s="222"/>
      <c r="DJ34" s="222"/>
      <c r="DK34" s="222"/>
      <c r="DL34" s="222"/>
      <c r="DM34" s="222"/>
      <c r="DN34" s="222"/>
      <c r="DO34" s="222"/>
      <c r="DP34" s="222"/>
      <c r="DQ34" s="222"/>
      <c r="DR34" s="222"/>
      <c r="DS34" s="222"/>
      <c r="DT34" s="222"/>
      <c r="DU34" s="222"/>
      <c r="DV34" s="222"/>
      <c r="DW34" s="222"/>
      <c r="DX34" s="222"/>
      <c r="DY34" s="222"/>
      <c r="DZ34" s="222"/>
      <c r="EA34" s="222"/>
      <c r="EB34" s="222"/>
      <c r="EC34" s="222"/>
      <c r="ED34" s="222"/>
      <c r="EE34" s="222"/>
    </row>
    <row r="35" spans="1:135" ht="25.5" x14ac:dyDescent="0.25">
      <c r="A35" s="317" t="s">
        <v>221</v>
      </c>
      <c r="B35" s="317" t="s">
        <v>3029</v>
      </c>
      <c r="C35" s="317" t="s">
        <v>222</v>
      </c>
      <c r="D35" s="317" t="s">
        <v>2980</v>
      </c>
      <c r="E35" s="318">
        <v>105</v>
      </c>
      <c r="F35" s="318">
        <v>10250</v>
      </c>
      <c r="G35" s="317" t="s">
        <v>2906</v>
      </c>
      <c r="H35" s="317" t="s">
        <v>800</v>
      </c>
      <c r="I35" s="317" t="s">
        <v>2625</v>
      </c>
      <c r="J35" s="318">
        <v>186</v>
      </c>
      <c r="K35" s="318">
        <v>0.8</v>
      </c>
      <c r="L35" s="317" t="s">
        <v>2891</v>
      </c>
      <c r="M35" s="317" t="s">
        <v>2892</v>
      </c>
      <c r="N35" s="317" t="s">
        <v>2893</v>
      </c>
      <c r="O35" s="317" t="s">
        <v>32</v>
      </c>
      <c r="P35" s="317" t="s">
        <v>2894</v>
      </c>
      <c r="Q35" s="317" t="s">
        <v>2906</v>
      </c>
      <c r="R35" s="317" t="s">
        <v>3029</v>
      </c>
      <c r="S35" s="317" t="s">
        <v>2895</v>
      </c>
      <c r="T35" s="318">
        <v>5.45294626447154E-2</v>
      </c>
      <c r="U35" s="317" t="s">
        <v>2981</v>
      </c>
      <c r="V35" s="317" t="s">
        <v>2982</v>
      </c>
      <c r="W35" s="317" t="s">
        <v>211</v>
      </c>
      <c r="X35" s="317" t="s">
        <v>212</v>
      </c>
      <c r="Y35" s="318">
        <v>110</v>
      </c>
      <c r="Z35" s="318">
        <v>4320</v>
      </c>
      <c r="AA35" s="318">
        <v>1</v>
      </c>
      <c r="AB35" s="317" t="s">
        <v>3030</v>
      </c>
      <c r="AC35" s="318">
        <v>1</v>
      </c>
      <c r="AD35" s="317" t="s">
        <v>800</v>
      </c>
      <c r="AE35" s="317" t="s">
        <v>800</v>
      </c>
      <c r="AF35" s="318">
        <v>0</v>
      </c>
      <c r="AG35" s="318">
        <v>0</v>
      </c>
      <c r="AH35" s="317" t="s">
        <v>2891</v>
      </c>
      <c r="AI35" s="317" t="s">
        <v>2946</v>
      </c>
      <c r="AJ35" s="317" t="s">
        <v>2855</v>
      </c>
      <c r="AK35" s="317" t="s">
        <v>2864</v>
      </c>
      <c r="AL35" s="317" t="s">
        <v>2855</v>
      </c>
      <c r="AM35" s="317" t="s">
        <v>3031</v>
      </c>
      <c r="AN35" s="317" t="s">
        <v>2985</v>
      </c>
      <c r="AO35" s="317" t="s">
        <v>2947</v>
      </c>
      <c r="AP35" s="317" t="s">
        <v>2868</v>
      </c>
      <c r="AQ35" s="317" t="s">
        <v>2869</v>
      </c>
      <c r="AR35" s="317" t="s">
        <v>2948</v>
      </c>
      <c r="AS35" s="318">
        <v>82.6995</v>
      </c>
      <c r="AT35" s="318">
        <v>0</v>
      </c>
      <c r="AU35" s="317" t="s">
        <v>3011</v>
      </c>
      <c r="AV35" s="317" t="s">
        <v>2987</v>
      </c>
      <c r="AW35" s="317" t="s">
        <v>2988</v>
      </c>
      <c r="AX35" s="317" t="s">
        <v>2989</v>
      </c>
      <c r="AY35" s="317" t="s">
        <v>2874</v>
      </c>
      <c r="AZ35" s="317" t="s">
        <v>800</v>
      </c>
      <c r="BA35" s="317" t="s">
        <v>800</v>
      </c>
      <c r="BB35" s="318">
        <v>1.44197474254743E-3</v>
      </c>
      <c r="BC35" s="318">
        <v>5.7255935776951202E-3</v>
      </c>
      <c r="BD35" s="318">
        <v>8.3333333333333295E-4</v>
      </c>
      <c r="BE35" s="318">
        <v>3.087645609319E-4</v>
      </c>
      <c r="BF35" s="318">
        <v>0</v>
      </c>
      <c r="BG35" s="318">
        <v>0</v>
      </c>
      <c r="BH35" s="318">
        <v>4.9258736591823501E-3</v>
      </c>
      <c r="BI35" s="318">
        <v>0</v>
      </c>
      <c r="BJ35" s="318">
        <v>0</v>
      </c>
      <c r="BK35" s="318">
        <v>2.5071999999999998E-3</v>
      </c>
      <c r="BL35" s="318">
        <v>0</v>
      </c>
      <c r="BM35" s="318">
        <v>1.23494042916804E-2</v>
      </c>
      <c r="BN35" s="318">
        <v>5.4283938997005997E-4</v>
      </c>
      <c r="BO35" s="318">
        <v>0</v>
      </c>
      <c r="BP35" s="318">
        <v>3.01590475072285E-3</v>
      </c>
      <c r="BQ35" s="318">
        <v>1.01516607429478E-3</v>
      </c>
      <c r="BR35" s="318">
        <v>0</v>
      </c>
      <c r="BS35" s="318">
        <v>2.8634983555340599E-2</v>
      </c>
      <c r="BT35" s="318">
        <v>3.1650888306063399E-2</v>
      </c>
      <c r="BU35" s="318">
        <v>3.2666054380358203E-2</v>
      </c>
      <c r="BV35" s="318">
        <v>272.71412909848198</v>
      </c>
      <c r="BW35" s="318">
        <v>301.43703148631801</v>
      </c>
      <c r="BX35" s="318">
        <v>311.10527981293501</v>
      </c>
      <c r="BY35" s="318">
        <v>709.05673565605196</v>
      </c>
      <c r="BZ35" s="318">
        <v>783.73628186442795</v>
      </c>
      <c r="CA35" s="318">
        <v>808.87372751363102</v>
      </c>
      <c r="CB35" s="318">
        <v>7.4450957243885503</v>
      </c>
      <c r="CC35" s="318">
        <v>8.2292309595764905</v>
      </c>
      <c r="CD35" s="318">
        <v>8.4931741388931297</v>
      </c>
      <c r="CE35" s="317" t="s">
        <v>800</v>
      </c>
      <c r="CF35" s="317" t="s">
        <v>800</v>
      </c>
      <c r="CG35" s="317" t="s">
        <v>2990</v>
      </c>
      <c r="CH35" s="318">
        <v>1.6212280174168099E-3</v>
      </c>
      <c r="CI35" s="318">
        <v>2.70137555379238E-2</v>
      </c>
      <c r="CJ35" s="318">
        <v>7.0235764398601797</v>
      </c>
      <c r="CK35" s="222"/>
      <c r="CL35" s="223">
        <f t="shared" si="2"/>
        <v>1.5742739873690133E-2</v>
      </c>
      <c r="CM35" s="223">
        <f t="shared" si="3"/>
        <v>1.2892243681650459E-2</v>
      </c>
      <c r="CN35" s="223">
        <f t="shared" si="4"/>
        <v>3.01590475072285E-3</v>
      </c>
      <c r="CO35" s="223">
        <f t="shared" si="4"/>
        <v>1.01516607429478E-3</v>
      </c>
      <c r="CP35" s="223">
        <f t="shared" si="5"/>
        <v>3.2666054380358217E-2</v>
      </c>
      <c r="CQ35" s="223">
        <f t="shared" si="6"/>
        <v>0</v>
      </c>
      <c r="CR35" s="222"/>
      <c r="CS35" s="222"/>
      <c r="CT35" s="222"/>
      <c r="CU35" s="222"/>
      <c r="CV35" s="222"/>
      <c r="CW35" s="222"/>
      <c r="CX35" s="222"/>
      <c r="CY35" s="222"/>
      <c r="CZ35" s="222"/>
      <c r="DA35" s="222"/>
      <c r="DB35" s="224">
        <f t="shared" si="7"/>
        <v>2.1201909896158243E-2</v>
      </c>
      <c r="DC35" s="224">
        <f t="shared" si="8"/>
        <v>7.4330736591823494E-3</v>
      </c>
      <c r="DD35" s="224">
        <f t="shared" si="9"/>
        <v>2.8634983555340592E-2</v>
      </c>
      <c r="DE35" s="225">
        <f t="shared" si="10"/>
        <v>0</v>
      </c>
      <c r="DF35" s="222"/>
      <c r="DG35" s="222"/>
      <c r="DH35" s="222"/>
      <c r="DI35" s="222"/>
      <c r="DJ35" s="222"/>
      <c r="DK35" s="222"/>
      <c r="DL35" s="222"/>
      <c r="DM35" s="222"/>
      <c r="DN35" s="222"/>
      <c r="DO35" s="222"/>
      <c r="DP35" s="222"/>
      <c r="DQ35" s="222"/>
      <c r="DR35" s="222"/>
      <c r="DS35" s="222"/>
      <c r="DT35" s="222"/>
      <c r="DU35" s="222"/>
      <c r="DV35" s="222"/>
      <c r="DW35" s="222"/>
      <c r="DX35" s="222"/>
      <c r="DY35" s="222"/>
      <c r="DZ35" s="222"/>
      <c r="EA35" s="222"/>
      <c r="EB35" s="222"/>
      <c r="EC35" s="222"/>
      <c r="ED35" s="222"/>
      <c r="EE35" s="222"/>
    </row>
    <row r="36" spans="1:135" ht="25.5" x14ac:dyDescent="0.25">
      <c r="A36" s="317" t="s">
        <v>221</v>
      </c>
      <c r="B36" s="317" t="s">
        <v>3032</v>
      </c>
      <c r="C36" s="317" t="s">
        <v>222</v>
      </c>
      <c r="D36" s="317" t="s">
        <v>2980</v>
      </c>
      <c r="E36" s="318">
        <v>105</v>
      </c>
      <c r="F36" s="318">
        <v>10250</v>
      </c>
      <c r="G36" s="317" t="s">
        <v>2906</v>
      </c>
      <c r="H36" s="317" t="s">
        <v>800</v>
      </c>
      <c r="I36" s="317" t="s">
        <v>2625</v>
      </c>
      <c r="J36" s="318">
        <v>186</v>
      </c>
      <c r="K36" s="318">
        <v>0.8</v>
      </c>
      <c r="L36" s="317" t="s">
        <v>2891</v>
      </c>
      <c r="M36" s="317" t="s">
        <v>2892</v>
      </c>
      <c r="N36" s="317" t="s">
        <v>2893</v>
      </c>
      <c r="O36" s="317" t="s">
        <v>32</v>
      </c>
      <c r="P36" s="317" t="s">
        <v>2894</v>
      </c>
      <c r="Q36" s="317" t="s">
        <v>2890</v>
      </c>
      <c r="R36" s="317" t="s">
        <v>3032</v>
      </c>
      <c r="S36" s="317" t="s">
        <v>2895</v>
      </c>
      <c r="T36" s="318">
        <v>5.45294626447154E-2</v>
      </c>
      <c r="U36" s="317" t="s">
        <v>2981</v>
      </c>
      <c r="V36" s="317" t="s">
        <v>2982</v>
      </c>
      <c r="W36" s="317" t="s">
        <v>223</v>
      </c>
      <c r="X36" s="317" t="s">
        <v>224</v>
      </c>
      <c r="Y36" s="318">
        <v>105</v>
      </c>
      <c r="Z36" s="318">
        <v>14664</v>
      </c>
      <c r="AA36" s="318">
        <v>1</v>
      </c>
      <c r="AB36" s="317" t="s">
        <v>3033</v>
      </c>
      <c r="AC36" s="318">
        <v>1</v>
      </c>
      <c r="AD36" s="317" t="s">
        <v>800</v>
      </c>
      <c r="AE36" s="317" t="s">
        <v>800</v>
      </c>
      <c r="AF36" s="295"/>
      <c r="AG36" s="295"/>
      <c r="AH36" s="317" t="s">
        <v>2891</v>
      </c>
      <c r="AI36" s="317" t="s">
        <v>2946</v>
      </c>
      <c r="AJ36" s="317" t="s">
        <v>2855</v>
      </c>
      <c r="AK36" s="317" t="s">
        <v>2864</v>
      </c>
      <c r="AL36" s="317" t="s">
        <v>2854</v>
      </c>
      <c r="AM36" s="317" t="s">
        <v>2865</v>
      </c>
      <c r="AN36" s="317" t="s">
        <v>2985</v>
      </c>
      <c r="AO36" s="317" t="s">
        <v>2947</v>
      </c>
      <c r="AP36" s="317" t="s">
        <v>2868</v>
      </c>
      <c r="AQ36" s="317" t="s">
        <v>2869</v>
      </c>
      <c r="AR36" s="317" t="s">
        <v>2948</v>
      </c>
      <c r="AS36" s="318">
        <v>82.6995</v>
      </c>
      <c r="AT36" s="318">
        <v>0</v>
      </c>
      <c r="AU36" s="317" t="s">
        <v>3011</v>
      </c>
      <c r="AV36" s="317" t="s">
        <v>3034</v>
      </c>
      <c r="AW36" s="317" t="s">
        <v>3035</v>
      </c>
      <c r="AX36" s="317" t="s">
        <v>3036</v>
      </c>
      <c r="AY36" s="317" t="s">
        <v>2874</v>
      </c>
      <c r="AZ36" s="317" t="s">
        <v>800</v>
      </c>
      <c r="BA36" s="317" t="s">
        <v>800</v>
      </c>
      <c r="BB36" s="318">
        <v>1.44197474254743E-3</v>
      </c>
      <c r="BC36" s="318">
        <v>5.7255935776951202E-3</v>
      </c>
      <c r="BD36" s="318">
        <v>8.3333333333333295E-4</v>
      </c>
      <c r="BE36" s="318">
        <v>3.087645609319E-4</v>
      </c>
      <c r="BF36" s="318">
        <v>0</v>
      </c>
      <c r="BG36" s="318">
        <v>0</v>
      </c>
      <c r="BH36" s="318">
        <v>1.3310921682730199E-3</v>
      </c>
      <c r="BI36" s="318">
        <v>0</v>
      </c>
      <c r="BJ36" s="318">
        <v>0</v>
      </c>
      <c r="BK36" s="318">
        <v>1.9918E-4</v>
      </c>
      <c r="BL36" s="318">
        <v>0</v>
      </c>
      <c r="BM36" s="318">
        <v>1.23494042916804E-2</v>
      </c>
      <c r="BN36" s="318">
        <v>5.4283938997005997E-4</v>
      </c>
      <c r="BO36" s="318">
        <v>0</v>
      </c>
      <c r="BP36" s="318">
        <v>3.01590475072285E-3</v>
      </c>
      <c r="BQ36" s="318">
        <v>1.01516607429478E-3</v>
      </c>
      <c r="BR36" s="318">
        <v>5.1162971085651902E-5</v>
      </c>
      <c r="BS36" s="318">
        <v>2.2783345035516898E-2</v>
      </c>
      <c r="BT36" s="318">
        <v>2.5799249786239702E-2</v>
      </c>
      <c r="BU36" s="318">
        <v>2.6814415860534499E-2</v>
      </c>
      <c r="BV36" s="318">
        <v>216.984238433494</v>
      </c>
      <c r="BW36" s="318">
        <v>245.707140821331</v>
      </c>
      <c r="BX36" s="318">
        <v>255.375389147948</v>
      </c>
      <c r="BY36" s="318">
        <v>564.15901992708496</v>
      </c>
      <c r="BZ36" s="318">
        <v>638.83856613546004</v>
      </c>
      <c r="CA36" s="318">
        <v>663.97601178466402</v>
      </c>
      <c r="CB36" s="318">
        <v>5.9236697092343897</v>
      </c>
      <c r="CC36" s="318">
        <v>6.70780494442233</v>
      </c>
      <c r="CD36" s="318">
        <v>6.97174812373897</v>
      </c>
      <c r="CE36" s="317" t="s">
        <v>800</v>
      </c>
      <c r="CF36" s="317" t="s">
        <v>800</v>
      </c>
      <c r="CG36" s="317" t="s">
        <v>2990</v>
      </c>
      <c r="CH36" s="318">
        <v>1.6212280174168099E-3</v>
      </c>
      <c r="CI36" s="318">
        <v>2.1162117018100099E-2</v>
      </c>
      <c r="CJ36" s="318">
        <v>5.50215042470602</v>
      </c>
      <c r="CK36" s="222"/>
      <c r="CL36" s="223">
        <f t="shared" si="2"/>
        <v>9.8911013538664546E-3</v>
      </c>
      <c r="CM36" s="223">
        <f t="shared" si="3"/>
        <v>1.2892243681650459E-2</v>
      </c>
      <c r="CN36" s="223">
        <f t="shared" si="4"/>
        <v>3.01590475072285E-3</v>
      </c>
      <c r="CO36" s="223">
        <f t="shared" si="4"/>
        <v>1.01516607429478E-3</v>
      </c>
      <c r="CP36" s="223">
        <f t="shared" si="5"/>
        <v>2.6814415860534544E-2</v>
      </c>
      <c r="CQ36" s="223">
        <f t="shared" si="6"/>
        <v>4.5102810375396984E-17</v>
      </c>
      <c r="CR36" s="222"/>
      <c r="CS36" s="222"/>
      <c r="CT36" s="222"/>
      <c r="CU36" s="222"/>
      <c r="CV36" s="222"/>
      <c r="CW36" s="222"/>
      <c r="CX36" s="222"/>
      <c r="CY36" s="222"/>
      <c r="CZ36" s="222"/>
      <c r="DA36" s="222"/>
      <c r="DB36" s="224">
        <f t="shared" si="7"/>
        <v>2.1201909896158243E-2</v>
      </c>
      <c r="DC36" s="224">
        <f t="shared" si="8"/>
        <v>1.5814351393586719E-3</v>
      </c>
      <c r="DD36" s="224">
        <f t="shared" si="9"/>
        <v>2.2783345035516916E-2</v>
      </c>
      <c r="DE36" s="225">
        <f t="shared" si="10"/>
        <v>0</v>
      </c>
      <c r="DF36" s="222"/>
      <c r="DG36" s="222"/>
      <c r="DH36" s="222"/>
      <c r="DI36" s="222"/>
      <c r="DJ36" s="222"/>
      <c r="DK36" s="222"/>
      <c r="DL36" s="222"/>
      <c r="DM36" s="222"/>
      <c r="DN36" s="222"/>
      <c r="DO36" s="222"/>
      <c r="DP36" s="222"/>
      <c r="DQ36" s="222"/>
      <c r="DR36" s="222"/>
      <c r="DS36" s="222"/>
      <c r="DT36" s="222"/>
      <c r="DU36" s="222"/>
      <c r="DV36" s="222"/>
      <c r="DW36" s="222"/>
      <c r="DX36" s="222"/>
      <c r="DY36" s="222"/>
      <c r="DZ36" s="222"/>
      <c r="EA36" s="222"/>
      <c r="EB36" s="222"/>
      <c r="EC36" s="222"/>
      <c r="ED36" s="222"/>
      <c r="EE36" s="222"/>
    </row>
    <row r="37" spans="1:135" ht="25.5" x14ac:dyDescent="0.25">
      <c r="A37" s="317" t="s">
        <v>231</v>
      </c>
      <c r="B37" s="317" t="s">
        <v>2688</v>
      </c>
      <c r="C37" s="317" t="s">
        <v>232</v>
      </c>
      <c r="D37" s="317" t="s">
        <v>49</v>
      </c>
      <c r="E37" s="318">
        <v>170</v>
      </c>
      <c r="F37" s="318">
        <v>5082</v>
      </c>
      <c r="G37" s="317" t="s">
        <v>2855</v>
      </c>
      <c r="H37" s="317" t="s">
        <v>800</v>
      </c>
      <c r="I37" s="317" t="s">
        <v>2624</v>
      </c>
      <c r="J37" s="318">
        <v>178</v>
      </c>
      <c r="K37" s="318">
        <v>0.8</v>
      </c>
      <c r="L37" s="317" t="s">
        <v>2891</v>
      </c>
      <c r="M37" s="317" t="s">
        <v>2892</v>
      </c>
      <c r="N37" s="317" t="s">
        <v>2893</v>
      </c>
      <c r="O37" s="317" t="s">
        <v>32</v>
      </c>
      <c r="P37" s="317" t="s">
        <v>2858</v>
      </c>
      <c r="Q37" s="317" t="s">
        <v>2859</v>
      </c>
      <c r="R37" s="317" t="s">
        <v>2688</v>
      </c>
      <c r="S37" s="317" t="s">
        <v>2860</v>
      </c>
      <c r="T37" s="318">
        <v>5.4685696788286699E-2</v>
      </c>
      <c r="U37" s="317" t="s">
        <v>2904</v>
      </c>
      <c r="V37" s="317" t="s">
        <v>2905</v>
      </c>
      <c r="W37" s="317" t="s">
        <v>231</v>
      </c>
      <c r="X37" s="317" t="s">
        <v>232</v>
      </c>
      <c r="Y37" s="318">
        <v>170</v>
      </c>
      <c r="Z37" s="318">
        <v>5082</v>
      </c>
      <c r="AA37" s="318">
        <v>1</v>
      </c>
      <c r="AB37" s="317" t="s">
        <v>2688</v>
      </c>
      <c r="AC37" s="318">
        <v>1</v>
      </c>
      <c r="AD37" s="317" t="s">
        <v>800</v>
      </c>
      <c r="AE37" s="317" t="s">
        <v>800</v>
      </c>
      <c r="AF37" s="295"/>
      <c r="AG37" s="295"/>
      <c r="AH37" s="317" t="s">
        <v>2854</v>
      </c>
      <c r="AI37" s="317" t="s">
        <v>2863</v>
      </c>
      <c r="AJ37" s="317" t="s">
        <v>2855</v>
      </c>
      <c r="AK37" s="317" t="s">
        <v>2864</v>
      </c>
      <c r="AL37" s="317" t="s">
        <v>2854</v>
      </c>
      <c r="AM37" s="317" t="s">
        <v>2865</v>
      </c>
      <c r="AN37" s="317" t="s">
        <v>2908</v>
      </c>
      <c r="AO37" s="317" t="s">
        <v>2867</v>
      </c>
      <c r="AP37" s="317" t="s">
        <v>2868</v>
      </c>
      <c r="AQ37" s="317" t="s">
        <v>2869</v>
      </c>
      <c r="AR37" s="317" t="s">
        <v>2870</v>
      </c>
      <c r="AS37" s="318">
        <v>57.08</v>
      </c>
      <c r="AT37" s="318">
        <v>0</v>
      </c>
      <c r="AU37" s="317" t="s">
        <v>3037</v>
      </c>
      <c r="AV37" s="317" t="s">
        <v>3037</v>
      </c>
      <c r="AW37" s="317" t="s">
        <v>3038</v>
      </c>
      <c r="AX37" s="317" t="s">
        <v>3039</v>
      </c>
      <c r="AY37" s="317" t="s">
        <v>2874</v>
      </c>
      <c r="AZ37" s="317" t="s">
        <v>800</v>
      </c>
      <c r="BA37" s="317" t="s">
        <v>800</v>
      </c>
      <c r="BB37" s="318">
        <v>2.3411095806550402E-3</v>
      </c>
      <c r="BC37" s="318">
        <v>9.2965684540087402E-3</v>
      </c>
      <c r="BD37" s="318">
        <v>1E-3</v>
      </c>
      <c r="BE37" s="318">
        <v>2.2269038701622999E-4</v>
      </c>
      <c r="BF37" s="318">
        <v>0</v>
      </c>
      <c r="BG37" s="318">
        <v>0</v>
      </c>
      <c r="BH37" s="318">
        <v>0</v>
      </c>
      <c r="BI37" s="318">
        <v>0</v>
      </c>
      <c r="BJ37" s="318">
        <v>0</v>
      </c>
      <c r="BK37" s="318">
        <v>0</v>
      </c>
      <c r="BL37" s="318">
        <v>0</v>
      </c>
      <c r="BM37" s="318">
        <v>2.6680312523203999E-2</v>
      </c>
      <c r="BN37" s="318">
        <v>8.7888282185628701E-4</v>
      </c>
      <c r="BO37" s="318">
        <v>0</v>
      </c>
      <c r="BP37" s="318">
        <v>3.1514510316542101E-3</v>
      </c>
      <c r="BQ37" s="318">
        <v>1.0607915158361201E-3</v>
      </c>
      <c r="BR37" s="318">
        <v>1.4762963557654501E-4</v>
      </c>
      <c r="BS37" s="318">
        <v>4.0567193402316799E-2</v>
      </c>
      <c r="BT37" s="318">
        <v>4.3718644433970999E-2</v>
      </c>
      <c r="BU37" s="318">
        <v>4.47794359498071E-2</v>
      </c>
      <c r="BV37" s="318">
        <v>238.63054942539301</v>
      </c>
      <c r="BW37" s="318">
        <v>257.16849667041799</v>
      </c>
      <c r="BX37" s="318">
        <v>263.40844676357102</v>
      </c>
      <c r="BY37" s="318">
        <v>620.43942850602195</v>
      </c>
      <c r="BZ37" s="318">
        <v>668.63809134308599</v>
      </c>
      <c r="CA37" s="318">
        <v>684.86196158528605</v>
      </c>
      <c r="CB37" s="318">
        <v>10.547470284602401</v>
      </c>
      <c r="CC37" s="318">
        <v>11.3668475528325</v>
      </c>
      <c r="CD37" s="318">
        <v>11.642653346949899</v>
      </c>
      <c r="CE37" s="317" t="s">
        <v>800</v>
      </c>
      <c r="CF37" s="317" t="s">
        <v>800</v>
      </c>
      <c r="CG37" s="317" t="s">
        <v>2916</v>
      </c>
      <c r="CH37" s="318">
        <v>4.5825176740234798E-3</v>
      </c>
      <c r="CI37" s="318">
        <v>3.5984675728293301E-2</v>
      </c>
      <c r="CJ37" s="318">
        <v>9.3560156893562603</v>
      </c>
      <c r="CK37" s="222"/>
      <c r="CL37" s="223">
        <f t="shared" si="2"/>
        <v>1.3007998057256555E-2</v>
      </c>
      <c r="CM37" s="223">
        <f t="shared" si="3"/>
        <v>2.7559195345060284E-2</v>
      </c>
      <c r="CN37" s="223">
        <f t="shared" si="4"/>
        <v>3.1514510316542101E-3</v>
      </c>
      <c r="CO37" s="223">
        <f t="shared" si="4"/>
        <v>1.0607915158361201E-3</v>
      </c>
      <c r="CP37" s="223">
        <f t="shared" si="5"/>
        <v>4.4779435949807177E-2</v>
      </c>
      <c r="CQ37" s="223">
        <f t="shared" si="6"/>
        <v>7.6327832942979512E-17</v>
      </c>
      <c r="CR37" s="222"/>
      <c r="CS37" s="222"/>
      <c r="CT37" s="222"/>
      <c r="CU37" s="222"/>
      <c r="CV37" s="222"/>
      <c r="CW37" s="222"/>
      <c r="CX37" s="222"/>
      <c r="CY37" s="222"/>
      <c r="CZ37" s="222"/>
      <c r="DA37" s="222"/>
      <c r="DB37" s="224">
        <f t="shared" si="7"/>
        <v>4.0419563766740302E-2</v>
      </c>
      <c r="DC37" s="224">
        <f t="shared" si="8"/>
        <v>1.4762963557654501E-4</v>
      </c>
      <c r="DD37" s="224">
        <f t="shared" si="9"/>
        <v>4.0567193402316848E-2</v>
      </c>
      <c r="DE37" s="225">
        <f t="shared" si="10"/>
        <v>0</v>
      </c>
      <c r="DF37" s="222"/>
      <c r="DG37" s="222"/>
      <c r="DH37" s="222"/>
      <c r="DI37" s="222"/>
      <c r="DJ37" s="222"/>
      <c r="DK37" s="222"/>
      <c r="DL37" s="222"/>
      <c r="DM37" s="222"/>
      <c r="DN37" s="222"/>
      <c r="DO37" s="222"/>
      <c r="DP37" s="222"/>
      <c r="DQ37" s="222"/>
      <c r="DR37" s="222"/>
      <c r="DS37" s="222"/>
      <c r="DT37" s="222"/>
      <c r="DU37" s="222"/>
      <c r="DV37" s="222"/>
      <c r="DW37" s="222"/>
      <c r="DX37" s="222"/>
      <c r="DY37" s="222"/>
      <c r="DZ37" s="222"/>
      <c r="EA37" s="222"/>
      <c r="EB37" s="222"/>
      <c r="EC37" s="222"/>
      <c r="ED37" s="222"/>
      <c r="EE37" s="222"/>
    </row>
    <row r="38" spans="1:135" ht="25.5" x14ac:dyDescent="0.25">
      <c r="A38" s="317" t="s">
        <v>233</v>
      </c>
      <c r="B38" s="317" t="s">
        <v>3041</v>
      </c>
      <c r="C38" s="317" t="s">
        <v>234</v>
      </c>
      <c r="D38" s="317" t="s">
        <v>49</v>
      </c>
      <c r="E38" s="318">
        <v>170</v>
      </c>
      <c r="F38" s="318">
        <v>5082</v>
      </c>
      <c r="G38" s="317" t="s">
        <v>2855</v>
      </c>
      <c r="H38" s="317" t="s">
        <v>800</v>
      </c>
      <c r="I38" s="317" t="s">
        <v>2624</v>
      </c>
      <c r="J38" s="318">
        <v>367</v>
      </c>
      <c r="K38" s="318">
        <v>0.84300554270821904</v>
      </c>
      <c r="L38" s="317" t="s">
        <v>2855</v>
      </c>
      <c r="M38" s="317" t="s">
        <v>2856</v>
      </c>
      <c r="N38" s="317" t="s">
        <v>2857</v>
      </c>
      <c r="O38" s="317" t="s">
        <v>32</v>
      </c>
      <c r="P38" s="317" t="s">
        <v>2858</v>
      </c>
      <c r="Q38" s="317" t="s">
        <v>2859</v>
      </c>
      <c r="R38" s="317" t="s">
        <v>3041</v>
      </c>
      <c r="S38" s="317" t="s">
        <v>2860</v>
      </c>
      <c r="T38" s="318">
        <v>5.4685696788286699E-2</v>
      </c>
      <c r="U38" s="317" t="s">
        <v>2904</v>
      </c>
      <c r="V38" s="317" t="s">
        <v>2905</v>
      </c>
      <c r="W38" s="317" t="s">
        <v>233</v>
      </c>
      <c r="X38" s="317" t="s">
        <v>234</v>
      </c>
      <c r="Y38" s="318">
        <v>170</v>
      </c>
      <c r="Z38" s="318">
        <v>5082</v>
      </c>
      <c r="AA38" s="318">
        <v>1</v>
      </c>
      <c r="AB38" s="317" t="s">
        <v>3041</v>
      </c>
      <c r="AC38" s="318">
        <v>1</v>
      </c>
      <c r="AD38" s="317" t="s">
        <v>800</v>
      </c>
      <c r="AE38" s="317" t="s">
        <v>800</v>
      </c>
      <c r="AF38" s="295"/>
      <c r="AG38" s="295"/>
      <c r="AH38" s="317" t="s">
        <v>2854</v>
      </c>
      <c r="AI38" s="317" t="s">
        <v>2863</v>
      </c>
      <c r="AJ38" s="317" t="s">
        <v>2855</v>
      </c>
      <c r="AK38" s="317" t="s">
        <v>2864</v>
      </c>
      <c r="AL38" s="317" t="s">
        <v>2854</v>
      </c>
      <c r="AM38" s="317" t="s">
        <v>2865</v>
      </c>
      <c r="AN38" s="317" t="s">
        <v>2908</v>
      </c>
      <c r="AO38" s="317" t="s">
        <v>2867</v>
      </c>
      <c r="AP38" s="317" t="s">
        <v>2868</v>
      </c>
      <c r="AQ38" s="317" t="s">
        <v>2869</v>
      </c>
      <c r="AR38" s="317" t="s">
        <v>2870</v>
      </c>
      <c r="AS38" s="318">
        <v>57.08</v>
      </c>
      <c r="AT38" s="318">
        <v>0</v>
      </c>
      <c r="AU38" s="317" t="s">
        <v>3042</v>
      </c>
      <c r="AV38" s="317" t="s">
        <v>3042</v>
      </c>
      <c r="AW38" s="317" t="s">
        <v>3043</v>
      </c>
      <c r="AX38" s="317" t="s">
        <v>3044</v>
      </c>
      <c r="AY38" s="317" t="s">
        <v>2874</v>
      </c>
      <c r="AZ38" s="317" t="s">
        <v>800</v>
      </c>
      <c r="BA38" s="317" t="s">
        <v>800</v>
      </c>
      <c r="BB38" s="318">
        <v>2.3411095806550402E-3</v>
      </c>
      <c r="BC38" s="318">
        <v>9.2965684540087402E-3</v>
      </c>
      <c r="BD38" s="318">
        <v>1E-3</v>
      </c>
      <c r="BE38" s="318">
        <v>1.0800787163185E-4</v>
      </c>
      <c r="BF38" s="318">
        <v>0</v>
      </c>
      <c r="BG38" s="318">
        <v>0</v>
      </c>
      <c r="BH38" s="318">
        <v>0</v>
      </c>
      <c r="BI38" s="318">
        <v>0</v>
      </c>
      <c r="BJ38" s="318">
        <v>0</v>
      </c>
      <c r="BK38" s="318">
        <v>0</v>
      </c>
      <c r="BL38" s="318">
        <v>0</v>
      </c>
      <c r="BM38" s="318">
        <v>1.22801708033173E-2</v>
      </c>
      <c r="BN38" s="318">
        <v>8.34047016139714E-4</v>
      </c>
      <c r="BO38" s="318">
        <v>0</v>
      </c>
      <c r="BP38" s="318">
        <v>1.4505211253933599E-3</v>
      </c>
      <c r="BQ38" s="318">
        <v>4.8825143970289002E-4</v>
      </c>
      <c r="BR38" s="318">
        <v>1.4762963557654501E-4</v>
      </c>
      <c r="BS38" s="318">
        <v>2.6007533361329199E-2</v>
      </c>
      <c r="BT38" s="318">
        <v>2.7458054486722599E-2</v>
      </c>
      <c r="BU38" s="318">
        <v>2.7946305926425399E-2</v>
      </c>
      <c r="BV38" s="318">
        <v>152.98549036076</v>
      </c>
      <c r="BW38" s="318">
        <v>161.51796756895601</v>
      </c>
      <c r="BX38" s="318">
        <v>164.390034861326</v>
      </c>
      <c r="BY38" s="318">
        <v>397.76227493797597</v>
      </c>
      <c r="BZ38" s="318">
        <v>419.946715679286</v>
      </c>
      <c r="CA38" s="318">
        <v>427.41409063944798</v>
      </c>
      <c r="CB38" s="318">
        <v>6.7619586739455899</v>
      </c>
      <c r="CC38" s="318">
        <v>7.13909416654786</v>
      </c>
      <c r="CD38" s="318">
        <v>7.2660395408706204</v>
      </c>
      <c r="CE38" s="317" t="s">
        <v>800</v>
      </c>
      <c r="CF38" s="317" t="s">
        <v>800</v>
      </c>
      <c r="CG38" s="317" t="s">
        <v>2916</v>
      </c>
      <c r="CH38" s="318">
        <v>2.1091994217566599E-3</v>
      </c>
      <c r="CI38" s="318">
        <v>2.38983339395725E-2</v>
      </c>
      <c r="CJ38" s="318">
        <v>6.2135668242888604</v>
      </c>
      <c r="CK38" s="222"/>
      <c r="CL38" s="223">
        <f t="shared" si="2"/>
        <v>1.2893315541872176E-2</v>
      </c>
      <c r="CM38" s="223">
        <f t="shared" si="3"/>
        <v>1.3114217819457014E-2</v>
      </c>
      <c r="CN38" s="223">
        <f t="shared" si="4"/>
        <v>1.4505211253933599E-3</v>
      </c>
      <c r="CO38" s="223">
        <f t="shared" si="4"/>
        <v>4.8825143970289002E-4</v>
      </c>
      <c r="CP38" s="223">
        <f t="shared" si="5"/>
        <v>2.7946305926425438E-2</v>
      </c>
      <c r="CQ38" s="223">
        <f t="shared" si="6"/>
        <v>3.8163916471489756E-17</v>
      </c>
      <c r="CR38" s="222"/>
      <c r="CS38" s="222"/>
      <c r="CT38" s="222"/>
      <c r="CU38" s="222"/>
      <c r="CV38" s="222"/>
      <c r="CW38" s="222"/>
      <c r="CX38" s="222"/>
      <c r="CY38" s="222"/>
      <c r="CZ38" s="222"/>
      <c r="DA38" s="222"/>
      <c r="DB38" s="224">
        <f t="shared" si="7"/>
        <v>2.5859903725752646E-2</v>
      </c>
      <c r="DC38" s="224">
        <f t="shared" si="8"/>
        <v>1.4762963557654501E-4</v>
      </c>
      <c r="DD38" s="224">
        <f t="shared" si="9"/>
        <v>2.6007533361329192E-2</v>
      </c>
      <c r="DE38" s="225">
        <f t="shared" si="10"/>
        <v>0</v>
      </c>
      <c r="DF38" s="222"/>
      <c r="DG38" s="222"/>
      <c r="DH38" s="222"/>
      <c r="DI38" s="222"/>
      <c r="DJ38" s="222"/>
      <c r="DK38" s="222"/>
      <c r="DL38" s="222"/>
      <c r="DM38" s="222"/>
      <c r="DN38" s="222"/>
      <c r="DO38" s="222"/>
      <c r="DP38" s="222"/>
      <c r="DQ38" s="222"/>
      <c r="DR38" s="222"/>
      <c r="DS38" s="222"/>
      <c r="DT38" s="222"/>
      <c r="DU38" s="222"/>
      <c r="DV38" s="222"/>
      <c r="DW38" s="222"/>
      <c r="DX38" s="222"/>
      <c r="DY38" s="222"/>
      <c r="DZ38" s="222"/>
      <c r="EA38" s="222"/>
      <c r="EB38" s="222"/>
      <c r="EC38" s="222"/>
      <c r="ED38" s="222"/>
      <c r="EE38" s="222"/>
    </row>
    <row r="39" spans="1:135" ht="25.5" x14ac:dyDescent="0.25">
      <c r="A39" s="317" t="s">
        <v>233</v>
      </c>
      <c r="B39" s="317" t="s">
        <v>2689</v>
      </c>
      <c r="C39" s="317" t="s">
        <v>234</v>
      </c>
      <c r="D39" s="317" t="s">
        <v>49</v>
      </c>
      <c r="E39" s="318">
        <v>170</v>
      </c>
      <c r="F39" s="318">
        <v>5082</v>
      </c>
      <c r="G39" s="317" t="s">
        <v>2890</v>
      </c>
      <c r="H39" s="317" t="s">
        <v>800</v>
      </c>
      <c r="I39" s="317" t="s">
        <v>2626</v>
      </c>
      <c r="J39" s="318">
        <v>181</v>
      </c>
      <c r="K39" s="318">
        <v>0.81820864689390704</v>
      </c>
      <c r="L39" s="317" t="s">
        <v>2891</v>
      </c>
      <c r="M39" s="317" t="s">
        <v>2892</v>
      </c>
      <c r="N39" s="317" t="s">
        <v>2893</v>
      </c>
      <c r="O39" s="317" t="s">
        <v>32</v>
      </c>
      <c r="P39" s="317" t="s">
        <v>2894</v>
      </c>
      <c r="Q39" s="317" t="s">
        <v>2859</v>
      </c>
      <c r="R39" s="317" t="s">
        <v>2689</v>
      </c>
      <c r="S39" s="317" t="s">
        <v>2895</v>
      </c>
      <c r="T39" s="318">
        <v>5.45294626447154E-2</v>
      </c>
      <c r="U39" s="317" t="s">
        <v>2896</v>
      </c>
      <c r="V39" s="317" t="s">
        <v>2897</v>
      </c>
      <c r="W39" s="317" t="s">
        <v>233</v>
      </c>
      <c r="X39" s="317" t="s">
        <v>234</v>
      </c>
      <c r="Y39" s="318">
        <v>170</v>
      </c>
      <c r="Z39" s="318">
        <v>5082</v>
      </c>
      <c r="AA39" s="318">
        <v>1</v>
      </c>
      <c r="AB39" s="317" t="s">
        <v>2689</v>
      </c>
      <c r="AC39" s="318">
        <v>1</v>
      </c>
      <c r="AD39" s="317" t="s">
        <v>800</v>
      </c>
      <c r="AE39" s="317" t="s">
        <v>800</v>
      </c>
      <c r="AF39" s="318">
        <v>0</v>
      </c>
      <c r="AG39" s="318">
        <v>0</v>
      </c>
      <c r="AH39" s="317" t="s">
        <v>2854</v>
      </c>
      <c r="AI39" s="317" t="s">
        <v>2863</v>
      </c>
      <c r="AJ39" s="317" t="s">
        <v>2855</v>
      </c>
      <c r="AK39" s="317" t="s">
        <v>2864</v>
      </c>
      <c r="AL39" s="317" t="s">
        <v>2854</v>
      </c>
      <c r="AM39" s="317" t="s">
        <v>2865</v>
      </c>
      <c r="AN39" s="317" t="s">
        <v>2898</v>
      </c>
      <c r="AO39" s="317" t="s">
        <v>2867</v>
      </c>
      <c r="AP39" s="317" t="s">
        <v>2868</v>
      </c>
      <c r="AQ39" s="317" t="s">
        <v>2869</v>
      </c>
      <c r="AR39" s="317" t="s">
        <v>2870</v>
      </c>
      <c r="AS39" s="318">
        <v>82.6995</v>
      </c>
      <c r="AT39" s="318">
        <v>0</v>
      </c>
      <c r="AU39" s="317" t="s">
        <v>3042</v>
      </c>
      <c r="AV39" s="317" t="s">
        <v>3042</v>
      </c>
      <c r="AW39" s="317" t="s">
        <v>3043</v>
      </c>
      <c r="AX39" s="317" t="s">
        <v>3044</v>
      </c>
      <c r="AY39" s="317" t="s">
        <v>2874</v>
      </c>
      <c r="AZ39" s="317" t="s">
        <v>800</v>
      </c>
      <c r="BA39" s="317" t="s">
        <v>800</v>
      </c>
      <c r="BB39" s="318">
        <v>2.3411095806550402E-3</v>
      </c>
      <c r="BC39" s="318">
        <v>9.2700086496016205E-3</v>
      </c>
      <c r="BD39" s="318">
        <v>1E-3</v>
      </c>
      <c r="BE39" s="318">
        <v>3.1729396869244902E-4</v>
      </c>
      <c r="BF39" s="318">
        <v>0</v>
      </c>
      <c r="BG39" s="318">
        <v>0</v>
      </c>
      <c r="BH39" s="318">
        <v>0</v>
      </c>
      <c r="BI39" s="318">
        <v>0</v>
      </c>
      <c r="BJ39" s="318">
        <v>0</v>
      </c>
      <c r="BK39" s="318">
        <v>0</v>
      </c>
      <c r="BL39" s="318">
        <v>0</v>
      </c>
      <c r="BM39" s="318">
        <v>1.15208996851938E-2</v>
      </c>
      <c r="BN39" s="318">
        <v>8.5932391469360498E-4</v>
      </c>
      <c r="BO39" s="318">
        <v>0</v>
      </c>
      <c r="BP39" s="318">
        <v>3.0302461832147098E-3</v>
      </c>
      <c r="BQ39" s="318">
        <v>1.0199934600797699E-3</v>
      </c>
      <c r="BR39" s="318">
        <v>1.4762963557654501E-4</v>
      </c>
      <c r="BS39" s="318">
        <v>2.5456265434413001E-2</v>
      </c>
      <c r="BT39" s="318">
        <v>2.8486511617627799E-2</v>
      </c>
      <c r="BU39" s="318">
        <v>2.9506505077707499E-2</v>
      </c>
      <c r="BV39" s="318">
        <v>149.74273784948801</v>
      </c>
      <c r="BW39" s="318">
        <v>167.56771539780999</v>
      </c>
      <c r="BX39" s="318">
        <v>173.567676927691</v>
      </c>
      <c r="BY39" s="318">
        <v>389.33111840867002</v>
      </c>
      <c r="BZ39" s="318">
        <v>435.676060034307</v>
      </c>
      <c r="CA39" s="318">
        <v>451.27596001199697</v>
      </c>
      <c r="CB39" s="318">
        <v>6.6186290129473901</v>
      </c>
      <c r="CC39" s="318">
        <v>7.4064930205832198</v>
      </c>
      <c r="CD39" s="318">
        <v>7.6716913202039603</v>
      </c>
      <c r="CE39" s="317" t="s">
        <v>800</v>
      </c>
      <c r="CF39" s="317" t="s">
        <v>800</v>
      </c>
      <c r="CG39" s="317" t="s">
        <v>2902</v>
      </c>
      <c r="CH39" s="318">
        <v>1.0605673530353799E-3</v>
      </c>
      <c r="CI39" s="318">
        <v>2.43956980813777E-2</v>
      </c>
      <c r="CJ39" s="318">
        <v>6.3428815011581898</v>
      </c>
      <c r="CK39" s="222"/>
      <c r="CL39" s="223">
        <f t="shared" si="2"/>
        <v>1.3076041834525655E-2</v>
      </c>
      <c r="CM39" s="223">
        <f t="shared" si="3"/>
        <v>1.2380223599887405E-2</v>
      </c>
      <c r="CN39" s="223">
        <f t="shared" si="4"/>
        <v>3.0302461832147098E-3</v>
      </c>
      <c r="CO39" s="223">
        <f t="shared" si="4"/>
        <v>1.0199934600797699E-3</v>
      </c>
      <c r="CP39" s="223">
        <f t="shared" si="5"/>
        <v>2.9506505077707541E-2</v>
      </c>
      <c r="CQ39" s="223">
        <f t="shared" si="6"/>
        <v>4.163336342344337E-17</v>
      </c>
      <c r="CR39" s="222"/>
      <c r="CS39" s="222"/>
      <c r="CT39" s="222"/>
      <c r="CU39" s="222"/>
      <c r="CV39" s="222"/>
      <c r="CW39" s="222"/>
      <c r="CX39" s="222"/>
      <c r="CY39" s="222"/>
      <c r="CZ39" s="222"/>
      <c r="DA39" s="222"/>
      <c r="DB39" s="224">
        <f t="shared" si="7"/>
        <v>2.5308635798836517E-2</v>
      </c>
      <c r="DC39" s="224">
        <f t="shared" si="8"/>
        <v>1.4762963557654501E-4</v>
      </c>
      <c r="DD39" s="224">
        <f t="shared" si="9"/>
        <v>2.5456265434413063E-2</v>
      </c>
      <c r="DE39" s="225">
        <f t="shared" si="10"/>
        <v>6.2450045135165055E-17</v>
      </c>
      <c r="DF39" s="222"/>
      <c r="DG39" s="222"/>
      <c r="DH39" s="222"/>
      <c r="DI39" s="222"/>
      <c r="DJ39" s="222"/>
      <c r="DK39" s="222"/>
      <c r="DL39" s="222"/>
      <c r="DM39" s="222"/>
      <c r="DN39" s="222"/>
      <c r="DO39" s="222"/>
      <c r="DP39" s="222"/>
      <c r="DQ39" s="222"/>
      <c r="DR39" s="222"/>
      <c r="DS39" s="222"/>
      <c r="DT39" s="222"/>
      <c r="DU39" s="222"/>
      <c r="DV39" s="222"/>
      <c r="DW39" s="222"/>
      <c r="DX39" s="222"/>
      <c r="DY39" s="222"/>
      <c r="DZ39" s="222"/>
      <c r="EA39" s="222"/>
      <c r="EB39" s="222"/>
      <c r="EC39" s="222"/>
      <c r="ED39" s="222"/>
      <c r="EE39" s="222"/>
    </row>
    <row r="40" spans="1:135" ht="25.5" x14ac:dyDescent="0.25">
      <c r="A40" s="317" t="s">
        <v>235</v>
      </c>
      <c r="B40" s="317" t="s">
        <v>2690</v>
      </c>
      <c r="C40" s="317" t="s">
        <v>236</v>
      </c>
      <c r="D40" s="317" t="s">
        <v>2853</v>
      </c>
      <c r="E40" s="318">
        <v>215</v>
      </c>
      <c r="F40" s="318">
        <v>4100</v>
      </c>
      <c r="G40" s="317" t="s">
        <v>2891</v>
      </c>
      <c r="H40" s="317" t="s">
        <v>800</v>
      </c>
      <c r="I40" s="317" t="s">
        <v>2623</v>
      </c>
      <c r="J40" s="318">
        <v>117</v>
      </c>
      <c r="K40" s="318">
        <v>0.8</v>
      </c>
      <c r="L40" s="317" t="s">
        <v>2891</v>
      </c>
      <c r="M40" s="317" t="s">
        <v>2892</v>
      </c>
      <c r="N40" s="317" t="s">
        <v>2893</v>
      </c>
      <c r="O40" s="317" t="s">
        <v>32</v>
      </c>
      <c r="P40" s="317" t="s">
        <v>2858</v>
      </c>
      <c r="Q40" s="317" t="s">
        <v>2859</v>
      </c>
      <c r="R40" s="317" t="s">
        <v>2690</v>
      </c>
      <c r="S40" s="317" t="s">
        <v>2860</v>
      </c>
      <c r="T40" s="318">
        <v>5.4685696788286699E-2</v>
      </c>
      <c r="U40" s="317" t="s">
        <v>3008</v>
      </c>
      <c r="V40" s="317" t="s">
        <v>3009</v>
      </c>
      <c r="W40" s="317" t="s">
        <v>235</v>
      </c>
      <c r="X40" s="317" t="s">
        <v>236</v>
      </c>
      <c r="Y40" s="318">
        <v>215</v>
      </c>
      <c r="Z40" s="318">
        <v>4100</v>
      </c>
      <c r="AA40" s="318">
        <v>1</v>
      </c>
      <c r="AB40" s="317" t="s">
        <v>2690</v>
      </c>
      <c r="AC40" s="318">
        <v>1</v>
      </c>
      <c r="AD40" s="317" t="s">
        <v>800</v>
      </c>
      <c r="AE40" s="317" t="s">
        <v>800</v>
      </c>
      <c r="AF40" s="295"/>
      <c r="AG40" s="295"/>
      <c r="AH40" s="317" t="s">
        <v>2854</v>
      </c>
      <c r="AI40" s="317" t="s">
        <v>2863</v>
      </c>
      <c r="AJ40" s="317" t="s">
        <v>2855</v>
      </c>
      <c r="AK40" s="317" t="s">
        <v>2864</v>
      </c>
      <c r="AL40" s="317" t="s">
        <v>2854</v>
      </c>
      <c r="AM40" s="317" t="s">
        <v>2865</v>
      </c>
      <c r="AN40" s="317" t="s">
        <v>3010</v>
      </c>
      <c r="AO40" s="317" t="s">
        <v>2867</v>
      </c>
      <c r="AP40" s="317" t="s">
        <v>2868</v>
      </c>
      <c r="AQ40" s="317" t="s">
        <v>2869</v>
      </c>
      <c r="AR40" s="317" t="s">
        <v>2870</v>
      </c>
      <c r="AS40" s="318">
        <v>48.982399999999998</v>
      </c>
      <c r="AT40" s="318">
        <v>0</v>
      </c>
      <c r="AU40" s="317" t="s">
        <v>3046</v>
      </c>
      <c r="AV40" s="317" t="s">
        <v>3046</v>
      </c>
      <c r="AW40" s="317" t="s">
        <v>3047</v>
      </c>
      <c r="AX40" s="317" t="s">
        <v>3048</v>
      </c>
      <c r="AY40" s="317" t="s">
        <v>2874</v>
      </c>
      <c r="AZ40" s="317" t="s">
        <v>800</v>
      </c>
      <c r="BA40" s="317" t="s">
        <v>800</v>
      </c>
      <c r="BB40" s="318">
        <v>2.63561571815718E-3</v>
      </c>
      <c r="BC40" s="318">
        <v>1.1757424809481601E-2</v>
      </c>
      <c r="BD40" s="318">
        <v>8.3333333333333295E-4</v>
      </c>
      <c r="BE40" s="318">
        <v>2.90731244064577E-4</v>
      </c>
      <c r="BF40" s="318">
        <v>0</v>
      </c>
      <c r="BG40" s="318">
        <v>0</v>
      </c>
      <c r="BH40" s="318">
        <v>0</v>
      </c>
      <c r="BI40" s="318">
        <v>0</v>
      </c>
      <c r="BJ40" s="318">
        <v>0</v>
      </c>
      <c r="BK40" s="318">
        <v>0</v>
      </c>
      <c r="BL40" s="318">
        <v>0</v>
      </c>
      <c r="BM40" s="318">
        <v>1.3982615320031099E-2</v>
      </c>
      <c r="BN40" s="318">
        <v>1.1115282747006E-3</v>
      </c>
      <c r="BO40" s="318">
        <v>0</v>
      </c>
      <c r="BP40" s="318">
        <v>4.7945152447388898E-3</v>
      </c>
      <c r="BQ40" s="318">
        <v>1.6138537591352899E-3</v>
      </c>
      <c r="BR40" s="318">
        <v>1.82988733658537E-4</v>
      </c>
      <c r="BS40" s="318">
        <v>3.0794237433427001E-2</v>
      </c>
      <c r="BT40" s="318">
        <v>3.55887526781659E-2</v>
      </c>
      <c r="BU40" s="318">
        <v>3.7202606437301201E-2</v>
      </c>
      <c r="BV40" s="318">
        <v>143.22901131826501</v>
      </c>
      <c r="BW40" s="318">
        <v>165.52908222402701</v>
      </c>
      <c r="BX40" s="318">
        <v>173.035378778145</v>
      </c>
      <c r="BY40" s="318">
        <v>372.39542942748898</v>
      </c>
      <c r="BZ40" s="318">
        <v>430.37561378247102</v>
      </c>
      <c r="CA40" s="318">
        <v>449.89198482317698</v>
      </c>
      <c r="CB40" s="318">
        <v>8.0065017326910102</v>
      </c>
      <c r="CC40" s="318">
        <v>9.2530756963231209</v>
      </c>
      <c r="CD40" s="318">
        <v>9.6726776736982991</v>
      </c>
      <c r="CE40" s="317" t="s">
        <v>800</v>
      </c>
      <c r="CF40" s="317" t="s">
        <v>800</v>
      </c>
      <c r="CG40" s="317" t="s">
        <v>3014</v>
      </c>
      <c r="CH40" s="318">
        <v>1.4507150960341899E-3</v>
      </c>
      <c r="CI40" s="318">
        <v>2.9343522337392802E-2</v>
      </c>
      <c r="CJ40" s="318">
        <v>7.6293158077221204</v>
      </c>
      <c r="CK40" s="222"/>
      <c r="CL40" s="223">
        <f t="shared" si="2"/>
        <v>1.570009383869523E-2</v>
      </c>
      <c r="CM40" s="223">
        <f t="shared" si="3"/>
        <v>1.5094143594731699E-2</v>
      </c>
      <c r="CN40" s="223">
        <f t="shared" si="4"/>
        <v>4.7945152447388898E-3</v>
      </c>
      <c r="CO40" s="223">
        <f t="shared" si="4"/>
        <v>1.6138537591352899E-3</v>
      </c>
      <c r="CP40" s="223">
        <f t="shared" si="5"/>
        <v>3.7202606437301104E-2</v>
      </c>
      <c r="CQ40" s="223">
        <f t="shared" si="6"/>
        <v>-9.7144514654701197E-17</v>
      </c>
      <c r="CR40" s="222"/>
      <c r="CS40" s="222"/>
      <c r="CT40" s="222"/>
      <c r="CU40" s="222"/>
      <c r="CV40" s="222"/>
      <c r="CW40" s="222"/>
      <c r="CX40" s="222"/>
      <c r="CY40" s="222"/>
      <c r="CZ40" s="222"/>
      <c r="DA40" s="222"/>
      <c r="DB40" s="224">
        <f t="shared" si="7"/>
        <v>3.061124869976839E-2</v>
      </c>
      <c r="DC40" s="224">
        <f t="shared" si="8"/>
        <v>1.82988733658537E-4</v>
      </c>
      <c r="DD40" s="224">
        <f t="shared" si="9"/>
        <v>3.0794237433426928E-2</v>
      </c>
      <c r="DE40" s="225">
        <f t="shared" si="10"/>
        <v>-7.2858385991025898E-17</v>
      </c>
      <c r="DF40" s="222"/>
      <c r="DG40" s="222"/>
      <c r="DH40" s="222"/>
      <c r="DI40" s="222"/>
      <c r="DJ40" s="222"/>
      <c r="DK40" s="222"/>
      <c r="DL40" s="222"/>
      <c r="DM40" s="222"/>
      <c r="DN40" s="222"/>
      <c r="DO40" s="222"/>
      <c r="DP40" s="222"/>
      <c r="DQ40" s="222"/>
      <c r="DR40" s="222"/>
      <c r="DS40" s="222"/>
      <c r="DT40" s="222"/>
      <c r="DU40" s="222"/>
      <c r="DV40" s="222"/>
      <c r="DW40" s="222"/>
      <c r="DX40" s="222"/>
      <c r="DY40" s="222"/>
      <c r="DZ40" s="222"/>
      <c r="EA40" s="222"/>
      <c r="EB40" s="222"/>
      <c r="EC40" s="222"/>
      <c r="ED40" s="222"/>
      <c r="EE40" s="222"/>
    </row>
    <row r="41" spans="1:135" ht="25.5" x14ac:dyDescent="0.25">
      <c r="A41" s="317" t="s">
        <v>239</v>
      </c>
      <c r="B41" s="317" t="s">
        <v>2699</v>
      </c>
      <c r="C41" s="317" t="s">
        <v>240</v>
      </c>
      <c r="D41" s="317" t="s">
        <v>49</v>
      </c>
      <c r="E41" s="318">
        <v>190</v>
      </c>
      <c r="F41" s="318">
        <v>2664</v>
      </c>
      <c r="G41" s="317" t="s">
        <v>2855</v>
      </c>
      <c r="H41" s="317" t="s">
        <v>800</v>
      </c>
      <c r="I41" s="317" t="s">
        <v>2624</v>
      </c>
      <c r="J41" s="318">
        <v>330</v>
      </c>
      <c r="K41" s="318">
        <v>0.85485712953899196</v>
      </c>
      <c r="L41" s="317" t="s">
        <v>2855</v>
      </c>
      <c r="M41" s="317" t="s">
        <v>2856</v>
      </c>
      <c r="N41" s="317" t="s">
        <v>2857</v>
      </c>
      <c r="O41" s="317" t="s">
        <v>32</v>
      </c>
      <c r="P41" s="317" t="s">
        <v>2858</v>
      </c>
      <c r="Q41" s="317" t="s">
        <v>2859</v>
      </c>
      <c r="R41" s="317" t="s">
        <v>2699</v>
      </c>
      <c r="S41" s="317" t="s">
        <v>2860</v>
      </c>
      <c r="T41" s="318">
        <v>5.4685696788286699E-2</v>
      </c>
      <c r="U41" s="317" t="s">
        <v>2904</v>
      </c>
      <c r="V41" s="317" t="s">
        <v>2905</v>
      </c>
      <c r="W41" s="317" t="s">
        <v>237</v>
      </c>
      <c r="X41" s="317" t="s">
        <v>238</v>
      </c>
      <c r="Y41" s="318">
        <v>190</v>
      </c>
      <c r="Z41" s="318">
        <v>2640</v>
      </c>
      <c r="AA41" s="318">
        <v>1</v>
      </c>
      <c r="AB41" s="317" t="s">
        <v>2698</v>
      </c>
      <c r="AC41" s="318">
        <v>1</v>
      </c>
      <c r="AD41" s="317" t="s">
        <v>800</v>
      </c>
      <c r="AE41" s="317" t="s">
        <v>800</v>
      </c>
      <c r="AF41" s="318">
        <v>0</v>
      </c>
      <c r="AG41" s="318">
        <v>0</v>
      </c>
      <c r="AH41" s="317" t="s">
        <v>2854</v>
      </c>
      <c r="AI41" s="317" t="s">
        <v>2863</v>
      </c>
      <c r="AJ41" s="317" t="s">
        <v>2855</v>
      </c>
      <c r="AK41" s="317" t="s">
        <v>2864</v>
      </c>
      <c r="AL41" s="317" t="s">
        <v>2854</v>
      </c>
      <c r="AM41" s="317" t="s">
        <v>2865</v>
      </c>
      <c r="AN41" s="317" t="s">
        <v>2908</v>
      </c>
      <c r="AO41" s="317" t="s">
        <v>2867</v>
      </c>
      <c r="AP41" s="317" t="s">
        <v>2868</v>
      </c>
      <c r="AQ41" s="317" t="s">
        <v>2869</v>
      </c>
      <c r="AR41" s="317" t="s">
        <v>2870</v>
      </c>
      <c r="AS41" s="318">
        <v>57.08</v>
      </c>
      <c r="AT41" s="318">
        <v>0</v>
      </c>
      <c r="AU41" s="317" t="s">
        <v>4124</v>
      </c>
      <c r="AV41" s="317" t="s">
        <v>4125</v>
      </c>
      <c r="AW41" s="317" t="s">
        <v>4126</v>
      </c>
      <c r="AX41" s="317" t="s">
        <v>4127</v>
      </c>
      <c r="AY41" s="317" t="s">
        <v>2874</v>
      </c>
      <c r="AZ41" s="317" t="s">
        <v>800</v>
      </c>
      <c r="BA41" s="317" t="s">
        <v>800</v>
      </c>
      <c r="BB41" s="318">
        <v>3.5866762595929301E-3</v>
      </c>
      <c r="BC41" s="318">
        <v>1.03902823897745E-2</v>
      </c>
      <c r="BD41" s="318">
        <v>1E-3</v>
      </c>
      <c r="BE41" s="318">
        <v>1.20117845117845E-4</v>
      </c>
      <c r="BF41" s="318">
        <v>0</v>
      </c>
      <c r="BG41" s="318">
        <v>0</v>
      </c>
      <c r="BH41" s="318">
        <v>0</v>
      </c>
      <c r="BI41" s="318">
        <v>0</v>
      </c>
      <c r="BJ41" s="318">
        <v>0</v>
      </c>
      <c r="BK41" s="318">
        <v>0</v>
      </c>
      <c r="BL41" s="318">
        <v>0</v>
      </c>
      <c r="BM41" s="318">
        <v>1.3467699692848899E-2</v>
      </c>
      <c r="BN41" s="318">
        <v>9.1924675312978095E-4</v>
      </c>
      <c r="BO41" s="318">
        <v>0</v>
      </c>
      <c r="BP41" s="318">
        <v>1.59079081454256E-3</v>
      </c>
      <c r="BQ41" s="318">
        <v>5.3546680008256299E-4</v>
      </c>
      <c r="BR41" s="318">
        <v>2.8418704848484801E-4</v>
      </c>
      <c r="BS41" s="318">
        <v>2.9768209988948701E-2</v>
      </c>
      <c r="BT41" s="318">
        <v>3.1359000803491299E-2</v>
      </c>
      <c r="BU41" s="318">
        <v>3.1894467603573902E-2</v>
      </c>
      <c r="BV41" s="318">
        <v>156.67478941552</v>
      </c>
      <c r="BW41" s="318">
        <v>165.04737264995401</v>
      </c>
      <c r="BX41" s="318">
        <v>167.865618966178</v>
      </c>
      <c r="BY41" s="318">
        <v>407.35445248035097</v>
      </c>
      <c r="BZ41" s="318">
        <v>429.12316888988101</v>
      </c>
      <c r="CA41" s="318">
        <v>436.45060931206399</v>
      </c>
      <c r="CB41" s="318">
        <v>7.73973459712668</v>
      </c>
      <c r="CC41" s="318">
        <v>8.1533402089077391</v>
      </c>
      <c r="CD41" s="318">
        <v>8.2925615769292094</v>
      </c>
      <c r="CE41" s="317" t="s">
        <v>800</v>
      </c>
      <c r="CF41" s="317" t="s">
        <v>800</v>
      </c>
      <c r="CG41" s="317" t="s">
        <v>2916</v>
      </c>
      <c r="CH41" s="318">
        <v>2.3131652531148601E-3</v>
      </c>
      <c r="CI41" s="318">
        <v>2.7455044735833899E-2</v>
      </c>
      <c r="CJ41" s="318">
        <v>7.1383116313168102</v>
      </c>
      <c r="CK41" s="222"/>
      <c r="CL41" s="223">
        <f t="shared" si="2"/>
        <v>1.5381263542970123E-2</v>
      </c>
      <c r="CM41" s="223">
        <f t="shared" si="3"/>
        <v>1.438694644597868E-2</v>
      </c>
      <c r="CN41" s="223">
        <f t="shared" si="4"/>
        <v>1.59079081454256E-3</v>
      </c>
      <c r="CO41" s="223">
        <f t="shared" si="4"/>
        <v>5.3546680008256299E-4</v>
      </c>
      <c r="CP41" s="223">
        <f t="shared" si="5"/>
        <v>3.1894467603573923E-2</v>
      </c>
      <c r="CQ41" s="223">
        <f t="shared" si="6"/>
        <v>0</v>
      </c>
      <c r="CR41" s="222"/>
      <c r="CS41" s="222"/>
      <c r="CT41" s="222"/>
      <c r="CU41" s="222"/>
      <c r="CV41" s="222"/>
      <c r="CW41" s="222"/>
      <c r="CX41" s="222"/>
      <c r="CY41" s="222"/>
      <c r="CZ41" s="222"/>
      <c r="DA41" s="222"/>
      <c r="DB41" s="224">
        <f t="shared" si="7"/>
        <v>2.9484022940463955E-2</v>
      </c>
      <c r="DC41" s="224">
        <f t="shared" si="8"/>
        <v>2.8418704848484801E-4</v>
      </c>
      <c r="DD41" s="224">
        <f t="shared" si="9"/>
        <v>2.9768209988948802E-2</v>
      </c>
      <c r="DE41" s="225">
        <f t="shared" si="10"/>
        <v>1.0061396160665481E-16</v>
      </c>
      <c r="DF41" s="222"/>
      <c r="DG41" s="222"/>
      <c r="DH41" s="222"/>
      <c r="DI41" s="222"/>
      <c r="DJ41" s="222"/>
      <c r="DK41" s="222"/>
      <c r="DL41" s="222"/>
      <c r="DM41" s="222"/>
      <c r="DN41" s="222"/>
      <c r="DO41" s="222"/>
      <c r="DP41" s="222"/>
      <c r="DQ41" s="222"/>
      <c r="DR41" s="222"/>
      <c r="DS41" s="222"/>
      <c r="DT41" s="222"/>
      <c r="DU41" s="222"/>
      <c r="DV41" s="222"/>
      <c r="DW41" s="222"/>
      <c r="DX41" s="222"/>
      <c r="DY41" s="222"/>
      <c r="DZ41" s="222"/>
      <c r="EA41" s="222"/>
      <c r="EB41" s="222"/>
      <c r="EC41" s="222"/>
      <c r="ED41" s="222"/>
      <c r="EE41" s="222"/>
    </row>
    <row r="42" spans="1:135" ht="25.5" x14ac:dyDescent="0.25">
      <c r="A42" s="317" t="s">
        <v>243</v>
      </c>
      <c r="B42" s="317" t="s">
        <v>2700</v>
      </c>
      <c r="C42" s="317" t="s">
        <v>244</v>
      </c>
      <c r="D42" s="317" t="s">
        <v>49</v>
      </c>
      <c r="E42" s="318">
        <v>190</v>
      </c>
      <c r="F42" s="318">
        <v>2664</v>
      </c>
      <c r="G42" s="317" t="s">
        <v>2855</v>
      </c>
      <c r="H42" s="317" t="s">
        <v>800</v>
      </c>
      <c r="I42" s="317" t="s">
        <v>2624</v>
      </c>
      <c r="J42" s="318">
        <v>312</v>
      </c>
      <c r="K42" s="318">
        <v>0.8</v>
      </c>
      <c r="L42" s="317" t="s">
        <v>2855</v>
      </c>
      <c r="M42" s="317" t="s">
        <v>2856</v>
      </c>
      <c r="N42" s="317" t="s">
        <v>2857</v>
      </c>
      <c r="O42" s="317" t="s">
        <v>32</v>
      </c>
      <c r="P42" s="317" t="s">
        <v>2858</v>
      </c>
      <c r="Q42" s="317" t="s">
        <v>2859</v>
      </c>
      <c r="R42" s="317" t="s">
        <v>2700</v>
      </c>
      <c r="S42" s="317" t="s">
        <v>2860</v>
      </c>
      <c r="T42" s="318">
        <v>5.4685696788286699E-2</v>
      </c>
      <c r="U42" s="317" t="s">
        <v>2904</v>
      </c>
      <c r="V42" s="317" t="s">
        <v>2905</v>
      </c>
      <c r="W42" s="317" t="s">
        <v>241</v>
      </c>
      <c r="X42" s="317" t="s">
        <v>242</v>
      </c>
      <c r="Y42" s="318">
        <v>190</v>
      </c>
      <c r="Z42" s="318">
        <v>2640</v>
      </c>
      <c r="AA42" s="318">
        <v>1</v>
      </c>
      <c r="AB42" s="317" t="s">
        <v>2697</v>
      </c>
      <c r="AC42" s="318">
        <v>1</v>
      </c>
      <c r="AD42" s="317" t="s">
        <v>800</v>
      </c>
      <c r="AE42" s="317" t="s">
        <v>800</v>
      </c>
      <c r="AF42" s="318">
        <v>0</v>
      </c>
      <c r="AG42" s="318">
        <v>0</v>
      </c>
      <c r="AH42" s="317" t="s">
        <v>2891</v>
      </c>
      <c r="AI42" s="317" t="s">
        <v>2946</v>
      </c>
      <c r="AJ42" s="317" t="s">
        <v>2855</v>
      </c>
      <c r="AK42" s="317" t="s">
        <v>2864</v>
      </c>
      <c r="AL42" s="317" t="s">
        <v>2854</v>
      </c>
      <c r="AM42" s="317" t="s">
        <v>2865</v>
      </c>
      <c r="AN42" s="317" t="s">
        <v>2908</v>
      </c>
      <c r="AO42" s="317" t="s">
        <v>2947</v>
      </c>
      <c r="AP42" s="317" t="s">
        <v>2868</v>
      </c>
      <c r="AQ42" s="317" t="s">
        <v>2869</v>
      </c>
      <c r="AR42" s="317" t="s">
        <v>2948</v>
      </c>
      <c r="AS42" s="318">
        <v>57.08</v>
      </c>
      <c r="AT42" s="318">
        <v>0</v>
      </c>
      <c r="AU42" s="317" t="s">
        <v>3050</v>
      </c>
      <c r="AV42" s="317" t="s">
        <v>3051</v>
      </c>
      <c r="AW42" s="317" t="s">
        <v>3052</v>
      </c>
      <c r="AX42" s="317" t="s">
        <v>3053</v>
      </c>
      <c r="AY42" s="317" t="s">
        <v>2874</v>
      </c>
      <c r="AZ42" s="317" t="s">
        <v>800</v>
      </c>
      <c r="BA42" s="317" t="s">
        <v>800</v>
      </c>
      <c r="BB42" s="318">
        <v>3.5866762595929301E-3</v>
      </c>
      <c r="BC42" s="318">
        <v>1.03902823897745E-2</v>
      </c>
      <c r="BD42" s="318">
        <v>1E-3</v>
      </c>
      <c r="BE42" s="318">
        <v>1.2704772079772099E-4</v>
      </c>
      <c r="BF42" s="318">
        <v>0</v>
      </c>
      <c r="BG42" s="318">
        <v>0</v>
      </c>
      <c r="BH42" s="318">
        <v>5.4160782828282803E-3</v>
      </c>
      <c r="BI42" s="318">
        <v>0</v>
      </c>
      <c r="BJ42" s="318">
        <v>0</v>
      </c>
      <c r="BK42" s="318">
        <v>7.2603999999999995E-4</v>
      </c>
      <c r="BL42" s="318">
        <v>0</v>
      </c>
      <c r="BM42" s="318">
        <v>1.5221460349776599E-2</v>
      </c>
      <c r="BN42" s="318">
        <v>9.8228080089820397E-4</v>
      </c>
      <c r="BO42" s="318">
        <v>0</v>
      </c>
      <c r="BP42" s="318">
        <v>1.79794321677708E-3</v>
      </c>
      <c r="BQ42" s="318">
        <v>6.0519515967573303E-4</v>
      </c>
      <c r="BR42" s="318">
        <v>2.8418704848484801E-4</v>
      </c>
      <c r="BS42" s="318">
        <v>3.7734052852153102E-2</v>
      </c>
      <c r="BT42" s="318">
        <v>3.9531996068930202E-2</v>
      </c>
      <c r="BU42" s="318">
        <v>4.0137191228605901E-2</v>
      </c>
      <c r="BV42" s="318">
        <v>198.60027816922701</v>
      </c>
      <c r="BW42" s="318">
        <v>208.06313720489601</v>
      </c>
      <c r="BX42" s="318">
        <v>211.248374887399</v>
      </c>
      <c r="BY42" s="318">
        <v>516.36072323998997</v>
      </c>
      <c r="BZ42" s="318">
        <v>540.96415673272895</v>
      </c>
      <c r="CA42" s="318">
        <v>549.24577470723898</v>
      </c>
      <c r="CB42" s="318">
        <v>9.8108537415598001</v>
      </c>
      <c r="CC42" s="318">
        <v>10.278318977921799</v>
      </c>
      <c r="CD42" s="318">
        <v>10.435669719437501</v>
      </c>
      <c r="CE42" s="317" t="s">
        <v>800</v>
      </c>
      <c r="CF42" s="317" t="s">
        <v>800</v>
      </c>
      <c r="CG42" s="317" t="s">
        <v>2916</v>
      </c>
      <c r="CH42" s="318">
        <v>2.6143850832569902E-3</v>
      </c>
      <c r="CI42" s="318">
        <v>3.51196677688961E-2</v>
      </c>
      <c r="CJ42" s="318">
        <v>9.1311136199129805</v>
      </c>
      <c r="CK42" s="222"/>
      <c r="CL42" s="223">
        <f t="shared" si="2"/>
        <v>2.1530311701478278E-2</v>
      </c>
      <c r="CM42" s="223">
        <f t="shared" si="3"/>
        <v>1.6203741150674803E-2</v>
      </c>
      <c r="CN42" s="223">
        <f t="shared" si="4"/>
        <v>1.79794321677708E-3</v>
      </c>
      <c r="CO42" s="223">
        <f t="shared" si="4"/>
        <v>6.0519515967573303E-4</v>
      </c>
      <c r="CP42" s="223">
        <f t="shared" si="5"/>
        <v>4.0137191228605894E-2</v>
      </c>
      <c r="CQ42" s="223">
        <f t="shared" si="6"/>
        <v>0</v>
      </c>
      <c r="CR42" s="222"/>
      <c r="CS42" s="222"/>
      <c r="CT42" s="222"/>
      <c r="CU42" s="222"/>
      <c r="CV42" s="222"/>
      <c r="CW42" s="222"/>
      <c r="CX42" s="222"/>
      <c r="CY42" s="222"/>
      <c r="CZ42" s="222"/>
      <c r="DA42" s="222"/>
      <c r="DB42" s="224">
        <f t="shared" si="7"/>
        <v>3.1307747520839951E-2</v>
      </c>
      <c r="DC42" s="224">
        <f t="shared" si="8"/>
        <v>6.4263053313131282E-3</v>
      </c>
      <c r="DD42" s="224">
        <f t="shared" si="9"/>
        <v>3.7734052852153081E-2</v>
      </c>
      <c r="DE42" s="225">
        <f t="shared" si="10"/>
        <v>0</v>
      </c>
      <c r="DF42" s="222"/>
      <c r="DG42" s="222"/>
      <c r="DH42" s="222"/>
      <c r="DI42" s="222"/>
      <c r="DJ42" s="222"/>
      <c r="DK42" s="222"/>
      <c r="DL42" s="222"/>
      <c r="DM42" s="222"/>
      <c r="DN42" s="222"/>
      <c r="DO42" s="222"/>
      <c r="DP42" s="222"/>
      <c r="DQ42" s="222"/>
      <c r="DR42" s="222"/>
      <c r="DS42" s="222"/>
      <c r="DT42" s="222"/>
      <c r="DU42" s="222"/>
      <c r="DV42" s="222"/>
      <c r="DW42" s="222"/>
      <c r="DX42" s="222"/>
      <c r="DY42" s="222"/>
      <c r="DZ42" s="222"/>
      <c r="EA42" s="222"/>
      <c r="EB42" s="222"/>
      <c r="EC42" s="222"/>
      <c r="ED42" s="222"/>
      <c r="EE42" s="222"/>
    </row>
    <row r="43" spans="1:135" ht="25.5" x14ac:dyDescent="0.25">
      <c r="A43" s="317" t="s">
        <v>245</v>
      </c>
      <c r="B43" s="317" t="s">
        <v>3055</v>
      </c>
      <c r="C43" s="317" t="s">
        <v>246</v>
      </c>
      <c r="D43" s="317" t="s">
        <v>2980</v>
      </c>
      <c r="E43" s="318">
        <v>190</v>
      </c>
      <c r="F43" s="318">
        <v>1998</v>
      </c>
      <c r="G43" s="317" t="s">
        <v>2855</v>
      </c>
      <c r="H43" s="317" t="s">
        <v>800</v>
      </c>
      <c r="I43" s="317" t="s">
        <v>2624</v>
      </c>
      <c r="J43" s="318">
        <v>312</v>
      </c>
      <c r="K43" s="318">
        <v>0.84350000000000003</v>
      </c>
      <c r="L43" s="317" t="s">
        <v>2855</v>
      </c>
      <c r="M43" s="317" t="s">
        <v>2856</v>
      </c>
      <c r="N43" s="317" t="s">
        <v>2857</v>
      </c>
      <c r="O43" s="317" t="s">
        <v>32</v>
      </c>
      <c r="P43" s="317" t="s">
        <v>2858</v>
      </c>
      <c r="Q43" s="317" t="s">
        <v>2859</v>
      </c>
      <c r="R43" s="317" t="s">
        <v>3055</v>
      </c>
      <c r="S43" s="317" t="s">
        <v>2860</v>
      </c>
      <c r="T43" s="318">
        <v>5.4685696788286699E-2</v>
      </c>
      <c r="U43" s="317" t="s">
        <v>2904</v>
      </c>
      <c r="V43" s="317" t="s">
        <v>2905</v>
      </c>
      <c r="W43" s="317" t="s">
        <v>245</v>
      </c>
      <c r="X43" s="317" t="s">
        <v>246</v>
      </c>
      <c r="Y43" s="318">
        <v>190</v>
      </c>
      <c r="Z43" s="318">
        <v>1998</v>
      </c>
      <c r="AA43" s="318">
        <v>1</v>
      </c>
      <c r="AB43" s="317" t="s">
        <v>3055</v>
      </c>
      <c r="AC43" s="318">
        <v>1</v>
      </c>
      <c r="AD43" s="317" t="s">
        <v>245</v>
      </c>
      <c r="AE43" s="317" t="s">
        <v>246</v>
      </c>
      <c r="AF43" s="318">
        <v>190</v>
      </c>
      <c r="AG43" s="318">
        <v>1998</v>
      </c>
      <c r="AH43" s="317" t="s">
        <v>2854</v>
      </c>
      <c r="AI43" s="317" t="s">
        <v>2863</v>
      </c>
      <c r="AJ43" s="317" t="s">
        <v>2855</v>
      </c>
      <c r="AK43" s="317" t="s">
        <v>2864</v>
      </c>
      <c r="AL43" s="317" t="s">
        <v>2854</v>
      </c>
      <c r="AM43" s="317" t="s">
        <v>2865</v>
      </c>
      <c r="AN43" s="317" t="s">
        <v>2908</v>
      </c>
      <c r="AO43" s="317" t="s">
        <v>2867</v>
      </c>
      <c r="AP43" s="317" t="s">
        <v>2868</v>
      </c>
      <c r="AQ43" s="317" t="s">
        <v>2869</v>
      </c>
      <c r="AR43" s="317" t="s">
        <v>2870</v>
      </c>
      <c r="AS43" s="318">
        <v>57.08</v>
      </c>
      <c r="AT43" s="318">
        <v>0</v>
      </c>
      <c r="AU43" s="317" t="s">
        <v>3056</v>
      </c>
      <c r="AV43" s="317" t="s">
        <v>3056</v>
      </c>
      <c r="AW43" s="317" t="s">
        <v>3057</v>
      </c>
      <c r="AX43" s="317" t="s">
        <v>3058</v>
      </c>
      <c r="AY43" s="317" t="s">
        <v>2874</v>
      </c>
      <c r="AZ43" s="317" t="s">
        <v>3056</v>
      </c>
      <c r="BA43" s="317" t="s">
        <v>3058</v>
      </c>
      <c r="BB43" s="318">
        <v>4.5042625959292601E-3</v>
      </c>
      <c r="BC43" s="318">
        <v>1.03902823897745E-2</v>
      </c>
      <c r="BD43" s="318">
        <v>8.3333333333333295E-4</v>
      </c>
      <c r="BE43" s="318">
        <v>1.2704772079772099E-4</v>
      </c>
      <c r="BF43" s="318">
        <v>0</v>
      </c>
      <c r="BG43" s="318">
        <v>0</v>
      </c>
      <c r="BH43" s="318">
        <v>0</v>
      </c>
      <c r="BI43" s="318">
        <v>0</v>
      </c>
      <c r="BJ43" s="318">
        <v>0</v>
      </c>
      <c r="BK43" s="318">
        <v>0</v>
      </c>
      <c r="BL43" s="318">
        <v>0</v>
      </c>
      <c r="BM43" s="318">
        <v>1.4436476917393399E-2</v>
      </c>
      <c r="BN43" s="318">
        <v>9.3162375900244598E-4</v>
      </c>
      <c r="BO43" s="318">
        <v>0</v>
      </c>
      <c r="BP43" s="318">
        <v>1.70522178236119E-3</v>
      </c>
      <c r="BQ43" s="318">
        <v>5.7398473946720398E-4</v>
      </c>
      <c r="BR43" s="318">
        <v>3.7550240640640598E-4</v>
      </c>
      <c r="BS43" s="318">
        <v>3.1598529122636998E-2</v>
      </c>
      <c r="BT43" s="318">
        <v>3.3303750904998201E-2</v>
      </c>
      <c r="BU43" s="318">
        <v>3.3877735644465397E-2</v>
      </c>
      <c r="BV43" s="318">
        <v>166.30804801387899</v>
      </c>
      <c r="BW43" s="318">
        <v>175.28289949999001</v>
      </c>
      <c r="BX43" s="318">
        <v>178.30387181297601</v>
      </c>
      <c r="BY43" s="318">
        <v>432.40092483608498</v>
      </c>
      <c r="BZ43" s="318">
        <v>455.735538699975</v>
      </c>
      <c r="CA43" s="318">
        <v>463.59006671373697</v>
      </c>
      <c r="CB43" s="318">
        <v>8.2156175718856197</v>
      </c>
      <c r="CC43" s="318">
        <v>8.6589752352995308</v>
      </c>
      <c r="CD43" s="318">
        <v>8.8082112675609991</v>
      </c>
      <c r="CE43" s="317" t="s">
        <v>800</v>
      </c>
      <c r="CF43" s="317" t="s">
        <v>800</v>
      </c>
      <c r="CG43" s="317" t="s">
        <v>2916</v>
      </c>
      <c r="CH43" s="318">
        <v>2.4795590594019999E-3</v>
      </c>
      <c r="CI43" s="318">
        <v>2.9118970063235002E-2</v>
      </c>
      <c r="CJ43" s="318">
        <v>7.5709322164410997</v>
      </c>
      <c r="CK43" s="222"/>
      <c r="CL43" s="223">
        <f t="shared" si="2"/>
        <v>1.6230428446241219E-2</v>
      </c>
      <c r="CM43" s="223">
        <f t="shared" si="3"/>
        <v>1.5368100676395845E-2</v>
      </c>
      <c r="CN43" s="223">
        <f t="shared" si="4"/>
        <v>1.70522178236119E-3</v>
      </c>
      <c r="CO43" s="223">
        <f t="shared" si="4"/>
        <v>5.7398473946720398E-4</v>
      </c>
      <c r="CP43" s="223">
        <f t="shared" si="5"/>
        <v>3.3877735644465459E-2</v>
      </c>
      <c r="CQ43" s="223">
        <f t="shared" si="6"/>
        <v>6.2450045135165055E-17</v>
      </c>
      <c r="CR43" s="222"/>
      <c r="CS43" s="222"/>
      <c r="CT43" s="222"/>
      <c r="CU43" s="222"/>
      <c r="CV43" s="222"/>
      <c r="CW43" s="222"/>
      <c r="CX43" s="222"/>
      <c r="CY43" s="222"/>
      <c r="CZ43" s="222"/>
      <c r="DA43" s="222"/>
      <c r="DB43" s="224">
        <f t="shared" si="7"/>
        <v>3.1223026716230663E-2</v>
      </c>
      <c r="DC43" s="224">
        <f t="shared" si="8"/>
        <v>3.7550240640640598E-4</v>
      </c>
      <c r="DD43" s="224">
        <f t="shared" si="9"/>
        <v>3.1598529122637067E-2</v>
      </c>
      <c r="DE43" s="225">
        <f t="shared" si="10"/>
        <v>6.9388939039072284E-17</v>
      </c>
      <c r="DF43" s="222"/>
      <c r="DG43" s="222"/>
      <c r="DH43" s="222"/>
      <c r="DI43" s="222"/>
      <c r="DJ43" s="222"/>
      <c r="DK43" s="222"/>
      <c r="DL43" s="222"/>
      <c r="DM43" s="222"/>
      <c r="DN43" s="222"/>
      <c r="DO43" s="222"/>
      <c r="DP43" s="222"/>
      <c r="DQ43" s="222"/>
      <c r="DR43" s="222"/>
      <c r="DS43" s="222"/>
      <c r="DT43" s="222"/>
      <c r="DU43" s="222"/>
      <c r="DV43" s="222"/>
      <c r="DW43" s="222"/>
      <c r="DX43" s="222"/>
      <c r="DY43" s="222"/>
      <c r="DZ43" s="222"/>
      <c r="EA43" s="222"/>
      <c r="EB43" s="222"/>
      <c r="EC43" s="222"/>
      <c r="ED43" s="222"/>
      <c r="EE43" s="222"/>
    </row>
    <row r="44" spans="1:135" ht="25.5" x14ac:dyDescent="0.25">
      <c r="A44" s="317" t="s">
        <v>245</v>
      </c>
      <c r="B44" s="317" t="s">
        <v>3060</v>
      </c>
      <c r="C44" s="317" t="s">
        <v>246</v>
      </c>
      <c r="D44" s="317" t="s">
        <v>2980</v>
      </c>
      <c r="E44" s="318">
        <v>190</v>
      </c>
      <c r="F44" s="318">
        <v>1998</v>
      </c>
      <c r="G44" s="317" t="s">
        <v>2855</v>
      </c>
      <c r="H44" s="317" t="s">
        <v>800</v>
      </c>
      <c r="I44" s="317" t="s">
        <v>2624</v>
      </c>
      <c r="J44" s="318">
        <v>312</v>
      </c>
      <c r="K44" s="318">
        <v>0.84350000000000003</v>
      </c>
      <c r="L44" s="317" t="s">
        <v>2855</v>
      </c>
      <c r="M44" s="317" t="s">
        <v>2856</v>
      </c>
      <c r="N44" s="317" t="s">
        <v>2857</v>
      </c>
      <c r="O44" s="317" t="s">
        <v>32</v>
      </c>
      <c r="P44" s="317" t="s">
        <v>2858</v>
      </c>
      <c r="Q44" s="317" t="s">
        <v>2854</v>
      </c>
      <c r="R44" s="317" t="s">
        <v>3060</v>
      </c>
      <c r="S44" s="317" t="s">
        <v>2860</v>
      </c>
      <c r="T44" s="318">
        <v>5.4685696788286699E-2</v>
      </c>
      <c r="U44" s="317" t="s">
        <v>2904</v>
      </c>
      <c r="V44" s="317" t="s">
        <v>2905</v>
      </c>
      <c r="W44" s="317" t="s">
        <v>247</v>
      </c>
      <c r="X44" s="317" t="s">
        <v>248</v>
      </c>
      <c r="Y44" s="318">
        <v>190</v>
      </c>
      <c r="Z44" s="318">
        <v>2640</v>
      </c>
      <c r="AA44" s="318">
        <v>1</v>
      </c>
      <c r="AB44" s="317" t="s">
        <v>3061</v>
      </c>
      <c r="AC44" s="318">
        <v>1</v>
      </c>
      <c r="AD44" s="317" t="s">
        <v>247</v>
      </c>
      <c r="AE44" s="317" t="s">
        <v>248</v>
      </c>
      <c r="AF44" s="318">
        <v>190</v>
      </c>
      <c r="AG44" s="318">
        <v>2640</v>
      </c>
      <c r="AH44" s="317" t="s">
        <v>2854</v>
      </c>
      <c r="AI44" s="317" t="s">
        <v>2863</v>
      </c>
      <c r="AJ44" s="317" t="s">
        <v>2855</v>
      </c>
      <c r="AK44" s="317" t="s">
        <v>2864</v>
      </c>
      <c r="AL44" s="317" t="s">
        <v>2854</v>
      </c>
      <c r="AM44" s="317" t="s">
        <v>2865</v>
      </c>
      <c r="AN44" s="317" t="s">
        <v>2908</v>
      </c>
      <c r="AO44" s="317" t="s">
        <v>2867</v>
      </c>
      <c r="AP44" s="317" t="s">
        <v>2868</v>
      </c>
      <c r="AQ44" s="317" t="s">
        <v>2869</v>
      </c>
      <c r="AR44" s="317" t="s">
        <v>2870</v>
      </c>
      <c r="AS44" s="318">
        <v>57.08</v>
      </c>
      <c r="AT44" s="318">
        <v>0</v>
      </c>
      <c r="AU44" s="317" t="s">
        <v>3056</v>
      </c>
      <c r="AV44" s="317" t="s">
        <v>3062</v>
      </c>
      <c r="AW44" s="317" t="s">
        <v>3063</v>
      </c>
      <c r="AX44" s="317" t="s">
        <v>3064</v>
      </c>
      <c r="AY44" s="317" t="s">
        <v>2874</v>
      </c>
      <c r="AZ44" s="317" t="s">
        <v>3062</v>
      </c>
      <c r="BA44" s="317" t="s">
        <v>3064</v>
      </c>
      <c r="BB44" s="318">
        <v>4.5042625959292601E-3</v>
      </c>
      <c r="BC44" s="318">
        <v>1.03902823897745E-2</v>
      </c>
      <c r="BD44" s="318">
        <v>8.3333333333333295E-4</v>
      </c>
      <c r="BE44" s="318">
        <v>1.2704772079772099E-4</v>
      </c>
      <c r="BF44" s="318">
        <v>0</v>
      </c>
      <c r="BG44" s="318">
        <v>0</v>
      </c>
      <c r="BH44" s="318">
        <v>0</v>
      </c>
      <c r="BI44" s="318">
        <v>0</v>
      </c>
      <c r="BJ44" s="318">
        <v>0</v>
      </c>
      <c r="BK44" s="318">
        <v>0</v>
      </c>
      <c r="BL44" s="318">
        <v>0</v>
      </c>
      <c r="BM44" s="318">
        <v>1.4436476917393399E-2</v>
      </c>
      <c r="BN44" s="318">
        <v>9.3162375900244598E-4</v>
      </c>
      <c r="BO44" s="318">
        <v>0</v>
      </c>
      <c r="BP44" s="318">
        <v>1.70522178236119E-3</v>
      </c>
      <c r="BQ44" s="318">
        <v>5.7398473946720398E-4</v>
      </c>
      <c r="BR44" s="318">
        <v>2.8418704848484801E-4</v>
      </c>
      <c r="BS44" s="318">
        <v>3.1507213764715401E-2</v>
      </c>
      <c r="BT44" s="318">
        <v>3.3212435547076598E-2</v>
      </c>
      <c r="BU44" s="318">
        <v>3.37864202865438E-2</v>
      </c>
      <c r="BV44" s="318">
        <v>165.82744086692301</v>
      </c>
      <c r="BW44" s="318">
        <v>174.802292353035</v>
      </c>
      <c r="BX44" s="318">
        <v>177.82326466602001</v>
      </c>
      <c r="BY44" s="318">
        <v>431.151346254001</v>
      </c>
      <c r="BZ44" s="318">
        <v>454.48596011789101</v>
      </c>
      <c r="CA44" s="318">
        <v>462.34048813165202</v>
      </c>
      <c r="CB44" s="318">
        <v>8.1918755788260107</v>
      </c>
      <c r="CC44" s="318">
        <v>8.6352332422399201</v>
      </c>
      <c r="CD44" s="318">
        <v>8.7844692745014008</v>
      </c>
      <c r="CE44" s="317" t="s">
        <v>800</v>
      </c>
      <c r="CF44" s="317" t="s">
        <v>800</v>
      </c>
      <c r="CG44" s="317" t="s">
        <v>2916</v>
      </c>
      <c r="CH44" s="318">
        <v>2.4795590594019999E-3</v>
      </c>
      <c r="CI44" s="318">
        <v>2.9027654705313401E-2</v>
      </c>
      <c r="CJ44" s="318">
        <v>7.5471902233814898</v>
      </c>
      <c r="CK44" s="222"/>
      <c r="CL44" s="223">
        <f t="shared" si="2"/>
        <v>1.6139113088319661E-2</v>
      </c>
      <c r="CM44" s="223">
        <f t="shared" si="3"/>
        <v>1.5368100676395845E-2</v>
      </c>
      <c r="CN44" s="223">
        <f t="shared" si="4"/>
        <v>1.70522178236119E-3</v>
      </c>
      <c r="CO44" s="223">
        <f t="shared" si="4"/>
        <v>5.7398473946720398E-4</v>
      </c>
      <c r="CP44" s="223">
        <f t="shared" si="5"/>
        <v>3.3786420286543897E-2</v>
      </c>
      <c r="CQ44" s="223">
        <f t="shared" si="6"/>
        <v>9.7144514654701197E-17</v>
      </c>
      <c r="CR44" s="222"/>
      <c r="CS44" s="222"/>
      <c r="CT44" s="222"/>
      <c r="CU44" s="222"/>
      <c r="CV44" s="222"/>
      <c r="CW44" s="222"/>
      <c r="CX44" s="222"/>
      <c r="CY44" s="222"/>
      <c r="CZ44" s="222"/>
      <c r="DA44" s="222"/>
      <c r="DB44" s="224">
        <f t="shared" si="7"/>
        <v>3.1223026716230663E-2</v>
      </c>
      <c r="DC44" s="224">
        <f t="shared" si="8"/>
        <v>2.8418704848484801E-4</v>
      </c>
      <c r="DD44" s="224">
        <f t="shared" si="9"/>
        <v>3.1507213764715512E-2</v>
      </c>
      <c r="DE44" s="225">
        <f t="shared" si="10"/>
        <v>1.1102230246251565E-16</v>
      </c>
      <c r="DF44" s="222"/>
      <c r="DG44" s="222"/>
      <c r="DH44" s="222"/>
      <c r="DI44" s="222"/>
      <c r="DJ44" s="222"/>
      <c r="DK44" s="222"/>
      <c r="DL44" s="222"/>
      <c r="DM44" s="222"/>
      <c r="DN44" s="222"/>
      <c r="DO44" s="222"/>
      <c r="DP44" s="222"/>
      <c r="DQ44" s="222"/>
      <c r="DR44" s="222"/>
      <c r="DS44" s="222"/>
      <c r="DT44" s="222"/>
      <c r="DU44" s="222"/>
      <c r="DV44" s="222"/>
      <c r="DW44" s="222"/>
      <c r="DX44" s="222"/>
      <c r="DY44" s="222"/>
      <c r="DZ44" s="222"/>
      <c r="EA44" s="222"/>
      <c r="EB44" s="222"/>
      <c r="EC44" s="222"/>
      <c r="ED44" s="222"/>
      <c r="EE44" s="222"/>
    </row>
    <row r="45" spans="1:135" ht="25.5" x14ac:dyDescent="0.25">
      <c r="A45" s="317" t="s">
        <v>247</v>
      </c>
      <c r="B45" s="317" t="s">
        <v>5306</v>
      </c>
      <c r="C45" s="317" t="s">
        <v>248</v>
      </c>
      <c r="D45" s="317" t="s">
        <v>2980</v>
      </c>
      <c r="E45" s="318">
        <v>190</v>
      </c>
      <c r="F45" s="318">
        <v>2640</v>
      </c>
      <c r="G45" s="317" t="s">
        <v>2890</v>
      </c>
      <c r="H45" s="317" t="s">
        <v>800</v>
      </c>
      <c r="I45" s="317" t="s">
        <v>2626</v>
      </c>
      <c r="J45" s="318">
        <v>165</v>
      </c>
      <c r="K45" s="318">
        <v>0.8</v>
      </c>
      <c r="L45" s="317" t="s">
        <v>2891</v>
      </c>
      <c r="M45" s="317" t="s">
        <v>2892</v>
      </c>
      <c r="N45" s="317" t="s">
        <v>2893</v>
      </c>
      <c r="O45" s="317" t="s">
        <v>32</v>
      </c>
      <c r="P45" s="317" t="s">
        <v>2894</v>
      </c>
      <c r="Q45" s="317" t="s">
        <v>2859</v>
      </c>
      <c r="R45" s="317" t="s">
        <v>5306</v>
      </c>
      <c r="S45" s="317" t="s">
        <v>2895</v>
      </c>
      <c r="T45" s="318">
        <v>5.45294626447154E-2</v>
      </c>
      <c r="U45" s="317" t="s">
        <v>2896</v>
      </c>
      <c r="V45" s="317" t="s">
        <v>2897</v>
      </c>
      <c r="W45" s="317" t="s">
        <v>247</v>
      </c>
      <c r="X45" s="317" t="s">
        <v>248</v>
      </c>
      <c r="Y45" s="318">
        <v>190</v>
      </c>
      <c r="Z45" s="318">
        <v>2640</v>
      </c>
      <c r="AA45" s="318">
        <v>1</v>
      </c>
      <c r="AB45" s="317" t="s">
        <v>5306</v>
      </c>
      <c r="AC45" s="318">
        <v>1</v>
      </c>
      <c r="AD45" s="317" t="s">
        <v>800</v>
      </c>
      <c r="AE45" s="317" t="s">
        <v>800</v>
      </c>
      <c r="AF45" s="318">
        <v>0</v>
      </c>
      <c r="AG45" s="318">
        <v>0</v>
      </c>
      <c r="AH45" s="317" t="s">
        <v>2854</v>
      </c>
      <c r="AI45" s="317" t="s">
        <v>2863</v>
      </c>
      <c r="AJ45" s="317" t="s">
        <v>2855</v>
      </c>
      <c r="AK45" s="317" t="s">
        <v>2864</v>
      </c>
      <c r="AL45" s="317" t="s">
        <v>2854</v>
      </c>
      <c r="AM45" s="317" t="s">
        <v>2865</v>
      </c>
      <c r="AN45" s="317" t="s">
        <v>2898</v>
      </c>
      <c r="AO45" s="317" t="s">
        <v>2867</v>
      </c>
      <c r="AP45" s="317" t="s">
        <v>2868</v>
      </c>
      <c r="AQ45" s="317" t="s">
        <v>2869</v>
      </c>
      <c r="AR45" s="317" t="s">
        <v>2870</v>
      </c>
      <c r="AS45" s="318">
        <v>82.6995</v>
      </c>
      <c r="AT45" s="318">
        <v>0</v>
      </c>
      <c r="AU45" s="317" t="s">
        <v>3062</v>
      </c>
      <c r="AV45" s="317" t="s">
        <v>3062</v>
      </c>
      <c r="AW45" s="317" t="s">
        <v>3063</v>
      </c>
      <c r="AX45" s="317" t="s">
        <v>3064</v>
      </c>
      <c r="AY45" s="317" t="s">
        <v>2874</v>
      </c>
      <c r="AZ45" s="317" t="s">
        <v>800</v>
      </c>
      <c r="BA45" s="317" t="s">
        <v>800</v>
      </c>
      <c r="BB45" s="318">
        <v>5.4073661616161599E-3</v>
      </c>
      <c r="BC45" s="318">
        <v>1.03605979024959E-2</v>
      </c>
      <c r="BD45" s="318">
        <v>8.3333333333333295E-4</v>
      </c>
      <c r="BE45" s="318">
        <v>3.4806186868686901E-4</v>
      </c>
      <c r="BF45" s="318">
        <v>0</v>
      </c>
      <c r="BG45" s="318">
        <v>0</v>
      </c>
      <c r="BH45" s="318">
        <v>0</v>
      </c>
      <c r="BI45" s="318">
        <v>0</v>
      </c>
      <c r="BJ45" s="318">
        <v>0</v>
      </c>
      <c r="BK45" s="318">
        <v>0</v>
      </c>
      <c r="BL45" s="318">
        <v>0</v>
      </c>
      <c r="BM45" s="318">
        <v>1.29257307074131E-2</v>
      </c>
      <c r="BN45" s="318">
        <v>9.8228080089820397E-4</v>
      </c>
      <c r="BO45" s="318">
        <v>0</v>
      </c>
      <c r="BP45" s="318">
        <v>3.3997471735421202E-3</v>
      </c>
      <c r="BQ45" s="318">
        <v>1.14436902920502E-3</v>
      </c>
      <c r="BR45" s="318">
        <v>2.8418704848484801E-4</v>
      </c>
      <c r="BS45" s="318">
        <v>3.11415578229285E-2</v>
      </c>
      <c r="BT45" s="318">
        <v>3.4541304996470602E-2</v>
      </c>
      <c r="BU45" s="318">
        <v>3.5685674025675601E-2</v>
      </c>
      <c r="BV45" s="318">
        <v>163.90293591015001</v>
      </c>
      <c r="BW45" s="318">
        <v>181.79634208668699</v>
      </c>
      <c r="BX45" s="318">
        <v>187.81933697724</v>
      </c>
      <c r="BY45" s="318">
        <v>426.14763336638998</v>
      </c>
      <c r="BZ45" s="318">
        <v>472.67048942538702</v>
      </c>
      <c r="CA45" s="318">
        <v>488.33027614082403</v>
      </c>
      <c r="CB45" s="318">
        <v>8.0968050339614006</v>
      </c>
      <c r="CC45" s="318">
        <v>8.9807392990823605</v>
      </c>
      <c r="CD45" s="318">
        <v>9.2782752466756602</v>
      </c>
      <c r="CE45" s="317" t="s">
        <v>800</v>
      </c>
      <c r="CF45" s="317" t="s">
        <v>800</v>
      </c>
      <c r="CG45" s="317" t="s">
        <v>2902</v>
      </c>
      <c r="CH45" s="318">
        <v>1.1898904058705599E-3</v>
      </c>
      <c r="CI45" s="318">
        <v>2.99516674170579E-2</v>
      </c>
      <c r="CJ45" s="318">
        <v>7.7874335284350602</v>
      </c>
      <c r="CK45" s="222"/>
      <c r="CL45" s="223">
        <f t="shared" si="2"/>
        <v>1.7233546314617106E-2</v>
      </c>
      <c r="CM45" s="223">
        <f t="shared" si="3"/>
        <v>1.3908011508311304E-2</v>
      </c>
      <c r="CN45" s="223">
        <f t="shared" si="4"/>
        <v>3.3997471735421202E-3</v>
      </c>
      <c r="CO45" s="223">
        <f t="shared" si="4"/>
        <v>1.14436902920502E-3</v>
      </c>
      <c r="CP45" s="223">
        <f t="shared" si="5"/>
        <v>3.5685674025675553E-2</v>
      </c>
      <c r="CQ45" s="223">
        <f t="shared" si="6"/>
        <v>0</v>
      </c>
      <c r="CR45" s="222"/>
      <c r="CS45" s="222"/>
      <c r="CT45" s="222"/>
      <c r="CU45" s="222"/>
      <c r="CV45" s="222"/>
      <c r="CW45" s="222"/>
      <c r="CX45" s="222"/>
      <c r="CY45" s="222"/>
      <c r="CZ45" s="222"/>
      <c r="DA45" s="222"/>
      <c r="DB45" s="224">
        <f t="shared" si="7"/>
        <v>3.0857370774443563E-2</v>
      </c>
      <c r="DC45" s="224">
        <f t="shared" si="8"/>
        <v>2.8418704848484801E-4</v>
      </c>
      <c r="DD45" s="224">
        <f t="shared" si="9"/>
        <v>3.114155782292841E-2</v>
      </c>
      <c r="DE45" s="225">
        <f t="shared" si="10"/>
        <v>-9.0205620750793969E-17</v>
      </c>
      <c r="DF45" s="222"/>
      <c r="DG45" s="222"/>
      <c r="DH45" s="222"/>
      <c r="DI45" s="222"/>
      <c r="DJ45" s="222"/>
      <c r="DK45" s="222"/>
      <c r="DL45" s="222"/>
      <c r="DM45" s="222"/>
      <c r="DN45" s="222"/>
      <c r="DO45" s="222"/>
      <c r="DP45" s="222"/>
      <c r="DQ45" s="222"/>
      <c r="DR45" s="222"/>
      <c r="DS45" s="222"/>
      <c r="DT45" s="222"/>
      <c r="DU45" s="222"/>
      <c r="DV45" s="222"/>
      <c r="DW45" s="222"/>
      <c r="DX45" s="222"/>
      <c r="DY45" s="222"/>
      <c r="DZ45" s="222"/>
      <c r="EA45" s="222"/>
      <c r="EB45" s="222"/>
      <c r="EC45" s="222"/>
      <c r="ED45" s="222"/>
      <c r="EE45" s="222"/>
    </row>
    <row r="46" spans="1:135" ht="25.5" x14ac:dyDescent="0.25">
      <c r="A46" s="317" t="s">
        <v>249</v>
      </c>
      <c r="B46" s="317" t="s">
        <v>3065</v>
      </c>
      <c r="C46" s="317" t="s">
        <v>250</v>
      </c>
      <c r="D46" s="317" t="s">
        <v>2980</v>
      </c>
      <c r="E46" s="318">
        <v>190</v>
      </c>
      <c r="F46" s="318">
        <v>2664</v>
      </c>
      <c r="G46" s="317" t="s">
        <v>2855</v>
      </c>
      <c r="H46" s="317" t="s">
        <v>800</v>
      </c>
      <c r="I46" s="317" t="s">
        <v>2624</v>
      </c>
      <c r="J46" s="318">
        <v>312</v>
      </c>
      <c r="K46" s="318">
        <v>0.8</v>
      </c>
      <c r="L46" s="317" t="s">
        <v>2855</v>
      </c>
      <c r="M46" s="317" t="s">
        <v>2856</v>
      </c>
      <c r="N46" s="317" t="s">
        <v>2857</v>
      </c>
      <c r="O46" s="317" t="s">
        <v>32</v>
      </c>
      <c r="P46" s="317" t="s">
        <v>2858</v>
      </c>
      <c r="Q46" s="317" t="s">
        <v>2859</v>
      </c>
      <c r="R46" s="317" t="s">
        <v>3065</v>
      </c>
      <c r="S46" s="317" t="s">
        <v>2860</v>
      </c>
      <c r="T46" s="318">
        <v>5.4685696788286699E-2</v>
      </c>
      <c r="U46" s="317" t="s">
        <v>2904</v>
      </c>
      <c r="V46" s="317" t="s">
        <v>2905</v>
      </c>
      <c r="W46" s="317" t="s">
        <v>249</v>
      </c>
      <c r="X46" s="317" t="s">
        <v>250</v>
      </c>
      <c r="Y46" s="318">
        <v>190</v>
      </c>
      <c r="Z46" s="318">
        <v>2664</v>
      </c>
      <c r="AA46" s="318">
        <v>1</v>
      </c>
      <c r="AB46" s="317" t="s">
        <v>3065</v>
      </c>
      <c r="AC46" s="318">
        <v>1</v>
      </c>
      <c r="AD46" s="317" t="s">
        <v>800</v>
      </c>
      <c r="AE46" s="317" t="s">
        <v>800</v>
      </c>
      <c r="AF46" s="318">
        <v>0</v>
      </c>
      <c r="AG46" s="318">
        <v>0</v>
      </c>
      <c r="AH46" s="317" t="s">
        <v>2854</v>
      </c>
      <c r="AI46" s="317" t="s">
        <v>2863</v>
      </c>
      <c r="AJ46" s="317" t="s">
        <v>2855</v>
      </c>
      <c r="AK46" s="317" t="s">
        <v>2864</v>
      </c>
      <c r="AL46" s="317" t="s">
        <v>2854</v>
      </c>
      <c r="AM46" s="317" t="s">
        <v>2865</v>
      </c>
      <c r="AN46" s="317" t="s">
        <v>2908</v>
      </c>
      <c r="AO46" s="317" t="s">
        <v>2867</v>
      </c>
      <c r="AP46" s="317" t="s">
        <v>2868</v>
      </c>
      <c r="AQ46" s="317" t="s">
        <v>2869</v>
      </c>
      <c r="AR46" s="317" t="s">
        <v>2870</v>
      </c>
      <c r="AS46" s="318">
        <v>57.08</v>
      </c>
      <c r="AT46" s="318">
        <v>0</v>
      </c>
      <c r="AU46" s="317" t="s">
        <v>3066</v>
      </c>
      <c r="AV46" s="317" t="s">
        <v>3066</v>
      </c>
      <c r="AW46" s="317" t="s">
        <v>3067</v>
      </c>
      <c r="AX46" s="317" t="s">
        <v>3068</v>
      </c>
      <c r="AY46" s="317" t="s">
        <v>2874</v>
      </c>
      <c r="AZ46" s="317" t="s">
        <v>800</v>
      </c>
      <c r="BA46" s="317" t="s">
        <v>800</v>
      </c>
      <c r="BB46" s="318">
        <v>3.5866762595929301E-3</v>
      </c>
      <c r="BC46" s="318">
        <v>1.03902823897745E-2</v>
      </c>
      <c r="BD46" s="318">
        <v>8.3333333333333295E-4</v>
      </c>
      <c r="BE46" s="318">
        <v>1.2704772079772099E-4</v>
      </c>
      <c r="BF46" s="318">
        <v>0</v>
      </c>
      <c r="BG46" s="318">
        <v>0</v>
      </c>
      <c r="BH46" s="318">
        <v>0</v>
      </c>
      <c r="BI46" s="318">
        <v>0</v>
      </c>
      <c r="BJ46" s="318">
        <v>0</v>
      </c>
      <c r="BK46" s="318">
        <v>0</v>
      </c>
      <c r="BL46" s="318">
        <v>0</v>
      </c>
      <c r="BM46" s="318">
        <v>1.5221460349776599E-2</v>
      </c>
      <c r="BN46" s="318">
        <v>9.8228080089820397E-4</v>
      </c>
      <c r="BO46" s="318">
        <v>0</v>
      </c>
      <c r="BP46" s="318">
        <v>1.79794321677708E-3</v>
      </c>
      <c r="BQ46" s="318">
        <v>6.0519515967573303E-4</v>
      </c>
      <c r="BR46" s="318">
        <v>2.8162680480480498E-4</v>
      </c>
      <c r="BS46" s="318">
        <v>3.1422707658978102E-2</v>
      </c>
      <c r="BT46" s="318">
        <v>3.3220650875755202E-2</v>
      </c>
      <c r="BU46" s="318">
        <v>3.3825846035430901E-2</v>
      </c>
      <c r="BV46" s="318">
        <v>165.38267188935799</v>
      </c>
      <c r="BW46" s="318">
        <v>174.84553092502699</v>
      </c>
      <c r="BX46" s="318">
        <v>178.030768607531</v>
      </c>
      <c r="BY46" s="318">
        <v>429.99494691233201</v>
      </c>
      <c r="BZ46" s="318">
        <v>454.598380405071</v>
      </c>
      <c r="CA46" s="318">
        <v>462.87999837958102</v>
      </c>
      <c r="CB46" s="318">
        <v>8.1699039913342997</v>
      </c>
      <c r="CC46" s="318">
        <v>8.6373692276963396</v>
      </c>
      <c r="CD46" s="318">
        <v>8.7947199692120392</v>
      </c>
      <c r="CE46" s="317" t="s">
        <v>800</v>
      </c>
      <c r="CF46" s="317" t="s">
        <v>800</v>
      </c>
      <c r="CG46" s="317" t="s">
        <v>2916</v>
      </c>
      <c r="CH46" s="318">
        <v>2.6143850832569902E-3</v>
      </c>
      <c r="CI46" s="318">
        <v>2.88083225757211E-2</v>
      </c>
      <c r="CJ46" s="318">
        <v>7.4901638696874899</v>
      </c>
      <c r="CK46" s="222"/>
      <c r="CL46" s="223">
        <f t="shared" si="2"/>
        <v>1.5218966508303289E-2</v>
      </c>
      <c r="CM46" s="223">
        <f t="shared" si="3"/>
        <v>1.6203741150674803E-2</v>
      </c>
      <c r="CN46" s="223">
        <f t="shared" si="4"/>
        <v>1.79794321677708E-3</v>
      </c>
      <c r="CO46" s="223">
        <f t="shared" si="4"/>
        <v>6.0519515967573303E-4</v>
      </c>
      <c r="CP46" s="223">
        <f t="shared" si="5"/>
        <v>3.3825846035430901E-2</v>
      </c>
      <c r="CQ46" s="223">
        <f t="shared" si="6"/>
        <v>0</v>
      </c>
      <c r="CR46" s="222"/>
      <c r="CS46" s="222"/>
      <c r="CT46" s="222"/>
      <c r="CU46" s="222"/>
      <c r="CV46" s="222"/>
      <c r="CW46" s="222"/>
      <c r="CX46" s="222"/>
      <c r="CY46" s="222"/>
      <c r="CZ46" s="222"/>
      <c r="DA46" s="222"/>
      <c r="DB46" s="224">
        <f t="shared" si="7"/>
        <v>3.1141080854173289E-2</v>
      </c>
      <c r="DC46" s="224">
        <f t="shared" si="8"/>
        <v>2.8162680480480498E-4</v>
      </c>
      <c r="DD46" s="224">
        <f t="shared" si="9"/>
        <v>3.1422707658978095E-2</v>
      </c>
      <c r="DE46" s="225">
        <f t="shared" si="10"/>
        <v>0</v>
      </c>
      <c r="DF46" s="222"/>
      <c r="DG46" s="222"/>
      <c r="DH46" s="222"/>
      <c r="DI46" s="222"/>
      <c r="DJ46" s="222"/>
      <c r="DK46" s="222"/>
      <c r="DL46" s="222"/>
      <c r="DM46" s="222"/>
      <c r="DN46" s="222"/>
      <c r="DO46" s="222"/>
      <c r="DP46" s="222"/>
      <c r="DQ46" s="222"/>
      <c r="DR46" s="222"/>
      <c r="DS46" s="222"/>
      <c r="DT46" s="222"/>
      <c r="DU46" s="222"/>
      <c r="DV46" s="222"/>
      <c r="DW46" s="222"/>
      <c r="DX46" s="222"/>
      <c r="DY46" s="222"/>
      <c r="DZ46" s="222"/>
      <c r="EA46" s="222"/>
      <c r="EB46" s="222"/>
      <c r="EC46" s="222"/>
      <c r="ED46" s="222"/>
      <c r="EE46" s="222"/>
    </row>
    <row r="47" spans="1:135" ht="25.5" x14ac:dyDescent="0.25">
      <c r="A47" s="317" t="s">
        <v>251</v>
      </c>
      <c r="B47" s="317" t="s">
        <v>3070</v>
      </c>
      <c r="C47" s="317" t="s">
        <v>252</v>
      </c>
      <c r="D47" s="317" t="s">
        <v>2980</v>
      </c>
      <c r="E47" s="318">
        <v>481</v>
      </c>
      <c r="F47" s="318">
        <v>720</v>
      </c>
      <c r="G47" s="317" t="s">
        <v>2906</v>
      </c>
      <c r="H47" s="317" t="s">
        <v>800</v>
      </c>
      <c r="I47" s="317" t="s">
        <v>2625</v>
      </c>
      <c r="J47" s="318">
        <v>67</v>
      </c>
      <c r="K47" s="318">
        <v>0.8</v>
      </c>
      <c r="L47" s="317" t="s">
        <v>2891</v>
      </c>
      <c r="M47" s="317" t="s">
        <v>2892</v>
      </c>
      <c r="N47" s="317" t="s">
        <v>2893</v>
      </c>
      <c r="O47" s="317" t="s">
        <v>32</v>
      </c>
      <c r="P47" s="317" t="s">
        <v>2894</v>
      </c>
      <c r="Q47" s="317" t="s">
        <v>2859</v>
      </c>
      <c r="R47" s="317" t="s">
        <v>3070</v>
      </c>
      <c r="S47" s="317" t="s">
        <v>2895</v>
      </c>
      <c r="T47" s="318">
        <v>5.45294626447154E-2</v>
      </c>
      <c r="U47" s="317" t="s">
        <v>2981</v>
      </c>
      <c r="V47" s="317" t="s">
        <v>2982</v>
      </c>
      <c r="W47" s="317" t="s">
        <v>251</v>
      </c>
      <c r="X47" s="317" t="s">
        <v>252</v>
      </c>
      <c r="Y47" s="318">
        <v>481</v>
      </c>
      <c r="Z47" s="318">
        <v>720</v>
      </c>
      <c r="AA47" s="318">
        <v>1</v>
      </c>
      <c r="AB47" s="317" t="s">
        <v>3070</v>
      </c>
      <c r="AC47" s="318">
        <v>1</v>
      </c>
      <c r="AD47" s="317" t="s">
        <v>800</v>
      </c>
      <c r="AE47" s="317" t="s">
        <v>800</v>
      </c>
      <c r="AF47" s="318">
        <v>0</v>
      </c>
      <c r="AG47" s="318">
        <v>0</v>
      </c>
      <c r="AH47" s="317" t="s">
        <v>2854</v>
      </c>
      <c r="AI47" s="317" t="s">
        <v>2863</v>
      </c>
      <c r="AJ47" s="317" t="s">
        <v>2855</v>
      </c>
      <c r="AK47" s="317" t="s">
        <v>2864</v>
      </c>
      <c r="AL47" s="317" t="s">
        <v>2854</v>
      </c>
      <c r="AM47" s="317" t="s">
        <v>2865</v>
      </c>
      <c r="AN47" s="317" t="s">
        <v>2985</v>
      </c>
      <c r="AO47" s="317" t="s">
        <v>2867</v>
      </c>
      <c r="AP47" s="317" t="s">
        <v>2868</v>
      </c>
      <c r="AQ47" s="317" t="s">
        <v>2869</v>
      </c>
      <c r="AR47" s="317" t="s">
        <v>2870</v>
      </c>
      <c r="AS47" s="318">
        <v>82.6995</v>
      </c>
      <c r="AT47" s="318">
        <v>0</v>
      </c>
      <c r="AU47" s="317" t="s">
        <v>3071</v>
      </c>
      <c r="AV47" s="317" t="s">
        <v>3071</v>
      </c>
      <c r="AW47" s="317" t="s">
        <v>3072</v>
      </c>
      <c r="AX47" s="317" t="s">
        <v>3073</v>
      </c>
      <c r="AY47" s="317" t="s">
        <v>2874</v>
      </c>
      <c r="AZ47" s="317" t="s">
        <v>800</v>
      </c>
      <c r="BA47" s="317" t="s">
        <v>800</v>
      </c>
      <c r="BB47" s="318">
        <v>1.9247808641975301E-2</v>
      </c>
      <c r="BC47" s="318">
        <v>2.6228671532108099E-2</v>
      </c>
      <c r="BD47" s="318">
        <v>8.3333333333333295E-4</v>
      </c>
      <c r="BE47" s="318">
        <v>8.5716728855721397E-4</v>
      </c>
      <c r="BF47" s="318">
        <v>0</v>
      </c>
      <c r="BG47" s="318">
        <v>0</v>
      </c>
      <c r="BH47" s="318">
        <v>0</v>
      </c>
      <c r="BI47" s="318">
        <v>0</v>
      </c>
      <c r="BJ47" s="318">
        <v>0</v>
      </c>
      <c r="BK47" s="318">
        <v>0</v>
      </c>
      <c r="BL47" s="318">
        <v>0</v>
      </c>
      <c r="BM47" s="318">
        <v>3.4283420869441E-2</v>
      </c>
      <c r="BN47" s="318">
        <v>2.48672139595808E-3</v>
      </c>
      <c r="BO47" s="318">
        <v>0</v>
      </c>
      <c r="BP47" s="318">
        <v>8.3725116960365695E-3</v>
      </c>
      <c r="BQ47" s="318">
        <v>2.8182222361019201E-3</v>
      </c>
      <c r="BR47" s="318">
        <v>1.0420191777777801E-3</v>
      </c>
      <c r="BS47" s="318">
        <v>8.4979142239150901E-2</v>
      </c>
      <c r="BT47" s="318">
        <v>9.3351653935187406E-2</v>
      </c>
      <c r="BU47" s="318">
        <v>9.6169876171289401E-2</v>
      </c>
      <c r="BV47" s="318">
        <v>176.671813387008</v>
      </c>
      <c r="BW47" s="318">
        <v>194.07828260953701</v>
      </c>
      <c r="BX47" s="318">
        <v>199.93737249748301</v>
      </c>
      <c r="BY47" s="318">
        <v>459.34671480622097</v>
      </c>
      <c r="BZ47" s="318">
        <v>504.60353478479698</v>
      </c>
      <c r="CA47" s="318">
        <v>519.83716849345603</v>
      </c>
      <c r="CB47" s="318">
        <v>22.094576982179198</v>
      </c>
      <c r="CC47" s="318">
        <v>24.271430023148699</v>
      </c>
      <c r="CD47" s="318">
        <v>25.0041678045352</v>
      </c>
      <c r="CE47" s="317" t="s">
        <v>800</v>
      </c>
      <c r="CF47" s="317" t="s">
        <v>800</v>
      </c>
      <c r="CG47" s="317" t="s">
        <v>2990</v>
      </c>
      <c r="CH47" s="318">
        <v>4.5007225558138199E-3</v>
      </c>
      <c r="CI47" s="318">
        <v>8.0478419683336994E-2</v>
      </c>
      <c r="CJ47" s="318">
        <v>20.924389117667602</v>
      </c>
      <c r="CK47" s="222"/>
      <c r="CL47" s="223">
        <f t="shared" si="2"/>
        <v>4.8208999973751721E-2</v>
      </c>
      <c r="CM47" s="223">
        <f t="shared" si="3"/>
        <v>3.6770142265399083E-2</v>
      </c>
      <c r="CN47" s="223">
        <f t="shared" si="4"/>
        <v>8.3725116960365695E-3</v>
      </c>
      <c r="CO47" s="223">
        <f t="shared" si="4"/>
        <v>2.8182222361019201E-3</v>
      </c>
      <c r="CP47" s="223">
        <f t="shared" si="5"/>
        <v>9.6169876171289304E-2</v>
      </c>
      <c r="CQ47" s="223">
        <f t="shared" si="6"/>
        <v>0</v>
      </c>
      <c r="CR47" s="222"/>
      <c r="CS47" s="222"/>
      <c r="CT47" s="222"/>
      <c r="CU47" s="222"/>
      <c r="CV47" s="222"/>
      <c r="CW47" s="222"/>
      <c r="CX47" s="222"/>
      <c r="CY47" s="222"/>
      <c r="CZ47" s="222"/>
      <c r="DA47" s="222"/>
      <c r="DB47" s="224">
        <f t="shared" si="7"/>
        <v>8.3937123061373034E-2</v>
      </c>
      <c r="DC47" s="224">
        <f t="shared" si="8"/>
        <v>1.0420191777777801E-3</v>
      </c>
      <c r="DD47" s="224">
        <f t="shared" si="9"/>
        <v>8.4979142239150818E-2</v>
      </c>
      <c r="DE47" s="225">
        <f t="shared" si="10"/>
        <v>0</v>
      </c>
      <c r="DF47" s="222"/>
      <c r="DG47" s="222"/>
      <c r="DH47" s="222"/>
      <c r="DI47" s="222"/>
      <c r="DJ47" s="222"/>
      <c r="DK47" s="222"/>
      <c r="DL47" s="222"/>
      <c r="DM47" s="222"/>
      <c r="DN47" s="222"/>
      <c r="DO47" s="222"/>
      <c r="DP47" s="222"/>
      <c r="DQ47" s="222"/>
      <c r="DR47" s="222"/>
      <c r="DS47" s="222"/>
      <c r="DT47" s="222"/>
      <c r="DU47" s="222"/>
      <c r="DV47" s="222"/>
      <c r="DW47" s="222"/>
      <c r="DX47" s="222"/>
      <c r="DY47" s="222"/>
      <c r="DZ47" s="222"/>
      <c r="EA47" s="222"/>
      <c r="EB47" s="222"/>
      <c r="EC47" s="222"/>
      <c r="ED47" s="222"/>
      <c r="EE47" s="222"/>
    </row>
    <row r="48" spans="1:135" ht="25.5" x14ac:dyDescent="0.25">
      <c r="A48" s="317" t="s">
        <v>255</v>
      </c>
      <c r="B48" s="317" t="s">
        <v>2694</v>
      </c>
      <c r="C48" s="317" t="s">
        <v>256</v>
      </c>
      <c r="D48" s="317" t="s">
        <v>49</v>
      </c>
      <c r="E48" s="318">
        <v>180</v>
      </c>
      <c r="F48" s="318">
        <v>3600</v>
      </c>
      <c r="G48" s="317" t="s">
        <v>2854</v>
      </c>
      <c r="H48" s="317" t="s">
        <v>800</v>
      </c>
      <c r="I48" s="317" t="s">
        <v>2624</v>
      </c>
      <c r="J48" s="318">
        <v>320</v>
      </c>
      <c r="K48" s="318">
        <v>0.8</v>
      </c>
      <c r="L48" s="317" t="s">
        <v>2855</v>
      </c>
      <c r="M48" s="317" t="s">
        <v>2856</v>
      </c>
      <c r="N48" s="317" t="s">
        <v>2857</v>
      </c>
      <c r="O48" s="317" t="s">
        <v>32</v>
      </c>
      <c r="P48" s="317" t="s">
        <v>2858</v>
      </c>
      <c r="Q48" s="317" t="s">
        <v>2859</v>
      </c>
      <c r="R48" s="317" t="s">
        <v>2694</v>
      </c>
      <c r="S48" s="317" t="s">
        <v>2860</v>
      </c>
      <c r="T48" s="318">
        <v>5.4685696788286699E-2</v>
      </c>
      <c r="U48" s="317" t="s">
        <v>2904</v>
      </c>
      <c r="V48" s="317" t="s">
        <v>2905</v>
      </c>
      <c r="W48" s="317" t="s">
        <v>119</v>
      </c>
      <c r="X48" s="317" t="s">
        <v>120</v>
      </c>
      <c r="Y48" s="318">
        <v>180</v>
      </c>
      <c r="Z48" s="318">
        <v>4400</v>
      </c>
      <c r="AA48" s="318">
        <v>110</v>
      </c>
      <c r="AB48" s="317" t="s">
        <v>2692</v>
      </c>
      <c r="AC48" s="318">
        <v>0.97499999999999998</v>
      </c>
      <c r="AD48" s="317" t="s">
        <v>800</v>
      </c>
      <c r="AE48" s="317" t="s">
        <v>800</v>
      </c>
      <c r="AF48" s="295"/>
      <c r="AG48" s="295"/>
      <c r="AH48" s="317" t="s">
        <v>2906</v>
      </c>
      <c r="AI48" s="317" t="s">
        <v>2712</v>
      </c>
      <c r="AJ48" s="317" t="s">
        <v>2891</v>
      </c>
      <c r="AK48" s="317" t="s">
        <v>2907</v>
      </c>
      <c r="AL48" s="317" t="s">
        <v>2854</v>
      </c>
      <c r="AM48" s="317" t="s">
        <v>2865</v>
      </c>
      <c r="AN48" s="317" t="s">
        <v>2908</v>
      </c>
      <c r="AO48" s="317" t="s">
        <v>2909</v>
      </c>
      <c r="AP48" s="317" t="s">
        <v>2868</v>
      </c>
      <c r="AQ48" s="317" t="s">
        <v>2869</v>
      </c>
      <c r="AR48" s="317" t="s">
        <v>2910</v>
      </c>
      <c r="AS48" s="318">
        <v>57.08</v>
      </c>
      <c r="AT48" s="318">
        <v>9.8210999999999995</v>
      </c>
      <c r="AU48" s="317" t="s">
        <v>3081</v>
      </c>
      <c r="AV48" s="317" t="s">
        <v>3082</v>
      </c>
      <c r="AW48" s="317" t="s">
        <v>3083</v>
      </c>
      <c r="AX48" s="317" t="s">
        <v>3084</v>
      </c>
      <c r="AY48" s="317" t="s">
        <v>2915</v>
      </c>
      <c r="AZ48" s="317" t="s">
        <v>800</v>
      </c>
      <c r="BA48" s="317" t="s">
        <v>800</v>
      </c>
      <c r="BB48" s="318">
        <v>2.9187861111111099E-3</v>
      </c>
      <c r="BC48" s="318">
        <v>9.8434254218916096E-3</v>
      </c>
      <c r="BD48" s="318">
        <v>1E-3</v>
      </c>
      <c r="BE48" s="318">
        <v>1.23871527777778E-4</v>
      </c>
      <c r="BF48" s="318">
        <v>4.2200000000000001E-4</v>
      </c>
      <c r="BG48" s="318">
        <v>6.6356542008715904E-5</v>
      </c>
      <c r="BH48" s="318">
        <v>1.4833452020201999E-3</v>
      </c>
      <c r="BI48" s="318">
        <v>0</v>
      </c>
      <c r="BJ48" s="318">
        <v>7.1817517254531803E-4</v>
      </c>
      <c r="BK48" s="318">
        <v>0</v>
      </c>
      <c r="BL48" s="318">
        <v>0</v>
      </c>
      <c r="BM48" s="318">
        <v>1.4840923841032199E-2</v>
      </c>
      <c r="BN48" s="318">
        <v>9.3058181137724598E-4</v>
      </c>
      <c r="BO48" s="318">
        <v>2.0207122756161198E-3</v>
      </c>
      <c r="BP48" s="318">
        <v>1.75299463635766E-3</v>
      </c>
      <c r="BQ48" s="318">
        <v>5.9006528068383996E-4</v>
      </c>
      <c r="BR48" s="318">
        <v>1.00181818181818E-4</v>
      </c>
      <c r="BS48" s="318">
        <v>3.4468359723562103E-2</v>
      </c>
      <c r="BT48" s="318">
        <v>3.62213543599198E-2</v>
      </c>
      <c r="BU48" s="318">
        <v>3.6811419640603603E-2</v>
      </c>
      <c r="BV48" s="318">
        <v>191.49088735312299</v>
      </c>
      <c r="BW48" s="318">
        <v>201.22974644399901</v>
      </c>
      <c r="BX48" s="318">
        <v>204.507886892242</v>
      </c>
      <c r="BY48" s="318">
        <v>497.87630711811897</v>
      </c>
      <c r="BZ48" s="318">
        <v>523.19734075439703</v>
      </c>
      <c r="CA48" s="318">
        <v>531.72050591982998</v>
      </c>
      <c r="CB48" s="318">
        <v>8.9617735281261499</v>
      </c>
      <c r="CC48" s="318">
        <v>9.4175521335791395</v>
      </c>
      <c r="CD48" s="318">
        <v>9.5709691065569409</v>
      </c>
      <c r="CE48" s="317" t="s">
        <v>800</v>
      </c>
      <c r="CF48" s="317" t="s">
        <v>800</v>
      </c>
      <c r="CG48" s="317" t="s">
        <v>2916</v>
      </c>
      <c r="CH48" s="318">
        <v>2.5490254561755599E-3</v>
      </c>
      <c r="CI48" s="318">
        <v>3.19193342673866E-2</v>
      </c>
      <c r="CJ48" s="318">
        <v>8.2990269095204994</v>
      </c>
      <c r="CK48" s="222"/>
      <c r="CL48" s="223">
        <f t="shared" si="2"/>
        <v>1.6676141795536552E-2</v>
      </c>
      <c r="CM48" s="223">
        <f t="shared" si="3"/>
        <v>1.7792217928025565E-2</v>
      </c>
      <c r="CN48" s="223">
        <f t="shared" si="4"/>
        <v>1.75299463635766E-3</v>
      </c>
      <c r="CO48" s="223">
        <f t="shared" si="4"/>
        <v>5.9006528068383996E-4</v>
      </c>
      <c r="CP48" s="223">
        <f t="shared" si="5"/>
        <v>3.6811419640603617E-2</v>
      </c>
      <c r="CQ48" s="223">
        <f t="shared" si="6"/>
        <v>0</v>
      </c>
      <c r="CR48" s="222"/>
      <c r="CS48" s="222"/>
      <c r="CT48" s="222"/>
      <c r="CU48" s="222"/>
      <c r="CV48" s="222"/>
      <c r="CW48" s="222"/>
      <c r="CX48" s="222"/>
      <c r="CY48" s="222"/>
      <c r="CZ48" s="222"/>
      <c r="DA48" s="222"/>
      <c r="DB48" s="224">
        <f t="shared" si="7"/>
        <v>2.965758871318994E-2</v>
      </c>
      <c r="DC48" s="224">
        <f t="shared" si="8"/>
        <v>4.8107710103721711E-3</v>
      </c>
      <c r="DD48" s="224">
        <f t="shared" si="9"/>
        <v>3.446835972356211E-2</v>
      </c>
      <c r="DE48" s="225">
        <f t="shared" si="10"/>
        <v>0</v>
      </c>
      <c r="DF48" s="222"/>
      <c r="DG48" s="222"/>
      <c r="DH48" s="222"/>
      <c r="DI48" s="222"/>
      <c r="DJ48" s="222"/>
      <c r="DK48" s="222"/>
      <c r="DL48" s="222"/>
      <c r="DM48" s="222"/>
      <c r="DN48" s="222"/>
      <c r="DO48" s="222"/>
      <c r="DP48" s="222"/>
      <c r="DQ48" s="222"/>
      <c r="DR48" s="222"/>
      <c r="DS48" s="222"/>
      <c r="DT48" s="222"/>
      <c r="DU48" s="222"/>
      <c r="DV48" s="222"/>
      <c r="DW48" s="222"/>
      <c r="DX48" s="222"/>
      <c r="DY48" s="222"/>
      <c r="DZ48" s="222"/>
      <c r="EA48" s="222"/>
      <c r="EB48" s="222"/>
      <c r="EC48" s="222"/>
      <c r="ED48" s="222"/>
      <c r="EE48" s="222"/>
    </row>
    <row r="49" spans="1:135" ht="25.5" x14ac:dyDescent="0.25">
      <c r="A49" s="317" t="s">
        <v>257</v>
      </c>
      <c r="B49" s="317" t="s">
        <v>2696</v>
      </c>
      <c r="C49" s="317" t="s">
        <v>258</v>
      </c>
      <c r="D49" s="317" t="s">
        <v>49</v>
      </c>
      <c r="E49" s="318">
        <v>180</v>
      </c>
      <c r="F49" s="318">
        <v>3600</v>
      </c>
      <c r="G49" s="317" t="s">
        <v>2855</v>
      </c>
      <c r="H49" s="317" t="s">
        <v>800</v>
      </c>
      <c r="I49" s="317" t="s">
        <v>2624</v>
      </c>
      <c r="J49" s="318">
        <v>312</v>
      </c>
      <c r="K49" s="318">
        <v>0.8</v>
      </c>
      <c r="L49" s="317" t="s">
        <v>2855</v>
      </c>
      <c r="M49" s="317" t="s">
        <v>2856</v>
      </c>
      <c r="N49" s="317" t="s">
        <v>2857</v>
      </c>
      <c r="O49" s="317" t="s">
        <v>32</v>
      </c>
      <c r="P49" s="317" t="s">
        <v>2858</v>
      </c>
      <c r="Q49" s="317" t="s">
        <v>2859</v>
      </c>
      <c r="R49" s="317" t="s">
        <v>2696</v>
      </c>
      <c r="S49" s="317" t="s">
        <v>2860</v>
      </c>
      <c r="T49" s="318">
        <v>5.4685696788286699E-2</v>
      </c>
      <c r="U49" s="317" t="s">
        <v>2904</v>
      </c>
      <c r="V49" s="317" t="s">
        <v>2905</v>
      </c>
      <c r="W49" s="317" t="s">
        <v>117</v>
      </c>
      <c r="X49" s="317" t="s">
        <v>118</v>
      </c>
      <c r="Y49" s="318">
        <v>180</v>
      </c>
      <c r="Z49" s="318">
        <v>4400</v>
      </c>
      <c r="AA49" s="318">
        <v>110</v>
      </c>
      <c r="AB49" s="317" t="s">
        <v>2695</v>
      </c>
      <c r="AC49" s="318">
        <v>0.97499999999999998</v>
      </c>
      <c r="AD49" s="317" t="s">
        <v>800</v>
      </c>
      <c r="AE49" s="317" t="s">
        <v>800</v>
      </c>
      <c r="AF49" s="295"/>
      <c r="AG49" s="295"/>
      <c r="AH49" s="317" t="s">
        <v>2906</v>
      </c>
      <c r="AI49" s="317" t="s">
        <v>2712</v>
      </c>
      <c r="AJ49" s="317" t="s">
        <v>2891</v>
      </c>
      <c r="AK49" s="317" t="s">
        <v>2907</v>
      </c>
      <c r="AL49" s="317" t="s">
        <v>2854</v>
      </c>
      <c r="AM49" s="317" t="s">
        <v>2865</v>
      </c>
      <c r="AN49" s="317" t="s">
        <v>2908</v>
      </c>
      <c r="AO49" s="317" t="s">
        <v>2909</v>
      </c>
      <c r="AP49" s="317" t="s">
        <v>2868</v>
      </c>
      <c r="AQ49" s="317" t="s">
        <v>2869</v>
      </c>
      <c r="AR49" s="317" t="s">
        <v>2910</v>
      </c>
      <c r="AS49" s="318">
        <v>57.08</v>
      </c>
      <c r="AT49" s="318">
        <v>9.8210999999999995</v>
      </c>
      <c r="AU49" s="317" t="s">
        <v>3086</v>
      </c>
      <c r="AV49" s="317" t="s">
        <v>3087</v>
      </c>
      <c r="AW49" s="317" t="s">
        <v>3088</v>
      </c>
      <c r="AX49" s="317" t="s">
        <v>3089</v>
      </c>
      <c r="AY49" s="317" t="s">
        <v>2915</v>
      </c>
      <c r="AZ49" s="317" t="s">
        <v>800</v>
      </c>
      <c r="BA49" s="317" t="s">
        <v>800</v>
      </c>
      <c r="BB49" s="318">
        <v>2.8275277777777799E-3</v>
      </c>
      <c r="BC49" s="318">
        <v>9.8434254218916096E-3</v>
      </c>
      <c r="BD49" s="318">
        <v>1E-3</v>
      </c>
      <c r="BE49" s="318">
        <v>1.2704772079772099E-4</v>
      </c>
      <c r="BF49" s="318">
        <v>4.2200000000000001E-4</v>
      </c>
      <c r="BG49" s="318">
        <v>6.6356542008715904E-5</v>
      </c>
      <c r="BH49" s="318">
        <v>1.4833452020201999E-3</v>
      </c>
      <c r="BI49" s="318">
        <v>0</v>
      </c>
      <c r="BJ49" s="318">
        <v>7.2548653175609403E-4</v>
      </c>
      <c r="BK49" s="318">
        <v>0</v>
      </c>
      <c r="BL49" s="318">
        <v>0</v>
      </c>
      <c r="BM49" s="318">
        <v>1.5221460349776599E-2</v>
      </c>
      <c r="BN49" s="318">
        <v>9.3058181137724598E-4</v>
      </c>
      <c r="BO49" s="318">
        <v>2.0207122756161198E-3</v>
      </c>
      <c r="BP49" s="318">
        <v>1.79794321677708E-3</v>
      </c>
      <c r="BQ49" s="318">
        <v>6.0519515967573303E-4</v>
      </c>
      <c r="BR49" s="318">
        <v>1.00181818181818E-4</v>
      </c>
      <c r="BS49" s="318">
        <v>3.4768125451203898E-2</v>
      </c>
      <c r="BT49" s="318">
        <v>3.6566068667980997E-2</v>
      </c>
      <c r="BU49" s="318">
        <v>3.7171263827656703E-2</v>
      </c>
      <c r="BV49" s="318">
        <v>193.15625250668799</v>
      </c>
      <c r="BW49" s="318">
        <v>203.14482593322799</v>
      </c>
      <c r="BX49" s="318">
        <v>206.50702126476</v>
      </c>
      <c r="BY49" s="318">
        <v>502.20625651738999</v>
      </c>
      <c r="BZ49" s="318">
        <v>528.17654742639195</v>
      </c>
      <c r="CA49" s="318">
        <v>536.91825528837501</v>
      </c>
      <c r="CB49" s="318">
        <v>9.03971261731302</v>
      </c>
      <c r="CC49" s="318">
        <v>9.50717785367506</v>
      </c>
      <c r="CD49" s="318">
        <v>9.6645285951907507</v>
      </c>
      <c r="CE49" s="317" t="s">
        <v>800</v>
      </c>
      <c r="CF49" s="317" t="s">
        <v>800</v>
      </c>
      <c r="CG49" s="317" t="s">
        <v>2916</v>
      </c>
      <c r="CH49" s="318">
        <v>2.6143850832569902E-3</v>
      </c>
      <c r="CI49" s="318">
        <v>3.2153740367946902E-2</v>
      </c>
      <c r="CJ49" s="318">
        <v>8.3599724956662005</v>
      </c>
      <c r="CK49" s="222"/>
      <c r="CL49" s="223">
        <f t="shared" si="2"/>
        <v>1.6595371014433941E-2</v>
      </c>
      <c r="CM49" s="223">
        <f t="shared" si="3"/>
        <v>1.8172754436769967E-2</v>
      </c>
      <c r="CN49" s="223">
        <f t="shared" si="4"/>
        <v>1.79794321677708E-3</v>
      </c>
      <c r="CO49" s="223">
        <f t="shared" si="4"/>
        <v>6.0519515967573303E-4</v>
      </c>
      <c r="CP49" s="223">
        <f t="shared" si="5"/>
        <v>3.7171263827656717E-2</v>
      </c>
      <c r="CQ49" s="223">
        <f t="shared" si="6"/>
        <v>0</v>
      </c>
      <c r="CR49" s="222"/>
      <c r="CS49" s="222"/>
      <c r="CT49" s="222"/>
      <c r="CU49" s="222"/>
      <c r="CV49" s="222"/>
      <c r="CW49" s="222"/>
      <c r="CX49" s="222"/>
      <c r="CY49" s="222"/>
      <c r="CZ49" s="222"/>
      <c r="DA49" s="222"/>
      <c r="DB49" s="224">
        <f t="shared" si="7"/>
        <v>2.9950043081620956E-2</v>
      </c>
      <c r="DC49" s="224">
        <f t="shared" si="8"/>
        <v>4.818082369582948E-3</v>
      </c>
      <c r="DD49" s="224">
        <f t="shared" si="9"/>
        <v>3.4768125451203905E-2</v>
      </c>
      <c r="DE49" s="225">
        <f t="shared" si="10"/>
        <v>0</v>
      </c>
      <c r="DF49" s="222"/>
      <c r="DG49" s="222"/>
      <c r="DH49" s="222"/>
      <c r="DI49" s="222"/>
      <c r="DJ49" s="222"/>
      <c r="DK49" s="222"/>
      <c r="DL49" s="222"/>
      <c r="DM49" s="222"/>
      <c r="DN49" s="222"/>
      <c r="DO49" s="222"/>
      <c r="DP49" s="222"/>
      <c r="DQ49" s="222"/>
      <c r="DR49" s="222"/>
      <c r="DS49" s="222"/>
      <c r="DT49" s="222"/>
      <c r="DU49" s="222"/>
      <c r="DV49" s="222"/>
      <c r="DW49" s="222"/>
      <c r="DX49" s="222"/>
      <c r="DY49" s="222"/>
      <c r="DZ49" s="222"/>
      <c r="EA49" s="222"/>
      <c r="EB49" s="222"/>
      <c r="EC49" s="222"/>
      <c r="ED49" s="222"/>
      <c r="EE49" s="222"/>
    </row>
    <row r="50" spans="1:135" ht="25.5" x14ac:dyDescent="0.25">
      <c r="A50" s="317" t="s">
        <v>257</v>
      </c>
      <c r="B50" s="317" t="s">
        <v>3091</v>
      </c>
      <c r="C50" s="317" t="s">
        <v>258</v>
      </c>
      <c r="D50" s="317" t="s">
        <v>49</v>
      </c>
      <c r="E50" s="318">
        <v>180</v>
      </c>
      <c r="F50" s="318">
        <v>3600</v>
      </c>
      <c r="G50" s="317" t="s">
        <v>2855</v>
      </c>
      <c r="H50" s="317" t="s">
        <v>800</v>
      </c>
      <c r="I50" s="317" t="s">
        <v>2624</v>
      </c>
      <c r="J50" s="318">
        <v>312</v>
      </c>
      <c r="K50" s="318">
        <v>0.8</v>
      </c>
      <c r="L50" s="317" t="s">
        <v>2855</v>
      </c>
      <c r="M50" s="317" t="s">
        <v>2856</v>
      </c>
      <c r="N50" s="317" t="s">
        <v>2857</v>
      </c>
      <c r="O50" s="317" t="s">
        <v>32</v>
      </c>
      <c r="P50" s="317" t="s">
        <v>2858</v>
      </c>
      <c r="Q50" s="317" t="s">
        <v>2855</v>
      </c>
      <c r="R50" s="317" t="s">
        <v>3091</v>
      </c>
      <c r="S50" s="317" t="s">
        <v>2860</v>
      </c>
      <c r="T50" s="318">
        <v>5.4685696788286699E-2</v>
      </c>
      <c r="U50" s="317" t="s">
        <v>2904</v>
      </c>
      <c r="V50" s="317" t="s">
        <v>2905</v>
      </c>
      <c r="W50" s="317" t="s">
        <v>121</v>
      </c>
      <c r="X50" s="317" t="s">
        <v>122</v>
      </c>
      <c r="Y50" s="318">
        <v>180</v>
      </c>
      <c r="Z50" s="318">
        <v>4400</v>
      </c>
      <c r="AA50" s="318">
        <v>110</v>
      </c>
      <c r="AB50" s="317" t="s">
        <v>2691</v>
      </c>
      <c r="AC50" s="318">
        <v>0.97499999999999998</v>
      </c>
      <c r="AD50" s="317" t="s">
        <v>800</v>
      </c>
      <c r="AE50" s="317" t="s">
        <v>800</v>
      </c>
      <c r="AF50" s="318">
        <v>0</v>
      </c>
      <c r="AG50" s="318">
        <v>0</v>
      </c>
      <c r="AH50" s="317" t="s">
        <v>2855</v>
      </c>
      <c r="AI50" s="317" t="s">
        <v>2711</v>
      </c>
      <c r="AJ50" s="317" t="s">
        <v>2891</v>
      </c>
      <c r="AK50" s="317" t="s">
        <v>2907</v>
      </c>
      <c r="AL50" s="317" t="s">
        <v>2854</v>
      </c>
      <c r="AM50" s="317" t="s">
        <v>2865</v>
      </c>
      <c r="AN50" s="317" t="s">
        <v>2908</v>
      </c>
      <c r="AO50" s="317" t="s">
        <v>2921</v>
      </c>
      <c r="AP50" s="317" t="s">
        <v>2868</v>
      </c>
      <c r="AQ50" s="317" t="s">
        <v>2869</v>
      </c>
      <c r="AR50" s="317" t="s">
        <v>2922</v>
      </c>
      <c r="AS50" s="318">
        <v>57.08</v>
      </c>
      <c r="AT50" s="318">
        <v>6.5473999999999997</v>
      </c>
      <c r="AU50" s="317" t="s">
        <v>3086</v>
      </c>
      <c r="AV50" s="317" t="s">
        <v>3092</v>
      </c>
      <c r="AW50" s="317" t="s">
        <v>3093</v>
      </c>
      <c r="AX50" s="317" t="s">
        <v>3094</v>
      </c>
      <c r="AY50" s="317" t="s">
        <v>2915</v>
      </c>
      <c r="AZ50" s="317" t="s">
        <v>800</v>
      </c>
      <c r="BA50" s="317" t="s">
        <v>800</v>
      </c>
      <c r="BB50" s="318">
        <v>2.8275277777777799E-3</v>
      </c>
      <c r="BC50" s="318">
        <v>9.8434254218916096E-3</v>
      </c>
      <c r="BD50" s="318">
        <v>1E-3</v>
      </c>
      <c r="BE50" s="318">
        <v>1.2704772079772099E-4</v>
      </c>
      <c r="BF50" s="318">
        <v>4.2200000000000001E-4</v>
      </c>
      <c r="BG50" s="318">
        <v>4.4237694672477301E-5</v>
      </c>
      <c r="BH50" s="318">
        <v>1.4833452020201999E-3</v>
      </c>
      <c r="BI50" s="318">
        <v>0</v>
      </c>
      <c r="BJ50" s="318">
        <v>7.2548653175609403E-4</v>
      </c>
      <c r="BK50" s="318">
        <v>0</v>
      </c>
      <c r="BL50" s="318">
        <v>0</v>
      </c>
      <c r="BM50" s="318">
        <v>1.5221460349776599E-2</v>
      </c>
      <c r="BN50" s="318">
        <v>9.3058181137724598E-4</v>
      </c>
      <c r="BO50" s="318">
        <v>5.9515113744280403E-3</v>
      </c>
      <c r="BP50" s="318">
        <v>1.79794321677708E-3</v>
      </c>
      <c r="BQ50" s="318">
        <v>6.0519515967573303E-4</v>
      </c>
      <c r="BR50" s="318">
        <v>1.00181818181818E-4</v>
      </c>
      <c r="BS50" s="318">
        <v>3.8676805702679597E-2</v>
      </c>
      <c r="BT50" s="318">
        <v>4.0474748919456703E-2</v>
      </c>
      <c r="BU50" s="318">
        <v>4.1079944079132402E-2</v>
      </c>
      <c r="BV50" s="318">
        <v>214.87114279266399</v>
      </c>
      <c r="BW50" s="318">
        <v>224.85971621920399</v>
      </c>
      <c r="BX50" s="318">
        <v>228.221911550736</v>
      </c>
      <c r="BY50" s="318">
        <v>558.66497126092804</v>
      </c>
      <c r="BZ50" s="318">
        <v>584.63526216993</v>
      </c>
      <c r="CA50" s="318">
        <v>593.37697003191295</v>
      </c>
      <c r="CB50" s="318">
        <v>10.0559694826967</v>
      </c>
      <c r="CC50" s="318">
        <v>10.523434719058701</v>
      </c>
      <c r="CD50" s="318">
        <v>10.6807854605744</v>
      </c>
      <c r="CE50" s="317" t="s">
        <v>800</v>
      </c>
      <c r="CF50" s="317" t="s">
        <v>800</v>
      </c>
      <c r="CG50" s="317" t="s">
        <v>2916</v>
      </c>
      <c r="CH50" s="318">
        <v>2.6143850832569902E-3</v>
      </c>
      <c r="CI50" s="318">
        <v>3.6062420619422601E-2</v>
      </c>
      <c r="CJ50" s="318">
        <v>9.3762293610498801</v>
      </c>
      <c r="CK50" s="222"/>
      <c r="CL50" s="223">
        <f t="shared" si="2"/>
        <v>1.65732521670977E-2</v>
      </c>
      <c r="CM50" s="223">
        <f t="shared" si="3"/>
        <v>2.2103553535581886E-2</v>
      </c>
      <c r="CN50" s="223">
        <f t="shared" si="4"/>
        <v>1.79794321677708E-3</v>
      </c>
      <c r="CO50" s="223">
        <f t="shared" si="4"/>
        <v>6.0519515967573303E-4</v>
      </c>
      <c r="CP50" s="223">
        <f t="shared" si="5"/>
        <v>4.1079944079132402E-2</v>
      </c>
      <c r="CQ50" s="223">
        <f t="shared" si="6"/>
        <v>0</v>
      </c>
      <c r="CR50" s="222"/>
      <c r="CS50" s="222"/>
      <c r="CT50" s="222"/>
      <c r="CU50" s="222"/>
      <c r="CV50" s="222"/>
      <c r="CW50" s="222"/>
      <c r="CX50" s="222"/>
      <c r="CY50" s="222"/>
      <c r="CZ50" s="222"/>
      <c r="DA50" s="222"/>
      <c r="DB50" s="224">
        <f t="shared" si="7"/>
        <v>2.9950043081620956E-2</v>
      </c>
      <c r="DC50" s="224">
        <f t="shared" si="8"/>
        <v>8.7267626210586306E-3</v>
      </c>
      <c r="DD50" s="224">
        <f t="shared" si="9"/>
        <v>3.867680570267959E-2</v>
      </c>
      <c r="DE50" s="225">
        <f t="shared" si="10"/>
        <v>0</v>
      </c>
      <c r="DF50" s="222"/>
      <c r="DG50" s="222"/>
      <c r="DH50" s="222"/>
      <c r="DI50" s="222"/>
      <c r="DJ50" s="222"/>
      <c r="DK50" s="222"/>
      <c r="DL50" s="222"/>
      <c r="DM50" s="222"/>
      <c r="DN50" s="222"/>
      <c r="DO50" s="222"/>
      <c r="DP50" s="222"/>
      <c r="DQ50" s="222"/>
      <c r="DR50" s="222"/>
      <c r="DS50" s="222"/>
      <c r="DT50" s="222"/>
      <c r="DU50" s="222"/>
      <c r="DV50" s="222"/>
      <c r="DW50" s="222"/>
      <c r="DX50" s="222"/>
      <c r="DY50" s="222"/>
      <c r="DZ50" s="222"/>
      <c r="EA50" s="222"/>
      <c r="EB50" s="222"/>
      <c r="EC50" s="222"/>
      <c r="ED50" s="222"/>
      <c r="EE50" s="222"/>
    </row>
    <row r="51" spans="1:135" ht="25.5" x14ac:dyDescent="0.25">
      <c r="A51" s="317" t="s">
        <v>267</v>
      </c>
      <c r="B51" s="317" t="s">
        <v>2701</v>
      </c>
      <c r="C51" s="317" t="s">
        <v>268</v>
      </c>
      <c r="D51" s="317" t="s">
        <v>49</v>
      </c>
      <c r="E51" s="318">
        <v>200</v>
      </c>
      <c r="F51" s="318">
        <v>4000</v>
      </c>
      <c r="G51" s="317" t="s">
        <v>2855</v>
      </c>
      <c r="H51" s="317" t="s">
        <v>800</v>
      </c>
      <c r="I51" s="317" t="s">
        <v>2624</v>
      </c>
      <c r="J51" s="318">
        <v>256</v>
      </c>
      <c r="K51" s="318">
        <v>0.8</v>
      </c>
      <c r="L51" s="317" t="s">
        <v>2855</v>
      </c>
      <c r="M51" s="317" t="s">
        <v>2856</v>
      </c>
      <c r="N51" s="317" t="s">
        <v>2857</v>
      </c>
      <c r="O51" s="317" t="s">
        <v>32</v>
      </c>
      <c r="P51" s="317" t="s">
        <v>2858</v>
      </c>
      <c r="Q51" s="317" t="s">
        <v>2859</v>
      </c>
      <c r="R51" s="317" t="s">
        <v>2701</v>
      </c>
      <c r="S51" s="317" t="s">
        <v>2860</v>
      </c>
      <c r="T51" s="318">
        <v>5.4685696788286699E-2</v>
      </c>
      <c r="U51" s="317" t="s">
        <v>2904</v>
      </c>
      <c r="V51" s="317" t="s">
        <v>2905</v>
      </c>
      <c r="W51" s="317" t="s">
        <v>267</v>
      </c>
      <c r="X51" s="317" t="s">
        <v>268</v>
      </c>
      <c r="Y51" s="318">
        <v>200</v>
      </c>
      <c r="Z51" s="318">
        <v>4000</v>
      </c>
      <c r="AA51" s="318">
        <v>1</v>
      </c>
      <c r="AB51" s="317" t="s">
        <v>2701</v>
      </c>
      <c r="AC51" s="318">
        <v>1</v>
      </c>
      <c r="AD51" s="317" t="s">
        <v>800</v>
      </c>
      <c r="AE51" s="317" t="s">
        <v>800</v>
      </c>
      <c r="AF51" s="295"/>
      <c r="AG51" s="295"/>
      <c r="AH51" s="317" t="s">
        <v>2854</v>
      </c>
      <c r="AI51" s="317" t="s">
        <v>2863</v>
      </c>
      <c r="AJ51" s="317" t="s">
        <v>2891</v>
      </c>
      <c r="AK51" s="317" t="s">
        <v>2907</v>
      </c>
      <c r="AL51" s="317" t="s">
        <v>2854</v>
      </c>
      <c r="AM51" s="317" t="s">
        <v>2865</v>
      </c>
      <c r="AN51" s="317" t="s">
        <v>2908</v>
      </c>
      <c r="AO51" s="317" t="s">
        <v>2867</v>
      </c>
      <c r="AP51" s="317" t="s">
        <v>2868</v>
      </c>
      <c r="AQ51" s="317" t="s">
        <v>2869</v>
      </c>
      <c r="AR51" s="317" t="s">
        <v>2870</v>
      </c>
      <c r="AS51" s="318">
        <v>57.08</v>
      </c>
      <c r="AT51" s="318">
        <v>0</v>
      </c>
      <c r="AU51" s="317" t="s">
        <v>3095</v>
      </c>
      <c r="AV51" s="317" t="s">
        <v>3095</v>
      </c>
      <c r="AW51" s="317" t="s">
        <v>3096</v>
      </c>
      <c r="AX51" s="317" t="s">
        <v>3097</v>
      </c>
      <c r="AY51" s="317" t="s">
        <v>2915</v>
      </c>
      <c r="AZ51" s="317" t="s">
        <v>800</v>
      </c>
      <c r="BA51" s="317" t="s">
        <v>800</v>
      </c>
      <c r="BB51" s="318">
        <v>2.7015061111111101E-3</v>
      </c>
      <c r="BC51" s="318">
        <v>1.09371393576573E-2</v>
      </c>
      <c r="BD51" s="318">
        <v>1E-3</v>
      </c>
      <c r="BE51" s="318">
        <v>1.5483940972222201E-4</v>
      </c>
      <c r="BF51" s="318">
        <v>0</v>
      </c>
      <c r="BG51" s="318">
        <v>0</v>
      </c>
      <c r="BH51" s="318">
        <v>0</v>
      </c>
      <c r="BI51" s="318">
        <v>0</v>
      </c>
      <c r="BJ51" s="318">
        <v>0</v>
      </c>
      <c r="BK51" s="318">
        <v>0</v>
      </c>
      <c r="BL51" s="318">
        <v>0</v>
      </c>
      <c r="BM51" s="318">
        <v>1.8551154801290302E-2</v>
      </c>
      <c r="BN51" s="318">
        <v>1.03397979041916E-3</v>
      </c>
      <c r="BO51" s="318">
        <v>0</v>
      </c>
      <c r="BP51" s="318">
        <v>2.1912432954470699E-3</v>
      </c>
      <c r="BQ51" s="318">
        <v>7.3758160085480001E-4</v>
      </c>
      <c r="BR51" s="318">
        <v>1.102E-4</v>
      </c>
      <c r="BS51" s="318">
        <v>3.4488819470200098E-2</v>
      </c>
      <c r="BT51" s="318">
        <v>3.6680062765647198E-2</v>
      </c>
      <c r="BU51" s="318">
        <v>3.7417644366502002E-2</v>
      </c>
      <c r="BV51" s="318">
        <v>172.44409735100001</v>
      </c>
      <c r="BW51" s="318">
        <v>183.40031382823599</v>
      </c>
      <c r="BX51" s="318">
        <v>187.08822183250999</v>
      </c>
      <c r="BY51" s="318">
        <v>448.354653112601</v>
      </c>
      <c r="BZ51" s="318">
        <v>476.84081595341303</v>
      </c>
      <c r="CA51" s="318">
        <v>486.42937676452601</v>
      </c>
      <c r="CB51" s="318">
        <v>8.9670930622520295</v>
      </c>
      <c r="CC51" s="318">
        <v>9.5368163190682704</v>
      </c>
      <c r="CD51" s="318">
        <v>9.7285875352905098</v>
      </c>
      <c r="CE51" s="317" t="s">
        <v>800</v>
      </c>
      <c r="CF51" s="317" t="s">
        <v>800</v>
      </c>
      <c r="CG51" s="317" t="s">
        <v>2916</v>
      </c>
      <c r="CH51" s="318">
        <v>3.1862818202194501E-3</v>
      </c>
      <c r="CI51" s="318">
        <v>3.1302537649980602E-2</v>
      </c>
      <c r="CJ51" s="318">
        <v>8.1386597889949694</v>
      </c>
      <c r="CK51" s="222"/>
      <c r="CL51" s="223">
        <f t="shared" si="2"/>
        <v>1.4903684878490633E-2</v>
      </c>
      <c r="CM51" s="223">
        <f t="shared" si="3"/>
        <v>1.9585134591709463E-2</v>
      </c>
      <c r="CN51" s="223">
        <f t="shared" si="4"/>
        <v>2.1912432954470699E-3</v>
      </c>
      <c r="CO51" s="223">
        <f t="shared" si="4"/>
        <v>7.3758160085480001E-4</v>
      </c>
      <c r="CP51" s="223">
        <f t="shared" si="5"/>
        <v>3.7417644366501968E-2</v>
      </c>
      <c r="CQ51" s="223">
        <f t="shared" si="6"/>
        <v>0</v>
      </c>
      <c r="CR51" s="222"/>
      <c r="CS51" s="222"/>
      <c r="CT51" s="222"/>
      <c r="CU51" s="222"/>
      <c r="CV51" s="222"/>
      <c r="CW51" s="222"/>
      <c r="CX51" s="222"/>
      <c r="CY51" s="222"/>
      <c r="CZ51" s="222"/>
      <c r="DA51" s="222"/>
      <c r="DB51" s="224">
        <f t="shared" si="7"/>
        <v>3.4378619470200093E-2</v>
      </c>
      <c r="DC51" s="224">
        <f t="shared" si="8"/>
        <v>1.102E-4</v>
      </c>
      <c r="DD51" s="224">
        <f t="shared" si="9"/>
        <v>3.4488819470200091E-2</v>
      </c>
      <c r="DE51" s="225">
        <f t="shared" si="10"/>
        <v>0</v>
      </c>
      <c r="DF51" s="222"/>
      <c r="DG51" s="222"/>
      <c r="DH51" s="222"/>
      <c r="DI51" s="222"/>
      <c r="DJ51" s="222"/>
      <c r="DK51" s="222"/>
      <c r="DL51" s="222"/>
      <c r="DM51" s="222"/>
      <c r="DN51" s="222"/>
      <c r="DO51" s="222"/>
      <c r="DP51" s="222"/>
      <c r="DQ51" s="222"/>
      <c r="DR51" s="222"/>
      <c r="DS51" s="222"/>
      <c r="DT51" s="222"/>
      <c r="DU51" s="222"/>
      <c r="DV51" s="222"/>
      <c r="DW51" s="222"/>
      <c r="DX51" s="222"/>
      <c r="DY51" s="222"/>
      <c r="DZ51" s="222"/>
      <c r="EA51" s="222"/>
      <c r="EB51" s="222"/>
      <c r="EC51" s="222"/>
      <c r="ED51" s="222"/>
      <c r="EE51" s="222"/>
    </row>
    <row r="52" spans="1:135" ht="25.5" x14ac:dyDescent="0.25">
      <c r="A52" s="317" t="s">
        <v>269</v>
      </c>
      <c r="B52" s="317" t="s">
        <v>3099</v>
      </c>
      <c r="C52" s="317" t="s">
        <v>270</v>
      </c>
      <c r="D52" s="317" t="s">
        <v>2853</v>
      </c>
      <c r="E52" s="318">
        <v>230</v>
      </c>
      <c r="F52" s="318">
        <v>2164</v>
      </c>
      <c r="G52" s="317" t="s">
        <v>2906</v>
      </c>
      <c r="H52" s="317" t="s">
        <v>800</v>
      </c>
      <c r="I52" s="317" t="s">
        <v>2625</v>
      </c>
      <c r="J52" s="318">
        <v>142</v>
      </c>
      <c r="K52" s="318">
        <v>0.8</v>
      </c>
      <c r="L52" s="317" t="s">
        <v>2891</v>
      </c>
      <c r="M52" s="317" t="s">
        <v>2892</v>
      </c>
      <c r="N52" s="317" t="s">
        <v>2893</v>
      </c>
      <c r="O52" s="317" t="s">
        <v>32</v>
      </c>
      <c r="P52" s="317" t="s">
        <v>2894</v>
      </c>
      <c r="Q52" s="317" t="s">
        <v>2859</v>
      </c>
      <c r="R52" s="317" t="s">
        <v>3099</v>
      </c>
      <c r="S52" s="317" t="s">
        <v>2895</v>
      </c>
      <c r="T52" s="318">
        <v>5.45294626447154E-2</v>
      </c>
      <c r="U52" s="317" t="s">
        <v>2981</v>
      </c>
      <c r="V52" s="317" t="s">
        <v>2982</v>
      </c>
      <c r="W52" s="317" t="s">
        <v>269</v>
      </c>
      <c r="X52" s="317" t="s">
        <v>270</v>
      </c>
      <c r="Y52" s="318">
        <v>230</v>
      </c>
      <c r="Z52" s="318">
        <v>2164</v>
      </c>
      <c r="AA52" s="318">
        <v>1</v>
      </c>
      <c r="AB52" s="317" t="s">
        <v>3099</v>
      </c>
      <c r="AC52" s="318">
        <v>1</v>
      </c>
      <c r="AD52" s="317" t="s">
        <v>800</v>
      </c>
      <c r="AE52" s="317" t="s">
        <v>800</v>
      </c>
      <c r="AF52" s="318">
        <v>0</v>
      </c>
      <c r="AG52" s="318">
        <v>0</v>
      </c>
      <c r="AH52" s="317" t="s">
        <v>2854</v>
      </c>
      <c r="AI52" s="317" t="s">
        <v>2863</v>
      </c>
      <c r="AJ52" s="317" t="s">
        <v>2855</v>
      </c>
      <c r="AK52" s="317" t="s">
        <v>2864</v>
      </c>
      <c r="AL52" s="317" t="s">
        <v>2854</v>
      </c>
      <c r="AM52" s="317" t="s">
        <v>2865</v>
      </c>
      <c r="AN52" s="317" t="s">
        <v>2985</v>
      </c>
      <c r="AO52" s="317" t="s">
        <v>2867</v>
      </c>
      <c r="AP52" s="317" t="s">
        <v>2868</v>
      </c>
      <c r="AQ52" s="317" t="s">
        <v>2869</v>
      </c>
      <c r="AR52" s="317" t="s">
        <v>2870</v>
      </c>
      <c r="AS52" s="318">
        <v>82.6995</v>
      </c>
      <c r="AT52" s="318">
        <v>0</v>
      </c>
      <c r="AU52" s="317" t="s">
        <v>3100</v>
      </c>
      <c r="AV52" s="317" t="s">
        <v>3100</v>
      </c>
      <c r="AW52" s="317" t="s">
        <v>3101</v>
      </c>
      <c r="AX52" s="317" t="s">
        <v>3102</v>
      </c>
      <c r="AY52" s="317" t="s">
        <v>2874</v>
      </c>
      <c r="AZ52" s="317" t="s">
        <v>800</v>
      </c>
      <c r="BA52" s="317" t="s">
        <v>800</v>
      </c>
      <c r="BB52" s="318">
        <v>4.1662004518381599E-3</v>
      </c>
      <c r="BC52" s="318">
        <v>1.25417764082846E-2</v>
      </c>
      <c r="BD52" s="318">
        <v>8.3333333333333295E-4</v>
      </c>
      <c r="BE52" s="318">
        <v>4.0443808685446E-4</v>
      </c>
      <c r="BF52" s="318">
        <v>0</v>
      </c>
      <c r="BG52" s="318">
        <v>0</v>
      </c>
      <c r="BH52" s="318">
        <v>0</v>
      </c>
      <c r="BI52" s="318">
        <v>0</v>
      </c>
      <c r="BJ52" s="318">
        <v>0</v>
      </c>
      <c r="BK52" s="318">
        <v>0</v>
      </c>
      <c r="BL52" s="318">
        <v>0</v>
      </c>
      <c r="BM52" s="318">
        <v>1.6175980269384199E-2</v>
      </c>
      <c r="BN52" s="318">
        <v>1.18907675898204E-3</v>
      </c>
      <c r="BO52" s="318">
        <v>0</v>
      </c>
      <c r="BP52" s="318">
        <v>3.9504104481299304E-3</v>
      </c>
      <c r="BQ52" s="318">
        <v>1.3297245761889299E-3</v>
      </c>
      <c r="BR52" s="318">
        <v>3.4669769316081301E-4</v>
      </c>
      <c r="BS52" s="318">
        <v>3.5657503001837502E-2</v>
      </c>
      <c r="BT52" s="318">
        <v>3.9607913449967398E-2</v>
      </c>
      <c r="BU52" s="318">
        <v>4.0937638026156402E-2</v>
      </c>
      <c r="BV52" s="318">
        <v>155.03262174712</v>
      </c>
      <c r="BW52" s="318">
        <v>172.20831934768401</v>
      </c>
      <c r="BX52" s="318">
        <v>177.989730548506</v>
      </c>
      <c r="BY52" s="318">
        <v>403.08481654251102</v>
      </c>
      <c r="BZ52" s="318">
        <v>447.74163030398</v>
      </c>
      <c r="CA52" s="318">
        <v>462.77329942611499</v>
      </c>
      <c r="CB52" s="318">
        <v>9.2709507804777491</v>
      </c>
      <c r="CC52" s="318">
        <v>10.2980574969915</v>
      </c>
      <c r="CD52" s="318">
        <v>10.6437858868007</v>
      </c>
      <c r="CE52" s="317" t="s">
        <v>800</v>
      </c>
      <c r="CF52" s="317" t="s">
        <v>800</v>
      </c>
      <c r="CG52" s="317" t="s">
        <v>2990</v>
      </c>
      <c r="CH52" s="318">
        <v>2.1235803608417301E-3</v>
      </c>
      <c r="CI52" s="318">
        <v>3.3533922640995799E-2</v>
      </c>
      <c r="CJ52" s="318">
        <v>8.7188198866589008</v>
      </c>
      <c r="CK52" s="222"/>
      <c r="CL52" s="223">
        <f t="shared" si="2"/>
        <v>1.8292445973471367E-2</v>
      </c>
      <c r="CM52" s="223">
        <f t="shared" si="3"/>
        <v>1.736505702836624E-2</v>
      </c>
      <c r="CN52" s="223">
        <f t="shared" si="4"/>
        <v>3.9504104481299304E-3</v>
      </c>
      <c r="CO52" s="223">
        <f t="shared" si="4"/>
        <v>1.3297245761889299E-3</v>
      </c>
      <c r="CP52" s="223">
        <f t="shared" si="5"/>
        <v>4.0937638026156464E-2</v>
      </c>
      <c r="CQ52" s="223">
        <f t="shared" si="6"/>
        <v>6.2450045135165055E-17</v>
      </c>
      <c r="CR52" s="222"/>
      <c r="CS52" s="222"/>
      <c r="CT52" s="222"/>
      <c r="CU52" s="222"/>
      <c r="CV52" s="222"/>
      <c r="CW52" s="222"/>
      <c r="CX52" s="222"/>
      <c r="CY52" s="222"/>
      <c r="CZ52" s="222"/>
      <c r="DA52" s="222"/>
      <c r="DB52" s="224">
        <f t="shared" si="7"/>
        <v>3.5310805308676793E-2</v>
      </c>
      <c r="DC52" s="224">
        <f t="shared" si="8"/>
        <v>3.4669769316081301E-4</v>
      </c>
      <c r="DD52" s="224">
        <f t="shared" si="9"/>
        <v>3.5657503001837607E-2</v>
      </c>
      <c r="DE52" s="225">
        <f t="shared" si="10"/>
        <v>1.0408340855860843E-16</v>
      </c>
      <c r="DF52" s="222"/>
      <c r="DG52" s="222"/>
      <c r="DH52" s="222"/>
      <c r="DI52" s="222"/>
      <c r="DJ52" s="222"/>
      <c r="DK52" s="222"/>
      <c r="DL52" s="222"/>
      <c r="DM52" s="222"/>
      <c r="DN52" s="222"/>
      <c r="DO52" s="222"/>
      <c r="DP52" s="222"/>
      <c r="DQ52" s="222"/>
      <c r="DR52" s="222"/>
      <c r="DS52" s="222"/>
      <c r="DT52" s="222"/>
      <c r="DU52" s="222"/>
      <c r="DV52" s="222"/>
      <c r="DW52" s="222"/>
      <c r="DX52" s="222"/>
      <c r="DY52" s="222"/>
      <c r="DZ52" s="222"/>
      <c r="EA52" s="222"/>
      <c r="EB52" s="222"/>
      <c r="EC52" s="222"/>
      <c r="ED52" s="222"/>
      <c r="EE52" s="222"/>
    </row>
    <row r="53" spans="1:135" ht="25.5" x14ac:dyDescent="0.25">
      <c r="A53" s="317" t="s">
        <v>271</v>
      </c>
      <c r="B53" s="317" t="s">
        <v>4301</v>
      </c>
      <c r="C53" s="317" t="s">
        <v>272</v>
      </c>
      <c r="D53" s="317" t="s">
        <v>2853</v>
      </c>
      <c r="E53" s="318">
        <v>230</v>
      </c>
      <c r="F53" s="318">
        <v>2164</v>
      </c>
      <c r="G53" s="317" t="s">
        <v>2891</v>
      </c>
      <c r="H53" s="317" t="s">
        <v>800</v>
      </c>
      <c r="I53" s="317" t="s">
        <v>2623</v>
      </c>
      <c r="J53" s="318">
        <v>104</v>
      </c>
      <c r="K53" s="318">
        <v>0.8</v>
      </c>
      <c r="L53" s="317" t="s">
        <v>2891</v>
      </c>
      <c r="M53" s="317" t="s">
        <v>2892</v>
      </c>
      <c r="N53" s="317" t="s">
        <v>2893</v>
      </c>
      <c r="O53" s="317" t="s">
        <v>32</v>
      </c>
      <c r="P53" s="317" t="s">
        <v>2858</v>
      </c>
      <c r="Q53" s="317" t="s">
        <v>2859</v>
      </c>
      <c r="R53" s="317" t="s">
        <v>4301</v>
      </c>
      <c r="S53" s="317" t="s">
        <v>2860</v>
      </c>
      <c r="T53" s="318">
        <v>5.4685696788286699E-2</v>
      </c>
      <c r="U53" s="317" t="s">
        <v>3008</v>
      </c>
      <c r="V53" s="317" t="s">
        <v>3009</v>
      </c>
      <c r="W53" s="317" t="s">
        <v>271</v>
      </c>
      <c r="X53" s="317" t="s">
        <v>272</v>
      </c>
      <c r="Y53" s="318">
        <v>230</v>
      </c>
      <c r="Z53" s="318">
        <v>2164</v>
      </c>
      <c r="AA53" s="318">
        <v>1</v>
      </c>
      <c r="AB53" s="317" t="s">
        <v>4301</v>
      </c>
      <c r="AC53" s="318">
        <v>1</v>
      </c>
      <c r="AD53" s="317" t="s">
        <v>800</v>
      </c>
      <c r="AE53" s="317" t="s">
        <v>800</v>
      </c>
      <c r="AF53" s="318">
        <v>0</v>
      </c>
      <c r="AG53" s="318">
        <v>0</v>
      </c>
      <c r="AH53" s="317" t="s">
        <v>2854</v>
      </c>
      <c r="AI53" s="317" t="s">
        <v>2863</v>
      </c>
      <c r="AJ53" s="317" t="s">
        <v>2855</v>
      </c>
      <c r="AK53" s="317" t="s">
        <v>2864</v>
      </c>
      <c r="AL53" s="317" t="s">
        <v>2854</v>
      </c>
      <c r="AM53" s="317" t="s">
        <v>2865</v>
      </c>
      <c r="AN53" s="317" t="s">
        <v>3010</v>
      </c>
      <c r="AO53" s="317" t="s">
        <v>2867</v>
      </c>
      <c r="AP53" s="317" t="s">
        <v>2868</v>
      </c>
      <c r="AQ53" s="317" t="s">
        <v>2869</v>
      </c>
      <c r="AR53" s="317" t="s">
        <v>2870</v>
      </c>
      <c r="AS53" s="318">
        <v>48.982399999999998</v>
      </c>
      <c r="AT53" s="318">
        <v>0</v>
      </c>
      <c r="AU53" s="317" t="s">
        <v>4136</v>
      </c>
      <c r="AV53" s="317" t="s">
        <v>4136</v>
      </c>
      <c r="AW53" s="317" t="s">
        <v>4137</v>
      </c>
      <c r="AX53" s="317" t="s">
        <v>4138</v>
      </c>
      <c r="AY53" s="317" t="s">
        <v>2874</v>
      </c>
      <c r="AZ53" s="317" t="s">
        <v>800</v>
      </c>
      <c r="BA53" s="317" t="s">
        <v>800</v>
      </c>
      <c r="BB53" s="318">
        <v>4.1620414869583096E-3</v>
      </c>
      <c r="BC53" s="318">
        <v>1.2577710261305899E-2</v>
      </c>
      <c r="BD53" s="318">
        <v>8.3333333333333295E-4</v>
      </c>
      <c r="BE53" s="318">
        <v>3.2707264957264998E-4</v>
      </c>
      <c r="BF53" s="318">
        <v>0</v>
      </c>
      <c r="BG53" s="318">
        <v>0</v>
      </c>
      <c r="BH53" s="318">
        <v>0</v>
      </c>
      <c r="BI53" s="318">
        <v>0</v>
      </c>
      <c r="BJ53" s="318">
        <v>0</v>
      </c>
      <c r="BK53" s="318">
        <v>0</v>
      </c>
      <c r="BL53" s="318">
        <v>0</v>
      </c>
      <c r="BM53" s="318">
        <v>1.5730442235034999E-2</v>
      </c>
      <c r="BN53" s="318">
        <v>1.18907675898204E-3</v>
      </c>
      <c r="BO53" s="318">
        <v>0</v>
      </c>
      <c r="BP53" s="318">
        <v>5.3938296503312499E-3</v>
      </c>
      <c r="BQ53" s="318">
        <v>1.8155854790272001E-3</v>
      </c>
      <c r="BR53" s="318">
        <v>3.4669769316081301E-4</v>
      </c>
      <c r="BS53" s="318">
        <v>3.5166374418348099E-2</v>
      </c>
      <c r="BT53" s="318">
        <v>4.0560204068679301E-2</v>
      </c>
      <c r="BU53" s="318">
        <v>4.2375789547706502E-2</v>
      </c>
      <c r="BV53" s="318">
        <v>152.89728007977399</v>
      </c>
      <c r="BW53" s="318">
        <v>176.34871334208401</v>
      </c>
      <c r="BX53" s="318">
        <v>184.242563250898</v>
      </c>
      <c r="BY53" s="318">
        <v>397.53292820741302</v>
      </c>
      <c r="BZ53" s="318">
        <v>458.50665468941799</v>
      </c>
      <c r="CA53" s="318">
        <v>479.03066445233497</v>
      </c>
      <c r="CB53" s="318">
        <v>9.1432573487705007</v>
      </c>
      <c r="CC53" s="318">
        <v>10.545653057856599</v>
      </c>
      <c r="CD53" s="318">
        <v>11.0177052824037</v>
      </c>
      <c r="CE53" s="317" t="s">
        <v>800</v>
      </c>
      <c r="CF53" s="317" t="s">
        <v>800</v>
      </c>
      <c r="CG53" s="317" t="s">
        <v>3014</v>
      </c>
      <c r="CH53" s="318">
        <v>1.6320544830384701E-3</v>
      </c>
      <c r="CI53" s="318">
        <v>3.3534319935309601E-2</v>
      </c>
      <c r="CJ53" s="318">
        <v>8.7189231831805003</v>
      </c>
      <c r="CK53" s="222"/>
      <c r="CL53" s="223">
        <f t="shared" si="2"/>
        <v>1.8246855424331004E-2</v>
      </c>
      <c r="CM53" s="223">
        <f t="shared" si="3"/>
        <v>1.691951899401704E-2</v>
      </c>
      <c r="CN53" s="223">
        <f t="shared" si="4"/>
        <v>5.3938296503312499E-3</v>
      </c>
      <c r="CO53" s="223">
        <f t="shared" si="4"/>
        <v>1.8155854790272001E-3</v>
      </c>
      <c r="CP53" s="223">
        <f t="shared" si="5"/>
        <v>4.2375789547706495E-2</v>
      </c>
      <c r="CQ53" s="223">
        <f t="shared" si="6"/>
        <v>0</v>
      </c>
      <c r="CR53" s="222"/>
      <c r="CS53" s="222"/>
      <c r="CT53" s="222"/>
      <c r="CU53" s="222"/>
      <c r="CV53" s="222"/>
      <c r="CW53" s="222"/>
      <c r="CX53" s="222"/>
      <c r="CY53" s="222"/>
      <c r="CZ53" s="222"/>
      <c r="DA53" s="222"/>
      <c r="DB53" s="224">
        <f t="shared" si="7"/>
        <v>3.4819676725187231E-2</v>
      </c>
      <c r="DC53" s="224">
        <f t="shared" si="8"/>
        <v>3.4669769316081301E-4</v>
      </c>
      <c r="DD53" s="224">
        <f t="shared" si="9"/>
        <v>3.5166374418348044E-2</v>
      </c>
      <c r="DE53" s="225">
        <f t="shared" si="10"/>
        <v>-5.5511151231257827E-17</v>
      </c>
      <c r="DF53" s="222"/>
      <c r="DG53" s="222"/>
      <c r="DH53" s="222"/>
      <c r="DI53" s="222"/>
      <c r="DJ53" s="222"/>
      <c r="DK53" s="222"/>
      <c r="DL53" s="222"/>
      <c r="DM53" s="222"/>
      <c r="DN53" s="222"/>
      <c r="DO53" s="222"/>
      <c r="DP53" s="222"/>
      <c r="DQ53" s="222"/>
      <c r="DR53" s="222"/>
      <c r="DS53" s="222"/>
      <c r="DT53" s="222"/>
      <c r="DU53" s="222"/>
      <c r="DV53" s="222"/>
      <c r="DW53" s="222"/>
      <c r="DX53" s="222"/>
      <c r="DY53" s="222"/>
      <c r="DZ53" s="222"/>
      <c r="EA53" s="222"/>
      <c r="EB53" s="222"/>
      <c r="EC53" s="222"/>
      <c r="ED53" s="222"/>
      <c r="EE53" s="222"/>
    </row>
    <row r="54" spans="1:135" ht="25.5" x14ac:dyDescent="0.25">
      <c r="A54" s="317" t="s">
        <v>273</v>
      </c>
      <c r="B54" s="317" t="s">
        <v>2703</v>
      </c>
      <c r="C54" s="317" t="s">
        <v>274</v>
      </c>
      <c r="D54" s="317" t="s">
        <v>2853</v>
      </c>
      <c r="E54" s="318">
        <v>230</v>
      </c>
      <c r="F54" s="318">
        <v>2208</v>
      </c>
      <c r="G54" s="317" t="s">
        <v>2854</v>
      </c>
      <c r="H54" s="317" t="s">
        <v>800</v>
      </c>
      <c r="I54" s="317" t="s">
        <v>2622</v>
      </c>
      <c r="J54" s="318">
        <v>135</v>
      </c>
      <c r="K54" s="318">
        <v>0.8</v>
      </c>
      <c r="L54" s="317" t="s">
        <v>2891</v>
      </c>
      <c r="M54" s="317" t="s">
        <v>2892</v>
      </c>
      <c r="N54" s="317" t="s">
        <v>2893</v>
      </c>
      <c r="O54" s="317" t="s">
        <v>32</v>
      </c>
      <c r="P54" s="317" t="s">
        <v>2858</v>
      </c>
      <c r="Q54" s="317" t="s">
        <v>2859</v>
      </c>
      <c r="R54" s="317" t="s">
        <v>2703</v>
      </c>
      <c r="S54" s="317" t="s">
        <v>2860</v>
      </c>
      <c r="T54" s="318">
        <v>5.4685696788286699E-2</v>
      </c>
      <c r="U54" s="317" t="s">
        <v>2861</v>
      </c>
      <c r="V54" s="317" t="s">
        <v>2862</v>
      </c>
      <c r="W54" s="317" t="s">
        <v>273</v>
      </c>
      <c r="X54" s="317" t="s">
        <v>274</v>
      </c>
      <c r="Y54" s="318">
        <v>230</v>
      </c>
      <c r="Z54" s="318">
        <v>2208</v>
      </c>
      <c r="AA54" s="318">
        <v>1</v>
      </c>
      <c r="AB54" s="317" t="s">
        <v>2703</v>
      </c>
      <c r="AC54" s="318">
        <v>1</v>
      </c>
      <c r="AD54" s="317" t="s">
        <v>800</v>
      </c>
      <c r="AE54" s="317" t="s">
        <v>800</v>
      </c>
      <c r="AF54" s="318">
        <v>0</v>
      </c>
      <c r="AG54" s="318">
        <v>0</v>
      </c>
      <c r="AH54" s="317" t="s">
        <v>2854</v>
      </c>
      <c r="AI54" s="317" t="s">
        <v>2863</v>
      </c>
      <c r="AJ54" s="317" t="s">
        <v>2855</v>
      </c>
      <c r="AK54" s="317" t="s">
        <v>2864</v>
      </c>
      <c r="AL54" s="317" t="s">
        <v>2854</v>
      </c>
      <c r="AM54" s="317" t="s">
        <v>2865</v>
      </c>
      <c r="AN54" s="317" t="s">
        <v>2866</v>
      </c>
      <c r="AO54" s="317" t="s">
        <v>2867</v>
      </c>
      <c r="AP54" s="317" t="s">
        <v>2868</v>
      </c>
      <c r="AQ54" s="317" t="s">
        <v>2869</v>
      </c>
      <c r="AR54" s="317" t="s">
        <v>2870</v>
      </c>
      <c r="AS54" s="318">
        <v>79.348399999999998</v>
      </c>
      <c r="AT54" s="318">
        <v>0</v>
      </c>
      <c r="AU54" s="317" t="s">
        <v>4128</v>
      </c>
      <c r="AV54" s="317" t="s">
        <v>4128</v>
      </c>
      <c r="AW54" s="317" t="s">
        <v>4129</v>
      </c>
      <c r="AX54" s="317" t="s">
        <v>4130</v>
      </c>
      <c r="AY54" s="317" t="s">
        <v>2874</v>
      </c>
      <c r="AZ54" s="317" t="s">
        <v>800</v>
      </c>
      <c r="BA54" s="317" t="s">
        <v>800</v>
      </c>
      <c r="BB54" s="318">
        <v>6.1607598631240003E-3</v>
      </c>
      <c r="BC54" s="318">
        <v>1.2577710261305899E-2</v>
      </c>
      <c r="BD54" s="318">
        <v>8.3333333333333295E-4</v>
      </c>
      <c r="BE54" s="318">
        <v>4.0817078189300397E-4</v>
      </c>
      <c r="BF54" s="318">
        <v>0</v>
      </c>
      <c r="BG54" s="318">
        <v>0</v>
      </c>
      <c r="BH54" s="318">
        <v>0</v>
      </c>
      <c r="BI54" s="318">
        <v>0</v>
      </c>
      <c r="BJ54" s="318">
        <v>0</v>
      </c>
      <c r="BK54" s="318">
        <v>0</v>
      </c>
      <c r="BL54" s="318">
        <v>0</v>
      </c>
      <c r="BM54" s="318">
        <v>2.4369925355565199E-2</v>
      </c>
      <c r="BN54" s="318">
        <v>1.18907675898204E-3</v>
      </c>
      <c r="BO54" s="318">
        <v>0</v>
      </c>
      <c r="BP54" s="318">
        <v>4.1552465454403704E-3</v>
      </c>
      <c r="BQ54" s="318">
        <v>1.3986732579172501E-3</v>
      </c>
      <c r="BR54" s="318">
        <v>3.39788862318841E-4</v>
      </c>
      <c r="BS54" s="318">
        <v>4.5878765216522302E-2</v>
      </c>
      <c r="BT54" s="318">
        <v>5.0034011761962698E-2</v>
      </c>
      <c r="BU54" s="318">
        <v>5.1432685019879902E-2</v>
      </c>
      <c r="BV54" s="318">
        <v>199.47289224574899</v>
      </c>
      <c r="BW54" s="318">
        <v>217.53918157375099</v>
      </c>
      <c r="BX54" s="318">
        <v>223.620369651652</v>
      </c>
      <c r="BY54" s="318">
        <v>518.629519838948</v>
      </c>
      <c r="BZ54" s="318">
        <v>565.60187209175206</v>
      </c>
      <c r="CA54" s="318">
        <v>581.41296109429504</v>
      </c>
      <c r="CB54" s="318">
        <v>11.9284789562958</v>
      </c>
      <c r="CC54" s="318">
        <v>13.008843058110299</v>
      </c>
      <c r="CD54" s="318">
        <v>13.3724981051688</v>
      </c>
      <c r="CE54" s="317" t="s">
        <v>800</v>
      </c>
      <c r="CF54" s="317" t="s">
        <v>800</v>
      </c>
      <c r="CG54" s="317" t="s">
        <v>2875</v>
      </c>
      <c r="CH54" s="318">
        <v>3.5188849342797902E-3</v>
      </c>
      <c r="CI54" s="318">
        <v>4.2359880282242503E-2</v>
      </c>
      <c r="CJ54" s="318">
        <v>11.0135688733831</v>
      </c>
      <c r="CK54" s="222"/>
      <c r="CL54" s="223">
        <f t="shared" si="2"/>
        <v>2.0319763101975079E-2</v>
      </c>
      <c r="CM54" s="223">
        <f t="shared" si="3"/>
        <v>2.5559002114547241E-2</v>
      </c>
      <c r="CN54" s="223">
        <f t="shared" si="4"/>
        <v>4.1552465454403704E-3</v>
      </c>
      <c r="CO54" s="223">
        <f t="shared" si="4"/>
        <v>1.3986732579172501E-3</v>
      </c>
      <c r="CP54" s="223">
        <f t="shared" si="5"/>
        <v>5.1432685019879937E-2</v>
      </c>
      <c r="CQ54" s="223">
        <f t="shared" si="6"/>
        <v>0</v>
      </c>
      <c r="CR54" s="222"/>
      <c r="CS54" s="222"/>
      <c r="CT54" s="222"/>
      <c r="CU54" s="222"/>
      <c r="CV54" s="222"/>
      <c r="CW54" s="222"/>
      <c r="CX54" s="222"/>
      <c r="CY54" s="222"/>
      <c r="CZ54" s="222"/>
      <c r="DA54" s="222"/>
      <c r="DB54" s="224">
        <f t="shared" si="7"/>
        <v>4.5538976354203481E-2</v>
      </c>
      <c r="DC54" s="224">
        <f t="shared" si="8"/>
        <v>3.39788862318841E-4</v>
      </c>
      <c r="DD54" s="224">
        <f t="shared" si="9"/>
        <v>4.5878765216522323E-2</v>
      </c>
      <c r="DE54" s="225">
        <f t="shared" si="10"/>
        <v>0</v>
      </c>
      <c r="DF54" s="222"/>
      <c r="DG54" s="222"/>
      <c r="DH54" s="222"/>
      <c r="DI54" s="222"/>
      <c r="DJ54" s="222"/>
      <c r="DK54" s="222"/>
      <c r="DL54" s="222"/>
      <c r="DM54" s="222"/>
      <c r="DN54" s="222"/>
      <c r="DO54" s="222"/>
      <c r="DP54" s="222"/>
      <c r="DQ54" s="222"/>
      <c r="DR54" s="222"/>
      <c r="DS54" s="222"/>
      <c r="DT54" s="222"/>
      <c r="DU54" s="222"/>
      <c r="DV54" s="222"/>
      <c r="DW54" s="222"/>
      <c r="DX54" s="222"/>
      <c r="DY54" s="222"/>
      <c r="DZ54" s="222"/>
      <c r="EA54" s="222"/>
      <c r="EB54" s="222"/>
      <c r="EC54" s="222"/>
      <c r="ED54" s="222"/>
      <c r="EE54" s="222"/>
    </row>
    <row r="55" spans="1:135" ht="25.5" x14ac:dyDescent="0.25">
      <c r="A55" s="317" t="s">
        <v>273</v>
      </c>
      <c r="B55" s="317" t="s">
        <v>4302</v>
      </c>
      <c r="C55" s="317" t="s">
        <v>274</v>
      </c>
      <c r="D55" s="317" t="s">
        <v>2853</v>
      </c>
      <c r="E55" s="318">
        <v>230</v>
      </c>
      <c r="F55" s="318">
        <v>2208</v>
      </c>
      <c r="G55" s="317" t="s">
        <v>2891</v>
      </c>
      <c r="H55" s="317" t="s">
        <v>800</v>
      </c>
      <c r="I55" s="317" t="s">
        <v>2623</v>
      </c>
      <c r="J55" s="318">
        <v>105</v>
      </c>
      <c r="K55" s="318">
        <v>0.8</v>
      </c>
      <c r="L55" s="317" t="s">
        <v>2891</v>
      </c>
      <c r="M55" s="317" t="s">
        <v>2892</v>
      </c>
      <c r="N55" s="317" t="s">
        <v>2893</v>
      </c>
      <c r="O55" s="317" t="s">
        <v>32</v>
      </c>
      <c r="P55" s="317" t="s">
        <v>2858</v>
      </c>
      <c r="Q55" s="317" t="s">
        <v>2859</v>
      </c>
      <c r="R55" s="317" t="s">
        <v>4302</v>
      </c>
      <c r="S55" s="317" t="s">
        <v>2860</v>
      </c>
      <c r="T55" s="318">
        <v>5.4685696788286699E-2</v>
      </c>
      <c r="U55" s="317" t="s">
        <v>3008</v>
      </c>
      <c r="V55" s="317" t="s">
        <v>3009</v>
      </c>
      <c r="W55" s="317" t="s">
        <v>273</v>
      </c>
      <c r="X55" s="317" t="s">
        <v>274</v>
      </c>
      <c r="Y55" s="318">
        <v>230</v>
      </c>
      <c r="Z55" s="318">
        <v>2208</v>
      </c>
      <c r="AA55" s="318">
        <v>1</v>
      </c>
      <c r="AB55" s="317" t="s">
        <v>4302</v>
      </c>
      <c r="AC55" s="318">
        <v>1</v>
      </c>
      <c r="AD55" s="317" t="s">
        <v>800</v>
      </c>
      <c r="AE55" s="317" t="s">
        <v>800</v>
      </c>
      <c r="AF55" s="318">
        <v>0</v>
      </c>
      <c r="AG55" s="318">
        <v>0</v>
      </c>
      <c r="AH55" s="317" t="s">
        <v>2854</v>
      </c>
      <c r="AI55" s="317" t="s">
        <v>2863</v>
      </c>
      <c r="AJ55" s="317" t="s">
        <v>2855</v>
      </c>
      <c r="AK55" s="317" t="s">
        <v>2864</v>
      </c>
      <c r="AL55" s="317" t="s">
        <v>2854</v>
      </c>
      <c r="AM55" s="317" t="s">
        <v>2865</v>
      </c>
      <c r="AN55" s="317" t="s">
        <v>3010</v>
      </c>
      <c r="AO55" s="317" t="s">
        <v>2867</v>
      </c>
      <c r="AP55" s="317" t="s">
        <v>2868</v>
      </c>
      <c r="AQ55" s="317" t="s">
        <v>2869</v>
      </c>
      <c r="AR55" s="317" t="s">
        <v>2870</v>
      </c>
      <c r="AS55" s="318">
        <v>48.982399999999998</v>
      </c>
      <c r="AT55" s="318">
        <v>0</v>
      </c>
      <c r="AU55" s="317" t="s">
        <v>4128</v>
      </c>
      <c r="AV55" s="317" t="s">
        <v>4128</v>
      </c>
      <c r="AW55" s="317" t="s">
        <v>4129</v>
      </c>
      <c r="AX55" s="317" t="s">
        <v>4130</v>
      </c>
      <c r="AY55" s="317" t="s">
        <v>2874</v>
      </c>
      <c r="AZ55" s="317" t="s">
        <v>800</v>
      </c>
      <c r="BA55" s="317" t="s">
        <v>800</v>
      </c>
      <c r="BB55" s="318">
        <v>6.1607598631240003E-3</v>
      </c>
      <c r="BC55" s="318">
        <v>1.2577710261305899E-2</v>
      </c>
      <c r="BD55" s="318">
        <v>8.3333333333333295E-4</v>
      </c>
      <c r="BE55" s="318">
        <v>3.23957671957672E-4</v>
      </c>
      <c r="BF55" s="318">
        <v>0</v>
      </c>
      <c r="BG55" s="318">
        <v>0</v>
      </c>
      <c r="BH55" s="318">
        <v>0</v>
      </c>
      <c r="BI55" s="318">
        <v>0</v>
      </c>
      <c r="BJ55" s="318">
        <v>0</v>
      </c>
      <c r="BK55" s="318">
        <v>0</v>
      </c>
      <c r="BL55" s="318">
        <v>0</v>
      </c>
      <c r="BM55" s="318">
        <v>1.5580628499463201E-2</v>
      </c>
      <c r="BN55" s="318">
        <v>1.18907675898204E-3</v>
      </c>
      <c r="BO55" s="318">
        <v>0</v>
      </c>
      <c r="BP55" s="318">
        <v>5.34245984413762E-3</v>
      </c>
      <c r="BQ55" s="318">
        <v>1.79829418875075E-3</v>
      </c>
      <c r="BR55" s="318">
        <v>3.39788862318841E-4</v>
      </c>
      <c r="BS55" s="318">
        <v>3.7005255250485099E-2</v>
      </c>
      <c r="BT55" s="318">
        <v>4.23477150946227E-2</v>
      </c>
      <c r="BU55" s="318">
        <v>4.4146009283373401E-2</v>
      </c>
      <c r="BV55" s="318">
        <v>160.89241413254399</v>
      </c>
      <c r="BW55" s="318">
        <v>184.12050041140299</v>
      </c>
      <c r="BX55" s="318">
        <v>191.93917079727601</v>
      </c>
      <c r="BY55" s="318">
        <v>418.32027674461398</v>
      </c>
      <c r="BZ55" s="318">
        <v>478.71330106964803</v>
      </c>
      <c r="CA55" s="318">
        <v>499.041844072917</v>
      </c>
      <c r="CB55" s="318">
        <v>9.6213663651261108</v>
      </c>
      <c r="CC55" s="318">
        <v>11.010405924601899</v>
      </c>
      <c r="CD55" s="318">
        <v>11.477962413677099</v>
      </c>
      <c r="CE55" s="317" t="s">
        <v>800</v>
      </c>
      <c r="CF55" s="317" t="s">
        <v>800</v>
      </c>
      <c r="CG55" s="317" t="s">
        <v>3014</v>
      </c>
      <c r="CH55" s="318">
        <v>1.6165111070095301E-3</v>
      </c>
      <c r="CI55" s="318">
        <v>3.5388744143475502E-2</v>
      </c>
      <c r="CJ55" s="318">
        <v>9.2010734773036393</v>
      </c>
      <c r="CK55" s="222"/>
      <c r="CL55" s="223">
        <f t="shared" si="2"/>
        <v>2.0235549992039747E-2</v>
      </c>
      <c r="CM55" s="223">
        <f t="shared" si="3"/>
        <v>1.676970525844524E-2</v>
      </c>
      <c r="CN55" s="223">
        <f t="shared" si="4"/>
        <v>5.34245984413762E-3</v>
      </c>
      <c r="CO55" s="223">
        <f t="shared" si="4"/>
        <v>1.79829418875075E-3</v>
      </c>
      <c r="CP55" s="223">
        <f t="shared" si="5"/>
        <v>4.4146009283373359E-2</v>
      </c>
      <c r="CQ55" s="223">
        <f t="shared" si="6"/>
        <v>0</v>
      </c>
      <c r="CR55" s="222"/>
      <c r="CS55" s="222"/>
      <c r="CT55" s="222"/>
      <c r="CU55" s="222"/>
      <c r="CV55" s="222"/>
      <c r="CW55" s="222"/>
      <c r="CX55" s="222"/>
      <c r="CY55" s="222"/>
      <c r="CZ55" s="222"/>
      <c r="DA55" s="222"/>
      <c r="DB55" s="224">
        <f t="shared" si="7"/>
        <v>3.6665466388166146E-2</v>
      </c>
      <c r="DC55" s="224">
        <f t="shared" si="8"/>
        <v>3.39788862318841E-4</v>
      </c>
      <c r="DD55" s="224">
        <f t="shared" si="9"/>
        <v>3.7005255250484988E-2</v>
      </c>
      <c r="DE55" s="225">
        <f t="shared" si="10"/>
        <v>-1.1102230246251565E-16</v>
      </c>
      <c r="DF55" s="222"/>
      <c r="DG55" s="222"/>
      <c r="DH55" s="222"/>
      <c r="DI55" s="222"/>
      <c r="DJ55" s="222"/>
      <c r="DK55" s="222"/>
      <c r="DL55" s="222"/>
      <c r="DM55" s="222"/>
      <c r="DN55" s="222"/>
      <c r="DO55" s="222"/>
      <c r="DP55" s="222"/>
      <c r="DQ55" s="222"/>
      <c r="DR55" s="222"/>
      <c r="DS55" s="222"/>
      <c r="DT55" s="222"/>
      <c r="DU55" s="222"/>
      <c r="DV55" s="222"/>
      <c r="DW55" s="222"/>
      <c r="DX55" s="222"/>
      <c r="DY55" s="222"/>
      <c r="DZ55" s="222"/>
      <c r="EA55" s="222"/>
      <c r="EB55" s="222"/>
      <c r="EC55" s="222"/>
      <c r="ED55" s="222"/>
      <c r="EE55" s="222"/>
    </row>
    <row r="56" spans="1:135" ht="25.5" x14ac:dyDescent="0.25">
      <c r="A56" s="317" t="s">
        <v>57</v>
      </c>
      <c r="B56" s="317" t="s">
        <v>4303</v>
      </c>
      <c r="C56" s="317" t="s">
        <v>58</v>
      </c>
      <c r="D56" s="317" t="s">
        <v>2853</v>
      </c>
      <c r="E56" s="318">
        <v>230</v>
      </c>
      <c r="F56" s="318">
        <v>2304</v>
      </c>
      <c r="G56" s="317" t="s">
        <v>2891</v>
      </c>
      <c r="H56" s="317" t="s">
        <v>800</v>
      </c>
      <c r="I56" s="317" t="s">
        <v>2623</v>
      </c>
      <c r="J56" s="318">
        <v>102</v>
      </c>
      <c r="K56" s="318">
        <v>0.8</v>
      </c>
      <c r="L56" s="317" t="s">
        <v>2891</v>
      </c>
      <c r="M56" s="317" t="s">
        <v>2892</v>
      </c>
      <c r="N56" s="317" t="s">
        <v>2893</v>
      </c>
      <c r="O56" s="317" t="s">
        <v>32</v>
      </c>
      <c r="P56" s="317" t="s">
        <v>2858</v>
      </c>
      <c r="Q56" s="317" t="s">
        <v>2859</v>
      </c>
      <c r="R56" s="317" t="s">
        <v>4303</v>
      </c>
      <c r="S56" s="317" t="s">
        <v>2860</v>
      </c>
      <c r="T56" s="318">
        <v>5.4685696788286699E-2</v>
      </c>
      <c r="U56" s="317" t="s">
        <v>3008</v>
      </c>
      <c r="V56" s="317" t="s">
        <v>3009</v>
      </c>
      <c r="W56" s="317" t="s">
        <v>57</v>
      </c>
      <c r="X56" s="317" t="s">
        <v>58</v>
      </c>
      <c r="Y56" s="318">
        <v>230</v>
      </c>
      <c r="Z56" s="318">
        <v>2304</v>
      </c>
      <c r="AA56" s="318">
        <v>1</v>
      </c>
      <c r="AB56" s="317" t="s">
        <v>4303</v>
      </c>
      <c r="AC56" s="318">
        <v>1</v>
      </c>
      <c r="AD56" s="317" t="s">
        <v>800</v>
      </c>
      <c r="AE56" s="317" t="s">
        <v>800</v>
      </c>
      <c r="AF56" s="318">
        <v>0</v>
      </c>
      <c r="AG56" s="318">
        <v>0</v>
      </c>
      <c r="AH56" s="317" t="s">
        <v>2854</v>
      </c>
      <c r="AI56" s="317" t="s">
        <v>2863</v>
      </c>
      <c r="AJ56" s="317" t="s">
        <v>2855</v>
      </c>
      <c r="AK56" s="317" t="s">
        <v>2864</v>
      </c>
      <c r="AL56" s="317" t="s">
        <v>2854</v>
      </c>
      <c r="AM56" s="317" t="s">
        <v>2865</v>
      </c>
      <c r="AN56" s="317" t="s">
        <v>3010</v>
      </c>
      <c r="AO56" s="317" t="s">
        <v>2867</v>
      </c>
      <c r="AP56" s="317" t="s">
        <v>2868</v>
      </c>
      <c r="AQ56" s="317" t="s">
        <v>2869</v>
      </c>
      <c r="AR56" s="317" t="s">
        <v>2870</v>
      </c>
      <c r="AS56" s="318">
        <v>48.982399999999998</v>
      </c>
      <c r="AT56" s="318">
        <v>0</v>
      </c>
      <c r="AU56" s="317" t="s">
        <v>4304</v>
      </c>
      <c r="AV56" s="317" t="s">
        <v>4304</v>
      </c>
      <c r="AW56" s="317" t="s">
        <v>4305</v>
      </c>
      <c r="AX56" s="317" t="s">
        <v>4306</v>
      </c>
      <c r="AY56" s="317" t="s">
        <v>2874</v>
      </c>
      <c r="AZ56" s="317" t="s">
        <v>800</v>
      </c>
      <c r="BA56" s="317" t="s">
        <v>800</v>
      </c>
      <c r="BB56" s="318">
        <v>5.4532086709104897E-3</v>
      </c>
      <c r="BC56" s="318">
        <v>1.2577710261305899E-2</v>
      </c>
      <c r="BD56" s="318">
        <v>8.3333333333333295E-4</v>
      </c>
      <c r="BE56" s="318">
        <v>3.3348583877995598E-4</v>
      </c>
      <c r="BF56" s="318">
        <v>0</v>
      </c>
      <c r="BG56" s="318">
        <v>0</v>
      </c>
      <c r="BH56" s="318">
        <v>0</v>
      </c>
      <c r="BI56" s="318">
        <v>0</v>
      </c>
      <c r="BJ56" s="318">
        <v>0</v>
      </c>
      <c r="BK56" s="318">
        <v>0</v>
      </c>
      <c r="BL56" s="318">
        <v>0</v>
      </c>
      <c r="BM56" s="318">
        <v>1.60388822788592E-2</v>
      </c>
      <c r="BN56" s="318">
        <v>1.18907675898204E-3</v>
      </c>
      <c r="BO56" s="318">
        <v>0</v>
      </c>
      <c r="BP56" s="318">
        <v>5.4995910160240196E-3</v>
      </c>
      <c r="BQ56" s="318">
        <v>1.8511851943022401E-3</v>
      </c>
      <c r="BR56" s="318">
        <v>3.2563099305555601E-4</v>
      </c>
      <c r="BS56" s="318">
        <v>3.6751328135226503E-2</v>
      </c>
      <c r="BT56" s="318">
        <v>4.2250919151250503E-2</v>
      </c>
      <c r="BU56" s="318">
        <v>4.4102104345552798E-2</v>
      </c>
      <c r="BV56" s="318">
        <v>159.788383196637</v>
      </c>
      <c r="BW56" s="318">
        <v>183.69964848369801</v>
      </c>
      <c r="BX56" s="318">
        <v>191.74827976327299</v>
      </c>
      <c r="BY56" s="318">
        <v>415.44979631125602</v>
      </c>
      <c r="BZ56" s="318">
        <v>477.61908605761499</v>
      </c>
      <c r="CA56" s="318">
        <v>498.54552738451002</v>
      </c>
      <c r="CB56" s="318">
        <v>9.5553453151589007</v>
      </c>
      <c r="CC56" s="318">
        <v>10.9852389793251</v>
      </c>
      <c r="CD56" s="318">
        <v>11.466547129843701</v>
      </c>
      <c r="CE56" s="317" t="s">
        <v>800</v>
      </c>
      <c r="CF56" s="317" t="s">
        <v>800</v>
      </c>
      <c r="CG56" s="317" t="s">
        <v>3014</v>
      </c>
      <c r="CH56" s="318">
        <v>1.6640555513333401E-3</v>
      </c>
      <c r="CI56" s="318">
        <v>3.50872725838932E-2</v>
      </c>
      <c r="CJ56" s="318">
        <v>9.1226908718122299</v>
      </c>
      <c r="CK56" s="222"/>
      <c r="CL56" s="223">
        <f t="shared" si="2"/>
        <v>1.9523369097385231E-2</v>
      </c>
      <c r="CM56" s="223">
        <f t="shared" si="3"/>
        <v>1.7227959037841242E-2</v>
      </c>
      <c r="CN56" s="223">
        <f t="shared" si="4"/>
        <v>5.4995910160240196E-3</v>
      </c>
      <c r="CO56" s="223">
        <f t="shared" si="4"/>
        <v>1.8511851943022401E-3</v>
      </c>
      <c r="CP56" s="223">
        <f t="shared" si="5"/>
        <v>4.4102104345552728E-2</v>
      </c>
      <c r="CQ56" s="223">
        <f t="shared" si="6"/>
        <v>-6.9388939039072284E-17</v>
      </c>
      <c r="CR56" s="222"/>
      <c r="CS56" s="222"/>
      <c r="CT56" s="222"/>
      <c r="CU56" s="222"/>
      <c r="CV56" s="222"/>
      <c r="CW56" s="222"/>
      <c r="CX56" s="222"/>
      <c r="CY56" s="222"/>
      <c r="CZ56" s="222"/>
      <c r="DA56" s="222"/>
      <c r="DB56" s="224">
        <f t="shared" si="7"/>
        <v>3.6425697142170921E-2</v>
      </c>
      <c r="DC56" s="224">
        <f t="shared" si="8"/>
        <v>3.2563099305555601E-4</v>
      </c>
      <c r="DD56" s="224">
        <f t="shared" si="9"/>
        <v>3.6751328135226476E-2</v>
      </c>
      <c r="DE56" s="225">
        <f t="shared" si="10"/>
        <v>0</v>
      </c>
      <c r="DF56" s="222"/>
      <c r="DG56" s="222"/>
      <c r="DH56" s="222"/>
      <c r="DI56" s="222"/>
      <c r="DJ56" s="222"/>
      <c r="DK56" s="222"/>
      <c r="DL56" s="222"/>
      <c r="DM56" s="222"/>
      <c r="DN56" s="222"/>
      <c r="DO56" s="222"/>
      <c r="DP56" s="222"/>
      <c r="DQ56" s="222"/>
      <c r="DR56" s="222"/>
      <c r="DS56" s="222"/>
      <c r="DT56" s="222"/>
      <c r="DU56" s="222"/>
      <c r="DV56" s="222"/>
      <c r="DW56" s="222"/>
      <c r="DX56" s="222"/>
      <c r="DY56" s="222"/>
      <c r="DZ56" s="222"/>
      <c r="EA56" s="222"/>
      <c r="EB56" s="222"/>
      <c r="EC56" s="222"/>
      <c r="ED56" s="222"/>
      <c r="EE56" s="222"/>
    </row>
    <row r="57" spans="1:135" ht="25.5" x14ac:dyDescent="0.25">
      <c r="A57" s="317" t="s">
        <v>277</v>
      </c>
      <c r="B57" s="317" t="s">
        <v>3104</v>
      </c>
      <c r="C57" s="317" t="s">
        <v>278</v>
      </c>
      <c r="D57" s="317" t="s">
        <v>2853</v>
      </c>
      <c r="E57" s="318">
        <v>230</v>
      </c>
      <c r="F57" s="318">
        <v>5184</v>
      </c>
      <c r="G57" s="317" t="s">
        <v>2854</v>
      </c>
      <c r="H57" s="317" t="s">
        <v>800</v>
      </c>
      <c r="I57" s="317" t="s">
        <v>2622</v>
      </c>
      <c r="J57" s="318">
        <v>137</v>
      </c>
      <c r="K57" s="318">
        <v>0.87225378787878804</v>
      </c>
      <c r="L57" s="317" t="s">
        <v>2891</v>
      </c>
      <c r="M57" s="317" t="s">
        <v>2892</v>
      </c>
      <c r="N57" s="317" t="s">
        <v>2893</v>
      </c>
      <c r="O57" s="317" t="s">
        <v>32</v>
      </c>
      <c r="P57" s="317" t="s">
        <v>2858</v>
      </c>
      <c r="Q57" s="317" t="s">
        <v>2859</v>
      </c>
      <c r="R57" s="317" t="s">
        <v>3104</v>
      </c>
      <c r="S57" s="317" t="s">
        <v>2860</v>
      </c>
      <c r="T57" s="318">
        <v>5.4685696788286699E-2</v>
      </c>
      <c r="U57" s="317" t="s">
        <v>2861</v>
      </c>
      <c r="V57" s="317" t="s">
        <v>2862</v>
      </c>
      <c r="W57" s="317" t="s">
        <v>277</v>
      </c>
      <c r="X57" s="317" t="s">
        <v>278</v>
      </c>
      <c r="Y57" s="318">
        <v>230</v>
      </c>
      <c r="Z57" s="318">
        <v>5184</v>
      </c>
      <c r="AA57" s="318">
        <v>1</v>
      </c>
      <c r="AB57" s="317" t="s">
        <v>3104</v>
      </c>
      <c r="AC57" s="318">
        <v>1</v>
      </c>
      <c r="AD57" s="317" t="s">
        <v>800</v>
      </c>
      <c r="AE57" s="317" t="s">
        <v>800</v>
      </c>
      <c r="AF57" s="295"/>
      <c r="AG57" s="295"/>
      <c r="AH57" s="317" t="s">
        <v>2854</v>
      </c>
      <c r="AI57" s="317" t="s">
        <v>2863</v>
      </c>
      <c r="AJ57" s="317" t="s">
        <v>2855</v>
      </c>
      <c r="AK57" s="317" t="s">
        <v>2864</v>
      </c>
      <c r="AL57" s="317" t="s">
        <v>2854</v>
      </c>
      <c r="AM57" s="317" t="s">
        <v>2865</v>
      </c>
      <c r="AN57" s="317" t="s">
        <v>2866</v>
      </c>
      <c r="AO57" s="317" t="s">
        <v>2867</v>
      </c>
      <c r="AP57" s="317" t="s">
        <v>2868</v>
      </c>
      <c r="AQ57" s="317" t="s">
        <v>2869</v>
      </c>
      <c r="AR57" s="317" t="s">
        <v>2870</v>
      </c>
      <c r="AS57" s="318">
        <v>79.348399999999998</v>
      </c>
      <c r="AT57" s="318">
        <v>0</v>
      </c>
      <c r="AU57" s="317" t="s">
        <v>3105</v>
      </c>
      <c r="AV57" s="317" t="s">
        <v>3105</v>
      </c>
      <c r="AW57" s="317" t="s">
        <v>3106</v>
      </c>
      <c r="AX57" s="317" t="s">
        <v>3107</v>
      </c>
      <c r="AY57" s="317" t="s">
        <v>2874</v>
      </c>
      <c r="AZ57" s="317" t="s">
        <v>800</v>
      </c>
      <c r="BA57" s="317" t="s">
        <v>800</v>
      </c>
      <c r="BB57" s="318">
        <v>2.0269347993827199E-3</v>
      </c>
      <c r="BC57" s="318">
        <v>1.2577710261305899E-2</v>
      </c>
      <c r="BD57" s="318">
        <v>8.3333333333333295E-4</v>
      </c>
      <c r="BE57" s="318">
        <v>4.0221208434712102E-4</v>
      </c>
      <c r="BF57" s="318">
        <v>0</v>
      </c>
      <c r="BG57" s="318">
        <v>0</v>
      </c>
      <c r="BH57" s="318">
        <v>0</v>
      </c>
      <c r="BI57" s="318">
        <v>0</v>
      </c>
      <c r="BJ57" s="318">
        <v>0</v>
      </c>
      <c r="BK57" s="318">
        <v>0</v>
      </c>
      <c r="BL57" s="318">
        <v>0</v>
      </c>
      <c r="BM57" s="318">
        <v>2.20249293089863E-2</v>
      </c>
      <c r="BN57" s="318">
        <v>1.0905787058821199E-3</v>
      </c>
      <c r="BO57" s="318">
        <v>0</v>
      </c>
      <c r="BP57" s="318">
        <v>3.7554079501451701E-3</v>
      </c>
      <c r="BQ57" s="318">
        <v>1.26408592486567E-3</v>
      </c>
      <c r="BR57" s="318">
        <v>1.4472488580246899E-4</v>
      </c>
      <c r="BS57" s="318">
        <v>3.9100423379040003E-2</v>
      </c>
      <c r="BT57" s="318">
        <v>4.2855831329185197E-2</v>
      </c>
      <c r="BU57" s="318">
        <v>4.4119917254050803E-2</v>
      </c>
      <c r="BV57" s="318">
        <v>170.001840778435</v>
      </c>
      <c r="BW57" s="318">
        <v>186.32970143124001</v>
      </c>
      <c r="BX57" s="318">
        <v>191.825727191525</v>
      </c>
      <c r="BY57" s="318">
        <v>442.00478602393002</v>
      </c>
      <c r="BZ57" s="318">
        <v>484.45722372122401</v>
      </c>
      <c r="CA57" s="318">
        <v>498.74689069796602</v>
      </c>
      <c r="CB57" s="318">
        <v>10.1661100785504</v>
      </c>
      <c r="CC57" s="318">
        <v>11.1425161455881</v>
      </c>
      <c r="CD57" s="318">
        <v>11.4711784860532</v>
      </c>
      <c r="CE57" s="317" t="s">
        <v>800</v>
      </c>
      <c r="CF57" s="317" t="s">
        <v>800</v>
      </c>
      <c r="CG57" s="317" t="s">
        <v>2875</v>
      </c>
      <c r="CH57" s="318">
        <v>3.1802802344764098E-3</v>
      </c>
      <c r="CI57" s="318">
        <v>3.5920143144563599E-2</v>
      </c>
      <c r="CJ57" s="318">
        <v>9.3392372175865397</v>
      </c>
      <c r="CK57" s="222"/>
      <c r="CL57" s="223">
        <f t="shared" si="2"/>
        <v>1.5984915364171542E-2</v>
      </c>
      <c r="CM57" s="223">
        <f t="shared" si="3"/>
        <v>2.3115508014868419E-2</v>
      </c>
      <c r="CN57" s="223">
        <f t="shared" si="4"/>
        <v>3.7554079501451701E-3</v>
      </c>
      <c r="CO57" s="223">
        <f t="shared" si="4"/>
        <v>1.26408592486567E-3</v>
      </c>
      <c r="CP57" s="223">
        <f t="shared" si="5"/>
        <v>4.4119917254050803E-2</v>
      </c>
      <c r="CQ57" s="223">
        <f t="shared" si="6"/>
        <v>0</v>
      </c>
      <c r="CR57" s="222"/>
      <c r="CS57" s="222"/>
      <c r="CT57" s="222"/>
      <c r="CU57" s="222"/>
      <c r="CV57" s="222"/>
      <c r="CW57" s="222"/>
      <c r="CX57" s="222"/>
      <c r="CY57" s="222"/>
      <c r="CZ57" s="222"/>
      <c r="DA57" s="222"/>
      <c r="DB57" s="224">
        <f t="shared" si="7"/>
        <v>3.8955698493237496E-2</v>
      </c>
      <c r="DC57" s="224">
        <f t="shared" si="8"/>
        <v>1.4472488580246899E-4</v>
      </c>
      <c r="DD57" s="224">
        <f t="shared" si="9"/>
        <v>3.9100423379039968E-2</v>
      </c>
      <c r="DE57" s="225">
        <f t="shared" si="10"/>
        <v>0</v>
      </c>
      <c r="DF57" s="222"/>
      <c r="DG57" s="222"/>
      <c r="DH57" s="222"/>
      <c r="DI57" s="222"/>
      <c r="DJ57" s="222"/>
      <c r="DK57" s="222"/>
      <c r="DL57" s="222"/>
      <c r="DM57" s="222"/>
      <c r="DN57" s="222"/>
      <c r="DO57" s="222"/>
      <c r="DP57" s="222"/>
      <c r="DQ57" s="222"/>
      <c r="DR57" s="222"/>
      <c r="DS57" s="222"/>
      <c r="DT57" s="222"/>
      <c r="DU57" s="222"/>
      <c r="DV57" s="222"/>
      <c r="DW57" s="222"/>
      <c r="DX57" s="222"/>
      <c r="DY57" s="222"/>
      <c r="DZ57" s="222"/>
      <c r="EA57" s="222"/>
      <c r="EB57" s="222"/>
      <c r="EC57" s="222"/>
      <c r="ED57" s="222"/>
      <c r="EE57" s="222"/>
    </row>
    <row r="58" spans="1:135" ht="25.5" x14ac:dyDescent="0.25">
      <c r="A58" s="317" t="s">
        <v>277</v>
      </c>
      <c r="B58" s="317" t="s">
        <v>4307</v>
      </c>
      <c r="C58" s="317" t="s">
        <v>278</v>
      </c>
      <c r="D58" s="317" t="s">
        <v>2853</v>
      </c>
      <c r="E58" s="318">
        <v>230</v>
      </c>
      <c r="F58" s="318">
        <v>5184</v>
      </c>
      <c r="G58" s="317" t="s">
        <v>2891</v>
      </c>
      <c r="H58" s="317" t="s">
        <v>800</v>
      </c>
      <c r="I58" s="317" t="s">
        <v>2623</v>
      </c>
      <c r="J58" s="318">
        <v>105</v>
      </c>
      <c r="K58" s="318">
        <v>0.82322357019064096</v>
      </c>
      <c r="L58" s="317" t="s">
        <v>2891</v>
      </c>
      <c r="M58" s="317" t="s">
        <v>2892</v>
      </c>
      <c r="N58" s="317" t="s">
        <v>2893</v>
      </c>
      <c r="O58" s="317" t="s">
        <v>32</v>
      </c>
      <c r="P58" s="317" t="s">
        <v>2858</v>
      </c>
      <c r="Q58" s="317" t="s">
        <v>2859</v>
      </c>
      <c r="R58" s="317" t="s">
        <v>4307</v>
      </c>
      <c r="S58" s="317" t="s">
        <v>2860</v>
      </c>
      <c r="T58" s="318">
        <v>5.4685696788286699E-2</v>
      </c>
      <c r="U58" s="317" t="s">
        <v>3008</v>
      </c>
      <c r="V58" s="317" t="s">
        <v>3009</v>
      </c>
      <c r="W58" s="317" t="s">
        <v>277</v>
      </c>
      <c r="X58" s="317" t="s">
        <v>278</v>
      </c>
      <c r="Y58" s="318">
        <v>230</v>
      </c>
      <c r="Z58" s="318">
        <v>5184</v>
      </c>
      <c r="AA58" s="318">
        <v>1</v>
      </c>
      <c r="AB58" s="317" t="s">
        <v>4307</v>
      </c>
      <c r="AC58" s="318">
        <v>1</v>
      </c>
      <c r="AD58" s="317" t="s">
        <v>800</v>
      </c>
      <c r="AE58" s="317" t="s">
        <v>800</v>
      </c>
      <c r="AF58" s="318">
        <v>0</v>
      </c>
      <c r="AG58" s="318">
        <v>0</v>
      </c>
      <c r="AH58" s="317" t="s">
        <v>2854</v>
      </c>
      <c r="AI58" s="317" t="s">
        <v>2863</v>
      </c>
      <c r="AJ58" s="317" t="s">
        <v>2855</v>
      </c>
      <c r="AK58" s="317" t="s">
        <v>2864</v>
      </c>
      <c r="AL58" s="317" t="s">
        <v>2854</v>
      </c>
      <c r="AM58" s="317" t="s">
        <v>2865</v>
      </c>
      <c r="AN58" s="317" t="s">
        <v>3010</v>
      </c>
      <c r="AO58" s="317" t="s">
        <v>2867</v>
      </c>
      <c r="AP58" s="317" t="s">
        <v>2868</v>
      </c>
      <c r="AQ58" s="317" t="s">
        <v>2869</v>
      </c>
      <c r="AR58" s="317" t="s">
        <v>2870</v>
      </c>
      <c r="AS58" s="318">
        <v>48.982399999999998</v>
      </c>
      <c r="AT58" s="318">
        <v>0</v>
      </c>
      <c r="AU58" s="317" t="s">
        <v>3105</v>
      </c>
      <c r="AV58" s="317" t="s">
        <v>3105</v>
      </c>
      <c r="AW58" s="317" t="s">
        <v>3106</v>
      </c>
      <c r="AX58" s="317" t="s">
        <v>3107</v>
      </c>
      <c r="AY58" s="317" t="s">
        <v>2874</v>
      </c>
      <c r="AZ58" s="317" t="s">
        <v>800</v>
      </c>
      <c r="BA58" s="317" t="s">
        <v>800</v>
      </c>
      <c r="BB58" s="318">
        <v>2.0269347993827199E-3</v>
      </c>
      <c r="BC58" s="318">
        <v>1.2577710261305899E-2</v>
      </c>
      <c r="BD58" s="318">
        <v>8.3333333333333295E-4</v>
      </c>
      <c r="BE58" s="318">
        <v>3.23957671957672E-4</v>
      </c>
      <c r="BF58" s="318">
        <v>0</v>
      </c>
      <c r="BG58" s="318">
        <v>0</v>
      </c>
      <c r="BH58" s="318">
        <v>0</v>
      </c>
      <c r="BI58" s="318">
        <v>0</v>
      </c>
      <c r="BJ58" s="318">
        <v>0</v>
      </c>
      <c r="BK58" s="318">
        <v>0</v>
      </c>
      <c r="BL58" s="318">
        <v>0</v>
      </c>
      <c r="BM58" s="318">
        <v>1.5141090769162599E-2</v>
      </c>
      <c r="BN58" s="318">
        <v>1.1555322777812801E-3</v>
      </c>
      <c r="BO58" s="318">
        <v>0</v>
      </c>
      <c r="BP58" s="318">
        <v>5.1917462401135303E-3</v>
      </c>
      <c r="BQ58" s="318">
        <v>1.74756336321547E-3</v>
      </c>
      <c r="BR58" s="318">
        <v>1.4472488580246899E-4</v>
      </c>
      <c r="BS58" s="318">
        <v>3.2203283998725997E-2</v>
      </c>
      <c r="BT58" s="318">
        <v>3.73950302388395E-2</v>
      </c>
      <c r="BU58" s="318">
        <v>3.9142593602054999E-2</v>
      </c>
      <c r="BV58" s="318">
        <v>140.01427825533</v>
      </c>
      <c r="BW58" s="318">
        <v>162.587087994954</v>
      </c>
      <c r="BX58" s="318">
        <v>170.18518957415199</v>
      </c>
      <c r="BY58" s="318">
        <v>364.03712346385902</v>
      </c>
      <c r="BZ58" s="318">
        <v>422.72642878688202</v>
      </c>
      <c r="CA58" s="318">
        <v>442.48149289279598</v>
      </c>
      <c r="CB58" s="318">
        <v>8.3728538396687604</v>
      </c>
      <c r="CC58" s="318">
        <v>9.7227078620982805</v>
      </c>
      <c r="CD58" s="318">
        <v>10.1770743365343</v>
      </c>
      <c r="CE58" s="317" t="s">
        <v>800</v>
      </c>
      <c r="CF58" s="317" t="s">
        <v>800</v>
      </c>
      <c r="CG58" s="317" t="s">
        <v>3014</v>
      </c>
      <c r="CH58" s="318">
        <v>1.5709084778854699E-3</v>
      </c>
      <c r="CI58" s="318">
        <v>3.0632375520840499E-2</v>
      </c>
      <c r="CJ58" s="318">
        <v>7.9644176354185401</v>
      </c>
      <c r="CK58" s="222"/>
      <c r="CL58" s="223">
        <f t="shared" si="2"/>
        <v>1.5906660951782094E-2</v>
      </c>
      <c r="CM58" s="223">
        <f t="shared" si="3"/>
        <v>1.6296623046943879E-2</v>
      </c>
      <c r="CN58" s="223">
        <f t="shared" si="4"/>
        <v>5.1917462401135303E-3</v>
      </c>
      <c r="CO58" s="223">
        <f t="shared" si="4"/>
        <v>1.74756336321547E-3</v>
      </c>
      <c r="CP58" s="223">
        <f t="shared" si="5"/>
        <v>3.9142593602054979E-2</v>
      </c>
      <c r="CQ58" s="223">
        <f t="shared" si="6"/>
        <v>0</v>
      </c>
      <c r="CR58" s="222"/>
      <c r="CS58" s="222"/>
      <c r="CT58" s="222"/>
      <c r="CU58" s="222"/>
      <c r="CV58" s="222"/>
      <c r="CW58" s="222"/>
      <c r="CX58" s="222"/>
      <c r="CY58" s="222"/>
      <c r="CZ58" s="222"/>
      <c r="DA58" s="222"/>
      <c r="DB58" s="224">
        <f t="shared" si="7"/>
        <v>3.2058559112923504E-2</v>
      </c>
      <c r="DC58" s="224">
        <f t="shared" si="8"/>
        <v>1.4472488580246899E-4</v>
      </c>
      <c r="DD58" s="224">
        <f t="shared" si="9"/>
        <v>3.2203283998725976E-2</v>
      </c>
      <c r="DE58" s="225">
        <f t="shared" si="10"/>
        <v>0</v>
      </c>
      <c r="DF58" s="222"/>
      <c r="DG58" s="222"/>
      <c r="DH58" s="222"/>
      <c r="DI58" s="222"/>
      <c r="DJ58" s="222"/>
      <c r="DK58" s="222"/>
      <c r="DL58" s="222"/>
      <c r="DM58" s="222"/>
      <c r="DN58" s="222"/>
      <c r="DO58" s="222"/>
      <c r="DP58" s="222"/>
      <c r="DQ58" s="222"/>
      <c r="DR58" s="222"/>
      <c r="DS58" s="222"/>
      <c r="DT58" s="222"/>
      <c r="DU58" s="222"/>
      <c r="DV58" s="222"/>
      <c r="DW58" s="222"/>
      <c r="DX58" s="222"/>
      <c r="DY58" s="222"/>
      <c r="DZ58" s="222"/>
      <c r="EA58" s="222"/>
      <c r="EB58" s="222"/>
      <c r="EC58" s="222"/>
      <c r="ED58" s="222"/>
      <c r="EE58" s="222"/>
    </row>
    <row r="59" spans="1:135" ht="25.5" x14ac:dyDescent="0.25">
      <c r="A59" s="317" t="s">
        <v>277</v>
      </c>
      <c r="B59" s="317" t="s">
        <v>2702</v>
      </c>
      <c r="C59" s="317" t="s">
        <v>278</v>
      </c>
      <c r="D59" s="317" t="s">
        <v>2853</v>
      </c>
      <c r="E59" s="318">
        <v>230</v>
      </c>
      <c r="F59" s="318">
        <v>5184</v>
      </c>
      <c r="G59" s="317" t="s">
        <v>2906</v>
      </c>
      <c r="H59" s="317" t="s">
        <v>800</v>
      </c>
      <c r="I59" s="317" t="s">
        <v>2625</v>
      </c>
      <c r="J59" s="318">
        <v>142</v>
      </c>
      <c r="K59" s="318">
        <v>0.8</v>
      </c>
      <c r="L59" s="317" t="s">
        <v>2891</v>
      </c>
      <c r="M59" s="317" t="s">
        <v>2892</v>
      </c>
      <c r="N59" s="317" t="s">
        <v>2893</v>
      </c>
      <c r="O59" s="317" t="s">
        <v>32</v>
      </c>
      <c r="P59" s="317" t="s">
        <v>2894</v>
      </c>
      <c r="Q59" s="317" t="s">
        <v>2859</v>
      </c>
      <c r="R59" s="317" t="s">
        <v>2702</v>
      </c>
      <c r="S59" s="317" t="s">
        <v>2895</v>
      </c>
      <c r="T59" s="318">
        <v>5.45294626447154E-2</v>
      </c>
      <c r="U59" s="317" t="s">
        <v>2981</v>
      </c>
      <c r="V59" s="317" t="s">
        <v>2982</v>
      </c>
      <c r="W59" s="317" t="s">
        <v>277</v>
      </c>
      <c r="X59" s="317" t="s">
        <v>278</v>
      </c>
      <c r="Y59" s="318">
        <v>230</v>
      </c>
      <c r="Z59" s="318">
        <v>5184</v>
      </c>
      <c r="AA59" s="318">
        <v>1</v>
      </c>
      <c r="AB59" s="317" t="s">
        <v>2702</v>
      </c>
      <c r="AC59" s="318">
        <v>1</v>
      </c>
      <c r="AD59" s="317" t="s">
        <v>800</v>
      </c>
      <c r="AE59" s="317" t="s">
        <v>800</v>
      </c>
      <c r="AF59" s="318">
        <v>0</v>
      </c>
      <c r="AG59" s="318">
        <v>0</v>
      </c>
      <c r="AH59" s="317" t="s">
        <v>2854</v>
      </c>
      <c r="AI59" s="317" t="s">
        <v>2863</v>
      </c>
      <c r="AJ59" s="317" t="s">
        <v>2855</v>
      </c>
      <c r="AK59" s="317" t="s">
        <v>2864</v>
      </c>
      <c r="AL59" s="317" t="s">
        <v>2854</v>
      </c>
      <c r="AM59" s="317" t="s">
        <v>2865</v>
      </c>
      <c r="AN59" s="317" t="s">
        <v>2985</v>
      </c>
      <c r="AO59" s="317" t="s">
        <v>2867</v>
      </c>
      <c r="AP59" s="317" t="s">
        <v>2868</v>
      </c>
      <c r="AQ59" s="317" t="s">
        <v>2869</v>
      </c>
      <c r="AR59" s="317" t="s">
        <v>2870</v>
      </c>
      <c r="AS59" s="318">
        <v>82.6995</v>
      </c>
      <c r="AT59" s="318">
        <v>0</v>
      </c>
      <c r="AU59" s="317" t="s">
        <v>3105</v>
      </c>
      <c r="AV59" s="317" t="s">
        <v>3105</v>
      </c>
      <c r="AW59" s="317" t="s">
        <v>3106</v>
      </c>
      <c r="AX59" s="317" t="s">
        <v>3107</v>
      </c>
      <c r="AY59" s="317" t="s">
        <v>2874</v>
      </c>
      <c r="AZ59" s="317" t="s">
        <v>800</v>
      </c>
      <c r="BA59" s="317" t="s">
        <v>800</v>
      </c>
      <c r="BB59" s="318">
        <v>2.0269347993827199E-3</v>
      </c>
      <c r="BC59" s="318">
        <v>1.25417764082846E-2</v>
      </c>
      <c r="BD59" s="318">
        <v>8.3333333333333295E-4</v>
      </c>
      <c r="BE59" s="318">
        <v>4.0443808685446E-4</v>
      </c>
      <c r="BF59" s="318">
        <v>0</v>
      </c>
      <c r="BG59" s="318">
        <v>0</v>
      </c>
      <c r="BH59" s="318">
        <v>0</v>
      </c>
      <c r="BI59" s="318">
        <v>0</v>
      </c>
      <c r="BJ59" s="318">
        <v>0</v>
      </c>
      <c r="BK59" s="318">
        <v>0</v>
      </c>
      <c r="BL59" s="318">
        <v>0</v>
      </c>
      <c r="BM59" s="318">
        <v>1.6175980269384199E-2</v>
      </c>
      <c r="BN59" s="318">
        <v>1.18907675898204E-3</v>
      </c>
      <c r="BO59" s="318">
        <v>0</v>
      </c>
      <c r="BP59" s="318">
        <v>3.9504104481299304E-3</v>
      </c>
      <c r="BQ59" s="318">
        <v>1.3297245761889299E-3</v>
      </c>
      <c r="BR59" s="318">
        <v>1.4472488580246899E-4</v>
      </c>
      <c r="BS59" s="318">
        <v>3.3316264542023702E-2</v>
      </c>
      <c r="BT59" s="318">
        <v>3.7266674990153702E-2</v>
      </c>
      <c r="BU59" s="318">
        <v>3.8596399566342601E-2</v>
      </c>
      <c r="BV59" s="318">
        <v>144.853324095755</v>
      </c>
      <c r="BW59" s="318">
        <v>162.02902169632</v>
      </c>
      <c r="BX59" s="318">
        <v>167.81043289714199</v>
      </c>
      <c r="BY59" s="318">
        <v>376.618642648964</v>
      </c>
      <c r="BZ59" s="318">
        <v>421.27545641043298</v>
      </c>
      <c r="CA59" s="318">
        <v>436.30712553256802</v>
      </c>
      <c r="CB59" s="318">
        <v>8.6622287809261707</v>
      </c>
      <c r="CC59" s="318">
        <v>9.6893354974399504</v>
      </c>
      <c r="CD59" s="318">
        <v>10.0350638872491</v>
      </c>
      <c r="CE59" s="317" t="s">
        <v>800</v>
      </c>
      <c r="CF59" s="317" t="s">
        <v>800</v>
      </c>
      <c r="CG59" s="317" t="s">
        <v>2990</v>
      </c>
      <c r="CH59" s="318">
        <v>2.1235803608417301E-3</v>
      </c>
      <c r="CI59" s="318">
        <v>3.1192684181182002E-2</v>
      </c>
      <c r="CJ59" s="318">
        <v>8.1100978871073206</v>
      </c>
      <c r="CK59" s="222"/>
      <c r="CL59" s="223">
        <f t="shared" si="2"/>
        <v>1.595120751365758E-2</v>
      </c>
      <c r="CM59" s="223">
        <f t="shared" si="3"/>
        <v>1.736505702836624E-2</v>
      </c>
      <c r="CN59" s="223">
        <f t="shared" si="4"/>
        <v>3.9504104481299304E-3</v>
      </c>
      <c r="CO59" s="223">
        <f t="shared" si="4"/>
        <v>1.3297245761889299E-3</v>
      </c>
      <c r="CP59" s="223">
        <f t="shared" si="5"/>
        <v>3.8596399566342678E-2</v>
      </c>
      <c r="CQ59" s="223">
        <f t="shared" si="6"/>
        <v>7.6327832942979512E-17</v>
      </c>
      <c r="CR59" s="222"/>
      <c r="CS59" s="222"/>
      <c r="CT59" s="222"/>
      <c r="CU59" s="222"/>
      <c r="CV59" s="222"/>
      <c r="CW59" s="222"/>
      <c r="CX59" s="222"/>
      <c r="CY59" s="222"/>
      <c r="CZ59" s="222"/>
      <c r="DA59" s="222"/>
      <c r="DB59" s="224">
        <f t="shared" si="7"/>
        <v>3.3171539656221355E-2</v>
      </c>
      <c r="DC59" s="224">
        <f t="shared" si="8"/>
        <v>1.4472488580246899E-4</v>
      </c>
      <c r="DD59" s="224">
        <f t="shared" si="9"/>
        <v>3.3316264542023827E-2</v>
      </c>
      <c r="DE59" s="225">
        <f t="shared" si="10"/>
        <v>1.2490009027033011E-16</v>
      </c>
      <c r="DF59" s="222"/>
      <c r="DG59" s="222"/>
      <c r="DH59" s="222"/>
      <c r="DI59" s="222"/>
      <c r="DJ59" s="222"/>
      <c r="DK59" s="222"/>
      <c r="DL59" s="222"/>
      <c r="DM59" s="222"/>
      <c r="DN59" s="222"/>
      <c r="DO59" s="222"/>
      <c r="DP59" s="222"/>
      <c r="DQ59" s="222"/>
      <c r="DR59" s="222"/>
      <c r="DS59" s="222"/>
      <c r="DT59" s="222"/>
      <c r="DU59" s="222"/>
      <c r="DV59" s="222"/>
      <c r="DW59" s="222"/>
      <c r="DX59" s="222"/>
      <c r="DY59" s="222"/>
      <c r="DZ59" s="222"/>
      <c r="EA59" s="222"/>
      <c r="EB59" s="222"/>
      <c r="EC59" s="222"/>
      <c r="ED59" s="222"/>
      <c r="EE59" s="222"/>
    </row>
    <row r="60" spans="1:135" ht="25.5" x14ac:dyDescent="0.25">
      <c r="A60" s="317" t="s">
        <v>277</v>
      </c>
      <c r="B60" s="317" t="s">
        <v>4131</v>
      </c>
      <c r="C60" s="317" t="s">
        <v>278</v>
      </c>
      <c r="D60" s="317" t="s">
        <v>2853</v>
      </c>
      <c r="E60" s="318">
        <v>230</v>
      </c>
      <c r="F60" s="318">
        <v>5184</v>
      </c>
      <c r="G60" s="317" t="s">
        <v>2854</v>
      </c>
      <c r="H60" s="317" t="s">
        <v>800</v>
      </c>
      <c r="I60" s="317" t="s">
        <v>2622</v>
      </c>
      <c r="J60" s="318">
        <v>137</v>
      </c>
      <c r="K60" s="318">
        <v>0.87225378787878804</v>
      </c>
      <c r="L60" s="317" t="s">
        <v>2891</v>
      </c>
      <c r="M60" s="317" t="s">
        <v>2892</v>
      </c>
      <c r="N60" s="317" t="s">
        <v>2893</v>
      </c>
      <c r="O60" s="317" t="s">
        <v>32</v>
      </c>
      <c r="P60" s="317" t="s">
        <v>2858</v>
      </c>
      <c r="Q60" s="317" t="s">
        <v>2854</v>
      </c>
      <c r="R60" s="317" t="s">
        <v>4131</v>
      </c>
      <c r="S60" s="317" t="s">
        <v>2860</v>
      </c>
      <c r="T60" s="318">
        <v>5.4685696788286699E-2</v>
      </c>
      <c r="U60" s="317" t="s">
        <v>2861</v>
      </c>
      <c r="V60" s="317" t="s">
        <v>2862</v>
      </c>
      <c r="W60" s="317" t="s">
        <v>275</v>
      </c>
      <c r="X60" s="317" t="s">
        <v>276</v>
      </c>
      <c r="Y60" s="318">
        <v>230</v>
      </c>
      <c r="Z60" s="318">
        <v>2164</v>
      </c>
      <c r="AA60" s="318">
        <v>1</v>
      </c>
      <c r="AB60" s="317" t="s">
        <v>2704</v>
      </c>
      <c r="AC60" s="318">
        <v>1</v>
      </c>
      <c r="AD60" s="317" t="s">
        <v>800</v>
      </c>
      <c r="AE60" s="317" t="s">
        <v>800</v>
      </c>
      <c r="AF60" s="318">
        <v>0</v>
      </c>
      <c r="AG60" s="318">
        <v>0</v>
      </c>
      <c r="AH60" s="317" t="s">
        <v>2891</v>
      </c>
      <c r="AI60" s="317" t="s">
        <v>2946</v>
      </c>
      <c r="AJ60" s="317" t="s">
        <v>2855</v>
      </c>
      <c r="AK60" s="317" t="s">
        <v>2864</v>
      </c>
      <c r="AL60" s="317" t="s">
        <v>2854</v>
      </c>
      <c r="AM60" s="317" t="s">
        <v>2865</v>
      </c>
      <c r="AN60" s="317" t="s">
        <v>2866</v>
      </c>
      <c r="AO60" s="317" t="s">
        <v>2947</v>
      </c>
      <c r="AP60" s="317" t="s">
        <v>2868</v>
      </c>
      <c r="AQ60" s="317" t="s">
        <v>2869</v>
      </c>
      <c r="AR60" s="317" t="s">
        <v>2948</v>
      </c>
      <c r="AS60" s="318">
        <v>79.348399999999998</v>
      </c>
      <c r="AT60" s="318">
        <v>0</v>
      </c>
      <c r="AU60" s="317" t="s">
        <v>3105</v>
      </c>
      <c r="AV60" s="317" t="s">
        <v>4132</v>
      </c>
      <c r="AW60" s="317" t="s">
        <v>4133</v>
      </c>
      <c r="AX60" s="317" t="s">
        <v>4134</v>
      </c>
      <c r="AY60" s="317" t="s">
        <v>2874</v>
      </c>
      <c r="AZ60" s="317" t="s">
        <v>800</v>
      </c>
      <c r="BA60" s="317" t="s">
        <v>800</v>
      </c>
      <c r="BB60" s="318">
        <v>2.0269347993827199E-3</v>
      </c>
      <c r="BC60" s="318">
        <v>1.2577710261305899E-2</v>
      </c>
      <c r="BD60" s="318">
        <v>8.3333333333333295E-4</v>
      </c>
      <c r="BE60" s="318">
        <v>4.0221208434712102E-4</v>
      </c>
      <c r="BF60" s="318">
        <v>0</v>
      </c>
      <c r="BG60" s="318">
        <v>0</v>
      </c>
      <c r="BH60" s="318">
        <v>5.4234254980488799E-3</v>
      </c>
      <c r="BI60" s="318">
        <v>0</v>
      </c>
      <c r="BJ60" s="318">
        <v>0</v>
      </c>
      <c r="BK60" s="318">
        <v>1.3497100000000001E-3</v>
      </c>
      <c r="BL60" s="318">
        <v>0</v>
      </c>
      <c r="BM60" s="318">
        <v>2.20249293089863E-2</v>
      </c>
      <c r="BN60" s="318">
        <v>1.0905787058821199E-3</v>
      </c>
      <c r="BO60" s="318">
        <v>0</v>
      </c>
      <c r="BP60" s="318">
        <v>3.7554079501451701E-3</v>
      </c>
      <c r="BQ60" s="318">
        <v>1.26408592486567E-3</v>
      </c>
      <c r="BR60" s="318">
        <v>3.4669769316081301E-4</v>
      </c>
      <c r="BS60" s="318">
        <v>4.6075531684447203E-2</v>
      </c>
      <c r="BT60" s="318">
        <v>4.9830939634592397E-2</v>
      </c>
      <c r="BU60" s="318">
        <v>5.10950255594581E-2</v>
      </c>
      <c r="BV60" s="318">
        <v>200.32839862803101</v>
      </c>
      <c r="BW60" s="318">
        <v>216.656259280836</v>
      </c>
      <c r="BX60" s="318">
        <v>222.15228504112201</v>
      </c>
      <c r="BY60" s="318">
        <v>520.85383643288196</v>
      </c>
      <c r="BZ60" s="318">
        <v>563.30627413017498</v>
      </c>
      <c r="CA60" s="318">
        <v>577.59594110691705</v>
      </c>
      <c r="CB60" s="318">
        <v>11.9796382379563</v>
      </c>
      <c r="CC60" s="318">
        <v>12.956044304994</v>
      </c>
      <c r="CD60" s="318">
        <v>13.284706645459099</v>
      </c>
      <c r="CE60" s="317" t="s">
        <v>800</v>
      </c>
      <c r="CF60" s="317" t="s">
        <v>800</v>
      </c>
      <c r="CG60" s="317" t="s">
        <v>2875</v>
      </c>
      <c r="CH60" s="318">
        <v>3.1802802344764098E-3</v>
      </c>
      <c r="CI60" s="318">
        <v>4.2895251449970799E-2</v>
      </c>
      <c r="CJ60" s="318">
        <v>11.1527653769924</v>
      </c>
      <c r="CK60" s="222"/>
      <c r="CL60" s="223">
        <f t="shared" si="2"/>
        <v>2.2960023669578767E-2</v>
      </c>
      <c r="CM60" s="223">
        <f t="shared" si="3"/>
        <v>2.3115508014868419E-2</v>
      </c>
      <c r="CN60" s="223">
        <f t="shared" si="4"/>
        <v>3.7554079501451701E-3</v>
      </c>
      <c r="CO60" s="223">
        <f t="shared" si="4"/>
        <v>1.26408592486567E-3</v>
      </c>
      <c r="CP60" s="223">
        <f t="shared" si="5"/>
        <v>5.1095025559458024E-2</v>
      </c>
      <c r="CQ60" s="223">
        <f t="shared" si="6"/>
        <v>-7.6327832942979512E-17</v>
      </c>
      <c r="CR60" s="222"/>
      <c r="CS60" s="222"/>
      <c r="CT60" s="222"/>
      <c r="CU60" s="222"/>
      <c r="CV60" s="222"/>
      <c r="CW60" s="222"/>
      <c r="CX60" s="222"/>
      <c r="CY60" s="222"/>
      <c r="CZ60" s="222"/>
      <c r="DA60" s="222"/>
      <c r="DB60" s="224">
        <f t="shared" si="7"/>
        <v>3.8955698493237496E-2</v>
      </c>
      <c r="DC60" s="224">
        <f t="shared" si="8"/>
        <v>7.1198331912096929E-3</v>
      </c>
      <c r="DD60" s="224">
        <f t="shared" si="9"/>
        <v>4.6075531684447189E-2</v>
      </c>
      <c r="DE60" s="225">
        <f t="shared" si="10"/>
        <v>0</v>
      </c>
      <c r="DF60" s="222"/>
      <c r="DG60" s="222"/>
      <c r="DH60" s="222"/>
      <c r="DI60" s="222"/>
      <c r="DJ60" s="222"/>
      <c r="DK60" s="222"/>
      <c r="DL60" s="222"/>
      <c r="DM60" s="222"/>
      <c r="DN60" s="222"/>
      <c r="DO60" s="222"/>
      <c r="DP60" s="222"/>
      <c r="DQ60" s="222"/>
      <c r="DR60" s="222"/>
      <c r="DS60" s="222"/>
      <c r="DT60" s="222"/>
      <c r="DU60" s="222"/>
      <c r="DV60" s="222"/>
      <c r="DW60" s="222"/>
      <c r="DX60" s="222"/>
      <c r="DY60" s="222"/>
      <c r="DZ60" s="222"/>
      <c r="EA60" s="222"/>
      <c r="EB60" s="222"/>
      <c r="EC60" s="222"/>
      <c r="ED60" s="222"/>
      <c r="EE60" s="222"/>
    </row>
    <row r="61" spans="1:135" ht="25.5" x14ac:dyDescent="0.25">
      <c r="A61" s="317" t="s">
        <v>277</v>
      </c>
      <c r="B61" s="317" t="s">
        <v>4135</v>
      </c>
      <c r="C61" s="317" t="s">
        <v>278</v>
      </c>
      <c r="D61" s="317" t="s">
        <v>2853</v>
      </c>
      <c r="E61" s="318">
        <v>230</v>
      </c>
      <c r="F61" s="318">
        <v>5184</v>
      </c>
      <c r="G61" s="317" t="s">
        <v>2854</v>
      </c>
      <c r="H61" s="317" t="s">
        <v>800</v>
      </c>
      <c r="I61" s="317" t="s">
        <v>2622</v>
      </c>
      <c r="J61" s="318">
        <v>137</v>
      </c>
      <c r="K61" s="318">
        <v>0.87225378787878804</v>
      </c>
      <c r="L61" s="317" t="s">
        <v>2891</v>
      </c>
      <c r="M61" s="317" t="s">
        <v>2892</v>
      </c>
      <c r="N61" s="317" t="s">
        <v>2893</v>
      </c>
      <c r="O61" s="317" t="s">
        <v>32</v>
      </c>
      <c r="P61" s="317" t="s">
        <v>2858</v>
      </c>
      <c r="Q61" s="317" t="s">
        <v>2891</v>
      </c>
      <c r="R61" s="317" t="s">
        <v>4135</v>
      </c>
      <c r="S61" s="317" t="s">
        <v>2860</v>
      </c>
      <c r="T61" s="318">
        <v>5.4685696788286699E-2</v>
      </c>
      <c r="U61" s="317" t="s">
        <v>2861</v>
      </c>
      <c r="V61" s="317" t="s">
        <v>2862</v>
      </c>
      <c r="W61" s="317" t="s">
        <v>271</v>
      </c>
      <c r="X61" s="317" t="s">
        <v>272</v>
      </c>
      <c r="Y61" s="318">
        <v>230</v>
      </c>
      <c r="Z61" s="318">
        <v>2164</v>
      </c>
      <c r="AA61" s="318">
        <v>1</v>
      </c>
      <c r="AB61" s="317" t="s">
        <v>2705</v>
      </c>
      <c r="AC61" s="318">
        <v>1</v>
      </c>
      <c r="AD61" s="317" t="s">
        <v>800</v>
      </c>
      <c r="AE61" s="317" t="s">
        <v>800</v>
      </c>
      <c r="AF61" s="318">
        <v>0</v>
      </c>
      <c r="AG61" s="318">
        <v>0</v>
      </c>
      <c r="AH61" s="317" t="s">
        <v>2891</v>
      </c>
      <c r="AI61" s="317" t="s">
        <v>2946</v>
      </c>
      <c r="AJ61" s="317" t="s">
        <v>2891</v>
      </c>
      <c r="AK61" s="317" t="s">
        <v>2907</v>
      </c>
      <c r="AL61" s="317" t="s">
        <v>2854</v>
      </c>
      <c r="AM61" s="317" t="s">
        <v>2865</v>
      </c>
      <c r="AN61" s="317" t="s">
        <v>2866</v>
      </c>
      <c r="AO61" s="317" t="s">
        <v>2947</v>
      </c>
      <c r="AP61" s="317" t="s">
        <v>2868</v>
      </c>
      <c r="AQ61" s="317" t="s">
        <v>2869</v>
      </c>
      <c r="AR61" s="317" t="s">
        <v>2948</v>
      </c>
      <c r="AS61" s="318">
        <v>79.348399999999998</v>
      </c>
      <c r="AT61" s="318">
        <v>0</v>
      </c>
      <c r="AU61" s="317" t="s">
        <v>3105</v>
      </c>
      <c r="AV61" s="317" t="s">
        <v>4136</v>
      </c>
      <c r="AW61" s="317" t="s">
        <v>4137</v>
      </c>
      <c r="AX61" s="317" t="s">
        <v>4138</v>
      </c>
      <c r="AY61" s="317" t="s">
        <v>2915</v>
      </c>
      <c r="AZ61" s="317" t="s">
        <v>800</v>
      </c>
      <c r="BA61" s="317" t="s">
        <v>800</v>
      </c>
      <c r="BB61" s="318">
        <v>2.0269347993827199E-3</v>
      </c>
      <c r="BC61" s="318">
        <v>1.2577710261305899E-2</v>
      </c>
      <c r="BD61" s="318">
        <v>8.3333333333333295E-4</v>
      </c>
      <c r="BE61" s="318">
        <v>4.0221208434712102E-4</v>
      </c>
      <c r="BF61" s="318">
        <v>0</v>
      </c>
      <c r="BG61" s="318">
        <v>0</v>
      </c>
      <c r="BH61" s="318">
        <v>4.1620414869583096E-3</v>
      </c>
      <c r="BI61" s="318">
        <v>0</v>
      </c>
      <c r="BJ61" s="318">
        <v>0</v>
      </c>
      <c r="BK61" s="318">
        <v>1.3497100000000001E-3</v>
      </c>
      <c r="BL61" s="318">
        <v>0</v>
      </c>
      <c r="BM61" s="318">
        <v>2.20249293089863E-2</v>
      </c>
      <c r="BN61" s="318">
        <v>1.0905787058821199E-3</v>
      </c>
      <c r="BO61" s="318">
        <v>0</v>
      </c>
      <c r="BP61" s="318">
        <v>3.7554079501451701E-3</v>
      </c>
      <c r="BQ61" s="318">
        <v>1.26408592486567E-3</v>
      </c>
      <c r="BR61" s="318">
        <v>2.0369685767098001E-4</v>
      </c>
      <c r="BS61" s="318">
        <v>4.4671146837866799E-2</v>
      </c>
      <c r="BT61" s="318">
        <v>4.8426554788012E-2</v>
      </c>
      <c r="BU61" s="318">
        <v>4.9690640712877703E-2</v>
      </c>
      <c r="BV61" s="318">
        <v>194.22237755594301</v>
      </c>
      <c r="BW61" s="318">
        <v>210.550238208748</v>
      </c>
      <c r="BX61" s="318">
        <v>216.04626396903299</v>
      </c>
      <c r="BY61" s="318">
        <v>504.978181645451</v>
      </c>
      <c r="BZ61" s="318">
        <v>547.43061934274397</v>
      </c>
      <c r="CA61" s="318">
        <v>561.72028631948604</v>
      </c>
      <c r="CB61" s="318">
        <v>11.6144981778454</v>
      </c>
      <c r="CC61" s="318">
        <v>12.590904244883101</v>
      </c>
      <c r="CD61" s="318">
        <v>12.9195665853482</v>
      </c>
      <c r="CE61" s="317" t="s">
        <v>800</v>
      </c>
      <c r="CF61" s="317" t="s">
        <v>800</v>
      </c>
      <c r="CG61" s="317" t="s">
        <v>2875</v>
      </c>
      <c r="CH61" s="318">
        <v>3.1802802344764098E-3</v>
      </c>
      <c r="CI61" s="318">
        <v>4.1490866603390401E-2</v>
      </c>
      <c r="CJ61" s="318">
        <v>10.787625316881501</v>
      </c>
      <c r="CK61" s="222"/>
      <c r="CL61" s="223">
        <f t="shared" si="2"/>
        <v>2.1555638822998362E-2</v>
      </c>
      <c r="CM61" s="223">
        <f t="shared" si="3"/>
        <v>2.3115508014868419E-2</v>
      </c>
      <c r="CN61" s="223">
        <f t="shared" si="4"/>
        <v>3.7554079501451701E-3</v>
      </c>
      <c r="CO61" s="223">
        <f t="shared" si="4"/>
        <v>1.26408592486567E-3</v>
      </c>
      <c r="CP61" s="223">
        <f t="shared" si="5"/>
        <v>4.9690640712877626E-2</v>
      </c>
      <c r="CQ61" s="223">
        <f t="shared" si="6"/>
        <v>-7.6327832942979512E-17</v>
      </c>
      <c r="CR61" s="222"/>
      <c r="CS61" s="222"/>
      <c r="CT61" s="222"/>
      <c r="CU61" s="222"/>
      <c r="CV61" s="222"/>
      <c r="CW61" s="222"/>
      <c r="CX61" s="222"/>
      <c r="CY61" s="222"/>
      <c r="CZ61" s="222"/>
      <c r="DA61" s="222"/>
      <c r="DB61" s="224">
        <f t="shared" si="7"/>
        <v>3.8955698493237496E-2</v>
      </c>
      <c r="DC61" s="224">
        <f t="shared" si="8"/>
        <v>5.7154483446292892E-3</v>
      </c>
      <c r="DD61" s="224">
        <f t="shared" si="9"/>
        <v>4.4671146837866785E-2</v>
      </c>
      <c r="DE61" s="225">
        <f t="shared" si="10"/>
        <v>0</v>
      </c>
      <c r="DF61" s="222"/>
      <c r="DG61" s="222"/>
      <c r="DH61" s="222"/>
      <c r="DI61" s="222"/>
      <c r="DJ61" s="222"/>
      <c r="DK61" s="222"/>
      <c r="DL61" s="222"/>
      <c r="DM61" s="222"/>
      <c r="DN61" s="222"/>
      <c r="DO61" s="222"/>
      <c r="DP61" s="222"/>
      <c r="DQ61" s="222"/>
      <c r="DR61" s="222"/>
      <c r="DS61" s="222"/>
      <c r="DT61" s="222"/>
      <c r="DU61" s="222"/>
      <c r="DV61" s="222"/>
      <c r="DW61" s="222"/>
      <c r="DX61" s="222"/>
      <c r="DY61" s="222"/>
      <c r="DZ61" s="222"/>
      <c r="EA61" s="222"/>
      <c r="EB61" s="222"/>
      <c r="EC61" s="222"/>
      <c r="ED61" s="222"/>
      <c r="EE61" s="222"/>
    </row>
    <row r="62" spans="1:135" ht="25.5" x14ac:dyDescent="0.25">
      <c r="A62" s="317" t="s">
        <v>279</v>
      </c>
      <c r="B62" s="317" t="s">
        <v>4308</v>
      </c>
      <c r="C62" s="317" t="s">
        <v>280</v>
      </c>
      <c r="D62" s="317" t="s">
        <v>2853</v>
      </c>
      <c r="E62" s="318">
        <v>230</v>
      </c>
      <c r="F62" s="318">
        <v>5184</v>
      </c>
      <c r="G62" s="317" t="s">
        <v>2891</v>
      </c>
      <c r="H62" s="317" t="s">
        <v>800</v>
      </c>
      <c r="I62" s="317" t="s">
        <v>2623</v>
      </c>
      <c r="J62" s="318">
        <v>104</v>
      </c>
      <c r="K62" s="318">
        <v>0.8</v>
      </c>
      <c r="L62" s="317" t="s">
        <v>2891</v>
      </c>
      <c r="M62" s="317" t="s">
        <v>2892</v>
      </c>
      <c r="N62" s="317" t="s">
        <v>2893</v>
      </c>
      <c r="O62" s="317" t="s">
        <v>32</v>
      </c>
      <c r="P62" s="317" t="s">
        <v>2858</v>
      </c>
      <c r="Q62" s="317" t="s">
        <v>2859</v>
      </c>
      <c r="R62" s="317" t="s">
        <v>4308</v>
      </c>
      <c r="S62" s="317" t="s">
        <v>2860</v>
      </c>
      <c r="T62" s="318">
        <v>5.4685696788286699E-2</v>
      </c>
      <c r="U62" s="317" t="s">
        <v>3008</v>
      </c>
      <c r="V62" s="317" t="s">
        <v>3009</v>
      </c>
      <c r="W62" s="317" t="s">
        <v>279</v>
      </c>
      <c r="X62" s="317" t="s">
        <v>280</v>
      </c>
      <c r="Y62" s="318">
        <v>230</v>
      </c>
      <c r="Z62" s="318">
        <v>5184</v>
      </c>
      <c r="AA62" s="318">
        <v>1</v>
      </c>
      <c r="AB62" s="317" t="s">
        <v>4308</v>
      </c>
      <c r="AC62" s="318">
        <v>1</v>
      </c>
      <c r="AD62" s="317" t="s">
        <v>800</v>
      </c>
      <c r="AE62" s="317" t="s">
        <v>800</v>
      </c>
      <c r="AF62" s="318">
        <v>0</v>
      </c>
      <c r="AG62" s="318">
        <v>0</v>
      </c>
      <c r="AH62" s="317" t="s">
        <v>2854</v>
      </c>
      <c r="AI62" s="317" t="s">
        <v>2863</v>
      </c>
      <c r="AJ62" s="317" t="s">
        <v>2855</v>
      </c>
      <c r="AK62" s="317" t="s">
        <v>2864</v>
      </c>
      <c r="AL62" s="317" t="s">
        <v>2854</v>
      </c>
      <c r="AM62" s="317" t="s">
        <v>2865</v>
      </c>
      <c r="AN62" s="317" t="s">
        <v>3010</v>
      </c>
      <c r="AO62" s="317" t="s">
        <v>2867</v>
      </c>
      <c r="AP62" s="317" t="s">
        <v>2868</v>
      </c>
      <c r="AQ62" s="317" t="s">
        <v>2869</v>
      </c>
      <c r="AR62" s="317" t="s">
        <v>2870</v>
      </c>
      <c r="AS62" s="318">
        <v>48.982399999999998</v>
      </c>
      <c r="AT62" s="318">
        <v>0</v>
      </c>
      <c r="AU62" s="317" t="s">
        <v>4309</v>
      </c>
      <c r="AV62" s="317" t="s">
        <v>4309</v>
      </c>
      <c r="AW62" s="317" t="s">
        <v>4310</v>
      </c>
      <c r="AX62" s="317" t="s">
        <v>4311</v>
      </c>
      <c r="AY62" s="317" t="s">
        <v>2874</v>
      </c>
      <c r="AZ62" s="317" t="s">
        <v>800</v>
      </c>
      <c r="BA62" s="317" t="s">
        <v>800</v>
      </c>
      <c r="BB62" s="318">
        <v>2.6001408179012302E-3</v>
      </c>
      <c r="BC62" s="318">
        <v>1.2577710261305899E-2</v>
      </c>
      <c r="BD62" s="318">
        <v>8.3333333333333295E-4</v>
      </c>
      <c r="BE62" s="318">
        <v>3.2707264957264998E-4</v>
      </c>
      <c r="BF62" s="318">
        <v>0</v>
      </c>
      <c r="BG62" s="318">
        <v>0</v>
      </c>
      <c r="BH62" s="318">
        <v>0</v>
      </c>
      <c r="BI62" s="318">
        <v>0</v>
      </c>
      <c r="BJ62" s="318">
        <v>0</v>
      </c>
      <c r="BK62" s="318">
        <v>0</v>
      </c>
      <c r="BL62" s="318">
        <v>0</v>
      </c>
      <c r="BM62" s="318">
        <v>1.5730442235034999E-2</v>
      </c>
      <c r="BN62" s="318">
        <v>1.18907675898204E-3</v>
      </c>
      <c r="BO62" s="318">
        <v>0</v>
      </c>
      <c r="BP62" s="318">
        <v>5.3938296503312499E-3</v>
      </c>
      <c r="BQ62" s="318">
        <v>1.8155854790272001E-3</v>
      </c>
      <c r="BR62" s="318">
        <v>1.4472488580246899E-4</v>
      </c>
      <c r="BS62" s="318">
        <v>3.34025009419327E-2</v>
      </c>
      <c r="BT62" s="318">
        <v>3.8796330592263902E-2</v>
      </c>
      <c r="BU62" s="318">
        <v>4.0611916071291103E-2</v>
      </c>
      <c r="BV62" s="318">
        <v>145.22826496492499</v>
      </c>
      <c r="BW62" s="318">
        <v>168.67969822723401</v>
      </c>
      <c r="BX62" s="318">
        <v>176.573548136048</v>
      </c>
      <c r="BY62" s="318">
        <v>377.59348890880398</v>
      </c>
      <c r="BZ62" s="318">
        <v>438.567215390809</v>
      </c>
      <c r="CA62" s="318">
        <v>459.09122515372599</v>
      </c>
      <c r="CB62" s="318">
        <v>8.6846502449024907</v>
      </c>
      <c r="CC62" s="318">
        <v>10.0870459539886</v>
      </c>
      <c r="CD62" s="318">
        <v>10.559098178535701</v>
      </c>
      <c r="CE62" s="317" t="s">
        <v>800</v>
      </c>
      <c r="CF62" s="317" t="s">
        <v>800</v>
      </c>
      <c r="CG62" s="317" t="s">
        <v>3014</v>
      </c>
      <c r="CH62" s="318">
        <v>1.6320544830384701E-3</v>
      </c>
      <c r="CI62" s="318">
        <v>3.1770446458894201E-2</v>
      </c>
      <c r="CJ62" s="318">
        <v>8.2603160793124903</v>
      </c>
      <c r="CK62" s="222"/>
      <c r="CL62" s="223">
        <f t="shared" si="2"/>
        <v>1.648298194791558E-2</v>
      </c>
      <c r="CM62" s="223">
        <f t="shared" si="3"/>
        <v>1.691951899401704E-2</v>
      </c>
      <c r="CN62" s="223">
        <f t="shared" si="4"/>
        <v>5.3938296503312499E-3</v>
      </c>
      <c r="CO62" s="223">
        <f t="shared" si="4"/>
        <v>1.8155854790272001E-3</v>
      </c>
      <c r="CP62" s="223">
        <f t="shared" si="5"/>
        <v>4.0611916071291068E-2</v>
      </c>
      <c r="CQ62" s="223">
        <f t="shared" si="6"/>
        <v>0</v>
      </c>
      <c r="CR62" s="222"/>
      <c r="CS62" s="222"/>
      <c r="CT62" s="222"/>
      <c r="CU62" s="222"/>
      <c r="CV62" s="222"/>
      <c r="CW62" s="222"/>
      <c r="CX62" s="222"/>
      <c r="CY62" s="222"/>
      <c r="CZ62" s="222"/>
      <c r="DA62" s="222"/>
      <c r="DB62" s="224">
        <f t="shared" si="7"/>
        <v>3.3257776056130152E-2</v>
      </c>
      <c r="DC62" s="224">
        <f t="shared" si="8"/>
        <v>1.4472488580246899E-4</v>
      </c>
      <c r="DD62" s="224">
        <f t="shared" si="9"/>
        <v>3.3402500941932624E-2</v>
      </c>
      <c r="DE62" s="225">
        <f t="shared" si="10"/>
        <v>-7.6327832942979512E-17</v>
      </c>
      <c r="DF62" s="222"/>
      <c r="DG62" s="222"/>
      <c r="DH62" s="222"/>
      <c r="DI62" s="222"/>
      <c r="DJ62" s="222"/>
      <c r="DK62" s="222"/>
      <c r="DL62" s="222"/>
      <c r="DM62" s="222"/>
      <c r="DN62" s="222"/>
      <c r="DO62" s="222"/>
      <c r="DP62" s="222"/>
      <c r="DQ62" s="222"/>
      <c r="DR62" s="222"/>
      <c r="DS62" s="222"/>
      <c r="DT62" s="222"/>
      <c r="DU62" s="222"/>
      <c r="DV62" s="222"/>
      <c r="DW62" s="222"/>
      <c r="DX62" s="222"/>
      <c r="DY62" s="222"/>
      <c r="DZ62" s="222"/>
      <c r="EA62" s="222"/>
      <c r="EB62" s="222"/>
      <c r="EC62" s="222"/>
      <c r="ED62" s="222"/>
      <c r="EE62" s="222"/>
    </row>
    <row r="63" spans="1:135" ht="25.5" x14ac:dyDescent="0.25">
      <c r="A63" s="317" t="s">
        <v>281</v>
      </c>
      <c r="B63" s="317" t="s">
        <v>4139</v>
      </c>
      <c r="C63" s="317" t="s">
        <v>282</v>
      </c>
      <c r="D63" s="317" t="s">
        <v>2853</v>
      </c>
      <c r="E63" s="318">
        <v>380</v>
      </c>
      <c r="F63" s="318">
        <v>1444</v>
      </c>
      <c r="G63" s="317" t="s">
        <v>2854</v>
      </c>
      <c r="H63" s="317" t="s">
        <v>800</v>
      </c>
      <c r="I63" s="317" t="s">
        <v>2622</v>
      </c>
      <c r="J63" s="318">
        <v>102</v>
      </c>
      <c r="K63" s="318">
        <v>0.8</v>
      </c>
      <c r="L63" s="317" t="s">
        <v>2891</v>
      </c>
      <c r="M63" s="317" t="s">
        <v>2892</v>
      </c>
      <c r="N63" s="317" t="s">
        <v>2893</v>
      </c>
      <c r="O63" s="317" t="s">
        <v>32</v>
      </c>
      <c r="P63" s="317" t="s">
        <v>2858</v>
      </c>
      <c r="Q63" s="317" t="s">
        <v>2859</v>
      </c>
      <c r="R63" s="317" t="s">
        <v>4139</v>
      </c>
      <c r="S63" s="317" t="s">
        <v>2860</v>
      </c>
      <c r="T63" s="318">
        <v>5.4685696788286699E-2</v>
      </c>
      <c r="U63" s="317" t="s">
        <v>2861</v>
      </c>
      <c r="V63" s="317" t="s">
        <v>2862</v>
      </c>
      <c r="W63" s="317" t="s">
        <v>281</v>
      </c>
      <c r="X63" s="317" t="s">
        <v>282</v>
      </c>
      <c r="Y63" s="318">
        <v>380</v>
      </c>
      <c r="Z63" s="318">
        <v>1444</v>
      </c>
      <c r="AA63" s="318">
        <v>1</v>
      </c>
      <c r="AB63" s="317" t="s">
        <v>4139</v>
      </c>
      <c r="AC63" s="318">
        <v>1</v>
      </c>
      <c r="AD63" s="317" t="s">
        <v>800</v>
      </c>
      <c r="AE63" s="317" t="s">
        <v>800</v>
      </c>
      <c r="AF63" s="318">
        <v>0</v>
      </c>
      <c r="AG63" s="318">
        <v>0</v>
      </c>
      <c r="AH63" s="317" t="s">
        <v>2854</v>
      </c>
      <c r="AI63" s="317" t="s">
        <v>2863</v>
      </c>
      <c r="AJ63" s="317" t="s">
        <v>2891</v>
      </c>
      <c r="AK63" s="317" t="s">
        <v>2907</v>
      </c>
      <c r="AL63" s="317" t="s">
        <v>2854</v>
      </c>
      <c r="AM63" s="317" t="s">
        <v>2865</v>
      </c>
      <c r="AN63" s="317" t="s">
        <v>2866</v>
      </c>
      <c r="AO63" s="317" t="s">
        <v>2867</v>
      </c>
      <c r="AP63" s="317" t="s">
        <v>2868</v>
      </c>
      <c r="AQ63" s="317" t="s">
        <v>2869</v>
      </c>
      <c r="AR63" s="317" t="s">
        <v>2870</v>
      </c>
      <c r="AS63" s="318">
        <v>79.348399999999998</v>
      </c>
      <c r="AT63" s="318">
        <v>0</v>
      </c>
      <c r="AU63" s="317" t="s">
        <v>4140</v>
      </c>
      <c r="AV63" s="317" t="s">
        <v>4140</v>
      </c>
      <c r="AW63" s="317" t="s">
        <v>4141</v>
      </c>
      <c r="AX63" s="317" t="s">
        <v>4142</v>
      </c>
      <c r="AY63" s="317" t="s">
        <v>2915</v>
      </c>
      <c r="AZ63" s="317" t="s">
        <v>800</v>
      </c>
      <c r="BA63" s="317" t="s">
        <v>800</v>
      </c>
      <c r="BB63" s="318">
        <v>6.2372976300400099E-3</v>
      </c>
      <c r="BC63" s="318">
        <v>2.0780564779548899E-2</v>
      </c>
      <c r="BD63" s="318">
        <v>8.3333333333333295E-4</v>
      </c>
      <c r="BE63" s="318">
        <v>5.4022603485838797E-4</v>
      </c>
      <c r="BF63" s="318">
        <v>0</v>
      </c>
      <c r="BG63" s="318">
        <v>0</v>
      </c>
      <c r="BH63" s="318">
        <v>0</v>
      </c>
      <c r="BI63" s="318">
        <v>0</v>
      </c>
      <c r="BJ63" s="318">
        <v>0</v>
      </c>
      <c r="BK63" s="318">
        <v>0</v>
      </c>
      <c r="BL63" s="318">
        <v>0</v>
      </c>
      <c r="BM63" s="318">
        <v>3.2254312970600899E-2</v>
      </c>
      <c r="BN63" s="318">
        <v>1.9645616017964101E-3</v>
      </c>
      <c r="BO63" s="318">
        <v>0</v>
      </c>
      <c r="BP63" s="318">
        <v>5.4995910160240196E-3</v>
      </c>
      <c r="BQ63" s="318">
        <v>1.8511851943022401E-3</v>
      </c>
      <c r="BR63" s="318">
        <v>3.0526315789473701E-4</v>
      </c>
      <c r="BS63" s="318">
        <v>6.2915559508072802E-2</v>
      </c>
      <c r="BT63" s="318">
        <v>6.8415150524096802E-2</v>
      </c>
      <c r="BU63" s="318">
        <v>7.0266335718399006E-2</v>
      </c>
      <c r="BV63" s="318">
        <v>165.56726186334899</v>
      </c>
      <c r="BW63" s="318">
        <v>180.03986980025499</v>
      </c>
      <c r="BX63" s="318">
        <v>184.91140978526099</v>
      </c>
      <c r="BY63" s="318">
        <v>430.47488084470803</v>
      </c>
      <c r="BZ63" s="318">
        <v>468.10366148066203</v>
      </c>
      <c r="CA63" s="318">
        <v>480.769665441678</v>
      </c>
      <c r="CB63" s="318">
        <v>16.358045472098901</v>
      </c>
      <c r="CC63" s="318">
        <v>17.787939136265202</v>
      </c>
      <c r="CD63" s="318">
        <v>18.269247286783799</v>
      </c>
      <c r="CE63" s="317" t="s">
        <v>800</v>
      </c>
      <c r="CF63" s="317" t="s">
        <v>800</v>
      </c>
      <c r="CG63" s="317" t="s">
        <v>2875</v>
      </c>
      <c r="CH63" s="318">
        <v>4.6573477071350199E-3</v>
      </c>
      <c r="CI63" s="318">
        <v>5.8258211800937799E-2</v>
      </c>
      <c r="CJ63" s="318">
        <v>15.1471350682438</v>
      </c>
      <c r="CL63" s="223">
        <f t="shared" si="2"/>
        <v>2.8696684935675364E-2</v>
      </c>
      <c r="CM63" s="223">
        <f t="shared" si="3"/>
        <v>3.4218874572397306E-2</v>
      </c>
      <c r="CN63" s="223">
        <f t="shared" si="4"/>
        <v>5.4995910160240196E-3</v>
      </c>
      <c r="CO63" s="223">
        <f t="shared" si="4"/>
        <v>1.8511851943022401E-3</v>
      </c>
      <c r="CP63" s="223">
        <f t="shared" si="5"/>
        <v>7.0266335718398937E-2</v>
      </c>
      <c r="CQ63" s="223">
        <f t="shared" si="6"/>
        <v>0</v>
      </c>
      <c r="CR63" s="222"/>
      <c r="CS63" s="222"/>
      <c r="CT63" s="222"/>
      <c r="CU63" s="222"/>
      <c r="CV63" s="222"/>
      <c r="CW63" s="222"/>
      <c r="CX63" s="222"/>
      <c r="CY63" s="222"/>
      <c r="CZ63" s="222"/>
      <c r="DA63" s="222"/>
      <c r="DB63" s="224">
        <f t="shared" si="7"/>
        <v>6.2610296350177938E-2</v>
      </c>
      <c r="DC63" s="224">
        <f t="shared" si="8"/>
        <v>3.0526315789473701E-4</v>
      </c>
      <c r="DD63" s="224">
        <f t="shared" si="9"/>
        <v>6.2915559508072677E-2</v>
      </c>
      <c r="DE63" s="225">
        <f t="shared" si="10"/>
        <v>-1.2490009027033011E-16</v>
      </c>
      <c r="DF63" s="222"/>
      <c r="DG63" s="222"/>
    </row>
    <row r="64" spans="1:135" ht="25.5" x14ac:dyDescent="0.25">
      <c r="A64" s="317" t="s">
        <v>281</v>
      </c>
      <c r="B64" s="317" t="s">
        <v>2708</v>
      </c>
      <c r="C64" s="317" t="s">
        <v>282</v>
      </c>
      <c r="D64" s="317" t="s">
        <v>2853</v>
      </c>
      <c r="E64" s="318">
        <v>380</v>
      </c>
      <c r="F64" s="318">
        <v>1444</v>
      </c>
      <c r="G64" s="317" t="s">
        <v>2890</v>
      </c>
      <c r="H64" s="317" t="s">
        <v>800</v>
      </c>
      <c r="I64" s="317" t="s">
        <v>2626</v>
      </c>
      <c r="J64" s="318">
        <v>104</v>
      </c>
      <c r="K64" s="318">
        <v>0.8</v>
      </c>
      <c r="L64" s="317" t="s">
        <v>2891</v>
      </c>
      <c r="M64" s="317" t="s">
        <v>2892</v>
      </c>
      <c r="N64" s="317" t="s">
        <v>2893</v>
      </c>
      <c r="O64" s="317" t="s">
        <v>32</v>
      </c>
      <c r="P64" s="317" t="s">
        <v>2894</v>
      </c>
      <c r="Q64" s="317" t="s">
        <v>2859</v>
      </c>
      <c r="R64" s="317" t="s">
        <v>2708</v>
      </c>
      <c r="S64" s="317" t="s">
        <v>2895</v>
      </c>
      <c r="T64" s="318">
        <v>5.45294626447154E-2</v>
      </c>
      <c r="U64" s="317" t="s">
        <v>2896</v>
      </c>
      <c r="V64" s="317" t="s">
        <v>2897</v>
      </c>
      <c r="W64" s="317" t="s">
        <v>281</v>
      </c>
      <c r="X64" s="317" t="s">
        <v>282</v>
      </c>
      <c r="Y64" s="318">
        <v>380</v>
      </c>
      <c r="Z64" s="318">
        <v>1444</v>
      </c>
      <c r="AA64" s="318">
        <v>1</v>
      </c>
      <c r="AB64" s="317" t="s">
        <v>2708</v>
      </c>
      <c r="AC64" s="318">
        <v>1</v>
      </c>
      <c r="AD64" s="317" t="s">
        <v>800</v>
      </c>
      <c r="AE64" s="317" t="s">
        <v>800</v>
      </c>
      <c r="AF64" s="318">
        <v>0</v>
      </c>
      <c r="AG64" s="318">
        <v>0</v>
      </c>
      <c r="AH64" s="317" t="s">
        <v>2854</v>
      </c>
      <c r="AI64" s="317" t="s">
        <v>2863</v>
      </c>
      <c r="AJ64" s="317" t="s">
        <v>2855</v>
      </c>
      <c r="AK64" s="317" t="s">
        <v>2864</v>
      </c>
      <c r="AL64" s="317" t="s">
        <v>2854</v>
      </c>
      <c r="AM64" s="317" t="s">
        <v>2865</v>
      </c>
      <c r="AN64" s="317" t="s">
        <v>2898</v>
      </c>
      <c r="AO64" s="317" t="s">
        <v>2867</v>
      </c>
      <c r="AP64" s="317" t="s">
        <v>2868</v>
      </c>
      <c r="AQ64" s="317" t="s">
        <v>2869</v>
      </c>
      <c r="AR64" s="317" t="s">
        <v>2870</v>
      </c>
      <c r="AS64" s="318">
        <v>82.6995</v>
      </c>
      <c r="AT64" s="318">
        <v>0</v>
      </c>
      <c r="AU64" s="317" t="s">
        <v>4140</v>
      </c>
      <c r="AV64" s="317" t="s">
        <v>4140</v>
      </c>
      <c r="AW64" s="317" t="s">
        <v>4141</v>
      </c>
      <c r="AX64" s="317" t="s">
        <v>4142</v>
      </c>
      <c r="AY64" s="317" t="s">
        <v>2874</v>
      </c>
      <c r="AZ64" s="317" t="s">
        <v>800</v>
      </c>
      <c r="BA64" s="317" t="s">
        <v>800</v>
      </c>
      <c r="BB64" s="318">
        <v>6.2372976300400099E-3</v>
      </c>
      <c r="BC64" s="318">
        <v>2.0721195804991901E-2</v>
      </c>
      <c r="BD64" s="318">
        <v>8.3333333333333295E-4</v>
      </c>
      <c r="BE64" s="318">
        <v>5.52213541666667E-4</v>
      </c>
      <c r="BF64" s="318">
        <v>0</v>
      </c>
      <c r="BG64" s="318">
        <v>0</v>
      </c>
      <c r="BH64" s="318">
        <v>0</v>
      </c>
      <c r="BI64" s="318">
        <v>0</v>
      </c>
      <c r="BJ64" s="318">
        <v>0</v>
      </c>
      <c r="BK64" s="318">
        <v>0</v>
      </c>
      <c r="BL64" s="318">
        <v>0</v>
      </c>
      <c r="BM64" s="318">
        <v>2.0507168910799699E-2</v>
      </c>
      <c r="BN64" s="318">
        <v>1.9645616017964101E-3</v>
      </c>
      <c r="BO64" s="318">
        <v>0</v>
      </c>
      <c r="BP64" s="318">
        <v>5.3938296503312499E-3</v>
      </c>
      <c r="BQ64" s="318">
        <v>1.8155854790272001E-3</v>
      </c>
      <c r="BR64" s="318">
        <v>5.1956634903047103E-4</v>
      </c>
      <c r="BS64" s="318">
        <v>5.1335337171658398E-2</v>
      </c>
      <c r="BT64" s="318">
        <v>5.6729166821989703E-2</v>
      </c>
      <c r="BU64" s="318">
        <v>5.8544752301016897E-2</v>
      </c>
      <c r="BV64" s="318">
        <v>135.09299255699599</v>
      </c>
      <c r="BW64" s="318">
        <v>149.28728111049901</v>
      </c>
      <c r="BX64" s="318">
        <v>154.065137634255</v>
      </c>
      <c r="BY64" s="318">
        <v>351.24178064818898</v>
      </c>
      <c r="BZ64" s="318">
        <v>388.14693088729803</v>
      </c>
      <c r="CA64" s="318">
        <v>400.56935784906301</v>
      </c>
      <c r="CB64" s="318">
        <v>13.3471876646312</v>
      </c>
      <c r="CC64" s="318">
        <v>14.7495833737173</v>
      </c>
      <c r="CD64" s="318">
        <v>15.221635598264401</v>
      </c>
      <c r="CE64" s="317" t="s">
        <v>800</v>
      </c>
      <c r="CF64" s="317" t="s">
        <v>800</v>
      </c>
      <c r="CG64" s="317" t="s">
        <v>2902</v>
      </c>
      <c r="CH64" s="318">
        <v>1.8878068939292599E-3</v>
      </c>
      <c r="CI64" s="318">
        <v>4.9447530277729197E-2</v>
      </c>
      <c r="CJ64" s="318">
        <v>12.8563578722096</v>
      </c>
      <c r="CK64" s="222"/>
      <c r="CL64" s="223">
        <f t="shared" si="2"/>
        <v>2.8863606659062378E-2</v>
      </c>
      <c r="CM64" s="223">
        <f t="shared" si="3"/>
        <v>2.247173051259611E-2</v>
      </c>
      <c r="CN64" s="223">
        <f t="shared" si="4"/>
        <v>5.3938296503312499E-3</v>
      </c>
      <c r="CO64" s="223">
        <f t="shared" si="4"/>
        <v>1.8155854790272001E-3</v>
      </c>
      <c r="CP64" s="223">
        <f t="shared" si="5"/>
        <v>5.8544752301016939E-2</v>
      </c>
      <c r="CQ64" s="223">
        <f t="shared" si="6"/>
        <v>0</v>
      </c>
      <c r="CR64" s="222"/>
      <c r="CS64" s="222"/>
      <c r="CT64" s="222"/>
      <c r="CU64" s="222"/>
      <c r="CV64" s="222"/>
      <c r="CW64" s="222"/>
      <c r="CX64" s="222"/>
      <c r="CY64" s="222"/>
      <c r="CZ64" s="222"/>
      <c r="DA64" s="222"/>
      <c r="DB64" s="224">
        <f t="shared" si="7"/>
        <v>5.0815770822628017E-2</v>
      </c>
      <c r="DC64" s="224">
        <f t="shared" si="8"/>
        <v>5.1956634903047103E-4</v>
      </c>
      <c r="DD64" s="224">
        <f t="shared" si="9"/>
        <v>5.1335337171658488E-2</v>
      </c>
      <c r="DE64" s="225">
        <f t="shared" si="10"/>
        <v>9.0205620750793969E-17</v>
      </c>
      <c r="DF64" s="222"/>
      <c r="DG64" s="222"/>
      <c r="DH64" s="222"/>
      <c r="DI64" s="222"/>
      <c r="DJ64" s="222"/>
      <c r="DK64" s="222"/>
      <c r="DL64" s="222"/>
      <c r="DM64" s="222"/>
      <c r="DN64" s="222"/>
      <c r="DO64" s="222"/>
      <c r="DP64" s="222"/>
      <c r="DQ64" s="222"/>
      <c r="DR64" s="222"/>
      <c r="DS64" s="222"/>
      <c r="DT64" s="222"/>
      <c r="DU64" s="222"/>
      <c r="DV64" s="222"/>
      <c r="DW64" s="222"/>
      <c r="DX64" s="222"/>
      <c r="DY64" s="222"/>
      <c r="DZ64" s="222"/>
      <c r="EA64" s="222"/>
      <c r="EB64" s="222"/>
      <c r="EC64" s="222"/>
      <c r="ED64" s="222"/>
      <c r="EE64" s="222"/>
    </row>
    <row r="65" spans="1:135" ht="25.5" x14ac:dyDescent="0.25">
      <c r="A65" s="317" t="s">
        <v>283</v>
      </c>
      <c r="B65" s="317" t="s">
        <v>2707</v>
      </c>
      <c r="C65" s="317" t="s">
        <v>284</v>
      </c>
      <c r="D65" s="317" t="s">
        <v>2853</v>
      </c>
      <c r="E65" s="318">
        <v>380</v>
      </c>
      <c r="F65" s="318">
        <v>1444</v>
      </c>
      <c r="G65" s="317" t="s">
        <v>2854</v>
      </c>
      <c r="H65" s="317" t="s">
        <v>800</v>
      </c>
      <c r="I65" s="317" t="s">
        <v>2622</v>
      </c>
      <c r="J65" s="318">
        <v>107</v>
      </c>
      <c r="K65" s="318">
        <v>0.8</v>
      </c>
      <c r="L65" s="317" t="s">
        <v>2891</v>
      </c>
      <c r="M65" s="317" t="s">
        <v>2892</v>
      </c>
      <c r="N65" s="317" t="s">
        <v>2893</v>
      </c>
      <c r="O65" s="317" t="s">
        <v>32</v>
      </c>
      <c r="P65" s="317" t="s">
        <v>2858</v>
      </c>
      <c r="Q65" s="317" t="s">
        <v>2859</v>
      </c>
      <c r="R65" s="317" t="s">
        <v>2707</v>
      </c>
      <c r="S65" s="317" t="s">
        <v>2860</v>
      </c>
      <c r="T65" s="318">
        <v>5.4685696788286699E-2</v>
      </c>
      <c r="U65" s="317" t="s">
        <v>2861</v>
      </c>
      <c r="V65" s="317" t="s">
        <v>2862</v>
      </c>
      <c r="W65" s="317" t="s">
        <v>283</v>
      </c>
      <c r="X65" s="317" t="s">
        <v>284</v>
      </c>
      <c r="Y65" s="318">
        <v>380</v>
      </c>
      <c r="Z65" s="318">
        <v>1444</v>
      </c>
      <c r="AA65" s="318">
        <v>1</v>
      </c>
      <c r="AB65" s="317" t="s">
        <v>2707</v>
      </c>
      <c r="AC65" s="318">
        <v>1</v>
      </c>
      <c r="AD65" s="317" t="s">
        <v>800</v>
      </c>
      <c r="AE65" s="317" t="s">
        <v>800</v>
      </c>
      <c r="AF65" s="318">
        <v>0</v>
      </c>
      <c r="AG65" s="318">
        <v>0</v>
      </c>
      <c r="AH65" s="317" t="s">
        <v>2854</v>
      </c>
      <c r="AI65" s="317" t="s">
        <v>2863</v>
      </c>
      <c r="AJ65" s="317" t="s">
        <v>2855</v>
      </c>
      <c r="AK65" s="317" t="s">
        <v>2864</v>
      </c>
      <c r="AL65" s="317" t="s">
        <v>2854</v>
      </c>
      <c r="AM65" s="317" t="s">
        <v>2865</v>
      </c>
      <c r="AN65" s="317" t="s">
        <v>2866</v>
      </c>
      <c r="AO65" s="317" t="s">
        <v>2867</v>
      </c>
      <c r="AP65" s="317" t="s">
        <v>2868</v>
      </c>
      <c r="AQ65" s="317" t="s">
        <v>2869</v>
      </c>
      <c r="AR65" s="317" t="s">
        <v>2870</v>
      </c>
      <c r="AS65" s="318">
        <v>79.348399999999998</v>
      </c>
      <c r="AT65" s="318">
        <v>0</v>
      </c>
      <c r="AU65" s="317" t="s">
        <v>4143</v>
      </c>
      <c r="AV65" s="317" t="s">
        <v>4143</v>
      </c>
      <c r="AW65" s="317" t="s">
        <v>4144</v>
      </c>
      <c r="AX65" s="317" t="s">
        <v>4145</v>
      </c>
      <c r="AY65" s="317" t="s">
        <v>2874</v>
      </c>
      <c r="AZ65" s="317" t="s">
        <v>800</v>
      </c>
      <c r="BA65" s="317" t="s">
        <v>800</v>
      </c>
      <c r="BB65" s="318">
        <v>6.2435303170206204E-3</v>
      </c>
      <c r="BC65" s="318">
        <v>2.0780564779548899E-2</v>
      </c>
      <c r="BD65" s="318">
        <v>8.3333333333333295E-4</v>
      </c>
      <c r="BE65" s="318">
        <v>5.1498182762201505E-4</v>
      </c>
      <c r="BF65" s="318">
        <v>0</v>
      </c>
      <c r="BG65" s="318">
        <v>0</v>
      </c>
      <c r="BH65" s="318">
        <v>0</v>
      </c>
      <c r="BI65" s="318">
        <v>0</v>
      </c>
      <c r="BJ65" s="318">
        <v>0</v>
      </c>
      <c r="BK65" s="318">
        <v>0</v>
      </c>
      <c r="BL65" s="318">
        <v>0</v>
      </c>
      <c r="BM65" s="318">
        <v>3.07471020841243E-2</v>
      </c>
      <c r="BN65" s="318">
        <v>1.9645616017964101E-3</v>
      </c>
      <c r="BO65" s="318">
        <v>0</v>
      </c>
      <c r="BP65" s="318">
        <v>5.2426007816303802E-3</v>
      </c>
      <c r="BQ65" s="318">
        <v>1.7646812132600801E-3</v>
      </c>
      <c r="BR65" s="318">
        <v>5.1956634903047103E-4</v>
      </c>
      <c r="BS65" s="318">
        <v>6.16036402924761E-2</v>
      </c>
      <c r="BT65" s="318">
        <v>6.6846241074106402E-2</v>
      </c>
      <c r="BU65" s="318">
        <v>6.8610922287366496E-2</v>
      </c>
      <c r="BV65" s="318">
        <v>162.11484287493701</v>
      </c>
      <c r="BW65" s="318">
        <v>175.911160721333</v>
      </c>
      <c r="BX65" s="318">
        <v>180.55505865096401</v>
      </c>
      <c r="BY65" s="318">
        <v>421.49859147483602</v>
      </c>
      <c r="BZ65" s="318">
        <v>457.36901787546498</v>
      </c>
      <c r="CA65" s="318">
        <v>469.44315249250798</v>
      </c>
      <c r="CB65" s="318">
        <v>16.016946476043799</v>
      </c>
      <c r="CC65" s="318">
        <v>17.3800226792677</v>
      </c>
      <c r="CD65" s="318">
        <v>17.838839794715302</v>
      </c>
      <c r="CE65" s="317" t="s">
        <v>800</v>
      </c>
      <c r="CF65" s="317" t="s">
        <v>800</v>
      </c>
      <c r="CG65" s="317" t="s">
        <v>2875</v>
      </c>
      <c r="CH65" s="318">
        <v>4.4397146367081497E-3</v>
      </c>
      <c r="CI65" s="318">
        <v>5.7163925655767903E-2</v>
      </c>
      <c r="CJ65" s="318">
        <v>14.8626206704997</v>
      </c>
      <c r="CK65" s="222"/>
      <c r="CL65" s="223">
        <f t="shared" si="2"/>
        <v>2.8891976606555337E-2</v>
      </c>
      <c r="CM65" s="223">
        <f t="shared" si="3"/>
        <v>3.2711663685920711E-2</v>
      </c>
      <c r="CN65" s="223">
        <f t="shared" si="4"/>
        <v>5.2426007816303802E-3</v>
      </c>
      <c r="CO65" s="223">
        <f t="shared" si="4"/>
        <v>1.7646812132600801E-3</v>
      </c>
      <c r="CP65" s="223">
        <f t="shared" si="5"/>
        <v>6.861092228736651E-2</v>
      </c>
      <c r="CQ65" s="223">
        <f t="shared" si="6"/>
        <v>0</v>
      </c>
      <c r="CR65" s="222"/>
      <c r="CS65" s="222"/>
      <c r="CT65" s="222"/>
      <c r="CU65" s="222"/>
      <c r="CV65" s="222"/>
      <c r="CW65" s="222"/>
      <c r="CX65" s="222"/>
      <c r="CY65" s="222"/>
      <c r="CZ65" s="222"/>
      <c r="DA65" s="222"/>
      <c r="DB65" s="224">
        <f t="shared" si="7"/>
        <v>6.1084073943445574E-2</v>
      </c>
      <c r="DC65" s="224">
        <f t="shared" si="8"/>
        <v>5.1956634903047103E-4</v>
      </c>
      <c r="DD65" s="224">
        <f t="shared" si="9"/>
        <v>6.1603640292476045E-2</v>
      </c>
      <c r="DE65" s="225">
        <f t="shared" si="10"/>
        <v>-5.5511151231257827E-17</v>
      </c>
      <c r="DF65" s="222"/>
      <c r="DG65" s="222"/>
      <c r="DH65" s="222"/>
      <c r="DI65" s="222"/>
      <c r="DJ65" s="222"/>
      <c r="DK65" s="222"/>
      <c r="DL65" s="222"/>
      <c r="DM65" s="222"/>
      <c r="DN65" s="222"/>
      <c r="DO65" s="222"/>
      <c r="DP65" s="222"/>
      <c r="DQ65" s="222"/>
      <c r="DR65" s="222"/>
      <c r="DS65" s="222"/>
      <c r="DT65" s="222"/>
      <c r="DU65" s="222"/>
      <c r="DV65" s="222"/>
      <c r="DW65" s="222"/>
      <c r="DX65" s="222"/>
      <c r="DY65" s="222"/>
      <c r="DZ65" s="222"/>
      <c r="EA65" s="222"/>
      <c r="EB65" s="222"/>
      <c r="EC65" s="222"/>
      <c r="ED65" s="222"/>
      <c r="EE65" s="222"/>
    </row>
    <row r="66" spans="1:135" ht="25.5" x14ac:dyDescent="0.25">
      <c r="A66" s="317" t="s">
        <v>285</v>
      </c>
      <c r="B66" s="317" t="s">
        <v>3110</v>
      </c>
      <c r="C66" s="317" t="s">
        <v>286</v>
      </c>
      <c r="D66" s="317" t="s">
        <v>2853</v>
      </c>
      <c r="E66" s="318">
        <v>380</v>
      </c>
      <c r="F66" s="318">
        <v>2888</v>
      </c>
      <c r="G66" s="317" t="s">
        <v>2891</v>
      </c>
      <c r="H66" s="317" t="s">
        <v>800</v>
      </c>
      <c r="I66" s="317" t="s">
        <v>2623</v>
      </c>
      <c r="J66" s="318">
        <v>74</v>
      </c>
      <c r="K66" s="318">
        <v>0.8</v>
      </c>
      <c r="L66" s="317" t="s">
        <v>2891</v>
      </c>
      <c r="M66" s="317" t="s">
        <v>2892</v>
      </c>
      <c r="N66" s="317" t="s">
        <v>2893</v>
      </c>
      <c r="O66" s="317" t="s">
        <v>32</v>
      </c>
      <c r="P66" s="317" t="s">
        <v>2858</v>
      </c>
      <c r="Q66" s="317" t="s">
        <v>2859</v>
      </c>
      <c r="R66" s="317" t="s">
        <v>3110</v>
      </c>
      <c r="S66" s="317" t="s">
        <v>2860</v>
      </c>
      <c r="T66" s="318">
        <v>5.4685696788286699E-2</v>
      </c>
      <c r="U66" s="317" t="s">
        <v>3008</v>
      </c>
      <c r="V66" s="317" t="s">
        <v>3009</v>
      </c>
      <c r="W66" s="317" t="s">
        <v>285</v>
      </c>
      <c r="X66" s="317" t="s">
        <v>286</v>
      </c>
      <c r="Y66" s="318">
        <v>380</v>
      </c>
      <c r="Z66" s="318">
        <v>2888</v>
      </c>
      <c r="AA66" s="318">
        <v>1</v>
      </c>
      <c r="AB66" s="317" t="s">
        <v>3110</v>
      </c>
      <c r="AC66" s="318">
        <v>1</v>
      </c>
      <c r="AD66" s="317" t="s">
        <v>800</v>
      </c>
      <c r="AE66" s="317" t="s">
        <v>800</v>
      </c>
      <c r="AF66" s="295"/>
      <c r="AG66" s="295"/>
      <c r="AH66" s="317" t="s">
        <v>2854</v>
      </c>
      <c r="AI66" s="317" t="s">
        <v>2863</v>
      </c>
      <c r="AJ66" s="317" t="s">
        <v>2855</v>
      </c>
      <c r="AK66" s="317" t="s">
        <v>2864</v>
      </c>
      <c r="AL66" s="317" t="s">
        <v>2854</v>
      </c>
      <c r="AM66" s="317" t="s">
        <v>2865</v>
      </c>
      <c r="AN66" s="317" t="s">
        <v>3010</v>
      </c>
      <c r="AO66" s="317" t="s">
        <v>2867</v>
      </c>
      <c r="AP66" s="317" t="s">
        <v>2868</v>
      </c>
      <c r="AQ66" s="317" t="s">
        <v>2869</v>
      </c>
      <c r="AR66" s="317" t="s">
        <v>2870</v>
      </c>
      <c r="AS66" s="318">
        <v>48.982399999999998</v>
      </c>
      <c r="AT66" s="318">
        <v>0</v>
      </c>
      <c r="AU66" s="317" t="s">
        <v>3111</v>
      </c>
      <c r="AV66" s="317" t="s">
        <v>3111</v>
      </c>
      <c r="AW66" s="317" t="s">
        <v>3112</v>
      </c>
      <c r="AX66" s="317" t="s">
        <v>3113</v>
      </c>
      <c r="AY66" s="317" t="s">
        <v>2874</v>
      </c>
      <c r="AZ66" s="317" t="s">
        <v>800</v>
      </c>
      <c r="BA66" s="317" t="s">
        <v>800</v>
      </c>
      <c r="BB66" s="318">
        <v>3.5350538627269899E-3</v>
      </c>
      <c r="BC66" s="318">
        <v>2.0780564779548899E-2</v>
      </c>
      <c r="BD66" s="318">
        <v>8.3333333333333295E-4</v>
      </c>
      <c r="BE66" s="318">
        <v>4.5966966966966998E-4</v>
      </c>
      <c r="BF66" s="318">
        <v>0</v>
      </c>
      <c r="BG66" s="318">
        <v>0</v>
      </c>
      <c r="BH66" s="318">
        <v>0</v>
      </c>
      <c r="BI66" s="318">
        <v>0</v>
      </c>
      <c r="BJ66" s="318">
        <v>0</v>
      </c>
      <c r="BK66" s="318">
        <v>0</v>
      </c>
      <c r="BL66" s="318">
        <v>0</v>
      </c>
      <c r="BM66" s="318">
        <v>2.2107648546535699E-2</v>
      </c>
      <c r="BN66" s="318">
        <v>1.9645616017964101E-3</v>
      </c>
      <c r="BO66" s="318">
        <v>0</v>
      </c>
      <c r="BP66" s="318">
        <v>7.5805173464114899E-3</v>
      </c>
      <c r="BQ66" s="318">
        <v>2.5516336462003898E-3</v>
      </c>
      <c r="BR66" s="318">
        <v>2.5978317451523498E-4</v>
      </c>
      <c r="BS66" s="318">
        <v>4.9940614968126303E-2</v>
      </c>
      <c r="BT66" s="318">
        <v>5.7521132314537697E-2</v>
      </c>
      <c r="BU66" s="318">
        <v>6.00727659607381E-2</v>
      </c>
      <c r="BV66" s="318">
        <v>131.42267096875301</v>
      </c>
      <c r="BW66" s="318">
        <v>151.37140082773101</v>
      </c>
      <c r="BX66" s="318">
        <v>158.086226212469</v>
      </c>
      <c r="BY66" s="318">
        <v>341.69894451875899</v>
      </c>
      <c r="BZ66" s="318">
        <v>393.5656421521</v>
      </c>
      <c r="CA66" s="318">
        <v>411.02418815241901</v>
      </c>
      <c r="CB66" s="318">
        <v>12.9845598917128</v>
      </c>
      <c r="CC66" s="318">
        <v>14.9554944017798</v>
      </c>
      <c r="CD66" s="318">
        <v>15.6189191497919</v>
      </c>
      <c r="CE66" s="317" t="s">
        <v>800</v>
      </c>
      <c r="CF66" s="317" t="s">
        <v>800</v>
      </c>
      <c r="CG66" s="317" t="s">
        <v>3014</v>
      </c>
      <c r="CH66" s="318">
        <v>2.29369819237839E-3</v>
      </c>
      <c r="CI66" s="318">
        <v>4.7646916775747901E-2</v>
      </c>
      <c r="CJ66" s="318">
        <v>12.3881983616944</v>
      </c>
      <c r="CK66" s="222"/>
      <c r="CL66" s="223">
        <f t="shared" si="2"/>
        <v>2.5868404819794126E-2</v>
      </c>
      <c r="CM66" s="223">
        <f t="shared" si="3"/>
        <v>2.4072210148332111E-2</v>
      </c>
      <c r="CN66" s="223">
        <f t="shared" si="4"/>
        <v>7.5805173464114899E-3</v>
      </c>
      <c r="CO66" s="223">
        <f t="shared" si="4"/>
        <v>2.5516336462003898E-3</v>
      </c>
      <c r="CP66" s="223">
        <f t="shared" si="5"/>
        <v>6.0072765960738121E-2</v>
      </c>
      <c r="CQ66" s="223">
        <f t="shared" si="6"/>
        <v>0</v>
      </c>
      <c r="CR66" s="222"/>
      <c r="CS66" s="222"/>
      <c r="CT66" s="222"/>
      <c r="CU66" s="222"/>
      <c r="CV66" s="222"/>
      <c r="CW66" s="222"/>
      <c r="CX66" s="222"/>
      <c r="CY66" s="222"/>
      <c r="CZ66" s="222"/>
      <c r="DA66" s="222"/>
      <c r="DB66" s="224">
        <f t="shared" si="7"/>
        <v>4.9680831793610998E-2</v>
      </c>
      <c r="DC66" s="224">
        <f t="shared" si="8"/>
        <v>2.5978317451523498E-4</v>
      </c>
      <c r="DD66" s="224">
        <f t="shared" si="9"/>
        <v>4.9940614968126233E-2</v>
      </c>
      <c r="DE66" s="225">
        <f t="shared" si="10"/>
        <v>-6.9388939039072284E-17</v>
      </c>
      <c r="DF66" s="222"/>
      <c r="DG66" s="222"/>
      <c r="DH66" s="222"/>
      <c r="DI66" s="222"/>
      <c r="DJ66" s="222"/>
      <c r="DK66" s="222"/>
      <c r="DL66" s="222"/>
      <c r="DM66" s="222"/>
      <c r="DN66" s="222"/>
      <c r="DO66" s="222"/>
      <c r="DP66" s="222"/>
      <c r="DQ66" s="222"/>
      <c r="DR66" s="222"/>
      <c r="DS66" s="222"/>
      <c r="DT66" s="222"/>
      <c r="DU66" s="222"/>
      <c r="DV66" s="222"/>
      <c r="DW66" s="222"/>
      <c r="DX66" s="222"/>
      <c r="DY66" s="222"/>
      <c r="DZ66" s="222"/>
      <c r="EA66" s="222"/>
      <c r="EB66" s="222"/>
      <c r="EC66" s="222"/>
      <c r="ED66" s="222"/>
      <c r="EE66" s="222"/>
    </row>
    <row r="67" spans="1:135" ht="25.5" x14ac:dyDescent="0.25">
      <c r="A67" s="317" t="s">
        <v>285</v>
      </c>
      <c r="B67" s="317" t="s">
        <v>3115</v>
      </c>
      <c r="C67" s="317" t="s">
        <v>286</v>
      </c>
      <c r="D67" s="317" t="s">
        <v>2853</v>
      </c>
      <c r="E67" s="318">
        <v>380</v>
      </c>
      <c r="F67" s="318">
        <v>2888</v>
      </c>
      <c r="G67" s="317" t="s">
        <v>2906</v>
      </c>
      <c r="H67" s="317" t="s">
        <v>800</v>
      </c>
      <c r="I67" s="317" t="s">
        <v>2625</v>
      </c>
      <c r="J67" s="318">
        <v>106</v>
      </c>
      <c r="K67" s="318">
        <v>0.87019999999999997</v>
      </c>
      <c r="L67" s="317" t="s">
        <v>2891</v>
      </c>
      <c r="M67" s="317" t="s">
        <v>2892</v>
      </c>
      <c r="N67" s="317" t="s">
        <v>2893</v>
      </c>
      <c r="O67" s="317" t="s">
        <v>32</v>
      </c>
      <c r="P67" s="317" t="s">
        <v>2894</v>
      </c>
      <c r="Q67" s="317" t="s">
        <v>2859</v>
      </c>
      <c r="R67" s="317" t="s">
        <v>3115</v>
      </c>
      <c r="S67" s="317" t="s">
        <v>2895</v>
      </c>
      <c r="T67" s="318">
        <v>5.45294626447154E-2</v>
      </c>
      <c r="U67" s="317" t="s">
        <v>2981</v>
      </c>
      <c r="V67" s="317" t="s">
        <v>2982</v>
      </c>
      <c r="W67" s="317" t="s">
        <v>285</v>
      </c>
      <c r="X67" s="317" t="s">
        <v>286</v>
      </c>
      <c r="Y67" s="318">
        <v>380</v>
      </c>
      <c r="Z67" s="318">
        <v>2888</v>
      </c>
      <c r="AA67" s="318">
        <v>1</v>
      </c>
      <c r="AB67" s="317" t="s">
        <v>3115</v>
      </c>
      <c r="AC67" s="318">
        <v>1</v>
      </c>
      <c r="AD67" s="317" t="s">
        <v>800</v>
      </c>
      <c r="AE67" s="317" t="s">
        <v>800</v>
      </c>
      <c r="AF67" s="318">
        <v>0</v>
      </c>
      <c r="AG67" s="318">
        <v>0</v>
      </c>
      <c r="AH67" s="317" t="s">
        <v>2854</v>
      </c>
      <c r="AI67" s="317" t="s">
        <v>2863</v>
      </c>
      <c r="AJ67" s="317" t="s">
        <v>2854</v>
      </c>
      <c r="AK67" s="317" t="s">
        <v>2920</v>
      </c>
      <c r="AL67" s="317" t="s">
        <v>2854</v>
      </c>
      <c r="AM67" s="317" t="s">
        <v>2865</v>
      </c>
      <c r="AN67" s="317" t="s">
        <v>2985</v>
      </c>
      <c r="AO67" s="317" t="s">
        <v>2867</v>
      </c>
      <c r="AP67" s="317" t="s">
        <v>2868</v>
      </c>
      <c r="AQ67" s="317" t="s">
        <v>2869</v>
      </c>
      <c r="AR67" s="317" t="s">
        <v>2870</v>
      </c>
      <c r="AS67" s="318">
        <v>82.6995</v>
      </c>
      <c r="AT67" s="318">
        <v>0</v>
      </c>
      <c r="AU67" s="317" t="s">
        <v>3111</v>
      </c>
      <c r="AV67" s="317" t="s">
        <v>3111</v>
      </c>
      <c r="AW67" s="317" t="s">
        <v>3112</v>
      </c>
      <c r="AX67" s="317" t="s">
        <v>3113</v>
      </c>
      <c r="AY67" s="317" t="s">
        <v>2923</v>
      </c>
      <c r="AZ67" s="317" t="s">
        <v>800</v>
      </c>
      <c r="BA67" s="317" t="s">
        <v>800</v>
      </c>
      <c r="BB67" s="318">
        <v>3.5350538627269899E-3</v>
      </c>
      <c r="BC67" s="318">
        <v>2.0721195804991901E-2</v>
      </c>
      <c r="BD67" s="318">
        <v>8.3333333333333295E-4</v>
      </c>
      <c r="BE67" s="318">
        <v>5.4179441823899396E-4</v>
      </c>
      <c r="BF67" s="318">
        <v>0</v>
      </c>
      <c r="BG67" s="318">
        <v>0</v>
      </c>
      <c r="BH67" s="318">
        <v>0</v>
      </c>
      <c r="BI67" s="318">
        <v>0</v>
      </c>
      <c r="BJ67" s="318">
        <v>0</v>
      </c>
      <c r="BK67" s="318">
        <v>0</v>
      </c>
      <c r="BL67" s="318">
        <v>0</v>
      </c>
      <c r="BM67" s="318">
        <v>1.9921589903449201E-2</v>
      </c>
      <c r="BN67" s="318">
        <v>1.80607823654002E-3</v>
      </c>
      <c r="BO67" s="318">
        <v>0</v>
      </c>
      <c r="BP67" s="318">
        <v>4.8651429828272001E-3</v>
      </c>
      <c r="BQ67" s="318">
        <v>1.6376273493304799E-3</v>
      </c>
      <c r="BR67" s="318">
        <v>0</v>
      </c>
      <c r="BS67" s="318">
        <v>4.7359045559280402E-2</v>
      </c>
      <c r="BT67" s="318">
        <v>5.22241885421076E-2</v>
      </c>
      <c r="BU67" s="318">
        <v>5.3861815891438097E-2</v>
      </c>
      <c r="BV67" s="318">
        <v>124.629067261264</v>
      </c>
      <c r="BW67" s="318">
        <v>137.43207511080999</v>
      </c>
      <c r="BX67" s="318">
        <v>141.74162076694199</v>
      </c>
      <c r="BY67" s="318">
        <v>324.03557487928703</v>
      </c>
      <c r="BZ67" s="318">
        <v>357.32339528810502</v>
      </c>
      <c r="CA67" s="318">
        <v>368.52821399405002</v>
      </c>
      <c r="CB67" s="318">
        <v>12.3133518454129</v>
      </c>
      <c r="CC67" s="318">
        <v>13.578289020948</v>
      </c>
      <c r="CD67" s="318">
        <v>14.004072131773899</v>
      </c>
      <c r="CE67" s="317" t="s">
        <v>800</v>
      </c>
      <c r="CF67" s="317" t="s">
        <v>800</v>
      </c>
      <c r="CG67" s="317" t="s">
        <v>2990</v>
      </c>
      <c r="CH67" s="318">
        <v>2.6153034543308301E-3</v>
      </c>
      <c r="CI67" s="318">
        <v>4.4743742104949601E-2</v>
      </c>
      <c r="CJ67" s="318">
        <v>11.633372947286899</v>
      </c>
      <c r="CK67" s="222"/>
      <c r="CL67" s="223">
        <f t="shared" ref="CL67:CL130" si="11">SUM(BB67:BL67)+BR67</f>
        <v>2.5631377419291217E-2</v>
      </c>
      <c r="CM67" s="223">
        <f t="shared" ref="CM67:CM130" si="12">SUM(BM67:BO67)</f>
        <v>2.172766813998922E-2</v>
      </c>
      <c r="CN67" s="223">
        <f t="shared" ref="CN67:CO130" si="13">BP67</f>
        <v>4.8651429828272001E-3</v>
      </c>
      <c r="CO67" s="223">
        <f t="shared" si="13"/>
        <v>1.6376273493304799E-3</v>
      </c>
      <c r="CP67" s="223">
        <f t="shared" ref="CP67:CP130" si="14">SUM(CL67:CO67)</f>
        <v>5.3861815891438111E-2</v>
      </c>
      <c r="CQ67" s="223">
        <f t="shared" ref="CQ67:CQ130" si="15">CP67-BU67</f>
        <v>0</v>
      </c>
      <c r="CR67" s="222"/>
      <c r="CS67" s="222"/>
      <c r="CT67" s="222"/>
      <c r="CU67" s="222"/>
      <c r="CV67" s="222"/>
      <c r="CW67" s="222"/>
      <c r="CX67" s="222"/>
      <c r="CY67" s="222"/>
      <c r="CZ67" s="222"/>
      <c r="DA67" s="222"/>
      <c r="DB67" s="224">
        <f t="shared" ref="DB67:DB130" si="16">SUM(BB67:BE67)+BM67+BN67</f>
        <v>4.7359045559280437E-2</v>
      </c>
      <c r="DC67" s="224">
        <f t="shared" ref="DC67:DC130" si="17">BF67+BG67+BH67+BI67+BJ67+BK67+BL67+BO67+BR67</f>
        <v>0</v>
      </c>
      <c r="DD67" s="224">
        <f t="shared" ref="DD67:DD130" si="18">DC67+DB67</f>
        <v>4.7359045559280437E-2</v>
      </c>
      <c r="DE67" s="225">
        <f t="shared" ref="DE67:DE130" si="19">DD67-BS67</f>
        <v>0</v>
      </c>
      <c r="DF67" s="222"/>
      <c r="DG67" s="222"/>
      <c r="DH67" s="222"/>
      <c r="DI67" s="222"/>
      <c r="DJ67" s="222"/>
      <c r="DK67" s="222"/>
      <c r="DL67" s="222"/>
      <c r="DM67" s="222"/>
      <c r="DN67" s="222"/>
      <c r="DO67" s="222"/>
      <c r="DP67" s="222"/>
      <c r="DQ67" s="222"/>
      <c r="DR67" s="222"/>
      <c r="DS67" s="222"/>
      <c r="DT67" s="222"/>
      <c r="DU67" s="222"/>
      <c r="DV67" s="222"/>
      <c r="DW67" s="222"/>
      <c r="DX67" s="222"/>
      <c r="DY67" s="222"/>
      <c r="DZ67" s="222"/>
      <c r="EA67" s="222"/>
      <c r="EB67" s="222"/>
      <c r="EC67" s="222"/>
      <c r="ED67" s="222"/>
      <c r="EE67" s="222"/>
    </row>
    <row r="68" spans="1:135" ht="25.5" x14ac:dyDescent="0.25">
      <c r="A68" s="317" t="s">
        <v>285</v>
      </c>
      <c r="B68" s="317" t="s">
        <v>2706</v>
      </c>
      <c r="C68" s="317" t="s">
        <v>286</v>
      </c>
      <c r="D68" s="317" t="s">
        <v>2853</v>
      </c>
      <c r="E68" s="318">
        <v>380</v>
      </c>
      <c r="F68" s="318">
        <v>2888</v>
      </c>
      <c r="G68" s="317" t="s">
        <v>2890</v>
      </c>
      <c r="H68" s="317" t="s">
        <v>800</v>
      </c>
      <c r="I68" s="317" t="s">
        <v>2626</v>
      </c>
      <c r="J68" s="318">
        <v>104</v>
      </c>
      <c r="K68" s="318">
        <v>0.88343558282208601</v>
      </c>
      <c r="L68" s="317" t="s">
        <v>2891</v>
      </c>
      <c r="M68" s="317" t="s">
        <v>2892</v>
      </c>
      <c r="N68" s="317" t="s">
        <v>2893</v>
      </c>
      <c r="O68" s="317" t="s">
        <v>32</v>
      </c>
      <c r="P68" s="317" t="s">
        <v>2894</v>
      </c>
      <c r="Q68" s="317" t="s">
        <v>2859</v>
      </c>
      <c r="R68" s="317" t="s">
        <v>2706</v>
      </c>
      <c r="S68" s="317" t="s">
        <v>2895</v>
      </c>
      <c r="T68" s="318">
        <v>5.45294626447154E-2</v>
      </c>
      <c r="U68" s="317" t="s">
        <v>2896</v>
      </c>
      <c r="V68" s="317" t="s">
        <v>2897</v>
      </c>
      <c r="W68" s="317" t="s">
        <v>285</v>
      </c>
      <c r="X68" s="317" t="s">
        <v>286</v>
      </c>
      <c r="Y68" s="318">
        <v>380</v>
      </c>
      <c r="Z68" s="318">
        <v>2888</v>
      </c>
      <c r="AA68" s="318">
        <v>1</v>
      </c>
      <c r="AB68" s="317" t="s">
        <v>2706</v>
      </c>
      <c r="AC68" s="318">
        <v>1</v>
      </c>
      <c r="AD68" s="317" t="s">
        <v>800</v>
      </c>
      <c r="AE68" s="317" t="s">
        <v>800</v>
      </c>
      <c r="AF68" s="318">
        <v>0</v>
      </c>
      <c r="AG68" s="318">
        <v>0</v>
      </c>
      <c r="AH68" s="317" t="s">
        <v>2854</v>
      </c>
      <c r="AI68" s="317" t="s">
        <v>2863</v>
      </c>
      <c r="AJ68" s="317" t="s">
        <v>2855</v>
      </c>
      <c r="AK68" s="317" t="s">
        <v>2864</v>
      </c>
      <c r="AL68" s="317" t="s">
        <v>2854</v>
      </c>
      <c r="AM68" s="317" t="s">
        <v>2865</v>
      </c>
      <c r="AN68" s="317" t="s">
        <v>2898</v>
      </c>
      <c r="AO68" s="317" t="s">
        <v>2867</v>
      </c>
      <c r="AP68" s="317" t="s">
        <v>2868</v>
      </c>
      <c r="AQ68" s="317" t="s">
        <v>2869</v>
      </c>
      <c r="AR68" s="317" t="s">
        <v>2870</v>
      </c>
      <c r="AS68" s="318">
        <v>82.6995</v>
      </c>
      <c r="AT68" s="318">
        <v>0</v>
      </c>
      <c r="AU68" s="317" t="s">
        <v>3111</v>
      </c>
      <c r="AV68" s="317" t="s">
        <v>3111</v>
      </c>
      <c r="AW68" s="317" t="s">
        <v>3112</v>
      </c>
      <c r="AX68" s="317" t="s">
        <v>3113</v>
      </c>
      <c r="AY68" s="317" t="s">
        <v>2874</v>
      </c>
      <c r="AZ68" s="317" t="s">
        <v>800</v>
      </c>
      <c r="BA68" s="317" t="s">
        <v>800</v>
      </c>
      <c r="BB68" s="318">
        <v>3.5350538627269899E-3</v>
      </c>
      <c r="BC68" s="318">
        <v>2.0721195804991901E-2</v>
      </c>
      <c r="BD68" s="318">
        <v>8.3333333333333295E-4</v>
      </c>
      <c r="BE68" s="318">
        <v>5.52213541666667E-4</v>
      </c>
      <c r="BF68" s="318">
        <v>0</v>
      </c>
      <c r="BG68" s="318">
        <v>0</v>
      </c>
      <c r="BH68" s="318">
        <v>0</v>
      </c>
      <c r="BI68" s="318">
        <v>0</v>
      </c>
      <c r="BJ68" s="318">
        <v>0</v>
      </c>
      <c r="BK68" s="318">
        <v>0</v>
      </c>
      <c r="BL68" s="318">
        <v>0</v>
      </c>
      <c r="BM68" s="318">
        <v>1.8570380735890801E-2</v>
      </c>
      <c r="BN68" s="318">
        <v>1.77901967273786E-3</v>
      </c>
      <c r="BO68" s="318">
        <v>0</v>
      </c>
      <c r="BP68" s="318">
        <v>4.8844124055777401E-3</v>
      </c>
      <c r="BQ68" s="318">
        <v>1.64411351711908E-3</v>
      </c>
      <c r="BR68" s="318">
        <v>2.5978317451523498E-4</v>
      </c>
      <c r="BS68" s="318">
        <v>4.6250980125862803E-2</v>
      </c>
      <c r="BT68" s="318">
        <v>5.1135392531440498E-2</v>
      </c>
      <c r="BU68" s="318">
        <v>5.2779506048559598E-2</v>
      </c>
      <c r="BV68" s="318">
        <v>121.713105594376</v>
      </c>
      <c r="BW68" s="318">
        <v>134.566822451159</v>
      </c>
      <c r="BX68" s="318">
        <v>138.893436969894</v>
      </c>
      <c r="BY68" s="318">
        <v>316.45407454537701</v>
      </c>
      <c r="BZ68" s="318">
        <v>349.87373837301402</v>
      </c>
      <c r="CA68" s="318">
        <v>361.12293612172402</v>
      </c>
      <c r="CB68" s="318">
        <v>12.025254832724301</v>
      </c>
      <c r="CC68" s="318">
        <v>13.2952020581745</v>
      </c>
      <c r="CD68" s="318">
        <v>13.722671572625501</v>
      </c>
      <c r="CE68" s="317" t="s">
        <v>800</v>
      </c>
      <c r="CF68" s="317" t="s">
        <v>800</v>
      </c>
      <c r="CG68" s="317" t="s">
        <v>2902</v>
      </c>
      <c r="CH68" s="318">
        <v>1.70951402061372E-3</v>
      </c>
      <c r="CI68" s="318">
        <v>4.4541466105249103E-2</v>
      </c>
      <c r="CJ68" s="318">
        <v>11.580781187364799</v>
      </c>
      <c r="CK68" s="222"/>
      <c r="CL68" s="223">
        <f t="shared" si="11"/>
        <v>2.5901579717234124E-2</v>
      </c>
      <c r="CM68" s="223">
        <f t="shared" si="12"/>
        <v>2.0349400408628662E-2</v>
      </c>
      <c r="CN68" s="223">
        <f t="shared" si="13"/>
        <v>4.8844124055777401E-3</v>
      </c>
      <c r="CO68" s="223">
        <f t="shared" si="13"/>
        <v>1.64411351711908E-3</v>
      </c>
      <c r="CP68" s="223">
        <f t="shared" si="14"/>
        <v>5.2779506048559612E-2</v>
      </c>
      <c r="CQ68" s="223">
        <f t="shared" si="15"/>
        <v>0</v>
      </c>
      <c r="CR68" s="222"/>
      <c r="CS68" s="222"/>
      <c r="CT68" s="222"/>
      <c r="CU68" s="222"/>
      <c r="CV68" s="222"/>
      <c r="CW68" s="222"/>
      <c r="CX68" s="222"/>
      <c r="CY68" s="222"/>
      <c r="CZ68" s="222"/>
      <c r="DA68" s="222"/>
      <c r="DB68" s="224">
        <f t="shared" si="16"/>
        <v>4.5991196951347547E-2</v>
      </c>
      <c r="DC68" s="224">
        <f t="shared" si="17"/>
        <v>2.5978317451523498E-4</v>
      </c>
      <c r="DD68" s="224">
        <f t="shared" si="18"/>
        <v>4.6250980125862783E-2</v>
      </c>
      <c r="DE68" s="225">
        <f t="shared" si="19"/>
        <v>0</v>
      </c>
      <c r="DF68" s="222"/>
      <c r="DG68" s="222"/>
      <c r="DH68" s="222"/>
      <c r="DI68" s="222"/>
      <c r="DJ68" s="222"/>
      <c r="DK68" s="222"/>
      <c r="DL68" s="222"/>
      <c r="DM68" s="222"/>
      <c r="DN68" s="222"/>
      <c r="DO68" s="222"/>
      <c r="DP68" s="222"/>
      <c r="DQ68" s="222"/>
      <c r="DR68" s="222"/>
      <c r="DS68" s="222"/>
      <c r="DT68" s="222"/>
      <c r="DU68" s="222"/>
      <c r="DV68" s="222"/>
      <c r="DW68" s="222"/>
      <c r="DX68" s="222"/>
      <c r="DY68" s="222"/>
      <c r="DZ68" s="222"/>
      <c r="EA68" s="222"/>
      <c r="EB68" s="222"/>
      <c r="EC68" s="222"/>
      <c r="ED68" s="222"/>
      <c r="EE68" s="222"/>
    </row>
    <row r="69" spans="1:135" ht="25.5" x14ac:dyDescent="0.25">
      <c r="A69" s="317" t="s">
        <v>287</v>
      </c>
      <c r="B69" s="317" t="s">
        <v>5307</v>
      </c>
      <c r="C69" s="317" t="s">
        <v>288</v>
      </c>
      <c r="D69" s="317" t="s">
        <v>2853</v>
      </c>
      <c r="E69" s="318">
        <v>380</v>
      </c>
      <c r="F69" s="318">
        <v>2888</v>
      </c>
      <c r="G69" s="317" t="s">
        <v>2854</v>
      </c>
      <c r="H69" s="317" t="s">
        <v>800</v>
      </c>
      <c r="I69" s="317" t="s">
        <v>2622</v>
      </c>
      <c r="J69" s="318">
        <v>107</v>
      </c>
      <c r="K69" s="318">
        <v>0.8</v>
      </c>
      <c r="L69" s="317" t="s">
        <v>2891</v>
      </c>
      <c r="M69" s="317" t="s">
        <v>2892</v>
      </c>
      <c r="N69" s="317" t="s">
        <v>2893</v>
      </c>
      <c r="O69" s="317" t="s">
        <v>32</v>
      </c>
      <c r="P69" s="317" t="s">
        <v>2858</v>
      </c>
      <c r="Q69" s="317" t="s">
        <v>2859</v>
      </c>
      <c r="R69" s="317" t="s">
        <v>5307</v>
      </c>
      <c r="S69" s="317" t="s">
        <v>2860</v>
      </c>
      <c r="T69" s="318">
        <v>5.4685696788286699E-2</v>
      </c>
      <c r="U69" s="317" t="s">
        <v>2861</v>
      </c>
      <c r="V69" s="317" t="s">
        <v>2862</v>
      </c>
      <c r="W69" s="317" t="s">
        <v>287</v>
      </c>
      <c r="X69" s="317" t="s">
        <v>288</v>
      </c>
      <c r="Y69" s="318">
        <v>380</v>
      </c>
      <c r="Z69" s="318">
        <v>2888</v>
      </c>
      <c r="AA69" s="318">
        <v>1</v>
      </c>
      <c r="AB69" s="317" t="s">
        <v>5307</v>
      </c>
      <c r="AC69" s="318">
        <v>1</v>
      </c>
      <c r="AD69" s="317" t="s">
        <v>800</v>
      </c>
      <c r="AE69" s="317" t="s">
        <v>800</v>
      </c>
      <c r="AF69" s="318">
        <v>0</v>
      </c>
      <c r="AG69" s="318">
        <v>0</v>
      </c>
      <c r="AH69" s="317" t="s">
        <v>2854</v>
      </c>
      <c r="AI69" s="317" t="s">
        <v>2863</v>
      </c>
      <c r="AJ69" s="317" t="s">
        <v>2855</v>
      </c>
      <c r="AK69" s="317" t="s">
        <v>2864</v>
      </c>
      <c r="AL69" s="317" t="s">
        <v>2854</v>
      </c>
      <c r="AM69" s="317" t="s">
        <v>2865</v>
      </c>
      <c r="AN69" s="317" t="s">
        <v>2866</v>
      </c>
      <c r="AO69" s="317" t="s">
        <v>2867</v>
      </c>
      <c r="AP69" s="317" t="s">
        <v>2868</v>
      </c>
      <c r="AQ69" s="317" t="s">
        <v>2869</v>
      </c>
      <c r="AR69" s="317" t="s">
        <v>2870</v>
      </c>
      <c r="AS69" s="318">
        <v>79.348399999999998</v>
      </c>
      <c r="AT69" s="318">
        <v>0</v>
      </c>
      <c r="AU69" s="317" t="s">
        <v>4146</v>
      </c>
      <c r="AV69" s="317" t="s">
        <v>4146</v>
      </c>
      <c r="AW69" s="317" t="s">
        <v>4147</v>
      </c>
      <c r="AX69" s="317" t="s">
        <v>4148</v>
      </c>
      <c r="AY69" s="317" t="s">
        <v>2874</v>
      </c>
      <c r="AZ69" s="317" t="s">
        <v>800</v>
      </c>
      <c r="BA69" s="317" t="s">
        <v>800</v>
      </c>
      <c r="BB69" s="318">
        <v>3.5294444444444401E-3</v>
      </c>
      <c r="BC69" s="318">
        <v>2.0780564779548899E-2</v>
      </c>
      <c r="BD69" s="318">
        <v>8.3333333333333295E-4</v>
      </c>
      <c r="BE69" s="318">
        <v>5.1498182762201505E-4</v>
      </c>
      <c r="BF69" s="318">
        <v>0</v>
      </c>
      <c r="BG69" s="318">
        <v>0</v>
      </c>
      <c r="BH69" s="318">
        <v>0</v>
      </c>
      <c r="BI69" s="318">
        <v>0</v>
      </c>
      <c r="BJ69" s="318">
        <v>0</v>
      </c>
      <c r="BK69" s="318">
        <v>0</v>
      </c>
      <c r="BL69" s="318">
        <v>0</v>
      </c>
      <c r="BM69" s="318">
        <v>3.07471020841243E-2</v>
      </c>
      <c r="BN69" s="318">
        <v>1.9645616017964101E-3</v>
      </c>
      <c r="BO69" s="318">
        <v>0</v>
      </c>
      <c r="BP69" s="318">
        <v>5.2426007816303802E-3</v>
      </c>
      <c r="BQ69" s="318">
        <v>1.7646812132600801E-3</v>
      </c>
      <c r="BR69" s="318">
        <v>2.5978317451523498E-4</v>
      </c>
      <c r="BS69" s="318">
        <v>5.8629771245384599E-2</v>
      </c>
      <c r="BT69" s="318">
        <v>6.3872372027014998E-2</v>
      </c>
      <c r="BU69" s="318">
        <v>6.5637053240275106E-2</v>
      </c>
      <c r="BV69" s="318">
        <v>154.288871698381</v>
      </c>
      <c r="BW69" s="318">
        <v>168.085189544776</v>
      </c>
      <c r="BX69" s="318">
        <v>172.729087474408</v>
      </c>
      <c r="BY69" s="318">
        <v>401.15106641579001</v>
      </c>
      <c r="BZ69" s="318">
        <v>437.02149281641903</v>
      </c>
      <c r="CA69" s="318">
        <v>449.095627433461</v>
      </c>
      <c r="CB69" s="318">
        <v>15.2437405238</v>
      </c>
      <c r="CC69" s="318">
        <v>16.606816727023901</v>
      </c>
      <c r="CD69" s="318">
        <v>17.065633842471499</v>
      </c>
      <c r="CE69" s="317" t="s">
        <v>800</v>
      </c>
      <c r="CF69" s="317" t="s">
        <v>800</v>
      </c>
      <c r="CG69" s="317" t="s">
        <v>2875</v>
      </c>
      <c r="CH69" s="318">
        <v>4.4397146367081497E-3</v>
      </c>
      <c r="CI69" s="318">
        <v>5.4190056608676498E-2</v>
      </c>
      <c r="CJ69" s="318">
        <v>14.089414718255901</v>
      </c>
      <c r="CK69" s="222"/>
      <c r="CL69" s="223">
        <f t="shared" si="11"/>
        <v>2.5918107559463919E-2</v>
      </c>
      <c r="CM69" s="223">
        <f t="shared" si="12"/>
        <v>3.2711663685920711E-2</v>
      </c>
      <c r="CN69" s="223">
        <f t="shared" si="13"/>
        <v>5.2426007816303802E-3</v>
      </c>
      <c r="CO69" s="223">
        <f t="shared" si="13"/>
        <v>1.7646812132600801E-3</v>
      </c>
      <c r="CP69" s="223">
        <f t="shared" si="14"/>
        <v>6.5637053240275092E-2</v>
      </c>
      <c r="CQ69" s="223">
        <f t="shared" si="15"/>
        <v>0</v>
      </c>
      <c r="CR69" s="222"/>
      <c r="CS69" s="222"/>
      <c r="CT69" s="222"/>
      <c r="CU69" s="222"/>
      <c r="CV69" s="222"/>
      <c r="CW69" s="222"/>
      <c r="CX69" s="222"/>
      <c r="CY69" s="222"/>
      <c r="CZ69" s="222"/>
      <c r="DA69" s="222"/>
      <c r="DB69" s="224">
        <f t="shared" si="16"/>
        <v>5.8369988070869391E-2</v>
      </c>
      <c r="DC69" s="224">
        <f t="shared" si="17"/>
        <v>2.5978317451523498E-4</v>
      </c>
      <c r="DD69" s="224">
        <f t="shared" si="18"/>
        <v>5.8629771245384626E-2</v>
      </c>
      <c r="DE69" s="225">
        <f t="shared" si="19"/>
        <v>0</v>
      </c>
      <c r="DF69" s="222"/>
      <c r="DG69" s="222"/>
      <c r="DH69" s="222"/>
      <c r="DI69" s="222"/>
      <c r="DJ69" s="222"/>
      <c r="DK69" s="222"/>
      <c r="DL69" s="222"/>
      <c r="DM69" s="222"/>
      <c r="DN69" s="222"/>
      <c r="DO69" s="222"/>
      <c r="DP69" s="222"/>
      <c r="DQ69" s="222"/>
      <c r="DR69" s="222"/>
      <c r="DS69" s="222"/>
      <c r="DT69" s="222"/>
      <c r="DU69" s="222"/>
      <c r="DV69" s="222"/>
      <c r="DW69" s="222"/>
      <c r="DX69" s="222"/>
      <c r="DY69" s="222"/>
      <c r="DZ69" s="222"/>
      <c r="EA69" s="222"/>
      <c r="EB69" s="222"/>
      <c r="EC69" s="222"/>
      <c r="ED69" s="222"/>
      <c r="EE69" s="222"/>
    </row>
    <row r="70" spans="1:135" ht="25.5" x14ac:dyDescent="0.25">
      <c r="A70" s="317" t="s">
        <v>287</v>
      </c>
      <c r="B70" s="317" t="s">
        <v>2709</v>
      </c>
      <c r="C70" s="317" t="s">
        <v>288</v>
      </c>
      <c r="D70" s="317" t="s">
        <v>2853</v>
      </c>
      <c r="E70" s="318">
        <v>380</v>
      </c>
      <c r="F70" s="318">
        <v>2888</v>
      </c>
      <c r="G70" s="317" t="s">
        <v>2890</v>
      </c>
      <c r="H70" s="317" t="s">
        <v>800</v>
      </c>
      <c r="I70" s="317" t="s">
        <v>2626</v>
      </c>
      <c r="J70" s="318">
        <v>104</v>
      </c>
      <c r="K70" s="318">
        <v>0.81877022653721698</v>
      </c>
      <c r="L70" s="317" t="s">
        <v>2891</v>
      </c>
      <c r="M70" s="317" t="s">
        <v>2892</v>
      </c>
      <c r="N70" s="317" t="s">
        <v>2893</v>
      </c>
      <c r="O70" s="317" t="s">
        <v>32</v>
      </c>
      <c r="P70" s="317" t="s">
        <v>2894</v>
      </c>
      <c r="Q70" s="317" t="s">
        <v>2859</v>
      </c>
      <c r="R70" s="317" t="s">
        <v>2709</v>
      </c>
      <c r="S70" s="317" t="s">
        <v>2895</v>
      </c>
      <c r="T70" s="318">
        <v>5.45294626447154E-2</v>
      </c>
      <c r="U70" s="317" t="s">
        <v>2896</v>
      </c>
      <c r="V70" s="317" t="s">
        <v>2897</v>
      </c>
      <c r="W70" s="317" t="s">
        <v>287</v>
      </c>
      <c r="X70" s="317" t="s">
        <v>288</v>
      </c>
      <c r="Y70" s="318">
        <v>380</v>
      </c>
      <c r="Z70" s="318">
        <v>2888</v>
      </c>
      <c r="AA70" s="318">
        <v>1</v>
      </c>
      <c r="AB70" s="317" t="s">
        <v>2709</v>
      </c>
      <c r="AC70" s="318">
        <v>1</v>
      </c>
      <c r="AD70" s="317" t="s">
        <v>800</v>
      </c>
      <c r="AE70" s="317" t="s">
        <v>800</v>
      </c>
      <c r="AF70" s="318">
        <v>0</v>
      </c>
      <c r="AG70" s="318">
        <v>0</v>
      </c>
      <c r="AH70" s="317" t="s">
        <v>2854</v>
      </c>
      <c r="AI70" s="317" t="s">
        <v>2863</v>
      </c>
      <c r="AJ70" s="317" t="s">
        <v>2855</v>
      </c>
      <c r="AK70" s="317" t="s">
        <v>2864</v>
      </c>
      <c r="AL70" s="317" t="s">
        <v>2854</v>
      </c>
      <c r="AM70" s="317" t="s">
        <v>2865</v>
      </c>
      <c r="AN70" s="317" t="s">
        <v>2898</v>
      </c>
      <c r="AO70" s="317" t="s">
        <v>2867</v>
      </c>
      <c r="AP70" s="317" t="s">
        <v>2868</v>
      </c>
      <c r="AQ70" s="317" t="s">
        <v>2869</v>
      </c>
      <c r="AR70" s="317" t="s">
        <v>2870</v>
      </c>
      <c r="AS70" s="318">
        <v>82.6995</v>
      </c>
      <c r="AT70" s="318">
        <v>0</v>
      </c>
      <c r="AU70" s="317" t="s">
        <v>4146</v>
      </c>
      <c r="AV70" s="317" t="s">
        <v>4146</v>
      </c>
      <c r="AW70" s="317" t="s">
        <v>4147</v>
      </c>
      <c r="AX70" s="317" t="s">
        <v>4148</v>
      </c>
      <c r="AY70" s="317" t="s">
        <v>2874</v>
      </c>
      <c r="AZ70" s="317" t="s">
        <v>800</v>
      </c>
      <c r="BA70" s="317" t="s">
        <v>800</v>
      </c>
      <c r="BB70" s="318">
        <v>3.5294444444444401E-3</v>
      </c>
      <c r="BC70" s="318">
        <v>2.0721195804991901E-2</v>
      </c>
      <c r="BD70" s="318">
        <v>8.3333333333333295E-4</v>
      </c>
      <c r="BE70" s="318">
        <v>5.52213541666667E-4</v>
      </c>
      <c r="BF70" s="318">
        <v>0</v>
      </c>
      <c r="BG70" s="318">
        <v>0</v>
      </c>
      <c r="BH70" s="318">
        <v>0</v>
      </c>
      <c r="BI70" s="318">
        <v>0</v>
      </c>
      <c r="BJ70" s="318">
        <v>0</v>
      </c>
      <c r="BK70" s="318">
        <v>0</v>
      </c>
      <c r="BL70" s="318">
        <v>0</v>
      </c>
      <c r="BM70" s="318">
        <v>2.0037044089919701E-2</v>
      </c>
      <c r="BN70" s="318">
        <v>1.9195242212018699E-3</v>
      </c>
      <c r="BO70" s="318">
        <v>0</v>
      </c>
      <c r="BP70" s="318">
        <v>5.2701766385845304E-3</v>
      </c>
      <c r="BQ70" s="318">
        <v>1.7739633613261801E-3</v>
      </c>
      <c r="BR70" s="318">
        <v>2.5978317451523498E-4</v>
      </c>
      <c r="BS70" s="318">
        <v>4.7852538610073103E-2</v>
      </c>
      <c r="BT70" s="318">
        <v>5.3122715248657602E-2</v>
      </c>
      <c r="BU70" s="318">
        <v>5.4896678609983797E-2</v>
      </c>
      <c r="BV70" s="318">
        <v>125.927733184403</v>
      </c>
      <c r="BW70" s="318">
        <v>139.79661907541501</v>
      </c>
      <c r="BX70" s="318">
        <v>144.46494371048399</v>
      </c>
      <c r="BY70" s="318">
        <v>327.41210627944798</v>
      </c>
      <c r="BZ70" s="318">
        <v>363.47120959607798</v>
      </c>
      <c r="CA70" s="318">
        <v>375.608853647258</v>
      </c>
      <c r="CB70" s="318">
        <v>12.441660038619</v>
      </c>
      <c r="CC70" s="318">
        <v>13.811905964651</v>
      </c>
      <c r="CD70" s="318">
        <v>14.273136438595801</v>
      </c>
      <c r="CE70" s="317" t="s">
        <v>800</v>
      </c>
      <c r="CF70" s="317" t="s">
        <v>800</v>
      </c>
      <c r="CG70" s="317" t="s">
        <v>2902</v>
      </c>
      <c r="CH70" s="318">
        <v>1.8445291074281099E-3</v>
      </c>
      <c r="CI70" s="318">
        <v>4.6008009502644998E-2</v>
      </c>
      <c r="CJ70" s="318">
        <v>11.962082470687699</v>
      </c>
      <c r="CK70" s="222"/>
      <c r="CL70" s="223">
        <f t="shared" si="11"/>
        <v>2.5895970298951573E-2</v>
      </c>
      <c r="CM70" s="223">
        <f t="shared" si="12"/>
        <v>2.1956568311121569E-2</v>
      </c>
      <c r="CN70" s="223">
        <f t="shared" si="13"/>
        <v>5.2701766385845304E-3</v>
      </c>
      <c r="CO70" s="223">
        <f t="shared" si="13"/>
        <v>1.7739633613261801E-3</v>
      </c>
      <c r="CP70" s="223">
        <f t="shared" si="14"/>
        <v>5.4896678609983859E-2</v>
      </c>
      <c r="CQ70" s="223">
        <f t="shared" si="15"/>
        <v>6.2450045135165055E-17</v>
      </c>
      <c r="CR70" s="222"/>
      <c r="CS70" s="222"/>
      <c r="CT70" s="222"/>
      <c r="CU70" s="222"/>
      <c r="CV70" s="222"/>
      <c r="CW70" s="222"/>
      <c r="CX70" s="222"/>
      <c r="CY70" s="222"/>
      <c r="CZ70" s="222"/>
      <c r="DA70" s="222"/>
      <c r="DB70" s="224">
        <f t="shared" si="16"/>
        <v>4.759275543555791E-2</v>
      </c>
      <c r="DC70" s="224">
        <f t="shared" si="17"/>
        <v>2.5978317451523498E-4</v>
      </c>
      <c r="DD70" s="224">
        <f t="shared" si="18"/>
        <v>4.7852538610073145E-2</v>
      </c>
      <c r="DE70" s="225">
        <f t="shared" si="19"/>
        <v>0</v>
      </c>
      <c r="DF70" s="222"/>
      <c r="DG70" s="222"/>
      <c r="DH70" s="222"/>
      <c r="DI70" s="222"/>
      <c r="DJ70" s="222"/>
      <c r="DK70" s="222"/>
      <c r="DL70" s="222"/>
      <c r="DM70" s="222"/>
      <c r="DN70" s="222"/>
      <c r="DO70" s="222"/>
      <c r="DP70" s="222"/>
      <c r="DQ70" s="222"/>
      <c r="DR70" s="222"/>
      <c r="DS70" s="222"/>
      <c r="DT70" s="222"/>
      <c r="DU70" s="222"/>
      <c r="DV70" s="222"/>
      <c r="DW70" s="222"/>
      <c r="DX70" s="222"/>
      <c r="DY70" s="222"/>
      <c r="DZ70" s="222"/>
      <c r="EA70" s="222"/>
      <c r="EB70" s="222"/>
      <c r="EC70" s="222"/>
      <c r="ED70" s="222"/>
      <c r="EE70" s="222"/>
    </row>
    <row r="71" spans="1:135" ht="25.5" x14ac:dyDescent="0.25">
      <c r="A71" s="317" t="s">
        <v>289</v>
      </c>
      <c r="B71" s="317" t="s">
        <v>3117</v>
      </c>
      <c r="C71" s="317" t="s">
        <v>290</v>
      </c>
      <c r="D71" s="317" t="s">
        <v>49</v>
      </c>
      <c r="E71" s="318">
        <v>145</v>
      </c>
      <c r="F71" s="318">
        <v>5940</v>
      </c>
      <c r="G71" s="317" t="s">
        <v>2855</v>
      </c>
      <c r="H71" s="317" t="s">
        <v>800</v>
      </c>
      <c r="I71" s="317" t="s">
        <v>2624</v>
      </c>
      <c r="J71" s="318">
        <v>380</v>
      </c>
      <c r="K71" s="318">
        <v>0.8</v>
      </c>
      <c r="L71" s="317" t="s">
        <v>2855</v>
      </c>
      <c r="M71" s="317" t="s">
        <v>2856</v>
      </c>
      <c r="N71" s="317" t="s">
        <v>2857</v>
      </c>
      <c r="O71" s="317" t="s">
        <v>32</v>
      </c>
      <c r="P71" s="317" t="s">
        <v>2858</v>
      </c>
      <c r="Q71" s="317" t="s">
        <v>2859</v>
      </c>
      <c r="R71" s="317" t="s">
        <v>3117</v>
      </c>
      <c r="S71" s="317" t="s">
        <v>2860</v>
      </c>
      <c r="T71" s="318">
        <v>5.4685696788286699E-2</v>
      </c>
      <c r="U71" s="317" t="s">
        <v>2904</v>
      </c>
      <c r="V71" s="317" t="s">
        <v>2905</v>
      </c>
      <c r="W71" s="317" t="s">
        <v>289</v>
      </c>
      <c r="X71" s="317" t="s">
        <v>290</v>
      </c>
      <c r="Y71" s="318">
        <v>145</v>
      </c>
      <c r="Z71" s="318">
        <v>5940</v>
      </c>
      <c r="AA71" s="318">
        <v>1</v>
      </c>
      <c r="AB71" s="317" t="s">
        <v>3117</v>
      </c>
      <c r="AC71" s="318">
        <v>1</v>
      </c>
      <c r="AD71" s="317" t="s">
        <v>800</v>
      </c>
      <c r="AE71" s="317" t="s">
        <v>800</v>
      </c>
      <c r="AF71" s="318">
        <v>0</v>
      </c>
      <c r="AG71" s="318">
        <v>0</v>
      </c>
      <c r="AH71" s="317" t="s">
        <v>2854</v>
      </c>
      <c r="AI71" s="317" t="s">
        <v>2863</v>
      </c>
      <c r="AJ71" s="317" t="s">
        <v>2855</v>
      </c>
      <c r="AK71" s="317" t="s">
        <v>2864</v>
      </c>
      <c r="AL71" s="317" t="s">
        <v>2854</v>
      </c>
      <c r="AM71" s="317" t="s">
        <v>2865</v>
      </c>
      <c r="AN71" s="317" t="s">
        <v>2908</v>
      </c>
      <c r="AO71" s="317" t="s">
        <v>2867</v>
      </c>
      <c r="AP71" s="317" t="s">
        <v>2868</v>
      </c>
      <c r="AQ71" s="317" t="s">
        <v>2869</v>
      </c>
      <c r="AR71" s="317" t="s">
        <v>2870</v>
      </c>
      <c r="AS71" s="318">
        <v>57.08</v>
      </c>
      <c r="AT71" s="318">
        <v>0</v>
      </c>
      <c r="AU71" s="317" t="s">
        <v>3118</v>
      </c>
      <c r="AV71" s="317" t="s">
        <v>3118</v>
      </c>
      <c r="AW71" s="317" t="s">
        <v>3119</v>
      </c>
      <c r="AX71" s="317" t="s">
        <v>3120</v>
      </c>
      <c r="AY71" s="317" t="s">
        <v>2874</v>
      </c>
      <c r="AZ71" s="317" t="s">
        <v>800</v>
      </c>
      <c r="BA71" s="317" t="s">
        <v>800</v>
      </c>
      <c r="BB71" s="318">
        <v>2.0531840628507298E-3</v>
      </c>
      <c r="BC71" s="318">
        <v>7.9294260343015701E-3</v>
      </c>
      <c r="BD71" s="318">
        <v>1E-3</v>
      </c>
      <c r="BE71" s="318">
        <v>1.04312865497076E-4</v>
      </c>
      <c r="BF71" s="318">
        <v>0</v>
      </c>
      <c r="BG71" s="318">
        <v>0</v>
      </c>
      <c r="BH71" s="318">
        <v>0</v>
      </c>
      <c r="BI71" s="318">
        <v>0</v>
      </c>
      <c r="BJ71" s="318">
        <v>0</v>
      </c>
      <c r="BK71" s="318">
        <v>0</v>
      </c>
      <c r="BL71" s="318">
        <v>0</v>
      </c>
      <c r="BM71" s="318">
        <v>1.2497620076658699E-2</v>
      </c>
      <c r="BN71" s="318">
        <v>7.4963534805389204E-4</v>
      </c>
      <c r="BO71" s="318">
        <v>0</v>
      </c>
      <c r="BP71" s="318">
        <v>1.4762060095643401E-3</v>
      </c>
      <c r="BQ71" s="318">
        <v>4.9689707847060203E-4</v>
      </c>
      <c r="BR71" s="318">
        <v>1.26305354882155E-4</v>
      </c>
      <c r="BS71" s="318">
        <v>2.4460483742244101E-2</v>
      </c>
      <c r="BT71" s="318">
        <v>2.59366897518085E-2</v>
      </c>
      <c r="BU71" s="318">
        <v>2.6433586830279101E-2</v>
      </c>
      <c r="BV71" s="318">
        <v>168.69299132582199</v>
      </c>
      <c r="BW71" s="318">
        <v>178.873722426265</v>
      </c>
      <c r="BX71" s="318">
        <v>182.30059882951099</v>
      </c>
      <c r="BY71" s="318">
        <v>438.60177744713599</v>
      </c>
      <c r="BZ71" s="318">
        <v>465.07167830829002</v>
      </c>
      <c r="CA71" s="318">
        <v>473.98155695672801</v>
      </c>
      <c r="CB71" s="318">
        <v>6.3597257729834702</v>
      </c>
      <c r="CC71" s="318">
        <v>6.7435393354702002</v>
      </c>
      <c r="CD71" s="318">
        <v>6.8727325758725604</v>
      </c>
      <c r="CE71" s="317" t="s">
        <v>800</v>
      </c>
      <c r="CF71" s="317" t="s">
        <v>800</v>
      </c>
      <c r="CG71" s="317" t="s">
        <v>2916</v>
      </c>
      <c r="CH71" s="318">
        <v>2.14654775256889E-3</v>
      </c>
      <c r="CI71" s="318">
        <v>2.2313935989675199E-2</v>
      </c>
      <c r="CJ71" s="318">
        <v>5.8016233573155596</v>
      </c>
      <c r="CK71" s="222"/>
      <c r="CL71" s="223">
        <f t="shared" si="11"/>
        <v>1.1213228317531531E-2</v>
      </c>
      <c r="CM71" s="223">
        <f t="shared" si="12"/>
        <v>1.3247255424712591E-2</v>
      </c>
      <c r="CN71" s="223">
        <f t="shared" si="13"/>
        <v>1.4762060095643401E-3</v>
      </c>
      <c r="CO71" s="223">
        <f t="shared" si="13"/>
        <v>4.9689707847060203E-4</v>
      </c>
      <c r="CP71" s="223">
        <f t="shared" si="14"/>
        <v>2.6433586830279063E-2</v>
      </c>
      <c r="CQ71" s="223">
        <f t="shared" si="15"/>
        <v>-3.8163916471489756E-17</v>
      </c>
      <c r="CR71" s="222"/>
      <c r="CS71" s="222"/>
      <c r="CT71" s="222"/>
      <c r="CU71" s="222"/>
      <c r="CV71" s="222"/>
      <c r="CW71" s="222"/>
      <c r="CX71" s="222"/>
      <c r="CY71" s="222"/>
      <c r="CZ71" s="222"/>
      <c r="DA71" s="222"/>
      <c r="DB71" s="224">
        <f t="shared" si="16"/>
        <v>2.433417838736197E-2</v>
      </c>
      <c r="DC71" s="224">
        <f t="shared" si="17"/>
        <v>1.26305354882155E-4</v>
      </c>
      <c r="DD71" s="224">
        <f t="shared" si="18"/>
        <v>2.4460483742244125E-2</v>
      </c>
      <c r="DE71" s="225">
        <f t="shared" si="19"/>
        <v>0</v>
      </c>
      <c r="DF71" s="222"/>
      <c r="DG71" s="222"/>
      <c r="DH71" s="222"/>
      <c r="DI71" s="222"/>
      <c r="DJ71" s="222"/>
      <c r="DK71" s="222"/>
      <c r="DL71" s="222"/>
      <c r="DM71" s="222"/>
      <c r="DN71" s="222"/>
      <c r="DO71" s="222"/>
      <c r="DP71" s="222"/>
      <c r="DQ71" s="222"/>
      <c r="DR71" s="222"/>
      <c r="DS71" s="222"/>
      <c r="DT71" s="222"/>
      <c r="DU71" s="222"/>
      <c r="DV71" s="222"/>
      <c r="DW71" s="222"/>
      <c r="DX71" s="222"/>
      <c r="DY71" s="222"/>
      <c r="DZ71" s="222"/>
      <c r="EA71" s="222"/>
      <c r="EB71" s="222"/>
      <c r="EC71" s="222"/>
      <c r="ED71" s="222"/>
      <c r="EE71" s="222"/>
    </row>
    <row r="72" spans="1:135" ht="25.5" x14ac:dyDescent="0.25">
      <c r="A72" s="317" t="s">
        <v>289</v>
      </c>
      <c r="B72" s="317" t="s">
        <v>4149</v>
      </c>
      <c r="C72" s="317" t="s">
        <v>290</v>
      </c>
      <c r="D72" s="317" t="s">
        <v>49</v>
      </c>
      <c r="E72" s="318">
        <v>145</v>
      </c>
      <c r="F72" s="318">
        <v>5940</v>
      </c>
      <c r="G72" s="317" t="s">
        <v>2890</v>
      </c>
      <c r="H72" s="317" t="s">
        <v>800</v>
      </c>
      <c r="I72" s="317" t="s">
        <v>2626</v>
      </c>
      <c r="J72" s="318">
        <v>184</v>
      </c>
      <c r="K72" s="318">
        <v>0.8</v>
      </c>
      <c r="L72" s="317" t="s">
        <v>2891</v>
      </c>
      <c r="M72" s="317" t="s">
        <v>2892</v>
      </c>
      <c r="N72" s="317" t="s">
        <v>2893</v>
      </c>
      <c r="O72" s="317" t="s">
        <v>32</v>
      </c>
      <c r="P72" s="317" t="s">
        <v>2894</v>
      </c>
      <c r="Q72" s="317" t="s">
        <v>2859</v>
      </c>
      <c r="R72" s="317" t="s">
        <v>4149</v>
      </c>
      <c r="S72" s="317" t="s">
        <v>2895</v>
      </c>
      <c r="T72" s="318">
        <v>5.45294626447154E-2</v>
      </c>
      <c r="U72" s="317" t="s">
        <v>2896</v>
      </c>
      <c r="V72" s="317" t="s">
        <v>2897</v>
      </c>
      <c r="W72" s="317" t="s">
        <v>289</v>
      </c>
      <c r="X72" s="317" t="s">
        <v>290</v>
      </c>
      <c r="Y72" s="318">
        <v>145</v>
      </c>
      <c r="Z72" s="318">
        <v>5940</v>
      </c>
      <c r="AA72" s="318">
        <v>1</v>
      </c>
      <c r="AB72" s="317" t="s">
        <v>4149</v>
      </c>
      <c r="AC72" s="318">
        <v>1</v>
      </c>
      <c r="AD72" s="317" t="s">
        <v>800</v>
      </c>
      <c r="AE72" s="317" t="s">
        <v>800</v>
      </c>
      <c r="AF72" s="318">
        <v>0</v>
      </c>
      <c r="AG72" s="318">
        <v>0</v>
      </c>
      <c r="AH72" s="317" t="s">
        <v>2854</v>
      </c>
      <c r="AI72" s="317" t="s">
        <v>2863</v>
      </c>
      <c r="AJ72" s="317" t="s">
        <v>2855</v>
      </c>
      <c r="AK72" s="317" t="s">
        <v>2864</v>
      </c>
      <c r="AL72" s="317" t="s">
        <v>2854</v>
      </c>
      <c r="AM72" s="317" t="s">
        <v>2865</v>
      </c>
      <c r="AN72" s="317" t="s">
        <v>2898</v>
      </c>
      <c r="AO72" s="317" t="s">
        <v>2867</v>
      </c>
      <c r="AP72" s="317" t="s">
        <v>2868</v>
      </c>
      <c r="AQ72" s="317" t="s">
        <v>2869</v>
      </c>
      <c r="AR72" s="317" t="s">
        <v>2870</v>
      </c>
      <c r="AS72" s="318">
        <v>82.6995</v>
      </c>
      <c r="AT72" s="318">
        <v>0</v>
      </c>
      <c r="AU72" s="317" t="s">
        <v>3118</v>
      </c>
      <c r="AV72" s="317" t="s">
        <v>3118</v>
      </c>
      <c r="AW72" s="317" t="s">
        <v>3119</v>
      </c>
      <c r="AX72" s="317" t="s">
        <v>3120</v>
      </c>
      <c r="AY72" s="317" t="s">
        <v>2874</v>
      </c>
      <c r="AZ72" s="317" t="s">
        <v>800</v>
      </c>
      <c r="BA72" s="317" t="s">
        <v>800</v>
      </c>
      <c r="BB72" s="318">
        <v>2.0531840628507298E-3</v>
      </c>
      <c r="BC72" s="318">
        <v>7.9067720834837402E-3</v>
      </c>
      <c r="BD72" s="318">
        <v>1E-3</v>
      </c>
      <c r="BE72" s="318">
        <v>3.1212069746376799E-4</v>
      </c>
      <c r="BF72" s="318">
        <v>0</v>
      </c>
      <c r="BG72" s="318">
        <v>0</v>
      </c>
      <c r="BH72" s="318">
        <v>0</v>
      </c>
      <c r="BI72" s="318">
        <v>0</v>
      </c>
      <c r="BJ72" s="318">
        <v>0</v>
      </c>
      <c r="BK72" s="318">
        <v>0</v>
      </c>
      <c r="BL72" s="318">
        <v>0</v>
      </c>
      <c r="BM72" s="318">
        <v>1.15910085147998E-2</v>
      </c>
      <c r="BN72" s="318">
        <v>7.4963534805389204E-4</v>
      </c>
      <c r="BO72" s="318">
        <v>0</v>
      </c>
      <c r="BP72" s="318">
        <v>3.0486863241002702E-3</v>
      </c>
      <c r="BQ72" s="318">
        <v>1.0262004881458099E-3</v>
      </c>
      <c r="BR72" s="318">
        <v>1.26305354882155E-4</v>
      </c>
      <c r="BS72" s="318">
        <v>2.3739026061534101E-2</v>
      </c>
      <c r="BT72" s="318">
        <v>2.6787712385634401E-2</v>
      </c>
      <c r="BU72" s="318">
        <v>2.7813912873780201E-2</v>
      </c>
      <c r="BV72" s="318">
        <v>163.71742111402801</v>
      </c>
      <c r="BW72" s="318">
        <v>184.74284403885801</v>
      </c>
      <c r="BX72" s="318">
        <v>191.82008878469099</v>
      </c>
      <c r="BY72" s="318">
        <v>425.66529489647399</v>
      </c>
      <c r="BZ72" s="318">
        <v>480.33139450102999</v>
      </c>
      <c r="CA72" s="318">
        <v>498.732230840196</v>
      </c>
      <c r="CB72" s="318">
        <v>6.1721467759988702</v>
      </c>
      <c r="CC72" s="318">
        <v>6.9648052202649398</v>
      </c>
      <c r="CD72" s="318">
        <v>7.2316173471828504</v>
      </c>
      <c r="CE72" s="317" t="s">
        <v>800</v>
      </c>
      <c r="CF72" s="317" t="s">
        <v>800</v>
      </c>
      <c r="CG72" s="317" t="s">
        <v>2902</v>
      </c>
      <c r="CH72" s="318">
        <v>1.0670212878730601E-3</v>
      </c>
      <c r="CI72" s="318">
        <v>2.2672004773660999E-2</v>
      </c>
      <c r="CJ72" s="318">
        <v>5.8947212411518697</v>
      </c>
      <c r="CK72" s="222"/>
      <c r="CL72" s="223">
        <f t="shared" si="11"/>
        <v>1.1398382198680392E-2</v>
      </c>
      <c r="CM72" s="223">
        <f t="shared" si="12"/>
        <v>1.2340643862853691E-2</v>
      </c>
      <c r="CN72" s="223">
        <f t="shared" si="13"/>
        <v>3.0486863241002702E-3</v>
      </c>
      <c r="CO72" s="223">
        <f t="shared" si="13"/>
        <v>1.0262004881458099E-3</v>
      </c>
      <c r="CP72" s="223">
        <f t="shared" si="14"/>
        <v>2.7813912873780162E-2</v>
      </c>
      <c r="CQ72" s="223">
        <f t="shared" si="15"/>
        <v>-3.8163916471489756E-17</v>
      </c>
      <c r="CR72" s="222"/>
      <c r="CS72" s="222"/>
      <c r="CT72" s="222"/>
      <c r="CU72" s="222"/>
      <c r="CV72" s="222"/>
      <c r="CW72" s="222"/>
      <c r="CX72" s="222"/>
      <c r="CY72" s="222"/>
      <c r="CZ72" s="222"/>
      <c r="DA72" s="222"/>
      <c r="DB72" s="224">
        <f t="shared" si="16"/>
        <v>2.3612720706651932E-2</v>
      </c>
      <c r="DC72" s="224">
        <f t="shared" si="17"/>
        <v>1.26305354882155E-4</v>
      </c>
      <c r="DD72" s="224">
        <f t="shared" si="18"/>
        <v>2.3739026061534087E-2</v>
      </c>
      <c r="DE72" s="225">
        <f t="shared" si="19"/>
        <v>0</v>
      </c>
      <c r="DF72" s="222"/>
      <c r="DG72" s="222"/>
      <c r="DH72" s="222"/>
      <c r="DI72" s="222"/>
      <c r="DJ72" s="222"/>
      <c r="DK72" s="222"/>
      <c r="DL72" s="222"/>
      <c r="DM72" s="222"/>
      <c r="DN72" s="222"/>
      <c r="DO72" s="222"/>
      <c r="DP72" s="222"/>
      <c r="DQ72" s="222"/>
      <c r="DR72" s="222"/>
      <c r="DS72" s="222"/>
      <c r="DT72" s="222"/>
      <c r="DU72" s="222"/>
      <c r="DV72" s="222"/>
      <c r="DW72" s="222"/>
      <c r="DX72" s="222"/>
      <c r="DY72" s="222"/>
      <c r="DZ72" s="222"/>
      <c r="EA72" s="222"/>
      <c r="EB72" s="222"/>
      <c r="EC72" s="222"/>
      <c r="ED72" s="222"/>
      <c r="EE72" s="222"/>
    </row>
    <row r="73" spans="1:135" ht="25.5" x14ac:dyDescent="0.25">
      <c r="A73" s="317" t="s">
        <v>291</v>
      </c>
      <c r="B73" s="317" t="s">
        <v>3122</v>
      </c>
      <c r="C73" s="317" t="s">
        <v>292</v>
      </c>
      <c r="D73" s="317" t="s">
        <v>49</v>
      </c>
      <c r="E73" s="318">
        <v>170</v>
      </c>
      <c r="F73" s="318">
        <v>4972</v>
      </c>
      <c r="G73" s="317" t="s">
        <v>2855</v>
      </c>
      <c r="H73" s="317" t="s">
        <v>800</v>
      </c>
      <c r="I73" s="317" t="s">
        <v>2624</v>
      </c>
      <c r="J73" s="318">
        <v>349</v>
      </c>
      <c r="K73" s="318">
        <v>0.816485469771148</v>
      </c>
      <c r="L73" s="317" t="s">
        <v>2855</v>
      </c>
      <c r="M73" s="317" t="s">
        <v>2856</v>
      </c>
      <c r="N73" s="317" t="s">
        <v>2857</v>
      </c>
      <c r="O73" s="317" t="s">
        <v>32</v>
      </c>
      <c r="P73" s="317" t="s">
        <v>2858</v>
      </c>
      <c r="Q73" s="317" t="s">
        <v>2859</v>
      </c>
      <c r="R73" s="317" t="s">
        <v>3122</v>
      </c>
      <c r="S73" s="317" t="s">
        <v>2860</v>
      </c>
      <c r="T73" s="318">
        <v>5.4685696788286699E-2</v>
      </c>
      <c r="U73" s="317" t="s">
        <v>2904</v>
      </c>
      <c r="V73" s="317" t="s">
        <v>2905</v>
      </c>
      <c r="W73" s="317" t="s">
        <v>291</v>
      </c>
      <c r="X73" s="317" t="s">
        <v>292</v>
      </c>
      <c r="Y73" s="318">
        <v>170</v>
      </c>
      <c r="Z73" s="318">
        <v>4972</v>
      </c>
      <c r="AA73" s="318">
        <v>1</v>
      </c>
      <c r="AB73" s="317" t="s">
        <v>3122</v>
      </c>
      <c r="AC73" s="318">
        <v>1</v>
      </c>
      <c r="AD73" s="317" t="s">
        <v>800</v>
      </c>
      <c r="AE73" s="317" t="s">
        <v>800</v>
      </c>
      <c r="AF73" s="295"/>
      <c r="AG73" s="295"/>
      <c r="AH73" s="317" t="s">
        <v>2854</v>
      </c>
      <c r="AI73" s="317" t="s">
        <v>2863</v>
      </c>
      <c r="AJ73" s="317" t="s">
        <v>2855</v>
      </c>
      <c r="AK73" s="317" t="s">
        <v>2864</v>
      </c>
      <c r="AL73" s="317" t="s">
        <v>2854</v>
      </c>
      <c r="AM73" s="317" t="s">
        <v>2865</v>
      </c>
      <c r="AN73" s="317" t="s">
        <v>2908</v>
      </c>
      <c r="AO73" s="317" t="s">
        <v>2867</v>
      </c>
      <c r="AP73" s="317" t="s">
        <v>2868</v>
      </c>
      <c r="AQ73" s="317" t="s">
        <v>2869</v>
      </c>
      <c r="AR73" s="317" t="s">
        <v>2870</v>
      </c>
      <c r="AS73" s="318">
        <v>57.08</v>
      </c>
      <c r="AT73" s="318">
        <v>0</v>
      </c>
      <c r="AU73" s="317" t="s">
        <v>3123</v>
      </c>
      <c r="AV73" s="317" t="s">
        <v>3123</v>
      </c>
      <c r="AW73" s="317" t="s">
        <v>3124</v>
      </c>
      <c r="AX73" s="317" t="s">
        <v>3125</v>
      </c>
      <c r="AY73" s="317" t="s">
        <v>2874</v>
      </c>
      <c r="AZ73" s="317" t="s">
        <v>800</v>
      </c>
      <c r="BA73" s="317" t="s">
        <v>800</v>
      </c>
      <c r="BB73" s="318">
        <v>2.3929040404040399E-3</v>
      </c>
      <c r="BC73" s="318">
        <v>9.2965684540087402E-3</v>
      </c>
      <c r="BD73" s="318">
        <v>1E-3</v>
      </c>
      <c r="BE73" s="318">
        <v>1.13578478191659E-4</v>
      </c>
      <c r="BF73" s="318">
        <v>0</v>
      </c>
      <c r="BG73" s="318">
        <v>0</v>
      </c>
      <c r="BH73" s="318">
        <v>0</v>
      </c>
      <c r="BI73" s="318">
        <v>0</v>
      </c>
      <c r="BJ73" s="318">
        <v>0</v>
      </c>
      <c r="BK73" s="318">
        <v>0</v>
      </c>
      <c r="BL73" s="318">
        <v>0</v>
      </c>
      <c r="BM73" s="318">
        <v>1.33329734521958E-2</v>
      </c>
      <c r="BN73" s="318">
        <v>8.6113750154317298E-4</v>
      </c>
      <c r="BO73" s="318">
        <v>0</v>
      </c>
      <c r="BP73" s="318">
        <v>1.5748770897791101E-3</v>
      </c>
      <c r="BQ73" s="318">
        <v>5.3011017418393396E-4</v>
      </c>
      <c r="BR73" s="318">
        <v>1.5089577795655699E-4</v>
      </c>
      <c r="BS73" s="318">
        <v>2.7148057704299899E-2</v>
      </c>
      <c r="BT73" s="318">
        <v>2.87229347940791E-2</v>
      </c>
      <c r="BU73" s="318">
        <v>2.9253044968263E-2</v>
      </c>
      <c r="BV73" s="318">
        <v>159.694457084117</v>
      </c>
      <c r="BW73" s="318">
        <v>168.95843996517101</v>
      </c>
      <c r="BX73" s="318">
        <v>172.07673510742899</v>
      </c>
      <c r="BY73" s="318">
        <v>415.20558841870502</v>
      </c>
      <c r="BZ73" s="318">
        <v>439.291943909444</v>
      </c>
      <c r="CA73" s="318">
        <v>447.39951127931602</v>
      </c>
      <c r="CB73" s="318">
        <v>7.0584950031179803</v>
      </c>
      <c r="CC73" s="318">
        <v>7.4679630464605502</v>
      </c>
      <c r="CD73" s="318">
        <v>7.6057916917483803</v>
      </c>
      <c r="CE73" s="317" t="s">
        <v>800</v>
      </c>
      <c r="CF73" s="317" t="s">
        <v>800</v>
      </c>
      <c r="CG73" s="317" t="s">
        <v>2916</v>
      </c>
      <c r="CH73" s="318">
        <v>2.2900251426528598E-3</v>
      </c>
      <c r="CI73" s="318">
        <v>2.4858032561647099E-2</v>
      </c>
      <c r="CJ73" s="318">
        <v>6.4630884660282399</v>
      </c>
      <c r="CK73" s="222"/>
      <c r="CL73" s="223">
        <f t="shared" si="11"/>
        <v>1.2953946750560998E-2</v>
      </c>
      <c r="CM73" s="223">
        <f t="shared" si="12"/>
        <v>1.4194110953738973E-2</v>
      </c>
      <c r="CN73" s="223">
        <f t="shared" si="13"/>
        <v>1.5748770897791101E-3</v>
      </c>
      <c r="CO73" s="223">
        <f t="shared" si="13"/>
        <v>5.3011017418393396E-4</v>
      </c>
      <c r="CP73" s="223">
        <f t="shared" si="14"/>
        <v>2.9253044968263014E-2</v>
      </c>
      <c r="CQ73" s="223">
        <f t="shared" si="15"/>
        <v>0</v>
      </c>
      <c r="CR73" s="222"/>
      <c r="CS73" s="222"/>
      <c r="CT73" s="222"/>
      <c r="CU73" s="222"/>
      <c r="CV73" s="222"/>
      <c r="CW73" s="222"/>
      <c r="CX73" s="222"/>
      <c r="CY73" s="222"/>
      <c r="CZ73" s="222"/>
      <c r="DA73" s="222"/>
      <c r="DB73" s="224">
        <f t="shared" si="16"/>
        <v>2.6997161926343414E-2</v>
      </c>
      <c r="DC73" s="224">
        <f t="shared" si="17"/>
        <v>1.5089577795655699E-4</v>
      </c>
      <c r="DD73" s="224">
        <f t="shared" si="18"/>
        <v>2.7148057704299972E-2</v>
      </c>
      <c r="DE73" s="225">
        <f t="shared" si="19"/>
        <v>7.2858385991025898E-17</v>
      </c>
      <c r="DF73" s="222"/>
      <c r="DG73" s="222"/>
      <c r="DH73" s="222"/>
      <c r="DI73" s="222"/>
      <c r="DJ73" s="222"/>
      <c r="DK73" s="222"/>
      <c r="DL73" s="222"/>
      <c r="DM73" s="222"/>
      <c r="DN73" s="222"/>
      <c r="DO73" s="222"/>
      <c r="DP73" s="222"/>
      <c r="DQ73" s="222"/>
      <c r="DR73" s="222"/>
      <c r="DS73" s="222"/>
      <c r="DT73" s="222"/>
      <c r="DU73" s="222"/>
      <c r="DV73" s="222"/>
      <c r="DW73" s="222"/>
      <c r="DX73" s="222"/>
      <c r="DY73" s="222"/>
      <c r="DZ73" s="222"/>
      <c r="EA73" s="222"/>
      <c r="EB73" s="222"/>
      <c r="EC73" s="222"/>
      <c r="ED73" s="222"/>
      <c r="EE73" s="222"/>
    </row>
    <row r="74" spans="1:135" ht="25.5" x14ac:dyDescent="0.25">
      <c r="A74" s="317" t="s">
        <v>291</v>
      </c>
      <c r="B74" s="317" t="s">
        <v>3127</v>
      </c>
      <c r="C74" s="317" t="s">
        <v>292</v>
      </c>
      <c r="D74" s="317" t="s">
        <v>49</v>
      </c>
      <c r="E74" s="318">
        <v>170</v>
      </c>
      <c r="F74" s="318">
        <v>4972</v>
      </c>
      <c r="G74" s="317" t="s">
        <v>2890</v>
      </c>
      <c r="H74" s="317" t="s">
        <v>800</v>
      </c>
      <c r="I74" s="317" t="s">
        <v>2626</v>
      </c>
      <c r="J74" s="318">
        <v>183</v>
      </c>
      <c r="K74" s="318">
        <v>0.80550984858635899</v>
      </c>
      <c r="L74" s="317" t="s">
        <v>2891</v>
      </c>
      <c r="M74" s="317" t="s">
        <v>2892</v>
      </c>
      <c r="N74" s="317" t="s">
        <v>2893</v>
      </c>
      <c r="O74" s="317" t="s">
        <v>32</v>
      </c>
      <c r="P74" s="317" t="s">
        <v>2894</v>
      </c>
      <c r="Q74" s="317" t="s">
        <v>2859</v>
      </c>
      <c r="R74" s="317" t="s">
        <v>3127</v>
      </c>
      <c r="S74" s="317" t="s">
        <v>2895</v>
      </c>
      <c r="T74" s="318">
        <v>5.45294626447154E-2</v>
      </c>
      <c r="U74" s="317" t="s">
        <v>2896</v>
      </c>
      <c r="V74" s="317" t="s">
        <v>2897</v>
      </c>
      <c r="W74" s="317" t="s">
        <v>291</v>
      </c>
      <c r="X74" s="317" t="s">
        <v>292</v>
      </c>
      <c r="Y74" s="318">
        <v>170</v>
      </c>
      <c r="Z74" s="318">
        <v>4972</v>
      </c>
      <c r="AA74" s="318">
        <v>1</v>
      </c>
      <c r="AB74" s="317" t="s">
        <v>3127</v>
      </c>
      <c r="AC74" s="318">
        <v>1</v>
      </c>
      <c r="AD74" s="317" t="s">
        <v>800</v>
      </c>
      <c r="AE74" s="317" t="s">
        <v>800</v>
      </c>
      <c r="AF74" s="318">
        <v>0</v>
      </c>
      <c r="AG74" s="318">
        <v>0</v>
      </c>
      <c r="AH74" s="317" t="s">
        <v>2854</v>
      </c>
      <c r="AI74" s="317" t="s">
        <v>2863</v>
      </c>
      <c r="AJ74" s="317" t="s">
        <v>2855</v>
      </c>
      <c r="AK74" s="317" t="s">
        <v>2864</v>
      </c>
      <c r="AL74" s="317" t="s">
        <v>2854</v>
      </c>
      <c r="AM74" s="317" t="s">
        <v>2865</v>
      </c>
      <c r="AN74" s="317" t="s">
        <v>2898</v>
      </c>
      <c r="AO74" s="317" t="s">
        <v>2867</v>
      </c>
      <c r="AP74" s="317" t="s">
        <v>2868</v>
      </c>
      <c r="AQ74" s="317" t="s">
        <v>2869</v>
      </c>
      <c r="AR74" s="317" t="s">
        <v>2870</v>
      </c>
      <c r="AS74" s="318">
        <v>82.6995</v>
      </c>
      <c r="AT74" s="318">
        <v>0</v>
      </c>
      <c r="AU74" s="317" t="s">
        <v>3123</v>
      </c>
      <c r="AV74" s="317" t="s">
        <v>3123</v>
      </c>
      <c r="AW74" s="317" t="s">
        <v>3124</v>
      </c>
      <c r="AX74" s="317" t="s">
        <v>3125</v>
      </c>
      <c r="AY74" s="317" t="s">
        <v>2874</v>
      </c>
      <c r="AZ74" s="317" t="s">
        <v>800</v>
      </c>
      <c r="BA74" s="317" t="s">
        <v>800</v>
      </c>
      <c r="BB74" s="318">
        <v>2.3929040404040399E-3</v>
      </c>
      <c r="BC74" s="318">
        <v>9.2700086496016205E-3</v>
      </c>
      <c r="BD74" s="318">
        <v>1E-3</v>
      </c>
      <c r="BE74" s="318">
        <v>3.1382627504553698E-4</v>
      </c>
      <c r="BF74" s="318">
        <v>0</v>
      </c>
      <c r="BG74" s="318">
        <v>0</v>
      </c>
      <c r="BH74" s="318">
        <v>0</v>
      </c>
      <c r="BI74" s="318">
        <v>0</v>
      </c>
      <c r="BJ74" s="318">
        <v>0</v>
      </c>
      <c r="BK74" s="318">
        <v>0</v>
      </c>
      <c r="BL74" s="318">
        <v>0</v>
      </c>
      <c r="BM74" s="318">
        <v>1.15746292905999E-2</v>
      </c>
      <c r="BN74" s="318">
        <v>8.7287108744723099E-4</v>
      </c>
      <c r="BO74" s="318">
        <v>0</v>
      </c>
      <c r="BP74" s="318">
        <v>3.04437823332855E-3</v>
      </c>
      <c r="BQ74" s="318">
        <v>1.02475036688605E-3</v>
      </c>
      <c r="BR74" s="318">
        <v>1.5089577795655699E-4</v>
      </c>
      <c r="BS74" s="318">
        <v>2.5575135121054901E-2</v>
      </c>
      <c r="BT74" s="318">
        <v>2.8619513354383501E-2</v>
      </c>
      <c r="BU74" s="318">
        <v>2.96442637212695E-2</v>
      </c>
      <c r="BV74" s="318">
        <v>150.44197130032299</v>
      </c>
      <c r="BW74" s="318">
        <v>168.350078555197</v>
      </c>
      <c r="BX74" s="318">
        <v>174.37802188982101</v>
      </c>
      <c r="BY74" s="318">
        <v>391.14912538084002</v>
      </c>
      <c r="BZ74" s="318">
        <v>437.71020424351201</v>
      </c>
      <c r="CA74" s="318">
        <v>453.382856913534</v>
      </c>
      <c r="CB74" s="318">
        <v>6.6495351314742797</v>
      </c>
      <c r="CC74" s="318">
        <v>7.4410734721397001</v>
      </c>
      <c r="CD74" s="318">
        <v>7.7075085675300796</v>
      </c>
      <c r="CE74" s="317" t="s">
        <v>800</v>
      </c>
      <c r="CF74" s="317" t="s">
        <v>800</v>
      </c>
      <c r="CG74" s="317" t="s">
        <v>2902</v>
      </c>
      <c r="CH74" s="318">
        <v>1.06551348284662E-3</v>
      </c>
      <c r="CI74" s="318">
        <v>2.4509621638208301E-2</v>
      </c>
      <c r="CJ74" s="318">
        <v>6.3725016259341603</v>
      </c>
      <c r="CK74" s="222"/>
      <c r="CL74" s="223">
        <f t="shared" si="11"/>
        <v>1.3127634743007755E-2</v>
      </c>
      <c r="CM74" s="223">
        <f t="shared" si="12"/>
        <v>1.244750037804713E-2</v>
      </c>
      <c r="CN74" s="223">
        <f t="shared" si="13"/>
        <v>3.04437823332855E-3</v>
      </c>
      <c r="CO74" s="223">
        <f t="shared" si="13"/>
        <v>1.02475036688605E-3</v>
      </c>
      <c r="CP74" s="223">
        <f t="shared" si="14"/>
        <v>2.9644263721269489E-2</v>
      </c>
      <c r="CQ74" s="223">
        <f t="shared" si="15"/>
        <v>0</v>
      </c>
      <c r="CR74" s="222"/>
      <c r="CS74" s="222"/>
      <c r="CT74" s="222"/>
      <c r="CU74" s="222"/>
      <c r="CV74" s="222"/>
      <c r="CW74" s="222"/>
      <c r="CX74" s="222"/>
      <c r="CY74" s="222"/>
      <c r="CZ74" s="222"/>
      <c r="DA74" s="222"/>
      <c r="DB74" s="224">
        <f t="shared" si="16"/>
        <v>2.5424239343098329E-2</v>
      </c>
      <c r="DC74" s="224">
        <f t="shared" si="17"/>
        <v>1.5089577795655699E-4</v>
      </c>
      <c r="DD74" s="224">
        <f t="shared" si="18"/>
        <v>2.5575135121054887E-2</v>
      </c>
      <c r="DE74" s="225">
        <f t="shared" si="19"/>
        <v>0</v>
      </c>
      <c r="DF74" s="222"/>
      <c r="DG74" s="222"/>
      <c r="DH74" s="222"/>
      <c r="DI74" s="222"/>
      <c r="DJ74" s="222"/>
      <c r="DK74" s="222"/>
      <c r="DL74" s="222"/>
      <c r="DM74" s="222"/>
      <c r="DN74" s="222"/>
      <c r="DO74" s="222"/>
      <c r="DP74" s="222"/>
      <c r="DQ74" s="222"/>
      <c r="DR74" s="222"/>
      <c r="DS74" s="222"/>
      <c r="DT74" s="222"/>
      <c r="DU74" s="222"/>
      <c r="DV74" s="222"/>
      <c r="DW74" s="222"/>
      <c r="DX74" s="222"/>
      <c r="DY74" s="222"/>
      <c r="DZ74" s="222"/>
      <c r="EA74" s="222"/>
      <c r="EB74" s="222"/>
      <c r="EC74" s="222"/>
      <c r="ED74" s="222"/>
      <c r="EE74" s="222"/>
    </row>
    <row r="75" spans="1:135" ht="25.5" x14ac:dyDescent="0.25">
      <c r="A75" s="317" t="s">
        <v>293</v>
      </c>
      <c r="B75" s="317" t="s">
        <v>3129</v>
      </c>
      <c r="C75" s="317" t="s">
        <v>294</v>
      </c>
      <c r="D75" s="317" t="s">
        <v>2853</v>
      </c>
      <c r="E75" s="318">
        <v>310</v>
      </c>
      <c r="F75" s="318">
        <v>2940</v>
      </c>
      <c r="G75" s="317" t="s">
        <v>2854</v>
      </c>
      <c r="H75" s="317" t="s">
        <v>800</v>
      </c>
      <c r="I75" s="317" t="s">
        <v>2622</v>
      </c>
      <c r="J75" s="318">
        <v>143</v>
      </c>
      <c r="K75" s="318">
        <v>0.8</v>
      </c>
      <c r="L75" s="317" t="s">
        <v>2891</v>
      </c>
      <c r="M75" s="317" t="s">
        <v>2892</v>
      </c>
      <c r="N75" s="317" t="s">
        <v>2893</v>
      </c>
      <c r="O75" s="317" t="s">
        <v>32</v>
      </c>
      <c r="P75" s="317" t="s">
        <v>2858</v>
      </c>
      <c r="Q75" s="317" t="s">
        <v>2859</v>
      </c>
      <c r="R75" s="317" t="s">
        <v>3129</v>
      </c>
      <c r="S75" s="317" t="s">
        <v>2860</v>
      </c>
      <c r="T75" s="318">
        <v>5.4685696788286699E-2</v>
      </c>
      <c r="U75" s="317" t="s">
        <v>2861</v>
      </c>
      <c r="V75" s="317" t="s">
        <v>2862</v>
      </c>
      <c r="W75" s="317" t="s">
        <v>143</v>
      </c>
      <c r="X75" s="317" t="s">
        <v>144</v>
      </c>
      <c r="Y75" s="318">
        <v>310</v>
      </c>
      <c r="Z75" s="318">
        <v>3780</v>
      </c>
      <c r="AA75" s="318">
        <v>110</v>
      </c>
      <c r="AB75" s="317" t="s">
        <v>3130</v>
      </c>
      <c r="AC75" s="318">
        <v>0.97499999999999998</v>
      </c>
      <c r="AD75" s="317" t="s">
        <v>800</v>
      </c>
      <c r="AE75" s="317" t="s">
        <v>800</v>
      </c>
      <c r="AF75" s="295"/>
      <c r="AG75" s="295"/>
      <c r="AH75" s="317" t="s">
        <v>2906</v>
      </c>
      <c r="AI75" s="317" t="s">
        <v>2712</v>
      </c>
      <c r="AJ75" s="317" t="s">
        <v>2855</v>
      </c>
      <c r="AK75" s="317" t="s">
        <v>2864</v>
      </c>
      <c r="AL75" s="317" t="s">
        <v>2854</v>
      </c>
      <c r="AM75" s="317" t="s">
        <v>2865</v>
      </c>
      <c r="AN75" s="317" t="s">
        <v>2866</v>
      </c>
      <c r="AO75" s="317" t="s">
        <v>2909</v>
      </c>
      <c r="AP75" s="317" t="s">
        <v>2868</v>
      </c>
      <c r="AQ75" s="317" t="s">
        <v>2869</v>
      </c>
      <c r="AR75" s="317" t="s">
        <v>2910</v>
      </c>
      <c r="AS75" s="318">
        <v>79.348399999999998</v>
      </c>
      <c r="AT75" s="318">
        <v>9.8210999999999995</v>
      </c>
      <c r="AU75" s="317" t="s">
        <v>3131</v>
      </c>
      <c r="AV75" s="317" t="s">
        <v>3132</v>
      </c>
      <c r="AW75" s="317" t="s">
        <v>3133</v>
      </c>
      <c r="AX75" s="317" t="s">
        <v>3134</v>
      </c>
      <c r="AY75" s="317" t="s">
        <v>2874</v>
      </c>
      <c r="AZ75" s="317" t="s">
        <v>800</v>
      </c>
      <c r="BA75" s="317" t="s">
        <v>800</v>
      </c>
      <c r="BB75" s="318">
        <v>3.2047996976568402E-3</v>
      </c>
      <c r="BC75" s="318">
        <v>1.69525660043689E-2</v>
      </c>
      <c r="BD75" s="318">
        <v>8.3333333333333295E-4</v>
      </c>
      <c r="BE75" s="318">
        <v>3.8533605283605298E-4</v>
      </c>
      <c r="BF75" s="318">
        <v>1.3190000000000001E-3</v>
      </c>
      <c r="BG75" s="318">
        <v>6.6356542008715904E-5</v>
      </c>
      <c r="BH75" s="318">
        <v>2.7797962962963002E-3</v>
      </c>
      <c r="BI75" s="318">
        <v>0</v>
      </c>
      <c r="BJ75" s="318">
        <v>1.1095651994079E-3</v>
      </c>
      <c r="BK75" s="318">
        <v>0</v>
      </c>
      <c r="BL75" s="318">
        <v>0</v>
      </c>
      <c r="BM75" s="318">
        <v>2.3006572888121E-2</v>
      </c>
      <c r="BN75" s="318">
        <v>1.6026686751497001E-3</v>
      </c>
      <c r="BO75" s="318">
        <v>2.0207122756161198E-3</v>
      </c>
      <c r="BP75" s="318">
        <v>3.9227852002409096E-3</v>
      </c>
      <c r="BQ75" s="318">
        <v>1.3204258029288699E-3</v>
      </c>
      <c r="BR75" s="318">
        <v>1.98479843386243E-4</v>
      </c>
      <c r="BS75" s="318">
        <v>5.3479186808180999E-2</v>
      </c>
      <c r="BT75" s="318">
        <v>5.7401972008422002E-2</v>
      </c>
      <c r="BU75" s="318">
        <v>5.8722397811350802E-2</v>
      </c>
      <c r="BV75" s="318">
        <v>172.51350583284199</v>
      </c>
      <c r="BW75" s="318">
        <v>185.167651640071</v>
      </c>
      <c r="BX75" s="318">
        <v>189.42708971403499</v>
      </c>
      <c r="BY75" s="318">
        <v>448.53511516538902</v>
      </c>
      <c r="BZ75" s="318">
        <v>481.43589426418401</v>
      </c>
      <c r="CA75" s="318">
        <v>492.51043325649101</v>
      </c>
      <c r="CB75" s="318">
        <v>13.9045885701271</v>
      </c>
      <c r="CC75" s="318">
        <v>14.9245127221897</v>
      </c>
      <c r="CD75" s="318">
        <v>15.2678234309512</v>
      </c>
      <c r="CE75" s="317" t="s">
        <v>800</v>
      </c>
      <c r="CF75" s="317" t="s">
        <v>800</v>
      </c>
      <c r="CG75" s="317" t="s">
        <v>2875</v>
      </c>
      <c r="CH75" s="318">
        <v>3.3220242386557499E-3</v>
      </c>
      <c r="CI75" s="318">
        <v>5.01571625695253E-2</v>
      </c>
      <c r="CJ75" s="318">
        <v>13.0408622680766</v>
      </c>
      <c r="CK75" s="222"/>
      <c r="CL75" s="223">
        <f t="shared" si="11"/>
        <v>2.6849232969294284E-2</v>
      </c>
      <c r="CM75" s="223">
        <f t="shared" si="12"/>
        <v>2.6629953838886822E-2</v>
      </c>
      <c r="CN75" s="223">
        <f t="shared" si="13"/>
        <v>3.9227852002409096E-3</v>
      </c>
      <c r="CO75" s="223">
        <f t="shared" si="13"/>
        <v>1.3204258029288699E-3</v>
      </c>
      <c r="CP75" s="223">
        <f t="shared" si="14"/>
        <v>5.8722397811350885E-2</v>
      </c>
      <c r="CQ75" s="223">
        <f t="shared" si="15"/>
        <v>8.3266726846886741E-17</v>
      </c>
      <c r="CR75" s="222"/>
      <c r="CS75" s="222"/>
      <c r="CT75" s="222"/>
      <c r="CU75" s="222"/>
      <c r="CV75" s="222"/>
      <c r="CW75" s="222"/>
      <c r="CX75" s="222"/>
      <c r="CY75" s="222"/>
      <c r="CZ75" s="222"/>
      <c r="DA75" s="222"/>
      <c r="DB75" s="224">
        <f t="shared" si="16"/>
        <v>4.5985276651465824E-2</v>
      </c>
      <c r="DC75" s="224">
        <f t="shared" si="17"/>
        <v>7.4939101567152782E-3</v>
      </c>
      <c r="DD75" s="224">
        <f t="shared" si="18"/>
        <v>5.3479186808181103E-2</v>
      </c>
      <c r="DE75" s="225">
        <f t="shared" si="19"/>
        <v>1.0408340855860843E-16</v>
      </c>
      <c r="DF75" s="222"/>
      <c r="DG75" s="222"/>
      <c r="DH75" s="222"/>
      <c r="DI75" s="222"/>
      <c r="DJ75" s="222"/>
      <c r="DK75" s="222"/>
      <c r="DL75" s="222"/>
      <c r="DM75" s="222"/>
      <c r="DN75" s="222"/>
      <c r="DO75" s="222"/>
      <c r="DP75" s="222"/>
      <c r="DQ75" s="222"/>
      <c r="DR75" s="222"/>
      <c r="DS75" s="222"/>
      <c r="DT75" s="222"/>
      <c r="DU75" s="222"/>
      <c r="DV75" s="222"/>
      <c r="DW75" s="222"/>
      <c r="DX75" s="222"/>
      <c r="DY75" s="222"/>
      <c r="DZ75" s="222"/>
      <c r="EA75" s="222"/>
      <c r="EB75" s="222"/>
      <c r="EC75" s="222"/>
      <c r="ED75" s="222"/>
      <c r="EE75" s="222"/>
    </row>
    <row r="76" spans="1:135" ht="25.5" x14ac:dyDescent="0.25">
      <c r="A76" s="317" t="s">
        <v>295</v>
      </c>
      <c r="B76" s="317" t="s">
        <v>3136</v>
      </c>
      <c r="C76" s="317" t="s">
        <v>296</v>
      </c>
      <c r="D76" s="317" t="s">
        <v>2853</v>
      </c>
      <c r="E76" s="318">
        <v>295</v>
      </c>
      <c r="F76" s="318">
        <v>2940</v>
      </c>
      <c r="G76" s="317" t="s">
        <v>2854</v>
      </c>
      <c r="H76" s="317" t="s">
        <v>800</v>
      </c>
      <c r="I76" s="317" t="s">
        <v>2622</v>
      </c>
      <c r="J76" s="318">
        <v>143</v>
      </c>
      <c r="K76" s="318">
        <v>0.8</v>
      </c>
      <c r="L76" s="317" t="s">
        <v>2891</v>
      </c>
      <c r="M76" s="317" t="s">
        <v>2892</v>
      </c>
      <c r="N76" s="317" t="s">
        <v>2893</v>
      </c>
      <c r="O76" s="317" t="s">
        <v>32</v>
      </c>
      <c r="P76" s="317" t="s">
        <v>2858</v>
      </c>
      <c r="Q76" s="317" t="s">
        <v>2859</v>
      </c>
      <c r="R76" s="317" t="s">
        <v>3136</v>
      </c>
      <c r="S76" s="317" t="s">
        <v>2860</v>
      </c>
      <c r="T76" s="318">
        <v>5.4685696788286699E-2</v>
      </c>
      <c r="U76" s="317" t="s">
        <v>2861</v>
      </c>
      <c r="V76" s="317" t="s">
        <v>2862</v>
      </c>
      <c r="W76" s="317" t="s">
        <v>125</v>
      </c>
      <c r="X76" s="317" t="s">
        <v>126</v>
      </c>
      <c r="Y76" s="318">
        <v>295</v>
      </c>
      <c r="Z76" s="318">
        <v>3969</v>
      </c>
      <c r="AA76" s="318">
        <v>110</v>
      </c>
      <c r="AB76" s="317" t="s">
        <v>3137</v>
      </c>
      <c r="AC76" s="318">
        <v>0.97499999999999998</v>
      </c>
      <c r="AD76" s="317" t="s">
        <v>800</v>
      </c>
      <c r="AE76" s="317" t="s">
        <v>800</v>
      </c>
      <c r="AF76" s="295"/>
      <c r="AG76" s="295"/>
      <c r="AH76" s="317" t="s">
        <v>2906</v>
      </c>
      <c r="AI76" s="317" t="s">
        <v>2712</v>
      </c>
      <c r="AJ76" s="317" t="s">
        <v>2855</v>
      </c>
      <c r="AK76" s="317" t="s">
        <v>2864</v>
      </c>
      <c r="AL76" s="317" t="s">
        <v>2854</v>
      </c>
      <c r="AM76" s="317" t="s">
        <v>2865</v>
      </c>
      <c r="AN76" s="317" t="s">
        <v>2866</v>
      </c>
      <c r="AO76" s="317" t="s">
        <v>2909</v>
      </c>
      <c r="AP76" s="317" t="s">
        <v>2868</v>
      </c>
      <c r="AQ76" s="317" t="s">
        <v>2869</v>
      </c>
      <c r="AR76" s="317" t="s">
        <v>2910</v>
      </c>
      <c r="AS76" s="318">
        <v>79.348399999999998</v>
      </c>
      <c r="AT76" s="318">
        <v>9.8210999999999995</v>
      </c>
      <c r="AU76" s="317" t="s">
        <v>3138</v>
      </c>
      <c r="AV76" s="317" t="s">
        <v>3139</v>
      </c>
      <c r="AW76" s="317" t="s">
        <v>3140</v>
      </c>
      <c r="AX76" s="317" t="s">
        <v>3141</v>
      </c>
      <c r="AY76" s="317" t="s">
        <v>2874</v>
      </c>
      <c r="AZ76" s="317" t="s">
        <v>800</v>
      </c>
      <c r="BA76" s="317" t="s">
        <v>800</v>
      </c>
      <c r="BB76" s="318">
        <v>3.2047996976568402E-3</v>
      </c>
      <c r="BC76" s="318">
        <v>1.6132280552544599E-2</v>
      </c>
      <c r="BD76" s="318">
        <v>8.3333333333333295E-4</v>
      </c>
      <c r="BE76" s="318">
        <v>3.8533605283605298E-4</v>
      </c>
      <c r="BF76" s="318">
        <v>1.787E-3</v>
      </c>
      <c r="BG76" s="318">
        <v>6.6356542008715904E-5</v>
      </c>
      <c r="BH76" s="318">
        <v>1.2942378432854601E-3</v>
      </c>
      <c r="BI76" s="318">
        <v>0</v>
      </c>
      <c r="BJ76" s="318">
        <v>1.0890580631122901E-3</v>
      </c>
      <c r="BK76" s="318">
        <v>0</v>
      </c>
      <c r="BL76" s="318">
        <v>0</v>
      </c>
      <c r="BM76" s="318">
        <v>2.3006572888121E-2</v>
      </c>
      <c r="BN76" s="318">
        <v>1.52512019086826E-3</v>
      </c>
      <c r="BO76" s="318">
        <v>2.0207122756161198E-3</v>
      </c>
      <c r="BP76" s="318">
        <v>3.9227852002409096E-3</v>
      </c>
      <c r="BQ76" s="318">
        <v>1.3204258029288699E-3</v>
      </c>
      <c r="BR76" s="318">
        <v>1.89028422272613E-4</v>
      </c>
      <c r="BS76" s="318">
        <v>5.1533835861655199E-2</v>
      </c>
      <c r="BT76" s="318">
        <v>5.5456621061896097E-2</v>
      </c>
      <c r="BU76" s="318">
        <v>5.6777046864825001E-2</v>
      </c>
      <c r="BV76" s="318">
        <v>174.69096902256001</v>
      </c>
      <c r="BW76" s="318">
        <v>187.98854597252901</v>
      </c>
      <c r="BX76" s="318">
        <v>192.464565643475</v>
      </c>
      <c r="BY76" s="318">
        <v>454.19651945865598</v>
      </c>
      <c r="BZ76" s="318">
        <v>488.77021952857598</v>
      </c>
      <c r="CA76" s="318">
        <v>500.40787067303398</v>
      </c>
      <c r="CB76" s="318">
        <v>13.398797324030401</v>
      </c>
      <c r="CC76" s="318">
        <v>14.418721476092999</v>
      </c>
      <c r="CD76" s="318">
        <v>14.762032184854499</v>
      </c>
      <c r="CE76" s="317" t="s">
        <v>800</v>
      </c>
      <c r="CF76" s="317" t="s">
        <v>800</v>
      </c>
      <c r="CG76" s="317" t="s">
        <v>2875</v>
      </c>
      <c r="CH76" s="318">
        <v>3.3220242386557499E-3</v>
      </c>
      <c r="CI76" s="318">
        <v>4.8211811622999499E-2</v>
      </c>
      <c r="CJ76" s="318">
        <v>12.535071021979901</v>
      </c>
      <c r="CK76" s="222"/>
      <c r="CL76" s="223">
        <f t="shared" si="11"/>
        <v>2.4981430507049901E-2</v>
      </c>
      <c r="CM76" s="223">
        <f t="shared" si="12"/>
        <v>2.6552405354605381E-2</v>
      </c>
      <c r="CN76" s="223">
        <f t="shared" si="13"/>
        <v>3.9227852002409096E-3</v>
      </c>
      <c r="CO76" s="223">
        <f t="shared" si="13"/>
        <v>1.3204258029288699E-3</v>
      </c>
      <c r="CP76" s="223">
        <f t="shared" si="14"/>
        <v>5.6777046864825063E-2</v>
      </c>
      <c r="CQ76" s="223">
        <f t="shared" si="15"/>
        <v>6.2450045135165055E-17</v>
      </c>
      <c r="CR76" s="222"/>
      <c r="CS76" s="222"/>
      <c r="CT76" s="222"/>
      <c r="CU76" s="222"/>
      <c r="CV76" s="222"/>
      <c r="CW76" s="222"/>
      <c r="CX76" s="222"/>
      <c r="CY76" s="222"/>
      <c r="CZ76" s="222"/>
      <c r="DA76" s="222"/>
      <c r="DB76" s="224">
        <f t="shared" si="16"/>
        <v>4.5087442715360082E-2</v>
      </c>
      <c r="DC76" s="224">
        <f t="shared" si="17"/>
        <v>6.446393146295199E-3</v>
      </c>
      <c r="DD76" s="224">
        <f t="shared" si="18"/>
        <v>5.1533835861655282E-2</v>
      </c>
      <c r="DE76" s="225">
        <f t="shared" si="19"/>
        <v>8.3266726846886741E-17</v>
      </c>
      <c r="DF76" s="222"/>
      <c r="DG76" s="222"/>
      <c r="DH76" s="222"/>
      <c r="DI76" s="222"/>
      <c r="DJ76" s="222"/>
      <c r="DK76" s="222"/>
      <c r="DL76" s="222"/>
      <c r="DM76" s="222"/>
      <c r="DN76" s="222"/>
      <c r="DO76" s="222"/>
      <c r="DP76" s="222"/>
      <c r="DQ76" s="222"/>
      <c r="DR76" s="222"/>
      <c r="DS76" s="222"/>
      <c r="DT76" s="222"/>
      <c r="DU76" s="222"/>
      <c r="DV76" s="222"/>
      <c r="DW76" s="222"/>
      <c r="DX76" s="222"/>
      <c r="DY76" s="222"/>
      <c r="DZ76" s="222"/>
      <c r="EA76" s="222"/>
      <c r="EB76" s="222"/>
      <c r="EC76" s="222"/>
      <c r="ED76" s="222"/>
      <c r="EE76" s="222"/>
    </row>
    <row r="77" spans="1:135" ht="25.5" x14ac:dyDescent="0.25">
      <c r="A77" s="317" t="s">
        <v>297</v>
      </c>
      <c r="B77" s="317" t="s">
        <v>3143</v>
      </c>
      <c r="C77" s="317" t="s">
        <v>298</v>
      </c>
      <c r="D77" s="317" t="s">
        <v>2853</v>
      </c>
      <c r="E77" s="318">
        <v>750</v>
      </c>
      <c r="F77" s="318">
        <v>1176</v>
      </c>
      <c r="G77" s="317" t="s">
        <v>2854</v>
      </c>
      <c r="H77" s="317" t="s">
        <v>800</v>
      </c>
      <c r="I77" s="317" t="s">
        <v>2622</v>
      </c>
      <c r="J77" s="318">
        <v>7655</v>
      </c>
      <c r="K77" s="318">
        <v>0.8</v>
      </c>
      <c r="L77" s="317" t="s">
        <v>2891</v>
      </c>
      <c r="M77" s="317" t="s">
        <v>2892</v>
      </c>
      <c r="N77" s="317" t="s">
        <v>2893</v>
      </c>
      <c r="O77" s="317" t="s">
        <v>32</v>
      </c>
      <c r="P77" s="317" t="s">
        <v>2858</v>
      </c>
      <c r="Q77" s="317" t="s">
        <v>2859</v>
      </c>
      <c r="R77" s="317" t="s">
        <v>3143</v>
      </c>
      <c r="S77" s="317" t="s">
        <v>2860</v>
      </c>
      <c r="T77" s="318">
        <v>5.4685696788286699E-2</v>
      </c>
      <c r="U77" s="317" t="s">
        <v>2861</v>
      </c>
      <c r="V77" s="317" t="s">
        <v>2862</v>
      </c>
      <c r="W77" s="317" t="s">
        <v>127</v>
      </c>
      <c r="X77" s="317" t="s">
        <v>128</v>
      </c>
      <c r="Y77" s="318">
        <v>750</v>
      </c>
      <c r="Z77" s="318">
        <v>1372</v>
      </c>
      <c r="AA77" s="318">
        <v>60</v>
      </c>
      <c r="AB77" s="317" t="s">
        <v>3144</v>
      </c>
      <c r="AC77" s="318">
        <v>0.97499999999999998</v>
      </c>
      <c r="AD77" s="317" t="s">
        <v>800</v>
      </c>
      <c r="AE77" s="317" t="s">
        <v>800</v>
      </c>
      <c r="AF77" s="295"/>
      <c r="AG77" s="295"/>
      <c r="AH77" s="317" t="s">
        <v>2855</v>
      </c>
      <c r="AI77" s="317" t="s">
        <v>2711</v>
      </c>
      <c r="AJ77" s="317" t="s">
        <v>2855</v>
      </c>
      <c r="AK77" s="317" t="s">
        <v>2864</v>
      </c>
      <c r="AL77" s="317" t="s">
        <v>2854</v>
      </c>
      <c r="AM77" s="317" t="s">
        <v>2865</v>
      </c>
      <c r="AN77" s="317" t="s">
        <v>2866</v>
      </c>
      <c r="AO77" s="317" t="s">
        <v>2921</v>
      </c>
      <c r="AP77" s="317" t="s">
        <v>2868</v>
      </c>
      <c r="AQ77" s="317" t="s">
        <v>2869</v>
      </c>
      <c r="AR77" s="317" t="s">
        <v>2922</v>
      </c>
      <c r="AS77" s="318">
        <v>79.348399999999998</v>
      </c>
      <c r="AT77" s="318">
        <v>6.5473999999999997</v>
      </c>
      <c r="AU77" s="317" t="s">
        <v>3145</v>
      </c>
      <c r="AV77" s="317" t="s">
        <v>3146</v>
      </c>
      <c r="AW77" s="317" t="s">
        <v>3147</v>
      </c>
      <c r="AX77" s="317" t="s">
        <v>3148</v>
      </c>
      <c r="AY77" s="317" t="s">
        <v>2874</v>
      </c>
      <c r="AZ77" s="317" t="s">
        <v>800</v>
      </c>
      <c r="BA77" s="317" t="s">
        <v>800</v>
      </c>
      <c r="BB77" s="318">
        <v>8.0837726757369607E-3</v>
      </c>
      <c r="BC77" s="318">
        <v>4.1014272591214998E-2</v>
      </c>
      <c r="BD77" s="318">
        <v>8.3333333333333295E-4</v>
      </c>
      <c r="BE77" s="318">
        <v>7.1983090209739501E-6</v>
      </c>
      <c r="BF77" s="318">
        <v>2.0089999999999999E-3</v>
      </c>
      <c r="BG77" s="318">
        <v>8.1102440232874999E-5</v>
      </c>
      <c r="BH77" s="318">
        <v>3.68107952704891E-3</v>
      </c>
      <c r="BI77" s="318">
        <v>0</v>
      </c>
      <c r="BJ77" s="318">
        <v>1.25920883789595E-3</v>
      </c>
      <c r="BK77" s="318">
        <v>0</v>
      </c>
      <c r="BL77" s="318">
        <v>0</v>
      </c>
      <c r="BM77" s="318">
        <v>4.2977660653184801E-4</v>
      </c>
      <c r="BN77" s="318">
        <v>3.87742421407186E-3</v>
      </c>
      <c r="BO77" s="318">
        <v>1.0911104186451401E-2</v>
      </c>
      <c r="BP77" s="318">
        <v>7.3279984798752502E-5</v>
      </c>
      <c r="BQ77" s="318">
        <v>2.46663474616367E-5</v>
      </c>
      <c r="BR77" s="318">
        <v>5.4683222157434397E-4</v>
      </c>
      <c r="BS77" s="318">
        <v>7.2734104943113498E-2</v>
      </c>
      <c r="BT77" s="318">
        <v>7.2807384927912194E-2</v>
      </c>
      <c r="BU77" s="318">
        <v>7.2832051275373899E-2</v>
      </c>
      <c r="BV77" s="318">
        <v>96.978806590817996</v>
      </c>
      <c r="BW77" s="318">
        <v>97.076513237216304</v>
      </c>
      <c r="BX77" s="318">
        <v>97.109401700498495</v>
      </c>
      <c r="BY77" s="318">
        <v>252.14489713612701</v>
      </c>
      <c r="BZ77" s="318">
        <v>252.39893441676199</v>
      </c>
      <c r="CA77" s="318">
        <v>252.48444442129599</v>
      </c>
      <c r="CB77" s="318">
        <v>18.910867285209498</v>
      </c>
      <c r="CC77" s="318">
        <v>18.929920081257201</v>
      </c>
      <c r="CD77" s="318">
        <v>18.936333331597201</v>
      </c>
      <c r="CE77" s="317" t="s">
        <v>800</v>
      </c>
      <c r="CF77" s="317" t="s">
        <v>800</v>
      </c>
      <c r="CG77" s="317" t="s">
        <v>2875</v>
      </c>
      <c r="CH77" s="318">
        <v>6.2057409030407803E-5</v>
      </c>
      <c r="CI77" s="318">
        <v>7.2672047534083101E-2</v>
      </c>
      <c r="CJ77" s="318">
        <v>18.894732358861599</v>
      </c>
      <c r="CK77" s="222"/>
      <c r="CL77" s="223">
        <f t="shared" si="11"/>
        <v>5.7515799936058348E-2</v>
      </c>
      <c r="CM77" s="223">
        <f t="shared" si="12"/>
        <v>1.5218305007055108E-2</v>
      </c>
      <c r="CN77" s="223">
        <f t="shared" si="13"/>
        <v>7.3279984798752502E-5</v>
      </c>
      <c r="CO77" s="223">
        <f t="shared" si="13"/>
        <v>2.46663474616367E-5</v>
      </c>
      <c r="CP77" s="223">
        <f t="shared" si="14"/>
        <v>7.2832051275373844E-2</v>
      </c>
      <c r="CQ77" s="223">
        <f t="shared" si="15"/>
        <v>0</v>
      </c>
      <c r="CR77" s="222"/>
      <c r="CS77" s="222"/>
      <c r="CT77" s="222"/>
      <c r="CU77" s="222"/>
      <c r="CV77" s="222"/>
      <c r="CW77" s="222"/>
      <c r="CX77" s="222"/>
      <c r="CY77" s="222"/>
      <c r="CZ77" s="222"/>
      <c r="DA77" s="222"/>
      <c r="DB77" s="224">
        <f t="shared" si="16"/>
        <v>5.4245777729909975E-2</v>
      </c>
      <c r="DC77" s="224">
        <f t="shared" si="17"/>
        <v>1.8488327213203478E-2</v>
      </c>
      <c r="DD77" s="224">
        <f t="shared" si="18"/>
        <v>7.2734104943113456E-2</v>
      </c>
      <c r="DE77" s="225">
        <f t="shared" si="19"/>
        <v>0</v>
      </c>
      <c r="DF77" s="222"/>
      <c r="DG77" s="222"/>
      <c r="DH77" s="222"/>
      <c r="DI77" s="222"/>
      <c r="DJ77" s="222"/>
      <c r="DK77" s="222"/>
      <c r="DL77" s="222"/>
      <c r="DM77" s="222"/>
      <c r="DN77" s="222"/>
      <c r="DO77" s="222"/>
      <c r="DP77" s="222"/>
      <c r="DQ77" s="222"/>
      <c r="DR77" s="222"/>
      <c r="DS77" s="222"/>
      <c r="DT77" s="222"/>
      <c r="DU77" s="222"/>
      <c r="DV77" s="222"/>
      <c r="DW77" s="222"/>
      <c r="DX77" s="222"/>
      <c r="DY77" s="222"/>
      <c r="DZ77" s="222"/>
      <c r="EA77" s="222"/>
      <c r="EB77" s="222"/>
      <c r="EC77" s="222"/>
      <c r="ED77" s="222"/>
      <c r="EE77" s="222"/>
    </row>
    <row r="78" spans="1:135" ht="25.5" x14ac:dyDescent="0.25">
      <c r="A78" s="317" t="s">
        <v>80</v>
      </c>
      <c r="B78" s="317" t="s">
        <v>4312</v>
      </c>
      <c r="C78" s="317" t="s">
        <v>81</v>
      </c>
      <c r="D78" s="317" t="s">
        <v>2853</v>
      </c>
      <c r="E78" s="318">
        <v>195</v>
      </c>
      <c r="F78" s="318">
        <v>2652</v>
      </c>
      <c r="G78" s="317" t="s">
        <v>2906</v>
      </c>
      <c r="H78" s="317" t="s">
        <v>800</v>
      </c>
      <c r="I78" s="317" t="s">
        <v>2625</v>
      </c>
      <c r="J78" s="318">
        <v>148</v>
      </c>
      <c r="K78" s="318">
        <v>0.8</v>
      </c>
      <c r="L78" s="317" t="s">
        <v>2891</v>
      </c>
      <c r="M78" s="317" t="s">
        <v>2892</v>
      </c>
      <c r="N78" s="317" t="s">
        <v>2893</v>
      </c>
      <c r="O78" s="317" t="s">
        <v>32</v>
      </c>
      <c r="P78" s="317" t="s">
        <v>2894</v>
      </c>
      <c r="Q78" s="317" t="s">
        <v>2859</v>
      </c>
      <c r="R78" s="317" t="s">
        <v>4312</v>
      </c>
      <c r="S78" s="317" t="s">
        <v>2895</v>
      </c>
      <c r="T78" s="318">
        <v>5.45294626447154E-2</v>
      </c>
      <c r="U78" s="317" t="s">
        <v>2981</v>
      </c>
      <c r="V78" s="317" t="s">
        <v>2982</v>
      </c>
      <c r="W78" s="317" t="s">
        <v>80</v>
      </c>
      <c r="X78" s="317" t="s">
        <v>81</v>
      </c>
      <c r="Y78" s="318">
        <v>195</v>
      </c>
      <c r="Z78" s="318">
        <v>2652</v>
      </c>
      <c r="AA78" s="318">
        <v>0</v>
      </c>
      <c r="AB78" s="317" t="s">
        <v>4312</v>
      </c>
      <c r="AC78" s="318">
        <v>0</v>
      </c>
      <c r="AD78" s="317" t="s">
        <v>800</v>
      </c>
      <c r="AE78" s="317" t="s">
        <v>800</v>
      </c>
      <c r="AF78" s="318">
        <v>0</v>
      </c>
      <c r="AG78" s="318">
        <v>0</v>
      </c>
      <c r="AH78" s="317" t="s">
        <v>2854</v>
      </c>
      <c r="AI78" s="317" t="s">
        <v>2863</v>
      </c>
      <c r="AJ78" s="317" t="s">
        <v>2855</v>
      </c>
      <c r="AK78" s="317" t="s">
        <v>2864</v>
      </c>
      <c r="AL78" s="317" t="s">
        <v>2854</v>
      </c>
      <c r="AM78" s="317" t="s">
        <v>2865</v>
      </c>
      <c r="AN78" s="317" t="s">
        <v>2985</v>
      </c>
      <c r="AO78" s="317" t="s">
        <v>2867</v>
      </c>
      <c r="AP78" s="317" t="s">
        <v>2868</v>
      </c>
      <c r="AQ78" s="317" t="s">
        <v>2869</v>
      </c>
      <c r="AR78" s="317" t="s">
        <v>2870</v>
      </c>
      <c r="AS78" s="318">
        <v>82.6995</v>
      </c>
      <c r="AT78" s="318">
        <v>0</v>
      </c>
      <c r="AU78" s="317" t="s">
        <v>4313</v>
      </c>
      <c r="AV78" s="317" t="s">
        <v>4313</v>
      </c>
      <c r="AW78" s="317" t="s">
        <v>4314</v>
      </c>
      <c r="AX78" s="317" t="s">
        <v>4315</v>
      </c>
      <c r="AY78" s="317" t="s">
        <v>2874</v>
      </c>
      <c r="AZ78" s="317" t="s">
        <v>800</v>
      </c>
      <c r="BA78" s="317" t="s">
        <v>800</v>
      </c>
      <c r="BB78" s="318">
        <v>3.44031548516843E-3</v>
      </c>
      <c r="BC78" s="318">
        <v>1.0633245215719501E-2</v>
      </c>
      <c r="BD78" s="318">
        <v>8.3333333333333295E-4</v>
      </c>
      <c r="BE78" s="318">
        <v>3.8804194819819801E-4</v>
      </c>
      <c r="BF78" s="318">
        <v>0</v>
      </c>
      <c r="BG78" s="318">
        <v>0</v>
      </c>
      <c r="BH78" s="318">
        <v>0</v>
      </c>
      <c r="BI78" s="318">
        <v>0</v>
      </c>
      <c r="BJ78" s="318">
        <v>3.0815133267909699E-2</v>
      </c>
      <c r="BK78" s="318">
        <v>0</v>
      </c>
      <c r="BL78" s="318">
        <v>0</v>
      </c>
      <c r="BM78" s="318">
        <v>1.55201972854902E-2</v>
      </c>
      <c r="BN78" s="318">
        <v>1.0081302956586799E-3</v>
      </c>
      <c r="BO78" s="318">
        <v>0</v>
      </c>
      <c r="BP78" s="318">
        <v>3.7902586732057402E-3</v>
      </c>
      <c r="BQ78" s="318">
        <v>1.2758168231001899E-3</v>
      </c>
      <c r="BR78" s="318">
        <v>2.8290113423831101E-4</v>
      </c>
      <c r="BS78" s="318">
        <v>6.29212979657163E-2</v>
      </c>
      <c r="BT78" s="318">
        <v>6.6711556638922101E-2</v>
      </c>
      <c r="BU78" s="318">
        <v>6.7987373462022299E-2</v>
      </c>
      <c r="BV78" s="318">
        <v>322.67332290110897</v>
      </c>
      <c r="BW78" s="318">
        <v>342.11054686626699</v>
      </c>
      <c r="BX78" s="318">
        <v>348.65319724113999</v>
      </c>
      <c r="BY78" s="318">
        <v>838.95063954288503</v>
      </c>
      <c r="BZ78" s="318">
        <v>889.48742185229401</v>
      </c>
      <c r="CA78" s="318">
        <v>906.49831282696402</v>
      </c>
      <c r="CB78" s="318">
        <v>16.359537471086199</v>
      </c>
      <c r="CC78" s="318">
        <v>17.345004726119701</v>
      </c>
      <c r="CD78" s="318">
        <v>17.676717100125799</v>
      </c>
      <c r="CE78" s="317" t="s">
        <v>800</v>
      </c>
      <c r="CF78" s="317" t="s">
        <v>800</v>
      </c>
      <c r="CG78" s="317" t="s">
        <v>2990</v>
      </c>
      <c r="CH78" s="318">
        <v>2.0374892651319298E-3</v>
      </c>
      <c r="CI78" s="318">
        <v>6.0883808700584401E-2</v>
      </c>
      <c r="CJ78" s="318">
        <v>15.829790262151899</v>
      </c>
      <c r="CK78" s="222"/>
      <c r="CL78" s="223">
        <f t="shared" si="11"/>
        <v>4.6392970384567474E-2</v>
      </c>
      <c r="CM78" s="223">
        <f t="shared" si="12"/>
        <v>1.6528327581148881E-2</v>
      </c>
      <c r="CN78" s="223">
        <f t="shared" si="13"/>
        <v>3.7902586732057402E-3</v>
      </c>
      <c r="CO78" s="223">
        <f t="shared" si="13"/>
        <v>1.2758168231001899E-3</v>
      </c>
      <c r="CP78" s="223">
        <f t="shared" si="14"/>
        <v>6.7987373462022285E-2</v>
      </c>
      <c r="CQ78" s="223">
        <f t="shared" si="15"/>
        <v>0</v>
      </c>
      <c r="CR78" s="222"/>
      <c r="CS78" s="222"/>
      <c r="CT78" s="222"/>
      <c r="CU78" s="222"/>
      <c r="CV78" s="222"/>
      <c r="CW78" s="222"/>
      <c r="CX78" s="222"/>
      <c r="CY78" s="222"/>
      <c r="CZ78" s="222"/>
      <c r="DA78" s="222"/>
      <c r="DB78" s="224">
        <f t="shared" si="16"/>
        <v>3.1823263563568342E-2</v>
      </c>
      <c r="DC78" s="224">
        <f t="shared" si="17"/>
        <v>3.1098034402148009E-2</v>
      </c>
      <c r="DD78" s="224">
        <f t="shared" si="18"/>
        <v>6.2921297965716355E-2</v>
      </c>
      <c r="DE78" s="225">
        <f t="shared" si="19"/>
        <v>0</v>
      </c>
      <c r="DF78" s="222"/>
      <c r="DG78" s="222"/>
      <c r="DH78" s="222"/>
      <c r="DI78" s="222"/>
      <c r="DJ78" s="222"/>
      <c r="DK78" s="222"/>
      <c r="DL78" s="222"/>
      <c r="DM78" s="222"/>
      <c r="DN78" s="222"/>
      <c r="DO78" s="222"/>
      <c r="DP78" s="222"/>
      <c r="DQ78" s="222"/>
      <c r="DR78" s="222"/>
      <c r="DS78" s="222"/>
      <c r="DT78" s="222"/>
      <c r="DU78" s="222"/>
      <c r="DV78" s="222"/>
      <c r="DW78" s="222"/>
      <c r="DX78" s="222"/>
      <c r="DY78" s="222"/>
      <c r="DZ78" s="222"/>
      <c r="EA78" s="222"/>
      <c r="EB78" s="222"/>
      <c r="EC78" s="222"/>
      <c r="ED78" s="222"/>
      <c r="EE78" s="222"/>
    </row>
    <row r="79" spans="1:135" ht="25.5" x14ac:dyDescent="0.25">
      <c r="A79" s="317" t="s">
        <v>301</v>
      </c>
      <c r="B79" s="317" t="s">
        <v>4150</v>
      </c>
      <c r="C79" s="317" t="s">
        <v>302</v>
      </c>
      <c r="D79" s="317" t="s">
        <v>2853</v>
      </c>
      <c r="E79" s="318">
        <v>205</v>
      </c>
      <c r="F79" s="318">
        <v>2496</v>
      </c>
      <c r="G79" s="317" t="s">
        <v>2906</v>
      </c>
      <c r="H79" s="317" t="s">
        <v>800</v>
      </c>
      <c r="I79" s="317" t="s">
        <v>2625</v>
      </c>
      <c r="J79" s="318">
        <v>137</v>
      </c>
      <c r="K79" s="318">
        <v>0.8</v>
      </c>
      <c r="L79" s="317" t="s">
        <v>2891</v>
      </c>
      <c r="M79" s="317" t="s">
        <v>2892</v>
      </c>
      <c r="N79" s="317" t="s">
        <v>2893</v>
      </c>
      <c r="O79" s="317" t="s">
        <v>32</v>
      </c>
      <c r="P79" s="317" t="s">
        <v>2894</v>
      </c>
      <c r="Q79" s="317" t="s">
        <v>2859</v>
      </c>
      <c r="R79" s="317" t="s">
        <v>4150</v>
      </c>
      <c r="S79" s="317" t="s">
        <v>2895</v>
      </c>
      <c r="T79" s="318">
        <v>5.45294626447154E-2</v>
      </c>
      <c r="U79" s="317" t="s">
        <v>2981</v>
      </c>
      <c r="V79" s="317" t="s">
        <v>2982</v>
      </c>
      <c r="W79" s="317" t="s">
        <v>301</v>
      </c>
      <c r="X79" s="317" t="s">
        <v>302</v>
      </c>
      <c r="Y79" s="318">
        <v>205</v>
      </c>
      <c r="Z79" s="318">
        <v>2496</v>
      </c>
      <c r="AA79" s="318">
        <v>1</v>
      </c>
      <c r="AB79" s="317" t="s">
        <v>4150</v>
      </c>
      <c r="AC79" s="318">
        <v>1</v>
      </c>
      <c r="AD79" s="317" t="s">
        <v>800</v>
      </c>
      <c r="AE79" s="317" t="s">
        <v>800</v>
      </c>
      <c r="AF79" s="318">
        <v>0</v>
      </c>
      <c r="AG79" s="318">
        <v>0</v>
      </c>
      <c r="AH79" s="317" t="s">
        <v>2854</v>
      </c>
      <c r="AI79" s="317" t="s">
        <v>2863</v>
      </c>
      <c r="AJ79" s="317" t="s">
        <v>2855</v>
      </c>
      <c r="AK79" s="317" t="s">
        <v>2864</v>
      </c>
      <c r="AL79" s="317" t="s">
        <v>2854</v>
      </c>
      <c r="AM79" s="317" t="s">
        <v>2865</v>
      </c>
      <c r="AN79" s="317" t="s">
        <v>2985</v>
      </c>
      <c r="AO79" s="317" t="s">
        <v>2867</v>
      </c>
      <c r="AP79" s="317" t="s">
        <v>2868</v>
      </c>
      <c r="AQ79" s="317" t="s">
        <v>2869</v>
      </c>
      <c r="AR79" s="317" t="s">
        <v>2870</v>
      </c>
      <c r="AS79" s="318">
        <v>82.6995</v>
      </c>
      <c r="AT79" s="318">
        <v>0</v>
      </c>
      <c r="AU79" s="317" t="s">
        <v>4151</v>
      </c>
      <c r="AV79" s="317" t="s">
        <v>4151</v>
      </c>
      <c r="AW79" s="317" t="s">
        <v>4152</v>
      </c>
      <c r="AX79" s="317" t="s">
        <v>4153</v>
      </c>
      <c r="AY79" s="317" t="s">
        <v>2874</v>
      </c>
      <c r="AZ79" s="317" t="s">
        <v>800</v>
      </c>
      <c r="BA79" s="317" t="s">
        <v>800</v>
      </c>
      <c r="BB79" s="318">
        <v>5.2109561965812002E-3</v>
      </c>
      <c r="BC79" s="318">
        <v>1.11785398421667E-2</v>
      </c>
      <c r="BD79" s="318">
        <v>8.3333333333333295E-4</v>
      </c>
      <c r="BE79" s="318">
        <v>4.1919860097323599E-4</v>
      </c>
      <c r="BF79" s="318">
        <v>0</v>
      </c>
      <c r="BG79" s="318">
        <v>0</v>
      </c>
      <c r="BH79" s="318">
        <v>0</v>
      </c>
      <c r="BI79" s="318">
        <v>0</v>
      </c>
      <c r="BJ79" s="318">
        <v>0</v>
      </c>
      <c r="BK79" s="318">
        <v>0</v>
      </c>
      <c r="BL79" s="318">
        <v>0</v>
      </c>
      <c r="BM79" s="318">
        <v>1.6766344512792301E-2</v>
      </c>
      <c r="BN79" s="318">
        <v>1.0598292851796401E-3</v>
      </c>
      <c r="BO79" s="318">
        <v>0</v>
      </c>
      <c r="BP79" s="318">
        <v>4.09458601193029E-3</v>
      </c>
      <c r="BQ79" s="318">
        <v>1.3782546702104301E-3</v>
      </c>
      <c r="BR79" s="318">
        <v>3.0058245512820501E-4</v>
      </c>
      <c r="BS79" s="318">
        <v>3.57687842261546E-2</v>
      </c>
      <c r="BT79" s="318">
        <v>3.9863370238084901E-2</v>
      </c>
      <c r="BU79" s="318">
        <v>4.1241624908295298E-2</v>
      </c>
      <c r="BV79" s="318">
        <v>174.481874273925</v>
      </c>
      <c r="BW79" s="318">
        <v>194.45546457602401</v>
      </c>
      <c r="BX79" s="318">
        <v>201.178658089246</v>
      </c>
      <c r="BY79" s="318">
        <v>453.65287311220499</v>
      </c>
      <c r="BZ79" s="318">
        <v>505.584207897662</v>
      </c>
      <c r="CA79" s="318">
        <v>523.06451103203801</v>
      </c>
      <c r="CB79" s="318">
        <v>9.2998838988001999</v>
      </c>
      <c r="CC79" s="318">
        <v>10.3644762619021</v>
      </c>
      <c r="CD79" s="318">
        <v>10.7228224761568</v>
      </c>
      <c r="CE79" s="317" t="s">
        <v>800</v>
      </c>
      <c r="CF79" s="317" t="s">
        <v>800</v>
      </c>
      <c r="CG79" s="317" t="s">
        <v>2990</v>
      </c>
      <c r="CH79" s="318">
        <v>2.20108329371917E-3</v>
      </c>
      <c r="CI79" s="318">
        <v>3.3567700932435399E-2</v>
      </c>
      <c r="CJ79" s="318">
        <v>8.7276022424332105</v>
      </c>
      <c r="CK79" s="222"/>
      <c r="CL79" s="223">
        <f t="shared" si="11"/>
        <v>1.7942610428182675E-2</v>
      </c>
      <c r="CM79" s="223">
        <f t="shared" si="12"/>
        <v>1.7826173797971939E-2</v>
      </c>
      <c r="CN79" s="223">
        <f t="shared" si="13"/>
        <v>4.09458601193029E-3</v>
      </c>
      <c r="CO79" s="223">
        <f t="shared" si="13"/>
        <v>1.3782546702104301E-3</v>
      </c>
      <c r="CP79" s="223">
        <f t="shared" si="14"/>
        <v>4.1241624908295332E-2</v>
      </c>
      <c r="CQ79" s="223">
        <f t="shared" si="15"/>
        <v>0</v>
      </c>
      <c r="CR79" s="222"/>
      <c r="CS79" s="222"/>
      <c r="CT79" s="222"/>
      <c r="CU79" s="222"/>
      <c r="CV79" s="222"/>
      <c r="CW79" s="222"/>
      <c r="CX79" s="222"/>
      <c r="CY79" s="222"/>
      <c r="CZ79" s="222"/>
      <c r="DA79" s="222"/>
      <c r="DB79" s="224">
        <f t="shared" si="16"/>
        <v>3.5468201771026414E-2</v>
      </c>
      <c r="DC79" s="224">
        <f t="shared" si="17"/>
        <v>3.0058245512820501E-4</v>
      </c>
      <c r="DD79" s="224">
        <f t="shared" si="18"/>
        <v>3.5768784226154621E-2</v>
      </c>
      <c r="DE79" s="225">
        <f t="shared" si="19"/>
        <v>0</v>
      </c>
      <c r="DF79" s="222"/>
      <c r="DG79" s="222"/>
      <c r="DH79" s="222"/>
      <c r="DI79" s="222"/>
      <c r="DJ79" s="222"/>
      <c r="DK79" s="222"/>
      <c r="DL79" s="222"/>
      <c r="DM79" s="222"/>
      <c r="DN79" s="222"/>
      <c r="DO79" s="222"/>
      <c r="DP79" s="222"/>
      <c r="DQ79" s="222"/>
      <c r="DR79" s="222"/>
      <c r="DS79" s="222"/>
      <c r="DT79" s="222"/>
      <c r="DU79" s="222"/>
      <c r="DV79" s="222"/>
      <c r="DW79" s="222"/>
      <c r="DX79" s="222"/>
      <c r="DY79" s="222"/>
      <c r="DZ79" s="222"/>
      <c r="EA79" s="222"/>
      <c r="EB79" s="222"/>
      <c r="EC79" s="222"/>
      <c r="ED79" s="222"/>
      <c r="EE79" s="222"/>
    </row>
    <row r="80" spans="1:135" ht="25.5" x14ac:dyDescent="0.25">
      <c r="A80" s="317" t="s">
        <v>303</v>
      </c>
      <c r="B80" s="317" t="s">
        <v>4154</v>
      </c>
      <c r="C80" s="317" t="s">
        <v>304</v>
      </c>
      <c r="D80" s="317" t="s">
        <v>2853</v>
      </c>
      <c r="E80" s="318">
        <v>370</v>
      </c>
      <c r="F80" s="318">
        <v>1386</v>
      </c>
      <c r="G80" s="317" t="s">
        <v>2854</v>
      </c>
      <c r="H80" s="317" t="s">
        <v>800</v>
      </c>
      <c r="I80" s="317" t="s">
        <v>2622</v>
      </c>
      <c r="J80" s="318">
        <v>105</v>
      </c>
      <c r="K80" s="318">
        <v>0.8</v>
      </c>
      <c r="L80" s="317" t="s">
        <v>2891</v>
      </c>
      <c r="M80" s="317" t="s">
        <v>2892</v>
      </c>
      <c r="N80" s="317" t="s">
        <v>2893</v>
      </c>
      <c r="O80" s="317" t="s">
        <v>32</v>
      </c>
      <c r="P80" s="317" t="s">
        <v>2858</v>
      </c>
      <c r="Q80" s="317" t="s">
        <v>2859</v>
      </c>
      <c r="R80" s="317" t="s">
        <v>4154</v>
      </c>
      <c r="S80" s="317" t="s">
        <v>2860</v>
      </c>
      <c r="T80" s="318">
        <v>5.4685696788286699E-2</v>
      </c>
      <c r="U80" s="317" t="s">
        <v>2861</v>
      </c>
      <c r="V80" s="317" t="s">
        <v>2862</v>
      </c>
      <c r="W80" s="317" t="s">
        <v>303</v>
      </c>
      <c r="X80" s="317" t="s">
        <v>304</v>
      </c>
      <c r="Y80" s="318">
        <v>370</v>
      </c>
      <c r="Z80" s="318">
        <v>1386</v>
      </c>
      <c r="AA80" s="318">
        <v>1</v>
      </c>
      <c r="AB80" s="317" t="s">
        <v>4154</v>
      </c>
      <c r="AC80" s="318">
        <v>1</v>
      </c>
      <c r="AD80" s="317" t="s">
        <v>800</v>
      </c>
      <c r="AE80" s="317" t="s">
        <v>800</v>
      </c>
      <c r="AF80" s="318">
        <v>0</v>
      </c>
      <c r="AG80" s="318">
        <v>0</v>
      </c>
      <c r="AH80" s="317" t="s">
        <v>2854</v>
      </c>
      <c r="AI80" s="317" t="s">
        <v>2863</v>
      </c>
      <c r="AJ80" s="317" t="s">
        <v>2855</v>
      </c>
      <c r="AK80" s="317" t="s">
        <v>2864</v>
      </c>
      <c r="AL80" s="317" t="s">
        <v>2854</v>
      </c>
      <c r="AM80" s="317" t="s">
        <v>2865</v>
      </c>
      <c r="AN80" s="317" t="s">
        <v>2866</v>
      </c>
      <c r="AO80" s="317" t="s">
        <v>2867</v>
      </c>
      <c r="AP80" s="317" t="s">
        <v>2868</v>
      </c>
      <c r="AQ80" s="317" t="s">
        <v>2869</v>
      </c>
      <c r="AR80" s="317" t="s">
        <v>2870</v>
      </c>
      <c r="AS80" s="318">
        <v>79.348399999999998</v>
      </c>
      <c r="AT80" s="318">
        <v>0</v>
      </c>
      <c r="AU80" s="317" t="s">
        <v>4155</v>
      </c>
      <c r="AV80" s="317" t="s">
        <v>4155</v>
      </c>
      <c r="AW80" s="317" t="s">
        <v>4156</v>
      </c>
      <c r="AX80" s="317" t="s">
        <v>4157</v>
      </c>
      <c r="AY80" s="317" t="s">
        <v>2874</v>
      </c>
      <c r="AZ80" s="317" t="s">
        <v>800</v>
      </c>
      <c r="BA80" s="317" t="s">
        <v>800</v>
      </c>
      <c r="BB80" s="318">
        <v>6.9262962962963002E-3</v>
      </c>
      <c r="BC80" s="318">
        <v>2.0233707811666099E-2</v>
      </c>
      <c r="BD80" s="318">
        <v>8.3333333333333295E-4</v>
      </c>
      <c r="BE80" s="318">
        <v>5.2479100529100498E-4</v>
      </c>
      <c r="BF80" s="318">
        <v>0</v>
      </c>
      <c r="BG80" s="318">
        <v>0</v>
      </c>
      <c r="BH80" s="318">
        <v>0</v>
      </c>
      <c r="BI80" s="318">
        <v>0</v>
      </c>
      <c r="BJ80" s="318">
        <v>0</v>
      </c>
      <c r="BK80" s="318">
        <v>0</v>
      </c>
      <c r="BL80" s="318">
        <v>0</v>
      </c>
      <c r="BM80" s="318">
        <v>3.1332761171440897E-2</v>
      </c>
      <c r="BN80" s="318">
        <v>1.9128626122754499E-3</v>
      </c>
      <c r="BO80" s="318">
        <v>0</v>
      </c>
      <c r="BP80" s="318">
        <v>5.34245984413762E-3</v>
      </c>
      <c r="BQ80" s="318">
        <v>1.79829418875075E-3</v>
      </c>
      <c r="BR80" s="318">
        <v>5.4130866378066401E-4</v>
      </c>
      <c r="BS80" s="318">
        <v>6.2305060894083802E-2</v>
      </c>
      <c r="BT80" s="318">
        <v>6.7647520738221403E-2</v>
      </c>
      <c r="BU80" s="318">
        <v>6.9445814926972105E-2</v>
      </c>
      <c r="BV80" s="318">
        <v>168.39205647049701</v>
      </c>
      <c r="BW80" s="318">
        <v>182.83113713032799</v>
      </c>
      <c r="BX80" s="318">
        <v>187.69139169451901</v>
      </c>
      <c r="BY80" s="318">
        <v>437.81934682329103</v>
      </c>
      <c r="BZ80" s="318">
        <v>475.36095653885297</v>
      </c>
      <c r="CA80" s="318">
        <v>487.99761840575002</v>
      </c>
      <c r="CB80" s="318">
        <v>16.199315832461799</v>
      </c>
      <c r="CC80" s="318">
        <v>17.588355391937601</v>
      </c>
      <c r="CD80" s="318">
        <v>18.055911881012801</v>
      </c>
      <c r="CE80" s="317" t="s">
        <v>800</v>
      </c>
      <c r="CF80" s="317" t="s">
        <v>800</v>
      </c>
      <c r="CG80" s="317" t="s">
        <v>2875</v>
      </c>
      <c r="CH80" s="318">
        <v>4.5242806297883E-3</v>
      </c>
      <c r="CI80" s="318">
        <v>5.7780780264295499E-2</v>
      </c>
      <c r="CJ80" s="318">
        <v>15.0230028687168</v>
      </c>
      <c r="CK80" s="222"/>
      <c r="CL80" s="223">
        <f t="shared" si="11"/>
        <v>2.9059437110367396E-2</v>
      </c>
      <c r="CM80" s="223">
        <f t="shared" si="12"/>
        <v>3.3245623783716344E-2</v>
      </c>
      <c r="CN80" s="223">
        <f t="shared" si="13"/>
        <v>5.34245984413762E-3</v>
      </c>
      <c r="CO80" s="223">
        <f t="shared" si="13"/>
        <v>1.79829418875075E-3</v>
      </c>
      <c r="CP80" s="223">
        <f t="shared" si="14"/>
        <v>6.9445814926972105E-2</v>
      </c>
      <c r="CQ80" s="223">
        <f t="shared" si="15"/>
        <v>0</v>
      </c>
      <c r="CR80" s="222"/>
      <c r="CS80" s="222"/>
      <c r="CT80" s="222"/>
      <c r="CU80" s="222"/>
      <c r="CV80" s="222"/>
      <c r="CW80" s="222"/>
      <c r="CX80" s="222"/>
      <c r="CY80" s="222"/>
      <c r="CZ80" s="222"/>
      <c r="DA80" s="222"/>
      <c r="DB80" s="224">
        <f t="shared" si="16"/>
        <v>6.176375223030308E-2</v>
      </c>
      <c r="DC80" s="224">
        <f t="shared" si="17"/>
        <v>5.4130866378066401E-4</v>
      </c>
      <c r="DD80" s="224">
        <f t="shared" si="18"/>
        <v>6.2305060894083747E-2</v>
      </c>
      <c r="DE80" s="225">
        <f t="shared" si="19"/>
        <v>-5.5511151231257827E-17</v>
      </c>
      <c r="DF80" s="222"/>
      <c r="DG80" s="222"/>
      <c r="DH80" s="222"/>
      <c r="DI80" s="222"/>
      <c r="DJ80" s="222"/>
      <c r="DK80" s="222"/>
      <c r="DL80" s="222"/>
      <c r="DM80" s="222"/>
      <c r="DN80" s="222"/>
      <c r="DO80" s="222"/>
      <c r="DP80" s="222"/>
      <c r="DQ80" s="222"/>
      <c r="DR80" s="222"/>
      <c r="DS80" s="222"/>
      <c r="DT80" s="222"/>
      <c r="DU80" s="222"/>
      <c r="DV80" s="222"/>
      <c r="DW80" s="222"/>
      <c r="DX80" s="222"/>
      <c r="DY80" s="222"/>
      <c r="DZ80" s="222"/>
      <c r="EA80" s="222"/>
      <c r="EB80" s="222"/>
      <c r="EC80" s="222"/>
      <c r="ED80" s="222"/>
      <c r="EE80" s="222"/>
    </row>
    <row r="81" spans="1:135" ht="25.5" x14ac:dyDescent="0.25">
      <c r="A81" s="317" t="s">
        <v>309</v>
      </c>
      <c r="B81" s="317" t="s">
        <v>4158</v>
      </c>
      <c r="C81" s="317" t="s">
        <v>310</v>
      </c>
      <c r="D81" s="317" t="s">
        <v>2980</v>
      </c>
      <c r="E81" s="318">
        <v>250</v>
      </c>
      <c r="F81" s="318">
        <v>4104</v>
      </c>
      <c r="G81" s="317" t="s">
        <v>2854</v>
      </c>
      <c r="H81" s="317" t="s">
        <v>800</v>
      </c>
      <c r="I81" s="317" t="s">
        <v>2622</v>
      </c>
      <c r="J81" s="318">
        <v>127</v>
      </c>
      <c r="K81" s="318">
        <v>0.84597529158993201</v>
      </c>
      <c r="L81" s="317" t="s">
        <v>2891</v>
      </c>
      <c r="M81" s="317" t="s">
        <v>2892</v>
      </c>
      <c r="N81" s="317" t="s">
        <v>2893</v>
      </c>
      <c r="O81" s="317" t="s">
        <v>32</v>
      </c>
      <c r="P81" s="317" t="s">
        <v>2858</v>
      </c>
      <c r="Q81" s="317" t="s">
        <v>2859</v>
      </c>
      <c r="R81" s="317" t="s">
        <v>4158</v>
      </c>
      <c r="S81" s="317" t="s">
        <v>2860</v>
      </c>
      <c r="T81" s="318">
        <v>5.4685696788286699E-2</v>
      </c>
      <c r="U81" s="317" t="s">
        <v>2861</v>
      </c>
      <c r="V81" s="317" t="s">
        <v>2862</v>
      </c>
      <c r="W81" s="317" t="s">
        <v>309</v>
      </c>
      <c r="X81" s="317" t="s">
        <v>310</v>
      </c>
      <c r="Y81" s="318">
        <v>250</v>
      </c>
      <c r="Z81" s="318">
        <v>4104</v>
      </c>
      <c r="AA81" s="318">
        <v>1</v>
      </c>
      <c r="AB81" s="317" t="s">
        <v>4158</v>
      </c>
      <c r="AC81" s="318">
        <v>1</v>
      </c>
      <c r="AD81" s="317" t="s">
        <v>800</v>
      </c>
      <c r="AE81" s="317" t="s">
        <v>800</v>
      </c>
      <c r="AF81" s="318">
        <v>0</v>
      </c>
      <c r="AG81" s="318">
        <v>0</v>
      </c>
      <c r="AH81" s="317" t="s">
        <v>2854</v>
      </c>
      <c r="AI81" s="317" t="s">
        <v>2863</v>
      </c>
      <c r="AJ81" s="317" t="s">
        <v>2855</v>
      </c>
      <c r="AK81" s="317" t="s">
        <v>2864</v>
      </c>
      <c r="AL81" s="317" t="s">
        <v>2854</v>
      </c>
      <c r="AM81" s="317" t="s">
        <v>2865</v>
      </c>
      <c r="AN81" s="317" t="s">
        <v>2866</v>
      </c>
      <c r="AO81" s="317" t="s">
        <v>2867</v>
      </c>
      <c r="AP81" s="317" t="s">
        <v>2868</v>
      </c>
      <c r="AQ81" s="317" t="s">
        <v>2869</v>
      </c>
      <c r="AR81" s="317" t="s">
        <v>2870</v>
      </c>
      <c r="AS81" s="318">
        <v>79.348399999999998</v>
      </c>
      <c r="AT81" s="318">
        <v>0</v>
      </c>
      <c r="AU81" s="317" t="s">
        <v>4159</v>
      </c>
      <c r="AV81" s="317" t="s">
        <v>4159</v>
      </c>
      <c r="AW81" s="317" t="s">
        <v>4160</v>
      </c>
      <c r="AX81" s="317" t="s">
        <v>4161</v>
      </c>
      <c r="AY81" s="317" t="s">
        <v>2874</v>
      </c>
      <c r="AZ81" s="317" t="s">
        <v>800</v>
      </c>
      <c r="BA81" s="317" t="s">
        <v>800</v>
      </c>
      <c r="BB81" s="318">
        <v>5.0967376543209902E-3</v>
      </c>
      <c r="BC81" s="318">
        <v>1.3671424197071701E-2</v>
      </c>
      <c r="BD81" s="318">
        <v>8.3333333333333295E-4</v>
      </c>
      <c r="BE81" s="318">
        <v>4.3388232720909903E-4</v>
      </c>
      <c r="BF81" s="318">
        <v>0</v>
      </c>
      <c r="BG81" s="318">
        <v>0</v>
      </c>
      <c r="BH81" s="318">
        <v>0</v>
      </c>
      <c r="BI81" s="318">
        <v>0</v>
      </c>
      <c r="BJ81" s="318">
        <v>0</v>
      </c>
      <c r="BK81" s="318">
        <v>0</v>
      </c>
      <c r="BL81" s="318">
        <v>0</v>
      </c>
      <c r="BM81" s="318">
        <v>2.4497206026056501E-2</v>
      </c>
      <c r="BN81" s="318">
        <v>1.2222340305895901E-3</v>
      </c>
      <c r="BO81" s="318">
        <v>0</v>
      </c>
      <c r="BP81" s="318">
        <v>4.1769488099587899E-3</v>
      </c>
      <c r="BQ81" s="318">
        <v>1.4059783303566899E-3</v>
      </c>
      <c r="BR81" s="318">
        <v>1.8281038206627699E-4</v>
      </c>
      <c r="BS81" s="318">
        <v>4.59376279506475E-2</v>
      </c>
      <c r="BT81" s="318">
        <v>5.0114576760606301E-2</v>
      </c>
      <c r="BU81" s="318">
        <v>5.1520555090962997E-2</v>
      </c>
      <c r="BV81" s="318">
        <v>183.75051180259001</v>
      </c>
      <c r="BW81" s="318">
        <v>200.45830704242499</v>
      </c>
      <c r="BX81" s="318">
        <v>206.082220363852</v>
      </c>
      <c r="BY81" s="318">
        <v>477.75133068673398</v>
      </c>
      <c r="BZ81" s="318">
        <v>521.19159831030504</v>
      </c>
      <c r="CA81" s="318">
        <v>535.81377294601498</v>
      </c>
      <c r="CB81" s="318">
        <v>11.9437832671683</v>
      </c>
      <c r="CC81" s="318">
        <v>13.0297899577576</v>
      </c>
      <c r="CD81" s="318">
        <v>13.3953443236504</v>
      </c>
      <c r="CE81" s="317" t="s">
        <v>800</v>
      </c>
      <c r="CF81" s="317" t="s">
        <v>800</v>
      </c>
      <c r="CG81" s="317" t="s">
        <v>2875</v>
      </c>
      <c r="CH81" s="318">
        <v>3.5372635721821399E-3</v>
      </c>
      <c r="CI81" s="318">
        <v>4.2400364378465401E-2</v>
      </c>
      <c r="CJ81" s="318">
        <v>11.024094738401001</v>
      </c>
      <c r="CK81" s="222"/>
      <c r="CL81" s="223">
        <f t="shared" si="11"/>
        <v>2.0218187894001399E-2</v>
      </c>
      <c r="CM81" s="223">
        <f t="shared" si="12"/>
        <v>2.571944005664609E-2</v>
      </c>
      <c r="CN81" s="223">
        <f t="shared" si="13"/>
        <v>4.1769488099587899E-3</v>
      </c>
      <c r="CO81" s="223">
        <f t="shared" si="13"/>
        <v>1.4059783303566899E-3</v>
      </c>
      <c r="CP81" s="223">
        <f t="shared" si="14"/>
        <v>5.1520555090962962E-2</v>
      </c>
      <c r="CQ81" s="223">
        <f t="shared" si="15"/>
        <v>0</v>
      </c>
      <c r="CR81" s="222"/>
      <c r="CS81" s="222"/>
      <c r="CT81" s="222"/>
      <c r="CU81" s="222"/>
      <c r="CV81" s="222"/>
      <c r="CW81" s="222"/>
      <c r="CX81" s="222"/>
      <c r="CY81" s="222"/>
      <c r="CZ81" s="222"/>
      <c r="DA81" s="222"/>
      <c r="DB81" s="224">
        <f t="shared" si="16"/>
        <v>4.5754817568581213E-2</v>
      </c>
      <c r="DC81" s="224">
        <f t="shared" si="17"/>
        <v>1.8281038206627699E-4</v>
      </c>
      <c r="DD81" s="224">
        <f t="shared" si="18"/>
        <v>4.5937627950647493E-2</v>
      </c>
      <c r="DE81" s="225">
        <f t="shared" si="19"/>
        <v>0</v>
      </c>
      <c r="DF81" s="222"/>
      <c r="DG81" s="222"/>
      <c r="DH81" s="222"/>
      <c r="DI81" s="222"/>
      <c r="DJ81" s="222"/>
      <c r="DK81" s="222"/>
      <c r="DL81" s="222"/>
      <c r="DM81" s="222"/>
      <c r="DN81" s="222"/>
      <c r="DO81" s="222"/>
      <c r="DP81" s="222"/>
      <c r="DQ81" s="222"/>
      <c r="DR81" s="222"/>
      <c r="DS81" s="222"/>
      <c r="DT81" s="222"/>
      <c r="DU81" s="222"/>
      <c r="DV81" s="222"/>
      <c r="DW81" s="222"/>
      <c r="DX81" s="222"/>
      <c r="DY81" s="222"/>
      <c r="DZ81" s="222"/>
      <c r="EA81" s="222"/>
      <c r="EB81" s="222"/>
      <c r="EC81" s="222"/>
      <c r="ED81" s="222"/>
      <c r="EE81" s="222"/>
    </row>
    <row r="82" spans="1:135" ht="25.5" x14ac:dyDescent="0.25">
      <c r="A82" s="317" t="s">
        <v>309</v>
      </c>
      <c r="B82" s="317" t="s">
        <v>4162</v>
      </c>
      <c r="C82" s="317" t="s">
        <v>310</v>
      </c>
      <c r="D82" s="317" t="s">
        <v>2980</v>
      </c>
      <c r="E82" s="318">
        <v>250</v>
      </c>
      <c r="F82" s="318">
        <v>4104</v>
      </c>
      <c r="G82" s="317" t="s">
        <v>2890</v>
      </c>
      <c r="H82" s="317" t="s">
        <v>800</v>
      </c>
      <c r="I82" s="317" t="s">
        <v>2626</v>
      </c>
      <c r="J82" s="318">
        <v>131</v>
      </c>
      <c r="K82" s="318">
        <v>0.85483958072513899</v>
      </c>
      <c r="L82" s="317" t="s">
        <v>2891</v>
      </c>
      <c r="M82" s="317" t="s">
        <v>2892</v>
      </c>
      <c r="N82" s="317" t="s">
        <v>2893</v>
      </c>
      <c r="O82" s="317" t="s">
        <v>32</v>
      </c>
      <c r="P82" s="317" t="s">
        <v>2894</v>
      </c>
      <c r="Q82" s="317" t="s">
        <v>2859</v>
      </c>
      <c r="R82" s="317" t="s">
        <v>4162</v>
      </c>
      <c r="S82" s="317" t="s">
        <v>2895</v>
      </c>
      <c r="T82" s="318">
        <v>5.45294626447154E-2</v>
      </c>
      <c r="U82" s="317" t="s">
        <v>2896</v>
      </c>
      <c r="V82" s="317" t="s">
        <v>2897</v>
      </c>
      <c r="W82" s="317" t="s">
        <v>309</v>
      </c>
      <c r="X82" s="317" t="s">
        <v>310</v>
      </c>
      <c r="Y82" s="318">
        <v>250</v>
      </c>
      <c r="Z82" s="318">
        <v>4104</v>
      </c>
      <c r="AA82" s="318">
        <v>1</v>
      </c>
      <c r="AB82" s="317" t="s">
        <v>4162</v>
      </c>
      <c r="AC82" s="318">
        <v>1</v>
      </c>
      <c r="AD82" s="317" t="s">
        <v>800</v>
      </c>
      <c r="AE82" s="317" t="s">
        <v>800</v>
      </c>
      <c r="AF82" s="318">
        <v>0</v>
      </c>
      <c r="AG82" s="318">
        <v>0</v>
      </c>
      <c r="AH82" s="317" t="s">
        <v>2854</v>
      </c>
      <c r="AI82" s="317" t="s">
        <v>2863</v>
      </c>
      <c r="AJ82" s="317" t="s">
        <v>2855</v>
      </c>
      <c r="AK82" s="317" t="s">
        <v>2864</v>
      </c>
      <c r="AL82" s="317" t="s">
        <v>2854</v>
      </c>
      <c r="AM82" s="317" t="s">
        <v>2865</v>
      </c>
      <c r="AN82" s="317" t="s">
        <v>2898</v>
      </c>
      <c r="AO82" s="317" t="s">
        <v>2867</v>
      </c>
      <c r="AP82" s="317" t="s">
        <v>2868</v>
      </c>
      <c r="AQ82" s="317" t="s">
        <v>2869</v>
      </c>
      <c r="AR82" s="317" t="s">
        <v>2870</v>
      </c>
      <c r="AS82" s="318">
        <v>82.6995</v>
      </c>
      <c r="AT82" s="318">
        <v>0</v>
      </c>
      <c r="AU82" s="317" t="s">
        <v>4159</v>
      </c>
      <c r="AV82" s="317" t="s">
        <v>4159</v>
      </c>
      <c r="AW82" s="317" t="s">
        <v>4160</v>
      </c>
      <c r="AX82" s="317" t="s">
        <v>4161</v>
      </c>
      <c r="AY82" s="317" t="s">
        <v>2874</v>
      </c>
      <c r="AZ82" s="317" t="s">
        <v>800</v>
      </c>
      <c r="BA82" s="317" t="s">
        <v>800</v>
      </c>
      <c r="BB82" s="318">
        <v>5.0967376543209902E-3</v>
      </c>
      <c r="BC82" s="318">
        <v>1.36323656611789E-2</v>
      </c>
      <c r="BD82" s="318">
        <v>8.3333333333333295E-4</v>
      </c>
      <c r="BE82" s="318">
        <v>4.3839853689567402E-4</v>
      </c>
      <c r="BF82" s="318">
        <v>0</v>
      </c>
      <c r="BG82" s="318">
        <v>0</v>
      </c>
      <c r="BH82" s="318">
        <v>0</v>
      </c>
      <c r="BI82" s="318">
        <v>0</v>
      </c>
      <c r="BJ82" s="318">
        <v>0</v>
      </c>
      <c r="BK82" s="318">
        <v>0</v>
      </c>
      <c r="BL82" s="318">
        <v>0</v>
      </c>
      <c r="BM82" s="318">
        <v>1.5236075517726299E-2</v>
      </c>
      <c r="BN82" s="318">
        <v>1.2095600317688401E-3</v>
      </c>
      <c r="BO82" s="318">
        <v>0</v>
      </c>
      <c r="BP82" s="318">
        <v>4.0074179053998698E-3</v>
      </c>
      <c r="BQ82" s="318">
        <v>1.34891352324981E-3</v>
      </c>
      <c r="BR82" s="318">
        <v>1.8281038206627699E-4</v>
      </c>
      <c r="BS82" s="318">
        <v>3.6629281117290302E-2</v>
      </c>
      <c r="BT82" s="318">
        <v>4.0636699022690202E-2</v>
      </c>
      <c r="BU82" s="318">
        <v>4.198561254594E-2</v>
      </c>
      <c r="BV82" s="318">
        <v>146.51712446916099</v>
      </c>
      <c r="BW82" s="318">
        <v>162.54679609076101</v>
      </c>
      <c r="BX82" s="318">
        <v>167.94245018376</v>
      </c>
      <c r="BY82" s="318">
        <v>380.94452361981899</v>
      </c>
      <c r="BZ82" s="318">
        <v>422.62166983597803</v>
      </c>
      <c r="CA82" s="318">
        <v>436.65037047777599</v>
      </c>
      <c r="CB82" s="318">
        <v>9.5236130904954805</v>
      </c>
      <c r="CC82" s="318">
        <v>10.565541745899401</v>
      </c>
      <c r="CD82" s="318">
        <v>10.916259261944401</v>
      </c>
      <c r="CE82" s="317" t="s">
        <v>800</v>
      </c>
      <c r="CF82" s="317" t="s">
        <v>800</v>
      </c>
      <c r="CG82" s="317" t="s">
        <v>2902</v>
      </c>
      <c r="CH82" s="318">
        <v>1.40257138973694E-3</v>
      </c>
      <c r="CI82" s="318">
        <v>3.5226709727553297E-2</v>
      </c>
      <c r="CJ82" s="318">
        <v>9.15894452916387</v>
      </c>
      <c r="CK82" s="222"/>
      <c r="CL82" s="223">
        <f t="shared" si="11"/>
        <v>2.0183645567795172E-2</v>
      </c>
      <c r="CM82" s="223">
        <f t="shared" si="12"/>
        <v>1.644563554949514E-2</v>
      </c>
      <c r="CN82" s="223">
        <f t="shared" si="13"/>
        <v>4.0074179053998698E-3</v>
      </c>
      <c r="CO82" s="223">
        <f t="shared" si="13"/>
        <v>1.34891352324981E-3</v>
      </c>
      <c r="CP82" s="223">
        <f t="shared" si="14"/>
        <v>4.198561254594E-2</v>
      </c>
      <c r="CQ82" s="223">
        <f t="shared" si="15"/>
        <v>0</v>
      </c>
      <c r="CR82" s="222"/>
      <c r="CS82" s="222"/>
      <c r="CT82" s="222"/>
      <c r="CU82" s="222"/>
      <c r="CV82" s="222"/>
      <c r="CW82" s="222"/>
      <c r="CX82" s="222"/>
      <c r="CY82" s="222"/>
      <c r="CZ82" s="222"/>
      <c r="DA82" s="222"/>
      <c r="DB82" s="224">
        <f t="shared" si="16"/>
        <v>3.6446470735224036E-2</v>
      </c>
      <c r="DC82" s="224">
        <f t="shared" si="17"/>
        <v>1.8281038206627699E-4</v>
      </c>
      <c r="DD82" s="224">
        <f t="shared" si="18"/>
        <v>3.6629281117290316E-2</v>
      </c>
      <c r="DE82" s="225">
        <f t="shared" si="19"/>
        <v>0</v>
      </c>
      <c r="DF82" s="222"/>
      <c r="DG82" s="222"/>
      <c r="DH82" s="222"/>
      <c r="DI82" s="222"/>
      <c r="DJ82" s="222"/>
      <c r="DK82" s="222"/>
      <c r="DL82" s="222"/>
      <c r="DM82" s="222"/>
      <c r="DN82" s="222"/>
      <c r="DO82" s="222"/>
      <c r="DP82" s="222"/>
      <c r="DQ82" s="222"/>
      <c r="DR82" s="222"/>
      <c r="DS82" s="222"/>
      <c r="DT82" s="222"/>
      <c r="DU82" s="222"/>
      <c r="DV82" s="222"/>
      <c r="DW82" s="222"/>
      <c r="DX82" s="222"/>
      <c r="DY82" s="222"/>
      <c r="DZ82" s="222"/>
      <c r="EA82" s="222"/>
      <c r="EB82" s="222"/>
      <c r="EC82" s="222"/>
      <c r="ED82" s="222"/>
      <c r="EE82" s="222"/>
    </row>
    <row r="83" spans="1:135" ht="25.5" x14ac:dyDescent="0.25">
      <c r="A83" s="317" t="s">
        <v>311</v>
      </c>
      <c r="B83" s="317" t="s">
        <v>3150</v>
      </c>
      <c r="C83" s="317" t="s">
        <v>312</v>
      </c>
      <c r="D83" s="317" t="s">
        <v>2853</v>
      </c>
      <c r="E83" s="318">
        <v>300</v>
      </c>
      <c r="F83" s="318">
        <v>3610</v>
      </c>
      <c r="G83" s="317" t="s">
        <v>2854</v>
      </c>
      <c r="H83" s="317" t="s">
        <v>800</v>
      </c>
      <c r="I83" s="317" t="s">
        <v>2622</v>
      </c>
      <c r="J83" s="318">
        <v>112</v>
      </c>
      <c r="K83" s="318">
        <v>0.8</v>
      </c>
      <c r="L83" s="317" t="s">
        <v>2891</v>
      </c>
      <c r="M83" s="317" t="s">
        <v>2892</v>
      </c>
      <c r="N83" s="317" t="s">
        <v>2893</v>
      </c>
      <c r="O83" s="317" t="s">
        <v>32</v>
      </c>
      <c r="P83" s="317" t="s">
        <v>2858</v>
      </c>
      <c r="Q83" s="317" t="s">
        <v>2859</v>
      </c>
      <c r="R83" s="317" t="s">
        <v>3150</v>
      </c>
      <c r="S83" s="317" t="s">
        <v>2860</v>
      </c>
      <c r="T83" s="318">
        <v>5.4685696788286699E-2</v>
      </c>
      <c r="U83" s="317" t="s">
        <v>2861</v>
      </c>
      <c r="V83" s="317" t="s">
        <v>2862</v>
      </c>
      <c r="W83" s="317" t="s">
        <v>311</v>
      </c>
      <c r="X83" s="317" t="s">
        <v>312</v>
      </c>
      <c r="Y83" s="318">
        <v>300</v>
      </c>
      <c r="Z83" s="318">
        <v>3610</v>
      </c>
      <c r="AA83" s="318">
        <v>1</v>
      </c>
      <c r="AB83" s="317" t="s">
        <v>3150</v>
      </c>
      <c r="AC83" s="318">
        <v>1</v>
      </c>
      <c r="AD83" s="317" t="s">
        <v>800</v>
      </c>
      <c r="AE83" s="317" t="s">
        <v>800</v>
      </c>
      <c r="AF83" s="318">
        <v>0</v>
      </c>
      <c r="AG83" s="318">
        <v>0</v>
      </c>
      <c r="AH83" s="317" t="s">
        <v>2854</v>
      </c>
      <c r="AI83" s="317" t="s">
        <v>2863</v>
      </c>
      <c r="AJ83" s="317" t="s">
        <v>2855</v>
      </c>
      <c r="AK83" s="317" t="s">
        <v>2864</v>
      </c>
      <c r="AL83" s="317" t="s">
        <v>2854</v>
      </c>
      <c r="AM83" s="317" t="s">
        <v>2865</v>
      </c>
      <c r="AN83" s="317" t="s">
        <v>2866</v>
      </c>
      <c r="AO83" s="317" t="s">
        <v>2867</v>
      </c>
      <c r="AP83" s="317" t="s">
        <v>2868</v>
      </c>
      <c r="AQ83" s="317" t="s">
        <v>2869</v>
      </c>
      <c r="AR83" s="317" t="s">
        <v>2870</v>
      </c>
      <c r="AS83" s="318">
        <v>79.348399999999998</v>
      </c>
      <c r="AT83" s="318">
        <v>0</v>
      </c>
      <c r="AU83" s="317" t="s">
        <v>3151</v>
      </c>
      <c r="AV83" s="317" t="s">
        <v>3151</v>
      </c>
      <c r="AW83" s="317" t="s">
        <v>3152</v>
      </c>
      <c r="AX83" s="317" t="s">
        <v>3153</v>
      </c>
      <c r="AY83" s="317" t="s">
        <v>2874</v>
      </c>
      <c r="AZ83" s="317" t="s">
        <v>800</v>
      </c>
      <c r="BA83" s="317" t="s">
        <v>800</v>
      </c>
      <c r="BB83" s="318">
        <v>2.99335857186827E-3</v>
      </c>
      <c r="BC83" s="318">
        <v>1.6405709036485999E-2</v>
      </c>
      <c r="BD83" s="318">
        <v>8.3333333333333295E-4</v>
      </c>
      <c r="BE83" s="318">
        <v>4.9199156746031702E-4</v>
      </c>
      <c r="BF83" s="318">
        <v>0</v>
      </c>
      <c r="BG83" s="318">
        <v>0</v>
      </c>
      <c r="BH83" s="318">
        <v>0</v>
      </c>
      <c r="BI83" s="318">
        <v>0</v>
      </c>
      <c r="BJ83" s="318">
        <v>0</v>
      </c>
      <c r="BK83" s="318">
        <v>0</v>
      </c>
      <c r="BL83" s="318">
        <v>0</v>
      </c>
      <c r="BM83" s="318">
        <v>2.9374463598225899E-2</v>
      </c>
      <c r="BN83" s="318">
        <v>1.5509696856287399E-3</v>
      </c>
      <c r="BO83" s="318">
        <v>0</v>
      </c>
      <c r="BP83" s="318">
        <v>5.0085561038790199E-3</v>
      </c>
      <c r="BQ83" s="318">
        <v>1.6859008019538301E-3</v>
      </c>
      <c r="BR83" s="318">
        <v>2.0782653961218801E-4</v>
      </c>
      <c r="BS83" s="318">
        <v>5.1857652332614697E-2</v>
      </c>
      <c r="BT83" s="318">
        <v>5.6866208436493697E-2</v>
      </c>
      <c r="BU83" s="318">
        <v>5.85521092384476E-2</v>
      </c>
      <c r="BV83" s="318">
        <v>172.85884110871601</v>
      </c>
      <c r="BW83" s="318">
        <v>189.55402812164601</v>
      </c>
      <c r="BX83" s="318">
        <v>195.173697461492</v>
      </c>
      <c r="BY83" s="318">
        <v>449.432986882661</v>
      </c>
      <c r="BZ83" s="318">
        <v>492.84047311627899</v>
      </c>
      <c r="CA83" s="318">
        <v>507.45161339987902</v>
      </c>
      <c r="CB83" s="318">
        <v>13.4829896064798</v>
      </c>
      <c r="CC83" s="318">
        <v>14.7852141934884</v>
      </c>
      <c r="CD83" s="318">
        <v>15.2235484019964</v>
      </c>
      <c r="CE83" s="317" t="s">
        <v>800</v>
      </c>
      <c r="CF83" s="317" t="s">
        <v>800</v>
      </c>
      <c r="CG83" s="317" t="s">
        <v>2875</v>
      </c>
      <c r="CH83" s="318">
        <v>4.2415130904265297E-3</v>
      </c>
      <c r="CI83" s="318">
        <v>4.7616139242188202E-2</v>
      </c>
      <c r="CJ83" s="318">
        <v>12.3801962029689</v>
      </c>
      <c r="CK83" s="222"/>
      <c r="CL83" s="223">
        <f t="shared" si="11"/>
        <v>2.0932219048760106E-2</v>
      </c>
      <c r="CM83" s="223">
        <f t="shared" si="12"/>
        <v>3.092543328385464E-2</v>
      </c>
      <c r="CN83" s="223">
        <f t="shared" si="13"/>
        <v>5.0085561038790199E-3</v>
      </c>
      <c r="CO83" s="223">
        <f t="shared" si="13"/>
        <v>1.6859008019538301E-3</v>
      </c>
      <c r="CP83" s="223">
        <f t="shared" si="14"/>
        <v>5.8552109238447593E-2</v>
      </c>
      <c r="CQ83" s="223">
        <f t="shared" si="15"/>
        <v>0</v>
      </c>
      <c r="CR83" s="222"/>
      <c r="CS83" s="222"/>
      <c r="CT83" s="222"/>
      <c r="CU83" s="222"/>
      <c r="CV83" s="222"/>
      <c r="CW83" s="222"/>
      <c r="CX83" s="222"/>
      <c r="CY83" s="222"/>
      <c r="CZ83" s="222"/>
      <c r="DA83" s="222"/>
      <c r="DB83" s="224">
        <f t="shared" si="16"/>
        <v>5.1649825793002556E-2</v>
      </c>
      <c r="DC83" s="224">
        <f t="shared" si="17"/>
        <v>2.0782653961218801E-4</v>
      </c>
      <c r="DD83" s="224">
        <f t="shared" si="18"/>
        <v>5.1857652332614745E-2</v>
      </c>
      <c r="DE83" s="225">
        <f t="shared" si="19"/>
        <v>0</v>
      </c>
      <c r="DF83" s="222"/>
      <c r="DG83" s="222"/>
      <c r="DH83" s="222"/>
      <c r="DI83" s="222"/>
      <c r="DJ83" s="222"/>
      <c r="DK83" s="222"/>
      <c r="DL83" s="222"/>
      <c r="DM83" s="222"/>
      <c r="DN83" s="222"/>
      <c r="DO83" s="222"/>
      <c r="DP83" s="222"/>
      <c r="DQ83" s="222"/>
      <c r="DR83" s="222"/>
      <c r="DS83" s="222"/>
      <c r="DT83" s="222"/>
      <c r="DU83" s="222"/>
      <c r="DV83" s="222"/>
      <c r="DW83" s="222"/>
      <c r="DX83" s="222"/>
      <c r="DY83" s="222"/>
      <c r="DZ83" s="222"/>
      <c r="EA83" s="222"/>
      <c r="EB83" s="222"/>
      <c r="EC83" s="222"/>
      <c r="ED83" s="222"/>
      <c r="EE83" s="222"/>
    </row>
    <row r="84" spans="1:135" ht="25.5" x14ac:dyDescent="0.25">
      <c r="A84" s="317" t="s">
        <v>313</v>
      </c>
      <c r="B84" s="317" t="s">
        <v>4163</v>
      </c>
      <c r="C84" s="317" t="s">
        <v>314</v>
      </c>
      <c r="D84" s="317" t="s">
        <v>2853</v>
      </c>
      <c r="E84" s="318">
        <v>420</v>
      </c>
      <c r="F84" s="318">
        <v>1800</v>
      </c>
      <c r="G84" s="317" t="s">
        <v>2891</v>
      </c>
      <c r="H84" s="317" t="s">
        <v>800</v>
      </c>
      <c r="I84" s="317" t="s">
        <v>2623</v>
      </c>
      <c r="J84" s="318">
        <v>72</v>
      </c>
      <c r="K84" s="318">
        <v>0.81404387762848296</v>
      </c>
      <c r="L84" s="317" t="s">
        <v>2891</v>
      </c>
      <c r="M84" s="317" t="s">
        <v>2892</v>
      </c>
      <c r="N84" s="317" t="s">
        <v>2893</v>
      </c>
      <c r="O84" s="317" t="s">
        <v>32</v>
      </c>
      <c r="P84" s="317" t="s">
        <v>2858</v>
      </c>
      <c r="Q84" s="317" t="s">
        <v>2859</v>
      </c>
      <c r="R84" s="317" t="s">
        <v>4163</v>
      </c>
      <c r="S84" s="317" t="s">
        <v>2860</v>
      </c>
      <c r="T84" s="318">
        <v>5.4685696788286699E-2</v>
      </c>
      <c r="U84" s="317" t="s">
        <v>3008</v>
      </c>
      <c r="V84" s="317" t="s">
        <v>3009</v>
      </c>
      <c r="W84" s="317" t="s">
        <v>313</v>
      </c>
      <c r="X84" s="317" t="s">
        <v>314</v>
      </c>
      <c r="Y84" s="318">
        <v>420</v>
      </c>
      <c r="Z84" s="318">
        <v>1800</v>
      </c>
      <c r="AA84" s="318">
        <v>1</v>
      </c>
      <c r="AB84" s="317" t="s">
        <v>4163</v>
      </c>
      <c r="AC84" s="318">
        <v>1</v>
      </c>
      <c r="AD84" s="317" t="s">
        <v>800</v>
      </c>
      <c r="AE84" s="317" t="s">
        <v>800</v>
      </c>
      <c r="AF84" s="318">
        <v>0</v>
      </c>
      <c r="AG84" s="318">
        <v>0</v>
      </c>
      <c r="AH84" s="317" t="s">
        <v>2854</v>
      </c>
      <c r="AI84" s="317" t="s">
        <v>2863</v>
      </c>
      <c r="AJ84" s="317" t="s">
        <v>2855</v>
      </c>
      <c r="AK84" s="317" t="s">
        <v>2864</v>
      </c>
      <c r="AL84" s="317" t="s">
        <v>2854</v>
      </c>
      <c r="AM84" s="317" t="s">
        <v>2865</v>
      </c>
      <c r="AN84" s="317" t="s">
        <v>3010</v>
      </c>
      <c r="AO84" s="317" t="s">
        <v>2867</v>
      </c>
      <c r="AP84" s="317" t="s">
        <v>2868</v>
      </c>
      <c r="AQ84" s="317" t="s">
        <v>2869</v>
      </c>
      <c r="AR84" s="317" t="s">
        <v>2870</v>
      </c>
      <c r="AS84" s="318">
        <v>48.982399999999998</v>
      </c>
      <c r="AT84" s="318">
        <v>0</v>
      </c>
      <c r="AU84" s="317" t="s">
        <v>3156</v>
      </c>
      <c r="AV84" s="317" t="s">
        <v>3156</v>
      </c>
      <c r="AW84" s="317" t="s">
        <v>3157</v>
      </c>
      <c r="AX84" s="317" t="s">
        <v>3158</v>
      </c>
      <c r="AY84" s="317" t="s">
        <v>2874</v>
      </c>
      <c r="AZ84" s="317" t="s">
        <v>800</v>
      </c>
      <c r="BA84" s="317" t="s">
        <v>800</v>
      </c>
      <c r="BB84" s="318">
        <v>5.6717975308641999E-3</v>
      </c>
      <c r="BC84" s="318">
        <v>2.2967992651080401E-2</v>
      </c>
      <c r="BD84" s="318">
        <v>8.3333333333333295E-4</v>
      </c>
      <c r="BE84" s="318">
        <v>4.7243827160493802E-4</v>
      </c>
      <c r="BF84" s="318">
        <v>0</v>
      </c>
      <c r="BG84" s="318">
        <v>0</v>
      </c>
      <c r="BH84" s="318">
        <v>0</v>
      </c>
      <c r="BI84" s="318">
        <v>0</v>
      </c>
      <c r="BJ84" s="318">
        <v>0</v>
      </c>
      <c r="BK84" s="318">
        <v>0</v>
      </c>
      <c r="BL84" s="318">
        <v>0</v>
      </c>
      <c r="BM84" s="318">
        <v>2.23297544709701E-2</v>
      </c>
      <c r="BN84" s="318">
        <v>2.133897318858E-3</v>
      </c>
      <c r="BO84" s="318">
        <v>0</v>
      </c>
      <c r="BP84" s="318">
        <v>7.6566755054021099E-3</v>
      </c>
      <c r="BQ84" s="318">
        <v>2.5772687990577498E-3</v>
      </c>
      <c r="BR84" s="318">
        <v>4.1680767111111102E-4</v>
      </c>
      <c r="BS84" s="318">
        <v>5.4826021247822099E-2</v>
      </c>
      <c r="BT84" s="318">
        <v>6.2482696753224203E-2</v>
      </c>
      <c r="BU84" s="318">
        <v>6.5059965552281995E-2</v>
      </c>
      <c r="BV84" s="318">
        <v>130.538145828148</v>
      </c>
      <c r="BW84" s="318">
        <v>148.76832560291501</v>
      </c>
      <c r="BX84" s="318">
        <v>154.90467988638599</v>
      </c>
      <c r="BY84" s="318">
        <v>339.39917915318398</v>
      </c>
      <c r="BZ84" s="318">
        <v>386.797646567578</v>
      </c>
      <c r="CA84" s="318">
        <v>402.75216770460298</v>
      </c>
      <c r="CB84" s="318">
        <v>14.254765524433701</v>
      </c>
      <c r="CC84" s="318">
        <v>16.245501155838301</v>
      </c>
      <c r="CD84" s="318">
        <v>16.915591043593299</v>
      </c>
      <c r="CE84" s="317" t="s">
        <v>800</v>
      </c>
      <c r="CF84" s="317" t="s">
        <v>800</v>
      </c>
      <c r="CG84" s="317" t="s">
        <v>3014</v>
      </c>
      <c r="CH84" s="318">
        <v>2.31674197997613E-3</v>
      </c>
      <c r="CI84" s="318">
        <v>5.2509279267846001E-2</v>
      </c>
      <c r="CJ84" s="318">
        <v>13.652412609640001</v>
      </c>
      <c r="CK84" s="222"/>
      <c r="CL84" s="223">
        <f t="shared" si="11"/>
        <v>3.036236945799398E-2</v>
      </c>
      <c r="CM84" s="223">
        <f t="shared" si="12"/>
        <v>2.4463651789828102E-2</v>
      </c>
      <c r="CN84" s="223">
        <f t="shared" si="13"/>
        <v>7.6566755054021099E-3</v>
      </c>
      <c r="CO84" s="223">
        <f t="shared" si="13"/>
        <v>2.5772687990577498E-3</v>
      </c>
      <c r="CP84" s="223">
        <f t="shared" si="14"/>
        <v>6.505996555228194E-2</v>
      </c>
      <c r="CQ84" s="223">
        <f t="shared" si="15"/>
        <v>0</v>
      </c>
      <c r="CR84" s="222"/>
      <c r="CS84" s="222"/>
      <c r="CT84" s="222"/>
      <c r="CU84" s="222"/>
      <c r="CV84" s="222"/>
      <c r="CW84" s="222"/>
      <c r="CX84" s="222"/>
      <c r="CY84" s="222"/>
      <c r="CZ84" s="222"/>
      <c r="DA84" s="222"/>
      <c r="DB84" s="224">
        <f t="shared" si="16"/>
        <v>5.4409213576710969E-2</v>
      </c>
      <c r="DC84" s="224">
        <f t="shared" si="17"/>
        <v>4.1680767111111102E-4</v>
      </c>
      <c r="DD84" s="224">
        <f t="shared" si="18"/>
        <v>5.4826021247822078E-2</v>
      </c>
      <c r="DE84" s="225">
        <f t="shared" si="19"/>
        <v>0</v>
      </c>
      <c r="DF84" s="222"/>
      <c r="DG84" s="222"/>
      <c r="DH84" s="222"/>
      <c r="DI84" s="222"/>
      <c r="DJ84" s="222"/>
      <c r="DK84" s="222"/>
      <c r="DL84" s="222"/>
      <c r="DM84" s="222"/>
      <c r="DN84" s="222"/>
      <c r="DO84" s="222"/>
      <c r="DP84" s="222"/>
      <c r="DQ84" s="222"/>
      <c r="DR84" s="222"/>
      <c r="DS84" s="222"/>
      <c r="DT84" s="222"/>
      <c r="DU84" s="222"/>
      <c r="DV84" s="222"/>
      <c r="DW84" s="222"/>
      <c r="DX84" s="222"/>
      <c r="DY84" s="222"/>
      <c r="DZ84" s="222"/>
      <c r="EA84" s="222"/>
      <c r="EB84" s="222"/>
      <c r="EC84" s="222"/>
      <c r="ED84" s="222"/>
      <c r="EE84" s="222"/>
    </row>
    <row r="85" spans="1:135" ht="25.5" x14ac:dyDescent="0.25">
      <c r="A85" s="317" t="s">
        <v>313</v>
      </c>
      <c r="B85" s="317" t="s">
        <v>3160</v>
      </c>
      <c r="C85" s="317" t="s">
        <v>314</v>
      </c>
      <c r="D85" s="317" t="s">
        <v>2853</v>
      </c>
      <c r="E85" s="318">
        <v>420</v>
      </c>
      <c r="F85" s="318">
        <v>1800</v>
      </c>
      <c r="G85" s="317" t="s">
        <v>2906</v>
      </c>
      <c r="H85" s="317" t="s">
        <v>800</v>
      </c>
      <c r="I85" s="317" t="s">
        <v>2625</v>
      </c>
      <c r="J85" s="318">
        <v>104</v>
      </c>
      <c r="K85" s="318">
        <v>0.82604478003250903</v>
      </c>
      <c r="L85" s="317" t="s">
        <v>2891</v>
      </c>
      <c r="M85" s="317" t="s">
        <v>2892</v>
      </c>
      <c r="N85" s="317" t="s">
        <v>2893</v>
      </c>
      <c r="O85" s="317" t="s">
        <v>32</v>
      </c>
      <c r="P85" s="317" t="s">
        <v>2894</v>
      </c>
      <c r="Q85" s="317" t="s">
        <v>2859</v>
      </c>
      <c r="R85" s="317" t="s">
        <v>3160</v>
      </c>
      <c r="S85" s="317" t="s">
        <v>2895</v>
      </c>
      <c r="T85" s="318">
        <v>5.45294626447154E-2</v>
      </c>
      <c r="U85" s="317" t="s">
        <v>2981</v>
      </c>
      <c r="V85" s="317" t="s">
        <v>2982</v>
      </c>
      <c r="W85" s="317" t="s">
        <v>313</v>
      </c>
      <c r="X85" s="317" t="s">
        <v>314</v>
      </c>
      <c r="Y85" s="318">
        <v>420</v>
      </c>
      <c r="Z85" s="318">
        <v>1800</v>
      </c>
      <c r="AA85" s="318">
        <v>1</v>
      </c>
      <c r="AB85" s="317" t="s">
        <v>3160</v>
      </c>
      <c r="AC85" s="318">
        <v>1</v>
      </c>
      <c r="AD85" s="317" t="s">
        <v>800</v>
      </c>
      <c r="AE85" s="317" t="s">
        <v>800</v>
      </c>
      <c r="AF85" s="295"/>
      <c r="AG85" s="295"/>
      <c r="AH85" s="317" t="s">
        <v>2854</v>
      </c>
      <c r="AI85" s="317" t="s">
        <v>2863</v>
      </c>
      <c r="AJ85" s="317" t="s">
        <v>2891</v>
      </c>
      <c r="AK85" s="317" t="s">
        <v>2907</v>
      </c>
      <c r="AL85" s="317" t="s">
        <v>2854</v>
      </c>
      <c r="AM85" s="317" t="s">
        <v>2865</v>
      </c>
      <c r="AN85" s="317" t="s">
        <v>2985</v>
      </c>
      <c r="AO85" s="317" t="s">
        <v>2867</v>
      </c>
      <c r="AP85" s="317" t="s">
        <v>2868</v>
      </c>
      <c r="AQ85" s="317" t="s">
        <v>2869</v>
      </c>
      <c r="AR85" s="317" t="s">
        <v>2870</v>
      </c>
      <c r="AS85" s="318">
        <v>82.6995</v>
      </c>
      <c r="AT85" s="318">
        <v>0</v>
      </c>
      <c r="AU85" s="317" t="s">
        <v>3156</v>
      </c>
      <c r="AV85" s="317" t="s">
        <v>3156</v>
      </c>
      <c r="AW85" s="317" t="s">
        <v>3157</v>
      </c>
      <c r="AX85" s="317" t="s">
        <v>3158</v>
      </c>
      <c r="AY85" s="317" t="s">
        <v>2915</v>
      </c>
      <c r="AZ85" s="317" t="s">
        <v>800</v>
      </c>
      <c r="BA85" s="317" t="s">
        <v>800</v>
      </c>
      <c r="BB85" s="318">
        <v>5.6717975308641999E-3</v>
      </c>
      <c r="BC85" s="318">
        <v>2.2902374310780502E-2</v>
      </c>
      <c r="BD85" s="318">
        <v>8.3333333333333295E-4</v>
      </c>
      <c r="BE85" s="318">
        <v>5.52213541666667E-4</v>
      </c>
      <c r="BF85" s="318">
        <v>0</v>
      </c>
      <c r="BG85" s="318">
        <v>0</v>
      </c>
      <c r="BH85" s="318">
        <v>0</v>
      </c>
      <c r="BI85" s="318">
        <v>0</v>
      </c>
      <c r="BJ85" s="318">
        <v>0</v>
      </c>
      <c r="BK85" s="318">
        <v>0</v>
      </c>
      <c r="BL85" s="318">
        <v>0</v>
      </c>
      <c r="BM85" s="318">
        <v>2.1390060328412699E-2</v>
      </c>
      <c r="BN85" s="318">
        <v>2.1028957386981201E-3</v>
      </c>
      <c r="BO85" s="318">
        <v>0</v>
      </c>
      <c r="BP85" s="318">
        <v>5.22376489092417E-3</v>
      </c>
      <c r="BQ85" s="318">
        <v>1.7583409741595299E-3</v>
      </c>
      <c r="BR85" s="318">
        <v>2.44888888888889E-4</v>
      </c>
      <c r="BS85" s="318">
        <v>5.3697563672644402E-2</v>
      </c>
      <c r="BT85" s="318">
        <v>5.8921328563568597E-2</v>
      </c>
      <c r="BU85" s="318">
        <v>6.0679669537728097E-2</v>
      </c>
      <c r="BV85" s="318">
        <v>127.85134207772499</v>
      </c>
      <c r="BW85" s="318">
        <v>140.288877532306</v>
      </c>
      <c r="BX85" s="318">
        <v>144.47540366125699</v>
      </c>
      <c r="BY85" s="318">
        <v>332.413489402084</v>
      </c>
      <c r="BZ85" s="318">
        <v>364.75108158399598</v>
      </c>
      <c r="CA85" s="318">
        <v>375.63604951926902</v>
      </c>
      <c r="CB85" s="318">
        <v>13.961366554887499</v>
      </c>
      <c r="CC85" s="318">
        <v>15.319545426527799</v>
      </c>
      <c r="CD85" s="318">
        <v>15.776714079809301</v>
      </c>
      <c r="CE85" s="317" t="s">
        <v>800</v>
      </c>
      <c r="CF85" s="317" t="s">
        <v>800</v>
      </c>
      <c r="CG85" s="317" t="s">
        <v>2990</v>
      </c>
      <c r="CH85" s="318">
        <v>2.8080840402982502E-3</v>
      </c>
      <c r="CI85" s="318">
        <v>5.08894796323461E-2</v>
      </c>
      <c r="CJ85" s="318">
        <v>13.23126470441</v>
      </c>
      <c r="CK85" s="222"/>
      <c r="CL85" s="223">
        <f t="shared" si="11"/>
        <v>3.0204607605533586E-2</v>
      </c>
      <c r="CM85" s="223">
        <f t="shared" si="12"/>
        <v>2.3492956067110819E-2</v>
      </c>
      <c r="CN85" s="223">
        <f t="shared" si="13"/>
        <v>5.22376489092417E-3</v>
      </c>
      <c r="CO85" s="223">
        <f t="shared" si="13"/>
        <v>1.7583409741595299E-3</v>
      </c>
      <c r="CP85" s="223">
        <f t="shared" si="14"/>
        <v>6.0679669537728104E-2</v>
      </c>
      <c r="CQ85" s="223">
        <f t="shared" si="15"/>
        <v>0</v>
      </c>
      <c r="CR85" s="222"/>
      <c r="CS85" s="222"/>
      <c r="CT85" s="222"/>
      <c r="CU85" s="222"/>
      <c r="CV85" s="222"/>
      <c r="CW85" s="222"/>
      <c r="CX85" s="222"/>
      <c r="CY85" s="222"/>
      <c r="CZ85" s="222"/>
      <c r="DA85" s="222"/>
      <c r="DB85" s="224">
        <f t="shared" si="16"/>
        <v>5.3452674783755517E-2</v>
      </c>
      <c r="DC85" s="224">
        <f t="shared" si="17"/>
        <v>2.44888888888889E-4</v>
      </c>
      <c r="DD85" s="224">
        <f t="shared" si="18"/>
        <v>5.3697563672644409E-2</v>
      </c>
      <c r="DE85" s="225">
        <f t="shared" si="19"/>
        <v>0</v>
      </c>
      <c r="DF85" s="222"/>
      <c r="DG85" s="222"/>
      <c r="DH85" s="222"/>
      <c r="DI85" s="222"/>
      <c r="DJ85" s="222"/>
      <c r="DK85" s="222"/>
      <c r="DL85" s="222"/>
      <c r="DM85" s="222"/>
      <c r="DN85" s="222"/>
      <c r="DO85" s="222"/>
      <c r="DP85" s="222"/>
      <c r="DQ85" s="222"/>
      <c r="DR85" s="222"/>
      <c r="DS85" s="222"/>
      <c r="DT85" s="222"/>
      <c r="DU85" s="222"/>
      <c r="DV85" s="222"/>
      <c r="DW85" s="222"/>
      <c r="DX85" s="222"/>
      <c r="DY85" s="222"/>
      <c r="DZ85" s="222"/>
      <c r="EA85" s="222"/>
      <c r="EB85" s="222"/>
      <c r="EC85" s="222"/>
      <c r="ED85" s="222"/>
      <c r="EE85" s="222"/>
    </row>
    <row r="86" spans="1:135" ht="25.5" x14ac:dyDescent="0.25">
      <c r="A86" s="317" t="s">
        <v>321</v>
      </c>
      <c r="B86" s="317" t="s">
        <v>3162</v>
      </c>
      <c r="C86" s="317" t="s">
        <v>322</v>
      </c>
      <c r="D86" s="317" t="s">
        <v>2853</v>
      </c>
      <c r="E86" s="318">
        <v>115.5</v>
      </c>
      <c r="F86" s="318">
        <v>5580</v>
      </c>
      <c r="G86" s="317" t="s">
        <v>2854</v>
      </c>
      <c r="H86" s="317" t="s">
        <v>800</v>
      </c>
      <c r="I86" s="317" t="s">
        <v>2622</v>
      </c>
      <c r="J86" s="318">
        <v>250</v>
      </c>
      <c r="K86" s="318">
        <v>0.8</v>
      </c>
      <c r="L86" s="317" t="s">
        <v>2855</v>
      </c>
      <c r="M86" s="317" t="s">
        <v>2856</v>
      </c>
      <c r="N86" s="317" t="s">
        <v>2857</v>
      </c>
      <c r="O86" s="317" t="s">
        <v>32</v>
      </c>
      <c r="P86" s="317" t="s">
        <v>2858</v>
      </c>
      <c r="Q86" s="317" t="s">
        <v>2859</v>
      </c>
      <c r="R86" s="317" t="s">
        <v>3162</v>
      </c>
      <c r="S86" s="317" t="s">
        <v>2860</v>
      </c>
      <c r="T86" s="318">
        <v>5.4685696788286699E-2</v>
      </c>
      <c r="U86" s="317" t="s">
        <v>2861</v>
      </c>
      <c r="V86" s="317" t="s">
        <v>2862</v>
      </c>
      <c r="W86" s="317" t="s">
        <v>321</v>
      </c>
      <c r="X86" s="317" t="s">
        <v>322</v>
      </c>
      <c r="Y86" s="318">
        <v>115.5</v>
      </c>
      <c r="Z86" s="318">
        <v>5580</v>
      </c>
      <c r="AA86" s="318">
        <v>1</v>
      </c>
      <c r="AB86" s="317" t="s">
        <v>3162</v>
      </c>
      <c r="AC86" s="318">
        <v>1</v>
      </c>
      <c r="AD86" s="317" t="s">
        <v>321</v>
      </c>
      <c r="AE86" s="317" t="s">
        <v>322</v>
      </c>
      <c r="AF86" s="318">
        <v>115.5</v>
      </c>
      <c r="AG86" s="318">
        <v>5580</v>
      </c>
      <c r="AH86" s="317" t="s">
        <v>2854</v>
      </c>
      <c r="AI86" s="317" t="s">
        <v>2863</v>
      </c>
      <c r="AJ86" s="317" t="s">
        <v>2854</v>
      </c>
      <c r="AK86" s="317" t="s">
        <v>2920</v>
      </c>
      <c r="AL86" s="317" t="s">
        <v>2854</v>
      </c>
      <c r="AM86" s="317" t="s">
        <v>2865</v>
      </c>
      <c r="AN86" s="317" t="s">
        <v>2866</v>
      </c>
      <c r="AO86" s="317" t="s">
        <v>2867</v>
      </c>
      <c r="AP86" s="317" t="s">
        <v>2868</v>
      </c>
      <c r="AQ86" s="317" t="s">
        <v>2869</v>
      </c>
      <c r="AR86" s="317" t="s">
        <v>2870</v>
      </c>
      <c r="AS86" s="318">
        <v>79.348399999999998</v>
      </c>
      <c r="AT86" s="318">
        <v>0</v>
      </c>
      <c r="AU86" s="317" t="s">
        <v>3163</v>
      </c>
      <c r="AV86" s="317" t="s">
        <v>3163</v>
      </c>
      <c r="AW86" s="317" t="s">
        <v>3164</v>
      </c>
      <c r="AX86" s="317" t="s">
        <v>3165</v>
      </c>
      <c r="AY86" s="317" t="s">
        <v>2923</v>
      </c>
      <c r="AZ86" s="317" t="s">
        <v>3163</v>
      </c>
      <c r="BA86" s="317" t="s">
        <v>3165</v>
      </c>
      <c r="BB86" s="318">
        <v>1.63507467144564E-3</v>
      </c>
      <c r="BC86" s="318">
        <v>6.3161979790471202E-3</v>
      </c>
      <c r="BD86" s="318">
        <v>8.3333333333333295E-4</v>
      </c>
      <c r="BE86" s="318">
        <v>2.20412222222222E-4</v>
      </c>
      <c r="BF86" s="318">
        <v>0</v>
      </c>
      <c r="BG86" s="318">
        <v>0</v>
      </c>
      <c r="BH86" s="318">
        <v>0</v>
      </c>
      <c r="BI86" s="318">
        <v>0</v>
      </c>
      <c r="BJ86" s="318">
        <v>0</v>
      </c>
      <c r="BK86" s="318">
        <v>0</v>
      </c>
      <c r="BL86" s="318">
        <v>0</v>
      </c>
      <c r="BM86" s="318">
        <v>1.31597596920052E-2</v>
      </c>
      <c r="BN86" s="318">
        <v>5.9712332896706601E-4</v>
      </c>
      <c r="BO86" s="318">
        <v>0</v>
      </c>
      <c r="BP86" s="318">
        <v>2.2438331345377999E-3</v>
      </c>
      <c r="BQ86" s="318">
        <v>7.5528355927531501E-4</v>
      </c>
      <c r="BR86" s="318">
        <v>0</v>
      </c>
      <c r="BS86" s="318">
        <v>2.2761901227020601E-2</v>
      </c>
      <c r="BT86" s="318">
        <v>2.5005734361558399E-2</v>
      </c>
      <c r="BU86" s="318">
        <v>2.5761017920833702E-2</v>
      </c>
      <c r="BV86" s="318">
        <v>197.07273789628201</v>
      </c>
      <c r="BW86" s="318">
        <v>216.49986460223701</v>
      </c>
      <c r="BX86" s="318">
        <v>223.039116197694</v>
      </c>
      <c r="BY86" s="318">
        <v>512.38911853033301</v>
      </c>
      <c r="BZ86" s="318">
        <v>562.89964796581603</v>
      </c>
      <c r="CA86" s="318">
        <v>579.90170211400505</v>
      </c>
      <c r="CB86" s="318">
        <v>5.9180943190253501</v>
      </c>
      <c r="CC86" s="318">
        <v>6.5014909340051803</v>
      </c>
      <c r="CD86" s="318">
        <v>6.6978646594167603</v>
      </c>
      <c r="CE86" s="317" t="s">
        <v>800</v>
      </c>
      <c r="CF86" s="317" t="s">
        <v>800</v>
      </c>
      <c r="CG86" s="317" t="s">
        <v>2875</v>
      </c>
      <c r="CH86" s="318">
        <v>1.9001978645110901E-3</v>
      </c>
      <c r="CI86" s="318">
        <v>2.08617033625095E-2</v>
      </c>
      <c r="CJ86" s="318">
        <v>5.4240428742524696</v>
      </c>
      <c r="CK86" s="222"/>
      <c r="CL86" s="223">
        <f t="shared" si="11"/>
        <v>9.0050182060483156E-3</v>
      </c>
      <c r="CM86" s="223">
        <f t="shared" si="12"/>
        <v>1.3756883020972267E-2</v>
      </c>
      <c r="CN86" s="223">
        <f t="shared" si="13"/>
        <v>2.2438331345377999E-3</v>
      </c>
      <c r="CO86" s="223">
        <f t="shared" si="13"/>
        <v>7.5528355927531501E-4</v>
      </c>
      <c r="CP86" s="223">
        <f t="shared" si="14"/>
        <v>2.5761017920833698E-2</v>
      </c>
      <c r="CQ86" s="223">
        <f t="shared" si="15"/>
        <v>0</v>
      </c>
      <c r="CR86" s="222"/>
      <c r="CS86" s="222"/>
      <c r="CT86" s="222"/>
      <c r="CU86" s="222"/>
      <c r="CV86" s="222"/>
      <c r="CW86" s="222"/>
      <c r="CX86" s="222"/>
      <c r="CY86" s="222"/>
      <c r="CZ86" s="222"/>
      <c r="DA86" s="222"/>
      <c r="DB86" s="224">
        <f t="shared" si="16"/>
        <v>2.2761901227020584E-2</v>
      </c>
      <c r="DC86" s="224">
        <f t="shared" si="17"/>
        <v>0</v>
      </c>
      <c r="DD86" s="224">
        <f t="shared" si="18"/>
        <v>2.2761901227020584E-2</v>
      </c>
      <c r="DE86" s="225">
        <f t="shared" si="19"/>
        <v>0</v>
      </c>
      <c r="DF86" s="222"/>
      <c r="DG86" s="222"/>
      <c r="DH86" s="222"/>
      <c r="DI86" s="222"/>
      <c r="DJ86" s="222"/>
      <c r="DK86" s="222"/>
      <c r="DL86" s="222"/>
      <c r="DM86" s="222"/>
      <c r="DN86" s="222"/>
      <c r="DO86" s="222"/>
      <c r="DP86" s="222"/>
      <c r="DQ86" s="222"/>
      <c r="DR86" s="222"/>
      <c r="DS86" s="222"/>
      <c r="DT86" s="222"/>
      <c r="DU86" s="222"/>
      <c r="DV86" s="222"/>
      <c r="DW86" s="222"/>
      <c r="DX86" s="222"/>
      <c r="DY86" s="222"/>
      <c r="DZ86" s="222"/>
      <c r="EA86" s="222"/>
      <c r="EB86" s="222"/>
      <c r="EC86" s="222"/>
      <c r="ED86" s="222"/>
      <c r="EE86" s="222"/>
    </row>
    <row r="87" spans="1:135" ht="25.5" x14ac:dyDescent="0.25">
      <c r="A87" s="317" t="s">
        <v>323</v>
      </c>
      <c r="B87" s="317" t="s">
        <v>3167</v>
      </c>
      <c r="C87" s="317" t="s">
        <v>324</v>
      </c>
      <c r="D87" s="317" t="s">
        <v>2853</v>
      </c>
      <c r="E87" s="318">
        <v>115.5</v>
      </c>
      <c r="F87" s="318">
        <v>7440</v>
      </c>
      <c r="G87" s="317" t="s">
        <v>2854</v>
      </c>
      <c r="H87" s="317" t="s">
        <v>800</v>
      </c>
      <c r="I87" s="317" t="s">
        <v>2622</v>
      </c>
      <c r="J87" s="318">
        <v>252</v>
      </c>
      <c r="K87" s="318">
        <v>0.8</v>
      </c>
      <c r="L87" s="317" t="s">
        <v>2855</v>
      </c>
      <c r="M87" s="317" t="s">
        <v>2856</v>
      </c>
      <c r="N87" s="317" t="s">
        <v>2857</v>
      </c>
      <c r="O87" s="317" t="s">
        <v>32</v>
      </c>
      <c r="P87" s="317" t="s">
        <v>2858</v>
      </c>
      <c r="Q87" s="317" t="s">
        <v>2859</v>
      </c>
      <c r="R87" s="317" t="s">
        <v>3167</v>
      </c>
      <c r="S87" s="317" t="s">
        <v>2860</v>
      </c>
      <c r="T87" s="318">
        <v>5.4685696788286699E-2</v>
      </c>
      <c r="U87" s="317" t="s">
        <v>2861</v>
      </c>
      <c r="V87" s="317" t="s">
        <v>2862</v>
      </c>
      <c r="W87" s="317" t="s">
        <v>319</v>
      </c>
      <c r="X87" s="317" t="s">
        <v>320</v>
      </c>
      <c r="Y87" s="318">
        <v>115.5</v>
      </c>
      <c r="Z87" s="318">
        <v>8064</v>
      </c>
      <c r="AA87" s="318">
        <v>1</v>
      </c>
      <c r="AB87" s="317" t="s">
        <v>3168</v>
      </c>
      <c r="AC87" s="318">
        <v>1</v>
      </c>
      <c r="AD87" s="317" t="s">
        <v>319</v>
      </c>
      <c r="AE87" s="317" t="s">
        <v>320</v>
      </c>
      <c r="AF87" s="318">
        <v>115.5</v>
      </c>
      <c r="AG87" s="318">
        <v>8064</v>
      </c>
      <c r="AH87" s="317" t="s">
        <v>2891</v>
      </c>
      <c r="AI87" s="317" t="s">
        <v>2946</v>
      </c>
      <c r="AJ87" s="317" t="s">
        <v>2855</v>
      </c>
      <c r="AK87" s="317" t="s">
        <v>2864</v>
      </c>
      <c r="AL87" s="317" t="s">
        <v>2855</v>
      </c>
      <c r="AM87" s="317" t="s">
        <v>3031</v>
      </c>
      <c r="AN87" s="317" t="s">
        <v>2866</v>
      </c>
      <c r="AO87" s="317" t="s">
        <v>2947</v>
      </c>
      <c r="AP87" s="317" t="s">
        <v>2868</v>
      </c>
      <c r="AQ87" s="317" t="s">
        <v>2869</v>
      </c>
      <c r="AR87" s="317" t="s">
        <v>2948</v>
      </c>
      <c r="AS87" s="318">
        <v>79.348399999999998</v>
      </c>
      <c r="AT87" s="318">
        <v>0</v>
      </c>
      <c r="AU87" s="317" t="s">
        <v>3169</v>
      </c>
      <c r="AV87" s="317" t="s">
        <v>3170</v>
      </c>
      <c r="AW87" s="317" t="s">
        <v>3171</v>
      </c>
      <c r="AX87" s="317" t="s">
        <v>3172</v>
      </c>
      <c r="AY87" s="317" t="s">
        <v>2874</v>
      </c>
      <c r="AZ87" s="317" t="s">
        <v>3170</v>
      </c>
      <c r="BA87" s="317" t="s">
        <v>3172</v>
      </c>
      <c r="BB87" s="318">
        <v>1.3065195639187599E-3</v>
      </c>
      <c r="BC87" s="318">
        <v>6.3161979790471202E-3</v>
      </c>
      <c r="BD87" s="318">
        <v>8.3333333333333295E-4</v>
      </c>
      <c r="BE87" s="318">
        <v>2.1866291887125201E-4</v>
      </c>
      <c r="BF87" s="318">
        <v>0</v>
      </c>
      <c r="BG87" s="318">
        <v>0</v>
      </c>
      <c r="BH87" s="318">
        <v>5.7802759410318701E-3</v>
      </c>
      <c r="BI87" s="318">
        <v>0</v>
      </c>
      <c r="BJ87" s="318">
        <v>0</v>
      </c>
      <c r="BK87" s="318">
        <v>2.1371599999999999E-3</v>
      </c>
      <c r="BL87" s="318">
        <v>0</v>
      </c>
      <c r="BM87" s="318">
        <v>1.30553171547671E-2</v>
      </c>
      <c r="BN87" s="318">
        <v>5.9712332896706601E-4</v>
      </c>
      <c r="BO87" s="318">
        <v>0</v>
      </c>
      <c r="BP87" s="318">
        <v>2.2260249350573402E-3</v>
      </c>
      <c r="BQ87" s="318">
        <v>7.4928924531281204E-4</v>
      </c>
      <c r="BR87" s="318">
        <v>0</v>
      </c>
      <c r="BS87" s="318">
        <v>3.0244590219936401E-2</v>
      </c>
      <c r="BT87" s="318">
        <v>3.2470615154993797E-2</v>
      </c>
      <c r="BU87" s="318">
        <v>3.3219904400306602E-2</v>
      </c>
      <c r="BV87" s="318">
        <v>261.85792398213403</v>
      </c>
      <c r="BW87" s="318">
        <v>281.13086714280303</v>
      </c>
      <c r="BX87" s="318">
        <v>287.618219916074</v>
      </c>
      <c r="BY87" s="318">
        <v>680.83060235354799</v>
      </c>
      <c r="BZ87" s="318">
        <v>730.94025457128896</v>
      </c>
      <c r="CA87" s="318">
        <v>747.80737178179402</v>
      </c>
      <c r="CB87" s="318">
        <v>7.8635934571834802</v>
      </c>
      <c r="CC87" s="318">
        <v>8.44235994029839</v>
      </c>
      <c r="CD87" s="318">
        <v>8.6371751440797198</v>
      </c>
      <c r="CE87" s="317" t="s">
        <v>800</v>
      </c>
      <c r="CF87" s="317" t="s">
        <v>800</v>
      </c>
      <c r="CG87" s="317" t="s">
        <v>2875</v>
      </c>
      <c r="CH87" s="318">
        <v>1.88511692907846E-3</v>
      </c>
      <c r="CI87" s="318">
        <v>2.8359473290858001E-2</v>
      </c>
      <c r="CJ87" s="318">
        <v>7.3734630556230796</v>
      </c>
      <c r="CK87" s="222"/>
      <c r="CL87" s="223">
        <f t="shared" si="11"/>
        <v>1.6592149736202336E-2</v>
      </c>
      <c r="CM87" s="223">
        <f t="shared" si="12"/>
        <v>1.3652440483734166E-2</v>
      </c>
      <c r="CN87" s="223">
        <f t="shared" si="13"/>
        <v>2.2260249350573402E-3</v>
      </c>
      <c r="CO87" s="223">
        <f t="shared" si="13"/>
        <v>7.4928924531281204E-4</v>
      </c>
      <c r="CP87" s="223">
        <f t="shared" si="14"/>
        <v>3.321990440030665E-2</v>
      </c>
      <c r="CQ87" s="223">
        <f t="shared" si="15"/>
        <v>0</v>
      </c>
      <c r="CR87" s="222"/>
      <c r="CS87" s="222"/>
      <c r="CT87" s="222"/>
      <c r="CU87" s="222"/>
      <c r="CV87" s="222"/>
      <c r="CW87" s="222"/>
      <c r="CX87" s="222"/>
      <c r="CY87" s="222"/>
      <c r="CZ87" s="222"/>
      <c r="DA87" s="222"/>
      <c r="DB87" s="224">
        <f t="shared" si="16"/>
        <v>2.232715427890463E-2</v>
      </c>
      <c r="DC87" s="224">
        <f t="shared" si="17"/>
        <v>7.9174359410318709E-3</v>
      </c>
      <c r="DD87" s="224">
        <f t="shared" si="18"/>
        <v>3.0244590219936501E-2</v>
      </c>
      <c r="DE87" s="225">
        <f t="shared" si="19"/>
        <v>1.0061396160665481E-16</v>
      </c>
      <c r="DF87" s="222"/>
      <c r="DG87" s="222"/>
      <c r="DH87" s="222"/>
      <c r="DI87" s="222"/>
      <c r="DJ87" s="222"/>
      <c r="DK87" s="222"/>
      <c r="DL87" s="222"/>
      <c r="DM87" s="222"/>
      <c r="DN87" s="222"/>
      <c r="DO87" s="222"/>
      <c r="DP87" s="222"/>
      <c r="DQ87" s="222"/>
      <c r="DR87" s="222"/>
      <c r="DS87" s="222"/>
      <c r="DT87" s="222"/>
      <c r="DU87" s="222"/>
      <c r="DV87" s="222"/>
      <c r="DW87" s="222"/>
      <c r="DX87" s="222"/>
      <c r="DY87" s="222"/>
      <c r="DZ87" s="222"/>
      <c r="EA87" s="222"/>
      <c r="EB87" s="222"/>
      <c r="EC87" s="222"/>
      <c r="ED87" s="222"/>
      <c r="EE87" s="222"/>
    </row>
    <row r="88" spans="1:135" ht="25.5" x14ac:dyDescent="0.25">
      <c r="A88" s="317" t="s">
        <v>323</v>
      </c>
      <c r="B88" s="317" t="s">
        <v>4164</v>
      </c>
      <c r="C88" s="317" t="s">
        <v>324</v>
      </c>
      <c r="D88" s="317" t="s">
        <v>2853</v>
      </c>
      <c r="E88" s="318">
        <v>115.5</v>
      </c>
      <c r="F88" s="318">
        <v>7440</v>
      </c>
      <c r="G88" s="317" t="s">
        <v>2855</v>
      </c>
      <c r="H88" s="317" t="s">
        <v>800</v>
      </c>
      <c r="I88" s="317" t="s">
        <v>2624</v>
      </c>
      <c r="J88" s="318">
        <v>371</v>
      </c>
      <c r="K88" s="318">
        <v>0.83438914027149302</v>
      </c>
      <c r="L88" s="317" t="s">
        <v>2855</v>
      </c>
      <c r="M88" s="317" t="s">
        <v>2856</v>
      </c>
      <c r="N88" s="317" t="s">
        <v>2857</v>
      </c>
      <c r="O88" s="317" t="s">
        <v>32</v>
      </c>
      <c r="P88" s="317" t="s">
        <v>2858</v>
      </c>
      <c r="Q88" s="317" t="s">
        <v>2859</v>
      </c>
      <c r="R88" s="317" t="s">
        <v>4164</v>
      </c>
      <c r="S88" s="317" t="s">
        <v>2860</v>
      </c>
      <c r="T88" s="318">
        <v>5.4685696788286699E-2</v>
      </c>
      <c r="U88" s="317" t="s">
        <v>2904</v>
      </c>
      <c r="V88" s="317" t="s">
        <v>2905</v>
      </c>
      <c r="W88" s="317" t="s">
        <v>323</v>
      </c>
      <c r="X88" s="317" t="s">
        <v>324</v>
      </c>
      <c r="Y88" s="318">
        <v>115.5</v>
      </c>
      <c r="Z88" s="318">
        <v>7440</v>
      </c>
      <c r="AA88" s="318">
        <v>1</v>
      </c>
      <c r="AB88" s="317" t="s">
        <v>4164</v>
      </c>
      <c r="AC88" s="318">
        <v>1</v>
      </c>
      <c r="AD88" s="317" t="s">
        <v>800</v>
      </c>
      <c r="AE88" s="317" t="s">
        <v>800</v>
      </c>
      <c r="AF88" s="318">
        <v>0</v>
      </c>
      <c r="AG88" s="318">
        <v>0</v>
      </c>
      <c r="AH88" s="317" t="s">
        <v>2854</v>
      </c>
      <c r="AI88" s="317" t="s">
        <v>2863</v>
      </c>
      <c r="AJ88" s="317" t="s">
        <v>2855</v>
      </c>
      <c r="AK88" s="317" t="s">
        <v>2864</v>
      </c>
      <c r="AL88" s="317" t="s">
        <v>2854</v>
      </c>
      <c r="AM88" s="317" t="s">
        <v>2865</v>
      </c>
      <c r="AN88" s="317" t="s">
        <v>2908</v>
      </c>
      <c r="AO88" s="317" t="s">
        <v>2867</v>
      </c>
      <c r="AP88" s="317" t="s">
        <v>2868</v>
      </c>
      <c r="AQ88" s="317" t="s">
        <v>2869</v>
      </c>
      <c r="AR88" s="317" t="s">
        <v>2870</v>
      </c>
      <c r="AS88" s="318">
        <v>57.08</v>
      </c>
      <c r="AT88" s="318">
        <v>0</v>
      </c>
      <c r="AU88" s="317" t="s">
        <v>3169</v>
      </c>
      <c r="AV88" s="317" t="s">
        <v>3169</v>
      </c>
      <c r="AW88" s="317" t="s">
        <v>3174</v>
      </c>
      <c r="AX88" s="317" t="s">
        <v>3175</v>
      </c>
      <c r="AY88" s="317" t="s">
        <v>2874</v>
      </c>
      <c r="AZ88" s="317" t="s">
        <v>800</v>
      </c>
      <c r="BA88" s="317" t="s">
        <v>800</v>
      </c>
      <c r="BB88" s="318">
        <v>1.3065195639187599E-3</v>
      </c>
      <c r="BC88" s="318">
        <v>6.3161979790471202E-3</v>
      </c>
      <c r="BD88" s="318">
        <v>8.3333333333333295E-4</v>
      </c>
      <c r="BE88" s="318">
        <v>1.06843366277329E-4</v>
      </c>
      <c r="BF88" s="318">
        <v>0</v>
      </c>
      <c r="BG88" s="318">
        <v>0</v>
      </c>
      <c r="BH88" s="318">
        <v>0</v>
      </c>
      <c r="BI88" s="318">
        <v>0</v>
      </c>
      <c r="BJ88" s="318">
        <v>0</v>
      </c>
      <c r="BK88" s="318">
        <v>0</v>
      </c>
      <c r="BL88" s="318">
        <v>0</v>
      </c>
      <c r="BM88" s="318">
        <v>1.22732151953482E-2</v>
      </c>
      <c r="BN88" s="318">
        <v>5.7251303992070105E-4</v>
      </c>
      <c r="BO88" s="318">
        <v>0</v>
      </c>
      <c r="BP88" s="318">
        <v>1.44969953614507E-3</v>
      </c>
      <c r="BQ88" s="318">
        <v>4.8797488934709099E-4</v>
      </c>
      <c r="BR88" s="318">
        <v>1.0084056559139801E-4</v>
      </c>
      <c r="BS88" s="318">
        <v>2.1509463043436799E-2</v>
      </c>
      <c r="BT88" s="318">
        <v>2.2959162579581902E-2</v>
      </c>
      <c r="BU88" s="318">
        <v>2.3447137468929E-2</v>
      </c>
      <c r="BV88" s="318">
        <v>186.229117259193</v>
      </c>
      <c r="BW88" s="318">
        <v>198.78062839464801</v>
      </c>
      <c r="BX88" s="318">
        <v>203.005519211506</v>
      </c>
      <c r="BY88" s="318">
        <v>484.195704873902</v>
      </c>
      <c r="BZ88" s="318">
        <v>516.82963382608602</v>
      </c>
      <c r="CA88" s="318">
        <v>527.81434994991605</v>
      </c>
      <c r="CB88" s="318">
        <v>5.59246039129357</v>
      </c>
      <c r="CC88" s="318">
        <v>5.9693822706912902</v>
      </c>
      <c r="CD88" s="318">
        <v>6.0962557419215404</v>
      </c>
      <c r="CE88" s="317" t="s">
        <v>800</v>
      </c>
      <c r="CF88" s="317" t="s">
        <v>800</v>
      </c>
      <c r="CG88" s="317" t="s">
        <v>2916</v>
      </c>
      <c r="CH88" s="318">
        <v>2.1080047507263098E-3</v>
      </c>
      <c r="CI88" s="318">
        <v>1.9401458292710502E-2</v>
      </c>
      <c r="CJ88" s="318">
        <v>5.0443791561047302</v>
      </c>
      <c r="CK88" s="222"/>
      <c r="CL88" s="223">
        <f t="shared" si="11"/>
        <v>8.6637348081679399E-3</v>
      </c>
      <c r="CM88" s="223">
        <f t="shared" si="12"/>
        <v>1.2845728235268901E-2</v>
      </c>
      <c r="CN88" s="223">
        <f t="shared" si="13"/>
        <v>1.44969953614507E-3</v>
      </c>
      <c r="CO88" s="223">
        <f t="shared" si="13"/>
        <v>4.8797488934709099E-4</v>
      </c>
      <c r="CP88" s="223">
        <f t="shared" si="14"/>
        <v>2.3447137468929003E-2</v>
      </c>
      <c r="CQ88" s="223">
        <f t="shared" si="15"/>
        <v>0</v>
      </c>
      <c r="CR88" s="222"/>
      <c r="CS88" s="222"/>
      <c r="CT88" s="222"/>
      <c r="CU88" s="222"/>
      <c r="CV88" s="222"/>
      <c r="CW88" s="222"/>
      <c r="CX88" s="222"/>
      <c r="CY88" s="222"/>
      <c r="CZ88" s="222"/>
      <c r="DA88" s="222"/>
      <c r="DB88" s="224">
        <f t="shared" si="16"/>
        <v>2.1408622477845446E-2</v>
      </c>
      <c r="DC88" s="224">
        <f t="shared" si="17"/>
        <v>1.0084056559139801E-4</v>
      </c>
      <c r="DD88" s="224">
        <f t="shared" si="18"/>
        <v>2.1509463043436844E-2</v>
      </c>
      <c r="DE88" s="225">
        <f t="shared" si="19"/>
        <v>4.5102810375396984E-17</v>
      </c>
      <c r="DF88" s="222"/>
      <c r="DG88" s="222"/>
      <c r="DH88" s="222"/>
      <c r="DI88" s="222"/>
      <c r="DJ88" s="222"/>
      <c r="DK88" s="222"/>
      <c r="DL88" s="222"/>
      <c r="DM88" s="222"/>
      <c r="DN88" s="222"/>
      <c r="DO88" s="222"/>
      <c r="DP88" s="222"/>
      <c r="DQ88" s="222"/>
      <c r="DR88" s="222"/>
      <c r="DS88" s="222"/>
      <c r="DT88" s="222"/>
      <c r="DU88" s="222"/>
      <c r="DV88" s="222"/>
      <c r="DW88" s="222"/>
      <c r="DX88" s="222"/>
      <c r="DY88" s="222"/>
      <c r="DZ88" s="222"/>
      <c r="EA88" s="222"/>
      <c r="EB88" s="222"/>
      <c r="EC88" s="222"/>
      <c r="ED88" s="222"/>
      <c r="EE88" s="222"/>
    </row>
    <row r="89" spans="1:135" ht="25.5" x14ac:dyDescent="0.25">
      <c r="A89" s="317" t="s">
        <v>329</v>
      </c>
      <c r="B89" s="317" t="s">
        <v>3177</v>
      </c>
      <c r="C89" s="317" t="s">
        <v>330</v>
      </c>
      <c r="D89" s="317" t="s">
        <v>2853</v>
      </c>
      <c r="E89" s="318">
        <v>123</v>
      </c>
      <c r="F89" s="318">
        <v>4885</v>
      </c>
      <c r="G89" s="317" t="s">
        <v>2855</v>
      </c>
      <c r="H89" s="317" t="s">
        <v>800</v>
      </c>
      <c r="I89" s="317" t="s">
        <v>2624</v>
      </c>
      <c r="J89" s="318">
        <v>313</v>
      </c>
      <c r="K89" s="318">
        <v>0.83814481779460503</v>
      </c>
      <c r="L89" s="317" t="s">
        <v>2855</v>
      </c>
      <c r="M89" s="317" t="s">
        <v>2856</v>
      </c>
      <c r="N89" s="317" t="s">
        <v>2857</v>
      </c>
      <c r="O89" s="317" t="s">
        <v>32</v>
      </c>
      <c r="P89" s="317" t="s">
        <v>2858</v>
      </c>
      <c r="Q89" s="317" t="s">
        <v>2859</v>
      </c>
      <c r="R89" s="317" t="s">
        <v>3177</v>
      </c>
      <c r="S89" s="317" t="s">
        <v>2860</v>
      </c>
      <c r="T89" s="318">
        <v>5.4685696788286699E-2</v>
      </c>
      <c r="U89" s="317" t="s">
        <v>2904</v>
      </c>
      <c r="V89" s="317" t="s">
        <v>2905</v>
      </c>
      <c r="W89" s="317" t="s">
        <v>329</v>
      </c>
      <c r="X89" s="317" t="s">
        <v>330</v>
      </c>
      <c r="Y89" s="318">
        <v>123</v>
      </c>
      <c r="Z89" s="318">
        <v>4885</v>
      </c>
      <c r="AA89" s="318">
        <v>1</v>
      </c>
      <c r="AB89" s="317" t="s">
        <v>3177</v>
      </c>
      <c r="AC89" s="318">
        <v>1</v>
      </c>
      <c r="AD89" s="317" t="s">
        <v>800</v>
      </c>
      <c r="AE89" s="317" t="s">
        <v>800</v>
      </c>
      <c r="AF89" s="318">
        <v>0</v>
      </c>
      <c r="AG89" s="318">
        <v>0</v>
      </c>
      <c r="AH89" s="317" t="s">
        <v>2854</v>
      </c>
      <c r="AI89" s="317" t="s">
        <v>2863</v>
      </c>
      <c r="AJ89" s="317" t="s">
        <v>2891</v>
      </c>
      <c r="AK89" s="317" t="s">
        <v>2907</v>
      </c>
      <c r="AL89" s="317" t="s">
        <v>2854</v>
      </c>
      <c r="AM89" s="317" t="s">
        <v>2865</v>
      </c>
      <c r="AN89" s="317" t="s">
        <v>2908</v>
      </c>
      <c r="AO89" s="317" t="s">
        <v>2867</v>
      </c>
      <c r="AP89" s="317" t="s">
        <v>2868</v>
      </c>
      <c r="AQ89" s="317" t="s">
        <v>2869</v>
      </c>
      <c r="AR89" s="317" t="s">
        <v>2870</v>
      </c>
      <c r="AS89" s="318">
        <v>57.08</v>
      </c>
      <c r="AT89" s="318">
        <v>0</v>
      </c>
      <c r="AU89" s="317" t="s">
        <v>3178</v>
      </c>
      <c r="AV89" s="317" t="s">
        <v>3178</v>
      </c>
      <c r="AW89" s="317" t="s">
        <v>3179</v>
      </c>
      <c r="AX89" s="317" t="s">
        <v>3180</v>
      </c>
      <c r="AY89" s="317" t="s">
        <v>2915</v>
      </c>
      <c r="AZ89" s="317" t="s">
        <v>800</v>
      </c>
      <c r="BA89" s="317" t="s">
        <v>800</v>
      </c>
      <c r="BB89" s="318">
        <v>1.90666370976913E-3</v>
      </c>
      <c r="BC89" s="318">
        <v>6.7263407049592602E-3</v>
      </c>
      <c r="BD89" s="318">
        <v>8.3333333333333295E-4</v>
      </c>
      <c r="BE89" s="318">
        <v>1.2664181753638601E-4</v>
      </c>
      <c r="BF89" s="318">
        <v>0</v>
      </c>
      <c r="BG89" s="318">
        <v>0</v>
      </c>
      <c r="BH89" s="318">
        <v>0</v>
      </c>
      <c r="BI89" s="318">
        <v>0</v>
      </c>
      <c r="BJ89" s="318">
        <v>0</v>
      </c>
      <c r="BK89" s="318">
        <v>0</v>
      </c>
      <c r="BL89" s="318">
        <v>0</v>
      </c>
      <c r="BM89" s="318">
        <v>1.4482298680520001E-2</v>
      </c>
      <c r="BN89" s="318">
        <v>6.0695722992693305E-4</v>
      </c>
      <c r="BO89" s="318">
        <v>0</v>
      </c>
      <c r="BP89" s="318">
        <v>1.71063420182037E-3</v>
      </c>
      <c r="BQ89" s="318">
        <v>5.7580658235315495E-4</v>
      </c>
      <c r="BR89" s="318">
        <v>9.0235414534288602E-5</v>
      </c>
      <c r="BS89" s="318">
        <v>2.4772470890579299E-2</v>
      </c>
      <c r="BT89" s="318">
        <v>2.6483105092399699E-2</v>
      </c>
      <c r="BU89" s="318">
        <v>2.70589116747528E-2</v>
      </c>
      <c r="BV89" s="318">
        <v>201.402202362433</v>
      </c>
      <c r="BW89" s="318">
        <v>215.30979749918399</v>
      </c>
      <c r="BX89" s="318">
        <v>219.99115182725899</v>
      </c>
      <c r="BY89" s="318">
        <v>523.64572614232702</v>
      </c>
      <c r="BZ89" s="318">
        <v>559.80547349787901</v>
      </c>
      <c r="CA89" s="318">
        <v>571.97699475087302</v>
      </c>
      <c r="CB89" s="318">
        <v>6.4408424315506201</v>
      </c>
      <c r="CC89" s="318">
        <v>6.88560732402392</v>
      </c>
      <c r="CD89" s="318">
        <v>7.0353170354357397</v>
      </c>
      <c r="CE89" s="317" t="s">
        <v>800</v>
      </c>
      <c r="CF89" s="317" t="s">
        <v>800</v>
      </c>
      <c r="CG89" s="317" t="s">
        <v>2916</v>
      </c>
      <c r="CH89" s="318">
        <v>2.4874292460499302E-3</v>
      </c>
      <c r="CI89" s="318">
        <v>2.2285041644529401E-2</v>
      </c>
      <c r="CJ89" s="318">
        <v>5.7941108275776401</v>
      </c>
      <c r="CK89" s="222"/>
      <c r="CL89" s="223">
        <f t="shared" si="11"/>
        <v>9.6832149801323979E-3</v>
      </c>
      <c r="CM89" s="223">
        <f t="shared" si="12"/>
        <v>1.5089255910446934E-2</v>
      </c>
      <c r="CN89" s="223">
        <f t="shared" si="13"/>
        <v>1.71063420182037E-3</v>
      </c>
      <c r="CO89" s="223">
        <f t="shared" si="13"/>
        <v>5.7580658235315495E-4</v>
      </c>
      <c r="CP89" s="223">
        <f t="shared" si="14"/>
        <v>2.7058911674752852E-2</v>
      </c>
      <c r="CQ89" s="223">
        <f t="shared" si="15"/>
        <v>5.2041704279304213E-17</v>
      </c>
      <c r="CR89" s="222"/>
      <c r="CS89" s="222"/>
      <c r="CT89" s="222"/>
      <c r="CU89" s="222"/>
      <c r="CV89" s="222"/>
      <c r="CW89" s="222"/>
      <c r="CX89" s="222"/>
      <c r="CY89" s="222"/>
      <c r="CZ89" s="222"/>
      <c r="DA89" s="222"/>
      <c r="DB89" s="224">
        <f t="shared" si="16"/>
        <v>2.4682235476045044E-2</v>
      </c>
      <c r="DC89" s="224">
        <f t="shared" si="17"/>
        <v>9.0235414534288602E-5</v>
      </c>
      <c r="DD89" s="224">
        <f t="shared" si="18"/>
        <v>2.4772470890579334E-2</v>
      </c>
      <c r="DE89" s="225">
        <f t="shared" si="19"/>
        <v>3.4694469519536142E-17</v>
      </c>
      <c r="DF89" s="222"/>
      <c r="DG89" s="222"/>
      <c r="DH89" s="222"/>
      <c r="DI89" s="222"/>
      <c r="DJ89" s="222"/>
      <c r="DK89" s="222"/>
      <c r="DL89" s="222"/>
      <c r="DM89" s="222"/>
      <c r="DN89" s="222"/>
      <c r="DO89" s="222"/>
      <c r="DP89" s="222"/>
      <c r="DQ89" s="222"/>
      <c r="DR89" s="222"/>
      <c r="DS89" s="222"/>
      <c r="DT89" s="222"/>
      <c r="DU89" s="222"/>
      <c r="DV89" s="222"/>
      <c r="DW89" s="222"/>
      <c r="DX89" s="222"/>
      <c r="DY89" s="222"/>
      <c r="DZ89" s="222"/>
      <c r="EA89" s="222"/>
      <c r="EB89" s="222"/>
      <c r="EC89" s="222"/>
      <c r="ED89" s="222"/>
      <c r="EE89" s="222"/>
    </row>
    <row r="90" spans="1:135" ht="25.5" x14ac:dyDescent="0.25">
      <c r="A90" s="317" t="s">
        <v>335</v>
      </c>
      <c r="B90" s="317" t="s">
        <v>4165</v>
      </c>
      <c r="C90" s="317" t="s">
        <v>336</v>
      </c>
      <c r="D90" s="317" t="s">
        <v>2853</v>
      </c>
      <c r="E90" s="318">
        <v>123</v>
      </c>
      <c r="F90" s="318">
        <v>9770</v>
      </c>
      <c r="G90" s="317" t="s">
        <v>2855</v>
      </c>
      <c r="H90" s="317" t="s">
        <v>800</v>
      </c>
      <c r="I90" s="317" t="s">
        <v>2624</v>
      </c>
      <c r="J90" s="318">
        <v>364</v>
      </c>
      <c r="K90" s="318">
        <v>0.81044788534895595</v>
      </c>
      <c r="L90" s="317" t="s">
        <v>2855</v>
      </c>
      <c r="M90" s="317" t="s">
        <v>2856</v>
      </c>
      <c r="N90" s="317" t="s">
        <v>2857</v>
      </c>
      <c r="O90" s="317" t="s">
        <v>32</v>
      </c>
      <c r="P90" s="317" t="s">
        <v>2858</v>
      </c>
      <c r="Q90" s="317" t="s">
        <v>2859</v>
      </c>
      <c r="R90" s="317" t="s">
        <v>4165</v>
      </c>
      <c r="S90" s="317" t="s">
        <v>2860</v>
      </c>
      <c r="T90" s="318">
        <v>5.4685696788286699E-2</v>
      </c>
      <c r="U90" s="317" t="s">
        <v>2904</v>
      </c>
      <c r="V90" s="317" t="s">
        <v>2905</v>
      </c>
      <c r="W90" s="317" t="s">
        <v>335</v>
      </c>
      <c r="X90" s="317" t="s">
        <v>336</v>
      </c>
      <c r="Y90" s="318">
        <v>123</v>
      </c>
      <c r="Z90" s="318">
        <v>9770</v>
      </c>
      <c r="AA90" s="318">
        <v>1</v>
      </c>
      <c r="AB90" s="317" t="s">
        <v>4165</v>
      </c>
      <c r="AC90" s="318">
        <v>1</v>
      </c>
      <c r="AD90" s="317" t="s">
        <v>800</v>
      </c>
      <c r="AE90" s="317" t="s">
        <v>800</v>
      </c>
      <c r="AF90" s="318">
        <v>0</v>
      </c>
      <c r="AG90" s="318">
        <v>0</v>
      </c>
      <c r="AH90" s="317" t="s">
        <v>2854</v>
      </c>
      <c r="AI90" s="317" t="s">
        <v>2863</v>
      </c>
      <c r="AJ90" s="317" t="s">
        <v>2891</v>
      </c>
      <c r="AK90" s="317" t="s">
        <v>2907</v>
      </c>
      <c r="AL90" s="317" t="s">
        <v>2854</v>
      </c>
      <c r="AM90" s="317" t="s">
        <v>2865</v>
      </c>
      <c r="AN90" s="317" t="s">
        <v>2908</v>
      </c>
      <c r="AO90" s="317" t="s">
        <v>2867</v>
      </c>
      <c r="AP90" s="317" t="s">
        <v>2868</v>
      </c>
      <c r="AQ90" s="317" t="s">
        <v>2869</v>
      </c>
      <c r="AR90" s="317" t="s">
        <v>2870</v>
      </c>
      <c r="AS90" s="318">
        <v>57.08</v>
      </c>
      <c r="AT90" s="318">
        <v>0</v>
      </c>
      <c r="AU90" s="317" t="s">
        <v>4166</v>
      </c>
      <c r="AV90" s="317" t="s">
        <v>4166</v>
      </c>
      <c r="AW90" s="317" t="s">
        <v>4167</v>
      </c>
      <c r="AX90" s="317" t="s">
        <v>4168</v>
      </c>
      <c r="AY90" s="317" t="s">
        <v>2915</v>
      </c>
      <c r="AZ90" s="317" t="s">
        <v>800</v>
      </c>
      <c r="BA90" s="317" t="s">
        <v>800</v>
      </c>
      <c r="BB90" s="318">
        <v>1.1040147844876599E-3</v>
      </c>
      <c r="BC90" s="318">
        <v>6.7263407049592602E-3</v>
      </c>
      <c r="BD90" s="318">
        <v>8.3333333333333295E-4</v>
      </c>
      <c r="BE90" s="318">
        <v>1.08898046398046E-4</v>
      </c>
      <c r="BF90" s="318">
        <v>0</v>
      </c>
      <c r="BG90" s="318">
        <v>0</v>
      </c>
      <c r="BH90" s="318">
        <v>0</v>
      </c>
      <c r="BI90" s="318">
        <v>0</v>
      </c>
      <c r="BJ90" s="318">
        <v>0</v>
      </c>
      <c r="BK90" s="318">
        <v>0</v>
      </c>
      <c r="BL90" s="318">
        <v>0</v>
      </c>
      <c r="BM90" s="318">
        <v>1.28787711091149E-2</v>
      </c>
      <c r="BN90" s="318">
        <v>6.2769990036705197E-4</v>
      </c>
      <c r="BO90" s="318">
        <v>0</v>
      </c>
      <c r="BP90" s="318">
        <v>1.5212271768915799E-3</v>
      </c>
      <c r="BQ90" s="318">
        <v>5.1205139051736196E-4</v>
      </c>
      <c r="BR90" s="318">
        <v>4.5117707267144301E-5</v>
      </c>
      <c r="BS90" s="318">
        <v>2.2324175585927399E-2</v>
      </c>
      <c r="BT90" s="318">
        <v>2.3845402762819001E-2</v>
      </c>
      <c r="BU90" s="318">
        <v>2.4357454153336299E-2</v>
      </c>
      <c r="BV90" s="318">
        <v>181.49736248721501</v>
      </c>
      <c r="BW90" s="318">
        <v>193.86506311234899</v>
      </c>
      <c r="BX90" s="318">
        <v>198.02808254745</v>
      </c>
      <c r="BY90" s="318">
        <v>471.89314246675798</v>
      </c>
      <c r="BZ90" s="318">
        <v>504.04916409210898</v>
      </c>
      <c r="CA90" s="318">
        <v>514.87301462336995</v>
      </c>
      <c r="CB90" s="318">
        <v>5.8042856523411199</v>
      </c>
      <c r="CC90" s="318">
        <v>6.1998047183329303</v>
      </c>
      <c r="CD90" s="318">
        <v>6.3329380798674499</v>
      </c>
      <c r="CE90" s="317" t="s">
        <v>800</v>
      </c>
      <c r="CF90" s="317" t="s">
        <v>800</v>
      </c>
      <c r="CG90" s="317" t="s">
        <v>2916</v>
      </c>
      <c r="CH90" s="318">
        <v>2.2120129281054902E-3</v>
      </c>
      <c r="CI90" s="318">
        <v>2.0112162657821901E-2</v>
      </c>
      <c r="CJ90" s="318">
        <v>5.2291622910336999</v>
      </c>
      <c r="CK90" s="222"/>
      <c r="CL90" s="223">
        <f t="shared" si="11"/>
        <v>8.8177045764454443E-3</v>
      </c>
      <c r="CM90" s="223">
        <f t="shared" si="12"/>
        <v>1.3506471009481952E-2</v>
      </c>
      <c r="CN90" s="223">
        <f t="shared" si="13"/>
        <v>1.5212271768915799E-3</v>
      </c>
      <c r="CO90" s="223">
        <f t="shared" si="13"/>
        <v>5.1205139051736196E-4</v>
      </c>
      <c r="CP90" s="223">
        <f t="shared" si="14"/>
        <v>2.4357454153336341E-2</v>
      </c>
      <c r="CQ90" s="223">
        <f t="shared" si="15"/>
        <v>4.163336342344337E-17</v>
      </c>
      <c r="CR90" s="222"/>
      <c r="CS90" s="222"/>
      <c r="CT90" s="222"/>
      <c r="CU90" s="222"/>
      <c r="CV90" s="222"/>
      <c r="CW90" s="222"/>
      <c r="CX90" s="222"/>
      <c r="CY90" s="222"/>
      <c r="CZ90" s="222"/>
      <c r="DA90" s="222"/>
      <c r="DB90" s="224">
        <f t="shared" si="16"/>
        <v>2.227905787866025E-2</v>
      </c>
      <c r="DC90" s="224">
        <f t="shared" si="17"/>
        <v>4.5117707267144301E-5</v>
      </c>
      <c r="DD90" s="224">
        <f t="shared" si="18"/>
        <v>2.2324175585927395E-2</v>
      </c>
      <c r="DE90" s="225">
        <f t="shared" si="19"/>
        <v>0</v>
      </c>
      <c r="DF90" s="222"/>
      <c r="DG90" s="222"/>
      <c r="DH90" s="222"/>
      <c r="DI90" s="222"/>
      <c r="DJ90" s="222"/>
      <c r="DK90" s="222"/>
      <c r="DL90" s="222"/>
      <c r="DM90" s="222"/>
      <c r="DN90" s="222"/>
      <c r="DO90" s="222"/>
      <c r="DP90" s="222"/>
      <c r="DQ90" s="222"/>
      <c r="DR90" s="222"/>
      <c r="DS90" s="222"/>
      <c r="DT90" s="222"/>
      <c r="DU90" s="222"/>
      <c r="DV90" s="222"/>
      <c r="DW90" s="222"/>
      <c r="DX90" s="222"/>
      <c r="DY90" s="222"/>
      <c r="DZ90" s="222"/>
      <c r="EA90" s="222"/>
      <c r="EB90" s="222"/>
      <c r="EC90" s="222"/>
      <c r="ED90" s="222"/>
      <c r="EE90" s="222"/>
    </row>
    <row r="91" spans="1:135" ht="25.5" x14ac:dyDescent="0.25">
      <c r="A91" s="317" t="s">
        <v>337</v>
      </c>
      <c r="B91" s="317" t="s">
        <v>3182</v>
      </c>
      <c r="C91" s="317" t="s">
        <v>338</v>
      </c>
      <c r="D91" s="317" t="s">
        <v>2853</v>
      </c>
      <c r="E91" s="318">
        <v>123</v>
      </c>
      <c r="F91" s="318">
        <v>9770</v>
      </c>
      <c r="G91" s="317" t="s">
        <v>2855</v>
      </c>
      <c r="H91" s="317" t="s">
        <v>800</v>
      </c>
      <c r="I91" s="317" t="s">
        <v>2624</v>
      </c>
      <c r="J91" s="318">
        <v>366</v>
      </c>
      <c r="K91" s="318">
        <v>0.8</v>
      </c>
      <c r="L91" s="317" t="s">
        <v>2855</v>
      </c>
      <c r="M91" s="317" t="s">
        <v>2856</v>
      </c>
      <c r="N91" s="317" t="s">
        <v>2857</v>
      </c>
      <c r="O91" s="317" t="s">
        <v>32</v>
      </c>
      <c r="P91" s="317" t="s">
        <v>2858</v>
      </c>
      <c r="Q91" s="317" t="s">
        <v>2859</v>
      </c>
      <c r="R91" s="317" t="s">
        <v>3182</v>
      </c>
      <c r="S91" s="317" t="s">
        <v>2860</v>
      </c>
      <c r="T91" s="318">
        <v>5.4685696788286699E-2</v>
      </c>
      <c r="U91" s="317" t="s">
        <v>2904</v>
      </c>
      <c r="V91" s="317" t="s">
        <v>2905</v>
      </c>
      <c r="W91" s="317" t="s">
        <v>337</v>
      </c>
      <c r="X91" s="317" t="s">
        <v>338</v>
      </c>
      <c r="Y91" s="318">
        <v>123</v>
      </c>
      <c r="Z91" s="318">
        <v>9770</v>
      </c>
      <c r="AA91" s="318">
        <v>1</v>
      </c>
      <c r="AB91" s="317" t="s">
        <v>3182</v>
      </c>
      <c r="AC91" s="318">
        <v>1</v>
      </c>
      <c r="AD91" s="317" t="s">
        <v>800</v>
      </c>
      <c r="AE91" s="317" t="s">
        <v>800</v>
      </c>
      <c r="AF91" s="295"/>
      <c r="AG91" s="295"/>
      <c r="AH91" s="317" t="s">
        <v>2854</v>
      </c>
      <c r="AI91" s="317" t="s">
        <v>2863</v>
      </c>
      <c r="AJ91" s="317" t="s">
        <v>2855</v>
      </c>
      <c r="AK91" s="317" t="s">
        <v>2864</v>
      </c>
      <c r="AL91" s="317" t="s">
        <v>2854</v>
      </c>
      <c r="AM91" s="317" t="s">
        <v>2865</v>
      </c>
      <c r="AN91" s="317" t="s">
        <v>2908</v>
      </c>
      <c r="AO91" s="317" t="s">
        <v>2867</v>
      </c>
      <c r="AP91" s="317" t="s">
        <v>2868</v>
      </c>
      <c r="AQ91" s="317" t="s">
        <v>2869</v>
      </c>
      <c r="AR91" s="317" t="s">
        <v>2870</v>
      </c>
      <c r="AS91" s="318">
        <v>57.08</v>
      </c>
      <c r="AT91" s="318">
        <v>0</v>
      </c>
      <c r="AU91" s="317" t="s">
        <v>3183</v>
      </c>
      <c r="AV91" s="317" t="s">
        <v>3183</v>
      </c>
      <c r="AW91" s="317" t="s">
        <v>3184</v>
      </c>
      <c r="AX91" s="317" t="s">
        <v>3185</v>
      </c>
      <c r="AY91" s="317" t="s">
        <v>2874</v>
      </c>
      <c r="AZ91" s="317" t="s">
        <v>800</v>
      </c>
      <c r="BA91" s="317" t="s">
        <v>800</v>
      </c>
      <c r="BB91" s="318">
        <v>1.1060413965654501E-3</v>
      </c>
      <c r="BC91" s="318">
        <v>6.7263407049592602E-3</v>
      </c>
      <c r="BD91" s="318">
        <v>8.3333333333333295E-4</v>
      </c>
      <c r="BE91" s="318">
        <v>1.08302975106254E-4</v>
      </c>
      <c r="BF91" s="318">
        <v>0</v>
      </c>
      <c r="BG91" s="318">
        <v>0</v>
      </c>
      <c r="BH91" s="318">
        <v>0</v>
      </c>
      <c r="BI91" s="318">
        <v>0</v>
      </c>
      <c r="BJ91" s="318">
        <v>0</v>
      </c>
      <c r="BK91" s="318">
        <v>0</v>
      </c>
      <c r="BL91" s="318">
        <v>0</v>
      </c>
      <c r="BM91" s="318">
        <v>1.29756711178424E-2</v>
      </c>
      <c r="BN91" s="318">
        <v>6.3589757110778396E-4</v>
      </c>
      <c r="BO91" s="318">
        <v>0</v>
      </c>
      <c r="BP91" s="318">
        <v>1.53267290610506E-3</v>
      </c>
      <c r="BQ91" s="318">
        <v>5.1590407054324797E-4</v>
      </c>
      <c r="BR91" s="318">
        <v>7.6791587308085998E-5</v>
      </c>
      <c r="BS91" s="318">
        <v>2.2462378686222501E-2</v>
      </c>
      <c r="BT91" s="318">
        <v>2.39950515923276E-2</v>
      </c>
      <c r="BU91" s="318">
        <v>2.4510955662870801E-2</v>
      </c>
      <c r="BV91" s="318">
        <v>182.62096492863901</v>
      </c>
      <c r="BW91" s="318">
        <v>195.081720262826</v>
      </c>
      <c r="BX91" s="318">
        <v>199.276062299763</v>
      </c>
      <c r="BY91" s="318">
        <v>474.81450881446</v>
      </c>
      <c r="BZ91" s="318">
        <v>507.21247268334798</v>
      </c>
      <c r="CA91" s="318">
        <v>518.117761979384</v>
      </c>
      <c r="CB91" s="318">
        <v>5.8402184584178602</v>
      </c>
      <c r="CC91" s="318">
        <v>6.2387134140051703</v>
      </c>
      <c r="CD91" s="318">
        <v>6.37284847234642</v>
      </c>
      <c r="CE91" s="317" t="s">
        <v>800</v>
      </c>
      <c r="CF91" s="317" t="s">
        <v>800</v>
      </c>
      <c r="CG91" s="317" t="s">
        <v>2916</v>
      </c>
      <c r="CH91" s="318">
        <v>2.2286561365469399E-3</v>
      </c>
      <c r="CI91" s="318">
        <v>2.0233722549675599E-2</v>
      </c>
      <c r="CJ91" s="318">
        <v>5.2607678629156602</v>
      </c>
      <c r="CK91" s="222"/>
      <c r="CL91" s="223">
        <f t="shared" si="11"/>
        <v>8.8508099972723839E-3</v>
      </c>
      <c r="CM91" s="223">
        <f t="shared" si="12"/>
        <v>1.3611568688950184E-2</v>
      </c>
      <c r="CN91" s="223">
        <f t="shared" si="13"/>
        <v>1.53267290610506E-3</v>
      </c>
      <c r="CO91" s="223">
        <f t="shared" si="13"/>
        <v>5.1590407054324797E-4</v>
      </c>
      <c r="CP91" s="223">
        <f t="shared" si="14"/>
        <v>2.4510955662870881E-2</v>
      </c>
      <c r="CQ91" s="223">
        <f t="shared" si="15"/>
        <v>7.9797279894933126E-17</v>
      </c>
      <c r="CR91" s="222"/>
      <c r="CS91" s="222"/>
      <c r="CT91" s="222"/>
      <c r="CU91" s="222"/>
      <c r="CV91" s="222"/>
      <c r="CW91" s="222"/>
      <c r="CX91" s="222"/>
      <c r="CY91" s="222"/>
      <c r="CZ91" s="222"/>
      <c r="DA91" s="222"/>
      <c r="DB91" s="224">
        <f t="shared" si="16"/>
        <v>2.2385587098914479E-2</v>
      </c>
      <c r="DC91" s="224">
        <f t="shared" si="17"/>
        <v>7.6791587308085998E-5</v>
      </c>
      <c r="DD91" s="224">
        <f t="shared" si="18"/>
        <v>2.2462378686222566E-2</v>
      </c>
      <c r="DE91" s="225">
        <f t="shared" si="19"/>
        <v>6.591949208711867E-17</v>
      </c>
      <c r="DF91" s="222"/>
      <c r="DG91" s="222"/>
      <c r="DH91" s="222"/>
      <c r="DI91" s="222"/>
      <c r="DJ91" s="222"/>
      <c r="DK91" s="222"/>
      <c r="DL91" s="222"/>
      <c r="DM91" s="222"/>
      <c r="DN91" s="222"/>
      <c r="DO91" s="222"/>
      <c r="DP91" s="222"/>
      <c r="DQ91" s="222"/>
      <c r="DR91" s="222"/>
      <c r="DS91" s="222"/>
      <c r="DT91" s="222"/>
      <c r="DU91" s="222"/>
      <c r="DV91" s="222"/>
      <c r="DW91" s="222"/>
      <c r="DX91" s="222"/>
      <c r="DY91" s="222"/>
      <c r="DZ91" s="222"/>
      <c r="EA91" s="222"/>
      <c r="EB91" s="222"/>
      <c r="EC91" s="222"/>
      <c r="ED91" s="222"/>
      <c r="EE91" s="222"/>
    </row>
    <row r="92" spans="1:135" ht="25.5" x14ac:dyDescent="0.25">
      <c r="A92" s="317" t="s">
        <v>337</v>
      </c>
      <c r="B92" s="317" t="s">
        <v>3187</v>
      </c>
      <c r="C92" s="317" t="s">
        <v>338</v>
      </c>
      <c r="D92" s="317" t="s">
        <v>2853</v>
      </c>
      <c r="E92" s="318">
        <v>123</v>
      </c>
      <c r="F92" s="318">
        <v>9770</v>
      </c>
      <c r="G92" s="317" t="s">
        <v>2854</v>
      </c>
      <c r="H92" s="317" t="s">
        <v>800</v>
      </c>
      <c r="I92" s="317" t="s">
        <v>2622</v>
      </c>
      <c r="J92" s="318">
        <v>248</v>
      </c>
      <c r="K92" s="318">
        <v>0.81046300274298599</v>
      </c>
      <c r="L92" s="317" t="s">
        <v>2891</v>
      </c>
      <c r="M92" s="317" t="s">
        <v>2892</v>
      </c>
      <c r="N92" s="317" t="s">
        <v>2893</v>
      </c>
      <c r="O92" s="317" t="s">
        <v>32</v>
      </c>
      <c r="P92" s="317" t="s">
        <v>2858</v>
      </c>
      <c r="Q92" s="317" t="s">
        <v>2854</v>
      </c>
      <c r="R92" s="317" t="s">
        <v>3187</v>
      </c>
      <c r="S92" s="317" t="s">
        <v>2860</v>
      </c>
      <c r="T92" s="318">
        <v>5.4685696788286699E-2</v>
      </c>
      <c r="U92" s="317" t="s">
        <v>2861</v>
      </c>
      <c r="V92" s="317" t="s">
        <v>2862</v>
      </c>
      <c r="W92" s="317" t="s">
        <v>337</v>
      </c>
      <c r="X92" s="317" t="s">
        <v>338</v>
      </c>
      <c r="Y92" s="318">
        <v>123</v>
      </c>
      <c r="Z92" s="318">
        <v>9770</v>
      </c>
      <c r="AA92" s="318">
        <v>1</v>
      </c>
      <c r="AB92" s="317" t="s">
        <v>3187</v>
      </c>
      <c r="AC92" s="318">
        <v>1</v>
      </c>
      <c r="AD92" s="317" t="s">
        <v>800</v>
      </c>
      <c r="AE92" s="317" t="s">
        <v>800</v>
      </c>
      <c r="AF92" s="318">
        <v>0</v>
      </c>
      <c r="AG92" s="318">
        <v>0</v>
      </c>
      <c r="AH92" s="317" t="s">
        <v>2854</v>
      </c>
      <c r="AI92" s="317" t="s">
        <v>2863</v>
      </c>
      <c r="AJ92" s="317" t="s">
        <v>2891</v>
      </c>
      <c r="AK92" s="317" t="s">
        <v>2907</v>
      </c>
      <c r="AL92" s="317" t="s">
        <v>2854</v>
      </c>
      <c r="AM92" s="317" t="s">
        <v>2865</v>
      </c>
      <c r="AN92" s="317" t="s">
        <v>2866</v>
      </c>
      <c r="AO92" s="317" t="s">
        <v>2867</v>
      </c>
      <c r="AP92" s="317" t="s">
        <v>2868</v>
      </c>
      <c r="AQ92" s="317" t="s">
        <v>2869</v>
      </c>
      <c r="AR92" s="317" t="s">
        <v>2870</v>
      </c>
      <c r="AS92" s="318">
        <v>79.348399999999998</v>
      </c>
      <c r="AT92" s="318">
        <v>0</v>
      </c>
      <c r="AU92" s="317" t="s">
        <v>3183</v>
      </c>
      <c r="AV92" s="317" t="s">
        <v>3183</v>
      </c>
      <c r="AW92" s="317" t="s">
        <v>3184</v>
      </c>
      <c r="AX92" s="317" t="s">
        <v>3185</v>
      </c>
      <c r="AY92" s="317" t="s">
        <v>2915</v>
      </c>
      <c r="AZ92" s="317" t="s">
        <v>800</v>
      </c>
      <c r="BA92" s="317" t="s">
        <v>800</v>
      </c>
      <c r="BB92" s="318">
        <v>1.1060413965654501E-3</v>
      </c>
      <c r="BC92" s="318">
        <v>6.7263407049592602E-3</v>
      </c>
      <c r="BD92" s="318">
        <v>8.3333333333333295E-4</v>
      </c>
      <c r="BE92" s="318">
        <v>2.2218974014336901E-4</v>
      </c>
      <c r="BF92" s="318">
        <v>0</v>
      </c>
      <c r="BG92" s="318">
        <v>0</v>
      </c>
      <c r="BH92" s="318">
        <v>0</v>
      </c>
      <c r="BI92" s="318">
        <v>0</v>
      </c>
      <c r="BJ92" s="318">
        <v>0</v>
      </c>
      <c r="BK92" s="318">
        <v>0</v>
      </c>
      <c r="BL92" s="318">
        <v>0</v>
      </c>
      <c r="BM92" s="318">
        <v>1.30946254093254E-2</v>
      </c>
      <c r="BN92" s="318">
        <v>6.2768819201430295E-4</v>
      </c>
      <c r="BO92" s="318">
        <v>0</v>
      </c>
      <c r="BP92" s="318">
        <v>2.2327272735576699E-3</v>
      </c>
      <c r="BQ92" s="318">
        <v>7.5154528030939001E-4</v>
      </c>
      <c r="BR92" s="318">
        <v>4.5117707267144301E-5</v>
      </c>
      <c r="BS92" s="318">
        <v>2.26553364836082E-2</v>
      </c>
      <c r="BT92" s="318">
        <v>2.4888063757165901E-2</v>
      </c>
      <c r="BU92" s="318">
        <v>2.5639609037475301E-2</v>
      </c>
      <c r="BV92" s="318">
        <v>184.18972750901</v>
      </c>
      <c r="BW92" s="318">
        <v>202.341981765577</v>
      </c>
      <c r="BX92" s="318">
        <v>208.452105995734</v>
      </c>
      <c r="BY92" s="318">
        <v>478.893291523426</v>
      </c>
      <c r="BZ92" s="318">
        <v>526.089152590499</v>
      </c>
      <c r="CA92" s="318">
        <v>541.97547558890903</v>
      </c>
      <c r="CB92" s="318">
        <v>5.89038748573814</v>
      </c>
      <c r="CC92" s="318">
        <v>6.4708965768631401</v>
      </c>
      <c r="CD92" s="318">
        <v>6.6662983497435802</v>
      </c>
      <c r="CE92" s="317" t="s">
        <v>800</v>
      </c>
      <c r="CF92" s="317" t="s">
        <v>800</v>
      </c>
      <c r="CG92" s="317" t="s">
        <v>2875</v>
      </c>
      <c r="CH92" s="318">
        <v>1.8907928276600101E-3</v>
      </c>
      <c r="CI92" s="318">
        <v>2.0764543655948198E-2</v>
      </c>
      <c r="CJ92" s="318">
        <v>5.3987813505465398</v>
      </c>
      <c r="CK92" s="222"/>
      <c r="CL92" s="223">
        <f t="shared" si="11"/>
        <v>8.9330228822685591E-3</v>
      </c>
      <c r="CM92" s="223">
        <f t="shared" si="12"/>
        <v>1.3722313601339704E-2</v>
      </c>
      <c r="CN92" s="223">
        <f t="shared" si="13"/>
        <v>2.2327272735576699E-3</v>
      </c>
      <c r="CO92" s="223">
        <f t="shared" si="13"/>
        <v>7.5154528030939001E-4</v>
      </c>
      <c r="CP92" s="223">
        <f t="shared" si="14"/>
        <v>2.5639609037475322E-2</v>
      </c>
      <c r="CQ92" s="223">
        <f t="shared" si="15"/>
        <v>0</v>
      </c>
      <c r="CR92" s="222"/>
      <c r="CS92" s="222"/>
      <c r="CT92" s="222"/>
      <c r="CU92" s="222"/>
      <c r="CV92" s="222"/>
      <c r="CW92" s="222"/>
      <c r="CX92" s="222"/>
      <c r="CY92" s="222"/>
      <c r="CZ92" s="222"/>
      <c r="DA92" s="222"/>
      <c r="DB92" s="224">
        <f t="shared" si="16"/>
        <v>2.2610218776341118E-2</v>
      </c>
      <c r="DC92" s="224">
        <f t="shared" si="17"/>
        <v>4.5117707267144301E-5</v>
      </c>
      <c r="DD92" s="224">
        <f t="shared" si="18"/>
        <v>2.2655336483608263E-2</v>
      </c>
      <c r="DE92" s="225">
        <f t="shared" si="19"/>
        <v>6.2450045135165055E-17</v>
      </c>
      <c r="DF92" s="222"/>
      <c r="DG92" s="222"/>
      <c r="DH92" s="222"/>
      <c r="DI92" s="222"/>
      <c r="DJ92" s="222"/>
      <c r="DK92" s="222"/>
      <c r="DL92" s="222"/>
      <c r="DM92" s="222"/>
      <c r="DN92" s="222"/>
      <c r="DO92" s="222"/>
      <c r="DP92" s="222"/>
      <c r="DQ92" s="222"/>
      <c r="DR92" s="222"/>
      <c r="DS92" s="222"/>
      <c r="DT92" s="222"/>
      <c r="DU92" s="222"/>
      <c r="DV92" s="222"/>
      <c r="DW92" s="222"/>
      <c r="DX92" s="222"/>
      <c r="DY92" s="222"/>
      <c r="DZ92" s="222"/>
      <c r="EA92" s="222"/>
      <c r="EB92" s="222"/>
      <c r="EC92" s="222"/>
      <c r="ED92" s="222"/>
      <c r="EE92" s="222"/>
    </row>
    <row r="93" spans="1:135" ht="25.5" x14ac:dyDescent="0.25">
      <c r="A93" s="317" t="s">
        <v>341</v>
      </c>
      <c r="B93" s="317" t="s">
        <v>3189</v>
      </c>
      <c r="C93" s="317" t="s">
        <v>342</v>
      </c>
      <c r="D93" s="317" t="s">
        <v>2853</v>
      </c>
      <c r="E93" s="318">
        <v>123</v>
      </c>
      <c r="F93" s="318">
        <v>7430</v>
      </c>
      <c r="G93" s="317" t="s">
        <v>2891</v>
      </c>
      <c r="H93" s="317" t="s">
        <v>800</v>
      </c>
      <c r="I93" s="317" t="s">
        <v>2623</v>
      </c>
      <c r="J93" s="318">
        <v>144</v>
      </c>
      <c r="K93" s="318">
        <v>0.8</v>
      </c>
      <c r="L93" s="317" t="s">
        <v>2891</v>
      </c>
      <c r="M93" s="317" t="s">
        <v>2892</v>
      </c>
      <c r="N93" s="317" t="s">
        <v>2893</v>
      </c>
      <c r="O93" s="317" t="s">
        <v>32</v>
      </c>
      <c r="P93" s="317" t="s">
        <v>2858</v>
      </c>
      <c r="Q93" s="317" t="s">
        <v>2859</v>
      </c>
      <c r="R93" s="317" t="s">
        <v>3189</v>
      </c>
      <c r="S93" s="317" t="s">
        <v>2860</v>
      </c>
      <c r="T93" s="318">
        <v>5.4685696788286699E-2</v>
      </c>
      <c r="U93" s="317" t="s">
        <v>3008</v>
      </c>
      <c r="V93" s="317" t="s">
        <v>3009</v>
      </c>
      <c r="W93" s="317" t="s">
        <v>341</v>
      </c>
      <c r="X93" s="317" t="s">
        <v>342</v>
      </c>
      <c r="Y93" s="318">
        <v>123</v>
      </c>
      <c r="Z93" s="318">
        <v>7430</v>
      </c>
      <c r="AA93" s="318">
        <v>1</v>
      </c>
      <c r="AB93" s="317" t="s">
        <v>3189</v>
      </c>
      <c r="AC93" s="318">
        <v>1</v>
      </c>
      <c r="AD93" s="317" t="s">
        <v>800</v>
      </c>
      <c r="AE93" s="317" t="s">
        <v>800</v>
      </c>
      <c r="AF93" s="295"/>
      <c r="AG93" s="295"/>
      <c r="AH93" s="317" t="s">
        <v>2854</v>
      </c>
      <c r="AI93" s="317" t="s">
        <v>2863</v>
      </c>
      <c r="AJ93" s="317" t="s">
        <v>2854</v>
      </c>
      <c r="AK93" s="317" t="s">
        <v>2920</v>
      </c>
      <c r="AL93" s="317" t="s">
        <v>2854</v>
      </c>
      <c r="AM93" s="317" t="s">
        <v>2865</v>
      </c>
      <c r="AN93" s="317" t="s">
        <v>3010</v>
      </c>
      <c r="AO93" s="317" t="s">
        <v>2867</v>
      </c>
      <c r="AP93" s="317" t="s">
        <v>2868</v>
      </c>
      <c r="AQ93" s="317" t="s">
        <v>2869</v>
      </c>
      <c r="AR93" s="317" t="s">
        <v>2870</v>
      </c>
      <c r="AS93" s="318">
        <v>48.982399999999998</v>
      </c>
      <c r="AT93" s="318">
        <v>0</v>
      </c>
      <c r="AU93" s="317" t="s">
        <v>3190</v>
      </c>
      <c r="AV93" s="317" t="s">
        <v>3190</v>
      </c>
      <c r="AW93" s="317" t="s">
        <v>3191</v>
      </c>
      <c r="AX93" s="317" t="s">
        <v>3192</v>
      </c>
      <c r="AY93" s="317" t="s">
        <v>2923</v>
      </c>
      <c r="AZ93" s="317" t="s">
        <v>800</v>
      </c>
      <c r="BA93" s="317" t="s">
        <v>800</v>
      </c>
      <c r="BB93" s="318">
        <v>1.4543774487812201E-3</v>
      </c>
      <c r="BC93" s="318">
        <v>6.7263407049592602E-3</v>
      </c>
      <c r="BD93" s="318">
        <v>8.3333333333333295E-4</v>
      </c>
      <c r="BE93" s="318">
        <v>2.3621913580246901E-4</v>
      </c>
      <c r="BF93" s="318">
        <v>0</v>
      </c>
      <c r="BG93" s="318">
        <v>0</v>
      </c>
      <c r="BH93" s="318">
        <v>0</v>
      </c>
      <c r="BI93" s="318">
        <v>0</v>
      </c>
      <c r="BJ93" s="318">
        <v>0</v>
      </c>
      <c r="BK93" s="318">
        <v>0</v>
      </c>
      <c r="BL93" s="318">
        <v>0</v>
      </c>
      <c r="BM93" s="318">
        <v>1.13608749475253E-2</v>
      </c>
      <c r="BN93" s="318">
        <v>6.3589757110778396E-4</v>
      </c>
      <c r="BO93" s="318">
        <v>0</v>
      </c>
      <c r="BP93" s="318">
        <v>3.89554363635035E-3</v>
      </c>
      <c r="BQ93" s="318">
        <v>1.31125617929742E-3</v>
      </c>
      <c r="BR93" s="318">
        <v>0</v>
      </c>
      <c r="BS93" s="318">
        <v>2.1247043141509301E-2</v>
      </c>
      <c r="BT93" s="318">
        <v>2.5142586777859698E-2</v>
      </c>
      <c r="BU93" s="318">
        <v>2.6453842957157098E-2</v>
      </c>
      <c r="BV93" s="318">
        <v>172.740188142352</v>
      </c>
      <c r="BW93" s="318">
        <v>204.411274616745</v>
      </c>
      <c r="BX93" s="318">
        <v>215.07189396062699</v>
      </c>
      <c r="BY93" s="318">
        <v>449.12448917011602</v>
      </c>
      <c r="BZ93" s="318">
        <v>531.46931400353799</v>
      </c>
      <c r="CA93" s="318">
        <v>559.18692429762996</v>
      </c>
      <c r="CB93" s="318">
        <v>5.5242312167924297</v>
      </c>
      <c r="CC93" s="318">
        <v>6.5370725622435204</v>
      </c>
      <c r="CD93" s="318">
        <v>6.8779991688608497</v>
      </c>
      <c r="CE93" s="317" t="s">
        <v>800</v>
      </c>
      <c r="CF93" s="317" t="s">
        <v>800</v>
      </c>
      <c r="CG93" s="317" t="s">
        <v>3014</v>
      </c>
      <c r="CH93" s="318">
        <v>1.1787060155277801E-3</v>
      </c>
      <c r="CI93" s="318">
        <v>2.0068337125981599E-2</v>
      </c>
      <c r="CJ93" s="318">
        <v>5.2177676527552102</v>
      </c>
      <c r="CK93" s="222"/>
      <c r="CL93" s="223">
        <f t="shared" si="11"/>
        <v>9.2502706228762832E-3</v>
      </c>
      <c r="CM93" s="223">
        <f t="shared" si="12"/>
        <v>1.1996772518633084E-2</v>
      </c>
      <c r="CN93" s="223">
        <f t="shared" si="13"/>
        <v>3.89554363635035E-3</v>
      </c>
      <c r="CO93" s="223">
        <f t="shared" si="13"/>
        <v>1.31125617929742E-3</v>
      </c>
      <c r="CP93" s="223">
        <f t="shared" si="14"/>
        <v>2.6453842957157137E-2</v>
      </c>
      <c r="CQ93" s="223">
        <f t="shared" si="15"/>
        <v>3.8163916471489756E-17</v>
      </c>
      <c r="CR93" s="222"/>
      <c r="CS93" s="222"/>
      <c r="CT93" s="222"/>
      <c r="CU93" s="222"/>
      <c r="CV93" s="222"/>
      <c r="CW93" s="222"/>
      <c r="CX93" s="222"/>
      <c r="CY93" s="222"/>
      <c r="CZ93" s="222"/>
      <c r="DA93" s="222"/>
      <c r="DB93" s="224">
        <f t="shared" si="16"/>
        <v>2.1247043141509367E-2</v>
      </c>
      <c r="DC93" s="224">
        <f t="shared" si="17"/>
        <v>0</v>
      </c>
      <c r="DD93" s="224">
        <f t="shared" si="18"/>
        <v>2.1247043141509367E-2</v>
      </c>
      <c r="DE93" s="225">
        <f t="shared" si="19"/>
        <v>6.591949208711867E-17</v>
      </c>
      <c r="DF93" s="222"/>
      <c r="DG93" s="222"/>
      <c r="DH93" s="222"/>
      <c r="DI93" s="222"/>
      <c r="DJ93" s="222"/>
      <c r="DK93" s="222"/>
      <c r="DL93" s="222"/>
      <c r="DM93" s="222"/>
      <c r="DN93" s="222"/>
      <c r="DO93" s="222"/>
      <c r="DP93" s="222"/>
      <c r="DQ93" s="222"/>
      <c r="DR93" s="222"/>
      <c r="DS93" s="222"/>
      <c r="DT93" s="222"/>
      <c r="DU93" s="222"/>
      <c r="DV93" s="222"/>
      <c r="DW93" s="222"/>
      <c r="DX93" s="222"/>
      <c r="DY93" s="222"/>
      <c r="DZ93" s="222"/>
      <c r="EA93" s="222"/>
      <c r="EB93" s="222"/>
      <c r="EC93" s="222"/>
      <c r="ED93" s="222"/>
      <c r="EE93" s="222"/>
    </row>
    <row r="94" spans="1:135" ht="25.5" x14ac:dyDescent="0.25">
      <c r="A94" s="317" t="s">
        <v>343</v>
      </c>
      <c r="B94" s="317" t="s">
        <v>3194</v>
      </c>
      <c r="C94" s="317" t="s">
        <v>344</v>
      </c>
      <c r="D94" s="317" t="s">
        <v>2853</v>
      </c>
      <c r="E94" s="318">
        <v>155</v>
      </c>
      <c r="F94" s="318">
        <v>5742</v>
      </c>
      <c r="G94" s="317" t="s">
        <v>2906</v>
      </c>
      <c r="H94" s="317" t="s">
        <v>800</v>
      </c>
      <c r="I94" s="317" t="s">
        <v>2625</v>
      </c>
      <c r="J94" s="318">
        <v>174</v>
      </c>
      <c r="K94" s="318">
        <v>0.8</v>
      </c>
      <c r="L94" s="317" t="s">
        <v>2891</v>
      </c>
      <c r="M94" s="317" t="s">
        <v>2892</v>
      </c>
      <c r="N94" s="317" t="s">
        <v>2893</v>
      </c>
      <c r="O94" s="317" t="s">
        <v>32</v>
      </c>
      <c r="P94" s="317" t="s">
        <v>2894</v>
      </c>
      <c r="Q94" s="317" t="s">
        <v>2859</v>
      </c>
      <c r="R94" s="317" t="s">
        <v>3194</v>
      </c>
      <c r="S94" s="317" t="s">
        <v>2895</v>
      </c>
      <c r="T94" s="318">
        <v>5.45294626447154E-2</v>
      </c>
      <c r="U94" s="317" t="s">
        <v>2981</v>
      </c>
      <c r="V94" s="317" t="s">
        <v>2982</v>
      </c>
      <c r="W94" s="317" t="s">
        <v>343</v>
      </c>
      <c r="X94" s="317" t="s">
        <v>344</v>
      </c>
      <c r="Y94" s="318">
        <v>155</v>
      </c>
      <c r="Z94" s="318">
        <v>5742</v>
      </c>
      <c r="AA94" s="318">
        <v>1</v>
      </c>
      <c r="AB94" s="317" t="s">
        <v>3194</v>
      </c>
      <c r="AC94" s="318">
        <v>1</v>
      </c>
      <c r="AD94" s="317" t="s">
        <v>800</v>
      </c>
      <c r="AE94" s="317" t="s">
        <v>800</v>
      </c>
      <c r="AF94" s="295"/>
      <c r="AG94" s="295"/>
      <c r="AH94" s="317" t="s">
        <v>2854</v>
      </c>
      <c r="AI94" s="317" t="s">
        <v>2863</v>
      </c>
      <c r="AJ94" s="317" t="s">
        <v>2855</v>
      </c>
      <c r="AK94" s="317" t="s">
        <v>2864</v>
      </c>
      <c r="AL94" s="317" t="s">
        <v>2854</v>
      </c>
      <c r="AM94" s="317" t="s">
        <v>2865</v>
      </c>
      <c r="AN94" s="317" t="s">
        <v>2985</v>
      </c>
      <c r="AO94" s="317" t="s">
        <v>2867</v>
      </c>
      <c r="AP94" s="317" t="s">
        <v>2868</v>
      </c>
      <c r="AQ94" s="317" t="s">
        <v>2869</v>
      </c>
      <c r="AR94" s="317" t="s">
        <v>2870</v>
      </c>
      <c r="AS94" s="318">
        <v>82.6995</v>
      </c>
      <c r="AT94" s="318">
        <v>0</v>
      </c>
      <c r="AU94" s="317" t="s">
        <v>3195</v>
      </c>
      <c r="AV94" s="317" t="s">
        <v>3195</v>
      </c>
      <c r="AW94" s="317" t="s">
        <v>3196</v>
      </c>
      <c r="AX94" s="317" t="s">
        <v>3197</v>
      </c>
      <c r="AY94" s="317" t="s">
        <v>2874</v>
      </c>
      <c r="AZ94" s="317" t="s">
        <v>800</v>
      </c>
      <c r="BA94" s="317" t="s">
        <v>800</v>
      </c>
      <c r="BB94" s="318">
        <v>1.8299599442702899E-3</v>
      </c>
      <c r="BC94" s="318">
        <v>8.4520667099308895E-3</v>
      </c>
      <c r="BD94" s="318">
        <v>8.3333333333333295E-4</v>
      </c>
      <c r="BE94" s="318">
        <v>3.30058668582375E-4</v>
      </c>
      <c r="BF94" s="318">
        <v>0</v>
      </c>
      <c r="BG94" s="318">
        <v>0</v>
      </c>
      <c r="BH94" s="318">
        <v>0</v>
      </c>
      <c r="BI94" s="318">
        <v>0</v>
      </c>
      <c r="BJ94" s="318">
        <v>0</v>
      </c>
      <c r="BK94" s="318">
        <v>0</v>
      </c>
      <c r="BL94" s="318">
        <v>0</v>
      </c>
      <c r="BM94" s="318">
        <v>1.3201087346279001E-2</v>
      </c>
      <c r="BN94" s="318">
        <v>8.0133433757485003E-4</v>
      </c>
      <c r="BO94" s="318">
        <v>0</v>
      </c>
      <c r="BP94" s="318">
        <v>3.2238981818071802E-3</v>
      </c>
      <c r="BQ94" s="318">
        <v>1.0851775276944199E-3</v>
      </c>
      <c r="BR94" s="318">
        <v>1.30660711947057E-4</v>
      </c>
      <c r="BS94" s="318">
        <v>2.55785010519178E-2</v>
      </c>
      <c r="BT94" s="318">
        <v>2.8802399233725001E-2</v>
      </c>
      <c r="BU94" s="318">
        <v>2.9887576761419399E-2</v>
      </c>
      <c r="BV94" s="318">
        <v>165.022587431728</v>
      </c>
      <c r="BW94" s="318">
        <v>185.82193054016099</v>
      </c>
      <c r="BX94" s="318">
        <v>192.823075880125</v>
      </c>
      <c r="BY94" s="318">
        <v>429.05872732249298</v>
      </c>
      <c r="BZ94" s="318">
        <v>483.13701940441899</v>
      </c>
      <c r="CA94" s="318">
        <v>501.339997288326</v>
      </c>
      <c r="CB94" s="318">
        <v>6.6504102734986299</v>
      </c>
      <c r="CC94" s="318">
        <v>7.4886238007685</v>
      </c>
      <c r="CD94" s="318">
        <v>7.7707699579690503</v>
      </c>
      <c r="CE94" s="317" t="s">
        <v>800</v>
      </c>
      <c r="CF94" s="317" t="s">
        <v>800</v>
      </c>
      <c r="CG94" s="317" t="s">
        <v>2990</v>
      </c>
      <c r="CH94" s="318">
        <v>1.73303684620417E-3</v>
      </c>
      <c r="CI94" s="318">
        <v>2.3845464205713599E-2</v>
      </c>
      <c r="CJ94" s="318">
        <v>6.1998206934855498</v>
      </c>
      <c r="CK94" s="222"/>
      <c r="CL94" s="223">
        <f t="shared" si="11"/>
        <v>1.1576079368063943E-2</v>
      </c>
      <c r="CM94" s="223">
        <f t="shared" si="12"/>
        <v>1.4002421683853851E-2</v>
      </c>
      <c r="CN94" s="223">
        <f t="shared" si="13"/>
        <v>3.2238981818071802E-3</v>
      </c>
      <c r="CO94" s="223">
        <f t="shared" si="13"/>
        <v>1.0851775276944199E-3</v>
      </c>
      <c r="CP94" s="223">
        <f t="shared" si="14"/>
        <v>2.9887576761419392E-2</v>
      </c>
      <c r="CQ94" s="223">
        <f t="shared" si="15"/>
        <v>0</v>
      </c>
      <c r="CR94" s="222"/>
      <c r="CS94" s="222"/>
      <c r="CT94" s="222"/>
      <c r="CU94" s="222"/>
      <c r="CV94" s="222"/>
      <c r="CW94" s="222"/>
      <c r="CX94" s="222"/>
      <c r="CY94" s="222"/>
      <c r="CZ94" s="222"/>
      <c r="DA94" s="222"/>
      <c r="DB94" s="224">
        <f t="shared" si="16"/>
        <v>2.5447840339970738E-2</v>
      </c>
      <c r="DC94" s="224">
        <f t="shared" si="17"/>
        <v>1.30660711947057E-4</v>
      </c>
      <c r="DD94" s="224">
        <f t="shared" si="18"/>
        <v>2.5578501051917796E-2</v>
      </c>
      <c r="DE94" s="225">
        <f t="shared" si="19"/>
        <v>0</v>
      </c>
      <c r="DF94" s="222"/>
      <c r="DG94" s="222"/>
      <c r="DH94" s="222"/>
      <c r="DI94" s="222"/>
      <c r="DJ94" s="222"/>
      <c r="DK94" s="222"/>
      <c r="DL94" s="222"/>
      <c r="DM94" s="222"/>
      <c r="DN94" s="222"/>
      <c r="DO94" s="222"/>
      <c r="DP94" s="222"/>
      <c r="DQ94" s="222"/>
      <c r="DR94" s="222"/>
      <c r="DS94" s="222"/>
      <c r="DT94" s="222"/>
      <c r="DU94" s="222"/>
      <c r="DV94" s="222"/>
      <c r="DW94" s="222"/>
      <c r="DX94" s="222"/>
      <c r="DY94" s="222"/>
      <c r="DZ94" s="222"/>
      <c r="EA94" s="222"/>
      <c r="EB94" s="222"/>
      <c r="EC94" s="222"/>
      <c r="ED94" s="222"/>
      <c r="EE94" s="222"/>
    </row>
    <row r="95" spans="1:135" ht="25.5" x14ac:dyDescent="0.25">
      <c r="A95" s="317" t="s">
        <v>345</v>
      </c>
      <c r="B95" s="317" t="s">
        <v>3199</v>
      </c>
      <c r="C95" s="317" t="s">
        <v>346</v>
      </c>
      <c r="D95" s="317" t="s">
        <v>2853</v>
      </c>
      <c r="E95" s="318">
        <v>165</v>
      </c>
      <c r="F95" s="318">
        <v>4416</v>
      </c>
      <c r="G95" s="317" t="s">
        <v>2906</v>
      </c>
      <c r="H95" s="317" t="s">
        <v>800</v>
      </c>
      <c r="I95" s="317" t="s">
        <v>2625</v>
      </c>
      <c r="J95" s="318">
        <v>168</v>
      </c>
      <c r="K95" s="318">
        <v>0.8</v>
      </c>
      <c r="L95" s="317" t="s">
        <v>2891</v>
      </c>
      <c r="M95" s="317" t="s">
        <v>2892</v>
      </c>
      <c r="N95" s="317" t="s">
        <v>2893</v>
      </c>
      <c r="O95" s="317" t="s">
        <v>32</v>
      </c>
      <c r="P95" s="317" t="s">
        <v>2894</v>
      </c>
      <c r="Q95" s="317" t="s">
        <v>2859</v>
      </c>
      <c r="R95" s="317" t="s">
        <v>3199</v>
      </c>
      <c r="S95" s="317" t="s">
        <v>2895</v>
      </c>
      <c r="T95" s="318">
        <v>5.45294626447154E-2</v>
      </c>
      <c r="U95" s="317" t="s">
        <v>2981</v>
      </c>
      <c r="V95" s="317" t="s">
        <v>2982</v>
      </c>
      <c r="W95" s="317" t="s">
        <v>345</v>
      </c>
      <c r="X95" s="317" t="s">
        <v>346</v>
      </c>
      <c r="Y95" s="318">
        <v>165</v>
      </c>
      <c r="Z95" s="318">
        <v>4416</v>
      </c>
      <c r="AA95" s="318">
        <v>1</v>
      </c>
      <c r="AB95" s="317" t="s">
        <v>3199</v>
      </c>
      <c r="AC95" s="318">
        <v>1</v>
      </c>
      <c r="AD95" s="317" t="s">
        <v>800</v>
      </c>
      <c r="AE95" s="317" t="s">
        <v>800</v>
      </c>
      <c r="AF95" s="295"/>
      <c r="AG95" s="295"/>
      <c r="AH95" s="317" t="s">
        <v>2854</v>
      </c>
      <c r="AI95" s="317" t="s">
        <v>2863</v>
      </c>
      <c r="AJ95" s="317" t="s">
        <v>2855</v>
      </c>
      <c r="AK95" s="317" t="s">
        <v>2864</v>
      </c>
      <c r="AL95" s="317" t="s">
        <v>2854</v>
      </c>
      <c r="AM95" s="317" t="s">
        <v>2865</v>
      </c>
      <c r="AN95" s="317" t="s">
        <v>2985</v>
      </c>
      <c r="AO95" s="317" t="s">
        <v>2867</v>
      </c>
      <c r="AP95" s="317" t="s">
        <v>2868</v>
      </c>
      <c r="AQ95" s="317" t="s">
        <v>2869</v>
      </c>
      <c r="AR95" s="317" t="s">
        <v>2870</v>
      </c>
      <c r="AS95" s="318">
        <v>82.6995</v>
      </c>
      <c r="AT95" s="318">
        <v>0</v>
      </c>
      <c r="AU95" s="317" t="s">
        <v>3200</v>
      </c>
      <c r="AV95" s="317" t="s">
        <v>3200</v>
      </c>
      <c r="AW95" s="317" t="s">
        <v>3201</v>
      </c>
      <c r="AX95" s="317" t="s">
        <v>3202</v>
      </c>
      <c r="AY95" s="317" t="s">
        <v>2874</v>
      </c>
      <c r="AZ95" s="317" t="s">
        <v>800</v>
      </c>
      <c r="BA95" s="317" t="s">
        <v>800</v>
      </c>
      <c r="BB95" s="318">
        <v>2.3118739935587798E-3</v>
      </c>
      <c r="BC95" s="318">
        <v>8.9973613363780493E-3</v>
      </c>
      <c r="BD95" s="318">
        <v>8.3333333333333295E-4</v>
      </c>
      <c r="BE95" s="318">
        <v>3.4184647817460297E-4</v>
      </c>
      <c r="BF95" s="318">
        <v>0</v>
      </c>
      <c r="BG95" s="318">
        <v>0</v>
      </c>
      <c r="BH95" s="318">
        <v>0</v>
      </c>
      <c r="BI95" s="318">
        <v>0</v>
      </c>
      <c r="BJ95" s="318">
        <v>0</v>
      </c>
      <c r="BK95" s="318">
        <v>0</v>
      </c>
      <c r="BL95" s="318">
        <v>0</v>
      </c>
      <c r="BM95" s="318">
        <v>1.3672554751503301E-2</v>
      </c>
      <c r="BN95" s="318">
        <v>8.5303332709580802E-4</v>
      </c>
      <c r="BO95" s="318">
        <v>0</v>
      </c>
      <c r="BP95" s="318">
        <v>3.3390374025860101E-3</v>
      </c>
      <c r="BQ95" s="318">
        <v>1.1239338679692201E-3</v>
      </c>
      <c r="BR95" s="318">
        <v>1.6989443115942001E-4</v>
      </c>
      <c r="BS95" s="318">
        <v>2.7179897651203301E-2</v>
      </c>
      <c r="BT95" s="318">
        <v>3.05189350537893E-2</v>
      </c>
      <c r="BU95" s="318">
        <v>3.16428689217585E-2</v>
      </c>
      <c r="BV95" s="318">
        <v>164.726652431535</v>
      </c>
      <c r="BW95" s="318">
        <v>184.96324275023801</v>
      </c>
      <c r="BX95" s="318">
        <v>191.77496316217301</v>
      </c>
      <c r="BY95" s="318">
        <v>428.289296321991</v>
      </c>
      <c r="BZ95" s="318">
        <v>480.90443115061902</v>
      </c>
      <c r="CA95" s="318">
        <v>498.614904221649</v>
      </c>
      <c r="CB95" s="318">
        <v>7.0667733893128499</v>
      </c>
      <c r="CC95" s="318">
        <v>7.9349231139852101</v>
      </c>
      <c r="CD95" s="318">
        <v>8.2271459196572092</v>
      </c>
      <c r="CE95" s="317" t="s">
        <v>800</v>
      </c>
      <c r="CF95" s="317" t="s">
        <v>800</v>
      </c>
      <c r="CG95" s="317" t="s">
        <v>2990</v>
      </c>
      <c r="CH95" s="318">
        <v>1.79493101928289E-3</v>
      </c>
      <c r="CI95" s="318">
        <v>2.53849666319204E-2</v>
      </c>
      <c r="CJ95" s="318">
        <v>6.6000913242993002</v>
      </c>
      <c r="CK95" s="222"/>
      <c r="CL95" s="223">
        <f t="shared" si="11"/>
        <v>1.2654309572604184E-2</v>
      </c>
      <c r="CM95" s="223">
        <f t="shared" si="12"/>
        <v>1.4525588078599109E-2</v>
      </c>
      <c r="CN95" s="223">
        <f t="shared" si="13"/>
        <v>3.3390374025860101E-3</v>
      </c>
      <c r="CO95" s="223">
        <f t="shared" si="13"/>
        <v>1.1239338679692201E-3</v>
      </c>
      <c r="CP95" s="223">
        <f t="shared" si="14"/>
        <v>3.1642868921758521E-2</v>
      </c>
      <c r="CQ95" s="223">
        <f t="shared" si="15"/>
        <v>0</v>
      </c>
      <c r="CR95" s="222"/>
      <c r="CS95" s="222"/>
      <c r="CT95" s="222"/>
      <c r="CU95" s="222"/>
      <c r="CV95" s="222"/>
      <c r="CW95" s="222"/>
      <c r="CX95" s="222"/>
      <c r="CY95" s="222"/>
      <c r="CZ95" s="222"/>
      <c r="DA95" s="222"/>
      <c r="DB95" s="224">
        <f t="shared" si="16"/>
        <v>2.7010003220043873E-2</v>
      </c>
      <c r="DC95" s="224">
        <f t="shared" si="17"/>
        <v>1.6989443115942001E-4</v>
      </c>
      <c r="DD95" s="224">
        <f t="shared" si="18"/>
        <v>2.7179897651203294E-2</v>
      </c>
      <c r="DE95" s="225">
        <f t="shared" si="19"/>
        <v>0</v>
      </c>
      <c r="DF95" s="222"/>
      <c r="DG95" s="222"/>
      <c r="DH95" s="222"/>
      <c r="DI95" s="222"/>
      <c r="DJ95" s="222"/>
      <c r="DK95" s="222"/>
      <c r="DL95" s="222"/>
      <c r="DM95" s="222"/>
      <c r="DN95" s="222"/>
      <c r="DO95" s="222"/>
      <c r="DP95" s="222"/>
      <c r="DQ95" s="222"/>
      <c r="DR95" s="222"/>
      <c r="DS95" s="222"/>
      <c r="DT95" s="222"/>
      <c r="DU95" s="222"/>
      <c r="DV95" s="222"/>
      <c r="DW95" s="222"/>
      <c r="DX95" s="222"/>
      <c r="DY95" s="222"/>
      <c r="DZ95" s="222"/>
      <c r="EA95" s="222"/>
      <c r="EB95" s="222"/>
      <c r="EC95" s="222"/>
      <c r="ED95" s="222"/>
      <c r="EE95" s="222"/>
    </row>
    <row r="96" spans="1:135" ht="25.5" x14ac:dyDescent="0.25">
      <c r="A96" s="317" t="s">
        <v>347</v>
      </c>
      <c r="B96" s="317" t="s">
        <v>3204</v>
      </c>
      <c r="C96" s="317" t="s">
        <v>348</v>
      </c>
      <c r="D96" s="317" t="s">
        <v>2853</v>
      </c>
      <c r="E96" s="318">
        <v>123</v>
      </c>
      <c r="F96" s="318">
        <v>4885</v>
      </c>
      <c r="G96" s="317" t="s">
        <v>2855</v>
      </c>
      <c r="H96" s="317" t="s">
        <v>800</v>
      </c>
      <c r="I96" s="317" t="s">
        <v>2624</v>
      </c>
      <c r="J96" s="318">
        <v>321</v>
      </c>
      <c r="K96" s="318">
        <v>0.84560000000000002</v>
      </c>
      <c r="L96" s="317" t="s">
        <v>2855</v>
      </c>
      <c r="M96" s="317" t="s">
        <v>2856</v>
      </c>
      <c r="N96" s="317" t="s">
        <v>2857</v>
      </c>
      <c r="O96" s="317" t="s">
        <v>32</v>
      </c>
      <c r="P96" s="317" t="s">
        <v>2858</v>
      </c>
      <c r="Q96" s="317" t="s">
        <v>2859</v>
      </c>
      <c r="R96" s="317" t="s">
        <v>3204</v>
      </c>
      <c r="S96" s="317" t="s">
        <v>2860</v>
      </c>
      <c r="T96" s="318">
        <v>5.4685696788286699E-2</v>
      </c>
      <c r="U96" s="317" t="s">
        <v>2904</v>
      </c>
      <c r="V96" s="317" t="s">
        <v>2905</v>
      </c>
      <c r="W96" s="317" t="s">
        <v>347</v>
      </c>
      <c r="X96" s="317" t="s">
        <v>348</v>
      </c>
      <c r="Y96" s="318">
        <v>123</v>
      </c>
      <c r="Z96" s="318">
        <v>4885</v>
      </c>
      <c r="AA96" s="318">
        <v>1</v>
      </c>
      <c r="AB96" s="317" t="s">
        <v>3204</v>
      </c>
      <c r="AC96" s="318">
        <v>1</v>
      </c>
      <c r="AD96" s="317" t="s">
        <v>800</v>
      </c>
      <c r="AE96" s="317" t="s">
        <v>800</v>
      </c>
      <c r="AF96" s="295"/>
      <c r="AG96" s="295"/>
      <c r="AH96" s="317" t="s">
        <v>2854</v>
      </c>
      <c r="AI96" s="317" t="s">
        <v>2863</v>
      </c>
      <c r="AJ96" s="317" t="s">
        <v>2891</v>
      </c>
      <c r="AK96" s="317" t="s">
        <v>2907</v>
      </c>
      <c r="AL96" s="317" t="s">
        <v>2854</v>
      </c>
      <c r="AM96" s="317" t="s">
        <v>2865</v>
      </c>
      <c r="AN96" s="317" t="s">
        <v>2908</v>
      </c>
      <c r="AO96" s="317" t="s">
        <v>2867</v>
      </c>
      <c r="AP96" s="317" t="s">
        <v>2868</v>
      </c>
      <c r="AQ96" s="317" t="s">
        <v>2869</v>
      </c>
      <c r="AR96" s="317" t="s">
        <v>2870</v>
      </c>
      <c r="AS96" s="318">
        <v>57.08</v>
      </c>
      <c r="AT96" s="318">
        <v>0</v>
      </c>
      <c r="AU96" s="317" t="s">
        <v>3205</v>
      </c>
      <c r="AV96" s="317" t="s">
        <v>3205</v>
      </c>
      <c r="AW96" s="317" t="s">
        <v>3206</v>
      </c>
      <c r="AX96" s="317" t="s">
        <v>3207</v>
      </c>
      <c r="AY96" s="317" t="s">
        <v>2915</v>
      </c>
      <c r="AZ96" s="317" t="s">
        <v>800</v>
      </c>
      <c r="BA96" s="317" t="s">
        <v>800</v>
      </c>
      <c r="BB96" s="318">
        <v>1.90666370976913E-3</v>
      </c>
      <c r="BC96" s="318">
        <v>6.7263407049592602E-3</v>
      </c>
      <c r="BD96" s="318">
        <v>8.3333333333333295E-4</v>
      </c>
      <c r="BE96" s="318">
        <v>1.2348563516787801E-4</v>
      </c>
      <c r="BF96" s="318">
        <v>0</v>
      </c>
      <c r="BG96" s="318">
        <v>0</v>
      </c>
      <c r="BH96" s="318">
        <v>0</v>
      </c>
      <c r="BI96" s="318">
        <v>0</v>
      </c>
      <c r="BJ96" s="318">
        <v>0</v>
      </c>
      <c r="BK96" s="318">
        <v>0</v>
      </c>
      <c r="BL96" s="318">
        <v>0</v>
      </c>
      <c r="BM96" s="318">
        <v>1.3996868905797301E-2</v>
      </c>
      <c r="BN96" s="318">
        <v>6.0160602753811195E-4</v>
      </c>
      <c r="BO96" s="318">
        <v>0</v>
      </c>
      <c r="BP96" s="318">
        <v>1.65329573687492E-3</v>
      </c>
      <c r="BQ96" s="318">
        <v>5.5650621673291798E-4</v>
      </c>
      <c r="BR96" s="318">
        <v>9.0235414534288602E-5</v>
      </c>
      <c r="BS96" s="318">
        <v>2.4278533731099301E-2</v>
      </c>
      <c r="BT96" s="318">
        <v>2.5931829467974201E-2</v>
      </c>
      <c r="BU96" s="318">
        <v>2.6488335684707098E-2</v>
      </c>
      <c r="BV96" s="318">
        <v>197.38645309836801</v>
      </c>
      <c r="BW96" s="318">
        <v>210.82788185344899</v>
      </c>
      <c r="BX96" s="318">
        <v>215.35232263989499</v>
      </c>
      <c r="BY96" s="318">
        <v>513.20477805575797</v>
      </c>
      <c r="BZ96" s="318">
        <v>548.15249281896695</v>
      </c>
      <c r="CA96" s="318">
        <v>559.91603886372798</v>
      </c>
      <c r="CB96" s="318">
        <v>6.3124187700858201</v>
      </c>
      <c r="CC96" s="318">
        <v>6.7422756616733004</v>
      </c>
      <c r="CD96" s="318">
        <v>6.8869672780238602</v>
      </c>
      <c r="CE96" s="317" t="s">
        <v>800</v>
      </c>
      <c r="CF96" s="317" t="s">
        <v>800</v>
      </c>
      <c r="CG96" s="317" t="s">
        <v>2916</v>
      </c>
      <c r="CH96" s="318">
        <v>2.40405351646546E-3</v>
      </c>
      <c r="CI96" s="318">
        <v>2.1874480214633799E-2</v>
      </c>
      <c r="CJ96" s="318">
        <v>5.6873648558048</v>
      </c>
      <c r="CK96" s="222"/>
      <c r="CL96" s="223">
        <f t="shared" si="11"/>
        <v>9.6800587977638897E-3</v>
      </c>
      <c r="CM96" s="223">
        <f t="shared" si="12"/>
        <v>1.4598474933335413E-2</v>
      </c>
      <c r="CN96" s="223">
        <f t="shared" si="13"/>
        <v>1.65329573687492E-3</v>
      </c>
      <c r="CO96" s="223">
        <f t="shared" si="13"/>
        <v>5.5650621673291798E-4</v>
      </c>
      <c r="CP96" s="223">
        <f t="shared" si="14"/>
        <v>2.6488335684707143E-2</v>
      </c>
      <c r="CQ96" s="223">
        <f t="shared" si="15"/>
        <v>4.5102810375396984E-17</v>
      </c>
      <c r="CR96" s="222"/>
      <c r="CS96" s="222"/>
      <c r="CT96" s="222"/>
      <c r="CU96" s="222"/>
      <c r="CV96" s="222"/>
      <c r="CW96" s="222"/>
      <c r="CX96" s="222"/>
      <c r="CY96" s="222"/>
      <c r="CZ96" s="222"/>
      <c r="DA96" s="222"/>
      <c r="DB96" s="224">
        <f t="shared" si="16"/>
        <v>2.4188298316565014E-2</v>
      </c>
      <c r="DC96" s="224">
        <f t="shared" si="17"/>
        <v>9.0235414534288602E-5</v>
      </c>
      <c r="DD96" s="224">
        <f t="shared" si="18"/>
        <v>2.4278533731099304E-2</v>
      </c>
      <c r="DE96" s="225">
        <f t="shared" si="19"/>
        <v>0</v>
      </c>
      <c r="DF96" s="222"/>
      <c r="DG96" s="222"/>
      <c r="DH96" s="222"/>
      <c r="DI96" s="222"/>
      <c r="DJ96" s="222"/>
      <c r="DK96" s="222"/>
      <c r="DL96" s="222"/>
      <c r="DM96" s="222"/>
      <c r="DN96" s="222"/>
      <c r="DO96" s="222"/>
      <c r="DP96" s="222"/>
      <c r="DQ96" s="222"/>
      <c r="DR96" s="222"/>
      <c r="DS96" s="222"/>
      <c r="DT96" s="222"/>
      <c r="DU96" s="222"/>
      <c r="DV96" s="222"/>
      <c r="DW96" s="222"/>
      <c r="DX96" s="222"/>
      <c r="DY96" s="222"/>
      <c r="DZ96" s="222"/>
      <c r="EA96" s="222"/>
      <c r="EB96" s="222"/>
      <c r="EC96" s="222"/>
      <c r="ED96" s="222"/>
      <c r="EE96" s="222"/>
    </row>
    <row r="97" spans="1:135" ht="25.5" x14ac:dyDescent="0.25">
      <c r="A97" s="317" t="s">
        <v>349</v>
      </c>
      <c r="B97" s="317" t="s">
        <v>3209</v>
      </c>
      <c r="C97" s="317" t="s">
        <v>350</v>
      </c>
      <c r="D97" s="317" t="s">
        <v>2853</v>
      </c>
      <c r="E97" s="318">
        <v>125</v>
      </c>
      <c r="F97" s="318">
        <v>9770</v>
      </c>
      <c r="G97" s="317" t="s">
        <v>2855</v>
      </c>
      <c r="H97" s="317" t="s">
        <v>800</v>
      </c>
      <c r="I97" s="317" t="s">
        <v>2624</v>
      </c>
      <c r="J97" s="318">
        <v>373</v>
      </c>
      <c r="K97" s="318">
        <v>0.8</v>
      </c>
      <c r="L97" s="317" t="s">
        <v>2855</v>
      </c>
      <c r="M97" s="317" t="s">
        <v>2856</v>
      </c>
      <c r="N97" s="317" t="s">
        <v>2857</v>
      </c>
      <c r="O97" s="317" t="s">
        <v>32</v>
      </c>
      <c r="P97" s="317" t="s">
        <v>2858</v>
      </c>
      <c r="Q97" s="317" t="s">
        <v>2859</v>
      </c>
      <c r="R97" s="317" t="s">
        <v>3209</v>
      </c>
      <c r="S97" s="317" t="s">
        <v>2860</v>
      </c>
      <c r="T97" s="318">
        <v>5.4685696788286699E-2</v>
      </c>
      <c r="U97" s="317" t="s">
        <v>2904</v>
      </c>
      <c r="V97" s="317" t="s">
        <v>2905</v>
      </c>
      <c r="W97" s="317" t="s">
        <v>349</v>
      </c>
      <c r="X97" s="317" t="s">
        <v>350</v>
      </c>
      <c r="Y97" s="318">
        <v>125</v>
      </c>
      <c r="Z97" s="318">
        <v>9770</v>
      </c>
      <c r="AA97" s="318">
        <v>1</v>
      </c>
      <c r="AB97" s="317" t="s">
        <v>3209</v>
      </c>
      <c r="AC97" s="318">
        <v>1</v>
      </c>
      <c r="AD97" s="317" t="s">
        <v>800</v>
      </c>
      <c r="AE97" s="317" t="s">
        <v>800</v>
      </c>
      <c r="AF97" s="295"/>
      <c r="AG97" s="295"/>
      <c r="AH97" s="317" t="s">
        <v>2854</v>
      </c>
      <c r="AI97" s="317" t="s">
        <v>2863</v>
      </c>
      <c r="AJ97" s="317" t="s">
        <v>2855</v>
      </c>
      <c r="AK97" s="317" t="s">
        <v>2864</v>
      </c>
      <c r="AL97" s="317" t="s">
        <v>2854</v>
      </c>
      <c r="AM97" s="317" t="s">
        <v>2865</v>
      </c>
      <c r="AN97" s="317" t="s">
        <v>2908</v>
      </c>
      <c r="AO97" s="317" t="s">
        <v>2867</v>
      </c>
      <c r="AP97" s="317" t="s">
        <v>2868</v>
      </c>
      <c r="AQ97" s="317" t="s">
        <v>2869</v>
      </c>
      <c r="AR97" s="317" t="s">
        <v>2870</v>
      </c>
      <c r="AS97" s="318">
        <v>57.08</v>
      </c>
      <c r="AT97" s="318">
        <v>0</v>
      </c>
      <c r="AU97" s="317" t="s">
        <v>3210</v>
      </c>
      <c r="AV97" s="317" t="s">
        <v>3210</v>
      </c>
      <c r="AW97" s="317" t="s">
        <v>3211</v>
      </c>
      <c r="AX97" s="317" t="s">
        <v>3212</v>
      </c>
      <c r="AY97" s="317" t="s">
        <v>2874</v>
      </c>
      <c r="AZ97" s="317" t="s">
        <v>800</v>
      </c>
      <c r="BA97" s="317" t="s">
        <v>800</v>
      </c>
      <c r="BB97" s="318">
        <v>1.1060413965654501E-3</v>
      </c>
      <c r="BC97" s="318">
        <v>6.8357120985358399E-3</v>
      </c>
      <c r="BD97" s="318">
        <v>8.3333333333333295E-4</v>
      </c>
      <c r="BE97" s="318">
        <v>1.06270479594876E-4</v>
      </c>
      <c r="BF97" s="318">
        <v>0</v>
      </c>
      <c r="BG97" s="318">
        <v>0</v>
      </c>
      <c r="BH97" s="318">
        <v>0</v>
      </c>
      <c r="BI97" s="318">
        <v>0</v>
      </c>
      <c r="BJ97" s="318">
        <v>0</v>
      </c>
      <c r="BK97" s="318">
        <v>0</v>
      </c>
      <c r="BL97" s="318">
        <v>0</v>
      </c>
      <c r="BM97" s="318">
        <v>1.2732159863620101E-2</v>
      </c>
      <c r="BN97" s="318">
        <v>6.4623736901197595E-4</v>
      </c>
      <c r="BO97" s="318">
        <v>0</v>
      </c>
      <c r="BP97" s="318">
        <v>1.5039096075990599E-3</v>
      </c>
      <c r="BQ97" s="318">
        <v>5.0622222471535805E-4</v>
      </c>
      <c r="BR97" s="318">
        <v>7.6791587308085998E-5</v>
      </c>
      <c r="BS97" s="318">
        <v>2.23365461279697E-2</v>
      </c>
      <c r="BT97" s="318">
        <v>2.38404557355687E-2</v>
      </c>
      <c r="BU97" s="318">
        <v>2.4346677960284099E-2</v>
      </c>
      <c r="BV97" s="318">
        <v>178.69236902375701</v>
      </c>
      <c r="BW97" s="318">
        <v>190.72364588455</v>
      </c>
      <c r="BX97" s="318">
        <v>194.77342368227301</v>
      </c>
      <c r="BY97" s="318">
        <v>464.60015946176901</v>
      </c>
      <c r="BZ97" s="318">
        <v>495.88147929983</v>
      </c>
      <c r="CA97" s="318">
        <v>506.41090157390897</v>
      </c>
      <c r="CB97" s="318">
        <v>5.8075019932721199</v>
      </c>
      <c r="CC97" s="318">
        <v>6.1985184912478699</v>
      </c>
      <c r="CD97" s="318">
        <v>6.3301362696738703</v>
      </c>
      <c r="CE97" s="317" t="s">
        <v>800</v>
      </c>
      <c r="CF97" s="317" t="s">
        <v>800</v>
      </c>
      <c r="CG97" s="317" t="s">
        <v>2916</v>
      </c>
      <c r="CH97" s="318">
        <v>2.1868314905527601E-3</v>
      </c>
      <c r="CI97" s="318">
        <v>2.01497146374169E-2</v>
      </c>
      <c r="CJ97" s="318">
        <v>5.2389258057283996</v>
      </c>
      <c r="CK97" s="222"/>
      <c r="CL97" s="223">
        <f t="shared" si="11"/>
        <v>8.9581488953375844E-3</v>
      </c>
      <c r="CM97" s="223">
        <f t="shared" si="12"/>
        <v>1.3378397232632077E-2</v>
      </c>
      <c r="CN97" s="223">
        <f t="shared" si="13"/>
        <v>1.5039096075990599E-3</v>
      </c>
      <c r="CO97" s="223">
        <f t="shared" si="13"/>
        <v>5.0622222471535805E-4</v>
      </c>
      <c r="CP97" s="223">
        <f t="shared" si="14"/>
        <v>2.4346677960284079E-2</v>
      </c>
      <c r="CQ97" s="223">
        <f t="shared" si="15"/>
        <v>0</v>
      </c>
      <c r="CR97" s="222"/>
      <c r="CS97" s="222"/>
      <c r="CT97" s="222"/>
      <c r="CU97" s="222"/>
      <c r="CV97" s="222"/>
      <c r="CW97" s="222"/>
      <c r="CX97" s="222"/>
      <c r="CY97" s="222"/>
      <c r="CZ97" s="222"/>
      <c r="DA97" s="222"/>
      <c r="DB97" s="224">
        <f t="shared" si="16"/>
        <v>2.2259754540661574E-2</v>
      </c>
      <c r="DC97" s="224">
        <f t="shared" si="17"/>
        <v>7.6791587308085998E-5</v>
      </c>
      <c r="DD97" s="224">
        <f t="shared" si="18"/>
        <v>2.2336546127969661E-2</v>
      </c>
      <c r="DE97" s="225">
        <f t="shared" si="19"/>
        <v>-3.8163916471489756E-17</v>
      </c>
      <c r="DF97" s="222"/>
      <c r="DG97" s="222"/>
      <c r="DH97" s="222"/>
      <c r="DI97" s="222"/>
      <c r="DJ97" s="222"/>
      <c r="DK97" s="222"/>
      <c r="DL97" s="222"/>
      <c r="DM97" s="222"/>
      <c r="DN97" s="222"/>
      <c r="DO97" s="222"/>
      <c r="DP97" s="222"/>
      <c r="DQ97" s="222"/>
      <c r="DR97" s="222"/>
      <c r="DS97" s="222"/>
      <c r="DT97" s="222"/>
      <c r="DU97" s="222"/>
      <c r="DV97" s="222"/>
      <c r="DW97" s="222"/>
      <c r="DX97" s="222"/>
      <c r="DY97" s="222"/>
      <c r="DZ97" s="222"/>
      <c r="EA97" s="222"/>
      <c r="EB97" s="222"/>
      <c r="EC97" s="222"/>
      <c r="ED97" s="222"/>
      <c r="EE97" s="222"/>
    </row>
    <row r="98" spans="1:135" ht="25.5" x14ac:dyDescent="0.25">
      <c r="A98" s="317" t="s">
        <v>351</v>
      </c>
      <c r="B98" s="317" t="s">
        <v>3214</v>
      </c>
      <c r="C98" s="317" t="s">
        <v>352</v>
      </c>
      <c r="D98" s="317" t="s">
        <v>2980</v>
      </c>
      <c r="E98" s="318">
        <v>150</v>
      </c>
      <c r="F98" s="318">
        <v>2997</v>
      </c>
      <c r="G98" s="317" t="s">
        <v>2891</v>
      </c>
      <c r="H98" s="317" t="s">
        <v>800</v>
      </c>
      <c r="I98" s="317" t="s">
        <v>2623</v>
      </c>
      <c r="J98" s="318">
        <v>135</v>
      </c>
      <c r="K98" s="318">
        <v>0.82010582010582</v>
      </c>
      <c r="L98" s="317" t="s">
        <v>2891</v>
      </c>
      <c r="M98" s="317" t="s">
        <v>2892</v>
      </c>
      <c r="N98" s="317" t="s">
        <v>2893</v>
      </c>
      <c r="O98" s="317" t="s">
        <v>32</v>
      </c>
      <c r="P98" s="317" t="s">
        <v>2858</v>
      </c>
      <c r="Q98" s="317" t="s">
        <v>2859</v>
      </c>
      <c r="R98" s="317" t="s">
        <v>3214</v>
      </c>
      <c r="S98" s="317" t="s">
        <v>2860</v>
      </c>
      <c r="T98" s="318">
        <v>5.4685696788286699E-2</v>
      </c>
      <c r="U98" s="317" t="s">
        <v>3008</v>
      </c>
      <c r="V98" s="317" t="s">
        <v>3009</v>
      </c>
      <c r="W98" s="317" t="s">
        <v>351</v>
      </c>
      <c r="X98" s="317" t="s">
        <v>352</v>
      </c>
      <c r="Y98" s="318">
        <v>150</v>
      </c>
      <c r="Z98" s="318">
        <v>2997</v>
      </c>
      <c r="AA98" s="318">
        <v>1</v>
      </c>
      <c r="AB98" s="317" t="s">
        <v>3214</v>
      </c>
      <c r="AC98" s="318">
        <v>1</v>
      </c>
      <c r="AD98" s="317" t="s">
        <v>351</v>
      </c>
      <c r="AE98" s="317" t="s">
        <v>352</v>
      </c>
      <c r="AF98" s="318">
        <v>150</v>
      </c>
      <c r="AG98" s="318">
        <v>2997</v>
      </c>
      <c r="AH98" s="317" t="s">
        <v>2854</v>
      </c>
      <c r="AI98" s="317" t="s">
        <v>2863</v>
      </c>
      <c r="AJ98" s="317" t="s">
        <v>2855</v>
      </c>
      <c r="AK98" s="317" t="s">
        <v>2864</v>
      </c>
      <c r="AL98" s="317" t="s">
        <v>2854</v>
      </c>
      <c r="AM98" s="317" t="s">
        <v>2865</v>
      </c>
      <c r="AN98" s="317" t="s">
        <v>3010</v>
      </c>
      <c r="AO98" s="317" t="s">
        <v>2867</v>
      </c>
      <c r="AP98" s="317" t="s">
        <v>2868</v>
      </c>
      <c r="AQ98" s="317" t="s">
        <v>2869</v>
      </c>
      <c r="AR98" s="317" t="s">
        <v>2870</v>
      </c>
      <c r="AS98" s="318">
        <v>48.982399999999998</v>
      </c>
      <c r="AT98" s="318">
        <v>0</v>
      </c>
      <c r="AU98" s="317" t="s">
        <v>3215</v>
      </c>
      <c r="AV98" s="317" t="s">
        <v>3215</v>
      </c>
      <c r="AW98" s="317" t="s">
        <v>3216</v>
      </c>
      <c r="AX98" s="317" t="s">
        <v>3217</v>
      </c>
      <c r="AY98" s="317" t="s">
        <v>2874</v>
      </c>
      <c r="AZ98" s="317" t="s">
        <v>3215</v>
      </c>
      <c r="BA98" s="317" t="s">
        <v>3217</v>
      </c>
      <c r="BB98" s="318">
        <v>3.43698031364698E-3</v>
      </c>
      <c r="BC98" s="318">
        <v>8.2028545182429996E-3</v>
      </c>
      <c r="BD98" s="318">
        <v>8.3333333333333295E-4</v>
      </c>
      <c r="BE98" s="318">
        <v>2.519670781893E-4</v>
      </c>
      <c r="BF98" s="318">
        <v>0</v>
      </c>
      <c r="BG98" s="318">
        <v>0</v>
      </c>
      <c r="BH98" s="318">
        <v>0</v>
      </c>
      <c r="BI98" s="318">
        <v>0</v>
      </c>
      <c r="BJ98" s="318">
        <v>0</v>
      </c>
      <c r="BK98" s="318">
        <v>0</v>
      </c>
      <c r="BL98" s="318">
        <v>0</v>
      </c>
      <c r="BM98" s="318">
        <v>1.18211736228186E-2</v>
      </c>
      <c r="BN98" s="318">
        <v>7.5647295634537399E-4</v>
      </c>
      <c r="BO98" s="318">
        <v>0</v>
      </c>
      <c r="BP98" s="318">
        <v>4.0533759849715103E-3</v>
      </c>
      <c r="BQ98" s="318">
        <v>1.36438320385218E-3</v>
      </c>
      <c r="BR98" s="318">
        <v>2.5033493760427098E-4</v>
      </c>
      <c r="BS98" s="318">
        <v>2.5553116760180801E-2</v>
      </c>
      <c r="BT98" s="318">
        <v>2.9606492745152299E-2</v>
      </c>
      <c r="BU98" s="318">
        <v>3.0970875949004498E-2</v>
      </c>
      <c r="BV98" s="318">
        <v>170.354111734539</v>
      </c>
      <c r="BW98" s="318">
        <v>197.37661830101601</v>
      </c>
      <c r="BX98" s="318">
        <v>206.47250632669699</v>
      </c>
      <c r="BY98" s="318">
        <v>442.92069050980098</v>
      </c>
      <c r="BZ98" s="318">
        <v>513.17920758263995</v>
      </c>
      <c r="CA98" s="318">
        <v>536.82851644941104</v>
      </c>
      <c r="CB98" s="318">
        <v>6.64381035764701</v>
      </c>
      <c r="CC98" s="318">
        <v>7.6976881137396003</v>
      </c>
      <c r="CD98" s="318">
        <v>8.05242774674117</v>
      </c>
      <c r="CE98" s="317" t="s">
        <v>800</v>
      </c>
      <c r="CF98" s="317" t="s">
        <v>800</v>
      </c>
      <c r="CG98" s="317" t="s">
        <v>3014</v>
      </c>
      <c r="CH98" s="318">
        <v>1.2264626205440101E-3</v>
      </c>
      <c r="CI98" s="318">
        <v>2.4326654139636798E-2</v>
      </c>
      <c r="CJ98" s="318">
        <v>6.32493007630557</v>
      </c>
      <c r="CK98" s="222"/>
      <c r="CL98" s="223">
        <f t="shared" si="11"/>
        <v>1.2975470181016883E-2</v>
      </c>
      <c r="CM98" s="223">
        <f t="shared" si="12"/>
        <v>1.2577646579163973E-2</v>
      </c>
      <c r="CN98" s="223">
        <f t="shared" si="13"/>
        <v>4.0533759849715103E-3</v>
      </c>
      <c r="CO98" s="223">
        <f t="shared" si="13"/>
        <v>1.36438320385218E-3</v>
      </c>
      <c r="CP98" s="223">
        <f t="shared" si="14"/>
        <v>3.0970875949004547E-2</v>
      </c>
      <c r="CQ98" s="223">
        <f t="shared" si="15"/>
        <v>4.8572257327350599E-17</v>
      </c>
      <c r="CR98" s="222"/>
      <c r="CS98" s="222"/>
      <c r="CT98" s="222"/>
      <c r="CU98" s="222"/>
      <c r="CV98" s="222"/>
      <c r="CW98" s="222"/>
      <c r="CX98" s="222"/>
      <c r="CY98" s="222"/>
      <c r="CZ98" s="222"/>
      <c r="DA98" s="222"/>
      <c r="DB98" s="224">
        <f t="shared" si="16"/>
        <v>2.5302781822576587E-2</v>
      </c>
      <c r="DC98" s="224">
        <f t="shared" si="17"/>
        <v>2.5033493760427098E-4</v>
      </c>
      <c r="DD98" s="224">
        <f t="shared" si="18"/>
        <v>2.5553116760180856E-2</v>
      </c>
      <c r="DE98" s="225">
        <f t="shared" si="19"/>
        <v>5.5511151231257827E-17</v>
      </c>
      <c r="DF98" s="222"/>
      <c r="DG98" s="222"/>
      <c r="DH98" s="222"/>
      <c r="DI98" s="222"/>
      <c r="DJ98" s="222"/>
      <c r="DK98" s="222"/>
      <c r="DL98" s="222"/>
      <c r="DM98" s="222"/>
      <c r="DN98" s="222"/>
      <c r="DO98" s="222"/>
      <c r="DP98" s="222"/>
      <c r="DQ98" s="222"/>
      <c r="DR98" s="222"/>
      <c r="DS98" s="222"/>
      <c r="DT98" s="222"/>
      <c r="DU98" s="222"/>
      <c r="DV98" s="222"/>
      <c r="DW98" s="222"/>
      <c r="DX98" s="222"/>
      <c r="DY98" s="222"/>
      <c r="DZ98" s="222"/>
      <c r="EA98" s="222"/>
      <c r="EB98" s="222"/>
      <c r="EC98" s="222"/>
      <c r="ED98" s="222"/>
      <c r="EE98" s="222"/>
    </row>
    <row r="99" spans="1:135" ht="25.5" x14ac:dyDescent="0.25">
      <c r="A99" s="317" t="s">
        <v>351</v>
      </c>
      <c r="B99" s="317" t="s">
        <v>3219</v>
      </c>
      <c r="C99" s="317" t="s">
        <v>352</v>
      </c>
      <c r="D99" s="317" t="s">
        <v>2980</v>
      </c>
      <c r="E99" s="318">
        <v>150</v>
      </c>
      <c r="F99" s="318">
        <v>2997</v>
      </c>
      <c r="G99" s="317" t="s">
        <v>2906</v>
      </c>
      <c r="H99" s="317" t="s">
        <v>800</v>
      </c>
      <c r="I99" s="317" t="s">
        <v>2625</v>
      </c>
      <c r="J99" s="318">
        <v>175</v>
      </c>
      <c r="K99" s="318">
        <v>0.8</v>
      </c>
      <c r="L99" s="317" t="s">
        <v>2891</v>
      </c>
      <c r="M99" s="317" t="s">
        <v>2892</v>
      </c>
      <c r="N99" s="317" t="s">
        <v>2893</v>
      </c>
      <c r="O99" s="317" t="s">
        <v>32</v>
      </c>
      <c r="P99" s="317" t="s">
        <v>2894</v>
      </c>
      <c r="Q99" s="317" t="s">
        <v>2859</v>
      </c>
      <c r="R99" s="317" t="s">
        <v>3219</v>
      </c>
      <c r="S99" s="317" t="s">
        <v>2895</v>
      </c>
      <c r="T99" s="318">
        <v>5.45294626447154E-2</v>
      </c>
      <c r="U99" s="317" t="s">
        <v>2981</v>
      </c>
      <c r="V99" s="317" t="s">
        <v>2982</v>
      </c>
      <c r="W99" s="317" t="s">
        <v>351</v>
      </c>
      <c r="X99" s="317" t="s">
        <v>352</v>
      </c>
      <c r="Y99" s="318">
        <v>150</v>
      </c>
      <c r="Z99" s="318">
        <v>2997</v>
      </c>
      <c r="AA99" s="318">
        <v>1</v>
      </c>
      <c r="AB99" s="317" t="s">
        <v>3219</v>
      </c>
      <c r="AC99" s="318">
        <v>1</v>
      </c>
      <c r="AD99" s="317" t="s">
        <v>800</v>
      </c>
      <c r="AE99" s="317" t="s">
        <v>800</v>
      </c>
      <c r="AF99" s="318">
        <v>0</v>
      </c>
      <c r="AG99" s="318">
        <v>0</v>
      </c>
      <c r="AH99" s="317" t="s">
        <v>2854</v>
      </c>
      <c r="AI99" s="317" t="s">
        <v>2863</v>
      </c>
      <c r="AJ99" s="317" t="s">
        <v>2891</v>
      </c>
      <c r="AK99" s="317" t="s">
        <v>2907</v>
      </c>
      <c r="AL99" s="317" t="s">
        <v>2854</v>
      </c>
      <c r="AM99" s="317" t="s">
        <v>2865</v>
      </c>
      <c r="AN99" s="317" t="s">
        <v>2985</v>
      </c>
      <c r="AO99" s="317" t="s">
        <v>2867</v>
      </c>
      <c r="AP99" s="317" t="s">
        <v>2868</v>
      </c>
      <c r="AQ99" s="317" t="s">
        <v>2869</v>
      </c>
      <c r="AR99" s="317" t="s">
        <v>2870</v>
      </c>
      <c r="AS99" s="318">
        <v>82.6995</v>
      </c>
      <c r="AT99" s="318">
        <v>0</v>
      </c>
      <c r="AU99" s="317" t="s">
        <v>3215</v>
      </c>
      <c r="AV99" s="317" t="s">
        <v>3215</v>
      </c>
      <c r="AW99" s="317" t="s">
        <v>3216</v>
      </c>
      <c r="AX99" s="317" t="s">
        <v>3217</v>
      </c>
      <c r="AY99" s="317" t="s">
        <v>2915</v>
      </c>
      <c r="AZ99" s="317" t="s">
        <v>800</v>
      </c>
      <c r="BA99" s="317" t="s">
        <v>800</v>
      </c>
      <c r="BB99" s="318">
        <v>3.43698031364698E-3</v>
      </c>
      <c r="BC99" s="318">
        <v>8.1794193967073096E-3</v>
      </c>
      <c r="BD99" s="318">
        <v>8.3333333333333295E-4</v>
      </c>
      <c r="BE99" s="318">
        <v>3.2817261904761899E-4</v>
      </c>
      <c r="BF99" s="318">
        <v>0</v>
      </c>
      <c r="BG99" s="318">
        <v>0</v>
      </c>
      <c r="BH99" s="318">
        <v>0</v>
      </c>
      <c r="BI99" s="318">
        <v>0</v>
      </c>
      <c r="BJ99" s="318">
        <v>0</v>
      </c>
      <c r="BK99" s="318">
        <v>0</v>
      </c>
      <c r="BL99" s="318">
        <v>0</v>
      </c>
      <c r="BM99" s="318">
        <v>1.31256525614431E-2</v>
      </c>
      <c r="BN99" s="318">
        <v>7.7548484281437103E-4</v>
      </c>
      <c r="BO99" s="318">
        <v>0</v>
      </c>
      <c r="BP99" s="318">
        <v>3.2054759064825702E-3</v>
      </c>
      <c r="BQ99" s="318">
        <v>1.0789765132504501E-3</v>
      </c>
      <c r="BR99" s="318">
        <v>1.4708041374708001E-4</v>
      </c>
      <c r="BS99" s="318">
        <v>2.6826123480739799E-2</v>
      </c>
      <c r="BT99" s="318">
        <v>3.0031599387222399E-2</v>
      </c>
      <c r="BU99" s="318">
        <v>3.1110575900472899E-2</v>
      </c>
      <c r="BV99" s="318">
        <v>178.84082320493201</v>
      </c>
      <c r="BW99" s="318">
        <v>200.21066258148301</v>
      </c>
      <c r="BX99" s="318">
        <v>207.40383933648599</v>
      </c>
      <c r="BY99" s="318">
        <v>464.98614033282399</v>
      </c>
      <c r="BZ99" s="318">
        <v>520.54772271185504</v>
      </c>
      <c r="CA99" s="318">
        <v>539.24998227486299</v>
      </c>
      <c r="CB99" s="318">
        <v>6.9747921049923596</v>
      </c>
      <c r="CC99" s="318">
        <v>7.8082158406778301</v>
      </c>
      <c r="CD99" s="318">
        <v>8.0887497341229508</v>
      </c>
      <c r="CE99" s="317" t="s">
        <v>800</v>
      </c>
      <c r="CF99" s="317" t="s">
        <v>800</v>
      </c>
      <c r="CG99" s="317" t="s">
        <v>2990</v>
      </c>
      <c r="CH99" s="318">
        <v>1.72313377851158E-3</v>
      </c>
      <c r="CI99" s="318">
        <v>2.5102989702228299E-2</v>
      </c>
      <c r="CJ99" s="318">
        <v>6.5267773225793499</v>
      </c>
      <c r="CK99" s="222"/>
      <c r="CL99" s="223">
        <f t="shared" si="11"/>
        <v>1.2924986076482322E-2</v>
      </c>
      <c r="CM99" s="223">
        <f t="shared" si="12"/>
        <v>1.390113740425747E-2</v>
      </c>
      <c r="CN99" s="223">
        <f t="shared" si="13"/>
        <v>3.2054759064825702E-3</v>
      </c>
      <c r="CO99" s="223">
        <f t="shared" si="13"/>
        <v>1.0789765132504501E-3</v>
      </c>
      <c r="CP99" s="223">
        <f t="shared" si="14"/>
        <v>3.1110575900472812E-2</v>
      </c>
      <c r="CQ99" s="223">
        <f t="shared" si="15"/>
        <v>-8.6736173798840355E-17</v>
      </c>
      <c r="CR99" s="222"/>
      <c r="CS99" s="222"/>
      <c r="CT99" s="222"/>
      <c r="CU99" s="222"/>
      <c r="CV99" s="222"/>
      <c r="CW99" s="222"/>
      <c r="CX99" s="222"/>
      <c r="CY99" s="222"/>
      <c r="CZ99" s="222"/>
      <c r="DA99" s="222"/>
      <c r="DB99" s="224">
        <f t="shared" si="16"/>
        <v>2.6679043066992713E-2</v>
      </c>
      <c r="DC99" s="224">
        <f t="shared" si="17"/>
        <v>1.4708041374708001E-4</v>
      </c>
      <c r="DD99" s="224">
        <f t="shared" si="18"/>
        <v>2.6826123480739792E-2</v>
      </c>
      <c r="DE99" s="225">
        <f t="shared" si="19"/>
        <v>0</v>
      </c>
      <c r="DF99" s="222"/>
      <c r="DG99" s="222"/>
      <c r="DH99" s="222"/>
      <c r="DI99" s="222"/>
      <c r="DJ99" s="222"/>
      <c r="DK99" s="222"/>
      <c r="DL99" s="222"/>
      <c r="DM99" s="222"/>
      <c r="DN99" s="222"/>
      <c r="DO99" s="222"/>
      <c r="DP99" s="222"/>
      <c r="DQ99" s="222"/>
      <c r="DR99" s="222"/>
      <c r="DS99" s="222"/>
      <c r="DT99" s="222"/>
      <c r="DU99" s="222"/>
      <c r="DV99" s="222"/>
      <c r="DW99" s="222"/>
      <c r="DX99" s="222"/>
      <c r="DY99" s="222"/>
      <c r="DZ99" s="222"/>
      <c r="EA99" s="222"/>
      <c r="EB99" s="222"/>
      <c r="EC99" s="222"/>
      <c r="ED99" s="222"/>
      <c r="EE99" s="222"/>
    </row>
    <row r="100" spans="1:135" ht="25.5" x14ac:dyDescent="0.25">
      <c r="A100" s="317" t="s">
        <v>353</v>
      </c>
      <c r="B100" s="317" t="s">
        <v>3221</v>
      </c>
      <c r="C100" s="317" t="s">
        <v>354</v>
      </c>
      <c r="D100" s="317" t="s">
        <v>2980</v>
      </c>
      <c r="E100" s="318">
        <v>150</v>
      </c>
      <c r="F100" s="318">
        <v>6327</v>
      </c>
      <c r="G100" s="317" t="s">
        <v>2891</v>
      </c>
      <c r="H100" s="317" t="s">
        <v>800</v>
      </c>
      <c r="I100" s="317" t="s">
        <v>2623</v>
      </c>
      <c r="J100" s="318">
        <v>133</v>
      </c>
      <c r="K100" s="318">
        <v>0.8</v>
      </c>
      <c r="L100" s="317" t="s">
        <v>2891</v>
      </c>
      <c r="M100" s="317" t="s">
        <v>2892</v>
      </c>
      <c r="N100" s="317" t="s">
        <v>2893</v>
      </c>
      <c r="O100" s="317" t="s">
        <v>32</v>
      </c>
      <c r="P100" s="317" t="s">
        <v>2858</v>
      </c>
      <c r="Q100" s="317" t="s">
        <v>2859</v>
      </c>
      <c r="R100" s="317" t="s">
        <v>3221</v>
      </c>
      <c r="S100" s="317" t="s">
        <v>2860</v>
      </c>
      <c r="T100" s="318">
        <v>5.4685696788286699E-2</v>
      </c>
      <c r="U100" s="317" t="s">
        <v>3008</v>
      </c>
      <c r="V100" s="317" t="s">
        <v>3009</v>
      </c>
      <c r="W100" s="317" t="s">
        <v>353</v>
      </c>
      <c r="X100" s="317" t="s">
        <v>354</v>
      </c>
      <c r="Y100" s="318">
        <v>150</v>
      </c>
      <c r="Z100" s="318">
        <v>6327</v>
      </c>
      <c r="AA100" s="318">
        <v>1</v>
      </c>
      <c r="AB100" s="317" t="s">
        <v>3221</v>
      </c>
      <c r="AC100" s="318">
        <v>1</v>
      </c>
      <c r="AD100" s="317" t="s">
        <v>800</v>
      </c>
      <c r="AE100" s="317" t="s">
        <v>800</v>
      </c>
      <c r="AF100" s="295"/>
      <c r="AG100" s="295"/>
      <c r="AH100" s="317" t="s">
        <v>2854</v>
      </c>
      <c r="AI100" s="317" t="s">
        <v>2863</v>
      </c>
      <c r="AJ100" s="317" t="s">
        <v>2891</v>
      </c>
      <c r="AK100" s="317" t="s">
        <v>2907</v>
      </c>
      <c r="AL100" s="317" t="s">
        <v>2854</v>
      </c>
      <c r="AM100" s="317" t="s">
        <v>2865</v>
      </c>
      <c r="AN100" s="317" t="s">
        <v>3010</v>
      </c>
      <c r="AO100" s="317" t="s">
        <v>2867</v>
      </c>
      <c r="AP100" s="317" t="s">
        <v>2868</v>
      </c>
      <c r="AQ100" s="317" t="s">
        <v>2869</v>
      </c>
      <c r="AR100" s="317" t="s">
        <v>2870</v>
      </c>
      <c r="AS100" s="318">
        <v>48.982399999999998</v>
      </c>
      <c r="AT100" s="318">
        <v>0</v>
      </c>
      <c r="AU100" s="317" t="s">
        <v>3222</v>
      </c>
      <c r="AV100" s="317" t="s">
        <v>3222</v>
      </c>
      <c r="AW100" s="317" t="s">
        <v>3223</v>
      </c>
      <c r="AX100" s="317" t="s">
        <v>3224</v>
      </c>
      <c r="AY100" s="317" t="s">
        <v>2915</v>
      </c>
      <c r="AZ100" s="317" t="s">
        <v>800</v>
      </c>
      <c r="BA100" s="317" t="s">
        <v>800</v>
      </c>
      <c r="BB100" s="318">
        <v>2.1900860509632401E-3</v>
      </c>
      <c r="BC100" s="318">
        <v>8.2028545182429996E-3</v>
      </c>
      <c r="BD100" s="318">
        <v>8.3333333333333295E-4</v>
      </c>
      <c r="BE100" s="318">
        <v>2.5575605680868801E-4</v>
      </c>
      <c r="BF100" s="318">
        <v>0</v>
      </c>
      <c r="BG100" s="318">
        <v>0</v>
      </c>
      <c r="BH100" s="318">
        <v>0</v>
      </c>
      <c r="BI100" s="318">
        <v>0</v>
      </c>
      <c r="BJ100" s="318">
        <v>0</v>
      </c>
      <c r="BK100" s="318">
        <v>0</v>
      </c>
      <c r="BL100" s="318">
        <v>0</v>
      </c>
      <c r="BM100" s="318">
        <v>1.2300496183786799E-2</v>
      </c>
      <c r="BN100" s="318">
        <v>7.7548484281437103E-4</v>
      </c>
      <c r="BO100" s="318">
        <v>0</v>
      </c>
      <c r="BP100" s="318">
        <v>4.2177314558981202E-3</v>
      </c>
      <c r="BQ100" s="318">
        <v>1.41970593848743E-3</v>
      </c>
      <c r="BR100" s="318">
        <v>6.9669669669669706E-5</v>
      </c>
      <c r="BS100" s="318">
        <v>2.46276806556191E-2</v>
      </c>
      <c r="BT100" s="318">
        <v>2.8845412111517199E-2</v>
      </c>
      <c r="BU100" s="318">
        <v>3.0265118050004602E-2</v>
      </c>
      <c r="BV100" s="318">
        <v>164.184537704127</v>
      </c>
      <c r="BW100" s="318">
        <v>192.30274741011499</v>
      </c>
      <c r="BX100" s="318">
        <v>201.76745366669701</v>
      </c>
      <c r="BY100" s="318">
        <v>426.87979803073102</v>
      </c>
      <c r="BZ100" s="318">
        <v>499.98714326629801</v>
      </c>
      <c r="CA100" s="318">
        <v>524.59537953341396</v>
      </c>
      <c r="CB100" s="318">
        <v>6.4031969704609599</v>
      </c>
      <c r="CC100" s="318">
        <v>7.4998071489944698</v>
      </c>
      <c r="CD100" s="318">
        <v>7.8689306930012002</v>
      </c>
      <c r="CE100" s="317" t="s">
        <v>800</v>
      </c>
      <c r="CF100" s="317" t="s">
        <v>800</v>
      </c>
      <c r="CG100" s="317" t="s">
        <v>3014</v>
      </c>
      <c r="CH100" s="318">
        <v>1.27619297921805E-3</v>
      </c>
      <c r="CI100" s="318">
        <v>2.3351487676400998E-2</v>
      </c>
      <c r="CJ100" s="318">
        <v>6.0713867958642602</v>
      </c>
      <c r="CK100" s="222"/>
      <c r="CL100" s="223">
        <f t="shared" si="11"/>
        <v>1.155169962901793E-2</v>
      </c>
      <c r="CM100" s="223">
        <f t="shared" si="12"/>
        <v>1.307598102660117E-2</v>
      </c>
      <c r="CN100" s="223">
        <f t="shared" si="13"/>
        <v>4.2177314558981202E-3</v>
      </c>
      <c r="CO100" s="223">
        <f t="shared" si="13"/>
        <v>1.41970593848743E-3</v>
      </c>
      <c r="CP100" s="223">
        <f t="shared" si="14"/>
        <v>3.026511805000465E-2</v>
      </c>
      <c r="CQ100" s="223">
        <f t="shared" si="15"/>
        <v>4.8572257327350599E-17</v>
      </c>
      <c r="CR100" s="222"/>
      <c r="CS100" s="222"/>
      <c r="CT100" s="222"/>
      <c r="CU100" s="222"/>
      <c r="CV100" s="222"/>
      <c r="CW100" s="222"/>
      <c r="CX100" s="222"/>
      <c r="CY100" s="222"/>
      <c r="CZ100" s="222"/>
      <c r="DA100" s="222"/>
      <c r="DB100" s="224">
        <f t="shared" si="16"/>
        <v>2.4558010985949428E-2</v>
      </c>
      <c r="DC100" s="224">
        <f t="shared" si="17"/>
        <v>6.9669669669669706E-5</v>
      </c>
      <c r="DD100" s="224">
        <f t="shared" si="18"/>
        <v>2.4627680655619096E-2</v>
      </c>
      <c r="DE100" s="225">
        <f t="shared" si="19"/>
        <v>0</v>
      </c>
      <c r="DF100" s="222"/>
      <c r="DG100" s="222"/>
      <c r="DH100" s="222"/>
      <c r="DI100" s="222"/>
      <c r="DJ100" s="222"/>
      <c r="DK100" s="222"/>
      <c r="DL100" s="222"/>
      <c r="DM100" s="222"/>
      <c r="DN100" s="222"/>
      <c r="DO100" s="222"/>
      <c r="DP100" s="222"/>
      <c r="DQ100" s="222"/>
      <c r="DR100" s="222"/>
      <c r="DS100" s="222"/>
      <c r="DT100" s="222"/>
      <c r="DU100" s="222"/>
      <c r="DV100" s="222"/>
      <c r="DW100" s="222"/>
      <c r="DX100" s="222"/>
      <c r="DY100" s="222"/>
      <c r="DZ100" s="222"/>
      <c r="EA100" s="222"/>
      <c r="EB100" s="222"/>
      <c r="EC100" s="222"/>
      <c r="ED100" s="222"/>
      <c r="EE100" s="222"/>
    </row>
    <row r="101" spans="1:135" ht="25.5" x14ac:dyDescent="0.25">
      <c r="A101" s="317" t="s">
        <v>353</v>
      </c>
      <c r="B101" s="317" t="s">
        <v>3226</v>
      </c>
      <c r="C101" s="317" t="s">
        <v>354</v>
      </c>
      <c r="D101" s="317" t="s">
        <v>2980</v>
      </c>
      <c r="E101" s="318">
        <v>150</v>
      </c>
      <c r="F101" s="318">
        <v>6327</v>
      </c>
      <c r="G101" s="317" t="s">
        <v>2906</v>
      </c>
      <c r="H101" s="317" t="s">
        <v>800</v>
      </c>
      <c r="I101" s="317" t="s">
        <v>2625</v>
      </c>
      <c r="J101" s="318">
        <v>176</v>
      </c>
      <c r="K101" s="318">
        <v>0.8</v>
      </c>
      <c r="L101" s="317" t="s">
        <v>2891</v>
      </c>
      <c r="M101" s="317" t="s">
        <v>2892</v>
      </c>
      <c r="N101" s="317" t="s">
        <v>2893</v>
      </c>
      <c r="O101" s="317" t="s">
        <v>32</v>
      </c>
      <c r="P101" s="317" t="s">
        <v>2894</v>
      </c>
      <c r="Q101" s="317" t="s">
        <v>2859</v>
      </c>
      <c r="R101" s="317" t="s">
        <v>3226</v>
      </c>
      <c r="S101" s="317" t="s">
        <v>2895</v>
      </c>
      <c r="T101" s="318">
        <v>5.45294626447154E-2</v>
      </c>
      <c r="U101" s="317" t="s">
        <v>2981</v>
      </c>
      <c r="V101" s="317" t="s">
        <v>2982</v>
      </c>
      <c r="W101" s="317" t="s">
        <v>353</v>
      </c>
      <c r="X101" s="317" t="s">
        <v>354</v>
      </c>
      <c r="Y101" s="318">
        <v>150</v>
      </c>
      <c r="Z101" s="318">
        <v>6327</v>
      </c>
      <c r="AA101" s="318">
        <v>1</v>
      </c>
      <c r="AB101" s="317" t="s">
        <v>3226</v>
      </c>
      <c r="AC101" s="318">
        <v>1</v>
      </c>
      <c r="AD101" s="317" t="s">
        <v>800</v>
      </c>
      <c r="AE101" s="317" t="s">
        <v>800</v>
      </c>
      <c r="AF101" s="318">
        <v>0</v>
      </c>
      <c r="AG101" s="318">
        <v>0</v>
      </c>
      <c r="AH101" s="317" t="s">
        <v>2854</v>
      </c>
      <c r="AI101" s="317" t="s">
        <v>2863</v>
      </c>
      <c r="AJ101" s="317" t="s">
        <v>2891</v>
      </c>
      <c r="AK101" s="317" t="s">
        <v>2907</v>
      </c>
      <c r="AL101" s="317" t="s">
        <v>2854</v>
      </c>
      <c r="AM101" s="317" t="s">
        <v>2865</v>
      </c>
      <c r="AN101" s="317" t="s">
        <v>2985</v>
      </c>
      <c r="AO101" s="317" t="s">
        <v>2867</v>
      </c>
      <c r="AP101" s="317" t="s">
        <v>2868</v>
      </c>
      <c r="AQ101" s="317" t="s">
        <v>2869</v>
      </c>
      <c r="AR101" s="317" t="s">
        <v>2870</v>
      </c>
      <c r="AS101" s="318">
        <v>82.6995</v>
      </c>
      <c r="AT101" s="318">
        <v>0</v>
      </c>
      <c r="AU101" s="317" t="s">
        <v>3222</v>
      </c>
      <c r="AV101" s="317" t="s">
        <v>3222</v>
      </c>
      <c r="AW101" s="317" t="s">
        <v>3223</v>
      </c>
      <c r="AX101" s="317" t="s">
        <v>3224</v>
      </c>
      <c r="AY101" s="317" t="s">
        <v>2915</v>
      </c>
      <c r="AZ101" s="317" t="s">
        <v>800</v>
      </c>
      <c r="BA101" s="317" t="s">
        <v>800</v>
      </c>
      <c r="BB101" s="318">
        <v>2.1900860509632401E-3</v>
      </c>
      <c r="BC101" s="318">
        <v>8.1794193967073096E-3</v>
      </c>
      <c r="BD101" s="318">
        <v>8.3333333333333295E-4</v>
      </c>
      <c r="BE101" s="318">
        <v>3.2630800189393898E-4</v>
      </c>
      <c r="BF101" s="318">
        <v>0</v>
      </c>
      <c r="BG101" s="318">
        <v>0</v>
      </c>
      <c r="BH101" s="318">
        <v>0</v>
      </c>
      <c r="BI101" s="318">
        <v>0</v>
      </c>
      <c r="BJ101" s="318">
        <v>0</v>
      </c>
      <c r="BK101" s="318">
        <v>0</v>
      </c>
      <c r="BL101" s="318">
        <v>0</v>
      </c>
      <c r="BM101" s="318">
        <v>1.30510749900713E-2</v>
      </c>
      <c r="BN101" s="318">
        <v>7.7548484281437103E-4</v>
      </c>
      <c r="BO101" s="318">
        <v>0</v>
      </c>
      <c r="BP101" s="318">
        <v>3.1872629751957399E-3</v>
      </c>
      <c r="BQ101" s="318">
        <v>1.07284596487971E-3</v>
      </c>
      <c r="BR101" s="318">
        <v>6.9669669669669706E-5</v>
      </c>
      <c r="BS101" s="318">
        <v>2.5425376285453199E-2</v>
      </c>
      <c r="BT101" s="318">
        <v>2.8612639260648901E-2</v>
      </c>
      <c r="BU101" s="318">
        <v>2.96854852255286E-2</v>
      </c>
      <c r="BV101" s="318">
        <v>169.50250856968799</v>
      </c>
      <c r="BW101" s="318">
        <v>190.750928404326</v>
      </c>
      <c r="BX101" s="318">
        <v>197.903234836857</v>
      </c>
      <c r="BY101" s="318">
        <v>440.70652228118797</v>
      </c>
      <c r="BZ101" s="318">
        <v>495.95241385124802</v>
      </c>
      <c r="CA101" s="318">
        <v>514.54841057582996</v>
      </c>
      <c r="CB101" s="318">
        <v>6.6105978342178302</v>
      </c>
      <c r="CC101" s="318">
        <v>7.4392862077687196</v>
      </c>
      <c r="CD101" s="318">
        <v>7.7182261586374397</v>
      </c>
      <c r="CE101" s="317" t="s">
        <v>800</v>
      </c>
      <c r="CF101" s="317" t="s">
        <v>800</v>
      </c>
      <c r="CG101" s="317" t="s">
        <v>2990</v>
      </c>
      <c r="CH101" s="318">
        <v>1.71334324567912E-3</v>
      </c>
      <c r="CI101" s="318">
        <v>2.3712033039774E-2</v>
      </c>
      <c r="CJ101" s="318">
        <v>6.1651285903412498</v>
      </c>
      <c r="CK101" s="222"/>
      <c r="CL101" s="223">
        <f t="shared" si="11"/>
        <v>1.1598816452567492E-2</v>
      </c>
      <c r="CM101" s="223">
        <f t="shared" si="12"/>
        <v>1.3826559832885671E-2</v>
      </c>
      <c r="CN101" s="223">
        <f t="shared" si="13"/>
        <v>3.1872629751957399E-3</v>
      </c>
      <c r="CO101" s="223">
        <f t="shared" si="13"/>
        <v>1.07284596487971E-3</v>
      </c>
      <c r="CP101" s="223">
        <f t="shared" si="14"/>
        <v>2.9685485225528611E-2</v>
      </c>
      <c r="CQ101" s="223">
        <f t="shared" si="15"/>
        <v>0</v>
      </c>
      <c r="CR101" s="222"/>
      <c r="CS101" s="222"/>
      <c r="CT101" s="222"/>
      <c r="CU101" s="222"/>
      <c r="CV101" s="222"/>
      <c r="CW101" s="222"/>
      <c r="CX101" s="222"/>
      <c r="CY101" s="222"/>
      <c r="CZ101" s="222"/>
      <c r="DA101" s="222"/>
      <c r="DB101" s="224">
        <f t="shared" si="16"/>
        <v>2.5355706615783492E-2</v>
      </c>
      <c r="DC101" s="224">
        <f t="shared" si="17"/>
        <v>6.9669669669669706E-5</v>
      </c>
      <c r="DD101" s="224">
        <f t="shared" si="18"/>
        <v>2.5425376285453161E-2</v>
      </c>
      <c r="DE101" s="225">
        <f t="shared" si="19"/>
        <v>-3.8163916471489756E-17</v>
      </c>
      <c r="DF101" s="222"/>
      <c r="DG101" s="222"/>
      <c r="DH101" s="222"/>
      <c r="DI101" s="222"/>
      <c r="DJ101" s="222"/>
      <c r="DK101" s="222"/>
      <c r="DL101" s="222"/>
      <c r="DM101" s="222"/>
      <c r="DN101" s="222"/>
      <c r="DO101" s="222"/>
      <c r="DP101" s="222"/>
      <c r="DQ101" s="222"/>
      <c r="DR101" s="222"/>
      <c r="DS101" s="222"/>
      <c r="DT101" s="222"/>
      <c r="DU101" s="222"/>
      <c r="DV101" s="222"/>
      <c r="DW101" s="222"/>
      <c r="DX101" s="222"/>
      <c r="DY101" s="222"/>
      <c r="DZ101" s="222"/>
      <c r="EA101" s="222"/>
      <c r="EB101" s="222"/>
      <c r="EC101" s="222"/>
      <c r="ED101" s="222"/>
      <c r="EE101" s="222"/>
    </row>
    <row r="102" spans="1:135" ht="25.5" x14ac:dyDescent="0.25">
      <c r="A102" s="317" t="s">
        <v>355</v>
      </c>
      <c r="B102" s="317" t="s">
        <v>4169</v>
      </c>
      <c r="C102" s="317" t="s">
        <v>356</v>
      </c>
      <c r="D102" s="317" t="s">
        <v>2980</v>
      </c>
      <c r="E102" s="318">
        <v>150</v>
      </c>
      <c r="F102" s="318">
        <v>6327</v>
      </c>
      <c r="G102" s="317" t="s">
        <v>2891</v>
      </c>
      <c r="H102" s="317" t="s">
        <v>800</v>
      </c>
      <c r="I102" s="317" t="s">
        <v>2623</v>
      </c>
      <c r="J102" s="318">
        <v>133</v>
      </c>
      <c r="K102" s="318">
        <v>0.84219042752512396</v>
      </c>
      <c r="L102" s="317" t="s">
        <v>2891</v>
      </c>
      <c r="M102" s="317" t="s">
        <v>2892</v>
      </c>
      <c r="N102" s="317" t="s">
        <v>2893</v>
      </c>
      <c r="O102" s="317" t="s">
        <v>32</v>
      </c>
      <c r="P102" s="317" t="s">
        <v>2858</v>
      </c>
      <c r="Q102" s="317" t="s">
        <v>2859</v>
      </c>
      <c r="R102" s="317" t="s">
        <v>4169</v>
      </c>
      <c r="S102" s="317" t="s">
        <v>2860</v>
      </c>
      <c r="T102" s="318">
        <v>5.4685696788286699E-2</v>
      </c>
      <c r="U102" s="317" t="s">
        <v>3008</v>
      </c>
      <c r="V102" s="317" t="s">
        <v>3009</v>
      </c>
      <c r="W102" s="317" t="s">
        <v>355</v>
      </c>
      <c r="X102" s="317" t="s">
        <v>356</v>
      </c>
      <c r="Y102" s="318">
        <v>150</v>
      </c>
      <c r="Z102" s="318">
        <v>6327</v>
      </c>
      <c r="AA102" s="318">
        <v>1</v>
      </c>
      <c r="AB102" s="317" t="s">
        <v>4169</v>
      </c>
      <c r="AC102" s="318">
        <v>1</v>
      </c>
      <c r="AD102" s="317" t="s">
        <v>800</v>
      </c>
      <c r="AE102" s="317" t="s">
        <v>800</v>
      </c>
      <c r="AF102" s="318">
        <v>0</v>
      </c>
      <c r="AG102" s="318">
        <v>0</v>
      </c>
      <c r="AH102" s="317" t="s">
        <v>2854</v>
      </c>
      <c r="AI102" s="317" t="s">
        <v>2863</v>
      </c>
      <c r="AJ102" s="317" t="s">
        <v>2891</v>
      </c>
      <c r="AK102" s="317" t="s">
        <v>2907</v>
      </c>
      <c r="AL102" s="317" t="s">
        <v>2854</v>
      </c>
      <c r="AM102" s="317" t="s">
        <v>2865</v>
      </c>
      <c r="AN102" s="317" t="s">
        <v>3010</v>
      </c>
      <c r="AO102" s="317" t="s">
        <v>2867</v>
      </c>
      <c r="AP102" s="317" t="s">
        <v>2868</v>
      </c>
      <c r="AQ102" s="317" t="s">
        <v>2869</v>
      </c>
      <c r="AR102" s="317" t="s">
        <v>2870</v>
      </c>
      <c r="AS102" s="318">
        <v>48.982399999999998</v>
      </c>
      <c r="AT102" s="318">
        <v>0</v>
      </c>
      <c r="AU102" s="317" t="s">
        <v>4170</v>
      </c>
      <c r="AV102" s="317" t="s">
        <v>4170</v>
      </c>
      <c r="AW102" s="317" t="s">
        <v>4171</v>
      </c>
      <c r="AX102" s="317" t="s">
        <v>4172</v>
      </c>
      <c r="AY102" s="317" t="s">
        <v>2915</v>
      </c>
      <c r="AZ102" s="317" t="s">
        <v>800</v>
      </c>
      <c r="BA102" s="317" t="s">
        <v>800</v>
      </c>
      <c r="BB102" s="318">
        <v>2.1922987900180901E-3</v>
      </c>
      <c r="BC102" s="318">
        <v>8.2028545182429996E-3</v>
      </c>
      <c r="BD102" s="318">
        <v>8.3333333333333295E-4</v>
      </c>
      <c r="BE102" s="318">
        <v>2.5575605680868801E-4</v>
      </c>
      <c r="BF102" s="318">
        <v>0</v>
      </c>
      <c r="BG102" s="318">
        <v>0</v>
      </c>
      <c r="BH102" s="318">
        <v>0</v>
      </c>
      <c r="BI102" s="318">
        <v>0</v>
      </c>
      <c r="BJ102" s="318">
        <v>0</v>
      </c>
      <c r="BK102" s="318">
        <v>0</v>
      </c>
      <c r="BL102" s="318">
        <v>0</v>
      </c>
      <c r="BM102" s="318">
        <v>1.1684289710994E-2</v>
      </c>
      <c r="BN102" s="318">
        <v>7.36636102685921E-4</v>
      </c>
      <c r="BO102" s="318">
        <v>0</v>
      </c>
      <c r="BP102" s="318">
        <v>4.00643970109461E-3</v>
      </c>
      <c r="BQ102" s="318">
        <v>1.3485842556148801E-3</v>
      </c>
      <c r="BR102" s="318">
        <v>6.9669669669669706E-5</v>
      </c>
      <c r="BS102" s="318">
        <v>2.3974838181752701E-2</v>
      </c>
      <c r="BT102" s="318">
        <v>2.7981277882847301E-2</v>
      </c>
      <c r="BU102" s="318">
        <v>2.9329862138462202E-2</v>
      </c>
      <c r="BV102" s="318">
        <v>159.832254545018</v>
      </c>
      <c r="BW102" s="318">
        <v>186.54185255231499</v>
      </c>
      <c r="BX102" s="318">
        <v>195.532414256414</v>
      </c>
      <c r="BY102" s="318">
        <v>415.56386181704602</v>
      </c>
      <c r="BZ102" s="318">
        <v>485.00881663602001</v>
      </c>
      <c r="CA102" s="318">
        <v>508.38427706667801</v>
      </c>
      <c r="CB102" s="318">
        <v>6.2334579272557002</v>
      </c>
      <c r="CC102" s="318">
        <v>7.2751322495402899</v>
      </c>
      <c r="CD102" s="318">
        <v>7.6257641560001597</v>
      </c>
      <c r="CE102" s="317" t="s">
        <v>800</v>
      </c>
      <c r="CF102" s="317" t="s">
        <v>800</v>
      </c>
      <c r="CG102" s="317" t="s">
        <v>3014</v>
      </c>
      <c r="CH102" s="318">
        <v>1.21226073107318E-3</v>
      </c>
      <c r="CI102" s="318">
        <v>2.27625774506795E-2</v>
      </c>
      <c r="CJ102" s="318">
        <v>5.9182701371766697</v>
      </c>
      <c r="CK102" s="222"/>
      <c r="CL102" s="223">
        <f t="shared" si="11"/>
        <v>1.155391236807278E-2</v>
      </c>
      <c r="CM102" s="223">
        <f t="shared" si="12"/>
        <v>1.2420925813679921E-2</v>
      </c>
      <c r="CN102" s="223">
        <f t="shared" si="13"/>
        <v>4.00643970109461E-3</v>
      </c>
      <c r="CO102" s="223">
        <f t="shared" si="13"/>
        <v>1.3485842556148801E-3</v>
      </c>
      <c r="CP102" s="223">
        <f t="shared" si="14"/>
        <v>2.9329862138462191E-2</v>
      </c>
      <c r="CQ102" s="223">
        <f t="shared" si="15"/>
        <v>0</v>
      </c>
      <c r="CR102" s="222"/>
      <c r="CS102" s="222"/>
      <c r="CT102" s="222"/>
      <c r="CU102" s="222"/>
      <c r="CV102" s="222"/>
      <c r="CW102" s="222"/>
      <c r="CX102" s="222"/>
      <c r="CY102" s="222"/>
      <c r="CZ102" s="222"/>
      <c r="DA102" s="222"/>
      <c r="DB102" s="224">
        <f t="shared" si="16"/>
        <v>2.3905168512083033E-2</v>
      </c>
      <c r="DC102" s="224">
        <f t="shared" si="17"/>
        <v>6.9669669669669706E-5</v>
      </c>
      <c r="DD102" s="224">
        <f t="shared" si="18"/>
        <v>2.3974838181752701E-2</v>
      </c>
      <c r="DE102" s="225">
        <f t="shared" si="19"/>
        <v>0</v>
      </c>
      <c r="DF102" s="222"/>
      <c r="DG102" s="222"/>
      <c r="DH102" s="222"/>
      <c r="DI102" s="222"/>
      <c r="DJ102" s="222"/>
      <c r="DK102" s="222"/>
      <c r="DL102" s="222"/>
      <c r="DM102" s="222"/>
      <c r="DN102" s="222"/>
      <c r="DO102" s="222"/>
      <c r="DP102" s="222"/>
      <c r="DQ102" s="222"/>
      <c r="DR102" s="222"/>
      <c r="DS102" s="222"/>
      <c r="DT102" s="222"/>
      <c r="DU102" s="222"/>
      <c r="DV102" s="222"/>
      <c r="DW102" s="222"/>
      <c r="DX102" s="222"/>
      <c r="DY102" s="222"/>
      <c r="DZ102" s="222"/>
      <c r="EA102" s="222"/>
      <c r="EB102" s="222"/>
      <c r="EC102" s="222"/>
      <c r="ED102" s="222"/>
      <c r="EE102" s="222"/>
    </row>
    <row r="103" spans="1:135" ht="25.5" x14ac:dyDescent="0.25">
      <c r="A103" s="317" t="s">
        <v>357</v>
      </c>
      <c r="B103" s="317" t="s">
        <v>4173</v>
      </c>
      <c r="C103" s="317" t="s">
        <v>358</v>
      </c>
      <c r="D103" s="317" t="s">
        <v>2980</v>
      </c>
      <c r="E103" s="318">
        <v>170</v>
      </c>
      <c r="F103" s="318">
        <v>5364</v>
      </c>
      <c r="G103" s="317" t="s">
        <v>2891</v>
      </c>
      <c r="H103" s="317" t="s">
        <v>800</v>
      </c>
      <c r="I103" s="317" t="s">
        <v>2623</v>
      </c>
      <c r="J103" s="318">
        <v>105</v>
      </c>
      <c r="K103" s="318">
        <v>0.8</v>
      </c>
      <c r="L103" s="317" t="s">
        <v>2891</v>
      </c>
      <c r="M103" s="317" t="s">
        <v>2892</v>
      </c>
      <c r="N103" s="317" t="s">
        <v>2893</v>
      </c>
      <c r="O103" s="317" t="s">
        <v>32</v>
      </c>
      <c r="P103" s="317" t="s">
        <v>2858</v>
      </c>
      <c r="Q103" s="317" t="s">
        <v>2859</v>
      </c>
      <c r="R103" s="317" t="s">
        <v>4173</v>
      </c>
      <c r="S103" s="317" t="s">
        <v>2860</v>
      </c>
      <c r="T103" s="318">
        <v>5.4685696788286699E-2</v>
      </c>
      <c r="U103" s="317" t="s">
        <v>3008</v>
      </c>
      <c r="V103" s="317" t="s">
        <v>3009</v>
      </c>
      <c r="W103" s="317" t="s">
        <v>357</v>
      </c>
      <c r="X103" s="317" t="s">
        <v>358</v>
      </c>
      <c r="Y103" s="318">
        <v>170</v>
      </c>
      <c r="Z103" s="318">
        <v>5364</v>
      </c>
      <c r="AA103" s="318">
        <v>1</v>
      </c>
      <c r="AB103" s="317" t="s">
        <v>4173</v>
      </c>
      <c r="AC103" s="318">
        <v>1</v>
      </c>
      <c r="AD103" s="317" t="s">
        <v>800</v>
      </c>
      <c r="AE103" s="317" t="s">
        <v>800</v>
      </c>
      <c r="AF103" s="318">
        <v>0</v>
      </c>
      <c r="AG103" s="318">
        <v>0</v>
      </c>
      <c r="AH103" s="317" t="s">
        <v>2854</v>
      </c>
      <c r="AI103" s="317" t="s">
        <v>2863</v>
      </c>
      <c r="AJ103" s="317" t="s">
        <v>2855</v>
      </c>
      <c r="AK103" s="317" t="s">
        <v>2864</v>
      </c>
      <c r="AL103" s="317" t="s">
        <v>2854</v>
      </c>
      <c r="AM103" s="317" t="s">
        <v>2865</v>
      </c>
      <c r="AN103" s="317" t="s">
        <v>3010</v>
      </c>
      <c r="AO103" s="317" t="s">
        <v>2867</v>
      </c>
      <c r="AP103" s="317" t="s">
        <v>2868</v>
      </c>
      <c r="AQ103" s="317" t="s">
        <v>2869</v>
      </c>
      <c r="AR103" s="317" t="s">
        <v>2870</v>
      </c>
      <c r="AS103" s="318">
        <v>48.982399999999998</v>
      </c>
      <c r="AT103" s="318">
        <v>0</v>
      </c>
      <c r="AU103" s="317" t="s">
        <v>4174</v>
      </c>
      <c r="AV103" s="317" t="s">
        <v>4174</v>
      </c>
      <c r="AW103" s="317" t="s">
        <v>4175</v>
      </c>
      <c r="AX103" s="317" t="s">
        <v>4176</v>
      </c>
      <c r="AY103" s="317" t="s">
        <v>2874</v>
      </c>
      <c r="AZ103" s="317" t="s">
        <v>800</v>
      </c>
      <c r="BA103" s="317" t="s">
        <v>800</v>
      </c>
      <c r="BB103" s="318">
        <v>3.36464914243102E-3</v>
      </c>
      <c r="BC103" s="318">
        <v>9.2965684540087402E-3</v>
      </c>
      <c r="BD103" s="318">
        <v>8.3333333333333295E-4</v>
      </c>
      <c r="BE103" s="318">
        <v>3.23957671957672E-4</v>
      </c>
      <c r="BF103" s="318">
        <v>0</v>
      </c>
      <c r="BG103" s="318">
        <v>0</v>
      </c>
      <c r="BH103" s="318">
        <v>0</v>
      </c>
      <c r="BI103" s="318">
        <v>0</v>
      </c>
      <c r="BJ103" s="318">
        <v>0</v>
      </c>
      <c r="BK103" s="318">
        <v>0</v>
      </c>
      <c r="BL103" s="318">
        <v>0</v>
      </c>
      <c r="BM103" s="318">
        <v>1.5580628499463201E-2</v>
      </c>
      <c r="BN103" s="318">
        <v>8.7888282185628701E-4</v>
      </c>
      <c r="BO103" s="318">
        <v>0</v>
      </c>
      <c r="BP103" s="318">
        <v>5.34245984413762E-3</v>
      </c>
      <c r="BQ103" s="318">
        <v>1.79829418875075E-3</v>
      </c>
      <c r="BR103" s="318">
        <v>1.3986834601044E-4</v>
      </c>
      <c r="BS103" s="318">
        <v>3.0417888269060701E-2</v>
      </c>
      <c r="BT103" s="318">
        <v>3.5760348113198399E-2</v>
      </c>
      <c r="BU103" s="318">
        <v>3.7558642301949101E-2</v>
      </c>
      <c r="BV103" s="318">
        <v>178.92875452388699</v>
      </c>
      <c r="BW103" s="318">
        <v>210.35498890116699</v>
      </c>
      <c r="BX103" s="318">
        <v>220.933190011465</v>
      </c>
      <c r="BY103" s="318">
        <v>465.21476176210501</v>
      </c>
      <c r="BZ103" s="318">
        <v>546.92297114303403</v>
      </c>
      <c r="CA103" s="318">
        <v>574.42629402981004</v>
      </c>
      <c r="CB103" s="318">
        <v>7.9086509499557902</v>
      </c>
      <c r="CC103" s="318">
        <v>9.29769050943157</v>
      </c>
      <c r="CD103" s="318">
        <v>9.76524699850677</v>
      </c>
      <c r="CE103" s="317" t="s">
        <v>800</v>
      </c>
      <c r="CF103" s="317" t="s">
        <v>800</v>
      </c>
      <c r="CG103" s="317" t="s">
        <v>3014</v>
      </c>
      <c r="CH103" s="318">
        <v>1.6165111070095301E-3</v>
      </c>
      <c r="CI103" s="318">
        <v>2.8801377162051198E-2</v>
      </c>
      <c r="CJ103" s="318">
        <v>7.4883580621333099</v>
      </c>
      <c r="CK103" s="222"/>
      <c r="CL103" s="223">
        <f t="shared" si="11"/>
        <v>1.3958376947741206E-2</v>
      </c>
      <c r="CM103" s="223">
        <f t="shared" si="12"/>
        <v>1.6459511321319488E-2</v>
      </c>
      <c r="CN103" s="223">
        <f t="shared" si="13"/>
        <v>5.34245984413762E-3</v>
      </c>
      <c r="CO103" s="223">
        <f t="shared" si="13"/>
        <v>1.79829418875075E-3</v>
      </c>
      <c r="CP103" s="223">
        <f t="shared" si="14"/>
        <v>3.7558642301949066E-2</v>
      </c>
      <c r="CQ103" s="223">
        <f t="shared" si="15"/>
        <v>0</v>
      </c>
      <c r="CR103" s="222"/>
      <c r="CS103" s="222"/>
      <c r="CT103" s="222"/>
      <c r="CU103" s="222"/>
      <c r="CV103" s="222"/>
      <c r="CW103" s="222"/>
      <c r="CX103" s="222"/>
      <c r="CY103" s="222"/>
      <c r="CZ103" s="222"/>
      <c r="DA103" s="222"/>
      <c r="DB103" s="224">
        <f t="shared" si="16"/>
        <v>3.0278019923050254E-2</v>
      </c>
      <c r="DC103" s="224">
        <f t="shared" si="17"/>
        <v>1.3986834601044E-4</v>
      </c>
      <c r="DD103" s="224">
        <f t="shared" si="18"/>
        <v>3.0417888269060694E-2</v>
      </c>
      <c r="DE103" s="225">
        <f t="shared" si="19"/>
        <v>0</v>
      </c>
      <c r="DF103" s="222"/>
      <c r="DG103" s="222"/>
      <c r="DH103" s="222"/>
      <c r="DI103" s="222"/>
      <c r="DJ103" s="222"/>
      <c r="DK103" s="222"/>
      <c r="DL103" s="222"/>
      <c r="DM103" s="222"/>
      <c r="DN103" s="222"/>
      <c r="DO103" s="222"/>
      <c r="DP103" s="222"/>
      <c r="DQ103" s="222"/>
      <c r="DR103" s="222"/>
      <c r="DS103" s="222"/>
      <c r="DT103" s="222"/>
      <c r="DU103" s="222"/>
      <c r="DV103" s="222"/>
      <c r="DW103" s="222"/>
      <c r="DX103" s="222"/>
      <c r="DY103" s="222"/>
      <c r="DZ103" s="222"/>
      <c r="EA103" s="222"/>
      <c r="EB103" s="222"/>
      <c r="EC103" s="222"/>
      <c r="ED103" s="222"/>
      <c r="EE103" s="222"/>
    </row>
    <row r="104" spans="1:135" ht="25.5" x14ac:dyDescent="0.25">
      <c r="A104" s="317" t="s">
        <v>359</v>
      </c>
      <c r="B104" s="317" t="s">
        <v>4177</v>
      </c>
      <c r="C104" s="317" t="s">
        <v>360</v>
      </c>
      <c r="D104" s="317" t="s">
        <v>2980</v>
      </c>
      <c r="E104" s="318">
        <v>170</v>
      </c>
      <c r="F104" s="318">
        <v>5960</v>
      </c>
      <c r="G104" s="317" t="s">
        <v>2891</v>
      </c>
      <c r="H104" s="317" t="s">
        <v>800</v>
      </c>
      <c r="I104" s="317" t="s">
        <v>2623</v>
      </c>
      <c r="J104" s="318">
        <v>106</v>
      </c>
      <c r="K104" s="318">
        <v>0.84293563183628195</v>
      </c>
      <c r="L104" s="317" t="s">
        <v>2891</v>
      </c>
      <c r="M104" s="317" t="s">
        <v>2892</v>
      </c>
      <c r="N104" s="317" t="s">
        <v>2893</v>
      </c>
      <c r="O104" s="317" t="s">
        <v>32</v>
      </c>
      <c r="P104" s="317" t="s">
        <v>2858</v>
      </c>
      <c r="Q104" s="317" t="s">
        <v>2859</v>
      </c>
      <c r="R104" s="317" t="s">
        <v>4177</v>
      </c>
      <c r="S104" s="317" t="s">
        <v>2860</v>
      </c>
      <c r="T104" s="318">
        <v>5.4685696788286699E-2</v>
      </c>
      <c r="U104" s="317" t="s">
        <v>3008</v>
      </c>
      <c r="V104" s="317" t="s">
        <v>3009</v>
      </c>
      <c r="W104" s="317" t="s">
        <v>359</v>
      </c>
      <c r="X104" s="317" t="s">
        <v>360</v>
      </c>
      <c r="Y104" s="318">
        <v>170</v>
      </c>
      <c r="Z104" s="318">
        <v>5960</v>
      </c>
      <c r="AA104" s="318">
        <v>1</v>
      </c>
      <c r="AB104" s="317" t="s">
        <v>4177</v>
      </c>
      <c r="AC104" s="318">
        <v>1</v>
      </c>
      <c r="AD104" s="317" t="s">
        <v>800</v>
      </c>
      <c r="AE104" s="317" t="s">
        <v>800</v>
      </c>
      <c r="AF104" s="318">
        <v>0</v>
      </c>
      <c r="AG104" s="318">
        <v>0</v>
      </c>
      <c r="AH104" s="317" t="s">
        <v>2854</v>
      </c>
      <c r="AI104" s="317" t="s">
        <v>2863</v>
      </c>
      <c r="AJ104" s="317" t="s">
        <v>2855</v>
      </c>
      <c r="AK104" s="317" t="s">
        <v>2864</v>
      </c>
      <c r="AL104" s="317" t="s">
        <v>2854</v>
      </c>
      <c r="AM104" s="317" t="s">
        <v>2865</v>
      </c>
      <c r="AN104" s="317" t="s">
        <v>3010</v>
      </c>
      <c r="AO104" s="317" t="s">
        <v>2867</v>
      </c>
      <c r="AP104" s="317" t="s">
        <v>2868</v>
      </c>
      <c r="AQ104" s="317" t="s">
        <v>2869</v>
      </c>
      <c r="AR104" s="317" t="s">
        <v>2870</v>
      </c>
      <c r="AS104" s="318">
        <v>48.982399999999998</v>
      </c>
      <c r="AT104" s="318">
        <v>0</v>
      </c>
      <c r="AU104" s="317" t="s">
        <v>4178</v>
      </c>
      <c r="AV104" s="317" t="s">
        <v>4178</v>
      </c>
      <c r="AW104" s="317" t="s">
        <v>4179</v>
      </c>
      <c r="AX104" s="317" t="s">
        <v>4180</v>
      </c>
      <c r="AY104" s="317" t="s">
        <v>2874</v>
      </c>
      <c r="AZ104" s="317" t="s">
        <v>800</v>
      </c>
      <c r="BA104" s="317" t="s">
        <v>800</v>
      </c>
      <c r="BB104" s="318">
        <v>3.12137028337062E-3</v>
      </c>
      <c r="BC104" s="318">
        <v>9.2965684540087402E-3</v>
      </c>
      <c r="BD104" s="318">
        <v>8.3333333333333295E-4</v>
      </c>
      <c r="BE104" s="318">
        <v>3.2090146750524102E-4</v>
      </c>
      <c r="BF104" s="318">
        <v>0</v>
      </c>
      <c r="BG104" s="318">
        <v>0</v>
      </c>
      <c r="BH104" s="318">
        <v>0</v>
      </c>
      <c r="BI104" s="318">
        <v>0</v>
      </c>
      <c r="BJ104" s="318">
        <v>0</v>
      </c>
      <c r="BK104" s="318">
        <v>0</v>
      </c>
      <c r="BL104" s="318">
        <v>0</v>
      </c>
      <c r="BM104" s="318">
        <v>1.4647515995522799E-2</v>
      </c>
      <c r="BN104" s="318">
        <v>8.3411618981316202E-4</v>
      </c>
      <c r="BO104" s="318">
        <v>0</v>
      </c>
      <c r="BP104" s="318">
        <v>5.02250381139245E-3</v>
      </c>
      <c r="BQ104" s="318">
        <v>1.69059565827461E-3</v>
      </c>
      <c r="BR104" s="318">
        <v>1.25881511409396E-4</v>
      </c>
      <c r="BS104" s="318">
        <v>2.9179687234963302E-2</v>
      </c>
      <c r="BT104" s="318">
        <v>3.4202191046355697E-2</v>
      </c>
      <c r="BU104" s="318">
        <v>3.5892786704630301E-2</v>
      </c>
      <c r="BV104" s="318">
        <v>171.645219029196</v>
      </c>
      <c r="BW104" s="318">
        <v>201.18935909621001</v>
      </c>
      <c r="BX104" s="318">
        <v>211.13403943900201</v>
      </c>
      <c r="BY104" s="318">
        <v>446.27756947590899</v>
      </c>
      <c r="BZ104" s="318">
        <v>523.09233365014597</v>
      </c>
      <c r="CA104" s="318">
        <v>548.94850254140499</v>
      </c>
      <c r="CB104" s="318">
        <v>7.5867186810904501</v>
      </c>
      <c r="CC104" s="318">
        <v>8.8925696720524794</v>
      </c>
      <c r="CD104" s="318">
        <v>9.3321245432038804</v>
      </c>
      <c r="CE104" s="317" t="s">
        <v>800</v>
      </c>
      <c r="CF104" s="317" t="s">
        <v>800</v>
      </c>
      <c r="CG104" s="317" t="s">
        <v>3014</v>
      </c>
      <c r="CH104" s="318">
        <v>1.5196994330285199E-3</v>
      </c>
      <c r="CI104" s="318">
        <v>2.76599878019347E-2</v>
      </c>
      <c r="CJ104" s="318">
        <v>7.1915968285030303</v>
      </c>
      <c r="CK104" s="222"/>
      <c r="CL104" s="223">
        <f t="shared" si="11"/>
        <v>1.3698055049627331E-2</v>
      </c>
      <c r="CM104" s="223">
        <f t="shared" si="12"/>
        <v>1.5481632185335962E-2</v>
      </c>
      <c r="CN104" s="223">
        <f t="shared" si="13"/>
        <v>5.02250381139245E-3</v>
      </c>
      <c r="CO104" s="223">
        <f t="shared" si="13"/>
        <v>1.69059565827461E-3</v>
      </c>
      <c r="CP104" s="223">
        <f t="shared" si="14"/>
        <v>3.5892786704630357E-2</v>
      </c>
      <c r="CQ104" s="223">
        <f t="shared" si="15"/>
        <v>5.5511151231257827E-17</v>
      </c>
      <c r="CR104" s="222"/>
      <c r="CS104" s="222"/>
      <c r="CT104" s="222"/>
      <c r="CU104" s="222"/>
      <c r="CV104" s="222"/>
      <c r="CW104" s="222"/>
      <c r="CX104" s="222"/>
      <c r="CY104" s="222"/>
      <c r="CZ104" s="222"/>
      <c r="DA104" s="222"/>
      <c r="DB104" s="224">
        <f t="shared" si="16"/>
        <v>2.9053805723553896E-2</v>
      </c>
      <c r="DC104" s="224">
        <f t="shared" si="17"/>
        <v>1.25881511409396E-4</v>
      </c>
      <c r="DD104" s="224">
        <f t="shared" si="18"/>
        <v>2.9179687234963291E-2</v>
      </c>
      <c r="DE104" s="225">
        <f t="shared" si="19"/>
        <v>0</v>
      </c>
      <c r="DF104" s="222"/>
      <c r="DG104" s="222"/>
      <c r="DH104" s="222"/>
      <c r="DI104" s="222"/>
      <c r="DJ104" s="222"/>
      <c r="DK104" s="222"/>
      <c r="DL104" s="222"/>
      <c r="DM104" s="222"/>
      <c r="DN104" s="222"/>
      <c r="DO104" s="222"/>
      <c r="DP104" s="222"/>
      <c r="DQ104" s="222"/>
      <c r="DR104" s="222"/>
      <c r="DS104" s="222"/>
      <c r="DT104" s="222"/>
      <c r="DU104" s="222"/>
      <c r="DV104" s="222"/>
      <c r="DW104" s="222"/>
      <c r="DX104" s="222"/>
      <c r="DY104" s="222"/>
      <c r="DZ104" s="222"/>
      <c r="EA104" s="222"/>
      <c r="EB104" s="222"/>
      <c r="EC104" s="222"/>
      <c r="ED104" s="222"/>
      <c r="EE104" s="222"/>
    </row>
    <row r="105" spans="1:135" ht="25.5" x14ac:dyDescent="0.25">
      <c r="A105" s="317" t="s">
        <v>363</v>
      </c>
      <c r="B105" s="317" t="s">
        <v>3228</v>
      </c>
      <c r="C105" s="317" t="s">
        <v>364</v>
      </c>
      <c r="D105" s="317" t="s">
        <v>2980</v>
      </c>
      <c r="E105" s="318">
        <v>190</v>
      </c>
      <c r="F105" s="318">
        <v>2048</v>
      </c>
      <c r="G105" s="317" t="s">
        <v>2891</v>
      </c>
      <c r="H105" s="317" t="s">
        <v>800</v>
      </c>
      <c r="I105" s="317" t="s">
        <v>2623</v>
      </c>
      <c r="J105" s="318">
        <v>120</v>
      </c>
      <c r="K105" s="318">
        <v>0.8175</v>
      </c>
      <c r="L105" s="317" t="s">
        <v>2891</v>
      </c>
      <c r="M105" s="317" t="s">
        <v>2892</v>
      </c>
      <c r="N105" s="317" t="s">
        <v>2893</v>
      </c>
      <c r="O105" s="317" t="s">
        <v>32</v>
      </c>
      <c r="P105" s="317" t="s">
        <v>2858</v>
      </c>
      <c r="Q105" s="317" t="s">
        <v>2859</v>
      </c>
      <c r="R105" s="317" t="s">
        <v>3228</v>
      </c>
      <c r="S105" s="317" t="s">
        <v>2860</v>
      </c>
      <c r="T105" s="318">
        <v>5.4685696788286699E-2</v>
      </c>
      <c r="U105" s="317" t="s">
        <v>3008</v>
      </c>
      <c r="V105" s="317" t="s">
        <v>3009</v>
      </c>
      <c r="W105" s="317" t="s">
        <v>363</v>
      </c>
      <c r="X105" s="317" t="s">
        <v>364</v>
      </c>
      <c r="Y105" s="318">
        <v>190</v>
      </c>
      <c r="Z105" s="318">
        <v>2048</v>
      </c>
      <c r="AA105" s="318">
        <v>1</v>
      </c>
      <c r="AB105" s="317" t="s">
        <v>3228</v>
      </c>
      <c r="AC105" s="318">
        <v>1</v>
      </c>
      <c r="AD105" s="317" t="s">
        <v>800</v>
      </c>
      <c r="AE105" s="317" t="s">
        <v>800</v>
      </c>
      <c r="AF105" s="295"/>
      <c r="AG105" s="295"/>
      <c r="AH105" s="317" t="s">
        <v>2854</v>
      </c>
      <c r="AI105" s="317" t="s">
        <v>2863</v>
      </c>
      <c r="AJ105" s="317" t="s">
        <v>2891</v>
      </c>
      <c r="AK105" s="317" t="s">
        <v>2907</v>
      </c>
      <c r="AL105" s="317" t="s">
        <v>2854</v>
      </c>
      <c r="AM105" s="317" t="s">
        <v>2865</v>
      </c>
      <c r="AN105" s="317" t="s">
        <v>3010</v>
      </c>
      <c r="AO105" s="317" t="s">
        <v>2867</v>
      </c>
      <c r="AP105" s="317" t="s">
        <v>2868</v>
      </c>
      <c r="AQ105" s="317" t="s">
        <v>2869</v>
      </c>
      <c r="AR105" s="317" t="s">
        <v>2870</v>
      </c>
      <c r="AS105" s="318">
        <v>48.982399999999998</v>
      </c>
      <c r="AT105" s="318">
        <v>0</v>
      </c>
      <c r="AU105" s="317" t="s">
        <v>3229</v>
      </c>
      <c r="AV105" s="317" t="s">
        <v>3229</v>
      </c>
      <c r="AW105" s="317" t="s">
        <v>3230</v>
      </c>
      <c r="AX105" s="317" t="s">
        <v>3231</v>
      </c>
      <c r="AY105" s="317" t="s">
        <v>2915</v>
      </c>
      <c r="AZ105" s="317" t="s">
        <v>800</v>
      </c>
      <c r="BA105" s="317" t="s">
        <v>800</v>
      </c>
      <c r="BB105" s="318">
        <v>4.8909353298611097E-3</v>
      </c>
      <c r="BC105" s="318">
        <v>1.03902823897745E-2</v>
      </c>
      <c r="BD105" s="318">
        <v>8.3333333333333295E-4</v>
      </c>
      <c r="BE105" s="318">
        <v>2.8346296296296301E-4</v>
      </c>
      <c r="BF105" s="318">
        <v>0</v>
      </c>
      <c r="BG105" s="318">
        <v>0</v>
      </c>
      <c r="BH105" s="318">
        <v>0</v>
      </c>
      <c r="BI105" s="318">
        <v>0</v>
      </c>
      <c r="BJ105" s="318">
        <v>0</v>
      </c>
      <c r="BK105" s="318">
        <v>0</v>
      </c>
      <c r="BL105" s="318">
        <v>0</v>
      </c>
      <c r="BM105" s="318">
        <v>1.33412109475526E-2</v>
      </c>
      <c r="BN105" s="318">
        <v>9.6125338314197303E-4</v>
      </c>
      <c r="BO105" s="318">
        <v>0</v>
      </c>
      <c r="BP105" s="318">
        <v>4.57458335277839E-3</v>
      </c>
      <c r="BQ105" s="318">
        <v>1.5398237701841301E-3</v>
      </c>
      <c r="BR105" s="318">
        <v>2.1523437500000001E-4</v>
      </c>
      <c r="BS105" s="318">
        <v>3.09157127216265E-2</v>
      </c>
      <c r="BT105" s="318">
        <v>3.5490296074404903E-2</v>
      </c>
      <c r="BU105" s="318">
        <v>3.7030119844589003E-2</v>
      </c>
      <c r="BV105" s="318">
        <v>162.714277482245</v>
      </c>
      <c r="BW105" s="318">
        <v>186.79103197055201</v>
      </c>
      <c r="BX105" s="318">
        <v>194.8953676031</v>
      </c>
      <c r="BY105" s="318">
        <v>423.05712145383598</v>
      </c>
      <c r="BZ105" s="318">
        <v>485.65668312343502</v>
      </c>
      <c r="CA105" s="318">
        <v>506.72795576805999</v>
      </c>
      <c r="CB105" s="318">
        <v>8.0380853076228806</v>
      </c>
      <c r="CC105" s="318">
        <v>9.2274769793452602</v>
      </c>
      <c r="CD105" s="318">
        <v>9.6278311595931392</v>
      </c>
      <c r="CE105" s="317" t="s">
        <v>800</v>
      </c>
      <c r="CF105" s="317" t="s">
        <v>800</v>
      </c>
      <c r="CG105" s="317" t="s">
        <v>3014</v>
      </c>
      <c r="CH105" s="318">
        <v>1.38416853199593E-3</v>
      </c>
      <c r="CI105" s="318">
        <v>2.9531544189630499E-2</v>
      </c>
      <c r="CJ105" s="318">
        <v>7.6782014893039401</v>
      </c>
      <c r="CK105" s="222"/>
      <c r="CL105" s="223">
        <f t="shared" si="11"/>
        <v>1.6613248390931909E-2</v>
      </c>
      <c r="CM105" s="223">
        <f t="shared" si="12"/>
        <v>1.4302464330694573E-2</v>
      </c>
      <c r="CN105" s="223">
        <f t="shared" si="13"/>
        <v>4.57458335277839E-3</v>
      </c>
      <c r="CO105" s="223">
        <f t="shared" si="13"/>
        <v>1.5398237701841301E-3</v>
      </c>
      <c r="CP105" s="223">
        <f t="shared" si="14"/>
        <v>3.7030119844589003E-2</v>
      </c>
      <c r="CQ105" s="223">
        <f t="shared" si="15"/>
        <v>0</v>
      </c>
      <c r="CR105" s="222"/>
      <c r="CS105" s="222"/>
      <c r="CT105" s="222"/>
      <c r="CU105" s="222"/>
      <c r="CV105" s="222"/>
      <c r="CW105" s="222"/>
      <c r="CX105" s="222"/>
      <c r="CY105" s="222"/>
      <c r="CZ105" s="222"/>
      <c r="DA105" s="222"/>
      <c r="DB105" s="224">
        <f t="shared" si="16"/>
        <v>3.0700478346626481E-2</v>
      </c>
      <c r="DC105" s="224">
        <f t="shared" si="17"/>
        <v>2.1523437500000001E-4</v>
      </c>
      <c r="DD105" s="224">
        <f t="shared" si="18"/>
        <v>3.0915712721626482E-2</v>
      </c>
      <c r="DE105" s="225">
        <f t="shared" si="19"/>
        <v>0</v>
      </c>
      <c r="DF105" s="222"/>
      <c r="DG105" s="222"/>
      <c r="DH105" s="222"/>
      <c r="DI105" s="222"/>
      <c r="DJ105" s="222"/>
      <c r="DK105" s="222"/>
      <c r="DL105" s="222"/>
      <c r="DM105" s="222"/>
      <c r="DN105" s="222"/>
      <c r="DO105" s="222"/>
      <c r="DP105" s="222"/>
      <c r="DQ105" s="222"/>
      <c r="DR105" s="222"/>
      <c r="DS105" s="222"/>
      <c r="DT105" s="222"/>
      <c r="DU105" s="222"/>
      <c r="DV105" s="222"/>
      <c r="DW105" s="222"/>
      <c r="DX105" s="222"/>
      <c r="DY105" s="222"/>
      <c r="DZ105" s="222"/>
      <c r="EA105" s="222"/>
      <c r="EB105" s="222"/>
      <c r="EC105" s="222"/>
      <c r="ED105" s="222"/>
      <c r="EE105" s="222"/>
    </row>
    <row r="106" spans="1:135" ht="25.5" x14ac:dyDescent="0.25">
      <c r="A106" s="317" t="s">
        <v>363</v>
      </c>
      <c r="B106" s="317" t="s">
        <v>3232</v>
      </c>
      <c r="C106" s="317" t="s">
        <v>364</v>
      </c>
      <c r="D106" s="317" t="s">
        <v>2980</v>
      </c>
      <c r="E106" s="318">
        <v>190</v>
      </c>
      <c r="F106" s="318">
        <v>2048</v>
      </c>
      <c r="G106" s="317" t="s">
        <v>2891</v>
      </c>
      <c r="H106" s="317" t="s">
        <v>800</v>
      </c>
      <c r="I106" s="317" t="s">
        <v>2623</v>
      </c>
      <c r="J106" s="318">
        <v>120</v>
      </c>
      <c r="K106" s="318">
        <v>0.8175</v>
      </c>
      <c r="L106" s="317" t="s">
        <v>2891</v>
      </c>
      <c r="M106" s="317" t="s">
        <v>2892</v>
      </c>
      <c r="N106" s="317" t="s">
        <v>2893</v>
      </c>
      <c r="O106" s="317" t="s">
        <v>32</v>
      </c>
      <c r="P106" s="317" t="s">
        <v>2858</v>
      </c>
      <c r="Q106" s="317" t="s">
        <v>2854</v>
      </c>
      <c r="R106" s="317" t="s">
        <v>3232</v>
      </c>
      <c r="S106" s="317" t="s">
        <v>2860</v>
      </c>
      <c r="T106" s="318">
        <v>5.4685696788286699E-2</v>
      </c>
      <c r="U106" s="317" t="s">
        <v>3008</v>
      </c>
      <c r="V106" s="317" t="s">
        <v>3009</v>
      </c>
      <c r="W106" s="317" t="s">
        <v>367</v>
      </c>
      <c r="X106" s="317" t="s">
        <v>368</v>
      </c>
      <c r="Y106" s="318">
        <v>190</v>
      </c>
      <c r="Z106" s="318">
        <v>4096</v>
      </c>
      <c r="AA106" s="318">
        <v>1</v>
      </c>
      <c r="AB106" s="317" t="s">
        <v>3233</v>
      </c>
      <c r="AC106" s="318">
        <v>1</v>
      </c>
      <c r="AD106" s="317" t="s">
        <v>800</v>
      </c>
      <c r="AE106" s="317" t="s">
        <v>800</v>
      </c>
      <c r="AF106" s="295"/>
      <c r="AG106" s="295"/>
      <c r="AH106" s="317" t="s">
        <v>2891</v>
      </c>
      <c r="AI106" s="317" t="s">
        <v>2946</v>
      </c>
      <c r="AJ106" s="317" t="s">
        <v>2855</v>
      </c>
      <c r="AK106" s="317" t="s">
        <v>2864</v>
      </c>
      <c r="AL106" s="317" t="s">
        <v>2854</v>
      </c>
      <c r="AM106" s="317" t="s">
        <v>2865</v>
      </c>
      <c r="AN106" s="317" t="s">
        <v>3010</v>
      </c>
      <c r="AO106" s="317" t="s">
        <v>2947</v>
      </c>
      <c r="AP106" s="317" t="s">
        <v>2868</v>
      </c>
      <c r="AQ106" s="317" t="s">
        <v>2869</v>
      </c>
      <c r="AR106" s="317" t="s">
        <v>2948</v>
      </c>
      <c r="AS106" s="318">
        <v>48.982399999999998</v>
      </c>
      <c r="AT106" s="318">
        <v>0</v>
      </c>
      <c r="AU106" s="317" t="s">
        <v>3229</v>
      </c>
      <c r="AV106" s="317" t="s">
        <v>3234</v>
      </c>
      <c r="AW106" s="317" t="s">
        <v>3235</v>
      </c>
      <c r="AX106" s="317" t="s">
        <v>3236</v>
      </c>
      <c r="AY106" s="317" t="s">
        <v>2874</v>
      </c>
      <c r="AZ106" s="317" t="s">
        <v>800</v>
      </c>
      <c r="BA106" s="317" t="s">
        <v>800</v>
      </c>
      <c r="BB106" s="318">
        <v>4.8909353298611097E-3</v>
      </c>
      <c r="BC106" s="318">
        <v>1.03902823897745E-2</v>
      </c>
      <c r="BD106" s="318">
        <v>8.3333333333333295E-4</v>
      </c>
      <c r="BE106" s="318">
        <v>2.8346296296296301E-4</v>
      </c>
      <c r="BF106" s="318">
        <v>0</v>
      </c>
      <c r="BG106" s="318">
        <v>0</v>
      </c>
      <c r="BH106" s="318">
        <v>3.1801003689236099E-3</v>
      </c>
      <c r="BI106" s="318">
        <v>0</v>
      </c>
      <c r="BJ106" s="318">
        <v>0</v>
      </c>
      <c r="BK106" s="318">
        <v>7.1308000000000005E-4</v>
      </c>
      <c r="BL106" s="318">
        <v>0</v>
      </c>
      <c r="BM106" s="318">
        <v>1.33412109475526E-2</v>
      </c>
      <c r="BN106" s="318">
        <v>9.6125338314197303E-4</v>
      </c>
      <c r="BO106" s="318">
        <v>0</v>
      </c>
      <c r="BP106" s="318">
        <v>4.57458335277839E-3</v>
      </c>
      <c r="BQ106" s="318">
        <v>1.5398237701841301E-3</v>
      </c>
      <c r="BR106" s="318">
        <v>1.8316743359374999E-4</v>
      </c>
      <c r="BS106" s="318">
        <v>3.4776826149143798E-2</v>
      </c>
      <c r="BT106" s="318">
        <v>3.9351409501922202E-2</v>
      </c>
      <c r="BU106" s="318">
        <v>4.0891233272106302E-2</v>
      </c>
      <c r="BV106" s="318">
        <v>183.03592710075699</v>
      </c>
      <c r="BW106" s="318">
        <v>207.11268158906401</v>
      </c>
      <c r="BX106" s="318">
        <v>215.217017221612</v>
      </c>
      <c r="BY106" s="318">
        <v>475.89341046196802</v>
      </c>
      <c r="BZ106" s="318">
        <v>538.49297213156694</v>
      </c>
      <c r="CA106" s="318">
        <v>559.56424477619203</v>
      </c>
      <c r="CB106" s="318">
        <v>9.0419747987773995</v>
      </c>
      <c r="CC106" s="318">
        <v>10.2313664704998</v>
      </c>
      <c r="CD106" s="318">
        <v>10.631720650747701</v>
      </c>
      <c r="CE106" s="317" t="s">
        <v>800</v>
      </c>
      <c r="CF106" s="317" t="s">
        <v>800</v>
      </c>
      <c r="CG106" s="317" t="s">
        <v>3014</v>
      </c>
      <c r="CH106" s="318">
        <v>1.38416853199593E-3</v>
      </c>
      <c r="CI106" s="318">
        <v>3.3392657617147901E-2</v>
      </c>
      <c r="CJ106" s="318">
        <v>8.6820909804584492</v>
      </c>
      <c r="CK106" s="222"/>
      <c r="CL106" s="223">
        <f t="shared" si="11"/>
        <v>2.0474361818449267E-2</v>
      </c>
      <c r="CM106" s="223">
        <f t="shared" si="12"/>
        <v>1.4302464330694573E-2</v>
      </c>
      <c r="CN106" s="223">
        <f t="shared" si="13"/>
        <v>4.57458335277839E-3</v>
      </c>
      <c r="CO106" s="223">
        <f t="shared" si="13"/>
        <v>1.5398237701841301E-3</v>
      </c>
      <c r="CP106" s="223">
        <f t="shared" si="14"/>
        <v>4.0891233272106357E-2</v>
      </c>
      <c r="CQ106" s="223">
        <f t="shared" si="15"/>
        <v>5.5511151231257827E-17</v>
      </c>
      <c r="CR106" s="222"/>
      <c r="CS106" s="222"/>
      <c r="CT106" s="222"/>
      <c r="CU106" s="222"/>
      <c r="CV106" s="222"/>
      <c r="CW106" s="222"/>
      <c r="CX106" s="222"/>
      <c r="CY106" s="222"/>
      <c r="CZ106" s="222"/>
      <c r="DA106" s="222"/>
      <c r="DB106" s="224">
        <f t="shared" si="16"/>
        <v>3.0700478346626481E-2</v>
      </c>
      <c r="DC106" s="224">
        <f t="shared" si="17"/>
        <v>4.07634780251736E-3</v>
      </c>
      <c r="DD106" s="224">
        <f t="shared" si="18"/>
        <v>3.477682614914384E-2</v>
      </c>
      <c r="DE106" s="225">
        <f t="shared" si="19"/>
        <v>0</v>
      </c>
      <c r="DF106" s="222"/>
      <c r="DG106" s="222"/>
      <c r="DH106" s="222"/>
      <c r="DI106" s="222"/>
      <c r="DJ106" s="222"/>
      <c r="DK106" s="222"/>
      <c r="DL106" s="222"/>
      <c r="DM106" s="222"/>
      <c r="DN106" s="222"/>
      <c r="DO106" s="222"/>
      <c r="DP106" s="222"/>
      <c r="DQ106" s="222"/>
      <c r="DR106" s="222"/>
      <c r="DS106" s="222"/>
      <c r="DT106" s="222"/>
      <c r="DU106" s="222"/>
      <c r="DV106" s="222"/>
      <c r="DW106" s="222"/>
      <c r="DX106" s="222"/>
      <c r="DY106" s="222"/>
      <c r="DZ106" s="222"/>
      <c r="EA106" s="222"/>
      <c r="EB106" s="222"/>
      <c r="EC106" s="222"/>
      <c r="ED106" s="222"/>
      <c r="EE106" s="222"/>
    </row>
    <row r="107" spans="1:135" ht="25.5" x14ac:dyDescent="0.25">
      <c r="A107" s="317" t="s">
        <v>365</v>
      </c>
      <c r="B107" s="317" t="s">
        <v>4181</v>
      </c>
      <c r="C107" s="317" t="s">
        <v>366</v>
      </c>
      <c r="D107" s="317" t="s">
        <v>2980</v>
      </c>
      <c r="E107" s="318">
        <v>190</v>
      </c>
      <c r="F107" s="318">
        <v>2048</v>
      </c>
      <c r="G107" s="317" t="s">
        <v>2891</v>
      </c>
      <c r="H107" s="317" t="s">
        <v>800</v>
      </c>
      <c r="I107" s="317" t="s">
        <v>2623</v>
      </c>
      <c r="J107" s="318">
        <v>124</v>
      </c>
      <c r="K107" s="318">
        <v>0.8</v>
      </c>
      <c r="L107" s="317" t="s">
        <v>2891</v>
      </c>
      <c r="M107" s="317" t="s">
        <v>2892</v>
      </c>
      <c r="N107" s="317" t="s">
        <v>2893</v>
      </c>
      <c r="O107" s="317" t="s">
        <v>32</v>
      </c>
      <c r="P107" s="317" t="s">
        <v>2858</v>
      </c>
      <c r="Q107" s="317" t="s">
        <v>2859</v>
      </c>
      <c r="R107" s="317" t="s">
        <v>4181</v>
      </c>
      <c r="S107" s="317" t="s">
        <v>2860</v>
      </c>
      <c r="T107" s="318">
        <v>5.4685696788286699E-2</v>
      </c>
      <c r="U107" s="317" t="s">
        <v>3008</v>
      </c>
      <c r="V107" s="317" t="s">
        <v>3009</v>
      </c>
      <c r="W107" s="317" t="s">
        <v>365</v>
      </c>
      <c r="X107" s="317" t="s">
        <v>366</v>
      </c>
      <c r="Y107" s="318">
        <v>190</v>
      </c>
      <c r="Z107" s="318">
        <v>2048</v>
      </c>
      <c r="AA107" s="318">
        <v>1</v>
      </c>
      <c r="AB107" s="317" t="s">
        <v>4181</v>
      </c>
      <c r="AC107" s="318">
        <v>1</v>
      </c>
      <c r="AD107" s="317" t="s">
        <v>800</v>
      </c>
      <c r="AE107" s="317" t="s">
        <v>800</v>
      </c>
      <c r="AF107" s="318">
        <v>0</v>
      </c>
      <c r="AG107" s="318">
        <v>0</v>
      </c>
      <c r="AH107" s="317" t="s">
        <v>2854</v>
      </c>
      <c r="AI107" s="317" t="s">
        <v>2863</v>
      </c>
      <c r="AJ107" s="317" t="s">
        <v>2891</v>
      </c>
      <c r="AK107" s="317" t="s">
        <v>2907</v>
      </c>
      <c r="AL107" s="317" t="s">
        <v>2854</v>
      </c>
      <c r="AM107" s="317" t="s">
        <v>2865</v>
      </c>
      <c r="AN107" s="317" t="s">
        <v>3010</v>
      </c>
      <c r="AO107" s="317" t="s">
        <v>2867</v>
      </c>
      <c r="AP107" s="317" t="s">
        <v>2868</v>
      </c>
      <c r="AQ107" s="317" t="s">
        <v>2869</v>
      </c>
      <c r="AR107" s="317" t="s">
        <v>2870</v>
      </c>
      <c r="AS107" s="318">
        <v>48.982399999999998</v>
      </c>
      <c r="AT107" s="318">
        <v>0</v>
      </c>
      <c r="AU107" s="317" t="s">
        <v>4182</v>
      </c>
      <c r="AV107" s="317" t="s">
        <v>4182</v>
      </c>
      <c r="AW107" s="317" t="s">
        <v>4183</v>
      </c>
      <c r="AX107" s="317" t="s">
        <v>4184</v>
      </c>
      <c r="AY107" s="317" t="s">
        <v>2915</v>
      </c>
      <c r="AZ107" s="317" t="s">
        <v>800</v>
      </c>
      <c r="BA107" s="317" t="s">
        <v>800</v>
      </c>
      <c r="BB107" s="318">
        <v>4.6627468532986103E-3</v>
      </c>
      <c r="BC107" s="318">
        <v>1.03902823897745E-2</v>
      </c>
      <c r="BD107" s="318">
        <v>8.3333333333333295E-4</v>
      </c>
      <c r="BE107" s="318">
        <v>2.7431899641577098E-4</v>
      </c>
      <c r="BF107" s="318">
        <v>0</v>
      </c>
      <c r="BG107" s="318">
        <v>0</v>
      </c>
      <c r="BH107" s="318">
        <v>0</v>
      </c>
      <c r="BI107" s="318">
        <v>0</v>
      </c>
      <c r="BJ107" s="318">
        <v>0</v>
      </c>
      <c r="BK107" s="318">
        <v>0</v>
      </c>
      <c r="BL107" s="318">
        <v>0</v>
      </c>
      <c r="BM107" s="318">
        <v>1.3193274132610001E-2</v>
      </c>
      <c r="BN107" s="318">
        <v>9.8228080089820397E-4</v>
      </c>
      <c r="BO107" s="318">
        <v>0</v>
      </c>
      <c r="BP107" s="318">
        <v>4.5238571260842802E-3</v>
      </c>
      <c r="BQ107" s="318">
        <v>1.5227491114421701E-3</v>
      </c>
      <c r="BR107" s="318">
        <v>2.1523437500000001E-4</v>
      </c>
      <c r="BS107" s="318">
        <v>3.0551470881330402E-2</v>
      </c>
      <c r="BT107" s="318">
        <v>3.5075328007414697E-2</v>
      </c>
      <c r="BU107" s="318">
        <v>3.6598077118856799E-2</v>
      </c>
      <c r="BV107" s="318">
        <v>160.79721516489701</v>
      </c>
      <c r="BW107" s="318">
        <v>184.60698951270899</v>
      </c>
      <c r="BX107" s="318">
        <v>192.621458520299</v>
      </c>
      <c r="BY107" s="318">
        <v>418.07275942873201</v>
      </c>
      <c r="BZ107" s="318">
        <v>479.97817273304298</v>
      </c>
      <c r="CA107" s="318">
        <v>500.81579215277799</v>
      </c>
      <c r="CB107" s="318">
        <v>7.9433824291458999</v>
      </c>
      <c r="CC107" s="318">
        <v>9.1195852819278098</v>
      </c>
      <c r="CD107" s="318">
        <v>9.5155000509027801</v>
      </c>
      <c r="CE107" s="317" t="s">
        <v>800</v>
      </c>
      <c r="CF107" s="317" t="s">
        <v>800</v>
      </c>
      <c r="CG107" s="317" t="s">
        <v>3014</v>
      </c>
      <c r="CH107" s="318">
        <v>1.36881988900001E-3</v>
      </c>
      <c r="CI107" s="318">
        <v>2.9182650992330399E-2</v>
      </c>
      <c r="CJ107" s="318">
        <v>7.5874892580058999</v>
      </c>
      <c r="CK107" s="222"/>
      <c r="CL107" s="223">
        <f t="shared" si="11"/>
        <v>1.6375915947822214E-2</v>
      </c>
      <c r="CM107" s="223">
        <f t="shared" si="12"/>
        <v>1.4175554933508205E-2</v>
      </c>
      <c r="CN107" s="223">
        <f t="shared" si="13"/>
        <v>4.5238571260842802E-3</v>
      </c>
      <c r="CO107" s="223">
        <f t="shared" si="13"/>
        <v>1.5227491114421701E-3</v>
      </c>
      <c r="CP107" s="223">
        <f t="shared" si="14"/>
        <v>3.6598077118856868E-2</v>
      </c>
      <c r="CQ107" s="223">
        <f t="shared" si="15"/>
        <v>6.9388939039072284E-17</v>
      </c>
      <c r="CR107" s="222"/>
      <c r="CS107" s="222"/>
      <c r="CT107" s="222"/>
      <c r="CU107" s="222"/>
      <c r="CV107" s="222"/>
      <c r="CW107" s="222"/>
      <c r="CX107" s="222"/>
      <c r="CY107" s="222"/>
      <c r="CZ107" s="222"/>
      <c r="DA107" s="222"/>
      <c r="DB107" s="224">
        <f t="shared" si="16"/>
        <v>3.0336236506330418E-2</v>
      </c>
      <c r="DC107" s="224">
        <f t="shared" si="17"/>
        <v>2.1523437500000001E-4</v>
      </c>
      <c r="DD107" s="224">
        <f t="shared" si="18"/>
        <v>3.0551470881330419E-2</v>
      </c>
      <c r="DE107" s="225">
        <f t="shared" si="19"/>
        <v>0</v>
      </c>
      <c r="DF107" s="222"/>
      <c r="DG107" s="222"/>
      <c r="DH107" s="222"/>
      <c r="DI107" s="222"/>
      <c r="DJ107" s="222"/>
      <c r="DK107" s="222"/>
      <c r="DL107" s="222"/>
      <c r="DM107" s="222"/>
      <c r="DN107" s="222"/>
      <c r="DO107" s="222"/>
      <c r="DP107" s="222"/>
      <c r="DQ107" s="222"/>
      <c r="DR107" s="222"/>
      <c r="DS107" s="222"/>
      <c r="DT107" s="222"/>
      <c r="DU107" s="222"/>
      <c r="DV107" s="222"/>
      <c r="DW107" s="222"/>
      <c r="DX107" s="222"/>
      <c r="DY107" s="222"/>
      <c r="DZ107" s="222"/>
      <c r="EA107" s="222"/>
      <c r="EB107" s="222"/>
      <c r="EC107" s="222"/>
      <c r="ED107" s="222"/>
      <c r="EE107" s="222"/>
    </row>
    <row r="108" spans="1:135" ht="25.5" x14ac:dyDescent="0.25">
      <c r="A108" s="317" t="s">
        <v>369</v>
      </c>
      <c r="B108" s="317" t="s">
        <v>3238</v>
      </c>
      <c r="C108" s="317" t="s">
        <v>370</v>
      </c>
      <c r="D108" s="317" t="s">
        <v>2980</v>
      </c>
      <c r="E108" s="318">
        <v>160</v>
      </c>
      <c r="F108" s="318">
        <v>4864</v>
      </c>
      <c r="G108" s="317" t="s">
        <v>2891</v>
      </c>
      <c r="H108" s="317" t="s">
        <v>800</v>
      </c>
      <c r="I108" s="317" t="s">
        <v>2623</v>
      </c>
      <c r="J108" s="318">
        <v>130</v>
      </c>
      <c r="K108" s="318">
        <v>0.8</v>
      </c>
      <c r="L108" s="317" t="s">
        <v>2891</v>
      </c>
      <c r="M108" s="317" t="s">
        <v>2892</v>
      </c>
      <c r="N108" s="317" t="s">
        <v>2893</v>
      </c>
      <c r="O108" s="317" t="s">
        <v>32</v>
      </c>
      <c r="P108" s="317" t="s">
        <v>2858</v>
      </c>
      <c r="Q108" s="317" t="s">
        <v>2859</v>
      </c>
      <c r="R108" s="317" t="s">
        <v>3238</v>
      </c>
      <c r="S108" s="317" t="s">
        <v>2860</v>
      </c>
      <c r="T108" s="318">
        <v>5.4685696788286699E-2</v>
      </c>
      <c r="U108" s="317" t="s">
        <v>3008</v>
      </c>
      <c r="V108" s="317" t="s">
        <v>3009</v>
      </c>
      <c r="W108" s="317" t="s">
        <v>369</v>
      </c>
      <c r="X108" s="317" t="s">
        <v>370</v>
      </c>
      <c r="Y108" s="318">
        <v>160</v>
      </c>
      <c r="Z108" s="318">
        <v>4864</v>
      </c>
      <c r="AA108" s="318">
        <v>1</v>
      </c>
      <c r="AB108" s="317" t="s">
        <v>3238</v>
      </c>
      <c r="AC108" s="318">
        <v>1</v>
      </c>
      <c r="AD108" s="317" t="s">
        <v>800</v>
      </c>
      <c r="AE108" s="317" t="s">
        <v>800</v>
      </c>
      <c r="AF108" s="295"/>
      <c r="AG108" s="295"/>
      <c r="AH108" s="317" t="s">
        <v>2854</v>
      </c>
      <c r="AI108" s="317" t="s">
        <v>2863</v>
      </c>
      <c r="AJ108" s="317" t="s">
        <v>2855</v>
      </c>
      <c r="AK108" s="317" t="s">
        <v>2864</v>
      </c>
      <c r="AL108" s="317" t="s">
        <v>2854</v>
      </c>
      <c r="AM108" s="317" t="s">
        <v>2865</v>
      </c>
      <c r="AN108" s="317" t="s">
        <v>3010</v>
      </c>
      <c r="AO108" s="317" t="s">
        <v>2867</v>
      </c>
      <c r="AP108" s="317" t="s">
        <v>2868</v>
      </c>
      <c r="AQ108" s="317" t="s">
        <v>2869</v>
      </c>
      <c r="AR108" s="317" t="s">
        <v>2870</v>
      </c>
      <c r="AS108" s="318">
        <v>48.982399999999998</v>
      </c>
      <c r="AT108" s="318">
        <v>0</v>
      </c>
      <c r="AU108" s="317" t="s">
        <v>3239</v>
      </c>
      <c r="AV108" s="317" t="s">
        <v>3239</v>
      </c>
      <c r="AW108" s="317" t="s">
        <v>3240</v>
      </c>
      <c r="AX108" s="317" t="s">
        <v>3241</v>
      </c>
      <c r="AY108" s="317" t="s">
        <v>2874</v>
      </c>
      <c r="AZ108" s="317" t="s">
        <v>800</v>
      </c>
      <c r="BA108" s="317" t="s">
        <v>800</v>
      </c>
      <c r="BB108" s="318">
        <v>2.8488228709795298E-3</v>
      </c>
      <c r="BC108" s="318">
        <v>8.7497114861258708E-3</v>
      </c>
      <c r="BD108" s="318">
        <v>8.3333333333333295E-4</v>
      </c>
      <c r="BE108" s="318">
        <v>2.6165811965812001E-4</v>
      </c>
      <c r="BF108" s="318">
        <v>0</v>
      </c>
      <c r="BG108" s="318">
        <v>0</v>
      </c>
      <c r="BH108" s="318">
        <v>0</v>
      </c>
      <c r="BI108" s="318">
        <v>0</v>
      </c>
      <c r="BJ108" s="318">
        <v>0</v>
      </c>
      <c r="BK108" s="318">
        <v>0</v>
      </c>
      <c r="BL108" s="318">
        <v>0</v>
      </c>
      <c r="BM108" s="318">
        <v>1.2584353788028E-2</v>
      </c>
      <c r="BN108" s="318">
        <v>8.2718383233532902E-4</v>
      </c>
      <c r="BO108" s="318">
        <v>0</v>
      </c>
      <c r="BP108" s="318">
        <v>4.3150637202649996E-3</v>
      </c>
      <c r="BQ108" s="318">
        <v>1.45246838322176E-3</v>
      </c>
      <c r="BR108" s="318">
        <v>1.54246259868421E-4</v>
      </c>
      <c r="BS108" s="318">
        <v>2.6259309690328601E-2</v>
      </c>
      <c r="BT108" s="318">
        <v>3.0574373410593599E-2</v>
      </c>
      <c r="BU108" s="318">
        <v>3.2026841793815403E-2</v>
      </c>
      <c r="BV108" s="318">
        <v>164.12068556455401</v>
      </c>
      <c r="BW108" s="318">
        <v>191.08983381620999</v>
      </c>
      <c r="BX108" s="318">
        <v>200.167761211346</v>
      </c>
      <c r="BY108" s="318">
        <v>426.71378246784002</v>
      </c>
      <c r="BZ108" s="318">
        <v>496.83356792214602</v>
      </c>
      <c r="CA108" s="318">
        <v>520.43617914950005</v>
      </c>
      <c r="CB108" s="318">
        <v>6.8274205194854396</v>
      </c>
      <c r="CC108" s="318">
        <v>7.9493370867543396</v>
      </c>
      <c r="CD108" s="318">
        <v>8.3269788663920004</v>
      </c>
      <c r="CE108" s="317" t="s">
        <v>800</v>
      </c>
      <c r="CF108" s="317" t="s">
        <v>800</v>
      </c>
      <c r="CG108" s="317" t="s">
        <v>3014</v>
      </c>
      <c r="CH108" s="318">
        <v>1.30564358643078E-3</v>
      </c>
      <c r="CI108" s="318">
        <v>2.4953666103897799E-2</v>
      </c>
      <c r="CJ108" s="318">
        <v>6.4879531870134404</v>
      </c>
      <c r="CK108" s="222"/>
      <c r="CL108" s="223">
        <f t="shared" si="11"/>
        <v>1.2847772069965275E-2</v>
      </c>
      <c r="CM108" s="223">
        <f t="shared" si="12"/>
        <v>1.341153762036333E-2</v>
      </c>
      <c r="CN108" s="223">
        <f t="shared" si="13"/>
        <v>4.3150637202649996E-3</v>
      </c>
      <c r="CO108" s="223">
        <f t="shared" si="13"/>
        <v>1.45246838322176E-3</v>
      </c>
      <c r="CP108" s="223">
        <f t="shared" si="14"/>
        <v>3.2026841793815361E-2</v>
      </c>
      <c r="CQ108" s="223">
        <f t="shared" si="15"/>
        <v>0</v>
      </c>
      <c r="CR108" s="222"/>
      <c r="CS108" s="222"/>
      <c r="CT108" s="222"/>
      <c r="CU108" s="222"/>
      <c r="CV108" s="222"/>
      <c r="CW108" s="222"/>
      <c r="CX108" s="222"/>
      <c r="CY108" s="222"/>
      <c r="CZ108" s="222"/>
      <c r="DA108" s="222"/>
      <c r="DB108" s="224">
        <f t="shared" si="16"/>
        <v>2.6105063430460183E-2</v>
      </c>
      <c r="DC108" s="224">
        <f t="shared" si="17"/>
        <v>1.54246259868421E-4</v>
      </c>
      <c r="DD108" s="224">
        <f t="shared" si="18"/>
        <v>2.6259309690328605E-2</v>
      </c>
      <c r="DE108" s="225">
        <f t="shared" si="19"/>
        <v>0</v>
      </c>
      <c r="DF108" s="222"/>
      <c r="DG108" s="222"/>
      <c r="DH108" s="222"/>
      <c r="DI108" s="222"/>
      <c r="DJ108" s="222"/>
      <c r="DK108" s="222"/>
      <c r="DL108" s="222"/>
      <c r="DM108" s="222"/>
      <c r="DN108" s="222"/>
      <c r="DO108" s="222"/>
      <c r="DP108" s="222"/>
      <c r="DQ108" s="222"/>
      <c r="DR108" s="222"/>
      <c r="DS108" s="222"/>
      <c r="DT108" s="222"/>
      <c r="DU108" s="222"/>
      <c r="DV108" s="222"/>
      <c r="DW108" s="222"/>
      <c r="DX108" s="222"/>
      <c r="DY108" s="222"/>
      <c r="DZ108" s="222"/>
      <c r="EA108" s="222"/>
      <c r="EB108" s="222"/>
      <c r="EC108" s="222"/>
      <c r="ED108" s="222"/>
      <c r="EE108" s="222"/>
    </row>
    <row r="109" spans="1:135" ht="25.5" x14ac:dyDescent="0.25">
      <c r="A109" s="317" t="s">
        <v>377</v>
      </c>
      <c r="B109" s="317" t="s">
        <v>3243</v>
      </c>
      <c r="C109" s="317" t="s">
        <v>378</v>
      </c>
      <c r="D109" s="317" t="s">
        <v>2980</v>
      </c>
      <c r="E109" s="318">
        <v>200</v>
      </c>
      <c r="F109" s="318">
        <v>3728</v>
      </c>
      <c r="G109" s="317" t="s">
        <v>2891</v>
      </c>
      <c r="H109" s="317" t="s">
        <v>800</v>
      </c>
      <c r="I109" s="317" t="s">
        <v>2623</v>
      </c>
      <c r="J109" s="318">
        <v>120</v>
      </c>
      <c r="K109" s="318">
        <v>0.8</v>
      </c>
      <c r="L109" s="317" t="s">
        <v>2891</v>
      </c>
      <c r="M109" s="317" t="s">
        <v>2892</v>
      </c>
      <c r="N109" s="317" t="s">
        <v>2893</v>
      </c>
      <c r="O109" s="317" t="s">
        <v>32</v>
      </c>
      <c r="P109" s="317" t="s">
        <v>2858</v>
      </c>
      <c r="Q109" s="317" t="s">
        <v>2859</v>
      </c>
      <c r="R109" s="317" t="s">
        <v>3243</v>
      </c>
      <c r="S109" s="317" t="s">
        <v>2860</v>
      </c>
      <c r="T109" s="318">
        <v>5.4685696788286699E-2</v>
      </c>
      <c r="U109" s="317" t="s">
        <v>3008</v>
      </c>
      <c r="V109" s="317" t="s">
        <v>3009</v>
      </c>
      <c r="W109" s="317" t="s">
        <v>377</v>
      </c>
      <c r="X109" s="317" t="s">
        <v>378</v>
      </c>
      <c r="Y109" s="318">
        <v>200</v>
      </c>
      <c r="Z109" s="318">
        <v>3728</v>
      </c>
      <c r="AA109" s="318">
        <v>1</v>
      </c>
      <c r="AB109" s="317" t="s">
        <v>3243</v>
      </c>
      <c r="AC109" s="318">
        <v>1</v>
      </c>
      <c r="AD109" s="317" t="s">
        <v>800</v>
      </c>
      <c r="AE109" s="317" t="s">
        <v>800</v>
      </c>
      <c r="AF109" s="295"/>
      <c r="AG109" s="295"/>
      <c r="AH109" s="317" t="s">
        <v>2854</v>
      </c>
      <c r="AI109" s="317" t="s">
        <v>2863</v>
      </c>
      <c r="AJ109" s="317" t="s">
        <v>2891</v>
      </c>
      <c r="AK109" s="317" t="s">
        <v>2907</v>
      </c>
      <c r="AL109" s="317" t="s">
        <v>2854</v>
      </c>
      <c r="AM109" s="317" t="s">
        <v>2865</v>
      </c>
      <c r="AN109" s="317" t="s">
        <v>3010</v>
      </c>
      <c r="AO109" s="317" t="s">
        <v>2867</v>
      </c>
      <c r="AP109" s="317" t="s">
        <v>2868</v>
      </c>
      <c r="AQ109" s="317" t="s">
        <v>2869</v>
      </c>
      <c r="AR109" s="317" t="s">
        <v>2870</v>
      </c>
      <c r="AS109" s="318">
        <v>48.982399999999998</v>
      </c>
      <c r="AT109" s="318">
        <v>0</v>
      </c>
      <c r="AU109" s="317" t="s">
        <v>3244</v>
      </c>
      <c r="AV109" s="317" t="s">
        <v>3244</v>
      </c>
      <c r="AW109" s="317" t="s">
        <v>3245</v>
      </c>
      <c r="AX109" s="317" t="s">
        <v>3246</v>
      </c>
      <c r="AY109" s="317" t="s">
        <v>2915</v>
      </c>
      <c r="AZ109" s="317" t="s">
        <v>800</v>
      </c>
      <c r="BA109" s="317" t="s">
        <v>800</v>
      </c>
      <c r="BB109" s="318">
        <v>3.4940158559847402E-3</v>
      </c>
      <c r="BC109" s="318">
        <v>1.09371393576573E-2</v>
      </c>
      <c r="BD109" s="318">
        <v>8.3333333333333295E-4</v>
      </c>
      <c r="BE109" s="318">
        <v>2.8346296296296301E-4</v>
      </c>
      <c r="BF109" s="318">
        <v>0</v>
      </c>
      <c r="BG109" s="318">
        <v>0</v>
      </c>
      <c r="BH109" s="318">
        <v>0</v>
      </c>
      <c r="BI109" s="318">
        <v>0</v>
      </c>
      <c r="BJ109" s="318">
        <v>0</v>
      </c>
      <c r="BK109" s="318">
        <v>0</v>
      </c>
      <c r="BL109" s="318">
        <v>0</v>
      </c>
      <c r="BM109" s="318">
        <v>1.36330499370303E-2</v>
      </c>
      <c r="BN109" s="318">
        <v>1.03397979041916E-3</v>
      </c>
      <c r="BO109" s="318">
        <v>0</v>
      </c>
      <c r="BP109" s="318">
        <v>4.6746523636204199E-3</v>
      </c>
      <c r="BQ109" s="318">
        <v>1.57350741515691E-3</v>
      </c>
      <c r="BR109" s="318">
        <v>1.18240343347639E-4</v>
      </c>
      <c r="BS109" s="318">
        <v>3.0333221580735498E-2</v>
      </c>
      <c r="BT109" s="318">
        <v>3.5007873944355901E-2</v>
      </c>
      <c r="BU109" s="318">
        <v>3.6581381359512798E-2</v>
      </c>
      <c r="BV109" s="318">
        <v>151.66610790367801</v>
      </c>
      <c r="BW109" s="318">
        <v>175.03936972177999</v>
      </c>
      <c r="BX109" s="318">
        <v>182.90690679756401</v>
      </c>
      <c r="BY109" s="318">
        <v>394.33188054956202</v>
      </c>
      <c r="BZ109" s="318">
        <v>455.10236127662699</v>
      </c>
      <c r="CA109" s="318">
        <v>475.55795767366698</v>
      </c>
      <c r="CB109" s="318">
        <v>7.8866376109912304</v>
      </c>
      <c r="CC109" s="318">
        <v>9.1020472255325409</v>
      </c>
      <c r="CD109" s="318">
        <v>9.51115915347334</v>
      </c>
      <c r="CE109" s="317" t="s">
        <v>800</v>
      </c>
      <c r="CF109" s="317" t="s">
        <v>800</v>
      </c>
      <c r="CG109" s="317" t="s">
        <v>3014</v>
      </c>
      <c r="CH109" s="318">
        <v>1.41444721863334E-3</v>
      </c>
      <c r="CI109" s="318">
        <v>2.89187743621022E-2</v>
      </c>
      <c r="CJ109" s="318">
        <v>7.5188813341465597</v>
      </c>
      <c r="CK109" s="222"/>
      <c r="CL109" s="223">
        <f t="shared" si="11"/>
        <v>1.5666191853285976E-2</v>
      </c>
      <c r="CM109" s="223">
        <f t="shared" si="12"/>
        <v>1.466702972744946E-2</v>
      </c>
      <c r="CN109" s="223">
        <f t="shared" si="13"/>
        <v>4.6746523636204199E-3</v>
      </c>
      <c r="CO109" s="223">
        <f t="shared" si="13"/>
        <v>1.57350741515691E-3</v>
      </c>
      <c r="CP109" s="223">
        <f t="shared" si="14"/>
        <v>3.6581381359512763E-2</v>
      </c>
      <c r="CQ109" s="223">
        <f t="shared" si="15"/>
        <v>0</v>
      </c>
      <c r="CR109" s="222"/>
      <c r="CS109" s="222"/>
      <c r="CT109" s="222"/>
      <c r="CU109" s="222"/>
      <c r="CV109" s="222"/>
      <c r="CW109" s="222"/>
      <c r="CX109" s="222"/>
      <c r="CY109" s="222"/>
      <c r="CZ109" s="222"/>
      <c r="DA109" s="222"/>
      <c r="DB109" s="224">
        <f t="shared" si="16"/>
        <v>3.0214981237387795E-2</v>
      </c>
      <c r="DC109" s="224">
        <f t="shared" si="17"/>
        <v>1.18240343347639E-4</v>
      </c>
      <c r="DD109" s="224">
        <f t="shared" si="18"/>
        <v>3.0333221580735436E-2</v>
      </c>
      <c r="DE109" s="225">
        <f t="shared" si="19"/>
        <v>-6.2450045135165055E-17</v>
      </c>
      <c r="DF109" s="222"/>
      <c r="DG109" s="222"/>
      <c r="DH109" s="222"/>
      <c r="DI109" s="222"/>
      <c r="DJ109" s="222"/>
      <c r="DK109" s="222"/>
      <c r="DL109" s="222"/>
      <c r="DM109" s="222"/>
      <c r="DN109" s="222"/>
      <c r="DO109" s="222"/>
      <c r="DP109" s="222"/>
      <c r="DQ109" s="222"/>
      <c r="DR109" s="222"/>
      <c r="DS109" s="222"/>
      <c r="DT109" s="222"/>
      <c r="DU109" s="222"/>
      <c r="DV109" s="222"/>
      <c r="DW109" s="222"/>
      <c r="DX109" s="222"/>
      <c r="DY109" s="222"/>
      <c r="DZ109" s="222"/>
      <c r="EA109" s="222"/>
      <c r="EB109" s="222"/>
      <c r="EC109" s="222"/>
      <c r="ED109" s="222"/>
      <c r="EE109" s="222"/>
    </row>
    <row r="110" spans="1:135" ht="25.5" x14ac:dyDescent="0.25">
      <c r="A110" s="317" t="s">
        <v>377</v>
      </c>
      <c r="B110" s="317" t="s">
        <v>3247</v>
      </c>
      <c r="C110" s="317" t="s">
        <v>378</v>
      </c>
      <c r="D110" s="317" t="s">
        <v>2980</v>
      </c>
      <c r="E110" s="318">
        <v>200</v>
      </c>
      <c r="F110" s="318">
        <v>3728</v>
      </c>
      <c r="G110" s="317" t="s">
        <v>2891</v>
      </c>
      <c r="H110" s="317" t="s">
        <v>800</v>
      </c>
      <c r="I110" s="317" t="s">
        <v>2623</v>
      </c>
      <c r="J110" s="318">
        <v>120</v>
      </c>
      <c r="K110" s="318">
        <v>0.8</v>
      </c>
      <c r="L110" s="317" t="s">
        <v>2891</v>
      </c>
      <c r="M110" s="317" t="s">
        <v>2892</v>
      </c>
      <c r="N110" s="317" t="s">
        <v>2893</v>
      </c>
      <c r="O110" s="317" t="s">
        <v>32</v>
      </c>
      <c r="P110" s="317" t="s">
        <v>2858</v>
      </c>
      <c r="Q110" s="317" t="s">
        <v>2854</v>
      </c>
      <c r="R110" s="317" t="s">
        <v>3247</v>
      </c>
      <c r="S110" s="317" t="s">
        <v>2860</v>
      </c>
      <c r="T110" s="318">
        <v>5.4685696788286699E-2</v>
      </c>
      <c r="U110" s="317" t="s">
        <v>3008</v>
      </c>
      <c r="V110" s="317" t="s">
        <v>3009</v>
      </c>
      <c r="W110" s="317" t="s">
        <v>373</v>
      </c>
      <c r="X110" s="317" t="s">
        <v>374</v>
      </c>
      <c r="Y110" s="318">
        <v>200</v>
      </c>
      <c r="Z110" s="318">
        <v>1864</v>
      </c>
      <c r="AA110" s="318">
        <v>1</v>
      </c>
      <c r="AB110" s="317" t="s">
        <v>3248</v>
      </c>
      <c r="AC110" s="318">
        <v>1</v>
      </c>
      <c r="AD110" s="317" t="s">
        <v>800</v>
      </c>
      <c r="AE110" s="317" t="s">
        <v>800</v>
      </c>
      <c r="AF110" s="295"/>
      <c r="AG110" s="295"/>
      <c r="AH110" s="317" t="s">
        <v>2891</v>
      </c>
      <c r="AI110" s="317" t="s">
        <v>2946</v>
      </c>
      <c r="AJ110" s="317" t="s">
        <v>2891</v>
      </c>
      <c r="AK110" s="317" t="s">
        <v>2907</v>
      </c>
      <c r="AL110" s="317" t="s">
        <v>2854</v>
      </c>
      <c r="AM110" s="317" t="s">
        <v>2865</v>
      </c>
      <c r="AN110" s="317" t="s">
        <v>3010</v>
      </c>
      <c r="AO110" s="317" t="s">
        <v>2947</v>
      </c>
      <c r="AP110" s="317" t="s">
        <v>2868</v>
      </c>
      <c r="AQ110" s="317" t="s">
        <v>2869</v>
      </c>
      <c r="AR110" s="317" t="s">
        <v>2948</v>
      </c>
      <c r="AS110" s="318">
        <v>48.982399999999998</v>
      </c>
      <c r="AT110" s="318">
        <v>0</v>
      </c>
      <c r="AU110" s="317" t="s">
        <v>3244</v>
      </c>
      <c r="AV110" s="317" t="s">
        <v>3249</v>
      </c>
      <c r="AW110" s="317" t="s">
        <v>3250</v>
      </c>
      <c r="AX110" s="317" t="s">
        <v>3251</v>
      </c>
      <c r="AY110" s="317" t="s">
        <v>2915</v>
      </c>
      <c r="AZ110" s="317" t="s">
        <v>800</v>
      </c>
      <c r="BA110" s="317" t="s">
        <v>800</v>
      </c>
      <c r="BB110" s="318">
        <v>3.4940158559847402E-3</v>
      </c>
      <c r="BC110" s="318">
        <v>1.09371393576573E-2</v>
      </c>
      <c r="BD110" s="318">
        <v>8.3333333333333295E-4</v>
      </c>
      <c r="BE110" s="318">
        <v>2.8346296296296301E-4</v>
      </c>
      <c r="BF110" s="318">
        <v>0</v>
      </c>
      <c r="BG110" s="318">
        <v>0</v>
      </c>
      <c r="BH110" s="318">
        <v>5.3737315212207901E-3</v>
      </c>
      <c r="BI110" s="318">
        <v>0</v>
      </c>
      <c r="BJ110" s="318">
        <v>0</v>
      </c>
      <c r="BK110" s="318">
        <v>1.56693E-3</v>
      </c>
      <c r="BL110" s="318">
        <v>0</v>
      </c>
      <c r="BM110" s="318">
        <v>1.36330499370303E-2</v>
      </c>
      <c r="BN110" s="318">
        <v>1.03397979041916E-3</v>
      </c>
      <c r="BO110" s="318">
        <v>0</v>
      </c>
      <c r="BP110" s="318">
        <v>4.6746523636204199E-3</v>
      </c>
      <c r="BQ110" s="318">
        <v>1.57350741515691E-3</v>
      </c>
      <c r="BR110" s="318">
        <v>2.3648068669527899E-4</v>
      </c>
      <c r="BS110" s="318">
        <v>3.7392123445303897E-2</v>
      </c>
      <c r="BT110" s="318">
        <v>4.20667758089244E-2</v>
      </c>
      <c r="BU110" s="318">
        <v>4.3640283224081297E-2</v>
      </c>
      <c r="BV110" s="318">
        <v>186.96061722651999</v>
      </c>
      <c r="BW110" s="318">
        <v>210.33387904462199</v>
      </c>
      <c r="BX110" s="318">
        <v>218.20141612040601</v>
      </c>
      <c r="BY110" s="318">
        <v>486.097604788951</v>
      </c>
      <c r="BZ110" s="318">
        <v>546.868085516017</v>
      </c>
      <c r="CA110" s="318">
        <v>567.32368191305602</v>
      </c>
      <c r="CB110" s="318">
        <v>9.7219520957790309</v>
      </c>
      <c r="CC110" s="318">
        <v>10.9373617103203</v>
      </c>
      <c r="CD110" s="318">
        <v>11.3464736382611</v>
      </c>
      <c r="CE110" s="317" t="s">
        <v>800</v>
      </c>
      <c r="CF110" s="317" t="s">
        <v>800</v>
      </c>
      <c r="CG110" s="317" t="s">
        <v>3014</v>
      </c>
      <c r="CH110" s="318">
        <v>1.41444721863334E-3</v>
      </c>
      <c r="CI110" s="318">
        <v>3.5977676226670599E-2</v>
      </c>
      <c r="CJ110" s="318">
        <v>9.3541958189343593</v>
      </c>
      <c r="CK110" s="222"/>
      <c r="CL110" s="223">
        <f t="shared" si="11"/>
        <v>2.2725093717854406E-2</v>
      </c>
      <c r="CM110" s="223">
        <f t="shared" si="12"/>
        <v>1.466702972744946E-2</v>
      </c>
      <c r="CN110" s="223">
        <f t="shared" si="13"/>
        <v>4.6746523636204199E-3</v>
      </c>
      <c r="CO110" s="223">
        <f t="shared" si="13"/>
        <v>1.57350741515691E-3</v>
      </c>
      <c r="CP110" s="223">
        <f t="shared" si="14"/>
        <v>4.3640283224081193E-2</v>
      </c>
      <c r="CQ110" s="223">
        <f t="shared" si="15"/>
        <v>-1.0408340855860843E-16</v>
      </c>
      <c r="CR110" s="222"/>
      <c r="CS110" s="222"/>
      <c r="CT110" s="222"/>
      <c r="CU110" s="222"/>
      <c r="CV110" s="222"/>
      <c r="CW110" s="222"/>
      <c r="CX110" s="222"/>
      <c r="CY110" s="222"/>
      <c r="CZ110" s="222"/>
      <c r="DA110" s="222"/>
      <c r="DB110" s="224">
        <f t="shared" si="16"/>
        <v>3.0214981237387795E-2</v>
      </c>
      <c r="DC110" s="224">
        <f t="shared" si="17"/>
        <v>7.177142207916069E-3</v>
      </c>
      <c r="DD110" s="224">
        <f t="shared" si="18"/>
        <v>3.7392123445303863E-2</v>
      </c>
      <c r="DE110" s="225">
        <f t="shared" si="19"/>
        <v>0</v>
      </c>
      <c r="DF110" s="222"/>
      <c r="DG110" s="222"/>
      <c r="DH110" s="222"/>
      <c r="DI110" s="222"/>
      <c r="DJ110" s="222"/>
      <c r="DK110" s="222"/>
      <c r="DL110" s="222"/>
      <c r="DM110" s="222"/>
      <c r="DN110" s="222"/>
      <c r="DO110" s="222"/>
      <c r="DP110" s="222"/>
      <c r="DQ110" s="222"/>
      <c r="DR110" s="222"/>
      <c r="DS110" s="222"/>
      <c r="DT110" s="222"/>
      <c r="DU110" s="222"/>
      <c r="DV110" s="222"/>
      <c r="DW110" s="222"/>
      <c r="DX110" s="222"/>
      <c r="DY110" s="222"/>
      <c r="DZ110" s="222"/>
      <c r="EA110" s="222"/>
      <c r="EB110" s="222"/>
      <c r="EC110" s="222"/>
      <c r="ED110" s="222"/>
      <c r="EE110" s="222"/>
    </row>
    <row r="111" spans="1:135" ht="25.5" x14ac:dyDescent="0.25">
      <c r="A111" s="317" t="s">
        <v>377</v>
      </c>
      <c r="B111" s="317" t="s">
        <v>3252</v>
      </c>
      <c r="C111" s="317" t="s">
        <v>378</v>
      </c>
      <c r="D111" s="317" t="s">
        <v>2980</v>
      </c>
      <c r="E111" s="318">
        <v>200</v>
      </c>
      <c r="F111" s="318">
        <v>3728</v>
      </c>
      <c r="G111" s="317" t="s">
        <v>2891</v>
      </c>
      <c r="H111" s="317" t="s">
        <v>800</v>
      </c>
      <c r="I111" s="317" t="s">
        <v>2623</v>
      </c>
      <c r="J111" s="318">
        <v>120</v>
      </c>
      <c r="K111" s="318">
        <v>0.8</v>
      </c>
      <c r="L111" s="317" t="s">
        <v>2891</v>
      </c>
      <c r="M111" s="317" t="s">
        <v>2892</v>
      </c>
      <c r="N111" s="317" t="s">
        <v>2893</v>
      </c>
      <c r="O111" s="317" t="s">
        <v>32</v>
      </c>
      <c r="P111" s="317" t="s">
        <v>2858</v>
      </c>
      <c r="Q111" s="317" t="s">
        <v>2891</v>
      </c>
      <c r="R111" s="317" t="s">
        <v>3252</v>
      </c>
      <c r="S111" s="317" t="s">
        <v>2860</v>
      </c>
      <c r="T111" s="318">
        <v>5.4685696788286699E-2</v>
      </c>
      <c r="U111" s="317" t="s">
        <v>3008</v>
      </c>
      <c r="V111" s="317" t="s">
        <v>3009</v>
      </c>
      <c r="W111" s="317" t="s">
        <v>375</v>
      </c>
      <c r="X111" s="317" t="s">
        <v>376</v>
      </c>
      <c r="Y111" s="318">
        <v>200</v>
      </c>
      <c r="Z111" s="318">
        <v>2520</v>
      </c>
      <c r="AA111" s="318">
        <v>1</v>
      </c>
      <c r="AB111" s="317" t="s">
        <v>3253</v>
      </c>
      <c r="AC111" s="318">
        <v>1</v>
      </c>
      <c r="AD111" s="317" t="s">
        <v>800</v>
      </c>
      <c r="AE111" s="317" t="s">
        <v>800</v>
      </c>
      <c r="AF111" s="295"/>
      <c r="AG111" s="295"/>
      <c r="AH111" s="317" t="s">
        <v>2891</v>
      </c>
      <c r="AI111" s="317" t="s">
        <v>2946</v>
      </c>
      <c r="AJ111" s="317" t="s">
        <v>2906</v>
      </c>
      <c r="AK111" s="317" t="s">
        <v>3254</v>
      </c>
      <c r="AL111" s="317" t="s">
        <v>2854</v>
      </c>
      <c r="AM111" s="317" t="s">
        <v>2865</v>
      </c>
      <c r="AN111" s="317" t="s">
        <v>3010</v>
      </c>
      <c r="AO111" s="317" t="s">
        <v>2947</v>
      </c>
      <c r="AP111" s="317" t="s">
        <v>2868</v>
      </c>
      <c r="AQ111" s="317" t="s">
        <v>2869</v>
      </c>
      <c r="AR111" s="317" t="s">
        <v>2948</v>
      </c>
      <c r="AS111" s="318">
        <v>48.982399999999998</v>
      </c>
      <c r="AT111" s="318">
        <v>0</v>
      </c>
      <c r="AU111" s="317" t="s">
        <v>3244</v>
      </c>
      <c r="AV111" s="317" t="s">
        <v>3255</v>
      </c>
      <c r="AW111" s="317" t="s">
        <v>3256</v>
      </c>
      <c r="AX111" s="317" t="s">
        <v>3257</v>
      </c>
      <c r="AY111" s="317" t="s">
        <v>3258</v>
      </c>
      <c r="AZ111" s="317" t="s">
        <v>800</v>
      </c>
      <c r="BA111" s="317" t="s">
        <v>800</v>
      </c>
      <c r="BB111" s="318">
        <v>3.4940158559847402E-3</v>
      </c>
      <c r="BC111" s="318">
        <v>1.09371393576573E-2</v>
      </c>
      <c r="BD111" s="318">
        <v>8.3333333333333295E-4</v>
      </c>
      <c r="BE111" s="318">
        <v>2.8346296296296301E-4</v>
      </c>
      <c r="BF111" s="318">
        <v>0</v>
      </c>
      <c r="BG111" s="318">
        <v>0</v>
      </c>
      <c r="BH111" s="318">
        <v>7.1063236331569699E-3</v>
      </c>
      <c r="BI111" s="318">
        <v>0</v>
      </c>
      <c r="BJ111" s="318">
        <v>0</v>
      </c>
      <c r="BK111" s="318">
        <v>1.1590299999999999E-3</v>
      </c>
      <c r="BL111" s="318">
        <v>0</v>
      </c>
      <c r="BM111" s="318">
        <v>1.36330499370303E-2</v>
      </c>
      <c r="BN111" s="318">
        <v>1.03397979041916E-3</v>
      </c>
      <c r="BO111" s="318">
        <v>0</v>
      </c>
      <c r="BP111" s="318">
        <v>4.6746523636204199E-3</v>
      </c>
      <c r="BQ111" s="318">
        <v>1.57350741515691E-3</v>
      </c>
      <c r="BR111" s="318">
        <v>3.2292658730158699E-4</v>
      </c>
      <c r="BS111" s="318">
        <v>3.8803261457846398E-2</v>
      </c>
      <c r="BT111" s="318">
        <v>4.3477913821466797E-2</v>
      </c>
      <c r="BU111" s="318">
        <v>4.5051421236623701E-2</v>
      </c>
      <c r="BV111" s="318">
        <v>194.016307289232</v>
      </c>
      <c r="BW111" s="318">
        <v>217.38956910733401</v>
      </c>
      <c r="BX111" s="318">
        <v>225.25710618311899</v>
      </c>
      <c r="BY111" s="318">
        <v>504.442398952004</v>
      </c>
      <c r="BZ111" s="318">
        <v>565.21287967906903</v>
      </c>
      <c r="CA111" s="318">
        <v>585.66847607610896</v>
      </c>
      <c r="CB111" s="318">
        <v>10.0888479790401</v>
      </c>
      <c r="CC111" s="318">
        <v>11.304257593581401</v>
      </c>
      <c r="CD111" s="318">
        <v>11.7133695215222</v>
      </c>
      <c r="CE111" s="317" t="s">
        <v>800</v>
      </c>
      <c r="CF111" s="317" t="s">
        <v>800</v>
      </c>
      <c r="CG111" s="317" t="s">
        <v>3014</v>
      </c>
      <c r="CH111" s="318">
        <v>1.41444721863334E-3</v>
      </c>
      <c r="CI111" s="318">
        <v>3.73888142392131E-2</v>
      </c>
      <c r="CJ111" s="318">
        <v>9.7210917021954</v>
      </c>
      <c r="CK111" s="222"/>
      <c r="CL111" s="223">
        <f t="shared" si="11"/>
        <v>2.413623173039689E-2</v>
      </c>
      <c r="CM111" s="223">
        <f t="shared" si="12"/>
        <v>1.466702972744946E-2</v>
      </c>
      <c r="CN111" s="223">
        <f t="shared" si="13"/>
        <v>4.6746523636204199E-3</v>
      </c>
      <c r="CO111" s="223">
        <f t="shared" si="13"/>
        <v>1.57350741515691E-3</v>
      </c>
      <c r="CP111" s="223">
        <f t="shared" si="14"/>
        <v>4.505142123662368E-2</v>
      </c>
      <c r="CQ111" s="223">
        <f t="shared" si="15"/>
        <v>0</v>
      </c>
      <c r="CR111" s="222"/>
      <c r="CS111" s="222"/>
      <c r="CT111" s="222"/>
      <c r="CU111" s="222"/>
      <c r="CV111" s="222"/>
      <c r="CW111" s="222"/>
      <c r="CX111" s="222"/>
      <c r="CY111" s="222"/>
      <c r="CZ111" s="222"/>
      <c r="DA111" s="222"/>
      <c r="DB111" s="224">
        <f t="shared" si="16"/>
        <v>3.0214981237387795E-2</v>
      </c>
      <c r="DC111" s="224">
        <f t="shared" si="17"/>
        <v>8.5882802204585561E-3</v>
      </c>
      <c r="DD111" s="224">
        <f t="shared" si="18"/>
        <v>3.880326145784635E-2</v>
      </c>
      <c r="DE111" s="225">
        <f t="shared" si="19"/>
        <v>0</v>
      </c>
      <c r="DF111" s="222"/>
      <c r="DG111" s="222"/>
      <c r="DH111" s="222"/>
      <c r="DI111" s="222"/>
      <c r="DJ111" s="222"/>
      <c r="DK111" s="222"/>
      <c r="DL111" s="222"/>
      <c r="DM111" s="222"/>
      <c r="DN111" s="222"/>
      <c r="DO111" s="222"/>
      <c r="DP111" s="222"/>
      <c r="DQ111" s="222"/>
      <c r="DR111" s="222"/>
      <c r="DS111" s="222"/>
      <c r="DT111" s="222"/>
      <c r="DU111" s="222"/>
      <c r="DV111" s="222"/>
      <c r="DW111" s="222"/>
      <c r="DX111" s="222"/>
      <c r="DY111" s="222"/>
      <c r="DZ111" s="222"/>
      <c r="EA111" s="222"/>
      <c r="EB111" s="222"/>
      <c r="EC111" s="222"/>
      <c r="ED111" s="222"/>
      <c r="EE111" s="222"/>
    </row>
    <row r="112" spans="1:135" ht="25.5" x14ac:dyDescent="0.25">
      <c r="A112" s="317" t="s">
        <v>379</v>
      </c>
      <c r="B112" s="317" t="s">
        <v>3260</v>
      </c>
      <c r="C112" s="317" t="s">
        <v>380</v>
      </c>
      <c r="D112" s="317" t="s">
        <v>2980</v>
      </c>
      <c r="E112" s="318">
        <v>250</v>
      </c>
      <c r="F112" s="318">
        <v>2842</v>
      </c>
      <c r="G112" s="317" t="s">
        <v>2854</v>
      </c>
      <c r="H112" s="317" t="s">
        <v>800</v>
      </c>
      <c r="I112" s="317" t="s">
        <v>2622</v>
      </c>
      <c r="J112" s="318">
        <v>126</v>
      </c>
      <c r="K112" s="318">
        <v>0.838927376588817</v>
      </c>
      <c r="L112" s="317" t="s">
        <v>2891</v>
      </c>
      <c r="M112" s="317" t="s">
        <v>2892</v>
      </c>
      <c r="N112" s="317" t="s">
        <v>2893</v>
      </c>
      <c r="O112" s="317" t="s">
        <v>32</v>
      </c>
      <c r="P112" s="317" t="s">
        <v>2858</v>
      </c>
      <c r="Q112" s="317" t="s">
        <v>2859</v>
      </c>
      <c r="R112" s="317" t="s">
        <v>3260</v>
      </c>
      <c r="S112" s="317" t="s">
        <v>2860</v>
      </c>
      <c r="T112" s="318">
        <v>5.4685696788286699E-2</v>
      </c>
      <c r="U112" s="317" t="s">
        <v>2861</v>
      </c>
      <c r="V112" s="317" t="s">
        <v>2862</v>
      </c>
      <c r="W112" s="317" t="s">
        <v>379</v>
      </c>
      <c r="X112" s="317" t="s">
        <v>380</v>
      </c>
      <c r="Y112" s="318">
        <v>250</v>
      </c>
      <c r="Z112" s="318">
        <v>2842</v>
      </c>
      <c r="AA112" s="318">
        <v>1</v>
      </c>
      <c r="AB112" s="317" t="s">
        <v>3260</v>
      </c>
      <c r="AC112" s="318">
        <v>1</v>
      </c>
      <c r="AD112" s="317" t="s">
        <v>800</v>
      </c>
      <c r="AE112" s="317" t="s">
        <v>800</v>
      </c>
      <c r="AF112" s="318">
        <v>0</v>
      </c>
      <c r="AG112" s="318">
        <v>0</v>
      </c>
      <c r="AH112" s="317" t="s">
        <v>2854</v>
      </c>
      <c r="AI112" s="317" t="s">
        <v>2863</v>
      </c>
      <c r="AJ112" s="317" t="s">
        <v>2855</v>
      </c>
      <c r="AK112" s="317" t="s">
        <v>2864</v>
      </c>
      <c r="AL112" s="317" t="s">
        <v>2854</v>
      </c>
      <c r="AM112" s="317" t="s">
        <v>2865</v>
      </c>
      <c r="AN112" s="317" t="s">
        <v>2866</v>
      </c>
      <c r="AO112" s="317" t="s">
        <v>2867</v>
      </c>
      <c r="AP112" s="317" t="s">
        <v>2868</v>
      </c>
      <c r="AQ112" s="317" t="s">
        <v>2869</v>
      </c>
      <c r="AR112" s="317" t="s">
        <v>2870</v>
      </c>
      <c r="AS112" s="318">
        <v>79.348399999999998</v>
      </c>
      <c r="AT112" s="318">
        <v>0</v>
      </c>
      <c r="AU112" s="317" t="s">
        <v>3261</v>
      </c>
      <c r="AV112" s="317" t="s">
        <v>3261</v>
      </c>
      <c r="AW112" s="317" t="s">
        <v>3262</v>
      </c>
      <c r="AX112" s="317" t="s">
        <v>3263</v>
      </c>
      <c r="AY112" s="317" t="s">
        <v>2874</v>
      </c>
      <c r="AZ112" s="317" t="s">
        <v>800</v>
      </c>
      <c r="BA112" s="317" t="s">
        <v>800</v>
      </c>
      <c r="BB112" s="318">
        <v>4.4089381499726301E-3</v>
      </c>
      <c r="BC112" s="318">
        <v>1.3671424197071701E-2</v>
      </c>
      <c r="BD112" s="318">
        <v>8.3333333333333295E-4</v>
      </c>
      <c r="BE112" s="318">
        <v>4.3732583774250402E-4</v>
      </c>
      <c r="BF112" s="318">
        <v>0</v>
      </c>
      <c r="BG112" s="318">
        <v>0</v>
      </c>
      <c r="BH112" s="318">
        <v>0</v>
      </c>
      <c r="BI112" s="318">
        <v>0</v>
      </c>
      <c r="BJ112" s="318">
        <v>0</v>
      </c>
      <c r="BK112" s="318">
        <v>0</v>
      </c>
      <c r="BL112" s="318">
        <v>0</v>
      </c>
      <c r="BM112" s="318">
        <v>2.4899065199853802E-2</v>
      </c>
      <c r="BN112" s="318">
        <v>1.23250214413487E-3</v>
      </c>
      <c r="BO112" s="318">
        <v>0</v>
      </c>
      <c r="BP112" s="318">
        <v>4.2454686728353296E-3</v>
      </c>
      <c r="BQ112" s="318">
        <v>1.4290424009944999E-3</v>
      </c>
      <c r="BR112" s="318">
        <v>2.6398796903588997E-4</v>
      </c>
      <c r="BS112" s="318">
        <v>4.5746576831144699E-2</v>
      </c>
      <c r="BT112" s="318">
        <v>4.99920455039801E-2</v>
      </c>
      <c r="BU112" s="318">
        <v>5.1421087904974599E-2</v>
      </c>
      <c r="BV112" s="318">
        <v>182.986307324579</v>
      </c>
      <c r="BW112" s="318">
        <v>199.96818201592001</v>
      </c>
      <c r="BX112" s="318">
        <v>205.684351619898</v>
      </c>
      <c r="BY112" s="318">
        <v>475.76439904390497</v>
      </c>
      <c r="BZ112" s="318">
        <v>519.91727324139299</v>
      </c>
      <c r="CA112" s="318">
        <v>534.77931421173503</v>
      </c>
      <c r="CB112" s="318">
        <v>11.894109976097599</v>
      </c>
      <c r="CC112" s="318">
        <v>12.9979318310348</v>
      </c>
      <c r="CD112" s="318">
        <v>13.3694828552934</v>
      </c>
      <c r="CE112" s="317" t="s">
        <v>800</v>
      </c>
      <c r="CF112" s="317" t="s">
        <v>800</v>
      </c>
      <c r="CG112" s="317" t="s">
        <v>2875</v>
      </c>
      <c r="CH112" s="318">
        <v>3.5952898554696402E-3</v>
      </c>
      <c r="CI112" s="318">
        <v>4.2151286975675099E-2</v>
      </c>
      <c r="CJ112" s="318">
        <v>10.9593346136755</v>
      </c>
      <c r="CK112" s="222"/>
      <c r="CL112" s="223">
        <f t="shared" si="11"/>
        <v>1.9615009487156054E-2</v>
      </c>
      <c r="CM112" s="223">
        <f t="shared" si="12"/>
        <v>2.6131567343988672E-2</v>
      </c>
      <c r="CN112" s="223">
        <f t="shared" si="13"/>
        <v>4.2454686728353296E-3</v>
      </c>
      <c r="CO112" s="223">
        <f t="shared" si="13"/>
        <v>1.4290424009944999E-3</v>
      </c>
      <c r="CP112" s="223">
        <f t="shared" si="14"/>
        <v>5.1421087904974558E-2</v>
      </c>
      <c r="CQ112" s="223">
        <f t="shared" si="15"/>
        <v>0</v>
      </c>
      <c r="CR112" s="222"/>
      <c r="CS112" s="222"/>
      <c r="CT112" s="222"/>
      <c r="CU112" s="222"/>
      <c r="CV112" s="222"/>
      <c r="CW112" s="222"/>
      <c r="CX112" s="222"/>
      <c r="CY112" s="222"/>
      <c r="CZ112" s="222"/>
      <c r="DA112" s="222"/>
      <c r="DB112" s="224">
        <f t="shared" si="16"/>
        <v>4.5482588862108833E-2</v>
      </c>
      <c r="DC112" s="224">
        <f t="shared" si="17"/>
        <v>2.6398796903588997E-4</v>
      </c>
      <c r="DD112" s="224">
        <f t="shared" si="18"/>
        <v>4.574657683114472E-2</v>
      </c>
      <c r="DE112" s="225">
        <f t="shared" si="19"/>
        <v>0</v>
      </c>
      <c r="DF112" s="222"/>
      <c r="DG112" s="222"/>
      <c r="DH112" s="222"/>
      <c r="DI112" s="222"/>
      <c r="DJ112" s="222"/>
      <c r="DK112" s="222"/>
      <c r="DL112" s="222"/>
      <c r="DM112" s="222"/>
      <c r="DN112" s="222"/>
      <c r="DO112" s="222"/>
      <c r="DP112" s="222"/>
      <c r="DQ112" s="222"/>
      <c r="DR112" s="222"/>
      <c r="DS112" s="222"/>
      <c r="DT112" s="222"/>
      <c r="DU112" s="222"/>
      <c r="DV112" s="222"/>
      <c r="DW112" s="222"/>
      <c r="DX112" s="222"/>
      <c r="DY112" s="222"/>
      <c r="DZ112" s="222"/>
      <c r="EA112" s="222"/>
      <c r="EB112" s="222"/>
      <c r="EC112" s="222"/>
      <c r="ED112" s="222"/>
      <c r="EE112" s="222"/>
    </row>
    <row r="113" spans="1:135" ht="25.5" x14ac:dyDescent="0.25">
      <c r="A113" s="317" t="s">
        <v>379</v>
      </c>
      <c r="B113" s="317" t="s">
        <v>3265</v>
      </c>
      <c r="C113" s="317" t="s">
        <v>380</v>
      </c>
      <c r="D113" s="317" t="s">
        <v>2980</v>
      </c>
      <c r="E113" s="318">
        <v>250</v>
      </c>
      <c r="F113" s="318">
        <v>2842</v>
      </c>
      <c r="G113" s="317" t="s">
        <v>2891</v>
      </c>
      <c r="H113" s="317" t="s">
        <v>800</v>
      </c>
      <c r="I113" s="317" t="s">
        <v>2623</v>
      </c>
      <c r="J113" s="318">
        <v>102</v>
      </c>
      <c r="K113" s="318">
        <v>0.8</v>
      </c>
      <c r="L113" s="317" t="s">
        <v>2891</v>
      </c>
      <c r="M113" s="317" t="s">
        <v>2892</v>
      </c>
      <c r="N113" s="317" t="s">
        <v>2893</v>
      </c>
      <c r="O113" s="317" t="s">
        <v>32</v>
      </c>
      <c r="P113" s="317" t="s">
        <v>2858</v>
      </c>
      <c r="Q113" s="317" t="s">
        <v>2859</v>
      </c>
      <c r="R113" s="317" t="s">
        <v>3265</v>
      </c>
      <c r="S113" s="317" t="s">
        <v>2860</v>
      </c>
      <c r="T113" s="318">
        <v>5.4685696788286699E-2</v>
      </c>
      <c r="U113" s="317" t="s">
        <v>3008</v>
      </c>
      <c r="V113" s="317" t="s">
        <v>3009</v>
      </c>
      <c r="W113" s="317" t="s">
        <v>379</v>
      </c>
      <c r="X113" s="317" t="s">
        <v>380</v>
      </c>
      <c r="Y113" s="318">
        <v>250</v>
      </c>
      <c r="Z113" s="318">
        <v>2842</v>
      </c>
      <c r="AA113" s="318">
        <v>1</v>
      </c>
      <c r="AB113" s="317" t="s">
        <v>3265</v>
      </c>
      <c r="AC113" s="318">
        <v>1</v>
      </c>
      <c r="AD113" s="317" t="s">
        <v>800</v>
      </c>
      <c r="AE113" s="317" t="s">
        <v>800</v>
      </c>
      <c r="AF113" s="295"/>
      <c r="AG113" s="295"/>
      <c r="AH113" s="317" t="s">
        <v>2854</v>
      </c>
      <c r="AI113" s="317" t="s">
        <v>2863</v>
      </c>
      <c r="AJ113" s="317" t="s">
        <v>2855</v>
      </c>
      <c r="AK113" s="317" t="s">
        <v>2864</v>
      </c>
      <c r="AL113" s="317" t="s">
        <v>2854</v>
      </c>
      <c r="AM113" s="317" t="s">
        <v>2865</v>
      </c>
      <c r="AN113" s="317" t="s">
        <v>3010</v>
      </c>
      <c r="AO113" s="317" t="s">
        <v>2867</v>
      </c>
      <c r="AP113" s="317" t="s">
        <v>2868</v>
      </c>
      <c r="AQ113" s="317" t="s">
        <v>2869</v>
      </c>
      <c r="AR113" s="317" t="s">
        <v>2870</v>
      </c>
      <c r="AS113" s="318">
        <v>48.982399999999998</v>
      </c>
      <c r="AT113" s="318">
        <v>0</v>
      </c>
      <c r="AU113" s="317" t="s">
        <v>3261</v>
      </c>
      <c r="AV113" s="317" t="s">
        <v>3261</v>
      </c>
      <c r="AW113" s="317" t="s">
        <v>3262</v>
      </c>
      <c r="AX113" s="317" t="s">
        <v>3263</v>
      </c>
      <c r="AY113" s="317" t="s">
        <v>2874</v>
      </c>
      <c r="AZ113" s="317" t="s">
        <v>800</v>
      </c>
      <c r="BA113" s="317" t="s">
        <v>800</v>
      </c>
      <c r="BB113" s="318">
        <v>4.4089381499726301E-3</v>
      </c>
      <c r="BC113" s="318">
        <v>1.3671424197071701E-2</v>
      </c>
      <c r="BD113" s="318">
        <v>8.3333333333333295E-4</v>
      </c>
      <c r="BE113" s="318">
        <v>3.3348583877995598E-4</v>
      </c>
      <c r="BF113" s="318">
        <v>0</v>
      </c>
      <c r="BG113" s="318">
        <v>0</v>
      </c>
      <c r="BH113" s="318">
        <v>0</v>
      </c>
      <c r="BI113" s="318">
        <v>0</v>
      </c>
      <c r="BJ113" s="318">
        <v>0</v>
      </c>
      <c r="BK113" s="318">
        <v>0</v>
      </c>
      <c r="BL113" s="318">
        <v>0</v>
      </c>
      <c r="BM113" s="318">
        <v>1.60388822788592E-2</v>
      </c>
      <c r="BN113" s="318">
        <v>1.2924747380239499E-3</v>
      </c>
      <c r="BO113" s="318">
        <v>0</v>
      </c>
      <c r="BP113" s="318">
        <v>5.4995910160240196E-3</v>
      </c>
      <c r="BQ113" s="318">
        <v>1.8511851943022401E-3</v>
      </c>
      <c r="BR113" s="318">
        <v>2.6398796903588997E-4</v>
      </c>
      <c r="BS113" s="318">
        <v>3.6842526505076599E-2</v>
      </c>
      <c r="BT113" s="318">
        <v>4.2342117521100703E-2</v>
      </c>
      <c r="BU113" s="318">
        <v>4.41933027154029E-2</v>
      </c>
      <c r="BV113" s="318">
        <v>147.37010602030699</v>
      </c>
      <c r="BW113" s="318">
        <v>169.36847008440299</v>
      </c>
      <c r="BX113" s="318">
        <v>176.773210861612</v>
      </c>
      <c r="BY113" s="318">
        <v>383.16227565279701</v>
      </c>
      <c r="BZ113" s="318">
        <v>440.35802221944698</v>
      </c>
      <c r="CA113" s="318">
        <v>459.61034824018998</v>
      </c>
      <c r="CB113" s="318">
        <v>9.5790568913199294</v>
      </c>
      <c r="CC113" s="318">
        <v>11.0089505554862</v>
      </c>
      <c r="CD113" s="318">
        <v>11.4902587060048</v>
      </c>
      <c r="CE113" s="317" t="s">
        <v>800</v>
      </c>
      <c r="CF113" s="317" t="s">
        <v>800</v>
      </c>
      <c r="CG113" s="317" t="s">
        <v>3014</v>
      </c>
      <c r="CH113" s="318">
        <v>1.6640555513333401E-3</v>
      </c>
      <c r="CI113" s="318">
        <v>3.5178470953743303E-2</v>
      </c>
      <c r="CJ113" s="318">
        <v>9.1464024479732604</v>
      </c>
      <c r="CK113" s="222"/>
      <c r="CL113" s="223">
        <f t="shared" si="11"/>
        <v>1.9511169488193508E-2</v>
      </c>
      <c r="CM113" s="223">
        <f t="shared" si="12"/>
        <v>1.733135701688315E-2</v>
      </c>
      <c r="CN113" s="223">
        <f t="shared" si="13"/>
        <v>5.4995910160240196E-3</v>
      </c>
      <c r="CO113" s="223">
        <f t="shared" si="13"/>
        <v>1.8511851943022401E-3</v>
      </c>
      <c r="CP113" s="223">
        <f t="shared" si="14"/>
        <v>4.4193302715402921E-2</v>
      </c>
      <c r="CQ113" s="223">
        <f t="shared" si="15"/>
        <v>0</v>
      </c>
      <c r="CR113" s="222"/>
      <c r="CS113" s="222"/>
      <c r="CT113" s="222"/>
      <c r="CU113" s="222"/>
      <c r="CV113" s="222"/>
      <c r="CW113" s="222"/>
      <c r="CX113" s="222"/>
      <c r="CY113" s="222"/>
      <c r="CZ113" s="222"/>
      <c r="DA113" s="222"/>
      <c r="DB113" s="224">
        <f t="shared" si="16"/>
        <v>3.6578538536040768E-2</v>
      </c>
      <c r="DC113" s="224">
        <f t="shared" si="17"/>
        <v>2.6398796903588997E-4</v>
      </c>
      <c r="DD113" s="224">
        <f t="shared" si="18"/>
        <v>3.6842526505076661E-2</v>
      </c>
      <c r="DE113" s="225">
        <f t="shared" si="19"/>
        <v>6.2450045135165055E-17</v>
      </c>
      <c r="DF113" s="222"/>
      <c r="DG113" s="222"/>
      <c r="DH113" s="222"/>
      <c r="DI113" s="222"/>
      <c r="DJ113" s="222"/>
      <c r="DK113" s="222"/>
      <c r="DL113" s="222"/>
      <c r="DM113" s="222"/>
      <c r="DN113" s="222"/>
      <c r="DO113" s="222"/>
      <c r="DP113" s="222"/>
      <c r="DQ113" s="222"/>
      <c r="DR113" s="222"/>
      <c r="DS113" s="222"/>
      <c r="DT113" s="222"/>
      <c r="DU113" s="222"/>
      <c r="DV113" s="222"/>
      <c r="DW113" s="222"/>
      <c r="DX113" s="222"/>
      <c r="DY113" s="222"/>
      <c r="DZ113" s="222"/>
      <c r="EA113" s="222"/>
      <c r="EB113" s="222"/>
      <c r="EC113" s="222"/>
      <c r="ED113" s="222"/>
      <c r="EE113" s="222"/>
    </row>
    <row r="114" spans="1:135" ht="25.5" x14ac:dyDescent="0.25">
      <c r="A114" s="317" t="s">
        <v>381</v>
      </c>
      <c r="B114" s="317" t="s">
        <v>3267</v>
      </c>
      <c r="C114" s="317" t="s">
        <v>382</v>
      </c>
      <c r="D114" s="317" t="s">
        <v>2980</v>
      </c>
      <c r="E114" s="318">
        <v>250</v>
      </c>
      <c r="F114" s="318">
        <v>2842</v>
      </c>
      <c r="G114" s="317" t="s">
        <v>2891</v>
      </c>
      <c r="H114" s="317" t="s">
        <v>800</v>
      </c>
      <c r="I114" s="317" t="s">
        <v>2623</v>
      </c>
      <c r="J114" s="318">
        <v>85</v>
      </c>
      <c r="K114" s="318">
        <v>0.8</v>
      </c>
      <c r="L114" s="317" t="s">
        <v>2891</v>
      </c>
      <c r="M114" s="317" t="s">
        <v>2892</v>
      </c>
      <c r="N114" s="317" t="s">
        <v>2893</v>
      </c>
      <c r="O114" s="317" t="s">
        <v>32</v>
      </c>
      <c r="P114" s="317" t="s">
        <v>2858</v>
      </c>
      <c r="Q114" s="317" t="s">
        <v>2859</v>
      </c>
      <c r="R114" s="317" t="s">
        <v>3267</v>
      </c>
      <c r="S114" s="317" t="s">
        <v>2860</v>
      </c>
      <c r="T114" s="318">
        <v>5.4685696788286699E-2</v>
      </c>
      <c r="U114" s="317" t="s">
        <v>3008</v>
      </c>
      <c r="V114" s="317" t="s">
        <v>3009</v>
      </c>
      <c r="W114" s="317" t="s">
        <v>381</v>
      </c>
      <c r="X114" s="317" t="s">
        <v>382</v>
      </c>
      <c r="Y114" s="318">
        <v>250</v>
      </c>
      <c r="Z114" s="318">
        <v>2842</v>
      </c>
      <c r="AA114" s="318">
        <v>1</v>
      </c>
      <c r="AB114" s="317" t="s">
        <v>3267</v>
      </c>
      <c r="AC114" s="318">
        <v>1</v>
      </c>
      <c r="AD114" s="317" t="s">
        <v>800</v>
      </c>
      <c r="AE114" s="317" t="s">
        <v>800</v>
      </c>
      <c r="AF114" s="295"/>
      <c r="AG114" s="295"/>
      <c r="AH114" s="317" t="s">
        <v>2854</v>
      </c>
      <c r="AI114" s="317" t="s">
        <v>2863</v>
      </c>
      <c r="AJ114" s="317" t="s">
        <v>2891</v>
      </c>
      <c r="AK114" s="317" t="s">
        <v>2907</v>
      </c>
      <c r="AL114" s="317" t="s">
        <v>2854</v>
      </c>
      <c r="AM114" s="317" t="s">
        <v>2865</v>
      </c>
      <c r="AN114" s="317" t="s">
        <v>3010</v>
      </c>
      <c r="AO114" s="317" t="s">
        <v>2867</v>
      </c>
      <c r="AP114" s="317" t="s">
        <v>2868</v>
      </c>
      <c r="AQ114" s="317" t="s">
        <v>2869</v>
      </c>
      <c r="AR114" s="317" t="s">
        <v>2870</v>
      </c>
      <c r="AS114" s="318">
        <v>48.982399999999998</v>
      </c>
      <c r="AT114" s="318">
        <v>0</v>
      </c>
      <c r="AU114" s="317" t="s">
        <v>3268</v>
      </c>
      <c r="AV114" s="317" t="s">
        <v>3268</v>
      </c>
      <c r="AW114" s="317" t="s">
        <v>3269</v>
      </c>
      <c r="AX114" s="317" t="s">
        <v>3270</v>
      </c>
      <c r="AY114" s="317" t="s">
        <v>2915</v>
      </c>
      <c r="AZ114" s="317" t="s">
        <v>800</v>
      </c>
      <c r="BA114" s="317" t="s">
        <v>800</v>
      </c>
      <c r="BB114" s="318">
        <v>4.4089381499726301E-3</v>
      </c>
      <c r="BC114" s="318">
        <v>1.3671424197071701E-2</v>
      </c>
      <c r="BD114" s="318">
        <v>8.3333333333333295E-4</v>
      </c>
      <c r="BE114" s="318">
        <v>4.0018300653594803E-4</v>
      </c>
      <c r="BF114" s="318">
        <v>0</v>
      </c>
      <c r="BG114" s="318">
        <v>0</v>
      </c>
      <c r="BH114" s="318">
        <v>0</v>
      </c>
      <c r="BI114" s="318">
        <v>0</v>
      </c>
      <c r="BJ114" s="318">
        <v>0</v>
      </c>
      <c r="BK114" s="318">
        <v>0</v>
      </c>
      <c r="BL114" s="318">
        <v>0</v>
      </c>
      <c r="BM114" s="318">
        <v>1.9246658734631099E-2</v>
      </c>
      <c r="BN114" s="318">
        <v>1.2924747380239499E-3</v>
      </c>
      <c r="BO114" s="318">
        <v>0</v>
      </c>
      <c r="BP114" s="318">
        <v>6.5995092192288303E-3</v>
      </c>
      <c r="BQ114" s="318">
        <v>2.2214222331626899E-3</v>
      </c>
      <c r="BR114" s="318">
        <v>1.55102040816327E-4</v>
      </c>
      <c r="BS114" s="318">
        <v>4.0008114200384901E-2</v>
      </c>
      <c r="BT114" s="318">
        <v>4.6607623419613699E-2</v>
      </c>
      <c r="BU114" s="318">
        <v>4.8829045652776397E-2</v>
      </c>
      <c r="BV114" s="318">
        <v>160.03245680154001</v>
      </c>
      <c r="BW114" s="318">
        <v>186.43049367845501</v>
      </c>
      <c r="BX114" s="318">
        <v>195.316182611106</v>
      </c>
      <c r="BY114" s="318">
        <v>416.08438768400299</v>
      </c>
      <c r="BZ114" s="318">
        <v>484.71928356398303</v>
      </c>
      <c r="CA114" s="318">
        <v>507.822074788875</v>
      </c>
      <c r="CB114" s="318">
        <v>10.402109692100099</v>
      </c>
      <c r="CC114" s="318">
        <v>12.1179820890996</v>
      </c>
      <c r="CD114" s="318">
        <v>12.6955518697219</v>
      </c>
      <c r="CE114" s="317" t="s">
        <v>800</v>
      </c>
      <c r="CF114" s="317" t="s">
        <v>800</v>
      </c>
      <c r="CG114" s="317" t="s">
        <v>3014</v>
      </c>
      <c r="CH114" s="318">
        <v>1.9968666616000099E-3</v>
      </c>
      <c r="CI114" s="318">
        <v>3.8011247538784897E-2</v>
      </c>
      <c r="CJ114" s="318">
        <v>9.8829243600840808</v>
      </c>
      <c r="CK114" s="222"/>
      <c r="CL114" s="223">
        <f t="shared" si="11"/>
        <v>1.9468980727729936E-2</v>
      </c>
      <c r="CM114" s="223">
        <f t="shared" si="12"/>
        <v>2.0539133472655048E-2</v>
      </c>
      <c r="CN114" s="223">
        <f t="shared" si="13"/>
        <v>6.5995092192288303E-3</v>
      </c>
      <c r="CO114" s="223">
        <f t="shared" si="13"/>
        <v>2.2214222331626899E-3</v>
      </c>
      <c r="CP114" s="223">
        <f t="shared" si="14"/>
        <v>4.8829045652776508E-2</v>
      </c>
      <c r="CQ114" s="223">
        <f t="shared" si="15"/>
        <v>1.1102230246251565E-16</v>
      </c>
      <c r="CR114" s="222"/>
      <c r="CS114" s="222"/>
      <c r="CT114" s="222"/>
      <c r="CU114" s="222"/>
      <c r="CV114" s="222"/>
      <c r="CW114" s="222"/>
      <c r="CX114" s="222"/>
      <c r="CY114" s="222"/>
      <c r="CZ114" s="222"/>
      <c r="DA114" s="222"/>
      <c r="DB114" s="224">
        <f t="shared" si="16"/>
        <v>3.9853012159568657E-2</v>
      </c>
      <c r="DC114" s="224">
        <f t="shared" si="17"/>
        <v>1.55102040816327E-4</v>
      </c>
      <c r="DD114" s="224">
        <f t="shared" si="18"/>
        <v>4.0008114200384984E-2</v>
      </c>
      <c r="DE114" s="225">
        <f t="shared" si="19"/>
        <v>8.3266726846886741E-17</v>
      </c>
      <c r="DF114" s="222"/>
      <c r="DG114" s="222"/>
      <c r="DH114" s="222"/>
      <c r="DI114" s="222"/>
      <c r="DJ114" s="222"/>
      <c r="DK114" s="222"/>
      <c r="DL114" s="222"/>
      <c r="DM114" s="222"/>
      <c r="DN114" s="222"/>
      <c r="DO114" s="222"/>
      <c r="DP114" s="222"/>
      <c r="DQ114" s="222"/>
      <c r="DR114" s="222"/>
      <c r="DS114" s="222"/>
      <c r="DT114" s="222"/>
      <c r="DU114" s="222"/>
      <c r="DV114" s="222"/>
      <c r="DW114" s="222"/>
      <c r="DX114" s="222"/>
      <c r="DY114" s="222"/>
      <c r="DZ114" s="222"/>
      <c r="EA114" s="222"/>
      <c r="EB114" s="222"/>
      <c r="EC114" s="222"/>
      <c r="ED114" s="222"/>
      <c r="EE114" s="222"/>
    </row>
    <row r="115" spans="1:135" ht="25.5" x14ac:dyDescent="0.25">
      <c r="A115" s="317" t="s">
        <v>385</v>
      </c>
      <c r="B115" s="317" t="s">
        <v>4185</v>
      </c>
      <c r="C115" s="317" t="s">
        <v>386</v>
      </c>
      <c r="D115" s="317" t="s">
        <v>2980</v>
      </c>
      <c r="E115" s="318">
        <v>365</v>
      </c>
      <c r="F115" s="318">
        <v>726</v>
      </c>
      <c r="G115" s="317" t="s">
        <v>2891</v>
      </c>
      <c r="H115" s="317" t="s">
        <v>800</v>
      </c>
      <c r="I115" s="317" t="s">
        <v>2623</v>
      </c>
      <c r="J115" s="318">
        <v>72</v>
      </c>
      <c r="K115" s="318">
        <v>0.8</v>
      </c>
      <c r="L115" s="317" t="s">
        <v>2891</v>
      </c>
      <c r="M115" s="317" t="s">
        <v>2892</v>
      </c>
      <c r="N115" s="317" t="s">
        <v>2893</v>
      </c>
      <c r="O115" s="317" t="s">
        <v>32</v>
      </c>
      <c r="P115" s="317" t="s">
        <v>2858</v>
      </c>
      <c r="Q115" s="317" t="s">
        <v>2859</v>
      </c>
      <c r="R115" s="317" t="s">
        <v>4185</v>
      </c>
      <c r="S115" s="317" t="s">
        <v>2860</v>
      </c>
      <c r="T115" s="318">
        <v>5.4685696788286699E-2</v>
      </c>
      <c r="U115" s="317" t="s">
        <v>3008</v>
      </c>
      <c r="V115" s="317" t="s">
        <v>3009</v>
      </c>
      <c r="W115" s="317" t="s">
        <v>385</v>
      </c>
      <c r="X115" s="317" t="s">
        <v>386</v>
      </c>
      <c r="Y115" s="318">
        <v>365</v>
      </c>
      <c r="Z115" s="318">
        <v>726</v>
      </c>
      <c r="AA115" s="318">
        <v>1</v>
      </c>
      <c r="AB115" s="317" t="s">
        <v>4185</v>
      </c>
      <c r="AC115" s="318">
        <v>1</v>
      </c>
      <c r="AD115" s="317" t="s">
        <v>800</v>
      </c>
      <c r="AE115" s="317" t="s">
        <v>800</v>
      </c>
      <c r="AF115" s="318">
        <v>0</v>
      </c>
      <c r="AG115" s="318">
        <v>0</v>
      </c>
      <c r="AH115" s="317" t="s">
        <v>2854</v>
      </c>
      <c r="AI115" s="317" t="s">
        <v>2863</v>
      </c>
      <c r="AJ115" s="317" t="s">
        <v>2891</v>
      </c>
      <c r="AK115" s="317" t="s">
        <v>2907</v>
      </c>
      <c r="AL115" s="317" t="s">
        <v>2854</v>
      </c>
      <c r="AM115" s="317" t="s">
        <v>2865</v>
      </c>
      <c r="AN115" s="317" t="s">
        <v>3010</v>
      </c>
      <c r="AO115" s="317" t="s">
        <v>2867</v>
      </c>
      <c r="AP115" s="317" t="s">
        <v>2868</v>
      </c>
      <c r="AQ115" s="317" t="s">
        <v>2869</v>
      </c>
      <c r="AR115" s="317" t="s">
        <v>2870</v>
      </c>
      <c r="AS115" s="318">
        <v>48.982399999999998</v>
      </c>
      <c r="AT115" s="318">
        <v>0</v>
      </c>
      <c r="AU115" s="317" t="s">
        <v>4186</v>
      </c>
      <c r="AV115" s="317" t="s">
        <v>4186</v>
      </c>
      <c r="AW115" s="317" t="s">
        <v>4187</v>
      </c>
      <c r="AX115" s="317" t="s">
        <v>4188</v>
      </c>
      <c r="AY115" s="317" t="s">
        <v>2915</v>
      </c>
      <c r="AZ115" s="317" t="s">
        <v>800</v>
      </c>
      <c r="BA115" s="317" t="s">
        <v>800</v>
      </c>
      <c r="BB115" s="318">
        <v>1.24224747474747E-2</v>
      </c>
      <c r="BC115" s="318">
        <v>1.9960279327724598E-2</v>
      </c>
      <c r="BD115" s="318">
        <v>8.3333333333333295E-4</v>
      </c>
      <c r="BE115" s="318">
        <v>4.7243827160493802E-4</v>
      </c>
      <c r="BF115" s="318">
        <v>0</v>
      </c>
      <c r="BG115" s="318">
        <v>0</v>
      </c>
      <c r="BH115" s="318">
        <v>0</v>
      </c>
      <c r="BI115" s="318">
        <v>0</v>
      </c>
      <c r="BJ115" s="318">
        <v>0</v>
      </c>
      <c r="BK115" s="318">
        <v>0</v>
      </c>
      <c r="BL115" s="318">
        <v>0</v>
      </c>
      <c r="BM115" s="318">
        <v>2.2721749895050599E-2</v>
      </c>
      <c r="BN115" s="318">
        <v>1.8870131175149701E-3</v>
      </c>
      <c r="BO115" s="318">
        <v>0</v>
      </c>
      <c r="BP115" s="318">
        <v>7.7910872727007001E-3</v>
      </c>
      <c r="BQ115" s="318">
        <v>2.62251235859484E-3</v>
      </c>
      <c r="BR115" s="318">
        <v>6.0716253443526195E-4</v>
      </c>
      <c r="BS115" s="318">
        <v>5.8904451227138402E-2</v>
      </c>
      <c r="BT115" s="318">
        <v>6.6695538499839099E-2</v>
      </c>
      <c r="BU115" s="318">
        <v>6.9318050858433899E-2</v>
      </c>
      <c r="BV115" s="318">
        <v>161.38205815654399</v>
      </c>
      <c r="BW115" s="318">
        <v>182.727502739285</v>
      </c>
      <c r="BX115" s="318">
        <v>189.91246810529799</v>
      </c>
      <c r="BY115" s="318">
        <v>419.59335120701297</v>
      </c>
      <c r="BZ115" s="318">
        <v>475.09150712214199</v>
      </c>
      <c r="CA115" s="318">
        <v>493.77241707377601</v>
      </c>
      <c r="CB115" s="318">
        <v>15.315157319056</v>
      </c>
      <c r="CC115" s="318">
        <v>17.3408400099582</v>
      </c>
      <c r="CD115" s="318">
        <v>18.0226932231928</v>
      </c>
      <c r="CE115" s="317" t="s">
        <v>800</v>
      </c>
      <c r="CF115" s="317" t="s">
        <v>800</v>
      </c>
      <c r="CG115" s="317" t="s">
        <v>3014</v>
      </c>
      <c r="CH115" s="318">
        <v>2.3574120310555701E-3</v>
      </c>
      <c r="CI115" s="318">
        <v>5.6547039196082803E-2</v>
      </c>
      <c r="CJ115" s="318">
        <v>14.702230190981499</v>
      </c>
      <c r="CK115" s="222"/>
      <c r="CL115" s="223">
        <f t="shared" si="11"/>
        <v>3.429568821457283E-2</v>
      </c>
      <c r="CM115" s="223">
        <f t="shared" si="12"/>
        <v>2.4608763012565569E-2</v>
      </c>
      <c r="CN115" s="223">
        <f t="shared" si="13"/>
        <v>7.7910872727007001E-3</v>
      </c>
      <c r="CO115" s="223">
        <f t="shared" si="13"/>
        <v>2.62251235859484E-3</v>
      </c>
      <c r="CP115" s="223">
        <f t="shared" si="14"/>
        <v>6.9318050858433941E-2</v>
      </c>
      <c r="CQ115" s="223">
        <f t="shared" si="15"/>
        <v>0</v>
      </c>
      <c r="CR115" s="222"/>
      <c r="CS115" s="222"/>
      <c r="CT115" s="222"/>
      <c r="CU115" s="222"/>
      <c r="CV115" s="222"/>
      <c r="CW115" s="222"/>
      <c r="CX115" s="222"/>
      <c r="CY115" s="222"/>
      <c r="CZ115" s="222"/>
      <c r="DA115" s="222"/>
      <c r="DB115" s="224">
        <f t="shared" si="16"/>
        <v>5.8297288692703141E-2</v>
      </c>
      <c r="DC115" s="224">
        <f t="shared" si="17"/>
        <v>6.0716253443526195E-4</v>
      </c>
      <c r="DD115" s="224">
        <f t="shared" si="18"/>
        <v>5.8904451227138402E-2</v>
      </c>
      <c r="DE115" s="225">
        <f t="shared" si="19"/>
        <v>0</v>
      </c>
      <c r="DF115" s="222"/>
      <c r="DG115" s="222"/>
      <c r="DH115" s="222"/>
      <c r="DI115" s="222"/>
      <c r="DJ115" s="222"/>
      <c r="DK115" s="222"/>
      <c r="DL115" s="222"/>
      <c r="DM115" s="222"/>
      <c r="DN115" s="222"/>
      <c r="DO115" s="222"/>
      <c r="DP115" s="222"/>
      <c r="DQ115" s="222"/>
      <c r="DR115" s="222"/>
      <c r="DS115" s="222"/>
      <c r="DT115" s="222"/>
      <c r="DU115" s="222"/>
      <c r="DV115" s="222"/>
      <c r="DW115" s="222"/>
      <c r="DX115" s="222"/>
      <c r="DY115" s="222"/>
      <c r="DZ115" s="222"/>
      <c r="EA115" s="222"/>
      <c r="EB115" s="222"/>
      <c r="EC115" s="222"/>
      <c r="ED115" s="222"/>
      <c r="EE115" s="222"/>
    </row>
    <row r="116" spans="1:135" ht="25.5" x14ac:dyDescent="0.25">
      <c r="A116" s="317" t="s">
        <v>387</v>
      </c>
      <c r="B116" s="317" t="s">
        <v>4189</v>
      </c>
      <c r="C116" s="317" t="s">
        <v>388</v>
      </c>
      <c r="D116" s="317" t="s">
        <v>2980</v>
      </c>
      <c r="E116" s="318">
        <v>365</v>
      </c>
      <c r="F116" s="318">
        <v>1573</v>
      </c>
      <c r="G116" s="317" t="s">
        <v>2854</v>
      </c>
      <c r="H116" s="317" t="s">
        <v>800</v>
      </c>
      <c r="I116" s="317" t="s">
        <v>2622</v>
      </c>
      <c r="J116" s="318">
        <v>100</v>
      </c>
      <c r="K116" s="318">
        <v>0.8</v>
      </c>
      <c r="L116" s="317" t="s">
        <v>2891</v>
      </c>
      <c r="M116" s="317" t="s">
        <v>2892</v>
      </c>
      <c r="N116" s="317" t="s">
        <v>2893</v>
      </c>
      <c r="O116" s="317" t="s">
        <v>32</v>
      </c>
      <c r="P116" s="317" t="s">
        <v>2858</v>
      </c>
      <c r="Q116" s="317" t="s">
        <v>2859</v>
      </c>
      <c r="R116" s="317" t="s">
        <v>4189</v>
      </c>
      <c r="S116" s="317" t="s">
        <v>2860</v>
      </c>
      <c r="T116" s="318">
        <v>5.4685696788286699E-2</v>
      </c>
      <c r="U116" s="317" t="s">
        <v>2861</v>
      </c>
      <c r="V116" s="317" t="s">
        <v>2862</v>
      </c>
      <c r="W116" s="317" t="s">
        <v>387</v>
      </c>
      <c r="X116" s="317" t="s">
        <v>388</v>
      </c>
      <c r="Y116" s="318">
        <v>365</v>
      </c>
      <c r="Z116" s="318">
        <v>1573</v>
      </c>
      <c r="AA116" s="318">
        <v>1</v>
      </c>
      <c r="AB116" s="317" t="s">
        <v>4189</v>
      </c>
      <c r="AC116" s="318">
        <v>1</v>
      </c>
      <c r="AD116" s="317" t="s">
        <v>800</v>
      </c>
      <c r="AE116" s="317" t="s">
        <v>800</v>
      </c>
      <c r="AF116" s="318">
        <v>0</v>
      </c>
      <c r="AG116" s="318">
        <v>0</v>
      </c>
      <c r="AH116" s="317" t="s">
        <v>2854</v>
      </c>
      <c r="AI116" s="317" t="s">
        <v>2863</v>
      </c>
      <c r="AJ116" s="317" t="s">
        <v>2891</v>
      </c>
      <c r="AK116" s="317" t="s">
        <v>2907</v>
      </c>
      <c r="AL116" s="317" t="s">
        <v>2854</v>
      </c>
      <c r="AM116" s="317" t="s">
        <v>2865</v>
      </c>
      <c r="AN116" s="317" t="s">
        <v>2866</v>
      </c>
      <c r="AO116" s="317" t="s">
        <v>2867</v>
      </c>
      <c r="AP116" s="317" t="s">
        <v>2868</v>
      </c>
      <c r="AQ116" s="317" t="s">
        <v>2869</v>
      </c>
      <c r="AR116" s="317" t="s">
        <v>2870</v>
      </c>
      <c r="AS116" s="318">
        <v>79.348399999999998</v>
      </c>
      <c r="AT116" s="318">
        <v>0</v>
      </c>
      <c r="AU116" s="317" t="s">
        <v>3273</v>
      </c>
      <c r="AV116" s="317" t="s">
        <v>3273</v>
      </c>
      <c r="AW116" s="317" t="s">
        <v>3274</v>
      </c>
      <c r="AX116" s="317" t="s">
        <v>3275</v>
      </c>
      <c r="AY116" s="317" t="s">
        <v>2915</v>
      </c>
      <c r="AZ116" s="317" t="s">
        <v>800</v>
      </c>
      <c r="BA116" s="317" t="s">
        <v>800</v>
      </c>
      <c r="BB116" s="318">
        <v>7.7872268135904497E-3</v>
      </c>
      <c r="BC116" s="318">
        <v>1.9960279327724598E-2</v>
      </c>
      <c r="BD116" s="318">
        <v>8.3333333333333295E-4</v>
      </c>
      <c r="BE116" s="318">
        <v>5.5103055555555597E-4</v>
      </c>
      <c r="BF116" s="318">
        <v>0</v>
      </c>
      <c r="BG116" s="318">
        <v>0</v>
      </c>
      <c r="BH116" s="318">
        <v>0</v>
      </c>
      <c r="BI116" s="318">
        <v>0</v>
      </c>
      <c r="BJ116" s="318">
        <v>0</v>
      </c>
      <c r="BK116" s="318">
        <v>0</v>
      </c>
      <c r="BL116" s="318">
        <v>0</v>
      </c>
      <c r="BM116" s="318">
        <v>3.2899399230012998E-2</v>
      </c>
      <c r="BN116" s="318">
        <v>1.8870131175149701E-3</v>
      </c>
      <c r="BO116" s="318">
        <v>0</v>
      </c>
      <c r="BP116" s="318">
        <v>5.6095828363444998E-3</v>
      </c>
      <c r="BQ116" s="318">
        <v>1.88820889818829E-3</v>
      </c>
      <c r="BR116" s="318">
        <v>2.8022886204704398E-4</v>
      </c>
      <c r="BS116" s="318">
        <v>6.4198511239779002E-2</v>
      </c>
      <c r="BT116" s="318">
        <v>6.9808094076123497E-2</v>
      </c>
      <c r="BU116" s="318">
        <v>7.1696302974311704E-2</v>
      </c>
      <c r="BV116" s="318">
        <v>175.88633216377801</v>
      </c>
      <c r="BW116" s="318">
        <v>191.25505226335201</v>
      </c>
      <c r="BX116" s="318">
        <v>196.42822732688199</v>
      </c>
      <c r="BY116" s="318">
        <v>457.30446362582302</v>
      </c>
      <c r="BZ116" s="318">
        <v>497.26313588471498</v>
      </c>
      <c r="CA116" s="318">
        <v>510.71339104989198</v>
      </c>
      <c r="CB116" s="318">
        <v>16.6916129223425</v>
      </c>
      <c r="CC116" s="318">
        <v>18.1501044597921</v>
      </c>
      <c r="CD116" s="318">
        <v>18.6410387733211</v>
      </c>
      <c r="CE116" s="317" t="s">
        <v>800</v>
      </c>
      <c r="CF116" s="317" t="s">
        <v>800</v>
      </c>
      <c r="CG116" s="317" t="s">
        <v>2875</v>
      </c>
      <c r="CH116" s="318">
        <v>4.7504946612777202E-3</v>
      </c>
      <c r="CI116" s="318">
        <v>5.9448016578501198E-2</v>
      </c>
      <c r="CJ116" s="318">
        <v>15.4564843104103</v>
      </c>
      <c r="CK116" s="222"/>
      <c r="CL116" s="223">
        <f t="shared" si="11"/>
        <v>2.9412098892250983E-2</v>
      </c>
      <c r="CM116" s="223">
        <f t="shared" si="12"/>
        <v>3.4786412347527967E-2</v>
      </c>
      <c r="CN116" s="223">
        <f t="shared" si="13"/>
        <v>5.6095828363444998E-3</v>
      </c>
      <c r="CO116" s="223">
        <f t="shared" si="13"/>
        <v>1.88820889818829E-3</v>
      </c>
      <c r="CP116" s="223">
        <f t="shared" si="14"/>
        <v>7.1696302974311732E-2</v>
      </c>
      <c r="CQ116" s="223">
        <f t="shared" si="15"/>
        <v>0</v>
      </c>
      <c r="CR116" s="222"/>
      <c r="CS116" s="222"/>
      <c r="CT116" s="222"/>
      <c r="CU116" s="222"/>
      <c r="CV116" s="222"/>
      <c r="CW116" s="222"/>
      <c r="CX116" s="222"/>
      <c r="CY116" s="222"/>
      <c r="CZ116" s="222"/>
      <c r="DA116" s="222"/>
      <c r="DB116" s="224">
        <f t="shared" si="16"/>
        <v>6.3918282377731908E-2</v>
      </c>
      <c r="DC116" s="224">
        <f t="shared" si="17"/>
        <v>2.8022886204704398E-4</v>
      </c>
      <c r="DD116" s="224">
        <f t="shared" si="18"/>
        <v>6.4198511239778946E-2</v>
      </c>
      <c r="DE116" s="225">
        <f t="shared" si="19"/>
        <v>0</v>
      </c>
      <c r="DF116" s="222"/>
      <c r="DG116" s="222"/>
      <c r="DH116" s="222"/>
      <c r="DI116" s="222"/>
      <c r="DJ116" s="222"/>
      <c r="DK116" s="222"/>
      <c r="DL116" s="222"/>
      <c r="DM116" s="222"/>
      <c r="DN116" s="222"/>
      <c r="DO116" s="222"/>
      <c r="DP116" s="222"/>
      <c r="DQ116" s="222"/>
      <c r="DR116" s="222"/>
      <c r="DS116" s="222"/>
      <c r="DT116" s="222"/>
      <c r="DU116" s="222"/>
      <c r="DV116" s="222"/>
      <c r="DW116" s="222"/>
      <c r="DX116" s="222"/>
      <c r="DY116" s="222"/>
      <c r="DZ116" s="222"/>
      <c r="EA116" s="222"/>
      <c r="EB116" s="222"/>
      <c r="EC116" s="222"/>
      <c r="ED116" s="222"/>
      <c r="EE116" s="222"/>
    </row>
    <row r="117" spans="1:135" ht="25.5" x14ac:dyDescent="0.25">
      <c r="A117" s="317" t="s">
        <v>387</v>
      </c>
      <c r="B117" s="317" t="s">
        <v>3272</v>
      </c>
      <c r="C117" s="317" t="s">
        <v>388</v>
      </c>
      <c r="D117" s="317" t="s">
        <v>2980</v>
      </c>
      <c r="E117" s="318">
        <v>365</v>
      </c>
      <c r="F117" s="318">
        <v>1573</v>
      </c>
      <c r="G117" s="317" t="s">
        <v>2891</v>
      </c>
      <c r="H117" s="317" t="s">
        <v>800</v>
      </c>
      <c r="I117" s="317" t="s">
        <v>2623</v>
      </c>
      <c r="J117" s="318">
        <v>73</v>
      </c>
      <c r="K117" s="318">
        <v>0.8</v>
      </c>
      <c r="L117" s="317" t="s">
        <v>2891</v>
      </c>
      <c r="M117" s="317" t="s">
        <v>2892</v>
      </c>
      <c r="N117" s="317" t="s">
        <v>2893</v>
      </c>
      <c r="O117" s="317" t="s">
        <v>32</v>
      </c>
      <c r="P117" s="317" t="s">
        <v>2858</v>
      </c>
      <c r="Q117" s="317" t="s">
        <v>2859</v>
      </c>
      <c r="R117" s="317" t="s">
        <v>3272</v>
      </c>
      <c r="S117" s="317" t="s">
        <v>2860</v>
      </c>
      <c r="T117" s="318">
        <v>5.4685696788286699E-2</v>
      </c>
      <c r="U117" s="317" t="s">
        <v>3008</v>
      </c>
      <c r="V117" s="317" t="s">
        <v>3009</v>
      </c>
      <c r="W117" s="317" t="s">
        <v>387</v>
      </c>
      <c r="X117" s="317" t="s">
        <v>388</v>
      </c>
      <c r="Y117" s="318">
        <v>365</v>
      </c>
      <c r="Z117" s="318">
        <v>1573</v>
      </c>
      <c r="AA117" s="318">
        <v>1</v>
      </c>
      <c r="AB117" s="317" t="s">
        <v>3272</v>
      </c>
      <c r="AC117" s="318">
        <v>1</v>
      </c>
      <c r="AD117" s="317" t="s">
        <v>800</v>
      </c>
      <c r="AE117" s="317" t="s">
        <v>800</v>
      </c>
      <c r="AF117" s="295"/>
      <c r="AG117" s="295"/>
      <c r="AH117" s="317" t="s">
        <v>2854</v>
      </c>
      <c r="AI117" s="317" t="s">
        <v>2863</v>
      </c>
      <c r="AJ117" s="317" t="s">
        <v>2891</v>
      </c>
      <c r="AK117" s="317" t="s">
        <v>2907</v>
      </c>
      <c r="AL117" s="317" t="s">
        <v>2854</v>
      </c>
      <c r="AM117" s="317" t="s">
        <v>2865</v>
      </c>
      <c r="AN117" s="317" t="s">
        <v>3010</v>
      </c>
      <c r="AO117" s="317" t="s">
        <v>2867</v>
      </c>
      <c r="AP117" s="317" t="s">
        <v>2868</v>
      </c>
      <c r="AQ117" s="317" t="s">
        <v>2869</v>
      </c>
      <c r="AR117" s="317" t="s">
        <v>2870</v>
      </c>
      <c r="AS117" s="318">
        <v>48.982399999999998</v>
      </c>
      <c r="AT117" s="318">
        <v>0</v>
      </c>
      <c r="AU117" s="317" t="s">
        <v>3273</v>
      </c>
      <c r="AV117" s="317" t="s">
        <v>3273</v>
      </c>
      <c r="AW117" s="317" t="s">
        <v>3274</v>
      </c>
      <c r="AX117" s="317" t="s">
        <v>3275</v>
      </c>
      <c r="AY117" s="317" t="s">
        <v>2915</v>
      </c>
      <c r="AZ117" s="317" t="s">
        <v>800</v>
      </c>
      <c r="BA117" s="317" t="s">
        <v>800</v>
      </c>
      <c r="BB117" s="318">
        <v>7.7872268135904497E-3</v>
      </c>
      <c r="BC117" s="318">
        <v>1.9960279327724598E-2</v>
      </c>
      <c r="BD117" s="318">
        <v>8.3333333333333295E-4</v>
      </c>
      <c r="BE117" s="318">
        <v>4.6596651445966498E-4</v>
      </c>
      <c r="BF117" s="318">
        <v>0</v>
      </c>
      <c r="BG117" s="318">
        <v>0</v>
      </c>
      <c r="BH117" s="318">
        <v>0</v>
      </c>
      <c r="BI117" s="318">
        <v>0</v>
      </c>
      <c r="BJ117" s="318">
        <v>0</v>
      </c>
      <c r="BK117" s="318">
        <v>0</v>
      </c>
      <c r="BL117" s="318">
        <v>0</v>
      </c>
      <c r="BM117" s="318">
        <v>2.2410493047173099E-2</v>
      </c>
      <c r="BN117" s="318">
        <v>1.8870131175149701E-3</v>
      </c>
      <c r="BO117" s="318">
        <v>0</v>
      </c>
      <c r="BP117" s="318">
        <v>7.68436004978699E-3</v>
      </c>
      <c r="BQ117" s="318">
        <v>2.5865875317647802E-3</v>
      </c>
      <c r="BR117" s="318">
        <v>2.8022886204704398E-4</v>
      </c>
      <c r="BS117" s="318">
        <v>5.3624541015843297E-2</v>
      </c>
      <c r="BT117" s="318">
        <v>6.1308901065630202E-2</v>
      </c>
      <c r="BU117" s="318">
        <v>6.3895488597394995E-2</v>
      </c>
      <c r="BV117" s="318">
        <v>146.916550728338</v>
      </c>
      <c r="BW117" s="318">
        <v>167.96959196063099</v>
      </c>
      <c r="BX117" s="318">
        <v>175.05613314354801</v>
      </c>
      <c r="BY117" s="318">
        <v>381.983031893678</v>
      </c>
      <c r="BZ117" s="318">
        <v>436.72093909763998</v>
      </c>
      <c r="CA117" s="318">
        <v>455.14594617322501</v>
      </c>
      <c r="CB117" s="318">
        <v>13.942380664119201</v>
      </c>
      <c r="CC117" s="318">
        <v>15.9403142770639</v>
      </c>
      <c r="CD117" s="318">
        <v>16.612827035322699</v>
      </c>
      <c r="CE117" s="317" t="s">
        <v>800</v>
      </c>
      <c r="CF117" s="317" t="s">
        <v>800</v>
      </c>
      <c r="CG117" s="317" t="s">
        <v>3014</v>
      </c>
      <c r="CH117" s="318">
        <v>2.32511871556165E-3</v>
      </c>
      <c r="CI117" s="318">
        <v>5.1299422300281602E-2</v>
      </c>
      <c r="CJ117" s="318">
        <v>13.337849798073201</v>
      </c>
      <c r="CK117" s="222"/>
      <c r="CL117" s="223">
        <f t="shared" si="11"/>
        <v>2.9327034851155089E-2</v>
      </c>
      <c r="CM117" s="223">
        <f t="shared" si="12"/>
        <v>2.4297506164688069E-2</v>
      </c>
      <c r="CN117" s="223">
        <f t="shared" si="13"/>
        <v>7.68436004978699E-3</v>
      </c>
      <c r="CO117" s="223">
        <f t="shared" si="13"/>
        <v>2.5865875317647802E-3</v>
      </c>
      <c r="CP117" s="223">
        <f t="shared" si="14"/>
        <v>6.3895488597394925E-2</v>
      </c>
      <c r="CQ117" s="223">
        <f t="shared" si="15"/>
        <v>0</v>
      </c>
      <c r="CR117" s="222"/>
      <c r="CS117" s="222"/>
      <c r="CT117" s="222"/>
      <c r="CU117" s="222"/>
      <c r="CV117" s="222"/>
      <c r="CW117" s="222"/>
      <c r="CX117" s="222"/>
      <c r="CY117" s="222"/>
      <c r="CZ117" s="222"/>
      <c r="DA117" s="222"/>
      <c r="DB117" s="224">
        <f t="shared" si="16"/>
        <v>5.3344312153796113E-2</v>
      </c>
      <c r="DC117" s="224">
        <f t="shared" si="17"/>
        <v>2.8022886204704398E-4</v>
      </c>
      <c r="DD117" s="224">
        <f t="shared" si="18"/>
        <v>5.3624541015843158E-2</v>
      </c>
      <c r="DE117" s="225">
        <f t="shared" si="19"/>
        <v>-1.3877787807814457E-16</v>
      </c>
      <c r="DF117" s="222"/>
      <c r="DG117" s="222"/>
      <c r="DH117" s="222"/>
      <c r="DI117" s="222"/>
      <c r="DJ117" s="222"/>
      <c r="DK117" s="222"/>
      <c r="DL117" s="222"/>
      <c r="DM117" s="222"/>
      <c r="DN117" s="222"/>
      <c r="DO117" s="222"/>
      <c r="DP117" s="222"/>
      <c r="DQ117" s="222"/>
      <c r="DR117" s="222"/>
      <c r="DS117" s="222"/>
      <c r="DT117" s="222"/>
      <c r="DU117" s="222"/>
      <c r="DV117" s="222"/>
      <c r="DW117" s="222"/>
      <c r="DX117" s="222"/>
      <c r="DY117" s="222"/>
      <c r="DZ117" s="222"/>
      <c r="EA117" s="222"/>
      <c r="EB117" s="222"/>
      <c r="EC117" s="222"/>
      <c r="ED117" s="222"/>
      <c r="EE117" s="222"/>
    </row>
    <row r="118" spans="1:135" ht="25.5" x14ac:dyDescent="0.25">
      <c r="A118" s="317" t="s">
        <v>387</v>
      </c>
      <c r="B118" s="317" t="s">
        <v>3277</v>
      </c>
      <c r="C118" s="317" t="s">
        <v>388</v>
      </c>
      <c r="D118" s="317" t="s">
        <v>2980</v>
      </c>
      <c r="E118" s="318">
        <v>365</v>
      </c>
      <c r="F118" s="318">
        <v>1573</v>
      </c>
      <c r="G118" s="317" t="s">
        <v>2891</v>
      </c>
      <c r="H118" s="317" t="s">
        <v>800</v>
      </c>
      <c r="I118" s="317" t="s">
        <v>2623</v>
      </c>
      <c r="J118" s="318">
        <v>73</v>
      </c>
      <c r="K118" s="318">
        <v>0.8</v>
      </c>
      <c r="L118" s="317" t="s">
        <v>2891</v>
      </c>
      <c r="M118" s="317" t="s">
        <v>2892</v>
      </c>
      <c r="N118" s="317" t="s">
        <v>2893</v>
      </c>
      <c r="O118" s="317" t="s">
        <v>32</v>
      </c>
      <c r="P118" s="317" t="s">
        <v>2858</v>
      </c>
      <c r="Q118" s="317" t="s">
        <v>2891</v>
      </c>
      <c r="R118" s="317" t="s">
        <v>3277</v>
      </c>
      <c r="S118" s="317" t="s">
        <v>2860</v>
      </c>
      <c r="T118" s="318">
        <v>5.4685696788286699E-2</v>
      </c>
      <c r="U118" s="317" t="s">
        <v>3008</v>
      </c>
      <c r="V118" s="317" t="s">
        <v>3009</v>
      </c>
      <c r="W118" s="317" t="s">
        <v>383</v>
      </c>
      <c r="X118" s="317" t="s">
        <v>384</v>
      </c>
      <c r="Y118" s="318">
        <v>365</v>
      </c>
      <c r="Z118" s="318">
        <v>726</v>
      </c>
      <c r="AA118" s="318">
        <v>1</v>
      </c>
      <c r="AB118" s="317" t="s">
        <v>3278</v>
      </c>
      <c r="AC118" s="318">
        <v>1</v>
      </c>
      <c r="AD118" s="317" t="s">
        <v>800</v>
      </c>
      <c r="AE118" s="317" t="s">
        <v>800</v>
      </c>
      <c r="AF118" s="295"/>
      <c r="AG118" s="295"/>
      <c r="AH118" s="317" t="s">
        <v>2891</v>
      </c>
      <c r="AI118" s="317" t="s">
        <v>2946</v>
      </c>
      <c r="AJ118" s="317" t="s">
        <v>2891</v>
      </c>
      <c r="AK118" s="317" t="s">
        <v>2907</v>
      </c>
      <c r="AL118" s="317" t="s">
        <v>2854</v>
      </c>
      <c r="AM118" s="317" t="s">
        <v>2865</v>
      </c>
      <c r="AN118" s="317" t="s">
        <v>3010</v>
      </c>
      <c r="AO118" s="317" t="s">
        <v>2947</v>
      </c>
      <c r="AP118" s="317" t="s">
        <v>2868</v>
      </c>
      <c r="AQ118" s="317" t="s">
        <v>2869</v>
      </c>
      <c r="AR118" s="317" t="s">
        <v>2948</v>
      </c>
      <c r="AS118" s="318">
        <v>48.982399999999998</v>
      </c>
      <c r="AT118" s="318">
        <v>0</v>
      </c>
      <c r="AU118" s="317" t="s">
        <v>3273</v>
      </c>
      <c r="AV118" s="317" t="s">
        <v>3279</v>
      </c>
      <c r="AW118" s="317" t="s">
        <v>3280</v>
      </c>
      <c r="AX118" s="317" t="s">
        <v>3281</v>
      </c>
      <c r="AY118" s="317" t="s">
        <v>2915</v>
      </c>
      <c r="AZ118" s="317" t="s">
        <v>800</v>
      </c>
      <c r="BA118" s="317" t="s">
        <v>800</v>
      </c>
      <c r="BB118" s="318">
        <v>7.7872268135904497E-3</v>
      </c>
      <c r="BC118" s="318">
        <v>1.9960279327724598E-2</v>
      </c>
      <c r="BD118" s="318">
        <v>8.3333333333333295E-4</v>
      </c>
      <c r="BE118" s="318">
        <v>4.6596651445966498E-4</v>
      </c>
      <c r="BF118" s="318">
        <v>0</v>
      </c>
      <c r="BG118" s="318">
        <v>0</v>
      </c>
      <c r="BH118" s="318">
        <v>1.3071551882461001E-2</v>
      </c>
      <c r="BI118" s="318">
        <v>0</v>
      </c>
      <c r="BJ118" s="318">
        <v>0</v>
      </c>
      <c r="BK118" s="318">
        <v>4.02309E-3</v>
      </c>
      <c r="BL118" s="318">
        <v>0</v>
      </c>
      <c r="BM118" s="318">
        <v>2.2410493047173099E-2</v>
      </c>
      <c r="BN118" s="318">
        <v>1.8870131175149701E-3</v>
      </c>
      <c r="BO118" s="318">
        <v>0</v>
      </c>
      <c r="BP118" s="318">
        <v>7.68436004978699E-3</v>
      </c>
      <c r="BQ118" s="318">
        <v>2.5865875317647802E-3</v>
      </c>
      <c r="BR118" s="318">
        <v>6.0716253443526195E-4</v>
      </c>
      <c r="BS118" s="318">
        <v>7.10461165706925E-2</v>
      </c>
      <c r="BT118" s="318">
        <v>7.8730476620479398E-2</v>
      </c>
      <c r="BU118" s="318">
        <v>8.1317064152244198E-2</v>
      </c>
      <c r="BV118" s="318">
        <v>194.64689471422599</v>
      </c>
      <c r="BW118" s="318">
        <v>215.69993594651899</v>
      </c>
      <c r="BX118" s="318">
        <v>222.78647712943601</v>
      </c>
      <c r="BY118" s="318">
        <v>506.081926256987</v>
      </c>
      <c r="BZ118" s="318">
        <v>560.81983346094898</v>
      </c>
      <c r="CA118" s="318">
        <v>579.24484053653396</v>
      </c>
      <c r="CB118" s="318">
        <v>18.471990308380001</v>
      </c>
      <c r="CC118" s="318">
        <v>20.4699239213247</v>
      </c>
      <c r="CD118" s="318">
        <v>21.142436679583501</v>
      </c>
      <c r="CE118" s="317" t="s">
        <v>800</v>
      </c>
      <c r="CF118" s="317" t="s">
        <v>800</v>
      </c>
      <c r="CG118" s="317" t="s">
        <v>3014</v>
      </c>
      <c r="CH118" s="318">
        <v>2.32511871556165E-3</v>
      </c>
      <c r="CI118" s="318">
        <v>6.8720997855130805E-2</v>
      </c>
      <c r="CJ118" s="318">
        <v>17.867459442333999</v>
      </c>
      <c r="CK118" s="222"/>
      <c r="CL118" s="223">
        <f t="shared" si="11"/>
        <v>4.674861040600431E-2</v>
      </c>
      <c r="CM118" s="223">
        <f t="shared" si="12"/>
        <v>2.4297506164688069E-2</v>
      </c>
      <c r="CN118" s="223">
        <f t="shared" si="13"/>
        <v>7.68436004978699E-3</v>
      </c>
      <c r="CO118" s="223">
        <f t="shared" si="13"/>
        <v>2.5865875317647802E-3</v>
      </c>
      <c r="CP118" s="223">
        <f t="shared" si="14"/>
        <v>8.1317064152244156E-2</v>
      </c>
      <c r="CQ118" s="223">
        <f t="shared" si="15"/>
        <v>0</v>
      </c>
      <c r="CR118" s="222"/>
      <c r="CS118" s="222"/>
      <c r="CT118" s="222"/>
      <c r="CU118" s="222"/>
      <c r="CV118" s="222"/>
      <c r="CW118" s="222"/>
      <c r="CX118" s="222"/>
      <c r="CY118" s="222"/>
      <c r="CZ118" s="222"/>
      <c r="DA118" s="222"/>
      <c r="DB118" s="224">
        <f t="shared" si="16"/>
        <v>5.3344312153796113E-2</v>
      </c>
      <c r="DC118" s="224">
        <f t="shared" si="17"/>
        <v>1.7701804416896262E-2</v>
      </c>
      <c r="DD118" s="224">
        <f t="shared" si="18"/>
        <v>7.1046116570692375E-2</v>
      </c>
      <c r="DE118" s="225">
        <f t="shared" si="19"/>
        <v>-1.2490009027033011E-16</v>
      </c>
      <c r="DF118" s="222"/>
      <c r="DG118" s="222"/>
      <c r="DH118" s="222"/>
      <c r="DI118" s="222"/>
      <c r="DJ118" s="222"/>
      <c r="DK118" s="222"/>
      <c r="DL118" s="222"/>
      <c r="DM118" s="222"/>
      <c r="DN118" s="222"/>
      <c r="DO118" s="222"/>
      <c r="DP118" s="222"/>
      <c r="DQ118" s="222"/>
      <c r="DR118" s="222"/>
      <c r="DS118" s="222"/>
      <c r="DT118" s="222"/>
      <c r="DU118" s="222"/>
      <c r="DV118" s="222"/>
      <c r="DW118" s="222"/>
      <c r="DX118" s="222"/>
      <c r="DY118" s="222"/>
      <c r="DZ118" s="222"/>
      <c r="EA118" s="222"/>
      <c r="EB118" s="222"/>
      <c r="EC118" s="222"/>
      <c r="ED118" s="222"/>
      <c r="EE118" s="222"/>
    </row>
    <row r="119" spans="1:135" ht="25.5" x14ac:dyDescent="0.25">
      <c r="A119" s="317" t="s">
        <v>389</v>
      </c>
      <c r="B119" s="317" t="s">
        <v>3283</v>
      </c>
      <c r="C119" s="317" t="s">
        <v>390</v>
      </c>
      <c r="D119" s="317" t="s">
        <v>2980</v>
      </c>
      <c r="E119" s="318">
        <v>365</v>
      </c>
      <c r="F119" s="318">
        <v>1573</v>
      </c>
      <c r="G119" s="317" t="s">
        <v>2891</v>
      </c>
      <c r="H119" s="317" t="s">
        <v>800</v>
      </c>
      <c r="I119" s="317" t="s">
        <v>2623</v>
      </c>
      <c r="J119" s="318">
        <v>81</v>
      </c>
      <c r="K119" s="318">
        <v>0.8</v>
      </c>
      <c r="L119" s="317" t="s">
        <v>2891</v>
      </c>
      <c r="M119" s="317" t="s">
        <v>2892</v>
      </c>
      <c r="N119" s="317" t="s">
        <v>2893</v>
      </c>
      <c r="O119" s="317" t="s">
        <v>32</v>
      </c>
      <c r="P119" s="317" t="s">
        <v>2858</v>
      </c>
      <c r="Q119" s="317" t="s">
        <v>2859</v>
      </c>
      <c r="R119" s="317" t="s">
        <v>3283</v>
      </c>
      <c r="S119" s="317" t="s">
        <v>2860</v>
      </c>
      <c r="T119" s="318">
        <v>5.4685696788286699E-2</v>
      </c>
      <c r="U119" s="317" t="s">
        <v>3008</v>
      </c>
      <c r="V119" s="317" t="s">
        <v>3009</v>
      </c>
      <c r="W119" s="317" t="s">
        <v>389</v>
      </c>
      <c r="X119" s="317" t="s">
        <v>390</v>
      </c>
      <c r="Y119" s="318">
        <v>365</v>
      </c>
      <c r="Z119" s="318">
        <v>1573</v>
      </c>
      <c r="AA119" s="318">
        <v>1</v>
      </c>
      <c r="AB119" s="317" t="s">
        <v>3283</v>
      </c>
      <c r="AC119" s="318">
        <v>1</v>
      </c>
      <c r="AD119" s="317" t="s">
        <v>800</v>
      </c>
      <c r="AE119" s="317" t="s">
        <v>800</v>
      </c>
      <c r="AF119" s="295"/>
      <c r="AG119" s="295"/>
      <c r="AH119" s="317" t="s">
        <v>2854</v>
      </c>
      <c r="AI119" s="317" t="s">
        <v>2863</v>
      </c>
      <c r="AJ119" s="317" t="s">
        <v>2891</v>
      </c>
      <c r="AK119" s="317" t="s">
        <v>2907</v>
      </c>
      <c r="AL119" s="317" t="s">
        <v>2854</v>
      </c>
      <c r="AM119" s="317" t="s">
        <v>2865</v>
      </c>
      <c r="AN119" s="317" t="s">
        <v>3010</v>
      </c>
      <c r="AO119" s="317" t="s">
        <v>2867</v>
      </c>
      <c r="AP119" s="317" t="s">
        <v>2868</v>
      </c>
      <c r="AQ119" s="317" t="s">
        <v>2869</v>
      </c>
      <c r="AR119" s="317" t="s">
        <v>2870</v>
      </c>
      <c r="AS119" s="318">
        <v>48.982399999999998</v>
      </c>
      <c r="AT119" s="318">
        <v>0</v>
      </c>
      <c r="AU119" s="317" t="s">
        <v>3284</v>
      </c>
      <c r="AV119" s="317" t="s">
        <v>3284</v>
      </c>
      <c r="AW119" s="317" t="s">
        <v>3285</v>
      </c>
      <c r="AX119" s="317" t="s">
        <v>3286</v>
      </c>
      <c r="AY119" s="317" t="s">
        <v>2915</v>
      </c>
      <c r="AZ119" s="317" t="s">
        <v>800</v>
      </c>
      <c r="BA119" s="317" t="s">
        <v>800</v>
      </c>
      <c r="BB119" s="318">
        <v>7.7623062795790102E-3</v>
      </c>
      <c r="BC119" s="318">
        <v>1.9960279327724598E-2</v>
      </c>
      <c r="BD119" s="318">
        <v>8.3333333333333295E-4</v>
      </c>
      <c r="BE119" s="318">
        <v>4.1994513031550098E-4</v>
      </c>
      <c r="BF119" s="318">
        <v>0</v>
      </c>
      <c r="BG119" s="318">
        <v>0</v>
      </c>
      <c r="BH119" s="318">
        <v>0</v>
      </c>
      <c r="BI119" s="318">
        <v>0</v>
      </c>
      <c r="BJ119" s="318">
        <v>0</v>
      </c>
      <c r="BK119" s="318">
        <v>0</v>
      </c>
      <c r="BL119" s="318">
        <v>0</v>
      </c>
      <c r="BM119" s="318">
        <v>2.0197111017822698E-2</v>
      </c>
      <c r="BN119" s="318">
        <v>1.8870131175149701E-3</v>
      </c>
      <c r="BO119" s="318">
        <v>0</v>
      </c>
      <c r="BP119" s="318">
        <v>6.9254109090672901E-3</v>
      </c>
      <c r="BQ119" s="318">
        <v>2.33112209652875E-3</v>
      </c>
      <c r="BR119" s="318">
        <v>2.8022886204704398E-4</v>
      </c>
      <c r="BS119" s="318">
        <v>5.1340217068337198E-2</v>
      </c>
      <c r="BT119" s="318">
        <v>5.8265627977404498E-2</v>
      </c>
      <c r="BU119" s="318">
        <v>6.0596750073933302E-2</v>
      </c>
      <c r="BV119" s="318">
        <v>140.658128954349</v>
      </c>
      <c r="BW119" s="318">
        <v>159.63185747234101</v>
      </c>
      <c r="BX119" s="318">
        <v>166.01849335324201</v>
      </c>
      <c r="BY119" s="318">
        <v>365.71113528130599</v>
      </c>
      <c r="BZ119" s="318">
        <v>415.04282942808697</v>
      </c>
      <c r="CA119" s="318">
        <v>431.64808271842901</v>
      </c>
      <c r="CB119" s="318">
        <v>13.3484564377677</v>
      </c>
      <c r="CC119" s="318">
        <v>15.149063274125201</v>
      </c>
      <c r="CD119" s="318">
        <v>15.755155019222601</v>
      </c>
      <c r="CE119" s="317" t="s">
        <v>800</v>
      </c>
      <c r="CF119" s="317" t="s">
        <v>800</v>
      </c>
      <c r="CG119" s="317" t="s">
        <v>3014</v>
      </c>
      <c r="CH119" s="318">
        <v>2.0954773609382798E-3</v>
      </c>
      <c r="CI119" s="318">
        <v>4.9244739707398899E-2</v>
      </c>
      <c r="CJ119" s="318">
        <v>12.803632323923701</v>
      </c>
      <c r="CK119" s="222"/>
      <c r="CL119" s="223">
        <f t="shared" si="11"/>
        <v>2.9256092932999484E-2</v>
      </c>
      <c r="CM119" s="223">
        <f t="shared" si="12"/>
        <v>2.2084124135337668E-2</v>
      </c>
      <c r="CN119" s="223">
        <f t="shared" si="13"/>
        <v>6.9254109090672901E-3</v>
      </c>
      <c r="CO119" s="223">
        <f t="shared" si="13"/>
        <v>2.33112209652875E-3</v>
      </c>
      <c r="CP119" s="223">
        <f t="shared" si="14"/>
        <v>6.0596750073933184E-2</v>
      </c>
      <c r="CQ119" s="223">
        <f t="shared" si="15"/>
        <v>-1.1796119636642288E-16</v>
      </c>
      <c r="CR119" s="222"/>
      <c r="CS119" s="222"/>
      <c r="CT119" s="222"/>
      <c r="CU119" s="222"/>
      <c r="CV119" s="222"/>
      <c r="CW119" s="222"/>
      <c r="CX119" s="222"/>
      <c r="CY119" s="222"/>
      <c r="CZ119" s="222"/>
      <c r="DA119" s="222"/>
      <c r="DB119" s="224">
        <f t="shared" si="16"/>
        <v>5.1059988206290104E-2</v>
      </c>
      <c r="DC119" s="224">
        <f t="shared" si="17"/>
        <v>2.8022886204704398E-4</v>
      </c>
      <c r="DD119" s="224">
        <f t="shared" si="18"/>
        <v>5.1340217068337149E-2</v>
      </c>
      <c r="DE119" s="225">
        <f t="shared" si="19"/>
        <v>0</v>
      </c>
      <c r="DF119" s="222"/>
      <c r="DG119" s="222"/>
      <c r="DH119" s="222"/>
      <c r="DI119" s="222"/>
      <c r="DJ119" s="222"/>
      <c r="DK119" s="222"/>
      <c r="DL119" s="222"/>
      <c r="DM119" s="222"/>
      <c r="DN119" s="222"/>
      <c r="DO119" s="222"/>
      <c r="DP119" s="222"/>
      <c r="DQ119" s="222"/>
      <c r="DR119" s="222"/>
      <c r="DS119" s="222"/>
      <c r="DT119" s="222"/>
      <c r="DU119" s="222"/>
      <c r="DV119" s="222"/>
      <c r="DW119" s="222"/>
      <c r="DX119" s="222"/>
      <c r="DY119" s="222"/>
      <c r="DZ119" s="222"/>
      <c r="EA119" s="222"/>
      <c r="EB119" s="222"/>
      <c r="EC119" s="222"/>
      <c r="ED119" s="222"/>
      <c r="EE119" s="222"/>
    </row>
    <row r="120" spans="1:135" ht="25.5" x14ac:dyDescent="0.25">
      <c r="A120" s="317" t="s">
        <v>391</v>
      </c>
      <c r="B120" s="317" t="s">
        <v>4190</v>
      </c>
      <c r="C120" s="317" t="s">
        <v>392</v>
      </c>
      <c r="D120" s="317" t="s">
        <v>2980</v>
      </c>
      <c r="E120" s="318">
        <v>365</v>
      </c>
      <c r="F120" s="318">
        <v>1573</v>
      </c>
      <c r="G120" s="317" t="s">
        <v>2891</v>
      </c>
      <c r="H120" s="317" t="s">
        <v>800</v>
      </c>
      <c r="I120" s="317" t="s">
        <v>2623</v>
      </c>
      <c r="J120" s="318">
        <v>73</v>
      </c>
      <c r="K120" s="318">
        <v>0.84849286092014797</v>
      </c>
      <c r="L120" s="317" t="s">
        <v>2891</v>
      </c>
      <c r="M120" s="317" t="s">
        <v>2892</v>
      </c>
      <c r="N120" s="317" t="s">
        <v>2893</v>
      </c>
      <c r="O120" s="317" t="s">
        <v>32</v>
      </c>
      <c r="P120" s="317" t="s">
        <v>2858</v>
      </c>
      <c r="Q120" s="317" t="s">
        <v>2859</v>
      </c>
      <c r="R120" s="317" t="s">
        <v>4190</v>
      </c>
      <c r="S120" s="317" t="s">
        <v>2860</v>
      </c>
      <c r="T120" s="318">
        <v>5.4685696788286699E-2</v>
      </c>
      <c r="U120" s="317" t="s">
        <v>3008</v>
      </c>
      <c r="V120" s="317" t="s">
        <v>3009</v>
      </c>
      <c r="W120" s="317" t="s">
        <v>391</v>
      </c>
      <c r="X120" s="317" t="s">
        <v>392</v>
      </c>
      <c r="Y120" s="318">
        <v>365</v>
      </c>
      <c r="Z120" s="318">
        <v>1573</v>
      </c>
      <c r="AA120" s="318">
        <v>1</v>
      </c>
      <c r="AB120" s="317" t="s">
        <v>4190</v>
      </c>
      <c r="AC120" s="318">
        <v>1</v>
      </c>
      <c r="AD120" s="317" t="s">
        <v>800</v>
      </c>
      <c r="AE120" s="317" t="s">
        <v>800</v>
      </c>
      <c r="AF120" s="318">
        <v>0</v>
      </c>
      <c r="AG120" s="318">
        <v>0</v>
      </c>
      <c r="AH120" s="317" t="s">
        <v>2854</v>
      </c>
      <c r="AI120" s="317" t="s">
        <v>2863</v>
      </c>
      <c r="AJ120" s="317" t="s">
        <v>2891</v>
      </c>
      <c r="AK120" s="317" t="s">
        <v>2907</v>
      </c>
      <c r="AL120" s="317" t="s">
        <v>2854</v>
      </c>
      <c r="AM120" s="317" t="s">
        <v>2865</v>
      </c>
      <c r="AN120" s="317" t="s">
        <v>3010</v>
      </c>
      <c r="AO120" s="317" t="s">
        <v>2867</v>
      </c>
      <c r="AP120" s="317" t="s">
        <v>2868</v>
      </c>
      <c r="AQ120" s="317" t="s">
        <v>2869</v>
      </c>
      <c r="AR120" s="317" t="s">
        <v>2870</v>
      </c>
      <c r="AS120" s="318">
        <v>48.982399999999998</v>
      </c>
      <c r="AT120" s="318">
        <v>0</v>
      </c>
      <c r="AU120" s="317" t="s">
        <v>4191</v>
      </c>
      <c r="AV120" s="317" t="s">
        <v>4191</v>
      </c>
      <c r="AW120" s="317" t="s">
        <v>4192</v>
      </c>
      <c r="AX120" s="317" t="s">
        <v>4193</v>
      </c>
      <c r="AY120" s="317" t="s">
        <v>2915</v>
      </c>
      <c r="AZ120" s="317" t="s">
        <v>800</v>
      </c>
      <c r="BA120" s="317" t="s">
        <v>800</v>
      </c>
      <c r="BB120" s="318">
        <v>8.6389750653386999E-3</v>
      </c>
      <c r="BC120" s="318">
        <v>1.9960279327724598E-2</v>
      </c>
      <c r="BD120" s="318">
        <v>8.3333333333333295E-4</v>
      </c>
      <c r="BE120" s="318">
        <v>4.6596651445966498E-4</v>
      </c>
      <c r="BF120" s="318">
        <v>0</v>
      </c>
      <c r="BG120" s="318">
        <v>0</v>
      </c>
      <c r="BH120" s="318">
        <v>0</v>
      </c>
      <c r="BI120" s="318">
        <v>0</v>
      </c>
      <c r="BJ120" s="318">
        <v>0</v>
      </c>
      <c r="BK120" s="318">
        <v>0</v>
      </c>
      <c r="BL120" s="318">
        <v>0</v>
      </c>
      <c r="BM120" s="318">
        <v>2.1129693911974799E-2</v>
      </c>
      <c r="BN120" s="318">
        <v>1.7791669954357399E-3</v>
      </c>
      <c r="BO120" s="318">
        <v>0</v>
      </c>
      <c r="BP120" s="318">
        <v>7.2451853432955798E-3</v>
      </c>
      <c r="BQ120" s="318">
        <v>2.4387595001893101E-3</v>
      </c>
      <c r="BR120" s="318">
        <v>2.8022886204704398E-4</v>
      </c>
      <c r="BS120" s="318">
        <v>5.3087644010313899E-2</v>
      </c>
      <c r="BT120" s="318">
        <v>6.03328293536095E-2</v>
      </c>
      <c r="BU120" s="318">
        <v>6.2771588853798799E-2</v>
      </c>
      <c r="BV120" s="318">
        <v>145.44560002825699</v>
      </c>
      <c r="BW120" s="318">
        <v>165.29542288660099</v>
      </c>
      <c r="BX120" s="318">
        <v>171.976955763832</v>
      </c>
      <c r="BY120" s="318">
        <v>378.158560073469</v>
      </c>
      <c r="BZ120" s="318">
        <v>429.76809950516298</v>
      </c>
      <c r="CA120" s="318">
        <v>447.14008498596399</v>
      </c>
      <c r="CB120" s="318">
        <v>13.8027874426816</v>
      </c>
      <c r="CC120" s="318">
        <v>15.686535631938501</v>
      </c>
      <c r="CD120" s="318">
        <v>16.3206131019877</v>
      </c>
      <c r="CE120" s="317" t="s">
        <v>800</v>
      </c>
      <c r="CF120" s="317" t="s">
        <v>800</v>
      </c>
      <c r="CG120" s="317" t="s">
        <v>3014</v>
      </c>
      <c r="CH120" s="318">
        <v>2.1922340871933098E-3</v>
      </c>
      <c r="CI120" s="318">
        <v>5.0895409923120603E-2</v>
      </c>
      <c r="CJ120" s="318">
        <v>13.232806580011401</v>
      </c>
      <c r="CK120" s="222"/>
      <c r="CL120" s="223">
        <f t="shared" si="11"/>
        <v>3.0178783102903339E-2</v>
      </c>
      <c r="CM120" s="223">
        <f t="shared" si="12"/>
        <v>2.2908860907410539E-2</v>
      </c>
      <c r="CN120" s="223">
        <f t="shared" si="13"/>
        <v>7.2451853432955798E-3</v>
      </c>
      <c r="CO120" s="223">
        <f t="shared" si="13"/>
        <v>2.4387595001893101E-3</v>
      </c>
      <c r="CP120" s="223">
        <f t="shared" si="14"/>
        <v>6.2771588853798771E-2</v>
      </c>
      <c r="CQ120" s="223">
        <f t="shared" si="15"/>
        <v>0</v>
      </c>
      <c r="CR120" s="222"/>
      <c r="CS120" s="222"/>
      <c r="CT120" s="222"/>
      <c r="CU120" s="222"/>
      <c r="CV120" s="222"/>
      <c r="CW120" s="222"/>
      <c r="CX120" s="222"/>
      <c r="CY120" s="222"/>
      <c r="CZ120" s="222"/>
      <c r="DA120" s="222"/>
      <c r="DB120" s="224">
        <f t="shared" si="16"/>
        <v>5.2807415148266833E-2</v>
      </c>
      <c r="DC120" s="224">
        <f t="shared" si="17"/>
        <v>2.8022886204704398E-4</v>
      </c>
      <c r="DD120" s="224">
        <f t="shared" si="18"/>
        <v>5.3087644010313878E-2</v>
      </c>
      <c r="DE120" s="225">
        <f t="shared" si="19"/>
        <v>0</v>
      </c>
      <c r="DF120" s="222"/>
      <c r="DG120" s="222"/>
      <c r="DH120" s="222"/>
      <c r="DI120" s="222"/>
      <c r="DJ120" s="222"/>
      <c r="DK120" s="222"/>
      <c r="DL120" s="222"/>
      <c r="DM120" s="222"/>
      <c r="DN120" s="222"/>
      <c r="DO120" s="222"/>
      <c r="DP120" s="222"/>
      <c r="DQ120" s="222"/>
      <c r="DR120" s="222"/>
      <c r="DS120" s="222"/>
      <c r="DT120" s="222"/>
      <c r="DU120" s="222"/>
      <c r="DV120" s="222"/>
      <c r="DW120" s="222"/>
      <c r="DX120" s="222"/>
      <c r="DY120" s="222"/>
      <c r="DZ120" s="222"/>
      <c r="EA120" s="222"/>
      <c r="EB120" s="222"/>
      <c r="EC120" s="222"/>
      <c r="ED120" s="222"/>
      <c r="EE120" s="222"/>
    </row>
    <row r="121" spans="1:135" ht="25.5" x14ac:dyDescent="0.25">
      <c r="A121" s="317" t="s">
        <v>393</v>
      </c>
      <c r="B121" s="317" t="s">
        <v>3295</v>
      </c>
      <c r="C121" s="317" t="s">
        <v>394</v>
      </c>
      <c r="D121" s="317" t="s">
        <v>2980</v>
      </c>
      <c r="E121" s="318">
        <v>205</v>
      </c>
      <c r="F121" s="318">
        <v>2028</v>
      </c>
      <c r="G121" s="317" t="s">
        <v>2891</v>
      </c>
      <c r="H121" s="317" t="s">
        <v>800</v>
      </c>
      <c r="I121" s="317" t="s">
        <v>2623</v>
      </c>
      <c r="J121" s="318">
        <v>124</v>
      </c>
      <c r="K121" s="318">
        <v>0.8</v>
      </c>
      <c r="L121" s="317" t="s">
        <v>2891</v>
      </c>
      <c r="M121" s="317" t="s">
        <v>2892</v>
      </c>
      <c r="N121" s="317" t="s">
        <v>2893</v>
      </c>
      <c r="O121" s="317" t="s">
        <v>32</v>
      </c>
      <c r="P121" s="317" t="s">
        <v>2858</v>
      </c>
      <c r="Q121" s="317" t="s">
        <v>2854</v>
      </c>
      <c r="R121" s="317" t="s">
        <v>3295</v>
      </c>
      <c r="S121" s="317" t="s">
        <v>2860</v>
      </c>
      <c r="T121" s="318">
        <v>5.4685696788286699E-2</v>
      </c>
      <c r="U121" s="317" t="s">
        <v>3008</v>
      </c>
      <c r="V121" s="317" t="s">
        <v>3009</v>
      </c>
      <c r="W121" s="317" t="s">
        <v>259</v>
      </c>
      <c r="X121" s="317" t="s">
        <v>260</v>
      </c>
      <c r="Y121" s="318">
        <v>205</v>
      </c>
      <c r="Z121" s="318">
        <v>2197</v>
      </c>
      <c r="AA121" s="318">
        <v>1</v>
      </c>
      <c r="AB121" s="317" t="s">
        <v>3296</v>
      </c>
      <c r="AC121" s="318">
        <v>1</v>
      </c>
      <c r="AD121" s="317" t="s">
        <v>800</v>
      </c>
      <c r="AE121" s="317" t="s">
        <v>800</v>
      </c>
      <c r="AF121" s="318">
        <v>0</v>
      </c>
      <c r="AG121" s="318">
        <v>0</v>
      </c>
      <c r="AH121" s="317" t="s">
        <v>2891</v>
      </c>
      <c r="AI121" s="317" t="s">
        <v>2946</v>
      </c>
      <c r="AJ121" s="317" t="s">
        <v>2855</v>
      </c>
      <c r="AK121" s="317" t="s">
        <v>2864</v>
      </c>
      <c r="AL121" s="317" t="s">
        <v>2854</v>
      </c>
      <c r="AM121" s="317" t="s">
        <v>2865</v>
      </c>
      <c r="AN121" s="317" t="s">
        <v>3010</v>
      </c>
      <c r="AO121" s="317" t="s">
        <v>2947</v>
      </c>
      <c r="AP121" s="317" t="s">
        <v>2868</v>
      </c>
      <c r="AQ121" s="317" t="s">
        <v>2869</v>
      </c>
      <c r="AR121" s="317" t="s">
        <v>2948</v>
      </c>
      <c r="AS121" s="318">
        <v>48.982399999999998</v>
      </c>
      <c r="AT121" s="318">
        <v>0</v>
      </c>
      <c r="AU121" s="317" t="s">
        <v>3291</v>
      </c>
      <c r="AV121" s="317" t="s">
        <v>3297</v>
      </c>
      <c r="AW121" s="317" t="s">
        <v>3298</v>
      </c>
      <c r="AX121" s="317" t="s">
        <v>3299</v>
      </c>
      <c r="AY121" s="317" t="s">
        <v>2874</v>
      </c>
      <c r="AZ121" s="317" t="s">
        <v>800</v>
      </c>
      <c r="BA121" s="317" t="s">
        <v>800</v>
      </c>
      <c r="BB121" s="318">
        <v>9.2331278763971101E-3</v>
      </c>
      <c r="BC121" s="318">
        <v>1.12105678415988E-2</v>
      </c>
      <c r="BD121" s="318">
        <v>8.3333333333333295E-4</v>
      </c>
      <c r="BE121" s="318">
        <v>2.7431899641577098E-4</v>
      </c>
      <c r="BF121" s="318">
        <v>0</v>
      </c>
      <c r="BG121" s="318">
        <v>0</v>
      </c>
      <c r="BH121" s="318">
        <v>7.4396029939816904E-3</v>
      </c>
      <c r="BI121" s="318">
        <v>0</v>
      </c>
      <c r="BJ121" s="318">
        <v>0</v>
      </c>
      <c r="BK121" s="318">
        <v>8.3089000000000004E-4</v>
      </c>
      <c r="BL121" s="318">
        <v>0</v>
      </c>
      <c r="BM121" s="318">
        <v>1.3193274132610001E-2</v>
      </c>
      <c r="BN121" s="318">
        <v>1.0598292851796401E-3</v>
      </c>
      <c r="BO121" s="318">
        <v>0</v>
      </c>
      <c r="BP121" s="318">
        <v>4.5238571260842802E-3</v>
      </c>
      <c r="BQ121" s="318">
        <v>1.5227491114421701E-3</v>
      </c>
      <c r="BR121" s="318">
        <v>3.41490126536186E-4</v>
      </c>
      <c r="BS121" s="318">
        <v>4.4416434586052503E-2</v>
      </c>
      <c r="BT121" s="318">
        <v>4.8940291712136798E-2</v>
      </c>
      <c r="BU121" s="318">
        <v>5.04630408235789E-2</v>
      </c>
      <c r="BV121" s="318">
        <v>216.66553456611001</v>
      </c>
      <c r="BW121" s="318">
        <v>238.73313030310601</v>
      </c>
      <c r="BX121" s="318">
        <v>246.16117474916601</v>
      </c>
      <c r="BY121" s="318">
        <v>563.33038987188502</v>
      </c>
      <c r="BZ121" s="318">
        <v>620.70613878807603</v>
      </c>
      <c r="CA121" s="318">
        <v>640.019054347831</v>
      </c>
      <c r="CB121" s="318">
        <v>11.5482729923737</v>
      </c>
      <c r="CC121" s="318">
        <v>12.724475845155601</v>
      </c>
      <c r="CD121" s="318">
        <v>13.1203906141305</v>
      </c>
      <c r="CE121" s="317" t="s">
        <v>800</v>
      </c>
      <c r="CF121" s="317" t="s">
        <v>800</v>
      </c>
      <c r="CG121" s="317" t="s">
        <v>3014</v>
      </c>
      <c r="CH121" s="318">
        <v>1.36881988900001E-3</v>
      </c>
      <c r="CI121" s="318">
        <v>4.3047614697052497E-2</v>
      </c>
      <c r="CJ121" s="318">
        <v>11.1923798212337</v>
      </c>
      <c r="CK121" s="222"/>
      <c r="CL121" s="223">
        <f t="shared" si="11"/>
        <v>3.0163331168262895E-2</v>
      </c>
      <c r="CM121" s="223">
        <f t="shared" si="12"/>
        <v>1.4253103417789641E-2</v>
      </c>
      <c r="CN121" s="223">
        <f t="shared" si="13"/>
        <v>4.5238571260842802E-3</v>
      </c>
      <c r="CO121" s="223">
        <f t="shared" si="13"/>
        <v>1.5227491114421701E-3</v>
      </c>
      <c r="CP121" s="223">
        <f t="shared" si="14"/>
        <v>5.046304082357899E-2</v>
      </c>
      <c r="CQ121" s="223">
        <f t="shared" si="15"/>
        <v>9.0205620750793969E-17</v>
      </c>
      <c r="CR121" s="222"/>
      <c r="CS121" s="222"/>
      <c r="CT121" s="222"/>
      <c r="CU121" s="222"/>
      <c r="CV121" s="222"/>
      <c r="CW121" s="222"/>
      <c r="CX121" s="222"/>
      <c r="CY121" s="222"/>
      <c r="CZ121" s="222"/>
      <c r="DA121" s="222"/>
      <c r="DB121" s="224">
        <f t="shared" si="16"/>
        <v>3.5804451465534654E-2</v>
      </c>
      <c r="DC121" s="224">
        <f t="shared" si="17"/>
        <v>8.6119831205178771E-3</v>
      </c>
      <c r="DD121" s="224">
        <f t="shared" si="18"/>
        <v>4.4416434586052531E-2</v>
      </c>
      <c r="DE121" s="225">
        <f t="shared" si="19"/>
        <v>0</v>
      </c>
      <c r="DF121" s="222"/>
      <c r="DG121" s="222"/>
      <c r="DH121" s="222"/>
      <c r="DI121" s="222"/>
      <c r="DJ121" s="222"/>
      <c r="DK121" s="222"/>
      <c r="DL121" s="222"/>
      <c r="DM121" s="222"/>
      <c r="DN121" s="222"/>
      <c r="DO121" s="222"/>
      <c r="DP121" s="222"/>
      <c r="DQ121" s="222"/>
      <c r="DR121" s="222"/>
      <c r="DS121" s="222"/>
      <c r="DT121" s="222"/>
      <c r="DU121" s="222"/>
      <c r="DV121" s="222"/>
      <c r="DW121" s="222"/>
      <c r="DX121" s="222"/>
      <c r="DY121" s="222"/>
      <c r="DZ121" s="222"/>
      <c r="EA121" s="222"/>
      <c r="EB121" s="222"/>
      <c r="EC121" s="222"/>
      <c r="ED121" s="222"/>
      <c r="EE121" s="222"/>
    </row>
    <row r="122" spans="1:135" ht="25.5" x14ac:dyDescent="0.25">
      <c r="A122" s="317" t="s">
        <v>393</v>
      </c>
      <c r="B122" s="317" t="s">
        <v>3300</v>
      </c>
      <c r="C122" s="317" t="s">
        <v>394</v>
      </c>
      <c r="D122" s="317" t="s">
        <v>2980</v>
      </c>
      <c r="E122" s="318">
        <v>205</v>
      </c>
      <c r="F122" s="318">
        <v>2028</v>
      </c>
      <c r="G122" s="317" t="s">
        <v>2891</v>
      </c>
      <c r="H122" s="317" t="s">
        <v>800</v>
      </c>
      <c r="I122" s="317" t="s">
        <v>2623</v>
      </c>
      <c r="J122" s="318">
        <v>124</v>
      </c>
      <c r="K122" s="318">
        <v>0.8</v>
      </c>
      <c r="L122" s="317" t="s">
        <v>2891</v>
      </c>
      <c r="M122" s="317" t="s">
        <v>2892</v>
      </c>
      <c r="N122" s="317" t="s">
        <v>2893</v>
      </c>
      <c r="O122" s="317" t="s">
        <v>32</v>
      </c>
      <c r="P122" s="317" t="s">
        <v>2858</v>
      </c>
      <c r="Q122" s="317" t="s">
        <v>2891</v>
      </c>
      <c r="R122" s="317" t="s">
        <v>3300</v>
      </c>
      <c r="S122" s="317" t="s">
        <v>2860</v>
      </c>
      <c r="T122" s="318">
        <v>5.4685696788286699E-2</v>
      </c>
      <c r="U122" s="317" t="s">
        <v>3008</v>
      </c>
      <c r="V122" s="317" t="s">
        <v>3009</v>
      </c>
      <c r="W122" s="317" t="s">
        <v>261</v>
      </c>
      <c r="X122" s="317" t="s">
        <v>262</v>
      </c>
      <c r="Y122" s="318">
        <v>205</v>
      </c>
      <c r="Z122" s="318">
        <v>2520</v>
      </c>
      <c r="AA122" s="318">
        <v>1</v>
      </c>
      <c r="AB122" s="317" t="s">
        <v>3301</v>
      </c>
      <c r="AC122" s="318">
        <v>1</v>
      </c>
      <c r="AD122" s="317" t="s">
        <v>800</v>
      </c>
      <c r="AE122" s="317" t="s">
        <v>800</v>
      </c>
      <c r="AF122" s="295"/>
      <c r="AG122" s="295"/>
      <c r="AH122" s="317" t="s">
        <v>2891</v>
      </c>
      <c r="AI122" s="317" t="s">
        <v>2946</v>
      </c>
      <c r="AJ122" s="317" t="s">
        <v>2855</v>
      </c>
      <c r="AK122" s="317" t="s">
        <v>2864</v>
      </c>
      <c r="AL122" s="317" t="s">
        <v>2854</v>
      </c>
      <c r="AM122" s="317" t="s">
        <v>2865</v>
      </c>
      <c r="AN122" s="317" t="s">
        <v>3010</v>
      </c>
      <c r="AO122" s="317" t="s">
        <v>2947</v>
      </c>
      <c r="AP122" s="317" t="s">
        <v>2868</v>
      </c>
      <c r="AQ122" s="317" t="s">
        <v>2869</v>
      </c>
      <c r="AR122" s="317" t="s">
        <v>2948</v>
      </c>
      <c r="AS122" s="318">
        <v>48.982399999999998</v>
      </c>
      <c r="AT122" s="318">
        <v>0</v>
      </c>
      <c r="AU122" s="317" t="s">
        <v>3291</v>
      </c>
      <c r="AV122" s="317" t="s">
        <v>3302</v>
      </c>
      <c r="AW122" s="317" t="s">
        <v>3303</v>
      </c>
      <c r="AX122" s="317" t="s">
        <v>3304</v>
      </c>
      <c r="AY122" s="317" t="s">
        <v>2874</v>
      </c>
      <c r="AZ122" s="317" t="s">
        <v>800</v>
      </c>
      <c r="BA122" s="317" t="s">
        <v>800</v>
      </c>
      <c r="BB122" s="318">
        <v>9.2331278763971101E-3</v>
      </c>
      <c r="BC122" s="318">
        <v>1.12105678415988E-2</v>
      </c>
      <c r="BD122" s="318">
        <v>8.3333333333333295E-4</v>
      </c>
      <c r="BE122" s="318">
        <v>2.7431899641577098E-4</v>
      </c>
      <c r="BF122" s="318">
        <v>0</v>
      </c>
      <c r="BG122" s="318">
        <v>0</v>
      </c>
      <c r="BH122" s="318">
        <v>6.4810370370370404E-3</v>
      </c>
      <c r="BI122" s="318">
        <v>0</v>
      </c>
      <c r="BJ122" s="318">
        <v>0</v>
      </c>
      <c r="BK122" s="318">
        <v>2.0283100000000002E-3</v>
      </c>
      <c r="BL122" s="318">
        <v>0</v>
      </c>
      <c r="BM122" s="318">
        <v>1.3193274132610001E-2</v>
      </c>
      <c r="BN122" s="318">
        <v>1.0598292851796401E-3</v>
      </c>
      <c r="BO122" s="318">
        <v>0</v>
      </c>
      <c r="BP122" s="318">
        <v>4.5238571260842802E-3</v>
      </c>
      <c r="BQ122" s="318">
        <v>1.5227491114421701E-3</v>
      </c>
      <c r="BR122" s="318">
        <v>2.9771976507936499E-4</v>
      </c>
      <c r="BS122" s="318">
        <v>4.4611518267651001E-2</v>
      </c>
      <c r="BT122" s="318">
        <v>4.9135375393735303E-2</v>
      </c>
      <c r="BU122" s="318">
        <v>5.0658124505177503E-2</v>
      </c>
      <c r="BV122" s="318">
        <v>217.61716228122501</v>
      </c>
      <c r="BW122" s="318">
        <v>239.684758018221</v>
      </c>
      <c r="BX122" s="318">
        <v>247.11280246428001</v>
      </c>
      <c r="BY122" s="318">
        <v>565.80462193118399</v>
      </c>
      <c r="BZ122" s="318">
        <v>623.180370847375</v>
      </c>
      <c r="CA122" s="318">
        <v>642.49328640712895</v>
      </c>
      <c r="CB122" s="318">
        <v>11.5989947495893</v>
      </c>
      <c r="CC122" s="318">
        <v>12.7751976023712</v>
      </c>
      <c r="CD122" s="318">
        <v>13.1711123713461</v>
      </c>
      <c r="CE122" s="317" t="s">
        <v>800</v>
      </c>
      <c r="CF122" s="317" t="s">
        <v>800</v>
      </c>
      <c r="CG122" s="317" t="s">
        <v>3014</v>
      </c>
      <c r="CH122" s="318">
        <v>1.36881988900001E-3</v>
      </c>
      <c r="CI122" s="318">
        <v>4.3242698378651002E-2</v>
      </c>
      <c r="CJ122" s="318">
        <v>11.2431015784493</v>
      </c>
      <c r="CK122" s="222"/>
      <c r="CL122" s="223">
        <f t="shared" si="11"/>
        <v>3.0358414849861421E-2</v>
      </c>
      <c r="CM122" s="223">
        <f t="shared" si="12"/>
        <v>1.4253103417789641E-2</v>
      </c>
      <c r="CN122" s="223">
        <f t="shared" si="13"/>
        <v>4.5238571260842802E-3</v>
      </c>
      <c r="CO122" s="223">
        <f t="shared" si="13"/>
        <v>1.5227491114421701E-3</v>
      </c>
      <c r="CP122" s="223">
        <f t="shared" si="14"/>
        <v>5.0658124505177517E-2</v>
      </c>
      <c r="CQ122" s="223">
        <f t="shared" si="15"/>
        <v>0</v>
      </c>
      <c r="CR122" s="222"/>
      <c r="CS122" s="222"/>
      <c r="CT122" s="222"/>
      <c r="CU122" s="222"/>
      <c r="CV122" s="222"/>
      <c r="CW122" s="222"/>
      <c r="CX122" s="222"/>
      <c r="CY122" s="222"/>
      <c r="CZ122" s="222"/>
      <c r="DA122" s="222"/>
      <c r="DB122" s="224">
        <f t="shared" si="16"/>
        <v>3.5804451465534654E-2</v>
      </c>
      <c r="DC122" s="224">
        <f t="shared" si="17"/>
        <v>8.8070668021164051E-3</v>
      </c>
      <c r="DD122" s="224">
        <f t="shared" si="18"/>
        <v>4.4611518267651057E-2</v>
      </c>
      <c r="DE122" s="225">
        <f t="shared" si="19"/>
        <v>5.5511151231257827E-17</v>
      </c>
      <c r="DF122" s="222"/>
      <c r="DG122" s="222"/>
      <c r="DH122" s="222"/>
      <c r="DI122" s="222"/>
      <c r="DJ122" s="222"/>
      <c r="DK122" s="222"/>
      <c r="DL122" s="222"/>
      <c r="DM122" s="222"/>
      <c r="DN122" s="222"/>
      <c r="DO122" s="222"/>
      <c r="DP122" s="222"/>
      <c r="DQ122" s="222"/>
      <c r="DR122" s="222"/>
      <c r="DS122" s="222"/>
      <c r="DT122" s="222"/>
      <c r="DU122" s="222"/>
      <c r="DV122" s="222"/>
      <c r="DW122" s="222"/>
      <c r="DX122" s="222"/>
      <c r="DY122" s="222"/>
      <c r="DZ122" s="222"/>
      <c r="EA122" s="222"/>
      <c r="EB122" s="222"/>
      <c r="EC122" s="222"/>
      <c r="ED122" s="222"/>
      <c r="EE122" s="222"/>
    </row>
    <row r="123" spans="1:135" ht="25.5" x14ac:dyDescent="0.25">
      <c r="A123" s="317" t="s">
        <v>399</v>
      </c>
      <c r="B123" s="317" t="s">
        <v>3306</v>
      </c>
      <c r="C123" s="317" t="s">
        <v>400</v>
      </c>
      <c r="D123" s="317" t="s">
        <v>2980</v>
      </c>
      <c r="E123" s="318">
        <v>245</v>
      </c>
      <c r="F123" s="318">
        <v>3042</v>
      </c>
      <c r="G123" s="317" t="s">
        <v>2854</v>
      </c>
      <c r="H123" s="317" t="s">
        <v>800</v>
      </c>
      <c r="I123" s="317" t="s">
        <v>2622</v>
      </c>
      <c r="J123" s="318">
        <v>130</v>
      </c>
      <c r="K123" s="318">
        <v>0.8</v>
      </c>
      <c r="L123" s="317" t="s">
        <v>2891</v>
      </c>
      <c r="M123" s="317" t="s">
        <v>2892</v>
      </c>
      <c r="N123" s="317" t="s">
        <v>2893</v>
      </c>
      <c r="O123" s="317" t="s">
        <v>32</v>
      </c>
      <c r="P123" s="317" t="s">
        <v>2858</v>
      </c>
      <c r="Q123" s="317" t="s">
        <v>2859</v>
      </c>
      <c r="R123" s="317" t="s">
        <v>3306</v>
      </c>
      <c r="S123" s="317" t="s">
        <v>2860</v>
      </c>
      <c r="T123" s="318">
        <v>5.4685696788286699E-2</v>
      </c>
      <c r="U123" s="317" t="s">
        <v>2861</v>
      </c>
      <c r="V123" s="317" t="s">
        <v>2862</v>
      </c>
      <c r="W123" s="317" t="s">
        <v>399</v>
      </c>
      <c r="X123" s="317" t="s">
        <v>400</v>
      </c>
      <c r="Y123" s="318">
        <v>245</v>
      </c>
      <c r="Z123" s="318">
        <v>3042</v>
      </c>
      <c r="AA123" s="318">
        <v>1</v>
      </c>
      <c r="AB123" s="317" t="s">
        <v>3306</v>
      </c>
      <c r="AC123" s="318">
        <v>1</v>
      </c>
      <c r="AD123" s="317" t="s">
        <v>800</v>
      </c>
      <c r="AE123" s="317" t="s">
        <v>800</v>
      </c>
      <c r="AF123" s="318">
        <v>0</v>
      </c>
      <c r="AG123" s="318">
        <v>0</v>
      </c>
      <c r="AH123" s="317" t="s">
        <v>2854</v>
      </c>
      <c r="AI123" s="317" t="s">
        <v>2863</v>
      </c>
      <c r="AJ123" s="317" t="s">
        <v>2855</v>
      </c>
      <c r="AK123" s="317" t="s">
        <v>2864</v>
      </c>
      <c r="AL123" s="317" t="s">
        <v>2854</v>
      </c>
      <c r="AM123" s="317" t="s">
        <v>2865</v>
      </c>
      <c r="AN123" s="317" t="s">
        <v>2866</v>
      </c>
      <c r="AO123" s="317" t="s">
        <v>2867</v>
      </c>
      <c r="AP123" s="317" t="s">
        <v>2868</v>
      </c>
      <c r="AQ123" s="317" t="s">
        <v>2869</v>
      </c>
      <c r="AR123" s="317" t="s">
        <v>2870</v>
      </c>
      <c r="AS123" s="318">
        <v>79.348399999999998</v>
      </c>
      <c r="AT123" s="318">
        <v>0</v>
      </c>
      <c r="AU123" s="317" t="s">
        <v>3307</v>
      </c>
      <c r="AV123" s="317" t="s">
        <v>3307</v>
      </c>
      <c r="AW123" s="317" t="s">
        <v>3308</v>
      </c>
      <c r="AX123" s="317" t="s">
        <v>3309</v>
      </c>
      <c r="AY123" s="317" t="s">
        <v>2874</v>
      </c>
      <c r="AZ123" s="317" t="s">
        <v>800</v>
      </c>
      <c r="BA123" s="317" t="s">
        <v>800</v>
      </c>
      <c r="BB123" s="318">
        <v>4.4884220907297802E-3</v>
      </c>
      <c r="BC123" s="318">
        <v>1.33979957131302E-2</v>
      </c>
      <c r="BD123" s="318">
        <v>8.3333333333333295E-4</v>
      </c>
      <c r="BE123" s="318">
        <v>4.23869658119658E-4</v>
      </c>
      <c r="BF123" s="318">
        <v>0</v>
      </c>
      <c r="BG123" s="318">
        <v>0</v>
      </c>
      <c r="BH123" s="318">
        <v>0</v>
      </c>
      <c r="BI123" s="318">
        <v>0</v>
      </c>
      <c r="BJ123" s="318">
        <v>0</v>
      </c>
      <c r="BK123" s="318">
        <v>0</v>
      </c>
      <c r="BL123" s="318">
        <v>0</v>
      </c>
      <c r="BM123" s="318">
        <v>2.53072301769331E-2</v>
      </c>
      <c r="BN123" s="318">
        <v>1.2666252432634701E-3</v>
      </c>
      <c r="BO123" s="318">
        <v>0</v>
      </c>
      <c r="BP123" s="318">
        <v>4.3150637202649996E-3</v>
      </c>
      <c r="BQ123" s="318">
        <v>1.45246838322176E-3</v>
      </c>
      <c r="BR123" s="318">
        <v>2.4663175805391199E-4</v>
      </c>
      <c r="BS123" s="318">
        <v>4.5964107973563498E-2</v>
      </c>
      <c r="BT123" s="318">
        <v>5.0279171693828499E-2</v>
      </c>
      <c r="BU123" s="318">
        <v>5.1731640077050202E-2</v>
      </c>
      <c r="BV123" s="318">
        <v>187.60860397372801</v>
      </c>
      <c r="BW123" s="318">
        <v>205.22110895440201</v>
      </c>
      <c r="BX123" s="318">
        <v>211.149551334899</v>
      </c>
      <c r="BY123" s="318">
        <v>487.78237033169398</v>
      </c>
      <c r="BZ123" s="318">
        <v>533.57488328144495</v>
      </c>
      <c r="CA123" s="318">
        <v>548.98883347073695</v>
      </c>
      <c r="CB123" s="318">
        <v>11.950668073126501</v>
      </c>
      <c r="CC123" s="318">
        <v>13.0725846403954</v>
      </c>
      <c r="CD123" s="318">
        <v>13.450226420033101</v>
      </c>
      <c r="CE123" s="317" t="s">
        <v>800</v>
      </c>
      <c r="CF123" s="317" t="s">
        <v>800</v>
      </c>
      <c r="CG123" s="317" t="s">
        <v>2875</v>
      </c>
      <c r="CH123" s="318">
        <v>3.6542266625213199E-3</v>
      </c>
      <c r="CI123" s="318">
        <v>4.2309881311042102E-2</v>
      </c>
      <c r="CJ123" s="318">
        <v>11.000569140871001</v>
      </c>
      <c r="CK123" s="222"/>
      <c r="CL123" s="223">
        <f t="shared" si="11"/>
        <v>1.939025255336688E-2</v>
      </c>
      <c r="CM123" s="223">
        <f t="shared" si="12"/>
        <v>2.6573855420196569E-2</v>
      </c>
      <c r="CN123" s="223">
        <f t="shared" si="13"/>
        <v>4.3150637202649996E-3</v>
      </c>
      <c r="CO123" s="223">
        <f t="shared" si="13"/>
        <v>1.45246838322176E-3</v>
      </c>
      <c r="CP123" s="223">
        <f t="shared" si="14"/>
        <v>5.1731640077050209E-2</v>
      </c>
      <c r="CQ123" s="223">
        <f t="shared" si="15"/>
        <v>0</v>
      </c>
      <c r="CR123" s="222"/>
      <c r="CS123" s="222"/>
      <c r="CT123" s="222"/>
      <c r="CU123" s="222"/>
      <c r="CV123" s="222"/>
      <c r="CW123" s="222"/>
      <c r="CX123" s="222"/>
      <c r="CY123" s="222"/>
      <c r="CZ123" s="222"/>
      <c r="DA123" s="222"/>
      <c r="DB123" s="224">
        <f t="shared" si="16"/>
        <v>4.5717476215509541E-2</v>
      </c>
      <c r="DC123" s="224">
        <f t="shared" si="17"/>
        <v>2.4663175805391199E-4</v>
      </c>
      <c r="DD123" s="224">
        <f t="shared" si="18"/>
        <v>4.5964107973563456E-2</v>
      </c>
      <c r="DE123" s="225">
        <f t="shared" si="19"/>
        <v>0</v>
      </c>
      <c r="DF123" s="222"/>
      <c r="DG123" s="222"/>
      <c r="DH123" s="222"/>
      <c r="DI123" s="222"/>
      <c r="DJ123" s="222"/>
      <c r="DK123" s="222"/>
      <c r="DL123" s="222"/>
      <c r="DM123" s="222"/>
      <c r="DN123" s="222"/>
      <c r="DO123" s="222"/>
      <c r="DP123" s="222"/>
      <c r="DQ123" s="222"/>
      <c r="DR123" s="222"/>
      <c r="DS123" s="222"/>
      <c r="DT123" s="222"/>
      <c r="DU123" s="222"/>
      <c r="DV123" s="222"/>
      <c r="DW123" s="222"/>
      <c r="DX123" s="222"/>
      <c r="DY123" s="222"/>
      <c r="DZ123" s="222"/>
      <c r="EA123" s="222"/>
      <c r="EB123" s="222"/>
      <c r="EC123" s="222"/>
      <c r="ED123" s="222"/>
      <c r="EE123" s="222"/>
    </row>
    <row r="124" spans="1:135" ht="25.5" x14ac:dyDescent="0.25">
      <c r="A124" s="317" t="s">
        <v>399</v>
      </c>
      <c r="B124" s="317" t="s">
        <v>3311</v>
      </c>
      <c r="C124" s="317" t="s">
        <v>400</v>
      </c>
      <c r="D124" s="317" t="s">
        <v>2980</v>
      </c>
      <c r="E124" s="318">
        <v>245</v>
      </c>
      <c r="F124" s="318">
        <v>3042</v>
      </c>
      <c r="G124" s="317" t="s">
        <v>2891</v>
      </c>
      <c r="H124" s="317" t="s">
        <v>800</v>
      </c>
      <c r="I124" s="317" t="s">
        <v>2623</v>
      </c>
      <c r="J124" s="318">
        <v>102</v>
      </c>
      <c r="K124" s="318">
        <v>0.8</v>
      </c>
      <c r="L124" s="317" t="s">
        <v>2891</v>
      </c>
      <c r="M124" s="317" t="s">
        <v>2892</v>
      </c>
      <c r="N124" s="317" t="s">
        <v>2893</v>
      </c>
      <c r="O124" s="317" t="s">
        <v>32</v>
      </c>
      <c r="P124" s="317" t="s">
        <v>2858</v>
      </c>
      <c r="Q124" s="317" t="s">
        <v>2859</v>
      </c>
      <c r="R124" s="317" t="s">
        <v>3311</v>
      </c>
      <c r="S124" s="317" t="s">
        <v>2860</v>
      </c>
      <c r="T124" s="318">
        <v>5.4685696788286699E-2</v>
      </c>
      <c r="U124" s="317" t="s">
        <v>3008</v>
      </c>
      <c r="V124" s="317" t="s">
        <v>3009</v>
      </c>
      <c r="W124" s="317" t="s">
        <v>399</v>
      </c>
      <c r="X124" s="317" t="s">
        <v>400</v>
      </c>
      <c r="Y124" s="318">
        <v>245</v>
      </c>
      <c r="Z124" s="318">
        <v>3042</v>
      </c>
      <c r="AA124" s="318">
        <v>1</v>
      </c>
      <c r="AB124" s="317" t="s">
        <v>3311</v>
      </c>
      <c r="AC124" s="318">
        <v>1</v>
      </c>
      <c r="AD124" s="317" t="s">
        <v>800</v>
      </c>
      <c r="AE124" s="317" t="s">
        <v>800</v>
      </c>
      <c r="AF124" s="295"/>
      <c r="AG124" s="295"/>
      <c r="AH124" s="317" t="s">
        <v>2854</v>
      </c>
      <c r="AI124" s="317" t="s">
        <v>2863</v>
      </c>
      <c r="AJ124" s="317" t="s">
        <v>2855</v>
      </c>
      <c r="AK124" s="317" t="s">
        <v>2864</v>
      </c>
      <c r="AL124" s="317" t="s">
        <v>2854</v>
      </c>
      <c r="AM124" s="317" t="s">
        <v>2865</v>
      </c>
      <c r="AN124" s="317" t="s">
        <v>3010</v>
      </c>
      <c r="AO124" s="317" t="s">
        <v>2867</v>
      </c>
      <c r="AP124" s="317" t="s">
        <v>2868</v>
      </c>
      <c r="AQ124" s="317" t="s">
        <v>2869</v>
      </c>
      <c r="AR124" s="317" t="s">
        <v>2870</v>
      </c>
      <c r="AS124" s="318">
        <v>48.982399999999998</v>
      </c>
      <c r="AT124" s="318">
        <v>0</v>
      </c>
      <c r="AU124" s="317" t="s">
        <v>3307</v>
      </c>
      <c r="AV124" s="317" t="s">
        <v>3307</v>
      </c>
      <c r="AW124" s="317" t="s">
        <v>3308</v>
      </c>
      <c r="AX124" s="317" t="s">
        <v>3309</v>
      </c>
      <c r="AY124" s="317" t="s">
        <v>2874</v>
      </c>
      <c r="AZ124" s="317" t="s">
        <v>800</v>
      </c>
      <c r="BA124" s="317" t="s">
        <v>800</v>
      </c>
      <c r="BB124" s="318">
        <v>4.4884220907297802E-3</v>
      </c>
      <c r="BC124" s="318">
        <v>1.33979957131302E-2</v>
      </c>
      <c r="BD124" s="318">
        <v>8.3333333333333295E-4</v>
      </c>
      <c r="BE124" s="318">
        <v>3.3348583877995598E-4</v>
      </c>
      <c r="BF124" s="318">
        <v>0</v>
      </c>
      <c r="BG124" s="318">
        <v>0</v>
      </c>
      <c r="BH124" s="318">
        <v>0</v>
      </c>
      <c r="BI124" s="318">
        <v>0</v>
      </c>
      <c r="BJ124" s="318">
        <v>0</v>
      </c>
      <c r="BK124" s="318">
        <v>0</v>
      </c>
      <c r="BL124" s="318">
        <v>0</v>
      </c>
      <c r="BM124" s="318">
        <v>1.60388822788592E-2</v>
      </c>
      <c r="BN124" s="318">
        <v>1.2666252432634701E-3</v>
      </c>
      <c r="BO124" s="318">
        <v>0</v>
      </c>
      <c r="BP124" s="318">
        <v>5.4995910160240196E-3</v>
      </c>
      <c r="BQ124" s="318">
        <v>1.8511851943022401E-3</v>
      </c>
      <c r="BR124" s="318">
        <v>2.4663175805391199E-4</v>
      </c>
      <c r="BS124" s="318">
        <v>3.6605376256149902E-2</v>
      </c>
      <c r="BT124" s="318">
        <v>4.2104967272173902E-2</v>
      </c>
      <c r="BU124" s="318">
        <v>4.3956152466476203E-2</v>
      </c>
      <c r="BV124" s="318">
        <v>149.40969900469301</v>
      </c>
      <c r="BW124" s="318">
        <v>171.85700927417901</v>
      </c>
      <c r="BX124" s="318">
        <v>179.41286721010701</v>
      </c>
      <c r="BY124" s="318">
        <v>388.465217412203</v>
      </c>
      <c r="BZ124" s="318">
        <v>446.828224112866</v>
      </c>
      <c r="CA124" s="318">
        <v>466.47345474627798</v>
      </c>
      <c r="CB124" s="318">
        <v>9.5173978265989696</v>
      </c>
      <c r="CC124" s="318">
        <v>10.947291490765201</v>
      </c>
      <c r="CD124" s="318">
        <v>11.4285996412838</v>
      </c>
      <c r="CE124" s="317" t="s">
        <v>800</v>
      </c>
      <c r="CF124" s="317" t="s">
        <v>800</v>
      </c>
      <c r="CG124" s="317" t="s">
        <v>3014</v>
      </c>
      <c r="CH124" s="318">
        <v>1.6640555513333401E-3</v>
      </c>
      <c r="CI124" s="318">
        <v>3.4941320704816599E-2</v>
      </c>
      <c r="CJ124" s="318">
        <v>9.0847433832523095</v>
      </c>
      <c r="CK124" s="222"/>
      <c r="CL124" s="223">
        <f t="shared" si="11"/>
        <v>1.9299868734027181E-2</v>
      </c>
      <c r="CM124" s="223">
        <f t="shared" si="12"/>
        <v>1.7305507522122669E-2</v>
      </c>
      <c r="CN124" s="223">
        <f t="shared" si="13"/>
        <v>5.4995910160240196E-3</v>
      </c>
      <c r="CO124" s="223">
        <f t="shared" si="13"/>
        <v>1.8511851943022401E-3</v>
      </c>
      <c r="CP124" s="223">
        <f t="shared" si="14"/>
        <v>4.3956152466476106E-2</v>
      </c>
      <c r="CQ124" s="223">
        <f t="shared" si="15"/>
        <v>-9.7144514654701197E-17</v>
      </c>
      <c r="CR124" s="222"/>
      <c r="CS124" s="222"/>
      <c r="CT124" s="222"/>
      <c r="CU124" s="222"/>
      <c r="CV124" s="222"/>
      <c r="CW124" s="222"/>
      <c r="CX124" s="222"/>
      <c r="CY124" s="222"/>
      <c r="CZ124" s="222"/>
      <c r="DA124" s="222"/>
      <c r="DB124" s="224">
        <f t="shared" si="16"/>
        <v>3.6358744498095938E-2</v>
      </c>
      <c r="DC124" s="224">
        <f t="shared" si="17"/>
        <v>2.4663175805391199E-4</v>
      </c>
      <c r="DD124" s="224">
        <f t="shared" si="18"/>
        <v>3.6605376256149853E-2</v>
      </c>
      <c r="DE124" s="225">
        <f t="shared" si="19"/>
        <v>0</v>
      </c>
      <c r="DF124" s="222"/>
      <c r="DG124" s="222"/>
      <c r="DH124" s="222"/>
      <c r="DI124" s="222"/>
      <c r="DJ124" s="222"/>
      <c r="DK124" s="222"/>
      <c r="DL124" s="222"/>
      <c r="DM124" s="222"/>
      <c r="DN124" s="222"/>
      <c r="DO124" s="222"/>
      <c r="DP124" s="222"/>
      <c r="DQ124" s="222"/>
      <c r="DR124" s="222"/>
      <c r="DS124" s="222"/>
      <c r="DT124" s="222"/>
      <c r="DU124" s="222"/>
      <c r="DV124" s="222"/>
      <c r="DW124" s="222"/>
      <c r="DX124" s="222"/>
      <c r="DY124" s="222"/>
      <c r="DZ124" s="222"/>
      <c r="EA124" s="222"/>
      <c r="EB124" s="222"/>
      <c r="EC124" s="222"/>
      <c r="ED124" s="222"/>
      <c r="EE124" s="222"/>
    </row>
    <row r="125" spans="1:135" ht="25.5" x14ac:dyDescent="0.25">
      <c r="A125" s="317" t="s">
        <v>399</v>
      </c>
      <c r="B125" s="317" t="s">
        <v>3313</v>
      </c>
      <c r="C125" s="317" t="s">
        <v>400</v>
      </c>
      <c r="D125" s="317" t="s">
        <v>2980</v>
      </c>
      <c r="E125" s="318">
        <v>245</v>
      </c>
      <c r="F125" s="318">
        <v>3042</v>
      </c>
      <c r="G125" s="317" t="s">
        <v>2906</v>
      </c>
      <c r="H125" s="317" t="s">
        <v>800</v>
      </c>
      <c r="I125" s="317" t="s">
        <v>2625</v>
      </c>
      <c r="J125" s="318">
        <v>100</v>
      </c>
      <c r="K125" s="318">
        <v>0.8</v>
      </c>
      <c r="L125" s="317" t="s">
        <v>2891</v>
      </c>
      <c r="M125" s="317" t="s">
        <v>2892</v>
      </c>
      <c r="N125" s="317" t="s">
        <v>2893</v>
      </c>
      <c r="O125" s="317" t="s">
        <v>32</v>
      </c>
      <c r="P125" s="317" t="s">
        <v>2894</v>
      </c>
      <c r="Q125" s="317" t="s">
        <v>2859</v>
      </c>
      <c r="R125" s="317" t="s">
        <v>3313</v>
      </c>
      <c r="S125" s="317" t="s">
        <v>2895</v>
      </c>
      <c r="T125" s="318">
        <v>5.45294626447154E-2</v>
      </c>
      <c r="U125" s="317" t="s">
        <v>2981</v>
      </c>
      <c r="V125" s="317" t="s">
        <v>2982</v>
      </c>
      <c r="W125" s="317" t="s">
        <v>399</v>
      </c>
      <c r="X125" s="317" t="s">
        <v>400</v>
      </c>
      <c r="Y125" s="318">
        <v>245</v>
      </c>
      <c r="Z125" s="318">
        <v>3042</v>
      </c>
      <c r="AA125" s="318">
        <v>1</v>
      </c>
      <c r="AB125" s="317" t="s">
        <v>3313</v>
      </c>
      <c r="AC125" s="318">
        <v>1</v>
      </c>
      <c r="AD125" s="317" t="s">
        <v>800</v>
      </c>
      <c r="AE125" s="317" t="s">
        <v>800</v>
      </c>
      <c r="AF125" s="318">
        <v>0</v>
      </c>
      <c r="AG125" s="318">
        <v>0</v>
      </c>
      <c r="AH125" s="317" t="s">
        <v>2854</v>
      </c>
      <c r="AI125" s="317" t="s">
        <v>2863</v>
      </c>
      <c r="AJ125" s="317" t="s">
        <v>2855</v>
      </c>
      <c r="AK125" s="317" t="s">
        <v>2864</v>
      </c>
      <c r="AL125" s="317" t="s">
        <v>2854</v>
      </c>
      <c r="AM125" s="317" t="s">
        <v>2865</v>
      </c>
      <c r="AN125" s="317" t="s">
        <v>2985</v>
      </c>
      <c r="AO125" s="317" t="s">
        <v>2867</v>
      </c>
      <c r="AP125" s="317" t="s">
        <v>2868</v>
      </c>
      <c r="AQ125" s="317" t="s">
        <v>2869</v>
      </c>
      <c r="AR125" s="317" t="s">
        <v>2870</v>
      </c>
      <c r="AS125" s="318">
        <v>82.6995</v>
      </c>
      <c r="AT125" s="318">
        <v>0</v>
      </c>
      <c r="AU125" s="317" t="s">
        <v>3307</v>
      </c>
      <c r="AV125" s="317" t="s">
        <v>3307</v>
      </c>
      <c r="AW125" s="317" t="s">
        <v>3308</v>
      </c>
      <c r="AX125" s="317" t="s">
        <v>3309</v>
      </c>
      <c r="AY125" s="317" t="s">
        <v>2874</v>
      </c>
      <c r="AZ125" s="317" t="s">
        <v>800</v>
      </c>
      <c r="BA125" s="317" t="s">
        <v>800</v>
      </c>
      <c r="BB125" s="318">
        <v>4.4884220907297802E-3</v>
      </c>
      <c r="BC125" s="318">
        <v>1.33597183479553E-2</v>
      </c>
      <c r="BD125" s="318">
        <v>8.3333333333333295E-4</v>
      </c>
      <c r="BE125" s="318">
        <v>5.7430208333333302E-4</v>
      </c>
      <c r="BF125" s="318">
        <v>0</v>
      </c>
      <c r="BG125" s="318">
        <v>0</v>
      </c>
      <c r="BH125" s="318">
        <v>0</v>
      </c>
      <c r="BI125" s="318">
        <v>0</v>
      </c>
      <c r="BJ125" s="318">
        <v>0</v>
      </c>
      <c r="BK125" s="318">
        <v>0</v>
      </c>
      <c r="BL125" s="318">
        <v>0</v>
      </c>
      <c r="BM125" s="318">
        <v>2.2969891982525501E-2</v>
      </c>
      <c r="BN125" s="318">
        <v>1.2666252432634701E-3</v>
      </c>
      <c r="BO125" s="318">
        <v>0</v>
      </c>
      <c r="BP125" s="318">
        <v>5.6095828363444998E-3</v>
      </c>
      <c r="BQ125" s="318">
        <v>1.88820889818829E-3</v>
      </c>
      <c r="BR125" s="318">
        <v>2.4663175805391199E-4</v>
      </c>
      <c r="BS125" s="318">
        <v>4.3738924839194601E-2</v>
      </c>
      <c r="BT125" s="318">
        <v>4.9348507675539097E-2</v>
      </c>
      <c r="BU125" s="318">
        <v>5.1236716573727401E-2</v>
      </c>
      <c r="BV125" s="318">
        <v>178.52622383344701</v>
      </c>
      <c r="BW125" s="318">
        <v>201.422480308323</v>
      </c>
      <c r="BX125" s="318">
        <v>209.129455402969</v>
      </c>
      <c r="BY125" s="318">
        <v>464.168181966963</v>
      </c>
      <c r="BZ125" s="318">
        <v>523.69844880163998</v>
      </c>
      <c r="CA125" s="318">
        <v>543.73658404771902</v>
      </c>
      <c r="CB125" s="318">
        <v>11.372120458190601</v>
      </c>
      <c r="CC125" s="318">
        <v>12.830611995640201</v>
      </c>
      <c r="CD125" s="318">
        <v>13.321546309169101</v>
      </c>
      <c r="CE125" s="317" t="s">
        <v>800</v>
      </c>
      <c r="CF125" s="317" t="s">
        <v>800</v>
      </c>
      <c r="CG125" s="317" t="s">
        <v>2990</v>
      </c>
      <c r="CH125" s="318">
        <v>3.0154841123952599E-3</v>
      </c>
      <c r="CI125" s="318">
        <v>4.0723440726799301E-2</v>
      </c>
      <c r="CJ125" s="318">
        <v>10.588094588967801</v>
      </c>
      <c r="CK125" s="222"/>
      <c r="CL125" s="223">
        <f t="shared" si="11"/>
        <v>1.9502407613405656E-2</v>
      </c>
      <c r="CM125" s="223">
        <f t="shared" si="12"/>
        <v>2.423651722578897E-2</v>
      </c>
      <c r="CN125" s="223">
        <f t="shared" si="13"/>
        <v>5.6095828363444998E-3</v>
      </c>
      <c r="CO125" s="223">
        <f t="shared" si="13"/>
        <v>1.88820889818829E-3</v>
      </c>
      <c r="CP125" s="223">
        <f t="shared" si="14"/>
        <v>5.1236716573727421E-2</v>
      </c>
      <c r="CQ125" s="223">
        <f t="shared" si="15"/>
        <v>0</v>
      </c>
      <c r="CR125" s="222"/>
      <c r="CS125" s="222"/>
      <c r="CT125" s="222"/>
      <c r="CU125" s="222"/>
      <c r="CV125" s="222"/>
      <c r="CW125" s="222"/>
      <c r="CX125" s="222"/>
      <c r="CY125" s="222"/>
      <c r="CZ125" s="222"/>
      <c r="DA125" s="222"/>
      <c r="DB125" s="224">
        <f t="shared" si="16"/>
        <v>4.349229308114072E-2</v>
      </c>
      <c r="DC125" s="224">
        <f t="shared" si="17"/>
        <v>2.4663175805391199E-4</v>
      </c>
      <c r="DD125" s="224">
        <f t="shared" si="18"/>
        <v>4.3738924839194636E-2</v>
      </c>
      <c r="DE125" s="225">
        <f t="shared" si="19"/>
        <v>0</v>
      </c>
      <c r="DF125" s="222"/>
      <c r="DG125" s="222"/>
      <c r="DH125" s="222"/>
      <c r="DI125" s="222"/>
      <c r="DJ125" s="222"/>
      <c r="DK125" s="222"/>
      <c r="DL125" s="222"/>
      <c r="DM125" s="222"/>
      <c r="DN125" s="222"/>
      <c r="DO125" s="222"/>
      <c r="DP125" s="222"/>
      <c r="DQ125" s="222"/>
      <c r="DR125" s="222"/>
      <c r="DS125" s="222"/>
      <c r="DT125" s="222"/>
      <c r="DU125" s="222"/>
      <c r="DV125" s="222"/>
      <c r="DW125" s="222"/>
      <c r="DX125" s="222"/>
      <c r="DY125" s="222"/>
      <c r="DZ125" s="222"/>
      <c r="EA125" s="222"/>
      <c r="EB125" s="222"/>
      <c r="EC125" s="222"/>
      <c r="ED125" s="222"/>
      <c r="EE125" s="222"/>
    </row>
    <row r="126" spans="1:135" ht="25.5" x14ac:dyDescent="0.25">
      <c r="A126" s="317" t="s">
        <v>399</v>
      </c>
      <c r="B126" s="317" t="s">
        <v>3314</v>
      </c>
      <c r="C126" s="317" t="s">
        <v>400</v>
      </c>
      <c r="D126" s="317" t="s">
        <v>2980</v>
      </c>
      <c r="E126" s="318">
        <v>245</v>
      </c>
      <c r="F126" s="318">
        <v>3042</v>
      </c>
      <c r="G126" s="317" t="s">
        <v>2854</v>
      </c>
      <c r="H126" s="317" t="s">
        <v>800</v>
      </c>
      <c r="I126" s="317" t="s">
        <v>2622</v>
      </c>
      <c r="J126" s="318">
        <v>130</v>
      </c>
      <c r="K126" s="318">
        <v>0.8</v>
      </c>
      <c r="L126" s="317" t="s">
        <v>2891</v>
      </c>
      <c r="M126" s="317" t="s">
        <v>2892</v>
      </c>
      <c r="N126" s="317" t="s">
        <v>2893</v>
      </c>
      <c r="O126" s="317" t="s">
        <v>32</v>
      </c>
      <c r="P126" s="317" t="s">
        <v>2858</v>
      </c>
      <c r="Q126" s="317" t="s">
        <v>2854</v>
      </c>
      <c r="R126" s="317" t="s">
        <v>3314</v>
      </c>
      <c r="S126" s="317" t="s">
        <v>2860</v>
      </c>
      <c r="T126" s="318">
        <v>5.4685696788286699E-2</v>
      </c>
      <c r="U126" s="317" t="s">
        <v>2861</v>
      </c>
      <c r="V126" s="317" t="s">
        <v>2862</v>
      </c>
      <c r="W126" s="317" t="s">
        <v>397</v>
      </c>
      <c r="X126" s="317" t="s">
        <v>398</v>
      </c>
      <c r="Y126" s="318">
        <v>245</v>
      </c>
      <c r="Z126" s="318">
        <v>2535</v>
      </c>
      <c r="AA126" s="318">
        <v>1</v>
      </c>
      <c r="AB126" s="317" t="s">
        <v>3315</v>
      </c>
      <c r="AC126" s="318">
        <v>1</v>
      </c>
      <c r="AD126" s="317" t="s">
        <v>800</v>
      </c>
      <c r="AE126" s="317" t="s">
        <v>800</v>
      </c>
      <c r="AF126" s="318">
        <v>0</v>
      </c>
      <c r="AG126" s="318">
        <v>0</v>
      </c>
      <c r="AH126" s="317" t="s">
        <v>2891</v>
      </c>
      <c r="AI126" s="317" t="s">
        <v>2946</v>
      </c>
      <c r="AJ126" s="317" t="s">
        <v>2855</v>
      </c>
      <c r="AK126" s="317" t="s">
        <v>2864</v>
      </c>
      <c r="AL126" s="317" t="s">
        <v>2854</v>
      </c>
      <c r="AM126" s="317" t="s">
        <v>2865</v>
      </c>
      <c r="AN126" s="317" t="s">
        <v>2866</v>
      </c>
      <c r="AO126" s="317" t="s">
        <v>2947</v>
      </c>
      <c r="AP126" s="317" t="s">
        <v>2868</v>
      </c>
      <c r="AQ126" s="317" t="s">
        <v>2869</v>
      </c>
      <c r="AR126" s="317" t="s">
        <v>2948</v>
      </c>
      <c r="AS126" s="318">
        <v>79.348399999999998</v>
      </c>
      <c r="AT126" s="318">
        <v>0</v>
      </c>
      <c r="AU126" s="317" t="s">
        <v>3307</v>
      </c>
      <c r="AV126" s="317" t="s">
        <v>3316</v>
      </c>
      <c r="AW126" s="317" t="s">
        <v>3317</v>
      </c>
      <c r="AX126" s="317" t="s">
        <v>3318</v>
      </c>
      <c r="AY126" s="317" t="s">
        <v>2874</v>
      </c>
      <c r="AZ126" s="317" t="s">
        <v>800</v>
      </c>
      <c r="BA126" s="317" t="s">
        <v>800</v>
      </c>
      <c r="BB126" s="318">
        <v>4.4884220907297802E-3</v>
      </c>
      <c r="BC126" s="318">
        <v>1.33979957131302E-2</v>
      </c>
      <c r="BD126" s="318">
        <v>8.3333333333333295E-4</v>
      </c>
      <c r="BE126" s="318">
        <v>4.23869658119658E-4</v>
      </c>
      <c r="BF126" s="318">
        <v>0</v>
      </c>
      <c r="BG126" s="318">
        <v>0</v>
      </c>
      <c r="BH126" s="318">
        <v>5.0290716633793597E-3</v>
      </c>
      <c r="BI126" s="318">
        <v>0</v>
      </c>
      <c r="BJ126" s="318">
        <v>0</v>
      </c>
      <c r="BK126" s="318">
        <v>1.1521700000000001E-3</v>
      </c>
      <c r="BL126" s="318">
        <v>0</v>
      </c>
      <c r="BM126" s="318">
        <v>2.53072301769331E-2</v>
      </c>
      <c r="BN126" s="318">
        <v>1.2666252432634701E-3</v>
      </c>
      <c r="BO126" s="318">
        <v>0</v>
      </c>
      <c r="BP126" s="318">
        <v>4.3150637202649996E-3</v>
      </c>
      <c r="BQ126" s="318">
        <v>1.45246838322176E-3</v>
      </c>
      <c r="BR126" s="318">
        <v>2.9595810966469402E-4</v>
      </c>
      <c r="BS126" s="318">
        <v>5.2194675988553603E-2</v>
      </c>
      <c r="BT126" s="318">
        <v>5.6509739708818597E-2</v>
      </c>
      <c r="BU126" s="318">
        <v>5.7962208092040397E-2</v>
      </c>
      <c r="BV126" s="318">
        <v>213.03949383083099</v>
      </c>
      <c r="BW126" s="318">
        <v>230.651998811504</v>
      </c>
      <c r="BX126" s="318">
        <v>236.58044119200099</v>
      </c>
      <c r="BY126" s="318">
        <v>553.90268396016097</v>
      </c>
      <c r="BZ126" s="318">
        <v>599.69519690991206</v>
      </c>
      <c r="CA126" s="318">
        <v>615.10914709920405</v>
      </c>
      <c r="CB126" s="318">
        <v>13.5706157570239</v>
      </c>
      <c r="CC126" s="318">
        <v>14.692532324292801</v>
      </c>
      <c r="CD126" s="318">
        <v>15.070174103930499</v>
      </c>
      <c r="CE126" s="317" t="s">
        <v>800</v>
      </c>
      <c r="CF126" s="317" t="s">
        <v>800</v>
      </c>
      <c r="CG126" s="317" t="s">
        <v>2875</v>
      </c>
      <c r="CH126" s="318">
        <v>3.6542266625213199E-3</v>
      </c>
      <c r="CI126" s="318">
        <v>4.8540449326032298E-2</v>
      </c>
      <c r="CJ126" s="318">
        <v>12.6205168247684</v>
      </c>
      <c r="CK126" s="222"/>
      <c r="CL126" s="223">
        <f t="shared" si="11"/>
        <v>2.5620820568357024E-2</v>
      </c>
      <c r="CM126" s="223">
        <f t="shared" si="12"/>
        <v>2.6573855420196569E-2</v>
      </c>
      <c r="CN126" s="223">
        <f t="shared" si="13"/>
        <v>4.3150637202649996E-3</v>
      </c>
      <c r="CO126" s="223">
        <f t="shared" si="13"/>
        <v>1.45246838322176E-3</v>
      </c>
      <c r="CP126" s="223">
        <f t="shared" si="14"/>
        <v>5.7962208092040356E-2</v>
      </c>
      <c r="CQ126" s="223">
        <f t="shared" si="15"/>
        <v>0</v>
      </c>
      <c r="CR126" s="222"/>
      <c r="CS126" s="222"/>
      <c r="CT126" s="222"/>
      <c r="CU126" s="222"/>
      <c r="CV126" s="222"/>
      <c r="CW126" s="222"/>
      <c r="CX126" s="222"/>
      <c r="CY126" s="222"/>
      <c r="CZ126" s="222"/>
      <c r="DA126" s="222"/>
      <c r="DB126" s="224">
        <f t="shared" si="16"/>
        <v>4.5717476215509541E-2</v>
      </c>
      <c r="DC126" s="224">
        <f t="shared" si="17"/>
        <v>6.4771997730440536E-3</v>
      </c>
      <c r="DD126" s="224">
        <f t="shared" si="18"/>
        <v>5.2194675988553596E-2</v>
      </c>
      <c r="DE126" s="225">
        <f t="shared" si="19"/>
        <v>0</v>
      </c>
      <c r="DF126" s="222"/>
      <c r="DG126" s="222"/>
      <c r="DH126" s="222"/>
      <c r="DI126" s="222"/>
      <c r="DJ126" s="222"/>
      <c r="DK126" s="222"/>
      <c r="DL126" s="222"/>
      <c r="DM126" s="222"/>
      <c r="DN126" s="222"/>
      <c r="DO126" s="222"/>
      <c r="DP126" s="222"/>
      <c r="DQ126" s="222"/>
      <c r="DR126" s="222"/>
      <c r="DS126" s="222"/>
      <c r="DT126" s="222"/>
      <c r="DU126" s="222"/>
      <c r="DV126" s="222"/>
      <c r="DW126" s="222"/>
      <c r="DX126" s="222"/>
      <c r="DY126" s="222"/>
      <c r="DZ126" s="222"/>
      <c r="EA126" s="222"/>
      <c r="EB126" s="222"/>
      <c r="EC126" s="222"/>
      <c r="ED126" s="222"/>
      <c r="EE126" s="222"/>
    </row>
    <row r="127" spans="1:135" ht="25.5" x14ac:dyDescent="0.25">
      <c r="A127" s="317" t="s">
        <v>401</v>
      </c>
      <c r="B127" s="317" t="s">
        <v>4194</v>
      </c>
      <c r="C127" s="317" t="s">
        <v>402</v>
      </c>
      <c r="D127" s="317" t="s">
        <v>2980</v>
      </c>
      <c r="E127" s="318">
        <v>280</v>
      </c>
      <c r="F127" s="318">
        <v>1650</v>
      </c>
      <c r="G127" s="317" t="s">
        <v>2854</v>
      </c>
      <c r="H127" s="317" t="s">
        <v>800</v>
      </c>
      <c r="I127" s="317" t="s">
        <v>2622</v>
      </c>
      <c r="J127" s="318">
        <v>120</v>
      </c>
      <c r="K127" s="318">
        <v>0.8</v>
      </c>
      <c r="L127" s="317" t="s">
        <v>2891</v>
      </c>
      <c r="M127" s="317" t="s">
        <v>2892</v>
      </c>
      <c r="N127" s="317" t="s">
        <v>2893</v>
      </c>
      <c r="O127" s="317" t="s">
        <v>32</v>
      </c>
      <c r="P127" s="317" t="s">
        <v>2858</v>
      </c>
      <c r="Q127" s="317" t="s">
        <v>2859</v>
      </c>
      <c r="R127" s="317" t="s">
        <v>4194</v>
      </c>
      <c r="S127" s="317" t="s">
        <v>2860</v>
      </c>
      <c r="T127" s="318">
        <v>5.4685696788286699E-2</v>
      </c>
      <c r="U127" s="317" t="s">
        <v>2861</v>
      </c>
      <c r="V127" s="317" t="s">
        <v>2862</v>
      </c>
      <c r="W127" s="317" t="s">
        <v>401</v>
      </c>
      <c r="X127" s="317" t="s">
        <v>402</v>
      </c>
      <c r="Y127" s="318">
        <v>280</v>
      </c>
      <c r="Z127" s="318">
        <v>1650</v>
      </c>
      <c r="AA127" s="318">
        <v>1</v>
      </c>
      <c r="AB127" s="317" t="s">
        <v>4194</v>
      </c>
      <c r="AC127" s="318">
        <v>1</v>
      </c>
      <c r="AD127" s="317" t="s">
        <v>800</v>
      </c>
      <c r="AE127" s="317" t="s">
        <v>800</v>
      </c>
      <c r="AF127" s="318">
        <v>0</v>
      </c>
      <c r="AG127" s="318">
        <v>0</v>
      </c>
      <c r="AH127" s="317" t="s">
        <v>2854</v>
      </c>
      <c r="AI127" s="317" t="s">
        <v>2863</v>
      </c>
      <c r="AJ127" s="317" t="s">
        <v>2855</v>
      </c>
      <c r="AK127" s="317" t="s">
        <v>2864</v>
      </c>
      <c r="AL127" s="317" t="s">
        <v>2854</v>
      </c>
      <c r="AM127" s="317" t="s">
        <v>2865</v>
      </c>
      <c r="AN127" s="317" t="s">
        <v>2866</v>
      </c>
      <c r="AO127" s="317" t="s">
        <v>2867</v>
      </c>
      <c r="AP127" s="317" t="s">
        <v>2868</v>
      </c>
      <c r="AQ127" s="317" t="s">
        <v>2869</v>
      </c>
      <c r="AR127" s="317" t="s">
        <v>2870</v>
      </c>
      <c r="AS127" s="318">
        <v>79.348399999999998</v>
      </c>
      <c r="AT127" s="318">
        <v>0</v>
      </c>
      <c r="AU127" s="317" t="s">
        <v>4195</v>
      </c>
      <c r="AV127" s="317" t="s">
        <v>4195</v>
      </c>
      <c r="AW127" s="317" t="s">
        <v>4196</v>
      </c>
      <c r="AX127" s="317" t="s">
        <v>4197</v>
      </c>
      <c r="AY127" s="317" t="s">
        <v>2874</v>
      </c>
      <c r="AZ127" s="317" t="s">
        <v>800</v>
      </c>
      <c r="BA127" s="317" t="s">
        <v>800</v>
      </c>
      <c r="BB127" s="318">
        <v>7.08334478114478E-3</v>
      </c>
      <c r="BC127" s="318">
        <v>1.53119951007203E-2</v>
      </c>
      <c r="BD127" s="318">
        <v>8.3333333333333295E-4</v>
      </c>
      <c r="BE127" s="318">
        <v>4.5919212962962998E-4</v>
      </c>
      <c r="BF127" s="318">
        <v>0</v>
      </c>
      <c r="BG127" s="318">
        <v>0</v>
      </c>
      <c r="BH127" s="318">
        <v>0</v>
      </c>
      <c r="BI127" s="318">
        <v>0</v>
      </c>
      <c r="BJ127" s="318">
        <v>0</v>
      </c>
      <c r="BK127" s="318">
        <v>0</v>
      </c>
      <c r="BL127" s="318">
        <v>0</v>
      </c>
      <c r="BM127" s="318">
        <v>2.7416166025010801E-2</v>
      </c>
      <c r="BN127" s="318">
        <v>1.44757170658683E-3</v>
      </c>
      <c r="BO127" s="318">
        <v>0</v>
      </c>
      <c r="BP127" s="318">
        <v>4.6746523636204199E-3</v>
      </c>
      <c r="BQ127" s="318">
        <v>1.57350741515691E-3</v>
      </c>
      <c r="BR127" s="318">
        <v>4.5469927757575798E-4</v>
      </c>
      <c r="BS127" s="318">
        <v>5.3006302354001403E-2</v>
      </c>
      <c r="BT127" s="318">
        <v>5.7680954717621802E-2</v>
      </c>
      <c r="BU127" s="318">
        <v>5.9254462132778699E-2</v>
      </c>
      <c r="BV127" s="318">
        <v>189.30822269286199</v>
      </c>
      <c r="BW127" s="318">
        <v>206.003409705792</v>
      </c>
      <c r="BX127" s="318">
        <v>211.62307904563801</v>
      </c>
      <c r="BY127" s="318">
        <v>492.20137900144198</v>
      </c>
      <c r="BZ127" s="318">
        <v>535.60886523505997</v>
      </c>
      <c r="CA127" s="318">
        <v>550.22000551865995</v>
      </c>
      <c r="CB127" s="318">
        <v>13.7816386120404</v>
      </c>
      <c r="CC127" s="318">
        <v>14.9970482265817</v>
      </c>
      <c r="CD127" s="318">
        <v>15.4061601545225</v>
      </c>
      <c r="CE127" s="317" t="s">
        <v>800</v>
      </c>
      <c r="CF127" s="317" t="s">
        <v>800</v>
      </c>
      <c r="CG127" s="317" t="s">
        <v>2875</v>
      </c>
      <c r="CH127" s="318">
        <v>3.9587455510647698E-3</v>
      </c>
      <c r="CI127" s="318">
        <v>4.9047556802936702E-2</v>
      </c>
      <c r="CJ127" s="318">
        <v>12.752364768763499</v>
      </c>
      <c r="CK127" s="222"/>
      <c r="CL127" s="223">
        <f t="shared" si="11"/>
        <v>2.41425646224038E-2</v>
      </c>
      <c r="CM127" s="223">
        <f t="shared" si="12"/>
        <v>2.886373773159763E-2</v>
      </c>
      <c r="CN127" s="223">
        <f t="shared" si="13"/>
        <v>4.6746523636204199E-3</v>
      </c>
      <c r="CO127" s="223">
        <f t="shared" si="13"/>
        <v>1.57350741515691E-3</v>
      </c>
      <c r="CP127" s="223">
        <f t="shared" si="14"/>
        <v>5.9254462132778761E-2</v>
      </c>
      <c r="CQ127" s="223">
        <f t="shared" si="15"/>
        <v>6.2450045135165055E-17</v>
      </c>
      <c r="CR127" s="222"/>
      <c r="CS127" s="222"/>
      <c r="CT127" s="222"/>
      <c r="CU127" s="222"/>
      <c r="CV127" s="222"/>
      <c r="CW127" s="222"/>
      <c r="CX127" s="222"/>
      <c r="CY127" s="222"/>
      <c r="CZ127" s="222"/>
      <c r="DA127" s="222"/>
      <c r="DB127" s="224">
        <f t="shared" si="16"/>
        <v>5.2551603076425681E-2</v>
      </c>
      <c r="DC127" s="224">
        <f t="shared" si="17"/>
        <v>4.5469927757575798E-4</v>
      </c>
      <c r="DD127" s="224">
        <f t="shared" si="18"/>
        <v>5.3006302354001437E-2</v>
      </c>
      <c r="DE127" s="225">
        <f t="shared" si="19"/>
        <v>0</v>
      </c>
      <c r="DF127" s="222"/>
      <c r="DG127" s="222"/>
      <c r="DH127" s="222"/>
      <c r="DI127" s="222"/>
      <c r="DJ127" s="222"/>
      <c r="DK127" s="222"/>
      <c r="DL127" s="222"/>
      <c r="DM127" s="222"/>
      <c r="DN127" s="222"/>
      <c r="DO127" s="222"/>
      <c r="DP127" s="222"/>
      <c r="DQ127" s="222"/>
      <c r="DR127" s="222"/>
      <c r="DS127" s="222"/>
      <c r="DT127" s="222"/>
      <c r="DU127" s="222"/>
      <c r="DV127" s="222"/>
      <c r="DW127" s="222"/>
      <c r="DX127" s="222"/>
      <c r="DY127" s="222"/>
      <c r="DZ127" s="222"/>
      <c r="EA127" s="222"/>
      <c r="EB127" s="222"/>
      <c r="EC127" s="222"/>
      <c r="ED127" s="222"/>
      <c r="EE127" s="222"/>
    </row>
    <row r="128" spans="1:135" ht="25.5" x14ac:dyDescent="0.25">
      <c r="A128" s="317" t="s">
        <v>403</v>
      </c>
      <c r="B128" s="317" t="s">
        <v>3320</v>
      </c>
      <c r="C128" s="317" t="s">
        <v>404</v>
      </c>
      <c r="D128" s="317" t="s">
        <v>2980</v>
      </c>
      <c r="E128" s="318">
        <v>280</v>
      </c>
      <c r="F128" s="318">
        <v>1950</v>
      </c>
      <c r="G128" s="317" t="s">
        <v>2906</v>
      </c>
      <c r="H128" s="317" t="s">
        <v>800</v>
      </c>
      <c r="I128" s="317" t="s">
        <v>2625</v>
      </c>
      <c r="J128" s="318">
        <v>86</v>
      </c>
      <c r="K128" s="318">
        <v>0.8</v>
      </c>
      <c r="L128" s="317" t="s">
        <v>2891</v>
      </c>
      <c r="M128" s="317" t="s">
        <v>2892</v>
      </c>
      <c r="N128" s="317" t="s">
        <v>2893</v>
      </c>
      <c r="O128" s="317" t="s">
        <v>32</v>
      </c>
      <c r="P128" s="317" t="s">
        <v>2894</v>
      </c>
      <c r="Q128" s="317" t="s">
        <v>2859</v>
      </c>
      <c r="R128" s="317" t="s">
        <v>3320</v>
      </c>
      <c r="S128" s="317" t="s">
        <v>2895</v>
      </c>
      <c r="T128" s="318">
        <v>5.45294626447154E-2</v>
      </c>
      <c r="U128" s="317" t="s">
        <v>2981</v>
      </c>
      <c r="V128" s="317" t="s">
        <v>2982</v>
      </c>
      <c r="W128" s="317" t="s">
        <v>403</v>
      </c>
      <c r="X128" s="317" t="s">
        <v>404</v>
      </c>
      <c r="Y128" s="318">
        <v>280</v>
      </c>
      <c r="Z128" s="318">
        <v>1950</v>
      </c>
      <c r="AA128" s="318">
        <v>1</v>
      </c>
      <c r="AB128" s="317" t="s">
        <v>3320</v>
      </c>
      <c r="AC128" s="318">
        <v>1</v>
      </c>
      <c r="AD128" s="317" t="s">
        <v>800</v>
      </c>
      <c r="AE128" s="317" t="s">
        <v>800</v>
      </c>
      <c r="AF128" s="318">
        <v>0</v>
      </c>
      <c r="AG128" s="318">
        <v>0</v>
      </c>
      <c r="AH128" s="317" t="s">
        <v>2854</v>
      </c>
      <c r="AI128" s="317" t="s">
        <v>2863</v>
      </c>
      <c r="AJ128" s="317" t="s">
        <v>2855</v>
      </c>
      <c r="AK128" s="317" t="s">
        <v>2864</v>
      </c>
      <c r="AL128" s="317" t="s">
        <v>2854</v>
      </c>
      <c r="AM128" s="317" t="s">
        <v>2865</v>
      </c>
      <c r="AN128" s="317" t="s">
        <v>2985</v>
      </c>
      <c r="AO128" s="317" t="s">
        <v>2867</v>
      </c>
      <c r="AP128" s="317" t="s">
        <v>2868</v>
      </c>
      <c r="AQ128" s="317" t="s">
        <v>2869</v>
      </c>
      <c r="AR128" s="317" t="s">
        <v>2870</v>
      </c>
      <c r="AS128" s="318">
        <v>82.6995</v>
      </c>
      <c r="AT128" s="318">
        <v>0</v>
      </c>
      <c r="AU128" s="317" t="s">
        <v>3321</v>
      </c>
      <c r="AV128" s="317" t="s">
        <v>3321</v>
      </c>
      <c r="AW128" s="317" t="s">
        <v>3322</v>
      </c>
      <c r="AX128" s="317" t="s">
        <v>3323</v>
      </c>
      <c r="AY128" s="317" t="s">
        <v>2874</v>
      </c>
      <c r="AZ128" s="317" t="s">
        <v>800</v>
      </c>
      <c r="BA128" s="317" t="s">
        <v>800</v>
      </c>
      <c r="BB128" s="318">
        <v>6.2816962962962998E-3</v>
      </c>
      <c r="BC128" s="318">
        <v>1.52682495405203E-2</v>
      </c>
      <c r="BD128" s="318">
        <v>8.3333333333333295E-4</v>
      </c>
      <c r="BE128" s="318">
        <v>6.6779312015503899E-4</v>
      </c>
      <c r="BF128" s="318">
        <v>0</v>
      </c>
      <c r="BG128" s="318">
        <v>0</v>
      </c>
      <c r="BH128" s="318">
        <v>0</v>
      </c>
      <c r="BI128" s="318">
        <v>0</v>
      </c>
      <c r="BJ128" s="318">
        <v>0</v>
      </c>
      <c r="BK128" s="318">
        <v>0</v>
      </c>
      <c r="BL128" s="318">
        <v>0</v>
      </c>
      <c r="BM128" s="318">
        <v>2.6709176723866902E-2</v>
      </c>
      <c r="BN128" s="318">
        <v>1.44757170658683E-3</v>
      </c>
      <c r="BO128" s="318">
        <v>0</v>
      </c>
      <c r="BP128" s="318">
        <v>6.5227707399354703E-3</v>
      </c>
      <c r="BQ128" s="318">
        <v>2.1955917420793999E-3</v>
      </c>
      <c r="BR128" s="318">
        <v>3.84745542564103E-4</v>
      </c>
      <c r="BS128" s="318">
        <v>5.15925662633228E-2</v>
      </c>
      <c r="BT128" s="318">
        <v>5.8115337003258202E-2</v>
      </c>
      <c r="BU128" s="318">
        <v>6.0310928745337597E-2</v>
      </c>
      <c r="BV128" s="318">
        <v>184.25916522615299</v>
      </c>
      <c r="BW128" s="318">
        <v>207.55477501163699</v>
      </c>
      <c r="BX128" s="318">
        <v>215.396174090492</v>
      </c>
      <c r="BY128" s="318">
        <v>479.07382958799701</v>
      </c>
      <c r="BZ128" s="318">
        <v>539.64241503025505</v>
      </c>
      <c r="CA128" s="318">
        <v>560.03005263527803</v>
      </c>
      <c r="CB128" s="318">
        <v>13.4140672284639</v>
      </c>
      <c r="CC128" s="318">
        <v>15.1099876208471</v>
      </c>
      <c r="CD128" s="318">
        <v>15.680841473787799</v>
      </c>
      <c r="CE128" s="317" t="s">
        <v>800</v>
      </c>
      <c r="CF128" s="317" t="s">
        <v>800</v>
      </c>
      <c r="CG128" s="317" t="s">
        <v>2990</v>
      </c>
      <c r="CH128" s="318">
        <v>3.5063768748782101E-3</v>
      </c>
      <c r="CI128" s="318">
        <v>4.8086189388444597E-2</v>
      </c>
      <c r="CJ128" s="318">
        <v>12.5024092409956</v>
      </c>
      <c r="CK128" s="222"/>
      <c r="CL128" s="223">
        <f t="shared" si="11"/>
        <v>2.3435817832869073E-2</v>
      </c>
      <c r="CM128" s="223">
        <f t="shared" si="12"/>
        <v>2.815674843045373E-2</v>
      </c>
      <c r="CN128" s="223">
        <f t="shared" si="13"/>
        <v>6.5227707399354703E-3</v>
      </c>
      <c r="CO128" s="223">
        <f t="shared" si="13"/>
        <v>2.1955917420793999E-3</v>
      </c>
      <c r="CP128" s="223">
        <f t="shared" si="14"/>
        <v>6.0310928745337673E-2</v>
      </c>
      <c r="CQ128" s="223">
        <f t="shared" si="15"/>
        <v>7.6327832942979512E-17</v>
      </c>
      <c r="CR128" s="222"/>
      <c r="CS128" s="222"/>
      <c r="CT128" s="222"/>
      <c r="CU128" s="222"/>
      <c r="CV128" s="222"/>
      <c r="CW128" s="222"/>
      <c r="CX128" s="222"/>
      <c r="CY128" s="222"/>
      <c r="CZ128" s="222"/>
      <c r="DA128" s="222"/>
      <c r="DB128" s="224">
        <f t="shared" si="16"/>
        <v>5.1207820720758704E-2</v>
      </c>
      <c r="DC128" s="224">
        <f t="shared" si="17"/>
        <v>3.84745542564103E-4</v>
      </c>
      <c r="DD128" s="224">
        <f t="shared" si="18"/>
        <v>5.1592566263322807E-2</v>
      </c>
      <c r="DE128" s="225">
        <f t="shared" si="19"/>
        <v>0</v>
      </c>
      <c r="DF128" s="222"/>
      <c r="DG128" s="222"/>
      <c r="DH128" s="222"/>
      <c r="DI128" s="222"/>
      <c r="DJ128" s="222"/>
      <c r="DK128" s="222"/>
      <c r="DL128" s="222"/>
      <c r="DM128" s="222"/>
      <c r="DN128" s="222"/>
      <c r="DO128" s="222"/>
      <c r="DP128" s="222"/>
      <c r="DQ128" s="222"/>
      <c r="DR128" s="222"/>
      <c r="DS128" s="222"/>
      <c r="DT128" s="222"/>
      <c r="DU128" s="222"/>
      <c r="DV128" s="222"/>
      <c r="DW128" s="222"/>
      <c r="DX128" s="222"/>
      <c r="DY128" s="222"/>
      <c r="DZ128" s="222"/>
      <c r="EA128" s="222"/>
      <c r="EB128" s="222"/>
      <c r="EC128" s="222"/>
      <c r="ED128" s="222"/>
      <c r="EE128" s="222"/>
    </row>
    <row r="129" spans="1:135" ht="25.5" x14ac:dyDescent="0.25">
      <c r="A129" s="317" t="s">
        <v>405</v>
      </c>
      <c r="B129" s="317" t="s">
        <v>3325</v>
      </c>
      <c r="C129" s="317" t="s">
        <v>406</v>
      </c>
      <c r="D129" s="317" t="s">
        <v>2980</v>
      </c>
      <c r="E129" s="318">
        <v>285</v>
      </c>
      <c r="F129" s="318">
        <v>2400</v>
      </c>
      <c r="G129" s="317" t="s">
        <v>2854</v>
      </c>
      <c r="H129" s="317" t="s">
        <v>800</v>
      </c>
      <c r="I129" s="317" t="s">
        <v>2622</v>
      </c>
      <c r="J129" s="318">
        <v>120</v>
      </c>
      <c r="K129" s="318">
        <v>0.8</v>
      </c>
      <c r="L129" s="317" t="s">
        <v>2891</v>
      </c>
      <c r="M129" s="317" t="s">
        <v>2892</v>
      </c>
      <c r="N129" s="317" t="s">
        <v>2893</v>
      </c>
      <c r="O129" s="317" t="s">
        <v>32</v>
      </c>
      <c r="P129" s="317" t="s">
        <v>2858</v>
      </c>
      <c r="Q129" s="317" t="s">
        <v>2859</v>
      </c>
      <c r="R129" s="317" t="s">
        <v>3325</v>
      </c>
      <c r="S129" s="317" t="s">
        <v>2860</v>
      </c>
      <c r="T129" s="318">
        <v>5.4685696788286699E-2</v>
      </c>
      <c r="U129" s="317" t="s">
        <v>2861</v>
      </c>
      <c r="V129" s="317" t="s">
        <v>2862</v>
      </c>
      <c r="W129" s="317" t="s">
        <v>405</v>
      </c>
      <c r="X129" s="317" t="s">
        <v>406</v>
      </c>
      <c r="Y129" s="318">
        <v>285</v>
      </c>
      <c r="Z129" s="318">
        <v>2400</v>
      </c>
      <c r="AA129" s="318">
        <v>1</v>
      </c>
      <c r="AB129" s="317" t="s">
        <v>3325</v>
      </c>
      <c r="AC129" s="318">
        <v>1</v>
      </c>
      <c r="AD129" s="317" t="s">
        <v>800</v>
      </c>
      <c r="AE129" s="317" t="s">
        <v>800</v>
      </c>
      <c r="AF129" s="318">
        <v>0</v>
      </c>
      <c r="AG129" s="318">
        <v>0</v>
      </c>
      <c r="AH129" s="317" t="s">
        <v>2854</v>
      </c>
      <c r="AI129" s="317" t="s">
        <v>2863</v>
      </c>
      <c r="AJ129" s="317" t="s">
        <v>2891</v>
      </c>
      <c r="AK129" s="317" t="s">
        <v>2907</v>
      </c>
      <c r="AL129" s="317" t="s">
        <v>2854</v>
      </c>
      <c r="AM129" s="317" t="s">
        <v>2865</v>
      </c>
      <c r="AN129" s="317" t="s">
        <v>2866</v>
      </c>
      <c r="AO129" s="317" t="s">
        <v>2867</v>
      </c>
      <c r="AP129" s="317" t="s">
        <v>2868</v>
      </c>
      <c r="AQ129" s="317" t="s">
        <v>2869</v>
      </c>
      <c r="AR129" s="317" t="s">
        <v>2870</v>
      </c>
      <c r="AS129" s="318">
        <v>79.348399999999998</v>
      </c>
      <c r="AT129" s="318">
        <v>0</v>
      </c>
      <c r="AU129" s="317" t="s">
        <v>3326</v>
      </c>
      <c r="AV129" s="317" t="s">
        <v>3326</v>
      </c>
      <c r="AW129" s="317" t="s">
        <v>3327</v>
      </c>
      <c r="AX129" s="317" t="s">
        <v>3328</v>
      </c>
      <c r="AY129" s="317" t="s">
        <v>2915</v>
      </c>
      <c r="AZ129" s="317" t="s">
        <v>800</v>
      </c>
      <c r="BA129" s="317" t="s">
        <v>800</v>
      </c>
      <c r="BB129" s="318">
        <v>5.4549962962963001E-3</v>
      </c>
      <c r="BC129" s="318">
        <v>1.55854235846617E-2</v>
      </c>
      <c r="BD129" s="318">
        <v>8.3333333333333295E-4</v>
      </c>
      <c r="BE129" s="318">
        <v>4.5919212962962998E-4</v>
      </c>
      <c r="BF129" s="318">
        <v>0</v>
      </c>
      <c r="BG129" s="318">
        <v>0</v>
      </c>
      <c r="BH129" s="318">
        <v>0</v>
      </c>
      <c r="BI129" s="318">
        <v>0</v>
      </c>
      <c r="BJ129" s="318">
        <v>0</v>
      </c>
      <c r="BK129" s="318">
        <v>0</v>
      </c>
      <c r="BL129" s="318">
        <v>0</v>
      </c>
      <c r="BM129" s="318">
        <v>2.7416166025010801E-2</v>
      </c>
      <c r="BN129" s="318">
        <v>1.4734212013473101E-3</v>
      </c>
      <c r="BO129" s="318">
        <v>0</v>
      </c>
      <c r="BP129" s="318">
        <v>4.6746523636204199E-3</v>
      </c>
      <c r="BQ129" s="318">
        <v>1.57350741515691E-3</v>
      </c>
      <c r="BR129" s="318">
        <v>1.8366666666666699E-4</v>
      </c>
      <c r="BS129" s="318">
        <v>5.1406199236945699E-2</v>
      </c>
      <c r="BT129" s="318">
        <v>5.6080851600566202E-2</v>
      </c>
      <c r="BU129" s="318">
        <v>5.7654359015723099E-2</v>
      </c>
      <c r="BV129" s="318">
        <v>180.37262890156401</v>
      </c>
      <c r="BW129" s="318">
        <v>196.774917896723</v>
      </c>
      <c r="BX129" s="318">
        <v>202.29599654639699</v>
      </c>
      <c r="BY129" s="318">
        <v>468.96883514406699</v>
      </c>
      <c r="BZ129" s="318">
        <v>511.614786531481</v>
      </c>
      <c r="CA129" s="318">
        <v>525.96959102063204</v>
      </c>
      <c r="CB129" s="318">
        <v>13.365611801605899</v>
      </c>
      <c r="CC129" s="318">
        <v>14.5810214161472</v>
      </c>
      <c r="CD129" s="318">
        <v>14.990133344087999</v>
      </c>
      <c r="CE129" s="317" t="s">
        <v>800</v>
      </c>
      <c r="CF129" s="317" t="s">
        <v>800</v>
      </c>
      <c r="CG129" s="317" t="s">
        <v>2875</v>
      </c>
      <c r="CH129" s="318">
        <v>3.9587455510647698E-3</v>
      </c>
      <c r="CI129" s="318">
        <v>4.7447453685880998E-2</v>
      </c>
      <c r="CJ129" s="318">
        <v>12.3363379583291</v>
      </c>
      <c r="CK129" s="222"/>
      <c r="CL129" s="223">
        <f t="shared" si="11"/>
        <v>2.2516612010587626E-2</v>
      </c>
      <c r="CM129" s="223">
        <f t="shared" si="12"/>
        <v>2.8889587226358111E-2</v>
      </c>
      <c r="CN129" s="223">
        <f t="shared" si="13"/>
        <v>4.6746523636204199E-3</v>
      </c>
      <c r="CO129" s="223">
        <f t="shared" si="13"/>
        <v>1.57350741515691E-3</v>
      </c>
      <c r="CP129" s="223">
        <f t="shared" si="14"/>
        <v>5.7654359015723071E-2</v>
      </c>
      <c r="CQ129" s="223">
        <f t="shared" si="15"/>
        <v>0</v>
      </c>
      <c r="CR129" s="222"/>
      <c r="CS129" s="222"/>
      <c r="CT129" s="222"/>
      <c r="CU129" s="222"/>
      <c r="CV129" s="222"/>
      <c r="CW129" s="222"/>
      <c r="CX129" s="222"/>
      <c r="CY129" s="222"/>
      <c r="CZ129" s="222"/>
      <c r="DA129" s="222"/>
      <c r="DB129" s="224">
        <f t="shared" si="16"/>
        <v>5.1222532570279068E-2</v>
      </c>
      <c r="DC129" s="224">
        <f t="shared" si="17"/>
        <v>1.8366666666666699E-4</v>
      </c>
      <c r="DD129" s="224">
        <f t="shared" si="18"/>
        <v>5.1406199236945734E-2</v>
      </c>
      <c r="DE129" s="225">
        <f t="shared" si="19"/>
        <v>0</v>
      </c>
      <c r="DF129" s="222"/>
      <c r="DG129" s="222"/>
      <c r="DH129" s="222"/>
      <c r="DI129" s="222"/>
      <c r="DJ129" s="222"/>
      <c r="DK129" s="222"/>
      <c r="DL129" s="222"/>
      <c r="DM129" s="222"/>
      <c r="DN129" s="222"/>
      <c r="DO129" s="222"/>
      <c r="DP129" s="222"/>
      <c r="DQ129" s="222"/>
      <c r="DR129" s="222"/>
      <c r="DS129" s="222"/>
      <c r="DT129" s="222"/>
      <c r="DU129" s="222"/>
      <c r="DV129" s="222"/>
      <c r="DW129" s="222"/>
      <c r="DX129" s="222"/>
      <c r="DY129" s="222"/>
      <c r="DZ129" s="222"/>
      <c r="EA129" s="222"/>
      <c r="EB129" s="222"/>
      <c r="EC129" s="222"/>
      <c r="ED129" s="222"/>
      <c r="EE129" s="222"/>
    </row>
    <row r="130" spans="1:135" ht="25.5" x14ac:dyDescent="0.25">
      <c r="A130" s="317" t="s">
        <v>405</v>
      </c>
      <c r="B130" s="317" t="s">
        <v>3330</v>
      </c>
      <c r="C130" s="317" t="s">
        <v>406</v>
      </c>
      <c r="D130" s="317" t="s">
        <v>2980</v>
      </c>
      <c r="E130" s="318">
        <v>285</v>
      </c>
      <c r="F130" s="318">
        <v>2400</v>
      </c>
      <c r="G130" s="317" t="s">
        <v>2891</v>
      </c>
      <c r="H130" s="317" t="s">
        <v>800</v>
      </c>
      <c r="I130" s="317" t="s">
        <v>2623</v>
      </c>
      <c r="J130" s="318">
        <v>85</v>
      </c>
      <c r="K130" s="318">
        <v>0.8</v>
      </c>
      <c r="L130" s="317" t="s">
        <v>2891</v>
      </c>
      <c r="M130" s="317" t="s">
        <v>2892</v>
      </c>
      <c r="N130" s="317" t="s">
        <v>2893</v>
      </c>
      <c r="O130" s="317" t="s">
        <v>32</v>
      </c>
      <c r="P130" s="317" t="s">
        <v>2858</v>
      </c>
      <c r="Q130" s="317" t="s">
        <v>2859</v>
      </c>
      <c r="R130" s="317" t="s">
        <v>3330</v>
      </c>
      <c r="S130" s="317" t="s">
        <v>2860</v>
      </c>
      <c r="T130" s="318">
        <v>5.4685696788286699E-2</v>
      </c>
      <c r="U130" s="317" t="s">
        <v>3008</v>
      </c>
      <c r="V130" s="317" t="s">
        <v>3009</v>
      </c>
      <c r="W130" s="317" t="s">
        <v>405</v>
      </c>
      <c r="X130" s="317" t="s">
        <v>406</v>
      </c>
      <c r="Y130" s="318">
        <v>285</v>
      </c>
      <c r="Z130" s="318">
        <v>2400</v>
      </c>
      <c r="AA130" s="318">
        <v>1</v>
      </c>
      <c r="AB130" s="317" t="s">
        <v>3330</v>
      </c>
      <c r="AC130" s="318">
        <v>1</v>
      </c>
      <c r="AD130" s="317" t="s">
        <v>800</v>
      </c>
      <c r="AE130" s="317" t="s">
        <v>800</v>
      </c>
      <c r="AF130" s="295"/>
      <c r="AG130" s="295"/>
      <c r="AH130" s="317" t="s">
        <v>2854</v>
      </c>
      <c r="AI130" s="317" t="s">
        <v>2863</v>
      </c>
      <c r="AJ130" s="317" t="s">
        <v>2855</v>
      </c>
      <c r="AK130" s="317" t="s">
        <v>2864</v>
      </c>
      <c r="AL130" s="317" t="s">
        <v>2854</v>
      </c>
      <c r="AM130" s="317" t="s">
        <v>2865</v>
      </c>
      <c r="AN130" s="317" t="s">
        <v>3010</v>
      </c>
      <c r="AO130" s="317" t="s">
        <v>2867</v>
      </c>
      <c r="AP130" s="317" t="s">
        <v>2868</v>
      </c>
      <c r="AQ130" s="317" t="s">
        <v>2869</v>
      </c>
      <c r="AR130" s="317" t="s">
        <v>2870</v>
      </c>
      <c r="AS130" s="318">
        <v>48.982399999999998</v>
      </c>
      <c r="AT130" s="318">
        <v>0</v>
      </c>
      <c r="AU130" s="317" t="s">
        <v>3326</v>
      </c>
      <c r="AV130" s="317" t="s">
        <v>3326</v>
      </c>
      <c r="AW130" s="317" t="s">
        <v>3327</v>
      </c>
      <c r="AX130" s="317" t="s">
        <v>3328</v>
      </c>
      <c r="AY130" s="317" t="s">
        <v>2874</v>
      </c>
      <c r="AZ130" s="317" t="s">
        <v>800</v>
      </c>
      <c r="BA130" s="317" t="s">
        <v>800</v>
      </c>
      <c r="BB130" s="318">
        <v>5.4549962962963001E-3</v>
      </c>
      <c r="BC130" s="318">
        <v>1.55854235846617E-2</v>
      </c>
      <c r="BD130" s="318">
        <v>8.3333333333333295E-4</v>
      </c>
      <c r="BE130" s="318">
        <v>4.0018300653594803E-4</v>
      </c>
      <c r="BF130" s="318">
        <v>0</v>
      </c>
      <c r="BG130" s="318">
        <v>0</v>
      </c>
      <c r="BH130" s="318">
        <v>0</v>
      </c>
      <c r="BI130" s="318">
        <v>0</v>
      </c>
      <c r="BJ130" s="318">
        <v>0</v>
      </c>
      <c r="BK130" s="318">
        <v>0</v>
      </c>
      <c r="BL130" s="318">
        <v>0</v>
      </c>
      <c r="BM130" s="318">
        <v>1.9246658734631099E-2</v>
      </c>
      <c r="BN130" s="318">
        <v>1.4734212013473101E-3</v>
      </c>
      <c r="BO130" s="318">
        <v>0</v>
      </c>
      <c r="BP130" s="318">
        <v>6.5995092192288303E-3</v>
      </c>
      <c r="BQ130" s="318">
        <v>2.2214222331626899E-3</v>
      </c>
      <c r="BR130" s="318">
        <v>3.1260575333333298E-4</v>
      </c>
      <c r="BS130" s="318">
        <v>4.3306621910139002E-2</v>
      </c>
      <c r="BT130" s="318">
        <v>4.9906131129367801E-2</v>
      </c>
      <c r="BU130" s="318">
        <v>5.2127553362530499E-2</v>
      </c>
      <c r="BV130" s="318">
        <v>151.95305933382099</v>
      </c>
      <c r="BW130" s="318">
        <v>175.10923203286899</v>
      </c>
      <c r="BX130" s="318">
        <v>182.903696008879</v>
      </c>
      <c r="BY130" s="318">
        <v>395.07795426793501</v>
      </c>
      <c r="BZ130" s="318">
        <v>455.28400328546098</v>
      </c>
      <c r="CA130" s="318">
        <v>475.54960962308502</v>
      </c>
      <c r="CB130" s="318">
        <v>11.259721696636101</v>
      </c>
      <c r="CC130" s="318">
        <v>12.9755940936356</v>
      </c>
      <c r="CD130" s="318">
        <v>13.553163874257899</v>
      </c>
      <c r="CE130" s="317" t="s">
        <v>800</v>
      </c>
      <c r="CF130" s="317" t="s">
        <v>800</v>
      </c>
      <c r="CG130" s="317" t="s">
        <v>3014</v>
      </c>
      <c r="CH130" s="318">
        <v>1.9968666616000099E-3</v>
      </c>
      <c r="CI130" s="318">
        <v>4.1309755248538998E-2</v>
      </c>
      <c r="CJ130" s="318">
        <v>10.7405363646201</v>
      </c>
      <c r="CK130" s="222"/>
      <c r="CL130" s="223">
        <f t="shared" si="11"/>
        <v>2.2586541974160611E-2</v>
      </c>
      <c r="CM130" s="223">
        <f t="shared" si="12"/>
        <v>2.0720079935978408E-2</v>
      </c>
      <c r="CN130" s="223">
        <f t="shared" si="13"/>
        <v>6.5995092192288303E-3</v>
      </c>
      <c r="CO130" s="223">
        <f t="shared" si="13"/>
        <v>2.2214222331626899E-3</v>
      </c>
      <c r="CP130" s="223">
        <f t="shared" si="14"/>
        <v>5.2127553362530547E-2</v>
      </c>
      <c r="CQ130" s="223">
        <f t="shared" si="15"/>
        <v>0</v>
      </c>
      <c r="CR130" s="222"/>
      <c r="CS130" s="222"/>
      <c r="CT130" s="222"/>
      <c r="CU130" s="222"/>
      <c r="CV130" s="222"/>
      <c r="CW130" s="222"/>
      <c r="CX130" s="222"/>
      <c r="CY130" s="222"/>
      <c r="CZ130" s="222"/>
      <c r="DA130" s="222"/>
      <c r="DB130" s="224">
        <f t="shared" si="16"/>
        <v>4.2994016156805683E-2</v>
      </c>
      <c r="DC130" s="224">
        <f t="shared" si="17"/>
        <v>3.1260575333333298E-4</v>
      </c>
      <c r="DD130" s="224">
        <f t="shared" si="18"/>
        <v>4.3306621910139016E-2</v>
      </c>
      <c r="DE130" s="225">
        <f t="shared" si="19"/>
        <v>0</v>
      </c>
      <c r="DF130" s="222"/>
      <c r="DG130" s="222"/>
      <c r="DH130" s="222"/>
      <c r="DI130" s="222"/>
      <c r="DJ130" s="222"/>
      <c r="DK130" s="222"/>
      <c r="DL130" s="222"/>
      <c r="DM130" s="222"/>
      <c r="DN130" s="222"/>
      <c r="DO130" s="222"/>
      <c r="DP130" s="222"/>
      <c r="DQ130" s="222"/>
      <c r="DR130" s="222"/>
      <c r="DS130" s="222"/>
      <c r="DT130" s="222"/>
      <c r="DU130" s="222"/>
      <c r="DV130" s="222"/>
      <c r="DW130" s="222"/>
      <c r="DX130" s="222"/>
      <c r="DY130" s="222"/>
      <c r="DZ130" s="222"/>
      <c r="EA130" s="222"/>
      <c r="EB130" s="222"/>
      <c r="EC130" s="222"/>
      <c r="ED130" s="222"/>
      <c r="EE130" s="222"/>
    </row>
    <row r="131" spans="1:135" ht="25.5" x14ac:dyDescent="0.25">
      <c r="A131" s="317" t="s">
        <v>405</v>
      </c>
      <c r="B131" s="317" t="s">
        <v>3332</v>
      </c>
      <c r="C131" s="317" t="s">
        <v>406</v>
      </c>
      <c r="D131" s="317" t="s">
        <v>2980</v>
      </c>
      <c r="E131" s="318">
        <v>285</v>
      </c>
      <c r="F131" s="318">
        <v>2400</v>
      </c>
      <c r="G131" s="317" t="s">
        <v>2906</v>
      </c>
      <c r="H131" s="317" t="s">
        <v>800</v>
      </c>
      <c r="I131" s="317" t="s">
        <v>2625</v>
      </c>
      <c r="J131" s="318">
        <v>87</v>
      </c>
      <c r="K131" s="318">
        <v>0.8</v>
      </c>
      <c r="L131" s="317" t="s">
        <v>2891</v>
      </c>
      <c r="M131" s="317" t="s">
        <v>2892</v>
      </c>
      <c r="N131" s="317" t="s">
        <v>2893</v>
      </c>
      <c r="O131" s="317" t="s">
        <v>32</v>
      </c>
      <c r="P131" s="317" t="s">
        <v>2894</v>
      </c>
      <c r="Q131" s="317" t="s">
        <v>2859</v>
      </c>
      <c r="R131" s="317" t="s">
        <v>3332</v>
      </c>
      <c r="S131" s="317" t="s">
        <v>2895</v>
      </c>
      <c r="T131" s="318">
        <v>5.45294626447154E-2</v>
      </c>
      <c r="U131" s="317" t="s">
        <v>2981</v>
      </c>
      <c r="V131" s="317" t="s">
        <v>2982</v>
      </c>
      <c r="W131" s="317" t="s">
        <v>405</v>
      </c>
      <c r="X131" s="317" t="s">
        <v>406</v>
      </c>
      <c r="Y131" s="318">
        <v>285</v>
      </c>
      <c r="Z131" s="318">
        <v>2400</v>
      </c>
      <c r="AA131" s="318">
        <v>1</v>
      </c>
      <c r="AB131" s="317" t="s">
        <v>3332</v>
      </c>
      <c r="AC131" s="318">
        <v>1</v>
      </c>
      <c r="AD131" s="317" t="s">
        <v>800</v>
      </c>
      <c r="AE131" s="317" t="s">
        <v>800</v>
      </c>
      <c r="AF131" s="318">
        <v>0</v>
      </c>
      <c r="AG131" s="318">
        <v>0</v>
      </c>
      <c r="AH131" s="317" t="s">
        <v>2854</v>
      </c>
      <c r="AI131" s="317" t="s">
        <v>2863</v>
      </c>
      <c r="AJ131" s="317" t="s">
        <v>2891</v>
      </c>
      <c r="AK131" s="317" t="s">
        <v>2907</v>
      </c>
      <c r="AL131" s="317" t="s">
        <v>2854</v>
      </c>
      <c r="AM131" s="317" t="s">
        <v>2865</v>
      </c>
      <c r="AN131" s="317" t="s">
        <v>2985</v>
      </c>
      <c r="AO131" s="317" t="s">
        <v>2867</v>
      </c>
      <c r="AP131" s="317" t="s">
        <v>2868</v>
      </c>
      <c r="AQ131" s="317" t="s">
        <v>2869</v>
      </c>
      <c r="AR131" s="317" t="s">
        <v>2870</v>
      </c>
      <c r="AS131" s="318">
        <v>82.6995</v>
      </c>
      <c r="AT131" s="318">
        <v>0</v>
      </c>
      <c r="AU131" s="317" t="s">
        <v>3326</v>
      </c>
      <c r="AV131" s="317" t="s">
        <v>3326</v>
      </c>
      <c r="AW131" s="317" t="s">
        <v>3327</v>
      </c>
      <c r="AX131" s="317" t="s">
        <v>3328</v>
      </c>
      <c r="AY131" s="317" t="s">
        <v>2915</v>
      </c>
      <c r="AZ131" s="317" t="s">
        <v>800</v>
      </c>
      <c r="BA131" s="317" t="s">
        <v>800</v>
      </c>
      <c r="BB131" s="318">
        <v>5.4549962962963001E-3</v>
      </c>
      <c r="BC131" s="318">
        <v>1.55408968537439E-2</v>
      </c>
      <c r="BD131" s="318">
        <v>8.3333333333333295E-4</v>
      </c>
      <c r="BE131" s="318">
        <v>6.6011733716475098E-4</v>
      </c>
      <c r="BF131" s="318">
        <v>0</v>
      </c>
      <c r="BG131" s="318">
        <v>0</v>
      </c>
      <c r="BH131" s="318">
        <v>0</v>
      </c>
      <c r="BI131" s="318">
        <v>0</v>
      </c>
      <c r="BJ131" s="318">
        <v>0</v>
      </c>
      <c r="BK131" s="318">
        <v>0</v>
      </c>
      <c r="BL131" s="318">
        <v>0</v>
      </c>
      <c r="BM131" s="318">
        <v>2.6402174692558001E-2</v>
      </c>
      <c r="BN131" s="318">
        <v>1.4734212013473101E-3</v>
      </c>
      <c r="BO131" s="318">
        <v>0</v>
      </c>
      <c r="BP131" s="318">
        <v>6.4477963636143699E-3</v>
      </c>
      <c r="BQ131" s="318">
        <v>2.1703550553888399E-3</v>
      </c>
      <c r="BR131" s="318">
        <v>1.8366666666666699E-4</v>
      </c>
      <c r="BS131" s="318">
        <v>5.0548606381110299E-2</v>
      </c>
      <c r="BT131" s="318">
        <v>5.69964027447247E-2</v>
      </c>
      <c r="BU131" s="318">
        <v>5.9166757800113497E-2</v>
      </c>
      <c r="BV131" s="318">
        <v>177.36353116179001</v>
      </c>
      <c r="BW131" s="318">
        <v>199.98737805166499</v>
      </c>
      <c r="BX131" s="318">
        <v>207.602658947767</v>
      </c>
      <c r="BY131" s="318">
        <v>461.145181020655</v>
      </c>
      <c r="BZ131" s="318">
        <v>519.96718293433003</v>
      </c>
      <c r="CA131" s="318">
        <v>539.76691326419302</v>
      </c>
      <c r="CB131" s="318">
        <v>13.142637659088701</v>
      </c>
      <c r="CC131" s="318">
        <v>14.8190647136284</v>
      </c>
      <c r="CD131" s="318">
        <v>15.383357028029501</v>
      </c>
      <c r="CE131" s="317" t="s">
        <v>800</v>
      </c>
      <c r="CF131" s="317" t="s">
        <v>800</v>
      </c>
      <c r="CG131" s="317" t="s">
        <v>2990</v>
      </c>
      <c r="CH131" s="318">
        <v>3.4660736924083399E-3</v>
      </c>
      <c r="CI131" s="318">
        <v>4.7082532688701897E-2</v>
      </c>
      <c r="CJ131" s="318">
        <v>12.241458499062499</v>
      </c>
      <c r="CK131" s="222"/>
      <c r="CL131" s="223">
        <f t="shared" ref="CL131:CL194" si="20">SUM(BB131:BL131)+BR131</f>
        <v>2.267301048720495E-2</v>
      </c>
      <c r="CM131" s="223">
        <f t="shared" ref="CM131:CM194" si="21">SUM(BM131:BO131)</f>
        <v>2.787559589390531E-2</v>
      </c>
      <c r="CN131" s="223">
        <f t="shared" ref="CN131:CO194" si="22">BP131</f>
        <v>6.4477963636143699E-3</v>
      </c>
      <c r="CO131" s="223">
        <f t="shared" si="22"/>
        <v>2.1703550553888399E-3</v>
      </c>
      <c r="CP131" s="223">
        <f t="shared" ref="CP131:CP194" si="23">SUM(CL131:CO131)</f>
        <v>5.9166757800113469E-2</v>
      </c>
      <c r="CQ131" s="223">
        <f t="shared" ref="CQ131:CQ194" si="24">CP131-BU131</f>
        <v>0</v>
      </c>
      <c r="CR131" s="222"/>
      <c r="CS131" s="222"/>
      <c r="CT131" s="222"/>
      <c r="CU131" s="222"/>
      <c r="CV131" s="222"/>
      <c r="CW131" s="222"/>
      <c r="CX131" s="222"/>
      <c r="CY131" s="222"/>
      <c r="CZ131" s="222"/>
      <c r="DA131" s="222"/>
      <c r="DB131" s="224">
        <f t="shared" ref="DB131:DB194" si="25">SUM(BB131:BE131)+BM131+BN131</f>
        <v>5.0364939714443592E-2</v>
      </c>
      <c r="DC131" s="224">
        <f t="shared" ref="DC131:DC194" si="26">BF131+BG131+BH131+BI131+BJ131+BK131+BL131+BO131+BR131</f>
        <v>1.8366666666666699E-4</v>
      </c>
      <c r="DD131" s="224">
        <f t="shared" ref="DD131:DD194" si="27">DC131+DB131</f>
        <v>5.0548606381110257E-2</v>
      </c>
      <c r="DE131" s="225">
        <f t="shared" ref="DE131:DE194" si="28">DD131-BS131</f>
        <v>0</v>
      </c>
      <c r="DF131" s="222"/>
      <c r="DG131" s="222"/>
      <c r="DH131" s="222"/>
      <c r="DI131" s="222"/>
      <c r="DJ131" s="222"/>
      <c r="DK131" s="222"/>
      <c r="DL131" s="222"/>
      <c r="DM131" s="222"/>
      <c r="DN131" s="222"/>
      <c r="DO131" s="222"/>
      <c r="DP131" s="222"/>
      <c r="DQ131" s="222"/>
      <c r="DR131" s="222"/>
      <c r="DS131" s="222"/>
      <c r="DT131" s="222"/>
      <c r="DU131" s="222"/>
      <c r="DV131" s="222"/>
      <c r="DW131" s="222"/>
      <c r="DX131" s="222"/>
      <c r="DY131" s="222"/>
      <c r="DZ131" s="222"/>
      <c r="EA131" s="222"/>
      <c r="EB131" s="222"/>
      <c r="EC131" s="222"/>
      <c r="ED131" s="222"/>
      <c r="EE131" s="222"/>
    </row>
    <row r="132" spans="1:135" ht="25.5" x14ac:dyDescent="0.25">
      <c r="A132" s="317" t="s">
        <v>407</v>
      </c>
      <c r="B132" s="317" t="s">
        <v>3334</v>
      </c>
      <c r="C132" s="317" t="s">
        <v>408</v>
      </c>
      <c r="D132" s="317" t="s">
        <v>2980</v>
      </c>
      <c r="E132" s="318">
        <v>390</v>
      </c>
      <c r="F132" s="318">
        <v>1728</v>
      </c>
      <c r="G132" s="317" t="s">
        <v>2891</v>
      </c>
      <c r="H132" s="317" t="s">
        <v>800</v>
      </c>
      <c r="I132" s="317" t="s">
        <v>2623</v>
      </c>
      <c r="J132" s="318">
        <v>74</v>
      </c>
      <c r="K132" s="318">
        <v>0.8</v>
      </c>
      <c r="L132" s="317" t="s">
        <v>2891</v>
      </c>
      <c r="M132" s="317" t="s">
        <v>2892</v>
      </c>
      <c r="N132" s="317" t="s">
        <v>2893</v>
      </c>
      <c r="O132" s="317" t="s">
        <v>32</v>
      </c>
      <c r="P132" s="317" t="s">
        <v>2858</v>
      </c>
      <c r="Q132" s="317" t="s">
        <v>2859</v>
      </c>
      <c r="R132" s="317" t="s">
        <v>3334</v>
      </c>
      <c r="S132" s="317" t="s">
        <v>2860</v>
      </c>
      <c r="T132" s="318">
        <v>5.4685696788286699E-2</v>
      </c>
      <c r="U132" s="317" t="s">
        <v>3008</v>
      </c>
      <c r="V132" s="317" t="s">
        <v>3009</v>
      </c>
      <c r="W132" s="317" t="s">
        <v>407</v>
      </c>
      <c r="X132" s="317" t="s">
        <v>408</v>
      </c>
      <c r="Y132" s="318">
        <v>390</v>
      </c>
      <c r="Z132" s="318">
        <v>1728</v>
      </c>
      <c r="AA132" s="318">
        <v>1</v>
      </c>
      <c r="AB132" s="317" t="s">
        <v>3334</v>
      </c>
      <c r="AC132" s="318">
        <v>1</v>
      </c>
      <c r="AD132" s="317" t="s">
        <v>800</v>
      </c>
      <c r="AE132" s="317" t="s">
        <v>800</v>
      </c>
      <c r="AF132" s="295"/>
      <c r="AG132" s="295"/>
      <c r="AH132" s="317" t="s">
        <v>2854</v>
      </c>
      <c r="AI132" s="317" t="s">
        <v>2863</v>
      </c>
      <c r="AJ132" s="317" t="s">
        <v>2891</v>
      </c>
      <c r="AK132" s="317" t="s">
        <v>2907</v>
      </c>
      <c r="AL132" s="317" t="s">
        <v>2854</v>
      </c>
      <c r="AM132" s="317" t="s">
        <v>2865</v>
      </c>
      <c r="AN132" s="317" t="s">
        <v>3010</v>
      </c>
      <c r="AO132" s="317" t="s">
        <v>2867</v>
      </c>
      <c r="AP132" s="317" t="s">
        <v>2868</v>
      </c>
      <c r="AQ132" s="317" t="s">
        <v>2869</v>
      </c>
      <c r="AR132" s="317" t="s">
        <v>2870</v>
      </c>
      <c r="AS132" s="318">
        <v>48.982399999999998</v>
      </c>
      <c r="AT132" s="318">
        <v>0</v>
      </c>
      <c r="AU132" s="317" t="s">
        <v>3335</v>
      </c>
      <c r="AV132" s="317" t="s">
        <v>3335</v>
      </c>
      <c r="AW132" s="317" t="s">
        <v>3336</v>
      </c>
      <c r="AX132" s="317" t="s">
        <v>3337</v>
      </c>
      <c r="AY132" s="317" t="s">
        <v>2915</v>
      </c>
      <c r="AZ132" s="317" t="s">
        <v>800</v>
      </c>
      <c r="BA132" s="317" t="s">
        <v>800</v>
      </c>
      <c r="BB132" s="318">
        <v>6.9261651234567897E-3</v>
      </c>
      <c r="BC132" s="318">
        <v>2.13274217474318E-2</v>
      </c>
      <c r="BD132" s="318">
        <v>8.3333333333333295E-4</v>
      </c>
      <c r="BE132" s="318">
        <v>4.5966966966966998E-4</v>
      </c>
      <c r="BF132" s="318">
        <v>0</v>
      </c>
      <c r="BG132" s="318">
        <v>0</v>
      </c>
      <c r="BH132" s="318">
        <v>0</v>
      </c>
      <c r="BI132" s="318">
        <v>0</v>
      </c>
      <c r="BJ132" s="318">
        <v>0</v>
      </c>
      <c r="BK132" s="318">
        <v>0</v>
      </c>
      <c r="BL132" s="318">
        <v>0</v>
      </c>
      <c r="BM132" s="318">
        <v>2.2107648546535699E-2</v>
      </c>
      <c r="BN132" s="318">
        <v>2.0162605913173698E-3</v>
      </c>
      <c r="BO132" s="318">
        <v>0</v>
      </c>
      <c r="BP132" s="318">
        <v>7.5805173464114899E-3</v>
      </c>
      <c r="BQ132" s="318">
        <v>2.5516336462003898E-3</v>
      </c>
      <c r="BR132" s="318">
        <v>2.55092592592593E-4</v>
      </c>
      <c r="BS132" s="318">
        <v>5.39255916043372E-2</v>
      </c>
      <c r="BT132" s="318">
        <v>6.1506108950748699E-2</v>
      </c>
      <c r="BU132" s="318">
        <v>6.4057742596949102E-2</v>
      </c>
      <c r="BV132" s="318">
        <v>138.27074770342901</v>
      </c>
      <c r="BW132" s="318">
        <v>157.707971668586</v>
      </c>
      <c r="BX132" s="318">
        <v>164.250622043459</v>
      </c>
      <c r="BY132" s="318">
        <v>359.50394402891499</v>
      </c>
      <c r="BZ132" s="318">
        <v>410.04072633832499</v>
      </c>
      <c r="CA132" s="318">
        <v>427.05161731299398</v>
      </c>
      <c r="CB132" s="318">
        <v>14.0206538171277</v>
      </c>
      <c r="CC132" s="318">
        <v>15.9915883271947</v>
      </c>
      <c r="CD132" s="318">
        <v>16.655013075206799</v>
      </c>
      <c r="CE132" s="317" t="s">
        <v>800</v>
      </c>
      <c r="CF132" s="317" t="s">
        <v>800</v>
      </c>
      <c r="CG132" s="317" t="s">
        <v>3014</v>
      </c>
      <c r="CH132" s="318">
        <v>2.29369819237839E-3</v>
      </c>
      <c r="CI132" s="318">
        <v>5.1631893411958799E-2</v>
      </c>
      <c r="CJ132" s="318">
        <v>13.424292287109299</v>
      </c>
      <c r="CK132" s="222"/>
      <c r="CL132" s="223">
        <f t="shared" si="20"/>
        <v>2.9801682466484181E-2</v>
      </c>
      <c r="CM132" s="223">
        <f t="shared" si="21"/>
        <v>2.4123909137853068E-2</v>
      </c>
      <c r="CN132" s="223">
        <f t="shared" si="22"/>
        <v>7.5805173464114899E-3</v>
      </c>
      <c r="CO132" s="223">
        <f t="shared" si="22"/>
        <v>2.5516336462003898E-3</v>
      </c>
      <c r="CP132" s="223">
        <f t="shared" si="23"/>
        <v>6.405774259694913E-2</v>
      </c>
      <c r="CQ132" s="223">
        <f t="shared" si="24"/>
        <v>0</v>
      </c>
      <c r="CR132" s="222"/>
      <c r="CS132" s="222"/>
      <c r="CT132" s="222"/>
      <c r="CU132" s="222"/>
      <c r="CV132" s="222"/>
      <c r="CW132" s="222"/>
      <c r="CX132" s="222"/>
      <c r="CY132" s="222"/>
      <c r="CZ132" s="222"/>
      <c r="DA132" s="222"/>
      <c r="DB132" s="224">
        <f t="shared" si="25"/>
        <v>5.3670499011744657E-2</v>
      </c>
      <c r="DC132" s="224">
        <f t="shared" si="26"/>
        <v>2.55092592592593E-4</v>
      </c>
      <c r="DD132" s="224">
        <f t="shared" si="27"/>
        <v>5.3925591604337249E-2</v>
      </c>
      <c r="DE132" s="225">
        <f t="shared" si="28"/>
        <v>0</v>
      </c>
      <c r="DF132" s="222"/>
      <c r="DG132" s="222"/>
      <c r="DH132" s="222"/>
      <c r="DI132" s="222"/>
      <c r="DJ132" s="222"/>
      <c r="DK132" s="222"/>
      <c r="DL132" s="222"/>
      <c r="DM132" s="222"/>
      <c r="DN132" s="222"/>
      <c r="DO132" s="222"/>
      <c r="DP132" s="222"/>
      <c r="DQ132" s="222"/>
      <c r="DR132" s="222"/>
      <c r="DS132" s="222"/>
      <c r="DT132" s="222"/>
      <c r="DU132" s="222"/>
      <c r="DV132" s="222"/>
      <c r="DW132" s="222"/>
      <c r="DX132" s="222"/>
      <c r="DY132" s="222"/>
      <c r="DZ132" s="222"/>
      <c r="EA132" s="222"/>
      <c r="EB132" s="222"/>
      <c r="EC132" s="222"/>
      <c r="ED132" s="222"/>
      <c r="EE132" s="222"/>
    </row>
    <row r="133" spans="1:135" ht="25.5" x14ac:dyDescent="0.25">
      <c r="A133" s="317" t="s">
        <v>409</v>
      </c>
      <c r="B133" s="317" t="s">
        <v>3339</v>
      </c>
      <c r="C133" s="317" t="s">
        <v>410</v>
      </c>
      <c r="D133" s="317" t="s">
        <v>2980</v>
      </c>
      <c r="E133" s="318">
        <v>380</v>
      </c>
      <c r="F133" s="318">
        <v>1800</v>
      </c>
      <c r="G133" s="317" t="s">
        <v>2891</v>
      </c>
      <c r="H133" s="317" t="s">
        <v>800</v>
      </c>
      <c r="I133" s="317" t="s">
        <v>2623</v>
      </c>
      <c r="J133" s="318">
        <v>74</v>
      </c>
      <c r="K133" s="318">
        <v>0.8</v>
      </c>
      <c r="L133" s="317" t="s">
        <v>2891</v>
      </c>
      <c r="M133" s="317" t="s">
        <v>2892</v>
      </c>
      <c r="N133" s="317" t="s">
        <v>2893</v>
      </c>
      <c r="O133" s="317" t="s">
        <v>32</v>
      </c>
      <c r="P133" s="317" t="s">
        <v>2858</v>
      </c>
      <c r="Q133" s="317" t="s">
        <v>2859</v>
      </c>
      <c r="R133" s="317" t="s">
        <v>3339</v>
      </c>
      <c r="S133" s="317" t="s">
        <v>2860</v>
      </c>
      <c r="T133" s="318">
        <v>5.4685696788286699E-2</v>
      </c>
      <c r="U133" s="317" t="s">
        <v>3008</v>
      </c>
      <c r="V133" s="317" t="s">
        <v>3009</v>
      </c>
      <c r="W133" s="317" t="s">
        <v>409</v>
      </c>
      <c r="X133" s="317" t="s">
        <v>410</v>
      </c>
      <c r="Y133" s="318">
        <v>380</v>
      </c>
      <c r="Z133" s="318">
        <v>1800</v>
      </c>
      <c r="AA133" s="318">
        <v>1</v>
      </c>
      <c r="AB133" s="317" t="s">
        <v>3339</v>
      </c>
      <c r="AC133" s="318">
        <v>1</v>
      </c>
      <c r="AD133" s="317" t="s">
        <v>800</v>
      </c>
      <c r="AE133" s="317" t="s">
        <v>800</v>
      </c>
      <c r="AF133" s="295"/>
      <c r="AG133" s="295"/>
      <c r="AH133" s="317" t="s">
        <v>2854</v>
      </c>
      <c r="AI133" s="317" t="s">
        <v>2863</v>
      </c>
      <c r="AJ133" s="317" t="s">
        <v>2855</v>
      </c>
      <c r="AK133" s="317" t="s">
        <v>2864</v>
      </c>
      <c r="AL133" s="317" t="s">
        <v>2854</v>
      </c>
      <c r="AM133" s="317" t="s">
        <v>2865</v>
      </c>
      <c r="AN133" s="317" t="s">
        <v>3010</v>
      </c>
      <c r="AO133" s="317" t="s">
        <v>2867</v>
      </c>
      <c r="AP133" s="317" t="s">
        <v>2868</v>
      </c>
      <c r="AQ133" s="317" t="s">
        <v>2869</v>
      </c>
      <c r="AR133" s="317" t="s">
        <v>2870</v>
      </c>
      <c r="AS133" s="318">
        <v>48.982399999999998</v>
      </c>
      <c r="AT133" s="318">
        <v>0</v>
      </c>
      <c r="AU133" s="317" t="s">
        <v>3340</v>
      </c>
      <c r="AV133" s="317" t="s">
        <v>3340</v>
      </c>
      <c r="AW133" s="317" t="s">
        <v>3341</v>
      </c>
      <c r="AX133" s="317" t="s">
        <v>3342</v>
      </c>
      <c r="AY133" s="317" t="s">
        <v>2874</v>
      </c>
      <c r="AZ133" s="317" t="s">
        <v>800</v>
      </c>
      <c r="BA133" s="317" t="s">
        <v>800</v>
      </c>
      <c r="BB133" s="318">
        <v>6.6491185185185197E-3</v>
      </c>
      <c r="BC133" s="318">
        <v>2.0780564779548899E-2</v>
      </c>
      <c r="BD133" s="318">
        <v>8.3333333333333295E-4</v>
      </c>
      <c r="BE133" s="318">
        <v>4.5966966966966998E-4</v>
      </c>
      <c r="BF133" s="318">
        <v>0</v>
      </c>
      <c r="BG133" s="318">
        <v>0</v>
      </c>
      <c r="BH133" s="318">
        <v>0</v>
      </c>
      <c r="BI133" s="318">
        <v>0</v>
      </c>
      <c r="BJ133" s="318">
        <v>0</v>
      </c>
      <c r="BK133" s="318">
        <v>0</v>
      </c>
      <c r="BL133" s="318">
        <v>0</v>
      </c>
      <c r="BM133" s="318">
        <v>2.2107648546535699E-2</v>
      </c>
      <c r="BN133" s="318">
        <v>1.9645616017964101E-3</v>
      </c>
      <c r="BO133" s="318">
        <v>0</v>
      </c>
      <c r="BP133" s="318">
        <v>7.5805173464114899E-3</v>
      </c>
      <c r="BQ133" s="318">
        <v>2.5516336462003898E-3</v>
      </c>
      <c r="BR133" s="318">
        <v>4.1680767111111102E-4</v>
      </c>
      <c r="BS133" s="318">
        <v>5.3211704120513702E-2</v>
      </c>
      <c r="BT133" s="318">
        <v>6.0792221466925103E-2</v>
      </c>
      <c r="BU133" s="318">
        <v>6.33438551131255E-2</v>
      </c>
      <c r="BV133" s="318">
        <v>140.030800317141</v>
      </c>
      <c r="BW133" s="318">
        <v>159.979530176119</v>
      </c>
      <c r="BX133" s="318">
        <v>166.69435556085699</v>
      </c>
      <c r="BY133" s="318">
        <v>364.08008082456701</v>
      </c>
      <c r="BZ133" s="318">
        <v>415.94677845790898</v>
      </c>
      <c r="CA133" s="318">
        <v>433.40532445822703</v>
      </c>
      <c r="CB133" s="318">
        <v>13.8350430713335</v>
      </c>
      <c r="CC133" s="318">
        <v>15.8059775814005</v>
      </c>
      <c r="CD133" s="318">
        <v>16.469402329412599</v>
      </c>
      <c r="CE133" s="317" t="s">
        <v>800</v>
      </c>
      <c r="CF133" s="317" t="s">
        <v>800</v>
      </c>
      <c r="CG133" s="317" t="s">
        <v>3014</v>
      </c>
      <c r="CH133" s="318">
        <v>2.29369819237839E-3</v>
      </c>
      <c r="CI133" s="318">
        <v>5.09180059281353E-2</v>
      </c>
      <c r="CJ133" s="318">
        <v>13.2386815413152</v>
      </c>
      <c r="CK133" s="222"/>
      <c r="CL133" s="223">
        <f t="shared" si="20"/>
        <v>2.9139493972181529E-2</v>
      </c>
      <c r="CM133" s="223">
        <f t="shared" si="21"/>
        <v>2.4072210148332111E-2</v>
      </c>
      <c r="CN133" s="223">
        <f t="shared" si="22"/>
        <v>7.5805173464114899E-3</v>
      </c>
      <c r="CO133" s="223">
        <f t="shared" si="22"/>
        <v>2.5516336462003898E-3</v>
      </c>
      <c r="CP133" s="223">
        <f t="shared" si="23"/>
        <v>6.3343855113125527E-2</v>
      </c>
      <c r="CQ133" s="223">
        <f t="shared" si="24"/>
        <v>0</v>
      </c>
      <c r="CR133" s="222"/>
      <c r="CS133" s="222"/>
      <c r="CT133" s="222"/>
      <c r="CU133" s="222"/>
      <c r="CV133" s="222"/>
      <c r="CW133" s="222"/>
      <c r="CX133" s="222"/>
      <c r="CY133" s="222"/>
      <c r="CZ133" s="222"/>
      <c r="DA133" s="222"/>
      <c r="DB133" s="224">
        <f t="shared" si="25"/>
        <v>5.2794896449402523E-2</v>
      </c>
      <c r="DC133" s="224">
        <f t="shared" si="26"/>
        <v>4.1680767111111102E-4</v>
      </c>
      <c r="DD133" s="224">
        <f t="shared" si="27"/>
        <v>5.3211704120513632E-2</v>
      </c>
      <c r="DE133" s="225">
        <f t="shared" si="28"/>
        <v>-6.9388939039072284E-17</v>
      </c>
      <c r="DF133" s="222"/>
      <c r="DG133" s="222"/>
      <c r="DH133" s="222"/>
      <c r="DI133" s="222"/>
      <c r="DJ133" s="222"/>
      <c r="DK133" s="222"/>
      <c r="DL133" s="222"/>
      <c r="DM133" s="222"/>
      <c r="DN133" s="222"/>
      <c r="DO133" s="222"/>
      <c r="DP133" s="222"/>
      <c r="DQ133" s="222"/>
      <c r="DR133" s="222"/>
      <c r="DS133" s="222"/>
      <c r="DT133" s="222"/>
      <c r="DU133" s="222"/>
      <c r="DV133" s="222"/>
      <c r="DW133" s="222"/>
      <c r="DX133" s="222"/>
      <c r="DY133" s="222"/>
      <c r="DZ133" s="222"/>
      <c r="EA133" s="222"/>
      <c r="EB133" s="222"/>
      <c r="EC133" s="222"/>
      <c r="ED133" s="222"/>
      <c r="EE133" s="222"/>
    </row>
    <row r="134" spans="1:135" ht="25.5" x14ac:dyDescent="0.25">
      <c r="A134" s="317" t="s">
        <v>411</v>
      </c>
      <c r="B134" s="317" t="s">
        <v>3344</v>
      </c>
      <c r="C134" s="317" t="s">
        <v>412</v>
      </c>
      <c r="D134" s="317" t="s">
        <v>2980</v>
      </c>
      <c r="E134" s="318">
        <v>250</v>
      </c>
      <c r="F134" s="318">
        <v>3495</v>
      </c>
      <c r="G134" s="317" t="s">
        <v>2854</v>
      </c>
      <c r="H134" s="317" t="s">
        <v>800</v>
      </c>
      <c r="I134" s="317" t="s">
        <v>2622</v>
      </c>
      <c r="J134" s="318">
        <v>130</v>
      </c>
      <c r="K134" s="318">
        <v>0.81898128605600096</v>
      </c>
      <c r="L134" s="317" t="s">
        <v>2891</v>
      </c>
      <c r="M134" s="317" t="s">
        <v>2892</v>
      </c>
      <c r="N134" s="317" t="s">
        <v>2893</v>
      </c>
      <c r="O134" s="317" t="s">
        <v>32</v>
      </c>
      <c r="P134" s="317" t="s">
        <v>2858</v>
      </c>
      <c r="Q134" s="317" t="s">
        <v>2859</v>
      </c>
      <c r="R134" s="317" t="s">
        <v>3344</v>
      </c>
      <c r="S134" s="317" t="s">
        <v>2860</v>
      </c>
      <c r="T134" s="318">
        <v>5.4685696788286699E-2</v>
      </c>
      <c r="U134" s="317" t="s">
        <v>2861</v>
      </c>
      <c r="V134" s="317" t="s">
        <v>2862</v>
      </c>
      <c r="W134" s="317" t="s">
        <v>411</v>
      </c>
      <c r="X134" s="317" t="s">
        <v>412</v>
      </c>
      <c r="Y134" s="318">
        <v>250</v>
      </c>
      <c r="Z134" s="318">
        <v>3495</v>
      </c>
      <c r="AA134" s="318">
        <v>1</v>
      </c>
      <c r="AB134" s="317" t="s">
        <v>3344</v>
      </c>
      <c r="AC134" s="318">
        <v>1</v>
      </c>
      <c r="AD134" s="317" t="s">
        <v>800</v>
      </c>
      <c r="AE134" s="317" t="s">
        <v>800</v>
      </c>
      <c r="AF134" s="318">
        <v>0</v>
      </c>
      <c r="AG134" s="318">
        <v>0</v>
      </c>
      <c r="AH134" s="317" t="s">
        <v>2854</v>
      </c>
      <c r="AI134" s="317" t="s">
        <v>2863</v>
      </c>
      <c r="AJ134" s="317" t="s">
        <v>2855</v>
      </c>
      <c r="AK134" s="317" t="s">
        <v>2864</v>
      </c>
      <c r="AL134" s="317" t="s">
        <v>2854</v>
      </c>
      <c r="AM134" s="317" t="s">
        <v>2865</v>
      </c>
      <c r="AN134" s="317" t="s">
        <v>2866</v>
      </c>
      <c r="AO134" s="317" t="s">
        <v>2867</v>
      </c>
      <c r="AP134" s="317" t="s">
        <v>2868</v>
      </c>
      <c r="AQ134" s="317" t="s">
        <v>2869</v>
      </c>
      <c r="AR134" s="317" t="s">
        <v>2870</v>
      </c>
      <c r="AS134" s="318">
        <v>79.348399999999998</v>
      </c>
      <c r="AT134" s="318">
        <v>0</v>
      </c>
      <c r="AU134" s="317" t="s">
        <v>3345</v>
      </c>
      <c r="AV134" s="317" t="s">
        <v>3345</v>
      </c>
      <c r="AW134" s="317" t="s">
        <v>3346</v>
      </c>
      <c r="AX134" s="317" t="s">
        <v>3347</v>
      </c>
      <c r="AY134" s="317" t="s">
        <v>2874</v>
      </c>
      <c r="AZ134" s="317" t="s">
        <v>800</v>
      </c>
      <c r="BA134" s="317" t="s">
        <v>800</v>
      </c>
      <c r="BB134" s="318">
        <v>4.9255778731521196E-3</v>
      </c>
      <c r="BC134" s="318">
        <v>1.3671424197071701E-2</v>
      </c>
      <c r="BD134" s="318">
        <v>8.3333333333333295E-4</v>
      </c>
      <c r="BE134" s="318">
        <v>4.23869658119658E-4</v>
      </c>
      <c r="BF134" s="318">
        <v>0</v>
      </c>
      <c r="BG134" s="318">
        <v>0</v>
      </c>
      <c r="BH134" s="318">
        <v>0</v>
      </c>
      <c r="BI134" s="318">
        <v>0</v>
      </c>
      <c r="BJ134" s="318">
        <v>0</v>
      </c>
      <c r="BK134" s="318">
        <v>0</v>
      </c>
      <c r="BL134" s="318">
        <v>0</v>
      </c>
      <c r="BM134" s="318">
        <v>2.4720692018550001E-2</v>
      </c>
      <c r="BN134" s="318">
        <v>1.2625194348439099E-3</v>
      </c>
      <c r="BO134" s="318">
        <v>0</v>
      </c>
      <c r="BP134" s="318">
        <v>4.2150547698546004E-3</v>
      </c>
      <c r="BQ134" s="318">
        <v>1.4188049548398999E-3</v>
      </c>
      <c r="BR134" s="318">
        <v>2.1466489499284699E-4</v>
      </c>
      <c r="BS134" s="318">
        <v>4.6052081410063603E-2</v>
      </c>
      <c r="BT134" s="318">
        <v>5.0267136179918202E-2</v>
      </c>
      <c r="BU134" s="318">
        <v>5.16859411347581E-2</v>
      </c>
      <c r="BV134" s="318">
        <v>184.208325640254</v>
      </c>
      <c r="BW134" s="318">
        <v>201.06854471967301</v>
      </c>
      <c r="BX134" s="318">
        <v>206.74376453903199</v>
      </c>
      <c r="BY134" s="318">
        <v>478.94164666466099</v>
      </c>
      <c r="BZ134" s="318">
        <v>522.77821627114895</v>
      </c>
      <c r="CA134" s="318">
        <v>537.53378780148398</v>
      </c>
      <c r="CB134" s="318">
        <v>11.973541166616499</v>
      </c>
      <c r="CC134" s="318">
        <v>13.069455406778699</v>
      </c>
      <c r="CD134" s="318">
        <v>13.438344695037101</v>
      </c>
      <c r="CE134" s="317" t="s">
        <v>800</v>
      </c>
      <c r="CF134" s="317" t="s">
        <v>800</v>
      </c>
      <c r="CG134" s="317" t="s">
        <v>2875</v>
      </c>
      <c r="CH134" s="318">
        <v>3.5695337363510402E-3</v>
      </c>
      <c r="CI134" s="318">
        <v>4.2482547673712602E-2</v>
      </c>
      <c r="CJ134" s="318">
        <v>11.0454623951653</v>
      </c>
      <c r="CK134" s="222"/>
      <c r="CL134" s="223">
        <f t="shared" si="20"/>
        <v>2.0068869956669656E-2</v>
      </c>
      <c r="CM134" s="223">
        <f t="shared" si="21"/>
        <v>2.5983211453393912E-2</v>
      </c>
      <c r="CN134" s="223">
        <f t="shared" si="22"/>
        <v>4.2150547698546004E-3</v>
      </c>
      <c r="CO134" s="223">
        <f t="shared" si="22"/>
        <v>1.4188049548398999E-3</v>
      </c>
      <c r="CP134" s="223">
        <f t="shared" si="23"/>
        <v>5.1685941134758065E-2</v>
      </c>
      <c r="CQ134" s="223">
        <f t="shared" si="24"/>
        <v>0</v>
      </c>
      <c r="CR134" s="222"/>
      <c r="CS134" s="222"/>
      <c r="CT134" s="222"/>
      <c r="CU134" s="222"/>
      <c r="CV134" s="222"/>
      <c r="CW134" s="222"/>
      <c r="CX134" s="222"/>
      <c r="CY134" s="222"/>
      <c r="CZ134" s="222"/>
      <c r="DA134" s="222"/>
      <c r="DB134" s="224">
        <f t="shared" si="25"/>
        <v>4.5837416515070721E-2</v>
      </c>
      <c r="DC134" s="224">
        <f t="shared" si="26"/>
        <v>2.1466489499284699E-4</v>
      </c>
      <c r="DD134" s="224">
        <f t="shared" si="27"/>
        <v>4.6052081410063568E-2</v>
      </c>
      <c r="DE134" s="225">
        <f t="shared" si="28"/>
        <v>0</v>
      </c>
      <c r="DF134" s="222"/>
      <c r="DG134" s="222"/>
      <c r="DH134" s="222"/>
      <c r="DI134" s="222"/>
      <c r="DJ134" s="222"/>
      <c r="DK134" s="222"/>
      <c r="DL134" s="222"/>
      <c r="DM134" s="222"/>
      <c r="DN134" s="222"/>
      <c r="DO134" s="222"/>
      <c r="DP134" s="222"/>
      <c r="DQ134" s="222"/>
      <c r="DR134" s="222"/>
      <c r="DS134" s="222"/>
      <c r="DT134" s="222"/>
      <c r="DU134" s="222"/>
      <c r="DV134" s="222"/>
      <c r="DW134" s="222"/>
      <c r="DX134" s="222"/>
      <c r="DY134" s="222"/>
      <c r="DZ134" s="222"/>
      <c r="EA134" s="222"/>
      <c r="EB134" s="222"/>
      <c r="EC134" s="222"/>
      <c r="ED134" s="222"/>
      <c r="EE134" s="222"/>
    </row>
    <row r="135" spans="1:135" ht="25.5" x14ac:dyDescent="0.25">
      <c r="A135" s="317" t="s">
        <v>413</v>
      </c>
      <c r="B135" s="317" t="s">
        <v>4198</v>
      </c>
      <c r="C135" s="317" t="s">
        <v>414</v>
      </c>
      <c r="D135" s="317" t="s">
        <v>2980</v>
      </c>
      <c r="E135" s="318">
        <v>250</v>
      </c>
      <c r="F135" s="318">
        <v>3728</v>
      </c>
      <c r="G135" s="317" t="s">
        <v>2854</v>
      </c>
      <c r="H135" s="317" t="s">
        <v>800</v>
      </c>
      <c r="I135" s="317" t="s">
        <v>2622</v>
      </c>
      <c r="J135" s="318">
        <v>133</v>
      </c>
      <c r="K135" s="318">
        <v>0.83528320362830499</v>
      </c>
      <c r="L135" s="317" t="s">
        <v>2891</v>
      </c>
      <c r="M135" s="317" t="s">
        <v>2892</v>
      </c>
      <c r="N135" s="317" t="s">
        <v>2893</v>
      </c>
      <c r="O135" s="317" t="s">
        <v>32</v>
      </c>
      <c r="P135" s="317" t="s">
        <v>2858</v>
      </c>
      <c r="Q135" s="317" t="s">
        <v>2859</v>
      </c>
      <c r="R135" s="317" t="s">
        <v>4198</v>
      </c>
      <c r="S135" s="317" t="s">
        <v>2860</v>
      </c>
      <c r="T135" s="318">
        <v>5.4685696788286699E-2</v>
      </c>
      <c r="U135" s="317" t="s">
        <v>2861</v>
      </c>
      <c r="V135" s="317" t="s">
        <v>2862</v>
      </c>
      <c r="W135" s="317" t="s">
        <v>413</v>
      </c>
      <c r="X135" s="317" t="s">
        <v>414</v>
      </c>
      <c r="Y135" s="318">
        <v>250</v>
      </c>
      <c r="Z135" s="318">
        <v>3728</v>
      </c>
      <c r="AA135" s="318">
        <v>1</v>
      </c>
      <c r="AB135" s="317" t="s">
        <v>4198</v>
      </c>
      <c r="AC135" s="318">
        <v>1</v>
      </c>
      <c r="AD135" s="317" t="s">
        <v>800</v>
      </c>
      <c r="AE135" s="317" t="s">
        <v>800</v>
      </c>
      <c r="AF135" s="318">
        <v>0</v>
      </c>
      <c r="AG135" s="318">
        <v>0</v>
      </c>
      <c r="AH135" s="317" t="s">
        <v>2854</v>
      </c>
      <c r="AI135" s="317" t="s">
        <v>2863</v>
      </c>
      <c r="AJ135" s="317" t="s">
        <v>2855</v>
      </c>
      <c r="AK135" s="317" t="s">
        <v>2864</v>
      </c>
      <c r="AL135" s="317" t="s">
        <v>2854</v>
      </c>
      <c r="AM135" s="317" t="s">
        <v>2865</v>
      </c>
      <c r="AN135" s="317" t="s">
        <v>2866</v>
      </c>
      <c r="AO135" s="317" t="s">
        <v>2867</v>
      </c>
      <c r="AP135" s="317" t="s">
        <v>2868</v>
      </c>
      <c r="AQ135" s="317" t="s">
        <v>2869</v>
      </c>
      <c r="AR135" s="317" t="s">
        <v>2870</v>
      </c>
      <c r="AS135" s="318">
        <v>79.348399999999998</v>
      </c>
      <c r="AT135" s="318">
        <v>0</v>
      </c>
      <c r="AU135" s="317" t="s">
        <v>4199</v>
      </c>
      <c r="AV135" s="317" t="s">
        <v>4199</v>
      </c>
      <c r="AW135" s="317" t="s">
        <v>4200</v>
      </c>
      <c r="AX135" s="317" t="s">
        <v>4201</v>
      </c>
      <c r="AY135" s="317" t="s">
        <v>2874</v>
      </c>
      <c r="AZ135" s="317" t="s">
        <v>800</v>
      </c>
      <c r="BA135" s="317" t="s">
        <v>800</v>
      </c>
      <c r="BB135" s="318">
        <v>4.6922181092036302E-3</v>
      </c>
      <c r="BC135" s="318">
        <v>1.3671424197071701E-2</v>
      </c>
      <c r="BD135" s="318">
        <v>8.3333333333333295E-4</v>
      </c>
      <c r="BE135" s="318">
        <v>4.1430868838763602E-4</v>
      </c>
      <c r="BF135" s="318">
        <v>0</v>
      </c>
      <c r="BG135" s="318">
        <v>0</v>
      </c>
      <c r="BH135" s="318">
        <v>0</v>
      </c>
      <c r="BI135" s="318">
        <v>0</v>
      </c>
      <c r="BJ135" s="318">
        <v>0</v>
      </c>
      <c r="BK135" s="318">
        <v>0</v>
      </c>
      <c r="BL135" s="318">
        <v>0</v>
      </c>
      <c r="BM135" s="318">
        <v>2.3691500359213299E-2</v>
      </c>
      <c r="BN135" s="318">
        <v>1.2378793036035699E-3</v>
      </c>
      <c r="BO135" s="318">
        <v>0</v>
      </c>
      <c r="BP135" s="318">
        <v>4.0395702320622602E-3</v>
      </c>
      <c r="BQ135" s="318">
        <v>1.3597361300411799E-3</v>
      </c>
      <c r="BR135" s="318">
        <v>2.01248339055794E-4</v>
      </c>
      <c r="BS135" s="318">
        <v>4.4741912329868898E-2</v>
      </c>
      <c r="BT135" s="318">
        <v>4.8781482561931197E-2</v>
      </c>
      <c r="BU135" s="318">
        <v>5.01412186919723E-2</v>
      </c>
      <c r="BV135" s="318">
        <v>178.96764931947601</v>
      </c>
      <c r="BW135" s="318">
        <v>195.12593024772499</v>
      </c>
      <c r="BX135" s="318">
        <v>200.56487476788899</v>
      </c>
      <c r="BY135" s="318">
        <v>465.31588823063697</v>
      </c>
      <c r="BZ135" s="318">
        <v>507.32741864408399</v>
      </c>
      <c r="CA135" s="318">
        <v>521.46867439651203</v>
      </c>
      <c r="CB135" s="318">
        <v>11.6328972057659</v>
      </c>
      <c r="CC135" s="318">
        <v>12.683185466102101</v>
      </c>
      <c r="CD135" s="318">
        <v>13.036716859912801</v>
      </c>
      <c r="CE135" s="317" t="s">
        <v>800</v>
      </c>
      <c r="CF135" s="317" t="s">
        <v>800</v>
      </c>
      <c r="CG135" s="317" t="s">
        <v>2875</v>
      </c>
      <c r="CH135" s="318">
        <v>3.4209240474953602E-3</v>
      </c>
      <c r="CI135" s="318">
        <v>4.1320988282373503E-2</v>
      </c>
      <c r="CJ135" s="318">
        <v>10.7434569534171</v>
      </c>
      <c r="CK135" s="222"/>
      <c r="CL135" s="223">
        <f t="shared" si="20"/>
        <v>1.9812532667052095E-2</v>
      </c>
      <c r="CM135" s="223">
        <f t="shared" si="21"/>
        <v>2.4929379662816869E-2</v>
      </c>
      <c r="CN135" s="223">
        <f t="shared" si="22"/>
        <v>4.0395702320622602E-3</v>
      </c>
      <c r="CO135" s="223">
        <f t="shared" si="22"/>
        <v>1.3597361300411799E-3</v>
      </c>
      <c r="CP135" s="223">
        <f t="shared" si="23"/>
        <v>5.0141218691972397E-2</v>
      </c>
      <c r="CQ135" s="223">
        <f t="shared" si="24"/>
        <v>9.7144514654701197E-17</v>
      </c>
      <c r="CR135" s="222"/>
      <c r="CS135" s="222"/>
      <c r="CT135" s="222"/>
      <c r="CU135" s="222"/>
      <c r="CV135" s="222"/>
      <c r="CW135" s="222"/>
      <c r="CX135" s="222"/>
      <c r="CY135" s="222"/>
      <c r="CZ135" s="222"/>
      <c r="DA135" s="222"/>
      <c r="DB135" s="224">
        <f t="shared" si="25"/>
        <v>4.4540663990813169E-2</v>
      </c>
      <c r="DC135" s="224">
        <f t="shared" si="26"/>
        <v>2.01248339055794E-4</v>
      </c>
      <c r="DD135" s="224">
        <f t="shared" si="27"/>
        <v>4.474191232986896E-2</v>
      </c>
      <c r="DE135" s="225">
        <f t="shared" si="28"/>
        <v>6.2450045135165055E-17</v>
      </c>
      <c r="DF135" s="222"/>
      <c r="DG135" s="222"/>
      <c r="DH135" s="222"/>
      <c r="DI135" s="222"/>
      <c r="DJ135" s="222"/>
      <c r="DK135" s="222"/>
      <c r="DL135" s="222"/>
      <c r="DM135" s="222"/>
      <c r="DN135" s="222"/>
      <c r="DO135" s="222"/>
      <c r="DP135" s="222"/>
      <c r="DQ135" s="222"/>
      <c r="DR135" s="222"/>
      <c r="DS135" s="222"/>
      <c r="DT135" s="222"/>
      <c r="DU135" s="222"/>
      <c r="DV135" s="222"/>
      <c r="DW135" s="222"/>
      <c r="DX135" s="222"/>
      <c r="DY135" s="222"/>
      <c r="DZ135" s="222"/>
      <c r="EA135" s="222"/>
      <c r="EB135" s="222"/>
      <c r="EC135" s="222"/>
      <c r="ED135" s="222"/>
      <c r="EE135" s="222"/>
    </row>
    <row r="136" spans="1:135" ht="25.5" x14ac:dyDescent="0.25">
      <c r="A136" s="317" t="s">
        <v>419</v>
      </c>
      <c r="B136" s="317" t="s">
        <v>3354</v>
      </c>
      <c r="C136" s="317" t="s">
        <v>420</v>
      </c>
      <c r="D136" s="317" t="s">
        <v>49</v>
      </c>
      <c r="E136" s="318">
        <v>180</v>
      </c>
      <c r="F136" s="318">
        <v>4510</v>
      </c>
      <c r="G136" s="317" t="s">
        <v>2854</v>
      </c>
      <c r="H136" s="317" t="s">
        <v>800</v>
      </c>
      <c r="I136" s="317" t="s">
        <v>2622</v>
      </c>
      <c r="J136" s="318">
        <v>155</v>
      </c>
      <c r="K136" s="318">
        <v>0.8</v>
      </c>
      <c r="L136" s="317" t="s">
        <v>2891</v>
      </c>
      <c r="M136" s="317" t="s">
        <v>2892</v>
      </c>
      <c r="N136" s="317" t="s">
        <v>2893</v>
      </c>
      <c r="O136" s="317" t="s">
        <v>32</v>
      </c>
      <c r="P136" s="317" t="s">
        <v>2858</v>
      </c>
      <c r="Q136" s="317" t="s">
        <v>2859</v>
      </c>
      <c r="R136" s="317" t="s">
        <v>3354</v>
      </c>
      <c r="S136" s="317" t="s">
        <v>2860</v>
      </c>
      <c r="T136" s="318">
        <v>5.4685696788286699E-2</v>
      </c>
      <c r="U136" s="317" t="s">
        <v>2861</v>
      </c>
      <c r="V136" s="317" t="s">
        <v>2862</v>
      </c>
      <c r="W136" s="317" t="s">
        <v>419</v>
      </c>
      <c r="X136" s="317" t="s">
        <v>420</v>
      </c>
      <c r="Y136" s="318">
        <v>180</v>
      </c>
      <c r="Z136" s="318">
        <v>4510</v>
      </c>
      <c r="AA136" s="318">
        <v>1</v>
      </c>
      <c r="AB136" s="317" t="s">
        <v>3354</v>
      </c>
      <c r="AC136" s="318">
        <v>1</v>
      </c>
      <c r="AD136" s="317" t="s">
        <v>800</v>
      </c>
      <c r="AE136" s="317" t="s">
        <v>800</v>
      </c>
      <c r="AF136" s="295"/>
      <c r="AG136" s="295"/>
      <c r="AH136" s="317" t="s">
        <v>2854</v>
      </c>
      <c r="AI136" s="317" t="s">
        <v>2863</v>
      </c>
      <c r="AJ136" s="317" t="s">
        <v>2891</v>
      </c>
      <c r="AK136" s="317" t="s">
        <v>2907</v>
      </c>
      <c r="AL136" s="317" t="s">
        <v>2854</v>
      </c>
      <c r="AM136" s="317" t="s">
        <v>2865</v>
      </c>
      <c r="AN136" s="317" t="s">
        <v>2866</v>
      </c>
      <c r="AO136" s="317" t="s">
        <v>2867</v>
      </c>
      <c r="AP136" s="317" t="s">
        <v>2868</v>
      </c>
      <c r="AQ136" s="317" t="s">
        <v>2869</v>
      </c>
      <c r="AR136" s="317" t="s">
        <v>2870</v>
      </c>
      <c r="AS136" s="318">
        <v>79.348399999999998</v>
      </c>
      <c r="AT136" s="318">
        <v>0</v>
      </c>
      <c r="AU136" s="317" t="s">
        <v>3355</v>
      </c>
      <c r="AV136" s="317" t="s">
        <v>3355</v>
      </c>
      <c r="AW136" s="317" t="s">
        <v>3356</v>
      </c>
      <c r="AX136" s="317" t="s">
        <v>3357</v>
      </c>
      <c r="AY136" s="317" t="s">
        <v>2915</v>
      </c>
      <c r="AZ136" s="317" t="s">
        <v>800</v>
      </c>
      <c r="BA136" s="317" t="s">
        <v>800</v>
      </c>
      <c r="BB136" s="318">
        <v>2.6380307957625001E-3</v>
      </c>
      <c r="BC136" s="318">
        <v>9.8434254218916096E-3</v>
      </c>
      <c r="BD136" s="318">
        <v>1E-3</v>
      </c>
      <c r="BE136" s="318">
        <v>3.5550358422939101E-4</v>
      </c>
      <c r="BF136" s="318">
        <v>0</v>
      </c>
      <c r="BG136" s="318">
        <v>0</v>
      </c>
      <c r="BH136" s="318">
        <v>0</v>
      </c>
      <c r="BI136" s="318">
        <v>0</v>
      </c>
      <c r="BJ136" s="318">
        <v>0</v>
      </c>
      <c r="BK136" s="318">
        <v>0</v>
      </c>
      <c r="BL136" s="318">
        <v>0</v>
      </c>
      <c r="BM136" s="318">
        <v>2.12254188580729E-2</v>
      </c>
      <c r="BN136" s="318">
        <v>9.3058181137724598E-4</v>
      </c>
      <c r="BO136" s="318">
        <v>0</v>
      </c>
      <c r="BP136" s="318">
        <v>3.6190857008674198E-3</v>
      </c>
      <c r="BQ136" s="318">
        <v>1.2181992891537299E-3</v>
      </c>
      <c r="BR136" s="318">
        <v>9.7738359201773799E-5</v>
      </c>
      <c r="BS136" s="318">
        <v>3.6090698830535402E-2</v>
      </c>
      <c r="BT136" s="318">
        <v>3.9709784531402802E-2</v>
      </c>
      <c r="BU136" s="318">
        <v>4.0927983820556499E-2</v>
      </c>
      <c r="BV136" s="318">
        <v>200.50388239186299</v>
      </c>
      <c r="BW136" s="318">
        <v>220.60991406334901</v>
      </c>
      <c r="BX136" s="318">
        <v>227.377687891981</v>
      </c>
      <c r="BY136" s="318">
        <v>521.31009421884505</v>
      </c>
      <c r="BZ136" s="318">
        <v>573.58577656470698</v>
      </c>
      <c r="CA136" s="318">
        <v>591.18198851914997</v>
      </c>
      <c r="CB136" s="318">
        <v>9.3835816959392009</v>
      </c>
      <c r="CC136" s="318">
        <v>10.3245439781647</v>
      </c>
      <c r="CD136" s="318">
        <v>10.6412757933447</v>
      </c>
      <c r="CE136" s="317" t="s">
        <v>800</v>
      </c>
      <c r="CF136" s="317" t="s">
        <v>800</v>
      </c>
      <c r="CG136" s="317" t="s">
        <v>2875</v>
      </c>
      <c r="CH136" s="318">
        <v>3.0648352653404598E-3</v>
      </c>
      <c r="CI136" s="318">
        <v>3.30258635651949E-2</v>
      </c>
      <c r="CJ136" s="318">
        <v>8.5867245269506807</v>
      </c>
      <c r="CK136" s="222"/>
      <c r="CL136" s="223">
        <f t="shared" si="20"/>
        <v>1.3934698161085274E-2</v>
      </c>
      <c r="CM136" s="223">
        <f t="shared" si="21"/>
        <v>2.2156000669450147E-2</v>
      </c>
      <c r="CN136" s="223">
        <f t="shared" si="22"/>
        <v>3.6190857008674198E-3</v>
      </c>
      <c r="CO136" s="223">
        <f t="shared" si="22"/>
        <v>1.2181992891537299E-3</v>
      </c>
      <c r="CP136" s="223">
        <f t="shared" si="23"/>
        <v>4.0927983820556575E-2</v>
      </c>
      <c r="CQ136" s="223">
        <f t="shared" si="24"/>
        <v>7.6327832942979512E-17</v>
      </c>
      <c r="CR136" s="222"/>
      <c r="CS136" s="222"/>
      <c r="CT136" s="222"/>
      <c r="CU136" s="222"/>
      <c r="CV136" s="222"/>
      <c r="CW136" s="222"/>
      <c r="CX136" s="222"/>
      <c r="CY136" s="222"/>
      <c r="CZ136" s="222"/>
      <c r="DA136" s="222"/>
      <c r="DB136" s="224">
        <f t="shared" si="25"/>
        <v>3.5992960471333643E-2</v>
      </c>
      <c r="DC136" s="224">
        <f t="shared" si="26"/>
        <v>9.7738359201773799E-5</v>
      </c>
      <c r="DD136" s="224">
        <f t="shared" si="27"/>
        <v>3.6090698830535416E-2</v>
      </c>
      <c r="DE136" s="225">
        <f t="shared" si="28"/>
        <v>0</v>
      </c>
      <c r="DF136" s="222"/>
      <c r="DG136" s="222"/>
      <c r="DH136" s="222"/>
      <c r="DI136" s="222"/>
      <c r="DJ136" s="222"/>
      <c r="DK136" s="222"/>
      <c r="DL136" s="222"/>
      <c r="DM136" s="222"/>
      <c r="DN136" s="222"/>
      <c r="DO136" s="222"/>
      <c r="DP136" s="222"/>
      <c r="DQ136" s="222"/>
      <c r="DR136" s="222"/>
      <c r="DS136" s="222"/>
      <c r="DT136" s="222"/>
      <c r="DU136" s="222"/>
      <c r="DV136" s="222"/>
      <c r="DW136" s="222"/>
      <c r="DX136" s="222"/>
      <c r="DY136" s="222"/>
      <c r="DZ136" s="222"/>
      <c r="EA136" s="222"/>
      <c r="EB136" s="222"/>
      <c r="EC136" s="222"/>
      <c r="ED136" s="222"/>
      <c r="EE136" s="222"/>
    </row>
    <row r="137" spans="1:135" ht="25.5" x14ac:dyDescent="0.25">
      <c r="A137" s="317" t="s">
        <v>421</v>
      </c>
      <c r="B137" s="317" t="s">
        <v>3359</v>
      </c>
      <c r="C137" s="317" t="s">
        <v>422</v>
      </c>
      <c r="D137" s="317" t="s">
        <v>49</v>
      </c>
      <c r="E137" s="318">
        <v>170</v>
      </c>
      <c r="F137" s="318">
        <v>4510</v>
      </c>
      <c r="G137" s="317" t="s">
        <v>2855</v>
      </c>
      <c r="H137" s="317" t="s">
        <v>800</v>
      </c>
      <c r="I137" s="317" t="s">
        <v>2624</v>
      </c>
      <c r="J137" s="318">
        <v>335</v>
      </c>
      <c r="K137" s="318">
        <v>0.8</v>
      </c>
      <c r="L137" s="317" t="s">
        <v>2855</v>
      </c>
      <c r="M137" s="317" t="s">
        <v>2856</v>
      </c>
      <c r="N137" s="317" t="s">
        <v>2857</v>
      </c>
      <c r="O137" s="317" t="s">
        <v>32</v>
      </c>
      <c r="P137" s="317" t="s">
        <v>2858</v>
      </c>
      <c r="Q137" s="317" t="s">
        <v>2859</v>
      </c>
      <c r="R137" s="317" t="s">
        <v>3359</v>
      </c>
      <c r="S137" s="317" t="s">
        <v>2860</v>
      </c>
      <c r="T137" s="318">
        <v>5.4685696788286699E-2</v>
      </c>
      <c r="U137" s="317" t="s">
        <v>2904</v>
      </c>
      <c r="V137" s="317" t="s">
        <v>2905</v>
      </c>
      <c r="W137" s="317" t="s">
        <v>421</v>
      </c>
      <c r="X137" s="317" t="s">
        <v>422</v>
      </c>
      <c r="Y137" s="318">
        <v>170</v>
      </c>
      <c r="Z137" s="318">
        <v>4510</v>
      </c>
      <c r="AA137" s="318">
        <v>1</v>
      </c>
      <c r="AB137" s="317" t="s">
        <v>3359</v>
      </c>
      <c r="AC137" s="318">
        <v>1</v>
      </c>
      <c r="AD137" s="317" t="s">
        <v>800</v>
      </c>
      <c r="AE137" s="317" t="s">
        <v>800</v>
      </c>
      <c r="AF137" s="295"/>
      <c r="AG137" s="295"/>
      <c r="AH137" s="317" t="s">
        <v>2854</v>
      </c>
      <c r="AI137" s="317" t="s">
        <v>2863</v>
      </c>
      <c r="AJ137" s="317" t="s">
        <v>2891</v>
      </c>
      <c r="AK137" s="317" t="s">
        <v>2907</v>
      </c>
      <c r="AL137" s="317" t="s">
        <v>2854</v>
      </c>
      <c r="AM137" s="317" t="s">
        <v>2865</v>
      </c>
      <c r="AN137" s="317" t="s">
        <v>2908</v>
      </c>
      <c r="AO137" s="317" t="s">
        <v>2867</v>
      </c>
      <c r="AP137" s="317" t="s">
        <v>2868</v>
      </c>
      <c r="AQ137" s="317" t="s">
        <v>2869</v>
      </c>
      <c r="AR137" s="317" t="s">
        <v>2870</v>
      </c>
      <c r="AS137" s="318">
        <v>57.08</v>
      </c>
      <c r="AT137" s="318">
        <v>0</v>
      </c>
      <c r="AU137" s="317" t="s">
        <v>3360</v>
      </c>
      <c r="AV137" s="317" t="s">
        <v>3360</v>
      </c>
      <c r="AW137" s="317" t="s">
        <v>3361</v>
      </c>
      <c r="AX137" s="317" t="s">
        <v>3362</v>
      </c>
      <c r="AY137" s="317" t="s">
        <v>2915</v>
      </c>
      <c r="AZ137" s="317" t="s">
        <v>800</v>
      </c>
      <c r="BA137" s="317" t="s">
        <v>800</v>
      </c>
      <c r="BB137" s="318">
        <v>2.6380307957625001E-3</v>
      </c>
      <c r="BC137" s="318">
        <v>9.2965684540087402E-3</v>
      </c>
      <c r="BD137" s="318">
        <v>1E-3</v>
      </c>
      <c r="BE137" s="318">
        <v>1.1832504145937E-4</v>
      </c>
      <c r="BF137" s="318">
        <v>0</v>
      </c>
      <c r="BG137" s="318">
        <v>0</v>
      </c>
      <c r="BH137" s="318">
        <v>0</v>
      </c>
      <c r="BI137" s="318">
        <v>0</v>
      </c>
      <c r="BJ137" s="318">
        <v>0</v>
      </c>
      <c r="BK137" s="318">
        <v>0</v>
      </c>
      <c r="BL137" s="318">
        <v>0</v>
      </c>
      <c r="BM137" s="318">
        <v>1.41764048630755E-2</v>
      </c>
      <c r="BN137" s="318">
        <v>8.7888282185628701E-4</v>
      </c>
      <c r="BO137" s="318">
        <v>0</v>
      </c>
      <c r="BP137" s="318">
        <v>1.67450233920731E-3</v>
      </c>
      <c r="BQ137" s="318">
        <v>5.6364444722038396E-4</v>
      </c>
      <c r="BR137" s="318">
        <v>9.7738359201773799E-5</v>
      </c>
      <c r="BS137" s="318">
        <v>2.8205950335364199E-2</v>
      </c>
      <c r="BT137" s="318">
        <v>2.9880452674571501E-2</v>
      </c>
      <c r="BU137" s="318">
        <v>3.0444097121791899E-2</v>
      </c>
      <c r="BV137" s="318">
        <v>165.91735491390699</v>
      </c>
      <c r="BW137" s="318">
        <v>175.76736867394999</v>
      </c>
      <c r="BX137" s="318">
        <v>179.08292424583499</v>
      </c>
      <c r="BY137" s="318">
        <v>431.38512277615803</v>
      </c>
      <c r="BZ137" s="318">
        <v>456.99515855227003</v>
      </c>
      <c r="CA137" s="318">
        <v>465.61560303917003</v>
      </c>
      <c r="CB137" s="318">
        <v>7.33354708719469</v>
      </c>
      <c r="CC137" s="318">
        <v>7.7689176953886001</v>
      </c>
      <c r="CD137" s="318">
        <v>7.9154652516658999</v>
      </c>
      <c r="CE137" s="317" t="s">
        <v>800</v>
      </c>
      <c r="CF137" s="317" t="s">
        <v>800</v>
      </c>
      <c r="CG137" s="317" t="s">
        <v>2916</v>
      </c>
      <c r="CH137" s="318">
        <v>2.4348899879886002E-3</v>
      </c>
      <c r="CI137" s="318">
        <v>2.5771060347375599E-2</v>
      </c>
      <c r="CJ137" s="318">
        <v>6.7004756903176599</v>
      </c>
      <c r="CK137" s="222"/>
      <c r="CL137" s="223">
        <f t="shared" si="20"/>
        <v>1.3150662650432384E-2</v>
      </c>
      <c r="CM137" s="223">
        <f t="shared" si="21"/>
        <v>1.5055287684931787E-2</v>
      </c>
      <c r="CN137" s="223">
        <f t="shared" si="22"/>
        <v>1.67450233920731E-3</v>
      </c>
      <c r="CO137" s="223">
        <f t="shared" si="22"/>
        <v>5.6364444722038396E-4</v>
      </c>
      <c r="CP137" s="223">
        <f t="shared" si="23"/>
        <v>3.0444097121791865E-2</v>
      </c>
      <c r="CQ137" s="223">
        <f t="shared" si="24"/>
        <v>-3.4694469519536142E-17</v>
      </c>
      <c r="CR137" s="222"/>
      <c r="CS137" s="222"/>
      <c r="CT137" s="222"/>
      <c r="CU137" s="222"/>
      <c r="CV137" s="222"/>
      <c r="CW137" s="222"/>
      <c r="CX137" s="222"/>
      <c r="CY137" s="222"/>
      <c r="CZ137" s="222"/>
      <c r="DA137" s="222"/>
      <c r="DB137" s="224">
        <f t="shared" si="25"/>
        <v>2.8108211976162395E-2</v>
      </c>
      <c r="DC137" s="224">
        <f t="shared" si="26"/>
        <v>9.7738359201773799E-5</v>
      </c>
      <c r="DD137" s="224">
        <f t="shared" si="27"/>
        <v>2.8205950335364167E-2</v>
      </c>
      <c r="DE137" s="225">
        <f t="shared" si="28"/>
        <v>-3.1225022567582528E-17</v>
      </c>
      <c r="DF137" s="222"/>
      <c r="DG137" s="222"/>
      <c r="DH137" s="222"/>
      <c r="DI137" s="222"/>
      <c r="DJ137" s="222"/>
      <c r="DK137" s="222"/>
      <c r="DL137" s="222"/>
      <c r="DM137" s="222"/>
      <c r="DN137" s="222"/>
      <c r="DO137" s="222"/>
      <c r="DP137" s="222"/>
      <c r="DQ137" s="222"/>
      <c r="DR137" s="222"/>
      <c r="DS137" s="222"/>
      <c r="DT137" s="222"/>
      <c r="DU137" s="222"/>
      <c r="DV137" s="222"/>
      <c r="DW137" s="222"/>
      <c r="DX137" s="222"/>
      <c r="DY137" s="222"/>
      <c r="DZ137" s="222"/>
      <c r="EA137" s="222"/>
      <c r="EB137" s="222"/>
      <c r="EC137" s="222"/>
      <c r="ED137" s="222"/>
      <c r="EE137" s="222"/>
    </row>
    <row r="138" spans="1:135" ht="25.5" x14ac:dyDescent="0.25">
      <c r="A138" s="317" t="s">
        <v>421</v>
      </c>
      <c r="B138" s="317" t="s">
        <v>5308</v>
      </c>
      <c r="C138" s="317" t="s">
        <v>422</v>
      </c>
      <c r="D138" s="317" t="s">
        <v>49</v>
      </c>
      <c r="E138" s="318">
        <v>170</v>
      </c>
      <c r="F138" s="318">
        <v>4510</v>
      </c>
      <c r="G138" s="317" t="s">
        <v>2890</v>
      </c>
      <c r="H138" s="317" t="s">
        <v>800</v>
      </c>
      <c r="I138" s="317" t="s">
        <v>2626</v>
      </c>
      <c r="J138" s="318">
        <v>175</v>
      </c>
      <c r="K138" s="318">
        <v>0.8</v>
      </c>
      <c r="L138" s="317" t="s">
        <v>2891</v>
      </c>
      <c r="M138" s="317" t="s">
        <v>2892</v>
      </c>
      <c r="N138" s="317" t="s">
        <v>2893</v>
      </c>
      <c r="O138" s="317" t="s">
        <v>32</v>
      </c>
      <c r="P138" s="317" t="s">
        <v>2894</v>
      </c>
      <c r="Q138" s="317" t="s">
        <v>2859</v>
      </c>
      <c r="R138" s="317" t="s">
        <v>5308</v>
      </c>
      <c r="S138" s="317" t="s">
        <v>2895</v>
      </c>
      <c r="T138" s="318">
        <v>5.45294626447154E-2</v>
      </c>
      <c r="U138" s="317" t="s">
        <v>2896</v>
      </c>
      <c r="V138" s="317" t="s">
        <v>2897</v>
      </c>
      <c r="W138" s="317" t="s">
        <v>421</v>
      </c>
      <c r="X138" s="317" t="s">
        <v>422</v>
      </c>
      <c r="Y138" s="318">
        <v>170</v>
      </c>
      <c r="Z138" s="318">
        <v>4510</v>
      </c>
      <c r="AA138" s="318">
        <v>1</v>
      </c>
      <c r="AB138" s="317" t="s">
        <v>5308</v>
      </c>
      <c r="AC138" s="318">
        <v>1</v>
      </c>
      <c r="AD138" s="317" t="s">
        <v>800</v>
      </c>
      <c r="AE138" s="317" t="s">
        <v>800</v>
      </c>
      <c r="AF138" s="318">
        <v>0</v>
      </c>
      <c r="AG138" s="318">
        <v>0</v>
      </c>
      <c r="AH138" s="317" t="s">
        <v>2854</v>
      </c>
      <c r="AI138" s="317" t="s">
        <v>2863</v>
      </c>
      <c r="AJ138" s="317" t="s">
        <v>2855</v>
      </c>
      <c r="AK138" s="317" t="s">
        <v>2864</v>
      </c>
      <c r="AL138" s="317" t="s">
        <v>2854</v>
      </c>
      <c r="AM138" s="317" t="s">
        <v>2865</v>
      </c>
      <c r="AN138" s="317" t="s">
        <v>2898</v>
      </c>
      <c r="AO138" s="317" t="s">
        <v>2867</v>
      </c>
      <c r="AP138" s="317" t="s">
        <v>2868</v>
      </c>
      <c r="AQ138" s="317" t="s">
        <v>2869</v>
      </c>
      <c r="AR138" s="317" t="s">
        <v>2870</v>
      </c>
      <c r="AS138" s="318">
        <v>82.6995</v>
      </c>
      <c r="AT138" s="318">
        <v>0</v>
      </c>
      <c r="AU138" s="317" t="s">
        <v>3360</v>
      </c>
      <c r="AV138" s="317" t="s">
        <v>3360</v>
      </c>
      <c r="AW138" s="317" t="s">
        <v>3361</v>
      </c>
      <c r="AX138" s="317" t="s">
        <v>3362</v>
      </c>
      <c r="AY138" s="317" t="s">
        <v>2874</v>
      </c>
      <c r="AZ138" s="317" t="s">
        <v>800</v>
      </c>
      <c r="BA138" s="317" t="s">
        <v>800</v>
      </c>
      <c r="BB138" s="318">
        <v>2.6380307957625001E-3</v>
      </c>
      <c r="BC138" s="318">
        <v>9.2700086496016205E-3</v>
      </c>
      <c r="BD138" s="318">
        <v>1E-3</v>
      </c>
      <c r="BE138" s="318">
        <v>3.2817261904761899E-4</v>
      </c>
      <c r="BF138" s="318">
        <v>0</v>
      </c>
      <c r="BG138" s="318">
        <v>0</v>
      </c>
      <c r="BH138" s="318">
        <v>0</v>
      </c>
      <c r="BI138" s="318">
        <v>0</v>
      </c>
      <c r="BJ138" s="318">
        <v>0</v>
      </c>
      <c r="BK138" s="318">
        <v>0</v>
      </c>
      <c r="BL138" s="318">
        <v>0</v>
      </c>
      <c r="BM138" s="318">
        <v>1.21871175241324E-2</v>
      </c>
      <c r="BN138" s="318">
        <v>8.7888282185628701E-4</v>
      </c>
      <c r="BO138" s="318">
        <v>0</v>
      </c>
      <c r="BP138" s="318">
        <v>3.2054759064825702E-3</v>
      </c>
      <c r="BQ138" s="318">
        <v>1.0789765132504501E-3</v>
      </c>
      <c r="BR138" s="318">
        <v>1.6635339423503299E-4</v>
      </c>
      <c r="BS138" s="318">
        <v>2.6468565804635399E-2</v>
      </c>
      <c r="BT138" s="318">
        <v>2.9674041711118E-2</v>
      </c>
      <c r="BU138" s="318">
        <v>3.0753018224368499E-2</v>
      </c>
      <c r="BV138" s="318">
        <v>155.69744590962</v>
      </c>
      <c r="BW138" s="318">
        <v>174.553186535988</v>
      </c>
      <c r="BX138" s="318">
        <v>180.90010720216699</v>
      </c>
      <c r="BY138" s="318">
        <v>404.81335936501301</v>
      </c>
      <c r="BZ138" s="318">
        <v>453.83828499357003</v>
      </c>
      <c r="CA138" s="318">
        <v>470.34027872563502</v>
      </c>
      <c r="CB138" s="318">
        <v>6.8818271092052203</v>
      </c>
      <c r="CC138" s="318">
        <v>7.7152508448906802</v>
      </c>
      <c r="CD138" s="318">
        <v>7.9957847383358001</v>
      </c>
      <c r="CE138" s="317" t="s">
        <v>800</v>
      </c>
      <c r="CF138" s="317" t="s">
        <v>800</v>
      </c>
      <c r="CG138" s="317" t="s">
        <v>2902</v>
      </c>
      <c r="CH138" s="318">
        <v>1.12189666839224E-3</v>
      </c>
      <c r="CI138" s="318">
        <v>2.53466691362432E-2</v>
      </c>
      <c r="CJ138" s="318">
        <v>6.59013397542323</v>
      </c>
      <c r="CK138" s="222"/>
      <c r="CL138" s="223">
        <f t="shared" si="20"/>
        <v>1.3402565458646772E-2</v>
      </c>
      <c r="CM138" s="223">
        <f t="shared" si="21"/>
        <v>1.3066000345988687E-2</v>
      </c>
      <c r="CN138" s="223">
        <f t="shared" si="22"/>
        <v>3.2054759064825702E-3</v>
      </c>
      <c r="CO138" s="223">
        <f t="shared" si="22"/>
        <v>1.0789765132504501E-3</v>
      </c>
      <c r="CP138" s="223">
        <f t="shared" si="23"/>
        <v>3.0753018224368479E-2</v>
      </c>
      <c r="CQ138" s="223">
        <f t="shared" si="24"/>
        <v>0</v>
      </c>
      <c r="CR138" s="222"/>
      <c r="CS138" s="222"/>
      <c r="CT138" s="222"/>
      <c r="CU138" s="222"/>
      <c r="CV138" s="222"/>
      <c r="CW138" s="222"/>
      <c r="CX138" s="222"/>
      <c r="CY138" s="222"/>
      <c r="CZ138" s="222"/>
      <c r="DA138" s="222"/>
      <c r="DB138" s="224">
        <f t="shared" si="25"/>
        <v>2.6302212410400424E-2</v>
      </c>
      <c r="DC138" s="224">
        <f t="shared" si="26"/>
        <v>1.6635339423503299E-4</v>
      </c>
      <c r="DD138" s="224">
        <f t="shared" si="27"/>
        <v>2.6468565804635458E-2</v>
      </c>
      <c r="DE138" s="225">
        <f t="shared" si="28"/>
        <v>5.8980598183211441E-17</v>
      </c>
      <c r="DF138" s="222"/>
      <c r="DG138" s="222"/>
      <c r="DH138" s="222"/>
      <c r="DI138" s="222"/>
      <c r="DJ138" s="222"/>
      <c r="DK138" s="222"/>
      <c r="DL138" s="222"/>
      <c r="DM138" s="222"/>
      <c r="DN138" s="222"/>
      <c r="DO138" s="222"/>
      <c r="DP138" s="222"/>
      <c r="DQ138" s="222"/>
      <c r="DR138" s="222"/>
      <c r="DS138" s="222"/>
      <c r="DT138" s="222"/>
      <c r="DU138" s="222"/>
      <c r="DV138" s="222"/>
      <c r="DW138" s="222"/>
      <c r="DX138" s="222"/>
      <c r="DY138" s="222"/>
      <c r="DZ138" s="222"/>
      <c r="EA138" s="222"/>
      <c r="EB138" s="222"/>
      <c r="EC138" s="222"/>
      <c r="ED138" s="222"/>
      <c r="EE138" s="222"/>
    </row>
    <row r="139" spans="1:135" ht="25.5" x14ac:dyDescent="0.25">
      <c r="A139" s="317" t="s">
        <v>423</v>
      </c>
      <c r="B139" s="317" t="s">
        <v>4202</v>
      </c>
      <c r="C139" s="317" t="s">
        <v>424</v>
      </c>
      <c r="D139" s="317" t="s">
        <v>49</v>
      </c>
      <c r="E139" s="318">
        <v>170</v>
      </c>
      <c r="F139" s="318">
        <v>4510</v>
      </c>
      <c r="G139" s="317" t="s">
        <v>2855</v>
      </c>
      <c r="H139" s="317" t="s">
        <v>800</v>
      </c>
      <c r="I139" s="317" t="s">
        <v>2624</v>
      </c>
      <c r="J139" s="318">
        <v>343</v>
      </c>
      <c r="K139" s="318">
        <v>0.8</v>
      </c>
      <c r="L139" s="317" t="s">
        <v>2855</v>
      </c>
      <c r="M139" s="317" t="s">
        <v>2856</v>
      </c>
      <c r="N139" s="317" t="s">
        <v>2857</v>
      </c>
      <c r="O139" s="317" t="s">
        <v>32</v>
      </c>
      <c r="P139" s="317" t="s">
        <v>2858</v>
      </c>
      <c r="Q139" s="317" t="s">
        <v>2859</v>
      </c>
      <c r="R139" s="317" t="s">
        <v>4202</v>
      </c>
      <c r="S139" s="317" t="s">
        <v>2860</v>
      </c>
      <c r="T139" s="318">
        <v>5.4685696788286699E-2</v>
      </c>
      <c r="U139" s="317" t="s">
        <v>2904</v>
      </c>
      <c r="V139" s="317" t="s">
        <v>2905</v>
      </c>
      <c r="W139" s="317" t="s">
        <v>423</v>
      </c>
      <c r="X139" s="317" t="s">
        <v>424</v>
      </c>
      <c r="Y139" s="318">
        <v>170</v>
      </c>
      <c r="Z139" s="318">
        <v>4510</v>
      </c>
      <c r="AA139" s="318">
        <v>1</v>
      </c>
      <c r="AB139" s="317" t="s">
        <v>4202</v>
      </c>
      <c r="AC139" s="318">
        <v>1</v>
      </c>
      <c r="AD139" s="317" t="s">
        <v>800</v>
      </c>
      <c r="AE139" s="317" t="s">
        <v>800</v>
      </c>
      <c r="AF139" s="318">
        <v>0</v>
      </c>
      <c r="AG139" s="318">
        <v>0</v>
      </c>
      <c r="AH139" s="317" t="s">
        <v>2854</v>
      </c>
      <c r="AI139" s="317" t="s">
        <v>2863</v>
      </c>
      <c r="AJ139" s="317" t="s">
        <v>2891</v>
      </c>
      <c r="AK139" s="317" t="s">
        <v>2907</v>
      </c>
      <c r="AL139" s="317" t="s">
        <v>2854</v>
      </c>
      <c r="AM139" s="317" t="s">
        <v>2865</v>
      </c>
      <c r="AN139" s="317" t="s">
        <v>2908</v>
      </c>
      <c r="AO139" s="317" t="s">
        <v>2867</v>
      </c>
      <c r="AP139" s="317" t="s">
        <v>2868</v>
      </c>
      <c r="AQ139" s="317" t="s">
        <v>2869</v>
      </c>
      <c r="AR139" s="317" t="s">
        <v>2870</v>
      </c>
      <c r="AS139" s="318">
        <v>57.08</v>
      </c>
      <c r="AT139" s="318">
        <v>0</v>
      </c>
      <c r="AU139" s="317" t="s">
        <v>4203</v>
      </c>
      <c r="AV139" s="317" t="s">
        <v>4203</v>
      </c>
      <c r="AW139" s="317" t="s">
        <v>4204</v>
      </c>
      <c r="AX139" s="317" t="s">
        <v>4205</v>
      </c>
      <c r="AY139" s="317" t="s">
        <v>2915</v>
      </c>
      <c r="AZ139" s="317" t="s">
        <v>800</v>
      </c>
      <c r="BA139" s="317" t="s">
        <v>800</v>
      </c>
      <c r="BB139" s="318">
        <v>2.6332414387780201E-3</v>
      </c>
      <c r="BC139" s="318">
        <v>9.2965684540087402E-3</v>
      </c>
      <c r="BD139" s="318">
        <v>1E-3</v>
      </c>
      <c r="BE139" s="318">
        <v>1.15565273728539E-4</v>
      </c>
      <c r="BF139" s="318">
        <v>0</v>
      </c>
      <c r="BG139" s="318">
        <v>0</v>
      </c>
      <c r="BH139" s="318">
        <v>0</v>
      </c>
      <c r="BI139" s="318">
        <v>0</v>
      </c>
      <c r="BJ139" s="318">
        <v>0</v>
      </c>
      <c r="BK139" s="318">
        <v>0</v>
      </c>
      <c r="BL139" s="318">
        <v>0</v>
      </c>
      <c r="BM139" s="318">
        <v>1.38457598516919E-2</v>
      </c>
      <c r="BN139" s="318">
        <v>8.7888282185628701E-4</v>
      </c>
      <c r="BO139" s="318">
        <v>0</v>
      </c>
      <c r="BP139" s="318">
        <v>1.63544689106254E-3</v>
      </c>
      <c r="BQ139" s="318">
        <v>5.5049822104614803E-4</v>
      </c>
      <c r="BR139" s="318">
        <v>9.7738359201773799E-5</v>
      </c>
      <c r="BS139" s="318">
        <v>2.7867756199265199E-2</v>
      </c>
      <c r="BT139" s="318">
        <v>2.9503203090327799E-2</v>
      </c>
      <c r="BU139" s="318">
        <v>3.0053701311373901E-2</v>
      </c>
      <c r="BV139" s="318">
        <v>163.92797764273701</v>
      </c>
      <c r="BW139" s="318">
        <v>173.548253472516</v>
      </c>
      <c r="BX139" s="318">
        <v>176.78647830219899</v>
      </c>
      <c r="BY139" s="318">
        <v>426.21274187111499</v>
      </c>
      <c r="BZ139" s="318">
        <v>451.22545902854199</v>
      </c>
      <c r="CA139" s="318">
        <v>459.64484358571798</v>
      </c>
      <c r="CB139" s="318">
        <v>7.24561661180896</v>
      </c>
      <c r="CC139" s="318">
        <v>7.6708328034852196</v>
      </c>
      <c r="CD139" s="318">
        <v>7.8139623409572101</v>
      </c>
      <c r="CE139" s="317" t="s">
        <v>800</v>
      </c>
      <c r="CF139" s="317" t="s">
        <v>800</v>
      </c>
      <c r="CG139" s="317" t="s">
        <v>2916</v>
      </c>
      <c r="CH139" s="318">
        <v>2.37809955095096E-3</v>
      </c>
      <c r="CI139" s="318">
        <v>2.5489656648314301E-2</v>
      </c>
      <c r="CJ139" s="318">
        <v>6.6273107285617101</v>
      </c>
      <c r="CK139" s="222"/>
      <c r="CL139" s="223">
        <f t="shared" si="20"/>
        <v>1.3143113525717075E-2</v>
      </c>
      <c r="CM139" s="223">
        <f t="shared" si="21"/>
        <v>1.4724642673548187E-2</v>
      </c>
      <c r="CN139" s="223">
        <f t="shared" si="22"/>
        <v>1.63544689106254E-3</v>
      </c>
      <c r="CO139" s="223">
        <f t="shared" si="22"/>
        <v>5.5049822104614803E-4</v>
      </c>
      <c r="CP139" s="223">
        <f t="shared" si="23"/>
        <v>3.005370131137395E-2</v>
      </c>
      <c r="CQ139" s="223">
        <f t="shared" si="24"/>
        <v>4.8572257327350599E-17</v>
      </c>
      <c r="CR139" s="222"/>
      <c r="CS139" s="222"/>
      <c r="CT139" s="222"/>
      <c r="CU139" s="222"/>
      <c r="CV139" s="222"/>
      <c r="CW139" s="222"/>
      <c r="CX139" s="222"/>
      <c r="CY139" s="222"/>
      <c r="CZ139" s="222"/>
      <c r="DA139" s="222"/>
      <c r="DB139" s="224">
        <f t="shared" si="25"/>
        <v>2.7770017840063489E-2</v>
      </c>
      <c r="DC139" s="224">
        <f t="shared" si="26"/>
        <v>9.7738359201773799E-5</v>
      </c>
      <c r="DD139" s="224">
        <f t="shared" si="27"/>
        <v>2.7867756199265261E-2</v>
      </c>
      <c r="DE139" s="225">
        <f t="shared" si="28"/>
        <v>6.2450045135165055E-17</v>
      </c>
      <c r="DF139" s="222"/>
      <c r="DG139" s="222"/>
      <c r="DH139" s="222"/>
      <c r="DI139" s="222"/>
      <c r="DJ139" s="222"/>
      <c r="DK139" s="222"/>
      <c r="DL139" s="222"/>
      <c r="DM139" s="222"/>
      <c r="DN139" s="222"/>
      <c r="DO139" s="222"/>
      <c r="DP139" s="222"/>
      <c r="DQ139" s="222"/>
      <c r="DR139" s="222"/>
      <c r="DS139" s="222"/>
      <c r="DT139" s="222"/>
      <c r="DU139" s="222"/>
      <c r="DV139" s="222"/>
      <c r="DW139" s="222"/>
      <c r="DX139" s="222"/>
      <c r="DY139" s="222"/>
      <c r="DZ139" s="222"/>
      <c r="EA139" s="222"/>
      <c r="EB139" s="222"/>
      <c r="EC139" s="222"/>
      <c r="ED139" s="222"/>
      <c r="EE139" s="222"/>
    </row>
    <row r="140" spans="1:135" ht="25.5" x14ac:dyDescent="0.25">
      <c r="A140" s="317" t="s">
        <v>423</v>
      </c>
      <c r="B140" s="317" t="s">
        <v>5309</v>
      </c>
      <c r="C140" s="317" t="s">
        <v>424</v>
      </c>
      <c r="D140" s="317" t="s">
        <v>49</v>
      </c>
      <c r="E140" s="318">
        <v>170</v>
      </c>
      <c r="F140" s="318">
        <v>4510</v>
      </c>
      <c r="G140" s="317" t="s">
        <v>2890</v>
      </c>
      <c r="H140" s="317" t="s">
        <v>800</v>
      </c>
      <c r="I140" s="317" t="s">
        <v>2626</v>
      </c>
      <c r="J140" s="318">
        <v>175</v>
      </c>
      <c r="K140" s="318">
        <v>0.8</v>
      </c>
      <c r="L140" s="317" t="s">
        <v>2891</v>
      </c>
      <c r="M140" s="317" t="s">
        <v>2892</v>
      </c>
      <c r="N140" s="317" t="s">
        <v>2893</v>
      </c>
      <c r="O140" s="317" t="s">
        <v>32</v>
      </c>
      <c r="P140" s="317" t="s">
        <v>2894</v>
      </c>
      <c r="Q140" s="317" t="s">
        <v>2859</v>
      </c>
      <c r="R140" s="317" t="s">
        <v>5309</v>
      </c>
      <c r="S140" s="317" t="s">
        <v>2895</v>
      </c>
      <c r="T140" s="318">
        <v>5.45294626447154E-2</v>
      </c>
      <c r="U140" s="317" t="s">
        <v>2896</v>
      </c>
      <c r="V140" s="317" t="s">
        <v>2897</v>
      </c>
      <c r="W140" s="317" t="s">
        <v>423</v>
      </c>
      <c r="X140" s="317" t="s">
        <v>424</v>
      </c>
      <c r="Y140" s="318">
        <v>170</v>
      </c>
      <c r="Z140" s="318">
        <v>4510</v>
      </c>
      <c r="AA140" s="318">
        <v>1</v>
      </c>
      <c r="AB140" s="317" t="s">
        <v>5309</v>
      </c>
      <c r="AC140" s="318">
        <v>1</v>
      </c>
      <c r="AD140" s="317" t="s">
        <v>800</v>
      </c>
      <c r="AE140" s="317" t="s">
        <v>800</v>
      </c>
      <c r="AF140" s="318">
        <v>0</v>
      </c>
      <c r="AG140" s="318">
        <v>0</v>
      </c>
      <c r="AH140" s="317" t="s">
        <v>2854</v>
      </c>
      <c r="AI140" s="317" t="s">
        <v>2863</v>
      </c>
      <c r="AJ140" s="317" t="s">
        <v>2855</v>
      </c>
      <c r="AK140" s="317" t="s">
        <v>2864</v>
      </c>
      <c r="AL140" s="317" t="s">
        <v>2854</v>
      </c>
      <c r="AM140" s="317" t="s">
        <v>2865</v>
      </c>
      <c r="AN140" s="317" t="s">
        <v>2898</v>
      </c>
      <c r="AO140" s="317" t="s">
        <v>2867</v>
      </c>
      <c r="AP140" s="317" t="s">
        <v>2868</v>
      </c>
      <c r="AQ140" s="317" t="s">
        <v>2869</v>
      </c>
      <c r="AR140" s="317" t="s">
        <v>2870</v>
      </c>
      <c r="AS140" s="318">
        <v>82.6995</v>
      </c>
      <c r="AT140" s="318">
        <v>0</v>
      </c>
      <c r="AU140" s="317" t="s">
        <v>4203</v>
      </c>
      <c r="AV140" s="317" t="s">
        <v>4203</v>
      </c>
      <c r="AW140" s="317" t="s">
        <v>4204</v>
      </c>
      <c r="AX140" s="317" t="s">
        <v>4205</v>
      </c>
      <c r="AY140" s="317" t="s">
        <v>2874</v>
      </c>
      <c r="AZ140" s="317" t="s">
        <v>800</v>
      </c>
      <c r="BA140" s="317" t="s">
        <v>800</v>
      </c>
      <c r="BB140" s="318">
        <v>2.6332414387780201E-3</v>
      </c>
      <c r="BC140" s="318">
        <v>9.2700086496016205E-3</v>
      </c>
      <c r="BD140" s="318">
        <v>1E-3</v>
      </c>
      <c r="BE140" s="318">
        <v>3.2817261904761899E-4</v>
      </c>
      <c r="BF140" s="318">
        <v>0</v>
      </c>
      <c r="BG140" s="318">
        <v>0</v>
      </c>
      <c r="BH140" s="318">
        <v>0</v>
      </c>
      <c r="BI140" s="318">
        <v>0</v>
      </c>
      <c r="BJ140" s="318">
        <v>0</v>
      </c>
      <c r="BK140" s="318">
        <v>0</v>
      </c>
      <c r="BL140" s="318">
        <v>0</v>
      </c>
      <c r="BM140" s="318">
        <v>1.21871175241324E-2</v>
      </c>
      <c r="BN140" s="318">
        <v>8.7888282185628701E-4</v>
      </c>
      <c r="BO140" s="318">
        <v>0</v>
      </c>
      <c r="BP140" s="318">
        <v>3.2054759064825702E-3</v>
      </c>
      <c r="BQ140" s="318">
        <v>1.0789765132504501E-3</v>
      </c>
      <c r="BR140" s="318">
        <v>1.6635339423503299E-4</v>
      </c>
      <c r="BS140" s="318">
        <v>2.6463776447651001E-2</v>
      </c>
      <c r="BT140" s="318">
        <v>2.96692523541335E-2</v>
      </c>
      <c r="BU140" s="318">
        <v>3.0748228867384E-2</v>
      </c>
      <c r="BV140" s="318">
        <v>155.669273221476</v>
      </c>
      <c r="BW140" s="318">
        <v>174.52501384784401</v>
      </c>
      <c r="BX140" s="318">
        <v>180.871934514023</v>
      </c>
      <c r="BY140" s="318">
        <v>404.74011037583801</v>
      </c>
      <c r="BZ140" s="318">
        <v>453.76503600439497</v>
      </c>
      <c r="CA140" s="318">
        <v>470.26702973646098</v>
      </c>
      <c r="CB140" s="318">
        <v>6.8805818763892503</v>
      </c>
      <c r="CC140" s="318">
        <v>7.71400561207472</v>
      </c>
      <c r="CD140" s="318">
        <v>7.9945395055198398</v>
      </c>
      <c r="CE140" s="317" t="s">
        <v>800</v>
      </c>
      <c r="CF140" s="317" t="s">
        <v>800</v>
      </c>
      <c r="CG140" s="317" t="s">
        <v>2902</v>
      </c>
      <c r="CH140" s="318">
        <v>1.12189666839224E-3</v>
      </c>
      <c r="CI140" s="318">
        <v>2.53418797792587E-2</v>
      </c>
      <c r="CJ140" s="318">
        <v>6.5888887426072698</v>
      </c>
      <c r="CK140" s="222"/>
      <c r="CL140" s="223">
        <f t="shared" si="20"/>
        <v>1.3397776101662293E-2</v>
      </c>
      <c r="CM140" s="223">
        <f t="shared" si="21"/>
        <v>1.3066000345988687E-2</v>
      </c>
      <c r="CN140" s="223">
        <f t="shared" si="22"/>
        <v>3.2054759064825702E-3</v>
      </c>
      <c r="CO140" s="223">
        <f t="shared" si="22"/>
        <v>1.0789765132504501E-3</v>
      </c>
      <c r="CP140" s="223">
        <f t="shared" si="23"/>
        <v>3.0748228867384E-2</v>
      </c>
      <c r="CQ140" s="223">
        <f t="shared" si="24"/>
        <v>0</v>
      </c>
      <c r="CR140" s="222"/>
      <c r="CS140" s="222"/>
      <c r="CT140" s="222"/>
      <c r="CU140" s="222"/>
      <c r="CV140" s="222"/>
      <c r="CW140" s="222"/>
      <c r="CX140" s="222"/>
      <c r="CY140" s="222"/>
      <c r="CZ140" s="222"/>
      <c r="DA140" s="222"/>
      <c r="DB140" s="224">
        <f t="shared" si="25"/>
        <v>2.6297423053415946E-2</v>
      </c>
      <c r="DC140" s="224">
        <f t="shared" si="26"/>
        <v>1.6635339423503299E-4</v>
      </c>
      <c r="DD140" s="224">
        <f t="shared" si="27"/>
        <v>2.646377644765098E-2</v>
      </c>
      <c r="DE140" s="225">
        <f t="shared" si="28"/>
        <v>0</v>
      </c>
      <c r="DF140" s="222"/>
      <c r="DG140" s="222"/>
      <c r="DH140" s="222"/>
      <c r="DI140" s="222"/>
      <c r="DJ140" s="222"/>
      <c r="DK140" s="222"/>
      <c r="DL140" s="222"/>
      <c r="DM140" s="222"/>
      <c r="DN140" s="222"/>
      <c r="DO140" s="222"/>
      <c r="DP140" s="222"/>
      <c r="DQ140" s="222"/>
      <c r="DR140" s="222"/>
      <c r="DS140" s="222"/>
      <c r="DT140" s="222"/>
      <c r="DU140" s="222"/>
      <c r="DV140" s="222"/>
      <c r="DW140" s="222"/>
      <c r="DX140" s="222"/>
      <c r="DY140" s="222"/>
      <c r="DZ140" s="222"/>
      <c r="EA140" s="222"/>
      <c r="EB140" s="222"/>
      <c r="EC140" s="222"/>
      <c r="ED140" s="222"/>
      <c r="EE140" s="222"/>
    </row>
    <row r="141" spans="1:135" ht="25.5" x14ac:dyDescent="0.25">
      <c r="A141" s="317" t="s">
        <v>425</v>
      </c>
      <c r="B141" s="317" t="s">
        <v>3364</v>
      </c>
      <c r="C141" s="317" t="s">
        <v>426</v>
      </c>
      <c r="D141" s="317" t="s">
        <v>2853</v>
      </c>
      <c r="E141" s="318">
        <v>220</v>
      </c>
      <c r="F141" s="318">
        <v>4081</v>
      </c>
      <c r="G141" s="317" t="s">
        <v>2854</v>
      </c>
      <c r="H141" s="317" t="s">
        <v>800</v>
      </c>
      <c r="I141" s="317" t="s">
        <v>2622</v>
      </c>
      <c r="J141" s="318">
        <v>186</v>
      </c>
      <c r="K141" s="318">
        <v>0.85309999999999997</v>
      </c>
      <c r="L141" s="317" t="s">
        <v>2855</v>
      </c>
      <c r="M141" s="317" t="s">
        <v>2856</v>
      </c>
      <c r="N141" s="317" t="s">
        <v>2857</v>
      </c>
      <c r="O141" s="317" t="s">
        <v>32</v>
      </c>
      <c r="P141" s="317" t="s">
        <v>2858</v>
      </c>
      <c r="Q141" s="317" t="s">
        <v>2859</v>
      </c>
      <c r="R141" s="317" t="s">
        <v>3364</v>
      </c>
      <c r="S141" s="317" t="s">
        <v>2860</v>
      </c>
      <c r="T141" s="318">
        <v>5.4685696788286699E-2</v>
      </c>
      <c r="U141" s="317" t="s">
        <v>2861</v>
      </c>
      <c r="V141" s="317" t="s">
        <v>2862</v>
      </c>
      <c r="W141" s="317" t="s">
        <v>425</v>
      </c>
      <c r="X141" s="317" t="s">
        <v>426</v>
      </c>
      <c r="Y141" s="318">
        <v>220</v>
      </c>
      <c r="Z141" s="318">
        <v>4081</v>
      </c>
      <c r="AA141" s="318">
        <v>1</v>
      </c>
      <c r="AB141" s="317" t="s">
        <v>3364</v>
      </c>
      <c r="AC141" s="318">
        <v>1</v>
      </c>
      <c r="AD141" s="317" t="s">
        <v>425</v>
      </c>
      <c r="AE141" s="317" t="s">
        <v>426</v>
      </c>
      <c r="AF141" s="318">
        <v>220</v>
      </c>
      <c r="AG141" s="318">
        <v>4081</v>
      </c>
      <c r="AH141" s="317" t="s">
        <v>2854</v>
      </c>
      <c r="AI141" s="317" t="s">
        <v>2863</v>
      </c>
      <c r="AJ141" s="317" t="s">
        <v>2891</v>
      </c>
      <c r="AK141" s="317" t="s">
        <v>2907</v>
      </c>
      <c r="AL141" s="317" t="s">
        <v>2854</v>
      </c>
      <c r="AM141" s="317" t="s">
        <v>2865</v>
      </c>
      <c r="AN141" s="317" t="s">
        <v>2866</v>
      </c>
      <c r="AO141" s="317" t="s">
        <v>2867</v>
      </c>
      <c r="AP141" s="317" t="s">
        <v>2868</v>
      </c>
      <c r="AQ141" s="317" t="s">
        <v>2869</v>
      </c>
      <c r="AR141" s="317" t="s">
        <v>2870</v>
      </c>
      <c r="AS141" s="318">
        <v>79.348399999999998</v>
      </c>
      <c r="AT141" s="318">
        <v>0</v>
      </c>
      <c r="AU141" s="317" t="s">
        <v>3365</v>
      </c>
      <c r="AV141" s="317" t="s">
        <v>3365</v>
      </c>
      <c r="AW141" s="317" t="s">
        <v>3366</v>
      </c>
      <c r="AX141" s="317" t="s">
        <v>3367</v>
      </c>
      <c r="AY141" s="317" t="s">
        <v>2915</v>
      </c>
      <c r="AZ141" s="317" t="s">
        <v>3365</v>
      </c>
      <c r="BA141" s="317" t="s">
        <v>3367</v>
      </c>
      <c r="BB141" s="318">
        <v>2.9153440060987199E-3</v>
      </c>
      <c r="BC141" s="318">
        <v>1.2030853293423099E-2</v>
      </c>
      <c r="BD141" s="318">
        <v>8.3333333333333295E-4</v>
      </c>
      <c r="BE141" s="318">
        <v>2.9625298685782598E-4</v>
      </c>
      <c r="BF141" s="318">
        <v>0</v>
      </c>
      <c r="BG141" s="318">
        <v>0</v>
      </c>
      <c r="BH141" s="318">
        <v>0</v>
      </c>
      <c r="BI141" s="318">
        <v>0</v>
      </c>
      <c r="BJ141" s="318">
        <v>0</v>
      </c>
      <c r="BK141" s="318">
        <v>0</v>
      </c>
      <c r="BL141" s="318">
        <v>0</v>
      </c>
      <c r="BM141" s="318">
        <v>1.65868939616871E-2</v>
      </c>
      <c r="BN141" s="318">
        <v>1.0665833027416001E-3</v>
      </c>
      <c r="BO141" s="318">
        <v>0</v>
      </c>
      <c r="BP141" s="318">
        <v>2.8281840353748498E-3</v>
      </c>
      <c r="BQ141" s="318">
        <v>9.5197850127279598E-4</v>
      </c>
      <c r="BR141" s="318">
        <v>1.0801274197500599E-4</v>
      </c>
      <c r="BS141" s="318">
        <v>3.3837273626116701E-2</v>
      </c>
      <c r="BT141" s="318">
        <v>3.6665457661491499E-2</v>
      </c>
      <c r="BU141" s="318">
        <v>3.7617436162764299E-2</v>
      </c>
      <c r="BV141" s="318">
        <v>153.805789209621</v>
      </c>
      <c r="BW141" s="318">
        <v>166.66117118859799</v>
      </c>
      <c r="BX141" s="318">
        <v>170.98834619438301</v>
      </c>
      <c r="BY141" s="318">
        <v>399.89505194501498</v>
      </c>
      <c r="BZ141" s="318">
        <v>433.319045090354</v>
      </c>
      <c r="CA141" s="318">
        <v>444.56970010539601</v>
      </c>
      <c r="CB141" s="318">
        <v>8.7976911427903293</v>
      </c>
      <c r="CC141" s="318">
        <v>9.5330189919877899</v>
      </c>
      <c r="CD141" s="318">
        <v>9.7805334023187207</v>
      </c>
      <c r="CE141" s="317" t="s">
        <v>800</v>
      </c>
      <c r="CF141" s="317" t="s">
        <v>800</v>
      </c>
      <c r="CG141" s="317" t="s">
        <v>2875</v>
      </c>
      <c r="CH141" s="318">
        <v>2.3950574495686001E-3</v>
      </c>
      <c r="CI141" s="318">
        <v>3.1442216176548E-2</v>
      </c>
      <c r="CJ141" s="318">
        <v>8.1749762059024906</v>
      </c>
      <c r="CK141" s="222"/>
      <c r="CL141" s="223">
        <f t="shared" si="20"/>
        <v>1.6183796361687982E-2</v>
      </c>
      <c r="CM141" s="223">
        <f t="shared" si="21"/>
        <v>1.7653477264428698E-2</v>
      </c>
      <c r="CN141" s="223">
        <f t="shared" si="22"/>
        <v>2.8281840353748498E-3</v>
      </c>
      <c r="CO141" s="223">
        <f t="shared" si="22"/>
        <v>9.5197850127279598E-4</v>
      </c>
      <c r="CP141" s="223">
        <f t="shared" si="23"/>
        <v>3.761743616276432E-2</v>
      </c>
      <c r="CQ141" s="223">
        <f t="shared" si="24"/>
        <v>0</v>
      </c>
      <c r="CR141" s="222"/>
      <c r="CS141" s="222"/>
      <c r="CT141" s="222"/>
      <c r="CU141" s="222"/>
      <c r="CV141" s="222"/>
      <c r="CW141" s="222"/>
      <c r="CX141" s="222"/>
      <c r="CY141" s="222"/>
      <c r="CZ141" s="222"/>
      <c r="DA141" s="222"/>
      <c r="DB141" s="224">
        <f t="shared" si="25"/>
        <v>3.3729260884141674E-2</v>
      </c>
      <c r="DC141" s="224">
        <f t="shared" si="26"/>
        <v>1.0801274197500599E-4</v>
      </c>
      <c r="DD141" s="224">
        <f t="shared" si="27"/>
        <v>3.383727362611668E-2</v>
      </c>
      <c r="DE141" s="225">
        <f t="shared" si="28"/>
        <v>0</v>
      </c>
      <c r="DF141" s="222"/>
      <c r="DG141" s="222"/>
      <c r="DH141" s="222"/>
      <c r="DI141" s="222"/>
      <c r="DJ141" s="222"/>
      <c r="DK141" s="222"/>
      <c r="DL141" s="222"/>
      <c r="DM141" s="222"/>
      <c r="DN141" s="222"/>
      <c r="DO141" s="222"/>
      <c r="DP141" s="222"/>
      <c r="DQ141" s="222"/>
      <c r="DR141" s="222"/>
      <c r="DS141" s="222"/>
      <c r="DT141" s="222"/>
      <c r="DU141" s="222"/>
      <c r="DV141" s="222"/>
      <c r="DW141" s="222"/>
      <c r="DX141" s="222"/>
      <c r="DY141" s="222"/>
      <c r="DZ141" s="222"/>
      <c r="EA141" s="222"/>
      <c r="EB141" s="222"/>
      <c r="EC141" s="222"/>
      <c r="ED141" s="222"/>
      <c r="EE141" s="222"/>
    </row>
    <row r="142" spans="1:135" ht="25.5" x14ac:dyDescent="0.25">
      <c r="A142" s="317" t="s">
        <v>427</v>
      </c>
      <c r="B142" s="317" t="s">
        <v>3369</v>
      </c>
      <c r="C142" s="317" t="s">
        <v>428</v>
      </c>
      <c r="D142" s="317" t="s">
        <v>49</v>
      </c>
      <c r="E142" s="318">
        <v>205</v>
      </c>
      <c r="F142" s="318">
        <v>2664</v>
      </c>
      <c r="G142" s="317" t="s">
        <v>2855</v>
      </c>
      <c r="H142" s="317" t="s">
        <v>800</v>
      </c>
      <c r="I142" s="317" t="s">
        <v>2624</v>
      </c>
      <c r="J142" s="318">
        <v>250</v>
      </c>
      <c r="K142" s="318">
        <v>0.8</v>
      </c>
      <c r="L142" s="317" t="s">
        <v>2855</v>
      </c>
      <c r="M142" s="317" t="s">
        <v>2856</v>
      </c>
      <c r="N142" s="317" t="s">
        <v>2857</v>
      </c>
      <c r="O142" s="317" t="s">
        <v>32</v>
      </c>
      <c r="P142" s="317" t="s">
        <v>2858</v>
      </c>
      <c r="Q142" s="317" t="s">
        <v>2859</v>
      </c>
      <c r="R142" s="317" t="s">
        <v>3369</v>
      </c>
      <c r="S142" s="317" t="s">
        <v>2860</v>
      </c>
      <c r="T142" s="318">
        <v>5.4685696788286699E-2</v>
      </c>
      <c r="U142" s="317" t="s">
        <v>2904</v>
      </c>
      <c r="V142" s="317" t="s">
        <v>2905</v>
      </c>
      <c r="W142" s="317" t="s">
        <v>427</v>
      </c>
      <c r="X142" s="317" t="s">
        <v>428</v>
      </c>
      <c r="Y142" s="318">
        <v>205</v>
      </c>
      <c r="Z142" s="318">
        <v>2664</v>
      </c>
      <c r="AA142" s="318">
        <v>1</v>
      </c>
      <c r="AB142" s="317" t="s">
        <v>3369</v>
      </c>
      <c r="AC142" s="318">
        <v>1</v>
      </c>
      <c r="AD142" s="317" t="s">
        <v>800</v>
      </c>
      <c r="AE142" s="317" t="s">
        <v>800</v>
      </c>
      <c r="AF142" s="295"/>
      <c r="AG142" s="295"/>
      <c r="AH142" s="317" t="s">
        <v>2854</v>
      </c>
      <c r="AI142" s="317" t="s">
        <v>2863</v>
      </c>
      <c r="AJ142" s="317" t="s">
        <v>2855</v>
      </c>
      <c r="AK142" s="317" t="s">
        <v>2864</v>
      </c>
      <c r="AL142" s="317" t="s">
        <v>2854</v>
      </c>
      <c r="AM142" s="317" t="s">
        <v>2865</v>
      </c>
      <c r="AN142" s="317" t="s">
        <v>2908</v>
      </c>
      <c r="AO142" s="317" t="s">
        <v>2867</v>
      </c>
      <c r="AP142" s="317" t="s">
        <v>2868</v>
      </c>
      <c r="AQ142" s="317" t="s">
        <v>2869</v>
      </c>
      <c r="AR142" s="317" t="s">
        <v>2870</v>
      </c>
      <c r="AS142" s="318">
        <v>57.08</v>
      </c>
      <c r="AT142" s="318">
        <v>0</v>
      </c>
      <c r="AU142" s="317" t="s">
        <v>3370</v>
      </c>
      <c r="AV142" s="317" t="s">
        <v>3370</v>
      </c>
      <c r="AW142" s="317" t="s">
        <v>3371</v>
      </c>
      <c r="AX142" s="317" t="s">
        <v>3372</v>
      </c>
      <c r="AY142" s="317" t="s">
        <v>2874</v>
      </c>
      <c r="AZ142" s="317" t="s">
        <v>800</v>
      </c>
      <c r="BA142" s="317" t="s">
        <v>800</v>
      </c>
      <c r="BB142" s="318">
        <v>1.81622956289623E-3</v>
      </c>
      <c r="BC142" s="318">
        <v>1.12105678415988E-2</v>
      </c>
      <c r="BD142" s="318">
        <v>1E-3</v>
      </c>
      <c r="BE142" s="318">
        <v>1.5855555555555599E-4</v>
      </c>
      <c r="BF142" s="318">
        <v>0</v>
      </c>
      <c r="BG142" s="318">
        <v>0</v>
      </c>
      <c r="BH142" s="318">
        <v>0</v>
      </c>
      <c r="BI142" s="318">
        <v>0</v>
      </c>
      <c r="BJ142" s="318">
        <v>0</v>
      </c>
      <c r="BK142" s="318">
        <v>0</v>
      </c>
      <c r="BL142" s="318">
        <v>0</v>
      </c>
      <c r="BM142" s="318">
        <v>1.89963825165212E-2</v>
      </c>
      <c r="BN142" s="318">
        <v>1.0598292851796401E-3</v>
      </c>
      <c r="BO142" s="318">
        <v>0</v>
      </c>
      <c r="BP142" s="318">
        <v>2.2438331345377999E-3</v>
      </c>
      <c r="BQ142" s="318">
        <v>7.5528355927531501E-4</v>
      </c>
      <c r="BR142" s="318">
        <v>2.8162680480480498E-4</v>
      </c>
      <c r="BS142" s="318">
        <v>3.4523191566556199E-2</v>
      </c>
      <c r="BT142" s="318">
        <v>3.6767024701093998E-2</v>
      </c>
      <c r="BU142" s="318">
        <v>3.75223082603693E-2</v>
      </c>
      <c r="BV142" s="318">
        <v>168.40581251978699</v>
      </c>
      <c r="BW142" s="318">
        <v>179.35134000533699</v>
      </c>
      <c r="BX142" s="318">
        <v>183.03565005058201</v>
      </c>
      <c r="BY142" s="318">
        <v>437.85511255144502</v>
      </c>
      <c r="BZ142" s="318">
        <v>466.31348401387601</v>
      </c>
      <c r="CA142" s="318">
        <v>475.89269013151397</v>
      </c>
      <c r="CB142" s="318">
        <v>8.9760298073046201</v>
      </c>
      <c r="CC142" s="318">
        <v>9.5594264222844494</v>
      </c>
      <c r="CD142" s="318">
        <v>9.7558001476960303</v>
      </c>
      <c r="CE142" s="317" t="s">
        <v>800</v>
      </c>
      <c r="CF142" s="317" t="s">
        <v>800</v>
      </c>
      <c r="CG142" s="317" t="s">
        <v>2916</v>
      </c>
      <c r="CH142" s="318">
        <v>3.26275258390472E-3</v>
      </c>
      <c r="CI142" s="318">
        <v>3.1260438982651503E-2</v>
      </c>
      <c r="CJ142" s="318">
        <v>8.1277141354893896</v>
      </c>
      <c r="CK142" s="222"/>
      <c r="CL142" s="223">
        <f t="shared" si="20"/>
        <v>1.4466979764855392E-2</v>
      </c>
      <c r="CM142" s="223">
        <f t="shared" si="21"/>
        <v>2.0056211801700839E-2</v>
      </c>
      <c r="CN142" s="223">
        <f t="shared" si="22"/>
        <v>2.2438331345377999E-3</v>
      </c>
      <c r="CO142" s="223">
        <f t="shared" si="22"/>
        <v>7.5528355927531501E-4</v>
      </c>
      <c r="CP142" s="223">
        <f t="shared" si="23"/>
        <v>3.7522308260369341E-2</v>
      </c>
      <c r="CQ142" s="223">
        <f t="shared" si="24"/>
        <v>0</v>
      </c>
      <c r="CR142" s="222"/>
      <c r="CS142" s="222"/>
      <c r="CT142" s="222"/>
      <c r="CU142" s="222"/>
      <c r="CV142" s="222"/>
      <c r="CW142" s="222"/>
      <c r="CX142" s="222"/>
      <c r="CY142" s="222"/>
      <c r="CZ142" s="222"/>
      <c r="DA142" s="222"/>
      <c r="DB142" s="224">
        <f t="shared" si="25"/>
        <v>3.4241564761751428E-2</v>
      </c>
      <c r="DC142" s="224">
        <f t="shared" si="26"/>
        <v>2.8162680480480498E-4</v>
      </c>
      <c r="DD142" s="224">
        <f t="shared" si="27"/>
        <v>3.4523191566556234E-2</v>
      </c>
      <c r="DE142" s="225">
        <f t="shared" si="28"/>
        <v>0</v>
      </c>
      <c r="DF142" s="222"/>
      <c r="DG142" s="222"/>
      <c r="DH142" s="222"/>
      <c r="DI142" s="222"/>
      <c r="DJ142" s="222"/>
      <c r="DK142" s="222"/>
      <c r="DL142" s="222"/>
      <c r="DM142" s="222"/>
      <c r="DN142" s="222"/>
      <c r="DO142" s="222"/>
      <c r="DP142" s="222"/>
      <c r="DQ142" s="222"/>
      <c r="DR142" s="222"/>
      <c r="DS142" s="222"/>
      <c r="DT142" s="222"/>
      <c r="DU142" s="222"/>
      <c r="DV142" s="222"/>
      <c r="DW142" s="222"/>
      <c r="DX142" s="222"/>
      <c r="DY142" s="222"/>
      <c r="DZ142" s="222"/>
      <c r="EA142" s="222"/>
      <c r="EB142" s="222"/>
      <c r="EC142" s="222"/>
      <c r="ED142" s="222"/>
      <c r="EE142" s="222"/>
    </row>
    <row r="143" spans="1:135" ht="25.5" x14ac:dyDescent="0.25">
      <c r="A143" s="317" t="s">
        <v>427</v>
      </c>
      <c r="B143" s="317" t="s">
        <v>3373</v>
      </c>
      <c r="C143" s="317" t="s">
        <v>428</v>
      </c>
      <c r="D143" s="317" t="s">
        <v>49</v>
      </c>
      <c r="E143" s="318">
        <v>205</v>
      </c>
      <c r="F143" s="318">
        <v>2664</v>
      </c>
      <c r="G143" s="317" t="s">
        <v>2855</v>
      </c>
      <c r="H143" s="317" t="s">
        <v>800</v>
      </c>
      <c r="I143" s="317" t="s">
        <v>2624</v>
      </c>
      <c r="J143" s="318">
        <v>250</v>
      </c>
      <c r="K143" s="318">
        <v>0.8</v>
      </c>
      <c r="L143" s="317" t="s">
        <v>2855</v>
      </c>
      <c r="M143" s="317" t="s">
        <v>2856</v>
      </c>
      <c r="N143" s="317" t="s">
        <v>2857</v>
      </c>
      <c r="O143" s="317" t="s">
        <v>32</v>
      </c>
      <c r="P143" s="317" t="s">
        <v>2858</v>
      </c>
      <c r="Q143" s="317" t="s">
        <v>2854</v>
      </c>
      <c r="R143" s="317" t="s">
        <v>3373</v>
      </c>
      <c r="S143" s="317" t="s">
        <v>2860</v>
      </c>
      <c r="T143" s="318">
        <v>5.4685696788286699E-2</v>
      </c>
      <c r="U143" s="317" t="s">
        <v>2904</v>
      </c>
      <c r="V143" s="317" t="s">
        <v>2905</v>
      </c>
      <c r="W143" s="317" t="s">
        <v>429</v>
      </c>
      <c r="X143" s="317" t="s">
        <v>430</v>
      </c>
      <c r="Y143" s="318">
        <v>205</v>
      </c>
      <c r="Z143" s="318">
        <v>4840</v>
      </c>
      <c r="AA143" s="318">
        <v>1</v>
      </c>
      <c r="AB143" s="317" t="s">
        <v>3374</v>
      </c>
      <c r="AC143" s="318">
        <v>1</v>
      </c>
      <c r="AD143" s="317" t="s">
        <v>800</v>
      </c>
      <c r="AE143" s="317" t="s">
        <v>800</v>
      </c>
      <c r="AF143" s="295"/>
      <c r="AG143" s="295"/>
      <c r="AH143" s="317" t="s">
        <v>2891</v>
      </c>
      <c r="AI143" s="317" t="s">
        <v>2946</v>
      </c>
      <c r="AJ143" s="317" t="s">
        <v>2855</v>
      </c>
      <c r="AK143" s="317" t="s">
        <v>2864</v>
      </c>
      <c r="AL143" s="317" t="s">
        <v>2854</v>
      </c>
      <c r="AM143" s="317" t="s">
        <v>2865</v>
      </c>
      <c r="AN143" s="317" t="s">
        <v>2908</v>
      </c>
      <c r="AO143" s="317" t="s">
        <v>2947</v>
      </c>
      <c r="AP143" s="317" t="s">
        <v>2868</v>
      </c>
      <c r="AQ143" s="317" t="s">
        <v>2869</v>
      </c>
      <c r="AR143" s="317" t="s">
        <v>2948</v>
      </c>
      <c r="AS143" s="318">
        <v>57.08</v>
      </c>
      <c r="AT143" s="318">
        <v>0</v>
      </c>
      <c r="AU143" s="317" t="s">
        <v>3370</v>
      </c>
      <c r="AV143" s="317" t="s">
        <v>3375</v>
      </c>
      <c r="AW143" s="317" t="s">
        <v>3376</v>
      </c>
      <c r="AX143" s="317" t="s">
        <v>3377</v>
      </c>
      <c r="AY143" s="317" t="s">
        <v>2874</v>
      </c>
      <c r="AZ143" s="317" t="s">
        <v>800</v>
      </c>
      <c r="BA143" s="317" t="s">
        <v>800</v>
      </c>
      <c r="BB143" s="318">
        <v>1.81622956289623E-3</v>
      </c>
      <c r="BC143" s="318">
        <v>1.12105678415988E-2</v>
      </c>
      <c r="BD143" s="318">
        <v>1E-3</v>
      </c>
      <c r="BE143" s="318">
        <v>1.5855555555555599E-4</v>
      </c>
      <c r="BF143" s="318">
        <v>0</v>
      </c>
      <c r="BG143" s="318">
        <v>0</v>
      </c>
      <c r="BH143" s="318">
        <v>3.5162435720844801E-3</v>
      </c>
      <c r="BI143" s="318">
        <v>0</v>
      </c>
      <c r="BJ143" s="318">
        <v>0</v>
      </c>
      <c r="BK143" s="318">
        <v>6.0346E-4</v>
      </c>
      <c r="BL143" s="318">
        <v>0</v>
      </c>
      <c r="BM143" s="318">
        <v>1.89963825165212E-2</v>
      </c>
      <c r="BN143" s="318">
        <v>1.0598292851796401E-3</v>
      </c>
      <c r="BO143" s="318">
        <v>0</v>
      </c>
      <c r="BP143" s="318">
        <v>2.2438331345377999E-3</v>
      </c>
      <c r="BQ143" s="318">
        <v>7.5528355927531501E-4</v>
      </c>
      <c r="BR143" s="318">
        <v>1.5501111735537201E-4</v>
      </c>
      <c r="BS143" s="318">
        <v>3.85162794511913E-2</v>
      </c>
      <c r="BT143" s="318">
        <v>4.0760112585729098E-2</v>
      </c>
      <c r="BU143" s="318">
        <v>4.15153961450044E-2</v>
      </c>
      <c r="BV143" s="318">
        <v>187.88429000581101</v>
      </c>
      <c r="BW143" s="318">
        <v>198.82981749136101</v>
      </c>
      <c r="BX143" s="318">
        <v>202.51412753660699</v>
      </c>
      <c r="BY143" s="318">
        <v>488.49915401510901</v>
      </c>
      <c r="BZ143" s="318">
        <v>516.95752547754</v>
      </c>
      <c r="CA143" s="318">
        <v>526.53673159517803</v>
      </c>
      <c r="CB143" s="318">
        <v>10.0142326573097</v>
      </c>
      <c r="CC143" s="318">
        <v>10.5976292722896</v>
      </c>
      <c r="CD143" s="318">
        <v>10.794002997701099</v>
      </c>
      <c r="CE143" s="317" t="s">
        <v>800</v>
      </c>
      <c r="CF143" s="317" t="s">
        <v>800</v>
      </c>
      <c r="CG143" s="317" t="s">
        <v>2916</v>
      </c>
      <c r="CH143" s="318">
        <v>3.26275258390472E-3</v>
      </c>
      <c r="CI143" s="318">
        <v>3.5253526867286597E-2</v>
      </c>
      <c r="CJ143" s="318">
        <v>9.1659169854945102</v>
      </c>
      <c r="CK143" s="222"/>
      <c r="CL143" s="223">
        <f t="shared" si="20"/>
        <v>1.8460067649490441E-2</v>
      </c>
      <c r="CM143" s="223">
        <f t="shared" si="21"/>
        <v>2.0056211801700839E-2</v>
      </c>
      <c r="CN143" s="223">
        <f t="shared" si="22"/>
        <v>2.2438331345377999E-3</v>
      </c>
      <c r="CO143" s="223">
        <f t="shared" si="22"/>
        <v>7.5528355927531501E-4</v>
      </c>
      <c r="CP143" s="223">
        <f t="shared" si="23"/>
        <v>4.1515396145004393E-2</v>
      </c>
      <c r="CQ143" s="223">
        <f t="shared" si="24"/>
        <v>0</v>
      </c>
      <c r="CR143" s="222"/>
      <c r="CS143" s="222"/>
      <c r="CT143" s="222"/>
      <c r="CU143" s="222"/>
      <c r="CV143" s="222"/>
      <c r="CW143" s="222"/>
      <c r="CX143" s="222"/>
      <c r="CY143" s="222"/>
      <c r="CZ143" s="222"/>
      <c r="DA143" s="222"/>
      <c r="DB143" s="224">
        <f t="shared" si="25"/>
        <v>3.4241564761751428E-2</v>
      </c>
      <c r="DC143" s="224">
        <f t="shared" si="26"/>
        <v>4.2747146894398522E-3</v>
      </c>
      <c r="DD143" s="224">
        <f t="shared" si="27"/>
        <v>3.8516279451191279E-2</v>
      </c>
      <c r="DE143" s="225">
        <f t="shared" si="28"/>
        <v>0</v>
      </c>
      <c r="DF143" s="222"/>
      <c r="DG143" s="222"/>
      <c r="DH143" s="222"/>
      <c r="DI143" s="222"/>
      <c r="DJ143" s="222"/>
      <c r="DK143" s="222"/>
      <c r="DL143" s="222"/>
      <c r="DM143" s="222"/>
      <c r="DN143" s="222"/>
      <c r="DO143" s="222"/>
      <c r="DP143" s="222"/>
      <c r="DQ143" s="222"/>
      <c r="DR143" s="222"/>
      <c r="DS143" s="222"/>
      <c r="DT143" s="222"/>
      <c r="DU143" s="222"/>
      <c r="DV143" s="222"/>
      <c r="DW143" s="222"/>
      <c r="DX143" s="222"/>
      <c r="DY143" s="222"/>
      <c r="DZ143" s="222"/>
      <c r="EA143" s="222"/>
      <c r="EB143" s="222"/>
      <c r="EC143" s="222"/>
      <c r="ED143" s="222"/>
      <c r="EE143" s="222"/>
    </row>
    <row r="144" spans="1:135" ht="25.5" x14ac:dyDescent="0.25">
      <c r="A144" s="317" t="s">
        <v>427</v>
      </c>
      <c r="B144" s="317" t="s">
        <v>3378</v>
      </c>
      <c r="C144" s="317" t="s">
        <v>428</v>
      </c>
      <c r="D144" s="317" t="s">
        <v>49</v>
      </c>
      <c r="E144" s="318">
        <v>205</v>
      </c>
      <c r="F144" s="318">
        <v>2664</v>
      </c>
      <c r="G144" s="317" t="s">
        <v>2855</v>
      </c>
      <c r="H144" s="317" t="s">
        <v>800</v>
      </c>
      <c r="I144" s="317" t="s">
        <v>2624</v>
      </c>
      <c r="J144" s="318">
        <v>250</v>
      </c>
      <c r="K144" s="318">
        <v>0.8</v>
      </c>
      <c r="L144" s="317" t="s">
        <v>2855</v>
      </c>
      <c r="M144" s="317" t="s">
        <v>2856</v>
      </c>
      <c r="N144" s="317" t="s">
        <v>2857</v>
      </c>
      <c r="O144" s="317" t="s">
        <v>32</v>
      </c>
      <c r="P144" s="317" t="s">
        <v>2858</v>
      </c>
      <c r="Q144" s="317" t="s">
        <v>2891</v>
      </c>
      <c r="R144" s="317" t="s">
        <v>3378</v>
      </c>
      <c r="S144" s="317" t="s">
        <v>2860</v>
      </c>
      <c r="T144" s="318">
        <v>5.4685696788286699E-2</v>
      </c>
      <c r="U144" s="317" t="s">
        <v>2904</v>
      </c>
      <c r="V144" s="317" t="s">
        <v>2905</v>
      </c>
      <c r="W144" s="317" t="s">
        <v>431</v>
      </c>
      <c r="X144" s="317" t="s">
        <v>432</v>
      </c>
      <c r="Y144" s="318">
        <v>205</v>
      </c>
      <c r="Z144" s="318">
        <v>4840</v>
      </c>
      <c r="AA144" s="318">
        <v>1</v>
      </c>
      <c r="AB144" s="317" t="s">
        <v>3379</v>
      </c>
      <c r="AC144" s="318">
        <v>1</v>
      </c>
      <c r="AD144" s="317" t="s">
        <v>800</v>
      </c>
      <c r="AE144" s="317" t="s">
        <v>800</v>
      </c>
      <c r="AF144" s="295"/>
      <c r="AG144" s="295"/>
      <c r="AH144" s="317" t="s">
        <v>2891</v>
      </c>
      <c r="AI144" s="317" t="s">
        <v>2946</v>
      </c>
      <c r="AJ144" s="317" t="s">
        <v>2855</v>
      </c>
      <c r="AK144" s="317" t="s">
        <v>2864</v>
      </c>
      <c r="AL144" s="317" t="s">
        <v>2854</v>
      </c>
      <c r="AM144" s="317" t="s">
        <v>2865</v>
      </c>
      <c r="AN144" s="317" t="s">
        <v>2908</v>
      </c>
      <c r="AO144" s="317" t="s">
        <v>2947</v>
      </c>
      <c r="AP144" s="317" t="s">
        <v>2868</v>
      </c>
      <c r="AQ144" s="317" t="s">
        <v>2869</v>
      </c>
      <c r="AR144" s="317" t="s">
        <v>2948</v>
      </c>
      <c r="AS144" s="318">
        <v>57.08</v>
      </c>
      <c r="AT144" s="318">
        <v>0</v>
      </c>
      <c r="AU144" s="317" t="s">
        <v>3370</v>
      </c>
      <c r="AV144" s="317" t="s">
        <v>3380</v>
      </c>
      <c r="AW144" s="317" t="s">
        <v>3381</v>
      </c>
      <c r="AX144" s="317" t="s">
        <v>3382</v>
      </c>
      <c r="AY144" s="317" t="s">
        <v>2874</v>
      </c>
      <c r="AZ144" s="317" t="s">
        <v>800</v>
      </c>
      <c r="BA144" s="317" t="s">
        <v>800</v>
      </c>
      <c r="BB144" s="318">
        <v>1.81622956289623E-3</v>
      </c>
      <c r="BC144" s="318">
        <v>1.12105678415988E-2</v>
      </c>
      <c r="BD144" s="318">
        <v>1E-3</v>
      </c>
      <c r="BE144" s="318">
        <v>1.5855555555555599E-4</v>
      </c>
      <c r="BF144" s="318">
        <v>0</v>
      </c>
      <c r="BG144" s="318">
        <v>0</v>
      </c>
      <c r="BH144" s="318">
        <v>3.5162435720844801E-3</v>
      </c>
      <c r="BI144" s="318">
        <v>0</v>
      </c>
      <c r="BJ144" s="318">
        <v>0</v>
      </c>
      <c r="BK144" s="318">
        <v>6.0346E-4</v>
      </c>
      <c r="BL144" s="318">
        <v>0</v>
      </c>
      <c r="BM144" s="318">
        <v>1.89963825165212E-2</v>
      </c>
      <c r="BN144" s="318">
        <v>1.0598292851796401E-3</v>
      </c>
      <c r="BO144" s="318">
        <v>0</v>
      </c>
      <c r="BP144" s="318">
        <v>2.2438331345377999E-3</v>
      </c>
      <c r="BQ144" s="318">
        <v>7.5528355927531501E-4</v>
      </c>
      <c r="BR144" s="318">
        <v>1.5501111735537201E-4</v>
      </c>
      <c r="BS144" s="318">
        <v>3.85162794511913E-2</v>
      </c>
      <c r="BT144" s="318">
        <v>4.0760112585729098E-2</v>
      </c>
      <c r="BU144" s="318">
        <v>4.15153961450044E-2</v>
      </c>
      <c r="BV144" s="318">
        <v>187.88429000581101</v>
      </c>
      <c r="BW144" s="318">
        <v>198.82981749136101</v>
      </c>
      <c r="BX144" s="318">
        <v>202.51412753660699</v>
      </c>
      <c r="BY144" s="318">
        <v>488.49915401510901</v>
      </c>
      <c r="BZ144" s="318">
        <v>516.95752547754</v>
      </c>
      <c r="CA144" s="318">
        <v>526.53673159517803</v>
      </c>
      <c r="CB144" s="318">
        <v>10.0142326573097</v>
      </c>
      <c r="CC144" s="318">
        <v>10.5976292722896</v>
      </c>
      <c r="CD144" s="318">
        <v>10.794002997701099</v>
      </c>
      <c r="CE144" s="317" t="s">
        <v>800</v>
      </c>
      <c r="CF144" s="317" t="s">
        <v>800</v>
      </c>
      <c r="CG144" s="317" t="s">
        <v>2916</v>
      </c>
      <c r="CH144" s="318">
        <v>3.26275258390472E-3</v>
      </c>
      <c r="CI144" s="318">
        <v>3.5253526867286597E-2</v>
      </c>
      <c r="CJ144" s="318">
        <v>9.1659169854945102</v>
      </c>
      <c r="CK144" s="222"/>
      <c r="CL144" s="223">
        <f t="shared" si="20"/>
        <v>1.8460067649490441E-2</v>
      </c>
      <c r="CM144" s="223">
        <f t="shared" si="21"/>
        <v>2.0056211801700839E-2</v>
      </c>
      <c r="CN144" s="223">
        <f t="shared" si="22"/>
        <v>2.2438331345377999E-3</v>
      </c>
      <c r="CO144" s="223">
        <f t="shared" si="22"/>
        <v>7.5528355927531501E-4</v>
      </c>
      <c r="CP144" s="223">
        <f t="shared" si="23"/>
        <v>4.1515396145004393E-2</v>
      </c>
      <c r="CQ144" s="223">
        <f t="shared" si="24"/>
        <v>0</v>
      </c>
      <c r="CR144" s="222"/>
      <c r="CS144" s="222"/>
      <c r="CT144" s="222"/>
      <c r="CU144" s="222"/>
      <c r="CV144" s="222"/>
      <c r="CW144" s="222"/>
      <c r="CX144" s="222"/>
      <c r="CY144" s="222"/>
      <c r="CZ144" s="222"/>
      <c r="DA144" s="222"/>
      <c r="DB144" s="224">
        <f t="shared" si="25"/>
        <v>3.4241564761751428E-2</v>
      </c>
      <c r="DC144" s="224">
        <f t="shared" si="26"/>
        <v>4.2747146894398522E-3</v>
      </c>
      <c r="DD144" s="224">
        <f t="shared" si="27"/>
        <v>3.8516279451191279E-2</v>
      </c>
      <c r="DE144" s="225">
        <f t="shared" si="28"/>
        <v>0</v>
      </c>
      <c r="DF144" s="222"/>
      <c r="DG144" s="222"/>
      <c r="DH144" s="222"/>
      <c r="DI144" s="222"/>
      <c r="DJ144" s="222"/>
      <c r="DK144" s="222"/>
      <c r="DL144" s="222"/>
      <c r="DM144" s="222"/>
      <c r="DN144" s="222"/>
      <c r="DO144" s="222"/>
      <c r="DP144" s="222"/>
      <c r="DQ144" s="222"/>
      <c r="DR144" s="222"/>
      <c r="DS144" s="222"/>
      <c r="DT144" s="222"/>
      <c r="DU144" s="222"/>
      <c r="DV144" s="222"/>
      <c r="DW144" s="222"/>
      <c r="DX144" s="222"/>
      <c r="DY144" s="222"/>
      <c r="DZ144" s="222"/>
      <c r="EA144" s="222"/>
      <c r="EB144" s="222"/>
      <c r="EC144" s="222"/>
      <c r="ED144" s="222"/>
      <c r="EE144" s="222"/>
    </row>
    <row r="145" spans="1:135" ht="25.5" x14ac:dyDescent="0.25">
      <c r="A145" s="317" t="s">
        <v>427</v>
      </c>
      <c r="B145" s="317" t="s">
        <v>3383</v>
      </c>
      <c r="C145" s="317" t="s">
        <v>428</v>
      </c>
      <c r="D145" s="317" t="s">
        <v>49</v>
      </c>
      <c r="E145" s="318">
        <v>205</v>
      </c>
      <c r="F145" s="318">
        <v>2664</v>
      </c>
      <c r="G145" s="317" t="s">
        <v>2855</v>
      </c>
      <c r="H145" s="317" t="s">
        <v>800</v>
      </c>
      <c r="I145" s="317" t="s">
        <v>2624</v>
      </c>
      <c r="J145" s="318">
        <v>250</v>
      </c>
      <c r="K145" s="318">
        <v>0.8</v>
      </c>
      <c r="L145" s="317" t="s">
        <v>2855</v>
      </c>
      <c r="M145" s="317" t="s">
        <v>2856</v>
      </c>
      <c r="N145" s="317" t="s">
        <v>2857</v>
      </c>
      <c r="O145" s="317" t="s">
        <v>32</v>
      </c>
      <c r="P145" s="317" t="s">
        <v>2858</v>
      </c>
      <c r="Q145" s="317" t="s">
        <v>2855</v>
      </c>
      <c r="R145" s="317" t="s">
        <v>3383</v>
      </c>
      <c r="S145" s="317" t="s">
        <v>2860</v>
      </c>
      <c r="T145" s="318">
        <v>5.4685696788286699E-2</v>
      </c>
      <c r="U145" s="317" t="s">
        <v>2904</v>
      </c>
      <c r="V145" s="317" t="s">
        <v>2905</v>
      </c>
      <c r="W145" s="317" t="s">
        <v>433</v>
      </c>
      <c r="X145" s="317" t="s">
        <v>434</v>
      </c>
      <c r="Y145" s="318">
        <v>205</v>
      </c>
      <c r="Z145" s="318">
        <v>4840</v>
      </c>
      <c r="AA145" s="318">
        <v>1</v>
      </c>
      <c r="AB145" s="317" t="s">
        <v>3384</v>
      </c>
      <c r="AC145" s="318">
        <v>1</v>
      </c>
      <c r="AD145" s="317" t="s">
        <v>800</v>
      </c>
      <c r="AE145" s="317" t="s">
        <v>800</v>
      </c>
      <c r="AF145" s="295"/>
      <c r="AG145" s="295"/>
      <c r="AH145" s="317" t="s">
        <v>2891</v>
      </c>
      <c r="AI145" s="317" t="s">
        <v>2946</v>
      </c>
      <c r="AJ145" s="317" t="s">
        <v>2855</v>
      </c>
      <c r="AK145" s="317" t="s">
        <v>2864</v>
      </c>
      <c r="AL145" s="317" t="s">
        <v>2854</v>
      </c>
      <c r="AM145" s="317" t="s">
        <v>2865</v>
      </c>
      <c r="AN145" s="317" t="s">
        <v>2908</v>
      </c>
      <c r="AO145" s="317" t="s">
        <v>2947</v>
      </c>
      <c r="AP145" s="317" t="s">
        <v>2868</v>
      </c>
      <c r="AQ145" s="317" t="s">
        <v>2869</v>
      </c>
      <c r="AR145" s="317" t="s">
        <v>2948</v>
      </c>
      <c r="AS145" s="318">
        <v>57.08</v>
      </c>
      <c r="AT145" s="318">
        <v>0</v>
      </c>
      <c r="AU145" s="317" t="s">
        <v>3370</v>
      </c>
      <c r="AV145" s="317" t="s">
        <v>3385</v>
      </c>
      <c r="AW145" s="317" t="s">
        <v>3386</v>
      </c>
      <c r="AX145" s="317" t="s">
        <v>3387</v>
      </c>
      <c r="AY145" s="317" t="s">
        <v>2874</v>
      </c>
      <c r="AZ145" s="317" t="s">
        <v>800</v>
      </c>
      <c r="BA145" s="317" t="s">
        <v>800</v>
      </c>
      <c r="BB145" s="318">
        <v>1.81622956289623E-3</v>
      </c>
      <c r="BC145" s="318">
        <v>1.12105678415988E-2</v>
      </c>
      <c r="BD145" s="318">
        <v>1E-3</v>
      </c>
      <c r="BE145" s="318">
        <v>1.5855555555555599E-4</v>
      </c>
      <c r="BF145" s="318">
        <v>0</v>
      </c>
      <c r="BG145" s="318">
        <v>0</v>
      </c>
      <c r="BH145" s="318">
        <v>3.5095080348944E-3</v>
      </c>
      <c r="BI145" s="318">
        <v>0</v>
      </c>
      <c r="BJ145" s="318">
        <v>0</v>
      </c>
      <c r="BK145" s="318">
        <v>6.0346E-4</v>
      </c>
      <c r="BL145" s="318">
        <v>0</v>
      </c>
      <c r="BM145" s="318">
        <v>1.89963825165212E-2</v>
      </c>
      <c r="BN145" s="318">
        <v>1.0598292851796401E-3</v>
      </c>
      <c r="BO145" s="318">
        <v>0</v>
      </c>
      <c r="BP145" s="318">
        <v>2.2438331345377999E-3</v>
      </c>
      <c r="BQ145" s="318">
        <v>7.5528355927531501E-4</v>
      </c>
      <c r="BR145" s="318">
        <v>1.5501111735537201E-4</v>
      </c>
      <c r="BS145" s="318">
        <v>3.8509543914001201E-2</v>
      </c>
      <c r="BT145" s="318">
        <v>4.0753377048539E-2</v>
      </c>
      <c r="BU145" s="318">
        <v>4.1508660607814302E-2</v>
      </c>
      <c r="BV145" s="318">
        <v>187.85143372683501</v>
      </c>
      <c r="BW145" s="318">
        <v>198.79696121238501</v>
      </c>
      <c r="BX145" s="318">
        <v>202.48127125763099</v>
      </c>
      <c r="BY145" s="318">
        <v>488.41372768977101</v>
      </c>
      <c r="BZ145" s="318">
        <v>516.87209915220205</v>
      </c>
      <c r="CA145" s="318">
        <v>526.45130526983996</v>
      </c>
      <c r="CB145" s="318">
        <v>10.0124814176403</v>
      </c>
      <c r="CC145" s="318">
        <v>10.595878032620099</v>
      </c>
      <c r="CD145" s="318">
        <v>10.7922517580317</v>
      </c>
      <c r="CE145" s="317" t="s">
        <v>800</v>
      </c>
      <c r="CF145" s="317" t="s">
        <v>800</v>
      </c>
      <c r="CG145" s="317" t="s">
        <v>2916</v>
      </c>
      <c r="CH145" s="318">
        <v>3.26275258390472E-3</v>
      </c>
      <c r="CI145" s="318">
        <v>3.5246791330096498E-2</v>
      </c>
      <c r="CJ145" s="318">
        <v>9.1641657458250894</v>
      </c>
      <c r="CK145" s="222"/>
      <c r="CL145" s="223">
        <f t="shared" si="20"/>
        <v>1.8453332112300359E-2</v>
      </c>
      <c r="CM145" s="223">
        <f t="shared" si="21"/>
        <v>2.0056211801700839E-2</v>
      </c>
      <c r="CN145" s="223">
        <f t="shared" si="22"/>
        <v>2.2438331345377999E-3</v>
      </c>
      <c r="CO145" s="223">
        <f t="shared" si="22"/>
        <v>7.5528355927531501E-4</v>
      </c>
      <c r="CP145" s="223">
        <f t="shared" si="23"/>
        <v>4.1508660607814316E-2</v>
      </c>
      <c r="CQ145" s="223">
        <f t="shared" si="24"/>
        <v>0</v>
      </c>
      <c r="CR145" s="222"/>
      <c r="CS145" s="222"/>
      <c r="CT145" s="222"/>
      <c r="CU145" s="222"/>
      <c r="CV145" s="222"/>
      <c r="CW145" s="222"/>
      <c r="CX145" s="222"/>
      <c r="CY145" s="222"/>
      <c r="CZ145" s="222"/>
      <c r="DA145" s="222"/>
      <c r="DB145" s="224">
        <f t="shared" si="25"/>
        <v>3.4241564761751428E-2</v>
      </c>
      <c r="DC145" s="224">
        <f t="shared" si="26"/>
        <v>4.2679791522497717E-3</v>
      </c>
      <c r="DD145" s="224">
        <f t="shared" si="27"/>
        <v>3.8509543914001201E-2</v>
      </c>
      <c r="DE145" s="225">
        <f t="shared" si="28"/>
        <v>0</v>
      </c>
      <c r="DF145" s="222"/>
      <c r="DG145" s="222"/>
      <c r="DH145" s="222"/>
      <c r="DI145" s="222"/>
      <c r="DJ145" s="222"/>
      <c r="DK145" s="222"/>
      <c r="DL145" s="222"/>
      <c r="DM145" s="222"/>
      <c r="DN145" s="222"/>
      <c r="DO145" s="222"/>
      <c r="DP145" s="222"/>
      <c r="DQ145" s="222"/>
      <c r="DR145" s="222"/>
      <c r="DS145" s="222"/>
      <c r="DT145" s="222"/>
      <c r="DU145" s="222"/>
      <c r="DV145" s="222"/>
      <c r="DW145" s="222"/>
      <c r="DX145" s="222"/>
      <c r="DY145" s="222"/>
      <c r="DZ145" s="222"/>
      <c r="EA145" s="222"/>
      <c r="EB145" s="222"/>
      <c r="EC145" s="222"/>
      <c r="ED145" s="222"/>
      <c r="EE145" s="222"/>
    </row>
    <row r="146" spans="1:135" ht="25.5" x14ac:dyDescent="0.25">
      <c r="A146" s="317" t="s">
        <v>431</v>
      </c>
      <c r="B146" s="317" t="s">
        <v>4206</v>
      </c>
      <c r="C146" s="317" t="s">
        <v>432</v>
      </c>
      <c r="D146" s="317" t="s">
        <v>49</v>
      </c>
      <c r="E146" s="318">
        <v>205</v>
      </c>
      <c r="F146" s="318">
        <v>4840</v>
      </c>
      <c r="G146" s="317" t="s">
        <v>2855</v>
      </c>
      <c r="H146" s="317" t="s">
        <v>800</v>
      </c>
      <c r="I146" s="317" t="s">
        <v>2624</v>
      </c>
      <c r="J146" s="318">
        <v>209</v>
      </c>
      <c r="K146" s="318">
        <v>0.8</v>
      </c>
      <c r="L146" s="317" t="s">
        <v>2855</v>
      </c>
      <c r="M146" s="317" t="s">
        <v>2856</v>
      </c>
      <c r="N146" s="317" t="s">
        <v>2857</v>
      </c>
      <c r="O146" s="317" t="s">
        <v>32</v>
      </c>
      <c r="P146" s="317" t="s">
        <v>2858</v>
      </c>
      <c r="Q146" s="317" t="s">
        <v>2859</v>
      </c>
      <c r="R146" s="317" t="s">
        <v>4206</v>
      </c>
      <c r="S146" s="317" t="s">
        <v>2860</v>
      </c>
      <c r="T146" s="318">
        <v>5.4685696788286699E-2</v>
      </c>
      <c r="U146" s="317" t="s">
        <v>2904</v>
      </c>
      <c r="V146" s="317" t="s">
        <v>2905</v>
      </c>
      <c r="W146" s="317" t="s">
        <v>431</v>
      </c>
      <c r="X146" s="317" t="s">
        <v>432</v>
      </c>
      <c r="Y146" s="318">
        <v>205</v>
      </c>
      <c r="Z146" s="318">
        <v>4840</v>
      </c>
      <c r="AA146" s="318">
        <v>1</v>
      </c>
      <c r="AB146" s="317" t="s">
        <v>4206</v>
      </c>
      <c r="AC146" s="318">
        <v>1</v>
      </c>
      <c r="AD146" s="317" t="s">
        <v>800</v>
      </c>
      <c r="AE146" s="317" t="s">
        <v>800</v>
      </c>
      <c r="AF146" s="318">
        <v>0</v>
      </c>
      <c r="AG146" s="318">
        <v>0</v>
      </c>
      <c r="AH146" s="317" t="s">
        <v>2854</v>
      </c>
      <c r="AI146" s="317" t="s">
        <v>2863</v>
      </c>
      <c r="AJ146" s="317" t="s">
        <v>2855</v>
      </c>
      <c r="AK146" s="317" t="s">
        <v>2864</v>
      </c>
      <c r="AL146" s="317" t="s">
        <v>2854</v>
      </c>
      <c r="AM146" s="317" t="s">
        <v>2865</v>
      </c>
      <c r="AN146" s="317" t="s">
        <v>2908</v>
      </c>
      <c r="AO146" s="317" t="s">
        <v>2867</v>
      </c>
      <c r="AP146" s="317" t="s">
        <v>2868</v>
      </c>
      <c r="AQ146" s="317" t="s">
        <v>2869</v>
      </c>
      <c r="AR146" s="317" t="s">
        <v>2870</v>
      </c>
      <c r="AS146" s="318">
        <v>57.08</v>
      </c>
      <c r="AT146" s="318">
        <v>0</v>
      </c>
      <c r="AU146" s="317" t="s">
        <v>3380</v>
      </c>
      <c r="AV146" s="317" t="s">
        <v>3380</v>
      </c>
      <c r="AW146" s="317" t="s">
        <v>3381</v>
      </c>
      <c r="AX146" s="317" t="s">
        <v>3382</v>
      </c>
      <c r="AY146" s="317" t="s">
        <v>2874</v>
      </c>
      <c r="AZ146" s="317" t="s">
        <v>800</v>
      </c>
      <c r="BA146" s="317" t="s">
        <v>800</v>
      </c>
      <c r="BB146" s="318">
        <v>3.5162435720844801E-3</v>
      </c>
      <c r="BC146" s="318">
        <v>1.12105678415988E-2</v>
      </c>
      <c r="BD146" s="318">
        <v>1E-3</v>
      </c>
      <c r="BE146" s="318">
        <v>1.8965975544922901E-4</v>
      </c>
      <c r="BF146" s="318">
        <v>0</v>
      </c>
      <c r="BG146" s="318">
        <v>0</v>
      </c>
      <c r="BH146" s="318">
        <v>0</v>
      </c>
      <c r="BI146" s="318">
        <v>0</v>
      </c>
      <c r="BJ146" s="318">
        <v>0</v>
      </c>
      <c r="BK146" s="318">
        <v>0</v>
      </c>
      <c r="BL146" s="318">
        <v>0</v>
      </c>
      <c r="BM146" s="318">
        <v>2.27229455939249E-2</v>
      </c>
      <c r="BN146" s="318">
        <v>1.0598292851796401E-3</v>
      </c>
      <c r="BO146" s="318">
        <v>0</v>
      </c>
      <c r="BP146" s="318">
        <v>2.6840109264806202E-3</v>
      </c>
      <c r="BQ146" s="318">
        <v>9.0344923358291296E-4</v>
      </c>
      <c r="BR146" s="318">
        <v>1.5501111735537201E-4</v>
      </c>
      <c r="BS146" s="318">
        <v>3.9854257165592398E-2</v>
      </c>
      <c r="BT146" s="318">
        <v>4.2538268092072999E-2</v>
      </c>
      <c r="BU146" s="318">
        <v>4.3441717325655903E-2</v>
      </c>
      <c r="BV146" s="318">
        <v>194.41101056386501</v>
      </c>
      <c r="BW146" s="318">
        <v>207.50374679059999</v>
      </c>
      <c r="BX146" s="318">
        <v>211.91081622271199</v>
      </c>
      <c r="BY146" s="318">
        <v>505.46862746605001</v>
      </c>
      <c r="BZ146" s="318">
        <v>539.50974165555999</v>
      </c>
      <c r="CA146" s="318">
        <v>550.96812217905097</v>
      </c>
      <c r="CB146" s="318">
        <v>10.362106863054001</v>
      </c>
      <c r="CC146" s="318">
        <v>11.059949703938999</v>
      </c>
      <c r="CD146" s="318">
        <v>11.294846504670501</v>
      </c>
      <c r="CE146" s="317" t="s">
        <v>800</v>
      </c>
      <c r="CF146" s="317" t="s">
        <v>800</v>
      </c>
      <c r="CG146" s="317" t="s">
        <v>2916</v>
      </c>
      <c r="CH146" s="318">
        <v>3.9028140955798098E-3</v>
      </c>
      <c r="CI146" s="318">
        <v>3.5951443070012599E-2</v>
      </c>
      <c r="CJ146" s="318">
        <v>9.3473751982032791</v>
      </c>
      <c r="CK146" s="222"/>
      <c r="CL146" s="223">
        <f t="shared" si="20"/>
        <v>1.6071482286487884E-2</v>
      </c>
      <c r="CM146" s="223">
        <f t="shared" si="21"/>
        <v>2.3782774879104539E-2</v>
      </c>
      <c r="CN146" s="223">
        <f t="shared" si="22"/>
        <v>2.6840109264806202E-3</v>
      </c>
      <c r="CO146" s="223">
        <f t="shared" si="22"/>
        <v>9.0344923358291296E-4</v>
      </c>
      <c r="CP146" s="223">
        <f t="shared" si="23"/>
        <v>4.3441717325655951E-2</v>
      </c>
      <c r="CQ146" s="223">
        <f t="shared" si="24"/>
        <v>0</v>
      </c>
      <c r="CR146" s="222"/>
      <c r="CS146" s="222"/>
      <c r="CT146" s="222"/>
      <c r="CU146" s="222"/>
      <c r="CV146" s="222"/>
      <c r="CW146" s="222"/>
      <c r="CX146" s="222"/>
      <c r="CY146" s="222"/>
      <c r="CZ146" s="222"/>
      <c r="DA146" s="222"/>
      <c r="DB146" s="224">
        <f t="shared" si="25"/>
        <v>3.9699246048237054E-2</v>
      </c>
      <c r="DC146" s="224">
        <f t="shared" si="26"/>
        <v>1.5501111735537201E-4</v>
      </c>
      <c r="DD146" s="224">
        <f t="shared" si="27"/>
        <v>3.9854257165592426E-2</v>
      </c>
      <c r="DE146" s="225">
        <f t="shared" si="28"/>
        <v>0</v>
      </c>
      <c r="DF146" s="222"/>
      <c r="DG146" s="222"/>
      <c r="DH146" s="222"/>
      <c r="DI146" s="222"/>
      <c r="DJ146" s="222"/>
      <c r="DK146" s="222"/>
      <c r="DL146" s="222"/>
      <c r="DM146" s="222"/>
      <c r="DN146" s="222"/>
      <c r="DO146" s="222"/>
      <c r="DP146" s="222"/>
      <c r="DQ146" s="222"/>
      <c r="DR146" s="222"/>
      <c r="DS146" s="222"/>
      <c r="DT146" s="222"/>
      <c r="DU146" s="222"/>
      <c r="DV146" s="222"/>
      <c r="DW146" s="222"/>
      <c r="DX146" s="222"/>
      <c r="DY146" s="222"/>
      <c r="DZ146" s="222"/>
      <c r="EA146" s="222"/>
      <c r="EB146" s="222"/>
      <c r="EC146" s="222"/>
      <c r="ED146" s="222"/>
      <c r="EE146" s="222"/>
    </row>
    <row r="147" spans="1:135" ht="25.5" x14ac:dyDescent="0.25">
      <c r="A147" s="317" t="s">
        <v>435</v>
      </c>
      <c r="B147" s="317" t="s">
        <v>3389</v>
      </c>
      <c r="C147" s="317" t="s">
        <v>436</v>
      </c>
      <c r="D147" s="317" t="s">
        <v>2853</v>
      </c>
      <c r="E147" s="318">
        <v>240</v>
      </c>
      <c r="F147" s="318">
        <v>2000</v>
      </c>
      <c r="G147" s="317" t="s">
        <v>2854</v>
      </c>
      <c r="H147" s="317" t="s">
        <v>800</v>
      </c>
      <c r="I147" s="317" t="s">
        <v>2622</v>
      </c>
      <c r="J147" s="318">
        <v>155</v>
      </c>
      <c r="K147" s="318">
        <v>0.8</v>
      </c>
      <c r="L147" s="317" t="s">
        <v>2891</v>
      </c>
      <c r="M147" s="317" t="s">
        <v>2892</v>
      </c>
      <c r="N147" s="317" t="s">
        <v>2893</v>
      </c>
      <c r="O147" s="317" t="s">
        <v>32</v>
      </c>
      <c r="P147" s="317" t="s">
        <v>2858</v>
      </c>
      <c r="Q147" s="317" t="s">
        <v>2859</v>
      </c>
      <c r="R147" s="317" t="s">
        <v>3389</v>
      </c>
      <c r="S147" s="317" t="s">
        <v>2860</v>
      </c>
      <c r="T147" s="318">
        <v>5.4685696788286699E-2</v>
      </c>
      <c r="U147" s="317" t="s">
        <v>2861</v>
      </c>
      <c r="V147" s="317" t="s">
        <v>2862</v>
      </c>
      <c r="W147" s="317" t="s">
        <v>435</v>
      </c>
      <c r="X147" s="317" t="s">
        <v>436</v>
      </c>
      <c r="Y147" s="318">
        <v>240</v>
      </c>
      <c r="Z147" s="318">
        <v>2000</v>
      </c>
      <c r="AA147" s="318">
        <v>1</v>
      </c>
      <c r="AB147" s="317" t="s">
        <v>3389</v>
      </c>
      <c r="AC147" s="318">
        <v>1</v>
      </c>
      <c r="AD147" s="317" t="s">
        <v>800</v>
      </c>
      <c r="AE147" s="317" t="s">
        <v>800</v>
      </c>
      <c r="AF147" s="295"/>
      <c r="AG147" s="295"/>
      <c r="AH147" s="317" t="s">
        <v>2854</v>
      </c>
      <c r="AI147" s="317" t="s">
        <v>2863</v>
      </c>
      <c r="AJ147" s="317" t="s">
        <v>2891</v>
      </c>
      <c r="AK147" s="317" t="s">
        <v>2907</v>
      </c>
      <c r="AL147" s="317" t="s">
        <v>2854</v>
      </c>
      <c r="AM147" s="317" t="s">
        <v>2865</v>
      </c>
      <c r="AN147" s="317" t="s">
        <v>2866</v>
      </c>
      <c r="AO147" s="317" t="s">
        <v>2867</v>
      </c>
      <c r="AP147" s="317" t="s">
        <v>2868</v>
      </c>
      <c r="AQ147" s="317" t="s">
        <v>2869</v>
      </c>
      <c r="AR147" s="317" t="s">
        <v>2870</v>
      </c>
      <c r="AS147" s="318">
        <v>79.348399999999998</v>
      </c>
      <c r="AT147" s="318">
        <v>0</v>
      </c>
      <c r="AU147" s="317" t="s">
        <v>3390</v>
      </c>
      <c r="AV147" s="317" t="s">
        <v>3390</v>
      </c>
      <c r="AW147" s="317" t="s">
        <v>3391</v>
      </c>
      <c r="AX147" s="317" t="s">
        <v>3392</v>
      </c>
      <c r="AY147" s="317" t="s">
        <v>2915</v>
      </c>
      <c r="AZ147" s="317" t="s">
        <v>800</v>
      </c>
      <c r="BA147" s="317" t="s">
        <v>800</v>
      </c>
      <c r="BB147" s="318">
        <v>4.6570261111111098E-3</v>
      </c>
      <c r="BC147" s="318">
        <v>1.31245672291888E-2</v>
      </c>
      <c r="BD147" s="318">
        <v>8.3333333333333295E-4</v>
      </c>
      <c r="BE147" s="318">
        <v>3.5550358422939101E-4</v>
      </c>
      <c r="BF147" s="318">
        <v>0</v>
      </c>
      <c r="BG147" s="318">
        <v>0</v>
      </c>
      <c r="BH147" s="318">
        <v>0</v>
      </c>
      <c r="BI147" s="318">
        <v>0</v>
      </c>
      <c r="BJ147" s="318">
        <v>0</v>
      </c>
      <c r="BK147" s="318">
        <v>0</v>
      </c>
      <c r="BL147" s="318">
        <v>0</v>
      </c>
      <c r="BM147" s="318">
        <v>2.12254188580729E-2</v>
      </c>
      <c r="BN147" s="318">
        <v>1.24077574850299E-3</v>
      </c>
      <c r="BO147" s="318">
        <v>0</v>
      </c>
      <c r="BP147" s="318">
        <v>3.6190857008674198E-3</v>
      </c>
      <c r="BQ147" s="318">
        <v>1.2181992891537299E-3</v>
      </c>
      <c r="BR147" s="318">
        <v>2.2039999999999999E-4</v>
      </c>
      <c r="BS147" s="318">
        <v>4.1657024864438501E-2</v>
      </c>
      <c r="BT147" s="318">
        <v>4.5276110565305901E-2</v>
      </c>
      <c r="BU147" s="318">
        <v>4.6494309854459702E-2</v>
      </c>
      <c r="BV147" s="318">
        <v>173.57093693516001</v>
      </c>
      <c r="BW147" s="318">
        <v>188.65046068877501</v>
      </c>
      <c r="BX147" s="318">
        <v>193.726291060249</v>
      </c>
      <c r="BY147" s="318">
        <v>451.28443603141699</v>
      </c>
      <c r="BZ147" s="318">
        <v>490.491197790814</v>
      </c>
      <c r="CA147" s="318">
        <v>503.68835675664599</v>
      </c>
      <c r="CB147" s="318">
        <v>10.830826464754001</v>
      </c>
      <c r="CC147" s="318">
        <v>11.7717887469795</v>
      </c>
      <c r="CD147" s="318">
        <v>12.0885205621595</v>
      </c>
      <c r="CE147" s="317" t="s">
        <v>800</v>
      </c>
      <c r="CF147" s="317" t="s">
        <v>800</v>
      </c>
      <c r="CG147" s="317" t="s">
        <v>2875</v>
      </c>
      <c r="CH147" s="318">
        <v>3.0648352653404598E-3</v>
      </c>
      <c r="CI147" s="318">
        <v>3.8592189599098103E-2</v>
      </c>
      <c r="CJ147" s="318">
        <v>10.0339692957655</v>
      </c>
      <c r="CK147" s="222"/>
      <c r="CL147" s="223">
        <f t="shared" si="20"/>
        <v>1.9190830257862633E-2</v>
      </c>
      <c r="CM147" s="223">
        <f t="shared" si="21"/>
        <v>2.2466194606575889E-2</v>
      </c>
      <c r="CN147" s="223">
        <f t="shared" si="22"/>
        <v>3.6190857008674198E-3</v>
      </c>
      <c r="CO147" s="223">
        <f t="shared" si="22"/>
        <v>1.2181992891537299E-3</v>
      </c>
      <c r="CP147" s="223">
        <f t="shared" si="23"/>
        <v>4.6494309854459674E-2</v>
      </c>
      <c r="CQ147" s="223">
        <f t="shared" si="24"/>
        <v>0</v>
      </c>
      <c r="CR147" s="222"/>
      <c r="CS147" s="222"/>
      <c r="CT147" s="222"/>
      <c r="CU147" s="222"/>
      <c r="CV147" s="222"/>
      <c r="CW147" s="222"/>
      <c r="CX147" s="222"/>
      <c r="CY147" s="222"/>
      <c r="CZ147" s="222"/>
      <c r="DA147" s="222"/>
      <c r="DB147" s="224">
        <f t="shared" si="25"/>
        <v>4.1436624864438519E-2</v>
      </c>
      <c r="DC147" s="224">
        <f t="shared" si="26"/>
        <v>2.2039999999999999E-4</v>
      </c>
      <c r="DD147" s="224">
        <f t="shared" si="27"/>
        <v>4.1657024864438522E-2</v>
      </c>
      <c r="DE147" s="225">
        <f t="shared" si="28"/>
        <v>0</v>
      </c>
      <c r="DF147" s="222"/>
      <c r="DG147" s="222"/>
      <c r="DH147" s="222"/>
      <c r="DI147" s="222"/>
      <c r="DJ147" s="222"/>
      <c r="DK147" s="222"/>
      <c r="DL147" s="222"/>
      <c r="DM147" s="222"/>
      <c r="DN147" s="222"/>
      <c r="DO147" s="222"/>
      <c r="DP147" s="222"/>
      <c r="DQ147" s="222"/>
      <c r="DR147" s="222"/>
      <c r="DS147" s="222"/>
      <c r="DT147" s="222"/>
      <c r="DU147" s="222"/>
      <c r="DV147" s="222"/>
      <c r="DW147" s="222"/>
      <c r="DX147" s="222"/>
      <c r="DY147" s="222"/>
      <c r="DZ147" s="222"/>
      <c r="EA147" s="222"/>
      <c r="EB147" s="222"/>
      <c r="EC147" s="222"/>
      <c r="ED147" s="222"/>
      <c r="EE147" s="222"/>
    </row>
    <row r="148" spans="1:135" ht="25.5" x14ac:dyDescent="0.25">
      <c r="A148" s="317" t="s">
        <v>437</v>
      </c>
      <c r="B148" s="317" t="s">
        <v>3394</v>
      </c>
      <c r="C148" s="317" t="s">
        <v>438</v>
      </c>
      <c r="D148" s="317" t="s">
        <v>2853</v>
      </c>
      <c r="E148" s="318">
        <v>240</v>
      </c>
      <c r="F148" s="318">
        <v>4000</v>
      </c>
      <c r="G148" s="317" t="s">
        <v>2854</v>
      </c>
      <c r="H148" s="317" t="s">
        <v>800</v>
      </c>
      <c r="I148" s="317" t="s">
        <v>2622</v>
      </c>
      <c r="J148" s="318">
        <v>155</v>
      </c>
      <c r="K148" s="318">
        <v>0.8</v>
      </c>
      <c r="L148" s="317" t="s">
        <v>2855</v>
      </c>
      <c r="M148" s="317" t="s">
        <v>2856</v>
      </c>
      <c r="N148" s="317" t="s">
        <v>2857</v>
      </c>
      <c r="O148" s="317" t="s">
        <v>32</v>
      </c>
      <c r="P148" s="317" t="s">
        <v>2858</v>
      </c>
      <c r="Q148" s="317" t="s">
        <v>2859</v>
      </c>
      <c r="R148" s="317" t="s">
        <v>3394</v>
      </c>
      <c r="S148" s="317" t="s">
        <v>2860</v>
      </c>
      <c r="T148" s="318">
        <v>5.4685696788286699E-2</v>
      </c>
      <c r="U148" s="317" t="s">
        <v>2861</v>
      </c>
      <c r="V148" s="317" t="s">
        <v>2862</v>
      </c>
      <c r="W148" s="317" t="s">
        <v>437</v>
      </c>
      <c r="X148" s="317" t="s">
        <v>438</v>
      </c>
      <c r="Y148" s="318">
        <v>240</v>
      </c>
      <c r="Z148" s="318">
        <v>4000</v>
      </c>
      <c r="AA148" s="318">
        <v>1</v>
      </c>
      <c r="AB148" s="317" t="s">
        <v>3394</v>
      </c>
      <c r="AC148" s="318">
        <v>1</v>
      </c>
      <c r="AD148" s="317" t="s">
        <v>800</v>
      </c>
      <c r="AE148" s="317" t="s">
        <v>800</v>
      </c>
      <c r="AF148" s="295"/>
      <c r="AG148" s="295"/>
      <c r="AH148" s="317" t="s">
        <v>2854</v>
      </c>
      <c r="AI148" s="317" t="s">
        <v>2863</v>
      </c>
      <c r="AJ148" s="317" t="s">
        <v>2891</v>
      </c>
      <c r="AK148" s="317" t="s">
        <v>2907</v>
      </c>
      <c r="AL148" s="317" t="s">
        <v>2854</v>
      </c>
      <c r="AM148" s="317" t="s">
        <v>2865</v>
      </c>
      <c r="AN148" s="317" t="s">
        <v>2866</v>
      </c>
      <c r="AO148" s="317" t="s">
        <v>2867</v>
      </c>
      <c r="AP148" s="317" t="s">
        <v>2868</v>
      </c>
      <c r="AQ148" s="317" t="s">
        <v>2869</v>
      </c>
      <c r="AR148" s="317" t="s">
        <v>2870</v>
      </c>
      <c r="AS148" s="318">
        <v>79.348399999999998</v>
      </c>
      <c r="AT148" s="318">
        <v>0</v>
      </c>
      <c r="AU148" s="317" t="s">
        <v>3395</v>
      </c>
      <c r="AV148" s="317" t="s">
        <v>3395</v>
      </c>
      <c r="AW148" s="317" t="s">
        <v>3396</v>
      </c>
      <c r="AX148" s="317" t="s">
        <v>3397</v>
      </c>
      <c r="AY148" s="317" t="s">
        <v>2915</v>
      </c>
      <c r="AZ148" s="317" t="s">
        <v>800</v>
      </c>
      <c r="BA148" s="317" t="s">
        <v>800</v>
      </c>
      <c r="BB148" s="318">
        <v>2.7015061111111101E-3</v>
      </c>
      <c r="BC148" s="318">
        <v>1.31245672291888E-2</v>
      </c>
      <c r="BD148" s="318">
        <v>8.3333333333333295E-4</v>
      </c>
      <c r="BE148" s="318">
        <v>3.5550358422939101E-4</v>
      </c>
      <c r="BF148" s="318">
        <v>0</v>
      </c>
      <c r="BG148" s="318">
        <v>0</v>
      </c>
      <c r="BH148" s="318">
        <v>0</v>
      </c>
      <c r="BI148" s="318">
        <v>0</v>
      </c>
      <c r="BJ148" s="318">
        <v>0</v>
      </c>
      <c r="BK148" s="318">
        <v>0</v>
      </c>
      <c r="BL148" s="318">
        <v>0</v>
      </c>
      <c r="BM148" s="318">
        <v>2.12254188580729E-2</v>
      </c>
      <c r="BN148" s="318">
        <v>1.24077574850299E-3</v>
      </c>
      <c r="BO148" s="318">
        <v>0</v>
      </c>
      <c r="BP148" s="318">
        <v>3.6190857008674198E-3</v>
      </c>
      <c r="BQ148" s="318">
        <v>1.2181992891537299E-3</v>
      </c>
      <c r="BR148" s="318">
        <v>1.102E-4</v>
      </c>
      <c r="BS148" s="318">
        <v>3.9591304864438501E-2</v>
      </c>
      <c r="BT148" s="318">
        <v>4.3210390565305901E-2</v>
      </c>
      <c r="BU148" s="318">
        <v>4.4428589854459702E-2</v>
      </c>
      <c r="BV148" s="318">
        <v>164.96377026849399</v>
      </c>
      <c r="BW148" s="318">
        <v>180.043294022108</v>
      </c>
      <c r="BX148" s="318">
        <v>185.11912439358201</v>
      </c>
      <c r="BY148" s="318">
        <v>428.90580269808402</v>
      </c>
      <c r="BZ148" s="318">
        <v>468.11256445748103</v>
      </c>
      <c r="CA148" s="318">
        <v>481.30972342331302</v>
      </c>
      <c r="CB148" s="318">
        <v>10.293739264754</v>
      </c>
      <c r="CC148" s="318">
        <v>11.234701546979499</v>
      </c>
      <c r="CD148" s="318">
        <v>11.5514333621595</v>
      </c>
      <c r="CE148" s="317" t="s">
        <v>800</v>
      </c>
      <c r="CF148" s="317" t="s">
        <v>800</v>
      </c>
      <c r="CG148" s="317" t="s">
        <v>2875</v>
      </c>
      <c r="CH148" s="318">
        <v>3.0648352653404598E-3</v>
      </c>
      <c r="CI148" s="318">
        <v>3.6526469599098103E-2</v>
      </c>
      <c r="CJ148" s="318">
        <v>9.4968820957654891</v>
      </c>
      <c r="CK148" s="222"/>
      <c r="CL148" s="223">
        <f t="shared" si="20"/>
        <v>1.7125110257862633E-2</v>
      </c>
      <c r="CM148" s="223">
        <f t="shared" si="21"/>
        <v>2.2466194606575889E-2</v>
      </c>
      <c r="CN148" s="223">
        <f t="shared" si="22"/>
        <v>3.6190857008674198E-3</v>
      </c>
      <c r="CO148" s="223">
        <f t="shared" si="22"/>
        <v>1.2181992891537299E-3</v>
      </c>
      <c r="CP148" s="223">
        <f t="shared" si="23"/>
        <v>4.4428589854459674E-2</v>
      </c>
      <c r="CQ148" s="223">
        <f t="shared" si="24"/>
        <v>0</v>
      </c>
      <c r="CR148" s="222"/>
      <c r="CS148" s="222"/>
      <c r="CT148" s="222"/>
      <c r="CU148" s="222"/>
      <c r="CV148" s="222"/>
      <c r="CW148" s="222"/>
      <c r="CX148" s="222"/>
      <c r="CY148" s="222"/>
      <c r="CZ148" s="222"/>
      <c r="DA148" s="222"/>
      <c r="DB148" s="224">
        <f t="shared" si="25"/>
        <v>3.9481104864438517E-2</v>
      </c>
      <c r="DC148" s="224">
        <f t="shared" si="26"/>
        <v>1.102E-4</v>
      </c>
      <c r="DD148" s="224">
        <f t="shared" si="27"/>
        <v>3.9591304864438515E-2</v>
      </c>
      <c r="DE148" s="225">
        <f t="shared" si="28"/>
        <v>0</v>
      </c>
      <c r="DF148" s="222"/>
      <c r="DG148" s="222"/>
      <c r="DH148" s="222"/>
      <c r="DI148" s="222"/>
      <c r="DJ148" s="222"/>
      <c r="DK148" s="222"/>
      <c r="DL148" s="222"/>
      <c r="DM148" s="222"/>
      <c r="DN148" s="222"/>
      <c r="DO148" s="222"/>
      <c r="DP148" s="222"/>
      <c r="DQ148" s="222"/>
      <c r="DR148" s="222"/>
      <c r="DS148" s="222"/>
      <c r="DT148" s="222"/>
      <c r="DU148" s="222"/>
      <c r="DV148" s="222"/>
      <c r="DW148" s="222"/>
      <c r="DX148" s="222"/>
      <c r="DY148" s="222"/>
      <c r="DZ148" s="222"/>
      <c r="EA148" s="222"/>
      <c r="EB148" s="222"/>
      <c r="EC148" s="222"/>
      <c r="ED148" s="222"/>
      <c r="EE148" s="222"/>
    </row>
    <row r="149" spans="1:135" ht="25.5" x14ac:dyDescent="0.25">
      <c r="A149" s="317" t="s">
        <v>439</v>
      </c>
      <c r="B149" s="317" t="s">
        <v>3399</v>
      </c>
      <c r="C149" s="317" t="s">
        <v>440</v>
      </c>
      <c r="D149" s="317" t="s">
        <v>2980</v>
      </c>
      <c r="E149" s="318">
        <v>272</v>
      </c>
      <c r="F149" s="318">
        <v>1090</v>
      </c>
      <c r="G149" s="317" t="s">
        <v>2854</v>
      </c>
      <c r="H149" s="317" t="s">
        <v>800</v>
      </c>
      <c r="I149" s="317" t="s">
        <v>2622</v>
      </c>
      <c r="J149" s="318">
        <v>123</v>
      </c>
      <c r="K149" s="318">
        <v>0.8</v>
      </c>
      <c r="L149" s="317" t="s">
        <v>2891</v>
      </c>
      <c r="M149" s="317" t="s">
        <v>2892</v>
      </c>
      <c r="N149" s="317" t="s">
        <v>2893</v>
      </c>
      <c r="O149" s="317" t="s">
        <v>32</v>
      </c>
      <c r="P149" s="317" t="s">
        <v>2858</v>
      </c>
      <c r="Q149" s="317" t="s">
        <v>2859</v>
      </c>
      <c r="R149" s="317" t="s">
        <v>3399</v>
      </c>
      <c r="S149" s="317" t="s">
        <v>2860</v>
      </c>
      <c r="T149" s="318">
        <v>5.4685696788286699E-2</v>
      </c>
      <c r="U149" s="317" t="s">
        <v>2861</v>
      </c>
      <c r="V149" s="317" t="s">
        <v>2862</v>
      </c>
      <c r="W149" s="317" t="s">
        <v>439</v>
      </c>
      <c r="X149" s="317" t="s">
        <v>440</v>
      </c>
      <c r="Y149" s="318">
        <v>272</v>
      </c>
      <c r="Z149" s="318">
        <v>1090</v>
      </c>
      <c r="AA149" s="318">
        <v>1</v>
      </c>
      <c r="AB149" s="317" t="s">
        <v>3399</v>
      </c>
      <c r="AC149" s="318">
        <v>1</v>
      </c>
      <c r="AD149" s="317" t="s">
        <v>800</v>
      </c>
      <c r="AE149" s="317" t="s">
        <v>800</v>
      </c>
      <c r="AF149" s="318">
        <v>0</v>
      </c>
      <c r="AG149" s="318">
        <v>0</v>
      </c>
      <c r="AH149" s="317" t="s">
        <v>2854</v>
      </c>
      <c r="AI149" s="317" t="s">
        <v>2863</v>
      </c>
      <c r="AJ149" s="317" t="s">
        <v>2855</v>
      </c>
      <c r="AK149" s="317" t="s">
        <v>2864</v>
      </c>
      <c r="AL149" s="317" t="s">
        <v>2854</v>
      </c>
      <c r="AM149" s="317" t="s">
        <v>2865</v>
      </c>
      <c r="AN149" s="317" t="s">
        <v>2866</v>
      </c>
      <c r="AO149" s="317" t="s">
        <v>2867</v>
      </c>
      <c r="AP149" s="317" t="s">
        <v>2868</v>
      </c>
      <c r="AQ149" s="317" t="s">
        <v>2869</v>
      </c>
      <c r="AR149" s="317" t="s">
        <v>2870</v>
      </c>
      <c r="AS149" s="318">
        <v>79.348399999999998</v>
      </c>
      <c r="AT149" s="318">
        <v>0</v>
      </c>
      <c r="AU149" s="317" t="s">
        <v>3400</v>
      </c>
      <c r="AV149" s="317" t="s">
        <v>3400</v>
      </c>
      <c r="AW149" s="317" t="s">
        <v>3401</v>
      </c>
      <c r="AX149" s="317" t="s">
        <v>3402</v>
      </c>
      <c r="AY149" s="317" t="s">
        <v>2874</v>
      </c>
      <c r="AZ149" s="317" t="s">
        <v>800</v>
      </c>
      <c r="BA149" s="317" t="s">
        <v>800</v>
      </c>
      <c r="BB149" s="318">
        <v>9.2027983690112104E-3</v>
      </c>
      <c r="BC149" s="318">
        <v>1.4874509526414E-2</v>
      </c>
      <c r="BD149" s="318">
        <v>8.3333333333333295E-4</v>
      </c>
      <c r="BE149" s="318">
        <v>4.4799232158988301E-4</v>
      </c>
      <c r="BF149" s="318">
        <v>0</v>
      </c>
      <c r="BG149" s="318">
        <v>0</v>
      </c>
      <c r="BH149" s="318">
        <v>0</v>
      </c>
      <c r="BI149" s="318">
        <v>0</v>
      </c>
      <c r="BJ149" s="318">
        <v>0</v>
      </c>
      <c r="BK149" s="318">
        <v>0</v>
      </c>
      <c r="BL149" s="318">
        <v>0</v>
      </c>
      <c r="BM149" s="318">
        <v>2.6747479048791E-2</v>
      </c>
      <c r="BN149" s="318">
        <v>1.4062125149700601E-3</v>
      </c>
      <c r="BO149" s="318">
        <v>0</v>
      </c>
      <c r="BP149" s="318">
        <v>4.5606364523126004E-3</v>
      </c>
      <c r="BQ149" s="318">
        <v>1.53512918551893E-3</v>
      </c>
      <c r="BR149" s="318">
        <v>6.8830624587155995E-4</v>
      </c>
      <c r="BS149" s="318">
        <v>5.42006313599811E-2</v>
      </c>
      <c r="BT149" s="318">
        <v>5.8761267812293697E-2</v>
      </c>
      <c r="BU149" s="318">
        <v>6.0296396997812599E-2</v>
      </c>
      <c r="BV149" s="318">
        <v>199.267027058754</v>
      </c>
      <c r="BW149" s="318">
        <v>216.034072839315</v>
      </c>
      <c r="BX149" s="318">
        <v>221.67793013901701</v>
      </c>
      <c r="BY149" s="318">
        <v>518.09427035275996</v>
      </c>
      <c r="BZ149" s="318">
        <v>561.68858938221899</v>
      </c>
      <c r="CA149" s="318">
        <v>576.36261836144399</v>
      </c>
      <c r="CB149" s="318">
        <v>14.0921641535951</v>
      </c>
      <c r="CC149" s="318">
        <v>15.2779296311964</v>
      </c>
      <c r="CD149" s="318">
        <v>15.6770632194313</v>
      </c>
      <c r="CE149" s="317" t="s">
        <v>800</v>
      </c>
      <c r="CF149" s="317" t="s">
        <v>800</v>
      </c>
      <c r="CG149" s="317" t="s">
        <v>2875</v>
      </c>
      <c r="CH149" s="318">
        <v>3.8621907815266001E-3</v>
      </c>
      <c r="CI149" s="318">
        <v>5.0338440578454498E-2</v>
      </c>
      <c r="CJ149" s="318">
        <v>13.0879945503982</v>
      </c>
      <c r="CK149" s="222"/>
      <c r="CL149" s="223">
        <f t="shared" si="20"/>
        <v>2.6046939796219987E-2</v>
      </c>
      <c r="CM149" s="223">
        <f t="shared" si="21"/>
        <v>2.815369156376106E-2</v>
      </c>
      <c r="CN149" s="223">
        <f t="shared" si="22"/>
        <v>4.5606364523126004E-3</v>
      </c>
      <c r="CO149" s="223">
        <f t="shared" si="22"/>
        <v>1.53512918551893E-3</v>
      </c>
      <c r="CP149" s="223">
        <f t="shared" si="23"/>
        <v>6.0296396997812571E-2</v>
      </c>
      <c r="CQ149" s="223">
        <f t="shared" si="24"/>
        <v>0</v>
      </c>
      <c r="CR149" s="222"/>
      <c r="CS149" s="222"/>
      <c r="CT149" s="222"/>
      <c r="CU149" s="222"/>
      <c r="CV149" s="222"/>
      <c r="CW149" s="222"/>
      <c r="CX149" s="222"/>
      <c r="CY149" s="222"/>
      <c r="CZ149" s="222"/>
      <c r="DA149" s="222"/>
      <c r="DB149" s="224">
        <f t="shared" si="25"/>
        <v>5.3512325114109485E-2</v>
      </c>
      <c r="DC149" s="224">
        <f t="shared" si="26"/>
        <v>6.8830624587155995E-4</v>
      </c>
      <c r="DD149" s="224">
        <f t="shared" si="27"/>
        <v>5.4200631359981044E-2</v>
      </c>
      <c r="DE149" s="225">
        <f t="shared" si="28"/>
        <v>-5.5511151231257827E-17</v>
      </c>
      <c r="DF149" s="222"/>
      <c r="DG149" s="222"/>
      <c r="DH149" s="222"/>
      <c r="DI149" s="222"/>
      <c r="DJ149" s="222"/>
      <c r="DK149" s="222"/>
      <c r="DL149" s="222"/>
      <c r="DM149" s="222"/>
      <c r="DN149" s="222"/>
      <c r="DO149" s="222"/>
      <c r="DP149" s="222"/>
      <c r="DQ149" s="222"/>
      <c r="DR149" s="222"/>
      <c r="DS149" s="222"/>
      <c r="DT149" s="222"/>
      <c r="DU149" s="222"/>
      <c r="DV149" s="222"/>
      <c r="DW149" s="222"/>
      <c r="DX149" s="222"/>
      <c r="DY149" s="222"/>
      <c r="DZ149" s="222"/>
      <c r="EA149" s="222"/>
      <c r="EB149" s="222"/>
      <c r="EC149" s="222"/>
      <c r="ED149" s="222"/>
      <c r="EE149" s="222"/>
    </row>
    <row r="150" spans="1:135" ht="25.5" x14ac:dyDescent="0.25">
      <c r="A150" s="317" t="s">
        <v>441</v>
      </c>
      <c r="B150" s="317" t="s">
        <v>3404</v>
      </c>
      <c r="C150" s="317" t="s">
        <v>442</v>
      </c>
      <c r="D150" s="317" t="s">
        <v>2980</v>
      </c>
      <c r="E150" s="318">
        <v>391</v>
      </c>
      <c r="F150" s="318">
        <v>815</v>
      </c>
      <c r="G150" s="317" t="s">
        <v>2854</v>
      </c>
      <c r="H150" s="317" t="s">
        <v>800</v>
      </c>
      <c r="I150" s="317" t="s">
        <v>2622</v>
      </c>
      <c r="J150" s="318">
        <v>98</v>
      </c>
      <c r="K150" s="318">
        <v>0.8</v>
      </c>
      <c r="L150" s="317" t="s">
        <v>2891</v>
      </c>
      <c r="M150" s="317" t="s">
        <v>2892</v>
      </c>
      <c r="N150" s="317" t="s">
        <v>2893</v>
      </c>
      <c r="O150" s="317" t="s">
        <v>32</v>
      </c>
      <c r="P150" s="317" t="s">
        <v>2858</v>
      </c>
      <c r="Q150" s="317" t="s">
        <v>2859</v>
      </c>
      <c r="R150" s="317" t="s">
        <v>3404</v>
      </c>
      <c r="S150" s="317" t="s">
        <v>2860</v>
      </c>
      <c r="T150" s="318">
        <v>5.4685696788286699E-2</v>
      </c>
      <c r="U150" s="317" t="s">
        <v>2861</v>
      </c>
      <c r="V150" s="317" t="s">
        <v>2862</v>
      </c>
      <c r="W150" s="317" t="s">
        <v>441</v>
      </c>
      <c r="X150" s="317" t="s">
        <v>442</v>
      </c>
      <c r="Y150" s="318">
        <v>391</v>
      </c>
      <c r="Z150" s="318">
        <v>815</v>
      </c>
      <c r="AA150" s="318">
        <v>1</v>
      </c>
      <c r="AB150" s="317" t="s">
        <v>3404</v>
      </c>
      <c r="AC150" s="318">
        <v>1</v>
      </c>
      <c r="AD150" s="317" t="s">
        <v>800</v>
      </c>
      <c r="AE150" s="317" t="s">
        <v>800</v>
      </c>
      <c r="AF150" s="318">
        <v>0</v>
      </c>
      <c r="AG150" s="318">
        <v>0</v>
      </c>
      <c r="AH150" s="317" t="s">
        <v>2854</v>
      </c>
      <c r="AI150" s="317" t="s">
        <v>2863</v>
      </c>
      <c r="AJ150" s="317" t="s">
        <v>2855</v>
      </c>
      <c r="AK150" s="317" t="s">
        <v>2864</v>
      </c>
      <c r="AL150" s="317" t="s">
        <v>2854</v>
      </c>
      <c r="AM150" s="317" t="s">
        <v>2865</v>
      </c>
      <c r="AN150" s="317" t="s">
        <v>2866</v>
      </c>
      <c r="AO150" s="317" t="s">
        <v>2867</v>
      </c>
      <c r="AP150" s="317" t="s">
        <v>2868</v>
      </c>
      <c r="AQ150" s="317" t="s">
        <v>2869</v>
      </c>
      <c r="AR150" s="317" t="s">
        <v>2870</v>
      </c>
      <c r="AS150" s="318">
        <v>79.348399999999998</v>
      </c>
      <c r="AT150" s="318">
        <v>0</v>
      </c>
      <c r="AU150" s="317" t="s">
        <v>3405</v>
      </c>
      <c r="AV150" s="317" t="s">
        <v>3405</v>
      </c>
      <c r="AW150" s="317" t="s">
        <v>3406</v>
      </c>
      <c r="AX150" s="317" t="s">
        <v>3407</v>
      </c>
      <c r="AY150" s="317" t="s">
        <v>2874</v>
      </c>
      <c r="AZ150" s="317" t="s">
        <v>800</v>
      </c>
      <c r="BA150" s="317" t="s">
        <v>800</v>
      </c>
      <c r="BB150" s="318">
        <v>1.4268527880027301E-2</v>
      </c>
      <c r="BC150" s="318">
        <v>2.1382107444220099E-2</v>
      </c>
      <c r="BD150" s="318">
        <v>8.3333333333333295E-4</v>
      </c>
      <c r="BE150" s="318">
        <v>5.6227607709750601E-4</v>
      </c>
      <c r="BF150" s="318">
        <v>0</v>
      </c>
      <c r="BG150" s="318">
        <v>0</v>
      </c>
      <c r="BH150" s="318">
        <v>0</v>
      </c>
      <c r="BI150" s="318">
        <v>0</v>
      </c>
      <c r="BJ150" s="318">
        <v>0</v>
      </c>
      <c r="BK150" s="318">
        <v>0</v>
      </c>
      <c r="BL150" s="318">
        <v>0</v>
      </c>
      <c r="BM150" s="318">
        <v>3.35708155408296E-2</v>
      </c>
      <c r="BN150" s="318">
        <v>2.0214304902694599E-3</v>
      </c>
      <c r="BO150" s="318">
        <v>0</v>
      </c>
      <c r="BP150" s="318">
        <v>5.7240641187188803E-3</v>
      </c>
      <c r="BQ150" s="318">
        <v>1.9267437736615199E-3</v>
      </c>
      <c r="BR150" s="318">
        <v>9.2055681963190195E-4</v>
      </c>
      <c r="BS150" s="318">
        <v>7.3559047585409196E-2</v>
      </c>
      <c r="BT150" s="318">
        <v>7.9283111704127995E-2</v>
      </c>
      <c r="BU150" s="318">
        <v>8.1209855477789597E-2</v>
      </c>
      <c r="BV150" s="318">
        <v>188.13055648442199</v>
      </c>
      <c r="BW150" s="318">
        <v>202.77010666017401</v>
      </c>
      <c r="BX150" s="318">
        <v>207.69784009664801</v>
      </c>
      <c r="BY150" s="318">
        <v>489.13944685949798</v>
      </c>
      <c r="BZ150" s="318">
        <v>527.20227731645195</v>
      </c>
      <c r="CA150" s="318">
        <v>540.01438425128595</v>
      </c>
      <c r="CB150" s="318">
        <v>19.1253523722064</v>
      </c>
      <c r="CC150" s="318">
        <v>20.6136090430733</v>
      </c>
      <c r="CD150" s="318">
        <v>21.114562424225301</v>
      </c>
      <c r="CE150" s="317" t="s">
        <v>800</v>
      </c>
      <c r="CF150" s="317" t="s">
        <v>800</v>
      </c>
      <c r="CG150" s="317" t="s">
        <v>2875</v>
      </c>
      <c r="CH150" s="318">
        <v>4.8474435319160398E-3</v>
      </c>
      <c r="CI150" s="318">
        <v>6.8711604053493094E-2</v>
      </c>
      <c r="CJ150" s="318">
        <v>17.8650170539082</v>
      </c>
      <c r="CK150" s="222"/>
      <c r="CL150" s="223">
        <f t="shared" si="20"/>
        <v>3.7966801554310141E-2</v>
      </c>
      <c r="CM150" s="223">
        <f t="shared" si="21"/>
        <v>3.5592246031099062E-2</v>
      </c>
      <c r="CN150" s="223">
        <f t="shared" si="22"/>
        <v>5.7240641187188803E-3</v>
      </c>
      <c r="CO150" s="223">
        <f t="shared" si="22"/>
        <v>1.9267437736615199E-3</v>
      </c>
      <c r="CP150" s="223">
        <f t="shared" si="23"/>
        <v>8.1209855477789611E-2</v>
      </c>
      <c r="CQ150" s="223">
        <f t="shared" si="24"/>
        <v>0</v>
      </c>
      <c r="CR150" s="222"/>
      <c r="CS150" s="222"/>
      <c r="CT150" s="222"/>
      <c r="CU150" s="222"/>
      <c r="CV150" s="222"/>
      <c r="CW150" s="222"/>
      <c r="CX150" s="222"/>
      <c r="CY150" s="222"/>
      <c r="CZ150" s="222"/>
      <c r="DA150" s="222"/>
      <c r="DB150" s="224">
        <f t="shared" si="25"/>
        <v>7.2638490765777303E-2</v>
      </c>
      <c r="DC150" s="224">
        <f t="shared" si="26"/>
        <v>9.2055681963190195E-4</v>
      </c>
      <c r="DD150" s="224">
        <f t="shared" si="27"/>
        <v>7.355904758540921E-2</v>
      </c>
      <c r="DE150" s="225">
        <f t="shared" si="28"/>
        <v>0</v>
      </c>
      <c r="DF150" s="222"/>
      <c r="DG150" s="222"/>
      <c r="DH150" s="222"/>
      <c r="DI150" s="222"/>
      <c r="DJ150" s="222"/>
      <c r="DK150" s="222"/>
      <c r="DL150" s="222"/>
      <c r="DM150" s="222"/>
      <c r="DN150" s="222"/>
      <c r="DO150" s="222"/>
      <c r="DP150" s="222"/>
      <c r="DQ150" s="222"/>
      <c r="DR150" s="222"/>
      <c r="DS150" s="222"/>
      <c r="DT150" s="222"/>
      <c r="DU150" s="222"/>
      <c r="DV150" s="222"/>
      <c r="DW150" s="222"/>
      <c r="DX150" s="222"/>
      <c r="DY150" s="222"/>
      <c r="DZ150" s="222"/>
      <c r="EA150" s="222"/>
      <c r="EB150" s="222"/>
      <c r="EC150" s="222"/>
      <c r="ED150" s="222"/>
      <c r="EE150" s="222"/>
    </row>
    <row r="151" spans="1:135" ht="25.5" x14ac:dyDescent="0.25">
      <c r="A151" s="317" t="s">
        <v>445</v>
      </c>
      <c r="B151" s="317" t="s">
        <v>3409</v>
      </c>
      <c r="C151" s="317" t="s">
        <v>446</v>
      </c>
      <c r="D151" s="317" t="s">
        <v>2853</v>
      </c>
      <c r="E151" s="318">
        <v>400</v>
      </c>
      <c r="F151" s="318">
        <v>1015</v>
      </c>
      <c r="G151" s="317" t="s">
        <v>2906</v>
      </c>
      <c r="H151" s="317" t="s">
        <v>800</v>
      </c>
      <c r="I151" s="317" t="s">
        <v>2625</v>
      </c>
      <c r="J151" s="318">
        <v>96</v>
      </c>
      <c r="K151" s="318">
        <v>0.8</v>
      </c>
      <c r="L151" s="317" t="s">
        <v>2891</v>
      </c>
      <c r="M151" s="317" t="s">
        <v>2892</v>
      </c>
      <c r="N151" s="317" t="s">
        <v>2893</v>
      </c>
      <c r="O151" s="317" t="s">
        <v>32</v>
      </c>
      <c r="P151" s="317" t="s">
        <v>2894</v>
      </c>
      <c r="Q151" s="317" t="s">
        <v>2859</v>
      </c>
      <c r="R151" s="317" t="s">
        <v>3409</v>
      </c>
      <c r="S151" s="317" t="s">
        <v>2895</v>
      </c>
      <c r="T151" s="318">
        <v>5.45294626447154E-2</v>
      </c>
      <c r="U151" s="317" t="s">
        <v>2981</v>
      </c>
      <c r="V151" s="317" t="s">
        <v>2982</v>
      </c>
      <c r="W151" s="317" t="s">
        <v>447</v>
      </c>
      <c r="X151" s="317" t="s">
        <v>448</v>
      </c>
      <c r="Y151" s="318">
        <v>400</v>
      </c>
      <c r="Z151" s="318">
        <v>900</v>
      </c>
      <c r="AA151" s="318">
        <v>1</v>
      </c>
      <c r="AB151" s="317" t="s">
        <v>3410</v>
      </c>
      <c r="AC151" s="318">
        <v>1</v>
      </c>
      <c r="AD151" s="317" t="s">
        <v>800</v>
      </c>
      <c r="AE151" s="317" t="s">
        <v>800</v>
      </c>
      <c r="AF151" s="295"/>
      <c r="AG151" s="295"/>
      <c r="AH151" s="317" t="s">
        <v>2891</v>
      </c>
      <c r="AI151" s="317" t="s">
        <v>2946</v>
      </c>
      <c r="AJ151" s="317" t="s">
        <v>2855</v>
      </c>
      <c r="AK151" s="317" t="s">
        <v>2864</v>
      </c>
      <c r="AL151" s="317" t="s">
        <v>2891</v>
      </c>
      <c r="AM151" s="317" t="s">
        <v>2984</v>
      </c>
      <c r="AN151" s="317" t="s">
        <v>2985</v>
      </c>
      <c r="AO151" s="317" t="s">
        <v>2947</v>
      </c>
      <c r="AP151" s="317" t="s">
        <v>2868</v>
      </c>
      <c r="AQ151" s="317" t="s">
        <v>2869</v>
      </c>
      <c r="AR151" s="317" t="s">
        <v>2948</v>
      </c>
      <c r="AS151" s="318">
        <v>82.6995</v>
      </c>
      <c r="AT151" s="318">
        <v>0</v>
      </c>
      <c r="AU151" s="317" t="s">
        <v>3411</v>
      </c>
      <c r="AV151" s="317" t="s">
        <v>3412</v>
      </c>
      <c r="AW151" s="317" t="s">
        <v>3413</v>
      </c>
      <c r="AX151" s="317" t="s">
        <v>3414</v>
      </c>
      <c r="AY151" s="317" t="s">
        <v>2874</v>
      </c>
      <c r="AZ151" s="317" t="s">
        <v>800</v>
      </c>
      <c r="BA151" s="317" t="s">
        <v>800</v>
      </c>
      <c r="BB151" s="318">
        <v>8.8885243568691905E-3</v>
      </c>
      <c r="BC151" s="318">
        <v>2.18117850578862E-2</v>
      </c>
      <c r="BD151" s="318">
        <v>8.3333333333333295E-4</v>
      </c>
      <c r="BE151" s="318">
        <v>5.9823133680555595E-4</v>
      </c>
      <c r="BF151" s="318">
        <v>0</v>
      </c>
      <c r="BG151" s="318">
        <v>0</v>
      </c>
      <c r="BH151" s="318">
        <v>1.6429149134582901E-2</v>
      </c>
      <c r="BI151" s="318">
        <v>0</v>
      </c>
      <c r="BJ151" s="318">
        <v>0</v>
      </c>
      <c r="BK151" s="318">
        <v>5.5620899999999996E-3</v>
      </c>
      <c r="BL151" s="318">
        <v>0</v>
      </c>
      <c r="BM151" s="318">
        <v>2.3926970815130701E-2</v>
      </c>
      <c r="BN151" s="318">
        <v>2.06795958083832E-3</v>
      </c>
      <c r="BO151" s="318">
        <v>0</v>
      </c>
      <c r="BP151" s="318">
        <v>5.8433154545255196E-3</v>
      </c>
      <c r="BQ151" s="318">
        <v>1.96688426894613E-3</v>
      </c>
      <c r="BR151" s="318">
        <v>0</v>
      </c>
      <c r="BS151" s="318">
        <v>8.0118043615446194E-2</v>
      </c>
      <c r="BT151" s="318">
        <v>8.5961359069971696E-2</v>
      </c>
      <c r="BU151" s="318">
        <v>8.79282433389178E-2</v>
      </c>
      <c r="BV151" s="318">
        <v>200.29510903861501</v>
      </c>
      <c r="BW151" s="318">
        <v>214.90339767492901</v>
      </c>
      <c r="BX151" s="318">
        <v>219.82060834729501</v>
      </c>
      <c r="BY151" s="318">
        <v>520.76728350040003</v>
      </c>
      <c r="BZ151" s="318">
        <v>558.74883395481595</v>
      </c>
      <c r="CA151" s="318">
        <v>571.53358170296599</v>
      </c>
      <c r="CB151" s="318">
        <v>20.830691340015999</v>
      </c>
      <c r="CC151" s="318">
        <v>22.3499533581926</v>
      </c>
      <c r="CD151" s="318">
        <v>22.861343268118599</v>
      </c>
      <c r="CE151" s="317" t="s">
        <v>800</v>
      </c>
      <c r="CF151" s="317" t="s">
        <v>800</v>
      </c>
      <c r="CG151" s="317" t="s">
        <v>2990</v>
      </c>
      <c r="CH151" s="318">
        <v>3.1411292837450599E-3</v>
      </c>
      <c r="CI151" s="318">
        <v>7.6976914331701105E-2</v>
      </c>
      <c r="CJ151" s="318">
        <v>20.013997726242302</v>
      </c>
      <c r="CK151" s="222"/>
      <c r="CL151" s="223">
        <f t="shared" si="20"/>
        <v>5.412311321947718E-2</v>
      </c>
      <c r="CM151" s="223">
        <f t="shared" si="21"/>
        <v>2.5994930395969021E-2</v>
      </c>
      <c r="CN151" s="223">
        <f t="shared" si="22"/>
        <v>5.8433154545255196E-3</v>
      </c>
      <c r="CO151" s="223">
        <f t="shared" si="22"/>
        <v>1.96688426894613E-3</v>
      </c>
      <c r="CP151" s="223">
        <f t="shared" si="23"/>
        <v>8.7928243338917841E-2</v>
      </c>
      <c r="CQ151" s="223">
        <f t="shared" si="24"/>
        <v>0</v>
      </c>
      <c r="CR151" s="222"/>
      <c r="CS151" s="222"/>
      <c r="CT151" s="222"/>
      <c r="CU151" s="222"/>
      <c r="CV151" s="222"/>
      <c r="CW151" s="222"/>
      <c r="CX151" s="222"/>
      <c r="CY151" s="222"/>
      <c r="CZ151" s="222"/>
      <c r="DA151" s="222"/>
      <c r="DB151" s="224">
        <f t="shared" si="25"/>
        <v>5.8126804480863305E-2</v>
      </c>
      <c r="DC151" s="224">
        <f t="shared" si="26"/>
        <v>2.19912391345829E-2</v>
      </c>
      <c r="DD151" s="224">
        <f t="shared" si="27"/>
        <v>8.0118043615446208E-2</v>
      </c>
      <c r="DE151" s="225">
        <f t="shared" si="28"/>
        <v>0</v>
      </c>
      <c r="DF151" s="222"/>
      <c r="DG151" s="222"/>
      <c r="DH151" s="222"/>
      <c r="DI151" s="222"/>
      <c r="DJ151" s="222"/>
      <c r="DK151" s="222"/>
      <c r="DL151" s="222"/>
      <c r="DM151" s="222"/>
      <c r="DN151" s="222"/>
      <c r="DO151" s="222"/>
      <c r="DP151" s="222"/>
      <c r="DQ151" s="222"/>
      <c r="DR151" s="222"/>
      <c r="DS151" s="222"/>
      <c r="DT151" s="222"/>
      <c r="DU151" s="222"/>
      <c r="DV151" s="222"/>
      <c r="DW151" s="222"/>
      <c r="DX151" s="222"/>
      <c r="DY151" s="222"/>
      <c r="DZ151" s="222"/>
      <c r="EA151" s="222"/>
      <c r="EB151" s="222"/>
      <c r="EC151" s="222"/>
      <c r="ED151" s="222"/>
      <c r="EE151" s="222"/>
    </row>
    <row r="152" spans="1:135" ht="25.5" x14ac:dyDescent="0.25">
      <c r="A152" s="317" t="s">
        <v>445</v>
      </c>
      <c r="B152" s="317" t="s">
        <v>4207</v>
      </c>
      <c r="C152" s="317" t="s">
        <v>446</v>
      </c>
      <c r="D152" s="317" t="s">
        <v>2853</v>
      </c>
      <c r="E152" s="318">
        <v>400</v>
      </c>
      <c r="F152" s="318">
        <v>1015</v>
      </c>
      <c r="G152" s="317" t="s">
        <v>2906</v>
      </c>
      <c r="H152" s="317" t="s">
        <v>800</v>
      </c>
      <c r="I152" s="317" t="s">
        <v>2625</v>
      </c>
      <c r="J152" s="318">
        <v>96</v>
      </c>
      <c r="K152" s="318">
        <v>0.8</v>
      </c>
      <c r="L152" s="317" t="s">
        <v>2891</v>
      </c>
      <c r="M152" s="317" t="s">
        <v>2892</v>
      </c>
      <c r="N152" s="317" t="s">
        <v>2893</v>
      </c>
      <c r="O152" s="317" t="s">
        <v>32</v>
      </c>
      <c r="P152" s="317" t="s">
        <v>2894</v>
      </c>
      <c r="Q152" s="317" t="s">
        <v>2854</v>
      </c>
      <c r="R152" s="317" t="s">
        <v>4207</v>
      </c>
      <c r="S152" s="317" t="s">
        <v>2895</v>
      </c>
      <c r="T152" s="318">
        <v>5.45294626447154E-2</v>
      </c>
      <c r="U152" s="317" t="s">
        <v>2981</v>
      </c>
      <c r="V152" s="317" t="s">
        <v>2982</v>
      </c>
      <c r="W152" s="317" t="s">
        <v>443</v>
      </c>
      <c r="X152" s="317" t="s">
        <v>444</v>
      </c>
      <c r="Y152" s="318">
        <v>400</v>
      </c>
      <c r="Z152" s="318">
        <v>984</v>
      </c>
      <c r="AA152" s="318">
        <v>1</v>
      </c>
      <c r="AB152" s="317" t="s">
        <v>4208</v>
      </c>
      <c r="AC152" s="318">
        <v>1</v>
      </c>
      <c r="AD152" s="317" t="s">
        <v>800</v>
      </c>
      <c r="AE152" s="317" t="s">
        <v>800</v>
      </c>
      <c r="AF152" s="318">
        <v>0</v>
      </c>
      <c r="AG152" s="318">
        <v>0</v>
      </c>
      <c r="AH152" s="317" t="s">
        <v>2891</v>
      </c>
      <c r="AI152" s="317" t="s">
        <v>2946</v>
      </c>
      <c r="AJ152" s="317" t="s">
        <v>2855</v>
      </c>
      <c r="AK152" s="317" t="s">
        <v>2864</v>
      </c>
      <c r="AL152" s="317" t="s">
        <v>2855</v>
      </c>
      <c r="AM152" s="317" t="s">
        <v>3031</v>
      </c>
      <c r="AN152" s="317" t="s">
        <v>2985</v>
      </c>
      <c r="AO152" s="317" t="s">
        <v>2947</v>
      </c>
      <c r="AP152" s="317" t="s">
        <v>2868</v>
      </c>
      <c r="AQ152" s="317" t="s">
        <v>2869</v>
      </c>
      <c r="AR152" s="317" t="s">
        <v>2948</v>
      </c>
      <c r="AS152" s="318">
        <v>82.6995</v>
      </c>
      <c r="AT152" s="318">
        <v>0</v>
      </c>
      <c r="AU152" s="317" t="s">
        <v>3411</v>
      </c>
      <c r="AV152" s="317" t="s">
        <v>3418</v>
      </c>
      <c r="AW152" s="317" t="s">
        <v>3419</v>
      </c>
      <c r="AX152" s="317" t="s">
        <v>3420</v>
      </c>
      <c r="AY152" s="317" t="s">
        <v>2874</v>
      </c>
      <c r="AZ152" s="317" t="s">
        <v>800</v>
      </c>
      <c r="BA152" s="317" t="s">
        <v>800</v>
      </c>
      <c r="BB152" s="318">
        <v>8.8885243568691905E-3</v>
      </c>
      <c r="BC152" s="318">
        <v>2.18117850578862E-2</v>
      </c>
      <c r="BD152" s="318">
        <v>8.3333333333333295E-4</v>
      </c>
      <c r="BE152" s="318">
        <v>5.9823133680555595E-4</v>
      </c>
      <c r="BF152" s="318">
        <v>0</v>
      </c>
      <c r="BG152" s="318">
        <v>0</v>
      </c>
      <c r="BH152" s="318">
        <v>1.6438817671999301E-2</v>
      </c>
      <c r="BI152" s="318">
        <v>0</v>
      </c>
      <c r="BJ152" s="318">
        <v>0</v>
      </c>
      <c r="BK152" s="318">
        <v>3.7592099999999998E-3</v>
      </c>
      <c r="BL152" s="318">
        <v>0</v>
      </c>
      <c r="BM152" s="318">
        <v>2.3926970815130701E-2</v>
      </c>
      <c r="BN152" s="318">
        <v>2.06795958083832E-3</v>
      </c>
      <c r="BO152" s="318">
        <v>0</v>
      </c>
      <c r="BP152" s="318">
        <v>5.8433154545255196E-3</v>
      </c>
      <c r="BQ152" s="318">
        <v>1.96688426894613E-3</v>
      </c>
      <c r="BR152" s="318">
        <v>0</v>
      </c>
      <c r="BS152" s="318">
        <v>7.8324832152862595E-2</v>
      </c>
      <c r="BT152" s="318">
        <v>8.4168147607388097E-2</v>
      </c>
      <c r="BU152" s="318">
        <v>8.61350318763342E-2</v>
      </c>
      <c r="BV152" s="318">
        <v>195.81208038215601</v>
      </c>
      <c r="BW152" s="318">
        <v>210.42036901847001</v>
      </c>
      <c r="BX152" s="318">
        <v>215.33757969083601</v>
      </c>
      <c r="BY152" s="318">
        <v>509.11140899360697</v>
      </c>
      <c r="BZ152" s="318">
        <v>547.09295944802295</v>
      </c>
      <c r="CA152" s="318">
        <v>559.87770719617299</v>
      </c>
      <c r="CB152" s="318">
        <v>20.364456359744299</v>
      </c>
      <c r="CC152" s="318">
        <v>21.8837183779209</v>
      </c>
      <c r="CD152" s="318">
        <v>22.395108287846899</v>
      </c>
      <c r="CE152" s="317" t="s">
        <v>800</v>
      </c>
      <c r="CF152" s="317" t="s">
        <v>800</v>
      </c>
      <c r="CG152" s="317" t="s">
        <v>2990</v>
      </c>
      <c r="CH152" s="318">
        <v>3.1411292837450599E-3</v>
      </c>
      <c r="CI152" s="318">
        <v>7.5183702869117505E-2</v>
      </c>
      <c r="CJ152" s="318">
        <v>19.547762745970601</v>
      </c>
      <c r="CK152" s="222"/>
      <c r="CL152" s="223">
        <f t="shared" si="20"/>
        <v>5.2329901756893574E-2</v>
      </c>
      <c r="CM152" s="223">
        <f t="shared" si="21"/>
        <v>2.5994930395969021E-2</v>
      </c>
      <c r="CN152" s="223">
        <f t="shared" si="22"/>
        <v>5.8433154545255196E-3</v>
      </c>
      <c r="CO152" s="223">
        <f t="shared" si="22"/>
        <v>1.96688426894613E-3</v>
      </c>
      <c r="CP152" s="223">
        <f t="shared" si="23"/>
        <v>8.6135031876334242E-2</v>
      </c>
      <c r="CQ152" s="223">
        <f t="shared" si="24"/>
        <v>0</v>
      </c>
      <c r="CR152" s="222"/>
      <c r="CS152" s="222"/>
      <c r="CT152" s="222"/>
      <c r="CU152" s="222"/>
      <c r="CV152" s="222"/>
      <c r="CW152" s="222"/>
      <c r="CX152" s="222"/>
      <c r="CY152" s="222"/>
      <c r="CZ152" s="222"/>
      <c r="DA152" s="222"/>
      <c r="DB152" s="224">
        <f t="shared" si="25"/>
        <v>5.8126804480863305E-2</v>
      </c>
      <c r="DC152" s="224">
        <f t="shared" si="26"/>
        <v>2.01980276719993E-2</v>
      </c>
      <c r="DD152" s="224">
        <f t="shared" si="27"/>
        <v>7.8324832152862608E-2</v>
      </c>
      <c r="DE152" s="225">
        <f t="shared" si="28"/>
        <v>0</v>
      </c>
      <c r="DF152" s="222"/>
      <c r="DG152" s="222"/>
      <c r="DH152" s="222"/>
      <c r="DI152" s="222"/>
      <c r="DJ152" s="222"/>
      <c r="DK152" s="222"/>
      <c r="DL152" s="222"/>
      <c r="DM152" s="222"/>
      <c r="DN152" s="222"/>
      <c r="DO152" s="222"/>
      <c r="DP152" s="222"/>
      <c r="DQ152" s="222"/>
      <c r="DR152" s="222"/>
      <c r="DS152" s="222"/>
      <c r="DT152" s="222"/>
      <c r="DU152" s="222"/>
      <c r="DV152" s="222"/>
      <c r="DW152" s="222"/>
      <c r="DX152" s="222"/>
      <c r="DY152" s="222"/>
      <c r="DZ152" s="222"/>
      <c r="EA152" s="222"/>
      <c r="EB152" s="222"/>
      <c r="EC152" s="222"/>
      <c r="ED152" s="222"/>
      <c r="EE152" s="222"/>
    </row>
    <row r="153" spans="1:135" ht="25.5" x14ac:dyDescent="0.25">
      <c r="A153" s="317" t="s">
        <v>445</v>
      </c>
      <c r="B153" s="317" t="s">
        <v>4209</v>
      </c>
      <c r="C153" s="317" t="s">
        <v>446</v>
      </c>
      <c r="D153" s="317" t="s">
        <v>2853</v>
      </c>
      <c r="E153" s="318">
        <v>400</v>
      </c>
      <c r="F153" s="318">
        <v>1015</v>
      </c>
      <c r="G153" s="317" t="s">
        <v>2906</v>
      </c>
      <c r="H153" s="317" t="s">
        <v>800</v>
      </c>
      <c r="I153" s="317" t="s">
        <v>2625</v>
      </c>
      <c r="J153" s="318">
        <v>96</v>
      </c>
      <c r="K153" s="318">
        <v>0.8</v>
      </c>
      <c r="L153" s="317" t="s">
        <v>2891</v>
      </c>
      <c r="M153" s="317" t="s">
        <v>2892</v>
      </c>
      <c r="N153" s="317" t="s">
        <v>2893</v>
      </c>
      <c r="O153" s="317" t="s">
        <v>32</v>
      </c>
      <c r="P153" s="317" t="s">
        <v>2894</v>
      </c>
      <c r="Q153" s="317" t="s">
        <v>2891</v>
      </c>
      <c r="R153" s="317" t="s">
        <v>4209</v>
      </c>
      <c r="S153" s="317" t="s">
        <v>2895</v>
      </c>
      <c r="T153" s="318">
        <v>5.45294626447154E-2</v>
      </c>
      <c r="U153" s="317" t="s">
        <v>2981</v>
      </c>
      <c r="V153" s="317" t="s">
        <v>2982</v>
      </c>
      <c r="W153" s="317" t="s">
        <v>447</v>
      </c>
      <c r="X153" s="317" t="s">
        <v>448</v>
      </c>
      <c r="Y153" s="318">
        <v>400</v>
      </c>
      <c r="Z153" s="318">
        <v>900</v>
      </c>
      <c r="AA153" s="318">
        <v>1</v>
      </c>
      <c r="AB153" s="317" t="s">
        <v>4210</v>
      </c>
      <c r="AC153" s="318">
        <v>1</v>
      </c>
      <c r="AD153" s="317" t="s">
        <v>800</v>
      </c>
      <c r="AE153" s="317" t="s">
        <v>800</v>
      </c>
      <c r="AF153" s="318">
        <v>0</v>
      </c>
      <c r="AG153" s="318">
        <v>0</v>
      </c>
      <c r="AH153" s="317" t="s">
        <v>2891</v>
      </c>
      <c r="AI153" s="317" t="s">
        <v>2946</v>
      </c>
      <c r="AJ153" s="317" t="s">
        <v>2855</v>
      </c>
      <c r="AK153" s="317" t="s">
        <v>2864</v>
      </c>
      <c r="AL153" s="317" t="s">
        <v>2855</v>
      </c>
      <c r="AM153" s="317" t="s">
        <v>3031</v>
      </c>
      <c r="AN153" s="317" t="s">
        <v>2985</v>
      </c>
      <c r="AO153" s="317" t="s">
        <v>2947</v>
      </c>
      <c r="AP153" s="317" t="s">
        <v>2868</v>
      </c>
      <c r="AQ153" s="317" t="s">
        <v>2869</v>
      </c>
      <c r="AR153" s="317" t="s">
        <v>2948</v>
      </c>
      <c r="AS153" s="318">
        <v>82.6995</v>
      </c>
      <c r="AT153" s="318">
        <v>0</v>
      </c>
      <c r="AU153" s="317" t="s">
        <v>3411</v>
      </c>
      <c r="AV153" s="317" t="s">
        <v>3412</v>
      </c>
      <c r="AW153" s="317" t="s">
        <v>3413</v>
      </c>
      <c r="AX153" s="317" t="s">
        <v>3414</v>
      </c>
      <c r="AY153" s="317" t="s">
        <v>2874</v>
      </c>
      <c r="AZ153" s="317" t="s">
        <v>800</v>
      </c>
      <c r="BA153" s="317" t="s">
        <v>800</v>
      </c>
      <c r="BB153" s="318">
        <v>8.8885243568691905E-3</v>
      </c>
      <c r="BC153" s="318">
        <v>2.18117850578862E-2</v>
      </c>
      <c r="BD153" s="318">
        <v>8.3333333333333295E-4</v>
      </c>
      <c r="BE153" s="318">
        <v>5.9823133680555595E-4</v>
      </c>
      <c r="BF153" s="318">
        <v>0</v>
      </c>
      <c r="BG153" s="318">
        <v>0</v>
      </c>
      <c r="BH153" s="318">
        <v>1.6429149134582901E-2</v>
      </c>
      <c r="BI153" s="318">
        <v>0</v>
      </c>
      <c r="BJ153" s="318">
        <v>0</v>
      </c>
      <c r="BK153" s="318">
        <v>5.5620899999999996E-3</v>
      </c>
      <c r="BL153" s="318">
        <v>0</v>
      </c>
      <c r="BM153" s="318">
        <v>2.3926970815130701E-2</v>
      </c>
      <c r="BN153" s="318">
        <v>2.06795958083832E-3</v>
      </c>
      <c r="BO153" s="318">
        <v>0</v>
      </c>
      <c r="BP153" s="318">
        <v>5.8433154545255196E-3</v>
      </c>
      <c r="BQ153" s="318">
        <v>1.96688426894613E-3</v>
      </c>
      <c r="BR153" s="318">
        <v>0</v>
      </c>
      <c r="BS153" s="318">
        <v>8.0118043615446194E-2</v>
      </c>
      <c r="BT153" s="318">
        <v>8.5961359069971696E-2</v>
      </c>
      <c r="BU153" s="318">
        <v>8.79282433389178E-2</v>
      </c>
      <c r="BV153" s="318">
        <v>200.29510903861501</v>
      </c>
      <c r="BW153" s="318">
        <v>214.90339767492901</v>
      </c>
      <c r="BX153" s="318">
        <v>219.82060834729501</v>
      </c>
      <c r="BY153" s="318">
        <v>520.76728350040003</v>
      </c>
      <c r="BZ153" s="318">
        <v>558.74883395481595</v>
      </c>
      <c r="CA153" s="318">
        <v>571.53358170296599</v>
      </c>
      <c r="CB153" s="318">
        <v>20.830691340015999</v>
      </c>
      <c r="CC153" s="318">
        <v>22.3499533581926</v>
      </c>
      <c r="CD153" s="318">
        <v>22.861343268118599</v>
      </c>
      <c r="CE153" s="317" t="s">
        <v>800</v>
      </c>
      <c r="CF153" s="317" t="s">
        <v>800</v>
      </c>
      <c r="CG153" s="317" t="s">
        <v>2990</v>
      </c>
      <c r="CH153" s="318">
        <v>3.1411292837450599E-3</v>
      </c>
      <c r="CI153" s="318">
        <v>7.6976914331701105E-2</v>
      </c>
      <c r="CJ153" s="318">
        <v>20.013997726242302</v>
      </c>
      <c r="CK153" s="222"/>
      <c r="CL153" s="223">
        <f t="shared" si="20"/>
        <v>5.412311321947718E-2</v>
      </c>
      <c r="CM153" s="223">
        <f t="shared" si="21"/>
        <v>2.5994930395969021E-2</v>
      </c>
      <c r="CN153" s="223">
        <f t="shared" si="22"/>
        <v>5.8433154545255196E-3</v>
      </c>
      <c r="CO153" s="223">
        <f t="shared" si="22"/>
        <v>1.96688426894613E-3</v>
      </c>
      <c r="CP153" s="223">
        <f t="shared" si="23"/>
        <v>8.7928243338917841E-2</v>
      </c>
      <c r="CQ153" s="223">
        <f t="shared" si="24"/>
        <v>0</v>
      </c>
      <c r="CR153" s="222"/>
      <c r="CS153" s="222"/>
      <c r="CT153" s="222"/>
      <c r="CU153" s="222"/>
      <c r="CV153" s="222"/>
      <c r="CW153" s="222"/>
      <c r="CX153" s="222"/>
      <c r="CY153" s="222"/>
      <c r="CZ153" s="222"/>
      <c r="DA153" s="222"/>
      <c r="DB153" s="224">
        <f t="shared" si="25"/>
        <v>5.8126804480863305E-2</v>
      </c>
      <c r="DC153" s="224">
        <f t="shared" si="26"/>
        <v>2.19912391345829E-2</v>
      </c>
      <c r="DD153" s="224">
        <f t="shared" si="27"/>
        <v>8.0118043615446208E-2</v>
      </c>
      <c r="DE153" s="225">
        <f t="shared" si="28"/>
        <v>0</v>
      </c>
      <c r="DF153" s="222"/>
      <c r="DG153" s="222"/>
      <c r="DH153" s="222"/>
      <c r="DI153" s="222"/>
      <c r="DJ153" s="222"/>
      <c r="DK153" s="222"/>
      <c r="DL153" s="222"/>
      <c r="DM153" s="222"/>
      <c r="DN153" s="222"/>
      <c r="DO153" s="222"/>
      <c r="DP153" s="222"/>
      <c r="DQ153" s="222"/>
      <c r="DR153" s="222"/>
      <c r="DS153" s="222"/>
      <c r="DT153" s="222"/>
      <c r="DU153" s="222"/>
      <c r="DV153" s="222"/>
      <c r="DW153" s="222"/>
      <c r="DX153" s="222"/>
      <c r="DY153" s="222"/>
      <c r="DZ153" s="222"/>
      <c r="EA153" s="222"/>
      <c r="EB153" s="222"/>
      <c r="EC153" s="222"/>
      <c r="ED153" s="222"/>
      <c r="EE153" s="222"/>
    </row>
    <row r="154" spans="1:135" ht="25.5" x14ac:dyDescent="0.25">
      <c r="A154" s="317" t="s">
        <v>445</v>
      </c>
      <c r="B154" s="317" t="s">
        <v>4211</v>
      </c>
      <c r="C154" s="317" t="s">
        <v>446</v>
      </c>
      <c r="D154" s="317" t="s">
        <v>2853</v>
      </c>
      <c r="E154" s="318">
        <v>400</v>
      </c>
      <c r="F154" s="318">
        <v>1015</v>
      </c>
      <c r="G154" s="317" t="s">
        <v>2906</v>
      </c>
      <c r="H154" s="317" t="s">
        <v>800</v>
      </c>
      <c r="I154" s="317" t="s">
        <v>2625</v>
      </c>
      <c r="J154" s="318">
        <v>96</v>
      </c>
      <c r="K154" s="318">
        <v>0.8</v>
      </c>
      <c r="L154" s="317" t="s">
        <v>2891</v>
      </c>
      <c r="M154" s="317" t="s">
        <v>2892</v>
      </c>
      <c r="N154" s="317" t="s">
        <v>2893</v>
      </c>
      <c r="O154" s="317" t="s">
        <v>32</v>
      </c>
      <c r="P154" s="317" t="s">
        <v>2894</v>
      </c>
      <c r="Q154" s="317" t="s">
        <v>2855</v>
      </c>
      <c r="R154" s="317" t="s">
        <v>4211</v>
      </c>
      <c r="S154" s="317" t="s">
        <v>2895</v>
      </c>
      <c r="T154" s="318">
        <v>5.45294626447154E-2</v>
      </c>
      <c r="U154" s="317" t="s">
        <v>2981</v>
      </c>
      <c r="V154" s="317" t="s">
        <v>2982</v>
      </c>
      <c r="W154" s="317" t="s">
        <v>449</v>
      </c>
      <c r="X154" s="317" t="s">
        <v>450</v>
      </c>
      <c r="Y154" s="318">
        <v>396.94</v>
      </c>
      <c r="Z154" s="318">
        <v>1440</v>
      </c>
      <c r="AA154" s="318">
        <v>1</v>
      </c>
      <c r="AB154" s="317" t="s">
        <v>4212</v>
      </c>
      <c r="AC154" s="318">
        <v>1</v>
      </c>
      <c r="AD154" s="317" t="s">
        <v>800</v>
      </c>
      <c r="AE154" s="317" t="s">
        <v>800</v>
      </c>
      <c r="AF154" s="318">
        <v>0</v>
      </c>
      <c r="AG154" s="318">
        <v>0</v>
      </c>
      <c r="AH154" s="317" t="s">
        <v>2891</v>
      </c>
      <c r="AI154" s="317" t="s">
        <v>2946</v>
      </c>
      <c r="AJ154" s="317" t="s">
        <v>2855</v>
      </c>
      <c r="AK154" s="317" t="s">
        <v>2864</v>
      </c>
      <c r="AL154" s="317" t="s">
        <v>2855</v>
      </c>
      <c r="AM154" s="317" t="s">
        <v>3031</v>
      </c>
      <c r="AN154" s="317" t="s">
        <v>2985</v>
      </c>
      <c r="AO154" s="317" t="s">
        <v>2947</v>
      </c>
      <c r="AP154" s="317" t="s">
        <v>2868</v>
      </c>
      <c r="AQ154" s="317" t="s">
        <v>2869</v>
      </c>
      <c r="AR154" s="317" t="s">
        <v>2948</v>
      </c>
      <c r="AS154" s="318">
        <v>82.6995</v>
      </c>
      <c r="AT154" s="318">
        <v>0</v>
      </c>
      <c r="AU154" s="317" t="s">
        <v>3411</v>
      </c>
      <c r="AV154" s="317" t="s">
        <v>3425</v>
      </c>
      <c r="AW154" s="317" t="s">
        <v>3426</v>
      </c>
      <c r="AX154" s="317" t="s">
        <v>3427</v>
      </c>
      <c r="AY154" s="317" t="s">
        <v>2874</v>
      </c>
      <c r="AZ154" s="317" t="s">
        <v>800</v>
      </c>
      <c r="BA154" s="317" t="s">
        <v>800</v>
      </c>
      <c r="BB154" s="318">
        <v>8.8885243568691905E-3</v>
      </c>
      <c r="BC154" s="318">
        <v>2.18117850578862E-2</v>
      </c>
      <c r="BD154" s="318">
        <v>8.3333333333333295E-4</v>
      </c>
      <c r="BE154" s="318">
        <v>5.9823133680555595E-4</v>
      </c>
      <c r="BF154" s="318">
        <v>0</v>
      </c>
      <c r="BG154" s="318">
        <v>0</v>
      </c>
      <c r="BH154" s="318">
        <v>2.05004948881173E-2</v>
      </c>
      <c r="BI154" s="318">
        <v>0</v>
      </c>
      <c r="BJ154" s="318">
        <v>0</v>
      </c>
      <c r="BK154" s="318">
        <v>3.7154200000000001E-3</v>
      </c>
      <c r="BL154" s="318">
        <v>0</v>
      </c>
      <c r="BM154" s="318">
        <v>2.3926970815130701E-2</v>
      </c>
      <c r="BN154" s="318">
        <v>2.06795958083832E-3</v>
      </c>
      <c r="BO154" s="318">
        <v>0</v>
      </c>
      <c r="BP154" s="318">
        <v>5.8433154545255196E-3</v>
      </c>
      <c r="BQ154" s="318">
        <v>1.96688426894613E-3</v>
      </c>
      <c r="BR154" s="318">
        <v>0</v>
      </c>
      <c r="BS154" s="318">
        <v>8.2342719368980605E-2</v>
      </c>
      <c r="BT154" s="318">
        <v>8.8186034823506093E-2</v>
      </c>
      <c r="BU154" s="318">
        <v>9.0152919092452197E-2</v>
      </c>
      <c r="BV154" s="318">
        <v>205.85679842245099</v>
      </c>
      <c r="BW154" s="318">
        <v>220.46508705876499</v>
      </c>
      <c r="BX154" s="318">
        <v>225.38229773113099</v>
      </c>
      <c r="BY154" s="318">
        <v>535.22767589837395</v>
      </c>
      <c r="BZ154" s="318">
        <v>573.20922635278998</v>
      </c>
      <c r="CA154" s="318">
        <v>585.993974100939</v>
      </c>
      <c r="CB154" s="318">
        <v>21.409107035935001</v>
      </c>
      <c r="CC154" s="318">
        <v>22.928369054111599</v>
      </c>
      <c r="CD154" s="318">
        <v>23.439758964037601</v>
      </c>
      <c r="CE154" s="317" t="s">
        <v>800</v>
      </c>
      <c r="CF154" s="317" t="s">
        <v>800</v>
      </c>
      <c r="CG154" s="317" t="s">
        <v>2990</v>
      </c>
      <c r="CH154" s="318">
        <v>3.1411292837450599E-3</v>
      </c>
      <c r="CI154" s="318">
        <v>7.9201590085235501E-2</v>
      </c>
      <c r="CJ154" s="318">
        <v>20.592413422161201</v>
      </c>
      <c r="CK154" s="222"/>
      <c r="CL154" s="223">
        <f t="shared" si="20"/>
        <v>5.634778897301157E-2</v>
      </c>
      <c r="CM154" s="223">
        <f t="shared" si="21"/>
        <v>2.5994930395969021E-2</v>
      </c>
      <c r="CN154" s="223">
        <f t="shared" si="22"/>
        <v>5.8433154545255196E-3</v>
      </c>
      <c r="CO154" s="223">
        <f t="shared" si="22"/>
        <v>1.96688426894613E-3</v>
      </c>
      <c r="CP154" s="223">
        <f t="shared" si="23"/>
        <v>9.0152919092452238E-2</v>
      </c>
      <c r="CQ154" s="223">
        <f t="shared" si="24"/>
        <v>0</v>
      </c>
      <c r="CR154" s="222"/>
      <c r="CS154" s="222"/>
      <c r="CT154" s="222"/>
      <c r="CU154" s="222"/>
      <c r="CV154" s="222"/>
      <c r="CW154" s="222"/>
      <c r="CX154" s="222"/>
      <c r="CY154" s="222"/>
      <c r="CZ154" s="222"/>
      <c r="DA154" s="222"/>
      <c r="DB154" s="224">
        <f t="shared" si="25"/>
        <v>5.8126804480863305E-2</v>
      </c>
      <c r="DC154" s="224">
        <f t="shared" si="26"/>
        <v>2.42159148881173E-2</v>
      </c>
      <c r="DD154" s="224">
        <f t="shared" si="27"/>
        <v>8.2342719368980605E-2</v>
      </c>
      <c r="DE154" s="225">
        <f t="shared" si="28"/>
        <v>0</v>
      </c>
      <c r="DF154" s="222"/>
      <c r="DG154" s="222"/>
      <c r="DH154" s="222"/>
      <c r="DI154" s="222"/>
      <c r="DJ154" s="222"/>
      <c r="DK154" s="222"/>
      <c r="DL154" s="222"/>
      <c r="DM154" s="222"/>
      <c r="DN154" s="222"/>
      <c r="DO154" s="222"/>
      <c r="DP154" s="222"/>
      <c r="DQ154" s="222"/>
      <c r="DR154" s="222"/>
      <c r="DS154" s="222"/>
      <c r="DT154" s="222"/>
      <c r="DU154" s="222"/>
      <c r="DV154" s="222"/>
      <c r="DW154" s="222"/>
      <c r="DX154" s="222"/>
      <c r="DY154" s="222"/>
      <c r="DZ154" s="222"/>
      <c r="EA154" s="222"/>
      <c r="EB154" s="222"/>
      <c r="EC154" s="222"/>
      <c r="ED154" s="222"/>
      <c r="EE154" s="222"/>
    </row>
    <row r="155" spans="1:135" ht="25.5" x14ac:dyDescent="0.25">
      <c r="A155" s="317" t="s">
        <v>453</v>
      </c>
      <c r="B155" s="317" t="s">
        <v>3429</v>
      </c>
      <c r="C155" s="317" t="s">
        <v>454</v>
      </c>
      <c r="D155" s="317" t="s">
        <v>2853</v>
      </c>
      <c r="E155" s="318">
        <v>220</v>
      </c>
      <c r="F155" s="318">
        <v>2625</v>
      </c>
      <c r="G155" s="317" t="s">
        <v>2891</v>
      </c>
      <c r="H155" s="317" t="s">
        <v>800</v>
      </c>
      <c r="I155" s="317" t="s">
        <v>2623</v>
      </c>
      <c r="J155" s="318">
        <v>115</v>
      </c>
      <c r="K155" s="318">
        <v>0.88284347231715599</v>
      </c>
      <c r="L155" s="317" t="s">
        <v>2891</v>
      </c>
      <c r="M155" s="317" t="s">
        <v>2892</v>
      </c>
      <c r="N155" s="317" t="s">
        <v>2893</v>
      </c>
      <c r="O155" s="317" t="s">
        <v>32</v>
      </c>
      <c r="P155" s="317" t="s">
        <v>2858</v>
      </c>
      <c r="Q155" s="317" t="s">
        <v>2859</v>
      </c>
      <c r="R155" s="317" t="s">
        <v>3429</v>
      </c>
      <c r="S155" s="317" t="s">
        <v>2860</v>
      </c>
      <c r="T155" s="318">
        <v>5.4685696788286699E-2</v>
      </c>
      <c r="U155" s="317" t="s">
        <v>3008</v>
      </c>
      <c r="V155" s="317" t="s">
        <v>3009</v>
      </c>
      <c r="W155" s="317" t="s">
        <v>453</v>
      </c>
      <c r="X155" s="317" t="s">
        <v>454</v>
      </c>
      <c r="Y155" s="318">
        <v>220</v>
      </c>
      <c r="Z155" s="318">
        <v>2625</v>
      </c>
      <c r="AA155" s="318">
        <v>1</v>
      </c>
      <c r="AB155" s="317" t="s">
        <v>3429</v>
      </c>
      <c r="AC155" s="318">
        <v>1</v>
      </c>
      <c r="AD155" s="317" t="s">
        <v>800</v>
      </c>
      <c r="AE155" s="317" t="s">
        <v>800</v>
      </c>
      <c r="AF155" s="295"/>
      <c r="AG155" s="295"/>
      <c r="AH155" s="317" t="s">
        <v>2854</v>
      </c>
      <c r="AI155" s="317" t="s">
        <v>2863</v>
      </c>
      <c r="AJ155" s="317" t="s">
        <v>2855</v>
      </c>
      <c r="AK155" s="317" t="s">
        <v>2864</v>
      </c>
      <c r="AL155" s="317" t="s">
        <v>2854</v>
      </c>
      <c r="AM155" s="317" t="s">
        <v>2865</v>
      </c>
      <c r="AN155" s="317" t="s">
        <v>3010</v>
      </c>
      <c r="AO155" s="317" t="s">
        <v>2867</v>
      </c>
      <c r="AP155" s="317" t="s">
        <v>2868</v>
      </c>
      <c r="AQ155" s="317" t="s">
        <v>2869</v>
      </c>
      <c r="AR155" s="317" t="s">
        <v>2870</v>
      </c>
      <c r="AS155" s="318">
        <v>48.982399999999998</v>
      </c>
      <c r="AT155" s="318">
        <v>0</v>
      </c>
      <c r="AU155" s="317" t="s">
        <v>3430</v>
      </c>
      <c r="AV155" s="317" t="s">
        <v>3430</v>
      </c>
      <c r="AW155" s="317" t="s">
        <v>3431</v>
      </c>
      <c r="AX155" s="317" t="s">
        <v>3432</v>
      </c>
      <c r="AY155" s="317" t="s">
        <v>2874</v>
      </c>
      <c r="AZ155" s="317" t="s">
        <v>800</v>
      </c>
      <c r="BA155" s="317" t="s">
        <v>800</v>
      </c>
      <c r="BB155" s="318">
        <v>3.5482103703703702E-3</v>
      </c>
      <c r="BC155" s="318">
        <v>1.2030853293423099E-2</v>
      </c>
      <c r="BD155" s="318">
        <v>8.3333333333333295E-4</v>
      </c>
      <c r="BE155" s="318">
        <v>2.95787439613527E-4</v>
      </c>
      <c r="BF155" s="318">
        <v>0</v>
      </c>
      <c r="BG155" s="318">
        <v>0</v>
      </c>
      <c r="BH155" s="318">
        <v>0</v>
      </c>
      <c r="BI155" s="318">
        <v>0</v>
      </c>
      <c r="BJ155" s="318">
        <v>0</v>
      </c>
      <c r="BK155" s="318">
        <v>0</v>
      </c>
      <c r="BL155" s="318">
        <v>0</v>
      </c>
      <c r="BM155" s="318">
        <v>1.28908842255378E-2</v>
      </c>
      <c r="BN155" s="318">
        <v>1.0306495365262E-3</v>
      </c>
      <c r="BO155" s="318">
        <v>0</v>
      </c>
      <c r="BP155" s="318">
        <v>4.4201702988255903E-3</v>
      </c>
      <c r="BQ155" s="318">
        <v>1.4878476944265801E-3</v>
      </c>
      <c r="BR155" s="318">
        <v>2.8581097447619001E-4</v>
      </c>
      <c r="BS155" s="318">
        <v>3.0915529173280502E-2</v>
      </c>
      <c r="BT155" s="318">
        <v>3.5335699472106102E-2</v>
      </c>
      <c r="BU155" s="318">
        <v>3.6823547166532702E-2</v>
      </c>
      <c r="BV155" s="318">
        <v>140.525132605821</v>
      </c>
      <c r="BW155" s="318">
        <v>160.61681578230099</v>
      </c>
      <c r="BX155" s="318">
        <v>167.37975984787599</v>
      </c>
      <c r="BY155" s="318">
        <v>365.365344775133</v>
      </c>
      <c r="BZ155" s="318">
        <v>417.603721033981</v>
      </c>
      <c r="CA155" s="318">
        <v>435.18737560447698</v>
      </c>
      <c r="CB155" s="318">
        <v>8.0380375850529404</v>
      </c>
      <c r="CC155" s="318">
        <v>9.1872818627475894</v>
      </c>
      <c r="CD155" s="318">
        <v>9.5741222632985004</v>
      </c>
      <c r="CE155" s="317" t="s">
        <v>800</v>
      </c>
      <c r="CF155" s="317" t="s">
        <v>800</v>
      </c>
      <c r="CG155" s="317" t="s">
        <v>3014</v>
      </c>
      <c r="CH155" s="318">
        <v>1.3374465305089399E-3</v>
      </c>
      <c r="CI155" s="318">
        <v>2.9578082642771598E-2</v>
      </c>
      <c r="CJ155" s="318">
        <v>7.6903014871206103</v>
      </c>
      <c r="CK155" s="222"/>
      <c r="CL155" s="223">
        <f t="shared" si="20"/>
        <v>1.699399541121652E-2</v>
      </c>
      <c r="CM155" s="223">
        <f t="shared" si="21"/>
        <v>1.3921533762064E-2</v>
      </c>
      <c r="CN155" s="223">
        <f t="shared" si="22"/>
        <v>4.4201702988255903E-3</v>
      </c>
      <c r="CO155" s="223">
        <f t="shared" si="22"/>
        <v>1.4878476944265801E-3</v>
      </c>
      <c r="CP155" s="223">
        <f t="shared" si="23"/>
        <v>3.6823547166532689E-2</v>
      </c>
      <c r="CQ155" s="223">
        <f t="shared" si="24"/>
        <v>0</v>
      </c>
      <c r="CR155" s="222"/>
      <c r="CS155" s="222"/>
      <c r="CT155" s="222"/>
      <c r="CU155" s="222"/>
      <c r="CV155" s="222"/>
      <c r="CW155" s="222"/>
      <c r="CX155" s="222"/>
      <c r="CY155" s="222"/>
      <c r="CZ155" s="222"/>
      <c r="DA155" s="222"/>
      <c r="DB155" s="224">
        <f t="shared" si="25"/>
        <v>3.0629718198804327E-2</v>
      </c>
      <c r="DC155" s="224">
        <f t="shared" si="26"/>
        <v>2.8581097447619001E-4</v>
      </c>
      <c r="DD155" s="224">
        <f t="shared" si="27"/>
        <v>3.0915529173280519E-2</v>
      </c>
      <c r="DE155" s="225">
        <f t="shared" si="28"/>
        <v>0</v>
      </c>
      <c r="DF155" s="222"/>
      <c r="DG155" s="222"/>
      <c r="DH155" s="222"/>
      <c r="DI155" s="222"/>
      <c r="DJ155" s="222"/>
      <c r="DK155" s="222"/>
      <c r="DL155" s="222"/>
      <c r="DM155" s="222"/>
      <c r="DN155" s="222"/>
      <c r="DO155" s="222"/>
      <c r="DP155" s="222"/>
      <c r="DQ155" s="222"/>
      <c r="DR155" s="222"/>
      <c r="DS155" s="222"/>
      <c r="DT155" s="222"/>
      <c r="DU155" s="222"/>
      <c r="DV155" s="222"/>
      <c r="DW155" s="222"/>
      <c r="DX155" s="222"/>
      <c r="DY155" s="222"/>
      <c r="DZ155" s="222"/>
      <c r="EA155" s="222"/>
      <c r="EB155" s="222"/>
      <c r="EC155" s="222"/>
      <c r="ED155" s="222"/>
      <c r="EE155" s="222"/>
    </row>
    <row r="156" spans="1:135" ht="25.5" x14ac:dyDescent="0.25">
      <c r="A156" s="317" t="s">
        <v>457</v>
      </c>
      <c r="B156" s="317" t="s">
        <v>4213</v>
      </c>
      <c r="C156" s="317" t="s">
        <v>458</v>
      </c>
      <c r="D156" s="317" t="s">
        <v>2853</v>
      </c>
      <c r="E156" s="318">
        <v>220</v>
      </c>
      <c r="F156" s="318">
        <v>4725</v>
      </c>
      <c r="G156" s="317" t="s">
        <v>2891</v>
      </c>
      <c r="H156" s="317" t="s">
        <v>800</v>
      </c>
      <c r="I156" s="317" t="s">
        <v>2623</v>
      </c>
      <c r="J156" s="318">
        <v>94</v>
      </c>
      <c r="K156" s="318">
        <v>0.8</v>
      </c>
      <c r="L156" s="317" t="s">
        <v>2891</v>
      </c>
      <c r="M156" s="317" t="s">
        <v>2892</v>
      </c>
      <c r="N156" s="317" t="s">
        <v>2893</v>
      </c>
      <c r="O156" s="317" t="s">
        <v>32</v>
      </c>
      <c r="P156" s="317" t="s">
        <v>2858</v>
      </c>
      <c r="Q156" s="317" t="s">
        <v>2859</v>
      </c>
      <c r="R156" s="317" t="s">
        <v>4213</v>
      </c>
      <c r="S156" s="317" t="s">
        <v>2860</v>
      </c>
      <c r="T156" s="318">
        <v>5.4685696788286699E-2</v>
      </c>
      <c r="U156" s="317" t="s">
        <v>3008</v>
      </c>
      <c r="V156" s="317" t="s">
        <v>3009</v>
      </c>
      <c r="W156" s="317" t="s">
        <v>457</v>
      </c>
      <c r="X156" s="317" t="s">
        <v>458</v>
      </c>
      <c r="Y156" s="318">
        <v>220</v>
      </c>
      <c r="Z156" s="318">
        <v>4725</v>
      </c>
      <c r="AA156" s="318">
        <v>1</v>
      </c>
      <c r="AB156" s="317" t="s">
        <v>4213</v>
      </c>
      <c r="AC156" s="318">
        <v>1</v>
      </c>
      <c r="AD156" s="317" t="s">
        <v>800</v>
      </c>
      <c r="AE156" s="317" t="s">
        <v>800</v>
      </c>
      <c r="AF156" s="318">
        <v>0</v>
      </c>
      <c r="AG156" s="318">
        <v>0</v>
      </c>
      <c r="AH156" s="317" t="s">
        <v>2854</v>
      </c>
      <c r="AI156" s="317" t="s">
        <v>2863</v>
      </c>
      <c r="AJ156" s="317" t="s">
        <v>2855</v>
      </c>
      <c r="AK156" s="317" t="s">
        <v>2864</v>
      </c>
      <c r="AL156" s="317" t="s">
        <v>2854</v>
      </c>
      <c r="AM156" s="317" t="s">
        <v>2865</v>
      </c>
      <c r="AN156" s="317" t="s">
        <v>3010</v>
      </c>
      <c r="AO156" s="317" t="s">
        <v>2867</v>
      </c>
      <c r="AP156" s="317" t="s">
        <v>2868</v>
      </c>
      <c r="AQ156" s="317" t="s">
        <v>2869</v>
      </c>
      <c r="AR156" s="317" t="s">
        <v>2870</v>
      </c>
      <c r="AS156" s="318">
        <v>48.982399999999998</v>
      </c>
      <c r="AT156" s="318">
        <v>0</v>
      </c>
      <c r="AU156" s="317" t="s">
        <v>3447</v>
      </c>
      <c r="AV156" s="317" t="s">
        <v>3447</v>
      </c>
      <c r="AW156" s="317" t="s">
        <v>3448</v>
      </c>
      <c r="AX156" s="317" t="s">
        <v>3449</v>
      </c>
      <c r="AY156" s="317" t="s">
        <v>2874</v>
      </c>
      <c r="AZ156" s="317" t="s">
        <v>800</v>
      </c>
      <c r="BA156" s="317" t="s">
        <v>800</v>
      </c>
      <c r="BB156" s="318">
        <v>2.2238370370370399E-3</v>
      </c>
      <c r="BC156" s="318">
        <v>1.2030853293423099E-2</v>
      </c>
      <c r="BD156" s="318">
        <v>8.3333333333333295E-4</v>
      </c>
      <c r="BE156" s="318">
        <v>3.6186761229314401E-4</v>
      </c>
      <c r="BF156" s="318">
        <v>0</v>
      </c>
      <c r="BG156" s="318">
        <v>0</v>
      </c>
      <c r="BH156" s="318">
        <v>0</v>
      </c>
      <c r="BI156" s="318">
        <v>0</v>
      </c>
      <c r="BJ156" s="318">
        <v>0</v>
      </c>
      <c r="BK156" s="318">
        <v>0</v>
      </c>
      <c r="BL156" s="318">
        <v>0</v>
      </c>
      <c r="BM156" s="318">
        <v>1.7403893536634501E-2</v>
      </c>
      <c r="BN156" s="318">
        <v>1.1373777694610801E-3</v>
      </c>
      <c r="BO156" s="318">
        <v>0</v>
      </c>
      <c r="BP156" s="318">
        <v>5.9676413152601098E-3</v>
      </c>
      <c r="BQ156" s="318">
        <v>2.0087328704130698E-3</v>
      </c>
      <c r="BR156" s="318">
        <v>1.58783874708995E-4</v>
      </c>
      <c r="BS156" s="318">
        <v>3.4149946456891102E-2</v>
      </c>
      <c r="BT156" s="318">
        <v>4.01175877721512E-2</v>
      </c>
      <c r="BU156" s="318">
        <v>4.2126320642564302E-2</v>
      </c>
      <c r="BV156" s="318">
        <v>155.22702934950499</v>
      </c>
      <c r="BW156" s="318">
        <v>182.35267169159701</v>
      </c>
      <c r="BX156" s="318">
        <v>191.48327564802</v>
      </c>
      <c r="BY156" s="318">
        <v>403.59027630871299</v>
      </c>
      <c r="BZ156" s="318">
        <v>474.11694639815101</v>
      </c>
      <c r="CA156" s="318">
        <v>497.85651668485099</v>
      </c>
      <c r="CB156" s="318">
        <v>8.8789860787916908</v>
      </c>
      <c r="CC156" s="318">
        <v>10.4305728207593</v>
      </c>
      <c r="CD156" s="318">
        <v>10.9528433670667</v>
      </c>
      <c r="CE156" s="317" t="s">
        <v>800</v>
      </c>
      <c r="CF156" s="317" t="s">
        <v>800</v>
      </c>
      <c r="CG156" s="317" t="s">
        <v>3014</v>
      </c>
      <c r="CH156" s="318">
        <v>1.8056773003829901E-3</v>
      </c>
      <c r="CI156" s="318">
        <v>3.23442691565081E-2</v>
      </c>
      <c r="CJ156" s="318">
        <v>8.4095099806921194</v>
      </c>
      <c r="CK156" s="222"/>
      <c r="CL156" s="223">
        <f t="shared" si="20"/>
        <v>1.5608675150795611E-2</v>
      </c>
      <c r="CM156" s="223">
        <f t="shared" si="21"/>
        <v>1.8541271306095581E-2</v>
      </c>
      <c r="CN156" s="223">
        <f t="shared" si="22"/>
        <v>5.9676413152601098E-3</v>
      </c>
      <c r="CO156" s="223">
        <f t="shared" si="22"/>
        <v>2.0087328704130698E-3</v>
      </c>
      <c r="CP156" s="223">
        <f t="shared" si="23"/>
        <v>4.2126320642564372E-2</v>
      </c>
      <c r="CQ156" s="223">
        <f t="shared" si="24"/>
        <v>6.9388939039072284E-17</v>
      </c>
      <c r="CR156" s="222"/>
      <c r="CS156" s="222"/>
      <c r="CT156" s="222"/>
      <c r="CU156" s="222"/>
      <c r="CV156" s="222"/>
      <c r="CW156" s="222"/>
      <c r="CX156" s="222"/>
      <c r="CY156" s="222"/>
      <c r="CZ156" s="222"/>
      <c r="DA156" s="222"/>
      <c r="DB156" s="224">
        <f t="shared" si="25"/>
        <v>3.3991162582182197E-2</v>
      </c>
      <c r="DC156" s="224">
        <f t="shared" si="26"/>
        <v>1.58783874708995E-4</v>
      </c>
      <c r="DD156" s="224">
        <f t="shared" si="27"/>
        <v>3.4149946456891192E-2</v>
      </c>
      <c r="DE156" s="225">
        <f t="shared" si="28"/>
        <v>9.0205620750793969E-17</v>
      </c>
      <c r="DF156" s="222"/>
      <c r="DG156" s="222"/>
      <c r="DH156" s="222"/>
      <c r="DI156" s="222"/>
      <c r="DJ156" s="222"/>
      <c r="DK156" s="222"/>
      <c r="DL156" s="222"/>
      <c r="DM156" s="222"/>
      <c r="DN156" s="222"/>
      <c r="DO156" s="222"/>
      <c r="DP156" s="222"/>
      <c r="DQ156" s="222"/>
      <c r="DR156" s="222"/>
      <c r="DS156" s="222"/>
      <c r="DT156" s="222"/>
      <c r="DU156" s="222"/>
      <c r="DV156" s="222"/>
      <c r="DW156" s="222"/>
      <c r="DX156" s="222"/>
      <c r="DY156" s="222"/>
      <c r="DZ156" s="222"/>
      <c r="EA156" s="222"/>
      <c r="EB156" s="222"/>
      <c r="EC156" s="222"/>
      <c r="ED156" s="222"/>
      <c r="EE156" s="222"/>
    </row>
    <row r="157" spans="1:135" ht="25.5" x14ac:dyDescent="0.25">
      <c r="A157" s="317" t="s">
        <v>459</v>
      </c>
      <c r="B157" s="317" t="s">
        <v>5310</v>
      </c>
      <c r="C157" s="317" t="s">
        <v>460</v>
      </c>
      <c r="D157" s="317" t="s">
        <v>2853</v>
      </c>
      <c r="E157" s="318">
        <v>220</v>
      </c>
      <c r="F157" s="318">
        <v>5250</v>
      </c>
      <c r="G157" s="317" t="s">
        <v>2854</v>
      </c>
      <c r="H157" s="317" t="s">
        <v>800</v>
      </c>
      <c r="I157" s="317" t="s">
        <v>2622</v>
      </c>
      <c r="J157" s="318">
        <v>152</v>
      </c>
      <c r="K157" s="318">
        <v>0.8</v>
      </c>
      <c r="L157" s="317" t="s">
        <v>2891</v>
      </c>
      <c r="M157" s="317" t="s">
        <v>2892</v>
      </c>
      <c r="N157" s="317" t="s">
        <v>2893</v>
      </c>
      <c r="O157" s="317" t="s">
        <v>32</v>
      </c>
      <c r="P157" s="317" t="s">
        <v>2858</v>
      </c>
      <c r="Q157" s="317" t="s">
        <v>2859</v>
      </c>
      <c r="R157" s="317" t="s">
        <v>5310</v>
      </c>
      <c r="S157" s="317" t="s">
        <v>2860</v>
      </c>
      <c r="T157" s="318">
        <v>5.4685696788286699E-2</v>
      </c>
      <c r="U157" s="317" t="s">
        <v>2861</v>
      </c>
      <c r="V157" s="317" t="s">
        <v>2862</v>
      </c>
      <c r="W157" s="317" t="s">
        <v>459</v>
      </c>
      <c r="X157" s="317" t="s">
        <v>460</v>
      </c>
      <c r="Y157" s="318">
        <v>220</v>
      </c>
      <c r="Z157" s="318">
        <v>5250</v>
      </c>
      <c r="AA157" s="318">
        <v>1</v>
      </c>
      <c r="AB157" s="317" t="s">
        <v>5310</v>
      </c>
      <c r="AC157" s="318">
        <v>1</v>
      </c>
      <c r="AD157" s="317" t="s">
        <v>800</v>
      </c>
      <c r="AE157" s="317" t="s">
        <v>800</v>
      </c>
      <c r="AF157" s="318">
        <v>0</v>
      </c>
      <c r="AG157" s="318">
        <v>0</v>
      </c>
      <c r="AH157" s="317" t="s">
        <v>2854</v>
      </c>
      <c r="AI157" s="317" t="s">
        <v>2863</v>
      </c>
      <c r="AJ157" s="317" t="s">
        <v>2855</v>
      </c>
      <c r="AK157" s="317" t="s">
        <v>2864</v>
      </c>
      <c r="AL157" s="317" t="s">
        <v>2854</v>
      </c>
      <c r="AM157" s="317" t="s">
        <v>2865</v>
      </c>
      <c r="AN157" s="317" t="s">
        <v>2866</v>
      </c>
      <c r="AO157" s="317" t="s">
        <v>2867</v>
      </c>
      <c r="AP157" s="317" t="s">
        <v>2868</v>
      </c>
      <c r="AQ157" s="317" t="s">
        <v>2869</v>
      </c>
      <c r="AR157" s="317" t="s">
        <v>2870</v>
      </c>
      <c r="AS157" s="318">
        <v>79.348399999999998</v>
      </c>
      <c r="AT157" s="318">
        <v>0</v>
      </c>
      <c r="AU157" s="317" t="s">
        <v>3435</v>
      </c>
      <c r="AV157" s="317" t="s">
        <v>3435</v>
      </c>
      <c r="AW157" s="317" t="s">
        <v>3436</v>
      </c>
      <c r="AX157" s="317" t="s">
        <v>3437</v>
      </c>
      <c r="AY157" s="317" t="s">
        <v>2874</v>
      </c>
      <c r="AZ157" s="317" t="s">
        <v>800</v>
      </c>
      <c r="BA157" s="317" t="s">
        <v>800</v>
      </c>
      <c r="BB157" s="318">
        <v>2.0582903703703702E-3</v>
      </c>
      <c r="BC157" s="318">
        <v>1.2030853293423099E-2</v>
      </c>
      <c r="BD157" s="318">
        <v>8.3333333333333295E-4</v>
      </c>
      <c r="BE157" s="318">
        <v>3.6252010233918099E-4</v>
      </c>
      <c r="BF157" s="318">
        <v>0</v>
      </c>
      <c r="BG157" s="318">
        <v>0</v>
      </c>
      <c r="BH157" s="318">
        <v>0</v>
      </c>
      <c r="BI157" s="318">
        <v>0</v>
      </c>
      <c r="BJ157" s="318">
        <v>0</v>
      </c>
      <c r="BK157" s="318">
        <v>0</v>
      </c>
      <c r="BL157" s="318">
        <v>0</v>
      </c>
      <c r="BM157" s="318">
        <v>2.1644341598692701E-2</v>
      </c>
      <c r="BN157" s="318">
        <v>1.1373777694610801E-3</v>
      </c>
      <c r="BO157" s="318">
        <v>0</v>
      </c>
      <c r="BP157" s="318">
        <v>3.69051502391086E-3</v>
      </c>
      <c r="BQ157" s="318">
        <v>1.2422426961765001E-3</v>
      </c>
      <c r="BR157" s="318">
        <v>1.4290548723809501E-4</v>
      </c>
      <c r="BS157" s="318">
        <v>3.82096219548579E-2</v>
      </c>
      <c r="BT157" s="318">
        <v>4.1900136978768703E-2</v>
      </c>
      <c r="BU157" s="318">
        <v>4.3142379674945198E-2</v>
      </c>
      <c r="BV157" s="318">
        <v>173.680099794809</v>
      </c>
      <c r="BW157" s="318">
        <v>190.45516808531201</v>
      </c>
      <c r="BX157" s="318">
        <v>196.10172579520599</v>
      </c>
      <c r="BY157" s="318">
        <v>451.56825946650201</v>
      </c>
      <c r="BZ157" s="318">
        <v>495.18343702181198</v>
      </c>
      <c r="CA157" s="318">
        <v>509.86448706753498</v>
      </c>
      <c r="CB157" s="318">
        <v>9.9345017082630491</v>
      </c>
      <c r="CC157" s="318">
        <v>10.8940356144799</v>
      </c>
      <c r="CD157" s="318">
        <v>11.2170187154858</v>
      </c>
      <c r="CE157" s="317" t="s">
        <v>800</v>
      </c>
      <c r="CF157" s="317" t="s">
        <v>800</v>
      </c>
      <c r="CG157" s="317" t="s">
        <v>2875</v>
      </c>
      <c r="CH157" s="318">
        <v>3.1253254350511301E-3</v>
      </c>
      <c r="CI157" s="318">
        <v>3.5084296519806699E-2</v>
      </c>
      <c r="CJ157" s="318">
        <v>9.1219170951497492</v>
      </c>
      <c r="CK157" s="222"/>
      <c r="CL157" s="223">
        <f t="shared" si="20"/>
        <v>1.542790258670408E-2</v>
      </c>
      <c r="CM157" s="223">
        <f t="shared" si="21"/>
        <v>2.2781719368153781E-2</v>
      </c>
      <c r="CN157" s="223">
        <f t="shared" si="22"/>
        <v>3.69051502391086E-3</v>
      </c>
      <c r="CO157" s="223">
        <f t="shared" si="22"/>
        <v>1.2422426961765001E-3</v>
      </c>
      <c r="CP157" s="223">
        <f t="shared" si="23"/>
        <v>4.3142379674945219E-2</v>
      </c>
      <c r="CQ157" s="223">
        <f t="shared" si="24"/>
        <v>0</v>
      </c>
      <c r="CR157" s="222"/>
      <c r="CS157" s="222"/>
      <c r="CT157" s="222"/>
      <c r="CU157" s="222"/>
      <c r="CV157" s="222"/>
      <c r="CW157" s="222"/>
      <c r="CX157" s="222"/>
      <c r="CY157" s="222"/>
      <c r="CZ157" s="222"/>
      <c r="DA157" s="222"/>
      <c r="DB157" s="224">
        <f t="shared" si="25"/>
        <v>3.8066716467619763E-2</v>
      </c>
      <c r="DC157" s="224">
        <f t="shared" si="26"/>
        <v>1.4290548723809501E-4</v>
      </c>
      <c r="DD157" s="224">
        <f t="shared" si="27"/>
        <v>3.8209621954857859E-2</v>
      </c>
      <c r="DE157" s="225">
        <f t="shared" si="28"/>
        <v>0</v>
      </c>
      <c r="DF157" s="222"/>
      <c r="DG157" s="222"/>
      <c r="DH157" s="222"/>
      <c r="DI157" s="222"/>
      <c r="DJ157" s="222"/>
      <c r="DK157" s="222"/>
      <c r="DL157" s="222"/>
      <c r="DM157" s="222"/>
      <c r="DN157" s="222"/>
      <c r="DO157" s="222"/>
      <c r="DP157" s="222"/>
      <c r="DQ157" s="222"/>
      <c r="DR157" s="222"/>
      <c r="DS157" s="222"/>
      <c r="DT157" s="222"/>
      <c r="DU157" s="222"/>
      <c r="DV157" s="222"/>
      <c r="DW157" s="222"/>
      <c r="DX157" s="222"/>
      <c r="DY157" s="222"/>
      <c r="DZ157" s="222"/>
      <c r="EA157" s="222"/>
      <c r="EB157" s="222"/>
      <c r="EC157" s="222"/>
      <c r="ED157" s="222"/>
      <c r="EE157" s="222"/>
    </row>
    <row r="158" spans="1:135" ht="25.5" x14ac:dyDescent="0.25">
      <c r="A158" s="317" t="s">
        <v>459</v>
      </c>
      <c r="B158" s="317" t="s">
        <v>3434</v>
      </c>
      <c r="C158" s="317" t="s">
        <v>460</v>
      </c>
      <c r="D158" s="317" t="s">
        <v>2853</v>
      </c>
      <c r="E158" s="318">
        <v>220</v>
      </c>
      <c r="F158" s="318">
        <v>5250</v>
      </c>
      <c r="G158" s="317" t="s">
        <v>2891</v>
      </c>
      <c r="H158" s="317" t="s">
        <v>800</v>
      </c>
      <c r="I158" s="317" t="s">
        <v>2623</v>
      </c>
      <c r="J158" s="318">
        <v>94</v>
      </c>
      <c r="K158" s="318">
        <v>0.8</v>
      </c>
      <c r="L158" s="317" t="s">
        <v>2891</v>
      </c>
      <c r="M158" s="317" t="s">
        <v>2892</v>
      </c>
      <c r="N158" s="317" t="s">
        <v>2893</v>
      </c>
      <c r="O158" s="317" t="s">
        <v>32</v>
      </c>
      <c r="P158" s="317" t="s">
        <v>2858</v>
      </c>
      <c r="Q158" s="317" t="s">
        <v>2859</v>
      </c>
      <c r="R158" s="317" t="s">
        <v>3434</v>
      </c>
      <c r="S158" s="317" t="s">
        <v>2860</v>
      </c>
      <c r="T158" s="318">
        <v>5.4685696788286699E-2</v>
      </c>
      <c r="U158" s="317" t="s">
        <v>3008</v>
      </c>
      <c r="V158" s="317" t="s">
        <v>3009</v>
      </c>
      <c r="W158" s="317" t="s">
        <v>459</v>
      </c>
      <c r="X158" s="317" t="s">
        <v>460</v>
      </c>
      <c r="Y158" s="318">
        <v>220</v>
      </c>
      <c r="Z158" s="318">
        <v>5250</v>
      </c>
      <c r="AA158" s="318">
        <v>1</v>
      </c>
      <c r="AB158" s="317" t="s">
        <v>3434</v>
      </c>
      <c r="AC158" s="318">
        <v>1</v>
      </c>
      <c r="AD158" s="317" t="s">
        <v>800</v>
      </c>
      <c r="AE158" s="317" t="s">
        <v>800</v>
      </c>
      <c r="AF158" s="295"/>
      <c r="AG158" s="295"/>
      <c r="AH158" s="317" t="s">
        <v>2854</v>
      </c>
      <c r="AI158" s="317" t="s">
        <v>2863</v>
      </c>
      <c r="AJ158" s="317" t="s">
        <v>2891</v>
      </c>
      <c r="AK158" s="317" t="s">
        <v>2907</v>
      </c>
      <c r="AL158" s="317" t="s">
        <v>2854</v>
      </c>
      <c r="AM158" s="317" t="s">
        <v>2865</v>
      </c>
      <c r="AN158" s="317" t="s">
        <v>3010</v>
      </c>
      <c r="AO158" s="317" t="s">
        <v>2867</v>
      </c>
      <c r="AP158" s="317" t="s">
        <v>2868</v>
      </c>
      <c r="AQ158" s="317" t="s">
        <v>2869</v>
      </c>
      <c r="AR158" s="317" t="s">
        <v>2870</v>
      </c>
      <c r="AS158" s="318">
        <v>48.982399999999998</v>
      </c>
      <c r="AT158" s="318">
        <v>0</v>
      </c>
      <c r="AU158" s="317" t="s">
        <v>3435</v>
      </c>
      <c r="AV158" s="317" t="s">
        <v>3435</v>
      </c>
      <c r="AW158" s="317" t="s">
        <v>3436</v>
      </c>
      <c r="AX158" s="317" t="s">
        <v>3437</v>
      </c>
      <c r="AY158" s="317" t="s">
        <v>2915</v>
      </c>
      <c r="AZ158" s="317" t="s">
        <v>800</v>
      </c>
      <c r="BA158" s="317" t="s">
        <v>800</v>
      </c>
      <c r="BB158" s="318">
        <v>2.0582903703703702E-3</v>
      </c>
      <c r="BC158" s="318">
        <v>1.2030853293423099E-2</v>
      </c>
      <c r="BD158" s="318">
        <v>8.3333333333333295E-4</v>
      </c>
      <c r="BE158" s="318">
        <v>3.6186761229314401E-4</v>
      </c>
      <c r="BF158" s="318">
        <v>0</v>
      </c>
      <c r="BG158" s="318">
        <v>0</v>
      </c>
      <c r="BH158" s="318">
        <v>0</v>
      </c>
      <c r="BI158" s="318">
        <v>0</v>
      </c>
      <c r="BJ158" s="318">
        <v>0</v>
      </c>
      <c r="BK158" s="318">
        <v>0</v>
      </c>
      <c r="BL158" s="318">
        <v>0</v>
      </c>
      <c r="BM158" s="318">
        <v>1.7403893536634501E-2</v>
      </c>
      <c r="BN158" s="318">
        <v>1.1373777694610801E-3</v>
      </c>
      <c r="BO158" s="318">
        <v>0</v>
      </c>
      <c r="BP158" s="318">
        <v>5.9676413152601098E-3</v>
      </c>
      <c r="BQ158" s="318">
        <v>2.0087328704130698E-3</v>
      </c>
      <c r="BR158" s="318">
        <v>8.3961904761904805E-5</v>
      </c>
      <c r="BS158" s="318">
        <v>3.3909577820277398E-2</v>
      </c>
      <c r="BT158" s="318">
        <v>3.9877219135537503E-2</v>
      </c>
      <c r="BU158" s="318">
        <v>4.1885952005950501E-2</v>
      </c>
      <c r="BV158" s="318">
        <v>154.134444637624</v>
      </c>
      <c r="BW158" s="318">
        <v>181.26008697971599</v>
      </c>
      <c r="BX158" s="318">
        <v>190.39069093613901</v>
      </c>
      <c r="BY158" s="318">
        <v>400.74955605782299</v>
      </c>
      <c r="BZ158" s="318">
        <v>471.27622614726101</v>
      </c>
      <c r="CA158" s="318">
        <v>495.01579643396099</v>
      </c>
      <c r="CB158" s="318">
        <v>8.8164902332721198</v>
      </c>
      <c r="CC158" s="318">
        <v>10.368076975239701</v>
      </c>
      <c r="CD158" s="318">
        <v>10.890347521547101</v>
      </c>
      <c r="CE158" s="317" t="s">
        <v>800</v>
      </c>
      <c r="CF158" s="317" t="s">
        <v>800</v>
      </c>
      <c r="CG158" s="317" t="s">
        <v>3014</v>
      </c>
      <c r="CH158" s="318">
        <v>1.8056773003829901E-3</v>
      </c>
      <c r="CI158" s="318">
        <v>3.2103900519894403E-2</v>
      </c>
      <c r="CJ158" s="318">
        <v>8.3470141351725395</v>
      </c>
      <c r="CK158" s="222"/>
      <c r="CL158" s="223">
        <f t="shared" si="20"/>
        <v>1.5368306514181852E-2</v>
      </c>
      <c r="CM158" s="223">
        <f t="shared" si="21"/>
        <v>1.8541271306095581E-2</v>
      </c>
      <c r="CN158" s="223">
        <f t="shared" si="22"/>
        <v>5.9676413152601098E-3</v>
      </c>
      <c r="CO158" s="223">
        <f t="shared" si="22"/>
        <v>2.0087328704130698E-3</v>
      </c>
      <c r="CP158" s="223">
        <f t="shared" si="23"/>
        <v>4.1885952005950612E-2</v>
      </c>
      <c r="CQ158" s="223">
        <f t="shared" si="24"/>
        <v>1.1102230246251565E-16</v>
      </c>
      <c r="CR158" s="222"/>
      <c r="CS158" s="222"/>
      <c r="CT158" s="222"/>
      <c r="CU158" s="222"/>
      <c r="CV158" s="222"/>
      <c r="CW158" s="222"/>
      <c r="CX158" s="222"/>
      <c r="CY158" s="222"/>
      <c r="CZ158" s="222"/>
      <c r="DA158" s="222"/>
      <c r="DB158" s="224">
        <f t="shared" si="25"/>
        <v>3.3825615915515528E-2</v>
      </c>
      <c r="DC158" s="224">
        <f t="shared" si="26"/>
        <v>8.3961904761904805E-5</v>
      </c>
      <c r="DD158" s="224">
        <f t="shared" si="27"/>
        <v>3.3909577820277433E-2</v>
      </c>
      <c r="DE158" s="225">
        <f t="shared" si="28"/>
        <v>0</v>
      </c>
      <c r="DF158" s="222"/>
      <c r="DG158" s="222"/>
      <c r="DH158" s="222"/>
      <c r="DI158" s="222"/>
      <c r="DJ158" s="222"/>
      <c r="DK158" s="222"/>
      <c r="DL158" s="222"/>
      <c r="DM158" s="222"/>
      <c r="DN158" s="222"/>
      <c r="DO158" s="222"/>
      <c r="DP158" s="222"/>
      <c r="DQ158" s="222"/>
      <c r="DR158" s="222"/>
      <c r="DS158" s="222"/>
      <c r="DT158" s="222"/>
      <c r="DU158" s="222"/>
      <c r="DV158" s="222"/>
      <c r="DW158" s="222"/>
      <c r="DX158" s="222"/>
      <c r="DY158" s="222"/>
      <c r="DZ158" s="222"/>
      <c r="EA158" s="222"/>
      <c r="EB158" s="222"/>
      <c r="EC158" s="222"/>
      <c r="ED158" s="222"/>
      <c r="EE158" s="222"/>
    </row>
    <row r="159" spans="1:135" ht="25.5" x14ac:dyDescent="0.25">
      <c r="A159" s="317" t="s">
        <v>459</v>
      </c>
      <c r="B159" s="317" t="s">
        <v>3439</v>
      </c>
      <c r="C159" s="317" t="s">
        <v>460</v>
      </c>
      <c r="D159" s="317" t="s">
        <v>2853</v>
      </c>
      <c r="E159" s="318">
        <v>220</v>
      </c>
      <c r="F159" s="318">
        <v>5250</v>
      </c>
      <c r="G159" s="317" t="s">
        <v>2906</v>
      </c>
      <c r="H159" s="317" t="s">
        <v>800</v>
      </c>
      <c r="I159" s="317" t="s">
        <v>2625</v>
      </c>
      <c r="J159" s="318">
        <v>135</v>
      </c>
      <c r="K159" s="318">
        <v>0.82020000000000004</v>
      </c>
      <c r="L159" s="317" t="s">
        <v>2891</v>
      </c>
      <c r="M159" s="317" t="s">
        <v>2892</v>
      </c>
      <c r="N159" s="317" t="s">
        <v>2893</v>
      </c>
      <c r="O159" s="317" t="s">
        <v>32</v>
      </c>
      <c r="P159" s="317" t="s">
        <v>2894</v>
      </c>
      <c r="Q159" s="317" t="s">
        <v>2891</v>
      </c>
      <c r="R159" s="317" t="s">
        <v>3439</v>
      </c>
      <c r="S159" s="317" t="s">
        <v>2895</v>
      </c>
      <c r="T159" s="318">
        <v>5.45294626447154E-2</v>
      </c>
      <c r="U159" s="317" t="s">
        <v>2981</v>
      </c>
      <c r="V159" s="317" t="s">
        <v>2982</v>
      </c>
      <c r="W159" s="317" t="s">
        <v>451</v>
      </c>
      <c r="X159" s="317" t="s">
        <v>452</v>
      </c>
      <c r="Y159" s="318">
        <v>220</v>
      </c>
      <c r="Z159" s="318">
        <v>2400</v>
      </c>
      <c r="AA159" s="318">
        <v>1</v>
      </c>
      <c r="AB159" s="317" t="s">
        <v>3440</v>
      </c>
      <c r="AC159" s="318">
        <v>1</v>
      </c>
      <c r="AD159" s="317" t="s">
        <v>800</v>
      </c>
      <c r="AE159" s="317" t="s">
        <v>800</v>
      </c>
      <c r="AF159" s="318">
        <v>0</v>
      </c>
      <c r="AG159" s="318">
        <v>0</v>
      </c>
      <c r="AH159" s="317" t="s">
        <v>2891</v>
      </c>
      <c r="AI159" s="317" t="s">
        <v>2946</v>
      </c>
      <c r="AJ159" s="317" t="s">
        <v>2855</v>
      </c>
      <c r="AK159" s="317" t="s">
        <v>2864</v>
      </c>
      <c r="AL159" s="317" t="s">
        <v>2891</v>
      </c>
      <c r="AM159" s="317" t="s">
        <v>2984</v>
      </c>
      <c r="AN159" s="317" t="s">
        <v>2985</v>
      </c>
      <c r="AO159" s="317" t="s">
        <v>2947</v>
      </c>
      <c r="AP159" s="317" t="s">
        <v>2868</v>
      </c>
      <c r="AQ159" s="317" t="s">
        <v>2869</v>
      </c>
      <c r="AR159" s="317" t="s">
        <v>2948</v>
      </c>
      <c r="AS159" s="318">
        <v>82.6995</v>
      </c>
      <c r="AT159" s="318">
        <v>0</v>
      </c>
      <c r="AU159" s="317" t="s">
        <v>3435</v>
      </c>
      <c r="AV159" s="317" t="s">
        <v>3441</v>
      </c>
      <c r="AW159" s="317" t="s">
        <v>3442</v>
      </c>
      <c r="AX159" s="317" t="s">
        <v>3443</v>
      </c>
      <c r="AY159" s="317" t="s">
        <v>2874</v>
      </c>
      <c r="AZ159" s="317" t="s">
        <v>800</v>
      </c>
      <c r="BA159" s="317" t="s">
        <v>800</v>
      </c>
      <c r="BB159" s="318">
        <v>2.0582903703703702E-3</v>
      </c>
      <c r="BC159" s="318">
        <v>1.19964817818374E-2</v>
      </c>
      <c r="BD159" s="318">
        <v>8.3333333333333295E-4</v>
      </c>
      <c r="BE159" s="318">
        <v>4.25408950617284E-4</v>
      </c>
      <c r="BF159" s="318">
        <v>0</v>
      </c>
      <c r="BG159" s="318">
        <v>0</v>
      </c>
      <c r="BH159" s="318">
        <v>1.14416479166667E-2</v>
      </c>
      <c r="BI159" s="318">
        <v>0</v>
      </c>
      <c r="BJ159" s="318">
        <v>0</v>
      </c>
      <c r="BK159" s="318">
        <v>2.5417499999999999E-2</v>
      </c>
      <c r="BL159" s="318">
        <v>0</v>
      </c>
      <c r="BM159" s="318">
        <v>1.6595693539986099E-2</v>
      </c>
      <c r="BN159" s="318">
        <v>1.1093662711154099E-3</v>
      </c>
      <c r="BO159" s="318">
        <v>0</v>
      </c>
      <c r="BP159" s="318">
        <v>4.0529105539530604E-3</v>
      </c>
      <c r="BQ159" s="318">
        <v>1.3642265378368699E-3</v>
      </c>
      <c r="BR159" s="318">
        <v>0</v>
      </c>
      <c r="BS159" s="318">
        <v>6.9877722163926598E-2</v>
      </c>
      <c r="BT159" s="318">
        <v>7.3930632717879599E-2</v>
      </c>
      <c r="BU159" s="318">
        <v>7.5294859255716495E-2</v>
      </c>
      <c r="BV159" s="318">
        <v>317.62600983602999</v>
      </c>
      <c r="BW159" s="318">
        <v>336.048330535817</v>
      </c>
      <c r="BX159" s="318">
        <v>342.24936025325701</v>
      </c>
      <c r="BY159" s="318">
        <v>825.82762557367801</v>
      </c>
      <c r="BZ159" s="318">
        <v>873.72565939312301</v>
      </c>
      <c r="CA159" s="318">
        <v>889.84833665846804</v>
      </c>
      <c r="CB159" s="318">
        <v>18.168207762620899</v>
      </c>
      <c r="CC159" s="318">
        <v>19.2219645066487</v>
      </c>
      <c r="CD159" s="318">
        <v>19.576663406486301</v>
      </c>
      <c r="CE159" s="317" t="s">
        <v>800</v>
      </c>
      <c r="CF159" s="317" t="s">
        <v>800</v>
      </c>
      <c r="CG159" s="317" t="s">
        <v>2990</v>
      </c>
      <c r="CH159" s="318">
        <v>2.1786802585784899E-3</v>
      </c>
      <c r="CI159" s="318">
        <v>6.7699041905348104E-2</v>
      </c>
      <c r="CJ159" s="318">
        <v>17.601750895390499</v>
      </c>
      <c r="CK159" s="222"/>
      <c r="CL159" s="223">
        <f t="shared" si="20"/>
        <v>5.2172662352825083E-2</v>
      </c>
      <c r="CM159" s="223">
        <f t="shared" si="21"/>
        <v>1.7705059811101508E-2</v>
      </c>
      <c r="CN159" s="223">
        <f t="shared" si="22"/>
        <v>4.0529105539530604E-3</v>
      </c>
      <c r="CO159" s="223">
        <f t="shared" si="22"/>
        <v>1.3642265378368699E-3</v>
      </c>
      <c r="CP159" s="223">
        <f t="shared" si="23"/>
        <v>7.5294859255716523E-2</v>
      </c>
      <c r="CQ159" s="223">
        <f t="shared" si="24"/>
        <v>0</v>
      </c>
      <c r="CR159" s="222"/>
      <c r="CS159" s="222"/>
      <c r="CT159" s="222"/>
      <c r="CU159" s="222"/>
      <c r="CV159" s="222"/>
      <c r="CW159" s="222"/>
      <c r="CX159" s="222"/>
      <c r="CY159" s="222"/>
      <c r="CZ159" s="222"/>
      <c r="DA159" s="222"/>
      <c r="DB159" s="224">
        <f t="shared" si="25"/>
        <v>3.3018574247259895E-2</v>
      </c>
      <c r="DC159" s="224">
        <f t="shared" si="26"/>
        <v>3.6859147916666696E-2</v>
      </c>
      <c r="DD159" s="224">
        <f t="shared" si="27"/>
        <v>6.9877722163926598E-2</v>
      </c>
      <c r="DE159" s="225">
        <f t="shared" si="28"/>
        <v>0</v>
      </c>
      <c r="DF159" s="222"/>
      <c r="DG159" s="222"/>
      <c r="DH159" s="222"/>
      <c r="DI159" s="222"/>
      <c r="DJ159" s="222"/>
      <c r="DK159" s="222"/>
      <c r="DL159" s="222"/>
      <c r="DM159" s="222"/>
      <c r="DN159" s="222"/>
      <c r="DO159" s="222"/>
      <c r="DP159" s="222"/>
      <c r="DQ159" s="222"/>
      <c r="DR159" s="222"/>
      <c r="DS159" s="222"/>
      <c r="DT159" s="222"/>
      <c r="DU159" s="222"/>
      <c r="DV159" s="222"/>
      <c r="DW159" s="222"/>
      <c r="DX159" s="222"/>
      <c r="DY159" s="222"/>
      <c r="DZ159" s="222"/>
      <c r="EA159" s="222"/>
      <c r="EB159" s="222"/>
      <c r="EC159" s="222"/>
      <c r="ED159" s="222"/>
      <c r="EE159" s="222"/>
    </row>
    <row r="160" spans="1:135" ht="25.5" x14ac:dyDescent="0.25">
      <c r="A160" s="317" t="s">
        <v>459</v>
      </c>
      <c r="B160" s="317" t="s">
        <v>3444</v>
      </c>
      <c r="C160" s="317" t="s">
        <v>460</v>
      </c>
      <c r="D160" s="317" t="s">
        <v>2853</v>
      </c>
      <c r="E160" s="318">
        <v>220</v>
      </c>
      <c r="F160" s="318">
        <v>5250</v>
      </c>
      <c r="G160" s="317" t="s">
        <v>2906</v>
      </c>
      <c r="H160" s="317" t="s">
        <v>800</v>
      </c>
      <c r="I160" s="317" t="s">
        <v>2625</v>
      </c>
      <c r="J160" s="318">
        <v>135</v>
      </c>
      <c r="K160" s="318">
        <v>0.82020000000000004</v>
      </c>
      <c r="L160" s="317" t="s">
        <v>2891</v>
      </c>
      <c r="M160" s="317" t="s">
        <v>2892</v>
      </c>
      <c r="N160" s="317" t="s">
        <v>2893</v>
      </c>
      <c r="O160" s="317" t="s">
        <v>32</v>
      </c>
      <c r="P160" s="317" t="s">
        <v>2894</v>
      </c>
      <c r="Q160" s="317" t="s">
        <v>2855</v>
      </c>
      <c r="R160" s="317" t="s">
        <v>3444</v>
      </c>
      <c r="S160" s="317" t="s">
        <v>2895</v>
      </c>
      <c r="T160" s="318">
        <v>5.45294626447154E-2</v>
      </c>
      <c r="U160" s="317" t="s">
        <v>2981</v>
      </c>
      <c r="V160" s="317" t="s">
        <v>2982</v>
      </c>
      <c r="W160" s="317" t="s">
        <v>459</v>
      </c>
      <c r="X160" s="317" t="s">
        <v>460</v>
      </c>
      <c r="Y160" s="318">
        <v>220</v>
      </c>
      <c r="Z160" s="318">
        <v>5250</v>
      </c>
      <c r="AA160" s="318">
        <v>1</v>
      </c>
      <c r="AB160" s="317" t="s">
        <v>3444</v>
      </c>
      <c r="AC160" s="318">
        <v>1</v>
      </c>
      <c r="AD160" s="317" t="s">
        <v>800</v>
      </c>
      <c r="AE160" s="317" t="s">
        <v>800</v>
      </c>
      <c r="AF160" s="318">
        <v>0</v>
      </c>
      <c r="AG160" s="318">
        <v>0</v>
      </c>
      <c r="AH160" s="317" t="s">
        <v>2854</v>
      </c>
      <c r="AI160" s="317" t="s">
        <v>2863</v>
      </c>
      <c r="AJ160" s="317" t="s">
        <v>2891</v>
      </c>
      <c r="AK160" s="317" t="s">
        <v>2907</v>
      </c>
      <c r="AL160" s="317" t="s">
        <v>2854</v>
      </c>
      <c r="AM160" s="317" t="s">
        <v>2865</v>
      </c>
      <c r="AN160" s="317" t="s">
        <v>2985</v>
      </c>
      <c r="AO160" s="317" t="s">
        <v>2867</v>
      </c>
      <c r="AP160" s="317" t="s">
        <v>2868</v>
      </c>
      <c r="AQ160" s="317" t="s">
        <v>2869</v>
      </c>
      <c r="AR160" s="317" t="s">
        <v>2870</v>
      </c>
      <c r="AS160" s="318">
        <v>82.6995</v>
      </c>
      <c r="AT160" s="318">
        <v>0</v>
      </c>
      <c r="AU160" s="317" t="s">
        <v>3435</v>
      </c>
      <c r="AV160" s="317" t="s">
        <v>3435</v>
      </c>
      <c r="AW160" s="317" t="s">
        <v>3436</v>
      </c>
      <c r="AX160" s="317" t="s">
        <v>3437</v>
      </c>
      <c r="AY160" s="317" t="s">
        <v>2915</v>
      </c>
      <c r="AZ160" s="317" t="s">
        <v>800</v>
      </c>
      <c r="BA160" s="317" t="s">
        <v>800</v>
      </c>
      <c r="BB160" s="318">
        <v>2.0582903703703702E-3</v>
      </c>
      <c r="BC160" s="318">
        <v>1.19964817818374E-2</v>
      </c>
      <c r="BD160" s="318">
        <v>8.3333333333333295E-4</v>
      </c>
      <c r="BE160" s="318">
        <v>4.25408950617284E-4</v>
      </c>
      <c r="BF160" s="318">
        <v>0</v>
      </c>
      <c r="BG160" s="318">
        <v>0</v>
      </c>
      <c r="BH160" s="318">
        <v>0</v>
      </c>
      <c r="BI160" s="318">
        <v>0</v>
      </c>
      <c r="BJ160" s="318">
        <v>0</v>
      </c>
      <c r="BK160" s="318">
        <v>0</v>
      </c>
      <c r="BL160" s="318">
        <v>0</v>
      </c>
      <c r="BM160" s="318">
        <v>1.6595693539986099E-2</v>
      </c>
      <c r="BN160" s="318">
        <v>1.1093662711154099E-3</v>
      </c>
      <c r="BO160" s="318">
        <v>0</v>
      </c>
      <c r="BP160" s="318">
        <v>4.0529105539530604E-3</v>
      </c>
      <c r="BQ160" s="318">
        <v>1.3642265378368699E-3</v>
      </c>
      <c r="BR160" s="318">
        <v>8.3961904761904805E-5</v>
      </c>
      <c r="BS160" s="318">
        <v>3.31025361520218E-2</v>
      </c>
      <c r="BT160" s="318">
        <v>3.7155446705974801E-2</v>
      </c>
      <c r="BU160" s="318">
        <v>3.8519673243811697E-2</v>
      </c>
      <c r="BV160" s="318">
        <v>150.46607341828101</v>
      </c>
      <c r="BW160" s="318">
        <v>168.888394118067</v>
      </c>
      <c r="BX160" s="318">
        <v>175.089423835508</v>
      </c>
      <c r="BY160" s="318">
        <v>391.21179088753001</v>
      </c>
      <c r="BZ160" s="318">
        <v>439.10982470697502</v>
      </c>
      <c r="CA160" s="318">
        <v>455.23250197231999</v>
      </c>
      <c r="CB160" s="318">
        <v>8.6066593995256699</v>
      </c>
      <c r="CC160" s="318">
        <v>9.6604161435534603</v>
      </c>
      <c r="CD160" s="318">
        <v>10.015115043391001</v>
      </c>
      <c r="CE160" s="317" t="s">
        <v>800</v>
      </c>
      <c r="CF160" s="317" t="s">
        <v>800</v>
      </c>
      <c r="CG160" s="317" t="s">
        <v>2990</v>
      </c>
      <c r="CH160" s="318">
        <v>2.1786802585784899E-3</v>
      </c>
      <c r="CI160" s="318">
        <v>3.0923855893443299E-2</v>
      </c>
      <c r="CJ160" s="318">
        <v>8.0402025322952593</v>
      </c>
      <c r="CK160" s="222"/>
      <c r="CL160" s="223">
        <f t="shared" si="20"/>
        <v>1.5397476340920292E-2</v>
      </c>
      <c r="CM160" s="223">
        <f t="shared" si="21"/>
        <v>1.7705059811101508E-2</v>
      </c>
      <c r="CN160" s="223">
        <f t="shared" si="22"/>
        <v>4.0529105539530604E-3</v>
      </c>
      <c r="CO160" s="223">
        <f t="shared" si="22"/>
        <v>1.3642265378368699E-3</v>
      </c>
      <c r="CP160" s="223">
        <f t="shared" si="23"/>
        <v>3.8519673243811725E-2</v>
      </c>
      <c r="CQ160" s="223">
        <f t="shared" si="24"/>
        <v>0</v>
      </c>
      <c r="CR160" s="222"/>
      <c r="CS160" s="222"/>
      <c r="CT160" s="222"/>
      <c r="CU160" s="222"/>
      <c r="CV160" s="222"/>
      <c r="CW160" s="222"/>
      <c r="CX160" s="222"/>
      <c r="CY160" s="222"/>
      <c r="CZ160" s="222"/>
      <c r="DA160" s="222"/>
      <c r="DB160" s="224">
        <f t="shared" si="25"/>
        <v>3.3018574247259895E-2</v>
      </c>
      <c r="DC160" s="224">
        <f t="shared" si="26"/>
        <v>8.3961904761904805E-5</v>
      </c>
      <c r="DD160" s="224">
        <f t="shared" si="27"/>
        <v>3.31025361520218E-2</v>
      </c>
      <c r="DE160" s="225">
        <f t="shared" si="28"/>
        <v>0</v>
      </c>
      <c r="DF160" s="222"/>
      <c r="DG160" s="222"/>
      <c r="DH160" s="222"/>
      <c r="DI160" s="222"/>
      <c r="DJ160" s="222"/>
      <c r="DK160" s="222"/>
      <c r="DL160" s="222"/>
      <c r="DM160" s="222"/>
      <c r="DN160" s="222"/>
      <c r="DO160" s="222"/>
      <c r="DP160" s="222"/>
      <c r="DQ160" s="222"/>
      <c r="DR160" s="222"/>
      <c r="DS160" s="222"/>
      <c r="DT160" s="222"/>
      <c r="DU160" s="222"/>
      <c r="DV160" s="222"/>
      <c r="DW160" s="222"/>
      <c r="DX160" s="222"/>
      <c r="DY160" s="222"/>
      <c r="DZ160" s="222"/>
      <c r="EA160" s="222"/>
      <c r="EB160" s="222"/>
      <c r="EC160" s="222"/>
      <c r="ED160" s="222"/>
      <c r="EE160" s="222"/>
    </row>
    <row r="161" spans="1:135" ht="25.5" x14ac:dyDescent="0.25">
      <c r="A161" s="317" t="s">
        <v>459</v>
      </c>
      <c r="B161" s="317" t="s">
        <v>3445</v>
      </c>
      <c r="C161" s="317" t="s">
        <v>460</v>
      </c>
      <c r="D161" s="317" t="s">
        <v>2853</v>
      </c>
      <c r="E161" s="318">
        <v>220</v>
      </c>
      <c r="F161" s="318">
        <v>5250</v>
      </c>
      <c r="G161" s="317" t="s">
        <v>2906</v>
      </c>
      <c r="H161" s="317" t="s">
        <v>800</v>
      </c>
      <c r="I161" s="317" t="s">
        <v>2625</v>
      </c>
      <c r="J161" s="318">
        <v>135</v>
      </c>
      <c r="K161" s="318">
        <v>0.82020000000000004</v>
      </c>
      <c r="L161" s="317" t="s">
        <v>2891</v>
      </c>
      <c r="M161" s="317" t="s">
        <v>2892</v>
      </c>
      <c r="N161" s="317" t="s">
        <v>2893</v>
      </c>
      <c r="O161" s="317" t="s">
        <v>32</v>
      </c>
      <c r="P161" s="317" t="s">
        <v>2894</v>
      </c>
      <c r="Q161" s="317" t="s">
        <v>2906</v>
      </c>
      <c r="R161" s="317" t="s">
        <v>3445</v>
      </c>
      <c r="S161" s="317" t="s">
        <v>2895</v>
      </c>
      <c r="T161" s="318">
        <v>5.45294626447154E-2</v>
      </c>
      <c r="U161" s="317" t="s">
        <v>2981</v>
      </c>
      <c r="V161" s="317" t="s">
        <v>2982</v>
      </c>
      <c r="W161" s="317" t="s">
        <v>457</v>
      </c>
      <c r="X161" s="317" t="s">
        <v>458</v>
      </c>
      <c r="Y161" s="318">
        <v>220</v>
      </c>
      <c r="Z161" s="318">
        <v>4725</v>
      </c>
      <c r="AA161" s="318">
        <v>1</v>
      </c>
      <c r="AB161" s="317" t="s">
        <v>3446</v>
      </c>
      <c r="AC161" s="318">
        <v>1</v>
      </c>
      <c r="AD161" s="317" t="s">
        <v>800</v>
      </c>
      <c r="AE161" s="317" t="s">
        <v>800</v>
      </c>
      <c r="AF161" s="318">
        <v>0</v>
      </c>
      <c r="AG161" s="318">
        <v>0</v>
      </c>
      <c r="AH161" s="317" t="s">
        <v>2891</v>
      </c>
      <c r="AI161" s="317" t="s">
        <v>2946</v>
      </c>
      <c r="AJ161" s="317" t="s">
        <v>2855</v>
      </c>
      <c r="AK161" s="317" t="s">
        <v>2864</v>
      </c>
      <c r="AL161" s="317" t="s">
        <v>2854</v>
      </c>
      <c r="AM161" s="317" t="s">
        <v>2865</v>
      </c>
      <c r="AN161" s="317" t="s">
        <v>2985</v>
      </c>
      <c r="AO161" s="317" t="s">
        <v>2947</v>
      </c>
      <c r="AP161" s="317" t="s">
        <v>2868</v>
      </c>
      <c r="AQ161" s="317" t="s">
        <v>2869</v>
      </c>
      <c r="AR161" s="317" t="s">
        <v>2948</v>
      </c>
      <c r="AS161" s="318">
        <v>82.6995</v>
      </c>
      <c r="AT161" s="318">
        <v>0</v>
      </c>
      <c r="AU161" s="317" t="s">
        <v>3435</v>
      </c>
      <c r="AV161" s="317" t="s">
        <v>3447</v>
      </c>
      <c r="AW161" s="317" t="s">
        <v>3448</v>
      </c>
      <c r="AX161" s="317" t="s">
        <v>3449</v>
      </c>
      <c r="AY161" s="317" t="s">
        <v>2874</v>
      </c>
      <c r="AZ161" s="317" t="s">
        <v>800</v>
      </c>
      <c r="BA161" s="317" t="s">
        <v>800</v>
      </c>
      <c r="BB161" s="318">
        <v>2.0582903703703702E-3</v>
      </c>
      <c r="BC161" s="318">
        <v>1.19964817818374E-2</v>
      </c>
      <c r="BD161" s="318">
        <v>8.3333333333333295E-4</v>
      </c>
      <c r="BE161" s="318">
        <v>4.25408950617284E-4</v>
      </c>
      <c r="BF161" s="318">
        <v>0</v>
      </c>
      <c r="BG161" s="318">
        <v>0</v>
      </c>
      <c r="BH161" s="318">
        <v>2.2238370370370399E-3</v>
      </c>
      <c r="BI161" s="318">
        <v>0</v>
      </c>
      <c r="BJ161" s="318">
        <v>0</v>
      </c>
      <c r="BK161" s="318">
        <v>6.1815000000000004E-4</v>
      </c>
      <c r="BL161" s="318">
        <v>0</v>
      </c>
      <c r="BM161" s="318">
        <v>1.6595693539986099E-2</v>
      </c>
      <c r="BN161" s="318">
        <v>1.1093662711154099E-3</v>
      </c>
      <c r="BO161" s="318">
        <v>0</v>
      </c>
      <c r="BP161" s="318">
        <v>4.0529105539530604E-3</v>
      </c>
      <c r="BQ161" s="318">
        <v>1.3642265378368699E-3</v>
      </c>
      <c r="BR161" s="318">
        <v>1.58783874708995E-4</v>
      </c>
      <c r="BS161" s="318">
        <v>3.60193451590059E-2</v>
      </c>
      <c r="BT161" s="318">
        <v>4.0072255712958998E-2</v>
      </c>
      <c r="BU161" s="318">
        <v>4.1436482250795797E-2</v>
      </c>
      <c r="BV161" s="318">
        <v>163.7242961773</v>
      </c>
      <c r="BW161" s="318">
        <v>182.14661687708599</v>
      </c>
      <c r="BX161" s="318">
        <v>188.34764659452699</v>
      </c>
      <c r="BY161" s="318">
        <v>425.68317006097902</v>
      </c>
      <c r="BZ161" s="318">
        <v>473.58120388042403</v>
      </c>
      <c r="CA161" s="318">
        <v>489.703881145769</v>
      </c>
      <c r="CB161" s="318">
        <v>9.3650297413415409</v>
      </c>
      <c r="CC161" s="318">
        <v>10.418786485369299</v>
      </c>
      <c r="CD161" s="318">
        <v>10.7734853852069</v>
      </c>
      <c r="CE161" s="317" t="s">
        <v>800</v>
      </c>
      <c r="CF161" s="317" t="s">
        <v>800</v>
      </c>
      <c r="CG161" s="317" t="s">
        <v>2990</v>
      </c>
      <c r="CH161" s="318">
        <v>2.1786802585784899E-3</v>
      </c>
      <c r="CI161" s="318">
        <v>3.3840664900427399E-2</v>
      </c>
      <c r="CJ161" s="318">
        <v>8.7985728741111302</v>
      </c>
      <c r="CK161" s="222"/>
      <c r="CL161" s="223">
        <f t="shared" si="20"/>
        <v>1.8314285347904424E-2</v>
      </c>
      <c r="CM161" s="223">
        <f t="shared" si="21"/>
        <v>1.7705059811101508E-2</v>
      </c>
      <c r="CN161" s="223">
        <f t="shared" si="22"/>
        <v>4.0529105539530604E-3</v>
      </c>
      <c r="CO161" s="223">
        <f t="shared" si="22"/>
        <v>1.3642265378368699E-3</v>
      </c>
      <c r="CP161" s="223">
        <f t="shared" si="23"/>
        <v>4.1436482250795853E-2</v>
      </c>
      <c r="CQ161" s="223">
        <f t="shared" si="24"/>
        <v>5.5511151231257827E-17</v>
      </c>
      <c r="CR161" s="222"/>
      <c r="CS161" s="222"/>
      <c r="CT161" s="222"/>
      <c r="CU161" s="222"/>
      <c r="CV161" s="222"/>
      <c r="CW161" s="222"/>
      <c r="CX161" s="222"/>
      <c r="CY161" s="222"/>
      <c r="CZ161" s="222"/>
      <c r="DA161" s="222"/>
      <c r="DB161" s="224">
        <f t="shared" si="25"/>
        <v>3.3018574247259895E-2</v>
      </c>
      <c r="DC161" s="224">
        <f t="shared" si="26"/>
        <v>3.0007709117460348E-3</v>
      </c>
      <c r="DD161" s="224">
        <f t="shared" si="27"/>
        <v>3.6019345159005928E-2</v>
      </c>
      <c r="DE161" s="225">
        <f t="shared" si="28"/>
        <v>0</v>
      </c>
      <c r="DF161" s="222"/>
      <c r="DG161" s="222"/>
      <c r="DH161" s="222"/>
      <c r="DI161" s="222"/>
      <c r="DJ161" s="222"/>
      <c r="DK161" s="222"/>
      <c r="DL161" s="222"/>
      <c r="DM161" s="222"/>
      <c r="DN161" s="222"/>
      <c r="DO161" s="222"/>
      <c r="DP161" s="222"/>
      <c r="DQ161" s="222"/>
      <c r="DR161" s="222"/>
      <c r="DS161" s="222"/>
      <c r="DT161" s="222"/>
      <c r="DU161" s="222"/>
      <c r="DV161" s="222"/>
      <c r="DW161" s="222"/>
      <c r="DX161" s="222"/>
      <c r="DY161" s="222"/>
      <c r="DZ161" s="222"/>
      <c r="EA161" s="222"/>
      <c r="EB161" s="222"/>
      <c r="EC161" s="222"/>
      <c r="ED161" s="222"/>
      <c r="EE161" s="222"/>
    </row>
    <row r="162" spans="1:135" ht="25.5" x14ac:dyDescent="0.25">
      <c r="A162" s="317" t="s">
        <v>461</v>
      </c>
      <c r="B162" s="317" t="s">
        <v>4214</v>
      </c>
      <c r="C162" s="317" t="s">
        <v>462</v>
      </c>
      <c r="D162" s="317" t="s">
        <v>2853</v>
      </c>
      <c r="E162" s="318">
        <v>220</v>
      </c>
      <c r="F162" s="318">
        <v>5250</v>
      </c>
      <c r="G162" s="317" t="s">
        <v>2854</v>
      </c>
      <c r="H162" s="317" t="s">
        <v>800</v>
      </c>
      <c r="I162" s="317" t="s">
        <v>2622</v>
      </c>
      <c r="J162" s="318">
        <v>152</v>
      </c>
      <c r="K162" s="318">
        <v>0.8</v>
      </c>
      <c r="L162" s="317" t="s">
        <v>2891</v>
      </c>
      <c r="M162" s="317" t="s">
        <v>2892</v>
      </c>
      <c r="N162" s="317" t="s">
        <v>2893</v>
      </c>
      <c r="O162" s="317" t="s">
        <v>32</v>
      </c>
      <c r="P162" s="317" t="s">
        <v>2858</v>
      </c>
      <c r="Q162" s="317" t="s">
        <v>2859</v>
      </c>
      <c r="R162" s="317" t="s">
        <v>4214</v>
      </c>
      <c r="S162" s="317" t="s">
        <v>2860</v>
      </c>
      <c r="T162" s="318">
        <v>5.4685696788286699E-2</v>
      </c>
      <c r="U162" s="317" t="s">
        <v>2861</v>
      </c>
      <c r="V162" s="317" t="s">
        <v>2862</v>
      </c>
      <c r="W162" s="317" t="s">
        <v>461</v>
      </c>
      <c r="X162" s="317" t="s">
        <v>462</v>
      </c>
      <c r="Y162" s="318">
        <v>220</v>
      </c>
      <c r="Z162" s="318">
        <v>5250</v>
      </c>
      <c r="AA162" s="318">
        <v>1</v>
      </c>
      <c r="AB162" s="317" t="s">
        <v>4214</v>
      </c>
      <c r="AC162" s="318">
        <v>1</v>
      </c>
      <c r="AD162" s="317" t="s">
        <v>800</v>
      </c>
      <c r="AE162" s="317" t="s">
        <v>800</v>
      </c>
      <c r="AF162" s="318">
        <v>0</v>
      </c>
      <c r="AG162" s="318">
        <v>0</v>
      </c>
      <c r="AH162" s="317" t="s">
        <v>2854</v>
      </c>
      <c r="AI162" s="317" t="s">
        <v>2863</v>
      </c>
      <c r="AJ162" s="317" t="s">
        <v>2855</v>
      </c>
      <c r="AK162" s="317" t="s">
        <v>2864</v>
      </c>
      <c r="AL162" s="317" t="s">
        <v>2854</v>
      </c>
      <c r="AM162" s="317" t="s">
        <v>2865</v>
      </c>
      <c r="AN162" s="317" t="s">
        <v>2866</v>
      </c>
      <c r="AO162" s="317" t="s">
        <v>2867</v>
      </c>
      <c r="AP162" s="317" t="s">
        <v>2868</v>
      </c>
      <c r="AQ162" s="317" t="s">
        <v>2869</v>
      </c>
      <c r="AR162" s="317" t="s">
        <v>2870</v>
      </c>
      <c r="AS162" s="318">
        <v>79.348399999999998</v>
      </c>
      <c r="AT162" s="318">
        <v>0</v>
      </c>
      <c r="AU162" s="317" t="s">
        <v>4215</v>
      </c>
      <c r="AV162" s="317" t="s">
        <v>4215</v>
      </c>
      <c r="AW162" s="317" t="s">
        <v>4216</v>
      </c>
      <c r="AX162" s="317" t="s">
        <v>4217</v>
      </c>
      <c r="AY162" s="317" t="s">
        <v>2874</v>
      </c>
      <c r="AZ162" s="317" t="s">
        <v>800</v>
      </c>
      <c r="BA162" s="317" t="s">
        <v>800</v>
      </c>
      <c r="BB162" s="318">
        <v>2.05451894179894E-3</v>
      </c>
      <c r="BC162" s="318">
        <v>1.2030853293423099E-2</v>
      </c>
      <c r="BD162" s="318">
        <v>8.3333333333333295E-4</v>
      </c>
      <c r="BE162" s="318">
        <v>3.6252010233918099E-4</v>
      </c>
      <c r="BF162" s="318">
        <v>0</v>
      </c>
      <c r="BG162" s="318">
        <v>0</v>
      </c>
      <c r="BH162" s="318">
        <v>0</v>
      </c>
      <c r="BI162" s="318">
        <v>0</v>
      </c>
      <c r="BJ162" s="318">
        <v>0</v>
      </c>
      <c r="BK162" s="318">
        <v>0</v>
      </c>
      <c r="BL162" s="318">
        <v>0</v>
      </c>
      <c r="BM162" s="318">
        <v>2.1644341598692701E-2</v>
      </c>
      <c r="BN162" s="318">
        <v>1.1373777694610801E-3</v>
      </c>
      <c r="BO162" s="318">
        <v>0</v>
      </c>
      <c r="BP162" s="318">
        <v>3.69051502391086E-3</v>
      </c>
      <c r="BQ162" s="318">
        <v>1.2422426961765001E-3</v>
      </c>
      <c r="BR162" s="318">
        <v>1.4290548723809501E-4</v>
      </c>
      <c r="BS162" s="318">
        <v>3.82058505262865E-2</v>
      </c>
      <c r="BT162" s="318">
        <v>4.1896365550197302E-2</v>
      </c>
      <c r="BU162" s="318">
        <v>4.3138608246373798E-2</v>
      </c>
      <c r="BV162" s="318">
        <v>173.662956937666</v>
      </c>
      <c r="BW162" s="318">
        <v>190.43802522817001</v>
      </c>
      <c r="BX162" s="318">
        <v>196.08458293806299</v>
      </c>
      <c r="BY162" s="318">
        <v>451.52368803793098</v>
      </c>
      <c r="BZ162" s="318">
        <v>495.13886559324101</v>
      </c>
      <c r="CA162" s="318">
        <v>509.81991563896298</v>
      </c>
      <c r="CB162" s="318">
        <v>9.9335211368344805</v>
      </c>
      <c r="CC162" s="318">
        <v>10.8930550430513</v>
      </c>
      <c r="CD162" s="318">
        <v>11.216038144057199</v>
      </c>
      <c r="CE162" s="317" t="s">
        <v>800</v>
      </c>
      <c r="CF162" s="317" t="s">
        <v>800</v>
      </c>
      <c r="CG162" s="317" t="s">
        <v>2875</v>
      </c>
      <c r="CH162" s="318">
        <v>3.1253254350511301E-3</v>
      </c>
      <c r="CI162" s="318">
        <v>3.5080525091235298E-2</v>
      </c>
      <c r="CJ162" s="318">
        <v>9.1209365237211806</v>
      </c>
      <c r="CK162" s="222"/>
      <c r="CL162" s="223">
        <f t="shared" si="20"/>
        <v>1.5424131158132648E-2</v>
      </c>
      <c r="CM162" s="223">
        <f t="shared" si="21"/>
        <v>2.2781719368153781E-2</v>
      </c>
      <c r="CN162" s="223">
        <f t="shared" si="22"/>
        <v>3.69051502391086E-3</v>
      </c>
      <c r="CO162" s="223">
        <f t="shared" si="22"/>
        <v>1.2422426961765001E-3</v>
      </c>
      <c r="CP162" s="223">
        <f t="shared" si="23"/>
        <v>4.3138608246373791E-2</v>
      </c>
      <c r="CQ162" s="223">
        <f t="shared" si="24"/>
        <v>0</v>
      </c>
      <c r="CR162" s="222"/>
      <c r="CS162" s="222"/>
      <c r="CT162" s="222"/>
      <c r="CU162" s="222"/>
      <c r="CV162" s="222"/>
      <c r="CW162" s="222"/>
      <c r="CX162" s="222"/>
      <c r="CY162" s="222"/>
      <c r="CZ162" s="222"/>
      <c r="DA162" s="222"/>
      <c r="DB162" s="224">
        <f t="shared" si="25"/>
        <v>3.8062945039048335E-2</v>
      </c>
      <c r="DC162" s="224">
        <f t="shared" si="26"/>
        <v>1.4290548723809501E-4</v>
      </c>
      <c r="DD162" s="224">
        <f t="shared" si="27"/>
        <v>3.8205850526286431E-2</v>
      </c>
      <c r="DE162" s="225">
        <f t="shared" si="28"/>
        <v>-6.9388939039072284E-17</v>
      </c>
      <c r="DF162" s="222"/>
      <c r="DG162" s="222"/>
      <c r="DH162" s="222"/>
      <c r="DI162" s="222"/>
      <c r="DJ162" s="222"/>
      <c r="DK162" s="222"/>
      <c r="DL162" s="222"/>
      <c r="DM162" s="222"/>
      <c r="DN162" s="222"/>
      <c r="DO162" s="222"/>
      <c r="DP162" s="222"/>
      <c r="DQ162" s="222"/>
      <c r="DR162" s="222"/>
      <c r="DS162" s="222"/>
      <c r="DT162" s="222"/>
      <c r="DU162" s="222"/>
      <c r="DV162" s="222"/>
      <c r="DW162" s="222"/>
      <c r="DX162" s="222"/>
      <c r="DY162" s="222"/>
      <c r="DZ162" s="222"/>
      <c r="EA162" s="222"/>
      <c r="EB162" s="222"/>
      <c r="EC162" s="222"/>
      <c r="ED162" s="222"/>
      <c r="EE162" s="222"/>
    </row>
    <row r="163" spans="1:135" ht="25.5" x14ac:dyDescent="0.25">
      <c r="A163" s="317" t="s">
        <v>467</v>
      </c>
      <c r="B163" s="317" t="s">
        <v>3451</v>
      </c>
      <c r="C163" s="317" t="s">
        <v>468</v>
      </c>
      <c r="D163" s="317" t="s">
        <v>2853</v>
      </c>
      <c r="E163" s="318">
        <v>370</v>
      </c>
      <c r="F163" s="318">
        <v>1360</v>
      </c>
      <c r="G163" s="317" t="s">
        <v>2854</v>
      </c>
      <c r="H163" s="317" t="s">
        <v>800</v>
      </c>
      <c r="I163" s="317" t="s">
        <v>2622</v>
      </c>
      <c r="J163" s="318">
        <v>108</v>
      </c>
      <c r="K163" s="318">
        <v>0.8</v>
      </c>
      <c r="L163" s="317" t="s">
        <v>2891</v>
      </c>
      <c r="M163" s="317" t="s">
        <v>2892</v>
      </c>
      <c r="N163" s="317" t="s">
        <v>2893</v>
      </c>
      <c r="O163" s="317" t="s">
        <v>32</v>
      </c>
      <c r="P163" s="317" t="s">
        <v>2858</v>
      </c>
      <c r="Q163" s="317" t="s">
        <v>2859</v>
      </c>
      <c r="R163" s="317" t="s">
        <v>3451</v>
      </c>
      <c r="S163" s="317" t="s">
        <v>2860</v>
      </c>
      <c r="T163" s="318">
        <v>5.4685696788286699E-2</v>
      </c>
      <c r="U163" s="317" t="s">
        <v>2861</v>
      </c>
      <c r="V163" s="317" t="s">
        <v>2862</v>
      </c>
      <c r="W163" s="317" t="s">
        <v>467</v>
      </c>
      <c r="X163" s="317" t="s">
        <v>468</v>
      </c>
      <c r="Y163" s="318">
        <v>370</v>
      </c>
      <c r="Z163" s="318">
        <v>1360</v>
      </c>
      <c r="AA163" s="318">
        <v>1</v>
      </c>
      <c r="AB163" s="317" t="s">
        <v>3451</v>
      </c>
      <c r="AC163" s="318">
        <v>1</v>
      </c>
      <c r="AD163" s="317" t="s">
        <v>800</v>
      </c>
      <c r="AE163" s="317" t="s">
        <v>800</v>
      </c>
      <c r="AF163" s="318">
        <v>0</v>
      </c>
      <c r="AG163" s="318">
        <v>0</v>
      </c>
      <c r="AH163" s="317" t="s">
        <v>2854</v>
      </c>
      <c r="AI163" s="317" t="s">
        <v>2863</v>
      </c>
      <c r="AJ163" s="317" t="s">
        <v>2855</v>
      </c>
      <c r="AK163" s="317" t="s">
        <v>2864</v>
      </c>
      <c r="AL163" s="317" t="s">
        <v>2854</v>
      </c>
      <c r="AM163" s="317" t="s">
        <v>2865</v>
      </c>
      <c r="AN163" s="317" t="s">
        <v>2866</v>
      </c>
      <c r="AO163" s="317" t="s">
        <v>2867</v>
      </c>
      <c r="AP163" s="317" t="s">
        <v>2868</v>
      </c>
      <c r="AQ163" s="317" t="s">
        <v>2869</v>
      </c>
      <c r="AR163" s="317" t="s">
        <v>2870</v>
      </c>
      <c r="AS163" s="318">
        <v>79.348399999999998</v>
      </c>
      <c r="AT163" s="318">
        <v>0</v>
      </c>
      <c r="AU163" s="317" t="s">
        <v>3452</v>
      </c>
      <c r="AV163" s="317" t="s">
        <v>3452</v>
      </c>
      <c r="AW163" s="317" t="s">
        <v>3453</v>
      </c>
      <c r="AX163" s="317" t="s">
        <v>3454</v>
      </c>
      <c r="AY163" s="317" t="s">
        <v>2874</v>
      </c>
      <c r="AZ163" s="317" t="s">
        <v>800</v>
      </c>
      <c r="BA163" s="317" t="s">
        <v>800</v>
      </c>
      <c r="BB163" s="318">
        <v>6.6291601307189498E-3</v>
      </c>
      <c r="BC163" s="318">
        <v>2.0233707811666099E-2</v>
      </c>
      <c r="BD163" s="318">
        <v>8.3333333333333295E-4</v>
      </c>
      <c r="BE163" s="318">
        <v>5.1021347736625495E-4</v>
      </c>
      <c r="BF163" s="318">
        <v>0</v>
      </c>
      <c r="BG163" s="318">
        <v>0</v>
      </c>
      <c r="BH163" s="318">
        <v>0</v>
      </c>
      <c r="BI163" s="318">
        <v>0</v>
      </c>
      <c r="BJ163" s="318">
        <v>0</v>
      </c>
      <c r="BK163" s="318">
        <v>0</v>
      </c>
      <c r="BL163" s="318">
        <v>0</v>
      </c>
      <c r="BM163" s="318">
        <v>3.04624066944565E-2</v>
      </c>
      <c r="BN163" s="318">
        <v>1.9128626122754499E-3</v>
      </c>
      <c r="BO163" s="318">
        <v>0</v>
      </c>
      <c r="BP163" s="318">
        <v>5.1940581818004598E-3</v>
      </c>
      <c r="BQ163" s="318">
        <v>1.7483415723965601E-3</v>
      </c>
      <c r="BR163" s="318">
        <v>5.5165721176470602E-4</v>
      </c>
      <c r="BS163" s="318">
        <v>6.1133341271581203E-2</v>
      </c>
      <c r="BT163" s="318">
        <v>6.6327399453381702E-2</v>
      </c>
      <c r="BU163" s="318">
        <v>6.8075741025778194E-2</v>
      </c>
      <c r="BV163" s="318">
        <v>165.22524667994901</v>
      </c>
      <c r="BW163" s="318">
        <v>179.263241765896</v>
      </c>
      <c r="BX163" s="318">
        <v>183.98848925886</v>
      </c>
      <c r="BY163" s="318">
        <v>429.58564136786799</v>
      </c>
      <c r="BZ163" s="318">
        <v>466.084428591331</v>
      </c>
      <c r="CA163" s="318">
        <v>478.370072073036</v>
      </c>
      <c r="CB163" s="318">
        <v>15.8946687306111</v>
      </c>
      <c r="CC163" s="318">
        <v>17.2451238578792</v>
      </c>
      <c r="CD163" s="318">
        <v>17.699692666702301</v>
      </c>
      <c r="CE163" s="317" t="s">
        <v>800</v>
      </c>
      <c r="CF163" s="317" t="s">
        <v>800</v>
      </c>
      <c r="CG163" s="317" t="s">
        <v>2875</v>
      </c>
      <c r="CH163" s="318">
        <v>4.3986061678497404E-3</v>
      </c>
      <c r="CI163" s="318">
        <v>5.6734735103731497E-2</v>
      </c>
      <c r="CJ163" s="318">
        <v>14.751031126970201</v>
      </c>
      <c r="CK163" s="222"/>
      <c r="CL163" s="223">
        <f t="shared" si="20"/>
        <v>2.8758071964849346E-2</v>
      </c>
      <c r="CM163" s="223">
        <f t="shared" si="21"/>
        <v>3.2375269306731951E-2</v>
      </c>
      <c r="CN163" s="223">
        <f t="shared" si="22"/>
        <v>5.1940581818004598E-3</v>
      </c>
      <c r="CO163" s="223">
        <f t="shared" si="22"/>
        <v>1.7483415723965601E-3</v>
      </c>
      <c r="CP163" s="223">
        <f t="shared" si="23"/>
        <v>6.8075741025778319E-2</v>
      </c>
      <c r="CQ163" s="223">
        <f t="shared" si="24"/>
        <v>1.2490009027033011E-16</v>
      </c>
      <c r="CR163" s="222"/>
      <c r="CS163" s="222"/>
      <c r="CT163" s="222"/>
      <c r="CU163" s="222"/>
      <c r="CV163" s="222"/>
      <c r="CW163" s="222"/>
      <c r="CX163" s="222"/>
      <c r="CY163" s="222"/>
      <c r="CZ163" s="222"/>
      <c r="DA163" s="222"/>
      <c r="DB163" s="224">
        <f t="shared" si="25"/>
        <v>6.0581684059816586E-2</v>
      </c>
      <c r="DC163" s="224">
        <f t="shared" si="26"/>
        <v>5.5165721176470602E-4</v>
      </c>
      <c r="DD163" s="224">
        <f t="shared" si="27"/>
        <v>6.1133341271581293E-2</v>
      </c>
      <c r="DE163" s="225">
        <f t="shared" si="28"/>
        <v>9.0205620750793969E-17</v>
      </c>
      <c r="DF163" s="222"/>
      <c r="DG163" s="222"/>
      <c r="DH163" s="222"/>
      <c r="DI163" s="222"/>
      <c r="DJ163" s="222"/>
      <c r="DK163" s="222"/>
      <c r="DL163" s="222"/>
      <c r="DM163" s="222"/>
      <c r="DN163" s="222"/>
      <c r="DO163" s="222"/>
      <c r="DP163" s="222"/>
      <c r="DQ163" s="222"/>
      <c r="DR163" s="222"/>
      <c r="DS163" s="222"/>
      <c r="DT163" s="222"/>
      <c r="DU163" s="222"/>
      <c r="DV163" s="222"/>
      <c r="DW163" s="222"/>
      <c r="DX163" s="222"/>
      <c r="DY163" s="222"/>
      <c r="DZ163" s="222"/>
      <c r="EA163" s="222"/>
      <c r="EB163" s="222"/>
      <c r="EC163" s="222"/>
      <c r="ED163" s="222"/>
      <c r="EE163" s="222"/>
    </row>
    <row r="164" spans="1:135" ht="25.5" x14ac:dyDescent="0.25">
      <c r="A164" s="317" t="s">
        <v>467</v>
      </c>
      <c r="B164" s="317" t="s">
        <v>3456</v>
      </c>
      <c r="C164" s="317" t="s">
        <v>468</v>
      </c>
      <c r="D164" s="317" t="s">
        <v>2853</v>
      </c>
      <c r="E164" s="318">
        <v>370</v>
      </c>
      <c r="F164" s="318">
        <v>1360</v>
      </c>
      <c r="G164" s="317" t="s">
        <v>2906</v>
      </c>
      <c r="H164" s="317" t="s">
        <v>800</v>
      </c>
      <c r="I164" s="317" t="s">
        <v>2625</v>
      </c>
      <c r="J164" s="318">
        <v>106</v>
      </c>
      <c r="K164" s="318">
        <v>0.81779999999999997</v>
      </c>
      <c r="L164" s="317" t="s">
        <v>2891</v>
      </c>
      <c r="M164" s="317" t="s">
        <v>2892</v>
      </c>
      <c r="N164" s="317" t="s">
        <v>2893</v>
      </c>
      <c r="O164" s="317" t="s">
        <v>32</v>
      </c>
      <c r="P164" s="317" t="s">
        <v>2894</v>
      </c>
      <c r="Q164" s="317" t="s">
        <v>2859</v>
      </c>
      <c r="R164" s="317" t="s">
        <v>3456</v>
      </c>
      <c r="S164" s="317" t="s">
        <v>2895</v>
      </c>
      <c r="T164" s="318">
        <v>5.45294626447154E-2</v>
      </c>
      <c r="U164" s="317" t="s">
        <v>2981</v>
      </c>
      <c r="V164" s="317" t="s">
        <v>2982</v>
      </c>
      <c r="W164" s="317" t="s">
        <v>467</v>
      </c>
      <c r="X164" s="317" t="s">
        <v>468</v>
      </c>
      <c r="Y164" s="318">
        <v>370</v>
      </c>
      <c r="Z164" s="318">
        <v>1360</v>
      </c>
      <c r="AA164" s="318">
        <v>1</v>
      </c>
      <c r="AB164" s="317" t="s">
        <v>3456</v>
      </c>
      <c r="AC164" s="318">
        <v>1</v>
      </c>
      <c r="AD164" s="317" t="s">
        <v>800</v>
      </c>
      <c r="AE164" s="317" t="s">
        <v>800</v>
      </c>
      <c r="AF164" s="295"/>
      <c r="AG164" s="295"/>
      <c r="AH164" s="317" t="s">
        <v>2854</v>
      </c>
      <c r="AI164" s="317" t="s">
        <v>2863</v>
      </c>
      <c r="AJ164" s="317" t="s">
        <v>2855</v>
      </c>
      <c r="AK164" s="317" t="s">
        <v>2864</v>
      </c>
      <c r="AL164" s="317" t="s">
        <v>2854</v>
      </c>
      <c r="AM164" s="317" t="s">
        <v>2865</v>
      </c>
      <c r="AN164" s="317" t="s">
        <v>2985</v>
      </c>
      <c r="AO164" s="317" t="s">
        <v>2867</v>
      </c>
      <c r="AP164" s="317" t="s">
        <v>2868</v>
      </c>
      <c r="AQ164" s="317" t="s">
        <v>2869</v>
      </c>
      <c r="AR164" s="317" t="s">
        <v>2870</v>
      </c>
      <c r="AS164" s="318">
        <v>82.6995</v>
      </c>
      <c r="AT164" s="318">
        <v>0</v>
      </c>
      <c r="AU164" s="317" t="s">
        <v>3452</v>
      </c>
      <c r="AV164" s="317" t="s">
        <v>3452</v>
      </c>
      <c r="AW164" s="317" t="s">
        <v>3453</v>
      </c>
      <c r="AX164" s="317" t="s">
        <v>3454</v>
      </c>
      <c r="AY164" s="317" t="s">
        <v>2874</v>
      </c>
      <c r="AZ164" s="317" t="s">
        <v>800</v>
      </c>
      <c r="BA164" s="317" t="s">
        <v>800</v>
      </c>
      <c r="BB164" s="318">
        <v>6.6291601307189498E-3</v>
      </c>
      <c r="BC164" s="318">
        <v>2.0175901178544699E-2</v>
      </c>
      <c r="BD164" s="318">
        <v>8.3333333333333295E-4</v>
      </c>
      <c r="BE164" s="318">
        <v>5.4179441823899396E-4</v>
      </c>
      <c r="BF164" s="318">
        <v>0</v>
      </c>
      <c r="BG164" s="318">
        <v>0</v>
      </c>
      <c r="BH164" s="318">
        <v>0</v>
      </c>
      <c r="BI164" s="318">
        <v>0</v>
      </c>
      <c r="BJ164" s="318">
        <v>0</v>
      </c>
      <c r="BK164" s="318">
        <v>0</v>
      </c>
      <c r="BL164" s="318">
        <v>0</v>
      </c>
      <c r="BM164" s="318">
        <v>2.1198052743924601E-2</v>
      </c>
      <c r="BN164" s="318">
        <v>1.87122779386202E-3</v>
      </c>
      <c r="BO164" s="318">
        <v>0</v>
      </c>
      <c r="BP164" s="318">
        <v>5.1768738367036302E-3</v>
      </c>
      <c r="BQ164" s="318">
        <v>1.7425572504125499E-3</v>
      </c>
      <c r="BR164" s="318">
        <v>5.5165721176470602E-4</v>
      </c>
      <c r="BS164" s="318">
        <v>5.1801126810387302E-2</v>
      </c>
      <c r="BT164" s="318">
        <v>5.6978000647090903E-2</v>
      </c>
      <c r="BU164" s="318">
        <v>5.8720557897503502E-2</v>
      </c>
      <c r="BV164" s="318">
        <v>140.003045433479</v>
      </c>
      <c r="BW164" s="318">
        <v>153.99459634348901</v>
      </c>
      <c r="BX164" s="318">
        <v>158.704210533793</v>
      </c>
      <c r="BY164" s="318">
        <v>364.00791812704603</v>
      </c>
      <c r="BZ164" s="318">
        <v>400.38595049307099</v>
      </c>
      <c r="CA164" s="318">
        <v>412.63094738786202</v>
      </c>
      <c r="CB164" s="318">
        <v>13.4682929707007</v>
      </c>
      <c r="CC164" s="318">
        <v>14.8142801682436</v>
      </c>
      <c r="CD164" s="318">
        <v>15.267345053350899</v>
      </c>
      <c r="CE164" s="317" t="s">
        <v>800</v>
      </c>
      <c r="CF164" s="317" t="s">
        <v>800</v>
      </c>
      <c r="CG164" s="317" t="s">
        <v>2990</v>
      </c>
      <c r="CH164" s="318">
        <v>2.7828773122507799E-3</v>
      </c>
      <c r="CI164" s="318">
        <v>4.9018249498136497E-2</v>
      </c>
      <c r="CJ164" s="318">
        <v>12.7447448695155</v>
      </c>
      <c r="CK164" s="222"/>
      <c r="CL164" s="223">
        <f t="shared" si="20"/>
        <v>2.873184627260068E-2</v>
      </c>
      <c r="CM164" s="223">
        <f t="shared" si="21"/>
        <v>2.3069280537786622E-2</v>
      </c>
      <c r="CN164" s="223">
        <f t="shared" si="22"/>
        <v>5.1768738367036302E-3</v>
      </c>
      <c r="CO164" s="223">
        <f t="shared" si="22"/>
        <v>1.7425572504125499E-3</v>
      </c>
      <c r="CP164" s="223">
        <f t="shared" si="23"/>
        <v>5.8720557897503481E-2</v>
      </c>
      <c r="CQ164" s="223">
        <f t="shared" si="24"/>
        <v>0</v>
      </c>
      <c r="CR164" s="222"/>
      <c r="CS164" s="222"/>
      <c r="CT164" s="222"/>
      <c r="CU164" s="222"/>
      <c r="CV164" s="222"/>
      <c r="CW164" s="222"/>
      <c r="CX164" s="222"/>
      <c r="CY164" s="222"/>
      <c r="CZ164" s="222"/>
      <c r="DA164" s="222"/>
      <c r="DB164" s="224">
        <f t="shared" si="25"/>
        <v>5.1249469598622595E-2</v>
      </c>
      <c r="DC164" s="224">
        <f t="shared" si="26"/>
        <v>5.5165721176470602E-4</v>
      </c>
      <c r="DD164" s="224">
        <f t="shared" si="27"/>
        <v>5.1801126810387302E-2</v>
      </c>
      <c r="DE164" s="225">
        <f t="shared" si="28"/>
        <v>0</v>
      </c>
      <c r="DF164" s="222"/>
      <c r="DG164" s="222"/>
      <c r="DH164" s="222"/>
      <c r="DI164" s="222"/>
      <c r="DJ164" s="222"/>
      <c r="DK164" s="222"/>
      <c r="DL164" s="222"/>
      <c r="DM164" s="222"/>
      <c r="DN164" s="222"/>
      <c r="DO164" s="222"/>
      <c r="DP164" s="222"/>
      <c r="DQ164" s="222"/>
      <c r="DR164" s="222"/>
      <c r="DS164" s="222"/>
      <c r="DT164" s="222"/>
      <c r="DU164" s="222"/>
      <c r="DV164" s="222"/>
      <c r="DW164" s="222"/>
      <c r="DX164" s="222"/>
      <c r="DY164" s="222"/>
      <c r="DZ164" s="222"/>
      <c r="EA164" s="222"/>
      <c r="EB164" s="222"/>
      <c r="EC164" s="222"/>
      <c r="ED164" s="222"/>
      <c r="EE164" s="222"/>
    </row>
    <row r="165" spans="1:135" ht="25.5" x14ac:dyDescent="0.25">
      <c r="A165" s="317" t="s">
        <v>467</v>
      </c>
      <c r="B165" s="317" t="s">
        <v>3458</v>
      </c>
      <c r="C165" s="317" t="s">
        <v>468</v>
      </c>
      <c r="D165" s="317" t="s">
        <v>2853</v>
      </c>
      <c r="E165" s="318">
        <v>370</v>
      </c>
      <c r="F165" s="318">
        <v>1360</v>
      </c>
      <c r="G165" s="317" t="s">
        <v>2890</v>
      </c>
      <c r="H165" s="317" t="s">
        <v>800</v>
      </c>
      <c r="I165" s="317" t="s">
        <v>2626</v>
      </c>
      <c r="J165" s="318">
        <v>108</v>
      </c>
      <c r="K165" s="318">
        <v>0.93610000000000004</v>
      </c>
      <c r="L165" s="317" t="s">
        <v>2891</v>
      </c>
      <c r="M165" s="317" t="s">
        <v>2892</v>
      </c>
      <c r="N165" s="317" t="s">
        <v>2893</v>
      </c>
      <c r="O165" s="317" t="s">
        <v>32</v>
      </c>
      <c r="P165" s="317" t="s">
        <v>2894</v>
      </c>
      <c r="Q165" s="317" t="s">
        <v>2859</v>
      </c>
      <c r="R165" s="317" t="s">
        <v>3458</v>
      </c>
      <c r="S165" s="317" t="s">
        <v>2895</v>
      </c>
      <c r="T165" s="318">
        <v>5.45294626447154E-2</v>
      </c>
      <c r="U165" s="317" t="s">
        <v>2896</v>
      </c>
      <c r="V165" s="317" t="s">
        <v>2897</v>
      </c>
      <c r="W165" s="317" t="s">
        <v>467</v>
      </c>
      <c r="X165" s="317" t="s">
        <v>468</v>
      </c>
      <c r="Y165" s="318">
        <v>370</v>
      </c>
      <c r="Z165" s="318">
        <v>1360</v>
      </c>
      <c r="AA165" s="318">
        <v>1</v>
      </c>
      <c r="AB165" s="317" t="s">
        <v>3458</v>
      </c>
      <c r="AC165" s="318">
        <v>1</v>
      </c>
      <c r="AD165" s="317" t="s">
        <v>800</v>
      </c>
      <c r="AE165" s="317" t="s">
        <v>800</v>
      </c>
      <c r="AF165" s="318">
        <v>0</v>
      </c>
      <c r="AG165" s="318">
        <v>0</v>
      </c>
      <c r="AH165" s="317" t="s">
        <v>2854</v>
      </c>
      <c r="AI165" s="317" t="s">
        <v>2863</v>
      </c>
      <c r="AJ165" s="317" t="s">
        <v>2855</v>
      </c>
      <c r="AK165" s="317" t="s">
        <v>2864</v>
      </c>
      <c r="AL165" s="317" t="s">
        <v>2854</v>
      </c>
      <c r="AM165" s="317" t="s">
        <v>2865</v>
      </c>
      <c r="AN165" s="317" t="s">
        <v>2898</v>
      </c>
      <c r="AO165" s="317" t="s">
        <v>2867</v>
      </c>
      <c r="AP165" s="317" t="s">
        <v>2868</v>
      </c>
      <c r="AQ165" s="317" t="s">
        <v>2869</v>
      </c>
      <c r="AR165" s="317" t="s">
        <v>2870</v>
      </c>
      <c r="AS165" s="318">
        <v>82.6995</v>
      </c>
      <c r="AT165" s="318">
        <v>0</v>
      </c>
      <c r="AU165" s="317" t="s">
        <v>3452</v>
      </c>
      <c r="AV165" s="317" t="s">
        <v>3452</v>
      </c>
      <c r="AW165" s="317" t="s">
        <v>3453</v>
      </c>
      <c r="AX165" s="317" t="s">
        <v>3454</v>
      </c>
      <c r="AY165" s="317" t="s">
        <v>2874</v>
      </c>
      <c r="AZ165" s="317" t="s">
        <v>800</v>
      </c>
      <c r="BA165" s="317" t="s">
        <v>800</v>
      </c>
      <c r="BB165" s="318">
        <v>6.6291601307189498E-3</v>
      </c>
      <c r="BC165" s="318">
        <v>2.0175901178544699E-2</v>
      </c>
      <c r="BD165" s="318">
        <v>8.3333333333333295E-4</v>
      </c>
      <c r="BE165" s="318">
        <v>5.3176118827160496E-4</v>
      </c>
      <c r="BF165" s="318">
        <v>0</v>
      </c>
      <c r="BG165" s="318">
        <v>0</v>
      </c>
      <c r="BH165" s="318">
        <v>0</v>
      </c>
      <c r="BI165" s="318">
        <v>0</v>
      </c>
      <c r="BJ165" s="318">
        <v>0</v>
      </c>
      <c r="BK165" s="318">
        <v>0</v>
      </c>
      <c r="BL165" s="318">
        <v>0</v>
      </c>
      <c r="BM165" s="318">
        <v>1.6876525274073802E-2</v>
      </c>
      <c r="BN165" s="318">
        <v>1.63475065678919E-3</v>
      </c>
      <c r="BO165" s="318">
        <v>0</v>
      </c>
      <c r="BP165" s="318">
        <v>4.4388917267817202E-3</v>
      </c>
      <c r="BQ165" s="318">
        <v>1.4941494048897001E-3</v>
      </c>
      <c r="BR165" s="318">
        <v>5.5165721176470602E-4</v>
      </c>
      <c r="BS165" s="318">
        <v>4.7233088973496297E-2</v>
      </c>
      <c r="BT165" s="318">
        <v>5.1671980700278002E-2</v>
      </c>
      <c r="BU165" s="318">
        <v>5.31661301051677E-2</v>
      </c>
      <c r="BV165" s="318">
        <v>127.656997225666</v>
      </c>
      <c r="BW165" s="318">
        <v>139.65400189264301</v>
      </c>
      <c r="BX165" s="318">
        <v>143.69224352748</v>
      </c>
      <c r="BY165" s="318">
        <v>331.90819278673098</v>
      </c>
      <c r="BZ165" s="318">
        <v>363.10040492087302</v>
      </c>
      <c r="CA165" s="318">
        <v>373.59983317144901</v>
      </c>
      <c r="CB165" s="318">
        <v>12.280603133109</v>
      </c>
      <c r="CC165" s="318">
        <v>13.4347149820723</v>
      </c>
      <c r="CD165" s="318">
        <v>13.8231938273436</v>
      </c>
      <c r="CE165" s="317" t="s">
        <v>800</v>
      </c>
      <c r="CF165" s="317" t="s">
        <v>800</v>
      </c>
      <c r="CG165" s="317" t="s">
        <v>2902</v>
      </c>
      <c r="CH165" s="318">
        <v>1.5535845487277199E-3</v>
      </c>
      <c r="CI165" s="318">
        <v>4.5679504424768598E-2</v>
      </c>
      <c r="CJ165" s="318">
        <v>11.876671150439799</v>
      </c>
      <c r="CK165" s="222"/>
      <c r="CL165" s="223">
        <f t="shared" si="20"/>
        <v>2.8721813042633292E-2</v>
      </c>
      <c r="CM165" s="223">
        <f t="shared" si="21"/>
        <v>1.8511275930862992E-2</v>
      </c>
      <c r="CN165" s="223">
        <f t="shared" si="22"/>
        <v>4.4388917267817202E-3</v>
      </c>
      <c r="CO165" s="223">
        <f t="shared" si="22"/>
        <v>1.4941494048897001E-3</v>
      </c>
      <c r="CP165" s="223">
        <f t="shared" si="23"/>
        <v>5.31661301051677E-2</v>
      </c>
      <c r="CQ165" s="223">
        <f t="shared" si="24"/>
        <v>0</v>
      </c>
      <c r="CR165" s="222"/>
      <c r="CS165" s="222"/>
      <c r="CT165" s="222"/>
      <c r="CU165" s="222"/>
      <c r="CV165" s="222"/>
      <c r="CW165" s="222"/>
      <c r="CX165" s="222"/>
      <c r="CY165" s="222"/>
      <c r="CZ165" s="222"/>
      <c r="DA165" s="222"/>
      <c r="DB165" s="224">
        <f t="shared" si="25"/>
        <v>4.6681431761731576E-2</v>
      </c>
      <c r="DC165" s="224">
        <f t="shared" si="26"/>
        <v>5.5165721176470602E-4</v>
      </c>
      <c r="DD165" s="224">
        <f t="shared" si="27"/>
        <v>4.7233088973496283E-2</v>
      </c>
      <c r="DE165" s="225">
        <f t="shared" si="28"/>
        <v>0</v>
      </c>
      <c r="DF165" s="222"/>
      <c r="DG165" s="222"/>
      <c r="DH165" s="222"/>
      <c r="DI165" s="222"/>
      <c r="DJ165" s="222"/>
      <c r="DK165" s="222"/>
      <c r="DL165" s="222"/>
      <c r="DM165" s="222"/>
      <c r="DN165" s="222"/>
      <c r="DO165" s="222"/>
      <c r="DP165" s="222"/>
      <c r="DQ165" s="222"/>
      <c r="DR165" s="222"/>
      <c r="DS165" s="222"/>
      <c r="DT165" s="222"/>
      <c r="DU165" s="222"/>
      <c r="DV165" s="222"/>
      <c r="DW165" s="222"/>
      <c r="DX165" s="222"/>
      <c r="DY165" s="222"/>
      <c r="DZ165" s="222"/>
      <c r="EA165" s="222"/>
      <c r="EB165" s="222"/>
      <c r="EC165" s="222"/>
      <c r="ED165" s="222"/>
      <c r="EE165" s="222"/>
    </row>
    <row r="166" spans="1:135" ht="25.5" x14ac:dyDescent="0.25">
      <c r="A166" s="317" t="s">
        <v>469</v>
      </c>
      <c r="B166" s="317" t="s">
        <v>5311</v>
      </c>
      <c r="C166" s="317" t="s">
        <v>470</v>
      </c>
      <c r="D166" s="317" t="s">
        <v>2853</v>
      </c>
      <c r="E166" s="318">
        <v>370</v>
      </c>
      <c r="F166" s="318">
        <v>1360</v>
      </c>
      <c r="G166" s="317" t="s">
        <v>2854</v>
      </c>
      <c r="H166" s="317" t="s">
        <v>800</v>
      </c>
      <c r="I166" s="317" t="s">
        <v>2622</v>
      </c>
      <c r="J166" s="318">
        <v>105</v>
      </c>
      <c r="K166" s="318">
        <v>0.82898832684824897</v>
      </c>
      <c r="L166" s="317" t="s">
        <v>2891</v>
      </c>
      <c r="M166" s="317" t="s">
        <v>2892</v>
      </c>
      <c r="N166" s="317" t="s">
        <v>2893</v>
      </c>
      <c r="O166" s="317" t="s">
        <v>32</v>
      </c>
      <c r="P166" s="317" t="s">
        <v>2858</v>
      </c>
      <c r="Q166" s="317" t="s">
        <v>2859</v>
      </c>
      <c r="R166" s="317" t="s">
        <v>5311</v>
      </c>
      <c r="S166" s="317" t="s">
        <v>2860</v>
      </c>
      <c r="T166" s="318">
        <v>5.4685696788286699E-2</v>
      </c>
      <c r="U166" s="317" t="s">
        <v>2861</v>
      </c>
      <c r="V166" s="317" t="s">
        <v>2862</v>
      </c>
      <c r="W166" s="317" t="s">
        <v>469</v>
      </c>
      <c r="X166" s="317" t="s">
        <v>470</v>
      </c>
      <c r="Y166" s="318">
        <v>370</v>
      </c>
      <c r="Z166" s="318">
        <v>1360</v>
      </c>
      <c r="AA166" s="318">
        <v>1</v>
      </c>
      <c r="AB166" s="317" t="s">
        <v>5311</v>
      </c>
      <c r="AC166" s="318">
        <v>1</v>
      </c>
      <c r="AD166" s="317" t="s">
        <v>800</v>
      </c>
      <c r="AE166" s="317" t="s">
        <v>800</v>
      </c>
      <c r="AF166" s="318">
        <v>0</v>
      </c>
      <c r="AG166" s="318">
        <v>0</v>
      </c>
      <c r="AH166" s="317" t="s">
        <v>2854</v>
      </c>
      <c r="AI166" s="317" t="s">
        <v>2863</v>
      </c>
      <c r="AJ166" s="317" t="s">
        <v>2855</v>
      </c>
      <c r="AK166" s="317" t="s">
        <v>2864</v>
      </c>
      <c r="AL166" s="317" t="s">
        <v>2854</v>
      </c>
      <c r="AM166" s="317" t="s">
        <v>2865</v>
      </c>
      <c r="AN166" s="317" t="s">
        <v>2866</v>
      </c>
      <c r="AO166" s="317" t="s">
        <v>2867</v>
      </c>
      <c r="AP166" s="317" t="s">
        <v>2868</v>
      </c>
      <c r="AQ166" s="317" t="s">
        <v>2869</v>
      </c>
      <c r="AR166" s="317" t="s">
        <v>2870</v>
      </c>
      <c r="AS166" s="318">
        <v>79.348399999999998</v>
      </c>
      <c r="AT166" s="318">
        <v>0</v>
      </c>
      <c r="AU166" s="317" t="s">
        <v>4219</v>
      </c>
      <c r="AV166" s="317" t="s">
        <v>4219</v>
      </c>
      <c r="AW166" s="317" t="s">
        <v>4220</v>
      </c>
      <c r="AX166" s="317" t="s">
        <v>4221</v>
      </c>
      <c r="AY166" s="317" t="s">
        <v>2874</v>
      </c>
      <c r="AZ166" s="317" t="s">
        <v>800</v>
      </c>
      <c r="BA166" s="317" t="s">
        <v>800</v>
      </c>
      <c r="BB166" s="318">
        <v>6.6225424836601297E-3</v>
      </c>
      <c r="BC166" s="318">
        <v>2.0233707811666099E-2</v>
      </c>
      <c r="BD166" s="318">
        <v>8.3333333333333295E-4</v>
      </c>
      <c r="BE166" s="318">
        <v>5.2479100529100498E-4</v>
      </c>
      <c r="BF166" s="318">
        <v>0</v>
      </c>
      <c r="BG166" s="318">
        <v>0</v>
      </c>
      <c r="BH166" s="318">
        <v>0</v>
      </c>
      <c r="BI166" s="318">
        <v>0</v>
      </c>
      <c r="BJ166" s="318">
        <v>0</v>
      </c>
      <c r="BK166" s="318">
        <v>0</v>
      </c>
      <c r="BL166" s="318">
        <v>0</v>
      </c>
      <c r="BM166" s="318">
        <v>3.0237107237025398E-2</v>
      </c>
      <c r="BN166" s="318">
        <v>1.84597302550496E-3</v>
      </c>
      <c r="BO166" s="318">
        <v>0</v>
      </c>
      <c r="BP166" s="318">
        <v>5.15564301316449E-3</v>
      </c>
      <c r="BQ166" s="318">
        <v>1.7354108669662199E-3</v>
      </c>
      <c r="BR166" s="318">
        <v>5.5165721176470602E-4</v>
      </c>
      <c r="BS166" s="318">
        <v>6.0849112108245597E-2</v>
      </c>
      <c r="BT166" s="318">
        <v>6.6004755121410102E-2</v>
      </c>
      <c r="BU166" s="318">
        <v>6.7740165988376302E-2</v>
      </c>
      <c r="BV166" s="318">
        <v>164.457059752015</v>
      </c>
      <c r="BW166" s="318">
        <v>178.39123005786499</v>
      </c>
      <c r="BX166" s="318">
        <v>183.081529698314</v>
      </c>
      <c r="BY166" s="318">
        <v>427.588355355239</v>
      </c>
      <c r="BZ166" s="318">
        <v>463.81719815044897</v>
      </c>
      <c r="CA166" s="318">
        <v>476.01197721561698</v>
      </c>
      <c r="CB166" s="318">
        <v>15.820769148143899</v>
      </c>
      <c r="CC166" s="318">
        <v>17.161236331566599</v>
      </c>
      <c r="CD166" s="318">
        <v>17.6124431569778</v>
      </c>
      <c r="CE166" s="317" t="s">
        <v>800</v>
      </c>
      <c r="CF166" s="317" t="s">
        <v>800</v>
      </c>
      <c r="CG166" s="317" t="s">
        <v>2875</v>
      </c>
      <c r="CH166" s="318">
        <v>4.3660741491878697E-3</v>
      </c>
      <c r="CI166" s="318">
        <v>5.6483037959057701E-2</v>
      </c>
      <c r="CJ166" s="318">
        <v>14.685589869355001</v>
      </c>
      <c r="CK166" s="222"/>
      <c r="CL166" s="223">
        <f t="shared" si="20"/>
        <v>2.876603184571527E-2</v>
      </c>
      <c r="CM166" s="223">
        <f t="shared" si="21"/>
        <v>3.2083080262530358E-2</v>
      </c>
      <c r="CN166" s="223">
        <f t="shared" si="22"/>
        <v>5.15564301316449E-3</v>
      </c>
      <c r="CO166" s="223">
        <f t="shared" si="22"/>
        <v>1.7354108669662199E-3</v>
      </c>
      <c r="CP166" s="223">
        <f t="shared" si="23"/>
        <v>6.774016598837633E-2</v>
      </c>
      <c r="CQ166" s="223">
        <f t="shared" si="24"/>
        <v>0</v>
      </c>
      <c r="CR166" s="222"/>
      <c r="CS166" s="222"/>
      <c r="CT166" s="222"/>
      <c r="CU166" s="222"/>
      <c r="CV166" s="222"/>
      <c r="CW166" s="222"/>
      <c r="CX166" s="222"/>
      <c r="CY166" s="222"/>
      <c r="CZ166" s="222"/>
      <c r="DA166" s="222"/>
      <c r="DB166" s="224">
        <f t="shared" si="25"/>
        <v>6.0297454896480918E-2</v>
      </c>
      <c r="DC166" s="224">
        <f t="shared" si="26"/>
        <v>5.5165721176470602E-4</v>
      </c>
      <c r="DD166" s="224">
        <f t="shared" si="27"/>
        <v>6.0849112108245625E-2</v>
      </c>
      <c r="DE166" s="225">
        <f t="shared" si="28"/>
        <v>0</v>
      </c>
      <c r="DF166" s="222"/>
      <c r="DG166" s="222"/>
      <c r="DH166" s="222"/>
      <c r="DI166" s="222"/>
      <c r="DJ166" s="222"/>
      <c r="DK166" s="222"/>
      <c r="DL166" s="222"/>
      <c r="DM166" s="222"/>
      <c r="DN166" s="222"/>
      <c r="DO166" s="222"/>
      <c r="DP166" s="222"/>
      <c r="DQ166" s="222"/>
      <c r="DR166" s="222"/>
      <c r="DS166" s="222"/>
      <c r="DT166" s="222"/>
      <c r="DU166" s="222"/>
      <c r="DV166" s="222"/>
      <c r="DW166" s="222"/>
      <c r="DX166" s="222"/>
      <c r="DY166" s="222"/>
      <c r="DZ166" s="222"/>
      <c r="EA166" s="222"/>
      <c r="EB166" s="222"/>
      <c r="EC166" s="222"/>
      <c r="ED166" s="222"/>
      <c r="EE166" s="222"/>
    </row>
    <row r="167" spans="1:135" ht="25.5" x14ac:dyDescent="0.25">
      <c r="A167" s="317" t="s">
        <v>469</v>
      </c>
      <c r="B167" s="317" t="s">
        <v>4218</v>
      </c>
      <c r="C167" s="317" t="s">
        <v>470</v>
      </c>
      <c r="D167" s="317" t="s">
        <v>2853</v>
      </c>
      <c r="E167" s="318">
        <v>370</v>
      </c>
      <c r="F167" s="318">
        <v>1360</v>
      </c>
      <c r="G167" s="317" t="s">
        <v>2906</v>
      </c>
      <c r="H167" s="317" t="s">
        <v>800</v>
      </c>
      <c r="I167" s="317" t="s">
        <v>2625</v>
      </c>
      <c r="J167" s="318">
        <v>108</v>
      </c>
      <c r="K167" s="318">
        <v>0.8</v>
      </c>
      <c r="L167" s="317" t="s">
        <v>2891</v>
      </c>
      <c r="M167" s="317" t="s">
        <v>2892</v>
      </c>
      <c r="N167" s="317" t="s">
        <v>2893</v>
      </c>
      <c r="O167" s="317" t="s">
        <v>32</v>
      </c>
      <c r="P167" s="317" t="s">
        <v>2894</v>
      </c>
      <c r="Q167" s="317" t="s">
        <v>2859</v>
      </c>
      <c r="R167" s="317" t="s">
        <v>4218</v>
      </c>
      <c r="S167" s="317" t="s">
        <v>2895</v>
      </c>
      <c r="T167" s="318">
        <v>5.45294626447154E-2</v>
      </c>
      <c r="U167" s="317" t="s">
        <v>2981</v>
      </c>
      <c r="V167" s="317" t="s">
        <v>2982</v>
      </c>
      <c r="W167" s="317" t="s">
        <v>469</v>
      </c>
      <c r="X167" s="317" t="s">
        <v>470</v>
      </c>
      <c r="Y167" s="318">
        <v>370</v>
      </c>
      <c r="Z167" s="318">
        <v>1360</v>
      </c>
      <c r="AA167" s="318">
        <v>1</v>
      </c>
      <c r="AB167" s="317" t="s">
        <v>4218</v>
      </c>
      <c r="AC167" s="318">
        <v>1</v>
      </c>
      <c r="AD167" s="317" t="s">
        <v>800</v>
      </c>
      <c r="AE167" s="317" t="s">
        <v>800</v>
      </c>
      <c r="AF167" s="318">
        <v>0</v>
      </c>
      <c r="AG167" s="318">
        <v>0</v>
      </c>
      <c r="AH167" s="317" t="s">
        <v>2854</v>
      </c>
      <c r="AI167" s="317" t="s">
        <v>2863</v>
      </c>
      <c r="AJ167" s="317" t="s">
        <v>2891</v>
      </c>
      <c r="AK167" s="317" t="s">
        <v>2907</v>
      </c>
      <c r="AL167" s="317" t="s">
        <v>2854</v>
      </c>
      <c r="AM167" s="317" t="s">
        <v>2865</v>
      </c>
      <c r="AN167" s="317" t="s">
        <v>2985</v>
      </c>
      <c r="AO167" s="317" t="s">
        <v>2867</v>
      </c>
      <c r="AP167" s="317" t="s">
        <v>2868</v>
      </c>
      <c r="AQ167" s="317" t="s">
        <v>2869</v>
      </c>
      <c r="AR167" s="317" t="s">
        <v>2870</v>
      </c>
      <c r="AS167" s="318">
        <v>82.6995</v>
      </c>
      <c r="AT167" s="318">
        <v>0</v>
      </c>
      <c r="AU167" s="317" t="s">
        <v>4219</v>
      </c>
      <c r="AV167" s="317" t="s">
        <v>4219</v>
      </c>
      <c r="AW167" s="317" t="s">
        <v>4220</v>
      </c>
      <c r="AX167" s="317" t="s">
        <v>4221</v>
      </c>
      <c r="AY167" s="317" t="s">
        <v>2915</v>
      </c>
      <c r="AZ167" s="317" t="s">
        <v>800</v>
      </c>
      <c r="BA167" s="317" t="s">
        <v>800</v>
      </c>
      <c r="BB167" s="318">
        <v>6.6225424836601297E-3</v>
      </c>
      <c r="BC167" s="318">
        <v>2.0175901178544699E-2</v>
      </c>
      <c r="BD167" s="318">
        <v>8.3333333333333295E-4</v>
      </c>
      <c r="BE167" s="318">
        <v>5.3176118827160496E-4</v>
      </c>
      <c r="BF167" s="318">
        <v>0</v>
      </c>
      <c r="BG167" s="318">
        <v>0</v>
      </c>
      <c r="BH167" s="318">
        <v>0</v>
      </c>
      <c r="BI167" s="318">
        <v>0</v>
      </c>
      <c r="BJ167" s="318">
        <v>0</v>
      </c>
      <c r="BK167" s="318">
        <v>0</v>
      </c>
      <c r="BL167" s="318">
        <v>0</v>
      </c>
      <c r="BM167" s="318">
        <v>2.1268418502338401E-2</v>
      </c>
      <c r="BN167" s="318">
        <v>1.9128626122754499E-3</v>
      </c>
      <c r="BO167" s="318">
        <v>0</v>
      </c>
      <c r="BP167" s="318">
        <v>5.1940581818004598E-3</v>
      </c>
      <c r="BQ167" s="318">
        <v>1.7483415723965601E-3</v>
      </c>
      <c r="BR167" s="318">
        <v>3.2411764705882402E-4</v>
      </c>
      <c r="BS167" s="318">
        <v>5.1668936945482503E-2</v>
      </c>
      <c r="BT167" s="318">
        <v>5.6862995127282899E-2</v>
      </c>
      <c r="BU167" s="318">
        <v>5.8611336699679502E-2</v>
      </c>
      <c r="BV167" s="318">
        <v>139.645775528331</v>
      </c>
      <c r="BW167" s="318">
        <v>153.68377061427799</v>
      </c>
      <c r="BX167" s="318">
        <v>158.40901810724199</v>
      </c>
      <c r="BY167" s="318">
        <v>363.07901637366098</v>
      </c>
      <c r="BZ167" s="318">
        <v>399.57780359712302</v>
      </c>
      <c r="CA167" s="318">
        <v>411.86344707882898</v>
      </c>
      <c r="CB167" s="318">
        <v>13.433923605825401</v>
      </c>
      <c r="CC167" s="318">
        <v>14.7843787330936</v>
      </c>
      <c r="CD167" s="318">
        <v>15.2389475419167</v>
      </c>
      <c r="CE167" s="317" t="s">
        <v>800</v>
      </c>
      <c r="CF167" s="317" t="s">
        <v>800</v>
      </c>
      <c r="CG167" s="317" t="s">
        <v>2990</v>
      </c>
      <c r="CH167" s="318">
        <v>2.7921149188844998E-3</v>
      </c>
      <c r="CI167" s="318">
        <v>4.8876822026598002E-2</v>
      </c>
      <c r="CJ167" s="318">
        <v>12.707973726915499</v>
      </c>
      <c r="CK167" s="222"/>
      <c r="CL167" s="223">
        <f t="shared" si="20"/>
        <v>2.8487655830868593E-2</v>
      </c>
      <c r="CM167" s="223">
        <f t="shared" si="21"/>
        <v>2.3181281114613851E-2</v>
      </c>
      <c r="CN167" s="223">
        <f t="shared" si="22"/>
        <v>5.1940581818004598E-3</v>
      </c>
      <c r="CO167" s="223">
        <f t="shared" si="22"/>
        <v>1.7483415723965601E-3</v>
      </c>
      <c r="CP167" s="223">
        <f t="shared" si="23"/>
        <v>5.861133669967946E-2</v>
      </c>
      <c r="CQ167" s="223">
        <f t="shared" si="24"/>
        <v>0</v>
      </c>
      <c r="CR167" s="222"/>
      <c r="CS167" s="222"/>
      <c r="CT167" s="222"/>
      <c r="CU167" s="222"/>
      <c r="CV167" s="222"/>
      <c r="CW167" s="222"/>
      <c r="CX167" s="222"/>
      <c r="CY167" s="222"/>
      <c r="CZ167" s="222"/>
      <c r="DA167" s="222"/>
      <c r="DB167" s="224">
        <f t="shared" si="25"/>
        <v>5.1344819298423612E-2</v>
      </c>
      <c r="DC167" s="224">
        <f t="shared" si="26"/>
        <v>3.2411764705882402E-4</v>
      </c>
      <c r="DD167" s="224">
        <f t="shared" si="27"/>
        <v>5.1668936945482434E-2</v>
      </c>
      <c r="DE167" s="225">
        <f t="shared" si="28"/>
        <v>-6.9388939039072284E-17</v>
      </c>
      <c r="DF167" s="222"/>
      <c r="DG167" s="222"/>
      <c r="DH167" s="222"/>
      <c r="DI167" s="222"/>
      <c r="DJ167" s="222"/>
      <c r="DK167" s="222"/>
      <c r="DL167" s="222"/>
      <c r="DM167" s="222"/>
      <c r="DN167" s="222"/>
      <c r="DO167" s="222"/>
      <c r="DP167" s="222"/>
      <c r="DQ167" s="222"/>
      <c r="DR167" s="222"/>
      <c r="DS167" s="222"/>
      <c r="DT167" s="222"/>
      <c r="DU167" s="222"/>
      <c r="DV167" s="222"/>
      <c r="DW167" s="222"/>
      <c r="DX167" s="222"/>
      <c r="DY167" s="222"/>
      <c r="DZ167" s="222"/>
      <c r="EA167" s="222"/>
      <c r="EB167" s="222"/>
      <c r="EC167" s="222"/>
      <c r="ED167" s="222"/>
      <c r="EE167" s="222"/>
    </row>
    <row r="168" spans="1:135" ht="25.5" x14ac:dyDescent="0.25">
      <c r="A168" s="317" t="s">
        <v>473</v>
      </c>
      <c r="B168" s="317" t="s">
        <v>3460</v>
      </c>
      <c r="C168" s="317" t="s">
        <v>474</v>
      </c>
      <c r="D168" s="317" t="s">
        <v>2853</v>
      </c>
      <c r="E168" s="318">
        <v>370</v>
      </c>
      <c r="F168" s="318">
        <v>3060</v>
      </c>
      <c r="G168" s="317" t="s">
        <v>2854</v>
      </c>
      <c r="H168" s="317" t="s">
        <v>800</v>
      </c>
      <c r="I168" s="317" t="s">
        <v>2622</v>
      </c>
      <c r="J168" s="318">
        <v>105</v>
      </c>
      <c r="K168" s="318">
        <v>0.86726883037354596</v>
      </c>
      <c r="L168" s="317" t="s">
        <v>2891</v>
      </c>
      <c r="M168" s="317" t="s">
        <v>2892</v>
      </c>
      <c r="N168" s="317" t="s">
        <v>2893</v>
      </c>
      <c r="O168" s="317" t="s">
        <v>32</v>
      </c>
      <c r="P168" s="317" t="s">
        <v>2858</v>
      </c>
      <c r="Q168" s="317" t="s">
        <v>2859</v>
      </c>
      <c r="R168" s="317" t="s">
        <v>3460</v>
      </c>
      <c r="S168" s="317" t="s">
        <v>2860</v>
      </c>
      <c r="T168" s="318">
        <v>5.4685696788286699E-2</v>
      </c>
      <c r="U168" s="317" t="s">
        <v>2861</v>
      </c>
      <c r="V168" s="317" t="s">
        <v>2862</v>
      </c>
      <c r="W168" s="317" t="s">
        <v>473</v>
      </c>
      <c r="X168" s="317" t="s">
        <v>474</v>
      </c>
      <c r="Y168" s="318">
        <v>370</v>
      </c>
      <c r="Z168" s="318">
        <v>3060</v>
      </c>
      <c r="AA168" s="318">
        <v>1</v>
      </c>
      <c r="AB168" s="317" t="s">
        <v>3460</v>
      </c>
      <c r="AC168" s="318">
        <v>1</v>
      </c>
      <c r="AD168" s="317" t="s">
        <v>800</v>
      </c>
      <c r="AE168" s="317" t="s">
        <v>800</v>
      </c>
      <c r="AF168" s="318">
        <v>0</v>
      </c>
      <c r="AG168" s="318">
        <v>0</v>
      </c>
      <c r="AH168" s="317" t="s">
        <v>2854</v>
      </c>
      <c r="AI168" s="317" t="s">
        <v>2863</v>
      </c>
      <c r="AJ168" s="317" t="s">
        <v>2855</v>
      </c>
      <c r="AK168" s="317" t="s">
        <v>2864</v>
      </c>
      <c r="AL168" s="317" t="s">
        <v>2854</v>
      </c>
      <c r="AM168" s="317" t="s">
        <v>2865</v>
      </c>
      <c r="AN168" s="317" t="s">
        <v>2866</v>
      </c>
      <c r="AO168" s="317" t="s">
        <v>2867</v>
      </c>
      <c r="AP168" s="317" t="s">
        <v>2868</v>
      </c>
      <c r="AQ168" s="317" t="s">
        <v>2869</v>
      </c>
      <c r="AR168" s="317" t="s">
        <v>2870</v>
      </c>
      <c r="AS168" s="318">
        <v>79.348399999999998</v>
      </c>
      <c r="AT168" s="318">
        <v>0</v>
      </c>
      <c r="AU168" s="317" t="s">
        <v>3461</v>
      </c>
      <c r="AV168" s="317" t="s">
        <v>3461</v>
      </c>
      <c r="AW168" s="317" t="s">
        <v>3462</v>
      </c>
      <c r="AX168" s="317" t="s">
        <v>3463</v>
      </c>
      <c r="AY168" s="317" t="s">
        <v>2874</v>
      </c>
      <c r="AZ168" s="317" t="s">
        <v>800</v>
      </c>
      <c r="BA168" s="317" t="s">
        <v>800</v>
      </c>
      <c r="BB168" s="318">
        <v>3.4338660130719002E-3</v>
      </c>
      <c r="BC168" s="318">
        <v>2.0233707811666099E-2</v>
      </c>
      <c r="BD168" s="318">
        <v>8.3333333333333295E-4</v>
      </c>
      <c r="BE168" s="318">
        <v>5.2479100529100498E-4</v>
      </c>
      <c r="BF168" s="318">
        <v>0</v>
      </c>
      <c r="BG168" s="318">
        <v>0</v>
      </c>
      <c r="BH168" s="318">
        <v>0</v>
      </c>
      <c r="BI168" s="318">
        <v>0</v>
      </c>
      <c r="BJ168" s="318">
        <v>0</v>
      </c>
      <c r="BK168" s="318">
        <v>0</v>
      </c>
      <c r="BL168" s="318">
        <v>0</v>
      </c>
      <c r="BM168" s="318">
        <v>2.8902467215795501E-2</v>
      </c>
      <c r="BN168" s="318">
        <v>1.76449335687671E-3</v>
      </c>
      <c r="BO168" s="318">
        <v>0</v>
      </c>
      <c r="BP168" s="318">
        <v>4.9280773453707896E-3</v>
      </c>
      <c r="BQ168" s="318">
        <v>1.65881131734085E-3</v>
      </c>
      <c r="BR168" s="318">
        <v>2.4518098300653599E-4</v>
      </c>
      <c r="BS168" s="318">
        <v>5.5937839719041101E-2</v>
      </c>
      <c r="BT168" s="318">
        <v>6.0865917064411898E-2</v>
      </c>
      <c r="BU168" s="318">
        <v>6.2524728381752701E-2</v>
      </c>
      <c r="BV168" s="318">
        <v>151.18335059200299</v>
      </c>
      <c r="BW168" s="318">
        <v>164.50247855246499</v>
      </c>
      <c r="BX168" s="318">
        <v>168.985752383115</v>
      </c>
      <c r="BY168" s="318">
        <v>393.07671153920802</v>
      </c>
      <c r="BZ168" s="318">
        <v>427.706444236408</v>
      </c>
      <c r="CA168" s="318">
        <v>439.36295619610001</v>
      </c>
      <c r="CB168" s="318">
        <v>14.5438383269507</v>
      </c>
      <c r="CC168" s="318">
        <v>15.8251384367471</v>
      </c>
      <c r="CD168" s="318">
        <v>16.2564293792557</v>
      </c>
      <c r="CE168" s="317" t="s">
        <v>800</v>
      </c>
      <c r="CF168" s="317" t="s">
        <v>800</v>
      </c>
      <c r="CG168" s="317" t="s">
        <v>2875</v>
      </c>
      <c r="CH168" s="318">
        <v>4.1733593749376397E-3</v>
      </c>
      <c r="CI168" s="318">
        <v>5.17644803441034E-2</v>
      </c>
      <c r="CJ168" s="318">
        <v>13.458764889466901</v>
      </c>
      <c r="CK168" s="222"/>
      <c r="CL168" s="223">
        <f t="shared" si="20"/>
        <v>2.5270879146368868E-2</v>
      </c>
      <c r="CM168" s="223">
        <f t="shared" si="21"/>
        <v>3.0666960572672212E-2</v>
      </c>
      <c r="CN168" s="223">
        <f t="shared" si="22"/>
        <v>4.9280773453707896E-3</v>
      </c>
      <c r="CO168" s="223">
        <f t="shared" si="22"/>
        <v>1.65881131734085E-3</v>
      </c>
      <c r="CP168" s="223">
        <f t="shared" si="23"/>
        <v>6.2524728381752714E-2</v>
      </c>
      <c r="CQ168" s="223">
        <f t="shared" si="24"/>
        <v>0</v>
      </c>
      <c r="CR168" s="222"/>
      <c r="CS168" s="222"/>
      <c r="CT168" s="222"/>
      <c r="CU168" s="222"/>
      <c r="CV168" s="222"/>
      <c r="CW168" s="222"/>
      <c r="CX168" s="222"/>
      <c r="CY168" s="222"/>
      <c r="CZ168" s="222"/>
      <c r="DA168" s="222"/>
      <c r="DB168" s="224">
        <f t="shared" si="25"/>
        <v>5.5692658736034538E-2</v>
      </c>
      <c r="DC168" s="224">
        <f t="shared" si="26"/>
        <v>2.4518098300653599E-4</v>
      </c>
      <c r="DD168" s="224">
        <f t="shared" si="27"/>
        <v>5.5937839719041073E-2</v>
      </c>
      <c r="DE168" s="225">
        <f t="shared" si="28"/>
        <v>0</v>
      </c>
      <c r="DF168" s="222"/>
      <c r="DG168" s="222"/>
      <c r="DH168" s="222"/>
      <c r="DI168" s="222"/>
      <c r="DJ168" s="222"/>
      <c r="DK168" s="222"/>
      <c r="DL168" s="222"/>
      <c r="DM168" s="222"/>
      <c r="DN168" s="222"/>
      <c r="DO168" s="222"/>
      <c r="DP168" s="222"/>
      <c r="DQ168" s="222"/>
      <c r="DR168" s="222"/>
      <c r="DS168" s="222"/>
      <c r="DT168" s="222"/>
      <c r="DU168" s="222"/>
      <c r="DV168" s="222"/>
      <c r="DW168" s="222"/>
      <c r="DX168" s="222"/>
      <c r="DY168" s="222"/>
      <c r="DZ168" s="222"/>
      <c r="EA168" s="222"/>
      <c r="EB168" s="222"/>
      <c r="EC168" s="222"/>
      <c r="ED168" s="222"/>
      <c r="EE168" s="222"/>
    </row>
    <row r="169" spans="1:135" ht="25.5" x14ac:dyDescent="0.25">
      <c r="A169" s="317" t="s">
        <v>473</v>
      </c>
      <c r="B169" s="317" t="s">
        <v>3465</v>
      </c>
      <c r="C169" s="317" t="s">
        <v>474</v>
      </c>
      <c r="D169" s="317" t="s">
        <v>2853</v>
      </c>
      <c r="E169" s="318">
        <v>370</v>
      </c>
      <c r="F169" s="318">
        <v>3060</v>
      </c>
      <c r="G169" s="317" t="s">
        <v>2854</v>
      </c>
      <c r="H169" s="317" t="s">
        <v>800</v>
      </c>
      <c r="I169" s="317" t="s">
        <v>2623</v>
      </c>
      <c r="J169" s="318">
        <v>77</v>
      </c>
      <c r="K169" s="318">
        <v>0.88190000000000002</v>
      </c>
      <c r="L169" s="317" t="s">
        <v>2891</v>
      </c>
      <c r="M169" s="317" t="s">
        <v>2892</v>
      </c>
      <c r="N169" s="317" t="s">
        <v>2893</v>
      </c>
      <c r="O169" s="317" t="s">
        <v>32</v>
      </c>
      <c r="P169" s="317" t="s">
        <v>2858</v>
      </c>
      <c r="Q169" s="317" t="s">
        <v>2859</v>
      </c>
      <c r="R169" s="317" t="s">
        <v>3465</v>
      </c>
      <c r="S169" s="317" t="s">
        <v>2860</v>
      </c>
      <c r="T169" s="318">
        <v>5.4685696788286699E-2</v>
      </c>
      <c r="U169" s="317" t="s">
        <v>3008</v>
      </c>
      <c r="V169" s="317" t="s">
        <v>3009</v>
      </c>
      <c r="W169" s="317" t="s">
        <v>473</v>
      </c>
      <c r="X169" s="317" t="s">
        <v>474</v>
      </c>
      <c r="Y169" s="318">
        <v>370</v>
      </c>
      <c r="Z169" s="318">
        <v>3060</v>
      </c>
      <c r="AA169" s="318">
        <v>1</v>
      </c>
      <c r="AB169" s="317" t="s">
        <v>3465</v>
      </c>
      <c r="AC169" s="318">
        <v>1</v>
      </c>
      <c r="AD169" s="317" t="s">
        <v>800</v>
      </c>
      <c r="AE169" s="317" t="s">
        <v>800</v>
      </c>
      <c r="AF169" s="295"/>
      <c r="AG169" s="295"/>
      <c r="AH169" s="317" t="s">
        <v>2854</v>
      </c>
      <c r="AI169" s="317" t="s">
        <v>2863</v>
      </c>
      <c r="AJ169" s="317" t="s">
        <v>2891</v>
      </c>
      <c r="AK169" s="317" t="s">
        <v>2907</v>
      </c>
      <c r="AL169" s="317" t="s">
        <v>2854</v>
      </c>
      <c r="AM169" s="317" t="s">
        <v>2865</v>
      </c>
      <c r="AN169" s="317" t="s">
        <v>3010</v>
      </c>
      <c r="AO169" s="317" t="s">
        <v>2867</v>
      </c>
      <c r="AP169" s="317" t="s">
        <v>2868</v>
      </c>
      <c r="AQ169" s="317" t="s">
        <v>2869</v>
      </c>
      <c r="AR169" s="317" t="s">
        <v>2870</v>
      </c>
      <c r="AS169" s="318">
        <v>48.982399999999998</v>
      </c>
      <c r="AT169" s="318">
        <v>0</v>
      </c>
      <c r="AU169" s="317" t="s">
        <v>3461</v>
      </c>
      <c r="AV169" s="317" t="s">
        <v>3461</v>
      </c>
      <c r="AW169" s="317" t="s">
        <v>3462</v>
      </c>
      <c r="AX169" s="317" t="s">
        <v>3463</v>
      </c>
      <c r="AY169" s="317" t="s">
        <v>2915</v>
      </c>
      <c r="AZ169" s="317" t="s">
        <v>800</v>
      </c>
      <c r="BA169" s="317" t="s">
        <v>800</v>
      </c>
      <c r="BB169" s="318">
        <v>3.4338660130719002E-3</v>
      </c>
      <c r="BC169" s="318">
        <v>2.0233707811666099E-2</v>
      </c>
      <c r="BD169" s="318">
        <v>8.3333333333333295E-4</v>
      </c>
      <c r="BE169" s="318">
        <v>4.4176046176046198E-4</v>
      </c>
      <c r="BF169" s="318">
        <v>0</v>
      </c>
      <c r="BG169" s="318">
        <v>0</v>
      </c>
      <c r="BH169" s="318">
        <v>0</v>
      </c>
      <c r="BI169" s="318">
        <v>0</v>
      </c>
      <c r="BJ169" s="318">
        <v>0</v>
      </c>
      <c r="BK169" s="318">
        <v>0</v>
      </c>
      <c r="BL169" s="318">
        <v>0</v>
      </c>
      <c r="BM169" s="318">
        <v>1.92732160926882E-2</v>
      </c>
      <c r="BN169" s="318">
        <v>1.7352195144805099E-3</v>
      </c>
      <c r="BO169" s="318">
        <v>0</v>
      </c>
      <c r="BP169" s="318">
        <v>6.60861550264939E-3</v>
      </c>
      <c r="BQ169" s="318">
        <v>2.2244874460110899E-3</v>
      </c>
      <c r="BR169" s="318">
        <v>1.44052287581699E-4</v>
      </c>
      <c r="BS169" s="318">
        <v>4.6095155514582202E-2</v>
      </c>
      <c r="BT169" s="318">
        <v>5.2703771017231602E-2</v>
      </c>
      <c r="BU169" s="318">
        <v>5.4928258463242598E-2</v>
      </c>
      <c r="BV169" s="318">
        <v>124.58150139076299</v>
      </c>
      <c r="BW169" s="318">
        <v>142.442624370896</v>
      </c>
      <c r="BX169" s="318">
        <v>148.454752603359</v>
      </c>
      <c r="BY169" s="318">
        <v>323.91190361598302</v>
      </c>
      <c r="BZ169" s="318">
        <v>370.35082336432998</v>
      </c>
      <c r="CA169" s="318">
        <v>385.98235676873202</v>
      </c>
      <c r="CB169" s="318">
        <v>11.9847404337914</v>
      </c>
      <c r="CC169" s="318">
        <v>13.7029804644802</v>
      </c>
      <c r="CD169" s="318">
        <v>14.281347200443101</v>
      </c>
      <c r="CE169" s="317" t="s">
        <v>800</v>
      </c>
      <c r="CF169" s="317" t="s">
        <v>800</v>
      </c>
      <c r="CG169" s="317" t="s">
        <v>3014</v>
      </c>
      <c r="CH169" s="318">
        <v>1.9996220231230499E-3</v>
      </c>
      <c r="CI169" s="318">
        <v>4.4095533491459102E-2</v>
      </c>
      <c r="CJ169" s="318">
        <v>11.4648387077794</v>
      </c>
      <c r="CK169" s="222"/>
      <c r="CL169" s="223">
        <f t="shared" si="20"/>
        <v>2.5086719907413492E-2</v>
      </c>
      <c r="CM169" s="223">
        <f t="shared" si="21"/>
        <v>2.100843560716871E-2</v>
      </c>
      <c r="CN169" s="223">
        <f t="shared" si="22"/>
        <v>6.60861550264939E-3</v>
      </c>
      <c r="CO169" s="223">
        <f t="shared" si="22"/>
        <v>2.2244874460110899E-3</v>
      </c>
      <c r="CP169" s="223">
        <f t="shared" si="23"/>
        <v>5.4928258463242688E-2</v>
      </c>
      <c r="CQ169" s="223">
        <f t="shared" si="24"/>
        <v>9.0205620750793969E-17</v>
      </c>
      <c r="CR169" s="222"/>
      <c r="CS169" s="222"/>
      <c r="CT169" s="222"/>
      <c r="CU169" s="222"/>
      <c r="CV169" s="222"/>
      <c r="CW169" s="222"/>
      <c r="CX169" s="222"/>
      <c r="CY169" s="222"/>
      <c r="CZ169" s="222"/>
      <c r="DA169" s="222"/>
      <c r="DB169" s="224">
        <f t="shared" si="25"/>
        <v>4.5951103227000502E-2</v>
      </c>
      <c r="DC169" s="224">
        <f t="shared" si="26"/>
        <v>1.44052287581699E-4</v>
      </c>
      <c r="DD169" s="224">
        <f t="shared" si="27"/>
        <v>4.6095155514582202E-2</v>
      </c>
      <c r="DE169" s="225">
        <f t="shared" si="28"/>
        <v>0</v>
      </c>
      <c r="DF169" s="222"/>
      <c r="DG169" s="222"/>
      <c r="DH169" s="222"/>
      <c r="DI169" s="222"/>
      <c r="DJ169" s="222"/>
      <c r="DK169" s="222"/>
      <c r="DL169" s="222"/>
      <c r="DM169" s="222"/>
      <c r="DN169" s="222"/>
      <c r="DO169" s="222"/>
      <c r="DP169" s="222"/>
      <c r="DQ169" s="222"/>
      <c r="DR169" s="222"/>
      <c r="DS169" s="222"/>
      <c r="DT169" s="222"/>
      <c r="DU169" s="222"/>
      <c r="DV169" s="222"/>
      <c r="DW169" s="222"/>
      <c r="DX169" s="222"/>
      <c r="DY169" s="222"/>
      <c r="DZ169" s="222"/>
      <c r="EA169" s="222"/>
      <c r="EB169" s="222"/>
      <c r="EC169" s="222"/>
      <c r="ED169" s="222"/>
      <c r="EE169" s="222"/>
    </row>
    <row r="170" spans="1:135" ht="25.5" x14ac:dyDescent="0.25">
      <c r="A170" s="317" t="s">
        <v>473</v>
      </c>
      <c r="B170" s="317" t="s">
        <v>3467</v>
      </c>
      <c r="C170" s="317" t="s">
        <v>474</v>
      </c>
      <c r="D170" s="317" t="s">
        <v>2853</v>
      </c>
      <c r="E170" s="318">
        <v>370</v>
      </c>
      <c r="F170" s="318">
        <v>3060</v>
      </c>
      <c r="G170" s="317" t="s">
        <v>2906</v>
      </c>
      <c r="H170" s="317" t="s">
        <v>800</v>
      </c>
      <c r="I170" s="317" t="s">
        <v>2625</v>
      </c>
      <c r="J170" s="318">
        <v>106</v>
      </c>
      <c r="K170" s="318">
        <v>0.86709999999999998</v>
      </c>
      <c r="L170" s="317" t="s">
        <v>2891</v>
      </c>
      <c r="M170" s="317" t="s">
        <v>2892</v>
      </c>
      <c r="N170" s="317" t="s">
        <v>2893</v>
      </c>
      <c r="O170" s="317" t="s">
        <v>32</v>
      </c>
      <c r="P170" s="317" t="s">
        <v>2894</v>
      </c>
      <c r="Q170" s="317" t="s">
        <v>2859</v>
      </c>
      <c r="R170" s="317" t="s">
        <v>3467</v>
      </c>
      <c r="S170" s="317" t="s">
        <v>2895</v>
      </c>
      <c r="T170" s="318">
        <v>5.45294626447154E-2</v>
      </c>
      <c r="U170" s="317" t="s">
        <v>2981</v>
      </c>
      <c r="V170" s="317" t="s">
        <v>2982</v>
      </c>
      <c r="W170" s="317" t="s">
        <v>473</v>
      </c>
      <c r="X170" s="317" t="s">
        <v>474</v>
      </c>
      <c r="Y170" s="318">
        <v>370</v>
      </c>
      <c r="Z170" s="318">
        <v>3060</v>
      </c>
      <c r="AA170" s="318">
        <v>1</v>
      </c>
      <c r="AB170" s="317" t="s">
        <v>3467</v>
      </c>
      <c r="AC170" s="318">
        <v>1</v>
      </c>
      <c r="AD170" s="317" t="s">
        <v>800</v>
      </c>
      <c r="AE170" s="317" t="s">
        <v>800</v>
      </c>
      <c r="AF170" s="318">
        <v>0</v>
      </c>
      <c r="AG170" s="318">
        <v>0</v>
      </c>
      <c r="AH170" s="317" t="s">
        <v>2854</v>
      </c>
      <c r="AI170" s="317" t="s">
        <v>2863</v>
      </c>
      <c r="AJ170" s="317" t="s">
        <v>2855</v>
      </c>
      <c r="AK170" s="317" t="s">
        <v>2864</v>
      </c>
      <c r="AL170" s="317" t="s">
        <v>2854</v>
      </c>
      <c r="AM170" s="317" t="s">
        <v>2865</v>
      </c>
      <c r="AN170" s="317" t="s">
        <v>2985</v>
      </c>
      <c r="AO170" s="317" t="s">
        <v>2867</v>
      </c>
      <c r="AP170" s="317" t="s">
        <v>2868</v>
      </c>
      <c r="AQ170" s="317" t="s">
        <v>2869</v>
      </c>
      <c r="AR170" s="317" t="s">
        <v>2870</v>
      </c>
      <c r="AS170" s="318">
        <v>82.6995</v>
      </c>
      <c r="AT170" s="318">
        <v>0</v>
      </c>
      <c r="AU170" s="317" t="s">
        <v>3461</v>
      </c>
      <c r="AV170" s="317" t="s">
        <v>3461</v>
      </c>
      <c r="AW170" s="317" t="s">
        <v>3462</v>
      </c>
      <c r="AX170" s="317" t="s">
        <v>3463</v>
      </c>
      <c r="AY170" s="317" t="s">
        <v>2874</v>
      </c>
      <c r="AZ170" s="317" t="s">
        <v>800</v>
      </c>
      <c r="BA170" s="317" t="s">
        <v>800</v>
      </c>
      <c r="BB170" s="318">
        <v>3.4338660130719002E-3</v>
      </c>
      <c r="BC170" s="318">
        <v>2.0175901178544699E-2</v>
      </c>
      <c r="BD170" s="318">
        <v>8.3333333333333295E-4</v>
      </c>
      <c r="BE170" s="318">
        <v>5.4179441823899396E-4</v>
      </c>
      <c r="BF170" s="318">
        <v>0</v>
      </c>
      <c r="BG170" s="318">
        <v>0</v>
      </c>
      <c r="BH170" s="318">
        <v>0</v>
      </c>
      <c r="BI170" s="318">
        <v>0</v>
      </c>
      <c r="BJ170" s="318">
        <v>0</v>
      </c>
      <c r="BK170" s="318">
        <v>0</v>
      </c>
      <c r="BL170" s="318">
        <v>0</v>
      </c>
      <c r="BM170" s="318">
        <v>1.99928122869121E-2</v>
      </c>
      <c r="BN170" s="318">
        <v>1.7648369159501301E-3</v>
      </c>
      <c r="BO170" s="318">
        <v>0</v>
      </c>
      <c r="BP170" s="318">
        <v>4.8825365282622896E-3</v>
      </c>
      <c r="BQ170" s="318">
        <v>1.6434820890178601E-3</v>
      </c>
      <c r="BR170" s="318">
        <v>2.4518098300653599E-4</v>
      </c>
      <c r="BS170" s="318">
        <v>4.6987725129057703E-2</v>
      </c>
      <c r="BT170" s="318">
        <v>5.1870261657319998E-2</v>
      </c>
      <c r="BU170" s="318">
        <v>5.3513743746337897E-2</v>
      </c>
      <c r="BV170" s="318">
        <v>126.993851700156</v>
      </c>
      <c r="BW170" s="318">
        <v>140.18989637113501</v>
      </c>
      <c r="BX170" s="318">
        <v>144.63173985496701</v>
      </c>
      <c r="BY170" s="318">
        <v>330.18401442040602</v>
      </c>
      <c r="BZ170" s="318">
        <v>364.49373056495199</v>
      </c>
      <c r="CA170" s="318">
        <v>376.04252362291498</v>
      </c>
      <c r="CB170" s="318">
        <v>12.216808533555</v>
      </c>
      <c r="CC170" s="318">
        <v>13.486268030903201</v>
      </c>
      <c r="CD170" s="318">
        <v>13.9135733740478</v>
      </c>
      <c r="CE170" s="317" t="s">
        <v>800</v>
      </c>
      <c r="CF170" s="317" t="s">
        <v>800</v>
      </c>
      <c r="CG170" s="317" t="s">
        <v>2990</v>
      </c>
      <c r="CH170" s="318">
        <v>2.6246535185776602E-3</v>
      </c>
      <c r="CI170" s="318">
        <v>4.4363071610480101E-2</v>
      </c>
      <c r="CJ170" s="318">
        <v>11.534398618724801</v>
      </c>
      <c r="CK170" s="222"/>
      <c r="CL170" s="223">
        <f t="shared" si="20"/>
        <v>2.5230075926195462E-2</v>
      </c>
      <c r="CM170" s="223">
        <f t="shared" si="21"/>
        <v>2.1757649202862231E-2</v>
      </c>
      <c r="CN170" s="223">
        <f t="shared" si="22"/>
        <v>4.8825365282622896E-3</v>
      </c>
      <c r="CO170" s="223">
        <f t="shared" si="22"/>
        <v>1.6434820890178601E-3</v>
      </c>
      <c r="CP170" s="223">
        <f t="shared" si="23"/>
        <v>5.3513743746337834E-2</v>
      </c>
      <c r="CQ170" s="223">
        <f t="shared" si="24"/>
        <v>-6.2450045135165055E-17</v>
      </c>
      <c r="CR170" s="222"/>
      <c r="CS170" s="222"/>
      <c r="CT170" s="222"/>
      <c r="CU170" s="222"/>
      <c r="CV170" s="222"/>
      <c r="CW170" s="222"/>
      <c r="CX170" s="222"/>
      <c r="CY170" s="222"/>
      <c r="CZ170" s="222"/>
      <c r="DA170" s="222"/>
      <c r="DB170" s="224">
        <f t="shared" si="25"/>
        <v>4.6742544146051154E-2</v>
      </c>
      <c r="DC170" s="224">
        <f t="shared" si="26"/>
        <v>2.4518098300653599E-4</v>
      </c>
      <c r="DD170" s="224">
        <f t="shared" si="27"/>
        <v>4.6987725129057689E-2</v>
      </c>
      <c r="DE170" s="225">
        <f t="shared" si="28"/>
        <v>0</v>
      </c>
      <c r="DF170" s="222"/>
      <c r="DG170" s="222"/>
      <c r="DH170" s="222"/>
      <c r="DI170" s="222"/>
      <c r="DJ170" s="222"/>
      <c r="DK170" s="222"/>
      <c r="DL170" s="222"/>
      <c r="DM170" s="222"/>
      <c r="DN170" s="222"/>
      <c r="DO170" s="222"/>
      <c r="DP170" s="222"/>
      <c r="DQ170" s="222"/>
      <c r="DR170" s="222"/>
      <c r="DS170" s="222"/>
      <c r="DT170" s="222"/>
      <c r="DU170" s="222"/>
      <c r="DV170" s="222"/>
      <c r="DW170" s="222"/>
      <c r="DX170" s="222"/>
      <c r="DY170" s="222"/>
      <c r="DZ170" s="222"/>
      <c r="EA170" s="222"/>
      <c r="EB170" s="222"/>
      <c r="EC170" s="222"/>
      <c r="ED170" s="222"/>
      <c r="EE170" s="222"/>
    </row>
    <row r="171" spans="1:135" ht="25.5" x14ac:dyDescent="0.25">
      <c r="A171" s="317" t="s">
        <v>473</v>
      </c>
      <c r="B171" s="317" t="s">
        <v>3468</v>
      </c>
      <c r="C171" s="317" t="s">
        <v>474</v>
      </c>
      <c r="D171" s="317" t="s">
        <v>2853</v>
      </c>
      <c r="E171" s="318">
        <v>370</v>
      </c>
      <c r="F171" s="318">
        <v>3060</v>
      </c>
      <c r="G171" s="317" t="s">
        <v>2854</v>
      </c>
      <c r="H171" s="317" t="s">
        <v>800</v>
      </c>
      <c r="I171" s="317" t="s">
        <v>2622</v>
      </c>
      <c r="J171" s="318">
        <v>105</v>
      </c>
      <c r="K171" s="318">
        <v>0.86726883037354596</v>
      </c>
      <c r="L171" s="317" t="s">
        <v>2891</v>
      </c>
      <c r="M171" s="317" t="s">
        <v>2892</v>
      </c>
      <c r="N171" s="317" t="s">
        <v>2893</v>
      </c>
      <c r="O171" s="317" t="s">
        <v>32</v>
      </c>
      <c r="P171" s="317" t="s">
        <v>2858</v>
      </c>
      <c r="Q171" s="317" t="s">
        <v>2854</v>
      </c>
      <c r="R171" s="317" t="s">
        <v>3468</v>
      </c>
      <c r="S171" s="317" t="s">
        <v>2860</v>
      </c>
      <c r="T171" s="318">
        <v>5.4685696788286699E-2</v>
      </c>
      <c r="U171" s="317" t="s">
        <v>2861</v>
      </c>
      <c r="V171" s="317" t="s">
        <v>2862</v>
      </c>
      <c r="W171" s="317" t="s">
        <v>463</v>
      </c>
      <c r="X171" s="317" t="s">
        <v>464</v>
      </c>
      <c r="Y171" s="318">
        <v>370</v>
      </c>
      <c r="Z171" s="318">
        <v>1650</v>
      </c>
      <c r="AA171" s="318">
        <v>1</v>
      </c>
      <c r="AB171" s="317" t="s">
        <v>3469</v>
      </c>
      <c r="AC171" s="318">
        <v>1</v>
      </c>
      <c r="AD171" s="317" t="s">
        <v>800</v>
      </c>
      <c r="AE171" s="317" t="s">
        <v>800</v>
      </c>
      <c r="AF171" s="318">
        <v>0</v>
      </c>
      <c r="AG171" s="318">
        <v>0</v>
      </c>
      <c r="AH171" s="317" t="s">
        <v>2891</v>
      </c>
      <c r="AI171" s="317" t="s">
        <v>2946</v>
      </c>
      <c r="AJ171" s="317" t="s">
        <v>2855</v>
      </c>
      <c r="AK171" s="317" t="s">
        <v>2864</v>
      </c>
      <c r="AL171" s="317" t="s">
        <v>2891</v>
      </c>
      <c r="AM171" s="317" t="s">
        <v>2984</v>
      </c>
      <c r="AN171" s="317" t="s">
        <v>2866</v>
      </c>
      <c r="AO171" s="317" t="s">
        <v>2947</v>
      </c>
      <c r="AP171" s="317" t="s">
        <v>2868</v>
      </c>
      <c r="AQ171" s="317" t="s">
        <v>2869</v>
      </c>
      <c r="AR171" s="317" t="s">
        <v>2948</v>
      </c>
      <c r="AS171" s="318">
        <v>79.348399999999998</v>
      </c>
      <c r="AT171" s="318">
        <v>0</v>
      </c>
      <c r="AU171" s="317" t="s">
        <v>3461</v>
      </c>
      <c r="AV171" s="317" t="s">
        <v>3470</v>
      </c>
      <c r="AW171" s="317" t="s">
        <v>3471</v>
      </c>
      <c r="AX171" s="317" t="s">
        <v>3472</v>
      </c>
      <c r="AY171" s="317" t="s">
        <v>2874</v>
      </c>
      <c r="AZ171" s="317" t="s">
        <v>800</v>
      </c>
      <c r="BA171" s="317" t="s">
        <v>800</v>
      </c>
      <c r="BB171" s="318">
        <v>3.4338660130719002E-3</v>
      </c>
      <c r="BC171" s="318">
        <v>2.0233707811666099E-2</v>
      </c>
      <c r="BD171" s="318">
        <v>8.3333333333333295E-4</v>
      </c>
      <c r="BE171" s="318">
        <v>5.2479100529100498E-4</v>
      </c>
      <c r="BF171" s="318">
        <v>0</v>
      </c>
      <c r="BG171" s="318">
        <v>0</v>
      </c>
      <c r="BH171" s="318">
        <v>1.0111748581730799E-2</v>
      </c>
      <c r="BI171" s="318">
        <v>0</v>
      </c>
      <c r="BJ171" s="318">
        <v>0</v>
      </c>
      <c r="BK171" s="318">
        <v>5.2085300000000003E-3</v>
      </c>
      <c r="BL171" s="318">
        <v>0</v>
      </c>
      <c r="BM171" s="318">
        <v>2.8902467215795501E-2</v>
      </c>
      <c r="BN171" s="318">
        <v>1.76449335687671E-3</v>
      </c>
      <c r="BO171" s="318">
        <v>0</v>
      </c>
      <c r="BP171" s="318">
        <v>4.9280773453707896E-3</v>
      </c>
      <c r="BQ171" s="318">
        <v>1.65881131734085E-3</v>
      </c>
      <c r="BR171" s="318">
        <v>0</v>
      </c>
      <c r="BS171" s="318">
        <v>7.1012937317765396E-2</v>
      </c>
      <c r="BT171" s="318">
        <v>7.5941014663136103E-2</v>
      </c>
      <c r="BU171" s="318">
        <v>7.7599825980477002E-2</v>
      </c>
      <c r="BV171" s="318">
        <v>191.92685761558201</v>
      </c>
      <c r="BW171" s="318">
        <v>205.24598557604401</v>
      </c>
      <c r="BX171" s="318">
        <v>209.72925940669501</v>
      </c>
      <c r="BY171" s="318">
        <v>499.00982980051299</v>
      </c>
      <c r="BZ171" s="318">
        <v>533.63956249771297</v>
      </c>
      <c r="CA171" s="318">
        <v>545.29607445740601</v>
      </c>
      <c r="CB171" s="318">
        <v>18.463363702618999</v>
      </c>
      <c r="CC171" s="318">
        <v>19.7446638124154</v>
      </c>
      <c r="CD171" s="318">
        <v>20.175954754924</v>
      </c>
      <c r="CE171" s="317" t="s">
        <v>800</v>
      </c>
      <c r="CF171" s="317" t="s">
        <v>800</v>
      </c>
      <c r="CG171" s="317" t="s">
        <v>2875</v>
      </c>
      <c r="CH171" s="318">
        <v>4.1733593749376397E-3</v>
      </c>
      <c r="CI171" s="318">
        <v>6.6839577942827702E-2</v>
      </c>
      <c r="CJ171" s="318">
        <v>17.378290265135199</v>
      </c>
      <c r="CK171" s="222"/>
      <c r="CL171" s="223">
        <f t="shared" si="20"/>
        <v>4.0345976745093132E-2</v>
      </c>
      <c r="CM171" s="223">
        <f t="shared" si="21"/>
        <v>3.0666960572672212E-2</v>
      </c>
      <c r="CN171" s="223">
        <f t="shared" si="22"/>
        <v>4.9280773453707896E-3</v>
      </c>
      <c r="CO171" s="223">
        <f t="shared" si="22"/>
        <v>1.65881131734085E-3</v>
      </c>
      <c r="CP171" s="223">
        <f t="shared" si="23"/>
        <v>7.7599825980476975E-2</v>
      </c>
      <c r="CQ171" s="223">
        <f t="shared" si="24"/>
        <v>0</v>
      </c>
      <c r="CR171" s="222"/>
      <c r="CS171" s="222"/>
      <c r="CT171" s="222"/>
      <c r="CU171" s="222"/>
      <c r="CV171" s="222"/>
      <c r="CW171" s="222"/>
      <c r="CX171" s="222"/>
      <c r="CY171" s="222"/>
      <c r="CZ171" s="222"/>
      <c r="DA171" s="222"/>
      <c r="DB171" s="224">
        <f t="shared" si="25"/>
        <v>5.5692658736034538E-2</v>
      </c>
      <c r="DC171" s="224">
        <f t="shared" si="26"/>
        <v>1.5320278581730799E-2</v>
      </c>
      <c r="DD171" s="224">
        <f t="shared" si="27"/>
        <v>7.101293731776534E-2</v>
      </c>
      <c r="DE171" s="225">
        <f t="shared" si="28"/>
        <v>0</v>
      </c>
      <c r="DF171" s="222"/>
      <c r="DG171" s="222"/>
      <c r="DH171" s="222"/>
      <c r="DI171" s="222"/>
      <c r="DJ171" s="222"/>
      <c r="DK171" s="222"/>
      <c r="DL171" s="222"/>
      <c r="DM171" s="222"/>
      <c r="DN171" s="222"/>
      <c r="DO171" s="222"/>
      <c r="DP171" s="222"/>
      <c r="DQ171" s="222"/>
      <c r="DR171" s="222"/>
      <c r="DS171" s="222"/>
      <c r="DT171" s="222"/>
      <c r="DU171" s="222"/>
      <c r="DV171" s="222"/>
      <c r="DW171" s="222"/>
      <c r="DX171" s="222"/>
      <c r="DY171" s="222"/>
      <c r="DZ171" s="222"/>
      <c r="EA171" s="222"/>
      <c r="EB171" s="222"/>
      <c r="EC171" s="222"/>
      <c r="ED171" s="222"/>
      <c r="EE171" s="222"/>
    </row>
    <row r="172" spans="1:135" ht="25.5" x14ac:dyDescent="0.25">
      <c r="A172" s="317" t="s">
        <v>473</v>
      </c>
      <c r="B172" s="317" t="s">
        <v>3473</v>
      </c>
      <c r="C172" s="317" t="s">
        <v>474</v>
      </c>
      <c r="D172" s="317" t="s">
        <v>2853</v>
      </c>
      <c r="E172" s="318">
        <v>370</v>
      </c>
      <c r="F172" s="318">
        <v>3060</v>
      </c>
      <c r="G172" s="317" t="s">
        <v>2854</v>
      </c>
      <c r="H172" s="317" t="s">
        <v>800</v>
      </c>
      <c r="I172" s="317" t="s">
        <v>2622</v>
      </c>
      <c r="J172" s="318">
        <v>105</v>
      </c>
      <c r="K172" s="318">
        <v>0.86726883037354596</v>
      </c>
      <c r="L172" s="317" t="s">
        <v>2891</v>
      </c>
      <c r="M172" s="317" t="s">
        <v>2892</v>
      </c>
      <c r="N172" s="317" t="s">
        <v>2893</v>
      </c>
      <c r="O172" s="317" t="s">
        <v>32</v>
      </c>
      <c r="P172" s="317" t="s">
        <v>2858</v>
      </c>
      <c r="Q172" s="317" t="s">
        <v>2891</v>
      </c>
      <c r="R172" s="317" t="s">
        <v>3473</v>
      </c>
      <c r="S172" s="317" t="s">
        <v>2860</v>
      </c>
      <c r="T172" s="318">
        <v>5.4685696788286699E-2</v>
      </c>
      <c r="U172" s="317" t="s">
        <v>2861</v>
      </c>
      <c r="V172" s="317" t="s">
        <v>2862</v>
      </c>
      <c r="W172" s="317" t="s">
        <v>465</v>
      </c>
      <c r="X172" s="317" t="s">
        <v>466</v>
      </c>
      <c r="Y172" s="318">
        <v>370</v>
      </c>
      <c r="Z172" s="318">
        <v>1860</v>
      </c>
      <c r="AA172" s="318">
        <v>1</v>
      </c>
      <c r="AB172" s="317" t="s">
        <v>3474</v>
      </c>
      <c r="AC172" s="318">
        <v>1</v>
      </c>
      <c r="AD172" s="317" t="s">
        <v>800</v>
      </c>
      <c r="AE172" s="317" t="s">
        <v>800</v>
      </c>
      <c r="AF172" s="318">
        <v>0</v>
      </c>
      <c r="AG172" s="318">
        <v>0</v>
      </c>
      <c r="AH172" s="317" t="s">
        <v>2891</v>
      </c>
      <c r="AI172" s="317" t="s">
        <v>2946</v>
      </c>
      <c r="AJ172" s="317" t="s">
        <v>2855</v>
      </c>
      <c r="AK172" s="317" t="s">
        <v>2864</v>
      </c>
      <c r="AL172" s="317" t="s">
        <v>2891</v>
      </c>
      <c r="AM172" s="317" t="s">
        <v>2984</v>
      </c>
      <c r="AN172" s="317" t="s">
        <v>2866</v>
      </c>
      <c r="AO172" s="317" t="s">
        <v>2947</v>
      </c>
      <c r="AP172" s="317" t="s">
        <v>2868</v>
      </c>
      <c r="AQ172" s="317" t="s">
        <v>2869</v>
      </c>
      <c r="AR172" s="317" t="s">
        <v>2948</v>
      </c>
      <c r="AS172" s="318">
        <v>79.348399999999998</v>
      </c>
      <c r="AT172" s="318">
        <v>0</v>
      </c>
      <c r="AU172" s="317" t="s">
        <v>3461</v>
      </c>
      <c r="AV172" s="317" t="s">
        <v>3475</v>
      </c>
      <c r="AW172" s="317" t="s">
        <v>3476</v>
      </c>
      <c r="AX172" s="317" t="s">
        <v>3477</v>
      </c>
      <c r="AY172" s="317" t="s">
        <v>2874</v>
      </c>
      <c r="AZ172" s="317" t="s">
        <v>800</v>
      </c>
      <c r="BA172" s="317" t="s">
        <v>800</v>
      </c>
      <c r="BB172" s="318">
        <v>3.4338660130719002E-3</v>
      </c>
      <c r="BC172" s="318">
        <v>2.0233707811666099E-2</v>
      </c>
      <c r="BD172" s="318">
        <v>8.3333333333333295E-4</v>
      </c>
      <c r="BE172" s="318">
        <v>5.2479100529100498E-4</v>
      </c>
      <c r="BF172" s="318">
        <v>0</v>
      </c>
      <c r="BG172" s="318">
        <v>0</v>
      </c>
      <c r="BH172" s="318">
        <v>1.0111748581730799E-2</v>
      </c>
      <c r="BI172" s="318">
        <v>0</v>
      </c>
      <c r="BJ172" s="318">
        <v>0</v>
      </c>
      <c r="BK172" s="318">
        <v>5.2085300000000003E-3</v>
      </c>
      <c r="BL172" s="318">
        <v>0</v>
      </c>
      <c r="BM172" s="318">
        <v>2.8902467215795501E-2</v>
      </c>
      <c r="BN172" s="318">
        <v>1.76449335687671E-3</v>
      </c>
      <c r="BO172" s="318">
        <v>0</v>
      </c>
      <c r="BP172" s="318">
        <v>4.9280773453707896E-3</v>
      </c>
      <c r="BQ172" s="318">
        <v>1.65881131734085E-3</v>
      </c>
      <c r="BR172" s="318">
        <v>0</v>
      </c>
      <c r="BS172" s="318">
        <v>7.1012937317765396E-2</v>
      </c>
      <c r="BT172" s="318">
        <v>7.5941014663136103E-2</v>
      </c>
      <c r="BU172" s="318">
        <v>7.7599825980477002E-2</v>
      </c>
      <c r="BV172" s="318">
        <v>191.92685761558201</v>
      </c>
      <c r="BW172" s="318">
        <v>205.24598557604401</v>
      </c>
      <c r="BX172" s="318">
        <v>209.72925940669501</v>
      </c>
      <c r="BY172" s="318">
        <v>499.00982980051299</v>
      </c>
      <c r="BZ172" s="318">
        <v>533.63956249771297</v>
      </c>
      <c r="CA172" s="318">
        <v>545.29607445740601</v>
      </c>
      <c r="CB172" s="318">
        <v>18.463363702618999</v>
      </c>
      <c r="CC172" s="318">
        <v>19.7446638124154</v>
      </c>
      <c r="CD172" s="318">
        <v>20.175954754924</v>
      </c>
      <c r="CE172" s="317" t="s">
        <v>800</v>
      </c>
      <c r="CF172" s="317" t="s">
        <v>800</v>
      </c>
      <c r="CG172" s="317" t="s">
        <v>2875</v>
      </c>
      <c r="CH172" s="318">
        <v>4.1733593749376397E-3</v>
      </c>
      <c r="CI172" s="318">
        <v>6.6839577942827702E-2</v>
      </c>
      <c r="CJ172" s="318">
        <v>17.378290265135199</v>
      </c>
      <c r="CK172" s="222"/>
      <c r="CL172" s="223">
        <f t="shared" si="20"/>
        <v>4.0345976745093132E-2</v>
      </c>
      <c r="CM172" s="223">
        <f t="shared" si="21"/>
        <v>3.0666960572672212E-2</v>
      </c>
      <c r="CN172" s="223">
        <f t="shared" si="22"/>
        <v>4.9280773453707896E-3</v>
      </c>
      <c r="CO172" s="223">
        <f t="shared" si="22"/>
        <v>1.65881131734085E-3</v>
      </c>
      <c r="CP172" s="223">
        <f t="shared" si="23"/>
        <v>7.7599825980476975E-2</v>
      </c>
      <c r="CQ172" s="223">
        <f t="shared" si="24"/>
        <v>0</v>
      </c>
      <c r="CR172" s="222"/>
      <c r="CS172" s="222"/>
      <c r="CT172" s="222"/>
      <c r="CU172" s="222"/>
      <c r="CV172" s="222"/>
      <c r="CW172" s="222"/>
      <c r="CX172" s="222"/>
      <c r="CY172" s="222"/>
      <c r="CZ172" s="222"/>
      <c r="DA172" s="222"/>
      <c r="DB172" s="224">
        <f t="shared" si="25"/>
        <v>5.5692658736034538E-2</v>
      </c>
      <c r="DC172" s="224">
        <f t="shared" si="26"/>
        <v>1.5320278581730799E-2</v>
      </c>
      <c r="DD172" s="224">
        <f t="shared" si="27"/>
        <v>7.101293731776534E-2</v>
      </c>
      <c r="DE172" s="225">
        <f t="shared" si="28"/>
        <v>0</v>
      </c>
      <c r="DF172" s="222"/>
      <c r="DG172" s="222"/>
      <c r="DH172" s="222"/>
      <c r="DI172" s="222"/>
      <c r="DJ172" s="222"/>
      <c r="DK172" s="222"/>
      <c r="DL172" s="222"/>
      <c r="DM172" s="222"/>
      <c r="DN172" s="222"/>
      <c r="DO172" s="222"/>
      <c r="DP172" s="222"/>
      <c r="DQ172" s="222"/>
      <c r="DR172" s="222"/>
      <c r="DS172" s="222"/>
      <c r="DT172" s="222"/>
      <c r="DU172" s="222"/>
      <c r="DV172" s="222"/>
      <c r="DW172" s="222"/>
      <c r="DX172" s="222"/>
      <c r="DY172" s="222"/>
      <c r="DZ172" s="222"/>
      <c r="EA172" s="222"/>
      <c r="EB172" s="222"/>
      <c r="EC172" s="222"/>
      <c r="ED172" s="222"/>
      <c r="EE172" s="222"/>
    </row>
    <row r="173" spans="1:135" ht="25.5" x14ac:dyDescent="0.25">
      <c r="A173" s="317" t="s">
        <v>473</v>
      </c>
      <c r="B173" s="317" t="s">
        <v>3478</v>
      </c>
      <c r="C173" s="317" t="s">
        <v>474</v>
      </c>
      <c r="D173" s="317" t="s">
        <v>2853</v>
      </c>
      <c r="E173" s="318">
        <v>370</v>
      </c>
      <c r="F173" s="318">
        <v>3060</v>
      </c>
      <c r="G173" s="317" t="s">
        <v>2854</v>
      </c>
      <c r="H173" s="317" t="s">
        <v>800</v>
      </c>
      <c r="I173" s="317" t="s">
        <v>2622</v>
      </c>
      <c r="J173" s="318">
        <v>105</v>
      </c>
      <c r="K173" s="318">
        <v>0.86726883037354596</v>
      </c>
      <c r="L173" s="317" t="s">
        <v>2891</v>
      </c>
      <c r="M173" s="317" t="s">
        <v>2892</v>
      </c>
      <c r="N173" s="317" t="s">
        <v>2893</v>
      </c>
      <c r="O173" s="317" t="s">
        <v>32</v>
      </c>
      <c r="P173" s="317" t="s">
        <v>2858</v>
      </c>
      <c r="Q173" s="317" t="s">
        <v>2855</v>
      </c>
      <c r="R173" s="317" t="s">
        <v>3478</v>
      </c>
      <c r="S173" s="317" t="s">
        <v>2860</v>
      </c>
      <c r="T173" s="318">
        <v>5.4685696788286699E-2</v>
      </c>
      <c r="U173" s="317" t="s">
        <v>2861</v>
      </c>
      <c r="V173" s="317" t="s">
        <v>2862</v>
      </c>
      <c r="W173" s="317" t="s">
        <v>471</v>
      </c>
      <c r="X173" s="317" t="s">
        <v>472</v>
      </c>
      <c r="Y173" s="318">
        <v>370</v>
      </c>
      <c r="Z173" s="318">
        <v>2720</v>
      </c>
      <c r="AA173" s="318">
        <v>1</v>
      </c>
      <c r="AB173" s="317" t="s">
        <v>3479</v>
      </c>
      <c r="AC173" s="318">
        <v>1</v>
      </c>
      <c r="AD173" s="317" t="s">
        <v>800</v>
      </c>
      <c r="AE173" s="317" t="s">
        <v>800</v>
      </c>
      <c r="AF173" s="318">
        <v>0</v>
      </c>
      <c r="AG173" s="318">
        <v>0</v>
      </c>
      <c r="AH173" s="317" t="s">
        <v>2891</v>
      </c>
      <c r="AI173" s="317" t="s">
        <v>2946</v>
      </c>
      <c r="AJ173" s="317" t="s">
        <v>2855</v>
      </c>
      <c r="AK173" s="317" t="s">
        <v>2864</v>
      </c>
      <c r="AL173" s="317" t="s">
        <v>2854</v>
      </c>
      <c r="AM173" s="317" t="s">
        <v>2865</v>
      </c>
      <c r="AN173" s="317" t="s">
        <v>2866</v>
      </c>
      <c r="AO173" s="317" t="s">
        <v>2947</v>
      </c>
      <c r="AP173" s="317" t="s">
        <v>2868</v>
      </c>
      <c r="AQ173" s="317" t="s">
        <v>2869</v>
      </c>
      <c r="AR173" s="317" t="s">
        <v>2948</v>
      </c>
      <c r="AS173" s="318">
        <v>79.348399999999998</v>
      </c>
      <c r="AT173" s="318">
        <v>0</v>
      </c>
      <c r="AU173" s="317" t="s">
        <v>3461</v>
      </c>
      <c r="AV173" s="317" t="s">
        <v>3480</v>
      </c>
      <c r="AW173" s="317" t="s">
        <v>3481</v>
      </c>
      <c r="AX173" s="317" t="s">
        <v>3482</v>
      </c>
      <c r="AY173" s="317" t="s">
        <v>2874</v>
      </c>
      <c r="AZ173" s="317" t="s">
        <v>800</v>
      </c>
      <c r="BA173" s="317" t="s">
        <v>800</v>
      </c>
      <c r="BB173" s="318">
        <v>3.4338660130719002E-3</v>
      </c>
      <c r="BC173" s="318">
        <v>2.0233707811666099E-2</v>
      </c>
      <c r="BD173" s="318">
        <v>8.3333333333333295E-4</v>
      </c>
      <c r="BE173" s="318">
        <v>5.2479100529100498E-4</v>
      </c>
      <c r="BF173" s="318">
        <v>0</v>
      </c>
      <c r="BG173" s="318">
        <v>0</v>
      </c>
      <c r="BH173" s="318">
        <v>3.7533954248366E-3</v>
      </c>
      <c r="BI173" s="318">
        <v>0</v>
      </c>
      <c r="BJ173" s="318">
        <v>0</v>
      </c>
      <c r="BK173" s="318">
        <v>1.0738099999999999E-3</v>
      </c>
      <c r="BL173" s="318">
        <v>0</v>
      </c>
      <c r="BM173" s="318">
        <v>2.8902467215795501E-2</v>
      </c>
      <c r="BN173" s="318">
        <v>1.76449335687671E-3</v>
      </c>
      <c r="BO173" s="318">
        <v>0</v>
      </c>
      <c r="BP173" s="318">
        <v>4.9280773453707896E-3</v>
      </c>
      <c r="BQ173" s="318">
        <v>1.65881131734085E-3</v>
      </c>
      <c r="BR173" s="318">
        <v>2.7582860588235301E-4</v>
      </c>
      <c r="BS173" s="318">
        <v>6.0795692766753499E-2</v>
      </c>
      <c r="BT173" s="318">
        <v>6.5723770112124297E-2</v>
      </c>
      <c r="BU173" s="318">
        <v>6.7382581429465196E-2</v>
      </c>
      <c r="BV173" s="318">
        <v>164.31268315338801</v>
      </c>
      <c r="BW173" s="318">
        <v>177.63181111384901</v>
      </c>
      <c r="BX173" s="318">
        <v>182.11508494450001</v>
      </c>
      <c r="BY173" s="318">
        <v>427.21297619880801</v>
      </c>
      <c r="BZ173" s="318">
        <v>461.84270889600901</v>
      </c>
      <c r="CA173" s="318">
        <v>473.49922085570103</v>
      </c>
      <c r="CB173" s="318">
        <v>15.806880119355901</v>
      </c>
      <c r="CC173" s="318">
        <v>17.0881802291523</v>
      </c>
      <c r="CD173" s="318">
        <v>17.5194711716609</v>
      </c>
      <c r="CE173" s="317" t="s">
        <v>800</v>
      </c>
      <c r="CF173" s="317" t="s">
        <v>800</v>
      </c>
      <c r="CG173" s="317" t="s">
        <v>2875</v>
      </c>
      <c r="CH173" s="318">
        <v>4.1733593749376397E-3</v>
      </c>
      <c r="CI173" s="318">
        <v>5.6622333391815903E-2</v>
      </c>
      <c r="CJ173" s="318">
        <v>14.721806681872099</v>
      </c>
      <c r="CK173" s="222"/>
      <c r="CL173" s="223">
        <f t="shared" si="20"/>
        <v>3.0128732194081288E-2</v>
      </c>
      <c r="CM173" s="223">
        <f t="shared" si="21"/>
        <v>3.0666960572672212E-2</v>
      </c>
      <c r="CN173" s="223">
        <f t="shared" si="22"/>
        <v>4.9280773453707896E-3</v>
      </c>
      <c r="CO173" s="223">
        <f t="shared" si="22"/>
        <v>1.65881131734085E-3</v>
      </c>
      <c r="CP173" s="223">
        <f t="shared" si="23"/>
        <v>6.7382581429465127E-2</v>
      </c>
      <c r="CQ173" s="223">
        <f t="shared" si="24"/>
        <v>0</v>
      </c>
      <c r="CR173" s="222"/>
      <c r="CS173" s="222"/>
      <c r="CT173" s="222"/>
      <c r="CU173" s="222"/>
      <c r="CV173" s="222"/>
      <c r="CW173" s="222"/>
      <c r="CX173" s="222"/>
      <c r="CY173" s="222"/>
      <c r="CZ173" s="222"/>
      <c r="DA173" s="222"/>
      <c r="DB173" s="224">
        <f t="shared" si="25"/>
        <v>5.5692658736034538E-2</v>
      </c>
      <c r="DC173" s="224">
        <f t="shared" si="26"/>
        <v>5.1030340307189528E-3</v>
      </c>
      <c r="DD173" s="224">
        <f t="shared" si="27"/>
        <v>6.0795692766753492E-2</v>
      </c>
      <c r="DE173" s="225">
        <f t="shared" si="28"/>
        <v>0</v>
      </c>
      <c r="DF173" s="222"/>
      <c r="DG173" s="222"/>
      <c r="DH173" s="222"/>
      <c r="DI173" s="222"/>
      <c r="DJ173" s="222"/>
      <c r="DK173" s="222"/>
      <c r="DL173" s="222"/>
      <c r="DM173" s="222"/>
      <c r="DN173" s="222"/>
      <c r="DO173" s="222"/>
      <c r="DP173" s="222"/>
      <c r="DQ173" s="222"/>
      <c r="DR173" s="222"/>
      <c r="DS173" s="222"/>
      <c r="DT173" s="222"/>
      <c r="DU173" s="222"/>
      <c r="DV173" s="222"/>
      <c r="DW173" s="222"/>
      <c r="DX173" s="222"/>
      <c r="DY173" s="222"/>
      <c r="DZ173" s="222"/>
      <c r="EA173" s="222"/>
      <c r="EB173" s="222"/>
      <c r="EC173" s="222"/>
      <c r="ED173" s="222"/>
      <c r="EE173" s="222"/>
    </row>
    <row r="174" spans="1:135" ht="25.5" x14ac:dyDescent="0.25">
      <c r="A174" s="317" t="s">
        <v>475</v>
      </c>
      <c r="B174" s="317" t="s">
        <v>5312</v>
      </c>
      <c r="C174" s="317" t="s">
        <v>476</v>
      </c>
      <c r="D174" s="317" t="s">
        <v>2853</v>
      </c>
      <c r="E174" s="318">
        <v>370</v>
      </c>
      <c r="F174" s="318">
        <v>3060</v>
      </c>
      <c r="G174" s="317" t="s">
        <v>2854</v>
      </c>
      <c r="H174" s="317" t="s">
        <v>800</v>
      </c>
      <c r="I174" s="317" t="s">
        <v>2622</v>
      </c>
      <c r="J174" s="318">
        <v>105</v>
      </c>
      <c r="K174" s="318">
        <v>0.8</v>
      </c>
      <c r="L174" s="317" t="s">
        <v>2891</v>
      </c>
      <c r="M174" s="317" t="s">
        <v>2892</v>
      </c>
      <c r="N174" s="317" t="s">
        <v>2893</v>
      </c>
      <c r="O174" s="317" t="s">
        <v>32</v>
      </c>
      <c r="P174" s="317" t="s">
        <v>2858</v>
      </c>
      <c r="Q174" s="317" t="s">
        <v>2859</v>
      </c>
      <c r="R174" s="317" t="s">
        <v>5312</v>
      </c>
      <c r="S174" s="317" t="s">
        <v>2860</v>
      </c>
      <c r="T174" s="318">
        <v>5.4685696788286699E-2</v>
      </c>
      <c r="U174" s="317" t="s">
        <v>2861</v>
      </c>
      <c r="V174" s="317" t="s">
        <v>2862</v>
      </c>
      <c r="W174" s="317" t="s">
        <v>475</v>
      </c>
      <c r="X174" s="317" t="s">
        <v>476</v>
      </c>
      <c r="Y174" s="318">
        <v>370</v>
      </c>
      <c r="Z174" s="318">
        <v>3060</v>
      </c>
      <c r="AA174" s="318">
        <v>1</v>
      </c>
      <c r="AB174" s="317" t="s">
        <v>5312</v>
      </c>
      <c r="AC174" s="318">
        <v>1</v>
      </c>
      <c r="AD174" s="317" t="s">
        <v>800</v>
      </c>
      <c r="AE174" s="317" t="s">
        <v>800</v>
      </c>
      <c r="AF174" s="318">
        <v>0</v>
      </c>
      <c r="AG174" s="318">
        <v>0</v>
      </c>
      <c r="AH174" s="317" t="s">
        <v>2854</v>
      </c>
      <c r="AI174" s="317" t="s">
        <v>2863</v>
      </c>
      <c r="AJ174" s="317" t="s">
        <v>2855</v>
      </c>
      <c r="AK174" s="317" t="s">
        <v>2864</v>
      </c>
      <c r="AL174" s="317" t="s">
        <v>2854</v>
      </c>
      <c r="AM174" s="317" t="s">
        <v>2865</v>
      </c>
      <c r="AN174" s="317" t="s">
        <v>2866</v>
      </c>
      <c r="AO174" s="317" t="s">
        <v>2867</v>
      </c>
      <c r="AP174" s="317" t="s">
        <v>2868</v>
      </c>
      <c r="AQ174" s="317" t="s">
        <v>2869</v>
      </c>
      <c r="AR174" s="317" t="s">
        <v>2870</v>
      </c>
      <c r="AS174" s="318">
        <v>79.348399999999998</v>
      </c>
      <c r="AT174" s="318">
        <v>0</v>
      </c>
      <c r="AU174" s="317" t="s">
        <v>4223</v>
      </c>
      <c r="AV174" s="317" t="s">
        <v>4223</v>
      </c>
      <c r="AW174" s="317" t="s">
        <v>4224</v>
      </c>
      <c r="AX174" s="317" t="s">
        <v>4225</v>
      </c>
      <c r="AY174" s="317" t="s">
        <v>2874</v>
      </c>
      <c r="AZ174" s="317" t="s">
        <v>800</v>
      </c>
      <c r="BA174" s="317" t="s">
        <v>800</v>
      </c>
      <c r="BB174" s="318">
        <v>3.42798366013072E-3</v>
      </c>
      <c r="BC174" s="318">
        <v>2.0233707811666099E-2</v>
      </c>
      <c r="BD174" s="318">
        <v>8.3333333333333295E-4</v>
      </c>
      <c r="BE174" s="318">
        <v>5.2479100529100498E-4</v>
      </c>
      <c r="BF174" s="318">
        <v>0</v>
      </c>
      <c r="BG174" s="318">
        <v>0</v>
      </c>
      <c r="BH174" s="318">
        <v>0</v>
      </c>
      <c r="BI174" s="318">
        <v>0</v>
      </c>
      <c r="BJ174" s="318">
        <v>0</v>
      </c>
      <c r="BK174" s="318">
        <v>0</v>
      </c>
      <c r="BL174" s="318">
        <v>0</v>
      </c>
      <c r="BM174" s="318">
        <v>3.1332761171440897E-2</v>
      </c>
      <c r="BN174" s="318">
        <v>1.9128626122754499E-3</v>
      </c>
      <c r="BO174" s="318">
        <v>0</v>
      </c>
      <c r="BP174" s="318">
        <v>5.34245984413762E-3</v>
      </c>
      <c r="BQ174" s="318">
        <v>1.79829418875075E-3</v>
      </c>
      <c r="BR174" s="318">
        <v>2.4518098300653599E-4</v>
      </c>
      <c r="BS174" s="318">
        <v>5.8510620577143999E-2</v>
      </c>
      <c r="BT174" s="318">
        <v>6.3853080421281697E-2</v>
      </c>
      <c r="BU174" s="318">
        <v>6.5651374610032398E-2</v>
      </c>
      <c r="BV174" s="318">
        <v>158.13681237066001</v>
      </c>
      <c r="BW174" s="318">
        <v>172.57589303049099</v>
      </c>
      <c r="BX174" s="318">
        <v>177.43614759468201</v>
      </c>
      <c r="BY174" s="318">
        <v>411.15571216371501</v>
      </c>
      <c r="BZ174" s="318">
        <v>448.69732187927701</v>
      </c>
      <c r="CA174" s="318">
        <v>461.333983746174</v>
      </c>
      <c r="CB174" s="318">
        <v>15.2127613500575</v>
      </c>
      <c r="CC174" s="318">
        <v>16.6018009095332</v>
      </c>
      <c r="CD174" s="318">
        <v>17.0693573986084</v>
      </c>
      <c r="CE174" s="317" t="s">
        <v>800</v>
      </c>
      <c r="CF174" s="317" t="s">
        <v>800</v>
      </c>
      <c r="CG174" s="317" t="s">
        <v>2875</v>
      </c>
      <c r="CH174" s="318">
        <v>4.5242806297883E-3</v>
      </c>
      <c r="CI174" s="318">
        <v>5.3986339947355702E-2</v>
      </c>
      <c r="CJ174" s="318">
        <v>14.0364483863125</v>
      </c>
      <c r="CK174" s="222"/>
      <c r="CL174" s="223">
        <f t="shared" si="20"/>
        <v>2.526499679342769E-2</v>
      </c>
      <c r="CM174" s="223">
        <f t="shared" si="21"/>
        <v>3.3245623783716344E-2</v>
      </c>
      <c r="CN174" s="223">
        <f t="shared" si="22"/>
        <v>5.34245984413762E-3</v>
      </c>
      <c r="CO174" s="223">
        <f t="shared" si="22"/>
        <v>1.79829418875075E-3</v>
      </c>
      <c r="CP174" s="223">
        <f t="shared" si="23"/>
        <v>6.5651374610032398E-2</v>
      </c>
      <c r="CQ174" s="223">
        <f t="shared" si="24"/>
        <v>0</v>
      </c>
      <c r="CR174" s="222"/>
      <c r="CS174" s="222"/>
      <c r="CT174" s="222"/>
      <c r="CU174" s="222"/>
      <c r="CV174" s="222"/>
      <c r="CW174" s="222"/>
      <c r="CX174" s="222"/>
      <c r="CY174" s="222"/>
      <c r="CZ174" s="222"/>
      <c r="DA174" s="222"/>
      <c r="DB174" s="224">
        <f t="shared" si="25"/>
        <v>5.8265439594137498E-2</v>
      </c>
      <c r="DC174" s="224">
        <f t="shared" si="26"/>
        <v>2.4518098300653599E-4</v>
      </c>
      <c r="DD174" s="224">
        <f t="shared" si="27"/>
        <v>5.8510620577144033E-2</v>
      </c>
      <c r="DE174" s="225">
        <f t="shared" si="28"/>
        <v>0</v>
      </c>
      <c r="DF174" s="222"/>
      <c r="DG174" s="222"/>
      <c r="DH174" s="222"/>
      <c r="DI174" s="222"/>
      <c r="DJ174" s="222"/>
      <c r="DK174" s="222"/>
      <c r="DL174" s="222"/>
      <c r="DM174" s="222"/>
      <c r="DN174" s="222"/>
      <c r="DO174" s="222"/>
      <c r="DP174" s="222"/>
      <c r="DQ174" s="222"/>
      <c r="DR174" s="222"/>
      <c r="DS174" s="222"/>
      <c r="DT174" s="222"/>
      <c r="DU174" s="222"/>
      <c r="DV174" s="222"/>
      <c r="DW174" s="222"/>
      <c r="DX174" s="222"/>
      <c r="DY174" s="222"/>
      <c r="DZ174" s="222"/>
      <c r="EA174" s="222"/>
      <c r="EB174" s="222"/>
      <c r="EC174" s="222"/>
      <c r="ED174" s="222"/>
      <c r="EE174" s="222"/>
    </row>
    <row r="175" spans="1:135" ht="25.5" x14ac:dyDescent="0.25">
      <c r="A175" s="317" t="s">
        <v>475</v>
      </c>
      <c r="B175" s="317" t="s">
        <v>4222</v>
      </c>
      <c r="C175" s="317" t="s">
        <v>476</v>
      </c>
      <c r="D175" s="317" t="s">
        <v>2853</v>
      </c>
      <c r="E175" s="318">
        <v>370</v>
      </c>
      <c r="F175" s="318">
        <v>3060</v>
      </c>
      <c r="G175" s="317" t="s">
        <v>2906</v>
      </c>
      <c r="H175" s="317" t="s">
        <v>800</v>
      </c>
      <c r="I175" s="317" t="s">
        <v>2625</v>
      </c>
      <c r="J175" s="318">
        <v>108</v>
      </c>
      <c r="K175" s="318">
        <v>0.89132760022247903</v>
      </c>
      <c r="L175" s="317" t="s">
        <v>2891</v>
      </c>
      <c r="M175" s="317" t="s">
        <v>2892</v>
      </c>
      <c r="N175" s="317" t="s">
        <v>2893</v>
      </c>
      <c r="O175" s="317" t="s">
        <v>32</v>
      </c>
      <c r="P175" s="317" t="s">
        <v>2894</v>
      </c>
      <c r="Q175" s="317" t="s">
        <v>2859</v>
      </c>
      <c r="R175" s="317" t="s">
        <v>4222</v>
      </c>
      <c r="S175" s="317" t="s">
        <v>2895</v>
      </c>
      <c r="T175" s="318">
        <v>5.45294626447154E-2</v>
      </c>
      <c r="U175" s="317" t="s">
        <v>2981</v>
      </c>
      <c r="V175" s="317" t="s">
        <v>2982</v>
      </c>
      <c r="W175" s="317" t="s">
        <v>475</v>
      </c>
      <c r="X175" s="317" t="s">
        <v>476</v>
      </c>
      <c r="Y175" s="318">
        <v>370</v>
      </c>
      <c r="Z175" s="318">
        <v>3060</v>
      </c>
      <c r="AA175" s="318">
        <v>1</v>
      </c>
      <c r="AB175" s="317" t="s">
        <v>4222</v>
      </c>
      <c r="AC175" s="318">
        <v>1</v>
      </c>
      <c r="AD175" s="317" t="s">
        <v>800</v>
      </c>
      <c r="AE175" s="317" t="s">
        <v>800</v>
      </c>
      <c r="AF175" s="318">
        <v>0</v>
      </c>
      <c r="AG175" s="318">
        <v>0</v>
      </c>
      <c r="AH175" s="317" t="s">
        <v>2854</v>
      </c>
      <c r="AI175" s="317" t="s">
        <v>2863</v>
      </c>
      <c r="AJ175" s="317" t="s">
        <v>2891</v>
      </c>
      <c r="AK175" s="317" t="s">
        <v>2907</v>
      </c>
      <c r="AL175" s="317" t="s">
        <v>2854</v>
      </c>
      <c r="AM175" s="317" t="s">
        <v>2865</v>
      </c>
      <c r="AN175" s="317" t="s">
        <v>2985</v>
      </c>
      <c r="AO175" s="317" t="s">
        <v>2867</v>
      </c>
      <c r="AP175" s="317" t="s">
        <v>2868</v>
      </c>
      <c r="AQ175" s="317" t="s">
        <v>2869</v>
      </c>
      <c r="AR175" s="317" t="s">
        <v>2870</v>
      </c>
      <c r="AS175" s="318">
        <v>82.6995</v>
      </c>
      <c r="AT175" s="318">
        <v>0</v>
      </c>
      <c r="AU175" s="317" t="s">
        <v>4223</v>
      </c>
      <c r="AV175" s="317" t="s">
        <v>4223</v>
      </c>
      <c r="AW175" s="317" t="s">
        <v>4224</v>
      </c>
      <c r="AX175" s="317" t="s">
        <v>4225</v>
      </c>
      <c r="AY175" s="317" t="s">
        <v>2915</v>
      </c>
      <c r="AZ175" s="317" t="s">
        <v>800</v>
      </c>
      <c r="BA175" s="317" t="s">
        <v>800</v>
      </c>
      <c r="BB175" s="318">
        <v>3.42798366013072E-3</v>
      </c>
      <c r="BC175" s="318">
        <v>2.0175901178544699E-2</v>
      </c>
      <c r="BD175" s="318">
        <v>8.3333333333333295E-4</v>
      </c>
      <c r="BE175" s="318">
        <v>5.3176118827160496E-4</v>
      </c>
      <c r="BF175" s="318">
        <v>0</v>
      </c>
      <c r="BG175" s="318">
        <v>0</v>
      </c>
      <c r="BH175" s="318">
        <v>0</v>
      </c>
      <c r="BI175" s="318">
        <v>0</v>
      </c>
      <c r="BJ175" s="318">
        <v>0</v>
      </c>
      <c r="BK175" s="318">
        <v>0</v>
      </c>
      <c r="BL175" s="318">
        <v>0</v>
      </c>
      <c r="BM175" s="318">
        <v>1.9089204460429401E-2</v>
      </c>
      <c r="BN175" s="318">
        <v>1.7168660427865001E-3</v>
      </c>
      <c r="BO175" s="318">
        <v>0</v>
      </c>
      <c r="BP175" s="318">
        <v>4.6618623101127004E-3</v>
      </c>
      <c r="BQ175" s="318">
        <v>1.5692022299860699E-3</v>
      </c>
      <c r="BR175" s="318">
        <v>1.44052287581699E-4</v>
      </c>
      <c r="BS175" s="318">
        <v>4.5919102151077897E-2</v>
      </c>
      <c r="BT175" s="318">
        <v>5.0580964461190599E-2</v>
      </c>
      <c r="BU175" s="318">
        <v>5.2150166691176697E-2</v>
      </c>
      <c r="BV175" s="318">
        <v>124.1056814894</v>
      </c>
      <c r="BW175" s="318">
        <v>136.70530935456901</v>
      </c>
      <c r="BX175" s="318">
        <v>140.94639646264</v>
      </c>
      <c r="BY175" s="318">
        <v>322.67477187243998</v>
      </c>
      <c r="BZ175" s="318">
        <v>355.43380432188002</v>
      </c>
      <c r="CA175" s="318">
        <v>366.46063080286302</v>
      </c>
      <c r="CB175" s="318">
        <v>11.938966559280299</v>
      </c>
      <c r="CC175" s="318">
        <v>13.1510507599096</v>
      </c>
      <c r="CD175" s="318">
        <v>13.5590433397059</v>
      </c>
      <c r="CE175" s="317" t="s">
        <v>800</v>
      </c>
      <c r="CF175" s="317" t="s">
        <v>800</v>
      </c>
      <c r="CG175" s="317" t="s">
        <v>2990</v>
      </c>
      <c r="CH175" s="318">
        <v>2.5060280132131701E-3</v>
      </c>
      <c r="CI175" s="318">
        <v>4.3413074137864799E-2</v>
      </c>
      <c r="CJ175" s="318">
        <v>11.2873992758448</v>
      </c>
      <c r="CK175" s="222"/>
      <c r="CL175" s="223">
        <f t="shared" si="20"/>
        <v>2.5113031647862057E-2</v>
      </c>
      <c r="CM175" s="223">
        <f t="shared" si="21"/>
        <v>2.0806070503215902E-2</v>
      </c>
      <c r="CN175" s="223">
        <f t="shared" si="22"/>
        <v>4.6618623101127004E-3</v>
      </c>
      <c r="CO175" s="223">
        <f t="shared" si="22"/>
        <v>1.5692022299860699E-3</v>
      </c>
      <c r="CP175" s="223">
        <f t="shared" si="23"/>
        <v>5.2150166691176732E-2</v>
      </c>
      <c r="CQ175" s="223">
        <f t="shared" si="24"/>
        <v>0</v>
      </c>
      <c r="CR175" s="222"/>
      <c r="CS175" s="222"/>
      <c r="CT175" s="222"/>
      <c r="CU175" s="222"/>
      <c r="CV175" s="222"/>
      <c r="CW175" s="222"/>
      <c r="CX175" s="222"/>
      <c r="CY175" s="222"/>
      <c r="CZ175" s="222"/>
      <c r="DA175" s="222"/>
      <c r="DB175" s="224">
        <f t="shared" si="25"/>
        <v>4.5775049863496259E-2</v>
      </c>
      <c r="DC175" s="224">
        <f t="shared" si="26"/>
        <v>1.44052287581699E-4</v>
      </c>
      <c r="DD175" s="224">
        <f t="shared" si="27"/>
        <v>4.5919102151077959E-2</v>
      </c>
      <c r="DE175" s="225">
        <f t="shared" si="28"/>
        <v>6.2450045135165055E-17</v>
      </c>
      <c r="DF175" s="222"/>
      <c r="DG175" s="222"/>
      <c r="DH175" s="222"/>
      <c r="DI175" s="222"/>
      <c r="DJ175" s="222"/>
      <c r="DK175" s="222"/>
      <c r="DL175" s="222"/>
      <c r="DM175" s="222"/>
      <c r="DN175" s="222"/>
      <c r="DO175" s="222"/>
      <c r="DP175" s="222"/>
      <c r="DQ175" s="222"/>
      <c r="DR175" s="222"/>
      <c r="DS175" s="222"/>
      <c r="DT175" s="222"/>
      <c r="DU175" s="222"/>
      <c r="DV175" s="222"/>
      <c r="DW175" s="222"/>
      <c r="DX175" s="222"/>
      <c r="DY175" s="222"/>
      <c r="DZ175" s="222"/>
      <c r="EA175" s="222"/>
      <c r="EB175" s="222"/>
      <c r="EC175" s="222"/>
      <c r="ED175" s="222"/>
      <c r="EE175" s="222"/>
    </row>
    <row r="176" spans="1:135" ht="25.5" x14ac:dyDescent="0.25">
      <c r="A176" s="317" t="s">
        <v>479</v>
      </c>
      <c r="B176" s="317" t="s">
        <v>3484</v>
      </c>
      <c r="C176" s="317" t="s">
        <v>480</v>
      </c>
      <c r="D176" s="317" t="s">
        <v>49</v>
      </c>
      <c r="E176" s="318">
        <v>170</v>
      </c>
      <c r="F176" s="318">
        <v>3616</v>
      </c>
      <c r="G176" s="317" t="s">
        <v>2855</v>
      </c>
      <c r="H176" s="317" t="s">
        <v>800</v>
      </c>
      <c r="I176" s="317" t="s">
        <v>2624</v>
      </c>
      <c r="J176" s="318">
        <v>310</v>
      </c>
      <c r="K176" s="318">
        <v>0.90149999999999997</v>
      </c>
      <c r="L176" s="317" t="s">
        <v>2855</v>
      </c>
      <c r="M176" s="317" t="s">
        <v>2856</v>
      </c>
      <c r="N176" s="317" t="s">
        <v>2857</v>
      </c>
      <c r="O176" s="317" t="s">
        <v>32</v>
      </c>
      <c r="P176" s="317" t="s">
        <v>2858</v>
      </c>
      <c r="Q176" s="317" t="s">
        <v>2859</v>
      </c>
      <c r="R176" s="317" t="s">
        <v>3484</v>
      </c>
      <c r="S176" s="317" t="s">
        <v>2860</v>
      </c>
      <c r="T176" s="318">
        <v>5.4685696788286699E-2</v>
      </c>
      <c r="U176" s="317" t="s">
        <v>2904</v>
      </c>
      <c r="V176" s="317" t="s">
        <v>2905</v>
      </c>
      <c r="W176" s="317" t="s">
        <v>479</v>
      </c>
      <c r="X176" s="317" t="s">
        <v>480</v>
      </c>
      <c r="Y176" s="318">
        <v>170</v>
      </c>
      <c r="Z176" s="318">
        <v>3616</v>
      </c>
      <c r="AA176" s="318">
        <v>1</v>
      </c>
      <c r="AB176" s="317" t="s">
        <v>3484</v>
      </c>
      <c r="AC176" s="318">
        <v>1</v>
      </c>
      <c r="AD176" s="317" t="s">
        <v>800</v>
      </c>
      <c r="AE176" s="317" t="s">
        <v>800</v>
      </c>
      <c r="AF176" s="318">
        <v>0</v>
      </c>
      <c r="AG176" s="318">
        <v>0</v>
      </c>
      <c r="AH176" s="317" t="s">
        <v>2854</v>
      </c>
      <c r="AI176" s="317" t="s">
        <v>2863</v>
      </c>
      <c r="AJ176" s="317" t="s">
        <v>2891</v>
      </c>
      <c r="AK176" s="317" t="s">
        <v>2907</v>
      </c>
      <c r="AL176" s="317" t="s">
        <v>2854</v>
      </c>
      <c r="AM176" s="317" t="s">
        <v>2865</v>
      </c>
      <c r="AN176" s="317" t="s">
        <v>2908</v>
      </c>
      <c r="AO176" s="317" t="s">
        <v>2867</v>
      </c>
      <c r="AP176" s="317" t="s">
        <v>2868</v>
      </c>
      <c r="AQ176" s="317" t="s">
        <v>2869</v>
      </c>
      <c r="AR176" s="317" t="s">
        <v>2870</v>
      </c>
      <c r="AS176" s="318">
        <v>57.08</v>
      </c>
      <c r="AT176" s="318">
        <v>0</v>
      </c>
      <c r="AU176" s="317" t="s">
        <v>3485</v>
      </c>
      <c r="AV176" s="317" t="s">
        <v>3485</v>
      </c>
      <c r="AW176" s="317" t="s">
        <v>3486</v>
      </c>
      <c r="AX176" s="317" t="s">
        <v>3487</v>
      </c>
      <c r="AY176" s="317" t="s">
        <v>2915</v>
      </c>
      <c r="AZ176" s="317" t="s">
        <v>800</v>
      </c>
      <c r="BA176" s="317" t="s">
        <v>800</v>
      </c>
      <c r="BB176" s="318">
        <v>2.6881929080629298E-3</v>
      </c>
      <c r="BC176" s="318">
        <v>9.2965684540087402E-3</v>
      </c>
      <c r="BD176" s="318">
        <v>1E-3</v>
      </c>
      <c r="BE176" s="318">
        <v>1.27867383512545E-4</v>
      </c>
      <c r="BF176" s="318">
        <v>0</v>
      </c>
      <c r="BG176" s="318">
        <v>0</v>
      </c>
      <c r="BH176" s="318">
        <v>0</v>
      </c>
      <c r="BI176" s="318">
        <v>0</v>
      </c>
      <c r="BJ176" s="318">
        <v>0</v>
      </c>
      <c r="BK176" s="318">
        <v>0</v>
      </c>
      <c r="BL176" s="318">
        <v>0</v>
      </c>
      <c r="BM176" s="318">
        <v>1.35948204723463E-2</v>
      </c>
      <c r="BN176" s="318">
        <v>7.7992929282865201E-4</v>
      </c>
      <c r="BO176" s="318">
        <v>0</v>
      </c>
      <c r="BP176" s="318">
        <v>1.60580619006874E-3</v>
      </c>
      <c r="BQ176" s="318">
        <v>5.4052103789405798E-4</v>
      </c>
      <c r="BR176" s="318">
        <v>1.2190265486725701E-4</v>
      </c>
      <c r="BS176" s="318">
        <v>2.7609281165626401E-2</v>
      </c>
      <c r="BT176" s="318">
        <v>2.9215087355695099E-2</v>
      </c>
      <c r="BU176" s="318">
        <v>2.9755608393589199E-2</v>
      </c>
      <c r="BV176" s="318">
        <v>162.40753626839</v>
      </c>
      <c r="BW176" s="318">
        <v>171.85345503350101</v>
      </c>
      <c r="BX176" s="318">
        <v>175.032990550525</v>
      </c>
      <c r="BY176" s="318">
        <v>422.259594297815</v>
      </c>
      <c r="BZ176" s="318">
        <v>446.81898308710203</v>
      </c>
      <c r="CA176" s="318">
        <v>455.08577543136403</v>
      </c>
      <c r="CB176" s="318">
        <v>7.1784131030628604</v>
      </c>
      <c r="CC176" s="318">
        <v>7.5959227124807303</v>
      </c>
      <c r="CD176" s="318">
        <v>7.7364581823331902</v>
      </c>
      <c r="CE176" s="317" t="s">
        <v>800</v>
      </c>
      <c r="CF176" s="317" t="s">
        <v>800</v>
      </c>
      <c r="CG176" s="317" t="s">
        <v>2916</v>
      </c>
      <c r="CH176" s="318">
        <v>2.33499907602363E-3</v>
      </c>
      <c r="CI176" s="318">
        <v>2.5274282089602699E-2</v>
      </c>
      <c r="CJ176" s="318">
        <v>6.5713133432967101</v>
      </c>
      <c r="CK176" s="222"/>
      <c r="CL176" s="223">
        <f t="shared" si="20"/>
        <v>1.3234531400451471E-2</v>
      </c>
      <c r="CM176" s="223">
        <f t="shared" si="21"/>
        <v>1.4374749765174952E-2</v>
      </c>
      <c r="CN176" s="223">
        <f t="shared" si="22"/>
        <v>1.60580619006874E-3</v>
      </c>
      <c r="CO176" s="223">
        <f t="shared" si="22"/>
        <v>5.4052103789405798E-4</v>
      </c>
      <c r="CP176" s="223">
        <f t="shared" si="23"/>
        <v>2.975560839358922E-2</v>
      </c>
      <c r="CQ176" s="223">
        <f t="shared" si="24"/>
        <v>0</v>
      </c>
      <c r="CR176" s="222"/>
      <c r="CS176" s="222"/>
      <c r="CT176" s="222"/>
      <c r="CU176" s="222"/>
      <c r="CV176" s="222"/>
      <c r="CW176" s="222"/>
      <c r="CX176" s="222"/>
      <c r="CY176" s="222"/>
      <c r="CZ176" s="222"/>
      <c r="DA176" s="222"/>
      <c r="DB176" s="224">
        <f t="shared" si="25"/>
        <v>2.7487378510759167E-2</v>
      </c>
      <c r="DC176" s="224">
        <f t="shared" si="26"/>
        <v>1.2190265486725701E-4</v>
      </c>
      <c r="DD176" s="224">
        <f t="shared" si="27"/>
        <v>2.7609281165626425E-2</v>
      </c>
      <c r="DE176" s="225">
        <f t="shared" si="28"/>
        <v>0</v>
      </c>
      <c r="DF176" s="222"/>
      <c r="DG176" s="222"/>
      <c r="DH176" s="222"/>
      <c r="DI176" s="222"/>
      <c r="DJ176" s="222"/>
      <c r="DK176" s="222"/>
      <c r="DL176" s="222"/>
      <c r="DM176" s="222"/>
      <c r="DN176" s="222"/>
      <c r="DO176" s="222"/>
      <c r="DP176" s="222"/>
      <c r="DQ176" s="222"/>
      <c r="DR176" s="222"/>
      <c r="DS176" s="222"/>
      <c r="DT176" s="222"/>
      <c r="DU176" s="222"/>
      <c r="DV176" s="222"/>
      <c r="DW176" s="222"/>
      <c r="DX176" s="222"/>
      <c r="DY176" s="222"/>
      <c r="DZ176" s="222"/>
      <c r="EA176" s="222"/>
      <c r="EB176" s="222"/>
      <c r="EC176" s="222"/>
      <c r="ED176" s="222"/>
      <c r="EE176" s="222"/>
    </row>
    <row r="177" spans="1:135" ht="25.5" x14ac:dyDescent="0.25">
      <c r="A177" s="317" t="s">
        <v>479</v>
      </c>
      <c r="B177" s="317" t="s">
        <v>3488</v>
      </c>
      <c r="C177" s="317" t="s">
        <v>480</v>
      </c>
      <c r="D177" s="317" t="s">
        <v>49</v>
      </c>
      <c r="E177" s="318">
        <v>170</v>
      </c>
      <c r="F177" s="318">
        <v>3616</v>
      </c>
      <c r="G177" s="317" t="s">
        <v>2855</v>
      </c>
      <c r="H177" s="317" t="s">
        <v>800</v>
      </c>
      <c r="I177" s="317" t="s">
        <v>2624</v>
      </c>
      <c r="J177" s="318">
        <v>310</v>
      </c>
      <c r="K177" s="318">
        <v>0.90149999999999997</v>
      </c>
      <c r="L177" s="317" t="s">
        <v>2891</v>
      </c>
      <c r="M177" s="317" t="s">
        <v>2892</v>
      </c>
      <c r="N177" s="317" t="s">
        <v>2893</v>
      </c>
      <c r="O177" s="317" t="s">
        <v>32</v>
      </c>
      <c r="P177" s="317" t="s">
        <v>2858</v>
      </c>
      <c r="Q177" s="317" t="s">
        <v>2854</v>
      </c>
      <c r="R177" s="317" t="s">
        <v>3488</v>
      </c>
      <c r="S177" s="317" t="s">
        <v>2860</v>
      </c>
      <c r="T177" s="318">
        <v>5.4685696788286699E-2</v>
      </c>
      <c r="U177" s="317" t="s">
        <v>2904</v>
      </c>
      <c r="V177" s="317" t="s">
        <v>2905</v>
      </c>
      <c r="W177" s="317" t="s">
        <v>133</v>
      </c>
      <c r="X177" s="317" t="s">
        <v>134</v>
      </c>
      <c r="Y177" s="318">
        <v>170</v>
      </c>
      <c r="Z177" s="318">
        <v>4200</v>
      </c>
      <c r="AA177" s="318">
        <v>110</v>
      </c>
      <c r="AB177" s="317" t="s">
        <v>3489</v>
      </c>
      <c r="AC177" s="318">
        <v>0.97499999999999998</v>
      </c>
      <c r="AD177" s="317" t="s">
        <v>800</v>
      </c>
      <c r="AE177" s="317" t="s">
        <v>800</v>
      </c>
      <c r="AF177" s="318">
        <v>0</v>
      </c>
      <c r="AG177" s="318">
        <v>0</v>
      </c>
      <c r="AH177" s="317" t="s">
        <v>2855</v>
      </c>
      <c r="AI177" s="317" t="s">
        <v>2711</v>
      </c>
      <c r="AJ177" s="317" t="s">
        <v>2855</v>
      </c>
      <c r="AK177" s="317" t="s">
        <v>2864</v>
      </c>
      <c r="AL177" s="317" t="s">
        <v>2854</v>
      </c>
      <c r="AM177" s="317" t="s">
        <v>2865</v>
      </c>
      <c r="AN177" s="317" t="s">
        <v>2908</v>
      </c>
      <c r="AO177" s="317" t="s">
        <v>2921</v>
      </c>
      <c r="AP177" s="317" t="s">
        <v>2868</v>
      </c>
      <c r="AQ177" s="317" t="s">
        <v>2869</v>
      </c>
      <c r="AR177" s="317" t="s">
        <v>2922</v>
      </c>
      <c r="AS177" s="318">
        <v>57.08</v>
      </c>
      <c r="AT177" s="318">
        <v>6.5473999999999997</v>
      </c>
      <c r="AU177" s="317" t="s">
        <v>3485</v>
      </c>
      <c r="AV177" s="317" t="s">
        <v>2941</v>
      </c>
      <c r="AW177" s="317" t="s">
        <v>2942</v>
      </c>
      <c r="AX177" s="317" t="s">
        <v>2943</v>
      </c>
      <c r="AY177" s="317" t="s">
        <v>2874</v>
      </c>
      <c r="AZ177" s="317" t="s">
        <v>800</v>
      </c>
      <c r="BA177" s="317" t="s">
        <v>800</v>
      </c>
      <c r="BB177" s="318">
        <v>2.6881929080629298E-3</v>
      </c>
      <c r="BC177" s="318">
        <v>9.2965684540087402E-3</v>
      </c>
      <c r="BD177" s="318">
        <v>1E-3</v>
      </c>
      <c r="BE177" s="318">
        <v>1.27867383512545E-4</v>
      </c>
      <c r="BF177" s="318">
        <v>8.4500000000000005E-4</v>
      </c>
      <c r="BG177" s="318">
        <v>4.4237694672477301E-5</v>
      </c>
      <c r="BH177" s="318">
        <v>1.29410105820106E-3</v>
      </c>
      <c r="BI177" s="318">
        <v>0</v>
      </c>
      <c r="BJ177" s="318">
        <v>6.6768623044826205E-4</v>
      </c>
      <c r="BK177" s="318">
        <v>0</v>
      </c>
      <c r="BL177" s="318">
        <v>0</v>
      </c>
      <c r="BM177" s="318">
        <v>1.35948204723463E-2</v>
      </c>
      <c r="BN177" s="318">
        <v>7.7992929282865201E-4</v>
      </c>
      <c r="BO177" s="318">
        <v>5.9515113744280403E-3</v>
      </c>
      <c r="BP177" s="318">
        <v>1.60580619006874E-3</v>
      </c>
      <c r="BQ177" s="318">
        <v>5.4052103789405798E-4</v>
      </c>
      <c r="BR177" s="318">
        <v>1.7863185904761899E-4</v>
      </c>
      <c r="BS177" s="318">
        <v>3.6468546727556603E-2</v>
      </c>
      <c r="BT177" s="318">
        <v>3.8074352917625301E-2</v>
      </c>
      <c r="BU177" s="318">
        <v>3.8614873955519401E-2</v>
      </c>
      <c r="BV177" s="318">
        <v>214.520863103274</v>
      </c>
      <c r="BW177" s="318">
        <v>223.966781868384</v>
      </c>
      <c r="BX177" s="318">
        <v>227.146317385408</v>
      </c>
      <c r="BY177" s="318">
        <v>557.75424406851198</v>
      </c>
      <c r="BZ177" s="318">
        <v>582.31363285779901</v>
      </c>
      <c r="CA177" s="318">
        <v>590.58042520206095</v>
      </c>
      <c r="CB177" s="318">
        <v>9.4818221491647101</v>
      </c>
      <c r="CC177" s="318">
        <v>9.89933175858258</v>
      </c>
      <c r="CD177" s="318">
        <v>10.039867228435</v>
      </c>
      <c r="CE177" s="317" t="s">
        <v>800</v>
      </c>
      <c r="CF177" s="317" t="s">
        <v>800</v>
      </c>
      <c r="CG177" s="317" t="s">
        <v>2916</v>
      </c>
      <c r="CH177" s="318">
        <v>2.33499907602363E-3</v>
      </c>
      <c r="CI177" s="318">
        <v>3.4133547651532897E-2</v>
      </c>
      <c r="CJ177" s="318">
        <v>8.8747223893985705</v>
      </c>
      <c r="CK177" s="222"/>
      <c r="CL177" s="223">
        <f t="shared" si="20"/>
        <v>1.6142285587953633E-2</v>
      </c>
      <c r="CM177" s="223">
        <f t="shared" si="21"/>
        <v>2.0326261139602994E-2</v>
      </c>
      <c r="CN177" s="223">
        <f t="shared" si="22"/>
        <v>1.60580619006874E-3</v>
      </c>
      <c r="CO177" s="223">
        <f t="shared" si="22"/>
        <v>5.4052103789405798E-4</v>
      </c>
      <c r="CP177" s="223">
        <f t="shared" si="23"/>
        <v>3.8614873955519428E-2</v>
      </c>
      <c r="CQ177" s="223">
        <f t="shared" si="24"/>
        <v>0</v>
      </c>
      <c r="CR177" s="222"/>
      <c r="CS177" s="222"/>
      <c r="CT177" s="222"/>
      <c r="CU177" s="222"/>
      <c r="CV177" s="222"/>
      <c r="CW177" s="222"/>
      <c r="CX177" s="222"/>
      <c r="CY177" s="222"/>
      <c r="CZ177" s="222"/>
      <c r="DA177" s="222"/>
      <c r="DB177" s="224">
        <f t="shared" si="25"/>
        <v>2.7487378510759167E-2</v>
      </c>
      <c r="DC177" s="224">
        <f t="shared" si="26"/>
        <v>8.9811682167974596E-3</v>
      </c>
      <c r="DD177" s="224">
        <f t="shared" si="27"/>
        <v>3.6468546727556631E-2</v>
      </c>
      <c r="DE177" s="225">
        <f t="shared" si="28"/>
        <v>0</v>
      </c>
      <c r="DF177" s="222"/>
      <c r="DG177" s="222"/>
      <c r="DH177" s="222"/>
      <c r="DI177" s="222"/>
      <c r="DJ177" s="222"/>
      <c r="DK177" s="222"/>
      <c r="DL177" s="222"/>
      <c r="DM177" s="222"/>
      <c r="DN177" s="222"/>
      <c r="DO177" s="222"/>
      <c r="DP177" s="222"/>
      <c r="DQ177" s="222"/>
      <c r="DR177" s="222"/>
      <c r="DS177" s="222"/>
      <c r="DT177" s="222"/>
      <c r="DU177" s="222"/>
      <c r="DV177" s="222"/>
      <c r="DW177" s="222"/>
      <c r="DX177" s="222"/>
      <c r="DY177" s="222"/>
      <c r="DZ177" s="222"/>
      <c r="EA177" s="222"/>
      <c r="EB177" s="222"/>
      <c r="EC177" s="222"/>
      <c r="ED177" s="222"/>
      <c r="EE177" s="222"/>
    </row>
    <row r="178" spans="1:135" ht="25.5" x14ac:dyDescent="0.25">
      <c r="A178" s="317" t="s">
        <v>479</v>
      </c>
      <c r="B178" s="317" t="s">
        <v>3490</v>
      </c>
      <c r="C178" s="317" t="s">
        <v>480</v>
      </c>
      <c r="D178" s="317" t="s">
        <v>49</v>
      </c>
      <c r="E178" s="318">
        <v>170</v>
      </c>
      <c r="F178" s="318">
        <v>3616</v>
      </c>
      <c r="G178" s="317" t="s">
        <v>2855</v>
      </c>
      <c r="H178" s="317" t="s">
        <v>800</v>
      </c>
      <c r="I178" s="317" t="s">
        <v>2624</v>
      </c>
      <c r="J178" s="318">
        <v>310</v>
      </c>
      <c r="K178" s="318">
        <v>0.90149999999999997</v>
      </c>
      <c r="L178" s="317" t="s">
        <v>2855</v>
      </c>
      <c r="M178" s="317" t="s">
        <v>2856</v>
      </c>
      <c r="N178" s="317" t="s">
        <v>2857</v>
      </c>
      <c r="O178" s="317" t="s">
        <v>32</v>
      </c>
      <c r="P178" s="317" t="s">
        <v>2858</v>
      </c>
      <c r="Q178" s="317" t="s">
        <v>2855</v>
      </c>
      <c r="R178" s="317" t="s">
        <v>3490</v>
      </c>
      <c r="S178" s="317" t="s">
        <v>2860</v>
      </c>
      <c r="T178" s="318">
        <v>5.4685696788286699E-2</v>
      </c>
      <c r="U178" s="317" t="s">
        <v>2904</v>
      </c>
      <c r="V178" s="317" t="s">
        <v>2905</v>
      </c>
      <c r="W178" s="317" t="s">
        <v>131</v>
      </c>
      <c r="X178" s="317" t="s">
        <v>132</v>
      </c>
      <c r="Y178" s="318">
        <v>170</v>
      </c>
      <c r="Z178" s="318">
        <v>4520</v>
      </c>
      <c r="AA178" s="318">
        <v>110</v>
      </c>
      <c r="AB178" s="317" t="s">
        <v>3491</v>
      </c>
      <c r="AC178" s="318">
        <v>0.97499999999999998</v>
      </c>
      <c r="AD178" s="317" t="s">
        <v>800</v>
      </c>
      <c r="AE178" s="317" t="s">
        <v>800</v>
      </c>
      <c r="AF178" s="318">
        <v>0</v>
      </c>
      <c r="AG178" s="318">
        <v>0</v>
      </c>
      <c r="AH178" s="317" t="s">
        <v>2906</v>
      </c>
      <c r="AI178" s="317" t="s">
        <v>2712</v>
      </c>
      <c r="AJ178" s="317" t="s">
        <v>2855</v>
      </c>
      <c r="AK178" s="317" t="s">
        <v>2864</v>
      </c>
      <c r="AL178" s="317" t="s">
        <v>2854</v>
      </c>
      <c r="AM178" s="317" t="s">
        <v>2865</v>
      </c>
      <c r="AN178" s="317" t="s">
        <v>2908</v>
      </c>
      <c r="AO178" s="317" t="s">
        <v>2909</v>
      </c>
      <c r="AP178" s="317" t="s">
        <v>2868</v>
      </c>
      <c r="AQ178" s="317" t="s">
        <v>2869</v>
      </c>
      <c r="AR178" s="317" t="s">
        <v>2910</v>
      </c>
      <c r="AS178" s="318">
        <v>57.08</v>
      </c>
      <c r="AT178" s="318">
        <v>9.8210999999999995</v>
      </c>
      <c r="AU178" s="317" t="s">
        <v>3485</v>
      </c>
      <c r="AV178" s="317" t="s">
        <v>3492</v>
      </c>
      <c r="AW178" s="317" t="s">
        <v>3493</v>
      </c>
      <c r="AX178" s="317" t="s">
        <v>3494</v>
      </c>
      <c r="AY178" s="317" t="s">
        <v>2874</v>
      </c>
      <c r="AZ178" s="317" t="s">
        <v>800</v>
      </c>
      <c r="BA178" s="317" t="s">
        <v>800</v>
      </c>
      <c r="BB178" s="318">
        <v>2.6881929080629298E-3</v>
      </c>
      <c r="BC178" s="318">
        <v>9.2965684540087402E-3</v>
      </c>
      <c r="BD178" s="318">
        <v>1E-3</v>
      </c>
      <c r="BE178" s="318">
        <v>1.27867383512545E-4</v>
      </c>
      <c r="BF178" s="318">
        <v>7.9000000000000001E-4</v>
      </c>
      <c r="BG178" s="318">
        <v>6.6356542008715904E-5</v>
      </c>
      <c r="BH178" s="318">
        <v>1.2024832841691199E-3</v>
      </c>
      <c r="BI178" s="318">
        <v>0</v>
      </c>
      <c r="BJ178" s="318">
        <v>6.6768623044826205E-4</v>
      </c>
      <c r="BK178" s="318">
        <v>0</v>
      </c>
      <c r="BL178" s="318">
        <v>0</v>
      </c>
      <c r="BM178" s="318">
        <v>1.35948204723463E-2</v>
      </c>
      <c r="BN178" s="318">
        <v>7.7992929282865201E-4</v>
      </c>
      <c r="BO178" s="318">
        <v>2.0207122756161198E-3</v>
      </c>
      <c r="BP178" s="318">
        <v>1.60580619006874E-3</v>
      </c>
      <c r="BQ178" s="318">
        <v>5.4052103789405798E-4</v>
      </c>
      <c r="BR178" s="318">
        <v>1.6598535575221201E-4</v>
      </c>
      <c r="BS178" s="318">
        <v>3.2400602198753597E-2</v>
      </c>
      <c r="BT178" s="318">
        <v>3.4006408388822303E-2</v>
      </c>
      <c r="BU178" s="318">
        <v>3.4546929426716402E-2</v>
      </c>
      <c r="BV178" s="318">
        <v>190.59177763972701</v>
      </c>
      <c r="BW178" s="318">
        <v>200.03769640483699</v>
      </c>
      <c r="BX178" s="318">
        <v>203.21723192186101</v>
      </c>
      <c r="BY178" s="318">
        <v>495.53862186329002</v>
      </c>
      <c r="BZ178" s="318">
        <v>520.09801065257602</v>
      </c>
      <c r="CA178" s="318">
        <v>528.36480299683797</v>
      </c>
      <c r="CB178" s="318">
        <v>8.4241565716759297</v>
      </c>
      <c r="CC178" s="318">
        <v>8.8416661810937995</v>
      </c>
      <c r="CD178" s="318">
        <v>8.9822016509462497</v>
      </c>
      <c r="CE178" s="317" t="s">
        <v>800</v>
      </c>
      <c r="CF178" s="317" t="s">
        <v>800</v>
      </c>
      <c r="CG178" s="317" t="s">
        <v>2916</v>
      </c>
      <c r="CH178" s="318">
        <v>2.33499907602363E-3</v>
      </c>
      <c r="CI178" s="318">
        <v>3.0065603122729899E-2</v>
      </c>
      <c r="CJ178" s="318">
        <v>7.8170568119097803</v>
      </c>
      <c r="CK178" s="222"/>
      <c r="CL178" s="223">
        <f t="shared" si="20"/>
        <v>1.6005140157962526E-2</v>
      </c>
      <c r="CM178" s="223">
        <f t="shared" si="21"/>
        <v>1.6395462040791071E-2</v>
      </c>
      <c r="CN178" s="223">
        <f t="shared" si="22"/>
        <v>1.60580619006874E-3</v>
      </c>
      <c r="CO178" s="223">
        <f t="shared" si="22"/>
        <v>5.4052103789405798E-4</v>
      </c>
      <c r="CP178" s="223">
        <f t="shared" si="23"/>
        <v>3.4546929426716395E-2</v>
      </c>
      <c r="CQ178" s="223">
        <f t="shared" si="24"/>
        <v>0</v>
      </c>
      <c r="CR178" s="222"/>
      <c r="CS178" s="222"/>
      <c r="CT178" s="222"/>
      <c r="CU178" s="222"/>
      <c r="CV178" s="222"/>
      <c r="CW178" s="222"/>
      <c r="CX178" s="222"/>
      <c r="CY178" s="222"/>
      <c r="CZ178" s="222"/>
      <c r="DA178" s="222"/>
      <c r="DB178" s="224">
        <f t="shared" si="25"/>
        <v>2.7487378510759167E-2</v>
      </c>
      <c r="DC178" s="224">
        <f t="shared" si="26"/>
        <v>4.9132236879944292E-3</v>
      </c>
      <c r="DD178" s="224">
        <f t="shared" si="27"/>
        <v>3.2400602198753597E-2</v>
      </c>
      <c r="DE178" s="225">
        <f t="shared" si="28"/>
        <v>0</v>
      </c>
      <c r="DF178" s="222"/>
      <c r="DG178" s="222"/>
      <c r="DH178" s="222"/>
      <c r="DI178" s="222"/>
      <c r="DJ178" s="222"/>
      <c r="DK178" s="222"/>
      <c r="DL178" s="222"/>
      <c r="DM178" s="222"/>
      <c r="DN178" s="222"/>
      <c r="DO178" s="222"/>
      <c r="DP178" s="222"/>
      <c r="DQ178" s="222"/>
      <c r="DR178" s="222"/>
      <c r="DS178" s="222"/>
      <c r="DT178" s="222"/>
      <c r="DU178" s="222"/>
      <c r="DV178" s="222"/>
      <c r="DW178" s="222"/>
      <c r="DX178" s="222"/>
      <c r="DY178" s="222"/>
      <c r="DZ178" s="222"/>
      <c r="EA178" s="222"/>
      <c r="EB178" s="222"/>
      <c r="EC178" s="222"/>
      <c r="ED178" s="222"/>
      <c r="EE178" s="222"/>
    </row>
    <row r="179" spans="1:135" ht="25.5" x14ac:dyDescent="0.25">
      <c r="A179" s="317" t="s">
        <v>479</v>
      </c>
      <c r="B179" s="317" t="s">
        <v>3495</v>
      </c>
      <c r="C179" s="317" t="s">
        <v>480</v>
      </c>
      <c r="D179" s="317" t="s">
        <v>49</v>
      </c>
      <c r="E179" s="318">
        <v>170</v>
      </c>
      <c r="F179" s="318">
        <v>3616</v>
      </c>
      <c r="G179" s="317" t="s">
        <v>2855</v>
      </c>
      <c r="H179" s="317" t="s">
        <v>800</v>
      </c>
      <c r="I179" s="317" t="s">
        <v>2624</v>
      </c>
      <c r="J179" s="318">
        <v>310</v>
      </c>
      <c r="K179" s="318">
        <v>0.90149999999999997</v>
      </c>
      <c r="L179" s="317" t="s">
        <v>2855</v>
      </c>
      <c r="M179" s="317" t="s">
        <v>2856</v>
      </c>
      <c r="N179" s="317" t="s">
        <v>2857</v>
      </c>
      <c r="O179" s="317" t="s">
        <v>32</v>
      </c>
      <c r="P179" s="317" t="s">
        <v>2858</v>
      </c>
      <c r="Q179" s="317" t="s">
        <v>2906</v>
      </c>
      <c r="R179" s="317" t="s">
        <v>3495</v>
      </c>
      <c r="S179" s="317" t="s">
        <v>2860</v>
      </c>
      <c r="T179" s="318">
        <v>5.4685696788286699E-2</v>
      </c>
      <c r="U179" s="317" t="s">
        <v>2904</v>
      </c>
      <c r="V179" s="317" t="s">
        <v>2905</v>
      </c>
      <c r="W179" s="317" t="s">
        <v>145</v>
      </c>
      <c r="X179" s="317" t="s">
        <v>146</v>
      </c>
      <c r="Y179" s="318">
        <v>170</v>
      </c>
      <c r="Z179" s="318">
        <v>4520</v>
      </c>
      <c r="AA179" s="318">
        <v>110</v>
      </c>
      <c r="AB179" s="317" t="s">
        <v>3496</v>
      </c>
      <c r="AC179" s="318">
        <v>0.97499999999999998</v>
      </c>
      <c r="AD179" s="317" t="s">
        <v>800</v>
      </c>
      <c r="AE179" s="317" t="s">
        <v>800</v>
      </c>
      <c r="AF179" s="295"/>
      <c r="AG179" s="295"/>
      <c r="AH179" s="317" t="s">
        <v>2906</v>
      </c>
      <c r="AI179" s="317" t="s">
        <v>2712</v>
      </c>
      <c r="AJ179" s="317" t="s">
        <v>2891</v>
      </c>
      <c r="AK179" s="317" t="s">
        <v>2907</v>
      </c>
      <c r="AL179" s="317" t="s">
        <v>2854</v>
      </c>
      <c r="AM179" s="317" t="s">
        <v>2865</v>
      </c>
      <c r="AN179" s="317" t="s">
        <v>2908</v>
      </c>
      <c r="AO179" s="317" t="s">
        <v>2909</v>
      </c>
      <c r="AP179" s="317" t="s">
        <v>2868</v>
      </c>
      <c r="AQ179" s="317" t="s">
        <v>2869</v>
      </c>
      <c r="AR179" s="317" t="s">
        <v>2910</v>
      </c>
      <c r="AS179" s="318">
        <v>57.08</v>
      </c>
      <c r="AT179" s="318">
        <v>9.8210999999999995</v>
      </c>
      <c r="AU179" s="317" t="s">
        <v>3485</v>
      </c>
      <c r="AV179" s="317" t="s">
        <v>3497</v>
      </c>
      <c r="AW179" s="317" t="s">
        <v>3498</v>
      </c>
      <c r="AX179" s="317" t="s">
        <v>3499</v>
      </c>
      <c r="AY179" s="317" t="s">
        <v>2915</v>
      </c>
      <c r="AZ179" s="317" t="s">
        <v>800</v>
      </c>
      <c r="BA179" s="317" t="s">
        <v>800</v>
      </c>
      <c r="BB179" s="318">
        <v>2.6881929080629298E-3</v>
      </c>
      <c r="BC179" s="318">
        <v>9.2965684540087402E-3</v>
      </c>
      <c r="BD179" s="318">
        <v>1E-3</v>
      </c>
      <c r="BE179" s="318">
        <v>1.27867383512545E-4</v>
      </c>
      <c r="BF179" s="318">
        <v>1.2880000000000001E-3</v>
      </c>
      <c r="BG179" s="318">
        <v>6.6356542008715904E-5</v>
      </c>
      <c r="BH179" s="318">
        <v>1.2024832841691199E-3</v>
      </c>
      <c r="BI179" s="318">
        <v>0</v>
      </c>
      <c r="BJ179" s="318">
        <v>6.6768623044826205E-4</v>
      </c>
      <c r="BK179" s="318">
        <v>0</v>
      </c>
      <c r="BL179" s="318">
        <v>0</v>
      </c>
      <c r="BM179" s="318">
        <v>1.35948204723463E-2</v>
      </c>
      <c r="BN179" s="318">
        <v>7.7992929282865201E-4</v>
      </c>
      <c r="BO179" s="318">
        <v>2.0207122756161198E-3</v>
      </c>
      <c r="BP179" s="318">
        <v>1.60580619006874E-3</v>
      </c>
      <c r="BQ179" s="318">
        <v>5.4052103789405798E-4</v>
      </c>
      <c r="BR179" s="318">
        <v>9.7522123893805296E-5</v>
      </c>
      <c r="BS179" s="318">
        <v>3.28301389668951E-2</v>
      </c>
      <c r="BT179" s="318">
        <v>3.4435945156963903E-2</v>
      </c>
      <c r="BU179" s="318">
        <v>3.4976466194857898E-2</v>
      </c>
      <c r="BV179" s="318">
        <v>193.11846451114801</v>
      </c>
      <c r="BW179" s="318">
        <v>202.56438327625801</v>
      </c>
      <c r="BX179" s="318">
        <v>205.74391879328201</v>
      </c>
      <c r="BY179" s="318">
        <v>502.108007728985</v>
      </c>
      <c r="BZ179" s="318">
        <v>526.66739651827095</v>
      </c>
      <c r="CA179" s="318">
        <v>534.93418886253301</v>
      </c>
      <c r="CB179" s="318">
        <v>8.53583613139274</v>
      </c>
      <c r="CC179" s="318">
        <v>8.9533457408106099</v>
      </c>
      <c r="CD179" s="318">
        <v>9.0938812106630706</v>
      </c>
      <c r="CE179" s="317" t="s">
        <v>800</v>
      </c>
      <c r="CF179" s="317" t="s">
        <v>800</v>
      </c>
      <c r="CG179" s="317" t="s">
        <v>2916</v>
      </c>
      <c r="CH179" s="318">
        <v>2.33499907602363E-3</v>
      </c>
      <c r="CI179" s="318">
        <v>3.0495139890871499E-2</v>
      </c>
      <c r="CJ179" s="318">
        <v>7.9287363716266004</v>
      </c>
      <c r="CK179" s="222"/>
      <c r="CL179" s="223">
        <f t="shared" si="20"/>
        <v>1.6434676926104116E-2</v>
      </c>
      <c r="CM179" s="223">
        <f t="shared" si="21"/>
        <v>1.6395462040791071E-2</v>
      </c>
      <c r="CN179" s="223">
        <f t="shared" si="22"/>
        <v>1.60580619006874E-3</v>
      </c>
      <c r="CO179" s="223">
        <f t="shared" si="22"/>
        <v>5.4052103789405798E-4</v>
      </c>
      <c r="CP179" s="223">
        <f t="shared" si="23"/>
        <v>3.4976466194857982E-2</v>
      </c>
      <c r="CQ179" s="223">
        <f t="shared" si="24"/>
        <v>8.3266726846886741E-17</v>
      </c>
      <c r="CR179" s="222"/>
      <c r="CS179" s="222"/>
      <c r="CT179" s="222"/>
      <c r="CU179" s="222"/>
      <c r="CV179" s="222"/>
      <c r="CW179" s="222"/>
      <c r="CX179" s="222"/>
      <c r="CY179" s="222"/>
      <c r="CZ179" s="222"/>
      <c r="DA179" s="222"/>
      <c r="DB179" s="224">
        <f t="shared" si="25"/>
        <v>2.7487378510759167E-2</v>
      </c>
      <c r="DC179" s="224">
        <f t="shared" si="26"/>
        <v>5.3427604561360224E-3</v>
      </c>
      <c r="DD179" s="224">
        <f t="shared" si="27"/>
        <v>3.2830138966895191E-2</v>
      </c>
      <c r="DE179" s="225">
        <f t="shared" si="28"/>
        <v>9.0205620750793969E-17</v>
      </c>
      <c r="DF179" s="222"/>
      <c r="DG179" s="222"/>
      <c r="DH179" s="222"/>
      <c r="DI179" s="222"/>
      <c r="DJ179" s="222"/>
      <c r="DK179" s="222"/>
      <c r="DL179" s="222"/>
      <c r="DM179" s="222"/>
      <c r="DN179" s="222"/>
      <c r="DO179" s="222"/>
      <c r="DP179" s="222"/>
      <c r="DQ179" s="222"/>
      <c r="DR179" s="222"/>
      <c r="DS179" s="222"/>
      <c r="DT179" s="222"/>
      <c r="DU179" s="222"/>
      <c r="DV179" s="222"/>
      <c r="DW179" s="222"/>
      <c r="DX179" s="222"/>
      <c r="DY179" s="222"/>
      <c r="DZ179" s="222"/>
      <c r="EA179" s="222"/>
      <c r="EB179" s="222"/>
      <c r="EC179" s="222"/>
      <c r="ED179" s="222"/>
      <c r="EE179" s="222"/>
    </row>
    <row r="180" spans="1:135" ht="25.5" x14ac:dyDescent="0.25">
      <c r="A180" s="317" t="s">
        <v>479</v>
      </c>
      <c r="B180" s="317" t="s">
        <v>3500</v>
      </c>
      <c r="C180" s="317" t="s">
        <v>480</v>
      </c>
      <c r="D180" s="317" t="s">
        <v>49</v>
      </c>
      <c r="E180" s="318">
        <v>170</v>
      </c>
      <c r="F180" s="318">
        <v>3616</v>
      </c>
      <c r="G180" s="317" t="s">
        <v>2855</v>
      </c>
      <c r="H180" s="317" t="s">
        <v>800</v>
      </c>
      <c r="I180" s="317" t="s">
        <v>2624</v>
      </c>
      <c r="J180" s="318">
        <v>310</v>
      </c>
      <c r="K180" s="318">
        <v>0.90149999999999997</v>
      </c>
      <c r="L180" s="317" t="s">
        <v>2855</v>
      </c>
      <c r="M180" s="317" t="s">
        <v>2856</v>
      </c>
      <c r="N180" s="317" t="s">
        <v>2857</v>
      </c>
      <c r="O180" s="317" t="s">
        <v>32</v>
      </c>
      <c r="P180" s="317" t="s">
        <v>2858</v>
      </c>
      <c r="Q180" s="317" t="s">
        <v>2890</v>
      </c>
      <c r="R180" s="317" t="s">
        <v>3500</v>
      </c>
      <c r="S180" s="317" t="s">
        <v>2860</v>
      </c>
      <c r="T180" s="318">
        <v>5.4685696788286699E-2</v>
      </c>
      <c r="U180" s="317" t="s">
        <v>2904</v>
      </c>
      <c r="V180" s="317" t="s">
        <v>2905</v>
      </c>
      <c r="W180" s="317" t="s">
        <v>147</v>
      </c>
      <c r="X180" s="317" t="s">
        <v>148</v>
      </c>
      <c r="Y180" s="318">
        <v>170</v>
      </c>
      <c r="Z180" s="318">
        <v>4520</v>
      </c>
      <c r="AA180" s="318">
        <v>110</v>
      </c>
      <c r="AB180" s="317" t="s">
        <v>3501</v>
      </c>
      <c r="AC180" s="318">
        <v>0.97499999999999998</v>
      </c>
      <c r="AD180" s="317" t="s">
        <v>147</v>
      </c>
      <c r="AE180" s="317" t="s">
        <v>148</v>
      </c>
      <c r="AF180" s="318">
        <v>170</v>
      </c>
      <c r="AG180" s="318">
        <v>4520</v>
      </c>
      <c r="AH180" s="317" t="s">
        <v>2855</v>
      </c>
      <c r="AI180" s="317" t="s">
        <v>2711</v>
      </c>
      <c r="AJ180" s="317" t="s">
        <v>2891</v>
      </c>
      <c r="AK180" s="317" t="s">
        <v>2907</v>
      </c>
      <c r="AL180" s="317" t="s">
        <v>2854</v>
      </c>
      <c r="AM180" s="317" t="s">
        <v>2865</v>
      </c>
      <c r="AN180" s="317" t="s">
        <v>2908</v>
      </c>
      <c r="AO180" s="317" t="s">
        <v>2921</v>
      </c>
      <c r="AP180" s="317" t="s">
        <v>2868</v>
      </c>
      <c r="AQ180" s="317" t="s">
        <v>2869</v>
      </c>
      <c r="AR180" s="317" t="s">
        <v>2922</v>
      </c>
      <c r="AS180" s="318">
        <v>57.08</v>
      </c>
      <c r="AT180" s="318">
        <v>6.5473999999999997</v>
      </c>
      <c r="AU180" s="317" t="s">
        <v>3485</v>
      </c>
      <c r="AV180" s="317" t="s">
        <v>3502</v>
      </c>
      <c r="AW180" s="317" t="s">
        <v>3503</v>
      </c>
      <c r="AX180" s="317" t="s">
        <v>3504</v>
      </c>
      <c r="AY180" s="317" t="s">
        <v>2915</v>
      </c>
      <c r="AZ180" s="317" t="s">
        <v>3502</v>
      </c>
      <c r="BA180" s="317" t="s">
        <v>3504</v>
      </c>
      <c r="BB180" s="318">
        <v>2.6881929080629298E-3</v>
      </c>
      <c r="BC180" s="318">
        <v>9.2965684540087402E-3</v>
      </c>
      <c r="BD180" s="318">
        <v>1E-3</v>
      </c>
      <c r="BE180" s="318">
        <v>1.27867383512545E-4</v>
      </c>
      <c r="BF180" s="318">
        <v>1.2880000000000001E-3</v>
      </c>
      <c r="BG180" s="318">
        <v>4.4237694672477301E-5</v>
      </c>
      <c r="BH180" s="318">
        <v>1.2024832841691199E-3</v>
      </c>
      <c r="BI180" s="318">
        <v>0</v>
      </c>
      <c r="BJ180" s="318">
        <v>6.6768623044826205E-4</v>
      </c>
      <c r="BK180" s="318">
        <v>0</v>
      </c>
      <c r="BL180" s="318">
        <v>0</v>
      </c>
      <c r="BM180" s="318">
        <v>1.35948204723463E-2</v>
      </c>
      <c r="BN180" s="318">
        <v>7.7992929282865201E-4</v>
      </c>
      <c r="BO180" s="318">
        <v>5.9515113744280403E-3</v>
      </c>
      <c r="BP180" s="318">
        <v>1.60580619006874E-3</v>
      </c>
      <c r="BQ180" s="318">
        <v>5.4052103789405798E-4</v>
      </c>
      <c r="BR180" s="318">
        <v>9.7522123893805296E-5</v>
      </c>
      <c r="BS180" s="318">
        <v>3.67388192183708E-2</v>
      </c>
      <c r="BT180" s="318">
        <v>3.8344625408439602E-2</v>
      </c>
      <c r="BU180" s="318">
        <v>3.8885146446333597E-2</v>
      </c>
      <c r="BV180" s="318">
        <v>216.110701284534</v>
      </c>
      <c r="BW180" s="318">
        <v>225.55662004964401</v>
      </c>
      <c r="BX180" s="318">
        <v>228.736155566668</v>
      </c>
      <c r="BY180" s="318">
        <v>561.88782333978895</v>
      </c>
      <c r="BZ180" s="318">
        <v>586.44721212907598</v>
      </c>
      <c r="CA180" s="318">
        <v>594.71400447333804</v>
      </c>
      <c r="CB180" s="318">
        <v>9.5520929967764108</v>
      </c>
      <c r="CC180" s="318">
        <v>9.9696026061942895</v>
      </c>
      <c r="CD180" s="318">
        <v>10.110138076046701</v>
      </c>
      <c r="CE180" s="317" t="s">
        <v>800</v>
      </c>
      <c r="CF180" s="317" t="s">
        <v>800</v>
      </c>
      <c r="CG180" s="317" t="s">
        <v>2916</v>
      </c>
      <c r="CH180" s="318">
        <v>2.33499907602363E-3</v>
      </c>
      <c r="CI180" s="318">
        <v>3.4403820142347198E-2</v>
      </c>
      <c r="CJ180" s="318">
        <v>8.9449932370102694</v>
      </c>
      <c r="CK180" s="222"/>
      <c r="CL180" s="223">
        <f t="shared" si="20"/>
        <v>1.6412558078767878E-2</v>
      </c>
      <c r="CM180" s="223">
        <f t="shared" si="21"/>
        <v>2.0326261139602994E-2</v>
      </c>
      <c r="CN180" s="223">
        <f t="shared" si="22"/>
        <v>1.60580619006874E-3</v>
      </c>
      <c r="CO180" s="223">
        <f t="shared" si="22"/>
        <v>5.4052103789405798E-4</v>
      </c>
      <c r="CP180" s="223">
        <f t="shared" si="23"/>
        <v>3.8885146446333667E-2</v>
      </c>
      <c r="CQ180" s="223">
        <f t="shared" si="24"/>
        <v>6.9388939039072284E-17</v>
      </c>
      <c r="CR180" s="222"/>
      <c r="CS180" s="222"/>
      <c r="CT180" s="222"/>
      <c r="CU180" s="222"/>
      <c r="CV180" s="222"/>
      <c r="CW180" s="222"/>
      <c r="CX180" s="222"/>
      <c r="CY180" s="222"/>
      <c r="CZ180" s="222"/>
      <c r="DA180" s="222"/>
      <c r="DB180" s="224">
        <f t="shared" si="25"/>
        <v>2.7487378510759167E-2</v>
      </c>
      <c r="DC180" s="224">
        <f t="shared" si="26"/>
        <v>9.251440707611705E-3</v>
      </c>
      <c r="DD180" s="224">
        <f t="shared" si="27"/>
        <v>3.6738819218370869E-2</v>
      </c>
      <c r="DE180" s="225">
        <f t="shared" si="28"/>
        <v>6.9388939039072284E-17</v>
      </c>
      <c r="DF180" s="222"/>
      <c r="DG180" s="222"/>
      <c r="DH180" s="222"/>
      <c r="DI180" s="222"/>
      <c r="DJ180" s="222"/>
      <c r="DK180" s="222"/>
      <c r="DL180" s="222"/>
      <c r="DM180" s="222"/>
      <c r="DN180" s="222"/>
      <c r="DO180" s="222"/>
      <c r="DP180" s="222"/>
      <c r="DQ180" s="222"/>
      <c r="DR180" s="222"/>
      <c r="DS180" s="222"/>
      <c r="DT180" s="222"/>
      <c r="DU180" s="222"/>
      <c r="DV180" s="222"/>
      <c r="DW180" s="222"/>
      <c r="DX180" s="222"/>
      <c r="DY180" s="222"/>
      <c r="DZ180" s="222"/>
      <c r="EA180" s="222"/>
      <c r="EB180" s="222"/>
      <c r="EC180" s="222"/>
      <c r="ED180" s="222"/>
      <c r="EE180" s="222"/>
    </row>
    <row r="181" spans="1:135" ht="25.5" x14ac:dyDescent="0.25">
      <c r="A181" s="317" t="s">
        <v>481</v>
      </c>
      <c r="B181" s="317" t="s">
        <v>3506</v>
      </c>
      <c r="C181" s="317" t="s">
        <v>482</v>
      </c>
      <c r="D181" s="317" t="s">
        <v>49</v>
      </c>
      <c r="E181" s="318">
        <v>170</v>
      </c>
      <c r="F181" s="318">
        <v>3616</v>
      </c>
      <c r="G181" s="317" t="s">
        <v>2855</v>
      </c>
      <c r="H181" s="317" t="s">
        <v>800</v>
      </c>
      <c r="I181" s="317" t="s">
        <v>2624</v>
      </c>
      <c r="J181" s="318">
        <v>297</v>
      </c>
      <c r="K181" s="318">
        <v>0.8</v>
      </c>
      <c r="L181" s="317" t="s">
        <v>2855</v>
      </c>
      <c r="M181" s="317" t="s">
        <v>2856</v>
      </c>
      <c r="N181" s="317" t="s">
        <v>2857</v>
      </c>
      <c r="O181" s="317" t="s">
        <v>32</v>
      </c>
      <c r="P181" s="317" t="s">
        <v>2858</v>
      </c>
      <c r="Q181" s="317" t="s">
        <v>2859</v>
      </c>
      <c r="R181" s="317" t="s">
        <v>3506</v>
      </c>
      <c r="S181" s="317" t="s">
        <v>2860</v>
      </c>
      <c r="T181" s="318">
        <v>5.4685696788286699E-2</v>
      </c>
      <c r="U181" s="317" t="s">
        <v>2904</v>
      </c>
      <c r="V181" s="317" t="s">
        <v>2905</v>
      </c>
      <c r="W181" s="317" t="s">
        <v>129</v>
      </c>
      <c r="X181" s="317" t="s">
        <v>130</v>
      </c>
      <c r="Y181" s="318">
        <v>170</v>
      </c>
      <c r="Z181" s="318">
        <v>4520</v>
      </c>
      <c r="AA181" s="318">
        <v>110</v>
      </c>
      <c r="AB181" s="317" t="s">
        <v>3507</v>
      </c>
      <c r="AC181" s="318">
        <v>0.97499999999999998</v>
      </c>
      <c r="AD181" s="317" t="s">
        <v>800</v>
      </c>
      <c r="AE181" s="317" t="s">
        <v>800</v>
      </c>
      <c r="AF181" s="295"/>
      <c r="AG181" s="295"/>
      <c r="AH181" s="317" t="s">
        <v>2906</v>
      </c>
      <c r="AI181" s="317" t="s">
        <v>2712</v>
      </c>
      <c r="AJ181" s="317" t="s">
        <v>2891</v>
      </c>
      <c r="AK181" s="317" t="s">
        <v>2907</v>
      </c>
      <c r="AL181" s="317" t="s">
        <v>2854</v>
      </c>
      <c r="AM181" s="317" t="s">
        <v>2865</v>
      </c>
      <c r="AN181" s="317" t="s">
        <v>2908</v>
      </c>
      <c r="AO181" s="317" t="s">
        <v>2909</v>
      </c>
      <c r="AP181" s="317" t="s">
        <v>2868</v>
      </c>
      <c r="AQ181" s="317" t="s">
        <v>2869</v>
      </c>
      <c r="AR181" s="317" t="s">
        <v>2910</v>
      </c>
      <c r="AS181" s="318">
        <v>57.08</v>
      </c>
      <c r="AT181" s="318">
        <v>9.8210999999999995</v>
      </c>
      <c r="AU181" s="317" t="s">
        <v>3508</v>
      </c>
      <c r="AV181" s="317" t="s">
        <v>3509</v>
      </c>
      <c r="AW181" s="317" t="s">
        <v>3510</v>
      </c>
      <c r="AX181" s="317" t="s">
        <v>3511</v>
      </c>
      <c r="AY181" s="317" t="s">
        <v>2915</v>
      </c>
      <c r="AZ181" s="317" t="s">
        <v>800</v>
      </c>
      <c r="BA181" s="317" t="s">
        <v>800</v>
      </c>
      <c r="BB181" s="318">
        <v>2.82335054080629E-3</v>
      </c>
      <c r="BC181" s="318">
        <v>9.2965684540087402E-3</v>
      </c>
      <c r="BD181" s="318">
        <v>1E-3</v>
      </c>
      <c r="BE181" s="318">
        <v>1.3346427235316099E-4</v>
      </c>
      <c r="BF181" s="318">
        <v>7.9000000000000001E-4</v>
      </c>
      <c r="BG181" s="318">
        <v>6.6356542008715904E-5</v>
      </c>
      <c r="BH181" s="318">
        <v>1.2024832841691199E-3</v>
      </c>
      <c r="BI181" s="318">
        <v>0</v>
      </c>
      <c r="BJ181" s="318">
        <v>7.3109010601677305E-4</v>
      </c>
      <c r="BK181" s="318">
        <v>0</v>
      </c>
      <c r="BL181" s="318">
        <v>0</v>
      </c>
      <c r="BM181" s="318">
        <v>1.5990220973502701E-2</v>
      </c>
      <c r="BN181" s="318">
        <v>8.7888282185628701E-4</v>
      </c>
      <c r="BO181" s="318">
        <v>2.0207122756161198E-3</v>
      </c>
      <c r="BP181" s="318">
        <v>1.8887484297456199E-3</v>
      </c>
      <c r="BQ181" s="318">
        <v>6.3576057178056796E-4</v>
      </c>
      <c r="BR181" s="318">
        <v>9.7522123893805296E-5</v>
      </c>
      <c r="BS181" s="318">
        <v>3.5030651394231699E-2</v>
      </c>
      <c r="BT181" s="318">
        <v>3.6919399823977399E-2</v>
      </c>
      <c r="BU181" s="318">
        <v>3.7555160395757903E-2</v>
      </c>
      <c r="BV181" s="318">
        <v>206.062655260187</v>
      </c>
      <c r="BW181" s="318">
        <v>217.172940141043</v>
      </c>
      <c r="BX181" s="318">
        <v>220.91270821034101</v>
      </c>
      <c r="BY181" s="318">
        <v>535.76290367648505</v>
      </c>
      <c r="BZ181" s="318">
        <v>564.64964436671198</v>
      </c>
      <c r="CA181" s="318">
        <v>574.373041346886</v>
      </c>
      <c r="CB181" s="318">
        <v>9.1079693625002491</v>
      </c>
      <c r="CC181" s="318">
        <v>9.5990439542341104</v>
      </c>
      <c r="CD181" s="318">
        <v>9.7643417028970596</v>
      </c>
      <c r="CE181" s="317" t="s">
        <v>800</v>
      </c>
      <c r="CF181" s="317" t="s">
        <v>800</v>
      </c>
      <c r="CG181" s="317" t="s">
        <v>2916</v>
      </c>
      <c r="CH181" s="318">
        <v>2.7464247339265301E-3</v>
      </c>
      <c r="CI181" s="318">
        <v>3.2284226660305199E-2</v>
      </c>
      <c r="CJ181" s="318">
        <v>8.3938989316793506</v>
      </c>
      <c r="CK181" s="222"/>
      <c r="CL181" s="223">
        <f t="shared" si="20"/>
        <v>1.6140835323256605E-2</v>
      </c>
      <c r="CM181" s="223">
        <f t="shared" si="21"/>
        <v>1.8889816070975108E-2</v>
      </c>
      <c r="CN181" s="223">
        <f t="shared" si="22"/>
        <v>1.8887484297456199E-3</v>
      </c>
      <c r="CO181" s="223">
        <f t="shared" si="22"/>
        <v>6.3576057178056796E-4</v>
      </c>
      <c r="CP181" s="223">
        <f t="shared" si="23"/>
        <v>3.7555160395757896E-2</v>
      </c>
      <c r="CQ181" s="223">
        <f t="shared" si="24"/>
        <v>0</v>
      </c>
      <c r="CR181" s="222"/>
      <c r="CS181" s="222"/>
      <c r="CT181" s="222"/>
      <c r="CU181" s="222"/>
      <c r="CV181" s="222"/>
      <c r="CW181" s="222"/>
      <c r="CX181" s="222"/>
      <c r="CY181" s="222"/>
      <c r="CZ181" s="222"/>
      <c r="DA181" s="222"/>
      <c r="DB181" s="224">
        <f t="shared" si="25"/>
        <v>3.0122487062527178E-2</v>
      </c>
      <c r="DC181" s="224">
        <f t="shared" si="26"/>
        <v>4.9081643317045341E-3</v>
      </c>
      <c r="DD181" s="224">
        <f t="shared" si="27"/>
        <v>3.5030651394231713E-2</v>
      </c>
      <c r="DE181" s="225">
        <f t="shared" si="28"/>
        <v>0</v>
      </c>
      <c r="DF181" s="222"/>
      <c r="DG181" s="222"/>
      <c r="DH181" s="222"/>
      <c r="DI181" s="222"/>
      <c r="DJ181" s="222"/>
      <c r="DK181" s="222"/>
      <c r="DL181" s="222"/>
      <c r="DM181" s="222"/>
      <c r="DN181" s="222"/>
      <c r="DO181" s="222"/>
      <c r="DP181" s="222"/>
      <c r="DQ181" s="222"/>
      <c r="DR181" s="222"/>
      <c r="DS181" s="222"/>
      <c r="DT181" s="222"/>
      <c r="DU181" s="222"/>
      <c r="DV181" s="222"/>
      <c r="DW181" s="222"/>
      <c r="DX181" s="222"/>
      <c r="DY181" s="222"/>
      <c r="DZ181" s="222"/>
      <c r="EA181" s="222"/>
      <c r="EB181" s="222"/>
      <c r="EC181" s="222"/>
      <c r="ED181" s="222"/>
      <c r="EE181" s="222"/>
    </row>
    <row r="182" spans="1:135" ht="25.5" x14ac:dyDescent="0.25">
      <c r="A182" s="317" t="s">
        <v>483</v>
      </c>
      <c r="B182" s="317" t="s">
        <v>3513</v>
      </c>
      <c r="C182" s="317" t="s">
        <v>484</v>
      </c>
      <c r="D182" s="317" t="s">
        <v>49</v>
      </c>
      <c r="E182" s="318">
        <v>170</v>
      </c>
      <c r="F182" s="318">
        <v>4068</v>
      </c>
      <c r="G182" s="317" t="s">
        <v>2890</v>
      </c>
      <c r="H182" s="317" t="s">
        <v>800</v>
      </c>
      <c r="I182" s="317" t="s">
        <v>2626</v>
      </c>
      <c r="J182" s="318">
        <v>181</v>
      </c>
      <c r="K182" s="318">
        <v>0.83238403497341296</v>
      </c>
      <c r="L182" s="317" t="s">
        <v>2855</v>
      </c>
      <c r="M182" s="317" t="s">
        <v>2856</v>
      </c>
      <c r="N182" s="317" t="s">
        <v>2857</v>
      </c>
      <c r="O182" s="317" t="s">
        <v>32</v>
      </c>
      <c r="P182" s="317" t="s">
        <v>2894</v>
      </c>
      <c r="Q182" s="317" t="s">
        <v>2859</v>
      </c>
      <c r="R182" s="317" t="s">
        <v>3513</v>
      </c>
      <c r="S182" s="317" t="s">
        <v>2895</v>
      </c>
      <c r="T182" s="318">
        <v>5.45294626447154E-2</v>
      </c>
      <c r="U182" s="317" t="s">
        <v>2896</v>
      </c>
      <c r="V182" s="317" t="s">
        <v>2897</v>
      </c>
      <c r="W182" s="317" t="s">
        <v>131</v>
      </c>
      <c r="X182" s="317" t="s">
        <v>132</v>
      </c>
      <c r="Y182" s="318">
        <v>170</v>
      </c>
      <c r="Z182" s="318">
        <v>4520</v>
      </c>
      <c r="AA182" s="318">
        <v>110</v>
      </c>
      <c r="AB182" s="317" t="s">
        <v>3514</v>
      </c>
      <c r="AC182" s="318">
        <v>0.97499999999999998</v>
      </c>
      <c r="AD182" s="317" t="s">
        <v>800</v>
      </c>
      <c r="AE182" s="317" t="s">
        <v>800</v>
      </c>
      <c r="AF182" s="295"/>
      <c r="AG182" s="295"/>
      <c r="AH182" s="317" t="s">
        <v>2855</v>
      </c>
      <c r="AI182" s="317" t="s">
        <v>2711</v>
      </c>
      <c r="AJ182" s="317" t="s">
        <v>2855</v>
      </c>
      <c r="AK182" s="317" t="s">
        <v>2864</v>
      </c>
      <c r="AL182" s="317" t="s">
        <v>2854</v>
      </c>
      <c r="AM182" s="317" t="s">
        <v>2865</v>
      </c>
      <c r="AN182" s="317" t="s">
        <v>2898</v>
      </c>
      <c r="AO182" s="317" t="s">
        <v>2921</v>
      </c>
      <c r="AP182" s="317" t="s">
        <v>2868</v>
      </c>
      <c r="AQ182" s="317" t="s">
        <v>2869</v>
      </c>
      <c r="AR182" s="317" t="s">
        <v>2922</v>
      </c>
      <c r="AS182" s="318">
        <v>82.6995</v>
      </c>
      <c r="AT182" s="318">
        <v>6.5473999999999997</v>
      </c>
      <c r="AU182" s="317" t="s">
        <v>3515</v>
      </c>
      <c r="AV182" s="317" t="s">
        <v>3492</v>
      </c>
      <c r="AW182" s="317" t="s">
        <v>3493</v>
      </c>
      <c r="AX182" s="317" t="s">
        <v>3494</v>
      </c>
      <c r="AY182" s="317" t="s">
        <v>2874</v>
      </c>
      <c r="AZ182" s="317" t="s">
        <v>800</v>
      </c>
      <c r="BA182" s="317" t="s">
        <v>800</v>
      </c>
      <c r="BB182" s="318">
        <v>2.46285644051131E-3</v>
      </c>
      <c r="BC182" s="318">
        <v>9.2700086496016205E-3</v>
      </c>
      <c r="BD182" s="318">
        <v>1E-3</v>
      </c>
      <c r="BE182" s="318">
        <v>3.1729396869244902E-4</v>
      </c>
      <c r="BF182" s="318">
        <v>7.9000000000000001E-4</v>
      </c>
      <c r="BG182" s="318">
        <v>4.4237694672477301E-5</v>
      </c>
      <c r="BH182" s="318">
        <v>1.2024832841691199E-3</v>
      </c>
      <c r="BI182" s="318">
        <v>0</v>
      </c>
      <c r="BJ182" s="318">
        <v>6.09371484325867E-4</v>
      </c>
      <c r="BK182" s="318">
        <v>0</v>
      </c>
      <c r="BL182" s="318">
        <v>0</v>
      </c>
      <c r="BM182" s="318">
        <v>1.1324700314229301E-2</v>
      </c>
      <c r="BN182" s="318">
        <v>8.4468974408848205E-4</v>
      </c>
      <c r="BO182" s="318">
        <v>5.9515113744280403E-3</v>
      </c>
      <c r="BP182" s="318">
        <v>2.9786414985755101E-3</v>
      </c>
      <c r="BQ182" s="318">
        <v>1.0026231087422999E-3</v>
      </c>
      <c r="BR182" s="318">
        <v>1.6598535575221201E-4</v>
      </c>
      <c r="BS182" s="318">
        <v>3.3983138310470902E-2</v>
      </c>
      <c r="BT182" s="318">
        <v>3.6961779809046399E-2</v>
      </c>
      <c r="BU182" s="318">
        <v>3.79644029177887E-2</v>
      </c>
      <c r="BV182" s="318">
        <v>199.900813591005</v>
      </c>
      <c r="BW182" s="318">
        <v>217.422234170861</v>
      </c>
      <c r="BX182" s="318">
        <v>223.32001716346301</v>
      </c>
      <c r="BY182" s="318">
        <v>519.74211533661298</v>
      </c>
      <c r="BZ182" s="318">
        <v>565.29780884423894</v>
      </c>
      <c r="CA182" s="318">
        <v>580.632044625003</v>
      </c>
      <c r="CB182" s="318">
        <v>8.8356159607224196</v>
      </c>
      <c r="CC182" s="318">
        <v>9.6100627503520606</v>
      </c>
      <c r="CD182" s="318">
        <v>9.8707447586250492</v>
      </c>
      <c r="CE182" s="317" t="s">
        <v>800</v>
      </c>
      <c r="CF182" s="317" t="s">
        <v>800</v>
      </c>
      <c r="CG182" s="317" t="s">
        <v>2902</v>
      </c>
      <c r="CH182" s="318">
        <v>1.0425060337619801E-3</v>
      </c>
      <c r="CI182" s="318">
        <v>3.2940632276708903E-2</v>
      </c>
      <c r="CJ182" s="318">
        <v>8.5645643919443106</v>
      </c>
      <c r="CK182" s="222"/>
      <c r="CL182" s="223">
        <f t="shared" si="20"/>
        <v>1.5862236877725058E-2</v>
      </c>
      <c r="CM182" s="223">
        <f t="shared" si="21"/>
        <v>1.8120901432745824E-2</v>
      </c>
      <c r="CN182" s="223">
        <f t="shared" si="22"/>
        <v>2.9786414985755101E-3</v>
      </c>
      <c r="CO182" s="223">
        <f t="shared" si="22"/>
        <v>1.0026231087422999E-3</v>
      </c>
      <c r="CP182" s="223">
        <f t="shared" si="23"/>
        <v>3.7964402917788694E-2</v>
      </c>
      <c r="CQ182" s="223">
        <f t="shared" si="24"/>
        <v>0</v>
      </c>
      <c r="CR182" s="222"/>
      <c r="CS182" s="222"/>
      <c r="CT182" s="222"/>
      <c r="CU182" s="222"/>
      <c r="CV182" s="222"/>
      <c r="CW182" s="222"/>
      <c r="CX182" s="222"/>
      <c r="CY182" s="222"/>
      <c r="CZ182" s="222"/>
      <c r="DA182" s="222"/>
      <c r="DB182" s="224">
        <f t="shared" si="25"/>
        <v>2.5219549117123159E-2</v>
      </c>
      <c r="DC182" s="224">
        <f t="shared" si="26"/>
        <v>8.7635891933477185E-3</v>
      </c>
      <c r="DD182" s="224">
        <f t="shared" si="27"/>
        <v>3.3983138310470881E-2</v>
      </c>
      <c r="DE182" s="225">
        <f t="shared" si="28"/>
        <v>0</v>
      </c>
      <c r="DF182" s="222"/>
      <c r="DG182" s="222"/>
      <c r="DH182" s="222"/>
      <c r="DI182" s="222"/>
      <c r="DJ182" s="222"/>
      <c r="DK182" s="222"/>
      <c r="DL182" s="222"/>
      <c r="DM182" s="222"/>
      <c r="DN182" s="222"/>
      <c r="DO182" s="222"/>
      <c r="DP182" s="222"/>
      <c r="DQ182" s="222"/>
      <c r="DR182" s="222"/>
      <c r="DS182" s="222"/>
      <c r="DT182" s="222"/>
      <c r="DU182" s="222"/>
      <c r="DV182" s="222"/>
      <c r="DW182" s="222"/>
      <c r="DX182" s="222"/>
      <c r="DY182" s="222"/>
      <c r="DZ182" s="222"/>
      <c r="EA182" s="222"/>
      <c r="EB182" s="222"/>
      <c r="EC182" s="222"/>
      <c r="ED182" s="222"/>
      <c r="EE182" s="222"/>
    </row>
    <row r="183" spans="1:135" ht="25.5" x14ac:dyDescent="0.25">
      <c r="A183" s="317" t="s">
        <v>485</v>
      </c>
      <c r="B183" s="317" t="s">
        <v>3517</v>
      </c>
      <c r="C183" s="317" t="s">
        <v>486</v>
      </c>
      <c r="D183" s="317" t="s">
        <v>2853</v>
      </c>
      <c r="E183" s="318">
        <v>160</v>
      </c>
      <c r="F183" s="318">
        <v>2904</v>
      </c>
      <c r="G183" s="317" t="s">
        <v>2855</v>
      </c>
      <c r="H183" s="317" t="s">
        <v>800</v>
      </c>
      <c r="I183" s="317" t="s">
        <v>2624</v>
      </c>
      <c r="J183" s="318">
        <v>342</v>
      </c>
      <c r="K183" s="318">
        <v>0.86736833505800404</v>
      </c>
      <c r="L183" s="317" t="s">
        <v>2855</v>
      </c>
      <c r="M183" s="317" t="s">
        <v>2856</v>
      </c>
      <c r="N183" s="317" t="s">
        <v>2857</v>
      </c>
      <c r="O183" s="317" t="s">
        <v>32</v>
      </c>
      <c r="P183" s="317" t="s">
        <v>2858</v>
      </c>
      <c r="Q183" s="317" t="s">
        <v>2859</v>
      </c>
      <c r="R183" s="317" t="s">
        <v>3517</v>
      </c>
      <c r="S183" s="317" t="s">
        <v>2860</v>
      </c>
      <c r="T183" s="318">
        <v>5.4685696788286699E-2</v>
      </c>
      <c r="U183" s="317" t="s">
        <v>2904</v>
      </c>
      <c r="V183" s="317" t="s">
        <v>2905</v>
      </c>
      <c r="W183" s="317" t="s">
        <v>485</v>
      </c>
      <c r="X183" s="317" t="s">
        <v>486</v>
      </c>
      <c r="Y183" s="318">
        <v>160</v>
      </c>
      <c r="Z183" s="318">
        <v>2904</v>
      </c>
      <c r="AA183" s="318">
        <v>1</v>
      </c>
      <c r="AB183" s="317" t="s">
        <v>3517</v>
      </c>
      <c r="AC183" s="318">
        <v>1</v>
      </c>
      <c r="AD183" s="317" t="s">
        <v>800</v>
      </c>
      <c r="AE183" s="317" t="s">
        <v>800</v>
      </c>
      <c r="AF183" s="295"/>
      <c r="AG183" s="295"/>
      <c r="AH183" s="317" t="s">
        <v>2854</v>
      </c>
      <c r="AI183" s="317" t="s">
        <v>2863</v>
      </c>
      <c r="AJ183" s="317" t="s">
        <v>2855</v>
      </c>
      <c r="AK183" s="317" t="s">
        <v>2864</v>
      </c>
      <c r="AL183" s="317" t="s">
        <v>2854</v>
      </c>
      <c r="AM183" s="317" t="s">
        <v>2865</v>
      </c>
      <c r="AN183" s="317" t="s">
        <v>2908</v>
      </c>
      <c r="AO183" s="317" t="s">
        <v>2867</v>
      </c>
      <c r="AP183" s="317" t="s">
        <v>2868</v>
      </c>
      <c r="AQ183" s="317" t="s">
        <v>2869</v>
      </c>
      <c r="AR183" s="317" t="s">
        <v>2870</v>
      </c>
      <c r="AS183" s="318">
        <v>57.08</v>
      </c>
      <c r="AT183" s="318">
        <v>0</v>
      </c>
      <c r="AU183" s="317" t="s">
        <v>3518</v>
      </c>
      <c r="AV183" s="317" t="s">
        <v>3518</v>
      </c>
      <c r="AW183" s="317" t="s">
        <v>3519</v>
      </c>
      <c r="AX183" s="317" t="s">
        <v>3520</v>
      </c>
      <c r="AY183" s="317" t="s">
        <v>2874</v>
      </c>
      <c r="AZ183" s="317" t="s">
        <v>800</v>
      </c>
      <c r="BA183" s="317" t="s">
        <v>800</v>
      </c>
      <c r="BB183" s="318">
        <v>4.3089348025711696E-3</v>
      </c>
      <c r="BC183" s="318">
        <v>8.7497114861258708E-3</v>
      </c>
      <c r="BD183" s="318">
        <v>8.3333333333333295E-4</v>
      </c>
      <c r="BE183" s="318">
        <v>1.1590318388564E-4</v>
      </c>
      <c r="BF183" s="318">
        <v>0</v>
      </c>
      <c r="BG183" s="318">
        <v>0</v>
      </c>
      <c r="BH183" s="318">
        <v>0</v>
      </c>
      <c r="BI183" s="318">
        <v>0</v>
      </c>
      <c r="BJ183" s="318">
        <v>0</v>
      </c>
      <c r="BK183" s="318">
        <v>0</v>
      </c>
      <c r="BL183" s="318">
        <v>0</v>
      </c>
      <c r="BM183" s="318">
        <v>1.2807702534994801E-2</v>
      </c>
      <c r="BN183" s="318">
        <v>7.6293662002776402E-4</v>
      </c>
      <c r="BO183" s="318">
        <v>0</v>
      </c>
      <c r="BP183" s="318">
        <v>1.51283263012478E-3</v>
      </c>
      <c r="BQ183" s="318">
        <v>5.0922575118485399E-4</v>
      </c>
      <c r="BR183" s="318">
        <v>2.5835186225895302E-4</v>
      </c>
      <c r="BS183" s="318">
        <v>2.7836873823197501E-2</v>
      </c>
      <c r="BT183" s="318">
        <v>2.93497064533223E-2</v>
      </c>
      <c r="BU183" s="318">
        <v>2.9858932204507201E-2</v>
      </c>
      <c r="BV183" s="318">
        <v>173.98046139498501</v>
      </c>
      <c r="BW183" s="318">
        <v>183.43566533326401</v>
      </c>
      <c r="BX183" s="318">
        <v>186.61832627817</v>
      </c>
      <c r="BY183" s="318">
        <v>452.34919962696</v>
      </c>
      <c r="BZ183" s="318">
        <v>476.93272986648702</v>
      </c>
      <c r="CA183" s="318">
        <v>485.20764832324102</v>
      </c>
      <c r="CB183" s="318">
        <v>7.2375871940313603</v>
      </c>
      <c r="CC183" s="318">
        <v>7.6309236778637999</v>
      </c>
      <c r="CD183" s="318">
        <v>7.7633223731718601</v>
      </c>
      <c r="CE183" s="317" t="s">
        <v>800</v>
      </c>
      <c r="CF183" s="317" t="s">
        <v>800</v>
      </c>
      <c r="CG183" s="317" t="s">
        <v>2916</v>
      </c>
      <c r="CH183" s="318">
        <v>2.19980643701999E-3</v>
      </c>
      <c r="CI183" s="318">
        <v>2.5637067386177499E-2</v>
      </c>
      <c r="CJ183" s="318">
        <v>6.6656375204061602</v>
      </c>
      <c r="CK183" s="222"/>
      <c r="CL183" s="223">
        <f t="shared" si="20"/>
        <v>1.4266234668174966E-2</v>
      </c>
      <c r="CM183" s="223">
        <f t="shared" si="21"/>
        <v>1.3570639155022565E-2</v>
      </c>
      <c r="CN183" s="223">
        <f t="shared" si="22"/>
        <v>1.51283263012478E-3</v>
      </c>
      <c r="CO183" s="223">
        <f t="shared" si="22"/>
        <v>5.0922575118485399E-4</v>
      </c>
      <c r="CP183" s="223">
        <f t="shared" si="23"/>
        <v>2.9858932204507162E-2</v>
      </c>
      <c r="CQ183" s="223">
        <f t="shared" si="24"/>
        <v>-3.8163916471489756E-17</v>
      </c>
      <c r="CR183" s="222"/>
      <c r="CS183" s="222"/>
      <c r="CT183" s="222"/>
      <c r="CU183" s="222"/>
      <c r="CV183" s="222"/>
      <c r="CW183" s="222"/>
      <c r="CX183" s="222"/>
      <c r="CY183" s="222"/>
      <c r="CZ183" s="222"/>
      <c r="DA183" s="222"/>
      <c r="DB183" s="224">
        <f t="shared" si="25"/>
        <v>2.757852196093858E-2</v>
      </c>
      <c r="DC183" s="224">
        <f t="shared" si="26"/>
        <v>2.5835186225895302E-4</v>
      </c>
      <c r="DD183" s="224">
        <f t="shared" si="27"/>
        <v>2.7836873823197533E-2</v>
      </c>
      <c r="DE183" s="225">
        <f t="shared" si="28"/>
        <v>3.1225022567582528E-17</v>
      </c>
      <c r="DF183" s="222"/>
      <c r="DG183" s="222"/>
      <c r="DH183" s="222"/>
      <c r="DI183" s="222"/>
      <c r="DJ183" s="222"/>
      <c r="DK183" s="222"/>
      <c r="DL183" s="222"/>
      <c r="DM183" s="222"/>
      <c r="DN183" s="222"/>
      <c r="DO183" s="222"/>
      <c r="DP183" s="222"/>
      <c r="DQ183" s="222"/>
      <c r="DR183" s="222"/>
      <c r="DS183" s="222"/>
      <c r="DT183" s="222"/>
      <c r="DU183" s="222"/>
      <c r="DV183" s="222"/>
      <c r="DW183" s="222"/>
      <c r="DX183" s="222"/>
      <c r="DY183" s="222"/>
      <c r="DZ183" s="222"/>
      <c r="EA183" s="222"/>
      <c r="EB183" s="222"/>
      <c r="EC183" s="222"/>
      <c r="ED183" s="222"/>
      <c r="EE183" s="222"/>
    </row>
    <row r="184" spans="1:135" ht="25.5" x14ac:dyDescent="0.25">
      <c r="A184" s="317" t="s">
        <v>487</v>
      </c>
      <c r="B184" s="317" t="s">
        <v>4226</v>
      </c>
      <c r="C184" s="317" t="s">
        <v>488</v>
      </c>
      <c r="D184" s="317" t="s">
        <v>2853</v>
      </c>
      <c r="E184" s="318">
        <v>160</v>
      </c>
      <c r="F184" s="318">
        <v>2904</v>
      </c>
      <c r="G184" s="317" t="s">
        <v>2855</v>
      </c>
      <c r="H184" s="317" t="s">
        <v>800</v>
      </c>
      <c r="I184" s="317" t="s">
        <v>2624</v>
      </c>
      <c r="J184" s="318">
        <v>338</v>
      </c>
      <c r="K184" s="318">
        <v>0.86182789989734898</v>
      </c>
      <c r="L184" s="317" t="s">
        <v>2855</v>
      </c>
      <c r="M184" s="317" t="s">
        <v>2856</v>
      </c>
      <c r="N184" s="317" t="s">
        <v>2857</v>
      </c>
      <c r="O184" s="317" t="s">
        <v>32</v>
      </c>
      <c r="P184" s="317" t="s">
        <v>2858</v>
      </c>
      <c r="Q184" s="317" t="s">
        <v>2859</v>
      </c>
      <c r="R184" s="317" t="s">
        <v>4226</v>
      </c>
      <c r="S184" s="317" t="s">
        <v>2860</v>
      </c>
      <c r="T184" s="318">
        <v>5.4685696788286699E-2</v>
      </c>
      <c r="U184" s="317" t="s">
        <v>2904</v>
      </c>
      <c r="V184" s="317" t="s">
        <v>2905</v>
      </c>
      <c r="W184" s="317" t="s">
        <v>487</v>
      </c>
      <c r="X184" s="317" t="s">
        <v>488</v>
      </c>
      <c r="Y184" s="318">
        <v>160</v>
      </c>
      <c r="Z184" s="318">
        <v>2904</v>
      </c>
      <c r="AA184" s="318">
        <v>1</v>
      </c>
      <c r="AB184" s="317" t="s">
        <v>4226</v>
      </c>
      <c r="AC184" s="318">
        <v>1</v>
      </c>
      <c r="AD184" s="317" t="s">
        <v>800</v>
      </c>
      <c r="AE184" s="317" t="s">
        <v>800</v>
      </c>
      <c r="AF184" s="318">
        <v>0</v>
      </c>
      <c r="AG184" s="318">
        <v>0</v>
      </c>
      <c r="AH184" s="317" t="s">
        <v>2854</v>
      </c>
      <c r="AI184" s="317" t="s">
        <v>2863</v>
      </c>
      <c r="AJ184" s="317" t="s">
        <v>2855</v>
      </c>
      <c r="AK184" s="317" t="s">
        <v>2864</v>
      </c>
      <c r="AL184" s="317" t="s">
        <v>2854</v>
      </c>
      <c r="AM184" s="317" t="s">
        <v>2865</v>
      </c>
      <c r="AN184" s="317" t="s">
        <v>2908</v>
      </c>
      <c r="AO184" s="317" t="s">
        <v>2867</v>
      </c>
      <c r="AP184" s="317" t="s">
        <v>2868</v>
      </c>
      <c r="AQ184" s="317" t="s">
        <v>2869</v>
      </c>
      <c r="AR184" s="317" t="s">
        <v>2870</v>
      </c>
      <c r="AS184" s="318">
        <v>57.08</v>
      </c>
      <c r="AT184" s="318">
        <v>0</v>
      </c>
      <c r="AU184" s="317" t="s">
        <v>4227</v>
      </c>
      <c r="AV184" s="317" t="s">
        <v>4227</v>
      </c>
      <c r="AW184" s="317" t="s">
        <v>4228</v>
      </c>
      <c r="AX184" s="317" t="s">
        <v>4229</v>
      </c>
      <c r="AY184" s="317" t="s">
        <v>2874</v>
      </c>
      <c r="AZ184" s="317" t="s">
        <v>800</v>
      </c>
      <c r="BA184" s="317" t="s">
        <v>800</v>
      </c>
      <c r="BB184" s="318">
        <v>4.3100367309458201E-3</v>
      </c>
      <c r="BC184" s="318">
        <v>8.7497114861258708E-3</v>
      </c>
      <c r="BD184" s="318">
        <v>8.3333333333333295E-4</v>
      </c>
      <c r="BE184" s="318">
        <v>1.17274819197896E-4</v>
      </c>
      <c r="BF184" s="318">
        <v>0</v>
      </c>
      <c r="BG184" s="318">
        <v>0</v>
      </c>
      <c r="BH184" s="318">
        <v>0</v>
      </c>
      <c r="BI184" s="318">
        <v>0</v>
      </c>
      <c r="BJ184" s="318">
        <v>0</v>
      </c>
      <c r="BK184" s="318">
        <v>0</v>
      </c>
      <c r="BL184" s="318">
        <v>0</v>
      </c>
      <c r="BM184" s="318">
        <v>1.3042584289585201E-2</v>
      </c>
      <c r="BN184" s="318">
        <v>7.6784131257189904E-4</v>
      </c>
      <c r="BO184" s="318">
        <v>0</v>
      </c>
      <c r="BP184" s="318">
        <v>1.5405766210235599E-3</v>
      </c>
      <c r="BQ184" s="318">
        <v>5.1856449383554397E-4</v>
      </c>
      <c r="BR184" s="318">
        <v>2.5835186225895302E-4</v>
      </c>
      <c r="BS184" s="318">
        <v>2.8079133834018999E-2</v>
      </c>
      <c r="BT184" s="318">
        <v>2.9619710455042501E-2</v>
      </c>
      <c r="BU184" s="318">
        <v>3.0138274948878101E-2</v>
      </c>
      <c r="BV184" s="318">
        <v>175.494586462618</v>
      </c>
      <c r="BW184" s="318">
        <v>185.123190344016</v>
      </c>
      <c r="BX184" s="318">
        <v>188.36421843048799</v>
      </c>
      <c r="BY184" s="318">
        <v>456.28592480280798</v>
      </c>
      <c r="BZ184" s="318">
        <v>481.32029489444102</v>
      </c>
      <c r="CA184" s="318">
        <v>489.74696791926903</v>
      </c>
      <c r="CB184" s="318">
        <v>7.3005747968449297</v>
      </c>
      <c r="CC184" s="318">
        <v>7.7011247183110596</v>
      </c>
      <c r="CD184" s="318">
        <v>7.8359514867083</v>
      </c>
      <c r="CE184" s="317" t="s">
        <v>800</v>
      </c>
      <c r="CF184" s="317" t="s">
        <v>800</v>
      </c>
      <c r="CG184" s="317" t="s">
        <v>2916</v>
      </c>
      <c r="CH184" s="318">
        <v>2.2401489101743E-3</v>
      </c>
      <c r="CI184" s="318">
        <v>2.5838984923844701E-2</v>
      </c>
      <c r="CJ184" s="318">
        <v>6.7181360801996099</v>
      </c>
      <c r="CK184" s="222"/>
      <c r="CL184" s="223">
        <f t="shared" si="20"/>
        <v>1.4268708231861871E-2</v>
      </c>
      <c r="CM184" s="223">
        <f t="shared" si="21"/>
        <v>1.38104256021571E-2</v>
      </c>
      <c r="CN184" s="223">
        <f t="shared" si="22"/>
        <v>1.5405766210235599E-3</v>
      </c>
      <c r="CO184" s="223">
        <f t="shared" si="22"/>
        <v>5.1856449383554397E-4</v>
      </c>
      <c r="CP184" s="223">
        <f t="shared" si="23"/>
        <v>3.0138274948878076E-2</v>
      </c>
      <c r="CQ184" s="223">
        <f t="shared" si="24"/>
        <v>0</v>
      </c>
      <c r="CR184" s="222"/>
      <c r="CS184" s="222"/>
      <c r="CT184" s="222"/>
      <c r="CU184" s="222"/>
      <c r="CV184" s="222"/>
      <c r="CW184" s="222"/>
      <c r="CX184" s="222"/>
      <c r="CY184" s="222"/>
      <c r="CZ184" s="222"/>
      <c r="DA184" s="222"/>
      <c r="DB184" s="224">
        <f t="shared" si="25"/>
        <v>2.7820781971760019E-2</v>
      </c>
      <c r="DC184" s="224">
        <f t="shared" si="26"/>
        <v>2.5835186225895302E-4</v>
      </c>
      <c r="DD184" s="224">
        <f t="shared" si="27"/>
        <v>2.8079133834018971E-2</v>
      </c>
      <c r="DE184" s="225">
        <f t="shared" si="28"/>
        <v>-2.7755575615628914E-17</v>
      </c>
      <c r="DF184" s="222"/>
      <c r="DG184" s="222"/>
      <c r="DH184" s="222"/>
      <c r="DI184" s="222"/>
      <c r="DJ184" s="222"/>
      <c r="DK184" s="222"/>
      <c r="DL184" s="222"/>
      <c r="DM184" s="222"/>
      <c r="DN184" s="222"/>
      <c r="DO184" s="222"/>
      <c r="DP184" s="222"/>
      <c r="DQ184" s="222"/>
      <c r="DR184" s="222"/>
      <c r="DS184" s="222"/>
      <c r="DT184" s="222"/>
      <c r="DU184" s="222"/>
      <c r="DV184" s="222"/>
      <c r="DW184" s="222"/>
      <c r="DX184" s="222"/>
      <c r="DY184" s="222"/>
      <c r="DZ184" s="222"/>
      <c r="EA184" s="222"/>
      <c r="EB184" s="222"/>
      <c r="EC184" s="222"/>
      <c r="ED184" s="222"/>
      <c r="EE184" s="222"/>
    </row>
    <row r="185" spans="1:135" ht="25.5" x14ac:dyDescent="0.25">
      <c r="A185" s="317" t="s">
        <v>489</v>
      </c>
      <c r="B185" s="317" t="s">
        <v>4230</v>
      </c>
      <c r="C185" s="317" t="s">
        <v>490</v>
      </c>
      <c r="D185" s="317" t="s">
        <v>2853</v>
      </c>
      <c r="E185" s="318">
        <v>160</v>
      </c>
      <c r="F185" s="318">
        <v>5940</v>
      </c>
      <c r="G185" s="317" t="s">
        <v>2855</v>
      </c>
      <c r="H185" s="317" t="s">
        <v>800</v>
      </c>
      <c r="I185" s="317" t="s">
        <v>2624</v>
      </c>
      <c r="J185" s="318">
        <v>342</v>
      </c>
      <c r="K185" s="318">
        <v>0.8</v>
      </c>
      <c r="L185" s="317" t="s">
        <v>2855</v>
      </c>
      <c r="M185" s="317" t="s">
        <v>2856</v>
      </c>
      <c r="N185" s="317" t="s">
        <v>2857</v>
      </c>
      <c r="O185" s="317" t="s">
        <v>32</v>
      </c>
      <c r="P185" s="317" t="s">
        <v>2858</v>
      </c>
      <c r="Q185" s="317" t="s">
        <v>2859</v>
      </c>
      <c r="R185" s="317" t="s">
        <v>4230</v>
      </c>
      <c r="S185" s="317" t="s">
        <v>2860</v>
      </c>
      <c r="T185" s="318">
        <v>5.4685696788286699E-2</v>
      </c>
      <c r="U185" s="317" t="s">
        <v>2904</v>
      </c>
      <c r="V185" s="317" t="s">
        <v>2905</v>
      </c>
      <c r="W185" s="317" t="s">
        <v>489</v>
      </c>
      <c r="X185" s="317" t="s">
        <v>490</v>
      </c>
      <c r="Y185" s="318">
        <v>160</v>
      </c>
      <c r="Z185" s="318">
        <v>5940</v>
      </c>
      <c r="AA185" s="318">
        <v>1</v>
      </c>
      <c r="AB185" s="317" t="s">
        <v>4230</v>
      </c>
      <c r="AC185" s="318">
        <v>1</v>
      </c>
      <c r="AD185" s="317" t="s">
        <v>800</v>
      </c>
      <c r="AE185" s="317" t="s">
        <v>800</v>
      </c>
      <c r="AF185" s="318">
        <v>0</v>
      </c>
      <c r="AG185" s="318">
        <v>0</v>
      </c>
      <c r="AH185" s="317" t="s">
        <v>2854</v>
      </c>
      <c r="AI185" s="317" t="s">
        <v>2863</v>
      </c>
      <c r="AJ185" s="317" t="s">
        <v>2855</v>
      </c>
      <c r="AK185" s="317" t="s">
        <v>2864</v>
      </c>
      <c r="AL185" s="317" t="s">
        <v>2854</v>
      </c>
      <c r="AM185" s="317" t="s">
        <v>2865</v>
      </c>
      <c r="AN185" s="317" t="s">
        <v>2908</v>
      </c>
      <c r="AO185" s="317" t="s">
        <v>2867</v>
      </c>
      <c r="AP185" s="317" t="s">
        <v>2868</v>
      </c>
      <c r="AQ185" s="317" t="s">
        <v>2869</v>
      </c>
      <c r="AR185" s="317" t="s">
        <v>2870</v>
      </c>
      <c r="AS185" s="318">
        <v>57.08</v>
      </c>
      <c r="AT185" s="318">
        <v>0</v>
      </c>
      <c r="AU185" s="317" t="s">
        <v>4231</v>
      </c>
      <c r="AV185" s="317" t="s">
        <v>4231</v>
      </c>
      <c r="AW185" s="317" t="s">
        <v>4232</v>
      </c>
      <c r="AX185" s="317" t="s">
        <v>4233</v>
      </c>
      <c r="AY185" s="317" t="s">
        <v>2874</v>
      </c>
      <c r="AZ185" s="317" t="s">
        <v>800</v>
      </c>
      <c r="BA185" s="317" t="s">
        <v>800</v>
      </c>
      <c r="BB185" s="318">
        <v>2.0531840628507298E-3</v>
      </c>
      <c r="BC185" s="318">
        <v>8.7497114861258708E-3</v>
      </c>
      <c r="BD185" s="318">
        <v>8.3333333333333295E-4</v>
      </c>
      <c r="BE185" s="318">
        <v>1.1590318388564E-4</v>
      </c>
      <c r="BF185" s="318">
        <v>0</v>
      </c>
      <c r="BG185" s="318">
        <v>0</v>
      </c>
      <c r="BH185" s="318">
        <v>0</v>
      </c>
      <c r="BI185" s="318">
        <v>0</v>
      </c>
      <c r="BJ185" s="318">
        <v>0</v>
      </c>
      <c r="BK185" s="318">
        <v>0</v>
      </c>
      <c r="BL185" s="318">
        <v>0</v>
      </c>
      <c r="BM185" s="318">
        <v>1.3886244529620799E-2</v>
      </c>
      <c r="BN185" s="318">
        <v>8.2718383233532902E-4</v>
      </c>
      <c r="BO185" s="318">
        <v>0</v>
      </c>
      <c r="BP185" s="318">
        <v>1.6402288995159399E-3</v>
      </c>
      <c r="BQ185" s="318">
        <v>5.5210786496733596E-4</v>
      </c>
      <c r="BR185" s="318">
        <v>1.26305354882155E-4</v>
      </c>
      <c r="BS185" s="318">
        <v>2.65918657830338E-2</v>
      </c>
      <c r="BT185" s="318">
        <v>2.8232094682549801E-2</v>
      </c>
      <c r="BU185" s="318">
        <v>2.8784202547517099E-2</v>
      </c>
      <c r="BV185" s="318">
        <v>166.19916114396099</v>
      </c>
      <c r="BW185" s="318">
        <v>176.450591765936</v>
      </c>
      <c r="BX185" s="318">
        <v>179.901265921982</v>
      </c>
      <c r="BY185" s="318">
        <v>432.11781897430001</v>
      </c>
      <c r="BZ185" s="318">
        <v>458.77153859143402</v>
      </c>
      <c r="CA185" s="318">
        <v>467.74329139715297</v>
      </c>
      <c r="CB185" s="318">
        <v>6.9138851035888003</v>
      </c>
      <c r="CC185" s="318">
        <v>7.3403446174629403</v>
      </c>
      <c r="CD185" s="318">
        <v>7.4838926623544504</v>
      </c>
      <c r="CE185" s="317" t="s">
        <v>800</v>
      </c>
      <c r="CF185" s="317" t="s">
        <v>800</v>
      </c>
      <c r="CG185" s="317" t="s">
        <v>2916</v>
      </c>
      <c r="CH185" s="318">
        <v>2.3850530584098801E-3</v>
      </c>
      <c r="CI185" s="318">
        <v>2.4206812724624001E-2</v>
      </c>
      <c r="CJ185" s="318">
        <v>6.2937713084022304</v>
      </c>
      <c r="CK185" s="222"/>
      <c r="CL185" s="223">
        <f t="shared" si="20"/>
        <v>1.1878437421077729E-2</v>
      </c>
      <c r="CM185" s="223">
        <f t="shared" si="21"/>
        <v>1.4713428361956129E-2</v>
      </c>
      <c r="CN185" s="223">
        <f t="shared" si="22"/>
        <v>1.6402288995159399E-3</v>
      </c>
      <c r="CO185" s="223">
        <f t="shared" si="22"/>
        <v>5.5210786496733596E-4</v>
      </c>
      <c r="CP185" s="223">
        <f t="shared" si="23"/>
        <v>2.8784202547517138E-2</v>
      </c>
      <c r="CQ185" s="223">
        <f t="shared" si="24"/>
        <v>3.8163916471489756E-17</v>
      </c>
      <c r="CR185" s="222"/>
      <c r="CS185" s="222"/>
      <c r="CT185" s="222"/>
      <c r="CU185" s="222"/>
      <c r="CV185" s="222"/>
      <c r="CW185" s="222"/>
      <c r="CX185" s="222"/>
      <c r="CY185" s="222"/>
      <c r="CZ185" s="222"/>
      <c r="DA185" s="222"/>
      <c r="DB185" s="224">
        <f t="shared" si="25"/>
        <v>2.6465560428151701E-2</v>
      </c>
      <c r="DC185" s="224">
        <f t="shared" si="26"/>
        <v>1.26305354882155E-4</v>
      </c>
      <c r="DD185" s="224">
        <f t="shared" si="27"/>
        <v>2.6591865783033856E-2</v>
      </c>
      <c r="DE185" s="225">
        <f t="shared" si="28"/>
        <v>5.5511151231257827E-17</v>
      </c>
      <c r="DF185" s="222"/>
      <c r="DG185" s="222"/>
      <c r="DH185" s="222"/>
      <c r="DI185" s="222"/>
      <c r="DJ185" s="222"/>
      <c r="DK185" s="222"/>
      <c r="DL185" s="222"/>
      <c r="DM185" s="222"/>
      <c r="DN185" s="222"/>
      <c r="DO185" s="222"/>
      <c r="DP185" s="222"/>
      <c r="DQ185" s="222"/>
      <c r="DR185" s="222"/>
      <c r="DS185" s="222"/>
      <c r="DT185" s="222"/>
      <c r="DU185" s="222"/>
      <c r="DV185" s="222"/>
      <c r="DW185" s="222"/>
      <c r="DX185" s="222"/>
      <c r="DY185" s="222"/>
      <c r="DZ185" s="222"/>
      <c r="EA185" s="222"/>
      <c r="EB185" s="222"/>
      <c r="EC185" s="222"/>
      <c r="ED185" s="222"/>
      <c r="EE185" s="222"/>
    </row>
    <row r="186" spans="1:135" ht="25.5" x14ac:dyDescent="0.25">
      <c r="A186" s="317" t="s">
        <v>491</v>
      </c>
      <c r="B186" s="317" t="s">
        <v>3522</v>
      </c>
      <c r="C186" s="317" t="s">
        <v>492</v>
      </c>
      <c r="D186" s="317" t="s">
        <v>49</v>
      </c>
      <c r="E186" s="318">
        <v>170</v>
      </c>
      <c r="F186" s="318">
        <v>5082</v>
      </c>
      <c r="G186" s="317" t="s">
        <v>2855</v>
      </c>
      <c r="H186" s="317" t="s">
        <v>800</v>
      </c>
      <c r="I186" s="317" t="s">
        <v>2624</v>
      </c>
      <c r="J186" s="318">
        <v>275</v>
      </c>
      <c r="K186" s="318">
        <v>0.87619999999999998</v>
      </c>
      <c r="L186" s="317" t="s">
        <v>2891</v>
      </c>
      <c r="M186" s="317" t="s">
        <v>2892</v>
      </c>
      <c r="N186" s="317" t="s">
        <v>2893</v>
      </c>
      <c r="O186" s="317" t="s">
        <v>32</v>
      </c>
      <c r="P186" s="317" t="s">
        <v>2858</v>
      </c>
      <c r="Q186" s="317" t="s">
        <v>2859</v>
      </c>
      <c r="R186" s="317" t="s">
        <v>3522</v>
      </c>
      <c r="S186" s="317" t="s">
        <v>2860</v>
      </c>
      <c r="T186" s="318">
        <v>5.4685696788286699E-2</v>
      </c>
      <c r="U186" s="317" t="s">
        <v>2904</v>
      </c>
      <c r="V186" s="317" t="s">
        <v>2905</v>
      </c>
      <c r="W186" s="317" t="s">
        <v>491</v>
      </c>
      <c r="X186" s="317" t="s">
        <v>492</v>
      </c>
      <c r="Y186" s="318">
        <v>170</v>
      </c>
      <c r="Z186" s="318">
        <v>5082</v>
      </c>
      <c r="AA186" s="318">
        <v>1</v>
      </c>
      <c r="AB186" s="317" t="s">
        <v>3522</v>
      </c>
      <c r="AC186" s="318">
        <v>1</v>
      </c>
      <c r="AD186" s="317" t="s">
        <v>800</v>
      </c>
      <c r="AE186" s="317" t="s">
        <v>800</v>
      </c>
      <c r="AF186" s="295"/>
      <c r="AG186" s="295"/>
      <c r="AH186" s="317" t="s">
        <v>2854</v>
      </c>
      <c r="AI186" s="317" t="s">
        <v>2863</v>
      </c>
      <c r="AJ186" s="317" t="s">
        <v>2855</v>
      </c>
      <c r="AK186" s="317" t="s">
        <v>2864</v>
      </c>
      <c r="AL186" s="317" t="s">
        <v>2854</v>
      </c>
      <c r="AM186" s="317" t="s">
        <v>2865</v>
      </c>
      <c r="AN186" s="317" t="s">
        <v>2908</v>
      </c>
      <c r="AO186" s="317" t="s">
        <v>2867</v>
      </c>
      <c r="AP186" s="317" t="s">
        <v>2868</v>
      </c>
      <c r="AQ186" s="317" t="s">
        <v>2869</v>
      </c>
      <c r="AR186" s="317" t="s">
        <v>2870</v>
      </c>
      <c r="AS186" s="318">
        <v>57.08</v>
      </c>
      <c r="AT186" s="318">
        <v>0</v>
      </c>
      <c r="AU186" s="317" t="s">
        <v>3523</v>
      </c>
      <c r="AV186" s="317" t="s">
        <v>3523</v>
      </c>
      <c r="AW186" s="317" t="s">
        <v>3524</v>
      </c>
      <c r="AX186" s="317" t="s">
        <v>3525</v>
      </c>
      <c r="AY186" s="317" t="s">
        <v>2874</v>
      </c>
      <c r="AZ186" s="317" t="s">
        <v>800</v>
      </c>
      <c r="BA186" s="317" t="s">
        <v>800</v>
      </c>
      <c r="BB186" s="318">
        <v>2.3411095806550402E-3</v>
      </c>
      <c r="BC186" s="318">
        <v>9.2965684540087402E-3</v>
      </c>
      <c r="BD186" s="318">
        <v>1E-3</v>
      </c>
      <c r="BE186" s="318">
        <v>1.4414141414141401E-4</v>
      </c>
      <c r="BF186" s="318">
        <v>0</v>
      </c>
      <c r="BG186" s="318">
        <v>0</v>
      </c>
      <c r="BH186" s="318">
        <v>0</v>
      </c>
      <c r="BI186" s="318">
        <v>0</v>
      </c>
      <c r="BJ186" s="318">
        <v>0</v>
      </c>
      <c r="BK186" s="318">
        <v>0</v>
      </c>
      <c r="BL186" s="318">
        <v>0</v>
      </c>
      <c r="BM186" s="318">
        <v>1.57675769471654E-2</v>
      </c>
      <c r="BN186" s="318">
        <v>8.0244950637414997E-4</v>
      </c>
      <c r="BO186" s="318">
        <v>0</v>
      </c>
      <c r="BP186" s="318">
        <v>1.8624499467019199E-3</v>
      </c>
      <c r="BQ186" s="318">
        <v>6.2690839308195698E-4</v>
      </c>
      <c r="BR186" s="318">
        <v>1.4762963557654501E-4</v>
      </c>
      <c r="BS186" s="318">
        <v>2.9499475537921298E-2</v>
      </c>
      <c r="BT186" s="318">
        <v>3.1361925484623202E-2</v>
      </c>
      <c r="BU186" s="318">
        <v>3.1988833877705201E-2</v>
      </c>
      <c r="BV186" s="318">
        <v>173.52632669365499</v>
      </c>
      <c r="BW186" s="318">
        <v>184.48191461543101</v>
      </c>
      <c r="BX186" s="318">
        <v>188.16961104532501</v>
      </c>
      <c r="BY186" s="318">
        <v>451.16844940350302</v>
      </c>
      <c r="BZ186" s="318">
        <v>479.65297800012002</v>
      </c>
      <c r="CA186" s="318">
        <v>489.240988717844</v>
      </c>
      <c r="CB186" s="318">
        <v>7.6698636398595399</v>
      </c>
      <c r="CC186" s="318">
        <v>8.1541006260020392</v>
      </c>
      <c r="CD186" s="318">
        <v>8.3170968082033507</v>
      </c>
      <c r="CE186" s="317" t="s">
        <v>800</v>
      </c>
      <c r="CF186" s="317" t="s">
        <v>800</v>
      </c>
      <c r="CG186" s="317" t="s">
        <v>2916</v>
      </c>
      <c r="CH186" s="318">
        <v>2.70818417040918E-3</v>
      </c>
      <c r="CI186" s="318">
        <v>2.6791291367512099E-2</v>
      </c>
      <c r="CJ186" s="318">
        <v>6.96573575555316</v>
      </c>
      <c r="CK186" s="222"/>
      <c r="CL186" s="223">
        <f t="shared" si="20"/>
        <v>1.292944908438174E-2</v>
      </c>
      <c r="CM186" s="223">
        <f t="shared" si="21"/>
        <v>1.6570026453539551E-2</v>
      </c>
      <c r="CN186" s="223">
        <f t="shared" si="22"/>
        <v>1.8624499467019199E-3</v>
      </c>
      <c r="CO186" s="223">
        <f t="shared" si="22"/>
        <v>6.2690839308195698E-4</v>
      </c>
      <c r="CP186" s="223">
        <f t="shared" si="23"/>
        <v>3.1988833877705167E-2</v>
      </c>
      <c r="CQ186" s="223">
        <f t="shared" si="24"/>
        <v>0</v>
      </c>
      <c r="CR186" s="222"/>
      <c r="CS186" s="222"/>
      <c r="CT186" s="222"/>
      <c r="CU186" s="222"/>
      <c r="CV186" s="222"/>
      <c r="CW186" s="222"/>
      <c r="CX186" s="222"/>
      <c r="CY186" s="222"/>
      <c r="CZ186" s="222"/>
      <c r="DA186" s="222"/>
      <c r="DB186" s="224">
        <f t="shared" si="25"/>
        <v>2.9351845902344745E-2</v>
      </c>
      <c r="DC186" s="224">
        <f t="shared" si="26"/>
        <v>1.4762963557654501E-4</v>
      </c>
      <c r="DD186" s="224">
        <f t="shared" si="27"/>
        <v>2.9499475537921292E-2</v>
      </c>
      <c r="DE186" s="225">
        <f t="shared" si="28"/>
        <v>0</v>
      </c>
      <c r="DF186" s="222"/>
      <c r="DG186" s="222"/>
      <c r="DH186" s="222"/>
      <c r="DI186" s="222"/>
      <c r="DJ186" s="222"/>
      <c r="DK186" s="222"/>
      <c r="DL186" s="222"/>
      <c r="DM186" s="222"/>
      <c r="DN186" s="222"/>
      <c r="DO186" s="222"/>
      <c r="DP186" s="222"/>
      <c r="DQ186" s="222"/>
      <c r="DR186" s="222"/>
      <c r="DS186" s="222"/>
      <c r="DT186" s="222"/>
      <c r="DU186" s="222"/>
      <c r="DV186" s="222"/>
      <c r="DW186" s="222"/>
      <c r="DX186" s="222"/>
      <c r="DY186" s="222"/>
      <c r="DZ186" s="222"/>
      <c r="EA186" s="222"/>
      <c r="EB186" s="222"/>
      <c r="EC186" s="222"/>
      <c r="ED186" s="222"/>
      <c r="EE186" s="222"/>
    </row>
    <row r="187" spans="1:135" ht="25.5" x14ac:dyDescent="0.25">
      <c r="A187" s="317" t="s">
        <v>495</v>
      </c>
      <c r="B187" s="317" t="s">
        <v>4234</v>
      </c>
      <c r="C187" s="317" t="s">
        <v>496</v>
      </c>
      <c r="D187" s="317" t="s">
        <v>2980</v>
      </c>
      <c r="E187" s="318">
        <v>285</v>
      </c>
      <c r="F187" s="318">
        <v>2496</v>
      </c>
      <c r="G187" s="317" t="s">
        <v>2854</v>
      </c>
      <c r="H187" s="317" t="s">
        <v>800</v>
      </c>
      <c r="I187" s="317" t="s">
        <v>2622</v>
      </c>
      <c r="J187" s="318">
        <v>95</v>
      </c>
      <c r="K187" s="318">
        <v>0.8</v>
      </c>
      <c r="L187" s="317" t="s">
        <v>2891</v>
      </c>
      <c r="M187" s="317" t="s">
        <v>2892</v>
      </c>
      <c r="N187" s="317" t="s">
        <v>2893</v>
      </c>
      <c r="O187" s="317" t="s">
        <v>32</v>
      </c>
      <c r="P187" s="317" t="s">
        <v>2858</v>
      </c>
      <c r="Q187" s="317" t="s">
        <v>2859</v>
      </c>
      <c r="R187" s="317" t="s">
        <v>4234</v>
      </c>
      <c r="S187" s="317" t="s">
        <v>2860</v>
      </c>
      <c r="T187" s="318">
        <v>5.4685696788286699E-2</v>
      </c>
      <c r="U187" s="317" t="s">
        <v>2861</v>
      </c>
      <c r="V187" s="317" t="s">
        <v>2862</v>
      </c>
      <c r="W187" s="317" t="s">
        <v>495</v>
      </c>
      <c r="X187" s="317" t="s">
        <v>496</v>
      </c>
      <c r="Y187" s="318">
        <v>285</v>
      </c>
      <c r="Z187" s="318">
        <v>2496</v>
      </c>
      <c r="AA187" s="318">
        <v>1</v>
      </c>
      <c r="AB187" s="317" t="s">
        <v>4234</v>
      </c>
      <c r="AC187" s="318">
        <v>1</v>
      </c>
      <c r="AD187" s="317" t="s">
        <v>800</v>
      </c>
      <c r="AE187" s="317" t="s">
        <v>800</v>
      </c>
      <c r="AF187" s="318">
        <v>0</v>
      </c>
      <c r="AG187" s="318">
        <v>0</v>
      </c>
      <c r="AH187" s="317" t="s">
        <v>2854</v>
      </c>
      <c r="AI187" s="317" t="s">
        <v>2863</v>
      </c>
      <c r="AJ187" s="317" t="s">
        <v>2891</v>
      </c>
      <c r="AK187" s="317" t="s">
        <v>2907</v>
      </c>
      <c r="AL187" s="317" t="s">
        <v>2854</v>
      </c>
      <c r="AM187" s="317" t="s">
        <v>2865</v>
      </c>
      <c r="AN187" s="317" t="s">
        <v>2866</v>
      </c>
      <c r="AO187" s="317" t="s">
        <v>2867</v>
      </c>
      <c r="AP187" s="317" t="s">
        <v>2868</v>
      </c>
      <c r="AQ187" s="317" t="s">
        <v>2869</v>
      </c>
      <c r="AR187" s="317" t="s">
        <v>2870</v>
      </c>
      <c r="AS187" s="318">
        <v>79.348399999999998</v>
      </c>
      <c r="AT187" s="318">
        <v>0</v>
      </c>
      <c r="AU187" s="317" t="s">
        <v>4235</v>
      </c>
      <c r="AV187" s="317" t="s">
        <v>4235</v>
      </c>
      <c r="AW187" s="317" t="s">
        <v>4236</v>
      </c>
      <c r="AX187" s="317" t="s">
        <v>4237</v>
      </c>
      <c r="AY187" s="317" t="s">
        <v>2915</v>
      </c>
      <c r="AZ187" s="317" t="s">
        <v>800</v>
      </c>
      <c r="BA187" s="317" t="s">
        <v>800</v>
      </c>
      <c r="BB187" s="318">
        <v>5.7233137464387501E-3</v>
      </c>
      <c r="BC187" s="318">
        <v>1.55854235846617E-2</v>
      </c>
      <c r="BD187" s="318">
        <v>8.3333333333333295E-4</v>
      </c>
      <c r="BE187" s="318">
        <v>5.8003216374269005E-4</v>
      </c>
      <c r="BF187" s="318">
        <v>0</v>
      </c>
      <c r="BG187" s="318">
        <v>0</v>
      </c>
      <c r="BH187" s="318">
        <v>0</v>
      </c>
      <c r="BI187" s="318">
        <v>0</v>
      </c>
      <c r="BJ187" s="318">
        <v>0</v>
      </c>
      <c r="BK187" s="318">
        <v>0</v>
      </c>
      <c r="BL187" s="318">
        <v>0</v>
      </c>
      <c r="BM187" s="318">
        <v>3.4630946557908403E-2</v>
      </c>
      <c r="BN187" s="318">
        <v>1.4734212013473101E-3</v>
      </c>
      <c r="BO187" s="318">
        <v>0</v>
      </c>
      <c r="BP187" s="318">
        <v>5.9048240382573699E-3</v>
      </c>
      <c r="BQ187" s="318">
        <v>1.9875883138824098E-3</v>
      </c>
      <c r="BR187" s="318">
        <v>1.7660256410256399E-4</v>
      </c>
      <c r="BS187" s="318">
        <v>5.9003073151534698E-2</v>
      </c>
      <c r="BT187" s="318">
        <v>6.4907897189792105E-2</v>
      </c>
      <c r="BU187" s="318">
        <v>6.6895485503674496E-2</v>
      </c>
      <c r="BV187" s="318">
        <v>207.02832684749001</v>
      </c>
      <c r="BW187" s="318">
        <v>227.747007683481</v>
      </c>
      <c r="BX187" s="318">
        <v>234.72100176727901</v>
      </c>
      <c r="BY187" s="318">
        <v>538.273649803475</v>
      </c>
      <c r="BZ187" s="318">
        <v>592.14221997705101</v>
      </c>
      <c r="CA187" s="318">
        <v>610.27460459492499</v>
      </c>
      <c r="CB187" s="318">
        <v>15.340799019399</v>
      </c>
      <c r="CC187" s="318">
        <v>16.876053269345899</v>
      </c>
      <c r="CD187" s="318">
        <v>17.3928262309554</v>
      </c>
      <c r="CE187" s="317" t="s">
        <v>800</v>
      </c>
      <c r="CF187" s="317" t="s">
        <v>800</v>
      </c>
      <c r="CG187" s="317" t="s">
        <v>2875</v>
      </c>
      <c r="CH187" s="318">
        <v>5.0005206960818099E-3</v>
      </c>
      <c r="CI187" s="318">
        <v>5.40025524554529E-2</v>
      </c>
      <c r="CJ187" s="318">
        <v>14.040663638417801</v>
      </c>
      <c r="CK187" s="222"/>
      <c r="CL187" s="223">
        <f t="shared" si="20"/>
        <v>2.2898705392279037E-2</v>
      </c>
      <c r="CM187" s="223">
        <f t="shared" si="21"/>
        <v>3.6104367759255712E-2</v>
      </c>
      <c r="CN187" s="223">
        <f t="shared" si="22"/>
        <v>5.9048240382573699E-3</v>
      </c>
      <c r="CO187" s="223">
        <f t="shared" si="22"/>
        <v>1.9875883138824098E-3</v>
      </c>
      <c r="CP187" s="223">
        <f t="shared" si="23"/>
        <v>6.6895485503674523E-2</v>
      </c>
      <c r="CQ187" s="223">
        <f t="shared" si="24"/>
        <v>0</v>
      </c>
      <c r="CR187" s="222"/>
      <c r="CS187" s="222"/>
      <c r="CT187" s="222"/>
      <c r="CU187" s="222"/>
      <c r="CV187" s="222"/>
      <c r="CW187" s="222"/>
      <c r="CX187" s="222"/>
      <c r="CY187" s="222"/>
      <c r="CZ187" s="222"/>
      <c r="DA187" s="222"/>
      <c r="DB187" s="224">
        <f t="shared" si="25"/>
        <v>5.8826470587432185E-2</v>
      </c>
      <c r="DC187" s="224">
        <f t="shared" si="26"/>
        <v>1.7660256410256399E-4</v>
      </c>
      <c r="DD187" s="224">
        <f t="shared" si="27"/>
        <v>5.9003073151534746E-2</v>
      </c>
      <c r="DE187" s="225">
        <f t="shared" si="28"/>
        <v>0</v>
      </c>
      <c r="DF187" s="222"/>
      <c r="DG187" s="222"/>
      <c r="DH187" s="222"/>
      <c r="DI187" s="222"/>
      <c r="DJ187" s="222"/>
      <c r="DK187" s="222"/>
      <c r="DL187" s="222"/>
      <c r="DM187" s="222"/>
      <c r="DN187" s="222"/>
      <c r="DO187" s="222"/>
      <c r="DP187" s="222"/>
      <c r="DQ187" s="222"/>
      <c r="DR187" s="222"/>
      <c r="DS187" s="222"/>
      <c r="DT187" s="222"/>
      <c r="DU187" s="222"/>
      <c r="DV187" s="222"/>
      <c r="DW187" s="222"/>
      <c r="DX187" s="222"/>
      <c r="DY187" s="222"/>
      <c r="DZ187" s="222"/>
      <c r="EA187" s="222"/>
      <c r="EB187" s="222"/>
      <c r="EC187" s="222"/>
      <c r="ED187" s="222"/>
      <c r="EE187" s="222"/>
    </row>
    <row r="188" spans="1:135" ht="25.5" x14ac:dyDescent="0.25">
      <c r="A188" s="317" t="s">
        <v>495</v>
      </c>
      <c r="B188" s="317" t="s">
        <v>5313</v>
      </c>
      <c r="C188" s="317" t="s">
        <v>496</v>
      </c>
      <c r="D188" s="317" t="s">
        <v>2980</v>
      </c>
      <c r="E188" s="318">
        <v>285</v>
      </c>
      <c r="F188" s="318">
        <v>2496</v>
      </c>
      <c r="G188" s="317" t="s">
        <v>2891</v>
      </c>
      <c r="H188" s="317" t="s">
        <v>800</v>
      </c>
      <c r="I188" s="317" t="s">
        <v>2623</v>
      </c>
      <c r="J188" s="318">
        <v>102</v>
      </c>
      <c r="K188" s="318">
        <v>0.8</v>
      </c>
      <c r="L188" s="317" t="s">
        <v>2891</v>
      </c>
      <c r="M188" s="317" t="s">
        <v>2892</v>
      </c>
      <c r="N188" s="317" t="s">
        <v>2893</v>
      </c>
      <c r="O188" s="317" t="s">
        <v>32</v>
      </c>
      <c r="P188" s="317" t="s">
        <v>2858</v>
      </c>
      <c r="Q188" s="317" t="s">
        <v>2859</v>
      </c>
      <c r="R188" s="317" t="s">
        <v>5313</v>
      </c>
      <c r="S188" s="317" t="s">
        <v>2860</v>
      </c>
      <c r="T188" s="318">
        <v>5.4685696788286699E-2</v>
      </c>
      <c r="U188" s="317" t="s">
        <v>3008</v>
      </c>
      <c r="V188" s="317" t="s">
        <v>3009</v>
      </c>
      <c r="W188" s="317" t="s">
        <v>495</v>
      </c>
      <c r="X188" s="317" t="s">
        <v>496</v>
      </c>
      <c r="Y188" s="318">
        <v>285</v>
      </c>
      <c r="Z188" s="318">
        <v>2496</v>
      </c>
      <c r="AA188" s="318">
        <v>1</v>
      </c>
      <c r="AB188" s="317" t="s">
        <v>5313</v>
      </c>
      <c r="AC188" s="318">
        <v>1</v>
      </c>
      <c r="AD188" s="317" t="s">
        <v>800</v>
      </c>
      <c r="AE188" s="317" t="s">
        <v>800</v>
      </c>
      <c r="AF188" s="318">
        <v>0</v>
      </c>
      <c r="AG188" s="318">
        <v>0</v>
      </c>
      <c r="AH188" s="317" t="s">
        <v>2854</v>
      </c>
      <c r="AI188" s="317" t="s">
        <v>2863</v>
      </c>
      <c r="AJ188" s="317" t="s">
        <v>2891</v>
      </c>
      <c r="AK188" s="317" t="s">
        <v>2907</v>
      </c>
      <c r="AL188" s="317" t="s">
        <v>2854</v>
      </c>
      <c r="AM188" s="317" t="s">
        <v>2865</v>
      </c>
      <c r="AN188" s="317" t="s">
        <v>3010</v>
      </c>
      <c r="AO188" s="317" t="s">
        <v>2867</v>
      </c>
      <c r="AP188" s="317" t="s">
        <v>2868</v>
      </c>
      <c r="AQ188" s="317" t="s">
        <v>2869</v>
      </c>
      <c r="AR188" s="317" t="s">
        <v>2870</v>
      </c>
      <c r="AS188" s="318">
        <v>48.982399999999998</v>
      </c>
      <c r="AT188" s="318">
        <v>0</v>
      </c>
      <c r="AU188" s="317" t="s">
        <v>4235</v>
      </c>
      <c r="AV188" s="317" t="s">
        <v>4235</v>
      </c>
      <c r="AW188" s="317" t="s">
        <v>4236</v>
      </c>
      <c r="AX188" s="317" t="s">
        <v>4237</v>
      </c>
      <c r="AY188" s="317" t="s">
        <v>2915</v>
      </c>
      <c r="AZ188" s="317" t="s">
        <v>800</v>
      </c>
      <c r="BA188" s="317" t="s">
        <v>800</v>
      </c>
      <c r="BB188" s="318">
        <v>5.7233137464387501E-3</v>
      </c>
      <c r="BC188" s="318">
        <v>1.55854235846617E-2</v>
      </c>
      <c r="BD188" s="318">
        <v>8.3333333333333295E-4</v>
      </c>
      <c r="BE188" s="318">
        <v>3.3348583877995598E-4</v>
      </c>
      <c r="BF188" s="318">
        <v>0</v>
      </c>
      <c r="BG188" s="318">
        <v>0</v>
      </c>
      <c r="BH188" s="318">
        <v>0</v>
      </c>
      <c r="BI188" s="318">
        <v>0</v>
      </c>
      <c r="BJ188" s="318">
        <v>0</v>
      </c>
      <c r="BK188" s="318">
        <v>0</v>
      </c>
      <c r="BL188" s="318">
        <v>0</v>
      </c>
      <c r="BM188" s="318">
        <v>1.60388822788592E-2</v>
      </c>
      <c r="BN188" s="318">
        <v>1.4734212013473101E-3</v>
      </c>
      <c r="BO188" s="318">
        <v>0</v>
      </c>
      <c r="BP188" s="318">
        <v>5.4995910160240196E-3</v>
      </c>
      <c r="BQ188" s="318">
        <v>1.8511851943022401E-3</v>
      </c>
      <c r="BR188" s="318">
        <v>1.7660256410256399E-4</v>
      </c>
      <c r="BS188" s="318">
        <v>4.0164462547522803E-2</v>
      </c>
      <c r="BT188" s="318">
        <v>4.5664053563546803E-2</v>
      </c>
      <c r="BU188" s="318">
        <v>4.7515238757849097E-2</v>
      </c>
      <c r="BV188" s="318">
        <v>140.92793876323799</v>
      </c>
      <c r="BW188" s="318">
        <v>160.22474934577801</v>
      </c>
      <c r="BX188" s="318">
        <v>166.72013599245301</v>
      </c>
      <c r="BY188" s="318">
        <v>366.41264078441901</v>
      </c>
      <c r="BZ188" s="318">
        <v>416.58434829902399</v>
      </c>
      <c r="CA188" s="318">
        <v>433.47235358037801</v>
      </c>
      <c r="CB188" s="318">
        <v>10.4427602623559</v>
      </c>
      <c r="CC188" s="318">
        <v>11.872653926522201</v>
      </c>
      <c r="CD188" s="318">
        <v>12.3539620770408</v>
      </c>
      <c r="CE188" s="317" t="s">
        <v>800</v>
      </c>
      <c r="CF188" s="317" t="s">
        <v>800</v>
      </c>
      <c r="CG188" s="317" t="s">
        <v>3014</v>
      </c>
      <c r="CH188" s="318">
        <v>1.6640555513333401E-3</v>
      </c>
      <c r="CI188" s="318">
        <v>3.85004069961895E-2</v>
      </c>
      <c r="CJ188" s="318">
        <v>10.010105819009301</v>
      </c>
      <c r="CK188" s="222"/>
      <c r="CL188" s="223">
        <f t="shared" si="20"/>
        <v>2.2652159067316303E-2</v>
      </c>
      <c r="CM188" s="223">
        <f t="shared" si="21"/>
        <v>1.751230348020651E-2</v>
      </c>
      <c r="CN188" s="223">
        <f t="shared" si="22"/>
        <v>5.4995910160240196E-3</v>
      </c>
      <c r="CO188" s="223">
        <f t="shared" si="22"/>
        <v>1.8511851943022401E-3</v>
      </c>
      <c r="CP188" s="223">
        <f t="shared" si="23"/>
        <v>4.7515238757849076E-2</v>
      </c>
      <c r="CQ188" s="223">
        <f t="shared" si="24"/>
        <v>0</v>
      </c>
      <c r="CR188" s="222"/>
      <c r="CS188" s="222"/>
      <c r="CT188" s="222"/>
      <c r="CU188" s="222"/>
      <c r="CV188" s="222"/>
      <c r="CW188" s="222"/>
      <c r="CX188" s="222"/>
      <c r="CY188" s="222"/>
      <c r="CZ188" s="222"/>
      <c r="DA188" s="222"/>
      <c r="DB188" s="224">
        <f t="shared" si="25"/>
        <v>3.9987859983420249E-2</v>
      </c>
      <c r="DC188" s="224">
        <f t="shared" si="26"/>
        <v>1.7660256410256399E-4</v>
      </c>
      <c r="DD188" s="224">
        <f t="shared" si="27"/>
        <v>4.016446254752281E-2</v>
      </c>
      <c r="DE188" s="225">
        <f t="shared" si="28"/>
        <v>0</v>
      </c>
      <c r="DF188" s="222"/>
      <c r="DG188" s="222"/>
      <c r="DH188" s="222"/>
      <c r="DI188" s="222"/>
      <c r="DJ188" s="222"/>
      <c r="DK188" s="222"/>
      <c r="DL188" s="222"/>
      <c r="DM188" s="222"/>
      <c r="DN188" s="222"/>
      <c r="DO188" s="222"/>
      <c r="DP188" s="222"/>
      <c r="DQ188" s="222"/>
      <c r="DR188" s="222"/>
      <c r="DS188" s="222"/>
      <c r="DT188" s="222"/>
      <c r="DU188" s="222"/>
      <c r="DV188" s="222"/>
      <c r="DW188" s="222"/>
      <c r="DX188" s="222"/>
      <c r="DY188" s="222"/>
      <c r="DZ188" s="222"/>
      <c r="EA188" s="222"/>
      <c r="EB188" s="222"/>
      <c r="EC188" s="222"/>
      <c r="ED188" s="222"/>
      <c r="EE188" s="222"/>
    </row>
    <row r="189" spans="1:135" ht="25.5" x14ac:dyDescent="0.25">
      <c r="A189" s="317" t="s">
        <v>497</v>
      </c>
      <c r="B189" s="317" t="s">
        <v>5314</v>
      </c>
      <c r="C189" s="317" t="s">
        <v>498</v>
      </c>
      <c r="D189" s="317" t="s">
        <v>2980</v>
      </c>
      <c r="E189" s="318">
        <v>400</v>
      </c>
      <c r="F189" s="318">
        <v>1397</v>
      </c>
      <c r="G189" s="317" t="s">
        <v>2891</v>
      </c>
      <c r="H189" s="317" t="s">
        <v>800</v>
      </c>
      <c r="I189" s="317" t="s">
        <v>2623</v>
      </c>
      <c r="J189" s="318">
        <v>73</v>
      </c>
      <c r="K189" s="318">
        <v>0.8</v>
      </c>
      <c r="L189" s="317" t="s">
        <v>2891</v>
      </c>
      <c r="M189" s="317" t="s">
        <v>2892</v>
      </c>
      <c r="N189" s="317" t="s">
        <v>2893</v>
      </c>
      <c r="O189" s="317" t="s">
        <v>32</v>
      </c>
      <c r="P189" s="317" t="s">
        <v>2858</v>
      </c>
      <c r="Q189" s="317" t="s">
        <v>2859</v>
      </c>
      <c r="R189" s="317" t="s">
        <v>5314</v>
      </c>
      <c r="S189" s="317" t="s">
        <v>2860</v>
      </c>
      <c r="T189" s="318">
        <v>5.4685696788286699E-2</v>
      </c>
      <c r="U189" s="317" t="s">
        <v>3008</v>
      </c>
      <c r="V189" s="317" t="s">
        <v>3009</v>
      </c>
      <c r="W189" s="317" t="s">
        <v>497</v>
      </c>
      <c r="X189" s="317" t="s">
        <v>498</v>
      </c>
      <c r="Y189" s="318">
        <v>400</v>
      </c>
      <c r="Z189" s="318">
        <v>1397</v>
      </c>
      <c r="AA189" s="318">
        <v>1</v>
      </c>
      <c r="AB189" s="317" t="s">
        <v>5314</v>
      </c>
      <c r="AC189" s="318">
        <v>1</v>
      </c>
      <c r="AD189" s="317" t="s">
        <v>800</v>
      </c>
      <c r="AE189" s="317" t="s">
        <v>800</v>
      </c>
      <c r="AF189" s="318">
        <v>0</v>
      </c>
      <c r="AG189" s="318">
        <v>0</v>
      </c>
      <c r="AH189" s="317" t="s">
        <v>2854</v>
      </c>
      <c r="AI189" s="317" t="s">
        <v>2863</v>
      </c>
      <c r="AJ189" s="317" t="s">
        <v>2854</v>
      </c>
      <c r="AK189" s="317" t="s">
        <v>2920</v>
      </c>
      <c r="AL189" s="317" t="s">
        <v>2854</v>
      </c>
      <c r="AM189" s="317" t="s">
        <v>2865</v>
      </c>
      <c r="AN189" s="317" t="s">
        <v>3010</v>
      </c>
      <c r="AO189" s="317" t="s">
        <v>2867</v>
      </c>
      <c r="AP189" s="317" t="s">
        <v>2868</v>
      </c>
      <c r="AQ189" s="317" t="s">
        <v>2869</v>
      </c>
      <c r="AR189" s="317" t="s">
        <v>2870</v>
      </c>
      <c r="AS189" s="318">
        <v>48.982399999999998</v>
      </c>
      <c r="AT189" s="318">
        <v>0</v>
      </c>
      <c r="AU189" s="317" t="s">
        <v>4238</v>
      </c>
      <c r="AV189" s="317" t="s">
        <v>4238</v>
      </c>
      <c r="AW189" s="317" t="s">
        <v>4239</v>
      </c>
      <c r="AX189" s="317" t="s">
        <v>4240</v>
      </c>
      <c r="AY189" s="317" t="s">
        <v>2923</v>
      </c>
      <c r="AZ189" s="317" t="s">
        <v>800</v>
      </c>
      <c r="BA189" s="317" t="s">
        <v>800</v>
      </c>
      <c r="BB189" s="318">
        <v>9.3707364988467393E-3</v>
      </c>
      <c r="BC189" s="318">
        <v>2.18742787153147E-2</v>
      </c>
      <c r="BD189" s="318">
        <v>8.3333333333333295E-4</v>
      </c>
      <c r="BE189" s="318">
        <v>4.6596651445966498E-4</v>
      </c>
      <c r="BF189" s="318">
        <v>0</v>
      </c>
      <c r="BG189" s="318">
        <v>0</v>
      </c>
      <c r="BH189" s="318">
        <v>0</v>
      </c>
      <c r="BI189" s="318">
        <v>0</v>
      </c>
      <c r="BJ189" s="318">
        <v>0</v>
      </c>
      <c r="BK189" s="318">
        <v>0</v>
      </c>
      <c r="BL189" s="318">
        <v>0</v>
      </c>
      <c r="BM189" s="318">
        <v>2.2410493047173099E-2</v>
      </c>
      <c r="BN189" s="318">
        <v>2.06795958083832E-3</v>
      </c>
      <c r="BO189" s="318">
        <v>0</v>
      </c>
      <c r="BP189" s="318">
        <v>7.68436004978699E-3</v>
      </c>
      <c r="BQ189" s="318">
        <v>2.5865875317647802E-3</v>
      </c>
      <c r="BR189" s="318">
        <v>0</v>
      </c>
      <c r="BS189" s="318">
        <v>5.7022767689965899E-2</v>
      </c>
      <c r="BT189" s="318">
        <v>6.4707127739752901E-2</v>
      </c>
      <c r="BU189" s="318">
        <v>6.7293715271517604E-2</v>
      </c>
      <c r="BV189" s="318">
        <v>142.55691922491499</v>
      </c>
      <c r="BW189" s="318">
        <v>161.76781934938199</v>
      </c>
      <c r="BX189" s="318">
        <v>168.234288178794</v>
      </c>
      <c r="BY189" s="318">
        <v>370.64798998477801</v>
      </c>
      <c r="BZ189" s="318">
        <v>420.59633030839399</v>
      </c>
      <c r="CA189" s="318">
        <v>437.40914926486499</v>
      </c>
      <c r="CB189" s="318">
        <v>14.825919599391099</v>
      </c>
      <c r="CC189" s="318">
        <v>16.823853212335699</v>
      </c>
      <c r="CD189" s="318">
        <v>17.496365970594599</v>
      </c>
      <c r="CE189" s="317" t="s">
        <v>800</v>
      </c>
      <c r="CF189" s="317" t="s">
        <v>800</v>
      </c>
      <c r="CG189" s="317" t="s">
        <v>3014</v>
      </c>
      <c r="CH189" s="318">
        <v>2.32511871556165E-3</v>
      </c>
      <c r="CI189" s="318">
        <v>5.4697648974404198E-2</v>
      </c>
      <c r="CJ189" s="318">
        <v>14.221388733345099</v>
      </c>
      <c r="CK189" s="222"/>
      <c r="CL189" s="223">
        <f t="shared" si="20"/>
        <v>3.2544315061954439E-2</v>
      </c>
      <c r="CM189" s="223">
        <f t="shared" si="21"/>
        <v>2.4478452628011418E-2</v>
      </c>
      <c r="CN189" s="223">
        <f t="shared" si="22"/>
        <v>7.68436004978699E-3</v>
      </c>
      <c r="CO189" s="223">
        <f t="shared" si="22"/>
        <v>2.5865875317647802E-3</v>
      </c>
      <c r="CP189" s="223">
        <f t="shared" si="23"/>
        <v>6.7293715271517632E-2</v>
      </c>
      <c r="CQ189" s="223">
        <f t="shared" si="24"/>
        <v>0</v>
      </c>
      <c r="CR189" s="222"/>
      <c r="CS189" s="222"/>
      <c r="CT189" s="222"/>
      <c r="CU189" s="222"/>
      <c r="CV189" s="222"/>
      <c r="CW189" s="222"/>
      <c r="CX189" s="222"/>
      <c r="CY189" s="222"/>
      <c r="CZ189" s="222"/>
      <c r="DA189" s="222"/>
      <c r="DB189" s="224">
        <f t="shared" si="25"/>
        <v>5.7022767689965857E-2</v>
      </c>
      <c r="DC189" s="224">
        <f t="shared" si="26"/>
        <v>0</v>
      </c>
      <c r="DD189" s="224">
        <f t="shared" si="27"/>
        <v>5.7022767689965857E-2</v>
      </c>
      <c r="DE189" s="225">
        <f t="shared" si="28"/>
        <v>0</v>
      </c>
      <c r="DF189" s="222"/>
      <c r="DG189" s="222"/>
      <c r="DH189" s="222"/>
      <c r="DI189" s="222"/>
      <c r="DJ189" s="222"/>
      <c r="DK189" s="222"/>
      <c r="DL189" s="222"/>
      <c r="DM189" s="222"/>
      <c r="DN189" s="222"/>
      <c r="DO189" s="222"/>
      <c r="DP189" s="222"/>
      <c r="DQ189" s="222"/>
      <c r="DR189" s="222"/>
      <c r="DS189" s="222"/>
      <c r="DT189" s="222"/>
      <c r="DU189" s="222"/>
      <c r="DV189" s="222"/>
      <c r="DW189" s="222"/>
      <c r="DX189" s="222"/>
      <c r="DY189" s="222"/>
      <c r="DZ189" s="222"/>
      <c r="EA189" s="222"/>
      <c r="EB189" s="222"/>
      <c r="EC189" s="222"/>
      <c r="ED189" s="222"/>
      <c r="EE189" s="222"/>
    </row>
    <row r="190" spans="1:135" ht="25.5" x14ac:dyDescent="0.25">
      <c r="A190" s="317" t="s">
        <v>499</v>
      </c>
      <c r="B190" s="317" t="s">
        <v>3533</v>
      </c>
      <c r="C190" s="317" t="s">
        <v>500</v>
      </c>
      <c r="D190" s="317" t="s">
        <v>49</v>
      </c>
      <c r="E190" s="318">
        <v>170</v>
      </c>
      <c r="F190" s="318">
        <v>5082</v>
      </c>
      <c r="G190" s="317" t="s">
        <v>2855</v>
      </c>
      <c r="H190" s="317" t="s">
        <v>800</v>
      </c>
      <c r="I190" s="317" t="s">
        <v>2624</v>
      </c>
      <c r="J190" s="318">
        <v>346</v>
      </c>
      <c r="K190" s="318">
        <v>0.83309999999999995</v>
      </c>
      <c r="L190" s="317" t="s">
        <v>2855</v>
      </c>
      <c r="M190" s="317" t="s">
        <v>2856</v>
      </c>
      <c r="N190" s="317" t="s">
        <v>2857</v>
      </c>
      <c r="O190" s="317" t="s">
        <v>32</v>
      </c>
      <c r="P190" s="317" t="s">
        <v>2858</v>
      </c>
      <c r="Q190" s="317" t="s">
        <v>2859</v>
      </c>
      <c r="R190" s="317" t="s">
        <v>3533</v>
      </c>
      <c r="S190" s="317" t="s">
        <v>2860</v>
      </c>
      <c r="T190" s="318">
        <v>5.4685696788286699E-2</v>
      </c>
      <c r="U190" s="317" t="s">
        <v>2904</v>
      </c>
      <c r="V190" s="317" t="s">
        <v>2905</v>
      </c>
      <c r="W190" s="317" t="s">
        <v>499</v>
      </c>
      <c r="X190" s="317" t="s">
        <v>500</v>
      </c>
      <c r="Y190" s="318">
        <v>170</v>
      </c>
      <c r="Z190" s="318">
        <v>5082</v>
      </c>
      <c r="AA190" s="318">
        <v>1</v>
      </c>
      <c r="AB190" s="317" t="s">
        <v>3533</v>
      </c>
      <c r="AC190" s="318">
        <v>1</v>
      </c>
      <c r="AD190" s="317" t="s">
        <v>800</v>
      </c>
      <c r="AE190" s="317" t="s">
        <v>800</v>
      </c>
      <c r="AF190" s="295"/>
      <c r="AG190" s="295"/>
      <c r="AH190" s="317" t="s">
        <v>2854</v>
      </c>
      <c r="AI190" s="317" t="s">
        <v>2863</v>
      </c>
      <c r="AJ190" s="317" t="s">
        <v>2855</v>
      </c>
      <c r="AK190" s="317" t="s">
        <v>2864</v>
      </c>
      <c r="AL190" s="317" t="s">
        <v>2854</v>
      </c>
      <c r="AM190" s="317" t="s">
        <v>2865</v>
      </c>
      <c r="AN190" s="317" t="s">
        <v>2908</v>
      </c>
      <c r="AO190" s="317" t="s">
        <v>2867</v>
      </c>
      <c r="AP190" s="317" t="s">
        <v>2868</v>
      </c>
      <c r="AQ190" s="317" t="s">
        <v>2869</v>
      </c>
      <c r="AR190" s="317" t="s">
        <v>2870</v>
      </c>
      <c r="AS190" s="318">
        <v>57.08</v>
      </c>
      <c r="AT190" s="318">
        <v>0</v>
      </c>
      <c r="AU190" s="317" t="s">
        <v>3534</v>
      </c>
      <c r="AV190" s="317" t="s">
        <v>3534</v>
      </c>
      <c r="AW190" s="317" t="s">
        <v>3535</v>
      </c>
      <c r="AX190" s="317" t="s">
        <v>3536</v>
      </c>
      <c r="AY190" s="317" t="s">
        <v>2874</v>
      </c>
      <c r="AZ190" s="317" t="s">
        <v>800</v>
      </c>
      <c r="BA190" s="317" t="s">
        <v>800</v>
      </c>
      <c r="BB190" s="318">
        <v>2.3411095806550402E-3</v>
      </c>
      <c r="BC190" s="318">
        <v>9.2965684540087402E-3</v>
      </c>
      <c r="BD190" s="318">
        <v>1E-3</v>
      </c>
      <c r="BE190" s="318">
        <v>1.1456326268465E-4</v>
      </c>
      <c r="BF190" s="318">
        <v>0</v>
      </c>
      <c r="BG190" s="318">
        <v>0</v>
      </c>
      <c r="BH190" s="318">
        <v>0</v>
      </c>
      <c r="BI190" s="318">
        <v>0</v>
      </c>
      <c r="BJ190" s="318">
        <v>0</v>
      </c>
      <c r="BK190" s="318">
        <v>0</v>
      </c>
      <c r="BL190" s="318">
        <v>0</v>
      </c>
      <c r="BM190" s="318">
        <v>1.3180372018515201E-2</v>
      </c>
      <c r="BN190" s="318">
        <v>8.43963818851314E-4</v>
      </c>
      <c r="BO190" s="318">
        <v>0</v>
      </c>
      <c r="BP190" s="318">
        <v>1.55685196562862E-3</v>
      </c>
      <c r="BQ190" s="318">
        <v>5.24042842475881E-4</v>
      </c>
      <c r="BR190" s="318">
        <v>1.4762963557654501E-4</v>
      </c>
      <c r="BS190" s="318">
        <v>2.69242067702915E-2</v>
      </c>
      <c r="BT190" s="318">
        <v>2.8481058735920099E-2</v>
      </c>
      <c r="BU190" s="318">
        <v>2.9005101578396E-2</v>
      </c>
      <c r="BV190" s="318">
        <v>158.377686884067</v>
      </c>
      <c r="BW190" s="318">
        <v>167.53563962305901</v>
      </c>
      <c r="BX190" s="318">
        <v>170.61824457879999</v>
      </c>
      <c r="BY190" s="318">
        <v>411.78198589857499</v>
      </c>
      <c r="BZ190" s="318">
        <v>435.59266301995399</v>
      </c>
      <c r="CA190" s="318">
        <v>443.60743590487903</v>
      </c>
      <c r="CB190" s="318">
        <v>7.0002937602757802</v>
      </c>
      <c r="CC190" s="318">
        <v>7.4050752713392196</v>
      </c>
      <c r="CD190" s="318">
        <v>7.5413264103829496</v>
      </c>
      <c r="CE190" s="317" t="s">
        <v>800</v>
      </c>
      <c r="CF190" s="317" t="s">
        <v>800</v>
      </c>
      <c r="CG190" s="317" t="s">
        <v>2916</v>
      </c>
      <c r="CH190" s="318">
        <v>2.2638148512136402E-3</v>
      </c>
      <c r="CI190" s="318">
        <v>2.46603919190778E-2</v>
      </c>
      <c r="CJ190" s="318">
        <v>6.4117018989602297</v>
      </c>
      <c r="CK190" s="222"/>
      <c r="CL190" s="223">
        <f t="shared" si="20"/>
        <v>1.2899870932924976E-2</v>
      </c>
      <c r="CM190" s="223">
        <f t="shared" si="21"/>
        <v>1.4024335837366515E-2</v>
      </c>
      <c r="CN190" s="223">
        <f t="shared" si="22"/>
        <v>1.55685196562862E-3</v>
      </c>
      <c r="CO190" s="223">
        <f t="shared" si="22"/>
        <v>5.24042842475881E-4</v>
      </c>
      <c r="CP190" s="223">
        <f t="shared" si="23"/>
        <v>2.9005101578395989E-2</v>
      </c>
      <c r="CQ190" s="223">
        <f t="shared" si="24"/>
        <v>0</v>
      </c>
      <c r="CR190" s="222"/>
      <c r="CS190" s="222"/>
      <c r="CT190" s="222"/>
      <c r="CU190" s="222"/>
      <c r="CV190" s="222"/>
      <c r="CW190" s="222"/>
      <c r="CX190" s="222"/>
      <c r="CY190" s="222"/>
      <c r="CZ190" s="222"/>
      <c r="DA190" s="222"/>
      <c r="DB190" s="224">
        <f t="shared" si="25"/>
        <v>2.6776577134714947E-2</v>
      </c>
      <c r="DC190" s="224">
        <f t="shared" si="26"/>
        <v>1.4762963557654501E-4</v>
      </c>
      <c r="DD190" s="224">
        <f t="shared" si="27"/>
        <v>2.6924206770291493E-2</v>
      </c>
      <c r="DE190" s="225">
        <f t="shared" si="28"/>
        <v>0</v>
      </c>
      <c r="DF190" s="222"/>
      <c r="DG190" s="222"/>
      <c r="DH190" s="222"/>
      <c r="DI190" s="222"/>
      <c r="DJ190" s="222"/>
      <c r="DK190" s="222"/>
      <c r="DL190" s="222"/>
      <c r="DM190" s="222"/>
      <c r="DN190" s="222"/>
      <c r="DO190" s="222"/>
      <c r="DP190" s="222"/>
      <c r="DQ190" s="222"/>
      <c r="DR190" s="222"/>
      <c r="DS190" s="222"/>
      <c r="DT190" s="222"/>
      <c r="DU190" s="222"/>
      <c r="DV190" s="222"/>
      <c r="DW190" s="222"/>
      <c r="DX190" s="222"/>
      <c r="DY190" s="222"/>
      <c r="DZ190" s="222"/>
      <c r="EA190" s="222"/>
      <c r="EB190" s="222"/>
      <c r="EC190" s="222"/>
      <c r="ED190" s="222"/>
      <c r="EE190" s="222"/>
    </row>
    <row r="191" spans="1:135" ht="25.5" x14ac:dyDescent="0.25">
      <c r="A191" s="317" t="s">
        <v>501</v>
      </c>
      <c r="B191" s="317" t="s">
        <v>4241</v>
      </c>
      <c r="C191" s="317" t="s">
        <v>502</v>
      </c>
      <c r="D191" s="317" t="s">
        <v>2980</v>
      </c>
      <c r="E191" s="318">
        <v>245</v>
      </c>
      <c r="F191" s="318">
        <v>4284</v>
      </c>
      <c r="G191" s="317" t="s">
        <v>2854</v>
      </c>
      <c r="H191" s="317" t="s">
        <v>800</v>
      </c>
      <c r="I191" s="317" t="s">
        <v>2622</v>
      </c>
      <c r="J191" s="318">
        <v>119</v>
      </c>
      <c r="K191" s="318">
        <v>0.90606032184154495</v>
      </c>
      <c r="L191" s="317" t="s">
        <v>2891</v>
      </c>
      <c r="M191" s="317" t="s">
        <v>2892</v>
      </c>
      <c r="N191" s="317" t="s">
        <v>2893</v>
      </c>
      <c r="O191" s="317" t="s">
        <v>32</v>
      </c>
      <c r="P191" s="317" t="s">
        <v>2858</v>
      </c>
      <c r="Q191" s="317" t="s">
        <v>2859</v>
      </c>
      <c r="R191" s="317" t="s">
        <v>4241</v>
      </c>
      <c r="S191" s="317" t="s">
        <v>2860</v>
      </c>
      <c r="T191" s="318">
        <v>5.4685696788286699E-2</v>
      </c>
      <c r="U191" s="317" t="s">
        <v>2861</v>
      </c>
      <c r="V191" s="317" t="s">
        <v>2862</v>
      </c>
      <c r="W191" s="317" t="s">
        <v>501</v>
      </c>
      <c r="X191" s="317" t="s">
        <v>502</v>
      </c>
      <c r="Y191" s="318">
        <v>245</v>
      </c>
      <c r="Z191" s="318">
        <v>4284</v>
      </c>
      <c r="AA191" s="318">
        <v>1</v>
      </c>
      <c r="AB191" s="317" t="s">
        <v>4241</v>
      </c>
      <c r="AC191" s="318">
        <v>1</v>
      </c>
      <c r="AD191" s="317" t="s">
        <v>800</v>
      </c>
      <c r="AE191" s="317" t="s">
        <v>800</v>
      </c>
      <c r="AF191" s="318">
        <v>0</v>
      </c>
      <c r="AG191" s="318">
        <v>0</v>
      </c>
      <c r="AH191" s="317" t="s">
        <v>2854</v>
      </c>
      <c r="AI191" s="317" t="s">
        <v>2863</v>
      </c>
      <c r="AJ191" s="317" t="s">
        <v>2891</v>
      </c>
      <c r="AK191" s="317" t="s">
        <v>2907</v>
      </c>
      <c r="AL191" s="317" t="s">
        <v>2854</v>
      </c>
      <c r="AM191" s="317" t="s">
        <v>2865</v>
      </c>
      <c r="AN191" s="317" t="s">
        <v>2866</v>
      </c>
      <c r="AO191" s="317" t="s">
        <v>2867</v>
      </c>
      <c r="AP191" s="317" t="s">
        <v>2868</v>
      </c>
      <c r="AQ191" s="317" t="s">
        <v>2869</v>
      </c>
      <c r="AR191" s="317" t="s">
        <v>2870</v>
      </c>
      <c r="AS191" s="318">
        <v>79.348399999999998</v>
      </c>
      <c r="AT191" s="318">
        <v>0</v>
      </c>
      <c r="AU191" s="317" t="s">
        <v>4242</v>
      </c>
      <c r="AV191" s="317" t="s">
        <v>4242</v>
      </c>
      <c r="AW191" s="317" t="s">
        <v>4243</v>
      </c>
      <c r="AX191" s="317" t="s">
        <v>4244</v>
      </c>
      <c r="AY191" s="317" t="s">
        <v>2915</v>
      </c>
      <c r="AZ191" s="317" t="s">
        <v>800</v>
      </c>
      <c r="BA191" s="317" t="s">
        <v>800</v>
      </c>
      <c r="BB191" s="318">
        <v>3.1729645191409901E-3</v>
      </c>
      <c r="BC191" s="318">
        <v>1.33979957131302E-2</v>
      </c>
      <c r="BD191" s="318">
        <v>8.3333333333333295E-4</v>
      </c>
      <c r="BE191" s="318">
        <v>4.63050887021475E-4</v>
      </c>
      <c r="BF191" s="318">
        <v>0</v>
      </c>
      <c r="BG191" s="318">
        <v>0</v>
      </c>
      <c r="BH191" s="318">
        <v>0</v>
      </c>
      <c r="BI191" s="318">
        <v>0</v>
      </c>
      <c r="BJ191" s="318">
        <v>0</v>
      </c>
      <c r="BK191" s="318">
        <v>0</v>
      </c>
      <c r="BL191" s="318">
        <v>0</v>
      </c>
      <c r="BM191" s="318">
        <v>2.4410342939295601E-2</v>
      </c>
      <c r="BN191" s="318">
        <v>1.11835842513363E-3</v>
      </c>
      <c r="BO191" s="318">
        <v>0</v>
      </c>
      <c r="BP191" s="318">
        <v>4.1621380324974996E-3</v>
      </c>
      <c r="BQ191" s="318">
        <v>1.4009929611042101E-3</v>
      </c>
      <c r="BR191" s="318">
        <v>1.02894491129785E-4</v>
      </c>
      <c r="BS191" s="318">
        <v>4.3498940308185102E-2</v>
      </c>
      <c r="BT191" s="318">
        <v>4.7661078340682499E-2</v>
      </c>
      <c r="BU191" s="318">
        <v>4.9062071301786803E-2</v>
      </c>
      <c r="BV191" s="318">
        <v>177.546695135449</v>
      </c>
      <c r="BW191" s="318">
        <v>194.53501363543899</v>
      </c>
      <c r="BX191" s="318">
        <v>200.25335225219101</v>
      </c>
      <c r="BY191" s="318">
        <v>461.62140735216798</v>
      </c>
      <c r="BZ191" s="318">
        <v>505.79103545214099</v>
      </c>
      <c r="CA191" s="318">
        <v>520.65871585569596</v>
      </c>
      <c r="CB191" s="318">
        <v>11.3097244801281</v>
      </c>
      <c r="CC191" s="318">
        <v>12.3918803685775</v>
      </c>
      <c r="CD191" s="318">
        <v>12.756138538464601</v>
      </c>
      <c r="CE191" s="317" t="s">
        <v>800</v>
      </c>
      <c r="CF191" s="317" t="s">
        <v>800</v>
      </c>
      <c r="CG191" s="317" t="s">
        <v>2875</v>
      </c>
      <c r="CH191" s="318">
        <v>3.5247210139720299E-3</v>
      </c>
      <c r="CI191" s="318">
        <v>3.9974219294213E-2</v>
      </c>
      <c r="CJ191" s="318">
        <v>10.393297016495399</v>
      </c>
      <c r="CK191" s="222"/>
      <c r="CL191" s="223">
        <f t="shared" si="20"/>
        <v>1.7970238943755785E-2</v>
      </c>
      <c r="CM191" s="223">
        <f t="shared" si="21"/>
        <v>2.5528701364429231E-2</v>
      </c>
      <c r="CN191" s="223">
        <f t="shared" si="22"/>
        <v>4.1621380324974996E-3</v>
      </c>
      <c r="CO191" s="223">
        <f t="shared" si="22"/>
        <v>1.4009929611042101E-3</v>
      </c>
      <c r="CP191" s="223">
        <f t="shared" si="23"/>
        <v>4.9062071301786726E-2</v>
      </c>
      <c r="CQ191" s="223">
        <f t="shared" si="24"/>
        <v>-7.6327832942979512E-17</v>
      </c>
      <c r="CR191" s="222"/>
      <c r="CS191" s="222"/>
      <c r="CT191" s="222"/>
      <c r="CU191" s="222"/>
      <c r="CV191" s="222"/>
      <c r="CW191" s="222"/>
      <c r="CX191" s="222"/>
      <c r="CY191" s="222"/>
      <c r="CZ191" s="222"/>
      <c r="DA191" s="222"/>
      <c r="DB191" s="224">
        <f t="shared" si="25"/>
        <v>4.339604581705523E-2</v>
      </c>
      <c r="DC191" s="224">
        <f t="shared" si="26"/>
        <v>1.02894491129785E-4</v>
      </c>
      <c r="DD191" s="224">
        <f t="shared" si="27"/>
        <v>4.3498940308185012E-2</v>
      </c>
      <c r="DE191" s="225">
        <f t="shared" si="28"/>
        <v>-9.0205620750793969E-17</v>
      </c>
      <c r="DF191" s="222"/>
      <c r="DG191" s="222"/>
      <c r="DH191" s="222"/>
      <c r="DI191" s="222"/>
      <c r="DJ191" s="222"/>
      <c r="DK191" s="222"/>
      <c r="DL191" s="222"/>
      <c r="DM191" s="222"/>
      <c r="DN191" s="222"/>
      <c r="DO191" s="222"/>
      <c r="DP191" s="222"/>
      <c r="DQ191" s="222"/>
      <c r="DR191" s="222"/>
      <c r="DS191" s="222"/>
      <c r="DT191" s="222"/>
      <c r="DU191" s="222"/>
      <c r="DV191" s="222"/>
      <c r="DW191" s="222"/>
      <c r="DX191" s="222"/>
      <c r="DY191" s="222"/>
      <c r="DZ191" s="222"/>
      <c r="EA191" s="222"/>
      <c r="EB191" s="222"/>
      <c r="EC191" s="222"/>
      <c r="ED191" s="222"/>
      <c r="EE191" s="222"/>
    </row>
    <row r="192" spans="1:135" ht="25.5" x14ac:dyDescent="0.25">
      <c r="A192" s="317" t="s">
        <v>509</v>
      </c>
      <c r="B192" s="317" t="s">
        <v>4245</v>
      </c>
      <c r="C192" s="317" t="s">
        <v>510</v>
      </c>
      <c r="D192" s="317" t="s">
        <v>2980</v>
      </c>
      <c r="E192" s="318">
        <v>225</v>
      </c>
      <c r="F192" s="318">
        <v>2331</v>
      </c>
      <c r="G192" s="317" t="s">
        <v>2854</v>
      </c>
      <c r="H192" s="317" t="s">
        <v>800</v>
      </c>
      <c r="I192" s="317" t="s">
        <v>2622</v>
      </c>
      <c r="J192" s="318">
        <v>154</v>
      </c>
      <c r="K192" s="318">
        <v>0.8</v>
      </c>
      <c r="L192" s="317" t="s">
        <v>2891</v>
      </c>
      <c r="M192" s="317" t="s">
        <v>2892</v>
      </c>
      <c r="N192" s="317" t="s">
        <v>2893</v>
      </c>
      <c r="O192" s="317" t="s">
        <v>32</v>
      </c>
      <c r="P192" s="317" t="s">
        <v>2858</v>
      </c>
      <c r="Q192" s="317" t="s">
        <v>2859</v>
      </c>
      <c r="R192" s="317" t="s">
        <v>4245</v>
      </c>
      <c r="S192" s="317" t="s">
        <v>2860</v>
      </c>
      <c r="T192" s="318">
        <v>5.4685696788286699E-2</v>
      </c>
      <c r="U192" s="317" t="s">
        <v>2861</v>
      </c>
      <c r="V192" s="317" t="s">
        <v>2862</v>
      </c>
      <c r="W192" s="317" t="s">
        <v>511</v>
      </c>
      <c r="X192" s="317" t="s">
        <v>512</v>
      </c>
      <c r="Y192" s="318">
        <v>225</v>
      </c>
      <c r="Z192" s="318">
        <v>4840</v>
      </c>
      <c r="AA192" s="318">
        <v>1</v>
      </c>
      <c r="AB192" s="317" t="s">
        <v>4589</v>
      </c>
      <c r="AC192" s="318">
        <v>1</v>
      </c>
      <c r="AD192" s="317" t="s">
        <v>800</v>
      </c>
      <c r="AE192" s="317" t="s">
        <v>800</v>
      </c>
      <c r="AF192" s="318">
        <v>0</v>
      </c>
      <c r="AG192" s="318">
        <v>0</v>
      </c>
      <c r="AH192" s="317" t="s">
        <v>2891</v>
      </c>
      <c r="AI192" s="317" t="s">
        <v>2946</v>
      </c>
      <c r="AJ192" s="317" t="s">
        <v>2855</v>
      </c>
      <c r="AK192" s="317" t="s">
        <v>2864</v>
      </c>
      <c r="AL192" s="317" t="s">
        <v>2854</v>
      </c>
      <c r="AM192" s="317" t="s">
        <v>2865</v>
      </c>
      <c r="AN192" s="317" t="s">
        <v>2866</v>
      </c>
      <c r="AO192" s="317" t="s">
        <v>2947</v>
      </c>
      <c r="AP192" s="317" t="s">
        <v>2868</v>
      </c>
      <c r="AQ192" s="317" t="s">
        <v>2869</v>
      </c>
      <c r="AR192" s="317" t="s">
        <v>2948</v>
      </c>
      <c r="AS192" s="318">
        <v>79.348399999999998</v>
      </c>
      <c r="AT192" s="318">
        <v>0</v>
      </c>
      <c r="AU192" s="317" t="s">
        <v>3540</v>
      </c>
      <c r="AV192" s="317" t="s">
        <v>3554</v>
      </c>
      <c r="AW192" s="317" t="s">
        <v>3555</v>
      </c>
      <c r="AX192" s="317" t="s">
        <v>3556</v>
      </c>
      <c r="AY192" s="317" t="s">
        <v>2874</v>
      </c>
      <c r="AZ192" s="317" t="s">
        <v>800</v>
      </c>
      <c r="BA192" s="317" t="s">
        <v>800</v>
      </c>
      <c r="BB192" s="318">
        <v>1.6770532437199101E-3</v>
      </c>
      <c r="BC192" s="318">
        <v>1.2304281777364499E-2</v>
      </c>
      <c r="BD192" s="318">
        <v>8.3333333333333295E-4</v>
      </c>
      <c r="BE192" s="318">
        <v>3.5781204906204902E-4</v>
      </c>
      <c r="BF192" s="318">
        <v>0</v>
      </c>
      <c r="BG192" s="318">
        <v>0</v>
      </c>
      <c r="BH192" s="318">
        <v>3.5023799357208401E-3</v>
      </c>
      <c r="BI192" s="318">
        <v>0</v>
      </c>
      <c r="BJ192" s="318">
        <v>0</v>
      </c>
      <c r="BK192" s="318">
        <v>6.0346E-4</v>
      </c>
      <c r="BL192" s="318">
        <v>0</v>
      </c>
      <c r="BM192" s="318">
        <v>2.13632462532552E-2</v>
      </c>
      <c r="BN192" s="318">
        <v>1.16322726422156E-3</v>
      </c>
      <c r="BO192" s="318">
        <v>0</v>
      </c>
      <c r="BP192" s="318">
        <v>3.6425862573665601E-3</v>
      </c>
      <c r="BQ192" s="318">
        <v>1.22610967414824E-3</v>
      </c>
      <c r="BR192" s="318">
        <v>1.5501111735537201E-4</v>
      </c>
      <c r="BS192" s="318">
        <v>4.1959804974032698E-2</v>
      </c>
      <c r="BT192" s="318">
        <v>4.5602391231399302E-2</v>
      </c>
      <c r="BU192" s="318">
        <v>4.68285009055475E-2</v>
      </c>
      <c r="BV192" s="318">
        <v>186.488022106812</v>
      </c>
      <c r="BW192" s="318">
        <v>202.67729436177501</v>
      </c>
      <c r="BX192" s="318">
        <v>208.126670691322</v>
      </c>
      <c r="BY192" s="318">
        <v>484.86885747771203</v>
      </c>
      <c r="BZ192" s="318">
        <v>526.96096534061405</v>
      </c>
      <c r="CA192" s="318">
        <v>541.12934379743797</v>
      </c>
      <c r="CB192" s="318">
        <v>10.909549293248499</v>
      </c>
      <c r="CC192" s="318">
        <v>11.856621720163799</v>
      </c>
      <c r="CD192" s="318">
        <v>12.175410235442399</v>
      </c>
      <c r="CE192" s="317" t="s">
        <v>800</v>
      </c>
      <c r="CF192" s="317" t="s">
        <v>800</v>
      </c>
      <c r="CG192" s="317" t="s">
        <v>2875</v>
      </c>
      <c r="CH192" s="318">
        <v>3.0847367930374801E-3</v>
      </c>
      <c r="CI192" s="318">
        <v>3.8875068180995301E-2</v>
      </c>
      <c r="CJ192" s="318">
        <v>10.1075177270588</v>
      </c>
      <c r="CK192" s="222"/>
      <c r="CL192" s="223">
        <f t="shared" si="20"/>
        <v>1.9433331456556003E-2</v>
      </c>
      <c r="CM192" s="223">
        <f t="shared" si="21"/>
        <v>2.2526473517476761E-2</v>
      </c>
      <c r="CN192" s="223">
        <f t="shared" si="22"/>
        <v>3.6425862573665601E-3</v>
      </c>
      <c r="CO192" s="223">
        <f t="shared" si="22"/>
        <v>1.22610967414824E-3</v>
      </c>
      <c r="CP192" s="223">
        <f t="shared" si="23"/>
        <v>4.6828500905547563E-2</v>
      </c>
      <c r="CQ192" s="223">
        <f t="shared" si="24"/>
        <v>6.2450045135165055E-17</v>
      </c>
      <c r="CR192" s="222"/>
      <c r="CS192" s="222"/>
      <c r="CT192" s="222"/>
      <c r="CU192" s="222"/>
      <c r="CV192" s="222"/>
      <c r="CW192" s="222"/>
      <c r="CX192" s="222"/>
      <c r="CY192" s="222"/>
      <c r="CZ192" s="222"/>
      <c r="DA192" s="222"/>
      <c r="DB192" s="224">
        <f t="shared" si="25"/>
        <v>3.7698953920956547E-2</v>
      </c>
      <c r="DC192" s="224">
        <f t="shared" si="26"/>
        <v>4.2608510530762122E-3</v>
      </c>
      <c r="DD192" s="224">
        <f t="shared" si="27"/>
        <v>4.1959804974032761E-2</v>
      </c>
      <c r="DE192" s="225">
        <f t="shared" si="28"/>
        <v>6.2450045135165055E-17</v>
      </c>
      <c r="DF192" s="222"/>
      <c r="DG192" s="222"/>
      <c r="DH192" s="222"/>
      <c r="DI192" s="222"/>
      <c r="DJ192" s="222"/>
      <c r="DK192" s="222"/>
      <c r="DL192" s="222"/>
      <c r="DM192" s="222"/>
      <c r="DN192" s="222"/>
      <c r="DO192" s="222"/>
      <c r="DP192" s="222"/>
      <c r="DQ192" s="222"/>
      <c r="DR192" s="222"/>
      <c r="DS192" s="222"/>
      <c r="DT192" s="222"/>
      <c r="DU192" s="222"/>
      <c r="DV192" s="222"/>
      <c r="DW192" s="222"/>
      <c r="DX192" s="222"/>
      <c r="DY192" s="222"/>
      <c r="DZ192" s="222"/>
      <c r="EA192" s="222"/>
      <c r="EB192" s="222"/>
      <c r="EC192" s="222"/>
      <c r="ED192" s="222"/>
      <c r="EE192" s="222"/>
    </row>
    <row r="193" spans="1:135" ht="25.5" x14ac:dyDescent="0.25">
      <c r="A193" s="317" t="s">
        <v>509</v>
      </c>
      <c r="B193" s="317" t="s">
        <v>3538</v>
      </c>
      <c r="C193" s="317" t="s">
        <v>510</v>
      </c>
      <c r="D193" s="317" t="s">
        <v>2980</v>
      </c>
      <c r="E193" s="318">
        <v>225</v>
      </c>
      <c r="F193" s="318">
        <v>2331</v>
      </c>
      <c r="G193" s="317" t="s">
        <v>2891</v>
      </c>
      <c r="H193" s="317" t="s">
        <v>800</v>
      </c>
      <c r="I193" s="317" t="s">
        <v>2623</v>
      </c>
      <c r="J193" s="318">
        <v>112</v>
      </c>
      <c r="K193" s="318">
        <v>0.8</v>
      </c>
      <c r="L193" s="317" t="s">
        <v>2891</v>
      </c>
      <c r="M193" s="317" t="s">
        <v>2892</v>
      </c>
      <c r="N193" s="317" t="s">
        <v>2893</v>
      </c>
      <c r="O193" s="317" t="s">
        <v>32</v>
      </c>
      <c r="P193" s="317" t="s">
        <v>2858</v>
      </c>
      <c r="Q193" s="317" t="s">
        <v>2859</v>
      </c>
      <c r="R193" s="317" t="s">
        <v>3538</v>
      </c>
      <c r="S193" s="317" t="s">
        <v>2860</v>
      </c>
      <c r="T193" s="318">
        <v>5.4685696788286699E-2</v>
      </c>
      <c r="U193" s="317" t="s">
        <v>3008</v>
      </c>
      <c r="V193" s="317" t="s">
        <v>3009</v>
      </c>
      <c r="W193" s="317" t="s">
        <v>505</v>
      </c>
      <c r="X193" s="317" t="s">
        <v>506</v>
      </c>
      <c r="Y193" s="318">
        <v>225</v>
      </c>
      <c r="Z193" s="318">
        <v>1344</v>
      </c>
      <c r="AA193" s="318">
        <v>1</v>
      </c>
      <c r="AB193" s="317" t="s">
        <v>3539</v>
      </c>
      <c r="AC193" s="318">
        <v>1</v>
      </c>
      <c r="AD193" s="317" t="s">
        <v>800</v>
      </c>
      <c r="AE193" s="317" t="s">
        <v>800</v>
      </c>
      <c r="AF193" s="295"/>
      <c r="AG193" s="295"/>
      <c r="AH193" s="317" t="s">
        <v>2891</v>
      </c>
      <c r="AI193" s="317" t="s">
        <v>2946</v>
      </c>
      <c r="AJ193" s="317" t="s">
        <v>2906</v>
      </c>
      <c r="AK193" s="317" t="s">
        <v>3254</v>
      </c>
      <c r="AL193" s="317" t="s">
        <v>2891</v>
      </c>
      <c r="AM193" s="317" t="s">
        <v>2984</v>
      </c>
      <c r="AN193" s="317" t="s">
        <v>3010</v>
      </c>
      <c r="AO193" s="317" t="s">
        <v>2947</v>
      </c>
      <c r="AP193" s="317" t="s">
        <v>2868</v>
      </c>
      <c r="AQ193" s="317" t="s">
        <v>2869</v>
      </c>
      <c r="AR193" s="317" t="s">
        <v>2948</v>
      </c>
      <c r="AS193" s="318">
        <v>48.982399999999998</v>
      </c>
      <c r="AT193" s="318">
        <v>0</v>
      </c>
      <c r="AU193" s="317" t="s">
        <v>3540</v>
      </c>
      <c r="AV193" s="317" t="s">
        <v>3541</v>
      </c>
      <c r="AW193" s="317" t="s">
        <v>3542</v>
      </c>
      <c r="AX193" s="317" t="s">
        <v>3543</v>
      </c>
      <c r="AY193" s="317" t="s">
        <v>3258</v>
      </c>
      <c r="AZ193" s="317" t="s">
        <v>800</v>
      </c>
      <c r="BA193" s="317" t="s">
        <v>800</v>
      </c>
      <c r="BB193" s="318">
        <v>1.6770532437199101E-3</v>
      </c>
      <c r="BC193" s="318">
        <v>1.2304281777364499E-2</v>
      </c>
      <c r="BD193" s="318">
        <v>8.3333333333333295E-4</v>
      </c>
      <c r="BE193" s="318">
        <v>3.0371031746031699E-4</v>
      </c>
      <c r="BF193" s="318">
        <v>0</v>
      </c>
      <c r="BG193" s="318">
        <v>0</v>
      </c>
      <c r="BH193" s="318">
        <v>7.51240390157429E-3</v>
      </c>
      <c r="BI193" s="318">
        <v>0</v>
      </c>
      <c r="BJ193" s="318">
        <v>0</v>
      </c>
      <c r="BK193" s="318">
        <v>3.6476E-3</v>
      </c>
      <c r="BL193" s="318">
        <v>0</v>
      </c>
      <c r="BM193" s="318">
        <v>1.4606839218246801E-2</v>
      </c>
      <c r="BN193" s="318">
        <v>1.16322726422156E-3</v>
      </c>
      <c r="BO193" s="318">
        <v>0</v>
      </c>
      <c r="BP193" s="318">
        <v>5.0085561038790199E-3</v>
      </c>
      <c r="BQ193" s="318">
        <v>1.6859008019538301E-3</v>
      </c>
      <c r="BR193" s="318">
        <v>0</v>
      </c>
      <c r="BS193" s="318">
        <v>4.20484490559207E-2</v>
      </c>
      <c r="BT193" s="318">
        <v>4.70570051597997E-2</v>
      </c>
      <c r="BU193" s="318">
        <v>4.8742905961753499E-2</v>
      </c>
      <c r="BV193" s="318">
        <v>186.88199580409201</v>
      </c>
      <c r="BW193" s="318">
        <v>209.14224515466501</v>
      </c>
      <c r="BX193" s="318">
        <v>216.63513760779401</v>
      </c>
      <c r="BY193" s="318">
        <v>485.893189090639</v>
      </c>
      <c r="BZ193" s="318">
        <v>543.76983740212995</v>
      </c>
      <c r="CA193" s="318">
        <v>563.25135778026299</v>
      </c>
      <c r="CB193" s="318">
        <v>10.9325967545394</v>
      </c>
      <c r="CC193" s="318">
        <v>12.234821341547899</v>
      </c>
      <c r="CD193" s="318">
        <v>12.673155550055901</v>
      </c>
      <c r="CE193" s="317" t="s">
        <v>800</v>
      </c>
      <c r="CF193" s="317" t="s">
        <v>800</v>
      </c>
      <c r="CG193" s="317" t="s">
        <v>3014</v>
      </c>
      <c r="CH193" s="318">
        <v>1.5154791628214401E-3</v>
      </c>
      <c r="CI193" s="318">
        <v>4.0532969893099298E-2</v>
      </c>
      <c r="CJ193" s="318">
        <v>10.5385721722058</v>
      </c>
      <c r="CK193" s="222"/>
      <c r="CL193" s="223">
        <f t="shared" si="20"/>
        <v>2.6278382573452351E-2</v>
      </c>
      <c r="CM193" s="223">
        <f t="shared" si="21"/>
        <v>1.577006648246836E-2</v>
      </c>
      <c r="CN193" s="223">
        <f t="shared" si="22"/>
        <v>5.0085561038790199E-3</v>
      </c>
      <c r="CO193" s="223">
        <f t="shared" si="22"/>
        <v>1.6859008019538301E-3</v>
      </c>
      <c r="CP193" s="223">
        <f t="shared" si="23"/>
        <v>4.8742905961753562E-2</v>
      </c>
      <c r="CQ193" s="223">
        <f t="shared" si="24"/>
        <v>6.2450045135165055E-17</v>
      </c>
      <c r="CR193" s="222"/>
      <c r="CS193" s="222"/>
      <c r="CT193" s="222"/>
      <c r="CU193" s="222"/>
      <c r="CV193" s="222"/>
      <c r="CW193" s="222"/>
      <c r="CX193" s="222"/>
      <c r="CY193" s="222"/>
      <c r="CZ193" s="222"/>
      <c r="DA193" s="222"/>
      <c r="DB193" s="224">
        <f t="shared" si="25"/>
        <v>3.0888445154346422E-2</v>
      </c>
      <c r="DC193" s="224">
        <f t="shared" si="26"/>
        <v>1.1160003901574289E-2</v>
      </c>
      <c r="DD193" s="224">
        <f t="shared" si="27"/>
        <v>4.2048449055920714E-2</v>
      </c>
      <c r="DE193" s="225">
        <f t="shared" si="28"/>
        <v>0</v>
      </c>
      <c r="DF193" s="222"/>
      <c r="DG193" s="222"/>
      <c r="DH193" s="222"/>
      <c r="DI193" s="222"/>
      <c r="DJ193" s="222"/>
      <c r="DK193" s="222"/>
      <c r="DL193" s="222"/>
      <c r="DM193" s="222"/>
      <c r="DN193" s="222"/>
      <c r="DO193" s="222"/>
      <c r="DP193" s="222"/>
      <c r="DQ193" s="222"/>
      <c r="DR193" s="222"/>
      <c r="DS193" s="222"/>
      <c r="DT193" s="222"/>
      <c r="DU193" s="222"/>
      <c r="DV193" s="222"/>
      <c r="DW193" s="222"/>
      <c r="DX193" s="222"/>
      <c r="DY193" s="222"/>
      <c r="DZ193" s="222"/>
      <c r="EA193" s="222"/>
      <c r="EB193" s="222"/>
      <c r="EC193" s="222"/>
      <c r="ED193" s="222"/>
      <c r="EE193" s="222"/>
    </row>
    <row r="194" spans="1:135" ht="25.5" x14ac:dyDescent="0.25">
      <c r="A194" s="317" t="s">
        <v>509</v>
      </c>
      <c r="B194" s="317" t="s">
        <v>3545</v>
      </c>
      <c r="C194" s="317" t="s">
        <v>510</v>
      </c>
      <c r="D194" s="317" t="s">
        <v>2980</v>
      </c>
      <c r="E194" s="318">
        <v>225</v>
      </c>
      <c r="F194" s="318">
        <v>2331</v>
      </c>
      <c r="G194" s="317" t="s">
        <v>2906</v>
      </c>
      <c r="H194" s="317" t="s">
        <v>800</v>
      </c>
      <c r="I194" s="317" t="s">
        <v>2625</v>
      </c>
      <c r="J194" s="318">
        <v>149</v>
      </c>
      <c r="K194" s="318">
        <v>0.8</v>
      </c>
      <c r="L194" s="317" t="s">
        <v>2891</v>
      </c>
      <c r="M194" s="317" t="s">
        <v>2892</v>
      </c>
      <c r="N194" s="317" t="s">
        <v>2893</v>
      </c>
      <c r="O194" s="317" t="s">
        <v>32</v>
      </c>
      <c r="P194" s="317" t="s">
        <v>2894</v>
      </c>
      <c r="Q194" s="317" t="s">
        <v>2859</v>
      </c>
      <c r="R194" s="317" t="s">
        <v>3545</v>
      </c>
      <c r="S194" s="317" t="s">
        <v>2895</v>
      </c>
      <c r="T194" s="318">
        <v>5.45294626447154E-2</v>
      </c>
      <c r="U194" s="317" t="s">
        <v>2981</v>
      </c>
      <c r="V194" s="317" t="s">
        <v>2982</v>
      </c>
      <c r="W194" s="317" t="s">
        <v>505</v>
      </c>
      <c r="X194" s="317" t="s">
        <v>506</v>
      </c>
      <c r="Y194" s="318">
        <v>225</v>
      </c>
      <c r="Z194" s="318">
        <v>1344</v>
      </c>
      <c r="AA194" s="318">
        <v>1</v>
      </c>
      <c r="AB194" s="317" t="s">
        <v>3546</v>
      </c>
      <c r="AC194" s="318">
        <v>1</v>
      </c>
      <c r="AD194" s="317" t="s">
        <v>800</v>
      </c>
      <c r="AE194" s="317" t="s">
        <v>800</v>
      </c>
      <c r="AF194" s="318">
        <v>0</v>
      </c>
      <c r="AG194" s="318">
        <v>0</v>
      </c>
      <c r="AH194" s="317" t="s">
        <v>2891</v>
      </c>
      <c r="AI194" s="317" t="s">
        <v>2946</v>
      </c>
      <c r="AJ194" s="317" t="s">
        <v>2855</v>
      </c>
      <c r="AK194" s="317" t="s">
        <v>2864</v>
      </c>
      <c r="AL194" s="317" t="s">
        <v>2891</v>
      </c>
      <c r="AM194" s="317" t="s">
        <v>2984</v>
      </c>
      <c r="AN194" s="317" t="s">
        <v>2985</v>
      </c>
      <c r="AO194" s="317" t="s">
        <v>2947</v>
      </c>
      <c r="AP194" s="317" t="s">
        <v>2868</v>
      </c>
      <c r="AQ194" s="317" t="s">
        <v>2869</v>
      </c>
      <c r="AR194" s="317" t="s">
        <v>2948</v>
      </c>
      <c r="AS194" s="318">
        <v>82.6995</v>
      </c>
      <c r="AT194" s="318">
        <v>0</v>
      </c>
      <c r="AU194" s="317" t="s">
        <v>3540</v>
      </c>
      <c r="AV194" s="317" t="s">
        <v>3541</v>
      </c>
      <c r="AW194" s="317" t="s">
        <v>3542</v>
      </c>
      <c r="AX194" s="317" t="s">
        <v>3543</v>
      </c>
      <c r="AY194" s="317" t="s">
        <v>2874</v>
      </c>
      <c r="AZ194" s="317" t="s">
        <v>800</v>
      </c>
      <c r="BA194" s="317" t="s">
        <v>800</v>
      </c>
      <c r="BB194" s="318">
        <v>1.6770532437199101E-3</v>
      </c>
      <c r="BC194" s="318">
        <v>1.2269129095060999E-2</v>
      </c>
      <c r="BD194" s="318">
        <v>8.3333333333333295E-4</v>
      </c>
      <c r="BE194" s="318">
        <v>3.8543763982102898E-4</v>
      </c>
      <c r="BF194" s="318">
        <v>0</v>
      </c>
      <c r="BG194" s="318">
        <v>0</v>
      </c>
      <c r="BH194" s="318">
        <v>7.51240390157429E-3</v>
      </c>
      <c r="BI194" s="318">
        <v>0</v>
      </c>
      <c r="BJ194" s="318">
        <v>0</v>
      </c>
      <c r="BK194" s="318">
        <v>3.6476E-3</v>
      </c>
      <c r="BL194" s="318">
        <v>0</v>
      </c>
      <c r="BM194" s="318">
        <v>1.5416034887601E-2</v>
      </c>
      <c r="BN194" s="318">
        <v>1.16322726422156E-3</v>
      </c>
      <c r="BO194" s="318">
        <v>0</v>
      </c>
      <c r="BP194" s="318">
        <v>3.7648206955332199E-3</v>
      </c>
      <c r="BQ194" s="318">
        <v>1.2672542940861001E-3</v>
      </c>
      <c r="BR194" s="318">
        <v>0</v>
      </c>
      <c r="BS194" s="318">
        <v>4.2904219365332098E-2</v>
      </c>
      <c r="BT194" s="318">
        <v>4.6669040060865301E-2</v>
      </c>
      <c r="BU194" s="318">
        <v>4.7936294354951399E-2</v>
      </c>
      <c r="BV194" s="318">
        <v>190.685419401476</v>
      </c>
      <c r="BW194" s="318">
        <v>207.41795582606801</v>
      </c>
      <c r="BX194" s="318">
        <v>213.050197133117</v>
      </c>
      <c r="BY194" s="318">
        <v>495.782090443838</v>
      </c>
      <c r="BZ194" s="318">
        <v>539.28668514777701</v>
      </c>
      <c r="CA194" s="318">
        <v>553.93051254610498</v>
      </c>
      <c r="CB194" s="318">
        <v>11.1550970349863</v>
      </c>
      <c r="CC194" s="318">
        <v>12.133950415825</v>
      </c>
      <c r="CD194" s="318">
        <v>12.4634365322874</v>
      </c>
      <c r="CE194" s="317" t="s">
        <v>800</v>
      </c>
      <c r="CF194" s="317" t="s">
        <v>800</v>
      </c>
      <c r="CG194" s="317" t="s">
        <v>2990</v>
      </c>
      <c r="CH194" s="318">
        <v>2.0238148405337299E-3</v>
      </c>
      <c r="CI194" s="318">
        <v>4.0880404524798401E-2</v>
      </c>
      <c r="CJ194" s="318">
        <v>10.628905176447599</v>
      </c>
      <c r="CK194" s="222"/>
      <c r="CL194" s="223">
        <f t="shared" si="20"/>
        <v>2.632495721350956E-2</v>
      </c>
      <c r="CM194" s="223">
        <f t="shared" si="21"/>
        <v>1.6579262151822559E-2</v>
      </c>
      <c r="CN194" s="223">
        <f t="shared" si="22"/>
        <v>3.7648206955332199E-3</v>
      </c>
      <c r="CO194" s="223">
        <f t="shared" si="22"/>
        <v>1.2672542940861001E-3</v>
      </c>
      <c r="CP194" s="223">
        <f t="shared" si="23"/>
        <v>4.7936294354951434E-2</v>
      </c>
      <c r="CQ194" s="223">
        <f t="shared" si="24"/>
        <v>0</v>
      </c>
      <c r="CR194" s="222"/>
      <c r="CS194" s="222"/>
      <c r="CT194" s="222"/>
      <c r="CU194" s="222"/>
      <c r="CV194" s="222"/>
      <c r="CW194" s="222"/>
      <c r="CX194" s="222"/>
      <c r="CY194" s="222"/>
      <c r="CZ194" s="222"/>
      <c r="DA194" s="222"/>
      <c r="DB194" s="224">
        <f t="shared" si="25"/>
        <v>3.174421546375783E-2</v>
      </c>
      <c r="DC194" s="224">
        <f t="shared" si="26"/>
        <v>1.1160003901574289E-2</v>
      </c>
      <c r="DD194" s="224">
        <f t="shared" si="27"/>
        <v>4.2904219365332119E-2</v>
      </c>
      <c r="DE194" s="225">
        <f t="shared" si="28"/>
        <v>0</v>
      </c>
      <c r="DF194" s="222"/>
      <c r="DG194" s="222"/>
      <c r="DH194" s="222"/>
      <c r="DI194" s="222"/>
      <c r="DJ194" s="222"/>
      <c r="DK194" s="222"/>
      <c r="DL194" s="222"/>
      <c r="DM194" s="222"/>
      <c r="DN194" s="222"/>
      <c r="DO194" s="222"/>
      <c r="DP194" s="222"/>
      <c r="DQ194" s="222"/>
      <c r="DR194" s="222"/>
      <c r="DS194" s="222"/>
      <c r="DT194" s="222"/>
      <c r="DU194" s="222"/>
      <c r="DV194" s="222"/>
      <c r="DW194" s="222"/>
      <c r="DX194" s="222"/>
      <c r="DY194" s="222"/>
      <c r="DZ194" s="222"/>
      <c r="EA194" s="222"/>
      <c r="EB194" s="222"/>
      <c r="EC194" s="222"/>
      <c r="ED194" s="222"/>
      <c r="EE194" s="222"/>
    </row>
    <row r="195" spans="1:135" ht="25.5" x14ac:dyDescent="0.25">
      <c r="A195" s="317" t="s">
        <v>509</v>
      </c>
      <c r="B195" s="317" t="s">
        <v>3547</v>
      </c>
      <c r="C195" s="317" t="s">
        <v>510</v>
      </c>
      <c r="D195" s="317" t="s">
        <v>2980</v>
      </c>
      <c r="E195" s="318">
        <v>225</v>
      </c>
      <c r="F195" s="318">
        <v>2331</v>
      </c>
      <c r="G195" s="317" t="s">
        <v>2906</v>
      </c>
      <c r="H195" s="317" t="s">
        <v>800</v>
      </c>
      <c r="I195" s="317" t="s">
        <v>2625</v>
      </c>
      <c r="J195" s="318">
        <v>149</v>
      </c>
      <c r="K195" s="318">
        <v>0.8</v>
      </c>
      <c r="L195" s="317" t="s">
        <v>2891</v>
      </c>
      <c r="M195" s="317" t="s">
        <v>2892</v>
      </c>
      <c r="N195" s="317" t="s">
        <v>2893</v>
      </c>
      <c r="O195" s="317" t="s">
        <v>32</v>
      </c>
      <c r="P195" s="317" t="s">
        <v>2894</v>
      </c>
      <c r="Q195" s="317" t="s">
        <v>2854</v>
      </c>
      <c r="R195" s="317" t="s">
        <v>3547</v>
      </c>
      <c r="S195" s="317" t="s">
        <v>2895</v>
      </c>
      <c r="T195" s="318">
        <v>5.45294626447154E-2</v>
      </c>
      <c r="U195" s="317" t="s">
        <v>2981</v>
      </c>
      <c r="V195" s="317" t="s">
        <v>2982</v>
      </c>
      <c r="W195" s="317" t="s">
        <v>507</v>
      </c>
      <c r="X195" s="317" t="s">
        <v>508</v>
      </c>
      <c r="Y195" s="318">
        <v>225</v>
      </c>
      <c r="Z195" s="318">
        <v>2016</v>
      </c>
      <c r="AA195" s="318">
        <v>1</v>
      </c>
      <c r="AB195" s="317" t="s">
        <v>3548</v>
      </c>
      <c r="AC195" s="318">
        <v>1</v>
      </c>
      <c r="AD195" s="317" t="s">
        <v>800</v>
      </c>
      <c r="AE195" s="317" t="s">
        <v>800</v>
      </c>
      <c r="AF195" s="318">
        <v>0</v>
      </c>
      <c r="AG195" s="318">
        <v>0</v>
      </c>
      <c r="AH195" s="317" t="s">
        <v>2891</v>
      </c>
      <c r="AI195" s="317" t="s">
        <v>2946</v>
      </c>
      <c r="AJ195" s="317" t="s">
        <v>2855</v>
      </c>
      <c r="AK195" s="317" t="s">
        <v>2864</v>
      </c>
      <c r="AL195" s="317" t="s">
        <v>2855</v>
      </c>
      <c r="AM195" s="317" t="s">
        <v>3031</v>
      </c>
      <c r="AN195" s="317" t="s">
        <v>2985</v>
      </c>
      <c r="AO195" s="317" t="s">
        <v>2947</v>
      </c>
      <c r="AP195" s="317" t="s">
        <v>2868</v>
      </c>
      <c r="AQ195" s="317" t="s">
        <v>2869</v>
      </c>
      <c r="AR195" s="317" t="s">
        <v>2948</v>
      </c>
      <c r="AS195" s="318">
        <v>82.6995</v>
      </c>
      <c r="AT195" s="318">
        <v>0</v>
      </c>
      <c r="AU195" s="317" t="s">
        <v>3540</v>
      </c>
      <c r="AV195" s="317" t="s">
        <v>3549</v>
      </c>
      <c r="AW195" s="317" t="s">
        <v>3550</v>
      </c>
      <c r="AX195" s="317" t="s">
        <v>3551</v>
      </c>
      <c r="AY195" s="317" t="s">
        <v>2874</v>
      </c>
      <c r="AZ195" s="317" t="s">
        <v>800</v>
      </c>
      <c r="BA195" s="317" t="s">
        <v>800</v>
      </c>
      <c r="BB195" s="318">
        <v>1.6770532437199101E-3</v>
      </c>
      <c r="BC195" s="318">
        <v>1.2269129095060999E-2</v>
      </c>
      <c r="BD195" s="318">
        <v>8.3333333333333295E-4</v>
      </c>
      <c r="BE195" s="318">
        <v>3.8543763982102898E-4</v>
      </c>
      <c r="BF195" s="318">
        <v>0</v>
      </c>
      <c r="BG195" s="318">
        <v>0</v>
      </c>
      <c r="BH195" s="318">
        <v>1.16854919973545E-2</v>
      </c>
      <c r="BI195" s="318">
        <v>0</v>
      </c>
      <c r="BJ195" s="318">
        <v>0</v>
      </c>
      <c r="BK195" s="318">
        <v>1.504664E-2</v>
      </c>
      <c r="BL195" s="318">
        <v>0</v>
      </c>
      <c r="BM195" s="318">
        <v>1.5416034887601E-2</v>
      </c>
      <c r="BN195" s="318">
        <v>1.16322726422156E-3</v>
      </c>
      <c r="BO195" s="318">
        <v>0</v>
      </c>
      <c r="BP195" s="318">
        <v>3.7648206955332199E-3</v>
      </c>
      <c r="BQ195" s="318">
        <v>1.2672542940861001E-3</v>
      </c>
      <c r="BR195" s="318">
        <v>0</v>
      </c>
      <c r="BS195" s="318">
        <v>5.8476347461112299E-2</v>
      </c>
      <c r="BT195" s="318">
        <v>6.2241168156645502E-2</v>
      </c>
      <c r="BU195" s="318">
        <v>6.35084224507316E-2</v>
      </c>
      <c r="BV195" s="318">
        <v>259.89487760494399</v>
      </c>
      <c r="BW195" s="318">
        <v>276.627414029536</v>
      </c>
      <c r="BX195" s="318">
        <v>282.25965533658501</v>
      </c>
      <c r="BY195" s="318">
        <v>675.726681772853</v>
      </c>
      <c r="BZ195" s="318">
        <v>719.23127647679303</v>
      </c>
      <c r="CA195" s="318">
        <v>733.875103875121</v>
      </c>
      <c r="CB195" s="318">
        <v>15.2038503398892</v>
      </c>
      <c r="CC195" s="318">
        <v>16.182703720727801</v>
      </c>
      <c r="CD195" s="318">
        <v>16.512189837190199</v>
      </c>
      <c r="CE195" s="317" t="s">
        <v>800</v>
      </c>
      <c r="CF195" s="317" t="s">
        <v>800</v>
      </c>
      <c r="CG195" s="317" t="s">
        <v>2990</v>
      </c>
      <c r="CH195" s="318">
        <v>2.0238148405337299E-3</v>
      </c>
      <c r="CI195" s="318">
        <v>5.6452532620578602E-2</v>
      </c>
      <c r="CJ195" s="318">
        <v>14.677658481350401</v>
      </c>
      <c r="CK195" s="222"/>
      <c r="CL195" s="223">
        <f t="shared" ref="CL195:CL258" si="29">SUM(BB195:BL195)+BR195</f>
        <v>4.1897085309289775E-2</v>
      </c>
      <c r="CM195" s="223">
        <f t="shared" ref="CM195:CM258" si="30">SUM(BM195:BO195)</f>
        <v>1.6579262151822559E-2</v>
      </c>
      <c r="CN195" s="223">
        <f t="shared" ref="CN195:CO258" si="31">BP195</f>
        <v>3.7648206955332199E-3</v>
      </c>
      <c r="CO195" s="223">
        <f t="shared" si="31"/>
        <v>1.2672542940861001E-3</v>
      </c>
      <c r="CP195" s="223">
        <f t="shared" ref="CP195:CP258" si="32">SUM(CL195:CO195)</f>
        <v>6.3508422450731655E-2</v>
      </c>
      <c r="CQ195" s="223">
        <f t="shared" ref="CQ195:CQ258" si="33">CP195-BU195</f>
        <v>0</v>
      </c>
      <c r="CR195" s="222"/>
      <c r="CS195" s="222"/>
      <c r="CT195" s="222"/>
      <c r="CU195" s="222"/>
      <c r="CV195" s="222"/>
      <c r="CW195" s="222"/>
      <c r="CX195" s="222"/>
      <c r="CY195" s="222"/>
      <c r="CZ195" s="222"/>
      <c r="DA195" s="222"/>
      <c r="DB195" s="224">
        <f t="shared" ref="DB195:DB258" si="34">SUM(BB195:BE195)+BM195+BN195</f>
        <v>3.174421546375783E-2</v>
      </c>
      <c r="DC195" s="224">
        <f t="shared" ref="DC195:DC258" si="35">BF195+BG195+BH195+BI195+BJ195+BK195+BL195+BO195+BR195</f>
        <v>2.67321319973545E-2</v>
      </c>
      <c r="DD195" s="224">
        <f t="shared" ref="DD195:DD258" si="36">DC195+DB195</f>
        <v>5.8476347461112327E-2</v>
      </c>
      <c r="DE195" s="225">
        <f t="shared" ref="DE195:DE258" si="37">DD195-BS195</f>
        <v>0</v>
      </c>
      <c r="DF195" s="222"/>
      <c r="DG195" s="222"/>
      <c r="DH195" s="222"/>
      <c r="DI195" s="222"/>
      <c r="DJ195" s="222"/>
      <c r="DK195" s="222"/>
      <c r="DL195" s="222"/>
      <c r="DM195" s="222"/>
      <c r="DN195" s="222"/>
      <c r="DO195" s="222"/>
      <c r="DP195" s="222"/>
      <c r="DQ195" s="222"/>
      <c r="DR195" s="222"/>
      <c r="DS195" s="222"/>
      <c r="DT195" s="222"/>
      <c r="DU195" s="222"/>
      <c r="DV195" s="222"/>
      <c r="DW195" s="222"/>
      <c r="DX195" s="222"/>
      <c r="DY195" s="222"/>
      <c r="DZ195" s="222"/>
      <c r="EA195" s="222"/>
      <c r="EB195" s="222"/>
      <c r="EC195" s="222"/>
      <c r="ED195" s="222"/>
      <c r="EE195" s="222"/>
    </row>
    <row r="196" spans="1:135" ht="25.5" x14ac:dyDescent="0.25">
      <c r="A196" s="317" t="s">
        <v>509</v>
      </c>
      <c r="B196" s="317" t="s">
        <v>4246</v>
      </c>
      <c r="C196" s="317" t="s">
        <v>510</v>
      </c>
      <c r="D196" s="317" t="s">
        <v>2980</v>
      </c>
      <c r="E196" s="318">
        <v>225</v>
      </c>
      <c r="F196" s="318">
        <v>2331</v>
      </c>
      <c r="G196" s="317" t="s">
        <v>2906</v>
      </c>
      <c r="H196" s="317" t="s">
        <v>800</v>
      </c>
      <c r="I196" s="317" t="s">
        <v>2625</v>
      </c>
      <c r="J196" s="318">
        <v>149</v>
      </c>
      <c r="K196" s="318">
        <v>0.8</v>
      </c>
      <c r="L196" s="317" t="s">
        <v>2891</v>
      </c>
      <c r="M196" s="317" t="s">
        <v>2892</v>
      </c>
      <c r="N196" s="317" t="s">
        <v>2893</v>
      </c>
      <c r="O196" s="317" t="s">
        <v>32</v>
      </c>
      <c r="P196" s="317" t="s">
        <v>2894</v>
      </c>
      <c r="Q196" s="317" t="s">
        <v>2855</v>
      </c>
      <c r="R196" s="317" t="s">
        <v>4246</v>
      </c>
      <c r="S196" s="317" t="s">
        <v>2895</v>
      </c>
      <c r="T196" s="318">
        <v>5.45294626447154E-2</v>
      </c>
      <c r="U196" s="317" t="s">
        <v>2981</v>
      </c>
      <c r="V196" s="317" t="s">
        <v>2982</v>
      </c>
      <c r="W196" s="317" t="s">
        <v>511</v>
      </c>
      <c r="X196" s="317" t="s">
        <v>512</v>
      </c>
      <c r="Y196" s="318">
        <v>225</v>
      </c>
      <c r="Z196" s="318">
        <v>4840</v>
      </c>
      <c r="AA196" s="318">
        <v>1</v>
      </c>
      <c r="AB196" s="317" t="s">
        <v>4247</v>
      </c>
      <c r="AC196" s="318">
        <v>1</v>
      </c>
      <c r="AD196" s="317" t="s">
        <v>800</v>
      </c>
      <c r="AE196" s="317" t="s">
        <v>800</v>
      </c>
      <c r="AF196" s="318">
        <v>0</v>
      </c>
      <c r="AG196" s="318">
        <v>0</v>
      </c>
      <c r="AH196" s="317" t="s">
        <v>2891</v>
      </c>
      <c r="AI196" s="317" t="s">
        <v>2946</v>
      </c>
      <c r="AJ196" s="317" t="s">
        <v>2855</v>
      </c>
      <c r="AK196" s="317" t="s">
        <v>2864</v>
      </c>
      <c r="AL196" s="317" t="s">
        <v>2854</v>
      </c>
      <c r="AM196" s="317" t="s">
        <v>2865</v>
      </c>
      <c r="AN196" s="317" t="s">
        <v>2985</v>
      </c>
      <c r="AO196" s="317" t="s">
        <v>2947</v>
      </c>
      <c r="AP196" s="317" t="s">
        <v>2868</v>
      </c>
      <c r="AQ196" s="317" t="s">
        <v>2869</v>
      </c>
      <c r="AR196" s="317" t="s">
        <v>2948</v>
      </c>
      <c r="AS196" s="318">
        <v>82.6995</v>
      </c>
      <c r="AT196" s="318">
        <v>0</v>
      </c>
      <c r="AU196" s="317" t="s">
        <v>3540</v>
      </c>
      <c r="AV196" s="317" t="s">
        <v>3554</v>
      </c>
      <c r="AW196" s="317" t="s">
        <v>3555</v>
      </c>
      <c r="AX196" s="317" t="s">
        <v>3556</v>
      </c>
      <c r="AY196" s="317" t="s">
        <v>2874</v>
      </c>
      <c r="AZ196" s="317" t="s">
        <v>800</v>
      </c>
      <c r="BA196" s="317" t="s">
        <v>800</v>
      </c>
      <c r="BB196" s="318">
        <v>1.6770532437199101E-3</v>
      </c>
      <c r="BC196" s="318">
        <v>1.2269129095060999E-2</v>
      </c>
      <c r="BD196" s="318">
        <v>8.3333333333333295E-4</v>
      </c>
      <c r="BE196" s="318">
        <v>3.8543763982102898E-4</v>
      </c>
      <c r="BF196" s="318">
        <v>0</v>
      </c>
      <c r="BG196" s="318">
        <v>0</v>
      </c>
      <c r="BH196" s="318">
        <v>3.5023799357208401E-3</v>
      </c>
      <c r="BI196" s="318">
        <v>0</v>
      </c>
      <c r="BJ196" s="318">
        <v>0</v>
      </c>
      <c r="BK196" s="318">
        <v>6.0346E-4</v>
      </c>
      <c r="BL196" s="318">
        <v>0</v>
      </c>
      <c r="BM196" s="318">
        <v>1.5416034887601E-2</v>
      </c>
      <c r="BN196" s="318">
        <v>1.16322726422156E-3</v>
      </c>
      <c r="BO196" s="318">
        <v>0</v>
      </c>
      <c r="BP196" s="318">
        <v>3.7648206955332199E-3</v>
      </c>
      <c r="BQ196" s="318">
        <v>1.2672542940861001E-3</v>
      </c>
      <c r="BR196" s="318">
        <v>1.5501111735537201E-4</v>
      </c>
      <c r="BS196" s="318">
        <v>3.6005066516834001E-2</v>
      </c>
      <c r="BT196" s="318">
        <v>3.9769887212367197E-2</v>
      </c>
      <c r="BU196" s="318">
        <v>4.1037141506453302E-2</v>
      </c>
      <c r="BV196" s="318">
        <v>160.022517852596</v>
      </c>
      <c r="BW196" s="318">
        <v>176.75505427718801</v>
      </c>
      <c r="BX196" s="318">
        <v>182.38729558423699</v>
      </c>
      <c r="BY196" s="318">
        <v>416.05854641674898</v>
      </c>
      <c r="BZ196" s="318">
        <v>459.56314112068799</v>
      </c>
      <c r="CA196" s="318">
        <v>474.20696851901602</v>
      </c>
      <c r="CB196" s="318">
        <v>9.3613172943768408</v>
      </c>
      <c r="CC196" s="318">
        <v>10.3401706752155</v>
      </c>
      <c r="CD196" s="318">
        <v>10.6696567916779</v>
      </c>
      <c r="CE196" s="317" t="s">
        <v>800</v>
      </c>
      <c r="CF196" s="317" t="s">
        <v>800</v>
      </c>
      <c r="CG196" s="317" t="s">
        <v>2990</v>
      </c>
      <c r="CH196" s="318">
        <v>2.0238148405337299E-3</v>
      </c>
      <c r="CI196" s="318">
        <v>3.3981251676300298E-2</v>
      </c>
      <c r="CJ196" s="318">
        <v>8.8351254358380693</v>
      </c>
      <c r="CK196" s="222"/>
      <c r="CL196" s="223">
        <f t="shared" si="29"/>
        <v>1.9425804365011484E-2</v>
      </c>
      <c r="CM196" s="223">
        <f t="shared" si="30"/>
        <v>1.6579262151822559E-2</v>
      </c>
      <c r="CN196" s="223">
        <f t="shared" si="31"/>
        <v>3.7648206955332199E-3</v>
      </c>
      <c r="CO196" s="223">
        <f t="shared" si="31"/>
        <v>1.2672542940861001E-3</v>
      </c>
      <c r="CP196" s="223">
        <f t="shared" si="32"/>
        <v>4.1037141506453365E-2</v>
      </c>
      <c r="CQ196" s="223">
        <f t="shared" si="33"/>
        <v>6.2450045135165055E-17</v>
      </c>
      <c r="CR196" s="222"/>
      <c r="CS196" s="222"/>
      <c r="CT196" s="222"/>
      <c r="CU196" s="222"/>
      <c r="CV196" s="222"/>
      <c r="CW196" s="222"/>
      <c r="CX196" s="222"/>
      <c r="CY196" s="222"/>
      <c r="CZ196" s="222"/>
      <c r="DA196" s="222"/>
      <c r="DB196" s="224">
        <f t="shared" si="34"/>
        <v>3.174421546375783E-2</v>
      </c>
      <c r="DC196" s="224">
        <f t="shared" si="35"/>
        <v>4.2608510530762122E-3</v>
      </c>
      <c r="DD196" s="224">
        <f t="shared" si="36"/>
        <v>3.6005066516834043E-2</v>
      </c>
      <c r="DE196" s="225">
        <f t="shared" si="37"/>
        <v>0</v>
      </c>
      <c r="DF196" s="222"/>
      <c r="DG196" s="222"/>
      <c r="DH196" s="222"/>
      <c r="DI196" s="222"/>
      <c r="DJ196" s="222"/>
      <c r="DK196" s="222"/>
      <c r="DL196" s="222"/>
      <c r="DM196" s="222"/>
      <c r="DN196" s="222"/>
      <c r="DO196" s="222"/>
      <c r="DP196" s="222"/>
      <c r="DQ196" s="222"/>
      <c r="DR196" s="222"/>
      <c r="DS196" s="222"/>
      <c r="DT196" s="222"/>
      <c r="DU196" s="222"/>
      <c r="DV196" s="222"/>
      <c r="DW196" s="222"/>
      <c r="DX196" s="222"/>
      <c r="DY196" s="222"/>
      <c r="DZ196" s="222"/>
      <c r="EA196" s="222"/>
      <c r="EB196" s="222"/>
      <c r="EC196" s="222"/>
      <c r="ED196" s="222"/>
      <c r="EE196" s="222"/>
    </row>
    <row r="197" spans="1:135" ht="25.5" x14ac:dyDescent="0.25">
      <c r="A197" s="317" t="s">
        <v>513</v>
      </c>
      <c r="B197" s="317" t="s">
        <v>3558</v>
      </c>
      <c r="C197" s="317" t="s">
        <v>514</v>
      </c>
      <c r="D197" s="317" t="s">
        <v>2980</v>
      </c>
      <c r="E197" s="318">
        <v>140</v>
      </c>
      <c r="F197" s="318">
        <v>3156</v>
      </c>
      <c r="G197" s="317" t="s">
        <v>2891</v>
      </c>
      <c r="H197" s="317" t="s">
        <v>800</v>
      </c>
      <c r="I197" s="317" t="s">
        <v>2623</v>
      </c>
      <c r="J197" s="318">
        <v>131</v>
      </c>
      <c r="K197" s="318">
        <v>0.8</v>
      </c>
      <c r="L197" s="317" t="s">
        <v>2891</v>
      </c>
      <c r="M197" s="317" t="s">
        <v>2892</v>
      </c>
      <c r="N197" s="317" t="s">
        <v>2893</v>
      </c>
      <c r="O197" s="317" t="s">
        <v>32</v>
      </c>
      <c r="P197" s="317" t="s">
        <v>2858</v>
      </c>
      <c r="Q197" s="317" t="s">
        <v>2859</v>
      </c>
      <c r="R197" s="317" t="s">
        <v>3558</v>
      </c>
      <c r="S197" s="317" t="s">
        <v>2860</v>
      </c>
      <c r="T197" s="318">
        <v>5.4685696788286699E-2</v>
      </c>
      <c r="U197" s="317" t="s">
        <v>3008</v>
      </c>
      <c r="V197" s="317" t="s">
        <v>3009</v>
      </c>
      <c r="W197" s="317" t="s">
        <v>513</v>
      </c>
      <c r="X197" s="317" t="s">
        <v>514</v>
      </c>
      <c r="Y197" s="318">
        <v>140</v>
      </c>
      <c r="Z197" s="318">
        <v>3156</v>
      </c>
      <c r="AA197" s="318">
        <v>1</v>
      </c>
      <c r="AB197" s="317" t="s">
        <v>3558</v>
      </c>
      <c r="AC197" s="318">
        <v>1</v>
      </c>
      <c r="AD197" s="317" t="s">
        <v>800</v>
      </c>
      <c r="AE197" s="317" t="s">
        <v>800</v>
      </c>
      <c r="AF197" s="295"/>
      <c r="AG197" s="295"/>
      <c r="AH197" s="317" t="s">
        <v>2854</v>
      </c>
      <c r="AI197" s="317" t="s">
        <v>2863</v>
      </c>
      <c r="AJ197" s="317" t="s">
        <v>2855</v>
      </c>
      <c r="AK197" s="317" t="s">
        <v>2864</v>
      </c>
      <c r="AL197" s="317" t="s">
        <v>2854</v>
      </c>
      <c r="AM197" s="317" t="s">
        <v>2865</v>
      </c>
      <c r="AN197" s="317" t="s">
        <v>3010</v>
      </c>
      <c r="AO197" s="317" t="s">
        <v>2867</v>
      </c>
      <c r="AP197" s="317" t="s">
        <v>2868</v>
      </c>
      <c r="AQ197" s="317" t="s">
        <v>2869</v>
      </c>
      <c r="AR197" s="317" t="s">
        <v>2870</v>
      </c>
      <c r="AS197" s="318">
        <v>48.982399999999998</v>
      </c>
      <c r="AT197" s="318">
        <v>0</v>
      </c>
      <c r="AU197" s="317" t="s">
        <v>3559</v>
      </c>
      <c r="AV197" s="317" t="s">
        <v>3559</v>
      </c>
      <c r="AW197" s="317" t="s">
        <v>3560</v>
      </c>
      <c r="AX197" s="317" t="s">
        <v>3561</v>
      </c>
      <c r="AY197" s="317" t="s">
        <v>2874</v>
      </c>
      <c r="AZ197" s="317" t="s">
        <v>800</v>
      </c>
      <c r="BA197" s="317" t="s">
        <v>800</v>
      </c>
      <c r="BB197" s="318">
        <v>3.6592247570764701E-3</v>
      </c>
      <c r="BC197" s="318">
        <v>7.6559975503601397E-3</v>
      </c>
      <c r="BD197" s="318">
        <v>8.3333333333333295E-4</v>
      </c>
      <c r="BE197" s="318">
        <v>2.5966072943172199E-4</v>
      </c>
      <c r="BF197" s="318">
        <v>0</v>
      </c>
      <c r="BG197" s="318">
        <v>0</v>
      </c>
      <c r="BH197" s="318">
        <v>0</v>
      </c>
      <c r="BI197" s="318">
        <v>0</v>
      </c>
      <c r="BJ197" s="318">
        <v>0</v>
      </c>
      <c r="BK197" s="318">
        <v>0</v>
      </c>
      <c r="BL197" s="318">
        <v>0</v>
      </c>
      <c r="BM197" s="318">
        <v>1.2488290018653699E-2</v>
      </c>
      <c r="BN197" s="318">
        <v>7.2378585329341304E-4</v>
      </c>
      <c r="BO197" s="318">
        <v>0</v>
      </c>
      <c r="BP197" s="318">
        <v>4.2821243025530503E-3</v>
      </c>
      <c r="BQ197" s="318">
        <v>1.44138083831167E-3</v>
      </c>
      <c r="BR197" s="318">
        <v>2.3772300633713599E-4</v>
      </c>
      <c r="BS197" s="318">
        <v>2.58580152484859E-2</v>
      </c>
      <c r="BT197" s="318">
        <v>3.0140139551038999E-2</v>
      </c>
      <c r="BU197" s="318">
        <v>3.1581520389350699E-2</v>
      </c>
      <c r="BV197" s="318">
        <v>184.70010891775701</v>
      </c>
      <c r="BW197" s="318">
        <v>215.28671107885</v>
      </c>
      <c r="BX197" s="318">
        <v>225.58228849536201</v>
      </c>
      <c r="BY197" s="318">
        <v>480.22028318616799</v>
      </c>
      <c r="BZ197" s="318">
        <v>559.74544880501003</v>
      </c>
      <c r="CA197" s="318">
        <v>586.513950087941</v>
      </c>
      <c r="CB197" s="318">
        <v>6.7230839646063503</v>
      </c>
      <c r="CC197" s="318">
        <v>7.8364362832701397</v>
      </c>
      <c r="CD197" s="318">
        <v>8.2111953012311805</v>
      </c>
      <c r="CE197" s="317" t="s">
        <v>800</v>
      </c>
      <c r="CF197" s="317" t="s">
        <v>800</v>
      </c>
      <c r="CG197" s="317" t="s">
        <v>3014</v>
      </c>
      <c r="CH197" s="318">
        <v>1.2956768414961899E-3</v>
      </c>
      <c r="CI197" s="318">
        <v>2.4562338406989799E-2</v>
      </c>
      <c r="CJ197" s="318">
        <v>6.3862079858173404</v>
      </c>
      <c r="CK197" s="222"/>
      <c r="CL197" s="223">
        <f t="shared" si="29"/>
        <v>1.2645939376538802E-2</v>
      </c>
      <c r="CM197" s="223">
        <f t="shared" si="30"/>
        <v>1.3212075871947112E-2</v>
      </c>
      <c r="CN197" s="223">
        <f t="shared" si="31"/>
        <v>4.2821243025530503E-3</v>
      </c>
      <c r="CO197" s="223">
        <f t="shared" si="31"/>
        <v>1.44138083831167E-3</v>
      </c>
      <c r="CP197" s="223">
        <f t="shared" si="32"/>
        <v>3.1581520389350637E-2</v>
      </c>
      <c r="CQ197" s="223">
        <f t="shared" si="33"/>
        <v>-6.2450045135165055E-17</v>
      </c>
      <c r="CR197" s="222"/>
      <c r="CS197" s="222"/>
      <c r="CT197" s="222"/>
      <c r="CU197" s="222"/>
      <c r="CV197" s="222"/>
      <c r="CW197" s="222"/>
      <c r="CX197" s="222"/>
      <c r="CY197" s="222"/>
      <c r="CZ197" s="222"/>
      <c r="DA197" s="222"/>
      <c r="DB197" s="224">
        <f t="shared" si="34"/>
        <v>2.5620292242148776E-2</v>
      </c>
      <c r="DC197" s="224">
        <f t="shared" si="35"/>
        <v>2.3772300633713599E-4</v>
      </c>
      <c r="DD197" s="224">
        <f t="shared" si="36"/>
        <v>2.585801524848591E-2</v>
      </c>
      <c r="DE197" s="225">
        <f t="shared" si="37"/>
        <v>0</v>
      </c>
      <c r="DF197" s="222"/>
      <c r="DG197" s="222"/>
      <c r="DH197" s="222"/>
      <c r="DI197" s="222"/>
      <c r="DJ197" s="222"/>
      <c r="DK197" s="222"/>
      <c r="DL197" s="222"/>
      <c r="DM197" s="222"/>
      <c r="DN197" s="222"/>
      <c r="DO197" s="222"/>
      <c r="DP197" s="222"/>
      <c r="DQ197" s="222"/>
      <c r="DR197" s="222"/>
      <c r="DS197" s="222"/>
      <c r="DT197" s="222"/>
      <c r="DU197" s="222"/>
      <c r="DV197" s="222"/>
      <c r="DW197" s="222"/>
      <c r="DX197" s="222"/>
      <c r="DY197" s="222"/>
      <c r="DZ197" s="222"/>
      <c r="EA197" s="222"/>
      <c r="EB197" s="222"/>
      <c r="EC197" s="222"/>
      <c r="ED197" s="222"/>
      <c r="EE197" s="222"/>
    </row>
    <row r="198" spans="1:135" ht="25.5" x14ac:dyDescent="0.25">
      <c r="A198" s="317" t="s">
        <v>515</v>
      </c>
      <c r="B198" s="317" t="s">
        <v>3563</v>
      </c>
      <c r="C198" s="317" t="s">
        <v>516</v>
      </c>
      <c r="D198" s="317" t="s">
        <v>2980</v>
      </c>
      <c r="E198" s="318">
        <v>140</v>
      </c>
      <c r="F198" s="318">
        <v>3156</v>
      </c>
      <c r="G198" s="317" t="s">
        <v>2891</v>
      </c>
      <c r="H198" s="317" t="s">
        <v>800</v>
      </c>
      <c r="I198" s="317" t="s">
        <v>2623</v>
      </c>
      <c r="J198" s="318">
        <v>131</v>
      </c>
      <c r="K198" s="318">
        <v>0.81669999999999998</v>
      </c>
      <c r="L198" s="317" t="s">
        <v>2891</v>
      </c>
      <c r="M198" s="317" t="s">
        <v>2892</v>
      </c>
      <c r="N198" s="317" t="s">
        <v>2893</v>
      </c>
      <c r="O198" s="317" t="s">
        <v>32</v>
      </c>
      <c r="P198" s="317" t="s">
        <v>2858</v>
      </c>
      <c r="Q198" s="317" t="s">
        <v>2859</v>
      </c>
      <c r="R198" s="317" t="s">
        <v>3563</v>
      </c>
      <c r="S198" s="317" t="s">
        <v>2860</v>
      </c>
      <c r="T198" s="318">
        <v>5.4685696788286699E-2</v>
      </c>
      <c r="U198" s="317" t="s">
        <v>3008</v>
      </c>
      <c r="V198" s="317" t="s">
        <v>3009</v>
      </c>
      <c r="W198" s="317" t="s">
        <v>515</v>
      </c>
      <c r="X198" s="317" t="s">
        <v>516</v>
      </c>
      <c r="Y198" s="318">
        <v>140</v>
      </c>
      <c r="Z198" s="318">
        <v>3156</v>
      </c>
      <c r="AA198" s="318">
        <v>1</v>
      </c>
      <c r="AB198" s="317" t="s">
        <v>3563</v>
      </c>
      <c r="AC198" s="318">
        <v>1</v>
      </c>
      <c r="AD198" s="317" t="s">
        <v>800</v>
      </c>
      <c r="AE198" s="317" t="s">
        <v>800</v>
      </c>
      <c r="AF198" s="295"/>
      <c r="AG198" s="295"/>
      <c r="AH198" s="317" t="s">
        <v>2854</v>
      </c>
      <c r="AI198" s="317" t="s">
        <v>2863</v>
      </c>
      <c r="AJ198" s="317" t="s">
        <v>2855</v>
      </c>
      <c r="AK198" s="317" t="s">
        <v>2864</v>
      </c>
      <c r="AL198" s="317" t="s">
        <v>2854</v>
      </c>
      <c r="AM198" s="317" t="s">
        <v>2865</v>
      </c>
      <c r="AN198" s="317" t="s">
        <v>3010</v>
      </c>
      <c r="AO198" s="317" t="s">
        <v>2867</v>
      </c>
      <c r="AP198" s="317" t="s">
        <v>2868</v>
      </c>
      <c r="AQ198" s="317" t="s">
        <v>2869</v>
      </c>
      <c r="AR198" s="317" t="s">
        <v>2870</v>
      </c>
      <c r="AS198" s="318">
        <v>48.982399999999998</v>
      </c>
      <c r="AT198" s="318">
        <v>0</v>
      </c>
      <c r="AU198" s="317" t="s">
        <v>3564</v>
      </c>
      <c r="AV198" s="317" t="s">
        <v>3564</v>
      </c>
      <c r="AW198" s="317" t="s">
        <v>3565</v>
      </c>
      <c r="AX198" s="317" t="s">
        <v>3566</v>
      </c>
      <c r="AY198" s="317" t="s">
        <v>2874</v>
      </c>
      <c r="AZ198" s="317" t="s">
        <v>800</v>
      </c>
      <c r="BA198" s="317" t="s">
        <v>800</v>
      </c>
      <c r="BB198" s="318">
        <v>3.6592247570764701E-3</v>
      </c>
      <c r="BC198" s="318">
        <v>7.6559975503601397E-3</v>
      </c>
      <c r="BD198" s="318">
        <v>8.3333333333333295E-4</v>
      </c>
      <c r="BE198" s="318">
        <v>2.5966072943172199E-4</v>
      </c>
      <c r="BF198" s="318">
        <v>0</v>
      </c>
      <c r="BG198" s="318">
        <v>0</v>
      </c>
      <c r="BH198" s="318">
        <v>0</v>
      </c>
      <c r="BI198" s="318">
        <v>0</v>
      </c>
      <c r="BJ198" s="318">
        <v>0</v>
      </c>
      <c r="BK198" s="318">
        <v>0</v>
      </c>
      <c r="BL198" s="318">
        <v>0</v>
      </c>
      <c r="BM198" s="318">
        <v>1.2232927653879001E-2</v>
      </c>
      <c r="BN198" s="318">
        <v>7.08985775235375E-4</v>
      </c>
      <c r="BO198" s="318">
        <v>0</v>
      </c>
      <c r="BP198" s="318">
        <v>4.1945628040191496E-3</v>
      </c>
      <c r="BQ198" s="318">
        <v>1.4119072739675999E-3</v>
      </c>
      <c r="BR198" s="318">
        <v>2.3772300633713599E-4</v>
      </c>
      <c r="BS198" s="318">
        <v>2.5587852805653202E-2</v>
      </c>
      <c r="BT198" s="318">
        <v>2.9782415609672298E-2</v>
      </c>
      <c r="BU198" s="318">
        <v>3.1194322883639901E-2</v>
      </c>
      <c r="BV198" s="318">
        <v>182.770377183237</v>
      </c>
      <c r="BW198" s="318">
        <v>212.731540069088</v>
      </c>
      <c r="BX198" s="318">
        <v>222.816592026</v>
      </c>
      <c r="BY198" s="318">
        <v>475.20298067641602</v>
      </c>
      <c r="BZ198" s="318">
        <v>553.10200417962903</v>
      </c>
      <c r="CA198" s="318">
        <v>579.323139267599</v>
      </c>
      <c r="CB198" s="318">
        <v>6.6528417294698299</v>
      </c>
      <c r="CC198" s="318">
        <v>7.7434280585148096</v>
      </c>
      <c r="CD198" s="318">
        <v>8.1105239497463799</v>
      </c>
      <c r="CE198" s="317" t="s">
        <v>800</v>
      </c>
      <c r="CF198" s="317" t="s">
        <v>800</v>
      </c>
      <c r="CG198" s="317" t="s">
        <v>3014</v>
      </c>
      <c r="CH198" s="318">
        <v>1.26918265360224E-3</v>
      </c>
      <c r="CI198" s="318">
        <v>2.43186701520509E-2</v>
      </c>
      <c r="CJ198" s="318">
        <v>6.3228542395332497</v>
      </c>
      <c r="CK198" s="222"/>
      <c r="CL198" s="223">
        <f t="shared" si="29"/>
        <v>1.2645939376538802E-2</v>
      </c>
      <c r="CM198" s="223">
        <f t="shared" si="30"/>
        <v>1.2941913429114375E-2</v>
      </c>
      <c r="CN198" s="223">
        <f t="shared" si="31"/>
        <v>4.1945628040191496E-3</v>
      </c>
      <c r="CO198" s="223">
        <f t="shared" si="31"/>
        <v>1.4119072739675999E-3</v>
      </c>
      <c r="CP198" s="223">
        <f t="shared" si="32"/>
        <v>3.1194322883639925E-2</v>
      </c>
      <c r="CQ198" s="223">
        <f t="shared" si="33"/>
        <v>0</v>
      </c>
      <c r="CR198" s="222"/>
      <c r="CS198" s="222"/>
      <c r="CT198" s="222"/>
      <c r="CU198" s="222"/>
      <c r="CV198" s="222"/>
      <c r="CW198" s="222"/>
      <c r="CX198" s="222"/>
      <c r="CY198" s="222"/>
      <c r="CZ198" s="222"/>
      <c r="DA198" s="222"/>
      <c r="DB198" s="224">
        <f t="shared" si="34"/>
        <v>2.5350129799316039E-2</v>
      </c>
      <c r="DC198" s="224">
        <f t="shared" si="35"/>
        <v>2.3772300633713599E-4</v>
      </c>
      <c r="DD198" s="224">
        <f t="shared" si="36"/>
        <v>2.5587852805653174E-2</v>
      </c>
      <c r="DE198" s="225">
        <f t="shared" si="37"/>
        <v>-2.7755575615628914E-17</v>
      </c>
      <c r="DF198" s="222"/>
      <c r="DG198" s="222"/>
      <c r="DH198" s="222"/>
      <c r="DI198" s="222"/>
      <c r="DJ198" s="222"/>
      <c r="DK198" s="222"/>
      <c r="DL198" s="222"/>
      <c r="DM198" s="222"/>
      <c r="DN198" s="222"/>
      <c r="DO198" s="222"/>
      <c r="DP198" s="222"/>
      <c r="DQ198" s="222"/>
      <c r="DR198" s="222"/>
      <c r="DS198" s="222"/>
      <c r="DT198" s="222"/>
      <c r="DU198" s="222"/>
      <c r="DV198" s="222"/>
      <c r="DW198" s="222"/>
      <c r="DX198" s="222"/>
      <c r="DY198" s="222"/>
      <c r="DZ198" s="222"/>
      <c r="EA198" s="222"/>
      <c r="EB198" s="222"/>
      <c r="EC198" s="222"/>
      <c r="ED198" s="222"/>
      <c r="EE198" s="222"/>
    </row>
    <row r="199" spans="1:135" ht="25.5" x14ac:dyDescent="0.25">
      <c r="A199" s="317" t="s">
        <v>517</v>
      </c>
      <c r="B199" s="317" t="s">
        <v>4248</v>
      </c>
      <c r="C199" s="317" t="s">
        <v>518</v>
      </c>
      <c r="D199" s="317" t="s">
        <v>2980</v>
      </c>
      <c r="E199" s="318">
        <v>170</v>
      </c>
      <c r="F199" s="318">
        <v>3060</v>
      </c>
      <c r="G199" s="317" t="s">
        <v>2891</v>
      </c>
      <c r="H199" s="317" t="s">
        <v>800</v>
      </c>
      <c r="I199" s="317" t="s">
        <v>2623</v>
      </c>
      <c r="J199" s="318">
        <v>133</v>
      </c>
      <c r="K199" s="318">
        <v>0.8</v>
      </c>
      <c r="L199" s="317" t="s">
        <v>2891</v>
      </c>
      <c r="M199" s="317" t="s">
        <v>2892</v>
      </c>
      <c r="N199" s="317" t="s">
        <v>2893</v>
      </c>
      <c r="O199" s="317" t="s">
        <v>32</v>
      </c>
      <c r="P199" s="317" t="s">
        <v>2858</v>
      </c>
      <c r="Q199" s="317" t="s">
        <v>2859</v>
      </c>
      <c r="R199" s="317" t="s">
        <v>4248</v>
      </c>
      <c r="S199" s="317" t="s">
        <v>2860</v>
      </c>
      <c r="T199" s="318">
        <v>5.4685696788286699E-2</v>
      </c>
      <c r="U199" s="317" t="s">
        <v>3008</v>
      </c>
      <c r="V199" s="317" t="s">
        <v>3009</v>
      </c>
      <c r="W199" s="317" t="s">
        <v>517</v>
      </c>
      <c r="X199" s="317" t="s">
        <v>518</v>
      </c>
      <c r="Y199" s="318">
        <v>170</v>
      </c>
      <c r="Z199" s="318">
        <v>3060</v>
      </c>
      <c r="AA199" s="318">
        <v>1</v>
      </c>
      <c r="AB199" s="317" t="s">
        <v>4248</v>
      </c>
      <c r="AC199" s="318">
        <v>1</v>
      </c>
      <c r="AD199" s="317" t="s">
        <v>800</v>
      </c>
      <c r="AE199" s="317" t="s">
        <v>800</v>
      </c>
      <c r="AF199" s="318">
        <v>0</v>
      </c>
      <c r="AG199" s="318">
        <v>0</v>
      </c>
      <c r="AH199" s="317" t="s">
        <v>2854</v>
      </c>
      <c r="AI199" s="317" t="s">
        <v>2863</v>
      </c>
      <c r="AJ199" s="317" t="s">
        <v>2855</v>
      </c>
      <c r="AK199" s="317" t="s">
        <v>2864</v>
      </c>
      <c r="AL199" s="317" t="s">
        <v>2854</v>
      </c>
      <c r="AM199" s="317" t="s">
        <v>2865</v>
      </c>
      <c r="AN199" s="317" t="s">
        <v>3010</v>
      </c>
      <c r="AO199" s="317" t="s">
        <v>2867</v>
      </c>
      <c r="AP199" s="317" t="s">
        <v>2868</v>
      </c>
      <c r="AQ199" s="317" t="s">
        <v>2869</v>
      </c>
      <c r="AR199" s="317" t="s">
        <v>2870</v>
      </c>
      <c r="AS199" s="318">
        <v>48.982399999999998</v>
      </c>
      <c r="AT199" s="318">
        <v>0</v>
      </c>
      <c r="AU199" s="317" t="s">
        <v>4249</v>
      </c>
      <c r="AV199" s="317" t="s">
        <v>4249</v>
      </c>
      <c r="AW199" s="317" t="s">
        <v>4250</v>
      </c>
      <c r="AX199" s="317" t="s">
        <v>4251</v>
      </c>
      <c r="AY199" s="317" t="s">
        <v>2874</v>
      </c>
      <c r="AZ199" s="317" t="s">
        <v>800</v>
      </c>
      <c r="BA199" s="317" t="s">
        <v>800</v>
      </c>
      <c r="BB199" s="318">
        <v>3.3927432824981799E-3</v>
      </c>
      <c r="BC199" s="318">
        <v>9.2965684540087402E-3</v>
      </c>
      <c r="BD199" s="318">
        <v>8.3333333333333295E-4</v>
      </c>
      <c r="BE199" s="318">
        <v>2.5575605680868801E-4</v>
      </c>
      <c r="BF199" s="318">
        <v>0</v>
      </c>
      <c r="BG199" s="318">
        <v>0</v>
      </c>
      <c r="BH199" s="318">
        <v>0</v>
      </c>
      <c r="BI199" s="318">
        <v>0</v>
      </c>
      <c r="BJ199" s="318">
        <v>0</v>
      </c>
      <c r="BK199" s="318">
        <v>0</v>
      </c>
      <c r="BL199" s="318">
        <v>0</v>
      </c>
      <c r="BM199" s="318">
        <v>1.2300496183786799E-2</v>
      </c>
      <c r="BN199" s="318">
        <v>8.7888282185628701E-4</v>
      </c>
      <c r="BO199" s="318">
        <v>0</v>
      </c>
      <c r="BP199" s="318">
        <v>4.2177314558981202E-3</v>
      </c>
      <c r="BQ199" s="318">
        <v>1.41970593848743E-3</v>
      </c>
      <c r="BR199" s="318">
        <v>2.4518098300653599E-4</v>
      </c>
      <c r="BS199" s="318">
        <v>2.7202961115298501E-2</v>
      </c>
      <c r="BT199" s="318">
        <v>3.1420692571196701E-2</v>
      </c>
      <c r="BU199" s="318">
        <v>3.28403985096841E-2</v>
      </c>
      <c r="BV199" s="318">
        <v>160.01741832528501</v>
      </c>
      <c r="BW199" s="318">
        <v>184.82760335998</v>
      </c>
      <c r="BX199" s="318">
        <v>193.17881476284799</v>
      </c>
      <c r="BY199" s="318">
        <v>416.04528764574201</v>
      </c>
      <c r="BZ199" s="318">
        <v>480.551768735949</v>
      </c>
      <c r="CA199" s="318">
        <v>502.26491838340399</v>
      </c>
      <c r="CB199" s="318">
        <v>7.0727698899776197</v>
      </c>
      <c r="CC199" s="318">
        <v>8.1693800685111295</v>
      </c>
      <c r="CD199" s="318">
        <v>8.5385036125178608</v>
      </c>
      <c r="CE199" s="317" t="s">
        <v>800</v>
      </c>
      <c r="CF199" s="317" t="s">
        <v>800</v>
      </c>
      <c r="CG199" s="317" t="s">
        <v>3014</v>
      </c>
      <c r="CH199" s="318">
        <v>1.27619297921805E-3</v>
      </c>
      <c r="CI199" s="318">
        <v>2.59267681360805E-2</v>
      </c>
      <c r="CJ199" s="318">
        <v>6.74095971538092</v>
      </c>
      <c r="CK199" s="222"/>
      <c r="CL199" s="223">
        <f t="shared" si="29"/>
        <v>1.4023582109655477E-2</v>
      </c>
      <c r="CM199" s="223">
        <f t="shared" si="30"/>
        <v>1.3179379005643086E-2</v>
      </c>
      <c r="CN199" s="223">
        <f t="shared" si="31"/>
        <v>4.2177314558981202E-3</v>
      </c>
      <c r="CO199" s="223">
        <f t="shared" si="31"/>
        <v>1.41970593848743E-3</v>
      </c>
      <c r="CP199" s="223">
        <f t="shared" si="32"/>
        <v>3.2840398509684114E-2</v>
      </c>
      <c r="CQ199" s="223">
        <f t="shared" si="33"/>
        <v>0</v>
      </c>
      <c r="CR199" s="222"/>
      <c r="CS199" s="222"/>
      <c r="CT199" s="222"/>
      <c r="CU199" s="222"/>
      <c r="CV199" s="222"/>
      <c r="CW199" s="222"/>
      <c r="CX199" s="222"/>
      <c r="CY199" s="222"/>
      <c r="CZ199" s="222"/>
      <c r="DA199" s="222"/>
      <c r="DB199" s="224">
        <f t="shared" si="34"/>
        <v>2.6957780132292025E-2</v>
      </c>
      <c r="DC199" s="224">
        <f t="shared" si="35"/>
        <v>2.4518098300653599E-4</v>
      </c>
      <c r="DD199" s="224">
        <f t="shared" si="36"/>
        <v>2.720296111529856E-2</v>
      </c>
      <c r="DE199" s="225">
        <f t="shared" si="37"/>
        <v>5.8980598183211441E-17</v>
      </c>
      <c r="DF199" s="222"/>
      <c r="DG199" s="222"/>
      <c r="DH199" s="222"/>
      <c r="DI199" s="222"/>
      <c r="DJ199" s="222"/>
      <c r="DK199" s="222"/>
      <c r="DL199" s="222"/>
      <c r="DM199" s="222"/>
      <c r="DN199" s="222"/>
      <c r="DO199" s="222"/>
      <c r="DP199" s="222"/>
      <c r="DQ199" s="222"/>
      <c r="DR199" s="222"/>
      <c r="DS199" s="222"/>
      <c r="DT199" s="222"/>
      <c r="DU199" s="222"/>
      <c r="DV199" s="222"/>
      <c r="DW199" s="222"/>
      <c r="DX199" s="222"/>
      <c r="DY199" s="222"/>
      <c r="DZ199" s="222"/>
      <c r="EA199" s="222"/>
      <c r="EB199" s="222"/>
      <c r="EC199" s="222"/>
      <c r="ED199" s="222"/>
      <c r="EE199" s="222"/>
    </row>
    <row r="200" spans="1:135" ht="25.5" x14ac:dyDescent="0.25">
      <c r="A200" s="317" t="s">
        <v>519</v>
      </c>
      <c r="B200" s="317" t="s">
        <v>3568</v>
      </c>
      <c r="C200" s="317" t="s">
        <v>520</v>
      </c>
      <c r="D200" s="317" t="s">
        <v>2980</v>
      </c>
      <c r="E200" s="318">
        <v>300</v>
      </c>
      <c r="F200" s="318">
        <v>1296</v>
      </c>
      <c r="G200" s="317" t="s">
        <v>2891</v>
      </c>
      <c r="H200" s="317" t="s">
        <v>800</v>
      </c>
      <c r="I200" s="317" t="s">
        <v>2623</v>
      </c>
      <c r="J200" s="318">
        <v>88</v>
      </c>
      <c r="K200" s="318">
        <v>0.8</v>
      </c>
      <c r="L200" s="317" t="s">
        <v>2891</v>
      </c>
      <c r="M200" s="317" t="s">
        <v>2892</v>
      </c>
      <c r="N200" s="317" t="s">
        <v>2893</v>
      </c>
      <c r="O200" s="317" t="s">
        <v>32</v>
      </c>
      <c r="P200" s="317" t="s">
        <v>2858</v>
      </c>
      <c r="Q200" s="317" t="s">
        <v>2859</v>
      </c>
      <c r="R200" s="317" t="s">
        <v>3568</v>
      </c>
      <c r="S200" s="317" t="s">
        <v>2860</v>
      </c>
      <c r="T200" s="318">
        <v>5.4685696788286699E-2</v>
      </c>
      <c r="U200" s="317" t="s">
        <v>3008</v>
      </c>
      <c r="V200" s="317" t="s">
        <v>3009</v>
      </c>
      <c r="W200" s="317" t="s">
        <v>519</v>
      </c>
      <c r="X200" s="317" t="s">
        <v>520</v>
      </c>
      <c r="Y200" s="318">
        <v>300</v>
      </c>
      <c r="Z200" s="318">
        <v>1296</v>
      </c>
      <c r="AA200" s="318">
        <v>1</v>
      </c>
      <c r="AB200" s="317" t="s">
        <v>3568</v>
      </c>
      <c r="AC200" s="318">
        <v>1</v>
      </c>
      <c r="AD200" s="317" t="s">
        <v>800</v>
      </c>
      <c r="AE200" s="317" t="s">
        <v>800</v>
      </c>
      <c r="AF200" s="295"/>
      <c r="AG200" s="295"/>
      <c r="AH200" s="317" t="s">
        <v>2854</v>
      </c>
      <c r="AI200" s="317" t="s">
        <v>2863</v>
      </c>
      <c r="AJ200" s="317" t="s">
        <v>2855</v>
      </c>
      <c r="AK200" s="317" t="s">
        <v>2864</v>
      </c>
      <c r="AL200" s="317" t="s">
        <v>2854</v>
      </c>
      <c r="AM200" s="317" t="s">
        <v>2865</v>
      </c>
      <c r="AN200" s="317" t="s">
        <v>3010</v>
      </c>
      <c r="AO200" s="317" t="s">
        <v>2867</v>
      </c>
      <c r="AP200" s="317" t="s">
        <v>2868</v>
      </c>
      <c r="AQ200" s="317" t="s">
        <v>2869</v>
      </c>
      <c r="AR200" s="317" t="s">
        <v>2870</v>
      </c>
      <c r="AS200" s="318">
        <v>48.982399999999998</v>
      </c>
      <c r="AT200" s="318">
        <v>0</v>
      </c>
      <c r="AU200" s="317" t="s">
        <v>3569</v>
      </c>
      <c r="AV200" s="317" t="s">
        <v>3569</v>
      </c>
      <c r="AW200" s="317" t="s">
        <v>3570</v>
      </c>
      <c r="AX200" s="317" t="s">
        <v>3571</v>
      </c>
      <c r="AY200" s="317" t="s">
        <v>2874</v>
      </c>
      <c r="AZ200" s="317" t="s">
        <v>800</v>
      </c>
      <c r="BA200" s="317" t="s">
        <v>800</v>
      </c>
      <c r="BB200" s="318">
        <v>7.7337465706447204E-3</v>
      </c>
      <c r="BC200" s="318">
        <v>1.6405709036485999E-2</v>
      </c>
      <c r="BD200" s="318">
        <v>8.3333333333333295E-4</v>
      </c>
      <c r="BE200" s="318">
        <v>3.8654040404040399E-4</v>
      </c>
      <c r="BF200" s="318">
        <v>0</v>
      </c>
      <c r="BG200" s="318">
        <v>0</v>
      </c>
      <c r="BH200" s="318">
        <v>0</v>
      </c>
      <c r="BI200" s="318">
        <v>0</v>
      </c>
      <c r="BJ200" s="318">
        <v>0</v>
      </c>
      <c r="BK200" s="318">
        <v>0</v>
      </c>
      <c r="BL200" s="318">
        <v>0</v>
      </c>
      <c r="BM200" s="318">
        <v>1.8590522641405E-2</v>
      </c>
      <c r="BN200" s="318">
        <v>1.5509696856287399E-3</v>
      </c>
      <c r="BO200" s="318">
        <v>0</v>
      </c>
      <c r="BP200" s="318">
        <v>6.3745259503914797E-3</v>
      </c>
      <c r="BQ200" s="318">
        <v>2.14569192975942E-3</v>
      </c>
      <c r="BR200" s="318">
        <v>5.7889954320987705E-4</v>
      </c>
      <c r="BS200" s="318">
        <v>4.6079721214748098E-2</v>
      </c>
      <c r="BT200" s="318">
        <v>5.2454247165139599E-2</v>
      </c>
      <c r="BU200" s="318">
        <v>5.4599939094898998E-2</v>
      </c>
      <c r="BV200" s="318">
        <v>153.599070715827</v>
      </c>
      <c r="BW200" s="318">
        <v>174.84749055046501</v>
      </c>
      <c r="BX200" s="318">
        <v>181.999796982997</v>
      </c>
      <c r="BY200" s="318">
        <v>399.35758386114998</v>
      </c>
      <c r="BZ200" s="318">
        <v>454.60347543120997</v>
      </c>
      <c r="CA200" s="318">
        <v>473.199472155791</v>
      </c>
      <c r="CB200" s="318">
        <v>11.9807275158345</v>
      </c>
      <c r="CC200" s="318">
        <v>13.638104262936301</v>
      </c>
      <c r="CD200" s="318">
        <v>14.1959841646737</v>
      </c>
      <c r="CE200" s="317" t="s">
        <v>800</v>
      </c>
      <c r="CF200" s="317" t="s">
        <v>800</v>
      </c>
      <c r="CG200" s="317" t="s">
        <v>3014</v>
      </c>
      <c r="CH200" s="318">
        <v>1.9287916617727399E-3</v>
      </c>
      <c r="CI200" s="318">
        <v>4.4150929552975303E-2</v>
      </c>
      <c r="CJ200" s="318">
        <v>11.4792416837736</v>
      </c>
      <c r="CK200" s="222"/>
      <c r="CL200" s="223">
        <f t="shared" si="29"/>
        <v>2.593822888771433E-2</v>
      </c>
      <c r="CM200" s="223">
        <f t="shared" si="30"/>
        <v>2.0141492327033741E-2</v>
      </c>
      <c r="CN200" s="223">
        <f t="shared" si="31"/>
        <v>6.3745259503914797E-3</v>
      </c>
      <c r="CO200" s="223">
        <f t="shared" si="31"/>
        <v>2.14569192975942E-3</v>
      </c>
      <c r="CP200" s="223">
        <f t="shared" si="32"/>
        <v>5.4599939094898971E-2</v>
      </c>
      <c r="CQ200" s="223">
        <f t="shared" si="33"/>
        <v>0</v>
      </c>
      <c r="CR200" s="222"/>
      <c r="CS200" s="222"/>
      <c r="CT200" s="222"/>
      <c r="CU200" s="222"/>
      <c r="CV200" s="222"/>
      <c r="CW200" s="222"/>
      <c r="CX200" s="222"/>
      <c r="CY200" s="222"/>
      <c r="CZ200" s="222"/>
      <c r="DA200" s="222"/>
      <c r="DB200" s="224">
        <f t="shared" si="34"/>
        <v>4.550082167153819E-2</v>
      </c>
      <c r="DC200" s="224">
        <f t="shared" si="35"/>
        <v>5.7889954320987705E-4</v>
      </c>
      <c r="DD200" s="224">
        <f t="shared" si="36"/>
        <v>4.6079721214748064E-2</v>
      </c>
      <c r="DE200" s="225">
        <f t="shared" si="37"/>
        <v>0</v>
      </c>
      <c r="DF200" s="222"/>
      <c r="DG200" s="222"/>
      <c r="DH200" s="222"/>
      <c r="DI200" s="222"/>
      <c r="DJ200" s="222"/>
      <c r="DK200" s="222"/>
      <c r="DL200" s="222"/>
      <c r="DM200" s="222"/>
      <c r="DN200" s="222"/>
      <c r="DO200" s="222"/>
      <c r="DP200" s="222"/>
      <c r="DQ200" s="222"/>
      <c r="DR200" s="222"/>
      <c r="DS200" s="222"/>
      <c r="DT200" s="222"/>
      <c r="DU200" s="222"/>
      <c r="DV200" s="222"/>
      <c r="DW200" s="222"/>
      <c r="DX200" s="222"/>
      <c r="DY200" s="222"/>
      <c r="DZ200" s="222"/>
      <c r="EA200" s="222"/>
      <c r="EB200" s="222"/>
      <c r="EC200" s="222"/>
      <c r="ED200" s="222"/>
      <c r="EE200" s="222"/>
    </row>
    <row r="201" spans="1:135" ht="25.5" x14ac:dyDescent="0.25">
      <c r="A201" s="317" t="s">
        <v>519</v>
      </c>
      <c r="B201" s="317" t="s">
        <v>3573</v>
      </c>
      <c r="C201" s="317" t="s">
        <v>520</v>
      </c>
      <c r="D201" s="317" t="s">
        <v>2980</v>
      </c>
      <c r="E201" s="318">
        <v>300</v>
      </c>
      <c r="F201" s="318">
        <v>1296</v>
      </c>
      <c r="G201" s="317" t="s">
        <v>2906</v>
      </c>
      <c r="H201" s="317" t="s">
        <v>800</v>
      </c>
      <c r="I201" s="317" t="s">
        <v>2625</v>
      </c>
      <c r="J201" s="318">
        <v>93</v>
      </c>
      <c r="K201" s="318">
        <v>0.8</v>
      </c>
      <c r="L201" s="317" t="s">
        <v>2891</v>
      </c>
      <c r="M201" s="317" t="s">
        <v>2892</v>
      </c>
      <c r="N201" s="317" t="s">
        <v>2893</v>
      </c>
      <c r="O201" s="317" t="s">
        <v>32</v>
      </c>
      <c r="P201" s="317" t="s">
        <v>2894</v>
      </c>
      <c r="Q201" s="317" t="s">
        <v>2859</v>
      </c>
      <c r="R201" s="317" t="s">
        <v>3573</v>
      </c>
      <c r="S201" s="317" t="s">
        <v>2895</v>
      </c>
      <c r="T201" s="318">
        <v>5.45294626447154E-2</v>
      </c>
      <c r="U201" s="317" t="s">
        <v>2981</v>
      </c>
      <c r="V201" s="317" t="s">
        <v>2982</v>
      </c>
      <c r="W201" s="317" t="s">
        <v>519</v>
      </c>
      <c r="X201" s="317" t="s">
        <v>520</v>
      </c>
      <c r="Y201" s="318">
        <v>300</v>
      </c>
      <c r="Z201" s="318">
        <v>1296</v>
      </c>
      <c r="AA201" s="318">
        <v>1</v>
      </c>
      <c r="AB201" s="317" t="s">
        <v>3573</v>
      </c>
      <c r="AC201" s="318">
        <v>1</v>
      </c>
      <c r="AD201" s="317" t="s">
        <v>800</v>
      </c>
      <c r="AE201" s="317" t="s">
        <v>800</v>
      </c>
      <c r="AF201" s="318">
        <v>0</v>
      </c>
      <c r="AG201" s="318">
        <v>0</v>
      </c>
      <c r="AH201" s="317" t="s">
        <v>2854</v>
      </c>
      <c r="AI201" s="317" t="s">
        <v>2863</v>
      </c>
      <c r="AJ201" s="317" t="s">
        <v>2855</v>
      </c>
      <c r="AK201" s="317" t="s">
        <v>2864</v>
      </c>
      <c r="AL201" s="317" t="s">
        <v>2854</v>
      </c>
      <c r="AM201" s="317" t="s">
        <v>2865</v>
      </c>
      <c r="AN201" s="317" t="s">
        <v>2985</v>
      </c>
      <c r="AO201" s="317" t="s">
        <v>2867</v>
      </c>
      <c r="AP201" s="317" t="s">
        <v>2868</v>
      </c>
      <c r="AQ201" s="317" t="s">
        <v>2869</v>
      </c>
      <c r="AR201" s="317" t="s">
        <v>2870</v>
      </c>
      <c r="AS201" s="318">
        <v>82.6995</v>
      </c>
      <c r="AT201" s="318">
        <v>0</v>
      </c>
      <c r="AU201" s="317" t="s">
        <v>3569</v>
      </c>
      <c r="AV201" s="317" t="s">
        <v>3569</v>
      </c>
      <c r="AW201" s="317" t="s">
        <v>3570</v>
      </c>
      <c r="AX201" s="317" t="s">
        <v>3571</v>
      </c>
      <c r="AY201" s="317" t="s">
        <v>2874</v>
      </c>
      <c r="AZ201" s="317" t="s">
        <v>800</v>
      </c>
      <c r="BA201" s="317" t="s">
        <v>800</v>
      </c>
      <c r="BB201" s="318">
        <v>7.7337465706447204E-3</v>
      </c>
      <c r="BC201" s="318">
        <v>1.6358838793414598E-2</v>
      </c>
      <c r="BD201" s="318">
        <v>8.3333333333333295E-4</v>
      </c>
      <c r="BE201" s="318">
        <v>6.1752912186379902E-4</v>
      </c>
      <c r="BF201" s="318">
        <v>0</v>
      </c>
      <c r="BG201" s="318">
        <v>0</v>
      </c>
      <c r="BH201" s="318">
        <v>0</v>
      </c>
      <c r="BI201" s="318">
        <v>0</v>
      </c>
      <c r="BJ201" s="318">
        <v>0</v>
      </c>
      <c r="BK201" s="318">
        <v>0</v>
      </c>
      <c r="BL201" s="318">
        <v>0</v>
      </c>
      <c r="BM201" s="318">
        <v>2.4698808583360699E-2</v>
      </c>
      <c r="BN201" s="318">
        <v>1.5509696856287399E-3</v>
      </c>
      <c r="BO201" s="318">
        <v>0</v>
      </c>
      <c r="BP201" s="318">
        <v>6.0318095014457E-3</v>
      </c>
      <c r="BQ201" s="318">
        <v>2.0303321485895601E-3</v>
      </c>
      <c r="BR201" s="318">
        <v>5.7889954320987705E-4</v>
      </c>
      <c r="BS201" s="318">
        <v>5.2372125631455803E-2</v>
      </c>
      <c r="BT201" s="318">
        <v>5.8403935132901499E-2</v>
      </c>
      <c r="BU201" s="318">
        <v>6.0434267281491101E-2</v>
      </c>
      <c r="BV201" s="318">
        <v>174.57375210485301</v>
      </c>
      <c r="BW201" s="318">
        <v>194.67978377633801</v>
      </c>
      <c r="BX201" s="318">
        <v>201.44755760497</v>
      </c>
      <c r="BY201" s="318">
        <v>453.89175547261698</v>
      </c>
      <c r="BZ201" s="318">
        <v>506.16743781847998</v>
      </c>
      <c r="CA201" s="318">
        <v>523.76364977292303</v>
      </c>
      <c r="CB201" s="318">
        <v>13.616752664178501</v>
      </c>
      <c r="CC201" s="318">
        <v>15.185023134554401</v>
      </c>
      <c r="CD201" s="318">
        <v>15.7129094931877</v>
      </c>
      <c r="CE201" s="317" t="s">
        <v>800</v>
      </c>
      <c r="CF201" s="317" t="s">
        <v>800</v>
      </c>
      <c r="CG201" s="317" t="s">
        <v>2990</v>
      </c>
      <c r="CH201" s="318">
        <v>3.2424560348336099E-3</v>
      </c>
      <c r="CI201" s="318">
        <v>4.9129669596622197E-2</v>
      </c>
      <c r="CJ201" s="318">
        <v>12.7737140951218</v>
      </c>
      <c r="CK201" s="222"/>
      <c r="CL201" s="223">
        <f t="shared" si="29"/>
        <v>2.6122347362466325E-2</v>
      </c>
      <c r="CM201" s="223">
        <f t="shared" si="30"/>
        <v>2.624977826898944E-2</v>
      </c>
      <c r="CN201" s="223">
        <f t="shared" si="31"/>
        <v>6.0318095014457E-3</v>
      </c>
      <c r="CO201" s="223">
        <f t="shared" si="31"/>
        <v>2.0303321485895601E-3</v>
      </c>
      <c r="CP201" s="223">
        <f t="shared" si="32"/>
        <v>6.0434267281491032E-2</v>
      </c>
      <c r="CQ201" s="223">
        <f t="shared" si="33"/>
        <v>-6.9388939039072284E-17</v>
      </c>
      <c r="CR201" s="222"/>
      <c r="CS201" s="222"/>
      <c r="CT201" s="222"/>
      <c r="CU201" s="222"/>
      <c r="CV201" s="222"/>
      <c r="CW201" s="222"/>
      <c r="CX201" s="222"/>
      <c r="CY201" s="222"/>
      <c r="CZ201" s="222"/>
      <c r="DA201" s="222"/>
      <c r="DB201" s="224">
        <f t="shared" si="34"/>
        <v>5.1793226088245888E-2</v>
      </c>
      <c r="DC201" s="224">
        <f t="shared" si="35"/>
        <v>5.7889954320987705E-4</v>
      </c>
      <c r="DD201" s="224">
        <f t="shared" si="36"/>
        <v>5.2372125631455761E-2</v>
      </c>
      <c r="DE201" s="225">
        <f t="shared" si="37"/>
        <v>0</v>
      </c>
      <c r="DF201" s="222"/>
      <c r="DG201" s="222"/>
      <c r="DH201" s="222"/>
      <c r="DI201" s="222"/>
      <c r="DJ201" s="222"/>
      <c r="DK201" s="222"/>
      <c r="DL201" s="222"/>
      <c r="DM201" s="222"/>
      <c r="DN201" s="222"/>
      <c r="DO201" s="222"/>
      <c r="DP201" s="222"/>
      <c r="DQ201" s="222"/>
      <c r="DR201" s="222"/>
      <c r="DS201" s="222"/>
      <c r="DT201" s="222"/>
      <c r="DU201" s="222"/>
      <c r="DV201" s="222"/>
      <c r="DW201" s="222"/>
      <c r="DX201" s="222"/>
      <c r="DY201" s="222"/>
      <c r="DZ201" s="222"/>
      <c r="EA201" s="222"/>
      <c r="EB201" s="222"/>
      <c r="EC201" s="222"/>
      <c r="ED201" s="222"/>
      <c r="EE201" s="222"/>
    </row>
    <row r="202" spans="1:135" ht="25.5" x14ac:dyDescent="0.25">
      <c r="A202" s="317" t="s">
        <v>521</v>
      </c>
      <c r="B202" s="317" t="s">
        <v>3575</v>
      </c>
      <c r="C202" s="317" t="s">
        <v>522</v>
      </c>
      <c r="D202" s="317" t="s">
        <v>2980</v>
      </c>
      <c r="E202" s="318">
        <v>300</v>
      </c>
      <c r="F202" s="318">
        <v>1288</v>
      </c>
      <c r="G202" s="317" t="s">
        <v>2906</v>
      </c>
      <c r="H202" s="317" t="s">
        <v>800</v>
      </c>
      <c r="I202" s="317" t="s">
        <v>2625</v>
      </c>
      <c r="J202" s="318">
        <v>88</v>
      </c>
      <c r="K202" s="318">
        <v>0.8</v>
      </c>
      <c r="L202" s="317" t="s">
        <v>2891</v>
      </c>
      <c r="M202" s="317" t="s">
        <v>2892</v>
      </c>
      <c r="N202" s="317" t="s">
        <v>2893</v>
      </c>
      <c r="O202" s="317" t="s">
        <v>32</v>
      </c>
      <c r="P202" s="317" t="s">
        <v>2894</v>
      </c>
      <c r="Q202" s="317" t="s">
        <v>2859</v>
      </c>
      <c r="R202" s="317" t="s">
        <v>3575</v>
      </c>
      <c r="S202" s="317" t="s">
        <v>2895</v>
      </c>
      <c r="T202" s="318">
        <v>5.45294626447154E-2</v>
      </c>
      <c r="U202" s="317" t="s">
        <v>2981</v>
      </c>
      <c r="V202" s="317" t="s">
        <v>2982</v>
      </c>
      <c r="W202" s="317" t="s">
        <v>521</v>
      </c>
      <c r="X202" s="317" t="s">
        <v>522</v>
      </c>
      <c r="Y202" s="318">
        <v>300</v>
      </c>
      <c r="Z202" s="318">
        <v>1288</v>
      </c>
      <c r="AA202" s="318">
        <v>1</v>
      </c>
      <c r="AB202" s="317" t="s">
        <v>3575</v>
      </c>
      <c r="AC202" s="318">
        <v>1</v>
      </c>
      <c r="AD202" s="317" t="s">
        <v>800</v>
      </c>
      <c r="AE202" s="317" t="s">
        <v>800</v>
      </c>
      <c r="AF202" s="318">
        <v>0</v>
      </c>
      <c r="AG202" s="318">
        <v>0</v>
      </c>
      <c r="AH202" s="317" t="s">
        <v>2854</v>
      </c>
      <c r="AI202" s="317" t="s">
        <v>2863</v>
      </c>
      <c r="AJ202" s="317" t="s">
        <v>2891</v>
      </c>
      <c r="AK202" s="317" t="s">
        <v>2907</v>
      </c>
      <c r="AL202" s="317" t="s">
        <v>2854</v>
      </c>
      <c r="AM202" s="317" t="s">
        <v>2865</v>
      </c>
      <c r="AN202" s="317" t="s">
        <v>2985</v>
      </c>
      <c r="AO202" s="317" t="s">
        <v>2867</v>
      </c>
      <c r="AP202" s="317" t="s">
        <v>2868</v>
      </c>
      <c r="AQ202" s="317" t="s">
        <v>2869</v>
      </c>
      <c r="AR202" s="317" t="s">
        <v>2870</v>
      </c>
      <c r="AS202" s="318">
        <v>82.6995</v>
      </c>
      <c r="AT202" s="318">
        <v>0</v>
      </c>
      <c r="AU202" s="317" t="s">
        <v>3576</v>
      </c>
      <c r="AV202" s="317" t="s">
        <v>3576</v>
      </c>
      <c r="AW202" s="317" t="s">
        <v>3577</v>
      </c>
      <c r="AX202" s="317" t="s">
        <v>3578</v>
      </c>
      <c r="AY202" s="317" t="s">
        <v>2915</v>
      </c>
      <c r="AZ202" s="317" t="s">
        <v>800</v>
      </c>
      <c r="BA202" s="317" t="s">
        <v>800</v>
      </c>
      <c r="BB202" s="318">
        <v>7.7817822636300901E-3</v>
      </c>
      <c r="BC202" s="318">
        <v>1.6358838793414598E-2</v>
      </c>
      <c r="BD202" s="318">
        <v>8.3333333333333295E-4</v>
      </c>
      <c r="BE202" s="318">
        <v>6.5261600378787904E-4</v>
      </c>
      <c r="BF202" s="318">
        <v>0</v>
      </c>
      <c r="BG202" s="318">
        <v>0</v>
      </c>
      <c r="BH202" s="318">
        <v>0</v>
      </c>
      <c r="BI202" s="318">
        <v>0</v>
      </c>
      <c r="BJ202" s="318">
        <v>0</v>
      </c>
      <c r="BK202" s="318">
        <v>0</v>
      </c>
      <c r="BL202" s="318">
        <v>0</v>
      </c>
      <c r="BM202" s="318">
        <v>2.6102149980142601E-2</v>
      </c>
      <c r="BN202" s="318">
        <v>1.5509696856287399E-3</v>
      </c>
      <c r="BO202" s="318">
        <v>0</v>
      </c>
      <c r="BP202" s="318">
        <v>6.3745259503914797E-3</v>
      </c>
      <c r="BQ202" s="318">
        <v>2.14569192975942E-3</v>
      </c>
      <c r="BR202" s="318">
        <v>3.42236024844721E-4</v>
      </c>
      <c r="BS202" s="318">
        <v>5.3621926084782001E-2</v>
      </c>
      <c r="BT202" s="318">
        <v>5.9996452035173502E-2</v>
      </c>
      <c r="BU202" s="318">
        <v>6.2142143964932901E-2</v>
      </c>
      <c r="BV202" s="318">
        <v>178.73975361594</v>
      </c>
      <c r="BW202" s="318">
        <v>199.98817345057799</v>
      </c>
      <c r="BX202" s="318">
        <v>207.14047988311</v>
      </c>
      <c r="BY202" s="318">
        <v>464.72335940144399</v>
      </c>
      <c r="BZ202" s="318">
        <v>519.96925097150404</v>
      </c>
      <c r="CA202" s="318">
        <v>538.56524769608495</v>
      </c>
      <c r="CB202" s="318">
        <v>13.9417007820433</v>
      </c>
      <c r="CC202" s="318">
        <v>15.5990775291451</v>
      </c>
      <c r="CD202" s="318">
        <v>16.156957430882599</v>
      </c>
      <c r="CE202" s="317" t="s">
        <v>800</v>
      </c>
      <c r="CF202" s="317" t="s">
        <v>800</v>
      </c>
      <c r="CG202" s="317" t="s">
        <v>2990</v>
      </c>
      <c r="CH202" s="318">
        <v>3.4266864913582501E-3</v>
      </c>
      <c r="CI202" s="318">
        <v>5.0195239593423702E-2</v>
      </c>
      <c r="CJ202" s="318">
        <v>13.0507622942902</v>
      </c>
      <c r="CK202" s="222"/>
      <c r="CL202" s="223">
        <f t="shared" si="29"/>
        <v>2.5968806419010622E-2</v>
      </c>
      <c r="CM202" s="223">
        <f t="shared" si="30"/>
        <v>2.7653119665771341E-2</v>
      </c>
      <c r="CN202" s="223">
        <f t="shared" si="31"/>
        <v>6.3745259503914797E-3</v>
      </c>
      <c r="CO202" s="223">
        <f t="shared" si="31"/>
        <v>2.14569192975942E-3</v>
      </c>
      <c r="CP202" s="223">
        <f t="shared" si="32"/>
        <v>6.214214396493286E-2</v>
      </c>
      <c r="CQ202" s="223">
        <f t="shared" si="33"/>
        <v>0</v>
      </c>
      <c r="CR202" s="222"/>
      <c r="CS202" s="222"/>
      <c r="CT202" s="222"/>
      <c r="CU202" s="222"/>
      <c r="CV202" s="222"/>
      <c r="CW202" s="222"/>
      <c r="CX202" s="222"/>
      <c r="CY202" s="222"/>
      <c r="CZ202" s="222"/>
      <c r="DA202" s="222"/>
      <c r="DB202" s="224">
        <f t="shared" si="34"/>
        <v>5.327969005993724E-2</v>
      </c>
      <c r="DC202" s="224">
        <f t="shared" si="35"/>
        <v>3.42236024844721E-4</v>
      </c>
      <c r="DD202" s="224">
        <f t="shared" si="36"/>
        <v>5.362192608478196E-2</v>
      </c>
      <c r="DE202" s="225">
        <f t="shared" si="37"/>
        <v>0</v>
      </c>
      <c r="DF202" s="222"/>
      <c r="DG202" s="222"/>
      <c r="DH202" s="222"/>
      <c r="DI202" s="222"/>
      <c r="DJ202" s="222"/>
      <c r="DK202" s="222"/>
      <c r="DL202" s="222"/>
      <c r="DM202" s="222"/>
      <c r="DN202" s="222"/>
      <c r="DO202" s="222"/>
      <c r="DP202" s="222"/>
      <c r="DQ202" s="222"/>
      <c r="DR202" s="222"/>
      <c r="DS202" s="222"/>
      <c r="DT202" s="222"/>
      <c r="DU202" s="222"/>
      <c r="DV202" s="222"/>
      <c r="DW202" s="222"/>
      <c r="DX202" s="222"/>
      <c r="DY202" s="222"/>
      <c r="DZ202" s="222"/>
      <c r="EA202" s="222"/>
      <c r="EB202" s="222"/>
      <c r="EC202" s="222"/>
      <c r="ED202" s="222"/>
      <c r="EE202" s="222"/>
    </row>
    <row r="203" spans="1:135" ht="25.5" x14ac:dyDescent="0.25">
      <c r="A203" s="317" t="s">
        <v>523</v>
      </c>
      <c r="B203" s="317" t="s">
        <v>3580</v>
      </c>
      <c r="C203" s="317" t="s">
        <v>524</v>
      </c>
      <c r="D203" s="317" t="s">
        <v>2853</v>
      </c>
      <c r="E203" s="318">
        <v>575</v>
      </c>
      <c r="F203" s="318">
        <v>1141</v>
      </c>
      <c r="G203" s="317" t="s">
        <v>2854</v>
      </c>
      <c r="H203" s="317" t="s">
        <v>800</v>
      </c>
      <c r="I203" s="317" t="s">
        <v>2622</v>
      </c>
      <c r="J203" s="318">
        <v>71</v>
      </c>
      <c r="K203" s="318">
        <v>0.8</v>
      </c>
      <c r="L203" s="317" t="s">
        <v>2891</v>
      </c>
      <c r="M203" s="317" t="s">
        <v>2892</v>
      </c>
      <c r="N203" s="317" t="s">
        <v>2893</v>
      </c>
      <c r="O203" s="317" t="s">
        <v>32</v>
      </c>
      <c r="P203" s="317" t="s">
        <v>2858</v>
      </c>
      <c r="Q203" s="317" t="s">
        <v>2859</v>
      </c>
      <c r="R203" s="317" t="s">
        <v>3580</v>
      </c>
      <c r="S203" s="317" t="s">
        <v>2860</v>
      </c>
      <c r="T203" s="318">
        <v>5.4685696788286699E-2</v>
      </c>
      <c r="U203" s="317" t="s">
        <v>2861</v>
      </c>
      <c r="V203" s="317" t="s">
        <v>2862</v>
      </c>
      <c r="W203" s="317" t="s">
        <v>523</v>
      </c>
      <c r="X203" s="317" t="s">
        <v>524</v>
      </c>
      <c r="Y203" s="318">
        <v>575</v>
      </c>
      <c r="Z203" s="318">
        <v>1141</v>
      </c>
      <c r="AA203" s="318">
        <v>1</v>
      </c>
      <c r="AB203" s="317" t="s">
        <v>3580</v>
      </c>
      <c r="AC203" s="318">
        <v>1</v>
      </c>
      <c r="AD203" s="317" t="s">
        <v>800</v>
      </c>
      <c r="AE203" s="317" t="s">
        <v>800</v>
      </c>
      <c r="AF203" s="295"/>
      <c r="AG203" s="295"/>
      <c r="AH203" s="317" t="s">
        <v>2854</v>
      </c>
      <c r="AI203" s="317" t="s">
        <v>2863</v>
      </c>
      <c r="AJ203" s="317" t="s">
        <v>2855</v>
      </c>
      <c r="AK203" s="317" t="s">
        <v>2864</v>
      </c>
      <c r="AL203" s="317" t="s">
        <v>2854</v>
      </c>
      <c r="AM203" s="317" t="s">
        <v>2865</v>
      </c>
      <c r="AN203" s="317" t="s">
        <v>2866</v>
      </c>
      <c r="AO203" s="317" t="s">
        <v>2867</v>
      </c>
      <c r="AP203" s="317" t="s">
        <v>2868</v>
      </c>
      <c r="AQ203" s="317" t="s">
        <v>2869</v>
      </c>
      <c r="AR203" s="317" t="s">
        <v>2870</v>
      </c>
      <c r="AS203" s="318">
        <v>79.348399999999998</v>
      </c>
      <c r="AT203" s="318">
        <v>0</v>
      </c>
      <c r="AU203" s="317" t="s">
        <v>3581</v>
      </c>
      <c r="AV203" s="317" t="s">
        <v>3581</v>
      </c>
      <c r="AW203" s="317" t="s">
        <v>3582</v>
      </c>
      <c r="AX203" s="317" t="s">
        <v>3583</v>
      </c>
      <c r="AY203" s="317" t="s">
        <v>2874</v>
      </c>
      <c r="AZ203" s="317" t="s">
        <v>800</v>
      </c>
      <c r="BA203" s="317" t="s">
        <v>800</v>
      </c>
      <c r="BB203" s="318">
        <v>1.28901324374331E-2</v>
      </c>
      <c r="BC203" s="318">
        <v>3.1444275653264901E-2</v>
      </c>
      <c r="BD203" s="318">
        <v>8.3333333333333295E-4</v>
      </c>
      <c r="BE203" s="318">
        <v>7.7609937402190897E-4</v>
      </c>
      <c r="BF203" s="318">
        <v>0</v>
      </c>
      <c r="BG203" s="318">
        <v>0</v>
      </c>
      <c r="BH203" s="318">
        <v>0</v>
      </c>
      <c r="BI203" s="318">
        <v>0</v>
      </c>
      <c r="BJ203" s="318">
        <v>0</v>
      </c>
      <c r="BK203" s="318">
        <v>0</v>
      </c>
      <c r="BL203" s="318">
        <v>0</v>
      </c>
      <c r="BM203" s="318">
        <v>4.63371820141028E-2</v>
      </c>
      <c r="BN203" s="318">
        <v>2.9726918974550898E-3</v>
      </c>
      <c r="BO203" s="318">
        <v>0</v>
      </c>
      <c r="BP203" s="318">
        <v>7.9008208962598608E-3</v>
      </c>
      <c r="BQ203" s="318">
        <v>2.6594491523778698E-3</v>
      </c>
      <c r="BR203" s="318">
        <v>6.5754058545135804E-4</v>
      </c>
      <c r="BS203" s="318">
        <v>9.5911255295062406E-2</v>
      </c>
      <c r="BT203" s="318">
        <v>0.103812076191322</v>
      </c>
      <c r="BU203" s="318">
        <v>0.1064715253437</v>
      </c>
      <c r="BV203" s="318">
        <v>166.802183121848</v>
      </c>
      <c r="BW203" s="318">
        <v>180.54274120229999</v>
      </c>
      <c r="BX203" s="318">
        <v>185.167870162957</v>
      </c>
      <c r="BY203" s="318">
        <v>433.68567611680402</v>
      </c>
      <c r="BZ203" s="318">
        <v>469.41112712597902</v>
      </c>
      <c r="CA203" s="318">
        <v>481.436462423688</v>
      </c>
      <c r="CB203" s="318">
        <v>24.936926376716201</v>
      </c>
      <c r="CC203" s="318">
        <v>26.9911398097438</v>
      </c>
      <c r="CD203" s="318">
        <v>27.682596589361999</v>
      </c>
      <c r="CE203" s="317" t="s">
        <v>800</v>
      </c>
      <c r="CF203" s="317" t="s">
        <v>800</v>
      </c>
      <c r="CG203" s="317" t="s">
        <v>2875</v>
      </c>
      <c r="CH203" s="318">
        <v>6.6908375510953801E-3</v>
      </c>
      <c r="CI203" s="318">
        <v>8.9220417743966995E-2</v>
      </c>
      <c r="CJ203" s="318">
        <v>23.197308613431399</v>
      </c>
      <c r="CK203" s="222"/>
      <c r="CL203" s="223">
        <f t="shared" si="29"/>
        <v>4.66013813835046E-2</v>
      </c>
      <c r="CM203" s="223">
        <f t="shared" si="30"/>
        <v>4.9309873911557889E-2</v>
      </c>
      <c r="CN203" s="223">
        <f t="shared" si="31"/>
        <v>7.9008208962598608E-3</v>
      </c>
      <c r="CO203" s="223">
        <f t="shared" si="31"/>
        <v>2.6594491523778698E-3</v>
      </c>
      <c r="CP203" s="223">
        <f t="shared" si="32"/>
        <v>0.10647152534370022</v>
      </c>
      <c r="CQ203" s="223">
        <f t="shared" si="33"/>
        <v>2.2204460492503131E-16</v>
      </c>
      <c r="CR203" s="222"/>
      <c r="CS203" s="222"/>
      <c r="CT203" s="222"/>
      <c r="CU203" s="222"/>
      <c r="CV203" s="222"/>
      <c r="CW203" s="222"/>
      <c r="CX203" s="222"/>
      <c r="CY203" s="222"/>
      <c r="CZ203" s="222"/>
      <c r="DA203" s="222"/>
      <c r="DB203" s="224">
        <f t="shared" si="34"/>
        <v>9.5253714709611137E-2</v>
      </c>
      <c r="DC203" s="224">
        <f t="shared" si="35"/>
        <v>6.5754058545135804E-4</v>
      </c>
      <c r="DD203" s="224">
        <f t="shared" si="36"/>
        <v>9.5911255295062489E-2</v>
      </c>
      <c r="DE203" s="225">
        <f t="shared" si="37"/>
        <v>0</v>
      </c>
      <c r="DF203" s="222"/>
      <c r="DG203" s="222"/>
      <c r="DH203" s="222"/>
      <c r="DI203" s="222"/>
      <c r="DJ203" s="222"/>
      <c r="DK203" s="222"/>
      <c r="DL203" s="222"/>
      <c r="DM203" s="222"/>
      <c r="DN203" s="222"/>
      <c r="DO203" s="222"/>
      <c r="DP203" s="222"/>
      <c r="DQ203" s="222"/>
      <c r="DR203" s="222"/>
      <c r="DS203" s="222"/>
      <c r="DT203" s="222"/>
      <c r="DU203" s="222"/>
      <c r="DV203" s="222"/>
      <c r="DW203" s="222"/>
      <c r="DX203" s="222"/>
      <c r="DY203" s="222"/>
      <c r="DZ203" s="222"/>
      <c r="EA203" s="222"/>
      <c r="EB203" s="222"/>
      <c r="EC203" s="222"/>
      <c r="ED203" s="222"/>
      <c r="EE203" s="222"/>
    </row>
    <row r="204" spans="1:135" ht="25.5" x14ac:dyDescent="0.25">
      <c r="A204" s="317" t="s">
        <v>525</v>
      </c>
      <c r="B204" s="317" t="s">
        <v>3585</v>
      </c>
      <c r="C204" s="317" t="s">
        <v>526</v>
      </c>
      <c r="D204" s="317" t="s">
        <v>2980</v>
      </c>
      <c r="E204" s="318">
        <v>210</v>
      </c>
      <c r="F204" s="318">
        <v>1920</v>
      </c>
      <c r="G204" s="317" t="s">
        <v>2891</v>
      </c>
      <c r="H204" s="317" t="s">
        <v>800</v>
      </c>
      <c r="I204" s="317" t="s">
        <v>2623</v>
      </c>
      <c r="J204" s="318">
        <v>120</v>
      </c>
      <c r="K204" s="318">
        <v>0.86629999999999996</v>
      </c>
      <c r="L204" s="317" t="s">
        <v>2891</v>
      </c>
      <c r="M204" s="317" t="s">
        <v>2892</v>
      </c>
      <c r="N204" s="317" t="s">
        <v>2893</v>
      </c>
      <c r="O204" s="317" t="s">
        <v>32</v>
      </c>
      <c r="P204" s="317" t="s">
        <v>2858</v>
      </c>
      <c r="Q204" s="317" t="s">
        <v>2859</v>
      </c>
      <c r="R204" s="317" t="s">
        <v>3585</v>
      </c>
      <c r="S204" s="317" t="s">
        <v>2860</v>
      </c>
      <c r="T204" s="318">
        <v>5.4685696788286699E-2</v>
      </c>
      <c r="U204" s="317" t="s">
        <v>3008</v>
      </c>
      <c r="V204" s="317" t="s">
        <v>3009</v>
      </c>
      <c r="W204" s="317" t="s">
        <v>525</v>
      </c>
      <c r="X204" s="317" t="s">
        <v>526</v>
      </c>
      <c r="Y204" s="318">
        <v>210</v>
      </c>
      <c r="Z204" s="318">
        <v>1920</v>
      </c>
      <c r="AA204" s="318">
        <v>1</v>
      </c>
      <c r="AB204" s="317" t="s">
        <v>3585</v>
      </c>
      <c r="AC204" s="318">
        <v>1</v>
      </c>
      <c r="AD204" s="317" t="s">
        <v>525</v>
      </c>
      <c r="AE204" s="317" t="s">
        <v>526</v>
      </c>
      <c r="AF204" s="318">
        <v>210</v>
      </c>
      <c r="AG204" s="318">
        <v>1920</v>
      </c>
      <c r="AH204" s="317" t="s">
        <v>2854</v>
      </c>
      <c r="AI204" s="317" t="s">
        <v>2863</v>
      </c>
      <c r="AJ204" s="317" t="s">
        <v>2854</v>
      </c>
      <c r="AK204" s="317" t="s">
        <v>2920</v>
      </c>
      <c r="AL204" s="317" t="s">
        <v>2854</v>
      </c>
      <c r="AM204" s="317" t="s">
        <v>2865</v>
      </c>
      <c r="AN204" s="317" t="s">
        <v>3010</v>
      </c>
      <c r="AO204" s="317" t="s">
        <v>2867</v>
      </c>
      <c r="AP204" s="317" t="s">
        <v>2868</v>
      </c>
      <c r="AQ204" s="317" t="s">
        <v>2869</v>
      </c>
      <c r="AR204" s="317" t="s">
        <v>2870</v>
      </c>
      <c r="AS204" s="318">
        <v>48.982399999999998</v>
      </c>
      <c r="AT204" s="318">
        <v>0</v>
      </c>
      <c r="AU204" s="317" t="s">
        <v>3586</v>
      </c>
      <c r="AV204" s="317" t="s">
        <v>3586</v>
      </c>
      <c r="AW204" s="317" t="s">
        <v>3587</v>
      </c>
      <c r="AX204" s="317" t="s">
        <v>3588</v>
      </c>
      <c r="AY204" s="317" t="s">
        <v>2923</v>
      </c>
      <c r="AZ204" s="317" t="s">
        <v>3586</v>
      </c>
      <c r="BA204" s="317" t="s">
        <v>3588</v>
      </c>
      <c r="BB204" s="318">
        <v>4.2366174768518504E-3</v>
      </c>
      <c r="BC204" s="318">
        <v>1.14839963255402E-2</v>
      </c>
      <c r="BD204" s="318">
        <v>8.3333333333333295E-4</v>
      </c>
      <c r="BE204" s="318">
        <v>2.8346296296296301E-4</v>
      </c>
      <c r="BF204" s="318">
        <v>0</v>
      </c>
      <c r="BG204" s="318">
        <v>0</v>
      </c>
      <c r="BH204" s="318">
        <v>0</v>
      </c>
      <c r="BI204" s="318">
        <v>0</v>
      </c>
      <c r="BJ204" s="318">
        <v>0</v>
      </c>
      <c r="BK204" s="318">
        <v>0</v>
      </c>
      <c r="BL204" s="318">
        <v>0</v>
      </c>
      <c r="BM204" s="318">
        <v>1.25896801911858E-2</v>
      </c>
      <c r="BN204" s="318">
        <v>1.0025891999908801E-3</v>
      </c>
      <c r="BO204" s="318">
        <v>0</v>
      </c>
      <c r="BP204" s="318">
        <v>4.3168900968444399E-3</v>
      </c>
      <c r="BQ204" s="318">
        <v>1.4530831491694901E-3</v>
      </c>
      <c r="BR204" s="318">
        <v>0</v>
      </c>
      <c r="BS204" s="318">
        <v>3.0429679489865E-2</v>
      </c>
      <c r="BT204" s="318">
        <v>3.4746569586709498E-2</v>
      </c>
      <c r="BU204" s="318">
        <v>3.6199652735879002E-2</v>
      </c>
      <c r="BV204" s="318">
        <v>144.90323566602399</v>
      </c>
      <c r="BW204" s="318">
        <v>165.45985517480699</v>
      </c>
      <c r="BX204" s="318">
        <v>172.37929874228101</v>
      </c>
      <c r="BY204" s="318">
        <v>376.74841273166197</v>
      </c>
      <c r="BZ204" s="318">
        <v>430.19562345449799</v>
      </c>
      <c r="CA204" s="318">
        <v>448.18617672993003</v>
      </c>
      <c r="CB204" s="318">
        <v>7.9117166673649102</v>
      </c>
      <c r="CC204" s="318">
        <v>9.0341080925444608</v>
      </c>
      <c r="CD204" s="318">
        <v>9.4119097113285299</v>
      </c>
      <c r="CE204" s="317" t="s">
        <v>800</v>
      </c>
      <c r="CF204" s="317" t="s">
        <v>800</v>
      </c>
      <c r="CG204" s="317" t="s">
        <v>3014</v>
      </c>
      <c r="CH204" s="318">
        <v>1.3061962079033501E-3</v>
      </c>
      <c r="CI204" s="318">
        <v>2.9123483281961699E-2</v>
      </c>
      <c r="CJ204" s="318">
        <v>7.5721056533100404</v>
      </c>
      <c r="CK204" s="222"/>
      <c r="CL204" s="223">
        <f t="shared" si="29"/>
        <v>1.6837410098688346E-2</v>
      </c>
      <c r="CM204" s="223">
        <f t="shared" si="30"/>
        <v>1.359226939117668E-2</v>
      </c>
      <c r="CN204" s="223">
        <f t="shared" si="31"/>
        <v>4.3168900968444399E-3</v>
      </c>
      <c r="CO204" s="223">
        <f t="shared" si="31"/>
        <v>1.4530831491694901E-3</v>
      </c>
      <c r="CP204" s="223">
        <f t="shared" si="32"/>
        <v>3.6199652735878954E-2</v>
      </c>
      <c r="CQ204" s="223">
        <f t="shared" si="33"/>
        <v>0</v>
      </c>
      <c r="CR204" s="222"/>
      <c r="CS204" s="222"/>
      <c r="CT204" s="222"/>
      <c r="CU204" s="222"/>
      <c r="CV204" s="222"/>
      <c r="CW204" s="222"/>
      <c r="CX204" s="222"/>
      <c r="CY204" s="222"/>
      <c r="CZ204" s="222"/>
      <c r="DA204" s="222"/>
      <c r="DB204" s="224">
        <f t="shared" si="34"/>
        <v>3.0429679489865028E-2</v>
      </c>
      <c r="DC204" s="224">
        <f t="shared" si="35"/>
        <v>0</v>
      </c>
      <c r="DD204" s="224">
        <f t="shared" si="36"/>
        <v>3.0429679489865028E-2</v>
      </c>
      <c r="DE204" s="225">
        <f t="shared" si="37"/>
        <v>2.7755575615628914E-17</v>
      </c>
      <c r="DF204" s="222"/>
      <c r="DG204" s="222"/>
      <c r="DH204" s="222"/>
      <c r="DI204" s="222"/>
      <c r="DJ204" s="222"/>
      <c r="DK204" s="222"/>
      <c r="DL204" s="222"/>
      <c r="DM204" s="222"/>
      <c r="DN204" s="222"/>
      <c r="DO204" s="222"/>
      <c r="DP204" s="222"/>
      <c r="DQ204" s="222"/>
      <c r="DR204" s="222"/>
      <c r="DS204" s="222"/>
      <c r="DT204" s="222"/>
      <c r="DU204" s="222"/>
      <c r="DV204" s="222"/>
      <c r="DW204" s="222"/>
      <c r="DX204" s="222"/>
      <c r="DY204" s="222"/>
      <c r="DZ204" s="222"/>
      <c r="EA204" s="222"/>
      <c r="EB204" s="222"/>
      <c r="EC204" s="222"/>
      <c r="ED204" s="222"/>
      <c r="EE204" s="222"/>
    </row>
    <row r="205" spans="1:135" ht="25.5" x14ac:dyDescent="0.25">
      <c r="A205" s="317" t="s">
        <v>527</v>
      </c>
      <c r="B205" s="317" t="s">
        <v>3590</v>
      </c>
      <c r="C205" s="317" t="s">
        <v>528</v>
      </c>
      <c r="D205" s="317" t="s">
        <v>2980</v>
      </c>
      <c r="E205" s="318">
        <v>210</v>
      </c>
      <c r="F205" s="318">
        <v>5491</v>
      </c>
      <c r="G205" s="317" t="s">
        <v>2854</v>
      </c>
      <c r="H205" s="317" t="s">
        <v>800</v>
      </c>
      <c r="I205" s="317" t="s">
        <v>2622</v>
      </c>
      <c r="J205" s="318">
        <v>161</v>
      </c>
      <c r="K205" s="318">
        <v>0.8</v>
      </c>
      <c r="L205" s="317" t="s">
        <v>2891</v>
      </c>
      <c r="M205" s="317" t="s">
        <v>2892</v>
      </c>
      <c r="N205" s="317" t="s">
        <v>2893</v>
      </c>
      <c r="O205" s="317" t="s">
        <v>32</v>
      </c>
      <c r="P205" s="317" t="s">
        <v>2858</v>
      </c>
      <c r="Q205" s="317" t="s">
        <v>2859</v>
      </c>
      <c r="R205" s="317" t="s">
        <v>3590</v>
      </c>
      <c r="S205" s="317" t="s">
        <v>2860</v>
      </c>
      <c r="T205" s="318">
        <v>5.4685696788286699E-2</v>
      </c>
      <c r="U205" s="317" t="s">
        <v>2861</v>
      </c>
      <c r="V205" s="317" t="s">
        <v>2862</v>
      </c>
      <c r="W205" s="317" t="s">
        <v>527</v>
      </c>
      <c r="X205" s="317" t="s">
        <v>528</v>
      </c>
      <c r="Y205" s="318">
        <v>210</v>
      </c>
      <c r="Z205" s="318">
        <v>5491</v>
      </c>
      <c r="AA205" s="318">
        <v>1</v>
      </c>
      <c r="AB205" s="317" t="s">
        <v>3590</v>
      </c>
      <c r="AC205" s="318">
        <v>1</v>
      </c>
      <c r="AD205" s="317" t="s">
        <v>800</v>
      </c>
      <c r="AE205" s="317" t="s">
        <v>800</v>
      </c>
      <c r="AF205" s="318">
        <v>0</v>
      </c>
      <c r="AG205" s="318">
        <v>0</v>
      </c>
      <c r="AH205" s="317" t="s">
        <v>2854</v>
      </c>
      <c r="AI205" s="317" t="s">
        <v>2863</v>
      </c>
      <c r="AJ205" s="317" t="s">
        <v>2855</v>
      </c>
      <c r="AK205" s="317" t="s">
        <v>2864</v>
      </c>
      <c r="AL205" s="317" t="s">
        <v>2854</v>
      </c>
      <c r="AM205" s="317" t="s">
        <v>2865</v>
      </c>
      <c r="AN205" s="317" t="s">
        <v>2866</v>
      </c>
      <c r="AO205" s="317" t="s">
        <v>2867</v>
      </c>
      <c r="AP205" s="317" t="s">
        <v>2868</v>
      </c>
      <c r="AQ205" s="317" t="s">
        <v>2869</v>
      </c>
      <c r="AR205" s="317" t="s">
        <v>2870</v>
      </c>
      <c r="AS205" s="318">
        <v>79.348399999999998</v>
      </c>
      <c r="AT205" s="318">
        <v>0</v>
      </c>
      <c r="AU205" s="317" t="s">
        <v>3591</v>
      </c>
      <c r="AV205" s="317" t="s">
        <v>3591</v>
      </c>
      <c r="AW205" s="317" t="s">
        <v>3592</v>
      </c>
      <c r="AX205" s="317" t="s">
        <v>3593</v>
      </c>
      <c r="AY205" s="317" t="s">
        <v>2874</v>
      </c>
      <c r="AZ205" s="317" t="s">
        <v>800</v>
      </c>
      <c r="BA205" s="317" t="s">
        <v>800</v>
      </c>
      <c r="BB205" s="318">
        <v>4.2439416418786303E-3</v>
      </c>
      <c r="BC205" s="318">
        <v>1.14839963255402E-2</v>
      </c>
      <c r="BD205" s="318">
        <v>8.3333333333333295E-4</v>
      </c>
      <c r="BE205" s="318">
        <v>3.4225500345065602E-4</v>
      </c>
      <c r="BF205" s="318">
        <v>0</v>
      </c>
      <c r="BG205" s="318">
        <v>0</v>
      </c>
      <c r="BH205" s="318">
        <v>0</v>
      </c>
      <c r="BI205" s="318">
        <v>0</v>
      </c>
      <c r="BJ205" s="318">
        <v>0</v>
      </c>
      <c r="BK205" s="318">
        <v>0</v>
      </c>
      <c r="BL205" s="318">
        <v>0</v>
      </c>
      <c r="BM205" s="318">
        <v>2.04344094596354E-2</v>
      </c>
      <c r="BN205" s="318">
        <v>1.0856787799401199E-3</v>
      </c>
      <c r="BO205" s="318">
        <v>0</v>
      </c>
      <c r="BP205" s="318">
        <v>3.4842129418288801E-3</v>
      </c>
      <c r="BQ205" s="318">
        <v>1.1728005578809199E-3</v>
      </c>
      <c r="BR205" s="318">
        <v>1.36633365142961E-4</v>
      </c>
      <c r="BS205" s="318">
        <v>3.8560247908921298E-2</v>
      </c>
      <c r="BT205" s="318">
        <v>4.2044460850750198E-2</v>
      </c>
      <c r="BU205" s="318">
        <v>4.3217261408631101E-2</v>
      </c>
      <c r="BV205" s="318">
        <v>183.62022813772001</v>
      </c>
      <c r="BW205" s="318">
        <v>200.21171833690599</v>
      </c>
      <c r="BX205" s="318">
        <v>205.796482898243</v>
      </c>
      <c r="BY205" s="318">
        <v>477.41259315807298</v>
      </c>
      <c r="BZ205" s="318">
        <v>520.550467675954</v>
      </c>
      <c r="CA205" s="318">
        <v>535.070855535433</v>
      </c>
      <c r="CB205" s="318">
        <v>10.0256644563195</v>
      </c>
      <c r="CC205" s="318">
        <v>10.931559821195</v>
      </c>
      <c r="CD205" s="318">
        <v>11.2364879662441</v>
      </c>
      <c r="CE205" s="317" t="s">
        <v>800</v>
      </c>
      <c r="CF205" s="317" t="s">
        <v>800</v>
      </c>
      <c r="CG205" s="317" t="s">
        <v>2875</v>
      </c>
      <c r="CH205" s="318">
        <v>2.9506178020358501E-3</v>
      </c>
      <c r="CI205" s="318">
        <v>3.56096301068854E-2</v>
      </c>
      <c r="CJ205" s="318">
        <v>9.2585038277902107</v>
      </c>
      <c r="CK205" s="222"/>
      <c r="CL205" s="223">
        <f t="shared" si="29"/>
        <v>1.7040159669345779E-2</v>
      </c>
      <c r="CM205" s="223">
        <f t="shared" si="30"/>
        <v>2.1520088239575519E-2</v>
      </c>
      <c r="CN205" s="223">
        <f t="shared" si="31"/>
        <v>3.4842129418288801E-3</v>
      </c>
      <c r="CO205" s="223">
        <f t="shared" si="31"/>
        <v>1.1728005578809199E-3</v>
      </c>
      <c r="CP205" s="223">
        <f t="shared" si="32"/>
        <v>4.3217261408631094E-2</v>
      </c>
      <c r="CQ205" s="223">
        <f t="shared" si="33"/>
        <v>0</v>
      </c>
      <c r="CR205" s="222"/>
      <c r="CS205" s="222"/>
      <c r="CT205" s="222"/>
      <c r="CU205" s="222"/>
      <c r="CV205" s="222"/>
      <c r="CW205" s="222"/>
      <c r="CX205" s="222"/>
      <c r="CY205" s="222"/>
      <c r="CZ205" s="222"/>
      <c r="DA205" s="222"/>
      <c r="DB205" s="224">
        <f t="shared" si="34"/>
        <v>3.8423614543778337E-2</v>
      </c>
      <c r="DC205" s="224">
        <f t="shared" si="35"/>
        <v>1.36633365142961E-4</v>
      </c>
      <c r="DD205" s="224">
        <f t="shared" si="36"/>
        <v>3.8560247908921298E-2</v>
      </c>
      <c r="DE205" s="225">
        <f t="shared" si="37"/>
        <v>0</v>
      </c>
      <c r="DF205" s="222"/>
      <c r="DG205" s="222"/>
      <c r="DH205" s="222"/>
      <c r="DI205" s="222"/>
      <c r="DJ205" s="222"/>
      <c r="DK205" s="222"/>
      <c r="DL205" s="222"/>
      <c r="DM205" s="222"/>
      <c r="DN205" s="222"/>
      <c r="DO205" s="222"/>
      <c r="DP205" s="222"/>
      <c r="DQ205" s="222"/>
      <c r="DR205" s="222"/>
      <c r="DS205" s="222"/>
      <c r="DT205" s="222"/>
      <c r="DU205" s="222"/>
      <c r="DV205" s="222"/>
      <c r="DW205" s="222"/>
      <c r="DX205" s="222"/>
      <c r="DY205" s="222"/>
      <c r="DZ205" s="222"/>
      <c r="EA205" s="222"/>
      <c r="EB205" s="222"/>
      <c r="EC205" s="222"/>
      <c r="ED205" s="222"/>
      <c r="EE205" s="222"/>
    </row>
    <row r="206" spans="1:135" ht="25.5" x14ac:dyDescent="0.25">
      <c r="A206" s="317" t="s">
        <v>527</v>
      </c>
      <c r="B206" s="317" t="s">
        <v>3595</v>
      </c>
      <c r="C206" s="317" t="s">
        <v>528</v>
      </c>
      <c r="D206" s="317" t="s">
        <v>2980</v>
      </c>
      <c r="E206" s="318">
        <v>210</v>
      </c>
      <c r="F206" s="318">
        <v>5491</v>
      </c>
      <c r="G206" s="317" t="s">
        <v>2891</v>
      </c>
      <c r="H206" s="317" t="s">
        <v>800</v>
      </c>
      <c r="I206" s="317" t="s">
        <v>2623</v>
      </c>
      <c r="J206" s="318">
        <v>120</v>
      </c>
      <c r="K206" s="318">
        <v>0.8</v>
      </c>
      <c r="L206" s="317" t="s">
        <v>2891</v>
      </c>
      <c r="M206" s="317" t="s">
        <v>2892</v>
      </c>
      <c r="N206" s="317" t="s">
        <v>2893</v>
      </c>
      <c r="O206" s="317" t="s">
        <v>32</v>
      </c>
      <c r="P206" s="317" t="s">
        <v>2858</v>
      </c>
      <c r="Q206" s="317" t="s">
        <v>2859</v>
      </c>
      <c r="R206" s="317" t="s">
        <v>3595</v>
      </c>
      <c r="S206" s="317" t="s">
        <v>2860</v>
      </c>
      <c r="T206" s="318">
        <v>5.4685696788286699E-2</v>
      </c>
      <c r="U206" s="317" t="s">
        <v>3008</v>
      </c>
      <c r="V206" s="317" t="s">
        <v>3009</v>
      </c>
      <c r="W206" s="317" t="s">
        <v>527</v>
      </c>
      <c r="X206" s="317" t="s">
        <v>528</v>
      </c>
      <c r="Y206" s="318">
        <v>210</v>
      </c>
      <c r="Z206" s="318">
        <v>5491</v>
      </c>
      <c r="AA206" s="318">
        <v>1</v>
      </c>
      <c r="AB206" s="317" t="s">
        <v>3595</v>
      </c>
      <c r="AC206" s="318">
        <v>1</v>
      </c>
      <c r="AD206" s="317" t="s">
        <v>527</v>
      </c>
      <c r="AE206" s="317" t="s">
        <v>528</v>
      </c>
      <c r="AF206" s="318">
        <v>210</v>
      </c>
      <c r="AG206" s="318">
        <v>5491</v>
      </c>
      <c r="AH206" s="317" t="s">
        <v>2854</v>
      </c>
      <c r="AI206" s="317" t="s">
        <v>2863</v>
      </c>
      <c r="AJ206" s="317" t="s">
        <v>2855</v>
      </c>
      <c r="AK206" s="317" t="s">
        <v>2864</v>
      </c>
      <c r="AL206" s="317" t="s">
        <v>2854</v>
      </c>
      <c r="AM206" s="317" t="s">
        <v>2865</v>
      </c>
      <c r="AN206" s="317" t="s">
        <v>3010</v>
      </c>
      <c r="AO206" s="317" t="s">
        <v>2867</v>
      </c>
      <c r="AP206" s="317" t="s">
        <v>2868</v>
      </c>
      <c r="AQ206" s="317" t="s">
        <v>2869</v>
      </c>
      <c r="AR206" s="317" t="s">
        <v>2870</v>
      </c>
      <c r="AS206" s="318">
        <v>48.982399999999998</v>
      </c>
      <c r="AT206" s="318">
        <v>0</v>
      </c>
      <c r="AU206" s="317" t="s">
        <v>3591</v>
      </c>
      <c r="AV206" s="317" t="s">
        <v>3591</v>
      </c>
      <c r="AW206" s="317" t="s">
        <v>3592</v>
      </c>
      <c r="AX206" s="317" t="s">
        <v>3593</v>
      </c>
      <c r="AY206" s="317" t="s">
        <v>2874</v>
      </c>
      <c r="AZ206" s="317" t="s">
        <v>3591</v>
      </c>
      <c r="BA206" s="317" t="s">
        <v>3593</v>
      </c>
      <c r="BB206" s="318">
        <v>4.2439416418786303E-3</v>
      </c>
      <c r="BC206" s="318">
        <v>1.14839963255402E-2</v>
      </c>
      <c r="BD206" s="318">
        <v>8.3333333333333295E-4</v>
      </c>
      <c r="BE206" s="318">
        <v>2.8346296296296301E-4</v>
      </c>
      <c r="BF206" s="318">
        <v>0</v>
      </c>
      <c r="BG206" s="318">
        <v>0</v>
      </c>
      <c r="BH206" s="318">
        <v>0</v>
      </c>
      <c r="BI206" s="318">
        <v>0</v>
      </c>
      <c r="BJ206" s="318">
        <v>0</v>
      </c>
      <c r="BK206" s="318">
        <v>0</v>
      </c>
      <c r="BL206" s="318">
        <v>0</v>
      </c>
      <c r="BM206" s="318">
        <v>1.36330499370303E-2</v>
      </c>
      <c r="BN206" s="318">
        <v>1.0856787799401199E-3</v>
      </c>
      <c r="BO206" s="318">
        <v>0</v>
      </c>
      <c r="BP206" s="318">
        <v>4.6746523636204199E-3</v>
      </c>
      <c r="BQ206" s="318">
        <v>1.57350741515691E-3</v>
      </c>
      <c r="BR206" s="318">
        <v>1.36633365142961E-4</v>
      </c>
      <c r="BS206" s="318">
        <v>3.1700096345828502E-2</v>
      </c>
      <c r="BT206" s="318">
        <v>3.6374748709448998E-2</v>
      </c>
      <c r="BU206" s="318">
        <v>3.7948256124605902E-2</v>
      </c>
      <c r="BV206" s="318">
        <v>150.95283974204099</v>
      </c>
      <c r="BW206" s="318">
        <v>173.21308909261401</v>
      </c>
      <c r="BX206" s="318">
        <v>180.70598154574199</v>
      </c>
      <c r="BY206" s="318">
        <v>392.47738332930601</v>
      </c>
      <c r="BZ206" s="318">
        <v>450.35403164079702</v>
      </c>
      <c r="CA206" s="318">
        <v>469.83555201893</v>
      </c>
      <c r="CB206" s="318">
        <v>8.2420250499154193</v>
      </c>
      <c r="CC206" s="318">
        <v>9.4574346644567306</v>
      </c>
      <c r="CD206" s="318">
        <v>9.8665465923975209</v>
      </c>
      <c r="CE206" s="317" t="s">
        <v>800</v>
      </c>
      <c r="CF206" s="317" t="s">
        <v>800</v>
      </c>
      <c r="CG206" s="317" t="s">
        <v>3014</v>
      </c>
      <c r="CH206" s="318">
        <v>1.41444721863334E-3</v>
      </c>
      <c r="CI206" s="318">
        <v>3.02856491271952E-2</v>
      </c>
      <c r="CJ206" s="318">
        <v>7.8742687730707503</v>
      </c>
      <c r="CK206" s="222"/>
      <c r="CL206" s="223">
        <f t="shared" si="29"/>
        <v>1.6981367628858088E-2</v>
      </c>
      <c r="CM206" s="223">
        <f t="shared" si="30"/>
        <v>1.4718728716970421E-2</v>
      </c>
      <c r="CN206" s="223">
        <f t="shared" si="31"/>
        <v>4.6746523636204199E-3</v>
      </c>
      <c r="CO206" s="223">
        <f t="shared" si="31"/>
        <v>1.57350741515691E-3</v>
      </c>
      <c r="CP206" s="223">
        <f t="shared" si="32"/>
        <v>3.7948256124605839E-2</v>
      </c>
      <c r="CQ206" s="223">
        <f t="shared" si="33"/>
        <v>-6.2450045135165055E-17</v>
      </c>
      <c r="CR206" s="222"/>
      <c r="CS206" s="222"/>
      <c r="CT206" s="222"/>
      <c r="CU206" s="222"/>
      <c r="CV206" s="222"/>
      <c r="CW206" s="222"/>
      <c r="CX206" s="222"/>
      <c r="CY206" s="222"/>
      <c r="CZ206" s="222"/>
      <c r="DA206" s="222"/>
      <c r="DB206" s="224">
        <f t="shared" si="34"/>
        <v>3.1563462980685547E-2</v>
      </c>
      <c r="DC206" s="224">
        <f t="shared" si="35"/>
        <v>1.36633365142961E-4</v>
      </c>
      <c r="DD206" s="224">
        <f t="shared" si="36"/>
        <v>3.1700096345828509E-2</v>
      </c>
      <c r="DE206" s="225">
        <f t="shared" si="37"/>
        <v>0</v>
      </c>
      <c r="DF206" s="222"/>
      <c r="DG206" s="222"/>
      <c r="DH206" s="222"/>
      <c r="DI206" s="222"/>
      <c r="DJ206" s="222"/>
      <c r="DK206" s="222"/>
      <c r="DL206" s="222"/>
      <c r="DM206" s="222"/>
      <c r="DN206" s="222"/>
      <c r="DO206" s="222"/>
      <c r="DP206" s="222"/>
      <c r="DQ206" s="222"/>
      <c r="DR206" s="222"/>
      <c r="DS206" s="222"/>
      <c r="DT206" s="222"/>
      <c r="DU206" s="222"/>
      <c r="DV206" s="222"/>
      <c r="DW206" s="222"/>
      <c r="DX206" s="222"/>
      <c r="DY206" s="222"/>
      <c r="DZ206" s="222"/>
      <c r="EA206" s="222"/>
      <c r="EB206" s="222"/>
      <c r="EC206" s="222"/>
      <c r="ED206" s="222"/>
      <c r="EE206" s="222"/>
    </row>
    <row r="207" spans="1:135" ht="25.5" x14ac:dyDescent="0.25">
      <c r="A207" s="317" t="s">
        <v>529</v>
      </c>
      <c r="B207" s="317" t="s">
        <v>3597</v>
      </c>
      <c r="C207" s="317" t="s">
        <v>530</v>
      </c>
      <c r="D207" s="317" t="s">
        <v>2980</v>
      </c>
      <c r="E207" s="318">
        <v>333</v>
      </c>
      <c r="F207" s="318">
        <v>1014</v>
      </c>
      <c r="G207" s="317" t="s">
        <v>2891</v>
      </c>
      <c r="H207" s="317" t="s">
        <v>800</v>
      </c>
      <c r="I207" s="317" t="s">
        <v>2623</v>
      </c>
      <c r="J207" s="318">
        <v>78</v>
      </c>
      <c r="K207" s="318">
        <v>0.89290000000000003</v>
      </c>
      <c r="L207" s="317" t="s">
        <v>2891</v>
      </c>
      <c r="M207" s="317" t="s">
        <v>2892</v>
      </c>
      <c r="N207" s="317" t="s">
        <v>2893</v>
      </c>
      <c r="O207" s="317" t="s">
        <v>32</v>
      </c>
      <c r="P207" s="317" t="s">
        <v>2858</v>
      </c>
      <c r="Q207" s="317" t="s">
        <v>2859</v>
      </c>
      <c r="R207" s="317" t="s">
        <v>3597</v>
      </c>
      <c r="S207" s="317" t="s">
        <v>2860</v>
      </c>
      <c r="T207" s="318">
        <v>5.4685696788286699E-2</v>
      </c>
      <c r="U207" s="317" t="s">
        <v>3008</v>
      </c>
      <c r="V207" s="317" t="s">
        <v>3009</v>
      </c>
      <c r="W207" s="317" t="s">
        <v>529</v>
      </c>
      <c r="X207" s="317" t="s">
        <v>530</v>
      </c>
      <c r="Y207" s="318">
        <v>333</v>
      </c>
      <c r="Z207" s="318">
        <v>1014</v>
      </c>
      <c r="AA207" s="318">
        <v>1</v>
      </c>
      <c r="AB207" s="317" t="s">
        <v>3597</v>
      </c>
      <c r="AC207" s="318">
        <v>1</v>
      </c>
      <c r="AD207" s="317" t="s">
        <v>800</v>
      </c>
      <c r="AE207" s="317" t="s">
        <v>800</v>
      </c>
      <c r="AF207" s="318">
        <v>0</v>
      </c>
      <c r="AG207" s="318">
        <v>0</v>
      </c>
      <c r="AH207" s="317" t="s">
        <v>2854</v>
      </c>
      <c r="AI207" s="317" t="s">
        <v>2863</v>
      </c>
      <c r="AJ207" s="317" t="s">
        <v>2855</v>
      </c>
      <c r="AK207" s="317" t="s">
        <v>2864</v>
      </c>
      <c r="AL207" s="317" t="s">
        <v>2854</v>
      </c>
      <c r="AM207" s="317" t="s">
        <v>2865</v>
      </c>
      <c r="AN207" s="317" t="s">
        <v>3010</v>
      </c>
      <c r="AO207" s="317" t="s">
        <v>2867</v>
      </c>
      <c r="AP207" s="317" t="s">
        <v>2868</v>
      </c>
      <c r="AQ207" s="317" t="s">
        <v>2869</v>
      </c>
      <c r="AR207" s="317" t="s">
        <v>2870</v>
      </c>
      <c r="AS207" s="318">
        <v>48.982399999999998</v>
      </c>
      <c r="AT207" s="318">
        <v>0</v>
      </c>
      <c r="AU207" s="317" t="s">
        <v>3598</v>
      </c>
      <c r="AV207" s="317" t="s">
        <v>3598</v>
      </c>
      <c r="AW207" s="317" t="s">
        <v>3599</v>
      </c>
      <c r="AX207" s="317" t="s">
        <v>3600</v>
      </c>
      <c r="AY207" s="317" t="s">
        <v>2874</v>
      </c>
      <c r="AZ207" s="317" t="s">
        <v>800</v>
      </c>
      <c r="BA207" s="317" t="s">
        <v>800</v>
      </c>
      <c r="BB207" s="318">
        <v>8.8776298487836993E-3</v>
      </c>
      <c r="BC207" s="318">
        <v>1.8210337030499499E-2</v>
      </c>
      <c r="BD207" s="318">
        <v>8.3333333333333295E-4</v>
      </c>
      <c r="BE207" s="318">
        <v>4.3609686609686601E-4</v>
      </c>
      <c r="BF207" s="318">
        <v>0</v>
      </c>
      <c r="BG207" s="318">
        <v>0</v>
      </c>
      <c r="BH207" s="318">
        <v>0</v>
      </c>
      <c r="BI207" s="318">
        <v>0</v>
      </c>
      <c r="BJ207" s="318">
        <v>0</v>
      </c>
      <c r="BK207" s="318">
        <v>0</v>
      </c>
      <c r="BL207" s="318">
        <v>0</v>
      </c>
      <c r="BM207" s="318">
        <v>1.8791732986938401E-2</v>
      </c>
      <c r="BN207" s="318">
        <v>1.5424583725370401E-3</v>
      </c>
      <c r="BO207" s="318">
        <v>0</v>
      </c>
      <c r="BP207" s="318">
        <v>6.4435192000074698E-3</v>
      </c>
      <c r="BQ207" s="318">
        <v>2.1689153443412998E-3</v>
      </c>
      <c r="BR207" s="318">
        <v>7.3989527416173603E-4</v>
      </c>
      <c r="BS207" s="318">
        <v>4.94314837123506E-2</v>
      </c>
      <c r="BT207" s="318">
        <v>5.5875002912358099E-2</v>
      </c>
      <c r="BU207" s="318">
        <v>5.8043918256699301E-2</v>
      </c>
      <c r="BV207" s="318">
        <v>148.442894031083</v>
      </c>
      <c r="BW207" s="318">
        <v>167.79280153861299</v>
      </c>
      <c r="BX207" s="318">
        <v>174.306060830929</v>
      </c>
      <c r="BY207" s="318">
        <v>385.95152448081501</v>
      </c>
      <c r="BZ207" s="318">
        <v>436.261284000393</v>
      </c>
      <c r="CA207" s="318">
        <v>453.19575816041498</v>
      </c>
      <c r="CB207" s="318">
        <v>12.8521857652112</v>
      </c>
      <c r="CC207" s="318">
        <v>14.527500757213099</v>
      </c>
      <c r="CD207" s="318">
        <v>15.0914187467418</v>
      </c>
      <c r="CE207" s="317" t="s">
        <v>800</v>
      </c>
      <c r="CF207" s="317" t="s">
        <v>800</v>
      </c>
      <c r="CG207" s="317" t="s">
        <v>3014</v>
      </c>
      <c r="CH207" s="318">
        <v>1.9496675050297201E-3</v>
      </c>
      <c r="CI207" s="318">
        <v>4.74818162073209E-2</v>
      </c>
      <c r="CJ207" s="318">
        <v>12.345272213903399</v>
      </c>
      <c r="CK207" s="222"/>
      <c r="CL207" s="223">
        <f t="shared" si="29"/>
        <v>2.9097292352875132E-2</v>
      </c>
      <c r="CM207" s="223">
        <f t="shared" si="30"/>
        <v>2.033419135947544E-2</v>
      </c>
      <c r="CN207" s="223">
        <f t="shared" si="31"/>
        <v>6.4435192000074698E-3</v>
      </c>
      <c r="CO207" s="223">
        <f t="shared" si="31"/>
        <v>2.1689153443412998E-3</v>
      </c>
      <c r="CP207" s="223">
        <f t="shared" si="32"/>
        <v>5.8043918256699342E-2</v>
      </c>
      <c r="CQ207" s="223">
        <f t="shared" si="33"/>
        <v>0</v>
      </c>
      <c r="CR207" s="222"/>
      <c r="CS207" s="222"/>
      <c r="CT207" s="222"/>
      <c r="CU207" s="222"/>
      <c r="CV207" s="222"/>
      <c r="CW207" s="222"/>
      <c r="CX207" s="222"/>
      <c r="CY207" s="222"/>
      <c r="CZ207" s="222"/>
      <c r="DA207" s="222"/>
      <c r="DB207" s="224">
        <f t="shared" si="34"/>
        <v>4.869158843818884E-2</v>
      </c>
      <c r="DC207" s="224">
        <f t="shared" si="35"/>
        <v>7.3989527416173603E-4</v>
      </c>
      <c r="DD207" s="224">
        <f t="shared" si="36"/>
        <v>4.943148371235058E-2</v>
      </c>
      <c r="DE207" s="225">
        <f t="shared" si="37"/>
        <v>0</v>
      </c>
      <c r="DF207" s="222"/>
      <c r="DG207" s="222"/>
      <c r="DH207" s="222"/>
      <c r="DI207" s="222"/>
      <c r="DJ207" s="222"/>
      <c r="DK207" s="222"/>
      <c r="DL207" s="222"/>
      <c r="DM207" s="222"/>
      <c r="DN207" s="222"/>
      <c r="DO207" s="222"/>
      <c r="DP207" s="222"/>
      <c r="DQ207" s="222"/>
      <c r="DR207" s="222"/>
      <c r="DS207" s="222"/>
      <c r="DT207" s="222"/>
      <c r="DU207" s="222"/>
      <c r="DV207" s="222"/>
      <c r="DW207" s="222"/>
      <c r="DX207" s="222"/>
      <c r="DY207" s="222"/>
      <c r="DZ207" s="222"/>
      <c r="EA207" s="222"/>
      <c r="EB207" s="222"/>
      <c r="EC207" s="222"/>
      <c r="ED207" s="222"/>
      <c r="EE207" s="222"/>
    </row>
    <row r="208" spans="1:135" ht="25.5" x14ac:dyDescent="0.25">
      <c r="A208" s="317" t="s">
        <v>531</v>
      </c>
      <c r="B208" s="317" t="s">
        <v>4252</v>
      </c>
      <c r="C208" s="317" t="s">
        <v>532</v>
      </c>
      <c r="D208" s="317" t="s">
        <v>2980</v>
      </c>
      <c r="E208" s="318">
        <v>333</v>
      </c>
      <c r="F208" s="318">
        <v>1056</v>
      </c>
      <c r="G208" s="317" t="s">
        <v>2854</v>
      </c>
      <c r="H208" s="317" t="s">
        <v>800</v>
      </c>
      <c r="I208" s="317" t="s">
        <v>2622</v>
      </c>
      <c r="J208" s="318">
        <v>110</v>
      </c>
      <c r="K208" s="318">
        <v>0.814532399715167</v>
      </c>
      <c r="L208" s="317" t="s">
        <v>2891</v>
      </c>
      <c r="M208" s="317" t="s">
        <v>2892</v>
      </c>
      <c r="N208" s="317" t="s">
        <v>2893</v>
      </c>
      <c r="O208" s="317" t="s">
        <v>32</v>
      </c>
      <c r="P208" s="317" t="s">
        <v>2858</v>
      </c>
      <c r="Q208" s="317" t="s">
        <v>2859</v>
      </c>
      <c r="R208" s="317" t="s">
        <v>4252</v>
      </c>
      <c r="S208" s="317" t="s">
        <v>2860</v>
      </c>
      <c r="T208" s="318">
        <v>5.4685696788286699E-2</v>
      </c>
      <c r="U208" s="317" t="s">
        <v>2861</v>
      </c>
      <c r="V208" s="317" t="s">
        <v>2862</v>
      </c>
      <c r="W208" s="317" t="s">
        <v>531</v>
      </c>
      <c r="X208" s="317" t="s">
        <v>532</v>
      </c>
      <c r="Y208" s="318">
        <v>333</v>
      </c>
      <c r="Z208" s="318">
        <v>1056</v>
      </c>
      <c r="AA208" s="318">
        <v>1</v>
      </c>
      <c r="AB208" s="317" t="s">
        <v>4252</v>
      </c>
      <c r="AC208" s="318">
        <v>1</v>
      </c>
      <c r="AD208" s="317" t="s">
        <v>800</v>
      </c>
      <c r="AE208" s="317" t="s">
        <v>800</v>
      </c>
      <c r="AF208" s="318">
        <v>0</v>
      </c>
      <c r="AG208" s="318">
        <v>0</v>
      </c>
      <c r="AH208" s="317" t="s">
        <v>2854</v>
      </c>
      <c r="AI208" s="317" t="s">
        <v>2863</v>
      </c>
      <c r="AJ208" s="317" t="s">
        <v>2855</v>
      </c>
      <c r="AK208" s="317" t="s">
        <v>2864</v>
      </c>
      <c r="AL208" s="317" t="s">
        <v>2854</v>
      </c>
      <c r="AM208" s="317" t="s">
        <v>2865</v>
      </c>
      <c r="AN208" s="317" t="s">
        <v>2866</v>
      </c>
      <c r="AO208" s="317" t="s">
        <v>2867</v>
      </c>
      <c r="AP208" s="317" t="s">
        <v>2868</v>
      </c>
      <c r="AQ208" s="317" t="s">
        <v>2869</v>
      </c>
      <c r="AR208" s="317" t="s">
        <v>2870</v>
      </c>
      <c r="AS208" s="318">
        <v>79.348399999999998</v>
      </c>
      <c r="AT208" s="318">
        <v>0</v>
      </c>
      <c r="AU208" s="317" t="s">
        <v>3603</v>
      </c>
      <c r="AV208" s="317" t="s">
        <v>3603</v>
      </c>
      <c r="AW208" s="317" t="s">
        <v>3604</v>
      </c>
      <c r="AX208" s="317" t="s">
        <v>3605</v>
      </c>
      <c r="AY208" s="317" t="s">
        <v>2874</v>
      </c>
      <c r="AZ208" s="317" t="s">
        <v>800</v>
      </c>
      <c r="BA208" s="317" t="s">
        <v>800</v>
      </c>
      <c r="BB208" s="318">
        <v>9.1244760101010097E-3</v>
      </c>
      <c r="BC208" s="318">
        <v>1.8210337030499499E-2</v>
      </c>
      <c r="BD208" s="318">
        <v>8.3333333333333295E-4</v>
      </c>
      <c r="BE208" s="318">
        <v>5.0093686868686897E-4</v>
      </c>
      <c r="BF208" s="318">
        <v>0</v>
      </c>
      <c r="BG208" s="318">
        <v>0</v>
      </c>
      <c r="BH208" s="318">
        <v>0</v>
      </c>
      <c r="BI208" s="318">
        <v>0</v>
      </c>
      <c r="BJ208" s="318">
        <v>0</v>
      </c>
      <c r="BK208" s="318">
        <v>0</v>
      </c>
      <c r="BL208" s="318">
        <v>0</v>
      </c>
      <c r="BM208" s="318">
        <v>2.93749343942767E-2</v>
      </c>
      <c r="BN208" s="318">
        <v>1.6908610158661999E-3</v>
      </c>
      <c r="BO208" s="318">
        <v>0</v>
      </c>
      <c r="BP208" s="318">
        <v>5.0086363779724098E-3</v>
      </c>
      <c r="BQ208" s="318">
        <v>1.68592782254731E-3</v>
      </c>
      <c r="BR208" s="318">
        <v>7.1046762121212102E-4</v>
      </c>
      <c r="BS208" s="318">
        <v>6.04453462739757E-2</v>
      </c>
      <c r="BT208" s="318">
        <v>6.5453982651948101E-2</v>
      </c>
      <c r="BU208" s="318">
        <v>6.7139910474495398E-2</v>
      </c>
      <c r="BV208" s="318">
        <v>181.51755637830499</v>
      </c>
      <c r="BW208" s="318">
        <v>196.55850646230701</v>
      </c>
      <c r="BX208" s="318">
        <v>201.621352776262</v>
      </c>
      <c r="BY208" s="318">
        <v>471.945646583594</v>
      </c>
      <c r="BZ208" s="318">
        <v>511.05211680199699</v>
      </c>
      <c r="CA208" s="318">
        <v>524.215517218282</v>
      </c>
      <c r="CB208" s="318">
        <v>15.7157900312337</v>
      </c>
      <c r="CC208" s="318">
        <v>17.018035489506499</v>
      </c>
      <c r="CD208" s="318">
        <v>17.456376723368798</v>
      </c>
      <c r="CE208" s="317" t="s">
        <v>800</v>
      </c>
      <c r="CF208" s="317" t="s">
        <v>800</v>
      </c>
      <c r="CG208" s="317" t="s">
        <v>2875</v>
      </c>
      <c r="CH208" s="318">
        <v>4.2415810708206596E-3</v>
      </c>
      <c r="CI208" s="318">
        <v>5.6203765203155003E-2</v>
      </c>
      <c r="CJ208" s="318">
        <v>14.612978952820299</v>
      </c>
      <c r="CK208" s="222"/>
      <c r="CL208" s="223">
        <f t="shared" si="29"/>
        <v>2.9379550863832829E-2</v>
      </c>
      <c r="CM208" s="223">
        <f t="shared" si="30"/>
        <v>3.1065795410142899E-2</v>
      </c>
      <c r="CN208" s="223">
        <f t="shared" si="31"/>
        <v>5.0086363779724098E-3</v>
      </c>
      <c r="CO208" s="223">
        <f t="shared" si="31"/>
        <v>1.68592782254731E-3</v>
      </c>
      <c r="CP208" s="223">
        <f t="shared" si="32"/>
        <v>6.7139910474495454E-2</v>
      </c>
      <c r="CQ208" s="223">
        <f t="shared" si="33"/>
        <v>0</v>
      </c>
      <c r="CR208" s="222"/>
      <c r="CS208" s="222"/>
      <c r="CT208" s="222"/>
      <c r="CU208" s="222"/>
      <c r="CV208" s="222"/>
      <c r="CW208" s="222"/>
      <c r="CX208" s="222"/>
      <c r="CY208" s="222"/>
      <c r="CZ208" s="222"/>
      <c r="DA208" s="222"/>
      <c r="DB208" s="224">
        <f t="shared" si="34"/>
        <v>5.9734878652763612E-2</v>
      </c>
      <c r="DC208" s="224">
        <f t="shared" si="35"/>
        <v>7.1046762121212102E-4</v>
      </c>
      <c r="DD208" s="224">
        <f t="shared" si="36"/>
        <v>6.0445346273975735E-2</v>
      </c>
      <c r="DE208" s="225">
        <f t="shared" si="37"/>
        <v>0</v>
      </c>
      <c r="DF208" s="222"/>
      <c r="DG208" s="222"/>
      <c r="DH208" s="222"/>
      <c r="DI208" s="222"/>
      <c r="DJ208" s="222"/>
      <c r="DK208" s="222"/>
      <c r="DL208" s="222"/>
      <c r="DM208" s="222"/>
      <c r="DN208" s="222"/>
      <c r="DO208" s="222"/>
      <c r="DP208" s="222"/>
      <c r="DQ208" s="222"/>
      <c r="DR208" s="222"/>
      <c r="DS208" s="222"/>
      <c r="DT208" s="222"/>
      <c r="DU208" s="222"/>
      <c r="DV208" s="222"/>
      <c r="DW208" s="222"/>
      <c r="DX208" s="222"/>
      <c r="DY208" s="222"/>
      <c r="DZ208" s="222"/>
      <c r="EA208" s="222"/>
      <c r="EB208" s="222"/>
      <c r="EC208" s="222"/>
      <c r="ED208" s="222"/>
      <c r="EE208" s="222"/>
    </row>
    <row r="209" spans="1:135" ht="25.5" x14ac:dyDescent="0.25">
      <c r="A209" s="317" t="s">
        <v>531</v>
      </c>
      <c r="B209" s="317" t="s">
        <v>3602</v>
      </c>
      <c r="C209" s="317" t="s">
        <v>532</v>
      </c>
      <c r="D209" s="317" t="s">
        <v>2980</v>
      </c>
      <c r="E209" s="318">
        <v>333</v>
      </c>
      <c r="F209" s="318">
        <v>1056</v>
      </c>
      <c r="G209" s="317" t="s">
        <v>2891</v>
      </c>
      <c r="H209" s="317" t="s">
        <v>800</v>
      </c>
      <c r="I209" s="317" t="s">
        <v>2623</v>
      </c>
      <c r="J209" s="318">
        <v>76</v>
      </c>
      <c r="K209" s="318">
        <v>0.83861201676758301</v>
      </c>
      <c r="L209" s="317" t="s">
        <v>2891</v>
      </c>
      <c r="M209" s="317" t="s">
        <v>2892</v>
      </c>
      <c r="N209" s="317" t="s">
        <v>2893</v>
      </c>
      <c r="O209" s="317" t="s">
        <v>32</v>
      </c>
      <c r="P209" s="317" t="s">
        <v>2858</v>
      </c>
      <c r="Q209" s="317" t="s">
        <v>2859</v>
      </c>
      <c r="R209" s="317" t="s">
        <v>3602</v>
      </c>
      <c r="S209" s="317" t="s">
        <v>2860</v>
      </c>
      <c r="T209" s="318">
        <v>5.4685696788286699E-2</v>
      </c>
      <c r="U209" s="317" t="s">
        <v>3008</v>
      </c>
      <c r="V209" s="317" t="s">
        <v>3009</v>
      </c>
      <c r="W209" s="317" t="s">
        <v>531</v>
      </c>
      <c r="X209" s="317" t="s">
        <v>532</v>
      </c>
      <c r="Y209" s="318">
        <v>333</v>
      </c>
      <c r="Z209" s="318">
        <v>1056</v>
      </c>
      <c r="AA209" s="318">
        <v>1</v>
      </c>
      <c r="AB209" s="317" t="s">
        <v>3602</v>
      </c>
      <c r="AC209" s="318">
        <v>1</v>
      </c>
      <c r="AD209" s="317" t="s">
        <v>800</v>
      </c>
      <c r="AE209" s="317" t="s">
        <v>800</v>
      </c>
      <c r="AF209" s="318">
        <v>0</v>
      </c>
      <c r="AG209" s="318">
        <v>0</v>
      </c>
      <c r="AH209" s="317" t="s">
        <v>2854</v>
      </c>
      <c r="AI209" s="317" t="s">
        <v>2863</v>
      </c>
      <c r="AJ209" s="317" t="s">
        <v>2855</v>
      </c>
      <c r="AK209" s="317" t="s">
        <v>2864</v>
      </c>
      <c r="AL209" s="317" t="s">
        <v>2854</v>
      </c>
      <c r="AM209" s="317" t="s">
        <v>2865</v>
      </c>
      <c r="AN209" s="317" t="s">
        <v>3010</v>
      </c>
      <c r="AO209" s="317" t="s">
        <v>2867</v>
      </c>
      <c r="AP209" s="317" t="s">
        <v>2868</v>
      </c>
      <c r="AQ209" s="317" t="s">
        <v>2869</v>
      </c>
      <c r="AR209" s="317" t="s">
        <v>2870</v>
      </c>
      <c r="AS209" s="318">
        <v>48.982399999999998</v>
      </c>
      <c r="AT209" s="318">
        <v>0</v>
      </c>
      <c r="AU209" s="317" t="s">
        <v>3603</v>
      </c>
      <c r="AV209" s="317" t="s">
        <v>3603</v>
      </c>
      <c r="AW209" s="317" t="s">
        <v>3604</v>
      </c>
      <c r="AX209" s="317" t="s">
        <v>3605</v>
      </c>
      <c r="AY209" s="317" t="s">
        <v>2874</v>
      </c>
      <c r="AZ209" s="317" t="s">
        <v>800</v>
      </c>
      <c r="BA209" s="317" t="s">
        <v>800</v>
      </c>
      <c r="BB209" s="318">
        <v>9.1244760101010097E-3</v>
      </c>
      <c r="BC209" s="318">
        <v>1.8210337030499499E-2</v>
      </c>
      <c r="BD209" s="318">
        <v>8.3333333333333295E-4</v>
      </c>
      <c r="BE209" s="318">
        <v>4.4757309941520501E-4</v>
      </c>
      <c r="BF209" s="318">
        <v>0</v>
      </c>
      <c r="BG209" s="318">
        <v>0</v>
      </c>
      <c r="BH209" s="318">
        <v>0</v>
      </c>
      <c r="BI209" s="318">
        <v>0</v>
      </c>
      <c r="BJ209" s="318">
        <v>0</v>
      </c>
      <c r="BK209" s="318">
        <v>0</v>
      </c>
      <c r="BL209" s="318">
        <v>0</v>
      </c>
      <c r="BM209" s="318">
        <v>2.0534757805735201E-2</v>
      </c>
      <c r="BN209" s="318">
        <v>1.6423102141404501E-3</v>
      </c>
      <c r="BO209" s="318">
        <v>0</v>
      </c>
      <c r="BP209" s="318">
        <v>7.0411870092410801E-3</v>
      </c>
      <c r="BQ209" s="318">
        <v>2.3700928130549999E-3</v>
      </c>
      <c r="BR209" s="318">
        <v>7.1046762121212102E-4</v>
      </c>
      <c r="BS209" s="318">
        <v>5.1503255114436798E-2</v>
      </c>
      <c r="BT209" s="318">
        <v>5.8544442123677903E-2</v>
      </c>
      <c r="BU209" s="318">
        <v>6.0914534936732899E-2</v>
      </c>
      <c r="BV209" s="318">
        <v>154.66442977308299</v>
      </c>
      <c r="BW209" s="318">
        <v>175.80913550654</v>
      </c>
      <c r="BX209" s="318">
        <v>182.92653134154</v>
      </c>
      <c r="BY209" s="318">
        <v>402.12751741001699</v>
      </c>
      <c r="BZ209" s="318">
        <v>457.10375231700499</v>
      </c>
      <c r="CA209" s="318">
        <v>475.60898148800499</v>
      </c>
      <c r="CB209" s="318">
        <v>13.3908463297536</v>
      </c>
      <c r="CC209" s="318">
        <v>15.2215549521563</v>
      </c>
      <c r="CD209" s="318">
        <v>15.8377790835506</v>
      </c>
      <c r="CE209" s="317" t="s">
        <v>800</v>
      </c>
      <c r="CF209" s="317" t="s">
        <v>800</v>
      </c>
      <c r="CG209" s="317" t="s">
        <v>3014</v>
      </c>
      <c r="CH209" s="318">
        <v>2.1305086681108702E-3</v>
      </c>
      <c r="CI209" s="318">
        <v>4.9372746446325902E-2</v>
      </c>
      <c r="CJ209" s="318">
        <v>12.8369140760447</v>
      </c>
      <c r="CK209" s="222"/>
      <c r="CL209" s="223">
        <f t="shared" si="29"/>
        <v>2.9326187094561168E-2</v>
      </c>
      <c r="CM209" s="223">
        <f t="shared" si="30"/>
        <v>2.2177068019875651E-2</v>
      </c>
      <c r="CN209" s="223">
        <f t="shared" si="31"/>
        <v>7.0411870092410801E-3</v>
      </c>
      <c r="CO209" s="223">
        <f t="shared" si="31"/>
        <v>2.3700928130549999E-3</v>
      </c>
      <c r="CP209" s="223">
        <f t="shared" si="32"/>
        <v>6.0914534936732899E-2</v>
      </c>
      <c r="CQ209" s="223">
        <f t="shared" si="33"/>
        <v>0</v>
      </c>
      <c r="CR209" s="222"/>
      <c r="CS209" s="222"/>
      <c r="CT209" s="222"/>
      <c r="CU209" s="222"/>
      <c r="CV209" s="222"/>
      <c r="CW209" s="222"/>
      <c r="CX209" s="222"/>
      <c r="CY209" s="222"/>
      <c r="CZ209" s="222"/>
      <c r="DA209" s="222"/>
      <c r="DB209" s="224">
        <f t="shared" si="34"/>
        <v>5.0792787493224696E-2</v>
      </c>
      <c r="DC209" s="224">
        <f t="shared" si="35"/>
        <v>7.1046762121212102E-4</v>
      </c>
      <c r="DD209" s="224">
        <f t="shared" si="36"/>
        <v>5.1503255114436819E-2</v>
      </c>
      <c r="DE209" s="225">
        <f t="shared" si="37"/>
        <v>0</v>
      </c>
      <c r="DF209" s="222"/>
      <c r="DG209" s="222"/>
      <c r="DH209" s="222"/>
      <c r="DI209" s="222"/>
      <c r="DJ209" s="222"/>
      <c r="DK209" s="222"/>
      <c r="DL209" s="222"/>
      <c r="DM209" s="222"/>
      <c r="DN209" s="222"/>
      <c r="DO209" s="222"/>
      <c r="DP209" s="222"/>
      <c r="DQ209" s="222"/>
      <c r="DR209" s="222"/>
      <c r="DS209" s="222"/>
      <c r="DT209" s="222"/>
      <c r="DU209" s="222"/>
      <c r="DV209" s="222"/>
      <c r="DW209" s="222"/>
      <c r="DX209" s="222"/>
      <c r="DY209" s="222"/>
      <c r="DZ209" s="222"/>
      <c r="EA209" s="222"/>
      <c r="EB209" s="222"/>
      <c r="EC209" s="222"/>
      <c r="ED209" s="222"/>
      <c r="EE209" s="222"/>
    </row>
    <row r="210" spans="1:135" ht="25.5" x14ac:dyDescent="0.25">
      <c r="A210" s="317" t="s">
        <v>533</v>
      </c>
      <c r="B210" s="317" t="s">
        <v>3607</v>
      </c>
      <c r="C210" s="317" t="s">
        <v>534</v>
      </c>
      <c r="D210" s="317" t="s">
        <v>2980</v>
      </c>
      <c r="E210" s="318">
        <v>333</v>
      </c>
      <c r="F210" s="318">
        <v>1183</v>
      </c>
      <c r="G210" s="317" t="s">
        <v>2891</v>
      </c>
      <c r="H210" s="317" t="s">
        <v>800</v>
      </c>
      <c r="I210" s="317" t="s">
        <v>2623</v>
      </c>
      <c r="J210" s="318">
        <v>78</v>
      </c>
      <c r="K210" s="318">
        <v>0.85899999999999999</v>
      </c>
      <c r="L210" s="317" t="s">
        <v>2891</v>
      </c>
      <c r="M210" s="317" t="s">
        <v>2892</v>
      </c>
      <c r="N210" s="317" t="s">
        <v>2893</v>
      </c>
      <c r="O210" s="317" t="s">
        <v>32</v>
      </c>
      <c r="P210" s="317" t="s">
        <v>2858</v>
      </c>
      <c r="Q210" s="317" t="s">
        <v>2859</v>
      </c>
      <c r="R210" s="317" t="s">
        <v>3607</v>
      </c>
      <c r="S210" s="317" t="s">
        <v>2860</v>
      </c>
      <c r="T210" s="318">
        <v>5.4685696788286699E-2</v>
      </c>
      <c r="U210" s="317" t="s">
        <v>3008</v>
      </c>
      <c r="V210" s="317" t="s">
        <v>3009</v>
      </c>
      <c r="W210" s="317" t="s">
        <v>533</v>
      </c>
      <c r="X210" s="317" t="s">
        <v>534</v>
      </c>
      <c r="Y210" s="318">
        <v>333</v>
      </c>
      <c r="Z210" s="318">
        <v>1183</v>
      </c>
      <c r="AA210" s="318">
        <v>1</v>
      </c>
      <c r="AB210" s="317" t="s">
        <v>3607</v>
      </c>
      <c r="AC210" s="318">
        <v>1</v>
      </c>
      <c r="AD210" s="317" t="s">
        <v>533</v>
      </c>
      <c r="AE210" s="317" t="s">
        <v>534</v>
      </c>
      <c r="AF210" s="318">
        <v>333</v>
      </c>
      <c r="AG210" s="318">
        <v>1183</v>
      </c>
      <c r="AH210" s="317" t="s">
        <v>2854</v>
      </c>
      <c r="AI210" s="317" t="s">
        <v>2863</v>
      </c>
      <c r="AJ210" s="317" t="s">
        <v>2855</v>
      </c>
      <c r="AK210" s="317" t="s">
        <v>2864</v>
      </c>
      <c r="AL210" s="317" t="s">
        <v>2854</v>
      </c>
      <c r="AM210" s="317" t="s">
        <v>2865</v>
      </c>
      <c r="AN210" s="317" t="s">
        <v>3010</v>
      </c>
      <c r="AO210" s="317" t="s">
        <v>2867</v>
      </c>
      <c r="AP210" s="317" t="s">
        <v>2868</v>
      </c>
      <c r="AQ210" s="317" t="s">
        <v>2869</v>
      </c>
      <c r="AR210" s="317" t="s">
        <v>2870</v>
      </c>
      <c r="AS210" s="318">
        <v>48.982399999999998</v>
      </c>
      <c r="AT210" s="318">
        <v>0</v>
      </c>
      <c r="AU210" s="317" t="s">
        <v>3608</v>
      </c>
      <c r="AV210" s="317" t="s">
        <v>3608</v>
      </c>
      <c r="AW210" s="317" t="s">
        <v>3609</v>
      </c>
      <c r="AX210" s="317" t="s">
        <v>3610</v>
      </c>
      <c r="AY210" s="317" t="s">
        <v>2874</v>
      </c>
      <c r="AZ210" s="317" t="s">
        <v>3608</v>
      </c>
      <c r="BA210" s="317" t="s">
        <v>3610</v>
      </c>
      <c r="BB210" s="318">
        <v>6.6237625622240998E-3</v>
      </c>
      <c r="BC210" s="318">
        <v>1.8210337030499499E-2</v>
      </c>
      <c r="BD210" s="318">
        <v>8.3333333333333295E-4</v>
      </c>
      <c r="BE210" s="318">
        <v>4.3609686609686601E-4</v>
      </c>
      <c r="BF210" s="318">
        <v>0</v>
      </c>
      <c r="BG210" s="318">
        <v>0</v>
      </c>
      <c r="BH210" s="318">
        <v>0</v>
      </c>
      <c r="BI210" s="318">
        <v>0</v>
      </c>
      <c r="BJ210" s="318">
        <v>0</v>
      </c>
      <c r="BK210" s="318">
        <v>0</v>
      </c>
      <c r="BL210" s="318">
        <v>0</v>
      </c>
      <c r="BM210" s="318">
        <v>1.95333392130819E-2</v>
      </c>
      <c r="BN210" s="318">
        <v>1.60333071110399E-3</v>
      </c>
      <c r="BO210" s="318">
        <v>0</v>
      </c>
      <c r="BP210" s="318">
        <v>6.6978094222196402E-3</v>
      </c>
      <c r="BQ210" s="318">
        <v>2.2545104900609401E-3</v>
      </c>
      <c r="BR210" s="318">
        <v>6.3419594928148799E-4</v>
      </c>
      <c r="BS210" s="318">
        <v>4.78743956656211E-2</v>
      </c>
      <c r="BT210" s="318">
        <v>5.4572205087840803E-2</v>
      </c>
      <c r="BU210" s="318">
        <v>5.6826715577901699E-2</v>
      </c>
      <c r="BV210" s="318">
        <v>143.76695395081401</v>
      </c>
      <c r="BW210" s="318">
        <v>163.88049575928201</v>
      </c>
      <c r="BX210" s="318">
        <v>170.65079753123601</v>
      </c>
      <c r="BY210" s="318">
        <v>373.79408027211701</v>
      </c>
      <c r="BZ210" s="318">
        <v>426.08928897413199</v>
      </c>
      <c r="CA210" s="318">
        <v>443.692073581214</v>
      </c>
      <c r="CB210" s="318">
        <v>12.447342873061499</v>
      </c>
      <c r="CC210" s="318">
        <v>14.1887733228386</v>
      </c>
      <c r="CD210" s="318">
        <v>14.7749460502544</v>
      </c>
      <c r="CE210" s="317" t="s">
        <v>800</v>
      </c>
      <c r="CF210" s="317" t="s">
        <v>800</v>
      </c>
      <c r="CG210" s="317" t="s">
        <v>3014</v>
      </c>
      <c r="CH210" s="318">
        <v>2.02661014579864E-3</v>
      </c>
      <c r="CI210" s="318">
        <v>4.58477855198225E-2</v>
      </c>
      <c r="CJ210" s="318">
        <v>11.920424235153799</v>
      </c>
      <c r="CK210" s="222"/>
      <c r="CL210" s="223">
        <f t="shared" si="29"/>
        <v>2.6737725741435282E-2</v>
      </c>
      <c r="CM210" s="223">
        <f t="shared" si="30"/>
        <v>2.1136669924185891E-2</v>
      </c>
      <c r="CN210" s="223">
        <f t="shared" si="31"/>
        <v>6.6978094222196402E-3</v>
      </c>
      <c r="CO210" s="223">
        <f t="shared" si="31"/>
        <v>2.2545104900609401E-3</v>
      </c>
      <c r="CP210" s="223">
        <f t="shared" si="32"/>
        <v>5.6826715577901747E-2</v>
      </c>
      <c r="CQ210" s="223">
        <f t="shared" si="33"/>
        <v>0</v>
      </c>
      <c r="CR210" s="222"/>
      <c r="CS210" s="222"/>
      <c r="CT210" s="222"/>
      <c r="CU210" s="222"/>
      <c r="CV210" s="222"/>
      <c r="CW210" s="222"/>
      <c r="CX210" s="222"/>
      <c r="CY210" s="222"/>
      <c r="CZ210" s="222"/>
      <c r="DA210" s="222"/>
      <c r="DB210" s="224">
        <f t="shared" si="34"/>
        <v>4.7240199716339686E-2</v>
      </c>
      <c r="DC210" s="224">
        <f t="shared" si="35"/>
        <v>6.3419594928148799E-4</v>
      </c>
      <c r="DD210" s="224">
        <f t="shared" si="36"/>
        <v>4.7874395665621176E-2</v>
      </c>
      <c r="DE210" s="225">
        <f t="shared" si="37"/>
        <v>7.6327832942979512E-17</v>
      </c>
      <c r="DF210" s="222"/>
      <c r="DG210" s="222"/>
      <c r="DH210" s="222"/>
      <c r="DI210" s="222"/>
      <c r="DJ210" s="222"/>
      <c r="DK210" s="222"/>
      <c r="DL210" s="222"/>
      <c r="DM210" s="222"/>
      <c r="DN210" s="222"/>
      <c r="DO210" s="222"/>
      <c r="DP210" s="222"/>
      <c r="DQ210" s="222"/>
      <c r="DR210" s="222"/>
      <c r="DS210" s="222"/>
      <c r="DT210" s="222"/>
      <c r="DU210" s="222"/>
      <c r="DV210" s="222"/>
      <c r="DW210" s="222"/>
      <c r="DX210" s="222"/>
      <c r="DY210" s="222"/>
      <c r="DZ210" s="222"/>
      <c r="EA210" s="222"/>
      <c r="EB210" s="222"/>
      <c r="EC210" s="222"/>
      <c r="ED210" s="222"/>
      <c r="EE210" s="222"/>
    </row>
    <row r="211" spans="1:135" ht="25.5" x14ac:dyDescent="0.25">
      <c r="A211" s="317" t="s">
        <v>537</v>
      </c>
      <c r="B211" s="317" t="s">
        <v>3612</v>
      </c>
      <c r="C211" s="317" t="s">
        <v>538</v>
      </c>
      <c r="D211" s="317" t="s">
        <v>2980</v>
      </c>
      <c r="E211" s="318">
        <v>333</v>
      </c>
      <c r="F211" s="318">
        <v>3120</v>
      </c>
      <c r="G211" s="317" t="s">
        <v>2854</v>
      </c>
      <c r="H211" s="317" t="s">
        <v>800</v>
      </c>
      <c r="I211" s="317" t="s">
        <v>2622</v>
      </c>
      <c r="J211" s="318">
        <v>105</v>
      </c>
      <c r="K211" s="318">
        <v>0.82112138247908495</v>
      </c>
      <c r="L211" s="317" t="s">
        <v>2891</v>
      </c>
      <c r="M211" s="317" t="s">
        <v>2892</v>
      </c>
      <c r="N211" s="317" t="s">
        <v>2893</v>
      </c>
      <c r="O211" s="317" t="s">
        <v>32</v>
      </c>
      <c r="P211" s="317" t="s">
        <v>2858</v>
      </c>
      <c r="Q211" s="317" t="s">
        <v>2859</v>
      </c>
      <c r="R211" s="317" t="s">
        <v>3612</v>
      </c>
      <c r="S211" s="317" t="s">
        <v>2860</v>
      </c>
      <c r="T211" s="318">
        <v>5.4685696788286699E-2</v>
      </c>
      <c r="U211" s="317" t="s">
        <v>2861</v>
      </c>
      <c r="V211" s="317" t="s">
        <v>2862</v>
      </c>
      <c r="W211" s="317" t="s">
        <v>537</v>
      </c>
      <c r="X211" s="317" t="s">
        <v>538</v>
      </c>
      <c r="Y211" s="318">
        <v>333</v>
      </c>
      <c r="Z211" s="318">
        <v>3120</v>
      </c>
      <c r="AA211" s="318">
        <v>1</v>
      </c>
      <c r="AB211" s="317" t="s">
        <v>3612</v>
      </c>
      <c r="AC211" s="318">
        <v>1</v>
      </c>
      <c r="AD211" s="317" t="s">
        <v>800</v>
      </c>
      <c r="AE211" s="317" t="s">
        <v>800</v>
      </c>
      <c r="AF211" s="318">
        <v>0</v>
      </c>
      <c r="AG211" s="318">
        <v>0</v>
      </c>
      <c r="AH211" s="317" t="s">
        <v>2854</v>
      </c>
      <c r="AI211" s="317" t="s">
        <v>2863</v>
      </c>
      <c r="AJ211" s="317" t="s">
        <v>2855</v>
      </c>
      <c r="AK211" s="317" t="s">
        <v>2864</v>
      </c>
      <c r="AL211" s="317" t="s">
        <v>2854</v>
      </c>
      <c r="AM211" s="317" t="s">
        <v>2865</v>
      </c>
      <c r="AN211" s="317" t="s">
        <v>2866</v>
      </c>
      <c r="AO211" s="317" t="s">
        <v>2867</v>
      </c>
      <c r="AP211" s="317" t="s">
        <v>2868</v>
      </c>
      <c r="AQ211" s="317" t="s">
        <v>2869</v>
      </c>
      <c r="AR211" s="317" t="s">
        <v>2870</v>
      </c>
      <c r="AS211" s="318">
        <v>79.348399999999998</v>
      </c>
      <c r="AT211" s="318">
        <v>0</v>
      </c>
      <c r="AU211" s="317" t="s">
        <v>3613</v>
      </c>
      <c r="AV211" s="317" t="s">
        <v>3613</v>
      </c>
      <c r="AW211" s="317" t="s">
        <v>3614</v>
      </c>
      <c r="AX211" s="317" t="s">
        <v>3615</v>
      </c>
      <c r="AY211" s="317" t="s">
        <v>2874</v>
      </c>
      <c r="AZ211" s="317" t="s">
        <v>800</v>
      </c>
      <c r="BA211" s="317" t="s">
        <v>800</v>
      </c>
      <c r="BB211" s="318">
        <v>6.8571492877492904E-3</v>
      </c>
      <c r="BC211" s="318">
        <v>1.8210337030499499E-2</v>
      </c>
      <c r="BD211" s="318">
        <v>8.3333333333333295E-4</v>
      </c>
      <c r="BE211" s="318">
        <v>5.2479100529100498E-4</v>
      </c>
      <c r="BF211" s="318">
        <v>0</v>
      </c>
      <c r="BG211" s="318">
        <v>0</v>
      </c>
      <c r="BH211" s="318">
        <v>0</v>
      </c>
      <c r="BI211" s="318">
        <v>0</v>
      </c>
      <c r="BJ211" s="318">
        <v>0</v>
      </c>
      <c r="BK211" s="318">
        <v>0</v>
      </c>
      <c r="BL211" s="318">
        <v>0</v>
      </c>
      <c r="BM211" s="318">
        <v>3.0526800875011001E-2</v>
      </c>
      <c r="BN211" s="318">
        <v>1.6772929194465401E-3</v>
      </c>
      <c r="BO211" s="318">
        <v>0</v>
      </c>
      <c r="BP211" s="318">
        <v>5.2050378500756696E-3</v>
      </c>
      <c r="BQ211" s="318">
        <v>1.75203737437351E-3</v>
      </c>
      <c r="BR211" s="318">
        <v>2.4046596410256399E-4</v>
      </c>
      <c r="BS211" s="318">
        <v>5.8870170415433201E-2</v>
      </c>
      <c r="BT211" s="318">
        <v>6.4075208265508804E-2</v>
      </c>
      <c r="BU211" s="318">
        <v>6.5827245639882306E-2</v>
      </c>
      <c r="BV211" s="318">
        <v>176.78729854484399</v>
      </c>
      <c r="BW211" s="318">
        <v>192.418042839366</v>
      </c>
      <c r="BX211" s="318">
        <v>197.67941633598301</v>
      </c>
      <c r="BY211" s="318">
        <v>459.64697621659502</v>
      </c>
      <c r="BZ211" s="318">
        <v>500.28691138235098</v>
      </c>
      <c r="CA211" s="318">
        <v>513.96648247355597</v>
      </c>
      <c r="CB211" s="318">
        <v>15.3062443080126</v>
      </c>
      <c r="CC211" s="318">
        <v>16.659554149032299</v>
      </c>
      <c r="CD211" s="318">
        <v>17.1150838663694</v>
      </c>
      <c r="CE211" s="317" t="s">
        <v>800</v>
      </c>
      <c r="CF211" s="317" t="s">
        <v>800</v>
      </c>
      <c r="CG211" s="317" t="s">
        <v>2875</v>
      </c>
      <c r="CH211" s="318">
        <v>4.4079043379714198E-3</v>
      </c>
      <c r="CI211" s="318">
        <v>5.4462266077461803E-2</v>
      </c>
      <c r="CJ211" s="318">
        <v>14.160189180140099</v>
      </c>
      <c r="CK211" s="222"/>
      <c r="CL211" s="223">
        <f t="shared" si="29"/>
        <v>2.6666076620975688E-2</v>
      </c>
      <c r="CM211" s="223">
        <f t="shared" si="30"/>
        <v>3.2204093794457544E-2</v>
      </c>
      <c r="CN211" s="223">
        <f t="shared" si="31"/>
        <v>5.2050378500756696E-3</v>
      </c>
      <c r="CO211" s="223">
        <f t="shared" si="31"/>
        <v>1.75203737437351E-3</v>
      </c>
      <c r="CP211" s="223">
        <f t="shared" si="32"/>
        <v>6.5827245639882417E-2</v>
      </c>
      <c r="CQ211" s="223">
        <f t="shared" si="33"/>
        <v>1.1102230246251565E-16</v>
      </c>
      <c r="CR211" s="222"/>
      <c r="CS211" s="222"/>
      <c r="CT211" s="222"/>
      <c r="CU211" s="222"/>
      <c r="CV211" s="222"/>
      <c r="CW211" s="222"/>
      <c r="CX211" s="222"/>
      <c r="CY211" s="222"/>
      <c r="CZ211" s="222"/>
      <c r="DA211" s="222"/>
      <c r="DB211" s="224">
        <f t="shared" si="34"/>
        <v>5.8629704451330672E-2</v>
      </c>
      <c r="DC211" s="224">
        <f t="shared" si="35"/>
        <v>2.4046596410256399E-4</v>
      </c>
      <c r="DD211" s="224">
        <f t="shared" si="36"/>
        <v>5.8870170415433236E-2</v>
      </c>
      <c r="DE211" s="225">
        <f t="shared" si="37"/>
        <v>0</v>
      </c>
      <c r="DF211" s="222"/>
      <c r="DG211" s="222"/>
      <c r="DH211" s="222"/>
      <c r="DI211" s="222"/>
      <c r="DJ211" s="222"/>
      <c r="DK211" s="222"/>
      <c r="DL211" s="222"/>
      <c r="DM211" s="222"/>
      <c r="DN211" s="222"/>
      <c r="DO211" s="222"/>
      <c r="DP211" s="222"/>
      <c r="DQ211" s="222"/>
      <c r="DR211" s="222"/>
      <c r="DS211" s="222"/>
      <c r="DT211" s="222"/>
      <c r="DU211" s="222"/>
      <c r="DV211" s="222"/>
      <c r="DW211" s="222"/>
      <c r="DX211" s="222"/>
      <c r="DY211" s="222"/>
      <c r="DZ211" s="222"/>
      <c r="EA211" s="222"/>
      <c r="EB211" s="222"/>
      <c r="EC211" s="222"/>
      <c r="ED211" s="222"/>
      <c r="EE211" s="222"/>
    </row>
    <row r="212" spans="1:135" ht="25.5" x14ac:dyDescent="0.25">
      <c r="A212" s="317" t="s">
        <v>537</v>
      </c>
      <c r="B212" s="317" t="s">
        <v>3617</v>
      </c>
      <c r="C212" s="317" t="s">
        <v>538</v>
      </c>
      <c r="D212" s="317" t="s">
        <v>2980</v>
      </c>
      <c r="E212" s="318">
        <v>333</v>
      </c>
      <c r="F212" s="318">
        <v>3120</v>
      </c>
      <c r="G212" s="317" t="s">
        <v>2891</v>
      </c>
      <c r="H212" s="317" t="s">
        <v>800</v>
      </c>
      <c r="I212" s="317" t="s">
        <v>2623</v>
      </c>
      <c r="J212" s="318">
        <v>73</v>
      </c>
      <c r="K212" s="318">
        <v>0.8</v>
      </c>
      <c r="L212" s="317" t="s">
        <v>2891</v>
      </c>
      <c r="M212" s="317" t="s">
        <v>2892</v>
      </c>
      <c r="N212" s="317" t="s">
        <v>2893</v>
      </c>
      <c r="O212" s="317" t="s">
        <v>32</v>
      </c>
      <c r="P212" s="317" t="s">
        <v>2858</v>
      </c>
      <c r="Q212" s="317" t="s">
        <v>2859</v>
      </c>
      <c r="R212" s="317" t="s">
        <v>3617</v>
      </c>
      <c r="S212" s="317" t="s">
        <v>2860</v>
      </c>
      <c r="T212" s="318">
        <v>5.4685696788286699E-2</v>
      </c>
      <c r="U212" s="317" t="s">
        <v>3008</v>
      </c>
      <c r="V212" s="317" t="s">
        <v>3009</v>
      </c>
      <c r="W212" s="317" t="s">
        <v>537</v>
      </c>
      <c r="X212" s="317" t="s">
        <v>538</v>
      </c>
      <c r="Y212" s="318">
        <v>333</v>
      </c>
      <c r="Z212" s="318">
        <v>3120</v>
      </c>
      <c r="AA212" s="318">
        <v>1</v>
      </c>
      <c r="AB212" s="317" t="s">
        <v>3617</v>
      </c>
      <c r="AC212" s="318">
        <v>1</v>
      </c>
      <c r="AD212" s="317" t="s">
        <v>800</v>
      </c>
      <c r="AE212" s="317" t="s">
        <v>800</v>
      </c>
      <c r="AF212" s="318">
        <v>0</v>
      </c>
      <c r="AG212" s="318">
        <v>0</v>
      </c>
      <c r="AH212" s="317" t="s">
        <v>2854</v>
      </c>
      <c r="AI212" s="317" t="s">
        <v>2863</v>
      </c>
      <c r="AJ212" s="317" t="s">
        <v>2855</v>
      </c>
      <c r="AK212" s="317" t="s">
        <v>2864</v>
      </c>
      <c r="AL212" s="317" t="s">
        <v>2854</v>
      </c>
      <c r="AM212" s="317" t="s">
        <v>2865</v>
      </c>
      <c r="AN212" s="317" t="s">
        <v>3010</v>
      </c>
      <c r="AO212" s="317" t="s">
        <v>2867</v>
      </c>
      <c r="AP212" s="317" t="s">
        <v>2868</v>
      </c>
      <c r="AQ212" s="317" t="s">
        <v>2869</v>
      </c>
      <c r="AR212" s="317" t="s">
        <v>2870</v>
      </c>
      <c r="AS212" s="318">
        <v>48.982399999999998</v>
      </c>
      <c r="AT212" s="318">
        <v>0</v>
      </c>
      <c r="AU212" s="317" t="s">
        <v>3613</v>
      </c>
      <c r="AV212" s="317" t="s">
        <v>3613</v>
      </c>
      <c r="AW212" s="317" t="s">
        <v>3614</v>
      </c>
      <c r="AX212" s="317" t="s">
        <v>3615</v>
      </c>
      <c r="AY212" s="317" t="s">
        <v>2874</v>
      </c>
      <c r="AZ212" s="317" t="s">
        <v>800</v>
      </c>
      <c r="BA212" s="317" t="s">
        <v>800</v>
      </c>
      <c r="BB212" s="318">
        <v>6.8571492877492904E-3</v>
      </c>
      <c r="BC212" s="318">
        <v>1.8210337030499499E-2</v>
      </c>
      <c r="BD212" s="318">
        <v>8.3333333333333295E-4</v>
      </c>
      <c r="BE212" s="318">
        <v>4.6596651445966498E-4</v>
      </c>
      <c r="BF212" s="318">
        <v>0</v>
      </c>
      <c r="BG212" s="318">
        <v>0</v>
      </c>
      <c r="BH212" s="318">
        <v>0</v>
      </c>
      <c r="BI212" s="318">
        <v>0</v>
      </c>
      <c r="BJ212" s="318">
        <v>0</v>
      </c>
      <c r="BK212" s="318">
        <v>0</v>
      </c>
      <c r="BL212" s="318">
        <v>0</v>
      </c>
      <c r="BM212" s="318">
        <v>2.2410493047173099E-2</v>
      </c>
      <c r="BN212" s="318">
        <v>1.7215763510479E-3</v>
      </c>
      <c r="BO212" s="318">
        <v>0</v>
      </c>
      <c r="BP212" s="318">
        <v>7.68436004978699E-3</v>
      </c>
      <c r="BQ212" s="318">
        <v>2.5865875317647802E-3</v>
      </c>
      <c r="BR212" s="318">
        <v>2.4046596410256399E-4</v>
      </c>
      <c r="BS212" s="318">
        <v>5.0739321528365397E-2</v>
      </c>
      <c r="BT212" s="318">
        <v>5.8423681578152399E-2</v>
      </c>
      <c r="BU212" s="318">
        <v>6.1010269109917102E-2</v>
      </c>
      <c r="BV212" s="318">
        <v>152.37033492001601</v>
      </c>
      <c r="BW212" s="318">
        <v>175.44649122568299</v>
      </c>
      <c r="BX212" s="318">
        <v>183.21402135110301</v>
      </c>
      <c r="BY212" s="318">
        <v>396.16287079204199</v>
      </c>
      <c r="BZ212" s="318">
        <v>456.160877186775</v>
      </c>
      <c r="CA212" s="318">
        <v>476.356455512867</v>
      </c>
      <c r="CB212" s="318">
        <v>13.192223597374999</v>
      </c>
      <c r="CC212" s="318">
        <v>15.190157210319599</v>
      </c>
      <c r="CD212" s="318">
        <v>15.8626699685785</v>
      </c>
      <c r="CE212" s="317" t="s">
        <v>800</v>
      </c>
      <c r="CF212" s="317" t="s">
        <v>800</v>
      </c>
      <c r="CG212" s="317" t="s">
        <v>3014</v>
      </c>
      <c r="CH212" s="318">
        <v>2.32511871556165E-3</v>
      </c>
      <c r="CI212" s="318">
        <v>4.8414202812803703E-2</v>
      </c>
      <c r="CJ212" s="318">
        <v>12.587692731329</v>
      </c>
      <c r="CK212" s="222"/>
      <c r="CL212" s="223">
        <f t="shared" si="29"/>
        <v>2.6607252130144348E-2</v>
      </c>
      <c r="CM212" s="223">
        <f t="shared" si="30"/>
        <v>2.4132069398221E-2</v>
      </c>
      <c r="CN212" s="223">
        <f t="shared" si="31"/>
        <v>7.68436004978699E-3</v>
      </c>
      <c r="CO212" s="223">
        <f t="shared" si="31"/>
        <v>2.5865875317647802E-3</v>
      </c>
      <c r="CP212" s="223">
        <f t="shared" si="32"/>
        <v>6.1010269109917116E-2</v>
      </c>
      <c r="CQ212" s="223">
        <f t="shared" si="33"/>
        <v>0</v>
      </c>
      <c r="CR212" s="222"/>
      <c r="CS212" s="222"/>
      <c r="CT212" s="222"/>
      <c r="CU212" s="222"/>
      <c r="CV212" s="222"/>
      <c r="CW212" s="222"/>
      <c r="CX212" s="222"/>
      <c r="CY212" s="222"/>
      <c r="CZ212" s="222"/>
      <c r="DA212" s="222"/>
      <c r="DB212" s="224">
        <f t="shared" si="34"/>
        <v>5.0498855564262785E-2</v>
      </c>
      <c r="DC212" s="224">
        <f t="shared" si="35"/>
        <v>2.4046596410256399E-4</v>
      </c>
      <c r="DD212" s="224">
        <f t="shared" si="36"/>
        <v>5.0739321528365348E-2</v>
      </c>
      <c r="DE212" s="225">
        <f t="shared" si="37"/>
        <v>0</v>
      </c>
      <c r="DF212" s="222"/>
      <c r="DG212" s="222"/>
      <c r="DH212" s="222"/>
      <c r="DI212" s="222"/>
      <c r="DJ212" s="222"/>
      <c r="DK212" s="222"/>
      <c r="DL212" s="222"/>
      <c r="DM212" s="222"/>
      <c r="DN212" s="222"/>
      <c r="DO212" s="222"/>
      <c r="DP212" s="222"/>
      <c r="DQ212" s="222"/>
      <c r="DR212" s="222"/>
      <c r="DS212" s="222"/>
      <c r="DT212" s="222"/>
      <c r="DU212" s="222"/>
      <c r="DV212" s="222"/>
      <c r="DW212" s="222"/>
      <c r="DX212" s="222"/>
      <c r="DY212" s="222"/>
      <c r="DZ212" s="222"/>
      <c r="EA212" s="222"/>
      <c r="EB212" s="222"/>
      <c r="EC212" s="222"/>
      <c r="ED212" s="222"/>
      <c r="EE212" s="222"/>
    </row>
    <row r="213" spans="1:135" ht="25.5" x14ac:dyDescent="0.25">
      <c r="A213" s="317" t="s">
        <v>539</v>
      </c>
      <c r="B213" s="317" t="s">
        <v>3619</v>
      </c>
      <c r="C213" s="317" t="s">
        <v>540</v>
      </c>
      <c r="D213" s="317" t="s">
        <v>2980</v>
      </c>
      <c r="E213" s="318">
        <v>330</v>
      </c>
      <c r="F213" s="318">
        <v>1680</v>
      </c>
      <c r="G213" s="317" t="s">
        <v>2854</v>
      </c>
      <c r="H213" s="317" t="s">
        <v>800</v>
      </c>
      <c r="I213" s="317" t="s">
        <v>2622</v>
      </c>
      <c r="J213" s="318">
        <v>96</v>
      </c>
      <c r="K213" s="318">
        <v>0.8</v>
      </c>
      <c r="L213" s="317" t="s">
        <v>2891</v>
      </c>
      <c r="M213" s="317" t="s">
        <v>2892</v>
      </c>
      <c r="N213" s="317" t="s">
        <v>2893</v>
      </c>
      <c r="O213" s="317" t="s">
        <v>32</v>
      </c>
      <c r="P213" s="317" t="s">
        <v>2858</v>
      </c>
      <c r="Q213" s="317" t="s">
        <v>2859</v>
      </c>
      <c r="R213" s="317" t="s">
        <v>3619</v>
      </c>
      <c r="S213" s="317" t="s">
        <v>2860</v>
      </c>
      <c r="T213" s="318">
        <v>5.4685696788286699E-2</v>
      </c>
      <c r="U213" s="317" t="s">
        <v>2861</v>
      </c>
      <c r="V213" s="317" t="s">
        <v>2862</v>
      </c>
      <c r="W213" s="317" t="s">
        <v>539</v>
      </c>
      <c r="X213" s="317" t="s">
        <v>540</v>
      </c>
      <c r="Y213" s="318">
        <v>330</v>
      </c>
      <c r="Z213" s="318">
        <v>1680</v>
      </c>
      <c r="AA213" s="318">
        <v>1</v>
      </c>
      <c r="AB213" s="317" t="s">
        <v>3619</v>
      </c>
      <c r="AC213" s="318">
        <v>1</v>
      </c>
      <c r="AD213" s="317" t="s">
        <v>800</v>
      </c>
      <c r="AE213" s="317" t="s">
        <v>800</v>
      </c>
      <c r="AF213" s="318">
        <v>0</v>
      </c>
      <c r="AG213" s="318">
        <v>0</v>
      </c>
      <c r="AH213" s="317" t="s">
        <v>2854</v>
      </c>
      <c r="AI213" s="317" t="s">
        <v>2863</v>
      </c>
      <c r="AJ213" s="317" t="s">
        <v>2855</v>
      </c>
      <c r="AK213" s="317" t="s">
        <v>2864</v>
      </c>
      <c r="AL213" s="317" t="s">
        <v>2854</v>
      </c>
      <c r="AM213" s="317" t="s">
        <v>2865</v>
      </c>
      <c r="AN213" s="317" t="s">
        <v>2866</v>
      </c>
      <c r="AO213" s="317" t="s">
        <v>2867</v>
      </c>
      <c r="AP213" s="317" t="s">
        <v>2868</v>
      </c>
      <c r="AQ213" s="317" t="s">
        <v>2869</v>
      </c>
      <c r="AR213" s="317" t="s">
        <v>2870</v>
      </c>
      <c r="AS213" s="318">
        <v>79.348399999999998</v>
      </c>
      <c r="AT213" s="318">
        <v>0</v>
      </c>
      <c r="AU213" s="317" t="s">
        <v>3620</v>
      </c>
      <c r="AV213" s="317" t="s">
        <v>3620</v>
      </c>
      <c r="AW213" s="317" t="s">
        <v>3621</v>
      </c>
      <c r="AX213" s="317" t="s">
        <v>3622</v>
      </c>
      <c r="AY213" s="317" t="s">
        <v>2874</v>
      </c>
      <c r="AZ213" s="317" t="s">
        <v>800</v>
      </c>
      <c r="BA213" s="317" t="s">
        <v>800</v>
      </c>
      <c r="BB213" s="318">
        <v>5.6083994708994696E-3</v>
      </c>
      <c r="BC213" s="318">
        <v>1.8046279940134601E-2</v>
      </c>
      <c r="BD213" s="318">
        <v>8.3333333333333295E-4</v>
      </c>
      <c r="BE213" s="318">
        <v>5.7399016203703703E-4</v>
      </c>
      <c r="BF213" s="318">
        <v>0</v>
      </c>
      <c r="BG213" s="318">
        <v>0</v>
      </c>
      <c r="BH213" s="318">
        <v>0</v>
      </c>
      <c r="BI213" s="318">
        <v>0</v>
      </c>
      <c r="BJ213" s="318">
        <v>0</v>
      </c>
      <c r="BK213" s="318">
        <v>0</v>
      </c>
      <c r="BL213" s="318">
        <v>0</v>
      </c>
      <c r="BM213" s="318">
        <v>3.4270207531263502E-2</v>
      </c>
      <c r="BN213" s="318">
        <v>1.7060666541916199E-3</v>
      </c>
      <c r="BO213" s="318">
        <v>0</v>
      </c>
      <c r="BP213" s="318">
        <v>5.8433154545255196E-3</v>
      </c>
      <c r="BQ213" s="318">
        <v>1.96688426894613E-3</v>
      </c>
      <c r="BR213" s="318">
        <v>4.4657964761904802E-4</v>
      </c>
      <c r="BS213" s="318">
        <v>6.1484856739478601E-2</v>
      </c>
      <c r="BT213" s="318">
        <v>6.7328172194004096E-2</v>
      </c>
      <c r="BU213" s="318">
        <v>6.9295056462950297E-2</v>
      </c>
      <c r="BV213" s="318">
        <v>186.31774769539001</v>
      </c>
      <c r="BW213" s="318">
        <v>204.02476422425499</v>
      </c>
      <c r="BX213" s="318">
        <v>209.98501958469799</v>
      </c>
      <c r="BY213" s="318">
        <v>484.42614400801301</v>
      </c>
      <c r="BZ213" s="318">
        <v>530.46438698306304</v>
      </c>
      <c r="CA213" s="318">
        <v>545.96105092021401</v>
      </c>
      <c r="CB213" s="318">
        <v>15.986062752264401</v>
      </c>
      <c r="CC213" s="318">
        <v>17.505324770441099</v>
      </c>
      <c r="CD213" s="318">
        <v>18.016714680367102</v>
      </c>
      <c r="CE213" s="317" t="s">
        <v>800</v>
      </c>
      <c r="CF213" s="317" t="s">
        <v>800</v>
      </c>
      <c r="CG213" s="317" t="s">
        <v>2875</v>
      </c>
      <c r="CH213" s="318">
        <v>4.9484319388309597E-3</v>
      </c>
      <c r="CI213" s="318">
        <v>5.6536424800647703E-2</v>
      </c>
      <c r="CJ213" s="318">
        <v>14.6994704481684</v>
      </c>
      <c r="CK213" s="222"/>
      <c r="CL213" s="223">
        <f t="shared" si="29"/>
        <v>2.5508582554023485E-2</v>
      </c>
      <c r="CM213" s="223">
        <f t="shared" si="30"/>
        <v>3.5976274185455119E-2</v>
      </c>
      <c r="CN213" s="223">
        <f t="shared" si="31"/>
        <v>5.8433154545255196E-3</v>
      </c>
      <c r="CO213" s="223">
        <f t="shared" si="31"/>
        <v>1.96688426894613E-3</v>
      </c>
      <c r="CP213" s="223">
        <f t="shared" si="32"/>
        <v>6.9295056462950255E-2</v>
      </c>
      <c r="CQ213" s="223">
        <f t="shared" si="33"/>
        <v>0</v>
      </c>
      <c r="CR213" s="222"/>
      <c r="CS213" s="222"/>
      <c r="CT213" s="222"/>
      <c r="CU213" s="222"/>
      <c r="CV213" s="222"/>
      <c r="CW213" s="222"/>
      <c r="CX213" s="222"/>
      <c r="CY213" s="222"/>
      <c r="CZ213" s="222"/>
      <c r="DA213" s="222"/>
      <c r="DB213" s="224">
        <f t="shared" si="34"/>
        <v>6.1038277091859557E-2</v>
      </c>
      <c r="DC213" s="224">
        <f t="shared" si="35"/>
        <v>4.4657964761904802E-4</v>
      </c>
      <c r="DD213" s="224">
        <f t="shared" si="36"/>
        <v>6.1484856739478608E-2</v>
      </c>
      <c r="DE213" s="225">
        <f t="shared" si="37"/>
        <v>0</v>
      </c>
      <c r="DF213" s="222"/>
      <c r="DG213" s="222"/>
      <c r="DH213" s="222"/>
      <c r="DI213" s="222"/>
      <c r="DJ213" s="222"/>
      <c r="DK213" s="222"/>
      <c r="DL213" s="222"/>
      <c r="DM213" s="222"/>
      <c r="DN213" s="222"/>
      <c r="DO213" s="222"/>
      <c r="DP213" s="222"/>
      <c r="DQ213" s="222"/>
      <c r="DR213" s="222"/>
      <c r="DS213" s="222"/>
      <c r="DT213" s="222"/>
      <c r="DU213" s="222"/>
      <c r="DV213" s="222"/>
      <c r="DW213" s="222"/>
      <c r="DX213" s="222"/>
      <c r="DY213" s="222"/>
      <c r="DZ213" s="222"/>
      <c r="EA213" s="222"/>
      <c r="EB213" s="222"/>
      <c r="EC213" s="222"/>
      <c r="ED213" s="222"/>
      <c r="EE213" s="222"/>
    </row>
    <row r="214" spans="1:135" ht="25.5" x14ac:dyDescent="0.25">
      <c r="A214" s="317" t="s">
        <v>541</v>
      </c>
      <c r="B214" s="317" t="s">
        <v>3624</v>
      </c>
      <c r="C214" s="317" t="s">
        <v>542</v>
      </c>
      <c r="D214" s="317" t="s">
        <v>2980</v>
      </c>
      <c r="E214" s="318">
        <v>330</v>
      </c>
      <c r="F214" s="318">
        <v>3360</v>
      </c>
      <c r="G214" s="317" t="s">
        <v>2854</v>
      </c>
      <c r="H214" s="317" t="s">
        <v>800</v>
      </c>
      <c r="I214" s="317" t="s">
        <v>2622</v>
      </c>
      <c r="J214" s="318">
        <v>96</v>
      </c>
      <c r="K214" s="318">
        <v>0.86079571679128597</v>
      </c>
      <c r="L214" s="317" t="s">
        <v>2891</v>
      </c>
      <c r="M214" s="317" t="s">
        <v>2892</v>
      </c>
      <c r="N214" s="317" t="s">
        <v>2893</v>
      </c>
      <c r="O214" s="317" t="s">
        <v>32</v>
      </c>
      <c r="P214" s="317" t="s">
        <v>2858</v>
      </c>
      <c r="Q214" s="317" t="s">
        <v>2859</v>
      </c>
      <c r="R214" s="317" t="s">
        <v>3624</v>
      </c>
      <c r="S214" s="317" t="s">
        <v>2860</v>
      </c>
      <c r="T214" s="318">
        <v>5.4685696788286699E-2</v>
      </c>
      <c r="U214" s="317" t="s">
        <v>2861</v>
      </c>
      <c r="V214" s="317" t="s">
        <v>2862</v>
      </c>
      <c r="W214" s="317" t="s">
        <v>541</v>
      </c>
      <c r="X214" s="317" t="s">
        <v>542</v>
      </c>
      <c r="Y214" s="318">
        <v>330</v>
      </c>
      <c r="Z214" s="318">
        <v>3360</v>
      </c>
      <c r="AA214" s="318">
        <v>1</v>
      </c>
      <c r="AB214" s="317" t="s">
        <v>3624</v>
      </c>
      <c r="AC214" s="318">
        <v>1</v>
      </c>
      <c r="AD214" s="317" t="s">
        <v>800</v>
      </c>
      <c r="AE214" s="317" t="s">
        <v>800</v>
      </c>
      <c r="AF214" s="318">
        <v>0</v>
      </c>
      <c r="AG214" s="318">
        <v>0</v>
      </c>
      <c r="AH214" s="317" t="s">
        <v>2854</v>
      </c>
      <c r="AI214" s="317" t="s">
        <v>2863</v>
      </c>
      <c r="AJ214" s="317" t="s">
        <v>2855</v>
      </c>
      <c r="AK214" s="317" t="s">
        <v>2864</v>
      </c>
      <c r="AL214" s="317" t="s">
        <v>2854</v>
      </c>
      <c r="AM214" s="317" t="s">
        <v>2865</v>
      </c>
      <c r="AN214" s="317" t="s">
        <v>2866</v>
      </c>
      <c r="AO214" s="317" t="s">
        <v>2867</v>
      </c>
      <c r="AP214" s="317" t="s">
        <v>2868</v>
      </c>
      <c r="AQ214" s="317" t="s">
        <v>2869</v>
      </c>
      <c r="AR214" s="317" t="s">
        <v>2870</v>
      </c>
      <c r="AS214" s="318">
        <v>79.348399999999998</v>
      </c>
      <c r="AT214" s="318">
        <v>0</v>
      </c>
      <c r="AU214" s="317" t="s">
        <v>3625</v>
      </c>
      <c r="AV214" s="317" t="s">
        <v>3625</v>
      </c>
      <c r="AW214" s="317" t="s">
        <v>3626</v>
      </c>
      <c r="AX214" s="317" t="s">
        <v>3627</v>
      </c>
      <c r="AY214" s="317" t="s">
        <v>2874</v>
      </c>
      <c r="AZ214" s="317" t="s">
        <v>800</v>
      </c>
      <c r="BA214" s="317" t="s">
        <v>800</v>
      </c>
      <c r="BB214" s="318">
        <v>6.5094048280423299E-3</v>
      </c>
      <c r="BC214" s="318">
        <v>1.8046279940134601E-2</v>
      </c>
      <c r="BD214" s="318">
        <v>8.3333333333333295E-4</v>
      </c>
      <c r="BE214" s="318">
        <v>5.7399016203703703E-4</v>
      </c>
      <c r="BF214" s="318">
        <v>0</v>
      </c>
      <c r="BG214" s="318">
        <v>0</v>
      </c>
      <c r="BH214" s="318">
        <v>0</v>
      </c>
      <c r="BI214" s="318">
        <v>0</v>
      </c>
      <c r="BJ214" s="318">
        <v>0</v>
      </c>
      <c r="BK214" s="318">
        <v>0</v>
      </c>
      <c r="BL214" s="318">
        <v>0</v>
      </c>
      <c r="BM214" s="318">
        <v>3.1849793731789998E-2</v>
      </c>
      <c r="BN214" s="318">
        <v>1.58557169457225E-3</v>
      </c>
      <c r="BO214" s="318">
        <v>0</v>
      </c>
      <c r="BP214" s="318">
        <v>5.4306175930402103E-3</v>
      </c>
      <c r="BQ214" s="318">
        <v>1.8279684534471599E-3</v>
      </c>
      <c r="BR214" s="318">
        <v>2.2328982380952401E-4</v>
      </c>
      <c r="BS214" s="318">
        <v>5.96216635137191E-2</v>
      </c>
      <c r="BT214" s="318">
        <v>6.5052281106759299E-2</v>
      </c>
      <c r="BU214" s="318">
        <v>6.6880249560206495E-2</v>
      </c>
      <c r="BV214" s="318">
        <v>180.67170761733101</v>
      </c>
      <c r="BW214" s="318">
        <v>197.12812456593699</v>
      </c>
      <c r="BX214" s="318">
        <v>202.667422909717</v>
      </c>
      <c r="BY214" s="318">
        <v>469.74643980505999</v>
      </c>
      <c r="BZ214" s="318">
        <v>512.53312387143706</v>
      </c>
      <c r="CA214" s="318">
        <v>526.93529956526299</v>
      </c>
      <c r="CB214" s="318">
        <v>15.501632513566999</v>
      </c>
      <c r="CC214" s="318">
        <v>16.913593087757398</v>
      </c>
      <c r="CD214" s="318">
        <v>17.3888648856537</v>
      </c>
      <c r="CE214" s="317" t="s">
        <v>800</v>
      </c>
      <c r="CF214" s="317" t="s">
        <v>800</v>
      </c>
      <c r="CG214" s="317" t="s">
        <v>2875</v>
      </c>
      <c r="CH214" s="318">
        <v>4.5989373248991501E-3</v>
      </c>
      <c r="CI214" s="318">
        <v>5.5022726188820002E-2</v>
      </c>
      <c r="CJ214" s="318">
        <v>14.3059088090932</v>
      </c>
      <c r="CK214" s="222"/>
      <c r="CL214" s="223">
        <f t="shared" si="29"/>
        <v>2.6186298087356823E-2</v>
      </c>
      <c r="CM214" s="223">
        <f t="shared" si="30"/>
        <v>3.3435365426362246E-2</v>
      </c>
      <c r="CN214" s="223">
        <f t="shared" si="31"/>
        <v>5.4306175930402103E-3</v>
      </c>
      <c r="CO214" s="223">
        <f t="shared" si="31"/>
        <v>1.8279684534471599E-3</v>
      </c>
      <c r="CP214" s="223">
        <f t="shared" si="32"/>
        <v>6.688024956020644E-2</v>
      </c>
      <c r="CQ214" s="223">
        <f t="shared" si="33"/>
        <v>0</v>
      </c>
      <c r="CR214" s="222"/>
      <c r="CS214" s="222"/>
      <c r="CT214" s="222"/>
      <c r="CU214" s="222"/>
      <c r="CV214" s="222"/>
      <c r="CW214" s="222"/>
      <c r="CX214" s="222"/>
      <c r="CY214" s="222"/>
      <c r="CZ214" s="222"/>
      <c r="DA214" s="222"/>
      <c r="DB214" s="224">
        <f t="shared" si="34"/>
        <v>5.9398373689909544E-2</v>
      </c>
      <c r="DC214" s="224">
        <f t="shared" si="35"/>
        <v>2.2328982380952401E-4</v>
      </c>
      <c r="DD214" s="224">
        <f t="shared" si="36"/>
        <v>5.9621663513719066E-2</v>
      </c>
      <c r="DE214" s="225">
        <f t="shared" si="37"/>
        <v>0</v>
      </c>
      <c r="DF214" s="222"/>
      <c r="DG214" s="222"/>
      <c r="DH214" s="222"/>
      <c r="DI214" s="222"/>
      <c r="DJ214" s="222"/>
      <c r="DK214" s="222"/>
      <c r="DL214" s="222"/>
      <c r="DM214" s="222"/>
      <c r="DN214" s="222"/>
      <c r="DO214" s="222"/>
      <c r="DP214" s="222"/>
      <c r="DQ214" s="222"/>
      <c r="DR214" s="222"/>
      <c r="DS214" s="222"/>
      <c r="DT214" s="222"/>
      <c r="DU214" s="222"/>
      <c r="DV214" s="222"/>
      <c r="DW214" s="222"/>
      <c r="DX214" s="222"/>
      <c r="DY214" s="222"/>
      <c r="DZ214" s="222"/>
      <c r="EA214" s="222"/>
      <c r="EB214" s="222"/>
      <c r="EC214" s="222"/>
      <c r="ED214" s="222"/>
      <c r="EE214" s="222"/>
    </row>
    <row r="215" spans="1:135" ht="25.5" x14ac:dyDescent="0.25">
      <c r="A215" s="317" t="s">
        <v>543</v>
      </c>
      <c r="B215" s="317" t="s">
        <v>3629</v>
      </c>
      <c r="C215" s="317" t="s">
        <v>544</v>
      </c>
      <c r="D215" s="317" t="s">
        <v>49</v>
      </c>
      <c r="E215" s="318">
        <v>160</v>
      </c>
      <c r="F215" s="318">
        <v>6006</v>
      </c>
      <c r="G215" s="317" t="s">
        <v>2855</v>
      </c>
      <c r="H215" s="317" t="s">
        <v>800</v>
      </c>
      <c r="I215" s="317" t="s">
        <v>2624</v>
      </c>
      <c r="J215" s="318">
        <v>341</v>
      </c>
      <c r="K215" s="318">
        <v>0.8</v>
      </c>
      <c r="L215" s="317" t="s">
        <v>2855</v>
      </c>
      <c r="M215" s="317" t="s">
        <v>2856</v>
      </c>
      <c r="N215" s="317" t="s">
        <v>2857</v>
      </c>
      <c r="O215" s="317" t="s">
        <v>32</v>
      </c>
      <c r="P215" s="317" t="s">
        <v>2858</v>
      </c>
      <c r="Q215" s="317" t="s">
        <v>2859</v>
      </c>
      <c r="R215" s="317" t="s">
        <v>3629</v>
      </c>
      <c r="S215" s="317" t="s">
        <v>2860</v>
      </c>
      <c r="T215" s="318">
        <v>5.4685696788286699E-2</v>
      </c>
      <c r="U215" s="317" t="s">
        <v>2904</v>
      </c>
      <c r="V215" s="317" t="s">
        <v>2905</v>
      </c>
      <c r="W215" s="317" t="s">
        <v>543</v>
      </c>
      <c r="X215" s="317" t="s">
        <v>544</v>
      </c>
      <c r="Y215" s="318">
        <v>160</v>
      </c>
      <c r="Z215" s="318">
        <v>6006</v>
      </c>
      <c r="AA215" s="318">
        <v>1</v>
      </c>
      <c r="AB215" s="317" t="s">
        <v>3629</v>
      </c>
      <c r="AC215" s="318">
        <v>1</v>
      </c>
      <c r="AD215" s="317" t="s">
        <v>800</v>
      </c>
      <c r="AE215" s="317" t="s">
        <v>800</v>
      </c>
      <c r="AF215" s="295"/>
      <c r="AG215" s="295"/>
      <c r="AH215" s="317" t="s">
        <v>2854</v>
      </c>
      <c r="AI215" s="317" t="s">
        <v>2863</v>
      </c>
      <c r="AJ215" s="317" t="s">
        <v>2891</v>
      </c>
      <c r="AK215" s="317" t="s">
        <v>2907</v>
      </c>
      <c r="AL215" s="317" t="s">
        <v>2854</v>
      </c>
      <c r="AM215" s="317" t="s">
        <v>2865</v>
      </c>
      <c r="AN215" s="317" t="s">
        <v>2908</v>
      </c>
      <c r="AO215" s="317" t="s">
        <v>2867</v>
      </c>
      <c r="AP215" s="317" t="s">
        <v>2868</v>
      </c>
      <c r="AQ215" s="317" t="s">
        <v>2869</v>
      </c>
      <c r="AR215" s="317" t="s">
        <v>2870</v>
      </c>
      <c r="AS215" s="318">
        <v>57.08</v>
      </c>
      <c r="AT215" s="318">
        <v>0</v>
      </c>
      <c r="AU215" s="317" t="s">
        <v>3630</v>
      </c>
      <c r="AV215" s="317" t="s">
        <v>3630</v>
      </c>
      <c r="AW215" s="317" t="s">
        <v>3631</v>
      </c>
      <c r="AX215" s="317" t="s">
        <v>3632</v>
      </c>
      <c r="AY215" s="317" t="s">
        <v>2915</v>
      </c>
      <c r="AZ215" s="317" t="s">
        <v>800</v>
      </c>
      <c r="BA215" s="317" t="s">
        <v>800</v>
      </c>
      <c r="BB215" s="318">
        <v>2.2790056240056199E-3</v>
      </c>
      <c r="BC215" s="318">
        <v>8.7497114861258708E-3</v>
      </c>
      <c r="BD215" s="318">
        <v>1E-3</v>
      </c>
      <c r="BE215" s="318">
        <v>1.1624307592049499E-4</v>
      </c>
      <c r="BF215" s="318">
        <v>0</v>
      </c>
      <c r="BG215" s="318">
        <v>0</v>
      </c>
      <c r="BH215" s="318">
        <v>0</v>
      </c>
      <c r="BI215" s="318">
        <v>0</v>
      </c>
      <c r="BJ215" s="318">
        <v>0</v>
      </c>
      <c r="BK215" s="318">
        <v>0</v>
      </c>
      <c r="BL215" s="318">
        <v>0</v>
      </c>
      <c r="BM215" s="318">
        <v>1.3926966654341099E-2</v>
      </c>
      <c r="BN215" s="318">
        <v>8.2718383233532902E-4</v>
      </c>
      <c r="BO215" s="318">
        <v>0</v>
      </c>
      <c r="BP215" s="318">
        <v>1.6450389549397401E-3</v>
      </c>
      <c r="BQ215" s="318">
        <v>5.53726949615334E-4</v>
      </c>
      <c r="BR215" s="318">
        <v>7.33932733932734E-5</v>
      </c>
      <c r="BS215" s="318">
        <v>2.69725039461217E-2</v>
      </c>
      <c r="BT215" s="318">
        <v>2.8617542901061398E-2</v>
      </c>
      <c r="BU215" s="318">
        <v>2.9171269850676699E-2</v>
      </c>
      <c r="BV215" s="318">
        <v>168.57814966326001</v>
      </c>
      <c r="BW215" s="318">
        <v>178.85964313163399</v>
      </c>
      <c r="BX215" s="318">
        <v>182.32043656673</v>
      </c>
      <c r="BY215" s="318">
        <v>438.303189124477</v>
      </c>
      <c r="BZ215" s="318">
        <v>465.035072142248</v>
      </c>
      <c r="CA215" s="318">
        <v>474.03313507349702</v>
      </c>
      <c r="CB215" s="318">
        <v>7.0128510259916297</v>
      </c>
      <c r="CC215" s="318">
        <v>7.4405611542759704</v>
      </c>
      <c r="CD215" s="318">
        <v>7.5845301611759499</v>
      </c>
      <c r="CE215" s="317" t="s">
        <v>800</v>
      </c>
      <c r="CF215" s="317" t="s">
        <v>800</v>
      </c>
      <c r="CG215" s="317" t="s">
        <v>2916</v>
      </c>
      <c r="CH215" s="318">
        <v>2.3920473489037501E-3</v>
      </c>
      <c r="CI215" s="318">
        <v>2.4580456597217901E-2</v>
      </c>
      <c r="CJ215" s="318">
        <v>6.3909187152766602</v>
      </c>
      <c r="CK215" s="222"/>
      <c r="CL215" s="223">
        <f t="shared" si="29"/>
        <v>1.2218353459445261E-2</v>
      </c>
      <c r="CM215" s="223">
        <f t="shared" si="30"/>
        <v>1.4754150486676429E-2</v>
      </c>
      <c r="CN215" s="223">
        <f t="shared" si="31"/>
        <v>1.6450389549397401E-3</v>
      </c>
      <c r="CO215" s="223">
        <f t="shared" si="31"/>
        <v>5.53726949615334E-4</v>
      </c>
      <c r="CP215" s="223">
        <f t="shared" si="32"/>
        <v>2.9171269850676765E-2</v>
      </c>
      <c r="CQ215" s="223">
        <f t="shared" si="33"/>
        <v>6.591949208711867E-17</v>
      </c>
      <c r="CR215" s="222"/>
      <c r="CS215" s="222"/>
      <c r="CT215" s="222"/>
      <c r="CU215" s="222"/>
      <c r="CV215" s="222"/>
      <c r="CW215" s="222"/>
      <c r="CX215" s="222"/>
      <c r="CY215" s="222"/>
      <c r="CZ215" s="222"/>
      <c r="DA215" s="222"/>
      <c r="DB215" s="224">
        <f t="shared" si="34"/>
        <v>2.6899110672728415E-2</v>
      </c>
      <c r="DC215" s="224">
        <f t="shared" si="35"/>
        <v>7.33932733932734E-5</v>
      </c>
      <c r="DD215" s="224">
        <f t="shared" si="36"/>
        <v>2.697250394612169E-2</v>
      </c>
      <c r="DE215" s="225">
        <f t="shared" si="37"/>
        <v>0</v>
      </c>
      <c r="DF215" s="222"/>
      <c r="DG215" s="222"/>
      <c r="DH215" s="222"/>
      <c r="DI215" s="222"/>
      <c r="DJ215" s="222"/>
      <c r="DK215" s="222"/>
      <c r="DL215" s="222"/>
      <c r="DM215" s="222"/>
      <c r="DN215" s="222"/>
      <c r="DO215" s="222"/>
      <c r="DP215" s="222"/>
      <c r="DQ215" s="222"/>
      <c r="DR215" s="222"/>
      <c r="DS215" s="222"/>
      <c r="DT215" s="222"/>
      <c r="DU215" s="222"/>
      <c r="DV215" s="222"/>
      <c r="DW215" s="222"/>
      <c r="DX215" s="222"/>
      <c r="DY215" s="222"/>
      <c r="DZ215" s="222"/>
      <c r="EA215" s="222"/>
      <c r="EB215" s="222"/>
      <c r="EC215" s="222"/>
      <c r="ED215" s="222"/>
      <c r="EE215" s="222"/>
    </row>
    <row r="216" spans="1:135" ht="25.5" x14ac:dyDescent="0.25">
      <c r="A216" s="317" t="s">
        <v>545</v>
      </c>
      <c r="B216" s="317" t="s">
        <v>3634</v>
      </c>
      <c r="C216" s="317" t="s">
        <v>546</v>
      </c>
      <c r="D216" s="317" t="s">
        <v>49</v>
      </c>
      <c r="E216" s="318">
        <v>150</v>
      </c>
      <c r="F216" s="318">
        <v>6006</v>
      </c>
      <c r="G216" s="317" t="s">
        <v>2855</v>
      </c>
      <c r="H216" s="317" t="s">
        <v>800</v>
      </c>
      <c r="I216" s="317" t="s">
        <v>2624</v>
      </c>
      <c r="J216" s="318">
        <v>366</v>
      </c>
      <c r="K216" s="318">
        <v>0.8</v>
      </c>
      <c r="L216" s="317" t="s">
        <v>2855</v>
      </c>
      <c r="M216" s="317" t="s">
        <v>2856</v>
      </c>
      <c r="N216" s="317" t="s">
        <v>2857</v>
      </c>
      <c r="O216" s="317" t="s">
        <v>32</v>
      </c>
      <c r="P216" s="317" t="s">
        <v>2858</v>
      </c>
      <c r="Q216" s="317" t="s">
        <v>2859</v>
      </c>
      <c r="R216" s="317" t="s">
        <v>3634</v>
      </c>
      <c r="S216" s="317" t="s">
        <v>2860</v>
      </c>
      <c r="T216" s="318">
        <v>5.4685696788286699E-2</v>
      </c>
      <c r="U216" s="317" t="s">
        <v>2904</v>
      </c>
      <c r="V216" s="317" t="s">
        <v>2905</v>
      </c>
      <c r="W216" s="317" t="s">
        <v>545</v>
      </c>
      <c r="X216" s="317" t="s">
        <v>546</v>
      </c>
      <c r="Y216" s="318">
        <v>150</v>
      </c>
      <c r="Z216" s="318">
        <v>6006</v>
      </c>
      <c r="AA216" s="318">
        <v>1</v>
      </c>
      <c r="AB216" s="317" t="s">
        <v>3634</v>
      </c>
      <c r="AC216" s="318">
        <v>1</v>
      </c>
      <c r="AD216" s="317" t="s">
        <v>800</v>
      </c>
      <c r="AE216" s="317" t="s">
        <v>800</v>
      </c>
      <c r="AF216" s="318">
        <v>0</v>
      </c>
      <c r="AG216" s="318">
        <v>0</v>
      </c>
      <c r="AH216" s="317" t="s">
        <v>2854</v>
      </c>
      <c r="AI216" s="317" t="s">
        <v>2863</v>
      </c>
      <c r="AJ216" s="317" t="s">
        <v>2891</v>
      </c>
      <c r="AK216" s="317" t="s">
        <v>2907</v>
      </c>
      <c r="AL216" s="317" t="s">
        <v>2854</v>
      </c>
      <c r="AM216" s="317" t="s">
        <v>2865</v>
      </c>
      <c r="AN216" s="317" t="s">
        <v>2908</v>
      </c>
      <c r="AO216" s="317" t="s">
        <v>2867</v>
      </c>
      <c r="AP216" s="317" t="s">
        <v>2868</v>
      </c>
      <c r="AQ216" s="317" t="s">
        <v>2869</v>
      </c>
      <c r="AR216" s="317" t="s">
        <v>2870</v>
      </c>
      <c r="AS216" s="318">
        <v>57.08</v>
      </c>
      <c r="AT216" s="318">
        <v>0</v>
      </c>
      <c r="AU216" s="317" t="s">
        <v>3635</v>
      </c>
      <c r="AV216" s="317" t="s">
        <v>3635</v>
      </c>
      <c r="AW216" s="317" t="s">
        <v>3636</v>
      </c>
      <c r="AX216" s="317" t="s">
        <v>3637</v>
      </c>
      <c r="AY216" s="317" t="s">
        <v>2915</v>
      </c>
      <c r="AZ216" s="317" t="s">
        <v>800</v>
      </c>
      <c r="BA216" s="317" t="s">
        <v>800</v>
      </c>
      <c r="BB216" s="318">
        <v>2.2790056240056199E-3</v>
      </c>
      <c r="BC216" s="318">
        <v>8.2028545182429996E-3</v>
      </c>
      <c r="BD216" s="318">
        <v>1E-3</v>
      </c>
      <c r="BE216" s="318">
        <v>1.08302975106254E-4</v>
      </c>
      <c r="BF216" s="318">
        <v>0</v>
      </c>
      <c r="BG216" s="318">
        <v>0</v>
      </c>
      <c r="BH216" s="318">
        <v>0</v>
      </c>
      <c r="BI216" s="318">
        <v>0</v>
      </c>
      <c r="BJ216" s="318">
        <v>0</v>
      </c>
      <c r="BK216" s="318">
        <v>0</v>
      </c>
      <c r="BL216" s="318">
        <v>0</v>
      </c>
      <c r="BM216" s="318">
        <v>1.29756711178424E-2</v>
      </c>
      <c r="BN216" s="318">
        <v>7.7548484281437103E-4</v>
      </c>
      <c r="BO216" s="318">
        <v>0</v>
      </c>
      <c r="BP216" s="318">
        <v>1.53267290610506E-3</v>
      </c>
      <c r="BQ216" s="318">
        <v>5.1590407054324797E-4</v>
      </c>
      <c r="BR216" s="318">
        <v>7.33932733932734E-5</v>
      </c>
      <c r="BS216" s="318">
        <v>2.5414712351404901E-2</v>
      </c>
      <c r="BT216" s="318">
        <v>2.69473852575099E-2</v>
      </c>
      <c r="BU216" s="318">
        <v>2.7463289328053201E-2</v>
      </c>
      <c r="BV216" s="318">
        <v>169.431415676033</v>
      </c>
      <c r="BW216" s="318">
        <v>179.64923505006601</v>
      </c>
      <c r="BX216" s="318">
        <v>183.088595520355</v>
      </c>
      <c r="BY216" s="318">
        <v>440.52168075768498</v>
      </c>
      <c r="BZ216" s="318">
        <v>467.08801113017199</v>
      </c>
      <c r="CA216" s="318">
        <v>476.03034835292198</v>
      </c>
      <c r="CB216" s="318">
        <v>6.6078252113652702</v>
      </c>
      <c r="CC216" s="318">
        <v>7.0063201669525901</v>
      </c>
      <c r="CD216" s="318">
        <v>7.14045522529383</v>
      </c>
      <c r="CE216" s="317" t="s">
        <v>800</v>
      </c>
      <c r="CF216" s="317" t="s">
        <v>800</v>
      </c>
      <c r="CG216" s="317" t="s">
        <v>2916</v>
      </c>
      <c r="CH216" s="318">
        <v>2.2286561365469399E-3</v>
      </c>
      <c r="CI216" s="318">
        <v>2.3186056214857999E-2</v>
      </c>
      <c r="CJ216" s="318">
        <v>6.0283746158630702</v>
      </c>
      <c r="CK216" s="222"/>
      <c r="CL216" s="223">
        <f t="shared" si="29"/>
        <v>1.1663556390748146E-2</v>
      </c>
      <c r="CM216" s="223">
        <f t="shared" si="30"/>
        <v>1.375115596065677E-2</v>
      </c>
      <c r="CN216" s="223">
        <f t="shared" si="31"/>
        <v>1.53267290610506E-3</v>
      </c>
      <c r="CO216" s="223">
        <f t="shared" si="31"/>
        <v>5.1590407054324797E-4</v>
      </c>
      <c r="CP216" s="223">
        <f t="shared" si="32"/>
        <v>2.7463289328053229E-2</v>
      </c>
      <c r="CQ216" s="223">
        <f t="shared" si="33"/>
        <v>2.7755575615628914E-17</v>
      </c>
      <c r="CR216" s="222"/>
      <c r="CS216" s="222"/>
      <c r="CT216" s="222"/>
      <c r="CU216" s="222"/>
      <c r="CV216" s="222"/>
      <c r="CW216" s="222"/>
      <c r="CX216" s="222"/>
      <c r="CY216" s="222"/>
      <c r="CZ216" s="222"/>
      <c r="DA216" s="222"/>
      <c r="DB216" s="224">
        <f t="shared" si="34"/>
        <v>2.5341319078011643E-2</v>
      </c>
      <c r="DC216" s="224">
        <f t="shared" si="35"/>
        <v>7.33932733932734E-5</v>
      </c>
      <c r="DD216" s="224">
        <f t="shared" si="36"/>
        <v>2.5414712351404918E-2</v>
      </c>
      <c r="DE216" s="225">
        <f t="shared" si="37"/>
        <v>0</v>
      </c>
      <c r="DF216" s="222"/>
      <c r="DG216" s="222"/>
      <c r="DH216" s="222"/>
      <c r="DI216" s="222"/>
      <c r="DJ216" s="222"/>
      <c r="DK216" s="222"/>
      <c r="DL216" s="222"/>
      <c r="DM216" s="222"/>
      <c r="DN216" s="222"/>
      <c r="DO216" s="222"/>
      <c r="DP216" s="222"/>
      <c r="DQ216" s="222"/>
      <c r="DR216" s="222"/>
      <c r="DS216" s="222"/>
      <c r="DT216" s="222"/>
      <c r="DU216" s="222"/>
      <c r="DV216" s="222"/>
      <c r="DW216" s="222"/>
      <c r="DX216" s="222"/>
      <c r="DY216" s="222"/>
      <c r="DZ216" s="222"/>
      <c r="EA216" s="222"/>
      <c r="EB216" s="222"/>
      <c r="EC216" s="222"/>
      <c r="ED216" s="222"/>
      <c r="EE216" s="222"/>
    </row>
    <row r="217" spans="1:135" ht="25.5" x14ac:dyDescent="0.25">
      <c r="A217" s="317" t="s">
        <v>547</v>
      </c>
      <c r="B217" s="317" t="s">
        <v>3639</v>
      </c>
      <c r="C217" s="317" t="s">
        <v>548</v>
      </c>
      <c r="D217" s="317" t="s">
        <v>49</v>
      </c>
      <c r="E217" s="318">
        <v>135</v>
      </c>
      <c r="F217" s="318">
        <v>4940</v>
      </c>
      <c r="G217" s="317" t="s">
        <v>2855</v>
      </c>
      <c r="H217" s="317" t="s">
        <v>800</v>
      </c>
      <c r="I217" s="317" t="s">
        <v>2624</v>
      </c>
      <c r="J217" s="318">
        <v>389</v>
      </c>
      <c r="K217" s="318">
        <v>0.8</v>
      </c>
      <c r="L217" s="317" t="s">
        <v>2855</v>
      </c>
      <c r="M217" s="317" t="s">
        <v>2856</v>
      </c>
      <c r="N217" s="317" t="s">
        <v>2857</v>
      </c>
      <c r="O217" s="317" t="s">
        <v>32</v>
      </c>
      <c r="P217" s="317" t="s">
        <v>2858</v>
      </c>
      <c r="Q217" s="317" t="s">
        <v>2859</v>
      </c>
      <c r="R217" s="317" t="s">
        <v>3639</v>
      </c>
      <c r="S217" s="317" t="s">
        <v>2860</v>
      </c>
      <c r="T217" s="318">
        <v>5.4685696788286699E-2</v>
      </c>
      <c r="U217" s="317" t="s">
        <v>2904</v>
      </c>
      <c r="V217" s="317" t="s">
        <v>2905</v>
      </c>
      <c r="W217" s="317" t="s">
        <v>547</v>
      </c>
      <c r="X217" s="317" t="s">
        <v>548</v>
      </c>
      <c r="Y217" s="318">
        <v>135</v>
      </c>
      <c r="Z217" s="318">
        <v>4940</v>
      </c>
      <c r="AA217" s="318">
        <v>1</v>
      </c>
      <c r="AB217" s="317" t="s">
        <v>3639</v>
      </c>
      <c r="AC217" s="318">
        <v>1</v>
      </c>
      <c r="AD217" s="317" t="s">
        <v>800</v>
      </c>
      <c r="AE217" s="317" t="s">
        <v>800</v>
      </c>
      <c r="AF217" s="295"/>
      <c r="AG217" s="295"/>
      <c r="AH217" s="317" t="s">
        <v>2854</v>
      </c>
      <c r="AI217" s="317" t="s">
        <v>2863</v>
      </c>
      <c r="AJ217" s="317" t="s">
        <v>2891</v>
      </c>
      <c r="AK217" s="317" t="s">
        <v>2907</v>
      </c>
      <c r="AL217" s="317" t="s">
        <v>2854</v>
      </c>
      <c r="AM217" s="317" t="s">
        <v>2865</v>
      </c>
      <c r="AN217" s="317" t="s">
        <v>2908</v>
      </c>
      <c r="AO217" s="317" t="s">
        <v>2867</v>
      </c>
      <c r="AP217" s="317" t="s">
        <v>2868</v>
      </c>
      <c r="AQ217" s="317" t="s">
        <v>2869</v>
      </c>
      <c r="AR217" s="317" t="s">
        <v>2870</v>
      </c>
      <c r="AS217" s="318">
        <v>57.08</v>
      </c>
      <c r="AT217" s="318">
        <v>0</v>
      </c>
      <c r="AU217" s="317" t="s">
        <v>3640</v>
      </c>
      <c r="AV217" s="317" t="s">
        <v>3640</v>
      </c>
      <c r="AW217" s="317" t="s">
        <v>3641</v>
      </c>
      <c r="AX217" s="317" t="s">
        <v>3642</v>
      </c>
      <c r="AY217" s="317" t="s">
        <v>2915</v>
      </c>
      <c r="AZ217" s="317" t="s">
        <v>800</v>
      </c>
      <c r="BA217" s="317" t="s">
        <v>800</v>
      </c>
      <c r="BB217" s="318">
        <v>2.5292121007647302E-3</v>
      </c>
      <c r="BC217" s="318">
        <v>7.3825690664187102E-3</v>
      </c>
      <c r="BD217" s="318">
        <v>1E-3</v>
      </c>
      <c r="BE217" s="318">
        <v>1.01899457297915E-4</v>
      </c>
      <c r="BF217" s="318">
        <v>0</v>
      </c>
      <c r="BG217" s="318">
        <v>0</v>
      </c>
      <c r="BH217" s="318">
        <v>0</v>
      </c>
      <c r="BI217" s="318">
        <v>0</v>
      </c>
      <c r="BJ217" s="318">
        <v>0</v>
      </c>
      <c r="BK217" s="318">
        <v>0</v>
      </c>
      <c r="BL217" s="318">
        <v>0</v>
      </c>
      <c r="BM217" s="318">
        <v>1.2208472054319601E-2</v>
      </c>
      <c r="BN217" s="318">
        <v>6.9793635853293405E-4</v>
      </c>
      <c r="BO217" s="318">
        <v>0</v>
      </c>
      <c r="BP217" s="318">
        <v>1.44205214301915E-3</v>
      </c>
      <c r="BQ217" s="318">
        <v>4.8540074503554902E-4</v>
      </c>
      <c r="BR217" s="318">
        <v>8.9230769230769195E-5</v>
      </c>
      <c r="BS217" s="318">
        <v>2.4009319806564601E-2</v>
      </c>
      <c r="BT217" s="318">
        <v>2.5451371949583801E-2</v>
      </c>
      <c r="BU217" s="318">
        <v>2.59367726946193E-2</v>
      </c>
      <c r="BV217" s="318">
        <v>177.84681338196</v>
      </c>
      <c r="BW217" s="318">
        <v>188.528681108028</v>
      </c>
      <c r="BX217" s="318">
        <v>192.12424218236501</v>
      </c>
      <c r="BY217" s="318">
        <v>462.401714793096</v>
      </c>
      <c r="BZ217" s="318">
        <v>490.17457088087201</v>
      </c>
      <c r="CA217" s="318">
        <v>499.52302967415</v>
      </c>
      <c r="CB217" s="318">
        <v>6.2424231497068003</v>
      </c>
      <c r="CC217" s="318">
        <v>6.6173567068917798</v>
      </c>
      <c r="CD217" s="318">
        <v>6.74356090060102</v>
      </c>
      <c r="CE217" s="317" t="s">
        <v>800</v>
      </c>
      <c r="CF217" s="317" t="s">
        <v>800</v>
      </c>
      <c r="CG217" s="317" t="s">
        <v>2916</v>
      </c>
      <c r="CH217" s="318">
        <v>2.0968846940261701E-3</v>
      </c>
      <c r="CI217" s="318">
        <v>2.19124351125384E-2</v>
      </c>
      <c r="CJ217" s="318">
        <v>5.69723312925999</v>
      </c>
      <c r="CK217" s="222"/>
      <c r="CL217" s="223">
        <f t="shared" si="29"/>
        <v>1.1102911393712124E-2</v>
      </c>
      <c r="CM217" s="223">
        <f t="shared" si="30"/>
        <v>1.2906408412852535E-2</v>
      </c>
      <c r="CN217" s="223">
        <f t="shared" si="31"/>
        <v>1.44205214301915E-3</v>
      </c>
      <c r="CO217" s="223">
        <f t="shared" si="31"/>
        <v>4.8540074503554902E-4</v>
      </c>
      <c r="CP217" s="223">
        <f t="shared" si="32"/>
        <v>2.5936772694619355E-2</v>
      </c>
      <c r="CQ217" s="223">
        <f t="shared" si="33"/>
        <v>5.5511151231257827E-17</v>
      </c>
      <c r="CR217" s="222"/>
      <c r="CS217" s="222"/>
      <c r="CT217" s="222"/>
      <c r="CU217" s="222"/>
      <c r="CV217" s="222"/>
      <c r="CW217" s="222"/>
      <c r="CX217" s="222"/>
      <c r="CY217" s="222"/>
      <c r="CZ217" s="222"/>
      <c r="DA217" s="222"/>
      <c r="DB217" s="224">
        <f t="shared" si="34"/>
        <v>2.3920089037333891E-2</v>
      </c>
      <c r="DC217" s="224">
        <f t="shared" si="35"/>
        <v>8.9230769230769195E-5</v>
      </c>
      <c r="DD217" s="224">
        <f t="shared" si="36"/>
        <v>2.400931980656466E-2</v>
      </c>
      <c r="DE217" s="225">
        <f t="shared" si="37"/>
        <v>5.8980598183211441E-17</v>
      </c>
      <c r="DF217" s="222"/>
      <c r="DG217" s="222"/>
      <c r="DH217" s="222"/>
      <c r="DI217" s="222"/>
      <c r="DJ217" s="222"/>
      <c r="DK217" s="222"/>
      <c r="DL217" s="222"/>
      <c r="DM217" s="222"/>
      <c r="DN217" s="222"/>
      <c r="DO217" s="222"/>
      <c r="DP217" s="222"/>
      <c r="DQ217" s="222"/>
      <c r="DR217" s="222"/>
      <c r="DS217" s="222"/>
      <c r="DT217" s="222"/>
      <c r="DU217" s="222"/>
      <c r="DV217" s="222"/>
      <c r="DW217" s="222"/>
      <c r="DX217" s="222"/>
      <c r="DY217" s="222"/>
      <c r="DZ217" s="222"/>
      <c r="EA217" s="222"/>
      <c r="EB217" s="222"/>
      <c r="EC217" s="222"/>
      <c r="ED217" s="222"/>
      <c r="EE217" s="222"/>
    </row>
    <row r="218" spans="1:135" ht="25.5" x14ac:dyDescent="0.25">
      <c r="A218" s="317" t="s">
        <v>549</v>
      </c>
      <c r="B218" s="317" t="s">
        <v>3644</v>
      </c>
      <c r="C218" s="317" t="s">
        <v>550</v>
      </c>
      <c r="D218" s="317" t="s">
        <v>49</v>
      </c>
      <c r="E218" s="318">
        <v>140</v>
      </c>
      <c r="F218" s="318">
        <v>4940</v>
      </c>
      <c r="G218" s="317" t="s">
        <v>2855</v>
      </c>
      <c r="H218" s="317" t="s">
        <v>800</v>
      </c>
      <c r="I218" s="317" t="s">
        <v>2624</v>
      </c>
      <c r="J218" s="318">
        <v>387</v>
      </c>
      <c r="K218" s="318">
        <v>0.8</v>
      </c>
      <c r="L218" s="317" t="s">
        <v>2855</v>
      </c>
      <c r="M218" s="317" t="s">
        <v>2856</v>
      </c>
      <c r="N218" s="317" t="s">
        <v>2857</v>
      </c>
      <c r="O218" s="317" t="s">
        <v>32</v>
      </c>
      <c r="P218" s="317" t="s">
        <v>2858</v>
      </c>
      <c r="Q218" s="317" t="s">
        <v>2859</v>
      </c>
      <c r="R218" s="317" t="s">
        <v>3644</v>
      </c>
      <c r="S218" s="317" t="s">
        <v>2860</v>
      </c>
      <c r="T218" s="318">
        <v>5.4685696788286699E-2</v>
      </c>
      <c r="U218" s="317" t="s">
        <v>2904</v>
      </c>
      <c r="V218" s="317" t="s">
        <v>2905</v>
      </c>
      <c r="W218" s="317" t="s">
        <v>549</v>
      </c>
      <c r="X218" s="317" t="s">
        <v>550</v>
      </c>
      <c r="Y218" s="318">
        <v>140</v>
      </c>
      <c r="Z218" s="318">
        <v>4940</v>
      </c>
      <c r="AA218" s="318">
        <v>1</v>
      </c>
      <c r="AB218" s="317" t="s">
        <v>3644</v>
      </c>
      <c r="AC218" s="318">
        <v>1</v>
      </c>
      <c r="AD218" s="317" t="s">
        <v>800</v>
      </c>
      <c r="AE218" s="317" t="s">
        <v>800</v>
      </c>
      <c r="AF218" s="318">
        <v>0</v>
      </c>
      <c r="AG218" s="318">
        <v>0</v>
      </c>
      <c r="AH218" s="317" t="s">
        <v>2854</v>
      </c>
      <c r="AI218" s="317" t="s">
        <v>2863</v>
      </c>
      <c r="AJ218" s="317" t="s">
        <v>2855</v>
      </c>
      <c r="AK218" s="317" t="s">
        <v>2864</v>
      </c>
      <c r="AL218" s="317" t="s">
        <v>2854</v>
      </c>
      <c r="AM218" s="317" t="s">
        <v>2865</v>
      </c>
      <c r="AN218" s="317" t="s">
        <v>2908</v>
      </c>
      <c r="AO218" s="317" t="s">
        <v>2867</v>
      </c>
      <c r="AP218" s="317" t="s">
        <v>2868</v>
      </c>
      <c r="AQ218" s="317" t="s">
        <v>2869</v>
      </c>
      <c r="AR218" s="317" t="s">
        <v>2870</v>
      </c>
      <c r="AS218" s="318">
        <v>57.08</v>
      </c>
      <c r="AT218" s="318">
        <v>0</v>
      </c>
      <c r="AU218" s="317" t="s">
        <v>3645</v>
      </c>
      <c r="AV218" s="317" t="s">
        <v>3645</v>
      </c>
      <c r="AW218" s="317" t="s">
        <v>3646</v>
      </c>
      <c r="AX218" s="317" t="s">
        <v>3647</v>
      </c>
      <c r="AY218" s="317" t="s">
        <v>2874</v>
      </c>
      <c r="AZ218" s="317" t="s">
        <v>800</v>
      </c>
      <c r="BA218" s="317" t="s">
        <v>800</v>
      </c>
      <c r="BB218" s="318">
        <v>2.5292121007647302E-3</v>
      </c>
      <c r="BC218" s="318">
        <v>7.6559975503601397E-3</v>
      </c>
      <c r="BD218" s="318">
        <v>1E-3</v>
      </c>
      <c r="BE218" s="318">
        <v>1.02426069480333E-4</v>
      </c>
      <c r="BF218" s="318">
        <v>0</v>
      </c>
      <c r="BG218" s="318">
        <v>0</v>
      </c>
      <c r="BH218" s="318">
        <v>0</v>
      </c>
      <c r="BI218" s="318">
        <v>0</v>
      </c>
      <c r="BJ218" s="318">
        <v>0</v>
      </c>
      <c r="BK218" s="318">
        <v>0</v>
      </c>
      <c r="BL218" s="318">
        <v>0</v>
      </c>
      <c r="BM218" s="318">
        <v>1.2271564933153199E-2</v>
      </c>
      <c r="BN218" s="318">
        <v>7.2378585329341304E-4</v>
      </c>
      <c r="BO218" s="318">
        <v>0</v>
      </c>
      <c r="BP218" s="318">
        <v>1.4495046088745501E-3</v>
      </c>
      <c r="BQ218" s="318">
        <v>4.8790927601764501E-4</v>
      </c>
      <c r="BR218" s="318">
        <v>1.5187324048582999E-4</v>
      </c>
      <c r="BS218" s="318">
        <v>2.4434859747537702E-2</v>
      </c>
      <c r="BT218" s="318">
        <v>2.5884364356412198E-2</v>
      </c>
      <c r="BU218" s="318">
        <v>2.6372273632429898E-2</v>
      </c>
      <c r="BV218" s="318">
        <v>174.534712482412</v>
      </c>
      <c r="BW218" s="318">
        <v>184.88831683151599</v>
      </c>
      <c r="BX218" s="318">
        <v>188.373383088785</v>
      </c>
      <c r="BY218" s="318">
        <v>453.79025245427101</v>
      </c>
      <c r="BZ218" s="318">
        <v>480.709623761942</v>
      </c>
      <c r="CA218" s="318">
        <v>489.77079603084098</v>
      </c>
      <c r="CB218" s="318">
        <v>6.3530635343597996</v>
      </c>
      <c r="CC218" s="318">
        <v>6.7299347326671803</v>
      </c>
      <c r="CD218" s="318">
        <v>6.85679114443177</v>
      </c>
      <c r="CE218" s="317" t="s">
        <v>800</v>
      </c>
      <c r="CF218" s="317" t="s">
        <v>800</v>
      </c>
      <c r="CG218" s="317" t="s">
        <v>2916</v>
      </c>
      <c r="CH218" s="318">
        <v>2.1077213074319899E-3</v>
      </c>
      <c r="CI218" s="318">
        <v>2.2327138440105702E-2</v>
      </c>
      <c r="CJ218" s="318">
        <v>5.8050559944274802</v>
      </c>
      <c r="CK218" s="222"/>
      <c r="CL218" s="223">
        <f t="shared" si="29"/>
        <v>1.1439508961091032E-2</v>
      </c>
      <c r="CM218" s="223">
        <f t="shared" si="30"/>
        <v>1.2995350786446612E-2</v>
      </c>
      <c r="CN218" s="223">
        <f t="shared" si="31"/>
        <v>1.4495046088745501E-3</v>
      </c>
      <c r="CO218" s="223">
        <f t="shared" si="31"/>
        <v>4.8790927601764501E-4</v>
      </c>
      <c r="CP218" s="223">
        <f t="shared" si="32"/>
        <v>2.6372273632429839E-2</v>
      </c>
      <c r="CQ218" s="223">
        <f t="shared" si="33"/>
        <v>-5.8980598183211441E-17</v>
      </c>
      <c r="CR218" s="222"/>
      <c r="CS218" s="222"/>
      <c r="CT218" s="222"/>
      <c r="CU218" s="222"/>
      <c r="CV218" s="222"/>
      <c r="CW218" s="222"/>
      <c r="CX218" s="222"/>
      <c r="CY218" s="222"/>
      <c r="CZ218" s="222"/>
      <c r="DA218" s="222"/>
      <c r="DB218" s="224">
        <f t="shared" si="34"/>
        <v>2.4282986507051817E-2</v>
      </c>
      <c r="DC218" s="224">
        <f t="shared" si="35"/>
        <v>1.5187324048582999E-4</v>
      </c>
      <c r="DD218" s="224">
        <f t="shared" si="36"/>
        <v>2.4434859747537646E-2</v>
      </c>
      <c r="DE218" s="225">
        <f t="shared" si="37"/>
        <v>-5.5511151231257827E-17</v>
      </c>
      <c r="DF218" s="222"/>
      <c r="DG218" s="222"/>
      <c r="DH218" s="222"/>
      <c r="DI218" s="222"/>
      <c r="DJ218" s="222"/>
      <c r="DK218" s="222"/>
      <c r="DL218" s="222"/>
      <c r="DM218" s="222"/>
      <c r="DN218" s="222"/>
      <c r="DO218" s="222"/>
      <c r="DP218" s="222"/>
      <c r="DQ218" s="222"/>
      <c r="DR218" s="222"/>
      <c r="DS218" s="222"/>
      <c r="DT218" s="222"/>
      <c r="DU218" s="222"/>
      <c r="DV218" s="222"/>
      <c r="DW218" s="222"/>
      <c r="DX218" s="222"/>
      <c r="DY218" s="222"/>
      <c r="DZ218" s="222"/>
      <c r="EA218" s="222"/>
      <c r="EB218" s="222"/>
      <c r="EC218" s="222"/>
      <c r="ED218" s="222"/>
      <c r="EE218" s="222"/>
    </row>
    <row r="219" spans="1:135" ht="25.5" x14ac:dyDescent="0.25">
      <c r="A219" s="317" t="s">
        <v>551</v>
      </c>
      <c r="B219" s="317" t="s">
        <v>3649</v>
      </c>
      <c r="C219" s="317" t="s">
        <v>552</v>
      </c>
      <c r="D219" s="317" t="s">
        <v>2853</v>
      </c>
      <c r="E219" s="318">
        <v>450</v>
      </c>
      <c r="F219" s="318">
        <v>1352</v>
      </c>
      <c r="G219" s="317" t="s">
        <v>2854</v>
      </c>
      <c r="H219" s="317" t="s">
        <v>800</v>
      </c>
      <c r="I219" s="317" t="s">
        <v>2622</v>
      </c>
      <c r="J219" s="318">
        <v>87</v>
      </c>
      <c r="K219" s="318">
        <v>0.8</v>
      </c>
      <c r="L219" s="317" t="s">
        <v>2891</v>
      </c>
      <c r="M219" s="317" t="s">
        <v>2892</v>
      </c>
      <c r="N219" s="317" t="s">
        <v>2893</v>
      </c>
      <c r="O219" s="317" t="s">
        <v>32</v>
      </c>
      <c r="P219" s="317" t="s">
        <v>2858</v>
      </c>
      <c r="Q219" s="317" t="s">
        <v>2859</v>
      </c>
      <c r="R219" s="317" t="s">
        <v>3649</v>
      </c>
      <c r="S219" s="317" t="s">
        <v>2860</v>
      </c>
      <c r="T219" s="318">
        <v>5.4685696788286699E-2</v>
      </c>
      <c r="U219" s="317" t="s">
        <v>2861</v>
      </c>
      <c r="V219" s="317" t="s">
        <v>2862</v>
      </c>
      <c r="W219" s="317" t="s">
        <v>551</v>
      </c>
      <c r="X219" s="317" t="s">
        <v>552</v>
      </c>
      <c r="Y219" s="318">
        <v>450</v>
      </c>
      <c r="Z219" s="318">
        <v>1352</v>
      </c>
      <c r="AA219" s="318">
        <v>1</v>
      </c>
      <c r="AB219" s="317" t="s">
        <v>3649</v>
      </c>
      <c r="AC219" s="318">
        <v>1</v>
      </c>
      <c r="AD219" s="317" t="s">
        <v>800</v>
      </c>
      <c r="AE219" s="317" t="s">
        <v>800</v>
      </c>
      <c r="AF219" s="295"/>
      <c r="AG219" s="295"/>
      <c r="AH219" s="317" t="s">
        <v>2854</v>
      </c>
      <c r="AI219" s="317" t="s">
        <v>2863</v>
      </c>
      <c r="AJ219" s="317" t="s">
        <v>2891</v>
      </c>
      <c r="AK219" s="317" t="s">
        <v>2907</v>
      </c>
      <c r="AL219" s="317" t="s">
        <v>2854</v>
      </c>
      <c r="AM219" s="317" t="s">
        <v>2865</v>
      </c>
      <c r="AN219" s="317" t="s">
        <v>2866</v>
      </c>
      <c r="AO219" s="317" t="s">
        <v>2867</v>
      </c>
      <c r="AP219" s="317" t="s">
        <v>2868</v>
      </c>
      <c r="AQ219" s="317" t="s">
        <v>2869</v>
      </c>
      <c r="AR219" s="317" t="s">
        <v>2870</v>
      </c>
      <c r="AS219" s="318">
        <v>79.348399999999998</v>
      </c>
      <c r="AT219" s="318">
        <v>0</v>
      </c>
      <c r="AU219" s="317" t="s">
        <v>3650</v>
      </c>
      <c r="AV219" s="317" t="s">
        <v>3650</v>
      </c>
      <c r="AW219" s="317" t="s">
        <v>3651</v>
      </c>
      <c r="AX219" s="317" t="s">
        <v>3652</v>
      </c>
      <c r="AY219" s="317" t="s">
        <v>2915</v>
      </c>
      <c r="AZ219" s="317" t="s">
        <v>800</v>
      </c>
      <c r="BA219" s="317" t="s">
        <v>800</v>
      </c>
      <c r="BB219" s="318">
        <v>7.9759138724523303E-3</v>
      </c>
      <c r="BC219" s="318">
        <v>2.4608563554728999E-2</v>
      </c>
      <c r="BD219" s="318">
        <v>8.3333333333333295E-4</v>
      </c>
      <c r="BE219" s="318">
        <v>6.3336845466155801E-4</v>
      </c>
      <c r="BF219" s="318">
        <v>0</v>
      </c>
      <c r="BG219" s="318">
        <v>0</v>
      </c>
      <c r="BH219" s="318">
        <v>0</v>
      </c>
      <c r="BI219" s="318">
        <v>0</v>
      </c>
      <c r="BJ219" s="318">
        <v>0</v>
      </c>
      <c r="BK219" s="318">
        <v>0</v>
      </c>
      <c r="BL219" s="318">
        <v>0</v>
      </c>
      <c r="BM219" s="318">
        <v>3.7815401413808E-2</v>
      </c>
      <c r="BN219" s="318">
        <v>2.32645452844311E-3</v>
      </c>
      <c r="BO219" s="318">
        <v>0</v>
      </c>
      <c r="BP219" s="318">
        <v>6.4477963636143699E-3</v>
      </c>
      <c r="BQ219" s="318">
        <v>2.1703550553888399E-3</v>
      </c>
      <c r="BR219" s="318">
        <v>3.2603550295858002E-4</v>
      </c>
      <c r="BS219" s="318">
        <v>7.4519070660385905E-2</v>
      </c>
      <c r="BT219" s="318">
        <v>8.09668670240003E-2</v>
      </c>
      <c r="BU219" s="318">
        <v>8.3137222079389103E-2</v>
      </c>
      <c r="BV219" s="318">
        <v>165.59793480085801</v>
      </c>
      <c r="BW219" s="318">
        <v>179.92637116444499</v>
      </c>
      <c r="BX219" s="318">
        <v>184.74938239864301</v>
      </c>
      <c r="BY219" s="318">
        <v>430.55463048222998</v>
      </c>
      <c r="BZ219" s="318">
        <v>467.80856502755699</v>
      </c>
      <c r="CA219" s="318">
        <v>480.34839423647099</v>
      </c>
      <c r="CB219" s="318">
        <v>19.374958371700298</v>
      </c>
      <c r="CC219" s="318">
        <v>21.051385426240099</v>
      </c>
      <c r="CD219" s="318">
        <v>21.6156777406412</v>
      </c>
      <c r="CE219" s="317" t="s">
        <v>800</v>
      </c>
      <c r="CF219" s="317" t="s">
        <v>800</v>
      </c>
      <c r="CG219" s="317" t="s">
        <v>2875</v>
      </c>
      <c r="CH219" s="318">
        <v>5.4603386911238096E-3</v>
      </c>
      <c r="CI219" s="318">
        <v>6.9058731969262099E-2</v>
      </c>
      <c r="CJ219" s="318">
        <v>17.9552703120081</v>
      </c>
      <c r="CK219" s="222"/>
      <c r="CL219" s="223">
        <f t="shared" si="29"/>
        <v>3.4377214718134805E-2</v>
      </c>
      <c r="CM219" s="223">
        <f t="shared" si="30"/>
        <v>4.0141855942251108E-2</v>
      </c>
      <c r="CN219" s="223">
        <f t="shared" si="31"/>
        <v>6.4477963636143699E-3</v>
      </c>
      <c r="CO219" s="223">
        <f t="shared" si="31"/>
        <v>2.1703550553888399E-3</v>
      </c>
      <c r="CP219" s="223">
        <f t="shared" si="32"/>
        <v>8.3137222079389117E-2</v>
      </c>
      <c r="CQ219" s="223">
        <f t="shared" si="33"/>
        <v>0</v>
      </c>
      <c r="CR219" s="222"/>
      <c r="CS219" s="222"/>
      <c r="CT219" s="222"/>
      <c r="CU219" s="222"/>
      <c r="CV219" s="222"/>
      <c r="CW219" s="222"/>
      <c r="CX219" s="222"/>
      <c r="CY219" s="222"/>
      <c r="CZ219" s="222"/>
      <c r="DA219" s="222"/>
      <c r="DB219" s="224">
        <f t="shared" si="34"/>
        <v>7.4193035157427339E-2</v>
      </c>
      <c r="DC219" s="224">
        <f t="shared" si="35"/>
        <v>3.2603550295858002E-4</v>
      </c>
      <c r="DD219" s="224">
        <f t="shared" si="36"/>
        <v>7.4519070660385919E-2</v>
      </c>
      <c r="DE219" s="225">
        <f t="shared" si="37"/>
        <v>0</v>
      </c>
      <c r="DF219" s="222"/>
      <c r="DG219" s="222"/>
      <c r="DH219" s="222"/>
      <c r="DI219" s="222"/>
      <c r="DJ219" s="222"/>
      <c r="DK219" s="222"/>
      <c r="DL219" s="222"/>
      <c r="DM219" s="222"/>
      <c r="DN219" s="222"/>
      <c r="DO219" s="222"/>
      <c r="DP219" s="222"/>
      <c r="DQ219" s="222"/>
      <c r="DR219" s="222"/>
      <c r="DS219" s="222"/>
      <c r="DT219" s="222"/>
      <c r="DU219" s="222"/>
      <c r="DV219" s="222"/>
      <c r="DW219" s="222"/>
      <c r="DX219" s="222"/>
      <c r="DY219" s="222"/>
      <c r="DZ219" s="222"/>
      <c r="EA219" s="222"/>
      <c r="EB219" s="222"/>
      <c r="EC219" s="222"/>
      <c r="ED219" s="222"/>
      <c r="EE219" s="222"/>
    </row>
    <row r="220" spans="1:135" ht="25.5" x14ac:dyDescent="0.25">
      <c r="A220" s="317" t="s">
        <v>553</v>
      </c>
      <c r="B220" s="317" t="s">
        <v>3654</v>
      </c>
      <c r="C220" s="317" t="s">
        <v>554</v>
      </c>
      <c r="D220" s="317" t="s">
        <v>2853</v>
      </c>
      <c r="E220" s="318">
        <v>310</v>
      </c>
      <c r="F220" s="318">
        <v>2940</v>
      </c>
      <c r="G220" s="317" t="s">
        <v>2891</v>
      </c>
      <c r="H220" s="317" t="s">
        <v>800</v>
      </c>
      <c r="I220" s="317" t="s">
        <v>2623</v>
      </c>
      <c r="J220" s="318">
        <v>115</v>
      </c>
      <c r="K220" s="318">
        <v>0.84304999999999997</v>
      </c>
      <c r="L220" s="317" t="s">
        <v>2891</v>
      </c>
      <c r="M220" s="317" t="s">
        <v>2892</v>
      </c>
      <c r="N220" s="317" t="s">
        <v>2893</v>
      </c>
      <c r="O220" s="317" t="s">
        <v>32</v>
      </c>
      <c r="P220" s="317" t="s">
        <v>2858</v>
      </c>
      <c r="Q220" s="317" t="s">
        <v>2859</v>
      </c>
      <c r="R220" s="317" t="s">
        <v>3654</v>
      </c>
      <c r="S220" s="317" t="s">
        <v>2860</v>
      </c>
      <c r="T220" s="318">
        <v>5.4685696788286699E-2</v>
      </c>
      <c r="U220" s="317" t="s">
        <v>3008</v>
      </c>
      <c r="V220" s="317" t="s">
        <v>3009</v>
      </c>
      <c r="W220" s="317" t="s">
        <v>137</v>
      </c>
      <c r="X220" s="317" t="s">
        <v>138</v>
      </c>
      <c r="Y220" s="318">
        <v>310</v>
      </c>
      <c r="Z220" s="318">
        <v>3780</v>
      </c>
      <c r="AA220" s="318">
        <v>110</v>
      </c>
      <c r="AB220" s="317" t="s">
        <v>3655</v>
      </c>
      <c r="AC220" s="318">
        <v>0.97499999999999998</v>
      </c>
      <c r="AD220" s="317" t="s">
        <v>800</v>
      </c>
      <c r="AE220" s="317" t="s">
        <v>800</v>
      </c>
      <c r="AF220" s="295"/>
      <c r="AG220" s="295"/>
      <c r="AH220" s="317" t="s">
        <v>2855</v>
      </c>
      <c r="AI220" s="317" t="s">
        <v>2711</v>
      </c>
      <c r="AJ220" s="317" t="s">
        <v>2855</v>
      </c>
      <c r="AK220" s="317" t="s">
        <v>2864</v>
      </c>
      <c r="AL220" s="317" t="s">
        <v>2854</v>
      </c>
      <c r="AM220" s="317" t="s">
        <v>2865</v>
      </c>
      <c r="AN220" s="317" t="s">
        <v>3010</v>
      </c>
      <c r="AO220" s="317" t="s">
        <v>2921</v>
      </c>
      <c r="AP220" s="317" t="s">
        <v>2868</v>
      </c>
      <c r="AQ220" s="317" t="s">
        <v>2869</v>
      </c>
      <c r="AR220" s="317" t="s">
        <v>2922</v>
      </c>
      <c r="AS220" s="318">
        <v>48.982399999999998</v>
      </c>
      <c r="AT220" s="318">
        <v>6.5473999999999997</v>
      </c>
      <c r="AU220" s="317" t="s">
        <v>3656</v>
      </c>
      <c r="AV220" s="317" t="s">
        <v>3657</v>
      </c>
      <c r="AW220" s="317" t="s">
        <v>3658</v>
      </c>
      <c r="AX220" s="317" t="s">
        <v>3659</v>
      </c>
      <c r="AY220" s="317" t="s">
        <v>2874</v>
      </c>
      <c r="AZ220" s="317" t="s">
        <v>800</v>
      </c>
      <c r="BA220" s="317" t="s">
        <v>800</v>
      </c>
      <c r="BB220" s="318">
        <v>3.2047996976568402E-3</v>
      </c>
      <c r="BC220" s="318">
        <v>1.69525660043689E-2</v>
      </c>
      <c r="BD220" s="318">
        <v>8.3333333333333295E-4</v>
      </c>
      <c r="BE220" s="318">
        <v>2.95787439613527E-4</v>
      </c>
      <c r="BF220" s="318">
        <v>1.242E-3</v>
      </c>
      <c r="BG220" s="318">
        <v>4.4237694672477301E-5</v>
      </c>
      <c r="BH220" s="318">
        <v>1.3589497354497401E-3</v>
      </c>
      <c r="BI220" s="318">
        <v>0</v>
      </c>
      <c r="BJ220" s="318">
        <v>8.6964608901126696E-4</v>
      </c>
      <c r="BK220" s="318">
        <v>0</v>
      </c>
      <c r="BL220" s="318">
        <v>0</v>
      </c>
      <c r="BM220" s="318">
        <v>1.34993570854781E-2</v>
      </c>
      <c r="BN220" s="318">
        <v>1.5208290612890799E-3</v>
      </c>
      <c r="BO220" s="318">
        <v>5.9515113744280403E-3</v>
      </c>
      <c r="BP220" s="318">
        <v>4.6288102661151201E-3</v>
      </c>
      <c r="BQ220" s="318">
        <v>1.55807677460012E-3</v>
      </c>
      <c r="BR220" s="318">
        <v>1.98479843386243E-4</v>
      </c>
      <c r="BS220" s="318">
        <v>4.5971497358687503E-2</v>
      </c>
      <c r="BT220" s="318">
        <v>5.0600307624802603E-2</v>
      </c>
      <c r="BU220" s="318">
        <v>5.21583843994027E-2</v>
      </c>
      <c r="BV220" s="318">
        <v>148.29515276996</v>
      </c>
      <c r="BW220" s="318">
        <v>163.226798789686</v>
      </c>
      <c r="BX220" s="318">
        <v>168.25285290129901</v>
      </c>
      <c r="BY220" s="318">
        <v>385.56739720189501</v>
      </c>
      <c r="BZ220" s="318">
        <v>424.389676853183</v>
      </c>
      <c r="CA220" s="318">
        <v>437.45741754337803</v>
      </c>
      <c r="CB220" s="318">
        <v>11.9525893132587</v>
      </c>
      <c r="CC220" s="318">
        <v>13.1560799824487</v>
      </c>
      <c r="CD220" s="318">
        <v>13.561179943844699</v>
      </c>
      <c r="CE220" s="317" t="s">
        <v>800</v>
      </c>
      <c r="CF220" s="317" t="s">
        <v>800</v>
      </c>
      <c r="CG220" s="317" t="s">
        <v>3014</v>
      </c>
      <c r="CH220" s="318">
        <v>1.4005764059463199E-3</v>
      </c>
      <c r="CI220" s="318">
        <v>4.4570920952741198E-2</v>
      </c>
      <c r="CJ220" s="318">
        <v>11.5884394477127</v>
      </c>
      <c r="CK220" s="222"/>
      <c r="CL220" s="223">
        <f t="shared" si="29"/>
        <v>2.4999799837492329E-2</v>
      </c>
      <c r="CM220" s="223">
        <f t="shared" si="30"/>
        <v>2.097169752119522E-2</v>
      </c>
      <c r="CN220" s="223">
        <f t="shared" si="31"/>
        <v>4.6288102661151201E-3</v>
      </c>
      <c r="CO220" s="223">
        <f t="shared" si="31"/>
        <v>1.55807677460012E-3</v>
      </c>
      <c r="CP220" s="223">
        <f t="shared" si="32"/>
        <v>5.2158384399402791E-2</v>
      </c>
      <c r="CQ220" s="223">
        <f t="shared" si="33"/>
        <v>9.0205620750793969E-17</v>
      </c>
      <c r="CR220" s="222"/>
      <c r="CS220" s="222"/>
      <c r="CT220" s="222"/>
      <c r="CU220" s="222"/>
      <c r="CV220" s="222"/>
      <c r="CW220" s="222"/>
      <c r="CX220" s="222"/>
      <c r="CY220" s="222"/>
      <c r="CZ220" s="222"/>
      <c r="DA220" s="222"/>
      <c r="DB220" s="224">
        <f t="shared" si="34"/>
        <v>3.6306672621739776E-2</v>
      </c>
      <c r="DC220" s="224">
        <f t="shared" si="35"/>
        <v>9.6648247369477674E-3</v>
      </c>
      <c r="DD220" s="224">
        <f t="shared" si="36"/>
        <v>4.5971497358687545E-2</v>
      </c>
      <c r="DE220" s="225">
        <f t="shared" si="37"/>
        <v>0</v>
      </c>
      <c r="DF220" s="222"/>
      <c r="DG220" s="222"/>
      <c r="DH220" s="222"/>
      <c r="DI220" s="222"/>
      <c r="DJ220" s="222"/>
      <c r="DK220" s="222"/>
      <c r="DL220" s="222"/>
      <c r="DM220" s="222"/>
      <c r="DN220" s="222"/>
      <c r="DO220" s="222"/>
      <c r="DP220" s="222"/>
      <c r="DQ220" s="222"/>
      <c r="DR220" s="222"/>
      <c r="DS220" s="222"/>
      <c r="DT220" s="222"/>
      <c r="DU220" s="222"/>
      <c r="DV220" s="222"/>
      <c r="DW220" s="222"/>
      <c r="DX220" s="222"/>
      <c r="DY220" s="222"/>
      <c r="DZ220" s="222"/>
      <c r="EA220" s="222"/>
      <c r="EB220" s="222"/>
      <c r="EC220" s="222"/>
      <c r="ED220" s="222"/>
      <c r="EE220" s="222"/>
    </row>
    <row r="221" spans="1:135" ht="25.5" x14ac:dyDescent="0.25">
      <c r="A221" s="317" t="s">
        <v>555</v>
      </c>
      <c r="B221" s="317" t="s">
        <v>4253</v>
      </c>
      <c r="C221" s="317" t="s">
        <v>556</v>
      </c>
      <c r="D221" s="317" t="s">
        <v>2853</v>
      </c>
      <c r="E221" s="318">
        <v>717</v>
      </c>
      <c r="F221" s="318">
        <v>1176</v>
      </c>
      <c r="G221" s="317" t="s">
        <v>2906</v>
      </c>
      <c r="H221" s="317" t="s">
        <v>800</v>
      </c>
      <c r="I221" s="317" t="s">
        <v>2625</v>
      </c>
      <c r="J221" s="318">
        <v>58</v>
      </c>
      <c r="K221" s="318">
        <v>0.8</v>
      </c>
      <c r="L221" s="317" t="s">
        <v>2891</v>
      </c>
      <c r="M221" s="317" t="s">
        <v>2892</v>
      </c>
      <c r="N221" s="317" t="s">
        <v>2893</v>
      </c>
      <c r="O221" s="317" t="s">
        <v>32</v>
      </c>
      <c r="P221" s="317" t="s">
        <v>2894</v>
      </c>
      <c r="Q221" s="317" t="s">
        <v>2859</v>
      </c>
      <c r="R221" s="317" t="s">
        <v>4253</v>
      </c>
      <c r="S221" s="317" t="s">
        <v>2895</v>
      </c>
      <c r="T221" s="318">
        <v>5.45294626447154E-2</v>
      </c>
      <c r="U221" s="317" t="s">
        <v>2981</v>
      </c>
      <c r="V221" s="317" t="s">
        <v>2982</v>
      </c>
      <c r="W221" s="317" t="s">
        <v>139</v>
      </c>
      <c r="X221" s="317" t="s">
        <v>140</v>
      </c>
      <c r="Y221" s="318">
        <v>717</v>
      </c>
      <c r="Z221" s="318">
        <v>1372</v>
      </c>
      <c r="AA221" s="318">
        <v>60</v>
      </c>
      <c r="AB221" s="317" t="s">
        <v>4254</v>
      </c>
      <c r="AC221" s="318">
        <v>0.97499999999999998</v>
      </c>
      <c r="AD221" s="317" t="s">
        <v>800</v>
      </c>
      <c r="AE221" s="317" t="s">
        <v>800</v>
      </c>
      <c r="AF221" s="295"/>
      <c r="AG221" s="295"/>
      <c r="AH221" s="317" t="s">
        <v>2906</v>
      </c>
      <c r="AI221" s="317" t="s">
        <v>2712</v>
      </c>
      <c r="AJ221" s="317" t="s">
        <v>2855</v>
      </c>
      <c r="AK221" s="317" t="s">
        <v>2864</v>
      </c>
      <c r="AL221" s="317" t="s">
        <v>2854</v>
      </c>
      <c r="AM221" s="317" t="s">
        <v>2865</v>
      </c>
      <c r="AN221" s="317" t="s">
        <v>2985</v>
      </c>
      <c r="AO221" s="317" t="s">
        <v>2909</v>
      </c>
      <c r="AP221" s="317" t="s">
        <v>2868</v>
      </c>
      <c r="AQ221" s="317" t="s">
        <v>2869</v>
      </c>
      <c r="AR221" s="317" t="s">
        <v>2910</v>
      </c>
      <c r="AS221" s="318">
        <v>82.6995</v>
      </c>
      <c r="AT221" s="318">
        <v>9.8210999999999995</v>
      </c>
      <c r="AU221" s="317" t="s">
        <v>3663</v>
      </c>
      <c r="AV221" s="317" t="s">
        <v>3664</v>
      </c>
      <c r="AW221" s="317" t="s">
        <v>3665</v>
      </c>
      <c r="AX221" s="317" t="s">
        <v>3666</v>
      </c>
      <c r="AY221" s="317" t="s">
        <v>2874</v>
      </c>
      <c r="AZ221" s="317" t="s">
        <v>800</v>
      </c>
      <c r="BA221" s="317" t="s">
        <v>800</v>
      </c>
      <c r="BB221" s="318">
        <v>8.0837726757369607E-3</v>
      </c>
      <c r="BC221" s="318">
        <v>3.9097624716260999E-2</v>
      </c>
      <c r="BD221" s="318">
        <v>8.3333333333333295E-4</v>
      </c>
      <c r="BE221" s="318">
        <v>9.9017600574712603E-4</v>
      </c>
      <c r="BF221" s="318">
        <v>2.003E-3</v>
      </c>
      <c r="BG221" s="318">
        <v>1.21653660349313E-4</v>
      </c>
      <c r="BH221" s="318">
        <v>3.68107952704891E-3</v>
      </c>
      <c r="BI221" s="318">
        <v>0</v>
      </c>
      <c r="BJ221" s="318">
        <v>2.2152042192478899E-3</v>
      </c>
      <c r="BK221" s="318">
        <v>0</v>
      </c>
      <c r="BL221" s="318">
        <v>0</v>
      </c>
      <c r="BM221" s="318">
        <v>3.96032620388371E-2</v>
      </c>
      <c r="BN221" s="318">
        <v>3.70681754865269E-3</v>
      </c>
      <c r="BO221" s="318">
        <v>3.7046391719628901E-3</v>
      </c>
      <c r="BP221" s="318">
        <v>9.6716945454215497E-3</v>
      </c>
      <c r="BQ221" s="318">
        <v>3.2555325830832499E-3</v>
      </c>
      <c r="BR221" s="318">
        <v>5.4683222157434397E-4</v>
      </c>
      <c r="BS221" s="318">
        <v>0.10458739511875099</v>
      </c>
      <c r="BT221" s="318">
        <v>0.114259089664173</v>
      </c>
      <c r="BU221" s="318">
        <v>0.11751462224725601</v>
      </c>
      <c r="BV221" s="318">
        <v>145.86805455892801</v>
      </c>
      <c r="BW221" s="318">
        <v>159.35716829033899</v>
      </c>
      <c r="BX221" s="318">
        <v>163.89766003801401</v>
      </c>
      <c r="BY221" s="318">
        <v>379.25694185321299</v>
      </c>
      <c r="BZ221" s="318">
        <v>414.32863755488103</v>
      </c>
      <c r="CA221" s="318">
        <v>426.13391609883701</v>
      </c>
      <c r="CB221" s="318">
        <v>27.192722730875399</v>
      </c>
      <c r="CC221" s="318">
        <v>29.707363312685001</v>
      </c>
      <c r="CD221" s="318">
        <v>30.553801784286598</v>
      </c>
      <c r="CE221" s="317" t="s">
        <v>800</v>
      </c>
      <c r="CF221" s="317" t="s">
        <v>800</v>
      </c>
      <c r="CG221" s="317" t="s">
        <v>2990</v>
      </c>
      <c r="CH221" s="318">
        <v>5.1991105386125199E-3</v>
      </c>
      <c r="CI221" s="318">
        <v>9.9388284580139E-2</v>
      </c>
      <c r="CJ221" s="318">
        <v>25.840953990836098</v>
      </c>
      <c r="CK221" s="222"/>
      <c r="CL221" s="223">
        <f t="shared" si="29"/>
        <v>5.7572676359298879E-2</v>
      </c>
      <c r="CM221" s="223">
        <f t="shared" si="30"/>
        <v>4.7014718759452678E-2</v>
      </c>
      <c r="CN221" s="223">
        <f t="shared" si="31"/>
        <v>9.6716945454215497E-3</v>
      </c>
      <c r="CO221" s="223">
        <f t="shared" si="31"/>
        <v>3.2555325830832499E-3</v>
      </c>
      <c r="CP221" s="223">
        <f t="shared" si="32"/>
        <v>0.11751462224725637</v>
      </c>
      <c r="CQ221" s="223">
        <f t="shared" si="33"/>
        <v>3.6082248300317588E-16</v>
      </c>
      <c r="CR221" s="222"/>
      <c r="CS221" s="222"/>
      <c r="CT221" s="222"/>
      <c r="CU221" s="222"/>
      <c r="CV221" s="222"/>
      <c r="CW221" s="222"/>
      <c r="CX221" s="222"/>
      <c r="CY221" s="222"/>
      <c r="CZ221" s="222"/>
      <c r="DA221" s="222"/>
      <c r="DB221" s="224">
        <f t="shared" si="34"/>
        <v>9.2314986318568215E-2</v>
      </c>
      <c r="DC221" s="224">
        <f t="shared" si="35"/>
        <v>1.2272408800183347E-2</v>
      </c>
      <c r="DD221" s="224">
        <f t="shared" si="36"/>
        <v>0.10458739511875156</v>
      </c>
      <c r="DE221" s="225">
        <f t="shared" si="37"/>
        <v>5.6898930012039273E-16</v>
      </c>
      <c r="DF221" s="222"/>
      <c r="DG221" s="222"/>
      <c r="DH221" s="222"/>
      <c r="DI221" s="222"/>
      <c r="DJ221" s="222"/>
      <c r="DK221" s="222"/>
      <c r="DL221" s="222"/>
      <c r="DM221" s="222"/>
      <c r="DN221" s="222"/>
      <c r="DO221" s="222"/>
      <c r="DP221" s="222"/>
      <c r="DQ221" s="222"/>
      <c r="DR221" s="222"/>
      <c r="DS221" s="222"/>
      <c r="DT221" s="222"/>
      <c r="DU221" s="222"/>
      <c r="DV221" s="222"/>
      <c r="DW221" s="222"/>
      <c r="DX221" s="222"/>
      <c r="DY221" s="222"/>
      <c r="DZ221" s="222"/>
      <c r="EA221" s="222"/>
      <c r="EB221" s="222"/>
      <c r="EC221" s="222"/>
      <c r="ED221" s="222"/>
      <c r="EE221" s="222"/>
    </row>
    <row r="222" spans="1:135" ht="25.5" x14ac:dyDescent="0.25">
      <c r="A222" s="317" t="s">
        <v>557</v>
      </c>
      <c r="B222" s="317" t="s">
        <v>3668</v>
      </c>
      <c r="C222" s="317" t="s">
        <v>558</v>
      </c>
      <c r="D222" s="317" t="s">
        <v>2853</v>
      </c>
      <c r="E222" s="318">
        <v>750</v>
      </c>
      <c r="F222" s="318">
        <v>1176</v>
      </c>
      <c r="G222" s="317" t="s">
        <v>2854</v>
      </c>
      <c r="H222" s="317" t="s">
        <v>800</v>
      </c>
      <c r="I222" s="317" t="s">
        <v>2622</v>
      </c>
      <c r="J222" s="318">
        <v>77</v>
      </c>
      <c r="K222" s="318">
        <v>0.8</v>
      </c>
      <c r="L222" s="317" t="s">
        <v>2891</v>
      </c>
      <c r="M222" s="317" t="s">
        <v>2892</v>
      </c>
      <c r="N222" s="317" t="s">
        <v>2893</v>
      </c>
      <c r="O222" s="317" t="s">
        <v>32</v>
      </c>
      <c r="P222" s="317" t="s">
        <v>2858</v>
      </c>
      <c r="Q222" s="317" t="s">
        <v>2859</v>
      </c>
      <c r="R222" s="317" t="s">
        <v>3668</v>
      </c>
      <c r="S222" s="317" t="s">
        <v>2860</v>
      </c>
      <c r="T222" s="318">
        <v>5.4685696788286699E-2</v>
      </c>
      <c r="U222" s="317" t="s">
        <v>2861</v>
      </c>
      <c r="V222" s="317" t="s">
        <v>2862</v>
      </c>
      <c r="W222" s="317" t="s">
        <v>141</v>
      </c>
      <c r="X222" s="317" t="s">
        <v>142</v>
      </c>
      <c r="Y222" s="318">
        <v>750</v>
      </c>
      <c r="Z222" s="318">
        <v>1372</v>
      </c>
      <c r="AA222" s="318">
        <v>60</v>
      </c>
      <c r="AB222" s="317" t="s">
        <v>3669</v>
      </c>
      <c r="AC222" s="318">
        <v>0.97499999999999998</v>
      </c>
      <c r="AD222" s="317" t="s">
        <v>800</v>
      </c>
      <c r="AE222" s="317" t="s">
        <v>800</v>
      </c>
      <c r="AF222" s="295"/>
      <c r="AG222" s="295"/>
      <c r="AH222" s="317" t="s">
        <v>2906</v>
      </c>
      <c r="AI222" s="317" t="s">
        <v>2712</v>
      </c>
      <c r="AJ222" s="317" t="s">
        <v>2855</v>
      </c>
      <c r="AK222" s="317" t="s">
        <v>2864</v>
      </c>
      <c r="AL222" s="317" t="s">
        <v>2854</v>
      </c>
      <c r="AM222" s="317" t="s">
        <v>2865</v>
      </c>
      <c r="AN222" s="317" t="s">
        <v>2866</v>
      </c>
      <c r="AO222" s="317" t="s">
        <v>2909</v>
      </c>
      <c r="AP222" s="317" t="s">
        <v>2868</v>
      </c>
      <c r="AQ222" s="317" t="s">
        <v>2869</v>
      </c>
      <c r="AR222" s="317" t="s">
        <v>2910</v>
      </c>
      <c r="AS222" s="318">
        <v>79.348399999999998</v>
      </c>
      <c r="AT222" s="318">
        <v>9.8210999999999995</v>
      </c>
      <c r="AU222" s="317" t="s">
        <v>3670</v>
      </c>
      <c r="AV222" s="317" t="s">
        <v>3671</v>
      </c>
      <c r="AW222" s="317" t="s">
        <v>3672</v>
      </c>
      <c r="AX222" s="317" t="s">
        <v>3673</v>
      </c>
      <c r="AY222" s="317" t="s">
        <v>2874</v>
      </c>
      <c r="AZ222" s="317" t="s">
        <v>800</v>
      </c>
      <c r="BA222" s="317" t="s">
        <v>800</v>
      </c>
      <c r="BB222" s="318">
        <v>8.0837726757369607E-3</v>
      </c>
      <c r="BC222" s="318">
        <v>4.1014272591214998E-2</v>
      </c>
      <c r="BD222" s="318">
        <v>8.3333333333333295E-4</v>
      </c>
      <c r="BE222" s="318">
        <v>7.1562409812409803E-4</v>
      </c>
      <c r="BF222" s="318">
        <v>2.111E-3</v>
      </c>
      <c r="BG222" s="318">
        <v>1.21653660349313E-4</v>
      </c>
      <c r="BH222" s="318">
        <v>3.68107952704891E-3</v>
      </c>
      <c r="BI222" s="318">
        <v>0</v>
      </c>
      <c r="BJ222" s="318">
        <v>2.334337380123E-3</v>
      </c>
      <c r="BK222" s="318">
        <v>0</v>
      </c>
      <c r="BL222" s="318">
        <v>0</v>
      </c>
      <c r="BM222" s="318">
        <v>4.2726492506510401E-2</v>
      </c>
      <c r="BN222" s="318">
        <v>3.87742421407186E-3</v>
      </c>
      <c r="BO222" s="318">
        <v>3.7046391719628901E-3</v>
      </c>
      <c r="BP222" s="318">
        <v>7.2851725147331202E-3</v>
      </c>
      <c r="BQ222" s="318">
        <v>2.45221934829648E-3</v>
      </c>
      <c r="BR222" s="318">
        <v>5.4683222157434397E-4</v>
      </c>
      <c r="BS222" s="318">
        <v>0.10975046138005</v>
      </c>
      <c r="BT222" s="318">
        <v>0.117035633894783</v>
      </c>
      <c r="BU222" s="318">
        <v>0.11948785324308001</v>
      </c>
      <c r="BV222" s="318">
        <v>146.33394850673301</v>
      </c>
      <c r="BW222" s="318">
        <v>156.04751185971099</v>
      </c>
      <c r="BX222" s="318">
        <v>159.31713765744001</v>
      </c>
      <c r="BY222" s="318">
        <v>380.46826611750703</v>
      </c>
      <c r="BZ222" s="318">
        <v>405.72353083524803</v>
      </c>
      <c r="CA222" s="318">
        <v>414.22455790934299</v>
      </c>
      <c r="CB222" s="318">
        <v>28.535119958812999</v>
      </c>
      <c r="CC222" s="318">
        <v>30.429264812643599</v>
      </c>
      <c r="CD222" s="318">
        <v>31.066841843200699</v>
      </c>
      <c r="CE222" s="317" t="s">
        <v>800</v>
      </c>
      <c r="CF222" s="317" t="s">
        <v>800</v>
      </c>
      <c r="CG222" s="317" t="s">
        <v>2875</v>
      </c>
      <c r="CH222" s="318">
        <v>6.1694735860749602E-3</v>
      </c>
      <c r="CI222" s="318">
        <v>0.103580987793975</v>
      </c>
      <c r="CJ222" s="318">
        <v>26.931056826433501</v>
      </c>
      <c r="CK222" s="222"/>
      <c r="CL222" s="223">
        <f t="shared" si="29"/>
        <v>5.9441905487504963E-2</v>
      </c>
      <c r="CM222" s="223">
        <f t="shared" si="30"/>
        <v>5.0308555892545154E-2</v>
      </c>
      <c r="CN222" s="223">
        <f t="shared" si="31"/>
        <v>7.2851725147331202E-3</v>
      </c>
      <c r="CO222" s="223">
        <f t="shared" si="31"/>
        <v>2.45221934829648E-3</v>
      </c>
      <c r="CP222" s="223">
        <f t="shared" si="32"/>
        <v>0.11948785324307973</v>
      </c>
      <c r="CQ222" s="223">
        <f t="shared" si="33"/>
        <v>-2.7755575615628914E-16</v>
      </c>
      <c r="CR222" s="222"/>
      <c r="CS222" s="222"/>
      <c r="CT222" s="222"/>
      <c r="CU222" s="222"/>
      <c r="CV222" s="222"/>
      <c r="CW222" s="222"/>
      <c r="CX222" s="222"/>
      <c r="CY222" s="222"/>
      <c r="CZ222" s="222"/>
      <c r="DA222" s="222"/>
      <c r="DB222" s="224">
        <f t="shared" si="34"/>
        <v>9.7250919418991652E-2</v>
      </c>
      <c r="DC222" s="224">
        <f t="shared" si="35"/>
        <v>1.2499541961058456E-2</v>
      </c>
      <c r="DD222" s="224">
        <f t="shared" si="36"/>
        <v>0.10975046138005011</v>
      </c>
      <c r="DE222" s="225">
        <f t="shared" si="37"/>
        <v>1.1102230246251565E-16</v>
      </c>
      <c r="DF222" s="222"/>
      <c r="DG222" s="222"/>
      <c r="DH222" s="222"/>
      <c r="DI222" s="222"/>
      <c r="DJ222" s="222"/>
      <c r="DK222" s="222"/>
      <c r="DL222" s="222"/>
      <c r="DM222" s="222"/>
      <c r="DN222" s="222"/>
      <c r="DO222" s="222"/>
      <c r="DP222" s="222"/>
      <c r="DQ222" s="222"/>
      <c r="DR222" s="222"/>
      <c r="DS222" s="222"/>
      <c r="DT222" s="222"/>
      <c r="DU222" s="222"/>
      <c r="DV222" s="222"/>
      <c r="DW222" s="222"/>
      <c r="DX222" s="222"/>
      <c r="DY222" s="222"/>
      <c r="DZ222" s="222"/>
      <c r="EA222" s="222"/>
      <c r="EB222" s="222"/>
      <c r="EC222" s="222"/>
      <c r="ED222" s="222"/>
      <c r="EE222" s="222"/>
    </row>
    <row r="223" spans="1:135" ht="25.5" x14ac:dyDescent="0.25">
      <c r="A223" s="317" t="s">
        <v>559</v>
      </c>
      <c r="B223" s="317" t="s">
        <v>3675</v>
      </c>
      <c r="C223" s="317" t="s">
        <v>560</v>
      </c>
      <c r="D223" s="317" t="s">
        <v>49</v>
      </c>
      <c r="E223" s="318">
        <v>130</v>
      </c>
      <c r="F223" s="318">
        <v>4356</v>
      </c>
      <c r="G223" s="317" t="s">
        <v>2855</v>
      </c>
      <c r="H223" s="317" t="s">
        <v>800</v>
      </c>
      <c r="I223" s="317" t="s">
        <v>2624</v>
      </c>
      <c r="J223" s="318">
        <v>267</v>
      </c>
      <c r="K223" s="318">
        <v>0.8</v>
      </c>
      <c r="L223" s="317" t="s">
        <v>2855</v>
      </c>
      <c r="M223" s="317" t="s">
        <v>2856</v>
      </c>
      <c r="N223" s="317" t="s">
        <v>2857</v>
      </c>
      <c r="O223" s="317" t="s">
        <v>32</v>
      </c>
      <c r="P223" s="317" t="s">
        <v>2858</v>
      </c>
      <c r="Q223" s="317" t="s">
        <v>2859</v>
      </c>
      <c r="R223" s="317" t="s">
        <v>3675</v>
      </c>
      <c r="S223" s="317" t="s">
        <v>2860</v>
      </c>
      <c r="T223" s="318">
        <v>5.4685696788286699E-2</v>
      </c>
      <c r="U223" s="317" t="s">
        <v>2904</v>
      </c>
      <c r="V223" s="317" t="s">
        <v>2905</v>
      </c>
      <c r="W223" s="317" t="s">
        <v>559</v>
      </c>
      <c r="X223" s="317" t="s">
        <v>560</v>
      </c>
      <c r="Y223" s="318">
        <v>130</v>
      </c>
      <c r="Z223" s="318">
        <v>4356</v>
      </c>
      <c r="AA223" s="318">
        <v>1</v>
      </c>
      <c r="AB223" s="317" t="s">
        <v>3675</v>
      </c>
      <c r="AC223" s="318">
        <v>1</v>
      </c>
      <c r="AD223" s="317" t="s">
        <v>800</v>
      </c>
      <c r="AE223" s="317" t="s">
        <v>800</v>
      </c>
      <c r="AF223" s="295"/>
      <c r="AG223" s="295"/>
      <c r="AH223" s="317" t="s">
        <v>2854</v>
      </c>
      <c r="AI223" s="317" t="s">
        <v>2863</v>
      </c>
      <c r="AJ223" s="317" t="s">
        <v>2855</v>
      </c>
      <c r="AK223" s="317" t="s">
        <v>2864</v>
      </c>
      <c r="AL223" s="317" t="s">
        <v>2854</v>
      </c>
      <c r="AM223" s="317" t="s">
        <v>2865</v>
      </c>
      <c r="AN223" s="317" t="s">
        <v>2908</v>
      </c>
      <c r="AO223" s="317" t="s">
        <v>2867</v>
      </c>
      <c r="AP223" s="317" t="s">
        <v>2868</v>
      </c>
      <c r="AQ223" s="317" t="s">
        <v>2869</v>
      </c>
      <c r="AR223" s="317" t="s">
        <v>2870</v>
      </c>
      <c r="AS223" s="318">
        <v>57.08</v>
      </c>
      <c r="AT223" s="318">
        <v>0</v>
      </c>
      <c r="AU223" s="317" t="s">
        <v>3676</v>
      </c>
      <c r="AV223" s="317" t="s">
        <v>3676</v>
      </c>
      <c r="AW223" s="317" t="s">
        <v>3677</v>
      </c>
      <c r="AX223" s="317" t="s">
        <v>3678</v>
      </c>
      <c r="AY223" s="317" t="s">
        <v>2874</v>
      </c>
      <c r="AZ223" s="317" t="s">
        <v>800</v>
      </c>
      <c r="BA223" s="317" t="s">
        <v>800</v>
      </c>
      <c r="BB223" s="318">
        <v>2.3000229568411398E-3</v>
      </c>
      <c r="BC223" s="318">
        <v>7.1091405824772703E-3</v>
      </c>
      <c r="BD223" s="318">
        <v>1E-3</v>
      </c>
      <c r="BE223" s="318">
        <v>1.4846025801082001E-4</v>
      </c>
      <c r="BF223" s="318">
        <v>0</v>
      </c>
      <c r="BG223" s="318">
        <v>0</v>
      </c>
      <c r="BH223" s="318">
        <v>0</v>
      </c>
      <c r="BI223" s="318">
        <v>0</v>
      </c>
      <c r="BJ223" s="318">
        <v>0</v>
      </c>
      <c r="BK223" s="318">
        <v>0</v>
      </c>
      <c r="BL223" s="318">
        <v>0</v>
      </c>
      <c r="BM223" s="318">
        <v>1.77868750154693E-2</v>
      </c>
      <c r="BN223" s="318">
        <v>6.7208686377245505E-4</v>
      </c>
      <c r="BO223" s="318">
        <v>0</v>
      </c>
      <c r="BP223" s="318">
        <v>2.1009673544361402E-3</v>
      </c>
      <c r="BQ223" s="318">
        <v>7.0719434389074397E-4</v>
      </c>
      <c r="BR223" s="318">
        <v>1.72234574839302E-4</v>
      </c>
      <c r="BS223" s="318">
        <v>2.91888202514103E-2</v>
      </c>
      <c r="BT223" s="318">
        <v>3.12897876058464E-2</v>
      </c>
      <c r="BU223" s="318">
        <v>3.1996981949737199E-2</v>
      </c>
      <c r="BV223" s="318">
        <v>224.52938654931</v>
      </c>
      <c r="BW223" s="318">
        <v>240.69067389112601</v>
      </c>
      <c r="BX223" s="318">
        <v>246.13063038259401</v>
      </c>
      <c r="BY223" s="318">
        <v>583.776405028206</v>
      </c>
      <c r="BZ223" s="318">
        <v>625.79575211692895</v>
      </c>
      <c r="CA223" s="318">
        <v>639.93963899474397</v>
      </c>
      <c r="CB223" s="318">
        <v>7.5890932653666798</v>
      </c>
      <c r="CC223" s="318">
        <v>8.1353447775200696</v>
      </c>
      <c r="CD223" s="318">
        <v>8.3192153069316692</v>
      </c>
      <c r="CE223" s="317" t="s">
        <v>800</v>
      </c>
      <c r="CF223" s="317" t="s">
        <v>800</v>
      </c>
      <c r="CG223" s="317" t="s">
        <v>2916</v>
      </c>
      <c r="CH223" s="318">
        <v>3.0550117826823198E-3</v>
      </c>
      <c r="CI223" s="318">
        <v>2.6133808468727999E-2</v>
      </c>
      <c r="CJ223" s="318">
        <v>6.7947902018692696</v>
      </c>
      <c r="CK223" s="222"/>
      <c r="CL223" s="223">
        <f t="shared" si="29"/>
        <v>1.0729858372168534E-2</v>
      </c>
      <c r="CM223" s="223">
        <f t="shared" si="30"/>
        <v>1.8458961879241755E-2</v>
      </c>
      <c r="CN223" s="223">
        <f t="shared" si="31"/>
        <v>2.1009673544361402E-3</v>
      </c>
      <c r="CO223" s="223">
        <f t="shared" si="31"/>
        <v>7.0719434389074397E-4</v>
      </c>
      <c r="CP223" s="223">
        <f t="shared" si="32"/>
        <v>3.1996981949737172E-2</v>
      </c>
      <c r="CQ223" s="223">
        <f t="shared" si="33"/>
        <v>0</v>
      </c>
      <c r="CR223" s="222"/>
      <c r="CS223" s="222"/>
      <c r="CT223" s="222"/>
      <c r="CU223" s="222"/>
      <c r="CV223" s="222"/>
      <c r="CW223" s="222"/>
      <c r="CX223" s="222"/>
      <c r="CY223" s="222"/>
      <c r="CZ223" s="222"/>
      <c r="DA223" s="222"/>
      <c r="DB223" s="224">
        <f t="shared" si="34"/>
        <v>2.9016585676570988E-2</v>
      </c>
      <c r="DC223" s="224">
        <f t="shared" si="35"/>
        <v>1.72234574839302E-4</v>
      </c>
      <c r="DD223" s="224">
        <f t="shared" si="36"/>
        <v>2.9188820251410289E-2</v>
      </c>
      <c r="DE223" s="225">
        <f t="shared" si="37"/>
        <v>0</v>
      </c>
      <c r="DF223" s="222"/>
      <c r="DG223" s="222"/>
      <c r="DH223" s="222"/>
      <c r="DI223" s="222"/>
      <c r="DJ223" s="222"/>
      <c r="DK223" s="222"/>
      <c r="DL223" s="222"/>
      <c r="DM223" s="222"/>
      <c r="DN223" s="222"/>
      <c r="DO223" s="222"/>
      <c r="DP223" s="222"/>
      <c r="DQ223" s="222"/>
      <c r="DR223" s="222"/>
      <c r="DS223" s="222"/>
      <c r="DT223" s="222"/>
      <c r="DU223" s="222"/>
      <c r="DV223" s="222"/>
      <c r="DW223" s="222"/>
      <c r="DX223" s="222"/>
      <c r="DY223" s="222"/>
      <c r="DZ223" s="222"/>
      <c r="EA223" s="222"/>
      <c r="EB223" s="222"/>
      <c r="EC223" s="222"/>
      <c r="ED223" s="222"/>
      <c r="EE223" s="222"/>
    </row>
    <row r="224" spans="1:135" ht="25.5" x14ac:dyDescent="0.25">
      <c r="A224" s="317" t="s">
        <v>561</v>
      </c>
      <c r="B224" s="317" t="s">
        <v>3680</v>
      </c>
      <c r="C224" s="317" t="s">
        <v>562</v>
      </c>
      <c r="D224" s="317" t="s">
        <v>49</v>
      </c>
      <c r="E224" s="318">
        <v>130</v>
      </c>
      <c r="F224" s="318">
        <v>4257</v>
      </c>
      <c r="G224" s="317" t="s">
        <v>2855</v>
      </c>
      <c r="H224" s="317" t="s">
        <v>800</v>
      </c>
      <c r="I224" s="317" t="s">
        <v>2624</v>
      </c>
      <c r="J224" s="318">
        <v>267</v>
      </c>
      <c r="K224" s="318">
        <v>0.87280000000000002</v>
      </c>
      <c r="L224" s="317" t="s">
        <v>2855</v>
      </c>
      <c r="M224" s="317" t="s">
        <v>2856</v>
      </c>
      <c r="N224" s="317" t="s">
        <v>2857</v>
      </c>
      <c r="O224" s="317" t="s">
        <v>32</v>
      </c>
      <c r="P224" s="317" t="s">
        <v>2858</v>
      </c>
      <c r="Q224" s="317" t="s">
        <v>2859</v>
      </c>
      <c r="R224" s="317" t="s">
        <v>3680</v>
      </c>
      <c r="S224" s="317" t="s">
        <v>2860</v>
      </c>
      <c r="T224" s="318">
        <v>5.4685696788286699E-2</v>
      </c>
      <c r="U224" s="317" t="s">
        <v>2904</v>
      </c>
      <c r="V224" s="317" t="s">
        <v>2905</v>
      </c>
      <c r="W224" s="317" t="s">
        <v>561</v>
      </c>
      <c r="X224" s="317" t="s">
        <v>562</v>
      </c>
      <c r="Y224" s="318">
        <v>130</v>
      </c>
      <c r="Z224" s="318">
        <v>4257</v>
      </c>
      <c r="AA224" s="318">
        <v>1</v>
      </c>
      <c r="AB224" s="317" t="s">
        <v>3680</v>
      </c>
      <c r="AC224" s="318">
        <v>1</v>
      </c>
      <c r="AD224" s="317" t="s">
        <v>800</v>
      </c>
      <c r="AE224" s="317" t="s">
        <v>800</v>
      </c>
      <c r="AF224" s="295"/>
      <c r="AG224" s="295"/>
      <c r="AH224" s="317" t="s">
        <v>2854</v>
      </c>
      <c r="AI224" s="317" t="s">
        <v>2863</v>
      </c>
      <c r="AJ224" s="317" t="s">
        <v>2855</v>
      </c>
      <c r="AK224" s="317" t="s">
        <v>2864</v>
      </c>
      <c r="AL224" s="317" t="s">
        <v>2854</v>
      </c>
      <c r="AM224" s="317" t="s">
        <v>2865</v>
      </c>
      <c r="AN224" s="317" t="s">
        <v>2908</v>
      </c>
      <c r="AO224" s="317" t="s">
        <v>2867</v>
      </c>
      <c r="AP224" s="317" t="s">
        <v>2868</v>
      </c>
      <c r="AQ224" s="317" t="s">
        <v>2869</v>
      </c>
      <c r="AR224" s="317" t="s">
        <v>2870</v>
      </c>
      <c r="AS224" s="318">
        <v>57.08</v>
      </c>
      <c r="AT224" s="318">
        <v>0</v>
      </c>
      <c r="AU224" s="317" t="s">
        <v>3681</v>
      </c>
      <c r="AV224" s="317" t="s">
        <v>3681</v>
      </c>
      <c r="AW224" s="317" t="s">
        <v>3682</v>
      </c>
      <c r="AX224" s="317" t="s">
        <v>3683</v>
      </c>
      <c r="AY224" s="317" t="s">
        <v>2874</v>
      </c>
      <c r="AZ224" s="317" t="s">
        <v>800</v>
      </c>
      <c r="BA224" s="317" t="s">
        <v>800</v>
      </c>
      <c r="BB224" s="318">
        <v>2.3535118628141899E-3</v>
      </c>
      <c r="BC224" s="318">
        <v>7.1091405824772703E-3</v>
      </c>
      <c r="BD224" s="318">
        <v>1E-3</v>
      </c>
      <c r="BE224" s="318">
        <v>1.4846025801082001E-4</v>
      </c>
      <c r="BF224" s="318">
        <v>0</v>
      </c>
      <c r="BG224" s="318">
        <v>0</v>
      </c>
      <c r="BH224" s="318">
        <v>0</v>
      </c>
      <c r="BI224" s="318">
        <v>0</v>
      </c>
      <c r="BJ224" s="318">
        <v>0</v>
      </c>
      <c r="BK224" s="318">
        <v>0</v>
      </c>
      <c r="BL224" s="318">
        <v>0</v>
      </c>
      <c r="BM224" s="318">
        <v>1.6303276824444799E-2</v>
      </c>
      <c r="BN224" s="318">
        <v>6.1602828943396401E-4</v>
      </c>
      <c r="BO224" s="318">
        <v>0</v>
      </c>
      <c r="BP224" s="318">
        <v>1.9257262643777699E-3</v>
      </c>
      <c r="BQ224" s="318">
        <v>6.4820746461113096E-4</v>
      </c>
      <c r="BR224" s="318">
        <v>1.7624003006812299E-4</v>
      </c>
      <c r="BS224" s="318">
        <v>2.77066578472492E-2</v>
      </c>
      <c r="BT224" s="318">
        <v>2.9632384111627001E-2</v>
      </c>
      <c r="BU224" s="318">
        <v>3.0280591576238101E-2</v>
      </c>
      <c r="BV224" s="318">
        <v>213.128137286532</v>
      </c>
      <c r="BW224" s="318">
        <v>227.94141624328401</v>
      </c>
      <c r="BX224" s="318">
        <v>232.927627509524</v>
      </c>
      <c r="BY224" s="318">
        <v>554.13315694498397</v>
      </c>
      <c r="BZ224" s="318">
        <v>592.64768223253895</v>
      </c>
      <c r="CA224" s="318">
        <v>605.61183152476201</v>
      </c>
      <c r="CB224" s="318">
        <v>7.2037310402847901</v>
      </c>
      <c r="CC224" s="318">
        <v>7.7044198690230097</v>
      </c>
      <c r="CD224" s="318">
        <v>7.8729538098219098</v>
      </c>
      <c r="CE224" s="317" t="s">
        <v>800</v>
      </c>
      <c r="CF224" s="317" t="s">
        <v>800</v>
      </c>
      <c r="CG224" s="317" t="s">
        <v>2916</v>
      </c>
      <c r="CH224" s="318">
        <v>2.8001941179489698E-3</v>
      </c>
      <c r="CI224" s="318">
        <v>2.49064637293002E-2</v>
      </c>
      <c r="CJ224" s="318">
        <v>6.4756805696180599</v>
      </c>
      <c r="CK224" s="222"/>
      <c r="CL224" s="223">
        <f t="shared" si="29"/>
        <v>1.0787352733370403E-2</v>
      </c>
      <c r="CM224" s="223">
        <f t="shared" si="30"/>
        <v>1.6919305113878763E-2</v>
      </c>
      <c r="CN224" s="223">
        <f t="shared" si="31"/>
        <v>1.9257262643777699E-3</v>
      </c>
      <c r="CO224" s="223">
        <f t="shared" si="31"/>
        <v>6.4820746461113096E-4</v>
      </c>
      <c r="CP224" s="223">
        <f t="shared" si="32"/>
        <v>3.0280591576238067E-2</v>
      </c>
      <c r="CQ224" s="223">
        <f t="shared" si="33"/>
        <v>-3.4694469519536142E-17</v>
      </c>
      <c r="CR224" s="222"/>
      <c r="CS224" s="222"/>
      <c r="CT224" s="222"/>
      <c r="CU224" s="222"/>
      <c r="CV224" s="222"/>
      <c r="CW224" s="222"/>
      <c r="CX224" s="222"/>
      <c r="CY224" s="222"/>
      <c r="CZ224" s="222"/>
      <c r="DA224" s="222"/>
      <c r="DB224" s="224">
        <f t="shared" si="34"/>
        <v>2.7530417817181043E-2</v>
      </c>
      <c r="DC224" s="224">
        <f t="shared" si="35"/>
        <v>1.7624003006812299E-4</v>
      </c>
      <c r="DD224" s="224">
        <f t="shared" si="36"/>
        <v>2.7706657847249166E-2</v>
      </c>
      <c r="DE224" s="225">
        <f t="shared" si="37"/>
        <v>-3.4694469519536142E-17</v>
      </c>
      <c r="DF224" s="222"/>
      <c r="DG224" s="222"/>
      <c r="DH224" s="222"/>
      <c r="DI224" s="222"/>
      <c r="DJ224" s="222"/>
      <c r="DK224" s="222"/>
      <c r="DL224" s="222"/>
      <c r="DM224" s="222"/>
      <c r="DN224" s="222"/>
      <c r="DO224" s="222"/>
      <c r="DP224" s="222"/>
      <c r="DQ224" s="222"/>
      <c r="DR224" s="222"/>
      <c r="DS224" s="222"/>
      <c r="DT224" s="222"/>
      <c r="DU224" s="222"/>
      <c r="DV224" s="222"/>
      <c r="DW224" s="222"/>
      <c r="DX224" s="222"/>
      <c r="DY224" s="222"/>
      <c r="DZ224" s="222"/>
      <c r="EA224" s="222"/>
      <c r="EB224" s="222"/>
      <c r="EC224" s="222"/>
      <c r="ED224" s="222"/>
      <c r="EE224" s="222"/>
    </row>
    <row r="225" spans="1:135" ht="25.5" x14ac:dyDescent="0.25">
      <c r="A225" s="317" t="s">
        <v>563</v>
      </c>
      <c r="B225" s="317" t="s">
        <v>3685</v>
      </c>
      <c r="C225" s="317" t="s">
        <v>564</v>
      </c>
      <c r="D225" s="317" t="s">
        <v>49</v>
      </c>
      <c r="E225" s="318">
        <v>130</v>
      </c>
      <c r="F225" s="318">
        <v>6776</v>
      </c>
      <c r="G225" s="317" t="s">
        <v>2855</v>
      </c>
      <c r="H225" s="317" t="s">
        <v>800</v>
      </c>
      <c r="I225" s="317" t="s">
        <v>2624</v>
      </c>
      <c r="J225" s="318">
        <v>323</v>
      </c>
      <c r="K225" s="318">
        <v>0.8</v>
      </c>
      <c r="L225" s="317" t="s">
        <v>2855</v>
      </c>
      <c r="M225" s="317" t="s">
        <v>2856</v>
      </c>
      <c r="N225" s="317" t="s">
        <v>2857</v>
      </c>
      <c r="O225" s="317" t="s">
        <v>32</v>
      </c>
      <c r="P225" s="317" t="s">
        <v>2858</v>
      </c>
      <c r="Q225" s="317" t="s">
        <v>2859</v>
      </c>
      <c r="R225" s="317" t="s">
        <v>3685</v>
      </c>
      <c r="S225" s="317" t="s">
        <v>2860</v>
      </c>
      <c r="T225" s="318">
        <v>5.4685696788286699E-2</v>
      </c>
      <c r="U225" s="317" t="s">
        <v>2904</v>
      </c>
      <c r="V225" s="317" t="s">
        <v>2905</v>
      </c>
      <c r="W225" s="317" t="s">
        <v>563</v>
      </c>
      <c r="X225" s="317" t="s">
        <v>564</v>
      </c>
      <c r="Y225" s="318">
        <v>130</v>
      </c>
      <c r="Z225" s="318">
        <v>6776</v>
      </c>
      <c r="AA225" s="318">
        <v>1</v>
      </c>
      <c r="AB225" s="317" t="s">
        <v>3685</v>
      </c>
      <c r="AC225" s="318">
        <v>1</v>
      </c>
      <c r="AD225" s="317" t="s">
        <v>800</v>
      </c>
      <c r="AE225" s="317" t="s">
        <v>800</v>
      </c>
      <c r="AF225" s="295"/>
      <c r="AG225" s="295"/>
      <c r="AH225" s="317" t="s">
        <v>2854</v>
      </c>
      <c r="AI225" s="317" t="s">
        <v>2863</v>
      </c>
      <c r="AJ225" s="317" t="s">
        <v>2855</v>
      </c>
      <c r="AK225" s="317" t="s">
        <v>2864</v>
      </c>
      <c r="AL225" s="317" t="s">
        <v>2854</v>
      </c>
      <c r="AM225" s="317" t="s">
        <v>2865</v>
      </c>
      <c r="AN225" s="317" t="s">
        <v>2908</v>
      </c>
      <c r="AO225" s="317" t="s">
        <v>2867</v>
      </c>
      <c r="AP225" s="317" t="s">
        <v>2868</v>
      </c>
      <c r="AQ225" s="317" t="s">
        <v>2869</v>
      </c>
      <c r="AR225" s="317" t="s">
        <v>2870</v>
      </c>
      <c r="AS225" s="318">
        <v>57.08</v>
      </c>
      <c r="AT225" s="318">
        <v>0</v>
      </c>
      <c r="AU225" s="317" t="s">
        <v>3686</v>
      </c>
      <c r="AV225" s="317" t="s">
        <v>3686</v>
      </c>
      <c r="AW225" s="317" t="s">
        <v>3687</v>
      </c>
      <c r="AX225" s="317" t="s">
        <v>3688</v>
      </c>
      <c r="AY225" s="317" t="s">
        <v>2874</v>
      </c>
      <c r="AZ225" s="317" t="s">
        <v>800</v>
      </c>
      <c r="BA225" s="317" t="s">
        <v>800</v>
      </c>
      <c r="BB225" s="318">
        <v>1.8879430670339799E-3</v>
      </c>
      <c r="BC225" s="318">
        <v>7.1091405824772703E-3</v>
      </c>
      <c r="BD225" s="318">
        <v>1E-3</v>
      </c>
      <c r="BE225" s="318">
        <v>1.2272101823185399E-4</v>
      </c>
      <c r="BF225" s="318">
        <v>0</v>
      </c>
      <c r="BG225" s="318">
        <v>0</v>
      </c>
      <c r="BH225" s="318">
        <v>0</v>
      </c>
      <c r="BI225" s="318">
        <v>0</v>
      </c>
      <c r="BJ225" s="318">
        <v>0</v>
      </c>
      <c r="BK225" s="318">
        <v>0</v>
      </c>
      <c r="BL225" s="318">
        <v>0</v>
      </c>
      <c r="BM225" s="318">
        <v>1.47030824431279E-2</v>
      </c>
      <c r="BN225" s="318">
        <v>6.7208686377245505E-4</v>
      </c>
      <c r="BO225" s="318">
        <v>0</v>
      </c>
      <c r="BP225" s="318">
        <v>1.7367129524286399E-3</v>
      </c>
      <c r="BQ225" s="318">
        <v>5.8458479820070798E-4</v>
      </c>
      <c r="BR225" s="318">
        <v>1.10722226682409E-4</v>
      </c>
      <c r="BS225" s="318">
        <v>2.5605696201325901E-2</v>
      </c>
      <c r="BT225" s="318">
        <v>2.73424091537545E-2</v>
      </c>
      <c r="BU225" s="318">
        <v>2.7926993951955199E-2</v>
      </c>
      <c r="BV225" s="318">
        <v>196.96689385635301</v>
      </c>
      <c r="BW225" s="318">
        <v>210.32622425964999</v>
      </c>
      <c r="BX225" s="318">
        <v>214.82303039965501</v>
      </c>
      <c r="BY225" s="318">
        <v>512.113924026517</v>
      </c>
      <c r="BZ225" s="318">
        <v>546.84818307508999</v>
      </c>
      <c r="CA225" s="318">
        <v>558.53987903910399</v>
      </c>
      <c r="CB225" s="318">
        <v>6.6574810123447197</v>
      </c>
      <c r="CC225" s="318">
        <v>7.1090263799761697</v>
      </c>
      <c r="CD225" s="318">
        <v>7.2610184275083496</v>
      </c>
      <c r="CE225" s="317" t="s">
        <v>800</v>
      </c>
      <c r="CF225" s="317" t="s">
        <v>800</v>
      </c>
      <c r="CG225" s="317" t="s">
        <v>2916</v>
      </c>
      <c r="CH225" s="318">
        <v>2.52535029713988E-3</v>
      </c>
      <c r="CI225" s="318">
        <v>2.3080345904185999E-2</v>
      </c>
      <c r="CJ225" s="318">
        <v>6.0008899350883498</v>
      </c>
      <c r="CK225" s="222"/>
      <c r="CL225" s="223">
        <f t="shared" si="29"/>
        <v>1.0230526894425515E-2</v>
      </c>
      <c r="CM225" s="223">
        <f t="shared" si="30"/>
        <v>1.5375169306900355E-2</v>
      </c>
      <c r="CN225" s="223">
        <f t="shared" si="31"/>
        <v>1.7367129524286399E-3</v>
      </c>
      <c r="CO225" s="223">
        <f t="shared" si="31"/>
        <v>5.8458479820070798E-4</v>
      </c>
      <c r="CP225" s="223">
        <f t="shared" si="32"/>
        <v>2.792699395195522E-2</v>
      </c>
      <c r="CQ225" s="223">
        <f t="shared" si="33"/>
        <v>0</v>
      </c>
      <c r="CR225" s="222"/>
      <c r="CS225" s="222"/>
      <c r="CT225" s="222"/>
      <c r="CU225" s="222"/>
      <c r="CV225" s="222"/>
      <c r="CW225" s="222"/>
      <c r="CX225" s="222"/>
      <c r="CY225" s="222"/>
      <c r="CZ225" s="222"/>
      <c r="DA225" s="222"/>
      <c r="DB225" s="224">
        <f t="shared" si="34"/>
        <v>2.549497397464346E-2</v>
      </c>
      <c r="DC225" s="224">
        <f t="shared" si="35"/>
        <v>1.10722226682409E-4</v>
      </c>
      <c r="DD225" s="224">
        <f t="shared" si="36"/>
        <v>2.560569620132587E-2</v>
      </c>
      <c r="DE225" s="225">
        <f t="shared" si="37"/>
        <v>-3.1225022567582528E-17</v>
      </c>
      <c r="DF225" s="222"/>
      <c r="DG225" s="222"/>
      <c r="DH225" s="222"/>
      <c r="DI225" s="222"/>
      <c r="DJ225" s="222"/>
      <c r="DK225" s="222"/>
      <c r="DL225" s="222"/>
      <c r="DM225" s="222"/>
      <c r="DN225" s="222"/>
      <c r="DO225" s="222"/>
      <c r="DP225" s="222"/>
      <c r="DQ225" s="222"/>
      <c r="DR225" s="222"/>
      <c r="DS225" s="222"/>
      <c r="DT225" s="222"/>
      <c r="DU225" s="222"/>
      <c r="DV225" s="222"/>
      <c r="DW225" s="222"/>
      <c r="DX225" s="222"/>
      <c r="DY225" s="222"/>
      <c r="DZ225" s="222"/>
      <c r="EA225" s="222"/>
      <c r="EB225" s="222"/>
      <c r="EC225" s="222"/>
      <c r="ED225" s="222"/>
      <c r="EE225" s="222"/>
    </row>
    <row r="226" spans="1:135" ht="25.5" x14ac:dyDescent="0.25">
      <c r="A226" s="317" t="s">
        <v>565</v>
      </c>
      <c r="B226" s="317" t="s">
        <v>3690</v>
      </c>
      <c r="C226" s="317" t="s">
        <v>566</v>
      </c>
      <c r="D226" s="317" t="s">
        <v>2853</v>
      </c>
      <c r="E226" s="318">
        <v>160</v>
      </c>
      <c r="F226" s="318">
        <v>5544</v>
      </c>
      <c r="G226" s="317" t="s">
        <v>2854</v>
      </c>
      <c r="H226" s="317" t="s">
        <v>800</v>
      </c>
      <c r="I226" s="317" t="s">
        <v>2622</v>
      </c>
      <c r="J226" s="318">
        <v>176</v>
      </c>
      <c r="K226" s="318">
        <v>0.82030000000000003</v>
      </c>
      <c r="L226" s="317" t="s">
        <v>2855</v>
      </c>
      <c r="M226" s="317" t="s">
        <v>2856</v>
      </c>
      <c r="N226" s="317" t="s">
        <v>2857</v>
      </c>
      <c r="O226" s="317" t="s">
        <v>32</v>
      </c>
      <c r="P226" s="317" t="s">
        <v>2858</v>
      </c>
      <c r="Q226" s="317" t="s">
        <v>2859</v>
      </c>
      <c r="R226" s="317" t="s">
        <v>3690</v>
      </c>
      <c r="S226" s="317" t="s">
        <v>2860</v>
      </c>
      <c r="T226" s="318">
        <v>5.4685696788286699E-2</v>
      </c>
      <c r="U226" s="317" t="s">
        <v>2861</v>
      </c>
      <c r="V226" s="317" t="s">
        <v>2862</v>
      </c>
      <c r="W226" s="317" t="s">
        <v>565</v>
      </c>
      <c r="X226" s="317" t="s">
        <v>566</v>
      </c>
      <c r="Y226" s="318">
        <v>160</v>
      </c>
      <c r="Z226" s="318">
        <v>5544</v>
      </c>
      <c r="AA226" s="318">
        <v>1</v>
      </c>
      <c r="AB226" s="317" t="s">
        <v>3690</v>
      </c>
      <c r="AC226" s="318">
        <v>1</v>
      </c>
      <c r="AD226" s="317" t="s">
        <v>800</v>
      </c>
      <c r="AE226" s="317" t="s">
        <v>800</v>
      </c>
      <c r="AF226" s="295"/>
      <c r="AG226" s="295"/>
      <c r="AH226" s="317" t="s">
        <v>2854</v>
      </c>
      <c r="AI226" s="317" t="s">
        <v>2863</v>
      </c>
      <c r="AJ226" s="317" t="s">
        <v>2855</v>
      </c>
      <c r="AK226" s="317" t="s">
        <v>2864</v>
      </c>
      <c r="AL226" s="317" t="s">
        <v>2854</v>
      </c>
      <c r="AM226" s="317" t="s">
        <v>2865</v>
      </c>
      <c r="AN226" s="317" t="s">
        <v>2866</v>
      </c>
      <c r="AO226" s="317" t="s">
        <v>2867</v>
      </c>
      <c r="AP226" s="317" t="s">
        <v>2868</v>
      </c>
      <c r="AQ226" s="317" t="s">
        <v>2869</v>
      </c>
      <c r="AR226" s="317" t="s">
        <v>2870</v>
      </c>
      <c r="AS226" s="318">
        <v>79.348399999999998</v>
      </c>
      <c r="AT226" s="318">
        <v>0</v>
      </c>
      <c r="AU226" s="317" t="s">
        <v>3691</v>
      </c>
      <c r="AV226" s="317" t="s">
        <v>3691</v>
      </c>
      <c r="AW226" s="317" t="s">
        <v>3692</v>
      </c>
      <c r="AX226" s="317" t="s">
        <v>3693</v>
      </c>
      <c r="AY226" s="317" t="s">
        <v>2874</v>
      </c>
      <c r="AZ226" s="317" t="s">
        <v>800</v>
      </c>
      <c r="BA226" s="317" t="s">
        <v>800</v>
      </c>
      <c r="BB226" s="318">
        <v>2.1998400673400699E-3</v>
      </c>
      <c r="BC226" s="318">
        <v>8.7497114861258708E-3</v>
      </c>
      <c r="BD226" s="318">
        <v>8.3333333333333295E-4</v>
      </c>
      <c r="BE226" s="318">
        <v>3.13085542929293E-4</v>
      </c>
      <c r="BF226" s="318">
        <v>0</v>
      </c>
      <c r="BG226" s="318">
        <v>0</v>
      </c>
      <c r="BH226" s="318">
        <v>0</v>
      </c>
      <c r="BI226" s="318">
        <v>0</v>
      </c>
      <c r="BJ226" s="318">
        <v>0</v>
      </c>
      <c r="BK226" s="318">
        <v>0</v>
      </c>
      <c r="BL226" s="318">
        <v>0</v>
      </c>
      <c r="BM226" s="318">
        <v>1.82302479303653E-2</v>
      </c>
      <c r="BN226" s="318">
        <v>8.0671347783525999E-4</v>
      </c>
      <c r="BO226" s="318">
        <v>0</v>
      </c>
      <c r="BP226" s="318">
        <v>3.1083876388596798E-3</v>
      </c>
      <c r="BQ226" s="318">
        <v>1.0462961988342899E-3</v>
      </c>
      <c r="BR226" s="318">
        <v>1.35327165945166E-4</v>
      </c>
      <c r="BS226" s="318">
        <v>3.1268259003874199E-2</v>
      </c>
      <c r="BT226" s="318">
        <v>3.4376646642733898E-2</v>
      </c>
      <c r="BU226" s="318">
        <v>3.5422942841568203E-2</v>
      </c>
      <c r="BV226" s="318">
        <v>195.42661877421401</v>
      </c>
      <c r="BW226" s="318">
        <v>214.85404151708701</v>
      </c>
      <c r="BX226" s="318">
        <v>221.393392759801</v>
      </c>
      <c r="BY226" s="318">
        <v>508.10920881295698</v>
      </c>
      <c r="BZ226" s="318">
        <v>558.62050794442598</v>
      </c>
      <c r="CA226" s="318">
        <v>575.62282117548398</v>
      </c>
      <c r="CB226" s="318">
        <v>8.1297473410073096</v>
      </c>
      <c r="CC226" s="318">
        <v>8.9379281271108209</v>
      </c>
      <c r="CD226" s="318">
        <v>9.2099651388077408</v>
      </c>
      <c r="CE226" s="317" t="s">
        <v>800</v>
      </c>
      <c r="CF226" s="317" t="s">
        <v>800</v>
      </c>
      <c r="CG226" s="317" t="s">
        <v>2875</v>
      </c>
      <c r="CH226" s="318">
        <v>2.6323488420409999E-3</v>
      </c>
      <c r="CI226" s="318">
        <v>2.86359101618332E-2</v>
      </c>
      <c r="CJ226" s="318">
        <v>7.44533664207664</v>
      </c>
      <c r="CK226" s="222"/>
      <c r="CL226" s="223">
        <f t="shared" si="29"/>
        <v>1.2231297595673735E-2</v>
      </c>
      <c r="CM226" s="223">
        <f t="shared" si="30"/>
        <v>1.9036961408200562E-2</v>
      </c>
      <c r="CN226" s="223">
        <f t="shared" si="31"/>
        <v>3.1083876388596798E-3</v>
      </c>
      <c r="CO226" s="223">
        <f t="shared" si="31"/>
        <v>1.0462961988342899E-3</v>
      </c>
      <c r="CP226" s="223">
        <f t="shared" si="32"/>
        <v>3.5422942841568265E-2</v>
      </c>
      <c r="CQ226" s="223">
        <f t="shared" si="33"/>
        <v>6.2450045135165055E-17</v>
      </c>
      <c r="CR226" s="222"/>
      <c r="CS226" s="222"/>
      <c r="CT226" s="222"/>
      <c r="CU226" s="222"/>
      <c r="CV226" s="222"/>
      <c r="CW226" s="222"/>
      <c r="CX226" s="222"/>
      <c r="CY226" s="222"/>
      <c r="CZ226" s="222"/>
      <c r="DA226" s="222"/>
      <c r="DB226" s="224">
        <f t="shared" si="34"/>
        <v>3.1132931837929128E-2</v>
      </c>
      <c r="DC226" s="224">
        <f t="shared" si="35"/>
        <v>1.35327165945166E-4</v>
      </c>
      <c r="DD226" s="224">
        <f t="shared" si="36"/>
        <v>3.1268259003874296E-2</v>
      </c>
      <c r="DE226" s="225">
        <f t="shared" si="37"/>
        <v>9.7144514654701197E-17</v>
      </c>
      <c r="DF226" s="222"/>
      <c r="DG226" s="222"/>
      <c r="DH226" s="222"/>
      <c r="DI226" s="222"/>
      <c r="DJ226" s="222"/>
      <c r="DK226" s="222"/>
      <c r="DL226" s="222"/>
      <c r="DM226" s="222"/>
      <c r="DN226" s="222"/>
      <c r="DO226" s="222"/>
      <c r="DP226" s="222"/>
      <c r="DQ226" s="222"/>
      <c r="DR226" s="222"/>
      <c r="DS226" s="222"/>
      <c r="DT226" s="222"/>
      <c r="DU226" s="222"/>
      <c r="DV226" s="222"/>
      <c r="DW226" s="222"/>
      <c r="DX226" s="222"/>
      <c r="DY226" s="222"/>
      <c r="DZ226" s="222"/>
      <c r="EA226" s="222"/>
      <c r="EB226" s="222"/>
      <c r="EC226" s="222"/>
      <c r="ED226" s="222"/>
      <c r="EE226" s="222"/>
    </row>
    <row r="227" spans="1:135" ht="25.5" x14ac:dyDescent="0.25">
      <c r="A227" s="317" t="s">
        <v>567</v>
      </c>
      <c r="B227" s="317" t="s">
        <v>3695</v>
      </c>
      <c r="C227" s="317" t="s">
        <v>568</v>
      </c>
      <c r="D227" s="317" t="s">
        <v>49</v>
      </c>
      <c r="E227" s="318">
        <v>150</v>
      </c>
      <c r="F227" s="318">
        <v>5544</v>
      </c>
      <c r="G227" s="317" t="s">
        <v>2855</v>
      </c>
      <c r="H227" s="317" t="s">
        <v>800</v>
      </c>
      <c r="I227" s="317" t="s">
        <v>2624</v>
      </c>
      <c r="J227" s="318">
        <v>333</v>
      </c>
      <c r="K227" s="318">
        <v>0.89539999999999997</v>
      </c>
      <c r="L227" s="317" t="s">
        <v>2855</v>
      </c>
      <c r="M227" s="317" t="s">
        <v>2856</v>
      </c>
      <c r="N227" s="317" t="s">
        <v>2857</v>
      </c>
      <c r="O227" s="317" t="s">
        <v>32</v>
      </c>
      <c r="P227" s="317" t="s">
        <v>2858</v>
      </c>
      <c r="Q227" s="317" t="s">
        <v>2859</v>
      </c>
      <c r="R227" s="317" t="s">
        <v>3695</v>
      </c>
      <c r="S227" s="317" t="s">
        <v>2860</v>
      </c>
      <c r="T227" s="318">
        <v>5.4685696788286699E-2</v>
      </c>
      <c r="U227" s="317" t="s">
        <v>2904</v>
      </c>
      <c r="V227" s="317" t="s">
        <v>2905</v>
      </c>
      <c r="W227" s="317" t="s">
        <v>567</v>
      </c>
      <c r="X227" s="317" t="s">
        <v>568</v>
      </c>
      <c r="Y227" s="318">
        <v>150</v>
      </c>
      <c r="Z227" s="318">
        <v>5544</v>
      </c>
      <c r="AA227" s="318">
        <v>1</v>
      </c>
      <c r="AB227" s="317" t="s">
        <v>3695</v>
      </c>
      <c r="AC227" s="318">
        <v>1</v>
      </c>
      <c r="AD227" s="317" t="s">
        <v>800</v>
      </c>
      <c r="AE227" s="317" t="s">
        <v>800</v>
      </c>
      <c r="AF227" s="295"/>
      <c r="AG227" s="295"/>
      <c r="AH227" s="317" t="s">
        <v>2854</v>
      </c>
      <c r="AI227" s="317" t="s">
        <v>2863</v>
      </c>
      <c r="AJ227" s="317" t="s">
        <v>2855</v>
      </c>
      <c r="AK227" s="317" t="s">
        <v>2864</v>
      </c>
      <c r="AL227" s="317" t="s">
        <v>2854</v>
      </c>
      <c r="AM227" s="317" t="s">
        <v>2865</v>
      </c>
      <c r="AN227" s="317" t="s">
        <v>2908</v>
      </c>
      <c r="AO227" s="317" t="s">
        <v>2867</v>
      </c>
      <c r="AP227" s="317" t="s">
        <v>2868</v>
      </c>
      <c r="AQ227" s="317" t="s">
        <v>2869</v>
      </c>
      <c r="AR227" s="317" t="s">
        <v>2870</v>
      </c>
      <c r="AS227" s="318">
        <v>57.08</v>
      </c>
      <c r="AT227" s="318">
        <v>0</v>
      </c>
      <c r="AU227" s="317" t="s">
        <v>3696</v>
      </c>
      <c r="AV227" s="317" t="s">
        <v>3696</v>
      </c>
      <c r="AW227" s="317" t="s">
        <v>3697</v>
      </c>
      <c r="AX227" s="317" t="s">
        <v>3698</v>
      </c>
      <c r="AY227" s="317" t="s">
        <v>2874</v>
      </c>
      <c r="AZ227" s="317" t="s">
        <v>800</v>
      </c>
      <c r="BA227" s="317" t="s">
        <v>800</v>
      </c>
      <c r="BB227" s="318">
        <v>2.1998400673400699E-3</v>
      </c>
      <c r="BC227" s="318">
        <v>8.2028545182429996E-3</v>
      </c>
      <c r="BD227" s="318">
        <v>1E-3</v>
      </c>
      <c r="BE227" s="318">
        <v>1.1903570236903599E-4</v>
      </c>
      <c r="BF227" s="318">
        <v>0</v>
      </c>
      <c r="BG227" s="318">
        <v>0</v>
      </c>
      <c r="BH227" s="318">
        <v>0</v>
      </c>
      <c r="BI227" s="318">
        <v>0</v>
      </c>
      <c r="BJ227" s="318">
        <v>0</v>
      </c>
      <c r="BK227" s="318">
        <v>0</v>
      </c>
      <c r="BL227" s="318">
        <v>0</v>
      </c>
      <c r="BM227" s="318">
        <v>1.2742058017267599E-2</v>
      </c>
      <c r="BN227" s="318">
        <v>6.9286115060475395E-4</v>
      </c>
      <c r="BO227" s="318">
        <v>0</v>
      </c>
      <c r="BP227" s="318">
        <v>1.5050787673117399E-3</v>
      </c>
      <c r="BQ227" s="318">
        <v>5.066157687341E-4</v>
      </c>
      <c r="BR227" s="318">
        <v>1.35327165945166E-4</v>
      </c>
      <c r="BS227" s="318">
        <v>2.50919766217696E-2</v>
      </c>
      <c r="BT227" s="318">
        <v>2.65970553890814E-2</v>
      </c>
      <c r="BU227" s="318">
        <v>2.71036711578155E-2</v>
      </c>
      <c r="BV227" s="318">
        <v>167.27984414513099</v>
      </c>
      <c r="BW227" s="318">
        <v>177.313702593876</v>
      </c>
      <c r="BX227" s="318">
        <v>180.69114105210301</v>
      </c>
      <c r="BY227" s="318">
        <v>434.92759477734</v>
      </c>
      <c r="BZ227" s="318">
        <v>461.015626744077</v>
      </c>
      <c r="CA227" s="318">
        <v>469.796966735468</v>
      </c>
      <c r="CB227" s="318">
        <v>6.5239139216600996</v>
      </c>
      <c r="CC227" s="318">
        <v>6.9152344011611504</v>
      </c>
      <c r="CD227" s="318">
        <v>7.0469545010320198</v>
      </c>
      <c r="CE227" s="317" t="s">
        <v>800</v>
      </c>
      <c r="CF227" s="317" t="s">
        <v>800</v>
      </c>
      <c r="CG227" s="317" t="s">
        <v>2916</v>
      </c>
      <c r="CH227" s="318">
        <v>2.1885315629934501E-3</v>
      </c>
      <c r="CI227" s="318">
        <v>2.2903445058776201E-2</v>
      </c>
      <c r="CJ227" s="318">
        <v>5.9548957152817996</v>
      </c>
      <c r="CK227" s="222"/>
      <c r="CL227" s="223">
        <f t="shared" si="29"/>
        <v>1.1657057453897272E-2</v>
      </c>
      <c r="CM227" s="223">
        <f t="shared" si="30"/>
        <v>1.3434919167872353E-2</v>
      </c>
      <c r="CN227" s="223">
        <f t="shared" si="31"/>
        <v>1.5050787673117399E-3</v>
      </c>
      <c r="CO227" s="223">
        <f t="shared" si="31"/>
        <v>5.066157687341E-4</v>
      </c>
      <c r="CP227" s="223">
        <f t="shared" si="32"/>
        <v>2.7103671157815461E-2</v>
      </c>
      <c r="CQ227" s="223">
        <f t="shared" si="33"/>
        <v>-3.8163916471489756E-17</v>
      </c>
      <c r="CR227" s="222"/>
      <c r="CS227" s="222"/>
      <c r="CT227" s="222"/>
      <c r="CU227" s="222"/>
      <c r="CV227" s="222"/>
      <c r="CW227" s="222"/>
      <c r="CX227" s="222"/>
      <c r="CY227" s="222"/>
      <c r="CZ227" s="222"/>
      <c r="DA227" s="222"/>
      <c r="DB227" s="224">
        <f t="shared" si="34"/>
        <v>2.4956649455824459E-2</v>
      </c>
      <c r="DC227" s="224">
        <f t="shared" si="35"/>
        <v>1.35327165945166E-4</v>
      </c>
      <c r="DD227" s="224">
        <f t="shared" si="36"/>
        <v>2.5091976621769624E-2</v>
      </c>
      <c r="DE227" s="225">
        <f t="shared" si="37"/>
        <v>0</v>
      </c>
      <c r="DF227" s="222"/>
      <c r="DG227" s="222"/>
      <c r="DH227" s="222"/>
      <c r="DI227" s="222"/>
      <c r="DJ227" s="222"/>
      <c r="DK227" s="222"/>
      <c r="DL227" s="222"/>
      <c r="DM227" s="222"/>
      <c r="DN227" s="222"/>
      <c r="DO227" s="222"/>
      <c r="DP227" s="222"/>
      <c r="DQ227" s="222"/>
      <c r="DR227" s="222"/>
      <c r="DS227" s="222"/>
      <c r="DT227" s="222"/>
      <c r="DU227" s="222"/>
      <c r="DV227" s="222"/>
      <c r="DW227" s="222"/>
      <c r="DX227" s="222"/>
      <c r="DY227" s="222"/>
      <c r="DZ227" s="222"/>
      <c r="EA227" s="222"/>
      <c r="EB227" s="222"/>
      <c r="EC227" s="222"/>
      <c r="ED227" s="222"/>
      <c r="EE227" s="222"/>
    </row>
    <row r="228" spans="1:135" ht="25.5" x14ac:dyDescent="0.25">
      <c r="A228" s="317" t="s">
        <v>569</v>
      </c>
      <c r="B228" s="317" t="s">
        <v>3700</v>
      </c>
      <c r="C228" s="317" t="s">
        <v>570</v>
      </c>
      <c r="D228" s="317" t="s">
        <v>49</v>
      </c>
      <c r="E228" s="318">
        <v>150</v>
      </c>
      <c r="F228" s="318">
        <v>6006</v>
      </c>
      <c r="G228" s="317" t="s">
        <v>2855</v>
      </c>
      <c r="H228" s="317" t="s">
        <v>800</v>
      </c>
      <c r="I228" s="317" t="s">
        <v>2624</v>
      </c>
      <c r="J228" s="318">
        <v>380</v>
      </c>
      <c r="K228" s="318">
        <v>0.83876639074060699</v>
      </c>
      <c r="L228" s="317" t="s">
        <v>2855</v>
      </c>
      <c r="M228" s="317" t="s">
        <v>2856</v>
      </c>
      <c r="N228" s="317" t="s">
        <v>2857</v>
      </c>
      <c r="O228" s="317" t="s">
        <v>32</v>
      </c>
      <c r="P228" s="317" t="s">
        <v>2858</v>
      </c>
      <c r="Q228" s="317" t="s">
        <v>2859</v>
      </c>
      <c r="R228" s="317" t="s">
        <v>3700</v>
      </c>
      <c r="S228" s="317" t="s">
        <v>2860</v>
      </c>
      <c r="T228" s="318">
        <v>5.4685696788286699E-2</v>
      </c>
      <c r="U228" s="317" t="s">
        <v>2904</v>
      </c>
      <c r="V228" s="317" t="s">
        <v>2905</v>
      </c>
      <c r="W228" s="317" t="s">
        <v>569</v>
      </c>
      <c r="X228" s="317" t="s">
        <v>570</v>
      </c>
      <c r="Y228" s="318">
        <v>150</v>
      </c>
      <c r="Z228" s="318">
        <v>6006</v>
      </c>
      <c r="AA228" s="318">
        <v>1</v>
      </c>
      <c r="AB228" s="317" t="s">
        <v>3700</v>
      </c>
      <c r="AC228" s="318">
        <v>1</v>
      </c>
      <c r="AD228" s="317" t="s">
        <v>800</v>
      </c>
      <c r="AE228" s="317" t="s">
        <v>800</v>
      </c>
      <c r="AF228" s="295"/>
      <c r="AG228" s="295"/>
      <c r="AH228" s="317" t="s">
        <v>2854</v>
      </c>
      <c r="AI228" s="317" t="s">
        <v>2863</v>
      </c>
      <c r="AJ228" s="317" t="s">
        <v>2855</v>
      </c>
      <c r="AK228" s="317" t="s">
        <v>2864</v>
      </c>
      <c r="AL228" s="317" t="s">
        <v>2854</v>
      </c>
      <c r="AM228" s="317" t="s">
        <v>2865</v>
      </c>
      <c r="AN228" s="317" t="s">
        <v>2908</v>
      </c>
      <c r="AO228" s="317" t="s">
        <v>2867</v>
      </c>
      <c r="AP228" s="317" t="s">
        <v>2868</v>
      </c>
      <c r="AQ228" s="317" t="s">
        <v>2869</v>
      </c>
      <c r="AR228" s="317" t="s">
        <v>2870</v>
      </c>
      <c r="AS228" s="318">
        <v>57.08</v>
      </c>
      <c r="AT228" s="318">
        <v>0</v>
      </c>
      <c r="AU228" s="317" t="s">
        <v>3701</v>
      </c>
      <c r="AV228" s="317" t="s">
        <v>3701</v>
      </c>
      <c r="AW228" s="317" t="s">
        <v>3702</v>
      </c>
      <c r="AX228" s="317" t="s">
        <v>3703</v>
      </c>
      <c r="AY228" s="317" t="s">
        <v>2874</v>
      </c>
      <c r="AZ228" s="317" t="s">
        <v>800</v>
      </c>
      <c r="BA228" s="317" t="s">
        <v>800</v>
      </c>
      <c r="BB228" s="318">
        <v>2.0803043253043302E-3</v>
      </c>
      <c r="BC228" s="318">
        <v>8.2028545182429996E-3</v>
      </c>
      <c r="BD228" s="318">
        <v>1E-3</v>
      </c>
      <c r="BE228" s="318">
        <v>1.04312865497076E-4</v>
      </c>
      <c r="BF228" s="318">
        <v>0</v>
      </c>
      <c r="BG228" s="318">
        <v>0</v>
      </c>
      <c r="BH228" s="318">
        <v>0</v>
      </c>
      <c r="BI228" s="318">
        <v>0</v>
      </c>
      <c r="BJ228" s="318">
        <v>0</v>
      </c>
      <c r="BK228" s="318">
        <v>0</v>
      </c>
      <c r="BL228" s="318">
        <v>0</v>
      </c>
      <c r="BM228" s="318">
        <v>1.19200008151244E-2</v>
      </c>
      <c r="BN228" s="318">
        <v>7.3964322021023298E-4</v>
      </c>
      <c r="BO228" s="318">
        <v>0</v>
      </c>
      <c r="BP228" s="318">
        <v>1.40797821740177E-3</v>
      </c>
      <c r="BQ228" s="318">
        <v>4.7393132004905998E-4</v>
      </c>
      <c r="BR228" s="318">
        <v>1.24917383949384E-4</v>
      </c>
      <c r="BS228" s="318">
        <v>2.4172033128328399E-2</v>
      </c>
      <c r="BT228" s="318">
        <v>2.5580011345730201E-2</v>
      </c>
      <c r="BU228" s="318">
        <v>2.6053942665779199E-2</v>
      </c>
      <c r="BV228" s="318">
        <v>161.14688752218899</v>
      </c>
      <c r="BW228" s="318">
        <v>170.53340897153399</v>
      </c>
      <c r="BX228" s="318">
        <v>173.69295110519499</v>
      </c>
      <c r="BY228" s="318">
        <v>418.98190755769201</v>
      </c>
      <c r="BZ228" s="318">
        <v>443.38686332599002</v>
      </c>
      <c r="CA228" s="318">
        <v>451.60167287350703</v>
      </c>
      <c r="CB228" s="318">
        <v>6.2847286133653801</v>
      </c>
      <c r="CC228" s="318">
        <v>6.6508029498898402</v>
      </c>
      <c r="CD228" s="318">
        <v>6.7740250931026003</v>
      </c>
      <c r="CE228" s="317" t="s">
        <v>800</v>
      </c>
      <c r="CF228" s="317" t="s">
        <v>800</v>
      </c>
      <c r="CG228" s="317" t="s">
        <v>2916</v>
      </c>
      <c r="CH228" s="318">
        <v>2.0473378774021299E-3</v>
      </c>
      <c r="CI228" s="318">
        <v>2.21246952509263E-2</v>
      </c>
      <c r="CJ228" s="318">
        <v>5.7524207652408297</v>
      </c>
      <c r="CK228" s="222"/>
      <c r="CL228" s="223">
        <f t="shared" si="29"/>
        <v>1.1512389092993791E-2</v>
      </c>
      <c r="CM228" s="223">
        <f t="shared" si="30"/>
        <v>1.2659644035334634E-2</v>
      </c>
      <c r="CN228" s="223">
        <f t="shared" si="31"/>
        <v>1.40797821740177E-3</v>
      </c>
      <c r="CO228" s="223">
        <f t="shared" si="31"/>
        <v>4.7393132004905998E-4</v>
      </c>
      <c r="CP228" s="223">
        <f t="shared" si="32"/>
        <v>2.6053942665779258E-2</v>
      </c>
      <c r="CQ228" s="223">
        <f t="shared" si="33"/>
        <v>5.8980598183211441E-17</v>
      </c>
      <c r="CR228" s="222"/>
      <c r="CS228" s="222"/>
      <c r="CT228" s="222"/>
      <c r="CU228" s="222"/>
      <c r="CV228" s="222"/>
      <c r="CW228" s="222"/>
      <c r="CX228" s="222"/>
      <c r="CY228" s="222"/>
      <c r="CZ228" s="222"/>
      <c r="DA228" s="222"/>
      <c r="DB228" s="224">
        <f t="shared" si="34"/>
        <v>2.4047115744379042E-2</v>
      </c>
      <c r="DC228" s="224">
        <f t="shared" si="35"/>
        <v>1.24917383949384E-4</v>
      </c>
      <c r="DD228" s="224">
        <f t="shared" si="36"/>
        <v>2.4172033128328427E-2</v>
      </c>
      <c r="DE228" s="225">
        <f t="shared" si="37"/>
        <v>2.7755575615628914E-17</v>
      </c>
      <c r="DF228" s="222"/>
      <c r="DG228" s="222"/>
      <c r="DH228" s="222"/>
      <c r="DI228" s="222"/>
      <c r="DJ228" s="222"/>
      <c r="DK228" s="222"/>
      <c r="DL228" s="222"/>
      <c r="DM228" s="222"/>
      <c r="DN228" s="222"/>
      <c r="DO228" s="222"/>
      <c r="DP228" s="222"/>
      <c r="DQ228" s="222"/>
      <c r="DR228" s="222"/>
      <c r="DS228" s="222"/>
      <c r="DT228" s="222"/>
      <c r="DU228" s="222"/>
      <c r="DV228" s="222"/>
      <c r="DW228" s="222"/>
      <c r="DX228" s="222"/>
      <c r="DY228" s="222"/>
      <c r="DZ228" s="222"/>
      <c r="EA228" s="222"/>
      <c r="EB228" s="222"/>
      <c r="EC228" s="222"/>
      <c r="ED228" s="222"/>
      <c r="EE228" s="222"/>
    </row>
    <row r="229" spans="1:135" ht="25.5" x14ac:dyDescent="0.25">
      <c r="A229" s="317" t="s">
        <v>569</v>
      </c>
      <c r="B229" s="317" t="s">
        <v>3705</v>
      </c>
      <c r="C229" s="317" t="s">
        <v>570</v>
      </c>
      <c r="D229" s="317" t="s">
        <v>49</v>
      </c>
      <c r="E229" s="318">
        <v>150</v>
      </c>
      <c r="F229" s="318">
        <v>6006</v>
      </c>
      <c r="G229" s="317" t="s">
        <v>2890</v>
      </c>
      <c r="H229" s="317" t="s">
        <v>800</v>
      </c>
      <c r="I229" s="317" t="s">
        <v>2626</v>
      </c>
      <c r="J229" s="318">
        <v>187</v>
      </c>
      <c r="K229" s="318">
        <v>0.87039324133240203</v>
      </c>
      <c r="L229" s="317" t="s">
        <v>2891</v>
      </c>
      <c r="M229" s="317" t="s">
        <v>2892</v>
      </c>
      <c r="N229" s="317" t="s">
        <v>2893</v>
      </c>
      <c r="O229" s="317" t="s">
        <v>32</v>
      </c>
      <c r="P229" s="317" t="s">
        <v>2894</v>
      </c>
      <c r="Q229" s="317" t="s">
        <v>2891</v>
      </c>
      <c r="R229" s="317" t="s">
        <v>3705</v>
      </c>
      <c r="S229" s="317" t="s">
        <v>2895</v>
      </c>
      <c r="T229" s="318">
        <v>5.45294626447154E-2</v>
      </c>
      <c r="U229" s="317" t="s">
        <v>2896</v>
      </c>
      <c r="V229" s="317" t="s">
        <v>2897</v>
      </c>
      <c r="W229" s="317" t="s">
        <v>569</v>
      </c>
      <c r="X229" s="317" t="s">
        <v>570</v>
      </c>
      <c r="Y229" s="318">
        <v>150</v>
      </c>
      <c r="Z229" s="318">
        <v>6006</v>
      </c>
      <c r="AA229" s="318">
        <v>1</v>
      </c>
      <c r="AB229" s="317" t="s">
        <v>3705</v>
      </c>
      <c r="AC229" s="318">
        <v>1</v>
      </c>
      <c r="AD229" s="317" t="s">
        <v>800</v>
      </c>
      <c r="AE229" s="317" t="s">
        <v>800</v>
      </c>
      <c r="AF229" s="318">
        <v>0</v>
      </c>
      <c r="AG229" s="318">
        <v>0</v>
      </c>
      <c r="AH229" s="317" t="s">
        <v>2854</v>
      </c>
      <c r="AI229" s="317" t="s">
        <v>2863</v>
      </c>
      <c r="AJ229" s="317" t="s">
        <v>2855</v>
      </c>
      <c r="AK229" s="317" t="s">
        <v>2864</v>
      </c>
      <c r="AL229" s="317" t="s">
        <v>2854</v>
      </c>
      <c r="AM229" s="317" t="s">
        <v>2865</v>
      </c>
      <c r="AN229" s="317" t="s">
        <v>2898</v>
      </c>
      <c r="AO229" s="317" t="s">
        <v>2867</v>
      </c>
      <c r="AP229" s="317" t="s">
        <v>2868</v>
      </c>
      <c r="AQ229" s="317" t="s">
        <v>2869</v>
      </c>
      <c r="AR229" s="317" t="s">
        <v>2870</v>
      </c>
      <c r="AS229" s="318">
        <v>82.6995</v>
      </c>
      <c r="AT229" s="318">
        <v>0</v>
      </c>
      <c r="AU229" s="317" t="s">
        <v>3701</v>
      </c>
      <c r="AV229" s="317" t="s">
        <v>3701</v>
      </c>
      <c r="AW229" s="317" t="s">
        <v>3702</v>
      </c>
      <c r="AX229" s="317" t="s">
        <v>3703</v>
      </c>
      <c r="AY229" s="317" t="s">
        <v>2874</v>
      </c>
      <c r="AZ229" s="317" t="s">
        <v>800</v>
      </c>
      <c r="BA229" s="317" t="s">
        <v>800</v>
      </c>
      <c r="BB229" s="318">
        <v>2.0803043253043302E-3</v>
      </c>
      <c r="BC229" s="318">
        <v>8.1794193967073096E-3</v>
      </c>
      <c r="BD229" s="318">
        <v>1E-3</v>
      </c>
      <c r="BE229" s="318">
        <v>3.0711341354723701E-4</v>
      </c>
      <c r="BF229" s="318">
        <v>0</v>
      </c>
      <c r="BG229" s="318">
        <v>0</v>
      </c>
      <c r="BH229" s="318">
        <v>0</v>
      </c>
      <c r="BI229" s="318">
        <v>0</v>
      </c>
      <c r="BJ229" s="318">
        <v>0</v>
      </c>
      <c r="BK229" s="318">
        <v>0</v>
      </c>
      <c r="BL229" s="318">
        <v>0</v>
      </c>
      <c r="BM229" s="318">
        <v>1.0482670098937901E-2</v>
      </c>
      <c r="BN229" s="318">
        <v>7.1276733870520895E-4</v>
      </c>
      <c r="BO229" s="318">
        <v>0</v>
      </c>
      <c r="BP229" s="318">
        <v>2.7571693118748999E-3</v>
      </c>
      <c r="BQ229" s="318">
        <v>9.2807465017959298E-4</v>
      </c>
      <c r="BR229" s="318">
        <v>1.24917383949384E-4</v>
      </c>
      <c r="BS229" s="318">
        <v>2.2887191957151401E-2</v>
      </c>
      <c r="BT229" s="318">
        <v>2.5644361269026299E-2</v>
      </c>
      <c r="BU229" s="318">
        <v>2.6572435919205901E-2</v>
      </c>
      <c r="BV229" s="318">
        <v>152.581279714342</v>
      </c>
      <c r="BW229" s="318">
        <v>170.962408460175</v>
      </c>
      <c r="BX229" s="318">
        <v>177.14957279470599</v>
      </c>
      <c r="BY229" s="318">
        <v>396.71132725729001</v>
      </c>
      <c r="BZ229" s="318">
        <v>444.50226199645499</v>
      </c>
      <c r="CA229" s="318">
        <v>460.58888926623501</v>
      </c>
      <c r="CB229" s="318">
        <v>5.95066990885935</v>
      </c>
      <c r="CC229" s="318">
        <v>6.6675339299468304</v>
      </c>
      <c r="CD229" s="318">
        <v>6.9088333389935199</v>
      </c>
      <c r="CE229" s="317" t="s">
        <v>800</v>
      </c>
      <c r="CF229" s="317" t="s">
        <v>800</v>
      </c>
      <c r="CG229" s="317" t="s">
        <v>2902</v>
      </c>
      <c r="CH229" s="318">
        <v>9.6499214326651499E-4</v>
      </c>
      <c r="CI229" s="318">
        <v>2.19221998138848E-2</v>
      </c>
      <c r="CJ229" s="318">
        <v>5.6997719516100602</v>
      </c>
      <c r="CK229" s="222"/>
      <c r="CL229" s="223">
        <f t="shared" si="29"/>
        <v>1.1691754519508261E-2</v>
      </c>
      <c r="CM229" s="223">
        <f t="shared" si="30"/>
        <v>1.119543743764311E-2</v>
      </c>
      <c r="CN229" s="223">
        <f t="shared" si="31"/>
        <v>2.7571693118748999E-3</v>
      </c>
      <c r="CO229" s="223">
        <f t="shared" si="31"/>
        <v>9.2807465017959298E-4</v>
      </c>
      <c r="CP229" s="223">
        <f t="shared" si="32"/>
        <v>2.6572435919205866E-2</v>
      </c>
      <c r="CQ229" s="223">
        <f t="shared" si="33"/>
        <v>-3.4694469519536142E-17</v>
      </c>
      <c r="CR229" s="222"/>
      <c r="CS229" s="222"/>
      <c r="CT229" s="222"/>
      <c r="CU229" s="222"/>
      <c r="CV229" s="222"/>
      <c r="CW229" s="222"/>
      <c r="CX229" s="222"/>
      <c r="CY229" s="222"/>
      <c r="CZ229" s="222"/>
      <c r="DA229" s="222"/>
      <c r="DB229" s="224">
        <f t="shared" si="34"/>
        <v>2.2762274573201988E-2</v>
      </c>
      <c r="DC229" s="224">
        <f t="shared" si="35"/>
        <v>1.24917383949384E-4</v>
      </c>
      <c r="DD229" s="224">
        <f t="shared" si="36"/>
        <v>2.2887191957151373E-2</v>
      </c>
      <c r="DE229" s="225">
        <f t="shared" si="37"/>
        <v>-2.7755575615628914E-17</v>
      </c>
      <c r="DF229" s="222"/>
      <c r="DG229" s="222"/>
      <c r="DH229" s="222"/>
      <c r="DI229" s="222"/>
      <c r="DJ229" s="222"/>
      <c r="DK229" s="222"/>
      <c r="DL229" s="222"/>
      <c r="DM229" s="222"/>
      <c r="DN229" s="222"/>
      <c r="DO229" s="222"/>
      <c r="DP229" s="222"/>
      <c r="DQ229" s="222"/>
      <c r="DR229" s="222"/>
      <c r="DS229" s="222"/>
      <c r="DT229" s="222"/>
      <c r="DU229" s="222"/>
      <c r="DV229" s="222"/>
      <c r="DW229" s="222"/>
      <c r="DX229" s="222"/>
      <c r="DY229" s="222"/>
      <c r="DZ229" s="222"/>
      <c r="EA229" s="222"/>
      <c r="EB229" s="222"/>
      <c r="EC229" s="222"/>
      <c r="ED229" s="222"/>
      <c r="EE229" s="222"/>
    </row>
    <row r="230" spans="1:135" ht="25.5" x14ac:dyDescent="0.25">
      <c r="A230" s="317" t="s">
        <v>571</v>
      </c>
      <c r="B230" s="317" t="s">
        <v>3707</v>
      </c>
      <c r="C230" s="317" t="s">
        <v>572</v>
      </c>
      <c r="D230" s="317" t="s">
        <v>2980</v>
      </c>
      <c r="E230" s="318">
        <v>385</v>
      </c>
      <c r="F230" s="318">
        <v>1568</v>
      </c>
      <c r="G230" s="317" t="s">
        <v>2891</v>
      </c>
      <c r="H230" s="317" t="s">
        <v>800</v>
      </c>
      <c r="I230" s="317" t="s">
        <v>2623</v>
      </c>
      <c r="J230" s="318">
        <v>68</v>
      </c>
      <c r="K230" s="318">
        <v>0.88826036127767105</v>
      </c>
      <c r="L230" s="317" t="s">
        <v>2891</v>
      </c>
      <c r="M230" s="317" t="s">
        <v>2892</v>
      </c>
      <c r="N230" s="317" t="s">
        <v>2893</v>
      </c>
      <c r="O230" s="317" t="s">
        <v>32</v>
      </c>
      <c r="P230" s="317" t="s">
        <v>2858</v>
      </c>
      <c r="Q230" s="317" t="s">
        <v>2859</v>
      </c>
      <c r="R230" s="317" t="s">
        <v>3707</v>
      </c>
      <c r="S230" s="317" t="s">
        <v>2860</v>
      </c>
      <c r="T230" s="318">
        <v>5.4685696788286699E-2</v>
      </c>
      <c r="U230" s="317" t="s">
        <v>3008</v>
      </c>
      <c r="V230" s="317" t="s">
        <v>3009</v>
      </c>
      <c r="W230" s="317" t="s">
        <v>571</v>
      </c>
      <c r="X230" s="317" t="s">
        <v>572</v>
      </c>
      <c r="Y230" s="318">
        <v>385</v>
      </c>
      <c r="Z230" s="318">
        <v>1568</v>
      </c>
      <c r="AA230" s="318">
        <v>1</v>
      </c>
      <c r="AB230" s="317" t="s">
        <v>3707</v>
      </c>
      <c r="AC230" s="318">
        <v>1</v>
      </c>
      <c r="AD230" s="317" t="s">
        <v>800</v>
      </c>
      <c r="AE230" s="317" t="s">
        <v>800</v>
      </c>
      <c r="AF230" s="318">
        <v>0</v>
      </c>
      <c r="AG230" s="318">
        <v>0</v>
      </c>
      <c r="AH230" s="317" t="s">
        <v>2854</v>
      </c>
      <c r="AI230" s="317" t="s">
        <v>2863</v>
      </c>
      <c r="AJ230" s="317" t="s">
        <v>2854</v>
      </c>
      <c r="AK230" s="317" t="s">
        <v>2920</v>
      </c>
      <c r="AL230" s="317" t="s">
        <v>2854</v>
      </c>
      <c r="AM230" s="317" t="s">
        <v>2865</v>
      </c>
      <c r="AN230" s="317" t="s">
        <v>3010</v>
      </c>
      <c r="AO230" s="317" t="s">
        <v>2867</v>
      </c>
      <c r="AP230" s="317" t="s">
        <v>2868</v>
      </c>
      <c r="AQ230" s="317" t="s">
        <v>2869</v>
      </c>
      <c r="AR230" s="317" t="s">
        <v>2870</v>
      </c>
      <c r="AS230" s="318">
        <v>48.982399999999998</v>
      </c>
      <c r="AT230" s="318">
        <v>0</v>
      </c>
      <c r="AU230" s="317" t="s">
        <v>3708</v>
      </c>
      <c r="AV230" s="317" t="s">
        <v>3708</v>
      </c>
      <c r="AW230" s="317" t="s">
        <v>3709</v>
      </c>
      <c r="AX230" s="317" t="s">
        <v>3710</v>
      </c>
      <c r="AY230" s="317" t="s">
        <v>2923</v>
      </c>
      <c r="AZ230" s="317" t="s">
        <v>800</v>
      </c>
      <c r="BA230" s="317" t="s">
        <v>800</v>
      </c>
      <c r="BB230" s="318">
        <v>6.0089994331065802E-3</v>
      </c>
      <c r="BC230" s="318">
        <v>2.10539932634904E-2</v>
      </c>
      <c r="BD230" s="318">
        <v>8.3333333333333295E-4</v>
      </c>
      <c r="BE230" s="318">
        <v>5.0022875816993495E-4</v>
      </c>
      <c r="BF230" s="318">
        <v>0</v>
      </c>
      <c r="BG230" s="318">
        <v>0</v>
      </c>
      <c r="BH230" s="318">
        <v>0</v>
      </c>
      <c r="BI230" s="318">
        <v>0</v>
      </c>
      <c r="BJ230" s="318">
        <v>0</v>
      </c>
      <c r="BK230" s="318">
        <v>0</v>
      </c>
      <c r="BL230" s="318">
        <v>0</v>
      </c>
      <c r="BM230" s="318">
        <v>2.1667812247015899E-2</v>
      </c>
      <c r="BN230" s="318">
        <v>1.79263754937247E-3</v>
      </c>
      <c r="BO230" s="318">
        <v>0</v>
      </c>
      <c r="BP230" s="318">
        <v>7.4297013656402597E-3</v>
      </c>
      <c r="BQ230" s="318">
        <v>2.5008683602264999E-3</v>
      </c>
      <c r="BR230" s="318">
        <v>0</v>
      </c>
      <c r="BS230" s="318">
        <v>5.1857004584488602E-2</v>
      </c>
      <c r="BT230" s="318">
        <v>5.9286705950128797E-2</v>
      </c>
      <c r="BU230" s="318">
        <v>6.1787574310355302E-2</v>
      </c>
      <c r="BV230" s="318">
        <v>134.69351840126899</v>
      </c>
      <c r="BW230" s="318">
        <v>153.99144402630901</v>
      </c>
      <c r="BX230" s="318">
        <v>160.48720600092301</v>
      </c>
      <c r="BY230" s="318">
        <v>350.20314784329901</v>
      </c>
      <c r="BZ230" s="318">
        <v>400.37775446840197</v>
      </c>
      <c r="CA230" s="318">
        <v>417.26673560239999</v>
      </c>
      <c r="CB230" s="318">
        <v>13.482821191967</v>
      </c>
      <c r="CC230" s="318">
        <v>15.414543547033499</v>
      </c>
      <c r="CD230" s="318">
        <v>16.064769320692399</v>
      </c>
      <c r="CE230" s="317" t="s">
        <v>800</v>
      </c>
      <c r="CF230" s="317" t="s">
        <v>800</v>
      </c>
      <c r="CG230" s="317" t="s">
        <v>3014</v>
      </c>
      <c r="CH230" s="318">
        <v>2.2480645862973398E-3</v>
      </c>
      <c r="CI230" s="318">
        <v>4.9608939998191201E-2</v>
      </c>
      <c r="CJ230" s="318">
        <v>12.898324399529701</v>
      </c>
      <c r="CK230" s="222"/>
      <c r="CL230" s="223">
        <f t="shared" si="29"/>
        <v>2.8396554788100246E-2</v>
      </c>
      <c r="CM230" s="223">
        <f t="shared" si="30"/>
        <v>2.346044979638837E-2</v>
      </c>
      <c r="CN230" s="223">
        <f t="shared" si="31"/>
        <v>7.4297013656402597E-3</v>
      </c>
      <c r="CO230" s="223">
        <f t="shared" si="31"/>
        <v>2.5008683602264999E-3</v>
      </c>
      <c r="CP230" s="223">
        <f t="shared" si="32"/>
        <v>6.1787574310355371E-2</v>
      </c>
      <c r="CQ230" s="223">
        <f t="shared" si="33"/>
        <v>6.9388939039072284E-17</v>
      </c>
      <c r="CR230" s="222"/>
      <c r="CS230" s="222"/>
      <c r="CT230" s="222"/>
      <c r="CU230" s="222"/>
      <c r="CV230" s="222"/>
      <c r="CW230" s="222"/>
      <c r="CX230" s="222"/>
      <c r="CY230" s="222"/>
      <c r="CZ230" s="222"/>
      <c r="DA230" s="222"/>
      <c r="DB230" s="224">
        <f t="shared" si="34"/>
        <v>5.1857004584488615E-2</v>
      </c>
      <c r="DC230" s="224">
        <f t="shared" si="35"/>
        <v>0</v>
      </c>
      <c r="DD230" s="224">
        <f t="shared" si="36"/>
        <v>5.1857004584488615E-2</v>
      </c>
      <c r="DE230" s="225">
        <f t="shared" si="37"/>
        <v>0</v>
      </c>
      <c r="DF230" s="222"/>
      <c r="DG230" s="222"/>
      <c r="DH230" s="222"/>
      <c r="DI230" s="222"/>
      <c r="DJ230" s="222"/>
      <c r="DK230" s="222"/>
      <c r="DL230" s="222"/>
      <c r="DM230" s="222"/>
      <c r="DN230" s="222"/>
      <c r="DO230" s="222"/>
      <c r="DP230" s="222"/>
      <c r="DQ230" s="222"/>
      <c r="DR230" s="222"/>
      <c r="DS230" s="222"/>
      <c r="DT230" s="222"/>
      <c r="DU230" s="222"/>
      <c r="DV230" s="222"/>
      <c r="DW230" s="222"/>
      <c r="DX230" s="222"/>
      <c r="DY230" s="222"/>
      <c r="DZ230" s="222"/>
      <c r="EA230" s="222"/>
      <c r="EB230" s="222"/>
      <c r="EC230" s="222"/>
      <c r="ED230" s="222"/>
      <c r="EE230" s="222"/>
    </row>
    <row r="231" spans="1:135" ht="25.5" x14ac:dyDescent="0.25">
      <c r="A231" s="317" t="s">
        <v>573</v>
      </c>
      <c r="B231" s="317" t="s">
        <v>4255</v>
      </c>
      <c r="C231" s="317" t="s">
        <v>574</v>
      </c>
      <c r="D231" s="317" t="s">
        <v>2980</v>
      </c>
      <c r="E231" s="318">
        <v>385</v>
      </c>
      <c r="F231" s="318">
        <v>2912</v>
      </c>
      <c r="G231" s="317" t="s">
        <v>2854</v>
      </c>
      <c r="H231" s="317" t="s">
        <v>800</v>
      </c>
      <c r="I231" s="317" t="s">
        <v>2622</v>
      </c>
      <c r="J231" s="318">
        <v>105</v>
      </c>
      <c r="K231" s="318">
        <v>0.81323710213560396</v>
      </c>
      <c r="L231" s="317" t="s">
        <v>2891</v>
      </c>
      <c r="M231" s="317" t="s">
        <v>2892</v>
      </c>
      <c r="N231" s="317" t="s">
        <v>2893</v>
      </c>
      <c r="O231" s="317" t="s">
        <v>32</v>
      </c>
      <c r="P231" s="317" t="s">
        <v>2858</v>
      </c>
      <c r="Q231" s="317" t="s">
        <v>2859</v>
      </c>
      <c r="R231" s="317" t="s">
        <v>4255</v>
      </c>
      <c r="S231" s="317" t="s">
        <v>2860</v>
      </c>
      <c r="T231" s="318">
        <v>5.4685696788286699E-2</v>
      </c>
      <c r="U231" s="317" t="s">
        <v>2861</v>
      </c>
      <c r="V231" s="317" t="s">
        <v>2862</v>
      </c>
      <c r="W231" s="317" t="s">
        <v>573</v>
      </c>
      <c r="X231" s="317" t="s">
        <v>574</v>
      </c>
      <c r="Y231" s="318">
        <v>385</v>
      </c>
      <c r="Z231" s="318">
        <v>2912</v>
      </c>
      <c r="AA231" s="318">
        <v>1</v>
      </c>
      <c r="AB231" s="317" t="s">
        <v>4255</v>
      </c>
      <c r="AC231" s="318">
        <v>1</v>
      </c>
      <c r="AD231" s="317" t="s">
        <v>800</v>
      </c>
      <c r="AE231" s="317" t="s">
        <v>800</v>
      </c>
      <c r="AF231" s="318">
        <v>0</v>
      </c>
      <c r="AG231" s="318">
        <v>0</v>
      </c>
      <c r="AH231" s="317" t="s">
        <v>2854</v>
      </c>
      <c r="AI231" s="317" t="s">
        <v>2863</v>
      </c>
      <c r="AJ231" s="317" t="s">
        <v>2855</v>
      </c>
      <c r="AK231" s="317" t="s">
        <v>2864</v>
      </c>
      <c r="AL231" s="317" t="s">
        <v>2854</v>
      </c>
      <c r="AM231" s="317" t="s">
        <v>2865</v>
      </c>
      <c r="AN231" s="317" t="s">
        <v>2866</v>
      </c>
      <c r="AO231" s="317" t="s">
        <v>2867</v>
      </c>
      <c r="AP231" s="317" t="s">
        <v>2868</v>
      </c>
      <c r="AQ231" s="317" t="s">
        <v>2869</v>
      </c>
      <c r="AR231" s="317" t="s">
        <v>2870</v>
      </c>
      <c r="AS231" s="318">
        <v>79.348399999999998</v>
      </c>
      <c r="AT231" s="318">
        <v>0</v>
      </c>
      <c r="AU231" s="317" t="s">
        <v>3713</v>
      </c>
      <c r="AV231" s="317" t="s">
        <v>3713</v>
      </c>
      <c r="AW231" s="317" t="s">
        <v>3714</v>
      </c>
      <c r="AX231" s="317" t="s">
        <v>3715</v>
      </c>
      <c r="AY231" s="317" t="s">
        <v>2874</v>
      </c>
      <c r="AZ231" s="317" t="s">
        <v>800</v>
      </c>
      <c r="BA231" s="317" t="s">
        <v>800</v>
      </c>
      <c r="BB231" s="318">
        <v>7.2873069291819297E-3</v>
      </c>
      <c r="BC231" s="318">
        <v>2.10539932634904E-2</v>
      </c>
      <c r="BD231" s="318">
        <v>8.3333333333333295E-4</v>
      </c>
      <c r="BE231" s="318">
        <v>5.2479100529100498E-4</v>
      </c>
      <c r="BF231" s="318">
        <v>0</v>
      </c>
      <c r="BG231" s="318">
        <v>0</v>
      </c>
      <c r="BH231" s="318">
        <v>0</v>
      </c>
      <c r="BI231" s="318">
        <v>0</v>
      </c>
      <c r="BJ231" s="318">
        <v>0</v>
      </c>
      <c r="BK231" s="318">
        <v>0</v>
      </c>
      <c r="BL231" s="318">
        <v>0</v>
      </c>
      <c r="BM231" s="318">
        <v>3.0822756206434199E-2</v>
      </c>
      <c r="BN231" s="318">
        <v>1.9580130727729602E-3</v>
      </c>
      <c r="BO231" s="318">
        <v>0</v>
      </c>
      <c r="BP231" s="318">
        <v>5.2555003504960998E-3</v>
      </c>
      <c r="BQ231" s="318">
        <v>1.7690232617556E-3</v>
      </c>
      <c r="BR231" s="318">
        <v>2.5764210439560402E-4</v>
      </c>
      <c r="BS231" s="318">
        <v>6.2737835914899398E-2</v>
      </c>
      <c r="BT231" s="318">
        <v>6.7993336265395499E-2</v>
      </c>
      <c r="BU231" s="318">
        <v>6.9762359527151097E-2</v>
      </c>
      <c r="BV231" s="318">
        <v>162.95541796077799</v>
      </c>
      <c r="BW231" s="318">
        <v>176.60606822180699</v>
      </c>
      <c r="BX231" s="318">
        <v>181.20093383675601</v>
      </c>
      <c r="BY231" s="318">
        <v>423.68408669802199</v>
      </c>
      <c r="BZ231" s="318">
        <v>459.175777376697</v>
      </c>
      <c r="CA231" s="318">
        <v>471.12242797556598</v>
      </c>
      <c r="CB231" s="318">
        <v>16.311837337873801</v>
      </c>
      <c r="CC231" s="318">
        <v>17.678267429002801</v>
      </c>
      <c r="CD231" s="318">
        <v>18.138213477059299</v>
      </c>
      <c r="CE231" s="317" t="s">
        <v>800</v>
      </c>
      <c r="CF231" s="317" t="s">
        <v>800</v>
      </c>
      <c r="CG231" s="317" t="s">
        <v>2875</v>
      </c>
      <c r="CH231" s="318">
        <v>4.4506386812970603E-3</v>
      </c>
      <c r="CI231" s="318">
        <v>5.8287197233602303E-2</v>
      </c>
      <c r="CJ231" s="318">
        <v>15.154671280736601</v>
      </c>
      <c r="CK231" s="222"/>
      <c r="CL231" s="223">
        <f t="shared" si="29"/>
        <v>2.9957066635692271E-2</v>
      </c>
      <c r="CM231" s="223">
        <f t="shared" si="30"/>
        <v>3.2780769279207159E-2</v>
      </c>
      <c r="CN231" s="223">
        <f t="shared" si="31"/>
        <v>5.2555003504960998E-3</v>
      </c>
      <c r="CO231" s="223">
        <f t="shared" si="31"/>
        <v>1.7690232617556E-3</v>
      </c>
      <c r="CP231" s="223">
        <f t="shared" si="32"/>
        <v>6.9762359527151124E-2</v>
      </c>
      <c r="CQ231" s="223">
        <f t="shared" si="33"/>
        <v>0</v>
      </c>
      <c r="CR231" s="222"/>
      <c r="CS231" s="222"/>
      <c r="CT231" s="222"/>
      <c r="CU231" s="222"/>
      <c r="CV231" s="222"/>
      <c r="CW231" s="222"/>
      <c r="CX231" s="222"/>
      <c r="CY231" s="222"/>
      <c r="CZ231" s="222"/>
      <c r="DA231" s="222"/>
      <c r="DB231" s="224">
        <f t="shared" si="34"/>
        <v>6.2480193810503827E-2</v>
      </c>
      <c r="DC231" s="224">
        <f t="shared" si="35"/>
        <v>2.5764210439560402E-4</v>
      </c>
      <c r="DD231" s="224">
        <f t="shared" si="36"/>
        <v>6.2737835914899426E-2</v>
      </c>
      <c r="DE231" s="225">
        <f t="shared" si="37"/>
        <v>0</v>
      </c>
      <c r="DF231" s="222"/>
      <c r="DG231" s="222"/>
      <c r="DH231" s="222"/>
      <c r="DI231" s="222"/>
      <c r="DJ231" s="222"/>
      <c r="DK231" s="222"/>
      <c r="DL231" s="222"/>
      <c r="DM231" s="222"/>
      <c r="DN231" s="222"/>
      <c r="DO231" s="222"/>
      <c r="DP231" s="222"/>
      <c r="DQ231" s="222"/>
      <c r="DR231" s="222"/>
      <c r="DS231" s="222"/>
      <c r="DT231" s="222"/>
      <c r="DU231" s="222"/>
      <c r="DV231" s="222"/>
      <c r="DW231" s="222"/>
      <c r="DX231" s="222"/>
      <c r="DY231" s="222"/>
      <c r="DZ231" s="222"/>
      <c r="EA231" s="222"/>
      <c r="EB231" s="222"/>
      <c r="EC231" s="222"/>
      <c r="ED231" s="222"/>
      <c r="EE231" s="222"/>
    </row>
    <row r="232" spans="1:135" ht="25.5" x14ac:dyDescent="0.25">
      <c r="A232" s="317" t="s">
        <v>573</v>
      </c>
      <c r="B232" s="317" t="s">
        <v>3712</v>
      </c>
      <c r="C232" s="317" t="s">
        <v>574</v>
      </c>
      <c r="D232" s="317" t="s">
        <v>2980</v>
      </c>
      <c r="E232" s="318">
        <v>385</v>
      </c>
      <c r="F232" s="318">
        <v>2912</v>
      </c>
      <c r="G232" s="317" t="s">
        <v>2891</v>
      </c>
      <c r="H232" s="317" t="s">
        <v>800</v>
      </c>
      <c r="I232" s="317" t="s">
        <v>2623</v>
      </c>
      <c r="J232" s="318">
        <v>67</v>
      </c>
      <c r="K232" s="318">
        <v>0.83844988526744801</v>
      </c>
      <c r="L232" s="317" t="s">
        <v>2891</v>
      </c>
      <c r="M232" s="317" t="s">
        <v>2892</v>
      </c>
      <c r="N232" s="317" t="s">
        <v>2893</v>
      </c>
      <c r="O232" s="317" t="s">
        <v>32</v>
      </c>
      <c r="P232" s="317" t="s">
        <v>2858</v>
      </c>
      <c r="Q232" s="317" t="s">
        <v>2859</v>
      </c>
      <c r="R232" s="317" t="s">
        <v>3712</v>
      </c>
      <c r="S232" s="317" t="s">
        <v>2860</v>
      </c>
      <c r="T232" s="318">
        <v>5.4685696788286699E-2</v>
      </c>
      <c r="U232" s="317" t="s">
        <v>3008</v>
      </c>
      <c r="V232" s="317" t="s">
        <v>3009</v>
      </c>
      <c r="W232" s="317" t="s">
        <v>573</v>
      </c>
      <c r="X232" s="317" t="s">
        <v>574</v>
      </c>
      <c r="Y232" s="318">
        <v>385</v>
      </c>
      <c r="Z232" s="318">
        <v>2912</v>
      </c>
      <c r="AA232" s="318">
        <v>1</v>
      </c>
      <c r="AB232" s="317" t="s">
        <v>3712</v>
      </c>
      <c r="AC232" s="318">
        <v>1</v>
      </c>
      <c r="AD232" s="317" t="s">
        <v>800</v>
      </c>
      <c r="AE232" s="317" t="s">
        <v>800</v>
      </c>
      <c r="AF232" s="318">
        <v>0</v>
      </c>
      <c r="AG232" s="318">
        <v>0</v>
      </c>
      <c r="AH232" s="317" t="s">
        <v>2854</v>
      </c>
      <c r="AI232" s="317" t="s">
        <v>2863</v>
      </c>
      <c r="AJ232" s="317" t="s">
        <v>2855</v>
      </c>
      <c r="AK232" s="317" t="s">
        <v>2864</v>
      </c>
      <c r="AL232" s="317" t="s">
        <v>2854</v>
      </c>
      <c r="AM232" s="317" t="s">
        <v>2865</v>
      </c>
      <c r="AN232" s="317" t="s">
        <v>3010</v>
      </c>
      <c r="AO232" s="317" t="s">
        <v>2867</v>
      </c>
      <c r="AP232" s="317" t="s">
        <v>2868</v>
      </c>
      <c r="AQ232" s="317" t="s">
        <v>2869</v>
      </c>
      <c r="AR232" s="317" t="s">
        <v>2870</v>
      </c>
      <c r="AS232" s="318">
        <v>48.982399999999998</v>
      </c>
      <c r="AT232" s="318">
        <v>0</v>
      </c>
      <c r="AU232" s="317" t="s">
        <v>3713</v>
      </c>
      <c r="AV232" s="317" t="s">
        <v>3713</v>
      </c>
      <c r="AW232" s="317" t="s">
        <v>3714</v>
      </c>
      <c r="AX232" s="317" t="s">
        <v>3715</v>
      </c>
      <c r="AY232" s="317" t="s">
        <v>2874</v>
      </c>
      <c r="AZ232" s="317" t="s">
        <v>800</v>
      </c>
      <c r="BA232" s="317" t="s">
        <v>800</v>
      </c>
      <c r="BB232" s="318">
        <v>7.2873069291819297E-3</v>
      </c>
      <c r="BC232" s="318">
        <v>2.10539932634904E-2</v>
      </c>
      <c r="BD232" s="318">
        <v>8.3333333333333295E-4</v>
      </c>
      <c r="BE232" s="318">
        <v>5.0769485903814297E-4</v>
      </c>
      <c r="BF232" s="318">
        <v>0</v>
      </c>
      <c r="BG232" s="318">
        <v>0</v>
      </c>
      <c r="BH232" s="318">
        <v>0</v>
      </c>
      <c r="BI232" s="318">
        <v>0</v>
      </c>
      <c r="BJ232" s="318">
        <v>0</v>
      </c>
      <c r="BK232" s="318">
        <v>0</v>
      </c>
      <c r="BL232" s="318">
        <v>0</v>
      </c>
      <c r="BM232" s="318">
        <v>2.3297662318366899E-2</v>
      </c>
      <c r="BN232" s="318">
        <v>1.89913422999347E-3</v>
      </c>
      <c r="BO232" s="318">
        <v>0</v>
      </c>
      <c r="BP232" s="318">
        <v>7.9885625539715208E-3</v>
      </c>
      <c r="BQ232" s="318">
        <v>2.6889833590499801E-3</v>
      </c>
      <c r="BR232" s="318">
        <v>2.5764210439560402E-4</v>
      </c>
      <c r="BS232" s="318">
        <v>5.5136767037799801E-2</v>
      </c>
      <c r="BT232" s="318">
        <v>6.3125329591771306E-2</v>
      </c>
      <c r="BU232" s="318">
        <v>6.5814312950821297E-2</v>
      </c>
      <c r="BV232" s="318">
        <v>143.212381916363</v>
      </c>
      <c r="BW232" s="318">
        <v>163.96189504356201</v>
      </c>
      <c r="BX232" s="318">
        <v>170.946267404731</v>
      </c>
      <c r="BY232" s="318">
        <v>372.35219298254401</v>
      </c>
      <c r="BZ232" s="318">
        <v>426.30092711326103</v>
      </c>
      <c r="CA232" s="318">
        <v>444.4602952523</v>
      </c>
      <c r="CB232" s="318">
        <v>14.335559429827899</v>
      </c>
      <c r="CC232" s="318">
        <v>16.4125856938605</v>
      </c>
      <c r="CD232" s="318">
        <v>17.111721367213502</v>
      </c>
      <c r="CE232" s="317" t="s">
        <v>800</v>
      </c>
      <c r="CF232" s="317" t="s">
        <v>800</v>
      </c>
      <c r="CG232" s="317" t="s">
        <v>3014</v>
      </c>
      <c r="CH232" s="318">
        <v>2.4171637175159498E-3</v>
      </c>
      <c r="CI232" s="318">
        <v>5.2719603320283803E-2</v>
      </c>
      <c r="CJ232" s="318">
        <v>13.707096863273801</v>
      </c>
      <c r="CK232" s="222"/>
      <c r="CL232" s="223">
        <f t="shared" si="29"/>
        <v>2.9939970489439409E-2</v>
      </c>
      <c r="CM232" s="223">
        <f t="shared" si="30"/>
        <v>2.5196796548360368E-2</v>
      </c>
      <c r="CN232" s="223">
        <f t="shared" si="31"/>
        <v>7.9885625539715208E-3</v>
      </c>
      <c r="CO232" s="223">
        <f t="shared" si="31"/>
        <v>2.6889833590499801E-3</v>
      </c>
      <c r="CP232" s="223">
        <f t="shared" si="32"/>
        <v>6.5814312950821283E-2</v>
      </c>
      <c r="CQ232" s="223">
        <f t="shared" si="33"/>
        <v>0</v>
      </c>
      <c r="CR232" s="222"/>
      <c r="CS232" s="222"/>
      <c r="CT232" s="222"/>
      <c r="CU232" s="222"/>
      <c r="CV232" s="222"/>
      <c r="CW232" s="222"/>
      <c r="CX232" s="222"/>
      <c r="CY232" s="222"/>
      <c r="CZ232" s="222"/>
      <c r="DA232" s="222"/>
      <c r="DB232" s="224">
        <f t="shared" si="34"/>
        <v>5.4879124933404175E-2</v>
      </c>
      <c r="DC232" s="224">
        <f t="shared" si="35"/>
        <v>2.5764210439560402E-4</v>
      </c>
      <c r="DD232" s="224">
        <f t="shared" si="36"/>
        <v>5.513676703779978E-2</v>
      </c>
      <c r="DE232" s="225">
        <f t="shared" si="37"/>
        <v>0</v>
      </c>
      <c r="DF232" s="222"/>
      <c r="DG232" s="222"/>
      <c r="DH232" s="222"/>
      <c r="DI232" s="222"/>
      <c r="DJ232" s="222"/>
      <c r="DK232" s="222"/>
      <c r="DL232" s="222"/>
      <c r="DM232" s="222"/>
      <c r="DN232" s="222"/>
      <c r="DO232" s="222"/>
      <c r="DP232" s="222"/>
      <c r="DQ232" s="222"/>
      <c r="DR232" s="222"/>
      <c r="DS232" s="222"/>
      <c r="DT232" s="222"/>
      <c r="DU232" s="222"/>
      <c r="DV232" s="222"/>
      <c r="DW232" s="222"/>
      <c r="DX232" s="222"/>
      <c r="DY232" s="222"/>
      <c r="DZ232" s="222"/>
      <c r="EA232" s="222"/>
      <c r="EB232" s="222"/>
      <c r="EC232" s="222"/>
      <c r="ED232" s="222"/>
      <c r="EE232" s="222"/>
    </row>
    <row r="233" spans="1:135" ht="25.5" x14ac:dyDescent="0.25">
      <c r="A233" s="317" t="s">
        <v>575</v>
      </c>
      <c r="B233" s="317" t="s">
        <v>4256</v>
      </c>
      <c r="C233" s="317" t="s">
        <v>576</v>
      </c>
      <c r="D233" s="317" t="s">
        <v>2980</v>
      </c>
      <c r="E233" s="318">
        <v>198.45</v>
      </c>
      <c r="F233" s="318">
        <v>5796</v>
      </c>
      <c r="G233" s="317" t="s">
        <v>2854</v>
      </c>
      <c r="H233" s="317" t="s">
        <v>800</v>
      </c>
      <c r="I233" s="317" t="s">
        <v>2622</v>
      </c>
      <c r="J233" s="318">
        <v>150</v>
      </c>
      <c r="K233" s="318">
        <v>0.83882340448125703</v>
      </c>
      <c r="L233" s="317" t="s">
        <v>2891</v>
      </c>
      <c r="M233" s="317" t="s">
        <v>2892</v>
      </c>
      <c r="N233" s="317" t="s">
        <v>2893</v>
      </c>
      <c r="O233" s="317" t="s">
        <v>32</v>
      </c>
      <c r="P233" s="317" t="s">
        <v>2858</v>
      </c>
      <c r="Q233" s="317" t="s">
        <v>2859</v>
      </c>
      <c r="R233" s="317" t="s">
        <v>4256</v>
      </c>
      <c r="S233" s="317" t="s">
        <v>2860</v>
      </c>
      <c r="T233" s="318">
        <v>5.4685696788286699E-2</v>
      </c>
      <c r="U233" s="317" t="s">
        <v>2861</v>
      </c>
      <c r="V233" s="317" t="s">
        <v>2862</v>
      </c>
      <c r="W233" s="317" t="s">
        <v>575</v>
      </c>
      <c r="X233" s="317" t="s">
        <v>576</v>
      </c>
      <c r="Y233" s="318">
        <v>198.45</v>
      </c>
      <c r="Z233" s="318">
        <v>5796</v>
      </c>
      <c r="AA233" s="318">
        <v>1</v>
      </c>
      <c r="AB233" s="317" t="s">
        <v>4256</v>
      </c>
      <c r="AC233" s="318">
        <v>1</v>
      </c>
      <c r="AD233" s="317" t="s">
        <v>800</v>
      </c>
      <c r="AE233" s="317" t="s">
        <v>800</v>
      </c>
      <c r="AF233" s="318">
        <v>0</v>
      </c>
      <c r="AG233" s="318">
        <v>0</v>
      </c>
      <c r="AH233" s="317" t="s">
        <v>2854</v>
      </c>
      <c r="AI233" s="317" t="s">
        <v>2863</v>
      </c>
      <c r="AJ233" s="317" t="s">
        <v>2855</v>
      </c>
      <c r="AK233" s="317" t="s">
        <v>2864</v>
      </c>
      <c r="AL233" s="317" t="s">
        <v>2854</v>
      </c>
      <c r="AM233" s="317" t="s">
        <v>2865</v>
      </c>
      <c r="AN233" s="317" t="s">
        <v>2866</v>
      </c>
      <c r="AO233" s="317" t="s">
        <v>2867</v>
      </c>
      <c r="AP233" s="317" t="s">
        <v>2868</v>
      </c>
      <c r="AQ233" s="317" t="s">
        <v>2869</v>
      </c>
      <c r="AR233" s="317" t="s">
        <v>2870</v>
      </c>
      <c r="AS233" s="318">
        <v>79.348399999999998</v>
      </c>
      <c r="AT233" s="318">
        <v>0</v>
      </c>
      <c r="AU233" s="317" t="s">
        <v>3718</v>
      </c>
      <c r="AV233" s="317" t="s">
        <v>3718</v>
      </c>
      <c r="AW233" s="317" t="s">
        <v>3719</v>
      </c>
      <c r="AX233" s="317" t="s">
        <v>3720</v>
      </c>
      <c r="AY233" s="317" t="s">
        <v>2874</v>
      </c>
      <c r="AZ233" s="317" t="s">
        <v>800</v>
      </c>
      <c r="BA233" s="317" t="s">
        <v>800</v>
      </c>
      <c r="BB233" s="318">
        <v>4.5344203281956902E-3</v>
      </c>
      <c r="BC233" s="318">
        <v>1.08523765276355E-2</v>
      </c>
      <c r="BD233" s="318">
        <v>8.3333333333333295E-4</v>
      </c>
      <c r="BE233" s="318">
        <v>3.6735370370370398E-4</v>
      </c>
      <c r="BF233" s="318">
        <v>0</v>
      </c>
      <c r="BG233" s="318">
        <v>0</v>
      </c>
      <c r="BH233" s="318">
        <v>0</v>
      </c>
      <c r="BI233" s="318">
        <v>0</v>
      </c>
      <c r="BJ233" s="318">
        <v>0</v>
      </c>
      <c r="BK233" s="318">
        <v>0</v>
      </c>
      <c r="BL233" s="318">
        <v>0</v>
      </c>
      <c r="BM233" s="318">
        <v>2.0917807207415599E-2</v>
      </c>
      <c r="BN233" s="318">
        <v>9.7848146969898892E-4</v>
      </c>
      <c r="BO233" s="318">
        <v>0</v>
      </c>
      <c r="BP233" s="318">
        <v>3.56663571466182E-3</v>
      </c>
      <c r="BQ233" s="318">
        <v>1.20054440579563E-3</v>
      </c>
      <c r="BR233" s="318">
        <v>1.29443376121463E-4</v>
      </c>
      <c r="BS233" s="318">
        <v>3.8613215946104298E-2</v>
      </c>
      <c r="BT233" s="318">
        <v>4.2179851660766099E-2</v>
      </c>
      <c r="BU233" s="318">
        <v>4.3380396066561702E-2</v>
      </c>
      <c r="BV233" s="318">
        <v>194.574028451017</v>
      </c>
      <c r="BW233" s="318">
        <v>212.54649362945901</v>
      </c>
      <c r="BX233" s="318">
        <v>218.596100108651</v>
      </c>
      <c r="BY233" s="318">
        <v>505.89247397264302</v>
      </c>
      <c r="BZ233" s="318">
        <v>552.62088343659298</v>
      </c>
      <c r="CA233" s="318">
        <v>568.34986028249102</v>
      </c>
      <c r="CB233" s="318">
        <v>10.0394361459871</v>
      </c>
      <c r="CC233" s="318">
        <v>10.966761431799201</v>
      </c>
      <c r="CD233" s="318">
        <v>11.278902977306</v>
      </c>
      <c r="CE233" s="317" t="s">
        <v>800</v>
      </c>
      <c r="CF233" s="317" t="s">
        <v>800</v>
      </c>
      <c r="CG233" s="317" t="s">
        <v>2875</v>
      </c>
      <c r="CH233" s="318">
        <v>3.02041781279132E-3</v>
      </c>
      <c r="CI233" s="318">
        <v>3.5592798133312897E-2</v>
      </c>
      <c r="CJ233" s="318">
        <v>9.2541275146613593</v>
      </c>
      <c r="CK233" s="222"/>
      <c r="CL233" s="223">
        <f t="shared" si="29"/>
        <v>1.6716927268989691E-2</v>
      </c>
      <c r="CM233" s="223">
        <f t="shared" si="30"/>
        <v>2.1896288677114586E-2</v>
      </c>
      <c r="CN233" s="223">
        <f t="shared" si="31"/>
        <v>3.56663571466182E-3</v>
      </c>
      <c r="CO233" s="223">
        <f t="shared" si="31"/>
        <v>1.20054440579563E-3</v>
      </c>
      <c r="CP233" s="223">
        <f t="shared" si="32"/>
        <v>4.338039606656173E-2</v>
      </c>
      <c r="CQ233" s="223">
        <f t="shared" si="33"/>
        <v>0</v>
      </c>
      <c r="CR233" s="222"/>
      <c r="CS233" s="222"/>
      <c r="CT233" s="222"/>
      <c r="CU233" s="222"/>
      <c r="CV233" s="222"/>
      <c r="CW233" s="222"/>
      <c r="CX233" s="222"/>
      <c r="CY233" s="222"/>
      <c r="CZ233" s="222"/>
      <c r="DA233" s="222"/>
      <c r="DB233" s="224">
        <f t="shared" si="34"/>
        <v>3.8483772569982817E-2</v>
      </c>
      <c r="DC233" s="224">
        <f t="shared" si="35"/>
        <v>1.29443376121463E-4</v>
      </c>
      <c r="DD233" s="224">
        <f t="shared" si="36"/>
        <v>3.8613215946104278E-2</v>
      </c>
      <c r="DE233" s="225">
        <f t="shared" si="37"/>
        <v>0</v>
      </c>
      <c r="DF233" s="222"/>
      <c r="DG233" s="222"/>
      <c r="DH233" s="222"/>
      <c r="DI233" s="222"/>
      <c r="DJ233" s="222"/>
      <c r="DK233" s="222"/>
      <c r="DL233" s="222"/>
      <c r="DM233" s="222"/>
      <c r="DN233" s="222"/>
      <c r="DO233" s="222"/>
      <c r="DP233" s="222"/>
      <c r="DQ233" s="222"/>
      <c r="DR233" s="222"/>
      <c r="DS233" s="222"/>
      <c r="DT233" s="222"/>
      <c r="DU233" s="222"/>
      <c r="DV233" s="222"/>
      <c r="DW233" s="222"/>
      <c r="DX233" s="222"/>
      <c r="DY233" s="222"/>
      <c r="DZ233" s="222"/>
      <c r="EA233" s="222"/>
      <c r="EB233" s="222"/>
      <c r="EC233" s="222"/>
      <c r="ED233" s="222"/>
      <c r="EE233" s="222"/>
    </row>
    <row r="234" spans="1:135" ht="25.5" x14ac:dyDescent="0.25">
      <c r="A234" s="317" t="s">
        <v>575</v>
      </c>
      <c r="B234" s="317" t="s">
        <v>3717</v>
      </c>
      <c r="C234" s="317" t="s">
        <v>576</v>
      </c>
      <c r="D234" s="317" t="s">
        <v>2980</v>
      </c>
      <c r="E234" s="318">
        <v>198.45</v>
      </c>
      <c r="F234" s="318">
        <v>5796</v>
      </c>
      <c r="G234" s="317" t="s">
        <v>2891</v>
      </c>
      <c r="H234" s="317" t="s">
        <v>800</v>
      </c>
      <c r="I234" s="317" t="s">
        <v>2623</v>
      </c>
      <c r="J234" s="318">
        <v>112</v>
      </c>
      <c r="K234" s="318">
        <v>0.81658044538391805</v>
      </c>
      <c r="L234" s="317" t="s">
        <v>2891</v>
      </c>
      <c r="M234" s="317" t="s">
        <v>2892</v>
      </c>
      <c r="N234" s="317" t="s">
        <v>2893</v>
      </c>
      <c r="O234" s="317" t="s">
        <v>32</v>
      </c>
      <c r="P234" s="317" t="s">
        <v>2858</v>
      </c>
      <c r="Q234" s="317" t="s">
        <v>2859</v>
      </c>
      <c r="R234" s="317" t="s">
        <v>3717</v>
      </c>
      <c r="S234" s="317" t="s">
        <v>2860</v>
      </c>
      <c r="T234" s="318">
        <v>5.4685696788286699E-2</v>
      </c>
      <c r="U234" s="317" t="s">
        <v>3008</v>
      </c>
      <c r="V234" s="317" t="s">
        <v>3009</v>
      </c>
      <c r="W234" s="317" t="s">
        <v>575</v>
      </c>
      <c r="X234" s="317" t="s">
        <v>576</v>
      </c>
      <c r="Y234" s="318">
        <v>198.45</v>
      </c>
      <c r="Z234" s="318">
        <v>5796</v>
      </c>
      <c r="AA234" s="318">
        <v>1</v>
      </c>
      <c r="AB234" s="317" t="s">
        <v>3717</v>
      </c>
      <c r="AC234" s="318">
        <v>1</v>
      </c>
      <c r="AD234" s="317" t="s">
        <v>800</v>
      </c>
      <c r="AE234" s="317" t="s">
        <v>800</v>
      </c>
      <c r="AF234" s="318">
        <v>0</v>
      </c>
      <c r="AG234" s="318">
        <v>0</v>
      </c>
      <c r="AH234" s="317" t="s">
        <v>2854</v>
      </c>
      <c r="AI234" s="317" t="s">
        <v>2863</v>
      </c>
      <c r="AJ234" s="317" t="s">
        <v>2855</v>
      </c>
      <c r="AK234" s="317" t="s">
        <v>2864</v>
      </c>
      <c r="AL234" s="317" t="s">
        <v>2854</v>
      </c>
      <c r="AM234" s="317" t="s">
        <v>2865</v>
      </c>
      <c r="AN234" s="317" t="s">
        <v>3010</v>
      </c>
      <c r="AO234" s="317" t="s">
        <v>2867</v>
      </c>
      <c r="AP234" s="317" t="s">
        <v>2868</v>
      </c>
      <c r="AQ234" s="317" t="s">
        <v>2869</v>
      </c>
      <c r="AR234" s="317" t="s">
        <v>2870</v>
      </c>
      <c r="AS234" s="318">
        <v>48.982399999999998</v>
      </c>
      <c r="AT234" s="318">
        <v>0</v>
      </c>
      <c r="AU234" s="317" t="s">
        <v>3718</v>
      </c>
      <c r="AV234" s="317" t="s">
        <v>3718</v>
      </c>
      <c r="AW234" s="317" t="s">
        <v>3719</v>
      </c>
      <c r="AX234" s="317" t="s">
        <v>3720</v>
      </c>
      <c r="AY234" s="317" t="s">
        <v>2874</v>
      </c>
      <c r="AZ234" s="317" t="s">
        <v>800</v>
      </c>
      <c r="BA234" s="317" t="s">
        <v>800</v>
      </c>
      <c r="BB234" s="318">
        <v>4.5344203281956902E-3</v>
      </c>
      <c r="BC234" s="318">
        <v>1.08523765276355E-2</v>
      </c>
      <c r="BD234" s="318">
        <v>8.3333333333333295E-4</v>
      </c>
      <c r="BE234" s="318">
        <v>3.0371031746031699E-4</v>
      </c>
      <c r="BF234" s="318">
        <v>0</v>
      </c>
      <c r="BG234" s="318">
        <v>0</v>
      </c>
      <c r="BH234" s="318">
        <v>0</v>
      </c>
      <c r="BI234" s="318">
        <v>0</v>
      </c>
      <c r="BJ234" s="318">
        <v>0</v>
      </c>
      <c r="BK234" s="318">
        <v>0</v>
      </c>
      <c r="BL234" s="318">
        <v>0</v>
      </c>
      <c r="BM234" s="318">
        <v>1.4310251293249501E-2</v>
      </c>
      <c r="BN234" s="318">
        <v>1.0051344754512699E-3</v>
      </c>
      <c r="BO234" s="318">
        <v>0</v>
      </c>
      <c r="BP234" s="318">
        <v>4.9068587250082696E-3</v>
      </c>
      <c r="BQ234" s="318">
        <v>1.65166904153449E-3</v>
      </c>
      <c r="BR234" s="318">
        <v>1.29443376121463E-4</v>
      </c>
      <c r="BS234" s="318">
        <v>3.1968669651446999E-2</v>
      </c>
      <c r="BT234" s="318">
        <v>3.6875528376455302E-2</v>
      </c>
      <c r="BU234" s="318">
        <v>3.8527197417989802E-2</v>
      </c>
      <c r="BV234" s="318">
        <v>161.091809783054</v>
      </c>
      <c r="BW234" s="318">
        <v>185.81772928422899</v>
      </c>
      <c r="BX234" s="318">
        <v>194.140576558276</v>
      </c>
      <c r="BY234" s="318">
        <v>418.83870543594003</v>
      </c>
      <c r="BZ234" s="318">
        <v>483.12609613899599</v>
      </c>
      <c r="CA234" s="318">
        <v>504.76549905151597</v>
      </c>
      <c r="CB234" s="318">
        <v>8.3118541093762293</v>
      </c>
      <c r="CC234" s="318">
        <v>9.5876373778783801</v>
      </c>
      <c r="CD234" s="318">
        <v>10.0170713286773</v>
      </c>
      <c r="CE234" s="317" t="s">
        <v>800</v>
      </c>
      <c r="CF234" s="317" t="s">
        <v>800</v>
      </c>
      <c r="CG234" s="317" t="s">
        <v>3014</v>
      </c>
      <c r="CH234" s="318">
        <v>1.48470776775354E-3</v>
      </c>
      <c r="CI234" s="318">
        <v>3.0483961883693501E-2</v>
      </c>
      <c r="CJ234" s="318">
        <v>7.9258300897603098</v>
      </c>
      <c r="CK234" s="222"/>
      <c r="CL234" s="223">
        <f t="shared" si="29"/>
        <v>1.6653283882746305E-2</v>
      </c>
      <c r="CM234" s="223">
        <f t="shared" si="30"/>
        <v>1.5315385768700771E-2</v>
      </c>
      <c r="CN234" s="223">
        <f t="shared" si="31"/>
        <v>4.9068587250082696E-3</v>
      </c>
      <c r="CO234" s="223">
        <f t="shared" si="31"/>
        <v>1.65166904153449E-3</v>
      </c>
      <c r="CP234" s="223">
        <f t="shared" si="32"/>
        <v>3.8527197417989836E-2</v>
      </c>
      <c r="CQ234" s="223">
        <f t="shared" si="33"/>
        <v>0</v>
      </c>
      <c r="CR234" s="222"/>
      <c r="CS234" s="222"/>
      <c r="CT234" s="222"/>
      <c r="CU234" s="222"/>
      <c r="CV234" s="222"/>
      <c r="CW234" s="222"/>
      <c r="CX234" s="222"/>
      <c r="CY234" s="222"/>
      <c r="CZ234" s="222"/>
      <c r="DA234" s="222"/>
      <c r="DB234" s="224">
        <f t="shared" si="34"/>
        <v>3.1839226275325608E-2</v>
      </c>
      <c r="DC234" s="224">
        <f t="shared" si="35"/>
        <v>1.29443376121463E-4</v>
      </c>
      <c r="DD234" s="224">
        <f t="shared" si="36"/>
        <v>3.1968669651447068E-2</v>
      </c>
      <c r="DE234" s="225">
        <f t="shared" si="37"/>
        <v>6.9388939039072284E-17</v>
      </c>
      <c r="DF234" s="222"/>
      <c r="DG234" s="222"/>
      <c r="DH234" s="222"/>
      <c r="DI234" s="222"/>
      <c r="DJ234" s="222"/>
      <c r="DK234" s="222"/>
      <c r="DL234" s="222"/>
      <c r="DM234" s="222"/>
      <c r="DN234" s="222"/>
      <c r="DO234" s="222"/>
      <c r="DP234" s="222"/>
      <c r="DQ234" s="222"/>
      <c r="DR234" s="222"/>
      <c r="DS234" s="222"/>
      <c r="DT234" s="222"/>
      <c r="DU234" s="222"/>
      <c r="DV234" s="222"/>
      <c r="DW234" s="222"/>
      <c r="DX234" s="222"/>
      <c r="DY234" s="222"/>
      <c r="DZ234" s="222"/>
      <c r="EA234" s="222"/>
      <c r="EB234" s="222"/>
      <c r="EC234" s="222"/>
      <c r="ED234" s="222"/>
      <c r="EE234" s="222"/>
    </row>
    <row r="235" spans="1:135" ht="25.5" x14ac:dyDescent="0.25">
      <c r="A235" s="317" t="s">
        <v>577</v>
      </c>
      <c r="B235" s="317" t="s">
        <v>3721</v>
      </c>
      <c r="C235" s="317" t="s">
        <v>578</v>
      </c>
      <c r="D235" s="317" t="s">
        <v>2980</v>
      </c>
      <c r="E235" s="318">
        <v>255</v>
      </c>
      <c r="F235" s="318">
        <v>1350</v>
      </c>
      <c r="G235" s="317" t="s">
        <v>2891</v>
      </c>
      <c r="H235" s="317" t="s">
        <v>800</v>
      </c>
      <c r="I235" s="317" t="s">
        <v>2623</v>
      </c>
      <c r="J235" s="318">
        <v>90</v>
      </c>
      <c r="K235" s="318">
        <v>0.8</v>
      </c>
      <c r="L235" s="317" t="s">
        <v>2891</v>
      </c>
      <c r="M235" s="317" t="s">
        <v>2892</v>
      </c>
      <c r="N235" s="317" t="s">
        <v>2893</v>
      </c>
      <c r="O235" s="317" t="s">
        <v>32</v>
      </c>
      <c r="P235" s="317" t="s">
        <v>2858</v>
      </c>
      <c r="Q235" s="317" t="s">
        <v>2859</v>
      </c>
      <c r="R235" s="317" t="s">
        <v>3721</v>
      </c>
      <c r="S235" s="317" t="s">
        <v>2860</v>
      </c>
      <c r="T235" s="318">
        <v>5.4685696788286699E-2</v>
      </c>
      <c r="U235" s="317" t="s">
        <v>3008</v>
      </c>
      <c r="V235" s="317" t="s">
        <v>3009</v>
      </c>
      <c r="W235" s="317" t="s">
        <v>577</v>
      </c>
      <c r="X235" s="317" t="s">
        <v>578</v>
      </c>
      <c r="Y235" s="318">
        <v>255</v>
      </c>
      <c r="Z235" s="318">
        <v>1350</v>
      </c>
      <c r="AA235" s="318">
        <v>1</v>
      </c>
      <c r="AB235" s="317" t="s">
        <v>3721</v>
      </c>
      <c r="AC235" s="318">
        <v>1</v>
      </c>
      <c r="AD235" s="317" t="s">
        <v>800</v>
      </c>
      <c r="AE235" s="317" t="s">
        <v>800</v>
      </c>
      <c r="AF235" s="318">
        <v>0</v>
      </c>
      <c r="AG235" s="318">
        <v>0</v>
      </c>
      <c r="AH235" s="317" t="s">
        <v>2854</v>
      </c>
      <c r="AI235" s="317" t="s">
        <v>2863</v>
      </c>
      <c r="AJ235" s="317" t="s">
        <v>2854</v>
      </c>
      <c r="AK235" s="317" t="s">
        <v>2920</v>
      </c>
      <c r="AL235" s="317" t="s">
        <v>2854</v>
      </c>
      <c r="AM235" s="317" t="s">
        <v>2865</v>
      </c>
      <c r="AN235" s="317" t="s">
        <v>3010</v>
      </c>
      <c r="AO235" s="317" t="s">
        <v>2867</v>
      </c>
      <c r="AP235" s="317" t="s">
        <v>2868</v>
      </c>
      <c r="AQ235" s="317" t="s">
        <v>2869</v>
      </c>
      <c r="AR235" s="317" t="s">
        <v>2870</v>
      </c>
      <c r="AS235" s="318">
        <v>48.982399999999998</v>
      </c>
      <c r="AT235" s="318">
        <v>0</v>
      </c>
      <c r="AU235" s="317" t="s">
        <v>3722</v>
      </c>
      <c r="AV235" s="317" t="s">
        <v>3722</v>
      </c>
      <c r="AW235" s="317" t="s">
        <v>3723</v>
      </c>
      <c r="AX235" s="317" t="s">
        <v>3724</v>
      </c>
      <c r="AY235" s="317" t="s">
        <v>2923</v>
      </c>
      <c r="AZ235" s="317" t="s">
        <v>800</v>
      </c>
      <c r="BA235" s="317" t="s">
        <v>800</v>
      </c>
      <c r="BB235" s="318">
        <v>6.55431275720165E-3</v>
      </c>
      <c r="BC235" s="318">
        <v>1.3944852681013101E-2</v>
      </c>
      <c r="BD235" s="318">
        <v>8.3333333333333295E-4</v>
      </c>
      <c r="BE235" s="318">
        <v>3.77950617283951E-4</v>
      </c>
      <c r="BF235" s="318">
        <v>0</v>
      </c>
      <c r="BG235" s="318">
        <v>0</v>
      </c>
      <c r="BH235" s="318">
        <v>0</v>
      </c>
      <c r="BI235" s="318">
        <v>0</v>
      </c>
      <c r="BJ235" s="318">
        <v>0</v>
      </c>
      <c r="BK235" s="318">
        <v>0</v>
      </c>
      <c r="BL235" s="318">
        <v>0</v>
      </c>
      <c r="BM235" s="318">
        <v>1.81773999160404E-2</v>
      </c>
      <c r="BN235" s="318">
        <v>1.31832423278443E-3</v>
      </c>
      <c r="BO235" s="318">
        <v>0</v>
      </c>
      <c r="BP235" s="318">
        <v>6.2328698181605604E-3</v>
      </c>
      <c r="BQ235" s="318">
        <v>2.0980098868758701E-3</v>
      </c>
      <c r="BR235" s="318">
        <v>0</v>
      </c>
      <c r="BS235" s="318">
        <v>4.1206173537656897E-2</v>
      </c>
      <c r="BT235" s="318">
        <v>4.7439043355817501E-2</v>
      </c>
      <c r="BU235" s="318">
        <v>4.9537053242693301E-2</v>
      </c>
      <c r="BV235" s="318">
        <v>161.59283740257601</v>
      </c>
      <c r="BW235" s="318">
        <v>186.03546414046099</v>
      </c>
      <c r="BX235" s="318">
        <v>194.26295389291499</v>
      </c>
      <c r="BY235" s="318">
        <v>420.14137724669803</v>
      </c>
      <c r="BZ235" s="318">
        <v>483.69220676519802</v>
      </c>
      <c r="CA235" s="318">
        <v>505.08368012157899</v>
      </c>
      <c r="CB235" s="318">
        <v>10.713605119790801</v>
      </c>
      <c r="CC235" s="318">
        <v>12.3341512725125</v>
      </c>
      <c r="CD235" s="318">
        <v>12.879633843100301</v>
      </c>
      <c r="CE235" s="317" t="s">
        <v>800</v>
      </c>
      <c r="CF235" s="317" t="s">
        <v>800</v>
      </c>
      <c r="CG235" s="317" t="s">
        <v>3014</v>
      </c>
      <c r="CH235" s="318">
        <v>1.88592962484445E-3</v>
      </c>
      <c r="CI235" s="318">
        <v>3.9320243912812497E-2</v>
      </c>
      <c r="CJ235" s="318">
        <v>10.2232634173312</v>
      </c>
      <c r="CK235" s="222"/>
      <c r="CL235" s="223">
        <f t="shared" si="29"/>
        <v>2.1710449388832032E-2</v>
      </c>
      <c r="CM235" s="223">
        <f t="shared" si="30"/>
        <v>1.949572414882483E-2</v>
      </c>
      <c r="CN235" s="223">
        <f t="shared" si="31"/>
        <v>6.2328698181605604E-3</v>
      </c>
      <c r="CO235" s="223">
        <f t="shared" si="31"/>
        <v>2.0980098868758701E-3</v>
      </c>
      <c r="CP235" s="223">
        <f t="shared" si="32"/>
        <v>4.9537053242693294E-2</v>
      </c>
      <c r="CQ235" s="223">
        <f t="shared" si="33"/>
        <v>0</v>
      </c>
      <c r="CR235" s="222"/>
      <c r="CS235" s="222"/>
      <c r="CT235" s="222"/>
      <c r="CU235" s="222"/>
      <c r="CV235" s="222"/>
      <c r="CW235" s="222"/>
      <c r="CX235" s="222"/>
      <c r="CY235" s="222"/>
      <c r="CZ235" s="222"/>
      <c r="DA235" s="222"/>
      <c r="DB235" s="224">
        <f t="shared" si="34"/>
        <v>4.1206173537656869E-2</v>
      </c>
      <c r="DC235" s="224">
        <f t="shared" si="35"/>
        <v>0</v>
      </c>
      <c r="DD235" s="224">
        <f t="shared" si="36"/>
        <v>4.1206173537656869E-2</v>
      </c>
      <c r="DE235" s="225">
        <f t="shared" si="37"/>
        <v>0</v>
      </c>
      <c r="DF235" s="222"/>
      <c r="DG235" s="222"/>
      <c r="DH235" s="222"/>
      <c r="DI235" s="222"/>
      <c r="DJ235" s="222"/>
      <c r="DK235" s="222"/>
      <c r="DL235" s="222"/>
      <c r="DM235" s="222"/>
      <c r="DN235" s="222"/>
      <c r="DO235" s="222"/>
      <c r="DP235" s="222"/>
      <c r="DQ235" s="222"/>
      <c r="DR235" s="222"/>
      <c r="DS235" s="222"/>
      <c r="DT235" s="222"/>
      <c r="DU235" s="222"/>
      <c r="DV235" s="222"/>
      <c r="DW235" s="222"/>
      <c r="DX235" s="222"/>
      <c r="DY235" s="222"/>
      <c r="DZ235" s="222"/>
      <c r="EA235" s="222"/>
      <c r="EB235" s="222"/>
      <c r="EC235" s="222"/>
      <c r="ED235" s="222"/>
      <c r="EE235" s="222"/>
    </row>
    <row r="236" spans="1:135" ht="25.5" x14ac:dyDescent="0.25">
      <c r="A236" s="317" t="s">
        <v>577</v>
      </c>
      <c r="B236" s="317" t="s">
        <v>3726</v>
      </c>
      <c r="C236" s="317" t="s">
        <v>578</v>
      </c>
      <c r="D236" s="317" t="s">
        <v>2980</v>
      </c>
      <c r="E236" s="318">
        <v>255</v>
      </c>
      <c r="F236" s="318">
        <v>1350</v>
      </c>
      <c r="G236" s="317" t="s">
        <v>2891</v>
      </c>
      <c r="H236" s="317" t="s">
        <v>800</v>
      </c>
      <c r="I236" s="317" t="s">
        <v>2623</v>
      </c>
      <c r="J236" s="318">
        <v>90</v>
      </c>
      <c r="K236" s="318">
        <v>0.8</v>
      </c>
      <c r="L236" s="317" t="s">
        <v>2891</v>
      </c>
      <c r="M236" s="317" t="s">
        <v>2892</v>
      </c>
      <c r="N236" s="317" t="s">
        <v>2893</v>
      </c>
      <c r="O236" s="317" t="s">
        <v>32</v>
      </c>
      <c r="P236" s="317" t="s">
        <v>2858</v>
      </c>
      <c r="Q236" s="317" t="s">
        <v>2854</v>
      </c>
      <c r="R236" s="317" t="s">
        <v>3726</v>
      </c>
      <c r="S236" s="317" t="s">
        <v>2860</v>
      </c>
      <c r="T236" s="318">
        <v>5.4685696788286699E-2</v>
      </c>
      <c r="U236" s="317" t="s">
        <v>3008</v>
      </c>
      <c r="V236" s="317" t="s">
        <v>3009</v>
      </c>
      <c r="W236" s="317" t="s">
        <v>579</v>
      </c>
      <c r="X236" s="317" t="s">
        <v>580</v>
      </c>
      <c r="Y236" s="318">
        <v>255</v>
      </c>
      <c r="Z236" s="318">
        <v>1350</v>
      </c>
      <c r="AA236" s="318">
        <v>1</v>
      </c>
      <c r="AB236" s="317" t="s">
        <v>3727</v>
      </c>
      <c r="AC236" s="318">
        <v>1</v>
      </c>
      <c r="AD236" s="317" t="s">
        <v>800</v>
      </c>
      <c r="AE236" s="317" t="s">
        <v>800</v>
      </c>
      <c r="AF236" s="318">
        <v>0</v>
      </c>
      <c r="AG236" s="318">
        <v>0</v>
      </c>
      <c r="AH236" s="317" t="s">
        <v>2891</v>
      </c>
      <c r="AI236" s="317" t="s">
        <v>2946</v>
      </c>
      <c r="AJ236" s="317" t="s">
        <v>2855</v>
      </c>
      <c r="AK236" s="317" t="s">
        <v>2864</v>
      </c>
      <c r="AL236" s="317" t="s">
        <v>2854</v>
      </c>
      <c r="AM236" s="317" t="s">
        <v>2865</v>
      </c>
      <c r="AN236" s="317" t="s">
        <v>3010</v>
      </c>
      <c r="AO236" s="317" t="s">
        <v>2947</v>
      </c>
      <c r="AP236" s="317" t="s">
        <v>2868</v>
      </c>
      <c r="AQ236" s="317" t="s">
        <v>2869</v>
      </c>
      <c r="AR236" s="317" t="s">
        <v>2948</v>
      </c>
      <c r="AS236" s="318">
        <v>48.982399999999998</v>
      </c>
      <c r="AT236" s="318">
        <v>0</v>
      </c>
      <c r="AU236" s="317" t="s">
        <v>3722</v>
      </c>
      <c r="AV236" s="317" t="s">
        <v>3728</v>
      </c>
      <c r="AW236" s="317" t="s">
        <v>3729</v>
      </c>
      <c r="AX236" s="317" t="s">
        <v>3730</v>
      </c>
      <c r="AY236" s="317" t="s">
        <v>2874</v>
      </c>
      <c r="AZ236" s="317" t="s">
        <v>800</v>
      </c>
      <c r="BA236" s="317" t="s">
        <v>800</v>
      </c>
      <c r="BB236" s="318">
        <v>6.55431275720165E-3</v>
      </c>
      <c r="BC236" s="318">
        <v>1.3944852681013101E-2</v>
      </c>
      <c r="BD236" s="318">
        <v>8.3333333333333295E-4</v>
      </c>
      <c r="BE236" s="318">
        <v>3.77950617283951E-4</v>
      </c>
      <c r="BF236" s="318">
        <v>0</v>
      </c>
      <c r="BG236" s="318">
        <v>0</v>
      </c>
      <c r="BH236" s="318">
        <v>1.42684075720165E-2</v>
      </c>
      <c r="BI236" s="318">
        <v>0</v>
      </c>
      <c r="BJ236" s="318">
        <v>0</v>
      </c>
      <c r="BK236" s="318">
        <v>2.1635299999999999E-3</v>
      </c>
      <c r="BL236" s="318">
        <v>0</v>
      </c>
      <c r="BM236" s="318">
        <v>1.81773999160404E-2</v>
      </c>
      <c r="BN236" s="318">
        <v>1.31832423278443E-3</v>
      </c>
      <c r="BO236" s="318">
        <v>0</v>
      </c>
      <c r="BP236" s="318">
        <v>6.2328698181605604E-3</v>
      </c>
      <c r="BQ236" s="318">
        <v>2.0980098868758701E-3</v>
      </c>
      <c r="BR236" s="318">
        <v>5.55743561481482E-4</v>
      </c>
      <c r="BS236" s="318">
        <v>5.8193854671154899E-2</v>
      </c>
      <c r="BT236" s="318">
        <v>6.4426724489315496E-2</v>
      </c>
      <c r="BU236" s="318">
        <v>6.6524734376191302E-2</v>
      </c>
      <c r="BV236" s="318">
        <v>228.21119478884299</v>
      </c>
      <c r="BW236" s="318">
        <v>252.653821526727</v>
      </c>
      <c r="BX236" s="318">
        <v>260.881311279182</v>
      </c>
      <c r="BY236" s="318">
        <v>593.34910645099103</v>
      </c>
      <c r="BZ236" s="318">
        <v>656.89993596949103</v>
      </c>
      <c r="CA236" s="318">
        <v>678.291409325872</v>
      </c>
      <c r="CB236" s="318">
        <v>15.1304022145003</v>
      </c>
      <c r="CC236" s="318">
        <v>16.750948367222001</v>
      </c>
      <c r="CD236" s="318">
        <v>17.296430937809699</v>
      </c>
      <c r="CE236" s="317" t="s">
        <v>800</v>
      </c>
      <c r="CF236" s="317" t="s">
        <v>800</v>
      </c>
      <c r="CG236" s="317" t="s">
        <v>3014</v>
      </c>
      <c r="CH236" s="318">
        <v>1.88592962484445E-3</v>
      </c>
      <c r="CI236" s="318">
        <v>5.6307925046310402E-2</v>
      </c>
      <c r="CJ236" s="318">
        <v>14.6400605120407</v>
      </c>
      <c r="CK236" s="222"/>
      <c r="CL236" s="223">
        <f t="shared" si="29"/>
        <v>3.869813052233001E-2</v>
      </c>
      <c r="CM236" s="223">
        <f t="shared" si="30"/>
        <v>1.949572414882483E-2</v>
      </c>
      <c r="CN236" s="223">
        <f t="shared" si="31"/>
        <v>6.2328698181605604E-3</v>
      </c>
      <c r="CO236" s="223">
        <f t="shared" si="31"/>
        <v>2.0980098868758701E-3</v>
      </c>
      <c r="CP236" s="223">
        <f t="shared" si="32"/>
        <v>6.6524734376191275E-2</v>
      </c>
      <c r="CQ236" s="223">
        <f t="shared" si="33"/>
        <v>0</v>
      </c>
      <c r="CR236" s="222"/>
      <c r="CS236" s="222"/>
      <c r="CT236" s="222"/>
      <c r="CU236" s="222"/>
      <c r="CV236" s="222"/>
      <c r="CW236" s="222"/>
      <c r="CX236" s="222"/>
      <c r="CY236" s="222"/>
      <c r="CZ236" s="222"/>
      <c r="DA236" s="222"/>
      <c r="DB236" s="224">
        <f t="shared" si="34"/>
        <v>4.1206173537656869E-2</v>
      </c>
      <c r="DC236" s="224">
        <f t="shared" si="35"/>
        <v>1.6987681133497981E-2</v>
      </c>
      <c r="DD236" s="224">
        <f t="shared" si="36"/>
        <v>5.819385467115485E-2</v>
      </c>
      <c r="DE236" s="225">
        <f t="shared" si="37"/>
        <v>0</v>
      </c>
      <c r="DF236" s="222"/>
      <c r="DG236" s="222"/>
      <c r="DH236" s="222"/>
      <c r="DI236" s="222"/>
      <c r="DJ236" s="222"/>
      <c r="DK236" s="222"/>
      <c r="DL236" s="222"/>
      <c r="DM236" s="222"/>
      <c r="DN236" s="222"/>
      <c r="DO236" s="222"/>
      <c r="DP236" s="222"/>
      <c r="DQ236" s="222"/>
      <c r="DR236" s="222"/>
      <c r="DS236" s="222"/>
      <c r="DT236" s="222"/>
      <c r="DU236" s="222"/>
      <c r="DV236" s="222"/>
      <c r="DW236" s="222"/>
      <c r="DX236" s="222"/>
      <c r="DY236" s="222"/>
      <c r="DZ236" s="222"/>
      <c r="EA236" s="222"/>
      <c r="EB236" s="222"/>
      <c r="EC236" s="222"/>
      <c r="ED236" s="222"/>
      <c r="EE236" s="222"/>
    </row>
    <row r="237" spans="1:135" ht="25.5" x14ac:dyDescent="0.25">
      <c r="A237" s="317" t="s">
        <v>581</v>
      </c>
      <c r="B237" s="317" t="s">
        <v>3732</v>
      </c>
      <c r="C237" s="317" t="s">
        <v>582</v>
      </c>
      <c r="D237" s="317" t="s">
        <v>2980</v>
      </c>
      <c r="E237" s="318">
        <v>255</v>
      </c>
      <c r="F237" s="318">
        <v>4284</v>
      </c>
      <c r="G237" s="317" t="s">
        <v>2891</v>
      </c>
      <c r="H237" s="317" t="s">
        <v>800</v>
      </c>
      <c r="I237" s="317" t="s">
        <v>2623</v>
      </c>
      <c r="J237" s="318">
        <v>97</v>
      </c>
      <c r="K237" s="318">
        <v>0.85156525767737401</v>
      </c>
      <c r="L237" s="317" t="s">
        <v>2891</v>
      </c>
      <c r="M237" s="317" t="s">
        <v>2892</v>
      </c>
      <c r="N237" s="317" t="s">
        <v>2893</v>
      </c>
      <c r="O237" s="317" t="s">
        <v>32</v>
      </c>
      <c r="P237" s="317" t="s">
        <v>2858</v>
      </c>
      <c r="Q237" s="317" t="s">
        <v>2859</v>
      </c>
      <c r="R237" s="317" t="s">
        <v>3732</v>
      </c>
      <c r="S237" s="317" t="s">
        <v>2860</v>
      </c>
      <c r="T237" s="318">
        <v>5.4685696788286699E-2</v>
      </c>
      <c r="U237" s="317" t="s">
        <v>3008</v>
      </c>
      <c r="V237" s="317" t="s">
        <v>3009</v>
      </c>
      <c r="W237" s="317" t="s">
        <v>581</v>
      </c>
      <c r="X237" s="317" t="s">
        <v>582</v>
      </c>
      <c r="Y237" s="318">
        <v>255</v>
      </c>
      <c r="Z237" s="318">
        <v>4284</v>
      </c>
      <c r="AA237" s="318">
        <v>1</v>
      </c>
      <c r="AB237" s="317" t="s">
        <v>3732</v>
      </c>
      <c r="AC237" s="318">
        <v>1</v>
      </c>
      <c r="AD237" s="317" t="s">
        <v>800</v>
      </c>
      <c r="AE237" s="317" t="s">
        <v>800</v>
      </c>
      <c r="AF237" s="318">
        <v>0</v>
      </c>
      <c r="AG237" s="318">
        <v>0</v>
      </c>
      <c r="AH237" s="317" t="s">
        <v>2854</v>
      </c>
      <c r="AI237" s="317" t="s">
        <v>2863</v>
      </c>
      <c r="AJ237" s="317" t="s">
        <v>2855</v>
      </c>
      <c r="AK237" s="317" t="s">
        <v>2864</v>
      </c>
      <c r="AL237" s="317" t="s">
        <v>2854</v>
      </c>
      <c r="AM237" s="317" t="s">
        <v>2865</v>
      </c>
      <c r="AN237" s="317" t="s">
        <v>3010</v>
      </c>
      <c r="AO237" s="317" t="s">
        <v>2867</v>
      </c>
      <c r="AP237" s="317" t="s">
        <v>2868</v>
      </c>
      <c r="AQ237" s="317" t="s">
        <v>2869</v>
      </c>
      <c r="AR237" s="317" t="s">
        <v>2870</v>
      </c>
      <c r="AS237" s="318">
        <v>48.982399999999998</v>
      </c>
      <c r="AT237" s="318">
        <v>0</v>
      </c>
      <c r="AU237" s="317" t="s">
        <v>3733</v>
      </c>
      <c r="AV237" s="317" t="s">
        <v>3733</v>
      </c>
      <c r="AW237" s="317" t="s">
        <v>3734</v>
      </c>
      <c r="AX237" s="317" t="s">
        <v>3735</v>
      </c>
      <c r="AY237" s="317" t="s">
        <v>2874</v>
      </c>
      <c r="AZ237" s="317" t="s">
        <v>800</v>
      </c>
      <c r="BA237" s="317" t="s">
        <v>800</v>
      </c>
      <c r="BB237" s="318">
        <v>6.1460110488639899E-3</v>
      </c>
      <c r="BC237" s="318">
        <v>1.3944852681013101E-2</v>
      </c>
      <c r="BD237" s="318">
        <v>8.3333333333333295E-4</v>
      </c>
      <c r="BE237" s="318">
        <v>3.5067583046964498E-4</v>
      </c>
      <c r="BF237" s="318">
        <v>0</v>
      </c>
      <c r="BG237" s="318">
        <v>0</v>
      </c>
      <c r="BH237" s="318">
        <v>0</v>
      </c>
      <c r="BI237" s="318">
        <v>0</v>
      </c>
      <c r="BJ237" s="318">
        <v>0</v>
      </c>
      <c r="BK237" s="318">
        <v>0</v>
      </c>
      <c r="BL237" s="318">
        <v>0</v>
      </c>
      <c r="BM237" s="318">
        <v>1.5844355918492401E-2</v>
      </c>
      <c r="BN237" s="318">
        <v>1.23849508504387E-3</v>
      </c>
      <c r="BO237" s="318">
        <v>0</v>
      </c>
      <c r="BP237" s="318">
        <v>5.4328896458628803E-3</v>
      </c>
      <c r="BQ237" s="318">
        <v>1.8287332358707499E-3</v>
      </c>
      <c r="BR237" s="318">
        <v>1.7512927357609699E-4</v>
      </c>
      <c r="BS237" s="318">
        <v>3.85328531707924E-2</v>
      </c>
      <c r="BT237" s="318">
        <v>4.3965742816655301E-2</v>
      </c>
      <c r="BU237" s="318">
        <v>4.5794476052526102E-2</v>
      </c>
      <c r="BV237" s="318">
        <v>151.10922812075501</v>
      </c>
      <c r="BW237" s="318">
        <v>172.41467771237399</v>
      </c>
      <c r="BX237" s="318">
        <v>179.586180598141</v>
      </c>
      <c r="BY237" s="318">
        <v>392.88399311396199</v>
      </c>
      <c r="BZ237" s="318">
        <v>448.27816205217198</v>
      </c>
      <c r="CA237" s="318">
        <v>466.92406955516799</v>
      </c>
      <c r="CB237" s="318">
        <v>10.018541824406</v>
      </c>
      <c r="CC237" s="318">
        <v>11.4310931323304</v>
      </c>
      <c r="CD237" s="318">
        <v>11.906563773656799</v>
      </c>
      <c r="CE237" s="317" t="s">
        <v>800</v>
      </c>
      <c r="CF237" s="317" t="s">
        <v>800</v>
      </c>
      <c r="CG237" s="317" t="s">
        <v>3014</v>
      </c>
      <c r="CH237" s="318">
        <v>1.64387318050344E-3</v>
      </c>
      <c r="CI237" s="318">
        <v>3.6888979990288999E-2</v>
      </c>
      <c r="CJ237" s="318">
        <v>9.5911347974751404</v>
      </c>
      <c r="CK237" s="222"/>
      <c r="CL237" s="223">
        <f t="shared" si="29"/>
        <v>2.1450002167256163E-2</v>
      </c>
      <c r="CM237" s="223">
        <f t="shared" si="30"/>
        <v>1.7082851003536272E-2</v>
      </c>
      <c r="CN237" s="223">
        <f t="shared" si="31"/>
        <v>5.4328896458628803E-3</v>
      </c>
      <c r="CO237" s="223">
        <f t="shared" si="31"/>
        <v>1.8287332358707499E-3</v>
      </c>
      <c r="CP237" s="223">
        <f t="shared" si="32"/>
        <v>4.5794476052526067E-2</v>
      </c>
      <c r="CQ237" s="223">
        <f t="shared" si="33"/>
        <v>0</v>
      </c>
      <c r="CR237" s="222"/>
      <c r="CS237" s="222"/>
      <c r="CT237" s="222"/>
      <c r="CU237" s="222"/>
      <c r="CV237" s="222"/>
      <c r="CW237" s="222"/>
      <c r="CX237" s="222"/>
      <c r="CY237" s="222"/>
      <c r="CZ237" s="222"/>
      <c r="DA237" s="222"/>
      <c r="DB237" s="224">
        <f t="shared" si="34"/>
        <v>3.8357723897216339E-2</v>
      </c>
      <c r="DC237" s="224">
        <f t="shared" si="35"/>
        <v>1.7512927357609699E-4</v>
      </c>
      <c r="DD237" s="224">
        <f t="shared" si="36"/>
        <v>3.8532853170792435E-2</v>
      </c>
      <c r="DE237" s="225">
        <f t="shared" si="37"/>
        <v>0</v>
      </c>
      <c r="DF237" s="222"/>
      <c r="DG237" s="222"/>
      <c r="DH237" s="222"/>
      <c r="DI237" s="222"/>
      <c r="DJ237" s="222"/>
      <c r="DK237" s="222"/>
      <c r="DL237" s="222"/>
      <c r="DM237" s="222"/>
      <c r="DN237" s="222"/>
      <c r="DO237" s="222"/>
      <c r="DP237" s="222"/>
      <c r="DQ237" s="222"/>
      <c r="DR237" s="222"/>
      <c r="DS237" s="222"/>
      <c r="DT237" s="222"/>
      <c r="DU237" s="222"/>
      <c r="DV237" s="222"/>
      <c r="DW237" s="222"/>
      <c r="DX237" s="222"/>
      <c r="DY237" s="222"/>
      <c r="DZ237" s="222"/>
      <c r="EA237" s="222"/>
      <c r="EB237" s="222"/>
      <c r="EC237" s="222"/>
      <c r="ED237" s="222"/>
      <c r="EE237" s="222"/>
    </row>
    <row r="238" spans="1:135" ht="25.5" x14ac:dyDescent="0.25">
      <c r="A238" s="317" t="s">
        <v>583</v>
      </c>
      <c r="B238" s="317" t="s">
        <v>3737</v>
      </c>
      <c r="C238" s="317" t="s">
        <v>584</v>
      </c>
      <c r="D238" s="317" t="s">
        <v>2980</v>
      </c>
      <c r="E238" s="318">
        <v>385</v>
      </c>
      <c r="F238" s="318">
        <v>924</v>
      </c>
      <c r="G238" s="317" t="s">
        <v>2891</v>
      </c>
      <c r="H238" s="317" t="s">
        <v>800</v>
      </c>
      <c r="I238" s="317" t="s">
        <v>2623</v>
      </c>
      <c r="J238" s="318">
        <v>68</v>
      </c>
      <c r="K238" s="318">
        <v>0.87270000000000003</v>
      </c>
      <c r="L238" s="317" t="s">
        <v>2891</v>
      </c>
      <c r="M238" s="317" t="s">
        <v>2892</v>
      </c>
      <c r="N238" s="317" t="s">
        <v>2893</v>
      </c>
      <c r="O238" s="317" t="s">
        <v>32</v>
      </c>
      <c r="P238" s="317" t="s">
        <v>2858</v>
      </c>
      <c r="Q238" s="317" t="s">
        <v>2859</v>
      </c>
      <c r="R238" s="317" t="s">
        <v>3737</v>
      </c>
      <c r="S238" s="317" t="s">
        <v>2860</v>
      </c>
      <c r="T238" s="318">
        <v>5.4685696788286699E-2</v>
      </c>
      <c r="U238" s="317" t="s">
        <v>3008</v>
      </c>
      <c r="V238" s="317" t="s">
        <v>3009</v>
      </c>
      <c r="W238" s="317" t="s">
        <v>585</v>
      </c>
      <c r="X238" s="317" t="s">
        <v>586</v>
      </c>
      <c r="Y238" s="318">
        <v>385</v>
      </c>
      <c r="Z238" s="318">
        <v>2912</v>
      </c>
      <c r="AA238" s="318">
        <v>1</v>
      </c>
      <c r="AB238" s="317" t="s">
        <v>3738</v>
      </c>
      <c r="AC238" s="318">
        <v>1</v>
      </c>
      <c r="AD238" s="317" t="s">
        <v>800</v>
      </c>
      <c r="AE238" s="317" t="s">
        <v>800</v>
      </c>
      <c r="AF238" s="318">
        <v>0</v>
      </c>
      <c r="AG238" s="318">
        <v>0</v>
      </c>
      <c r="AH238" s="317" t="s">
        <v>2891</v>
      </c>
      <c r="AI238" s="317" t="s">
        <v>2946</v>
      </c>
      <c r="AJ238" s="317" t="s">
        <v>2855</v>
      </c>
      <c r="AK238" s="317" t="s">
        <v>2864</v>
      </c>
      <c r="AL238" s="317" t="s">
        <v>2854</v>
      </c>
      <c r="AM238" s="317" t="s">
        <v>2865</v>
      </c>
      <c r="AN238" s="317" t="s">
        <v>3010</v>
      </c>
      <c r="AO238" s="317" t="s">
        <v>2947</v>
      </c>
      <c r="AP238" s="317" t="s">
        <v>2868</v>
      </c>
      <c r="AQ238" s="317" t="s">
        <v>2869</v>
      </c>
      <c r="AR238" s="317" t="s">
        <v>2948</v>
      </c>
      <c r="AS238" s="318">
        <v>48.982399999999998</v>
      </c>
      <c r="AT238" s="318">
        <v>0</v>
      </c>
      <c r="AU238" s="317" t="s">
        <v>3739</v>
      </c>
      <c r="AV238" s="317" t="s">
        <v>3740</v>
      </c>
      <c r="AW238" s="317" t="s">
        <v>3741</v>
      </c>
      <c r="AX238" s="317" t="s">
        <v>3742</v>
      </c>
      <c r="AY238" s="317" t="s">
        <v>2874</v>
      </c>
      <c r="AZ238" s="317" t="s">
        <v>800</v>
      </c>
      <c r="BA238" s="317" t="s">
        <v>800</v>
      </c>
      <c r="BB238" s="318">
        <v>9.8990440115440097E-3</v>
      </c>
      <c r="BC238" s="318">
        <v>2.10539932634904E-2</v>
      </c>
      <c r="BD238" s="318">
        <v>8.3333333333333295E-4</v>
      </c>
      <c r="BE238" s="318">
        <v>5.0022875816993495E-4</v>
      </c>
      <c r="BF238" s="318">
        <v>0</v>
      </c>
      <c r="BG238" s="318">
        <v>0</v>
      </c>
      <c r="BH238" s="318">
        <v>7.3469456654456696E-3</v>
      </c>
      <c r="BI238" s="318">
        <v>0</v>
      </c>
      <c r="BJ238" s="318">
        <v>0</v>
      </c>
      <c r="BK238" s="318">
        <v>1.31645E-3</v>
      </c>
      <c r="BL238" s="318">
        <v>0</v>
      </c>
      <c r="BM238" s="318">
        <v>2.2054152325691599E-2</v>
      </c>
      <c r="BN238" s="318">
        <v>1.8246005239435201E-3</v>
      </c>
      <c r="BO238" s="318">
        <v>0</v>
      </c>
      <c r="BP238" s="318">
        <v>7.56217396496943E-3</v>
      </c>
      <c r="BQ238" s="318">
        <v>2.5454591877652E-3</v>
      </c>
      <c r="BR238" s="318">
        <v>2.5764210439560402E-4</v>
      </c>
      <c r="BS238" s="318">
        <v>6.5086389986014098E-2</v>
      </c>
      <c r="BT238" s="318">
        <v>7.26485639509835E-2</v>
      </c>
      <c r="BU238" s="318">
        <v>7.5194023138748706E-2</v>
      </c>
      <c r="BV238" s="318">
        <v>169.05555840523101</v>
      </c>
      <c r="BW238" s="318">
        <v>188.69756870385299</v>
      </c>
      <c r="BX238" s="318">
        <v>195.30915100973701</v>
      </c>
      <c r="BY238" s="318">
        <v>439.544451853601</v>
      </c>
      <c r="BZ238" s="318">
        <v>490.613678630018</v>
      </c>
      <c r="CA238" s="318">
        <v>507.80379262531602</v>
      </c>
      <c r="CB238" s="318">
        <v>16.922461396363701</v>
      </c>
      <c r="CC238" s="318">
        <v>18.8886266272557</v>
      </c>
      <c r="CD238" s="318">
        <v>19.550446016074702</v>
      </c>
      <c r="CE238" s="317" t="s">
        <v>800</v>
      </c>
      <c r="CF238" s="317" t="s">
        <v>800</v>
      </c>
      <c r="CG238" s="317" t="s">
        <v>3014</v>
      </c>
      <c r="CH238" s="318">
        <v>2.2881478877048301E-3</v>
      </c>
      <c r="CI238" s="318">
        <v>6.2798242098309198E-2</v>
      </c>
      <c r="CJ238" s="318">
        <v>16.327542945560399</v>
      </c>
      <c r="CK238" s="222"/>
      <c r="CL238" s="223">
        <f t="shared" si="29"/>
        <v>4.1207637136378948E-2</v>
      </c>
      <c r="CM238" s="223">
        <f t="shared" si="30"/>
        <v>2.3878752849635119E-2</v>
      </c>
      <c r="CN238" s="223">
        <f t="shared" si="31"/>
        <v>7.56217396496943E-3</v>
      </c>
      <c r="CO238" s="223">
        <f t="shared" si="31"/>
        <v>2.5454591877652E-3</v>
      </c>
      <c r="CP238" s="223">
        <f t="shared" si="32"/>
        <v>7.5194023138748706E-2</v>
      </c>
      <c r="CQ238" s="223">
        <f t="shared" si="33"/>
        <v>0</v>
      </c>
      <c r="CR238" s="222"/>
      <c r="CS238" s="222"/>
      <c r="CT238" s="222"/>
      <c r="CU238" s="222"/>
      <c r="CV238" s="222"/>
      <c r="CW238" s="222"/>
      <c r="CX238" s="222"/>
      <c r="CY238" s="222"/>
      <c r="CZ238" s="222"/>
      <c r="DA238" s="222"/>
      <c r="DB238" s="224">
        <f t="shared" si="34"/>
        <v>5.6165352216172797E-2</v>
      </c>
      <c r="DC238" s="224">
        <f t="shared" si="35"/>
        <v>8.9210377698412738E-3</v>
      </c>
      <c r="DD238" s="224">
        <f t="shared" si="36"/>
        <v>6.508638998601407E-2</v>
      </c>
      <c r="DE238" s="225">
        <f t="shared" si="37"/>
        <v>0</v>
      </c>
      <c r="DF238" s="222"/>
      <c r="DG238" s="222"/>
      <c r="DH238" s="222"/>
      <c r="DI238" s="222"/>
      <c r="DJ238" s="222"/>
      <c r="DK238" s="222"/>
      <c r="DL238" s="222"/>
      <c r="DM238" s="222"/>
      <c r="DN238" s="222"/>
      <c r="DO238" s="222"/>
      <c r="DP238" s="222"/>
      <c r="DQ238" s="222"/>
      <c r="DR238" s="222"/>
      <c r="DS238" s="222"/>
      <c r="DT238" s="222"/>
      <c r="DU238" s="222"/>
      <c r="DV238" s="222"/>
      <c r="DW238" s="222"/>
      <c r="DX238" s="222"/>
      <c r="DY238" s="222"/>
      <c r="DZ238" s="222"/>
      <c r="EA238" s="222"/>
      <c r="EB238" s="222"/>
      <c r="EC238" s="222"/>
      <c r="ED238" s="222"/>
      <c r="EE238" s="222"/>
    </row>
    <row r="239" spans="1:135" ht="25.5" x14ac:dyDescent="0.25">
      <c r="A239" s="317" t="s">
        <v>587</v>
      </c>
      <c r="B239" s="317" t="s">
        <v>3744</v>
      </c>
      <c r="C239" s="317" t="s">
        <v>588</v>
      </c>
      <c r="D239" s="317" t="s">
        <v>2853</v>
      </c>
      <c r="E239" s="318">
        <v>170</v>
      </c>
      <c r="F239" s="318">
        <v>3036</v>
      </c>
      <c r="G239" s="317" t="s">
        <v>2854</v>
      </c>
      <c r="H239" s="317" t="s">
        <v>800</v>
      </c>
      <c r="I239" s="317" t="s">
        <v>2622</v>
      </c>
      <c r="J239" s="318">
        <v>187</v>
      </c>
      <c r="K239" s="318">
        <v>0.8</v>
      </c>
      <c r="L239" s="317" t="s">
        <v>2891</v>
      </c>
      <c r="M239" s="317" t="s">
        <v>2892</v>
      </c>
      <c r="N239" s="317" t="s">
        <v>2893</v>
      </c>
      <c r="O239" s="317" t="s">
        <v>32</v>
      </c>
      <c r="P239" s="317" t="s">
        <v>2858</v>
      </c>
      <c r="Q239" s="317" t="s">
        <v>2859</v>
      </c>
      <c r="R239" s="317" t="s">
        <v>3744</v>
      </c>
      <c r="S239" s="317" t="s">
        <v>2860</v>
      </c>
      <c r="T239" s="318">
        <v>5.4685696788286699E-2</v>
      </c>
      <c r="U239" s="317" t="s">
        <v>2861</v>
      </c>
      <c r="V239" s="317" t="s">
        <v>2862</v>
      </c>
      <c r="W239" s="317" t="s">
        <v>587</v>
      </c>
      <c r="X239" s="317" t="s">
        <v>588</v>
      </c>
      <c r="Y239" s="318">
        <v>170</v>
      </c>
      <c r="Z239" s="318">
        <v>3036</v>
      </c>
      <c r="AA239" s="318">
        <v>1</v>
      </c>
      <c r="AB239" s="317" t="s">
        <v>3744</v>
      </c>
      <c r="AC239" s="318">
        <v>1</v>
      </c>
      <c r="AD239" s="317" t="s">
        <v>800</v>
      </c>
      <c r="AE239" s="317" t="s">
        <v>800</v>
      </c>
      <c r="AF239" s="295"/>
      <c r="AG239" s="295"/>
      <c r="AH239" s="317" t="s">
        <v>2854</v>
      </c>
      <c r="AI239" s="317" t="s">
        <v>2863</v>
      </c>
      <c r="AJ239" s="317" t="s">
        <v>2855</v>
      </c>
      <c r="AK239" s="317" t="s">
        <v>2864</v>
      </c>
      <c r="AL239" s="317" t="s">
        <v>2854</v>
      </c>
      <c r="AM239" s="317" t="s">
        <v>2865</v>
      </c>
      <c r="AN239" s="317" t="s">
        <v>2866</v>
      </c>
      <c r="AO239" s="317" t="s">
        <v>2867</v>
      </c>
      <c r="AP239" s="317" t="s">
        <v>2868</v>
      </c>
      <c r="AQ239" s="317" t="s">
        <v>2869</v>
      </c>
      <c r="AR239" s="317" t="s">
        <v>2870</v>
      </c>
      <c r="AS239" s="318">
        <v>79.348399999999998</v>
      </c>
      <c r="AT239" s="318">
        <v>0</v>
      </c>
      <c r="AU239" s="317" t="s">
        <v>3745</v>
      </c>
      <c r="AV239" s="317" t="s">
        <v>3745</v>
      </c>
      <c r="AW239" s="317" t="s">
        <v>3746</v>
      </c>
      <c r="AX239" s="317" t="s">
        <v>3747</v>
      </c>
      <c r="AY239" s="317" t="s">
        <v>2874</v>
      </c>
      <c r="AZ239" s="317" t="s">
        <v>800</v>
      </c>
      <c r="BA239" s="317" t="s">
        <v>800</v>
      </c>
      <c r="BB239" s="318">
        <v>3.1661550285463302E-3</v>
      </c>
      <c r="BC239" s="318">
        <v>9.2965684540087402E-3</v>
      </c>
      <c r="BD239" s="318">
        <v>8.3333333333333295E-4</v>
      </c>
      <c r="BE239" s="318">
        <v>2.9466874628639303E-4</v>
      </c>
      <c r="BF239" s="318">
        <v>0</v>
      </c>
      <c r="BG239" s="318">
        <v>0</v>
      </c>
      <c r="BH239" s="318">
        <v>0</v>
      </c>
      <c r="BI239" s="318">
        <v>0</v>
      </c>
      <c r="BJ239" s="318">
        <v>0</v>
      </c>
      <c r="BK239" s="318">
        <v>0</v>
      </c>
      <c r="BL239" s="318">
        <v>0</v>
      </c>
      <c r="BM239" s="318">
        <v>1.7593261620327798E-2</v>
      </c>
      <c r="BN239" s="318">
        <v>8.7888282185628701E-4</v>
      </c>
      <c r="BO239" s="318">
        <v>0</v>
      </c>
      <c r="BP239" s="318">
        <v>2.9997769178312802E-3</v>
      </c>
      <c r="BQ239" s="318">
        <v>1.00973737871031E-3</v>
      </c>
      <c r="BR239" s="318">
        <v>2.4711917259551998E-4</v>
      </c>
      <c r="BS239" s="318">
        <v>3.23099891769544E-2</v>
      </c>
      <c r="BT239" s="318">
        <v>3.5309766094785699E-2</v>
      </c>
      <c r="BU239" s="318">
        <v>3.6319503473496002E-2</v>
      </c>
      <c r="BV239" s="318">
        <v>190.058759864438</v>
      </c>
      <c r="BW239" s="318">
        <v>207.704506439916</v>
      </c>
      <c r="BX239" s="318">
        <v>213.644138079388</v>
      </c>
      <c r="BY239" s="318">
        <v>494.15277564753802</v>
      </c>
      <c r="BZ239" s="318">
        <v>540.03171674378098</v>
      </c>
      <c r="CA239" s="318">
        <v>555.47475900640904</v>
      </c>
      <c r="CB239" s="318">
        <v>8.4005971860081399</v>
      </c>
      <c r="CC239" s="318">
        <v>9.1805391846442799</v>
      </c>
      <c r="CD239" s="318">
        <v>9.4430709031089606</v>
      </c>
      <c r="CE239" s="317" t="s">
        <v>800</v>
      </c>
      <c r="CF239" s="317" t="s">
        <v>800</v>
      </c>
      <c r="CG239" s="317" t="s">
        <v>2875</v>
      </c>
      <c r="CH239" s="318">
        <v>2.5403714766191001E-3</v>
      </c>
      <c r="CI239" s="318">
        <v>2.9769617700335298E-2</v>
      </c>
      <c r="CJ239" s="318">
        <v>7.7401006020871801</v>
      </c>
      <c r="CK239" s="222"/>
      <c r="CL239" s="223">
        <f t="shared" si="29"/>
        <v>1.3837844734770318E-2</v>
      </c>
      <c r="CM239" s="223">
        <f t="shared" si="30"/>
        <v>1.8472144442184084E-2</v>
      </c>
      <c r="CN239" s="223">
        <f t="shared" si="31"/>
        <v>2.9997769178312802E-3</v>
      </c>
      <c r="CO239" s="223">
        <f t="shared" si="31"/>
        <v>1.00973737871031E-3</v>
      </c>
      <c r="CP239" s="223">
        <f t="shared" si="32"/>
        <v>3.6319503473495988E-2</v>
      </c>
      <c r="CQ239" s="223">
        <f t="shared" si="33"/>
        <v>0</v>
      </c>
      <c r="CR239" s="222"/>
      <c r="CS239" s="222"/>
      <c r="CT239" s="222"/>
      <c r="CU239" s="222"/>
      <c r="CV239" s="222"/>
      <c r="CW239" s="222"/>
      <c r="CX239" s="222"/>
      <c r="CY239" s="222"/>
      <c r="CZ239" s="222"/>
      <c r="DA239" s="222"/>
      <c r="DB239" s="224">
        <f t="shared" si="34"/>
        <v>3.2062870004358882E-2</v>
      </c>
      <c r="DC239" s="224">
        <f t="shared" si="35"/>
        <v>2.4711917259551998E-4</v>
      </c>
      <c r="DD239" s="224">
        <f t="shared" si="36"/>
        <v>3.23099891769544E-2</v>
      </c>
      <c r="DE239" s="225">
        <f t="shared" si="37"/>
        <v>0</v>
      </c>
      <c r="DF239" s="222"/>
      <c r="DG239" s="222"/>
      <c r="DH239" s="222"/>
      <c r="DI239" s="222"/>
      <c r="DJ239" s="222"/>
      <c r="DK239" s="222"/>
      <c r="DL239" s="222"/>
      <c r="DM239" s="222"/>
      <c r="DN239" s="222"/>
      <c r="DO239" s="222"/>
      <c r="DP239" s="222"/>
      <c r="DQ239" s="222"/>
      <c r="DR239" s="222"/>
      <c r="DS239" s="222"/>
      <c r="DT239" s="222"/>
      <c r="DU239" s="222"/>
      <c r="DV239" s="222"/>
      <c r="DW239" s="222"/>
      <c r="DX239" s="222"/>
      <c r="DY239" s="222"/>
      <c r="DZ239" s="222"/>
      <c r="EA239" s="222"/>
      <c r="EB239" s="222"/>
      <c r="EC239" s="222"/>
      <c r="ED239" s="222"/>
      <c r="EE239" s="222"/>
    </row>
    <row r="240" spans="1:135" ht="25.5" x14ac:dyDescent="0.25">
      <c r="A240" s="317" t="s">
        <v>589</v>
      </c>
      <c r="B240" s="317" t="s">
        <v>3749</v>
      </c>
      <c r="C240" s="317" t="s">
        <v>590</v>
      </c>
      <c r="D240" s="317" t="s">
        <v>2853</v>
      </c>
      <c r="E240" s="318">
        <v>170</v>
      </c>
      <c r="F240" s="318">
        <v>3542</v>
      </c>
      <c r="G240" s="317" t="s">
        <v>2854</v>
      </c>
      <c r="H240" s="317" t="s">
        <v>800</v>
      </c>
      <c r="I240" s="317" t="s">
        <v>2622</v>
      </c>
      <c r="J240" s="318">
        <v>187</v>
      </c>
      <c r="K240" s="318">
        <v>0.83540000000000003</v>
      </c>
      <c r="L240" s="317" t="s">
        <v>2891</v>
      </c>
      <c r="M240" s="317" t="s">
        <v>2892</v>
      </c>
      <c r="N240" s="317" t="s">
        <v>2893</v>
      </c>
      <c r="O240" s="317" t="s">
        <v>32</v>
      </c>
      <c r="P240" s="317" t="s">
        <v>2858</v>
      </c>
      <c r="Q240" s="317" t="s">
        <v>2859</v>
      </c>
      <c r="R240" s="317" t="s">
        <v>3749</v>
      </c>
      <c r="S240" s="317" t="s">
        <v>2860</v>
      </c>
      <c r="T240" s="318">
        <v>5.4685696788286699E-2</v>
      </c>
      <c r="U240" s="317" t="s">
        <v>2861</v>
      </c>
      <c r="V240" s="317" t="s">
        <v>2862</v>
      </c>
      <c r="W240" s="317" t="s">
        <v>589</v>
      </c>
      <c r="X240" s="317" t="s">
        <v>590</v>
      </c>
      <c r="Y240" s="318">
        <v>170</v>
      </c>
      <c r="Z240" s="318">
        <v>3542</v>
      </c>
      <c r="AA240" s="318">
        <v>1</v>
      </c>
      <c r="AB240" s="317" t="s">
        <v>3749</v>
      </c>
      <c r="AC240" s="318">
        <v>1</v>
      </c>
      <c r="AD240" s="317" t="s">
        <v>800</v>
      </c>
      <c r="AE240" s="317" t="s">
        <v>800</v>
      </c>
      <c r="AF240" s="295"/>
      <c r="AG240" s="295"/>
      <c r="AH240" s="317" t="s">
        <v>2854</v>
      </c>
      <c r="AI240" s="317" t="s">
        <v>2863</v>
      </c>
      <c r="AJ240" s="317" t="s">
        <v>2855</v>
      </c>
      <c r="AK240" s="317" t="s">
        <v>2864</v>
      </c>
      <c r="AL240" s="317" t="s">
        <v>2854</v>
      </c>
      <c r="AM240" s="317" t="s">
        <v>2865</v>
      </c>
      <c r="AN240" s="317" t="s">
        <v>2866</v>
      </c>
      <c r="AO240" s="317" t="s">
        <v>2867</v>
      </c>
      <c r="AP240" s="317" t="s">
        <v>2868</v>
      </c>
      <c r="AQ240" s="317" t="s">
        <v>2869</v>
      </c>
      <c r="AR240" s="317" t="s">
        <v>2870</v>
      </c>
      <c r="AS240" s="318">
        <v>79.348399999999998</v>
      </c>
      <c r="AT240" s="318">
        <v>0</v>
      </c>
      <c r="AU240" s="317" t="s">
        <v>3750</v>
      </c>
      <c r="AV240" s="317" t="s">
        <v>3750</v>
      </c>
      <c r="AW240" s="317" t="s">
        <v>3751</v>
      </c>
      <c r="AX240" s="317" t="s">
        <v>3752</v>
      </c>
      <c r="AY240" s="317" t="s">
        <v>2874</v>
      </c>
      <c r="AZ240" s="317" t="s">
        <v>800</v>
      </c>
      <c r="BA240" s="317" t="s">
        <v>800</v>
      </c>
      <c r="BB240" s="318">
        <v>2.79809178743961E-3</v>
      </c>
      <c r="BC240" s="318">
        <v>9.2965684540087402E-3</v>
      </c>
      <c r="BD240" s="318">
        <v>8.3333333333333295E-4</v>
      </c>
      <c r="BE240" s="318">
        <v>2.9466874628639303E-4</v>
      </c>
      <c r="BF240" s="318">
        <v>0</v>
      </c>
      <c r="BG240" s="318">
        <v>0</v>
      </c>
      <c r="BH240" s="318">
        <v>0</v>
      </c>
      <c r="BI240" s="318">
        <v>0</v>
      </c>
      <c r="BJ240" s="318">
        <v>0</v>
      </c>
      <c r="BK240" s="318">
        <v>0</v>
      </c>
      <c r="BL240" s="318">
        <v>0</v>
      </c>
      <c r="BM240" s="318">
        <v>1.6847748738642799E-2</v>
      </c>
      <c r="BN240" s="318">
        <v>8.4164024118390005E-4</v>
      </c>
      <c r="BO240" s="318">
        <v>0</v>
      </c>
      <c r="BP240" s="318">
        <v>2.8726616402502099E-3</v>
      </c>
      <c r="BQ240" s="318">
        <v>9.6694984793901299E-4</v>
      </c>
      <c r="BR240" s="318">
        <v>2.11816433653303E-4</v>
      </c>
      <c r="BS240" s="318">
        <v>3.1123867734548099E-2</v>
      </c>
      <c r="BT240" s="318">
        <v>3.3996529374798301E-2</v>
      </c>
      <c r="BU240" s="318">
        <v>3.4963479222737397E-2</v>
      </c>
      <c r="BV240" s="318">
        <v>183.08157490910699</v>
      </c>
      <c r="BW240" s="318">
        <v>199.979584557637</v>
      </c>
      <c r="BX240" s="318">
        <v>205.667524839631</v>
      </c>
      <c r="BY240" s="318">
        <v>476.012094763677</v>
      </c>
      <c r="BZ240" s="318">
        <v>519.94691984985695</v>
      </c>
      <c r="CA240" s="318">
        <v>534.73556458304199</v>
      </c>
      <c r="CB240" s="318">
        <v>8.0922056109825107</v>
      </c>
      <c r="CC240" s="318">
        <v>8.8390976374475692</v>
      </c>
      <c r="CD240" s="318">
        <v>9.0905045979117105</v>
      </c>
      <c r="CE240" s="317" t="s">
        <v>800</v>
      </c>
      <c r="CF240" s="317" t="s">
        <v>800</v>
      </c>
      <c r="CG240" s="317" t="s">
        <v>2875</v>
      </c>
      <c r="CH240" s="318">
        <v>2.4327234633651899E-3</v>
      </c>
      <c r="CI240" s="318">
        <v>2.8691144271182901E-2</v>
      </c>
      <c r="CJ240" s="318">
        <v>7.45969751050756</v>
      </c>
      <c r="CK240" s="222"/>
      <c r="CL240" s="223">
        <f t="shared" si="29"/>
        <v>1.3434478754721381E-2</v>
      </c>
      <c r="CM240" s="223">
        <f t="shared" si="30"/>
        <v>1.7689388979826699E-2</v>
      </c>
      <c r="CN240" s="223">
        <f t="shared" si="31"/>
        <v>2.8726616402502099E-3</v>
      </c>
      <c r="CO240" s="223">
        <f t="shared" si="31"/>
        <v>9.6694984793901299E-4</v>
      </c>
      <c r="CP240" s="223">
        <f t="shared" si="32"/>
        <v>3.4963479222737306E-2</v>
      </c>
      <c r="CQ240" s="223">
        <f t="shared" si="33"/>
        <v>-9.0205620750793969E-17</v>
      </c>
      <c r="CR240" s="222"/>
      <c r="CS240" s="222"/>
      <c r="CT240" s="222"/>
      <c r="CU240" s="222"/>
      <c r="CV240" s="222"/>
      <c r="CW240" s="222"/>
      <c r="CX240" s="222"/>
      <c r="CY240" s="222"/>
      <c r="CZ240" s="222"/>
      <c r="DA240" s="222"/>
      <c r="DB240" s="224">
        <f t="shared" si="34"/>
        <v>3.0912051300894777E-2</v>
      </c>
      <c r="DC240" s="224">
        <f t="shared" si="35"/>
        <v>2.11816433653303E-4</v>
      </c>
      <c r="DD240" s="224">
        <f t="shared" si="36"/>
        <v>3.1123867734548082E-2</v>
      </c>
      <c r="DE240" s="225">
        <f t="shared" si="37"/>
        <v>0</v>
      </c>
      <c r="DF240" s="222"/>
      <c r="DG240" s="222"/>
      <c r="DH240" s="222"/>
      <c r="DI240" s="222"/>
      <c r="DJ240" s="222"/>
      <c r="DK240" s="222"/>
      <c r="DL240" s="222"/>
      <c r="DM240" s="222"/>
      <c r="DN240" s="222"/>
      <c r="DO240" s="222"/>
      <c r="DP240" s="222"/>
      <c r="DQ240" s="222"/>
      <c r="DR240" s="222"/>
      <c r="DS240" s="222"/>
      <c r="DT240" s="222"/>
      <c r="DU240" s="222"/>
      <c r="DV240" s="222"/>
      <c r="DW240" s="222"/>
      <c r="DX240" s="222"/>
      <c r="DY240" s="222"/>
      <c r="DZ240" s="222"/>
      <c r="EA240" s="222"/>
      <c r="EB240" s="222"/>
      <c r="EC240" s="222"/>
      <c r="ED240" s="222"/>
      <c r="EE240" s="222"/>
    </row>
    <row r="241" spans="1:135" ht="25.5" x14ac:dyDescent="0.25">
      <c r="A241" s="317" t="s">
        <v>591</v>
      </c>
      <c r="B241" s="317" t="s">
        <v>4257</v>
      </c>
      <c r="C241" s="317" t="s">
        <v>592</v>
      </c>
      <c r="D241" s="317" t="s">
        <v>2853</v>
      </c>
      <c r="E241" s="318">
        <v>425</v>
      </c>
      <c r="F241" s="318">
        <v>1631</v>
      </c>
      <c r="G241" s="317" t="s">
        <v>2854</v>
      </c>
      <c r="H241" s="317" t="s">
        <v>800</v>
      </c>
      <c r="I241" s="317" t="s">
        <v>2622</v>
      </c>
      <c r="J241" s="318">
        <v>97</v>
      </c>
      <c r="K241" s="318">
        <v>0.8</v>
      </c>
      <c r="L241" s="317" t="s">
        <v>2891</v>
      </c>
      <c r="M241" s="317" t="s">
        <v>2892</v>
      </c>
      <c r="N241" s="317" t="s">
        <v>2893</v>
      </c>
      <c r="O241" s="317" t="s">
        <v>32</v>
      </c>
      <c r="P241" s="317" t="s">
        <v>2858</v>
      </c>
      <c r="Q241" s="317" t="s">
        <v>2859</v>
      </c>
      <c r="R241" s="317" t="s">
        <v>4257</v>
      </c>
      <c r="S241" s="317" t="s">
        <v>2860</v>
      </c>
      <c r="T241" s="318">
        <v>5.4685696788286699E-2</v>
      </c>
      <c r="U241" s="317" t="s">
        <v>2861</v>
      </c>
      <c r="V241" s="317" t="s">
        <v>2862</v>
      </c>
      <c r="W241" s="317" t="s">
        <v>591</v>
      </c>
      <c r="X241" s="317" t="s">
        <v>592</v>
      </c>
      <c r="Y241" s="318">
        <v>425</v>
      </c>
      <c r="Z241" s="318">
        <v>1631</v>
      </c>
      <c r="AA241" s="318">
        <v>1</v>
      </c>
      <c r="AB241" s="317" t="s">
        <v>4257</v>
      </c>
      <c r="AC241" s="318">
        <v>1</v>
      </c>
      <c r="AD241" s="317" t="s">
        <v>800</v>
      </c>
      <c r="AE241" s="317" t="s">
        <v>800</v>
      </c>
      <c r="AF241" s="318">
        <v>0</v>
      </c>
      <c r="AG241" s="318">
        <v>0</v>
      </c>
      <c r="AH241" s="317" t="s">
        <v>2854</v>
      </c>
      <c r="AI241" s="317" t="s">
        <v>2863</v>
      </c>
      <c r="AJ241" s="317" t="s">
        <v>2855</v>
      </c>
      <c r="AK241" s="317" t="s">
        <v>2864</v>
      </c>
      <c r="AL241" s="317" t="s">
        <v>2854</v>
      </c>
      <c r="AM241" s="317" t="s">
        <v>2865</v>
      </c>
      <c r="AN241" s="317" t="s">
        <v>2866</v>
      </c>
      <c r="AO241" s="317" t="s">
        <v>2867</v>
      </c>
      <c r="AP241" s="317" t="s">
        <v>2868</v>
      </c>
      <c r="AQ241" s="317" t="s">
        <v>2869</v>
      </c>
      <c r="AR241" s="317" t="s">
        <v>2870</v>
      </c>
      <c r="AS241" s="318">
        <v>79.348399999999998</v>
      </c>
      <c r="AT241" s="318">
        <v>0</v>
      </c>
      <c r="AU241" s="317" t="s">
        <v>3755</v>
      </c>
      <c r="AV241" s="317" t="s">
        <v>3755</v>
      </c>
      <c r="AW241" s="317" t="s">
        <v>3756</v>
      </c>
      <c r="AX241" s="317" t="s">
        <v>3757</v>
      </c>
      <c r="AY241" s="317" t="s">
        <v>2874</v>
      </c>
      <c r="AZ241" s="317" t="s">
        <v>800</v>
      </c>
      <c r="BA241" s="317" t="s">
        <v>800</v>
      </c>
      <c r="BB241" s="318">
        <v>6.7994120852919102E-3</v>
      </c>
      <c r="BC241" s="318">
        <v>2.3241421135021801E-2</v>
      </c>
      <c r="BD241" s="318">
        <v>8.3333333333333295E-4</v>
      </c>
      <c r="BE241" s="318">
        <v>5.6807273768614002E-4</v>
      </c>
      <c r="BF241" s="318">
        <v>0</v>
      </c>
      <c r="BG241" s="318">
        <v>0</v>
      </c>
      <c r="BH241" s="318">
        <v>0</v>
      </c>
      <c r="BI241" s="318">
        <v>0</v>
      </c>
      <c r="BJ241" s="318">
        <v>0</v>
      </c>
      <c r="BK241" s="318">
        <v>0</v>
      </c>
      <c r="BL241" s="318">
        <v>0</v>
      </c>
      <c r="BM241" s="318">
        <v>3.39169064226938E-2</v>
      </c>
      <c r="BN241" s="318">
        <v>2.19720705464072E-3</v>
      </c>
      <c r="BO241" s="318">
        <v>0</v>
      </c>
      <c r="BP241" s="318">
        <v>5.7830750890149503E-3</v>
      </c>
      <c r="BQ241" s="318">
        <v>1.9466071115343199E-3</v>
      </c>
      <c r="BR241" s="318">
        <v>4.5999620355610102E-4</v>
      </c>
      <c r="BS241" s="318">
        <v>6.8016348972223806E-2</v>
      </c>
      <c r="BT241" s="318">
        <v>7.3799424061238794E-2</v>
      </c>
      <c r="BU241" s="318">
        <v>7.5746031172773107E-2</v>
      </c>
      <c r="BV241" s="318">
        <v>160.038468169938</v>
      </c>
      <c r="BW241" s="318">
        <v>173.64570367350299</v>
      </c>
      <c r="BX241" s="318">
        <v>178.225955700643</v>
      </c>
      <c r="BY241" s="318">
        <v>416.10001724184002</v>
      </c>
      <c r="BZ241" s="318">
        <v>451.47882955110799</v>
      </c>
      <c r="CA241" s="318">
        <v>463.38748482167102</v>
      </c>
      <c r="CB241" s="318">
        <v>17.684250732778199</v>
      </c>
      <c r="CC241" s="318">
        <v>19.1878502559221</v>
      </c>
      <c r="CD241" s="318">
        <v>19.693968104921002</v>
      </c>
      <c r="CE241" s="317" t="s">
        <v>800</v>
      </c>
      <c r="CF241" s="317" t="s">
        <v>800</v>
      </c>
      <c r="CG241" s="317" t="s">
        <v>2875</v>
      </c>
      <c r="CH241" s="318">
        <v>4.8974171765749702E-3</v>
      </c>
      <c r="CI241" s="318">
        <v>6.3118931795648897E-2</v>
      </c>
      <c r="CJ241" s="318">
        <v>16.410922266868699</v>
      </c>
      <c r="CK241" s="222"/>
      <c r="CL241" s="223">
        <f t="shared" si="29"/>
        <v>3.1902235494889283E-2</v>
      </c>
      <c r="CM241" s="223">
        <f t="shared" si="30"/>
        <v>3.6114113477334522E-2</v>
      </c>
      <c r="CN241" s="223">
        <f t="shared" si="31"/>
        <v>5.7830750890149503E-3</v>
      </c>
      <c r="CO241" s="223">
        <f t="shared" si="31"/>
        <v>1.9466071115343199E-3</v>
      </c>
      <c r="CP241" s="223">
        <f t="shared" si="32"/>
        <v>7.5746031172773079E-2</v>
      </c>
      <c r="CQ241" s="223">
        <f t="shared" si="33"/>
        <v>0</v>
      </c>
      <c r="CR241" s="222"/>
      <c r="CS241" s="222"/>
      <c r="CT241" s="222"/>
      <c r="CU241" s="222"/>
      <c r="CV241" s="222"/>
      <c r="CW241" s="222"/>
      <c r="CX241" s="222"/>
      <c r="CY241" s="222"/>
      <c r="CZ241" s="222"/>
      <c r="DA241" s="222"/>
      <c r="DB241" s="224">
        <f t="shared" si="34"/>
        <v>6.7556352768667699E-2</v>
      </c>
      <c r="DC241" s="224">
        <f t="shared" si="35"/>
        <v>4.5999620355610102E-4</v>
      </c>
      <c r="DD241" s="224">
        <f t="shared" si="36"/>
        <v>6.8016348972223806E-2</v>
      </c>
      <c r="DE241" s="225">
        <f t="shared" si="37"/>
        <v>0</v>
      </c>
      <c r="DF241" s="222"/>
      <c r="DG241" s="222"/>
      <c r="DH241" s="222"/>
      <c r="DI241" s="222"/>
      <c r="DJ241" s="222"/>
      <c r="DK241" s="222"/>
      <c r="DL241" s="222"/>
      <c r="DM241" s="222"/>
      <c r="DN241" s="222"/>
      <c r="DO241" s="222"/>
      <c r="DP241" s="222"/>
      <c r="DQ241" s="222"/>
      <c r="DR241" s="222"/>
      <c r="DS241" s="222"/>
      <c r="DT241" s="222"/>
      <c r="DU241" s="222"/>
      <c r="DV241" s="222"/>
      <c r="DW241" s="222"/>
      <c r="DX241" s="222"/>
      <c r="DY241" s="222"/>
      <c r="DZ241" s="222"/>
      <c r="EA241" s="222"/>
      <c r="EB241" s="222"/>
      <c r="EC241" s="222"/>
      <c r="ED241" s="222"/>
      <c r="EE241" s="222"/>
    </row>
    <row r="242" spans="1:135" ht="25.5" x14ac:dyDescent="0.25">
      <c r="A242" s="317" t="s">
        <v>591</v>
      </c>
      <c r="B242" s="317" t="s">
        <v>3754</v>
      </c>
      <c r="C242" s="317" t="s">
        <v>592</v>
      </c>
      <c r="D242" s="317" t="s">
        <v>2853</v>
      </c>
      <c r="E242" s="318">
        <v>425</v>
      </c>
      <c r="F242" s="318">
        <v>1631</v>
      </c>
      <c r="G242" s="317" t="s">
        <v>2891</v>
      </c>
      <c r="H242" s="317" t="s">
        <v>800</v>
      </c>
      <c r="I242" s="317" t="s">
        <v>2623</v>
      </c>
      <c r="J242" s="318">
        <v>69</v>
      </c>
      <c r="K242" s="318">
        <v>0.82036775106082005</v>
      </c>
      <c r="L242" s="317" t="s">
        <v>2891</v>
      </c>
      <c r="M242" s="317" t="s">
        <v>2892</v>
      </c>
      <c r="N242" s="317" t="s">
        <v>2893</v>
      </c>
      <c r="O242" s="317" t="s">
        <v>32</v>
      </c>
      <c r="P242" s="317" t="s">
        <v>2858</v>
      </c>
      <c r="Q242" s="317" t="s">
        <v>2859</v>
      </c>
      <c r="R242" s="317" t="s">
        <v>3754</v>
      </c>
      <c r="S242" s="317" t="s">
        <v>2860</v>
      </c>
      <c r="T242" s="318">
        <v>5.4685696788286699E-2</v>
      </c>
      <c r="U242" s="317" t="s">
        <v>3008</v>
      </c>
      <c r="V242" s="317" t="s">
        <v>3009</v>
      </c>
      <c r="W242" s="317" t="s">
        <v>591</v>
      </c>
      <c r="X242" s="317" t="s">
        <v>592</v>
      </c>
      <c r="Y242" s="318">
        <v>425</v>
      </c>
      <c r="Z242" s="318">
        <v>1631</v>
      </c>
      <c r="AA242" s="318">
        <v>1</v>
      </c>
      <c r="AB242" s="317" t="s">
        <v>3754</v>
      </c>
      <c r="AC242" s="318">
        <v>1</v>
      </c>
      <c r="AD242" s="317" t="s">
        <v>800</v>
      </c>
      <c r="AE242" s="317" t="s">
        <v>800</v>
      </c>
      <c r="AF242" s="318">
        <v>0</v>
      </c>
      <c r="AG242" s="318">
        <v>0</v>
      </c>
      <c r="AH242" s="317" t="s">
        <v>2854</v>
      </c>
      <c r="AI242" s="317" t="s">
        <v>2863</v>
      </c>
      <c r="AJ242" s="317" t="s">
        <v>2855</v>
      </c>
      <c r="AK242" s="317" t="s">
        <v>2864</v>
      </c>
      <c r="AL242" s="317" t="s">
        <v>2854</v>
      </c>
      <c r="AM242" s="317" t="s">
        <v>2865</v>
      </c>
      <c r="AN242" s="317" t="s">
        <v>3010</v>
      </c>
      <c r="AO242" s="317" t="s">
        <v>2867</v>
      </c>
      <c r="AP242" s="317" t="s">
        <v>2868</v>
      </c>
      <c r="AQ242" s="317" t="s">
        <v>2869</v>
      </c>
      <c r="AR242" s="317" t="s">
        <v>2870</v>
      </c>
      <c r="AS242" s="318">
        <v>48.982399999999998</v>
      </c>
      <c r="AT242" s="318">
        <v>0</v>
      </c>
      <c r="AU242" s="317" t="s">
        <v>3755</v>
      </c>
      <c r="AV242" s="317" t="s">
        <v>3755</v>
      </c>
      <c r="AW242" s="317" t="s">
        <v>3756</v>
      </c>
      <c r="AX242" s="317" t="s">
        <v>3757</v>
      </c>
      <c r="AY242" s="317" t="s">
        <v>2874</v>
      </c>
      <c r="AZ242" s="317" t="s">
        <v>800</v>
      </c>
      <c r="BA242" s="317" t="s">
        <v>800</v>
      </c>
      <c r="BB242" s="318">
        <v>6.7994120852919102E-3</v>
      </c>
      <c r="BC242" s="318">
        <v>2.3241421135021801E-2</v>
      </c>
      <c r="BD242" s="318">
        <v>8.3333333333333295E-4</v>
      </c>
      <c r="BE242" s="318">
        <v>4.9297906602254404E-4</v>
      </c>
      <c r="BF242" s="318">
        <v>0</v>
      </c>
      <c r="BG242" s="318">
        <v>0</v>
      </c>
      <c r="BH242" s="318">
        <v>0</v>
      </c>
      <c r="BI242" s="318">
        <v>0</v>
      </c>
      <c r="BJ242" s="318">
        <v>0</v>
      </c>
      <c r="BK242" s="318">
        <v>0</v>
      </c>
      <c r="BL242" s="318">
        <v>0</v>
      </c>
      <c r="BM242" s="318">
        <v>2.3120998633836098E-2</v>
      </c>
      <c r="BN242" s="318">
        <v>2.1426557070772199E-3</v>
      </c>
      <c r="BO242" s="318">
        <v>0</v>
      </c>
      <c r="BP242" s="318">
        <v>7.9279861375223595E-3</v>
      </c>
      <c r="BQ242" s="318">
        <v>2.6685930854954899E-3</v>
      </c>
      <c r="BR242" s="318">
        <v>4.5999620355610102E-4</v>
      </c>
      <c r="BS242" s="318">
        <v>5.7090796164139097E-2</v>
      </c>
      <c r="BT242" s="318">
        <v>6.5018782301661499E-2</v>
      </c>
      <c r="BU242" s="318">
        <v>6.7687375387156995E-2</v>
      </c>
      <c r="BV242" s="318">
        <v>134.331285092092</v>
      </c>
      <c r="BW242" s="318">
        <v>152.985370121556</v>
      </c>
      <c r="BX242" s="318">
        <v>159.26441267566301</v>
      </c>
      <c r="BY242" s="318">
        <v>349.26134123943899</v>
      </c>
      <c r="BZ242" s="318">
        <v>397.761962316047</v>
      </c>
      <c r="CA242" s="318">
        <v>414.08747295672498</v>
      </c>
      <c r="CB242" s="318">
        <v>14.843607002676199</v>
      </c>
      <c r="CC242" s="318">
        <v>16.904883398431998</v>
      </c>
      <c r="CD242" s="318">
        <v>17.598717600660802</v>
      </c>
      <c r="CE242" s="317" t="s">
        <v>800</v>
      </c>
      <c r="CF242" s="317" t="s">
        <v>800</v>
      </c>
      <c r="CG242" s="317" t="s">
        <v>3014</v>
      </c>
      <c r="CH242" s="318">
        <v>2.39883462326542E-3</v>
      </c>
      <c r="CI242" s="318">
        <v>5.4691961540873697E-2</v>
      </c>
      <c r="CJ242" s="318">
        <v>14.2199100006272</v>
      </c>
      <c r="CK242" s="222"/>
      <c r="CL242" s="223">
        <f t="shared" si="29"/>
        <v>3.1827141823225685E-2</v>
      </c>
      <c r="CM242" s="223">
        <f t="shared" si="30"/>
        <v>2.5263654340913318E-2</v>
      </c>
      <c r="CN242" s="223">
        <f t="shared" si="31"/>
        <v>7.9279861375223595E-3</v>
      </c>
      <c r="CO242" s="223">
        <f t="shared" si="31"/>
        <v>2.6685930854954899E-3</v>
      </c>
      <c r="CP242" s="223">
        <f t="shared" si="32"/>
        <v>6.7687375387156856E-2</v>
      </c>
      <c r="CQ242" s="223">
        <f t="shared" si="33"/>
        <v>-1.3877787807814457E-16</v>
      </c>
      <c r="CR242" s="222"/>
      <c r="CS242" s="222"/>
      <c r="CT242" s="222"/>
      <c r="CU242" s="222"/>
      <c r="CV242" s="222"/>
      <c r="CW242" s="222"/>
      <c r="CX242" s="222"/>
      <c r="CY242" s="222"/>
      <c r="CZ242" s="222"/>
      <c r="DA242" s="222"/>
      <c r="DB242" s="224">
        <f t="shared" si="34"/>
        <v>5.66307999605829E-2</v>
      </c>
      <c r="DC242" s="224">
        <f t="shared" si="35"/>
        <v>4.5999620355610102E-4</v>
      </c>
      <c r="DD242" s="224">
        <f t="shared" si="36"/>
        <v>5.7090796164139E-2</v>
      </c>
      <c r="DE242" s="225">
        <f t="shared" si="37"/>
        <v>-9.7144514654701197E-17</v>
      </c>
      <c r="DF242" s="222"/>
      <c r="DG242" s="222"/>
      <c r="DH242" s="222"/>
      <c r="DI242" s="222"/>
      <c r="DJ242" s="222"/>
      <c r="DK242" s="222"/>
      <c r="DL242" s="222"/>
      <c r="DM242" s="222"/>
      <c r="DN242" s="222"/>
      <c r="DO242" s="222"/>
      <c r="DP242" s="222"/>
      <c r="DQ242" s="222"/>
      <c r="DR242" s="222"/>
      <c r="DS242" s="222"/>
      <c r="DT242" s="222"/>
      <c r="DU242" s="222"/>
      <c r="DV242" s="222"/>
      <c r="DW242" s="222"/>
      <c r="DX242" s="222"/>
      <c r="DY242" s="222"/>
      <c r="DZ242" s="222"/>
      <c r="EA242" s="222"/>
      <c r="EB242" s="222"/>
      <c r="EC242" s="222"/>
      <c r="ED242" s="222"/>
      <c r="EE242" s="222"/>
    </row>
    <row r="243" spans="1:135" ht="25.5" x14ac:dyDescent="0.25">
      <c r="A243" s="317" t="s">
        <v>591</v>
      </c>
      <c r="B243" s="317" t="s">
        <v>4258</v>
      </c>
      <c r="C243" s="317" t="s">
        <v>592</v>
      </c>
      <c r="D243" s="317" t="s">
        <v>2853</v>
      </c>
      <c r="E243" s="318">
        <v>425</v>
      </c>
      <c r="F243" s="318">
        <v>1631</v>
      </c>
      <c r="G243" s="317" t="s">
        <v>2906</v>
      </c>
      <c r="H243" s="317" t="s">
        <v>800</v>
      </c>
      <c r="I243" s="317" t="s">
        <v>2625</v>
      </c>
      <c r="J243" s="318">
        <v>86</v>
      </c>
      <c r="K243" s="318">
        <v>0.8</v>
      </c>
      <c r="L243" s="317" t="s">
        <v>2891</v>
      </c>
      <c r="M243" s="317" t="s">
        <v>2892</v>
      </c>
      <c r="N243" s="317" t="s">
        <v>2893</v>
      </c>
      <c r="O243" s="317" t="s">
        <v>32</v>
      </c>
      <c r="P243" s="317" t="s">
        <v>2894</v>
      </c>
      <c r="Q243" s="317" t="s">
        <v>2859</v>
      </c>
      <c r="R243" s="317" t="s">
        <v>4258</v>
      </c>
      <c r="S243" s="317" t="s">
        <v>2895</v>
      </c>
      <c r="T243" s="318">
        <v>5.45294626447154E-2</v>
      </c>
      <c r="U243" s="317" t="s">
        <v>2981</v>
      </c>
      <c r="V243" s="317" t="s">
        <v>2982</v>
      </c>
      <c r="W243" s="317" t="s">
        <v>591</v>
      </c>
      <c r="X243" s="317" t="s">
        <v>592</v>
      </c>
      <c r="Y243" s="318">
        <v>425</v>
      </c>
      <c r="Z243" s="318">
        <v>1631</v>
      </c>
      <c r="AA243" s="318">
        <v>1</v>
      </c>
      <c r="AB243" s="317" t="s">
        <v>4258</v>
      </c>
      <c r="AC243" s="318">
        <v>1</v>
      </c>
      <c r="AD243" s="317" t="s">
        <v>800</v>
      </c>
      <c r="AE243" s="317" t="s">
        <v>800</v>
      </c>
      <c r="AF243" s="318">
        <v>0</v>
      </c>
      <c r="AG243" s="318">
        <v>0</v>
      </c>
      <c r="AH243" s="317" t="s">
        <v>2854</v>
      </c>
      <c r="AI243" s="317" t="s">
        <v>2863</v>
      </c>
      <c r="AJ243" s="317" t="s">
        <v>2855</v>
      </c>
      <c r="AK243" s="317" t="s">
        <v>2864</v>
      </c>
      <c r="AL243" s="317" t="s">
        <v>2854</v>
      </c>
      <c r="AM243" s="317" t="s">
        <v>2865</v>
      </c>
      <c r="AN243" s="317" t="s">
        <v>2985</v>
      </c>
      <c r="AO243" s="317" t="s">
        <v>2867</v>
      </c>
      <c r="AP243" s="317" t="s">
        <v>2868</v>
      </c>
      <c r="AQ243" s="317" t="s">
        <v>2869</v>
      </c>
      <c r="AR243" s="317" t="s">
        <v>2870</v>
      </c>
      <c r="AS243" s="318">
        <v>82.6995</v>
      </c>
      <c r="AT243" s="318">
        <v>0</v>
      </c>
      <c r="AU243" s="317" t="s">
        <v>3755</v>
      </c>
      <c r="AV243" s="317" t="s">
        <v>3755</v>
      </c>
      <c r="AW243" s="317" t="s">
        <v>3756</v>
      </c>
      <c r="AX243" s="317" t="s">
        <v>3757</v>
      </c>
      <c r="AY243" s="317" t="s">
        <v>2874</v>
      </c>
      <c r="AZ243" s="317" t="s">
        <v>800</v>
      </c>
      <c r="BA243" s="317" t="s">
        <v>800</v>
      </c>
      <c r="BB243" s="318">
        <v>6.7994120852919102E-3</v>
      </c>
      <c r="BC243" s="318">
        <v>2.3175021624004099E-2</v>
      </c>
      <c r="BD243" s="318">
        <v>8.3333333333333295E-4</v>
      </c>
      <c r="BE243" s="318">
        <v>6.6779312015503899E-4</v>
      </c>
      <c r="BF243" s="318">
        <v>0</v>
      </c>
      <c r="BG243" s="318">
        <v>0</v>
      </c>
      <c r="BH243" s="318">
        <v>0</v>
      </c>
      <c r="BI243" s="318">
        <v>0</v>
      </c>
      <c r="BJ243" s="318">
        <v>0</v>
      </c>
      <c r="BK243" s="318">
        <v>0</v>
      </c>
      <c r="BL243" s="318">
        <v>0</v>
      </c>
      <c r="BM243" s="318">
        <v>2.6709176723866902E-2</v>
      </c>
      <c r="BN243" s="318">
        <v>2.19720705464072E-3</v>
      </c>
      <c r="BO243" s="318">
        <v>0</v>
      </c>
      <c r="BP243" s="318">
        <v>6.5227707399354703E-3</v>
      </c>
      <c r="BQ243" s="318">
        <v>2.1955917420793999E-3</v>
      </c>
      <c r="BR243" s="318">
        <v>4.5999620355610102E-4</v>
      </c>
      <c r="BS243" s="318">
        <v>6.0841940144847999E-2</v>
      </c>
      <c r="BT243" s="318">
        <v>6.7364710884783505E-2</v>
      </c>
      <c r="BU243" s="318">
        <v>6.9560302626862899E-2</v>
      </c>
      <c r="BV243" s="318">
        <v>143.15750622317199</v>
      </c>
      <c r="BW243" s="318">
        <v>158.50520208184301</v>
      </c>
      <c r="BX243" s="318">
        <v>163.671300298501</v>
      </c>
      <c r="BY243" s="318">
        <v>372.20951618024702</v>
      </c>
      <c r="BZ243" s="318">
        <v>412.11352541279302</v>
      </c>
      <c r="CA243" s="318">
        <v>425.54538077610198</v>
      </c>
      <c r="CB243" s="318">
        <v>15.8189044376605</v>
      </c>
      <c r="CC243" s="318">
        <v>17.5148248300437</v>
      </c>
      <c r="CD243" s="318">
        <v>18.085678682984401</v>
      </c>
      <c r="CE243" s="317" t="s">
        <v>800</v>
      </c>
      <c r="CF243" s="317" t="s">
        <v>800</v>
      </c>
      <c r="CG243" s="317" t="s">
        <v>2990</v>
      </c>
      <c r="CH243" s="318">
        <v>3.5063768748782101E-3</v>
      </c>
      <c r="CI243" s="318">
        <v>5.7335563269969803E-2</v>
      </c>
      <c r="CJ243" s="318">
        <v>14.907246450192099</v>
      </c>
      <c r="CK243" s="222"/>
      <c r="CL243" s="223">
        <f t="shared" si="29"/>
        <v>3.1935556366340483E-2</v>
      </c>
      <c r="CM243" s="223">
        <f t="shared" si="30"/>
        <v>2.890638377850762E-2</v>
      </c>
      <c r="CN243" s="223">
        <f t="shared" si="31"/>
        <v>6.5227707399354703E-3</v>
      </c>
      <c r="CO243" s="223">
        <f t="shared" si="31"/>
        <v>2.1955917420793999E-3</v>
      </c>
      <c r="CP243" s="223">
        <f t="shared" si="32"/>
        <v>6.9560302626862969E-2</v>
      </c>
      <c r="CQ243" s="223">
        <f t="shared" si="33"/>
        <v>0</v>
      </c>
      <c r="CR243" s="222"/>
      <c r="CS243" s="222"/>
      <c r="CT243" s="222"/>
      <c r="CU243" s="222"/>
      <c r="CV243" s="222"/>
      <c r="CW243" s="222"/>
      <c r="CX243" s="222"/>
      <c r="CY243" s="222"/>
      <c r="CZ243" s="222"/>
      <c r="DA243" s="222"/>
      <c r="DB243" s="224">
        <f t="shared" si="34"/>
        <v>6.0381943941292003E-2</v>
      </c>
      <c r="DC243" s="224">
        <f t="shared" si="35"/>
        <v>4.5999620355610102E-4</v>
      </c>
      <c r="DD243" s="224">
        <f t="shared" si="36"/>
        <v>6.0841940144848103E-2</v>
      </c>
      <c r="DE243" s="225">
        <f t="shared" si="37"/>
        <v>1.0408340855860843E-16</v>
      </c>
      <c r="DF243" s="222"/>
      <c r="DG243" s="222"/>
      <c r="DH243" s="222"/>
      <c r="DI243" s="222"/>
      <c r="DJ243" s="222"/>
      <c r="DK243" s="222"/>
      <c r="DL243" s="222"/>
      <c r="DM243" s="222"/>
      <c r="DN243" s="222"/>
      <c r="DO243" s="222"/>
      <c r="DP243" s="222"/>
      <c r="DQ243" s="222"/>
      <c r="DR243" s="222"/>
      <c r="DS243" s="222"/>
      <c r="DT243" s="222"/>
      <c r="DU243" s="222"/>
      <c r="DV243" s="222"/>
      <c r="DW243" s="222"/>
      <c r="DX243" s="222"/>
      <c r="DY243" s="222"/>
      <c r="DZ243" s="222"/>
      <c r="EA243" s="222"/>
      <c r="EB243" s="222"/>
      <c r="EC243" s="222"/>
      <c r="ED243" s="222"/>
      <c r="EE243" s="222"/>
    </row>
    <row r="244" spans="1:135" ht="25.5" x14ac:dyDescent="0.25">
      <c r="A244" s="317" t="s">
        <v>43</v>
      </c>
      <c r="B244" s="317" t="s">
        <v>4316</v>
      </c>
      <c r="C244" s="317" t="s">
        <v>766</v>
      </c>
      <c r="D244" s="317" t="s">
        <v>2853</v>
      </c>
      <c r="E244" s="318">
        <v>495</v>
      </c>
      <c r="F244" s="318">
        <v>546</v>
      </c>
      <c r="G244" s="317" t="s">
        <v>2854</v>
      </c>
      <c r="H244" s="317" t="s">
        <v>800</v>
      </c>
      <c r="I244" s="317" t="s">
        <v>2622</v>
      </c>
      <c r="J244" s="318">
        <v>91</v>
      </c>
      <c r="K244" s="318">
        <v>0.8</v>
      </c>
      <c r="L244" s="317" t="s">
        <v>2891</v>
      </c>
      <c r="M244" s="317" t="s">
        <v>2892</v>
      </c>
      <c r="N244" s="317" t="s">
        <v>2893</v>
      </c>
      <c r="O244" s="317" t="s">
        <v>32</v>
      </c>
      <c r="P244" s="317" t="s">
        <v>2858</v>
      </c>
      <c r="Q244" s="317" t="s">
        <v>2859</v>
      </c>
      <c r="R244" s="317" t="s">
        <v>4316</v>
      </c>
      <c r="S244" s="317" t="s">
        <v>2860</v>
      </c>
      <c r="T244" s="318">
        <v>5.4685696788286699E-2</v>
      </c>
      <c r="U244" s="317" t="s">
        <v>2861</v>
      </c>
      <c r="V244" s="317" t="s">
        <v>2862</v>
      </c>
      <c r="W244" s="317" t="s">
        <v>43</v>
      </c>
      <c r="X244" s="317" t="s">
        <v>766</v>
      </c>
      <c r="Y244" s="318">
        <v>495</v>
      </c>
      <c r="Z244" s="318">
        <v>546</v>
      </c>
      <c r="AA244" s="318">
        <v>0</v>
      </c>
      <c r="AB244" s="317" t="s">
        <v>4316</v>
      </c>
      <c r="AC244" s="318">
        <v>0</v>
      </c>
      <c r="AD244" s="317" t="s">
        <v>800</v>
      </c>
      <c r="AE244" s="317" t="s">
        <v>800</v>
      </c>
      <c r="AF244" s="318">
        <v>0</v>
      </c>
      <c r="AG244" s="318">
        <v>0</v>
      </c>
      <c r="AH244" s="317" t="s">
        <v>2854</v>
      </c>
      <c r="AI244" s="317" t="s">
        <v>2863</v>
      </c>
      <c r="AJ244" s="317" t="s">
        <v>2855</v>
      </c>
      <c r="AK244" s="317" t="s">
        <v>2864</v>
      </c>
      <c r="AL244" s="317" t="s">
        <v>2854</v>
      </c>
      <c r="AM244" s="317" t="s">
        <v>2865</v>
      </c>
      <c r="AN244" s="317" t="s">
        <v>2866</v>
      </c>
      <c r="AO244" s="317" t="s">
        <v>2867</v>
      </c>
      <c r="AP244" s="317" t="s">
        <v>2868</v>
      </c>
      <c r="AQ244" s="317" t="s">
        <v>2869</v>
      </c>
      <c r="AR244" s="317" t="s">
        <v>2870</v>
      </c>
      <c r="AS244" s="318">
        <v>79.348399999999998</v>
      </c>
      <c r="AT244" s="318">
        <v>0</v>
      </c>
      <c r="AU244" s="317" t="s">
        <v>4317</v>
      </c>
      <c r="AV244" s="317" t="s">
        <v>4317</v>
      </c>
      <c r="AW244" s="317" t="s">
        <v>4318</v>
      </c>
      <c r="AX244" s="317" t="s">
        <v>4319</v>
      </c>
      <c r="AY244" s="317" t="s">
        <v>2874</v>
      </c>
      <c r="AZ244" s="317" t="s">
        <v>800</v>
      </c>
      <c r="BA244" s="317" t="s">
        <v>800</v>
      </c>
      <c r="BB244" s="318">
        <v>1.85748412698413E-2</v>
      </c>
      <c r="BC244" s="318">
        <v>2.7069419910201901E-2</v>
      </c>
      <c r="BD244" s="318">
        <v>8.3333333333333295E-4</v>
      </c>
      <c r="BE244" s="318">
        <v>6.0552808302808303E-4</v>
      </c>
      <c r="BF244" s="318">
        <v>0</v>
      </c>
      <c r="BG244" s="318">
        <v>0</v>
      </c>
      <c r="BH244" s="318">
        <v>0</v>
      </c>
      <c r="BI244" s="318">
        <v>0</v>
      </c>
      <c r="BJ244" s="318">
        <v>8.3236308563451905E-2</v>
      </c>
      <c r="BK244" s="318">
        <v>0</v>
      </c>
      <c r="BL244" s="318">
        <v>0</v>
      </c>
      <c r="BM244" s="318">
        <v>3.6153185967047197E-2</v>
      </c>
      <c r="BN244" s="318">
        <v>2.5590999812874198E-3</v>
      </c>
      <c r="BO244" s="318">
        <v>0</v>
      </c>
      <c r="BP244" s="318">
        <v>6.1643767432357204E-3</v>
      </c>
      <c r="BQ244" s="318">
        <v>2.0749548331739399E-3</v>
      </c>
      <c r="BR244" s="318">
        <v>1.3740912234432199E-3</v>
      </c>
      <c r="BS244" s="318">
        <v>0.17040580833163399</v>
      </c>
      <c r="BT244" s="318">
        <v>0.17657018507486999</v>
      </c>
      <c r="BU244" s="318">
        <v>0.17864513990804401</v>
      </c>
      <c r="BV244" s="318">
        <v>344.25415824572599</v>
      </c>
      <c r="BW244" s="318">
        <v>356.70744459569698</v>
      </c>
      <c r="BX244" s="318">
        <v>360.89927254150302</v>
      </c>
      <c r="BY244" s="318">
        <v>895.06081143888798</v>
      </c>
      <c r="BZ244" s="318">
        <v>927.43935594881304</v>
      </c>
      <c r="CA244" s="318">
        <v>938.338108607908</v>
      </c>
      <c r="CB244" s="318">
        <v>44.305510166224899</v>
      </c>
      <c r="CC244" s="318">
        <v>45.908248119466201</v>
      </c>
      <c r="CD244" s="318">
        <v>46.447736376091498</v>
      </c>
      <c r="CE244" s="317" t="s">
        <v>800</v>
      </c>
      <c r="CF244" s="317" t="s">
        <v>800</v>
      </c>
      <c r="CG244" s="317" t="s">
        <v>2875</v>
      </c>
      <c r="CH244" s="318">
        <v>5.2203238036018897E-3</v>
      </c>
      <c r="CI244" s="318">
        <v>0.165185484528033</v>
      </c>
      <c r="CJ244" s="318">
        <v>42.948225977288502</v>
      </c>
      <c r="CK244" s="222"/>
      <c r="CL244" s="223">
        <f t="shared" si="29"/>
        <v>0.13169352238329976</v>
      </c>
      <c r="CM244" s="223">
        <f t="shared" si="30"/>
        <v>3.8712285948334618E-2</v>
      </c>
      <c r="CN244" s="223">
        <f t="shared" si="31"/>
        <v>6.1643767432357204E-3</v>
      </c>
      <c r="CO244" s="223">
        <f t="shared" si="31"/>
        <v>2.0749548331739399E-3</v>
      </c>
      <c r="CP244" s="223">
        <f t="shared" si="32"/>
        <v>0.17864513990804404</v>
      </c>
      <c r="CQ244" s="223">
        <f t="shared" si="33"/>
        <v>0</v>
      </c>
      <c r="CR244" s="222"/>
      <c r="CS244" s="222"/>
      <c r="CT244" s="222"/>
      <c r="CU244" s="222"/>
      <c r="CV244" s="222"/>
      <c r="CW244" s="222"/>
      <c r="CX244" s="222"/>
      <c r="CY244" s="222"/>
      <c r="CZ244" s="222"/>
      <c r="DA244" s="222"/>
      <c r="DB244" s="224">
        <f t="shared" si="34"/>
        <v>8.5795408544739243E-2</v>
      </c>
      <c r="DC244" s="224">
        <f t="shared" si="35"/>
        <v>8.4610399786895121E-2</v>
      </c>
      <c r="DD244" s="224">
        <f t="shared" si="36"/>
        <v>0.17040580833163438</v>
      </c>
      <c r="DE244" s="225">
        <f t="shared" si="37"/>
        <v>3.8857805861880479E-16</v>
      </c>
      <c r="DF244" s="222"/>
      <c r="DG244" s="222"/>
      <c r="DH244" s="222"/>
      <c r="DI244" s="222"/>
      <c r="DJ244" s="222"/>
      <c r="DK244" s="222"/>
      <c r="DL244" s="222"/>
      <c r="DM244" s="222"/>
      <c r="DN244" s="222"/>
      <c r="DO244" s="222"/>
      <c r="DP244" s="222"/>
      <c r="DQ244" s="222"/>
      <c r="DR244" s="222"/>
      <c r="DS244" s="222"/>
      <c r="DT244" s="222"/>
      <c r="DU244" s="222"/>
      <c r="DV244" s="222"/>
      <c r="DW244" s="222"/>
      <c r="DX244" s="222"/>
      <c r="DY244" s="222"/>
      <c r="DZ244" s="222"/>
      <c r="EA244" s="222"/>
      <c r="EB244" s="222"/>
      <c r="EC244" s="222"/>
      <c r="ED244" s="222"/>
      <c r="EE244" s="222"/>
    </row>
    <row r="245" spans="1:135" ht="25.5" x14ac:dyDescent="0.25">
      <c r="A245" s="317" t="s">
        <v>39</v>
      </c>
      <c r="B245" s="317" t="s">
        <v>4320</v>
      </c>
      <c r="C245" s="317" t="s">
        <v>770</v>
      </c>
      <c r="D245" s="317" t="s">
        <v>2853</v>
      </c>
      <c r="E245" s="318">
        <v>495</v>
      </c>
      <c r="F245" s="318">
        <v>728</v>
      </c>
      <c r="G245" s="317" t="s">
        <v>2854</v>
      </c>
      <c r="H245" s="317" t="s">
        <v>800</v>
      </c>
      <c r="I245" s="317" t="s">
        <v>2622</v>
      </c>
      <c r="J245" s="318">
        <v>91</v>
      </c>
      <c r="K245" s="318">
        <v>0.8</v>
      </c>
      <c r="L245" s="317" t="s">
        <v>2891</v>
      </c>
      <c r="M245" s="317" t="s">
        <v>2892</v>
      </c>
      <c r="N245" s="317" t="s">
        <v>2893</v>
      </c>
      <c r="O245" s="317" t="s">
        <v>32</v>
      </c>
      <c r="P245" s="317" t="s">
        <v>2858</v>
      </c>
      <c r="Q245" s="317" t="s">
        <v>2859</v>
      </c>
      <c r="R245" s="317" t="s">
        <v>4320</v>
      </c>
      <c r="S245" s="317" t="s">
        <v>2860</v>
      </c>
      <c r="T245" s="318">
        <v>5.4685696788286699E-2</v>
      </c>
      <c r="U245" s="317" t="s">
        <v>2861</v>
      </c>
      <c r="V245" s="317" t="s">
        <v>2862</v>
      </c>
      <c r="W245" s="317" t="s">
        <v>39</v>
      </c>
      <c r="X245" s="317" t="s">
        <v>770</v>
      </c>
      <c r="Y245" s="318">
        <v>495</v>
      </c>
      <c r="Z245" s="318">
        <v>728</v>
      </c>
      <c r="AA245" s="318">
        <v>0</v>
      </c>
      <c r="AB245" s="317" t="s">
        <v>4320</v>
      </c>
      <c r="AC245" s="318">
        <v>0</v>
      </c>
      <c r="AD245" s="317" t="s">
        <v>800</v>
      </c>
      <c r="AE245" s="317" t="s">
        <v>800</v>
      </c>
      <c r="AF245" s="318">
        <v>0</v>
      </c>
      <c r="AG245" s="318">
        <v>0</v>
      </c>
      <c r="AH245" s="317" t="s">
        <v>2854</v>
      </c>
      <c r="AI245" s="317" t="s">
        <v>2863</v>
      </c>
      <c r="AJ245" s="317" t="s">
        <v>2855</v>
      </c>
      <c r="AK245" s="317" t="s">
        <v>2864</v>
      </c>
      <c r="AL245" s="317" t="s">
        <v>2854</v>
      </c>
      <c r="AM245" s="317" t="s">
        <v>2865</v>
      </c>
      <c r="AN245" s="317" t="s">
        <v>2866</v>
      </c>
      <c r="AO245" s="317" t="s">
        <v>2867</v>
      </c>
      <c r="AP245" s="317" t="s">
        <v>2868</v>
      </c>
      <c r="AQ245" s="317" t="s">
        <v>2869</v>
      </c>
      <c r="AR245" s="317" t="s">
        <v>2870</v>
      </c>
      <c r="AS245" s="318">
        <v>79.348399999999998</v>
      </c>
      <c r="AT245" s="318">
        <v>0</v>
      </c>
      <c r="AU245" s="317" t="s">
        <v>4321</v>
      </c>
      <c r="AV245" s="317" t="s">
        <v>4321</v>
      </c>
      <c r="AW245" s="317" t="s">
        <v>4322</v>
      </c>
      <c r="AX245" s="317" t="s">
        <v>4323</v>
      </c>
      <c r="AY245" s="317" t="s">
        <v>2874</v>
      </c>
      <c r="AZ245" s="317" t="s">
        <v>800</v>
      </c>
      <c r="BA245" s="317" t="s">
        <v>800</v>
      </c>
      <c r="BB245" s="318">
        <v>1.4555388431013399E-2</v>
      </c>
      <c r="BC245" s="318">
        <v>2.7069419910201901E-2</v>
      </c>
      <c r="BD245" s="318">
        <v>8.3333333333333295E-4</v>
      </c>
      <c r="BE245" s="318">
        <v>6.0552808302808303E-4</v>
      </c>
      <c r="BF245" s="318">
        <v>0</v>
      </c>
      <c r="BG245" s="318">
        <v>0</v>
      </c>
      <c r="BH245" s="318">
        <v>0</v>
      </c>
      <c r="BI245" s="318">
        <v>0</v>
      </c>
      <c r="BJ245" s="318">
        <v>7.9216855724624002E-2</v>
      </c>
      <c r="BK245" s="318">
        <v>0</v>
      </c>
      <c r="BL245" s="318">
        <v>0</v>
      </c>
      <c r="BM245" s="318">
        <v>3.6153185967047197E-2</v>
      </c>
      <c r="BN245" s="318">
        <v>2.5590999812874198E-3</v>
      </c>
      <c r="BO245" s="318">
        <v>0</v>
      </c>
      <c r="BP245" s="318">
        <v>6.1643767432357204E-3</v>
      </c>
      <c r="BQ245" s="318">
        <v>2.0749548331739399E-3</v>
      </c>
      <c r="BR245" s="318">
        <v>1.03056841758242E-3</v>
      </c>
      <c r="BS245" s="318">
        <v>0.16202337984811799</v>
      </c>
      <c r="BT245" s="318">
        <v>0.16818775659135299</v>
      </c>
      <c r="BU245" s="318">
        <v>0.17026271142452701</v>
      </c>
      <c r="BV245" s="318">
        <v>327.31995928912698</v>
      </c>
      <c r="BW245" s="318">
        <v>339.77324563909798</v>
      </c>
      <c r="BX245" s="318">
        <v>343.96507358490402</v>
      </c>
      <c r="BY245" s="318">
        <v>851.03189415172994</v>
      </c>
      <c r="BZ245" s="318">
        <v>883.41043866165501</v>
      </c>
      <c r="CA245" s="318">
        <v>894.30919132074996</v>
      </c>
      <c r="CB245" s="318">
        <v>42.126078760510602</v>
      </c>
      <c r="CC245" s="318">
        <v>43.728816713751897</v>
      </c>
      <c r="CD245" s="318">
        <v>44.268304970377102</v>
      </c>
      <c r="CE245" s="317" t="s">
        <v>800</v>
      </c>
      <c r="CF245" s="317" t="s">
        <v>800</v>
      </c>
      <c r="CG245" s="317" t="s">
        <v>2875</v>
      </c>
      <c r="CH245" s="318">
        <v>5.2203238036018897E-3</v>
      </c>
      <c r="CI245" s="318">
        <v>0.156803056044516</v>
      </c>
      <c r="CJ245" s="318">
        <v>40.768794571574098</v>
      </c>
      <c r="CK245" s="222"/>
      <c r="CL245" s="223">
        <f t="shared" si="29"/>
        <v>0.12331109389978315</v>
      </c>
      <c r="CM245" s="223">
        <f t="shared" si="30"/>
        <v>3.8712285948334618E-2</v>
      </c>
      <c r="CN245" s="223">
        <f t="shared" si="31"/>
        <v>6.1643767432357204E-3</v>
      </c>
      <c r="CO245" s="223">
        <f t="shared" si="31"/>
        <v>2.0749548331739399E-3</v>
      </c>
      <c r="CP245" s="223">
        <f t="shared" si="32"/>
        <v>0.17026271142452742</v>
      </c>
      <c r="CQ245" s="223">
        <f t="shared" si="33"/>
        <v>4.163336342344337E-16</v>
      </c>
      <c r="CR245" s="222"/>
      <c r="CS245" s="222"/>
      <c r="CT245" s="222"/>
      <c r="CU245" s="222"/>
      <c r="CV245" s="222"/>
      <c r="CW245" s="222"/>
      <c r="CX245" s="222"/>
      <c r="CY245" s="222"/>
      <c r="CZ245" s="222"/>
      <c r="DA245" s="222"/>
      <c r="DB245" s="224">
        <f t="shared" si="34"/>
        <v>8.1775955705911341E-2</v>
      </c>
      <c r="DC245" s="224">
        <f t="shared" si="35"/>
        <v>8.0247424142206425E-2</v>
      </c>
      <c r="DD245" s="224">
        <f t="shared" si="36"/>
        <v>0.16202337984811777</v>
      </c>
      <c r="DE245" s="225">
        <f t="shared" si="37"/>
        <v>-2.2204460492503131E-16</v>
      </c>
      <c r="DF245" s="222"/>
      <c r="DG245" s="222"/>
      <c r="DH245" s="222"/>
      <c r="DI245" s="222"/>
      <c r="DJ245" s="222"/>
      <c r="DK245" s="222"/>
      <c r="DL245" s="222"/>
      <c r="DM245" s="222"/>
      <c r="DN245" s="222"/>
      <c r="DO245" s="222"/>
      <c r="DP245" s="222"/>
      <c r="DQ245" s="222"/>
      <c r="DR245" s="222"/>
      <c r="DS245" s="222"/>
      <c r="DT245" s="222"/>
      <c r="DU245" s="222"/>
      <c r="DV245" s="222"/>
      <c r="DW245" s="222"/>
      <c r="DX245" s="222"/>
      <c r="DY245" s="222"/>
      <c r="DZ245" s="222"/>
      <c r="EA245" s="222"/>
      <c r="EB245" s="222"/>
      <c r="EC245" s="222"/>
      <c r="ED245" s="222"/>
      <c r="EE245" s="222"/>
    </row>
    <row r="246" spans="1:135" ht="25.5" x14ac:dyDescent="0.25">
      <c r="A246" s="317" t="s">
        <v>595</v>
      </c>
      <c r="B246" s="317" t="s">
        <v>3759</v>
      </c>
      <c r="C246" s="317" t="s">
        <v>596</v>
      </c>
      <c r="D246" s="317" t="s">
        <v>2853</v>
      </c>
      <c r="E246" s="318">
        <v>495</v>
      </c>
      <c r="F246" s="318">
        <v>1288</v>
      </c>
      <c r="G246" s="317" t="s">
        <v>2854</v>
      </c>
      <c r="H246" s="317" t="s">
        <v>800</v>
      </c>
      <c r="I246" s="317" t="s">
        <v>2622</v>
      </c>
      <c r="J246" s="318">
        <v>92</v>
      </c>
      <c r="K246" s="318">
        <v>0.8</v>
      </c>
      <c r="L246" s="317" t="s">
        <v>2891</v>
      </c>
      <c r="M246" s="317" t="s">
        <v>2892</v>
      </c>
      <c r="N246" s="317" t="s">
        <v>2893</v>
      </c>
      <c r="O246" s="317" t="s">
        <v>32</v>
      </c>
      <c r="P246" s="317" t="s">
        <v>2858</v>
      </c>
      <c r="Q246" s="317" t="s">
        <v>2859</v>
      </c>
      <c r="R246" s="317" t="s">
        <v>3759</v>
      </c>
      <c r="S246" s="317" t="s">
        <v>2860</v>
      </c>
      <c r="T246" s="318">
        <v>5.4685696788286699E-2</v>
      </c>
      <c r="U246" s="317" t="s">
        <v>2861</v>
      </c>
      <c r="V246" s="317" t="s">
        <v>2862</v>
      </c>
      <c r="W246" s="317" t="s">
        <v>595</v>
      </c>
      <c r="X246" s="317" t="s">
        <v>596</v>
      </c>
      <c r="Y246" s="318">
        <v>495</v>
      </c>
      <c r="Z246" s="318">
        <v>1288</v>
      </c>
      <c r="AA246" s="318">
        <v>1</v>
      </c>
      <c r="AB246" s="317" t="s">
        <v>3759</v>
      </c>
      <c r="AC246" s="318">
        <v>1</v>
      </c>
      <c r="AD246" s="317" t="s">
        <v>800</v>
      </c>
      <c r="AE246" s="317" t="s">
        <v>800</v>
      </c>
      <c r="AF246" s="318">
        <v>0</v>
      </c>
      <c r="AG246" s="318">
        <v>0</v>
      </c>
      <c r="AH246" s="317" t="s">
        <v>2854</v>
      </c>
      <c r="AI246" s="317" t="s">
        <v>2863</v>
      </c>
      <c r="AJ246" s="317" t="s">
        <v>2855</v>
      </c>
      <c r="AK246" s="317" t="s">
        <v>2864</v>
      </c>
      <c r="AL246" s="317" t="s">
        <v>2854</v>
      </c>
      <c r="AM246" s="317" t="s">
        <v>2865</v>
      </c>
      <c r="AN246" s="317" t="s">
        <v>2866</v>
      </c>
      <c r="AO246" s="317" t="s">
        <v>2867</v>
      </c>
      <c r="AP246" s="317" t="s">
        <v>2868</v>
      </c>
      <c r="AQ246" s="317" t="s">
        <v>2869</v>
      </c>
      <c r="AR246" s="317" t="s">
        <v>2870</v>
      </c>
      <c r="AS246" s="318">
        <v>79.348399999999998</v>
      </c>
      <c r="AT246" s="318">
        <v>0</v>
      </c>
      <c r="AU246" s="317" t="s">
        <v>3760</v>
      </c>
      <c r="AV246" s="317" t="s">
        <v>3760</v>
      </c>
      <c r="AW246" s="317" t="s">
        <v>3761</v>
      </c>
      <c r="AX246" s="317" t="s">
        <v>3762</v>
      </c>
      <c r="AY246" s="317" t="s">
        <v>2874</v>
      </c>
      <c r="AZ246" s="317" t="s">
        <v>800</v>
      </c>
      <c r="BA246" s="317" t="s">
        <v>800</v>
      </c>
      <c r="BB246" s="318">
        <v>8.6101250862663896E-3</v>
      </c>
      <c r="BC246" s="318">
        <v>2.7069419910201901E-2</v>
      </c>
      <c r="BD246" s="318">
        <v>8.3333333333333295E-4</v>
      </c>
      <c r="BE246" s="318">
        <v>5.9894625603864704E-4</v>
      </c>
      <c r="BF246" s="318">
        <v>0</v>
      </c>
      <c r="BG246" s="318">
        <v>0</v>
      </c>
      <c r="BH246" s="318">
        <v>0</v>
      </c>
      <c r="BI246" s="318">
        <v>0</v>
      </c>
      <c r="BJ246" s="318">
        <v>0</v>
      </c>
      <c r="BK246" s="318">
        <v>0</v>
      </c>
      <c r="BL246" s="318">
        <v>0</v>
      </c>
      <c r="BM246" s="318">
        <v>3.5760216554361901E-2</v>
      </c>
      <c r="BN246" s="318">
        <v>2.5590999812874198E-3</v>
      </c>
      <c r="BO246" s="318">
        <v>0</v>
      </c>
      <c r="BP246" s="318">
        <v>6.0973726482005403E-3</v>
      </c>
      <c r="BQ246" s="318">
        <v>2.0524009762916198E-3</v>
      </c>
      <c r="BR246" s="318">
        <v>5.8249519254658397E-4</v>
      </c>
      <c r="BS246" s="318">
        <v>7.6013636314036195E-2</v>
      </c>
      <c r="BT246" s="318">
        <v>8.2111008962236706E-2</v>
      </c>
      <c r="BU246" s="318">
        <v>8.4163409938528402E-2</v>
      </c>
      <c r="BV246" s="318">
        <v>153.56290164451801</v>
      </c>
      <c r="BW246" s="318">
        <v>165.880826186337</v>
      </c>
      <c r="BX246" s="318">
        <v>170.02709078490599</v>
      </c>
      <c r="BY246" s="318">
        <v>399.26354427574603</v>
      </c>
      <c r="BZ246" s="318">
        <v>431.29014808447602</v>
      </c>
      <c r="CA246" s="318">
        <v>442.070436040755</v>
      </c>
      <c r="CB246" s="318">
        <v>19.763545441649399</v>
      </c>
      <c r="CC246" s="318">
        <v>21.3488623301816</v>
      </c>
      <c r="CD246" s="318">
        <v>21.8824865840174</v>
      </c>
      <c r="CE246" s="317" t="s">
        <v>800</v>
      </c>
      <c r="CF246" s="317" t="s">
        <v>800</v>
      </c>
      <c r="CG246" s="317" t="s">
        <v>2875</v>
      </c>
      <c r="CH246" s="318">
        <v>5.1635811535627402E-3</v>
      </c>
      <c r="CI246" s="318">
        <v>7.0850055160473505E-2</v>
      </c>
      <c r="CJ246" s="318">
        <v>18.421014341723101</v>
      </c>
      <c r="CK246" s="222"/>
      <c r="CL246" s="223">
        <f t="shared" si="29"/>
        <v>3.7694319778386852E-2</v>
      </c>
      <c r="CM246" s="223">
        <f t="shared" si="30"/>
        <v>3.8319316535649323E-2</v>
      </c>
      <c r="CN246" s="223">
        <f t="shared" si="31"/>
        <v>6.0973726482005403E-3</v>
      </c>
      <c r="CO246" s="223">
        <f t="shared" si="31"/>
        <v>2.0524009762916198E-3</v>
      </c>
      <c r="CP246" s="223">
        <f t="shared" si="32"/>
        <v>8.4163409938528333E-2</v>
      </c>
      <c r="CQ246" s="223">
        <f t="shared" si="33"/>
        <v>0</v>
      </c>
      <c r="CR246" s="222"/>
      <c r="CS246" s="222"/>
      <c r="CT246" s="222"/>
      <c r="CU246" s="222"/>
      <c r="CV246" s="222"/>
      <c r="CW246" s="222"/>
      <c r="CX246" s="222"/>
      <c r="CY246" s="222"/>
      <c r="CZ246" s="222"/>
      <c r="DA246" s="222"/>
      <c r="DB246" s="224">
        <f t="shared" si="34"/>
        <v>7.5431141121489589E-2</v>
      </c>
      <c r="DC246" s="224">
        <f t="shared" si="35"/>
        <v>5.8249519254658397E-4</v>
      </c>
      <c r="DD246" s="224">
        <f t="shared" si="36"/>
        <v>7.6013636314036168E-2</v>
      </c>
      <c r="DE246" s="225">
        <f t="shared" si="37"/>
        <v>0</v>
      </c>
      <c r="DF246" s="222"/>
      <c r="DG246" s="222"/>
      <c r="DH246" s="222"/>
      <c r="DI246" s="222"/>
      <c r="DJ246" s="222"/>
      <c r="DK246" s="222"/>
      <c r="DL246" s="222"/>
      <c r="DM246" s="222"/>
      <c r="DN246" s="222"/>
      <c r="DO246" s="222"/>
      <c r="DP246" s="222"/>
      <c r="DQ246" s="222"/>
      <c r="DR246" s="222"/>
      <c r="DS246" s="222"/>
      <c r="DT246" s="222"/>
      <c r="DU246" s="222"/>
      <c r="DV246" s="222"/>
      <c r="DW246" s="222"/>
      <c r="DX246" s="222"/>
      <c r="DY246" s="222"/>
      <c r="DZ246" s="222"/>
      <c r="EA246" s="222"/>
      <c r="EB246" s="222"/>
      <c r="EC246" s="222"/>
      <c r="ED246" s="222"/>
      <c r="EE246" s="222"/>
    </row>
    <row r="247" spans="1:135" ht="25.5" x14ac:dyDescent="0.25">
      <c r="A247" s="317" t="s">
        <v>597</v>
      </c>
      <c r="B247" s="317" t="s">
        <v>3764</v>
      </c>
      <c r="C247" s="317" t="s">
        <v>598</v>
      </c>
      <c r="D247" s="317" t="s">
        <v>2853</v>
      </c>
      <c r="E247" s="318">
        <v>495</v>
      </c>
      <c r="F247" s="318">
        <v>1274</v>
      </c>
      <c r="G247" s="317" t="s">
        <v>2906</v>
      </c>
      <c r="H247" s="317" t="s">
        <v>800</v>
      </c>
      <c r="I247" s="317" t="s">
        <v>2625</v>
      </c>
      <c r="J247" s="318">
        <v>85</v>
      </c>
      <c r="K247" s="318">
        <v>0.849540998910845</v>
      </c>
      <c r="L247" s="317" t="s">
        <v>2891</v>
      </c>
      <c r="M247" s="317" t="s">
        <v>2892</v>
      </c>
      <c r="N247" s="317" t="s">
        <v>2893</v>
      </c>
      <c r="O247" s="317" t="s">
        <v>32</v>
      </c>
      <c r="P247" s="317" t="s">
        <v>2894</v>
      </c>
      <c r="Q247" s="317" t="s">
        <v>2859</v>
      </c>
      <c r="R247" s="317" t="s">
        <v>3764</v>
      </c>
      <c r="S247" s="317" t="s">
        <v>2895</v>
      </c>
      <c r="T247" s="318">
        <v>5.45294626447154E-2</v>
      </c>
      <c r="U247" s="317" t="s">
        <v>2981</v>
      </c>
      <c r="V247" s="317" t="s">
        <v>2982</v>
      </c>
      <c r="W247" s="317" t="s">
        <v>597</v>
      </c>
      <c r="X247" s="317" t="s">
        <v>598</v>
      </c>
      <c r="Y247" s="318">
        <v>495</v>
      </c>
      <c r="Z247" s="318">
        <v>1274</v>
      </c>
      <c r="AA247" s="318">
        <v>1</v>
      </c>
      <c r="AB247" s="317" t="s">
        <v>3764</v>
      </c>
      <c r="AC247" s="318">
        <v>1</v>
      </c>
      <c r="AD247" s="317" t="s">
        <v>800</v>
      </c>
      <c r="AE247" s="317" t="s">
        <v>800</v>
      </c>
      <c r="AF247" s="318">
        <v>0</v>
      </c>
      <c r="AG247" s="318">
        <v>0</v>
      </c>
      <c r="AH247" s="317" t="s">
        <v>2854</v>
      </c>
      <c r="AI247" s="317" t="s">
        <v>2863</v>
      </c>
      <c r="AJ247" s="317" t="s">
        <v>2891</v>
      </c>
      <c r="AK247" s="317" t="s">
        <v>2907</v>
      </c>
      <c r="AL247" s="317" t="s">
        <v>2854</v>
      </c>
      <c r="AM247" s="317" t="s">
        <v>2865</v>
      </c>
      <c r="AN247" s="317" t="s">
        <v>2985</v>
      </c>
      <c r="AO247" s="317" t="s">
        <v>2867</v>
      </c>
      <c r="AP247" s="317" t="s">
        <v>2868</v>
      </c>
      <c r="AQ247" s="317" t="s">
        <v>2869</v>
      </c>
      <c r="AR247" s="317" t="s">
        <v>2870</v>
      </c>
      <c r="AS247" s="318">
        <v>82.6995</v>
      </c>
      <c r="AT247" s="318">
        <v>0</v>
      </c>
      <c r="AU247" s="317" t="s">
        <v>3765</v>
      </c>
      <c r="AV247" s="317" t="s">
        <v>3765</v>
      </c>
      <c r="AW247" s="317" t="s">
        <v>3766</v>
      </c>
      <c r="AX247" s="317" t="s">
        <v>3767</v>
      </c>
      <c r="AY247" s="317" t="s">
        <v>2915</v>
      </c>
      <c r="AZ247" s="317" t="s">
        <v>800</v>
      </c>
      <c r="BA247" s="317" t="s">
        <v>800</v>
      </c>
      <c r="BB247" s="318">
        <v>8.7160448281876895E-3</v>
      </c>
      <c r="BC247" s="318">
        <v>2.6992084009134099E-2</v>
      </c>
      <c r="BD247" s="318">
        <v>8.3333333333333295E-4</v>
      </c>
      <c r="BE247" s="318">
        <v>6.7564950980392201E-4</v>
      </c>
      <c r="BF247" s="318">
        <v>0</v>
      </c>
      <c r="BG247" s="318">
        <v>0</v>
      </c>
      <c r="BH247" s="318">
        <v>0</v>
      </c>
      <c r="BI247" s="318">
        <v>0</v>
      </c>
      <c r="BJ247" s="318">
        <v>0</v>
      </c>
      <c r="BK247" s="318">
        <v>0</v>
      </c>
      <c r="BL247" s="318">
        <v>0</v>
      </c>
      <c r="BM247" s="318">
        <v>2.54475321304359E-2</v>
      </c>
      <c r="BN247" s="318">
        <v>2.4098660190086901E-3</v>
      </c>
      <c r="BO247" s="318">
        <v>0</v>
      </c>
      <c r="BP247" s="318">
        <v>6.21465871823936E-3</v>
      </c>
      <c r="BQ247" s="318">
        <v>2.09187995495042E-3</v>
      </c>
      <c r="BR247" s="318">
        <v>3.4599686028257499E-4</v>
      </c>
      <c r="BS247" s="318">
        <v>6.5420506690186203E-2</v>
      </c>
      <c r="BT247" s="318">
        <v>7.16351654084256E-2</v>
      </c>
      <c r="BU247" s="318">
        <v>7.3727045363376001E-2</v>
      </c>
      <c r="BV247" s="318">
        <v>132.16263977815399</v>
      </c>
      <c r="BW247" s="318">
        <v>144.717505875607</v>
      </c>
      <c r="BX247" s="318">
        <v>148.943525986618</v>
      </c>
      <c r="BY247" s="318">
        <v>343.62286342320101</v>
      </c>
      <c r="BZ247" s="318">
        <v>376.26551527657898</v>
      </c>
      <c r="CA247" s="318">
        <v>387.25316756520698</v>
      </c>
      <c r="CB247" s="318">
        <v>17.009331739448399</v>
      </c>
      <c r="CC247" s="318">
        <v>18.625143006190701</v>
      </c>
      <c r="CD247" s="318">
        <v>19.169031794477799</v>
      </c>
      <c r="CE247" s="317" t="s">
        <v>800</v>
      </c>
      <c r="CF247" s="317" t="s">
        <v>800</v>
      </c>
      <c r="CG247" s="317" t="s">
        <v>2990</v>
      </c>
      <c r="CH247" s="318">
        <v>3.3407483542968E-3</v>
      </c>
      <c r="CI247" s="318">
        <v>6.2079758335889398E-2</v>
      </c>
      <c r="CJ247" s="318">
        <v>16.140737167331299</v>
      </c>
      <c r="CK247" s="222"/>
      <c r="CL247" s="223">
        <f t="shared" si="29"/>
        <v>3.7563108540741616E-2</v>
      </c>
      <c r="CM247" s="223">
        <f t="shared" si="30"/>
        <v>2.7857398149444591E-2</v>
      </c>
      <c r="CN247" s="223">
        <f t="shared" si="31"/>
        <v>6.21465871823936E-3</v>
      </c>
      <c r="CO247" s="223">
        <f t="shared" si="31"/>
        <v>2.09187995495042E-3</v>
      </c>
      <c r="CP247" s="223">
        <f t="shared" si="32"/>
        <v>7.3727045363375973E-2</v>
      </c>
      <c r="CQ247" s="223">
        <f t="shared" si="33"/>
        <v>0</v>
      </c>
      <c r="CR247" s="222"/>
      <c r="CS247" s="222"/>
      <c r="CT247" s="222"/>
      <c r="CU247" s="222"/>
      <c r="CV247" s="222"/>
      <c r="CW247" s="222"/>
      <c r="CX247" s="222"/>
      <c r="CY247" s="222"/>
      <c r="CZ247" s="222"/>
      <c r="DA247" s="222"/>
      <c r="DB247" s="224">
        <f t="shared" si="34"/>
        <v>6.5074509829903635E-2</v>
      </c>
      <c r="DC247" s="224">
        <f t="shared" si="35"/>
        <v>3.4599686028257499E-4</v>
      </c>
      <c r="DD247" s="224">
        <f t="shared" si="36"/>
        <v>6.5420506690186203E-2</v>
      </c>
      <c r="DE247" s="225">
        <f t="shared" si="37"/>
        <v>0</v>
      </c>
      <c r="DF247" s="222"/>
      <c r="DG247" s="222"/>
      <c r="DH247" s="222"/>
      <c r="DI247" s="222"/>
      <c r="DJ247" s="222"/>
      <c r="DK247" s="222"/>
      <c r="DL247" s="222"/>
      <c r="DM247" s="222"/>
      <c r="DN247" s="222"/>
      <c r="DO247" s="222"/>
      <c r="DP247" s="222"/>
      <c r="DQ247" s="222"/>
      <c r="DR247" s="222"/>
      <c r="DS247" s="222"/>
      <c r="DT247" s="222"/>
      <c r="DU247" s="222"/>
      <c r="DV247" s="222"/>
      <c r="DW247" s="222"/>
      <c r="DX247" s="222"/>
      <c r="DY247" s="222"/>
      <c r="DZ247" s="222"/>
      <c r="EA247" s="222"/>
      <c r="EB247" s="222"/>
      <c r="EC247" s="222"/>
      <c r="ED247" s="222"/>
      <c r="EE247" s="222"/>
    </row>
    <row r="248" spans="1:135" ht="25.5" x14ac:dyDescent="0.25">
      <c r="A248" s="317" t="s">
        <v>599</v>
      </c>
      <c r="B248" s="317" t="s">
        <v>4259</v>
      </c>
      <c r="C248" s="317" t="s">
        <v>600</v>
      </c>
      <c r="D248" s="317" t="s">
        <v>2853</v>
      </c>
      <c r="E248" s="318">
        <v>495</v>
      </c>
      <c r="F248" s="318">
        <v>1274</v>
      </c>
      <c r="G248" s="317" t="s">
        <v>2906</v>
      </c>
      <c r="H248" s="317" t="s">
        <v>800</v>
      </c>
      <c r="I248" s="317" t="s">
        <v>2625</v>
      </c>
      <c r="J248" s="318">
        <v>85</v>
      </c>
      <c r="K248" s="318">
        <v>0.8</v>
      </c>
      <c r="L248" s="317" t="s">
        <v>2891</v>
      </c>
      <c r="M248" s="317" t="s">
        <v>2892</v>
      </c>
      <c r="N248" s="317" t="s">
        <v>2893</v>
      </c>
      <c r="O248" s="317" t="s">
        <v>32</v>
      </c>
      <c r="P248" s="317" t="s">
        <v>2894</v>
      </c>
      <c r="Q248" s="317" t="s">
        <v>2859</v>
      </c>
      <c r="R248" s="317" t="s">
        <v>4259</v>
      </c>
      <c r="S248" s="317" t="s">
        <v>2895</v>
      </c>
      <c r="T248" s="318">
        <v>5.45294626447154E-2</v>
      </c>
      <c r="U248" s="317" t="s">
        <v>2981</v>
      </c>
      <c r="V248" s="317" t="s">
        <v>2982</v>
      </c>
      <c r="W248" s="317" t="s">
        <v>599</v>
      </c>
      <c r="X248" s="317" t="s">
        <v>600</v>
      </c>
      <c r="Y248" s="318">
        <v>495</v>
      </c>
      <c r="Z248" s="318">
        <v>1274</v>
      </c>
      <c r="AA248" s="318">
        <v>1</v>
      </c>
      <c r="AB248" s="317" t="s">
        <v>4259</v>
      </c>
      <c r="AC248" s="318">
        <v>1</v>
      </c>
      <c r="AD248" s="317" t="s">
        <v>800</v>
      </c>
      <c r="AE248" s="317" t="s">
        <v>800</v>
      </c>
      <c r="AF248" s="318">
        <v>0</v>
      </c>
      <c r="AG248" s="318">
        <v>0</v>
      </c>
      <c r="AH248" s="317" t="s">
        <v>2854</v>
      </c>
      <c r="AI248" s="317" t="s">
        <v>2863</v>
      </c>
      <c r="AJ248" s="317" t="s">
        <v>2855</v>
      </c>
      <c r="AK248" s="317" t="s">
        <v>2864</v>
      </c>
      <c r="AL248" s="317" t="s">
        <v>2854</v>
      </c>
      <c r="AM248" s="317" t="s">
        <v>2865</v>
      </c>
      <c r="AN248" s="317" t="s">
        <v>2985</v>
      </c>
      <c r="AO248" s="317" t="s">
        <v>2867</v>
      </c>
      <c r="AP248" s="317" t="s">
        <v>2868</v>
      </c>
      <c r="AQ248" s="317" t="s">
        <v>2869</v>
      </c>
      <c r="AR248" s="317" t="s">
        <v>2870</v>
      </c>
      <c r="AS248" s="318">
        <v>82.6995</v>
      </c>
      <c r="AT248" s="318">
        <v>0</v>
      </c>
      <c r="AU248" s="317" t="s">
        <v>4260</v>
      </c>
      <c r="AV248" s="317" t="s">
        <v>4260</v>
      </c>
      <c r="AW248" s="317" t="s">
        <v>4261</v>
      </c>
      <c r="AX248" s="317" t="s">
        <v>4262</v>
      </c>
      <c r="AY248" s="317" t="s">
        <v>2874</v>
      </c>
      <c r="AZ248" s="317" t="s">
        <v>800</v>
      </c>
      <c r="BA248" s="317" t="s">
        <v>800</v>
      </c>
      <c r="BB248" s="318">
        <v>1.09025440432583E-2</v>
      </c>
      <c r="BC248" s="318">
        <v>2.6992084009134099E-2</v>
      </c>
      <c r="BD248" s="318">
        <v>8.3333333333333295E-4</v>
      </c>
      <c r="BE248" s="318">
        <v>6.7564950980392201E-4</v>
      </c>
      <c r="BF248" s="318">
        <v>0</v>
      </c>
      <c r="BG248" s="318">
        <v>0</v>
      </c>
      <c r="BH248" s="318">
        <v>0</v>
      </c>
      <c r="BI248" s="318">
        <v>0</v>
      </c>
      <c r="BJ248" s="318">
        <v>0</v>
      </c>
      <c r="BK248" s="318">
        <v>0</v>
      </c>
      <c r="BL248" s="318">
        <v>0</v>
      </c>
      <c r="BM248" s="318">
        <v>2.7023402332382901E-2</v>
      </c>
      <c r="BN248" s="318">
        <v>2.5590999812874198E-3</v>
      </c>
      <c r="BO248" s="318">
        <v>0</v>
      </c>
      <c r="BP248" s="318">
        <v>6.5995092192288303E-3</v>
      </c>
      <c r="BQ248" s="318">
        <v>2.2214222331626899E-3</v>
      </c>
      <c r="BR248" s="318">
        <v>5.8889623861852402E-4</v>
      </c>
      <c r="BS248" s="318">
        <v>6.9575009447818595E-2</v>
      </c>
      <c r="BT248" s="318">
        <v>7.61745186670474E-2</v>
      </c>
      <c r="BU248" s="318">
        <v>7.8395940900210098E-2</v>
      </c>
      <c r="BV248" s="318">
        <v>140.55557464205799</v>
      </c>
      <c r="BW248" s="318">
        <v>153.887916499086</v>
      </c>
      <c r="BX248" s="318">
        <v>158.37563818224299</v>
      </c>
      <c r="BY248" s="318">
        <v>365.44449406935001</v>
      </c>
      <c r="BZ248" s="318">
        <v>400.10858289762302</v>
      </c>
      <c r="CA248" s="318">
        <v>411.776659273831</v>
      </c>
      <c r="CB248" s="318">
        <v>18.0895024564328</v>
      </c>
      <c r="CC248" s="318">
        <v>19.805374853432301</v>
      </c>
      <c r="CD248" s="318">
        <v>20.382944634054599</v>
      </c>
      <c r="CE248" s="317" t="s">
        <v>800</v>
      </c>
      <c r="CF248" s="317" t="s">
        <v>800</v>
      </c>
      <c r="CG248" s="317" t="s">
        <v>2990</v>
      </c>
      <c r="CH248" s="318">
        <v>3.5476283675238301E-3</v>
      </c>
      <c r="CI248" s="318">
        <v>6.6027381080294698E-2</v>
      </c>
      <c r="CJ248" s="318">
        <v>17.167119080876599</v>
      </c>
      <c r="CK248" s="222"/>
      <c r="CL248" s="223">
        <f t="shared" si="29"/>
        <v>3.9992507134148175E-2</v>
      </c>
      <c r="CM248" s="223">
        <f t="shared" si="30"/>
        <v>2.9582502313670322E-2</v>
      </c>
      <c r="CN248" s="223">
        <f t="shared" si="31"/>
        <v>6.5995092192288303E-3</v>
      </c>
      <c r="CO248" s="223">
        <f t="shared" si="31"/>
        <v>2.2214222331626899E-3</v>
      </c>
      <c r="CP248" s="223">
        <f t="shared" si="32"/>
        <v>7.8395940900210015E-2</v>
      </c>
      <c r="CQ248" s="223">
        <f t="shared" si="33"/>
        <v>0</v>
      </c>
      <c r="CR248" s="222"/>
      <c r="CS248" s="222"/>
      <c r="CT248" s="222"/>
      <c r="CU248" s="222"/>
      <c r="CV248" s="222"/>
      <c r="CW248" s="222"/>
      <c r="CX248" s="222"/>
      <c r="CY248" s="222"/>
      <c r="CZ248" s="222"/>
      <c r="DA248" s="222"/>
      <c r="DB248" s="224">
        <f t="shared" si="34"/>
        <v>6.8986113209199978E-2</v>
      </c>
      <c r="DC248" s="224">
        <f t="shared" si="35"/>
        <v>5.8889623861852402E-4</v>
      </c>
      <c r="DD248" s="224">
        <f t="shared" si="36"/>
        <v>6.9575009447818498E-2</v>
      </c>
      <c r="DE248" s="225">
        <f t="shared" si="37"/>
        <v>0</v>
      </c>
      <c r="DF248" s="222"/>
      <c r="DG248" s="222"/>
      <c r="DH248" s="222"/>
      <c r="DI248" s="222"/>
      <c r="DJ248" s="222"/>
      <c r="DK248" s="222"/>
      <c r="DL248" s="222"/>
      <c r="DM248" s="222"/>
      <c r="DN248" s="222"/>
      <c r="DO248" s="222"/>
      <c r="DP248" s="222"/>
      <c r="DQ248" s="222"/>
      <c r="DR248" s="222"/>
      <c r="DS248" s="222"/>
      <c r="DT248" s="222"/>
      <c r="DU248" s="222"/>
      <c r="DV248" s="222"/>
      <c r="DW248" s="222"/>
      <c r="DX248" s="222"/>
      <c r="DY248" s="222"/>
      <c r="DZ248" s="222"/>
      <c r="EA248" s="222"/>
      <c r="EB248" s="222"/>
      <c r="EC248" s="222"/>
      <c r="ED248" s="222"/>
      <c r="EE248" s="222"/>
    </row>
    <row r="249" spans="1:135" ht="25.5" x14ac:dyDescent="0.25">
      <c r="A249" s="317" t="s">
        <v>599</v>
      </c>
      <c r="B249" s="317" t="s">
        <v>4263</v>
      </c>
      <c r="C249" s="317" t="s">
        <v>600</v>
      </c>
      <c r="D249" s="317" t="s">
        <v>2853</v>
      </c>
      <c r="E249" s="318">
        <v>495</v>
      </c>
      <c r="F249" s="318">
        <v>1274</v>
      </c>
      <c r="G249" s="317" t="s">
        <v>2890</v>
      </c>
      <c r="H249" s="317" t="s">
        <v>800</v>
      </c>
      <c r="I249" s="317" t="s">
        <v>2626</v>
      </c>
      <c r="J249" s="318">
        <v>86</v>
      </c>
      <c r="K249" s="318">
        <v>0.8</v>
      </c>
      <c r="L249" s="317" t="s">
        <v>2891</v>
      </c>
      <c r="M249" s="317" t="s">
        <v>2892</v>
      </c>
      <c r="N249" s="317" t="s">
        <v>2893</v>
      </c>
      <c r="O249" s="317" t="s">
        <v>32</v>
      </c>
      <c r="P249" s="317" t="s">
        <v>2894</v>
      </c>
      <c r="Q249" s="317" t="s">
        <v>2859</v>
      </c>
      <c r="R249" s="317" t="s">
        <v>4263</v>
      </c>
      <c r="S249" s="317" t="s">
        <v>2895</v>
      </c>
      <c r="T249" s="318">
        <v>5.45294626447154E-2</v>
      </c>
      <c r="U249" s="317" t="s">
        <v>2896</v>
      </c>
      <c r="V249" s="317" t="s">
        <v>2897</v>
      </c>
      <c r="W249" s="317" t="s">
        <v>599</v>
      </c>
      <c r="X249" s="317" t="s">
        <v>600</v>
      </c>
      <c r="Y249" s="318">
        <v>495</v>
      </c>
      <c r="Z249" s="318">
        <v>1274</v>
      </c>
      <c r="AA249" s="318">
        <v>1</v>
      </c>
      <c r="AB249" s="317" t="s">
        <v>4263</v>
      </c>
      <c r="AC249" s="318">
        <v>1</v>
      </c>
      <c r="AD249" s="317" t="s">
        <v>800</v>
      </c>
      <c r="AE249" s="317" t="s">
        <v>800</v>
      </c>
      <c r="AF249" s="318">
        <v>0</v>
      </c>
      <c r="AG249" s="318">
        <v>0</v>
      </c>
      <c r="AH249" s="317" t="s">
        <v>2854</v>
      </c>
      <c r="AI249" s="317" t="s">
        <v>2863</v>
      </c>
      <c r="AJ249" s="317" t="s">
        <v>2855</v>
      </c>
      <c r="AK249" s="317" t="s">
        <v>2864</v>
      </c>
      <c r="AL249" s="317" t="s">
        <v>2854</v>
      </c>
      <c r="AM249" s="317" t="s">
        <v>2865</v>
      </c>
      <c r="AN249" s="317" t="s">
        <v>2898</v>
      </c>
      <c r="AO249" s="317" t="s">
        <v>2867</v>
      </c>
      <c r="AP249" s="317" t="s">
        <v>2868</v>
      </c>
      <c r="AQ249" s="317" t="s">
        <v>2869</v>
      </c>
      <c r="AR249" s="317" t="s">
        <v>2870</v>
      </c>
      <c r="AS249" s="318">
        <v>82.6995</v>
      </c>
      <c r="AT249" s="318">
        <v>0</v>
      </c>
      <c r="AU249" s="317" t="s">
        <v>4260</v>
      </c>
      <c r="AV249" s="317" t="s">
        <v>4260</v>
      </c>
      <c r="AW249" s="317" t="s">
        <v>4261</v>
      </c>
      <c r="AX249" s="317" t="s">
        <v>4262</v>
      </c>
      <c r="AY249" s="317" t="s">
        <v>2874</v>
      </c>
      <c r="AZ249" s="317" t="s">
        <v>800</v>
      </c>
      <c r="BA249" s="317" t="s">
        <v>800</v>
      </c>
      <c r="BB249" s="318">
        <v>1.09025440432583E-2</v>
      </c>
      <c r="BC249" s="318">
        <v>2.6992084009134099E-2</v>
      </c>
      <c r="BD249" s="318">
        <v>8.3333333333333295E-4</v>
      </c>
      <c r="BE249" s="318">
        <v>6.6779312015503899E-4</v>
      </c>
      <c r="BF249" s="318">
        <v>0</v>
      </c>
      <c r="BG249" s="318">
        <v>0</v>
      </c>
      <c r="BH249" s="318">
        <v>0</v>
      </c>
      <c r="BI249" s="318">
        <v>0</v>
      </c>
      <c r="BJ249" s="318">
        <v>0</v>
      </c>
      <c r="BK249" s="318">
        <v>0</v>
      </c>
      <c r="BL249" s="318">
        <v>0</v>
      </c>
      <c r="BM249" s="318">
        <v>2.4799367054920501E-2</v>
      </c>
      <c r="BN249" s="318">
        <v>2.5590999812874198E-3</v>
      </c>
      <c r="BO249" s="318">
        <v>0</v>
      </c>
      <c r="BP249" s="318">
        <v>6.5227707399354703E-3</v>
      </c>
      <c r="BQ249" s="318">
        <v>2.1955917420793999E-3</v>
      </c>
      <c r="BR249" s="318">
        <v>5.8889623861852402E-4</v>
      </c>
      <c r="BS249" s="318">
        <v>6.7343117780707298E-2</v>
      </c>
      <c r="BT249" s="318">
        <v>7.3865888520642797E-2</v>
      </c>
      <c r="BU249" s="318">
        <v>7.6061480262722206E-2</v>
      </c>
      <c r="BV249" s="318">
        <v>136.046702587287</v>
      </c>
      <c r="BW249" s="318">
        <v>149.22401721342001</v>
      </c>
      <c r="BX249" s="318">
        <v>153.65955608630699</v>
      </c>
      <c r="BY249" s="318">
        <v>353.72142672694702</v>
      </c>
      <c r="BZ249" s="318">
        <v>387.98244475489099</v>
      </c>
      <c r="CA249" s="318">
        <v>399.514845824399</v>
      </c>
      <c r="CB249" s="318">
        <v>17.5092106229839</v>
      </c>
      <c r="CC249" s="318">
        <v>19.205131015367101</v>
      </c>
      <c r="CD249" s="318">
        <v>19.775984868307798</v>
      </c>
      <c r="CE249" s="317" t="s">
        <v>800</v>
      </c>
      <c r="CF249" s="317" t="s">
        <v>800</v>
      </c>
      <c r="CG249" s="317" t="s">
        <v>2902</v>
      </c>
      <c r="CH249" s="318">
        <v>2.28292926707724E-3</v>
      </c>
      <c r="CI249" s="318">
        <v>6.5060188513630102E-2</v>
      </c>
      <c r="CJ249" s="318">
        <v>16.915649013543799</v>
      </c>
      <c r="CK249" s="222"/>
      <c r="CL249" s="223">
        <f t="shared" si="29"/>
        <v>3.9984650744499292E-2</v>
      </c>
      <c r="CM249" s="223">
        <f t="shared" si="30"/>
        <v>2.7358467036207923E-2</v>
      </c>
      <c r="CN249" s="223">
        <f t="shared" si="31"/>
        <v>6.5227707399354703E-3</v>
      </c>
      <c r="CO249" s="223">
        <f t="shared" si="31"/>
        <v>2.1955917420793999E-3</v>
      </c>
      <c r="CP249" s="223">
        <f t="shared" si="32"/>
        <v>7.6061480262722081E-2</v>
      </c>
      <c r="CQ249" s="223">
        <f t="shared" si="33"/>
        <v>-1.2490009027033011E-16</v>
      </c>
      <c r="CR249" s="222"/>
      <c r="CS249" s="222"/>
      <c r="CT249" s="222"/>
      <c r="CU249" s="222"/>
      <c r="CV249" s="222"/>
      <c r="CW249" s="222"/>
      <c r="CX249" s="222"/>
      <c r="CY249" s="222"/>
      <c r="CZ249" s="222"/>
      <c r="DA249" s="222"/>
      <c r="DB249" s="224">
        <f t="shared" si="34"/>
        <v>6.6754221542088682E-2</v>
      </c>
      <c r="DC249" s="224">
        <f t="shared" si="35"/>
        <v>5.8889623861852402E-4</v>
      </c>
      <c r="DD249" s="224">
        <f t="shared" si="36"/>
        <v>6.7343117780707201E-2</v>
      </c>
      <c r="DE249" s="225">
        <f t="shared" si="37"/>
        <v>0</v>
      </c>
      <c r="DF249" s="222"/>
      <c r="DG249" s="222"/>
      <c r="DH249" s="222"/>
      <c r="DI249" s="222"/>
      <c r="DJ249" s="222"/>
      <c r="DK249" s="222"/>
      <c r="DL249" s="222"/>
      <c r="DM249" s="222"/>
      <c r="DN249" s="222"/>
      <c r="DO249" s="222"/>
      <c r="DP249" s="222"/>
      <c r="DQ249" s="222"/>
      <c r="DR249" s="222"/>
      <c r="DS249" s="222"/>
      <c r="DT249" s="222"/>
      <c r="DU249" s="222"/>
      <c r="DV249" s="222"/>
      <c r="DW249" s="222"/>
      <c r="DX249" s="222"/>
      <c r="DY249" s="222"/>
      <c r="DZ249" s="222"/>
      <c r="EA249" s="222"/>
      <c r="EB249" s="222"/>
      <c r="EC249" s="222"/>
      <c r="ED249" s="222"/>
      <c r="EE249" s="222"/>
    </row>
    <row r="250" spans="1:135" ht="25.5" x14ac:dyDescent="0.25">
      <c r="A250" s="317" t="s">
        <v>601</v>
      </c>
      <c r="B250" s="317" t="s">
        <v>3769</v>
      </c>
      <c r="C250" s="317" t="s">
        <v>602</v>
      </c>
      <c r="D250" s="317" t="s">
        <v>49</v>
      </c>
      <c r="E250" s="318">
        <v>140</v>
      </c>
      <c r="F250" s="318">
        <v>5808</v>
      </c>
      <c r="G250" s="317" t="s">
        <v>2855</v>
      </c>
      <c r="H250" s="317" t="s">
        <v>800</v>
      </c>
      <c r="I250" s="317" t="s">
        <v>2624</v>
      </c>
      <c r="J250" s="318">
        <v>360</v>
      </c>
      <c r="K250" s="318">
        <v>0.81499999999999995</v>
      </c>
      <c r="L250" s="317" t="s">
        <v>2855</v>
      </c>
      <c r="M250" s="317" t="s">
        <v>2856</v>
      </c>
      <c r="N250" s="317" t="s">
        <v>2857</v>
      </c>
      <c r="O250" s="317" t="s">
        <v>32</v>
      </c>
      <c r="P250" s="317" t="s">
        <v>2858</v>
      </c>
      <c r="Q250" s="317" t="s">
        <v>2859</v>
      </c>
      <c r="R250" s="317" t="s">
        <v>3769</v>
      </c>
      <c r="S250" s="317" t="s">
        <v>2860</v>
      </c>
      <c r="T250" s="318">
        <v>5.4685696788286699E-2</v>
      </c>
      <c r="U250" s="317" t="s">
        <v>2904</v>
      </c>
      <c r="V250" s="317" t="s">
        <v>2905</v>
      </c>
      <c r="W250" s="317" t="s">
        <v>601</v>
      </c>
      <c r="X250" s="317" t="s">
        <v>602</v>
      </c>
      <c r="Y250" s="318">
        <v>140</v>
      </c>
      <c r="Z250" s="318">
        <v>5808</v>
      </c>
      <c r="AA250" s="318">
        <v>1</v>
      </c>
      <c r="AB250" s="317" t="s">
        <v>3769</v>
      </c>
      <c r="AC250" s="318">
        <v>1</v>
      </c>
      <c r="AD250" s="317" t="s">
        <v>800</v>
      </c>
      <c r="AE250" s="317" t="s">
        <v>800</v>
      </c>
      <c r="AF250" s="295"/>
      <c r="AG250" s="295"/>
      <c r="AH250" s="317" t="s">
        <v>2854</v>
      </c>
      <c r="AI250" s="317" t="s">
        <v>2863</v>
      </c>
      <c r="AJ250" s="317" t="s">
        <v>2855</v>
      </c>
      <c r="AK250" s="317" t="s">
        <v>2864</v>
      </c>
      <c r="AL250" s="317" t="s">
        <v>2854</v>
      </c>
      <c r="AM250" s="317" t="s">
        <v>2865</v>
      </c>
      <c r="AN250" s="317" t="s">
        <v>2908</v>
      </c>
      <c r="AO250" s="317" t="s">
        <v>2867</v>
      </c>
      <c r="AP250" s="317" t="s">
        <v>2868</v>
      </c>
      <c r="AQ250" s="317" t="s">
        <v>2869</v>
      </c>
      <c r="AR250" s="317" t="s">
        <v>2870</v>
      </c>
      <c r="AS250" s="318">
        <v>57.08</v>
      </c>
      <c r="AT250" s="318">
        <v>0</v>
      </c>
      <c r="AU250" s="317" t="s">
        <v>3770</v>
      </c>
      <c r="AV250" s="317" t="s">
        <v>3770</v>
      </c>
      <c r="AW250" s="317" t="s">
        <v>3771</v>
      </c>
      <c r="AX250" s="317" t="s">
        <v>3772</v>
      </c>
      <c r="AY250" s="317" t="s">
        <v>2874</v>
      </c>
      <c r="AZ250" s="317" t="s">
        <v>800</v>
      </c>
      <c r="BA250" s="317" t="s">
        <v>800</v>
      </c>
      <c r="BB250" s="318">
        <v>2.0998473370064299E-3</v>
      </c>
      <c r="BC250" s="318">
        <v>7.6559975503601397E-3</v>
      </c>
      <c r="BD250" s="318">
        <v>1E-3</v>
      </c>
      <c r="BE250" s="318">
        <v>1.10108024691358E-4</v>
      </c>
      <c r="BF250" s="318">
        <v>0</v>
      </c>
      <c r="BG250" s="318">
        <v>0</v>
      </c>
      <c r="BH250" s="318">
        <v>0</v>
      </c>
      <c r="BI250" s="318">
        <v>0</v>
      </c>
      <c r="BJ250" s="318">
        <v>0</v>
      </c>
      <c r="BK250" s="318">
        <v>0</v>
      </c>
      <c r="BL250" s="318">
        <v>0</v>
      </c>
      <c r="BM250" s="318">
        <v>1.2949136003082E-2</v>
      </c>
      <c r="BN250" s="318">
        <v>7.1046464126960801E-4</v>
      </c>
      <c r="BO250" s="318">
        <v>0</v>
      </c>
      <c r="BP250" s="318">
        <v>1.5295386056835699E-3</v>
      </c>
      <c r="BQ250" s="318">
        <v>5.1484905199408E-4</v>
      </c>
      <c r="BR250" s="318">
        <v>1.29175931129477E-4</v>
      </c>
      <c r="BS250" s="318">
        <v>2.4654729487538999E-2</v>
      </c>
      <c r="BT250" s="318">
        <v>2.6184268093222499E-2</v>
      </c>
      <c r="BU250" s="318">
        <v>2.6699117145216601E-2</v>
      </c>
      <c r="BV250" s="318">
        <v>176.105210625278</v>
      </c>
      <c r="BW250" s="318">
        <v>187.03048638016099</v>
      </c>
      <c r="BX250" s="318">
        <v>190.70797960869001</v>
      </c>
      <c r="BY250" s="318">
        <v>457.87354762572397</v>
      </c>
      <c r="BZ250" s="318">
        <v>486.27926458841898</v>
      </c>
      <c r="CA250" s="318">
        <v>495.840746982594</v>
      </c>
      <c r="CB250" s="318">
        <v>6.41022966676013</v>
      </c>
      <c r="CC250" s="318">
        <v>6.8079097042378596</v>
      </c>
      <c r="CD250" s="318">
        <v>6.94177045775632</v>
      </c>
      <c r="CE250" s="317" t="s">
        <v>800</v>
      </c>
      <c r="CF250" s="317" t="s">
        <v>800</v>
      </c>
      <c r="CG250" s="317" t="s">
        <v>2916</v>
      </c>
      <c r="CH250" s="318">
        <v>2.2240985575356E-3</v>
      </c>
      <c r="CI250" s="318">
        <v>2.2430630930003401E-2</v>
      </c>
      <c r="CJ250" s="318">
        <v>5.8319640418008696</v>
      </c>
      <c r="CK250" s="222"/>
      <c r="CL250" s="223">
        <f t="shared" si="29"/>
        <v>1.0995128843187405E-2</v>
      </c>
      <c r="CM250" s="223">
        <f t="shared" si="30"/>
        <v>1.3659600644351608E-2</v>
      </c>
      <c r="CN250" s="223">
        <f t="shared" si="31"/>
        <v>1.5295386056835699E-3</v>
      </c>
      <c r="CO250" s="223">
        <f t="shared" si="31"/>
        <v>5.1484905199408E-4</v>
      </c>
      <c r="CP250" s="223">
        <f t="shared" si="32"/>
        <v>2.6699117145216663E-2</v>
      </c>
      <c r="CQ250" s="223">
        <f t="shared" si="33"/>
        <v>6.2450045135165055E-17</v>
      </c>
      <c r="CR250" s="222"/>
      <c r="CS250" s="222"/>
      <c r="CT250" s="222"/>
      <c r="CU250" s="222"/>
      <c r="CV250" s="222"/>
      <c r="CW250" s="222"/>
      <c r="CX250" s="222"/>
      <c r="CY250" s="222"/>
      <c r="CZ250" s="222"/>
      <c r="DA250" s="222"/>
      <c r="DB250" s="224">
        <f t="shared" si="34"/>
        <v>2.4525553556409535E-2</v>
      </c>
      <c r="DC250" s="224">
        <f t="shared" si="35"/>
        <v>1.29175931129477E-4</v>
      </c>
      <c r="DD250" s="224">
        <f t="shared" si="36"/>
        <v>2.4654729487539013E-2</v>
      </c>
      <c r="DE250" s="225">
        <f t="shared" si="37"/>
        <v>0</v>
      </c>
      <c r="DF250" s="222"/>
      <c r="DG250" s="222"/>
      <c r="DH250" s="222"/>
      <c r="DI250" s="222"/>
      <c r="DJ250" s="222"/>
      <c r="DK250" s="222"/>
      <c r="DL250" s="222"/>
      <c r="DM250" s="222"/>
      <c r="DN250" s="222"/>
      <c r="DO250" s="222"/>
      <c r="DP250" s="222"/>
      <c r="DQ250" s="222"/>
      <c r="DR250" s="222"/>
      <c r="DS250" s="222"/>
      <c r="DT250" s="222"/>
      <c r="DU250" s="222"/>
      <c r="DV250" s="222"/>
      <c r="DW250" s="222"/>
      <c r="DX250" s="222"/>
      <c r="DY250" s="222"/>
      <c r="DZ250" s="222"/>
      <c r="EA250" s="222"/>
      <c r="EB250" s="222"/>
      <c r="EC250" s="222"/>
      <c r="ED250" s="222"/>
      <c r="EE250" s="222"/>
    </row>
    <row r="251" spans="1:135" ht="25.5" x14ac:dyDescent="0.25">
      <c r="A251" s="317" t="s">
        <v>603</v>
      </c>
      <c r="B251" s="317" t="s">
        <v>3774</v>
      </c>
      <c r="C251" s="317" t="s">
        <v>604</v>
      </c>
      <c r="D251" s="317" t="s">
        <v>49</v>
      </c>
      <c r="E251" s="318">
        <v>160</v>
      </c>
      <c r="F251" s="318">
        <v>4869</v>
      </c>
      <c r="G251" s="317" t="s">
        <v>2890</v>
      </c>
      <c r="H251" s="317" t="s">
        <v>800</v>
      </c>
      <c r="I251" s="317" t="s">
        <v>2626</v>
      </c>
      <c r="J251" s="318">
        <v>187</v>
      </c>
      <c r="K251" s="318">
        <v>0.85489999999999999</v>
      </c>
      <c r="L251" s="317" t="s">
        <v>2891</v>
      </c>
      <c r="M251" s="317" t="s">
        <v>2892</v>
      </c>
      <c r="N251" s="317" t="s">
        <v>2893</v>
      </c>
      <c r="O251" s="317" t="s">
        <v>32</v>
      </c>
      <c r="P251" s="317" t="s">
        <v>2894</v>
      </c>
      <c r="Q251" s="317" t="s">
        <v>2859</v>
      </c>
      <c r="R251" s="317" t="s">
        <v>3774</v>
      </c>
      <c r="S251" s="317" t="s">
        <v>2895</v>
      </c>
      <c r="T251" s="318">
        <v>5.45294626447154E-2</v>
      </c>
      <c r="U251" s="317" t="s">
        <v>2896</v>
      </c>
      <c r="V251" s="317" t="s">
        <v>2897</v>
      </c>
      <c r="W251" s="317" t="s">
        <v>149</v>
      </c>
      <c r="X251" s="317" t="s">
        <v>150</v>
      </c>
      <c r="Y251" s="318">
        <v>160</v>
      </c>
      <c r="Z251" s="318">
        <v>5951</v>
      </c>
      <c r="AA251" s="318">
        <v>110</v>
      </c>
      <c r="AB251" s="317" t="s">
        <v>3775</v>
      </c>
      <c r="AC251" s="318">
        <v>0.97499999999999998</v>
      </c>
      <c r="AD251" s="317" t="s">
        <v>800</v>
      </c>
      <c r="AE251" s="317" t="s">
        <v>800</v>
      </c>
      <c r="AF251" s="318">
        <v>0</v>
      </c>
      <c r="AG251" s="318">
        <v>0</v>
      </c>
      <c r="AH251" s="317" t="s">
        <v>2855</v>
      </c>
      <c r="AI251" s="317" t="s">
        <v>2711</v>
      </c>
      <c r="AJ251" s="317" t="s">
        <v>2855</v>
      </c>
      <c r="AK251" s="317" t="s">
        <v>2864</v>
      </c>
      <c r="AL251" s="317" t="s">
        <v>2854</v>
      </c>
      <c r="AM251" s="317" t="s">
        <v>2865</v>
      </c>
      <c r="AN251" s="317" t="s">
        <v>2898</v>
      </c>
      <c r="AO251" s="317" t="s">
        <v>2921</v>
      </c>
      <c r="AP251" s="317" t="s">
        <v>2868</v>
      </c>
      <c r="AQ251" s="317" t="s">
        <v>2869</v>
      </c>
      <c r="AR251" s="317" t="s">
        <v>2922</v>
      </c>
      <c r="AS251" s="318">
        <v>82.6995</v>
      </c>
      <c r="AT251" s="318">
        <v>6.5473999999999997</v>
      </c>
      <c r="AU251" s="317" t="s">
        <v>3776</v>
      </c>
      <c r="AV251" s="317" t="s">
        <v>3777</v>
      </c>
      <c r="AW251" s="317" t="s">
        <v>3778</v>
      </c>
      <c r="AX251" s="317" t="s">
        <v>3779</v>
      </c>
      <c r="AY251" s="317" t="s">
        <v>2874</v>
      </c>
      <c r="AZ251" s="317" t="s">
        <v>800</v>
      </c>
      <c r="BA251" s="317" t="s">
        <v>800</v>
      </c>
      <c r="BB251" s="318">
        <v>2.0576915177654598E-3</v>
      </c>
      <c r="BC251" s="318">
        <v>8.7247140231544694E-3</v>
      </c>
      <c r="BD251" s="318">
        <v>1E-3</v>
      </c>
      <c r="BE251" s="318">
        <v>3.0711341354723701E-4</v>
      </c>
      <c r="BF251" s="318">
        <v>8.2600000000000002E-4</v>
      </c>
      <c r="BG251" s="318">
        <v>4.4237694672477301E-5</v>
      </c>
      <c r="BH251" s="318">
        <v>1.99924699863702E-3</v>
      </c>
      <c r="BI251" s="318">
        <v>0</v>
      </c>
      <c r="BJ251" s="318">
        <v>5.6905412795083595E-4</v>
      </c>
      <c r="BK251" s="318">
        <v>0</v>
      </c>
      <c r="BL251" s="318">
        <v>0</v>
      </c>
      <c r="BM251" s="318">
        <v>1.06726461635663E-2</v>
      </c>
      <c r="BN251" s="318">
        <v>7.7406371022138698E-4</v>
      </c>
      <c r="BO251" s="318">
        <v>5.9515113744280403E-3</v>
      </c>
      <c r="BP251" s="318">
        <v>2.8071371321382898E-3</v>
      </c>
      <c r="BQ251" s="318">
        <v>9.4489402616475802E-4</v>
      </c>
      <c r="BR251" s="318">
        <v>1.2607188842211401E-4</v>
      </c>
      <c r="BS251" s="318">
        <v>3.3052350912365303E-2</v>
      </c>
      <c r="BT251" s="318">
        <v>3.5859488044503597E-2</v>
      </c>
      <c r="BU251" s="318">
        <v>3.6804382070668398E-2</v>
      </c>
      <c r="BV251" s="318">
        <v>206.57719320228301</v>
      </c>
      <c r="BW251" s="318">
        <v>224.12180027814799</v>
      </c>
      <c r="BX251" s="318">
        <v>230.02738794167701</v>
      </c>
      <c r="BY251" s="318">
        <v>537.10070232593603</v>
      </c>
      <c r="BZ251" s="318">
        <v>582.71668072318403</v>
      </c>
      <c r="CA251" s="318">
        <v>598.07120864836099</v>
      </c>
      <c r="CB251" s="318">
        <v>8.5936112372149793</v>
      </c>
      <c r="CC251" s="318">
        <v>9.3234668915709396</v>
      </c>
      <c r="CD251" s="318">
        <v>9.5691393383737804</v>
      </c>
      <c r="CE251" s="317" t="s">
        <v>800</v>
      </c>
      <c r="CF251" s="317" t="s">
        <v>800</v>
      </c>
      <c r="CG251" s="317" t="s">
        <v>2902</v>
      </c>
      <c r="CH251" s="318">
        <v>9.824805701696619E-4</v>
      </c>
      <c r="CI251" s="318">
        <v>3.2069870342195599E-2</v>
      </c>
      <c r="CJ251" s="318">
        <v>8.3381662889708696</v>
      </c>
      <c r="CK251" s="222"/>
      <c r="CL251" s="223">
        <f t="shared" si="29"/>
        <v>1.5654129664149617E-2</v>
      </c>
      <c r="CM251" s="223">
        <f t="shared" si="30"/>
        <v>1.7398221248215728E-2</v>
      </c>
      <c r="CN251" s="223">
        <f t="shared" si="31"/>
        <v>2.8071371321382898E-3</v>
      </c>
      <c r="CO251" s="223">
        <f t="shared" si="31"/>
        <v>9.4489402616475802E-4</v>
      </c>
      <c r="CP251" s="223">
        <f t="shared" si="32"/>
        <v>3.6804382070668391E-2</v>
      </c>
      <c r="CQ251" s="223">
        <f t="shared" si="33"/>
        <v>0</v>
      </c>
      <c r="CR251" s="222"/>
      <c r="CS251" s="222"/>
      <c r="CT251" s="222"/>
      <c r="CU251" s="222"/>
      <c r="CV251" s="222"/>
      <c r="CW251" s="222"/>
      <c r="CX251" s="222"/>
      <c r="CY251" s="222"/>
      <c r="CZ251" s="222"/>
      <c r="DA251" s="222"/>
      <c r="DB251" s="224">
        <f t="shared" si="34"/>
        <v>2.3536228828254853E-2</v>
      </c>
      <c r="DC251" s="224">
        <f t="shared" si="35"/>
        <v>9.5161220841104878E-3</v>
      </c>
      <c r="DD251" s="224">
        <f t="shared" si="36"/>
        <v>3.3052350912365344E-2</v>
      </c>
      <c r="DE251" s="225">
        <f t="shared" si="37"/>
        <v>0</v>
      </c>
      <c r="DF251" s="222"/>
      <c r="DG251" s="222"/>
      <c r="DH251" s="222"/>
      <c r="DI251" s="222"/>
      <c r="DJ251" s="222"/>
      <c r="DK251" s="222"/>
      <c r="DL251" s="222"/>
      <c r="DM251" s="222"/>
      <c r="DN251" s="222"/>
      <c r="DO251" s="222"/>
      <c r="DP251" s="222"/>
      <c r="DQ251" s="222"/>
      <c r="DR251" s="222"/>
      <c r="DS251" s="222"/>
      <c r="DT251" s="222"/>
      <c r="DU251" s="222"/>
      <c r="DV251" s="222"/>
      <c r="DW251" s="222"/>
      <c r="DX251" s="222"/>
      <c r="DY251" s="222"/>
      <c r="DZ251" s="222"/>
      <c r="EA251" s="222"/>
      <c r="EB251" s="222"/>
      <c r="EC251" s="222"/>
      <c r="ED251" s="222"/>
      <c r="EE251" s="222"/>
    </row>
    <row r="252" spans="1:135" ht="25.5" x14ac:dyDescent="0.25">
      <c r="A252" s="317" t="s">
        <v>605</v>
      </c>
      <c r="B252" s="317" t="s">
        <v>4264</v>
      </c>
      <c r="C252" s="317" t="s">
        <v>606</v>
      </c>
      <c r="D252" s="317" t="s">
        <v>49</v>
      </c>
      <c r="E252" s="318">
        <v>210</v>
      </c>
      <c r="F252" s="318">
        <v>3690</v>
      </c>
      <c r="G252" s="317" t="s">
        <v>2855</v>
      </c>
      <c r="H252" s="317" t="s">
        <v>800</v>
      </c>
      <c r="I252" s="317" t="s">
        <v>2624</v>
      </c>
      <c r="J252" s="318">
        <v>307</v>
      </c>
      <c r="K252" s="318">
        <v>0.83521949776249105</v>
      </c>
      <c r="L252" s="317" t="s">
        <v>2891</v>
      </c>
      <c r="M252" s="317" t="s">
        <v>2892</v>
      </c>
      <c r="N252" s="317" t="s">
        <v>2893</v>
      </c>
      <c r="O252" s="317" t="s">
        <v>32</v>
      </c>
      <c r="P252" s="317" t="s">
        <v>2858</v>
      </c>
      <c r="Q252" s="317" t="s">
        <v>2859</v>
      </c>
      <c r="R252" s="317" t="s">
        <v>4264</v>
      </c>
      <c r="S252" s="317" t="s">
        <v>2860</v>
      </c>
      <c r="T252" s="318">
        <v>5.4685696788286699E-2</v>
      </c>
      <c r="U252" s="317" t="s">
        <v>2904</v>
      </c>
      <c r="V252" s="317" t="s">
        <v>2905</v>
      </c>
      <c r="W252" s="317" t="s">
        <v>151</v>
      </c>
      <c r="X252" s="317" t="s">
        <v>152</v>
      </c>
      <c r="Y252" s="318">
        <v>210</v>
      </c>
      <c r="Z252" s="318">
        <v>4100</v>
      </c>
      <c r="AA252" s="318">
        <v>110</v>
      </c>
      <c r="AB252" s="317" t="s">
        <v>4265</v>
      </c>
      <c r="AC252" s="318">
        <v>0.97499999999999998</v>
      </c>
      <c r="AD252" s="317" t="s">
        <v>800</v>
      </c>
      <c r="AE252" s="317" t="s">
        <v>800</v>
      </c>
      <c r="AF252" s="318">
        <v>0</v>
      </c>
      <c r="AG252" s="318">
        <v>0</v>
      </c>
      <c r="AH252" s="317" t="s">
        <v>2855</v>
      </c>
      <c r="AI252" s="317" t="s">
        <v>2711</v>
      </c>
      <c r="AJ252" s="317" t="s">
        <v>2855</v>
      </c>
      <c r="AK252" s="317" t="s">
        <v>2864</v>
      </c>
      <c r="AL252" s="317" t="s">
        <v>2854</v>
      </c>
      <c r="AM252" s="317" t="s">
        <v>2865</v>
      </c>
      <c r="AN252" s="317" t="s">
        <v>2908</v>
      </c>
      <c r="AO252" s="317" t="s">
        <v>2921</v>
      </c>
      <c r="AP252" s="317" t="s">
        <v>2868</v>
      </c>
      <c r="AQ252" s="317" t="s">
        <v>2869</v>
      </c>
      <c r="AR252" s="317" t="s">
        <v>2922</v>
      </c>
      <c r="AS252" s="318">
        <v>57.08</v>
      </c>
      <c r="AT252" s="318">
        <v>6.5473999999999997</v>
      </c>
      <c r="AU252" s="317" t="s">
        <v>3782</v>
      </c>
      <c r="AV252" s="317" t="s">
        <v>3783</v>
      </c>
      <c r="AW252" s="317" t="s">
        <v>3784</v>
      </c>
      <c r="AX252" s="317" t="s">
        <v>3785</v>
      </c>
      <c r="AY252" s="317" t="s">
        <v>2874</v>
      </c>
      <c r="AZ252" s="317" t="s">
        <v>800</v>
      </c>
      <c r="BA252" s="317" t="s">
        <v>800</v>
      </c>
      <c r="BB252" s="318">
        <v>2.7151490514905202E-3</v>
      </c>
      <c r="BC252" s="318">
        <v>1.14839963255402E-2</v>
      </c>
      <c r="BD252" s="318">
        <v>1E-3</v>
      </c>
      <c r="BE252" s="318">
        <v>1.29116901918205E-4</v>
      </c>
      <c r="BF252" s="318">
        <v>9.6900000000000003E-4</v>
      </c>
      <c r="BG252" s="318">
        <v>4.4237694672477301E-5</v>
      </c>
      <c r="BH252" s="318">
        <v>1.3256644986449899E-3</v>
      </c>
      <c r="BI252" s="318">
        <v>0</v>
      </c>
      <c r="BJ252" s="318">
        <v>7.53632939776637E-4</v>
      </c>
      <c r="BK252" s="318">
        <v>0</v>
      </c>
      <c r="BL252" s="318">
        <v>0</v>
      </c>
      <c r="BM252" s="318">
        <v>1.48170553121165E-2</v>
      </c>
      <c r="BN252" s="318">
        <v>1.03989792656766E-3</v>
      </c>
      <c r="BO252" s="318">
        <v>5.9515113744280403E-3</v>
      </c>
      <c r="BP252" s="318">
        <v>1.7501753103092901E-3</v>
      </c>
      <c r="BQ252" s="318">
        <v>5.8911628381780995E-4</v>
      </c>
      <c r="BR252" s="318">
        <v>1.82988733658537E-4</v>
      </c>
      <c r="BS252" s="318">
        <v>4.04122507588138E-2</v>
      </c>
      <c r="BT252" s="318">
        <v>4.2162426069123099E-2</v>
      </c>
      <c r="BU252" s="318">
        <v>4.2751542352940902E-2</v>
      </c>
      <c r="BV252" s="318">
        <v>192.439289327685</v>
      </c>
      <c r="BW252" s="318">
        <v>200.773457472015</v>
      </c>
      <c r="BX252" s="318">
        <v>203.57877310924201</v>
      </c>
      <c r="BY252" s="318">
        <v>500.34215225198102</v>
      </c>
      <c r="BZ252" s="318">
        <v>522.010989427239</v>
      </c>
      <c r="CA252" s="318">
        <v>529.30481008403001</v>
      </c>
      <c r="CB252" s="318">
        <v>10.5071851972916</v>
      </c>
      <c r="CC252" s="318">
        <v>10.962230777972</v>
      </c>
      <c r="CD252" s="318">
        <v>11.1154010117646</v>
      </c>
      <c r="CE252" s="317" t="s">
        <v>800</v>
      </c>
      <c r="CF252" s="317" t="s">
        <v>800</v>
      </c>
      <c r="CG252" s="317" t="s">
        <v>2916</v>
      </c>
      <c r="CH252" s="318">
        <v>2.54492588067344E-3</v>
      </c>
      <c r="CI252" s="318">
        <v>3.7867324878140401E-2</v>
      </c>
      <c r="CJ252" s="318">
        <v>9.8455044683165003</v>
      </c>
      <c r="CK252" s="222"/>
      <c r="CL252" s="223">
        <f t="shared" si="29"/>
        <v>1.8603786145701569E-2</v>
      </c>
      <c r="CM252" s="223">
        <f t="shared" si="30"/>
        <v>2.18084646131122E-2</v>
      </c>
      <c r="CN252" s="223">
        <f t="shared" si="31"/>
        <v>1.7501753103092901E-3</v>
      </c>
      <c r="CO252" s="223">
        <f t="shared" si="31"/>
        <v>5.8911628381780995E-4</v>
      </c>
      <c r="CP252" s="223">
        <f t="shared" si="32"/>
        <v>4.2751542352940874E-2</v>
      </c>
      <c r="CQ252" s="223">
        <f t="shared" si="33"/>
        <v>0</v>
      </c>
      <c r="CR252" s="222"/>
      <c r="CS252" s="222"/>
      <c r="CT252" s="222"/>
      <c r="CU252" s="222"/>
      <c r="CV252" s="222"/>
      <c r="CW252" s="222"/>
      <c r="CX252" s="222"/>
      <c r="CY252" s="222"/>
      <c r="CZ252" s="222"/>
      <c r="DA252" s="222"/>
      <c r="DB252" s="224">
        <f t="shared" si="34"/>
        <v>3.1185215517633084E-2</v>
      </c>
      <c r="DC252" s="224">
        <f t="shared" si="35"/>
        <v>9.2270352411806811E-3</v>
      </c>
      <c r="DD252" s="224">
        <f t="shared" si="36"/>
        <v>4.0412250758813766E-2</v>
      </c>
      <c r="DE252" s="225">
        <f t="shared" si="37"/>
        <v>0</v>
      </c>
      <c r="DF252" s="222"/>
      <c r="DG252" s="222"/>
      <c r="DH252" s="222"/>
      <c r="DI252" s="222"/>
      <c r="DJ252" s="222"/>
      <c r="DK252" s="222"/>
      <c r="DL252" s="222"/>
      <c r="DM252" s="222"/>
      <c r="DN252" s="222"/>
      <c r="DO252" s="222"/>
      <c r="DP252" s="222"/>
      <c r="DQ252" s="222"/>
      <c r="DR252" s="222"/>
      <c r="DS252" s="222"/>
      <c r="DT252" s="222"/>
      <c r="DU252" s="222"/>
      <c r="DV252" s="222"/>
      <c r="DW252" s="222"/>
      <c r="DX252" s="222"/>
      <c r="DY252" s="222"/>
      <c r="DZ252" s="222"/>
      <c r="EA252" s="222"/>
      <c r="EB252" s="222"/>
      <c r="EC252" s="222"/>
      <c r="ED252" s="222"/>
      <c r="EE252" s="222"/>
    </row>
    <row r="253" spans="1:135" ht="25.5" x14ac:dyDescent="0.25">
      <c r="A253" s="317" t="s">
        <v>607</v>
      </c>
      <c r="B253" s="317" t="s">
        <v>4266</v>
      </c>
      <c r="C253" s="317" t="s">
        <v>608</v>
      </c>
      <c r="D253" s="317" t="s">
        <v>2980</v>
      </c>
      <c r="E253" s="318">
        <v>266</v>
      </c>
      <c r="F253" s="318">
        <v>1953</v>
      </c>
      <c r="G253" s="317" t="s">
        <v>2891</v>
      </c>
      <c r="H253" s="317" t="s">
        <v>800</v>
      </c>
      <c r="I253" s="317" t="s">
        <v>2623</v>
      </c>
      <c r="J253" s="318">
        <v>97</v>
      </c>
      <c r="K253" s="318">
        <v>0.8</v>
      </c>
      <c r="L253" s="317" t="s">
        <v>2891</v>
      </c>
      <c r="M253" s="317" t="s">
        <v>2892</v>
      </c>
      <c r="N253" s="317" t="s">
        <v>2893</v>
      </c>
      <c r="O253" s="317" t="s">
        <v>32</v>
      </c>
      <c r="P253" s="317" t="s">
        <v>2858</v>
      </c>
      <c r="Q253" s="317" t="s">
        <v>2859</v>
      </c>
      <c r="R253" s="317" t="s">
        <v>4266</v>
      </c>
      <c r="S253" s="317" t="s">
        <v>2860</v>
      </c>
      <c r="T253" s="318">
        <v>5.4685696788286699E-2</v>
      </c>
      <c r="U253" s="317" t="s">
        <v>3008</v>
      </c>
      <c r="V253" s="317" t="s">
        <v>3009</v>
      </c>
      <c r="W253" s="317" t="s">
        <v>607</v>
      </c>
      <c r="X253" s="317" t="s">
        <v>608</v>
      </c>
      <c r="Y253" s="318">
        <v>266</v>
      </c>
      <c r="Z253" s="318">
        <v>1953</v>
      </c>
      <c r="AA253" s="318">
        <v>1</v>
      </c>
      <c r="AB253" s="317" t="s">
        <v>4266</v>
      </c>
      <c r="AC253" s="318">
        <v>1</v>
      </c>
      <c r="AD253" s="317" t="s">
        <v>800</v>
      </c>
      <c r="AE253" s="317" t="s">
        <v>800</v>
      </c>
      <c r="AF253" s="318">
        <v>0</v>
      </c>
      <c r="AG253" s="318">
        <v>0</v>
      </c>
      <c r="AH253" s="317" t="s">
        <v>2854</v>
      </c>
      <c r="AI253" s="317" t="s">
        <v>2863</v>
      </c>
      <c r="AJ253" s="317" t="s">
        <v>2855</v>
      </c>
      <c r="AK253" s="317" t="s">
        <v>2864</v>
      </c>
      <c r="AL253" s="317" t="s">
        <v>2854</v>
      </c>
      <c r="AM253" s="317" t="s">
        <v>2865</v>
      </c>
      <c r="AN253" s="317" t="s">
        <v>3010</v>
      </c>
      <c r="AO253" s="317" t="s">
        <v>2867</v>
      </c>
      <c r="AP253" s="317" t="s">
        <v>2868</v>
      </c>
      <c r="AQ253" s="317" t="s">
        <v>2869</v>
      </c>
      <c r="AR253" s="317" t="s">
        <v>2870</v>
      </c>
      <c r="AS253" s="318">
        <v>48.982399999999998</v>
      </c>
      <c r="AT253" s="318">
        <v>0</v>
      </c>
      <c r="AU253" s="317" t="s">
        <v>4267</v>
      </c>
      <c r="AV253" s="317" t="s">
        <v>4267</v>
      </c>
      <c r="AW253" s="317" t="s">
        <v>4268</v>
      </c>
      <c r="AX253" s="317" t="s">
        <v>4269</v>
      </c>
      <c r="AY253" s="317" t="s">
        <v>2874</v>
      </c>
      <c r="AZ253" s="317" t="s">
        <v>800</v>
      </c>
      <c r="BA253" s="317" t="s">
        <v>800</v>
      </c>
      <c r="BB253" s="318">
        <v>9.5650424987199206E-3</v>
      </c>
      <c r="BC253" s="318">
        <v>1.4546395345684301E-2</v>
      </c>
      <c r="BD253" s="318">
        <v>8.3333333333333295E-4</v>
      </c>
      <c r="BE253" s="318">
        <v>3.5067583046964498E-4</v>
      </c>
      <c r="BF253" s="318">
        <v>0</v>
      </c>
      <c r="BG253" s="318">
        <v>0</v>
      </c>
      <c r="BH253" s="318">
        <v>0</v>
      </c>
      <c r="BI253" s="318">
        <v>0</v>
      </c>
      <c r="BJ253" s="318">
        <v>0</v>
      </c>
      <c r="BK253" s="318">
        <v>0</v>
      </c>
      <c r="BL253" s="318">
        <v>0</v>
      </c>
      <c r="BM253" s="318">
        <v>1.6865628788078801E-2</v>
      </c>
      <c r="BN253" s="318">
        <v>1.37519312125748E-3</v>
      </c>
      <c r="BO253" s="318">
        <v>0</v>
      </c>
      <c r="BP253" s="318">
        <v>5.7830750890149503E-3</v>
      </c>
      <c r="BQ253" s="318">
        <v>1.9466071115343199E-3</v>
      </c>
      <c r="BR253" s="318">
        <v>3.8415453558627801E-4</v>
      </c>
      <c r="BS253" s="318">
        <v>4.3920423453129701E-2</v>
      </c>
      <c r="BT253" s="318">
        <v>4.9703498542144599E-2</v>
      </c>
      <c r="BU253" s="318">
        <v>5.1650105653678897E-2</v>
      </c>
      <c r="BV253" s="318">
        <v>165.114373883946</v>
      </c>
      <c r="BW253" s="318">
        <v>186.85525767723499</v>
      </c>
      <c r="BX253" s="318">
        <v>194.17332952510901</v>
      </c>
      <c r="BY253" s="318">
        <v>429.29737209825998</v>
      </c>
      <c r="BZ253" s="318">
        <v>485.82366996081203</v>
      </c>
      <c r="CA253" s="318">
        <v>504.85065676528302</v>
      </c>
      <c r="CB253" s="318">
        <v>11.4193100978137</v>
      </c>
      <c r="CC253" s="318">
        <v>12.922909620957601</v>
      </c>
      <c r="CD253" s="318">
        <v>13.4290274699565</v>
      </c>
      <c r="CE253" s="317" t="s">
        <v>800</v>
      </c>
      <c r="CF253" s="317" t="s">
        <v>800</v>
      </c>
      <c r="CG253" s="317" t="s">
        <v>3014</v>
      </c>
      <c r="CH253" s="318">
        <v>1.7498316106804199E-3</v>
      </c>
      <c r="CI253" s="318">
        <v>4.2170591842449298E-2</v>
      </c>
      <c r="CJ253" s="318">
        <v>10.9643538790368</v>
      </c>
      <c r="CK253" s="222"/>
      <c r="CL253" s="223">
        <f t="shared" si="29"/>
        <v>2.5679601543793475E-2</v>
      </c>
      <c r="CM253" s="223">
        <f t="shared" si="30"/>
        <v>1.8240821909336281E-2</v>
      </c>
      <c r="CN253" s="223">
        <f t="shared" si="31"/>
        <v>5.7830750890149503E-3</v>
      </c>
      <c r="CO253" s="223">
        <f t="shared" si="31"/>
        <v>1.9466071115343199E-3</v>
      </c>
      <c r="CP253" s="223">
        <f t="shared" si="32"/>
        <v>5.1650105653679022E-2</v>
      </c>
      <c r="CQ253" s="223">
        <f t="shared" si="33"/>
        <v>1.2490009027033011E-16</v>
      </c>
      <c r="CR253" s="222"/>
      <c r="CS253" s="222"/>
      <c r="CT253" s="222"/>
      <c r="CU253" s="222"/>
      <c r="CV253" s="222"/>
      <c r="CW253" s="222"/>
      <c r="CX253" s="222"/>
      <c r="CY253" s="222"/>
      <c r="CZ253" s="222"/>
      <c r="DA253" s="222"/>
      <c r="DB253" s="224">
        <f t="shared" si="34"/>
        <v>4.3536268917543482E-2</v>
      </c>
      <c r="DC253" s="224">
        <f t="shared" si="35"/>
        <v>3.8415453558627801E-4</v>
      </c>
      <c r="DD253" s="224">
        <f t="shared" si="36"/>
        <v>4.3920423453129763E-2</v>
      </c>
      <c r="DE253" s="225">
        <f t="shared" si="37"/>
        <v>6.2450045135165055E-17</v>
      </c>
      <c r="DF253" s="222"/>
      <c r="DG253" s="222"/>
      <c r="DH253" s="222"/>
      <c r="DI253" s="222"/>
      <c r="DJ253" s="222"/>
      <c r="DK253" s="222"/>
      <c r="DL253" s="222"/>
      <c r="DM253" s="222"/>
      <c r="DN253" s="222"/>
      <c r="DO253" s="222"/>
      <c r="DP253" s="222"/>
      <c r="DQ253" s="222"/>
      <c r="DR253" s="222"/>
      <c r="DS253" s="222"/>
      <c r="DT253" s="222"/>
      <c r="DU253" s="222"/>
      <c r="DV253" s="222"/>
      <c r="DW253" s="222"/>
      <c r="DX253" s="222"/>
      <c r="DY253" s="222"/>
      <c r="DZ253" s="222"/>
      <c r="EA253" s="222"/>
      <c r="EB253" s="222"/>
      <c r="EC253" s="222"/>
      <c r="ED253" s="222"/>
      <c r="EE253" s="222"/>
    </row>
    <row r="254" spans="1:135" ht="25.5" x14ac:dyDescent="0.25">
      <c r="A254" s="317" t="s">
        <v>609</v>
      </c>
      <c r="B254" s="317" t="s">
        <v>3787</v>
      </c>
      <c r="C254" s="317" t="s">
        <v>610</v>
      </c>
      <c r="D254" s="317" t="s">
        <v>2980</v>
      </c>
      <c r="E254" s="318">
        <v>266</v>
      </c>
      <c r="F254" s="318">
        <v>1690</v>
      </c>
      <c r="G254" s="317" t="s">
        <v>2891</v>
      </c>
      <c r="H254" s="317" t="s">
        <v>800</v>
      </c>
      <c r="I254" s="317" t="s">
        <v>2623</v>
      </c>
      <c r="J254" s="318">
        <v>97</v>
      </c>
      <c r="K254" s="318">
        <v>0.82509999999999994</v>
      </c>
      <c r="L254" s="317" t="s">
        <v>2891</v>
      </c>
      <c r="M254" s="317" t="s">
        <v>2892</v>
      </c>
      <c r="N254" s="317" t="s">
        <v>2893</v>
      </c>
      <c r="O254" s="317" t="s">
        <v>32</v>
      </c>
      <c r="P254" s="317" t="s">
        <v>2858</v>
      </c>
      <c r="Q254" s="317" t="s">
        <v>2859</v>
      </c>
      <c r="R254" s="317" t="s">
        <v>3787</v>
      </c>
      <c r="S254" s="317" t="s">
        <v>2860</v>
      </c>
      <c r="T254" s="318">
        <v>5.4685696788286699E-2</v>
      </c>
      <c r="U254" s="317" t="s">
        <v>3008</v>
      </c>
      <c r="V254" s="317" t="s">
        <v>3009</v>
      </c>
      <c r="W254" s="317" t="s">
        <v>609</v>
      </c>
      <c r="X254" s="317" t="s">
        <v>610</v>
      </c>
      <c r="Y254" s="318">
        <v>266</v>
      </c>
      <c r="Z254" s="318">
        <v>1690</v>
      </c>
      <c r="AA254" s="318">
        <v>1</v>
      </c>
      <c r="AB254" s="317" t="s">
        <v>3787</v>
      </c>
      <c r="AC254" s="318">
        <v>1</v>
      </c>
      <c r="AD254" s="317" t="s">
        <v>609</v>
      </c>
      <c r="AE254" s="317" t="s">
        <v>610</v>
      </c>
      <c r="AF254" s="318">
        <v>266</v>
      </c>
      <c r="AG254" s="318">
        <v>1690</v>
      </c>
      <c r="AH254" s="317" t="s">
        <v>2854</v>
      </c>
      <c r="AI254" s="317" t="s">
        <v>2863</v>
      </c>
      <c r="AJ254" s="317" t="s">
        <v>2854</v>
      </c>
      <c r="AK254" s="317" t="s">
        <v>2920</v>
      </c>
      <c r="AL254" s="317" t="s">
        <v>2854</v>
      </c>
      <c r="AM254" s="317" t="s">
        <v>2865</v>
      </c>
      <c r="AN254" s="317" t="s">
        <v>3010</v>
      </c>
      <c r="AO254" s="317" t="s">
        <v>2867</v>
      </c>
      <c r="AP254" s="317" t="s">
        <v>2868</v>
      </c>
      <c r="AQ254" s="317" t="s">
        <v>2869</v>
      </c>
      <c r="AR254" s="317" t="s">
        <v>2870</v>
      </c>
      <c r="AS254" s="318">
        <v>48.982399999999998</v>
      </c>
      <c r="AT254" s="318">
        <v>0</v>
      </c>
      <c r="AU254" s="317" t="s">
        <v>3788</v>
      </c>
      <c r="AV254" s="317" t="s">
        <v>3788</v>
      </c>
      <c r="AW254" s="317" t="s">
        <v>3789</v>
      </c>
      <c r="AX254" s="317" t="s">
        <v>3790</v>
      </c>
      <c r="AY254" s="317" t="s">
        <v>2923</v>
      </c>
      <c r="AZ254" s="317" t="s">
        <v>3788</v>
      </c>
      <c r="BA254" s="317" t="s">
        <v>3790</v>
      </c>
      <c r="BB254" s="318">
        <v>5.1663280736357698E-3</v>
      </c>
      <c r="BC254" s="318">
        <v>1.4546395345684301E-2</v>
      </c>
      <c r="BD254" s="318">
        <v>8.3333333333333295E-4</v>
      </c>
      <c r="BE254" s="318">
        <v>3.5067583046964498E-4</v>
      </c>
      <c r="BF254" s="318">
        <v>0</v>
      </c>
      <c r="BG254" s="318">
        <v>0</v>
      </c>
      <c r="BH254" s="318">
        <v>0</v>
      </c>
      <c r="BI254" s="318">
        <v>0</v>
      </c>
      <c r="BJ254" s="318">
        <v>0</v>
      </c>
      <c r="BK254" s="318">
        <v>0</v>
      </c>
      <c r="BL254" s="318">
        <v>0</v>
      </c>
      <c r="BM254" s="318">
        <v>1.6352566998500798E-2</v>
      </c>
      <c r="BN254" s="318">
        <v>1.3333589831608099E-3</v>
      </c>
      <c r="BO254" s="318">
        <v>0</v>
      </c>
      <c r="BP254" s="318">
        <v>5.6071507347133197E-3</v>
      </c>
      <c r="BQ254" s="318">
        <v>1.88739024267053E-3</v>
      </c>
      <c r="BR254" s="318">
        <v>0</v>
      </c>
      <c r="BS254" s="318">
        <v>3.85826585647846E-2</v>
      </c>
      <c r="BT254" s="318">
        <v>4.4189809299497902E-2</v>
      </c>
      <c r="BU254" s="318">
        <v>4.6077199542168497E-2</v>
      </c>
      <c r="BV254" s="318">
        <v>145.04758858941599</v>
      </c>
      <c r="BW254" s="318">
        <v>166.127102629691</v>
      </c>
      <c r="BX254" s="318">
        <v>173.22255466980599</v>
      </c>
      <c r="BY254" s="318">
        <v>377.12373033248099</v>
      </c>
      <c r="BZ254" s="318">
        <v>431.93046683719803</v>
      </c>
      <c r="CA254" s="318">
        <v>450.37864214149602</v>
      </c>
      <c r="CB254" s="318">
        <v>10.031491226844</v>
      </c>
      <c r="CC254" s="318">
        <v>11.489350417869501</v>
      </c>
      <c r="CD254" s="318">
        <v>11.9800718809638</v>
      </c>
      <c r="CE254" s="317" t="s">
        <v>800</v>
      </c>
      <c r="CF254" s="317" t="s">
        <v>800</v>
      </c>
      <c r="CG254" s="317" t="s">
        <v>3014</v>
      </c>
      <c r="CH254" s="318">
        <v>1.6966007617795901E-3</v>
      </c>
      <c r="CI254" s="318">
        <v>3.6886057803005003E-2</v>
      </c>
      <c r="CJ254" s="318">
        <v>9.5903750287813097</v>
      </c>
      <c r="CK254" s="222"/>
      <c r="CL254" s="223">
        <f t="shared" si="29"/>
        <v>2.0896732583123048E-2</v>
      </c>
      <c r="CM254" s="223">
        <f t="shared" si="30"/>
        <v>1.7685925981661608E-2</v>
      </c>
      <c r="CN254" s="223">
        <f t="shared" si="31"/>
        <v>5.6071507347133197E-3</v>
      </c>
      <c r="CO254" s="223">
        <f t="shared" si="31"/>
        <v>1.88739024267053E-3</v>
      </c>
      <c r="CP254" s="223">
        <f t="shared" si="32"/>
        <v>4.6077199542168511E-2</v>
      </c>
      <c r="CQ254" s="223">
        <f t="shared" si="33"/>
        <v>0</v>
      </c>
      <c r="CR254" s="222"/>
      <c r="CS254" s="222"/>
      <c r="CT254" s="222"/>
      <c r="CU254" s="222"/>
      <c r="CV254" s="222"/>
      <c r="CW254" s="222"/>
      <c r="CX254" s="222"/>
      <c r="CY254" s="222"/>
      <c r="CZ254" s="222"/>
      <c r="DA254" s="222"/>
      <c r="DB254" s="224">
        <f t="shared" si="34"/>
        <v>3.8582658564784655E-2</v>
      </c>
      <c r="DC254" s="224">
        <f t="shared" si="35"/>
        <v>0</v>
      </c>
      <c r="DD254" s="224">
        <f t="shared" si="36"/>
        <v>3.8582658564784655E-2</v>
      </c>
      <c r="DE254" s="225">
        <f t="shared" si="37"/>
        <v>5.5511151231257827E-17</v>
      </c>
      <c r="DF254" s="222"/>
      <c r="DG254" s="222"/>
      <c r="DH254" s="222"/>
      <c r="DI254" s="222"/>
      <c r="DJ254" s="222"/>
      <c r="DK254" s="222"/>
      <c r="DL254" s="222"/>
      <c r="DM254" s="222"/>
      <c r="DN254" s="222"/>
      <c r="DO254" s="222"/>
      <c r="DP254" s="222"/>
      <c r="DQ254" s="222"/>
      <c r="DR254" s="222"/>
      <c r="DS254" s="222"/>
      <c r="DT254" s="222"/>
      <c r="DU254" s="222"/>
      <c r="DV254" s="222"/>
      <c r="DW254" s="222"/>
      <c r="DX254" s="222"/>
      <c r="DY254" s="222"/>
      <c r="DZ254" s="222"/>
      <c r="EA254" s="222"/>
      <c r="EB254" s="222"/>
      <c r="EC254" s="222"/>
      <c r="ED254" s="222"/>
      <c r="EE254" s="222"/>
    </row>
    <row r="255" spans="1:135" ht="25.5" x14ac:dyDescent="0.25">
      <c r="A255" s="317" t="s">
        <v>609</v>
      </c>
      <c r="B255" s="317" t="s">
        <v>3792</v>
      </c>
      <c r="C255" s="317" t="s">
        <v>610</v>
      </c>
      <c r="D255" s="317" t="s">
        <v>2980</v>
      </c>
      <c r="E255" s="318">
        <v>266</v>
      </c>
      <c r="F255" s="318">
        <v>1690</v>
      </c>
      <c r="G255" s="317" t="s">
        <v>2891</v>
      </c>
      <c r="H255" s="317" t="s">
        <v>800</v>
      </c>
      <c r="I255" s="317" t="s">
        <v>2623</v>
      </c>
      <c r="J255" s="318">
        <v>97</v>
      </c>
      <c r="K255" s="318">
        <v>0.82509999999999994</v>
      </c>
      <c r="L255" s="317" t="s">
        <v>2891</v>
      </c>
      <c r="M255" s="317" t="s">
        <v>2892</v>
      </c>
      <c r="N255" s="317" t="s">
        <v>2893</v>
      </c>
      <c r="O255" s="317" t="s">
        <v>32</v>
      </c>
      <c r="P255" s="317" t="s">
        <v>2858</v>
      </c>
      <c r="Q255" s="317" t="s">
        <v>2854</v>
      </c>
      <c r="R255" s="317" t="s">
        <v>3792</v>
      </c>
      <c r="S255" s="317" t="s">
        <v>2860</v>
      </c>
      <c r="T255" s="318">
        <v>5.4685696788286699E-2</v>
      </c>
      <c r="U255" s="317" t="s">
        <v>3008</v>
      </c>
      <c r="V255" s="317" t="s">
        <v>3009</v>
      </c>
      <c r="W255" s="317" t="s">
        <v>611</v>
      </c>
      <c r="X255" s="317" t="s">
        <v>612</v>
      </c>
      <c r="Y255" s="318">
        <v>266</v>
      </c>
      <c r="Z255" s="318">
        <v>4340</v>
      </c>
      <c r="AA255" s="318">
        <v>1</v>
      </c>
      <c r="AB255" s="317" t="s">
        <v>3793</v>
      </c>
      <c r="AC255" s="318">
        <v>1</v>
      </c>
      <c r="AD255" s="317" t="s">
        <v>611</v>
      </c>
      <c r="AE255" s="317" t="s">
        <v>612</v>
      </c>
      <c r="AF255" s="318">
        <v>266</v>
      </c>
      <c r="AG255" s="318">
        <v>4340</v>
      </c>
      <c r="AH255" s="317" t="s">
        <v>2891</v>
      </c>
      <c r="AI255" s="317" t="s">
        <v>2946</v>
      </c>
      <c r="AJ255" s="317" t="s">
        <v>2855</v>
      </c>
      <c r="AK255" s="317" t="s">
        <v>2864</v>
      </c>
      <c r="AL255" s="317" t="s">
        <v>2854</v>
      </c>
      <c r="AM255" s="317" t="s">
        <v>2865</v>
      </c>
      <c r="AN255" s="317" t="s">
        <v>3010</v>
      </c>
      <c r="AO255" s="317" t="s">
        <v>2947</v>
      </c>
      <c r="AP255" s="317" t="s">
        <v>2868</v>
      </c>
      <c r="AQ255" s="317" t="s">
        <v>2869</v>
      </c>
      <c r="AR255" s="317" t="s">
        <v>2948</v>
      </c>
      <c r="AS255" s="318">
        <v>48.982399999999998</v>
      </c>
      <c r="AT255" s="318">
        <v>0</v>
      </c>
      <c r="AU255" s="317" t="s">
        <v>3788</v>
      </c>
      <c r="AV255" s="317" t="s">
        <v>3794</v>
      </c>
      <c r="AW255" s="317" t="s">
        <v>3795</v>
      </c>
      <c r="AX255" s="317" t="s">
        <v>3796</v>
      </c>
      <c r="AY255" s="317" t="s">
        <v>2874</v>
      </c>
      <c r="AZ255" s="317" t="s">
        <v>3794</v>
      </c>
      <c r="BA255" s="317" t="s">
        <v>3796</v>
      </c>
      <c r="BB255" s="318">
        <v>5.1663280736357698E-3</v>
      </c>
      <c r="BC255" s="318">
        <v>1.4546395345684301E-2</v>
      </c>
      <c r="BD255" s="318">
        <v>8.3333333333333295E-4</v>
      </c>
      <c r="BE255" s="318">
        <v>3.5067583046964498E-4</v>
      </c>
      <c r="BF255" s="318">
        <v>0</v>
      </c>
      <c r="BG255" s="318">
        <v>0</v>
      </c>
      <c r="BH255" s="318">
        <v>5.6993932923707098E-3</v>
      </c>
      <c r="BI255" s="318">
        <v>0</v>
      </c>
      <c r="BJ255" s="318">
        <v>0</v>
      </c>
      <c r="BK255" s="318">
        <v>8.8329000000000001E-4</v>
      </c>
      <c r="BL255" s="318">
        <v>0</v>
      </c>
      <c r="BM255" s="318">
        <v>1.6352566998500798E-2</v>
      </c>
      <c r="BN255" s="318">
        <v>1.3333589831608099E-3</v>
      </c>
      <c r="BO255" s="318">
        <v>0</v>
      </c>
      <c r="BP255" s="318">
        <v>5.6071507347133197E-3</v>
      </c>
      <c r="BQ255" s="318">
        <v>1.88739024267053E-3</v>
      </c>
      <c r="BR255" s="318">
        <v>1.72869541013825E-4</v>
      </c>
      <c r="BS255" s="318">
        <v>4.5338211398169202E-2</v>
      </c>
      <c r="BT255" s="318">
        <v>5.0945362132882498E-2</v>
      </c>
      <c r="BU255" s="318">
        <v>5.2832752375553002E-2</v>
      </c>
      <c r="BV255" s="318">
        <v>170.444403752516</v>
      </c>
      <c r="BW255" s="318">
        <v>191.523917792791</v>
      </c>
      <c r="BX255" s="318">
        <v>198.61936983290599</v>
      </c>
      <c r="BY255" s="318">
        <v>443.15544975654097</v>
      </c>
      <c r="BZ255" s="318">
        <v>497.96218626125699</v>
      </c>
      <c r="CA255" s="318">
        <v>516.41036156555595</v>
      </c>
      <c r="CB255" s="318">
        <v>11.787934963524</v>
      </c>
      <c r="CC255" s="318">
        <v>13.245794154549399</v>
      </c>
      <c r="CD255" s="318">
        <v>13.7365156176438</v>
      </c>
      <c r="CE255" s="317" t="s">
        <v>800</v>
      </c>
      <c r="CF255" s="317" t="s">
        <v>800</v>
      </c>
      <c r="CG255" s="317" t="s">
        <v>3014</v>
      </c>
      <c r="CH255" s="318">
        <v>1.6966007617795901E-3</v>
      </c>
      <c r="CI255" s="318">
        <v>4.3641610636389598E-2</v>
      </c>
      <c r="CJ255" s="318">
        <v>11.3468187654613</v>
      </c>
      <c r="CK255" s="222"/>
      <c r="CL255" s="223">
        <f t="shared" si="29"/>
        <v>2.7652285416507584E-2</v>
      </c>
      <c r="CM255" s="223">
        <f t="shared" si="30"/>
        <v>1.7685925981661608E-2</v>
      </c>
      <c r="CN255" s="223">
        <f t="shared" si="31"/>
        <v>5.6071507347133197E-3</v>
      </c>
      <c r="CO255" s="223">
        <f t="shared" si="31"/>
        <v>1.88739024267053E-3</v>
      </c>
      <c r="CP255" s="223">
        <f t="shared" si="32"/>
        <v>5.2832752375553051E-2</v>
      </c>
      <c r="CQ255" s="223">
        <f t="shared" si="33"/>
        <v>0</v>
      </c>
      <c r="CR255" s="222"/>
      <c r="CS255" s="222"/>
      <c r="CT255" s="222"/>
      <c r="CU255" s="222"/>
      <c r="CV255" s="222"/>
      <c r="CW255" s="222"/>
      <c r="CX255" s="222"/>
      <c r="CY255" s="222"/>
      <c r="CZ255" s="222"/>
      <c r="DA255" s="222"/>
      <c r="DB255" s="224">
        <f t="shared" si="34"/>
        <v>3.8582658564784655E-2</v>
      </c>
      <c r="DC255" s="224">
        <f t="shared" si="35"/>
        <v>6.7555528333845347E-3</v>
      </c>
      <c r="DD255" s="224">
        <f t="shared" si="36"/>
        <v>4.5338211398169188E-2</v>
      </c>
      <c r="DE255" s="225">
        <f t="shared" si="37"/>
        <v>0</v>
      </c>
      <c r="DF255" s="222"/>
      <c r="DG255" s="222"/>
      <c r="DH255" s="222"/>
      <c r="DI255" s="222"/>
      <c r="DJ255" s="222"/>
      <c r="DK255" s="222"/>
      <c r="DL255" s="222"/>
      <c r="DM255" s="222"/>
      <c r="DN255" s="222"/>
      <c r="DO255" s="222"/>
      <c r="DP255" s="222"/>
      <c r="DQ255" s="222"/>
      <c r="DR255" s="222"/>
      <c r="DS255" s="222"/>
      <c r="DT255" s="222"/>
      <c r="DU255" s="222"/>
      <c r="DV255" s="222"/>
      <c r="DW255" s="222"/>
      <c r="DX255" s="222"/>
      <c r="DY255" s="222"/>
      <c r="DZ255" s="222"/>
      <c r="EA255" s="222"/>
      <c r="EB255" s="222"/>
      <c r="EC255" s="222"/>
      <c r="ED255" s="222"/>
      <c r="EE255" s="222"/>
    </row>
    <row r="256" spans="1:135" ht="25.5" x14ac:dyDescent="0.25">
      <c r="A256" s="317" t="s">
        <v>611</v>
      </c>
      <c r="B256" s="317" t="s">
        <v>3798</v>
      </c>
      <c r="C256" s="317" t="s">
        <v>612</v>
      </c>
      <c r="D256" s="317" t="s">
        <v>2980</v>
      </c>
      <c r="E256" s="318">
        <v>266</v>
      </c>
      <c r="F256" s="318">
        <v>4340</v>
      </c>
      <c r="G256" s="317" t="s">
        <v>2891</v>
      </c>
      <c r="H256" s="317" t="s">
        <v>800</v>
      </c>
      <c r="I256" s="317" t="s">
        <v>2623</v>
      </c>
      <c r="J256" s="318">
        <v>95</v>
      </c>
      <c r="K256" s="318">
        <v>0.84553543932443997</v>
      </c>
      <c r="L256" s="317" t="s">
        <v>2891</v>
      </c>
      <c r="M256" s="317" t="s">
        <v>2892</v>
      </c>
      <c r="N256" s="317" t="s">
        <v>2893</v>
      </c>
      <c r="O256" s="317" t="s">
        <v>32</v>
      </c>
      <c r="P256" s="317" t="s">
        <v>2858</v>
      </c>
      <c r="Q256" s="317" t="s">
        <v>2859</v>
      </c>
      <c r="R256" s="317" t="s">
        <v>3798</v>
      </c>
      <c r="S256" s="317" t="s">
        <v>2860</v>
      </c>
      <c r="T256" s="318">
        <v>5.4685696788286699E-2</v>
      </c>
      <c r="U256" s="317" t="s">
        <v>3008</v>
      </c>
      <c r="V256" s="317" t="s">
        <v>3009</v>
      </c>
      <c r="W256" s="317" t="s">
        <v>611</v>
      </c>
      <c r="X256" s="317" t="s">
        <v>612</v>
      </c>
      <c r="Y256" s="318">
        <v>266</v>
      </c>
      <c r="Z256" s="318">
        <v>4340</v>
      </c>
      <c r="AA256" s="318">
        <v>1</v>
      </c>
      <c r="AB256" s="317" t="s">
        <v>3798</v>
      </c>
      <c r="AC256" s="318">
        <v>1</v>
      </c>
      <c r="AD256" s="317" t="s">
        <v>800</v>
      </c>
      <c r="AE256" s="317" t="s">
        <v>800</v>
      </c>
      <c r="AF256" s="318">
        <v>0</v>
      </c>
      <c r="AG256" s="318">
        <v>0</v>
      </c>
      <c r="AH256" s="317" t="s">
        <v>2854</v>
      </c>
      <c r="AI256" s="317" t="s">
        <v>2863</v>
      </c>
      <c r="AJ256" s="317" t="s">
        <v>2855</v>
      </c>
      <c r="AK256" s="317" t="s">
        <v>2864</v>
      </c>
      <c r="AL256" s="317" t="s">
        <v>2854</v>
      </c>
      <c r="AM256" s="317" t="s">
        <v>2865</v>
      </c>
      <c r="AN256" s="317" t="s">
        <v>3010</v>
      </c>
      <c r="AO256" s="317" t="s">
        <v>2867</v>
      </c>
      <c r="AP256" s="317" t="s">
        <v>2868</v>
      </c>
      <c r="AQ256" s="317" t="s">
        <v>2869</v>
      </c>
      <c r="AR256" s="317" t="s">
        <v>2870</v>
      </c>
      <c r="AS256" s="318">
        <v>48.982399999999998</v>
      </c>
      <c r="AT256" s="318">
        <v>0</v>
      </c>
      <c r="AU256" s="317" t="s">
        <v>3794</v>
      </c>
      <c r="AV256" s="317" t="s">
        <v>3794</v>
      </c>
      <c r="AW256" s="317" t="s">
        <v>3795</v>
      </c>
      <c r="AX256" s="317" t="s">
        <v>3796</v>
      </c>
      <c r="AY256" s="317" t="s">
        <v>2874</v>
      </c>
      <c r="AZ256" s="317" t="s">
        <v>800</v>
      </c>
      <c r="BA256" s="317" t="s">
        <v>800</v>
      </c>
      <c r="BB256" s="318">
        <v>5.6993932923707098E-3</v>
      </c>
      <c r="BC256" s="318">
        <v>1.4546395345684301E-2</v>
      </c>
      <c r="BD256" s="318">
        <v>8.3333333333333295E-4</v>
      </c>
      <c r="BE256" s="318">
        <v>3.58058479532164E-4</v>
      </c>
      <c r="BF256" s="318">
        <v>0</v>
      </c>
      <c r="BG256" s="318">
        <v>0</v>
      </c>
      <c r="BH256" s="318">
        <v>0</v>
      </c>
      <c r="BI256" s="318">
        <v>0</v>
      </c>
      <c r="BJ256" s="318">
        <v>0</v>
      </c>
      <c r="BK256" s="318">
        <v>0</v>
      </c>
      <c r="BL256" s="318">
        <v>0</v>
      </c>
      <c r="BM256" s="318">
        <v>1.62932919013404E-2</v>
      </c>
      <c r="BN256" s="318">
        <v>1.3011335135579699E-3</v>
      </c>
      <c r="BO256" s="318">
        <v>0</v>
      </c>
      <c r="BP256" s="318">
        <v>5.5868258276437601E-3</v>
      </c>
      <c r="BQ256" s="318">
        <v>1.8805487944731801E-3</v>
      </c>
      <c r="BR256" s="318">
        <v>1.72869541013825E-4</v>
      </c>
      <c r="BS256" s="318">
        <v>3.9204475406832598E-2</v>
      </c>
      <c r="BT256" s="318">
        <v>4.4791301234476402E-2</v>
      </c>
      <c r="BU256" s="318">
        <v>4.66718500289496E-2</v>
      </c>
      <c r="BV256" s="318">
        <v>147.38524589034799</v>
      </c>
      <c r="BW256" s="318">
        <v>168.38835050554999</v>
      </c>
      <c r="BX256" s="318">
        <v>175.45808281559999</v>
      </c>
      <c r="BY256" s="318">
        <v>383.20163931490498</v>
      </c>
      <c r="BZ256" s="318">
        <v>437.80971131443101</v>
      </c>
      <c r="CA256" s="318">
        <v>456.19101532055998</v>
      </c>
      <c r="CB256" s="318">
        <v>10.193163605776499</v>
      </c>
      <c r="CC256" s="318">
        <v>11.6457383209639</v>
      </c>
      <c r="CD256" s="318">
        <v>12.1346810075269</v>
      </c>
      <c r="CE256" s="317" t="s">
        <v>800</v>
      </c>
      <c r="CF256" s="317" t="s">
        <v>800</v>
      </c>
      <c r="CG256" s="317" t="s">
        <v>3014</v>
      </c>
      <c r="CH256" s="318">
        <v>1.6904508909363E-3</v>
      </c>
      <c r="CI256" s="318">
        <v>3.7514024515896298E-2</v>
      </c>
      <c r="CJ256" s="318">
        <v>9.7536463741330497</v>
      </c>
      <c r="CK256" s="222"/>
      <c r="CL256" s="223">
        <f t="shared" si="29"/>
        <v>2.1610049991934336E-2</v>
      </c>
      <c r="CM256" s="223">
        <f t="shared" si="30"/>
        <v>1.7594425414898369E-2</v>
      </c>
      <c r="CN256" s="223">
        <f t="shared" si="31"/>
        <v>5.5868258276437601E-3</v>
      </c>
      <c r="CO256" s="223">
        <f t="shared" si="31"/>
        <v>1.8805487944731801E-3</v>
      </c>
      <c r="CP256" s="223">
        <f t="shared" si="32"/>
        <v>4.6671850028949649E-2</v>
      </c>
      <c r="CQ256" s="223">
        <f t="shared" si="33"/>
        <v>0</v>
      </c>
      <c r="CR256" s="222"/>
      <c r="CS256" s="222"/>
      <c r="CT256" s="222"/>
      <c r="CU256" s="222"/>
      <c r="CV256" s="222"/>
      <c r="CW256" s="222"/>
      <c r="CX256" s="222"/>
      <c r="CY256" s="222"/>
      <c r="CZ256" s="222"/>
      <c r="DA256" s="222"/>
      <c r="DB256" s="224">
        <f t="shared" si="34"/>
        <v>3.9031605865818879E-2</v>
      </c>
      <c r="DC256" s="224">
        <f t="shared" si="35"/>
        <v>1.72869541013825E-4</v>
      </c>
      <c r="DD256" s="224">
        <f t="shared" si="36"/>
        <v>3.9204475406832702E-2</v>
      </c>
      <c r="DE256" s="225">
        <f t="shared" si="37"/>
        <v>1.0408340855860843E-16</v>
      </c>
      <c r="DF256" s="222"/>
      <c r="DG256" s="222"/>
      <c r="DH256" s="222"/>
      <c r="DI256" s="222"/>
      <c r="DJ256" s="222"/>
      <c r="DK256" s="222"/>
      <c r="DL256" s="222"/>
      <c r="DM256" s="222"/>
      <c r="DN256" s="222"/>
      <c r="DO256" s="222"/>
      <c r="DP256" s="222"/>
      <c r="DQ256" s="222"/>
      <c r="DR256" s="222"/>
      <c r="DS256" s="222"/>
      <c r="DT256" s="222"/>
      <c r="DU256" s="222"/>
      <c r="DV256" s="222"/>
      <c r="DW256" s="222"/>
      <c r="DX256" s="222"/>
      <c r="DY256" s="222"/>
      <c r="DZ256" s="222"/>
      <c r="EA256" s="222"/>
      <c r="EB256" s="222"/>
      <c r="EC256" s="222"/>
      <c r="ED256" s="222"/>
      <c r="EE256" s="222"/>
    </row>
    <row r="257" spans="1:135" ht="25.5" x14ac:dyDescent="0.25">
      <c r="A257" s="317" t="s">
        <v>613</v>
      </c>
      <c r="B257" s="317" t="s">
        <v>3800</v>
      </c>
      <c r="C257" s="317" t="s">
        <v>614</v>
      </c>
      <c r="D257" s="317" t="s">
        <v>2980</v>
      </c>
      <c r="E257" s="318">
        <v>266</v>
      </c>
      <c r="F257" s="318">
        <v>3549</v>
      </c>
      <c r="G257" s="317" t="s">
        <v>2891</v>
      </c>
      <c r="H257" s="317" t="s">
        <v>800</v>
      </c>
      <c r="I257" s="317" t="s">
        <v>2623</v>
      </c>
      <c r="J257" s="318">
        <v>98</v>
      </c>
      <c r="K257" s="318">
        <v>0.81850000000000001</v>
      </c>
      <c r="L257" s="317" t="s">
        <v>2891</v>
      </c>
      <c r="M257" s="317" t="s">
        <v>2892</v>
      </c>
      <c r="N257" s="317" t="s">
        <v>2893</v>
      </c>
      <c r="O257" s="317" t="s">
        <v>32</v>
      </c>
      <c r="P257" s="317" t="s">
        <v>2858</v>
      </c>
      <c r="Q257" s="317" t="s">
        <v>2859</v>
      </c>
      <c r="R257" s="317" t="s">
        <v>3800</v>
      </c>
      <c r="S257" s="317" t="s">
        <v>2860</v>
      </c>
      <c r="T257" s="318">
        <v>5.4685696788286699E-2</v>
      </c>
      <c r="U257" s="317" t="s">
        <v>3008</v>
      </c>
      <c r="V257" s="317" t="s">
        <v>3009</v>
      </c>
      <c r="W257" s="317" t="s">
        <v>613</v>
      </c>
      <c r="X257" s="317" t="s">
        <v>614</v>
      </c>
      <c r="Y257" s="318">
        <v>266</v>
      </c>
      <c r="Z257" s="318">
        <v>3549</v>
      </c>
      <c r="AA257" s="318">
        <v>1</v>
      </c>
      <c r="AB257" s="317" t="s">
        <v>3800</v>
      </c>
      <c r="AC257" s="318">
        <v>1</v>
      </c>
      <c r="AD257" s="317" t="s">
        <v>800</v>
      </c>
      <c r="AE257" s="317" t="s">
        <v>800</v>
      </c>
      <c r="AF257" s="318">
        <v>0</v>
      </c>
      <c r="AG257" s="318">
        <v>0</v>
      </c>
      <c r="AH257" s="317" t="s">
        <v>2854</v>
      </c>
      <c r="AI257" s="317" t="s">
        <v>2863</v>
      </c>
      <c r="AJ257" s="317" t="s">
        <v>2855</v>
      </c>
      <c r="AK257" s="317" t="s">
        <v>2864</v>
      </c>
      <c r="AL257" s="317" t="s">
        <v>2854</v>
      </c>
      <c r="AM257" s="317" t="s">
        <v>2865</v>
      </c>
      <c r="AN257" s="317" t="s">
        <v>3010</v>
      </c>
      <c r="AO257" s="317" t="s">
        <v>2867</v>
      </c>
      <c r="AP257" s="317" t="s">
        <v>2868</v>
      </c>
      <c r="AQ257" s="317" t="s">
        <v>2869</v>
      </c>
      <c r="AR257" s="317" t="s">
        <v>2870</v>
      </c>
      <c r="AS257" s="318">
        <v>48.982399999999998</v>
      </c>
      <c r="AT257" s="318">
        <v>0</v>
      </c>
      <c r="AU257" s="317" t="s">
        <v>3801</v>
      </c>
      <c r="AV257" s="317" t="s">
        <v>3801</v>
      </c>
      <c r="AW257" s="317" t="s">
        <v>3802</v>
      </c>
      <c r="AX257" s="317" t="s">
        <v>3803</v>
      </c>
      <c r="AY257" s="317" t="s">
        <v>2874</v>
      </c>
      <c r="AZ257" s="317" t="s">
        <v>800</v>
      </c>
      <c r="BA257" s="317" t="s">
        <v>800</v>
      </c>
      <c r="BB257" s="318">
        <v>6.47150277073354E-3</v>
      </c>
      <c r="BC257" s="318">
        <v>1.4546395345684301E-2</v>
      </c>
      <c r="BD257" s="318">
        <v>8.3333333333333295E-4</v>
      </c>
      <c r="BE257" s="318">
        <v>3.4709750566893401E-4</v>
      </c>
      <c r="BF257" s="318">
        <v>0</v>
      </c>
      <c r="BG257" s="318">
        <v>0</v>
      </c>
      <c r="BH257" s="318">
        <v>0</v>
      </c>
      <c r="BI257" s="318">
        <v>0</v>
      </c>
      <c r="BJ257" s="318">
        <v>0</v>
      </c>
      <c r="BK257" s="318">
        <v>0</v>
      </c>
      <c r="BL257" s="318">
        <v>0</v>
      </c>
      <c r="BM257" s="318">
        <v>1.6316217994027299E-2</v>
      </c>
      <c r="BN257" s="318">
        <v>1.34411056445448E-3</v>
      </c>
      <c r="BO257" s="318">
        <v>0</v>
      </c>
      <c r="BP257" s="318">
        <v>5.5946869822542499E-3</v>
      </c>
      <c r="BQ257" s="318">
        <v>1.8831948917889E-3</v>
      </c>
      <c r="BR257" s="318">
        <v>2.1139864976049599E-4</v>
      </c>
      <c r="BS257" s="318">
        <v>4.0070056163662299E-2</v>
      </c>
      <c r="BT257" s="318">
        <v>4.5664743145916599E-2</v>
      </c>
      <c r="BU257" s="318">
        <v>4.7547938037705503E-2</v>
      </c>
      <c r="BV257" s="318">
        <v>150.63930888594899</v>
      </c>
      <c r="BW257" s="318">
        <v>171.67196671397201</v>
      </c>
      <c r="BX257" s="318">
        <v>178.751646758291</v>
      </c>
      <c r="BY257" s="318">
        <v>391.66220310346699</v>
      </c>
      <c r="BZ257" s="318">
        <v>446.34711345632797</v>
      </c>
      <c r="CA257" s="318">
        <v>464.75428157155699</v>
      </c>
      <c r="CB257" s="318">
        <v>10.418214602552201</v>
      </c>
      <c r="CC257" s="318">
        <v>11.8728332179383</v>
      </c>
      <c r="CD257" s="318">
        <v>12.362463889803401</v>
      </c>
      <c r="CE257" s="317" t="s">
        <v>800</v>
      </c>
      <c r="CF257" s="317" t="s">
        <v>800</v>
      </c>
      <c r="CG257" s="317" t="s">
        <v>3014</v>
      </c>
      <c r="CH257" s="318">
        <v>1.6928295038061199E-3</v>
      </c>
      <c r="CI257" s="318">
        <v>3.8377226659856198E-2</v>
      </c>
      <c r="CJ257" s="318">
        <v>9.9780789315626208</v>
      </c>
      <c r="CK257" s="222"/>
      <c r="CL257" s="223">
        <f t="shared" si="29"/>
        <v>2.2409727605180604E-2</v>
      </c>
      <c r="CM257" s="223">
        <f t="shared" si="30"/>
        <v>1.7660328558481778E-2</v>
      </c>
      <c r="CN257" s="223">
        <f t="shared" si="31"/>
        <v>5.5946869822542499E-3</v>
      </c>
      <c r="CO257" s="223">
        <f t="shared" si="31"/>
        <v>1.8831948917889E-3</v>
      </c>
      <c r="CP257" s="223">
        <f t="shared" si="32"/>
        <v>4.7547938037705531E-2</v>
      </c>
      <c r="CQ257" s="223">
        <f t="shared" si="33"/>
        <v>0</v>
      </c>
      <c r="CR257" s="222"/>
      <c r="CS257" s="222"/>
      <c r="CT257" s="222"/>
      <c r="CU257" s="222"/>
      <c r="CV257" s="222"/>
      <c r="CW257" s="222"/>
      <c r="CX257" s="222"/>
      <c r="CY257" s="222"/>
      <c r="CZ257" s="222"/>
      <c r="DA257" s="222"/>
      <c r="DB257" s="224">
        <f t="shared" si="34"/>
        <v>3.9858657513901885E-2</v>
      </c>
      <c r="DC257" s="224">
        <f t="shared" si="35"/>
        <v>2.1139864976049599E-4</v>
      </c>
      <c r="DD257" s="224">
        <f t="shared" si="36"/>
        <v>4.0070056163662382E-2</v>
      </c>
      <c r="DE257" s="225">
        <f t="shared" si="37"/>
        <v>8.3266726846886741E-17</v>
      </c>
      <c r="DF257" s="222"/>
      <c r="DG257" s="222"/>
      <c r="DH257" s="222"/>
      <c r="DI257" s="222"/>
      <c r="DJ257" s="222"/>
      <c r="DK257" s="222"/>
      <c r="DL257" s="222"/>
      <c r="DM257" s="222"/>
      <c r="DN257" s="222"/>
      <c r="DO257" s="222"/>
      <c r="DP257" s="222"/>
      <c r="DQ257" s="222"/>
      <c r="DR257" s="222"/>
      <c r="DS257" s="222"/>
      <c r="DT257" s="222"/>
      <c r="DU257" s="222"/>
      <c r="DV257" s="222"/>
      <c r="DW257" s="222"/>
      <c r="DX257" s="222"/>
      <c r="DY257" s="222"/>
      <c r="DZ257" s="222"/>
      <c r="EA257" s="222"/>
      <c r="EB257" s="222"/>
      <c r="EC257" s="222"/>
      <c r="ED257" s="222"/>
      <c r="EE257" s="222"/>
    </row>
    <row r="258" spans="1:135" ht="25.5" x14ac:dyDescent="0.25">
      <c r="A258" s="317" t="s">
        <v>615</v>
      </c>
      <c r="B258" s="317" t="s">
        <v>3805</v>
      </c>
      <c r="C258" s="317" t="s">
        <v>616</v>
      </c>
      <c r="D258" s="317" t="s">
        <v>2980</v>
      </c>
      <c r="E258" s="318">
        <v>340</v>
      </c>
      <c r="F258" s="318">
        <v>1183</v>
      </c>
      <c r="G258" s="317" t="s">
        <v>2891</v>
      </c>
      <c r="H258" s="317" t="s">
        <v>800</v>
      </c>
      <c r="I258" s="317" t="s">
        <v>2623</v>
      </c>
      <c r="J258" s="318">
        <v>72</v>
      </c>
      <c r="K258" s="318">
        <v>0.8075</v>
      </c>
      <c r="L258" s="317" t="s">
        <v>2891</v>
      </c>
      <c r="M258" s="317" t="s">
        <v>2892</v>
      </c>
      <c r="N258" s="317" t="s">
        <v>2893</v>
      </c>
      <c r="O258" s="317" t="s">
        <v>32</v>
      </c>
      <c r="P258" s="317" t="s">
        <v>2858</v>
      </c>
      <c r="Q258" s="317" t="s">
        <v>2859</v>
      </c>
      <c r="R258" s="317" t="s">
        <v>3805</v>
      </c>
      <c r="S258" s="317" t="s">
        <v>2860</v>
      </c>
      <c r="T258" s="318">
        <v>5.4685696788286699E-2</v>
      </c>
      <c r="U258" s="317" t="s">
        <v>3008</v>
      </c>
      <c r="V258" s="317" t="s">
        <v>3009</v>
      </c>
      <c r="W258" s="317" t="s">
        <v>621</v>
      </c>
      <c r="X258" s="317" t="s">
        <v>622</v>
      </c>
      <c r="Y258" s="318">
        <v>340</v>
      </c>
      <c r="Z258" s="318">
        <v>1848</v>
      </c>
      <c r="AA258" s="318">
        <v>1</v>
      </c>
      <c r="AB258" s="317" t="s">
        <v>3806</v>
      </c>
      <c r="AC258" s="318">
        <v>1</v>
      </c>
      <c r="AD258" s="317" t="s">
        <v>621</v>
      </c>
      <c r="AE258" s="317" t="s">
        <v>622</v>
      </c>
      <c r="AF258" s="318">
        <v>340</v>
      </c>
      <c r="AG258" s="318">
        <v>1848</v>
      </c>
      <c r="AH258" s="317" t="s">
        <v>2891</v>
      </c>
      <c r="AI258" s="317" t="s">
        <v>2946</v>
      </c>
      <c r="AJ258" s="317" t="s">
        <v>2855</v>
      </c>
      <c r="AK258" s="317" t="s">
        <v>2864</v>
      </c>
      <c r="AL258" s="317" t="s">
        <v>2855</v>
      </c>
      <c r="AM258" s="317" t="s">
        <v>3031</v>
      </c>
      <c r="AN258" s="317" t="s">
        <v>3010</v>
      </c>
      <c r="AO258" s="317" t="s">
        <v>2947</v>
      </c>
      <c r="AP258" s="317" t="s">
        <v>2868</v>
      </c>
      <c r="AQ258" s="317" t="s">
        <v>2869</v>
      </c>
      <c r="AR258" s="317" t="s">
        <v>2948</v>
      </c>
      <c r="AS258" s="318">
        <v>48.982399999999998</v>
      </c>
      <c r="AT258" s="318">
        <v>0</v>
      </c>
      <c r="AU258" s="317" t="s">
        <v>3807</v>
      </c>
      <c r="AV258" s="317" t="s">
        <v>3808</v>
      </c>
      <c r="AW258" s="317" t="s">
        <v>3809</v>
      </c>
      <c r="AX258" s="317" t="s">
        <v>3810</v>
      </c>
      <c r="AY258" s="317" t="s">
        <v>2874</v>
      </c>
      <c r="AZ258" s="317" t="s">
        <v>3808</v>
      </c>
      <c r="BA258" s="317" t="s">
        <v>3810</v>
      </c>
      <c r="BB258" s="318">
        <v>6.6237625622240998E-3</v>
      </c>
      <c r="BC258" s="318">
        <v>1.8593136908017501E-2</v>
      </c>
      <c r="BD258" s="318">
        <v>8.3333333333333295E-4</v>
      </c>
      <c r="BE258" s="318">
        <v>4.7243827160493802E-4</v>
      </c>
      <c r="BF258" s="318">
        <v>0</v>
      </c>
      <c r="BG258" s="318">
        <v>0</v>
      </c>
      <c r="BH258" s="318">
        <v>1.7711012076547801E-2</v>
      </c>
      <c r="BI258" s="318">
        <v>0</v>
      </c>
      <c r="BJ258" s="318">
        <v>0</v>
      </c>
      <c r="BK258" s="318">
        <v>4.1402000000000001E-3</v>
      </c>
      <c r="BL258" s="318">
        <v>0</v>
      </c>
      <c r="BM258" s="318">
        <v>2.2510711970328699E-2</v>
      </c>
      <c r="BN258" s="318">
        <v>1.74143964702175E-3</v>
      </c>
      <c r="BO258" s="318">
        <v>0</v>
      </c>
      <c r="BP258" s="318">
        <v>7.7187242330161703E-3</v>
      </c>
      <c r="BQ258" s="318">
        <v>2.5981546586698102E-3</v>
      </c>
      <c r="BR258" s="318">
        <v>0</v>
      </c>
      <c r="BS258" s="318">
        <v>7.2626034769078099E-2</v>
      </c>
      <c r="BT258" s="318">
        <v>8.0344759002094299E-2</v>
      </c>
      <c r="BU258" s="318">
        <v>8.2942913660764103E-2</v>
      </c>
      <c r="BV258" s="318">
        <v>213.60598461493601</v>
      </c>
      <c r="BW258" s="318">
        <v>236.308114712042</v>
      </c>
      <c r="BX258" s="318">
        <v>243.94974606107101</v>
      </c>
      <c r="BY258" s="318">
        <v>555.37555999883295</v>
      </c>
      <c r="BZ258" s="318">
        <v>614.40109825130901</v>
      </c>
      <c r="CA258" s="318">
        <v>634.26933975878399</v>
      </c>
      <c r="CB258" s="318">
        <v>18.882769039960301</v>
      </c>
      <c r="CC258" s="318">
        <v>20.8896373405445</v>
      </c>
      <c r="CD258" s="318">
        <v>21.565157551798698</v>
      </c>
      <c r="CE258" s="317" t="s">
        <v>800</v>
      </c>
      <c r="CF258" s="317" t="s">
        <v>800</v>
      </c>
      <c r="CG258" s="317" t="s">
        <v>3014</v>
      </c>
      <c r="CH258" s="318">
        <v>2.3355165632748601E-3</v>
      </c>
      <c r="CI258" s="318">
        <v>7.0290518205803204E-2</v>
      </c>
      <c r="CJ258" s="318">
        <v>18.275534733508799</v>
      </c>
      <c r="CK258" s="222"/>
      <c r="CL258" s="223">
        <f t="shared" si="29"/>
        <v>4.8373883151727665E-2</v>
      </c>
      <c r="CM258" s="223">
        <f t="shared" si="30"/>
        <v>2.4252151617350448E-2</v>
      </c>
      <c r="CN258" s="223">
        <f t="shared" si="31"/>
        <v>7.7187242330161703E-3</v>
      </c>
      <c r="CO258" s="223">
        <f t="shared" si="31"/>
        <v>2.5981546586698102E-3</v>
      </c>
      <c r="CP258" s="223">
        <f t="shared" si="32"/>
        <v>8.2942913660764089E-2</v>
      </c>
      <c r="CQ258" s="223">
        <f t="shared" si="33"/>
        <v>0</v>
      </c>
      <c r="CR258" s="222"/>
      <c r="CS258" s="222"/>
      <c r="CT258" s="222"/>
      <c r="CU258" s="222"/>
      <c r="CV258" s="222"/>
      <c r="CW258" s="222"/>
      <c r="CX258" s="222"/>
      <c r="CY258" s="222"/>
      <c r="CZ258" s="222"/>
      <c r="DA258" s="222"/>
      <c r="DB258" s="224">
        <f t="shared" si="34"/>
        <v>5.0774822692530322E-2</v>
      </c>
      <c r="DC258" s="224">
        <f t="shared" si="35"/>
        <v>2.1851212076547801E-2</v>
      </c>
      <c r="DD258" s="224">
        <f t="shared" si="36"/>
        <v>7.2626034769078127E-2</v>
      </c>
      <c r="DE258" s="225">
        <f t="shared" si="37"/>
        <v>0</v>
      </c>
      <c r="DF258" s="222"/>
      <c r="DG258" s="222"/>
      <c r="DH258" s="222"/>
      <c r="DI258" s="222"/>
      <c r="DJ258" s="222"/>
      <c r="DK258" s="222"/>
      <c r="DL258" s="222"/>
      <c r="DM258" s="222"/>
      <c r="DN258" s="222"/>
      <c r="DO258" s="222"/>
      <c r="DP258" s="222"/>
      <c r="DQ258" s="222"/>
      <c r="DR258" s="222"/>
      <c r="DS258" s="222"/>
      <c r="DT258" s="222"/>
      <c r="DU258" s="222"/>
      <c r="DV258" s="222"/>
      <c r="DW258" s="222"/>
      <c r="DX258" s="222"/>
      <c r="DY258" s="222"/>
      <c r="DZ258" s="222"/>
      <c r="EA258" s="222"/>
      <c r="EB258" s="222"/>
      <c r="EC258" s="222"/>
      <c r="ED258" s="222"/>
      <c r="EE258" s="222"/>
    </row>
    <row r="259" spans="1:135" ht="25.5" x14ac:dyDescent="0.25">
      <c r="A259" s="317" t="s">
        <v>617</v>
      </c>
      <c r="B259" s="317" t="s">
        <v>3812</v>
      </c>
      <c r="C259" s="317" t="s">
        <v>618</v>
      </c>
      <c r="D259" s="317" t="s">
        <v>2980</v>
      </c>
      <c r="E259" s="318">
        <v>340</v>
      </c>
      <c r="F259" s="318">
        <v>1680</v>
      </c>
      <c r="G259" s="317" t="s">
        <v>2854</v>
      </c>
      <c r="H259" s="317" t="s">
        <v>800</v>
      </c>
      <c r="I259" s="317" t="s">
        <v>2622</v>
      </c>
      <c r="J259" s="318">
        <v>96</v>
      </c>
      <c r="K259" s="318">
        <v>0.80776710830193299</v>
      </c>
      <c r="L259" s="317" t="s">
        <v>2891</v>
      </c>
      <c r="M259" s="317" t="s">
        <v>2892</v>
      </c>
      <c r="N259" s="317" t="s">
        <v>2893</v>
      </c>
      <c r="O259" s="317" t="s">
        <v>32</v>
      </c>
      <c r="P259" s="317" t="s">
        <v>2858</v>
      </c>
      <c r="Q259" s="317" t="s">
        <v>2859</v>
      </c>
      <c r="R259" s="317" t="s">
        <v>3812</v>
      </c>
      <c r="S259" s="317" t="s">
        <v>2860</v>
      </c>
      <c r="T259" s="318">
        <v>5.4685696788286699E-2</v>
      </c>
      <c r="U259" s="317" t="s">
        <v>2861</v>
      </c>
      <c r="V259" s="317" t="s">
        <v>2862</v>
      </c>
      <c r="W259" s="317" t="s">
        <v>617</v>
      </c>
      <c r="X259" s="317" t="s">
        <v>618</v>
      </c>
      <c r="Y259" s="318">
        <v>340</v>
      </c>
      <c r="Z259" s="318">
        <v>1680</v>
      </c>
      <c r="AA259" s="318">
        <v>1</v>
      </c>
      <c r="AB259" s="317" t="s">
        <v>3812</v>
      </c>
      <c r="AC259" s="318">
        <v>1</v>
      </c>
      <c r="AD259" s="317" t="s">
        <v>800</v>
      </c>
      <c r="AE259" s="317" t="s">
        <v>800</v>
      </c>
      <c r="AF259" s="318">
        <v>0</v>
      </c>
      <c r="AG259" s="318">
        <v>0</v>
      </c>
      <c r="AH259" s="317" t="s">
        <v>2854</v>
      </c>
      <c r="AI259" s="317" t="s">
        <v>2863</v>
      </c>
      <c r="AJ259" s="317" t="s">
        <v>2855</v>
      </c>
      <c r="AK259" s="317" t="s">
        <v>2864</v>
      </c>
      <c r="AL259" s="317" t="s">
        <v>2854</v>
      </c>
      <c r="AM259" s="317" t="s">
        <v>2865</v>
      </c>
      <c r="AN259" s="317" t="s">
        <v>2866</v>
      </c>
      <c r="AO259" s="317" t="s">
        <v>2867</v>
      </c>
      <c r="AP259" s="317" t="s">
        <v>2868</v>
      </c>
      <c r="AQ259" s="317" t="s">
        <v>2869</v>
      </c>
      <c r="AR259" s="317" t="s">
        <v>2870</v>
      </c>
      <c r="AS259" s="318">
        <v>79.348399999999998</v>
      </c>
      <c r="AT259" s="318">
        <v>0</v>
      </c>
      <c r="AU259" s="317" t="s">
        <v>3813</v>
      </c>
      <c r="AV259" s="317" t="s">
        <v>3813</v>
      </c>
      <c r="AW259" s="317" t="s">
        <v>3814</v>
      </c>
      <c r="AX259" s="317" t="s">
        <v>3815</v>
      </c>
      <c r="AY259" s="317" t="s">
        <v>2874</v>
      </c>
      <c r="AZ259" s="317" t="s">
        <v>800</v>
      </c>
      <c r="BA259" s="317" t="s">
        <v>800</v>
      </c>
      <c r="BB259" s="318">
        <v>6.4742328042328001E-3</v>
      </c>
      <c r="BC259" s="318">
        <v>1.8593136908017501E-2</v>
      </c>
      <c r="BD259" s="318">
        <v>8.3333333333333295E-4</v>
      </c>
      <c r="BE259" s="318">
        <v>5.7399016203703703E-4</v>
      </c>
      <c r="BF259" s="318">
        <v>0</v>
      </c>
      <c r="BG259" s="318">
        <v>0</v>
      </c>
      <c r="BH259" s="318">
        <v>0</v>
      </c>
      <c r="BI259" s="318">
        <v>0</v>
      </c>
      <c r="BJ259" s="318">
        <v>0</v>
      </c>
      <c r="BK259" s="318">
        <v>0</v>
      </c>
      <c r="BL259" s="318">
        <v>0</v>
      </c>
      <c r="BM259" s="318">
        <v>3.3940681346439502E-2</v>
      </c>
      <c r="BN259" s="318">
        <v>1.7408637966531801E-3</v>
      </c>
      <c r="BO259" s="318">
        <v>0</v>
      </c>
      <c r="BP259" s="318">
        <v>5.7871288835309896E-3</v>
      </c>
      <c r="BQ259" s="318">
        <v>1.9479716356174701E-3</v>
      </c>
      <c r="BR259" s="318">
        <v>4.4657964761904802E-4</v>
      </c>
      <c r="BS259" s="318">
        <v>6.2602817998332394E-2</v>
      </c>
      <c r="BT259" s="318">
        <v>6.8389946881863395E-2</v>
      </c>
      <c r="BU259" s="318">
        <v>7.0337918517480905E-2</v>
      </c>
      <c r="BV259" s="318">
        <v>184.125935289213</v>
      </c>
      <c r="BW259" s="318">
        <v>201.14690259371599</v>
      </c>
      <c r="BX259" s="318">
        <v>206.876230933767</v>
      </c>
      <c r="BY259" s="318">
        <v>478.72743175195399</v>
      </c>
      <c r="BZ259" s="318">
        <v>522.98194674366096</v>
      </c>
      <c r="CA259" s="318">
        <v>537.87820042779504</v>
      </c>
      <c r="CB259" s="318">
        <v>16.2767326795664</v>
      </c>
      <c r="CC259" s="318">
        <v>17.7813861892845</v>
      </c>
      <c r="CD259" s="318">
        <v>18.287858814545</v>
      </c>
      <c r="CE259" s="317" t="s">
        <v>800</v>
      </c>
      <c r="CF259" s="317" t="s">
        <v>800</v>
      </c>
      <c r="CG259" s="317" t="s">
        <v>2875</v>
      </c>
      <c r="CH259" s="318">
        <v>4.9008501465066297E-3</v>
      </c>
      <c r="CI259" s="318">
        <v>5.7701967851825797E-2</v>
      </c>
      <c r="CJ259" s="318">
        <v>15.002511641474699</v>
      </c>
      <c r="CK259" s="222"/>
      <c r="CL259" s="223">
        <f t="shared" ref="CL259:CL322" si="38">SUM(BB259:BL259)+BR259</f>
        <v>2.6921272855239715E-2</v>
      </c>
      <c r="CM259" s="223">
        <f t="shared" ref="CM259:CM322" si="39">SUM(BM259:BO259)</f>
        <v>3.5681545143092686E-2</v>
      </c>
      <c r="CN259" s="223">
        <f t="shared" ref="CN259:CO322" si="40">BP259</f>
        <v>5.7871288835309896E-3</v>
      </c>
      <c r="CO259" s="223">
        <f t="shared" si="40"/>
        <v>1.9479716356174701E-3</v>
      </c>
      <c r="CP259" s="223">
        <f t="shared" ref="CP259:CP322" si="41">SUM(CL259:CO259)</f>
        <v>7.0337918517480849E-2</v>
      </c>
      <c r="CQ259" s="223">
        <f t="shared" ref="CQ259:CQ322" si="42">CP259-BU259</f>
        <v>0</v>
      </c>
      <c r="CR259" s="222"/>
      <c r="CS259" s="222"/>
      <c r="CT259" s="222"/>
      <c r="CU259" s="222"/>
      <c r="CV259" s="222"/>
      <c r="CW259" s="222"/>
      <c r="CX259" s="222"/>
      <c r="CY259" s="222"/>
      <c r="CZ259" s="222"/>
      <c r="DA259" s="222"/>
      <c r="DB259" s="224">
        <f t="shared" ref="DB259:DB322" si="43">SUM(BB259:BE259)+BM259+BN259</f>
        <v>6.215623835071335E-2</v>
      </c>
      <c r="DC259" s="224">
        <f t="shared" ref="DC259:DC322" si="44">BF259+BG259+BH259+BI259+BJ259+BK259+BL259+BO259+BR259</f>
        <v>4.4657964761904802E-4</v>
      </c>
      <c r="DD259" s="224">
        <f t="shared" ref="DD259:DD322" si="45">DC259+DB259</f>
        <v>6.2602817998332394E-2</v>
      </c>
      <c r="DE259" s="225">
        <f t="shared" ref="DE259:DE322" si="46">DD259-BS259</f>
        <v>0</v>
      </c>
      <c r="DF259" s="222"/>
      <c r="DG259" s="222"/>
      <c r="DH259" s="222"/>
      <c r="DI259" s="222"/>
      <c r="DJ259" s="222"/>
      <c r="DK259" s="222"/>
      <c r="DL259" s="222"/>
      <c r="DM259" s="222"/>
      <c r="DN259" s="222"/>
      <c r="DO259" s="222"/>
      <c r="DP259" s="222"/>
      <c r="DQ259" s="222"/>
      <c r="DR259" s="222"/>
      <c r="DS259" s="222"/>
      <c r="DT259" s="222"/>
      <c r="DU259" s="222"/>
      <c r="DV259" s="222"/>
      <c r="DW259" s="222"/>
      <c r="DX259" s="222"/>
      <c r="DY259" s="222"/>
      <c r="DZ259" s="222"/>
      <c r="EA259" s="222"/>
      <c r="EB259" s="222"/>
      <c r="EC259" s="222"/>
      <c r="ED259" s="222"/>
      <c r="EE259" s="222"/>
    </row>
    <row r="260" spans="1:135" ht="25.5" x14ac:dyDescent="0.25">
      <c r="A260" s="317" t="s">
        <v>619</v>
      </c>
      <c r="B260" s="317" t="s">
        <v>3817</v>
      </c>
      <c r="C260" s="317" t="s">
        <v>620</v>
      </c>
      <c r="D260" s="317" t="s">
        <v>2980</v>
      </c>
      <c r="E260" s="318">
        <v>340</v>
      </c>
      <c r="F260" s="318">
        <v>3360</v>
      </c>
      <c r="G260" s="317" t="s">
        <v>2854</v>
      </c>
      <c r="H260" s="317" t="s">
        <v>800</v>
      </c>
      <c r="I260" s="317" t="s">
        <v>2622</v>
      </c>
      <c r="J260" s="318">
        <v>96</v>
      </c>
      <c r="K260" s="318">
        <v>0.8</v>
      </c>
      <c r="L260" s="317" t="s">
        <v>2891</v>
      </c>
      <c r="M260" s="317" t="s">
        <v>2892</v>
      </c>
      <c r="N260" s="317" t="s">
        <v>2893</v>
      </c>
      <c r="O260" s="317" t="s">
        <v>32</v>
      </c>
      <c r="P260" s="317" t="s">
        <v>2858</v>
      </c>
      <c r="Q260" s="317" t="s">
        <v>2859</v>
      </c>
      <c r="R260" s="317" t="s">
        <v>3817</v>
      </c>
      <c r="S260" s="317" t="s">
        <v>2860</v>
      </c>
      <c r="T260" s="318">
        <v>5.4685696788286699E-2</v>
      </c>
      <c r="U260" s="317" t="s">
        <v>2861</v>
      </c>
      <c r="V260" s="317" t="s">
        <v>2862</v>
      </c>
      <c r="W260" s="317" t="s">
        <v>619</v>
      </c>
      <c r="X260" s="317" t="s">
        <v>620</v>
      </c>
      <c r="Y260" s="318">
        <v>340</v>
      </c>
      <c r="Z260" s="318">
        <v>3360</v>
      </c>
      <c r="AA260" s="318">
        <v>1</v>
      </c>
      <c r="AB260" s="317" t="s">
        <v>3817</v>
      </c>
      <c r="AC260" s="318">
        <v>1</v>
      </c>
      <c r="AD260" s="317" t="s">
        <v>800</v>
      </c>
      <c r="AE260" s="317" t="s">
        <v>800</v>
      </c>
      <c r="AF260" s="318">
        <v>0</v>
      </c>
      <c r="AG260" s="318">
        <v>0</v>
      </c>
      <c r="AH260" s="317" t="s">
        <v>2854</v>
      </c>
      <c r="AI260" s="317" t="s">
        <v>2863</v>
      </c>
      <c r="AJ260" s="317" t="s">
        <v>2855</v>
      </c>
      <c r="AK260" s="317" t="s">
        <v>2864</v>
      </c>
      <c r="AL260" s="317" t="s">
        <v>2854</v>
      </c>
      <c r="AM260" s="317" t="s">
        <v>2865</v>
      </c>
      <c r="AN260" s="317" t="s">
        <v>2866</v>
      </c>
      <c r="AO260" s="317" t="s">
        <v>2867</v>
      </c>
      <c r="AP260" s="317" t="s">
        <v>2868</v>
      </c>
      <c r="AQ260" s="317" t="s">
        <v>2869</v>
      </c>
      <c r="AR260" s="317" t="s">
        <v>2870</v>
      </c>
      <c r="AS260" s="318">
        <v>79.348399999999998</v>
      </c>
      <c r="AT260" s="318">
        <v>0</v>
      </c>
      <c r="AU260" s="317" t="s">
        <v>3818</v>
      </c>
      <c r="AV260" s="317" t="s">
        <v>3818</v>
      </c>
      <c r="AW260" s="317" t="s">
        <v>3819</v>
      </c>
      <c r="AX260" s="317" t="s">
        <v>3820</v>
      </c>
      <c r="AY260" s="317" t="s">
        <v>2874</v>
      </c>
      <c r="AZ260" s="317" t="s">
        <v>800</v>
      </c>
      <c r="BA260" s="317" t="s">
        <v>800</v>
      </c>
      <c r="BB260" s="318">
        <v>6.5094048280423299E-3</v>
      </c>
      <c r="BC260" s="318">
        <v>1.8593136908017501E-2</v>
      </c>
      <c r="BD260" s="318">
        <v>8.3333333333333295E-4</v>
      </c>
      <c r="BE260" s="318">
        <v>5.7399016203703703E-4</v>
      </c>
      <c r="BF260" s="318">
        <v>0</v>
      </c>
      <c r="BG260" s="318">
        <v>0</v>
      </c>
      <c r="BH260" s="318">
        <v>0</v>
      </c>
      <c r="BI260" s="318">
        <v>0</v>
      </c>
      <c r="BJ260" s="318">
        <v>0</v>
      </c>
      <c r="BK260" s="318">
        <v>0</v>
      </c>
      <c r="BL260" s="318">
        <v>0</v>
      </c>
      <c r="BM260" s="318">
        <v>3.4270207531263502E-2</v>
      </c>
      <c r="BN260" s="318">
        <v>1.7577656437125699E-3</v>
      </c>
      <c r="BO260" s="318">
        <v>0</v>
      </c>
      <c r="BP260" s="318">
        <v>5.8433154545255196E-3</v>
      </c>
      <c r="BQ260" s="318">
        <v>1.96688426894613E-3</v>
      </c>
      <c r="BR260" s="318">
        <v>2.2328982380952401E-4</v>
      </c>
      <c r="BS260" s="318">
        <v>6.2761128230215804E-2</v>
      </c>
      <c r="BT260" s="318">
        <v>6.8604443684741306E-2</v>
      </c>
      <c r="BU260" s="318">
        <v>7.0571327953687396E-2</v>
      </c>
      <c r="BV260" s="318">
        <v>184.59155361828201</v>
      </c>
      <c r="BW260" s="318">
        <v>201.777775543357</v>
      </c>
      <c r="BX260" s="318">
        <v>207.56272927555099</v>
      </c>
      <c r="BY260" s="318">
        <v>479.93803940753202</v>
      </c>
      <c r="BZ260" s="318">
        <v>524.62221641272799</v>
      </c>
      <c r="CA260" s="318">
        <v>539.66309611643305</v>
      </c>
      <c r="CB260" s="318">
        <v>16.317893339856099</v>
      </c>
      <c r="CC260" s="318">
        <v>17.8371553580327</v>
      </c>
      <c r="CD260" s="318">
        <v>18.348545267958698</v>
      </c>
      <c r="CE260" s="317" t="s">
        <v>800</v>
      </c>
      <c r="CF260" s="317" t="s">
        <v>800</v>
      </c>
      <c r="CG260" s="317" t="s">
        <v>2875</v>
      </c>
      <c r="CH260" s="318">
        <v>4.9484319388309597E-3</v>
      </c>
      <c r="CI260" s="318">
        <v>5.7812696291384802E-2</v>
      </c>
      <c r="CJ260" s="318">
        <v>15.0313010357601</v>
      </c>
      <c r="CK260" s="222"/>
      <c r="CL260" s="223">
        <f t="shared" si="38"/>
        <v>2.6733155055239724E-2</v>
      </c>
      <c r="CM260" s="223">
        <f t="shared" si="39"/>
        <v>3.6027973174976073E-2</v>
      </c>
      <c r="CN260" s="223">
        <f t="shared" si="40"/>
        <v>5.8433154545255196E-3</v>
      </c>
      <c r="CO260" s="223">
        <f t="shared" si="40"/>
        <v>1.96688426894613E-3</v>
      </c>
      <c r="CP260" s="223">
        <f t="shared" si="41"/>
        <v>7.0571327953687438E-2</v>
      </c>
      <c r="CQ260" s="223">
        <f t="shared" si="42"/>
        <v>0</v>
      </c>
      <c r="CR260" s="222"/>
      <c r="CS260" s="222"/>
      <c r="CT260" s="222"/>
      <c r="CU260" s="222"/>
      <c r="CV260" s="222"/>
      <c r="CW260" s="222"/>
      <c r="CX260" s="222"/>
      <c r="CY260" s="222"/>
      <c r="CZ260" s="222"/>
      <c r="DA260" s="222"/>
      <c r="DB260" s="224">
        <f t="shared" si="43"/>
        <v>6.2537838406406268E-2</v>
      </c>
      <c r="DC260" s="224">
        <f t="shared" si="44"/>
        <v>2.2328982380952401E-4</v>
      </c>
      <c r="DD260" s="224">
        <f t="shared" si="45"/>
        <v>6.276112823021579E-2</v>
      </c>
      <c r="DE260" s="225">
        <f t="shared" si="46"/>
        <v>0</v>
      </c>
      <c r="DF260" s="222"/>
      <c r="DG260" s="222"/>
      <c r="DH260" s="222"/>
      <c r="DI260" s="222"/>
      <c r="DJ260" s="222"/>
      <c r="DK260" s="222"/>
      <c r="DL260" s="222"/>
      <c r="DM260" s="222"/>
      <c r="DN260" s="222"/>
      <c r="DO260" s="222"/>
      <c r="DP260" s="222"/>
      <c r="DQ260" s="222"/>
      <c r="DR260" s="222"/>
      <c r="DS260" s="222"/>
      <c r="DT260" s="222"/>
      <c r="DU260" s="222"/>
      <c r="DV260" s="222"/>
      <c r="DW260" s="222"/>
      <c r="DX260" s="222"/>
      <c r="DY260" s="222"/>
      <c r="DZ260" s="222"/>
      <c r="EA260" s="222"/>
      <c r="EB260" s="222"/>
      <c r="EC260" s="222"/>
      <c r="ED260" s="222"/>
      <c r="EE260" s="222"/>
    </row>
    <row r="261" spans="1:135" ht="25.5" x14ac:dyDescent="0.25">
      <c r="A261" s="317" t="s">
        <v>619</v>
      </c>
      <c r="B261" s="317" t="s">
        <v>3822</v>
      </c>
      <c r="C261" s="317" t="s">
        <v>620</v>
      </c>
      <c r="D261" s="317" t="s">
        <v>2980</v>
      </c>
      <c r="E261" s="318">
        <v>340</v>
      </c>
      <c r="F261" s="318">
        <v>3360</v>
      </c>
      <c r="G261" s="317" t="s">
        <v>2891</v>
      </c>
      <c r="H261" s="317" t="s">
        <v>800</v>
      </c>
      <c r="I261" s="317" t="s">
        <v>2623</v>
      </c>
      <c r="J261" s="318">
        <v>72</v>
      </c>
      <c r="K261" s="318">
        <v>0.8</v>
      </c>
      <c r="L261" s="317" t="s">
        <v>2891</v>
      </c>
      <c r="M261" s="317" t="s">
        <v>2892</v>
      </c>
      <c r="N261" s="317" t="s">
        <v>2893</v>
      </c>
      <c r="O261" s="317" t="s">
        <v>32</v>
      </c>
      <c r="P261" s="317" t="s">
        <v>2858</v>
      </c>
      <c r="Q261" s="317" t="s">
        <v>2859</v>
      </c>
      <c r="R261" s="317" t="s">
        <v>3822</v>
      </c>
      <c r="S261" s="317" t="s">
        <v>2860</v>
      </c>
      <c r="T261" s="318">
        <v>5.4685696788286699E-2</v>
      </c>
      <c r="U261" s="317" t="s">
        <v>3008</v>
      </c>
      <c r="V261" s="317" t="s">
        <v>3009</v>
      </c>
      <c r="W261" s="317" t="s">
        <v>619</v>
      </c>
      <c r="X261" s="317" t="s">
        <v>620</v>
      </c>
      <c r="Y261" s="318">
        <v>340</v>
      </c>
      <c r="Z261" s="318">
        <v>3360</v>
      </c>
      <c r="AA261" s="318">
        <v>1</v>
      </c>
      <c r="AB261" s="317" t="s">
        <v>3822</v>
      </c>
      <c r="AC261" s="318">
        <v>1</v>
      </c>
      <c r="AD261" s="317" t="s">
        <v>619</v>
      </c>
      <c r="AE261" s="317" t="s">
        <v>620</v>
      </c>
      <c r="AF261" s="318">
        <v>340</v>
      </c>
      <c r="AG261" s="318">
        <v>3360</v>
      </c>
      <c r="AH261" s="317" t="s">
        <v>2854</v>
      </c>
      <c r="AI261" s="317" t="s">
        <v>2863</v>
      </c>
      <c r="AJ261" s="317" t="s">
        <v>2855</v>
      </c>
      <c r="AK261" s="317" t="s">
        <v>2864</v>
      </c>
      <c r="AL261" s="317" t="s">
        <v>2854</v>
      </c>
      <c r="AM261" s="317" t="s">
        <v>2865</v>
      </c>
      <c r="AN261" s="317" t="s">
        <v>3010</v>
      </c>
      <c r="AO261" s="317" t="s">
        <v>2867</v>
      </c>
      <c r="AP261" s="317" t="s">
        <v>2868</v>
      </c>
      <c r="AQ261" s="317" t="s">
        <v>2869</v>
      </c>
      <c r="AR261" s="317" t="s">
        <v>2870</v>
      </c>
      <c r="AS261" s="318">
        <v>48.982399999999998</v>
      </c>
      <c r="AT261" s="318">
        <v>0</v>
      </c>
      <c r="AU261" s="317" t="s">
        <v>3818</v>
      </c>
      <c r="AV261" s="317" t="s">
        <v>3818</v>
      </c>
      <c r="AW261" s="317" t="s">
        <v>3819</v>
      </c>
      <c r="AX261" s="317" t="s">
        <v>3820</v>
      </c>
      <c r="AY261" s="317" t="s">
        <v>2874</v>
      </c>
      <c r="AZ261" s="317" t="s">
        <v>3818</v>
      </c>
      <c r="BA261" s="317" t="s">
        <v>3820</v>
      </c>
      <c r="BB261" s="318">
        <v>6.5094048280423299E-3</v>
      </c>
      <c r="BC261" s="318">
        <v>1.8593136908017501E-2</v>
      </c>
      <c r="BD261" s="318">
        <v>8.3333333333333295E-4</v>
      </c>
      <c r="BE261" s="318">
        <v>4.7243827160493802E-4</v>
      </c>
      <c r="BF261" s="318">
        <v>0</v>
      </c>
      <c r="BG261" s="318">
        <v>0</v>
      </c>
      <c r="BH261" s="318">
        <v>0</v>
      </c>
      <c r="BI261" s="318">
        <v>0</v>
      </c>
      <c r="BJ261" s="318">
        <v>0</v>
      </c>
      <c r="BK261" s="318">
        <v>0</v>
      </c>
      <c r="BL261" s="318">
        <v>0</v>
      </c>
      <c r="BM261" s="318">
        <v>2.2721749895050599E-2</v>
      </c>
      <c r="BN261" s="318">
        <v>1.7577656437125699E-3</v>
      </c>
      <c r="BO261" s="318">
        <v>0</v>
      </c>
      <c r="BP261" s="318">
        <v>7.7910872727007001E-3</v>
      </c>
      <c r="BQ261" s="318">
        <v>2.62251235859484E-3</v>
      </c>
      <c r="BR261" s="318">
        <v>2.2328982380952401E-4</v>
      </c>
      <c r="BS261" s="318">
        <v>5.1111118703570699E-2</v>
      </c>
      <c r="BT261" s="318">
        <v>5.8902205976271403E-2</v>
      </c>
      <c r="BU261" s="318">
        <v>6.15247183348663E-2</v>
      </c>
      <c r="BV261" s="318">
        <v>150.32681971638399</v>
      </c>
      <c r="BW261" s="318">
        <v>173.241782283151</v>
      </c>
      <c r="BX261" s="318">
        <v>180.955053926077</v>
      </c>
      <c r="BY261" s="318">
        <v>390.84973126260002</v>
      </c>
      <c r="BZ261" s="318">
        <v>450.42863393619302</v>
      </c>
      <c r="CA261" s="318">
        <v>470.483140207801</v>
      </c>
      <c r="CB261" s="318">
        <v>13.288890862928399</v>
      </c>
      <c r="CC261" s="318">
        <v>15.3145735538306</v>
      </c>
      <c r="CD261" s="318">
        <v>15.9964267670652</v>
      </c>
      <c r="CE261" s="317" t="s">
        <v>800</v>
      </c>
      <c r="CF261" s="317" t="s">
        <v>800</v>
      </c>
      <c r="CG261" s="317" t="s">
        <v>3014</v>
      </c>
      <c r="CH261" s="318">
        <v>2.3574120310555701E-3</v>
      </c>
      <c r="CI261" s="318">
        <v>4.8753706672515197E-2</v>
      </c>
      <c r="CJ261" s="318">
        <v>12.6759637348539</v>
      </c>
      <c r="CK261" s="222"/>
      <c r="CL261" s="223">
        <f t="shared" si="38"/>
        <v>2.6631603164807626E-2</v>
      </c>
      <c r="CM261" s="223">
        <f t="shared" si="39"/>
        <v>2.447951553876317E-2</v>
      </c>
      <c r="CN261" s="223">
        <f t="shared" si="40"/>
        <v>7.7910872727007001E-3</v>
      </c>
      <c r="CO261" s="223">
        <f t="shared" si="40"/>
        <v>2.62251235859484E-3</v>
      </c>
      <c r="CP261" s="223">
        <f t="shared" si="41"/>
        <v>6.1524718334866335E-2</v>
      </c>
      <c r="CQ261" s="223">
        <f t="shared" si="42"/>
        <v>0</v>
      </c>
      <c r="CR261" s="222"/>
      <c r="CS261" s="222"/>
      <c r="CT261" s="222"/>
      <c r="CU261" s="222"/>
      <c r="CV261" s="222"/>
      <c r="CW261" s="222"/>
      <c r="CX261" s="222"/>
      <c r="CY261" s="222"/>
      <c r="CZ261" s="222"/>
      <c r="DA261" s="222"/>
      <c r="DB261" s="224">
        <f t="shared" si="43"/>
        <v>5.0887828879761267E-2</v>
      </c>
      <c r="DC261" s="224">
        <f t="shared" si="44"/>
        <v>2.2328982380952401E-4</v>
      </c>
      <c r="DD261" s="224">
        <f t="shared" si="45"/>
        <v>5.1111118703570789E-2</v>
      </c>
      <c r="DE261" s="225">
        <f t="shared" si="46"/>
        <v>9.0205620750793969E-17</v>
      </c>
      <c r="DF261" s="222"/>
      <c r="DG261" s="222"/>
      <c r="DH261" s="222"/>
      <c r="DI261" s="222"/>
      <c r="DJ261" s="222"/>
      <c r="DK261" s="222"/>
      <c r="DL261" s="222"/>
      <c r="DM261" s="222"/>
      <c r="DN261" s="222"/>
      <c r="DO261" s="222"/>
      <c r="DP261" s="222"/>
      <c r="DQ261" s="222"/>
      <c r="DR261" s="222"/>
      <c r="DS261" s="222"/>
      <c r="DT261" s="222"/>
      <c r="DU261" s="222"/>
      <c r="DV261" s="222"/>
      <c r="DW261" s="222"/>
      <c r="DX261" s="222"/>
      <c r="DY261" s="222"/>
      <c r="DZ261" s="222"/>
      <c r="EA261" s="222"/>
      <c r="EB261" s="222"/>
      <c r="EC261" s="222"/>
      <c r="ED261" s="222"/>
      <c r="EE261" s="222"/>
    </row>
    <row r="262" spans="1:135" ht="25.5" x14ac:dyDescent="0.25">
      <c r="A262" s="317" t="s">
        <v>625</v>
      </c>
      <c r="B262" s="317" t="s">
        <v>3824</v>
      </c>
      <c r="C262" s="317" t="s">
        <v>626</v>
      </c>
      <c r="D262" s="317" t="s">
        <v>2980</v>
      </c>
      <c r="E262" s="318">
        <v>265</v>
      </c>
      <c r="F262" s="318">
        <v>1575</v>
      </c>
      <c r="G262" s="317" t="s">
        <v>2854</v>
      </c>
      <c r="H262" s="317" t="s">
        <v>800</v>
      </c>
      <c r="I262" s="317" t="s">
        <v>2622</v>
      </c>
      <c r="J262" s="318">
        <v>131</v>
      </c>
      <c r="K262" s="318">
        <v>0.8</v>
      </c>
      <c r="L262" s="317" t="s">
        <v>2891</v>
      </c>
      <c r="M262" s="317" t="s">
        <v>2892</v>
      </c>
      <c r="N262" s="317" t="s">
        <v>2893</v>
      </c>
      <c r="O262" s="317" t="s">
        <v>32</v>
      </c>
      <c r="P262" s="317" t="s">
        <v>2858</v>
      </c>
      <c r="Q262" s="317" t="s">
        <v>2859</v>
      </c>
      <c r="R262" s="317" t="s">
        <v>3824</v>
      </c>
      <c r="S262" s="317" t="s">
        <v>2860</v>
      </c>
      <c r="T262" s="318">
        <v>5.4685696788286699E-2</v>
      </c>
      <c r="U262" s="317" t="s">
        <v>2861</v>
      </c>
      <c r="V262" s="317" t="s">
        <v>2862</v>
      </c>
      <c r="W262" s="317" t="s">
        <v>625</v>
      </c>
      <c r="X262" s="317" t="s">
        <v>626</v>
      </c>
      <c r="Y262" s="318">
        <v>265</v>
      </c>
      <c r="Z262" s="318">
        <v>1575</v>
      </c>
      <c r="AA262" s="318">
        <v>1</v>
      </c>
      <c r="AB262" s="317" t="s">
        <v>3824</v>
      </c>
      <c r="AC262" s="318">
        <v>1</v>
      </c>
      <c r="AD262" s="317" t="s">
        <v>800</v>
      </c>
      <c r="AE262" s="317" t="s">
        <v>800</v>
      </c>
      <c r="AF262" s="318">
        <v>0</v>
      </c>
      <c r="AG262" s="318">
        <v>0</v>
      </c>
      <c r="AH262" s="317" t="s">
        <v>2854</v>
      </c>
      <c r="AI262" s="317" t="s">
        <v>2863</v>
      </c>
      <c r="AJ262" s="317" t="s">
        <v>2855</v>
      </c>
      <c r="AK262" s="317" t="s">
        <v>2864</v>
      </c>
      <c r="AL262" s="317" t="s">
        <v>2854</v>
      </c>
      <c r="AM262" s="317" t="s">
        <v>2865</v>
      </c>
      <c r="AN262" s="317" t="s">
        <v>2866</v>
      </c>
      <c r="AO262" s="317" t="s">
        <v>2867</v>
      </c>
      <c r="AP262" s="317" t="s">
        <v>2868</v>
      </c>
      <c r="AQ262" s="317" t="s">
        <v>2869</v>
      </c>
      <c r="AR262" s="317" t="s">
        <v>2870</v>
      </c>
      <c r="AS262" s="318">
        <v>79.348399999999998</v>
      </c>
      <c r="AT262" s="318">
        <v>0</v>
      </c>
      <c r="AU262" s="317" t="s">
        <v>3825</v>
      </c>
      <c r="AV262" s="317" t="s">
        <v>3825</v>
      </c>
      <c r="AW262" s="317" t="s">
        <v>3826</v>
      </c>
      <c r="AX262" s="317" t="s">
        <v>3827</v>
      </c>
      <c r="AY262" s="317" t="s">
        <v>2874</v>
      </c>
      <c r="AZ262" s="317" t="s">
        <v>800</v>
      </c>
      <c r="BA262" s="317" t="s">
        <v>800</v>
      </c>
      <c r="BB262" s="318">
        <v>6.5861848324515002E-3</v>
      </c>
      <c r="BC262" s="318">
        <v>1.4491709648896E-2</v>
      </c>
      <c r="BD262" s="318">
        <v>8.3333333333333295E-4</v>
      </c>
      <c r="BE262" s="318">
        <v>4.2063401187447002E-4</v>
      </c>
      <c r="BF262" s="318">
        <v>0</v>
      </c>
      <c r="BG262" s="318">
        <v>0</v>
      </c>
      <c r="BH262" s="318">
        <v>0</v>
      </c>
      <c r="BI262" s="318">
        <v>0</v>
      </c>
      <c r="BJ262" s="318">
        <v>0</v>
      </c>
      <c r="BK262" s="318">
        <v>0</v>
      </c>
      <c r="BL262" s="318">
        <v>0</v>
      </c>
      <c r="BM262" s="318">
        <v>2.5114045213750401E-2</v>
      </c>
      <c r="BN262" s="318">
        <v>1.37002322230539E-3</v>
      </c>
      <c r="BO262" s="318">
        <v>0</v>
      </c>
      <c r="BP262" s="318">
        <v>4.2821243025530503E-3</v>
      </c>
      <c r="BQ262" s="318">
        <v>1.44138083831167E-3</v>
      </c>
      <c r="BR262" s="318">
        <v>4.76351624126984E-4</v>
      </c>
      <c r="BS262" s="318">
        <v>4.9292281886738003E-2</v>
      </c>
      <c r="BT262" s="318">
        <v>5.3574406189291102E-2</v>
      </c>
      <c r="BU262" s="318">
        <v>5.5015787027602701E-2</v>
      </c>
      <c r="BV262" s="318">
        <v>186.008610893351</v>
      </c>
      <c r="BW262" s="318">
        <v>202.16757052562701</v>
      </c>
      <c r="BX262" s="318">
        <v>207.60674350038801</v>
      </c>
      <c r="BY262" s="318">
        <v>483.62238832271203</v>
      </c>
      <c r="BZ262" s="318">
        <v>525.635683366629</v>
      </c>
      <c r="CA262" s="318">
        <v>539.77753310100798</v>
      </c>
      <c r="CB262" s="318">
        <v>12.8159932905519</v>
      </c>
      <c r="CC262" s="318">
        <v>13.9293456092157</v>
      </c>
      <c r="CD262" s="318">
        <v>14.304104627176701</v>
      </c>
      <c r="CE262" s="317" t="s">
        <v>800</v>
      </c>
      <c r="CF262" s="317" t="s">
        <v>800</v>
      </c>
      <c r="CG262" s="317" t="s">
        <v>2875</v>
      </c>
      <c r="CH262" s="318">
        <v>3.62633180250208E-3</v>
      </c>
      <c r="CI262" s="318">
        <v>4.56659500842359E-2</v>
      </c>
      <c r="CJ262" s="318">
        <v>11.8731470219013</v>
      </c>
      <c r="CK262" s="222"/>
      <c r="CL262" s="223">
        <f t="shared" si="38"/>
        <v>2.2808213450682284E-2</v>
      </c>
      <c r="CM262" s="223">
        <f t="shared" si="39"/>
        <v>2.6484068436055792E-2</v>
      </c>
      <c r="CN262" s="223">
        <f t="shared" si="40"/>
        <v>4.2821243025530503E-3</v>
      </c>
      <c r="CO262" s="223">
        <f t="shared" si="40"/>
        <v>1.44138083831167E-3</v>
      </c>
      <c r="CP262" s="223">
        <f t="shared" si="41"/>
        <v>5.5015787027602799E-2</v>
      </c>
      <c r="CQ262" s="223">
        <f t="shared" si="42"/>
        <v>9.7144514654701197E-17</v>
      </c>
      <c r="CR262" s="222"/>
      <c r="CS262" s="222"/>
      <c r="CT262" s="222"/>
      <c r="CU262" s="222"/>
      <c r="CV262" s="222"/>
      <c r="CW262" s="222"/>
      <c r="CX262" s="222"/>
      <c r="CY262" s="222"/>
      <c r="CZ262" s="222"/>
      <c r="DA262" s="222"/>
      <c r="DB262" s="224">
        <f t="shared" si="43"/>
        <v>4.8815930262611086E-2</v>
      </c>
      <c r="DC262" s="224">
        <f t="shared" si="44"/>
        <v>4.76351624126984E-4</v>
      </c>
      <c r="DD262" s="224">
        <f t="shared" si="45"/>
        <v>4.9292281886738072E-2</v>
      </c>
      <c r="DE262" s="225">
        <f t="shared" si="46"/>
        <v>6.9388939039072284E-17</v>
      </c>
      <c r="DF262" s="222"/>
      <c r="DG262" s="222"/>
      <c r="DH262" s="222"/>
      <c r="DI262" s="222"/>
      <c r="DJ262" s="222"/>
      <c r="DK262" s="222"/>
      <c r="DL262" s="222"/>
      <c r="DM262" s="222"/>
      <c r="DN262" s="222"/>
      <c r="DO262" s="222"/>
      <c r="DP262" s="222"/>
      <c r="DQ262" s="222"/>
      <c r="DR262" s="222"/>
      <c r="DS262" s="222"/>
      <c r="DT262" s="222"/>
      <c r="DU262" s="222"/>
      <c r="DV262" s="222"/>
      <c r="DW262" s="222"/>
      <c r="DX262" s="222"/>
      <c r="DY262" s="222"/>
      <c r="DZ262" s="222"/>
      <c r="EA262" s="222"/>
      <c r="EB262" s="222"/>
      <c r="EC262" s="222"/>
      <c r="ED262" s="222"/>
      <c r="EE262" s="222"/>
    </row>
    <row r="263" spans="1:135" ht="25.5" x14ac:dyDescent="0.25">
      <c r="A263" s="317" t="s">
        <v>625</v>
      </c>
      <c r="B263" s="317" t="s">
        <v>3829</v>
      </c>
      <c r="C263" s="317" t="s">
        <v>626</v>
      </c>
      <c r="D263" s="317" t="s">
        <v>2980</v>
      </c>
      <c r="E263" s="318">
        <v>265</v>
      </c>
      <c r="F263" s="318">
        <v>1575</v>
      </c>
      <c r="G263" s="317" t="s">
        <v>2891</v>
      </c>
      <c r="H263" s="317" t="s">
        <v>800</v>
      </c>
      <c r="I263" s="317" t="s">
        <v>2623</v>
      </c>
      <c r="J263" s="318">
        <v>98</v>
      </c>
      <c r="K263" s="318">
        <v>0.8</v>
      </c>
      <c r="L263" s="317" t="s">
        <v>2891</v>
      </c>
      <c r="M263" s="317" t="s">
        <v>2892</v>
      </c>
      <c r="N263" s="317" t="s">
        <v>2893</v>
      </c>
      <c r="O263" s="317" t="s">
        <v>32</v>
      </c>
      <c r="P263" s="317" t="s">
        <v>2858</v>
      </c>
      <c r="Q263" s="317" t="s">
        <v>2859</v>
      </c>
      <c r="R263" s="317" t="s">
        <v>3829</v>
      </c>
      <c r="S263" s="317" t="s">
        <v>2860</v>
      </c>
      <c r="T263" s="318">
        <v>5.4685696788286699E-2</v>
      </c>
      <c r="U263" s="317" t="s">
        <v>3008</v>
      </c>
      <c r="V263" s="317" t="s">
        <v>3009</v>
      </c>
      <c r="W263" s="317" t="s">
        <v>625</v>
      </c>
      <c r="X263" s="317" t="s">
        <v>626</v>
      </c>
      <c r="Y263" s="318">
        <v>265</v>
      </c>
      <c r="Z263" s="318">
        <v>1575</v>
      </c>
      <c r="AA263" s="318">
        <v>1</v>
      </c>
      <c r="AB263" s="317" t="s">
        <v>3829</v>
      </c>
      <c r="AC263" s="318">
        <v>1</v>
      </c>
      <c r="AD263" s="317" t="s">
        <v>800</v>
      </c>
      <c r="AE263" s="317" t="s">
        <v>800</v>
      </c>
      <c r="AF263" s="318">
        <v>0</v>
      </c>
      <c r="AG263" s="318">
        <v>0</v>
      </c>
      <c r="AH263" s="317" t="s">
        <v>2854</v>
      </c>
      <c r="AI263" s="317" t="s">
        <v>2863</v>
      </c>
      <c r="AJ263" s="317" t="s">
        <v>2855</v>
      </c>
      <c r="AK263" s="317" t="s">
        <v>2864</v>
      </c>
      <c r="AL263" s="317" t="s">
        <v>2854</v>
      </c>
      <c r="AM263" s="317" t="s">
        <v>2865</v>
      </c>
      <c r="AN263" s="317" t="s">
        <v>3010</v>
      </c>
      <c r="AO263" s="317" t="s">
        <v>2867</v>
      </c>
      <c r="AP263" s="317" t="s">
        <v>2868</v>
      </c>
      <c r="AQ263" s="317" t="s">
        <v>2869</v>
      </c>
      <c r="AR263" s="317" t="s">
        <v>2870</v>
      </c>
      <c r="AS263" s="318">
        <v>48.982399999999998</v>
      </c>
      <c r="AT263" s="318">
        <v>0</v>
      </c>
      <c r="AU263" s="317" t="s">
        <v>3825</v>
      </c>
      <c r="AV263" s="317" t="s">
        <v>3825</v>
      </c>
      <c r="AW263" s="317" t="s">
        <v>3826</v>
      </c>
      <c r="AX263" s="317" t="s">
        <v>3827</v>
      </c>
      <c r="AY263" s="317" t="s">
        <v>2874</v>
      </c>
      <c r="AZ263" s="317" t="s">
        <v>800</v>
      </c>
      <c r="BA263" s="317" t="s">
        <v>800</v>
      </c>
      <c r="BB263" s="318">
        <v>6.5861848324515002E-3</v>
      </c>
      <c r="BC263" s="318">
        <v>1.4491709648896E-2</v>
      </c>
      <c r="BD263" s="318">
        <v>8.3333333333333295E-4</v>
      </c>
      <c r="BE263" s="318">
        <v>3.4709750566893401E-4</v>
      </c>
      <c r="BF263" s="318">
        <v>0</v>
      </c>
      <c r="BG263" s="318">
        <v>0</v>
      </c>
      <c r="BH263" s="318">
        <v>0</v>
      </c>
      <c r="BI263" s="318">
        <v>0</v>
      </c>
      <c r="BJ263" s="318">
        <v>0</v>
      </c>
      <c r="BK263" s="318">
        <v>0</v>
      </c>
      <c r="BL263" s="318">
        <v>0</v>
      </c>
      <c r="BM263" s="318">
        <v>1.6693530535139198E-2</v>
      </c>
      <c r="BN263" s="318">
        <v>1.37002322230539E-3</v>
      </c>
      <c r="BO263" s="318">
        <v>0</v>
      </c>
      <c r="BP263" s="318">
        <v>5.7240641187188803E-3</v>
      </c>
      <c r="BQ263" s="318">
        <v>1.9267437736615199E-3</v>
      </c>
      <c r="BR263" s="318">
        <v>4.76351624126984E-4</v>
      </c>
      <c r="BS263" s="318">
        <v>4.0798230701921297E-2</v>
      </c>
      <c r="BT263" s="318">
        <v>4.65222948206402E-2</v>
      </c>
      <c r="BU263" s="318">
        <v>4.8449038594301698E-2</v>
      </c>
      <c r="BV263" s="318">
        <v>153.95558755441999</v>
      </c>
      <c r="BW263" s="318">
        <v>175.55582951184999</v>
      </c>
      <c r="BX263" s="318">
        <v>182.826560733214</v>
      </c>
      <c r="BY263" s="318">
        <v>400.28452764149199</v>
      </c>
      <c r="BZ263" s="318">
        <v>456.445156730809</v>
      </c>
      <c r="CA263" s="318">
        <v>475.34905790635599</v>
      </c>
      <c r="CB263" s="318">
        <v>10.6075399824995</v>
      </c>
      <c r="CC263" s="318">
        <v>12.095796653366399</v>
      </c>
      <c r="CD263" s="318">
        <v>12.596750034518401</v>
      </c>
      <c r="CE263" s="317" t="s">
        <v>800</v>
      </c>
      <c r="CF263" s="317" t="s">
        <v>800</v>
      </c>
      <c r="CG263" s="317" t="s">
        <v>3014</v>
      </c>
      <c r="CH263" s="318">
        <v>1.73197618608164E-3</v>
      </c>
      <c r="CI263" s="318">
        <v>3.9066254515839699E-2</v>
      </c>
      <c r="CJ263" s="318">
        <v>10.1572261741183</v>
      </c>
      <c r="CK263" s="222"/>
      <c r="CL263" s="223">
        <f t="shared" si="38"/>
        <v>2.2734676944476749E-2</v>
      </c>
      <c r="CM263" s="223">
        <f t="shared" si="39"/>
        <v>1.8063553757444589E-2</v>
      </c>
      <c r="CN263" s="223">
        <f t="shared" si="40"/>
        <v>5.7240641187188803E-3</v>
      </c>
      <c r="CO263" s="223">
        <f t="shared" si="40"/>
        <v>1.9267437736615199E-3</v>
      </c>
      <c r="CP263" s="223">
        <f t="shared" si="41"/>
        <v>4.844903859430174E-2</v>
      </c>
      <c r="CQ263" s="223">
        <f t="shared" si="42"/>
        <v>0</v>
      </c>
      <c r="CR263" s="222"/>
      <c r="CS263" s="222"/>
      <c r="CT263" s="222"/>
      <c r="CU263" s="222"/>
      <c r="CV263" s="222"/>
      <c r="CW263" s="222"/>
      <c r="CX263" s="222"/>
      <c r="CY263" s="222"/>
      <c r="CZ263" s="222"/>
      <c r="DA263" s="222"/>
      <c r="DB263" s="224">
        <f t="shared" si="43"/>
        <v>4.0321879077794352E-2</v>
      </c>
      <c r="DC263" s="224">
        <f t="shared" si="44"/>
        <v>4.76351624126984E-4</v>
      </c>
      <c r="DD263" s="224">
        <f t="shared" si="45"/>
        <v>4.0798230701921338E-2</v>
      </c>
      <c r="DE263" s="225">
        <f t="shared" si="46"/>
        <v>0</v>
      </c>
      <c r="DF263" s="222"/>
      <c r="DG263" s="222"/>
      <c r="DH263" s="222"/>
      <c r="DI263" s="222"/>
      <c r="DJ263" s="222"/>
      <c r="DK263" s="222"/>
      <c r="DL263" s="222"/>
      <c r="DM263" s="222"/>
      <c r="DN263" s="222"/>
      <c r="DO263" s="222"/>
      <c r="DP263" s="222"/>
      <c r="DQ263" s="222"/>
      <c r="DR263" s="222"/>
      <c r="DS263" s="222"/>
      <c r="DT263" s="222"/>
      <c r="DU263" s="222"/>
      <c r="DV263" s="222"/>
      <c r="DW263" s="222"/>
      <c r="DX263" s="222"/>
      <c r="DY263" s="222"/>
      <c r="DZ263" s="222"/>
      <c r="EA263" s="222"/>
      <c r="EB263" s="222"/>
      <c r="EC263" s="222"/>
      <c r="ED263" s="222"/>
      <c r="EE263" s="222"/>
    </row>
    <row r="264" spans="1:135" ht="25.5" x14ac:dyDescent="0.25">
      <c r="A264" s="317" t="s">
        <v>631</v>
      </c>
      <c r="B264" s="317" t="s">
        <v>4270</v>
      </c>
      <c r="C264" s="317" t="s">
        <v>632</v>
      </c>
      <c r="D264" s="317" t="s">
        <v>2853</v>
      </c>
      <c r="E264" s="318">
        <v>540</v>
      </c>
      <c r="F264" s="318">
        <v>1560</v>
      </c>
      <c r="G264" s="317" t="s">
        <v>2906</v>
      </c>
      <c r="H264" s="317" t="s">
        <v>800</v>
      </c>
      <c r="I264" s="317" t="s">
        <v>2625</v>
      </c>
      <c r="J264" s="318">
        <v>75</v>
      </c>
      <c r="K264" s="318">
        <v>0.8</v>
      </c>
      <c r="L264" s="317" t="s">
        <v>2891</v>
      </c>
      <c r="M264" s="317" t="s">
        <v>2892</v>
      </c>
      <c r="N264" s="317" t="s">
        <v>2893</v>
      </c>
      <c r="O264" s="317" t="s">
        <v>32</v>
      </c>
      <c r="P264" s="317" t="s">
        <v>2894</v>
      </c>
      <c r="Q264" s="317" t="s">
        <v>2859</v>
      </c>
      <c r="R264" s="317" t="s">
        <v>4270</v>
      </c>
      <c r="S264" s="317" t="s">
        <v>2895</v>
      </c>
      <c r="T264" s="318">
        <v>5.45294626447154E-2</v>
      </c>
      <c r="U264" s="317" t="s">
        <v>2981</v>
      </c>
      <c r="V264" s="317" t="s">
        <v>2982</v>
      </c>
      <c r="W264" s="317" t="s">
        <v>631</v>
      </c>
      <c r="X264" s="317" t="s">
        <v>632</v>
      </c>
      <c r="Y264" s="318">
        <v>540</v>
      </c>
      <c r="Z264" s="318">
        <v>1560</v>
      </c>
      <c r="AA264" s="318">
        <v>1</v>
      </c>
      <c r="AB264" s="317" t="s">
        <v>4270</v>
      </c>
      <c r="AC264" s="318">
        <v>1</v>
      </c>
      <c r="AD264" s="317" t="s">
        <v>800</v>
      </c>
      <c r="AE264" s="317" t="s">
        <v>800</v>
      </c>
      <c r="AF264" s="318">
        <v>0</v>
      </c>
      <c r="AG264" s="318">
        <v>0</v>
      </c>
      <c r="AH264" s="317" t="s">
        <v>2854</v>
      </c>
      <c r="AI264" s="317" t="s">
        <v>2863</v>
      </c>
      <c r="AJ264" s="317" t="s">
        <v>2855</v>
      </c>
      <c r="AK264" s="317" t="s">
        <v>2864</v>
      </c>
      <c r="AL264" s="317" t="s">
        <v>2854</v>
      </c>
      <c r="AM264" s="317" t="s">
        <v>2865</v>
      </c>
      <c r="AN264" s="317" t="s">
        <v>2985</v>
      </c>
      <c r="AO264" s="317" t="s">
        <v>2867</v>
      </c>
      <c r="AP264" s="317" t="s">
        <v>2868</v>
      </c>
      <c r="AQ264" s="317" t="s">
        <v>2869</v>
      </c>
      <c r="AR264" s="317" t="s">
        <v>2870</v>
      </c>
      <c r="AS264" s="318">
        <v>82.6995</v>
      </c>
      <c r="AT264" s="318">
        <v>0</v>
      </c>
      <c r="AU264" s="317" t="s">
        <v>4271</v>
      </c>
      <c r="AV264" s="317" t="s">
        <v>4271</v>
      </c>
      <c r="AW264" s="317" t="s">
        <v>4272</v>
      </c>
      <c r="AX264" s="317" t="s">
        <v>4273</v>
      </c>
      <c r="AY264" s="317" t="s">
        <v>2874</v>
      </c>
      <c r="AZ264" s="317" t="s">
        <v>800</v>
      </c>
      <c r="BA264" s="317" t="s">
        <v>800</v>
      </c>
      <c r="BB264" s="318">
        <v>6.5443817663817698E-3</v>
      </c>
      <c r="BC264" s="318">
        <v>2.9445909828146301E-2</v>
      </c>
      <c r="BD264" s="318">
        <v>8.3333333333333295E-4</v>
      </c>
      <c r="BE264" s="318">
        <v>7.6573611111111102E-4</v>
      </c>
      <c r="BF264" s="318">
        <v>0</v>
      </c>
      <c r="BG264" s="318">
        <v>0</v>
      </c>
      <c r="BH264" s="318">
        <v>0</v>
      </c>
      <c r="BI264" s="318">
        <v>0</v>
      </c>
      <c r="BJ264" s="318">
        <v>0</v>
      </c>
      <c r="BK264" s="318">
        <v>0</v>
      </c>
      <c r="BL264" s="318">
        <v>0</v>
      </c>
      <c r="BM264" s="318">
        <v>3.06265226433673E-2</v>
      </c>
      <c r="BN264" s="318">
        <v>2.7917454341317401E-3</v>
      </c>
      <c r="BO264" s="318">
        <v>0</v>
      </c>
      <c r="BP264" s="318">
        <v>7.4794437817926702E-3</v>
      </c>
      <c r="BQ264" s="318">
        <v>2.51761186425105E-3</v>
      </c>
      <c r="BR264" s="318">
        <v>4.8093192820512797E-4</v>
      </c>
      <c r="BS264" s="318">
        <v>7.1488561044676796E-2</v>
      </c>
      <c r="BT264" s="318">
        <v>7.8968004826469401E-2</v>
      </c>
      <c r="BU264" s="318">
        <v>8.1485616690720505E-2</v>
      </c>
      <c r="BV264" s="318">
        <v>132.38622415680899</v>
      </c>
      <c r="BW264" s="318">
        <v>146.23704597494299</v>
      </c>
      <c r="BX264" s="318">
        <v>150.89929016800099</v>
      </c>
      <c r="BY264" s="318">
        <v>344.20418280770298</v>
      </c>
      <c r="BZ264" s="318">
        <v>380.21631953485303</v>
      </c>
      <c r="CA264" s="318">
        <v>392.33815443680197</v>
      </c>
      <c r="CB264" s="318">
        <v>18.587025871616</v>
      </c>
      <c r="CC264" s="318">
        <v>20.531681254882098</v>
      </c>
      <c r="CD264" s="318">
        <v>21.186260339587299</v>
      </c>
      <c r="CE264" s="317" t="s">
        <v>800</v>
      </c>
      <c r="CF264" s="317" t="s">
        <v>800</v>
      </c>
      <c r="CG264" s="317" t="s">
        <v>2990</v>
      </c>
      <c r="CH264" s="318">
        <v>4.0206454831936802E-3</v>
      </c>
      <c r="CI264" s="318">
        <v>6.7467915561483099E-2</v>
      </c>
      <c r="CJ264" s="318">
        <v>17.541658045985599</v>
      </c>
      <c r="CK264" s="222"/>
      <c r="CL264" s="223">
        <f t="shared" si="38"/>
        <v>3.8070292967177642E-2</v>
      </c>
      <c r="CM264" s="223">
        <f t="shared" si="39"/>
        <v>3.3418268077499043E-2</v>
      </c>
      <c r="CN264" s="223">
        <f t="shared" si="40"/>
        <v>7.4794437817926702E-3</v>
      </c>
      <c r="CO264" s="223">
        <f t="shared" si="40"/>
        <v>2.51761186425105E-3</v>
      </c>
      <c r="CP264" s="223">
        <f t="shared" si="41"/>
        <v>8.1485616690720408E-2</v>
      </c>
      <c r="CQ264" s="223">
        <f t="shared" si="42"/>
        <v>0</v>
      </c>
      <c r="CR264" s="222"/>
      <c r="CS264" s="222"/>
      <c r="CT264" s="222"/>
      <c r="CU264" s="222"/>
      <c r="CV264" s="222"/>
      <c r="CW264" s="222"/>
      <c r="CX264" s="222"/>
      <c r="CY264" s="222"/>
      <c r="CZ264" s="222"/>
      <c r="DA264" s="222"/>
      <c r="DB264" s="224">
        <f t="shared" si="43"/>
        <v>7.1007629116471557E-2</v>
      </c>
      <c r="DC264" s="224">
        <f t="shared" si="44"/>
        <v>4.8093192820512797E-4</v>
      </c>
      <c r="DD264" s="224">
        <f t="shared" si="45"/>
        <v>7.1488561044676685E-2</v>
      </c>
      <c r="DE264" s="225">
        <f t="shared" si="46"/>
        <v>-1.1102230246251565E-16</v>
      </c>
      <c r="DF264" s="222"/>
      <c r="DG264" s="222"/>
      <c r="DH264" s="222"/>
      <c r="DI264" s="222"/>
      <c r="DJ264" s="222"/>
      <c r="DK264" s="222"/>
      <c r="DL264" s="222"/>
      <c r="DM264" s="222"/>
      <c r="DN264" s="222"/>
      <c r="DO264" s="222"/>
      <c r="DP264" s="222"/>
      <c r="DQ264" s="222"/>
      <c r="DR264" s="222"/>
      <c r="DS264" s="222"/>
      <c r="DT264" s="222"/>
      <c r="DU264" s="222"/>
      <c r="DV264" s="222"/>
      <c r="DW264" s="222"/>
      <c r="DX264" s="222"/>
      <c r="DY264" s="222"/>
      <c r="DZ264" s="222"/>
      <c r="EA264" s="222"/>
      <c r="EB264" s="222"/>
      <c r="EC264" s="222"/>
      <c r="ED264" s="222"/>
      <c r="EE264" s="222"/>
    </row>
    <row r="265" spans="1:135" ht="25.5" x14ac:dyDescent="0.25">
      <c r="A265" s="317" t="s">
        <v>633</v>
      </c>
      <c r="B265" s="317" t="s">
        <v>4274</v>
      </c>
      <c r="C265" s="317" t="s">
        <v>634</v>
      </c>
      <c r="D265" s="317" t="s">
        <v>2980</v>
      </c>
      <c r="E265" s="318">
        <v>205</v>
      </c>
      <c r="F265" s="318">
        <v>3969</v>
      </c>
      <c r="G265" s="317" t="s">
        <v>2891</v>
      </c>
      <c r="H265" s="317" t="s">
        <v>800</v>
      </c>
      <c r="I265" s="317" t="s">
        <v>2623</v>
      </c>
      <c r="J265" s="318">
        <v>120</v>
      </c>
      <c r="K265" s="318">
        <v>0.8</v>
      </c>
      <c r="L265" s="317" t="s">
        <v>2891</v>
      </c>
      <c r="M265" s="317" t="s">
        <v>2892</v>
      </c>
      <c r="N265" s="317" t="s">
        <v>2893</v>
      </c>
      <c r="O265" s="317" t="s">
        <v>32</v>
      </c>
      <c r="P265" s="317" t="s">
        <v>2858</v>
      </c>
      <c r="Q265" s="317" t="s">
        <v>2859</v>
      </c>
      <c r="R265" s="317" t="s">
        <v>4274</v>
      </c>
      <c r="S265" s="317" t="s">
        <v>2860</v>
      </c>
      <c r="T265" s="318">
        <v>5.4685696788286699E-2</v>
      </c>
      <c r="U265" s="317" t="s">
        <v>3008</v>
      </c>
      <c r="V265" s="317" t="s">
        <v>3009</v>
      </c>
      <c r="W265" s="317" t="s">
        <v>633</v>
      </c>
      <c r="X265" s="317" t="s">
        <v>634</v>
      </c>
      <c r="Y265" s="318">
        <v>205</v>
      </c>
      <c r="Z265" s="318">
        <v>3969</v>
      </c>
      <c r="AA265" s="318">
        <v>1</v>
      </c>
      <c r="AB265" s="317" t="s">
        <v>4274</v>
      </c>
      <c r="AC265" s="318">
        <v>1</v>
      </c>
      <c r="AD265" s="317" t="s">
        <v>800</v>
      </c>
      <c r="AE265" s="317" t="s">
        <v>800</v>
      </c>
      <c r="AF265" s="318">
        <v>0</v>
      </c>
      <c r="AG265" s="318">
        <v>0</v>
      </c>
      <c r="AH265" s="317" t="s">
        <v>2854</v>
      </c>
      <c r="AI265" s="317" t="s">
        <v>2863</v>
      </c>
      <c r="AJ265" s="317" t="s">
        <v>2855</v>
      </c>
      <c r="AK265" s="317" t="s">
        <v>2864</v>
      </c>
      <c r="AL265" s="317" t="s">
        <v>2854</v>
      </c>
      <c r="AM265" s="317" t="s">
        <v>2865</v>
      </c>
      <c r="AN265" s="317" t="s">
        <v>3010</v>
      </c>
      <c r="AO265" s="317" t="s">
        <v>2867</v>
      </c>
      <c r="AP265" s="317" t="s">
        <v>2868</v>
      </c>
      <c r="AQ265" s="317" t="s">
        <v>2869</v>
      </c>
      <c r="AR265" s="317" t="s">
        <v>2870</v>
      </c>
      <c r="AS265" s="318">
        <v>48.982399999999998</v>
      </c>
      <c r="AT265" s="318">
        <v>0</v>
      </c>
      <c r="AU265" s="317" t="s">
        <v>4275</v>
      </c>
      <c r="AV265" s="317" t="s">
        <v>4275</v>
      </c>
      <c r="AW265" s="317" t="s">
        <v>4276</v>
      </c>
      <c r="AX265" s="317" t="s">
        <v>4277</v>
      </c>
      <c r="AY265" s="317" t="s">
        <v>2874</v>
      </c>
      <c r="AZ265" s="317" t="s">
        <v>800</v>
      </c>
      <c r="BA265" s="317" t="s">
        <v>800</v>
      </c>
      <c r="BB265" s="318">
        <v>3.6524221046443299E-3</v>
      </c>
      <c r="BC265" s="318">
        <v>1.12105678415988E-2</v>
      </c>
      <c r="BD265" s="318">
        <v>8.3333333333333295E-4</v>
      </c>
      <c r="BE265" s="318">
        <v>2.8346296296296301E-4</v>
      </c>
      <c r="BF265" s="318">
        <v>0</v>
      </c>
      <c r="BG265" s="318">
        <v>0</v>
      </c>
      <c r="BH265" s="318">
        <v>0</v>
      </c>
      <c r="BI265" s="318">
        <v>0</v>
      </c>
      <c r="BJ265" s="318">
        <v>0</v>
      </c>
      <c r="BK265" s="318">
        <v>0</v>
      </c>
      <c r="BL265" s="318">
        <v>0</v>
      </c>
      <c r="BM265" s="318">
        <v>1.36330499370303E-2</v>
      </c>
      <c r="BN265" s="318">
        <v>1.0598292851796401E-3</v>
      </c>
      <c r="BO265" s="318">
        <v>0</v>
      </c>
      <c r="BP265" s="318">
        <v>4.6746523636204199E-3</v>
      </c>
      <c r="BQ265" s="318">
        <v>1.57350741515691E-3</v>
      </c>
      <c r="BR265" s="318">
        <v>1.89028422272613E-4</v>
      </c>
      <c r="BS265" s="318">
        <v>3.0861693887022E-2</v>
      </c>
      <c r="BT265" s="318">
        <v>3.5536346250642399E-2</v>
      </c>
      <c r="BU265" s="318">
        <v>3.7109853665799303E-2</v>
      </c>
      <c r="BV265" s="318">
        <v>150.54484822937599</v>
      </c>
      <c r="BW265" s="318">
        <v>173.34803049093901</v>
      </c>
      <c r="BX265" s="318">
        <v>181.023676418533</v>
      </c>
      <c r="BY265" s="318">
        <v>391.41660539637599</v>
      </c>
      <c r="BZ265" s="318">
        <v>450.70487927644001</v>
      </c>
      <c r="CA265" s="318">
        <v>470.66155868818601</v>
      </c>
      <c r="CB265" s="318">
        <v>8.0240404106257195</v>
      </c>
      <c r="CC265" s="318">
        <v>9.2394500251670308</v>
      </c>
      <c r="CD265" s="318">
        <v>9.6485619531078193</v>
      </c>
      <c r="CE265" s="317" t="s">
        <v>800</v>
      </c>
      <c r="CF265" s="317" t="s">
        <v>800</v>
      </c>
      <c r="CG265" s="317" t="s">
        <v>3014</v>
      </c>
      <c r="CH265" s="318">
        <v>1.41444721863334E-3</v>
      </c>
      <c r="CI265" s="318">
        <v>2.9447246668388601E-2</v>
      </c>
      <c r="CJ265" s="318">
        <v>7.6562841337810497</v>
      </c>
      <c r="CL265" s="223">
        <f t="shared" si="38"/>
        <v>1.6168814664812042E-2</v>
      </c>
      <c r="CM265" s="223">
        <f t="shared" si="39"/>
        <v>1.469287922220994E-2</v>
      </c>
      <c r="CN265" s="223">
        <f t="shared" si="40"/>
        <v>4.6746523636204199E-3</v>
      </c>
      <c r="CO265" s="223">
        <f t="shared" si="40"/>
        <v>1.57350741515691E-3</v>
      </c>
      <c r="CP265" s="223">
        <f t="shared" si="41"/>
        <v>3.7109853665799317E-2</v>
      </c>
      <c r="CQ265" s="223">
        <f t="shared" si="42"/>
        <v>0</v>
      </c>
      <c r="CR265" s="222"/>
      <c r="CS265" s="222"/>
      <c r="CT265" s="222"/>
      <c r="CU265" s="222"/>
      <c r="CV265" s="222"/>
      <c r="CW265" s="222"/>
      <c r="CX265" s="222"/>
      <c r="CY265" s="222"/>
      <c r="CZ265" s="222"/>
      <c r="DA265" s="222"/>
      <c r="DB265" s="224">
        <f t="shared" si="43"/>
        <v>3.0672665464749369E-2</v>
      </c>
      <c r="DC265" s="224">
        <f t="shared" si="44"/>
        <v>1.89028422272613E-4</v>
      </c>
      <c r="DD265" s="224">
        <f t="shared" si="45"/>
        <v>3.0861693887021983E-2</v>
      </c>
      <c r="DE265" s="225">
        <f t="shared" si="46"/>
        <v>0</v>
      </c>
      <c r="DF265" s="222"/>
      <c r="DG265" s="222"/>
    </row>
    <row r="266" spans="1:135" ht="25.5" x14ac:dyDescent="0.25">
      <c r="A266" s="317" t="s">
        <v>635</v>
      </c>
      <c r="B266" s="317" t="s">
        <v>3831</v>
      </c>
      <c r="C266" s="317" t="s">
        <v>636</v>
      </c>
      <c r="D266" s="317" t="s">
        <v>49</v>
      </c>
      <c r="E266" s="318">
        <v>140</v>
      </c>
      <c r="F266" s="318">
        <v>6435</v>
      </c>
      <c r="G266" s="317" t="s">
        <v>2855</v>
      </c>
      <c r="H266" s="317" t="s">
        <v>800</v>
      </c>
      <c r="I266" s="317" t="s">
        <v>2624</v>
      </c>
      <c r="J266" s="318">
        <v>389</v>
      </c>
      <c r="K266" s="318">
        <v>0.80080324299977501</v>
      </c>
      <c r="L266" s="317" t="s">
        <v>2855</v>
      </c>
      <c r="M266" s="317" t="s">
        <v>2856</v>
      </c>
      <c r="N266" s="317" t="s">
        <v>2857</v>
      </c>
      <c r="O266" s="317" t="s">
        <v>32</v>
      </c>
      <c r="P266" s="317" t="s">
        <v>2858</v>
      </c>
      <c r="Q266" s="317" t="s">
        <v>2859</v>
      </c>
      <c r="R266" s="317" t="s">
        <v>3831</v>
      </c>
      <c r="S266" s="317" t="s">
        <v>2860</v>
      </c>
      <c r="T266" s="318">
        <v>5.4685696788286699E-2</v>
      </c>
      <c r="U266" s="317" t="s">
        <v>2904</v>
      </c>
      <c r="V266" s="317" t="s">
        <v>2905</v>
      </c>
      <c r="W266" s="317" t="s">
        <v>635</v>
      </c>
      <c r="X266" s="317" t="s">
        <v>636</v>
      </c>
      <c r="Y266" s="318">
        <v>140</v>
      </c>
      <c r="Z266" s="318">
        <v>6435</v>
      </c>
      <c r="AA266" s="318">
        <v>1</v>
      </c>
      <c r="AB266" s="317" t="s">
        <v>3831</v>
      </c>
      <c r="AC266" s="318">
        <v>1</v>
      </c>
      <c r="AD266" s="317" t="s">
        <v>800</v>
      </c>
      <c r="AE266" s="317" t="s">
        <v>800</v>
      </c>
      <c r="AF266" s="318">
        <v>0</v>
      </c>
      <c r="AG266" s="318">
        <v>0</v>
      </c>
      <c r="AH266" s="317" t="s">
        <v>2854</v>
      </c>
      <c r="AI266" s="317" t="s">
        <v>2863</v>
      </c>
      <c r="AJ266" s="317" t="s">
        <v>2855</v>
      </c>
      <c r="AK266" s="317" t="s">
        <v>2864</v>
      </c>
      <c r="AL266" s="317" t="s">
        <v>2854</v>
      </c>
      <c r="AM266" s="317" t="s">
        <v>2865</v>
      </c>
      <c r="AN266" s="317" t="s">
        <v>2908</v>
      </c>
      <c r="AO266" s="317" t="s">
        <v>2867</v>
      </c>
      <c r="AP266" s="317" t="s">
        <v>2868</v>
      </c>
      <c r="AQ266" s="317" t="s">
        <v>2869</v>
      </c>
      <c r="AR266" s="317" t="s">
        <v>2870</v>
      </c>
      <c r="AS266" s="318">
        <v>57.08</v>
      </c>
      <c r="AT266" s="318">
        <v>0</v>
      </c>
      <c r="AU266" s="317" t="s">
        <v>3832</v>
      </c>
      <c r="AV266" s="317" t="s">
        <v>3832</v>
      </c>
      <c r="AW266" s="317" t="s">
        <v>3833</v>
      </c>
      <c r="AX266" s="317" t="s">
        <v>3834</v>
      </c>
      <c r="AY266" s="317" t="s">
        <v>2874</v>
      </c>
      <c r="AZ266" s="317" t="s">
        <v>800</v>
      </c>
      <c r="BA266" s="317" t="s">
        <v>800</v>
      </c>
      <c r="BB266" s="318">
        <v>1.9416173702840401E-3</v>
      </c>
      <c r="BC266" s="318">
        <v>7.6559975503601397E-3</v>
      </c>
      <c r="BD266" s="318">
        <v>1E-3</v>
      </c>
      <c r="BE266" s="318">
        <v>1.01899457297915E-4</v>
      </c>
      <c r="BF266" s="318">
        <v>0</v>
      </c>
      <c r="BG266" s="318">
        <v>0</v>
      </c>
      <c r="BH266" s="318">
        <v>0</v>
      </c>
      <c r="BI266" s="318">
        <v>0</v>
      </c>
      <c r="BJ266" s="318">
        <v>0</v>
      </c>
      <c r="BK266" s="318">
        <v>0</v>
      </c>
      <c r="BL266" s="318">
        <v>0</v>
      </c>
      <c r="BM266" s="318">
        <v>1.21962263874828E-2</v>
      </c>
      <c r="BN266" s="318">
        <v>7.2305986232737202E-4</v>
      </c>
      <c r="BO266" s="318">
        <v>0</v>
      </c>
      <c r="BP266" s="318">
        <v>1.4406056974667399E-3</v>
      </c>
      <c r="BQ266" s="318">
        <v>4.8491386545065299E-4</v>
      </c>
      <c r="BR266" s="318">
        <v>1.16589558352758E-4</v>
      </c>
      <c r="BS266" s="318">
        <v>2.3735390186105002E-2</v>
      </c>
      <c r="BT266" s="318">
        <v>2.5175995883571799E-2</v>
      </c>
      <c r="BU266" s="318">
        <v>2.5660909749022399E-2</v>
      </c>
      <c r="BV266" s="318">
        <v>169.53850132932101</v>
      </c>
      <c r="BW266" s="318">
        <v>179.828542025513</v>
      </c>
      <c r="BX266" s="318">
        <v>183.29221249301699</v>
      </c>
      <c r="BY266" s="318">
        <v>440.800103456236</v>
      </c>
      <c r="BZ266" s="318">
        <v>467.55420926633298</v>
      </c>
      <c r="CA266" s="318">
        <v>476.55975248184501</v>
      </c>
      <c r="CB266" s="318">
        <v>6.1712014483872997</v>
      </c>
      <c r="CC266" s="318">
        <v>6.5457589297286596</v>
      </c>
      <c r="CD266" s="318">
        <v>6.6718365347458297</v>
      </c>
      <c r="CE266" s="317" t="s">
        <v>800</v>
      </c>
      <c r="CF266" s="317" t="s">
        <v>800</v>
      </c>
      <c r="CG266" s="317" t="s">
        <v>2916</v>
      </c>
      <c r="CH266" s="318">
        <v>2.09478142088569E-3</v>
      </c>
      <c r="CI266" s="318">
        <v>2.16406087652193E-2</v>
      </c>
      <c r="CJ266" s="318">
        <v>5.6265582789570203</v>
      </c>
      <c r="CL266" s="223">
        <f t="shared" si="38"/>
        <v>1.0816103936294855E-2</v>
      </c>
      <c r="CM266" s="223">
        <f t="shared" si="39"/>
        <v>1.2919286249810173E-2</v>
      </c>
      <c r="CN266" s="223">
        <f t="shared" si="40"/>
        <v>1.4406056974667399E-3</v>
      </c>
      <c r="CO266" s="223">
        <f t="shared" si="40"/>
        <v>4.8491386545065299E-4</v>
      </c>
      <c r="CP266" s="223">
        <f t="shared" si="41"/>
        <v>2.5660909749022423E-2</v>
      </c>
      <c r="CQ266" s="223">
        <f t="shared" si="42"/>
        <v>0</v>
      </c>
      <c r="CR266" s="222"/>
      <c r="CS266" s="222"/>
      <c r="CT266" s="222"/>
      <c r="CU266" s="222"/>
      <c r="CV266" s="222"/>
      <c r="CW266" s="222"/>
      <c r="CX266" s="222"/>
      <c r="CY266" s="222"/>
      <c r="CZ266" s="222"/>
      <c r="DA266" s="222"/>
      <c r="DB266" s="224">
        <f t="shared" si="43"/>
        <v>2.3618800627752266E-2</v>
      </c>
      <c r="DC266" s="224">
        <f t="shared" si="44"/>
        <v>1.16589558352758E-4</v>
      </c>
      <c r="DD266" s="224">
        <f t="shared" si="45"/>
        <v>2.3735390186105022E-2</v>
      </c>
      <c r="DE266" s="225">
        <f t="shared" si="46"/>
        <v>0</v>
      </c>
      <c r="DF266" s="222"/>
      <c r="DG266" s="222"/>
    </row>
    <row r="267" spans="1:135" ht="25.5" x14ac:dyDescent="0.25">
      <c r="A267" s="317" t="s">
        <v>635</v>
      </c>
      <c r="B267" s="317" t="s">
        <v>3836</v>
      </c>
      <c r="C267" s="317" t="s">
        <v>636</v>
      </c>
      <c r="D267" s="317" t="s">
        <v>49</v>
      </c>
      <c r="E267" s="318">
        <v>140</v>
      </c>
      <c r="F267" s="318">
        <v>6435</v>
      </c>
      <c r="G267" s="317" t="s">
        <v>2890</v>
      </c>
      <c r="H267" s="317" t="s">
        <v>800</v>
      </c>
      <c r="I267" s="317" t="s">
        <v>2626</v>
      </c>
      <c r="J267" s="318">
        <v>185</v>
      </c>
      <c r="K267" s="318">
        <v>0.84203979068012402</v>
      </c>
      <c r="L267" s="317" t="s">
        <v>2891</v>
      </c>
      <c r="M267" s="317" t="s">
        <v>2892</v>
      </c>
      <c r="N267" s="317" t="s">
        <v>2893</v>
      </c>
      <c r="O267" s="317" t="s">
        <v>32</v>
      </c>
      <c r="P267" s="317" t="s">
        <v>2894</v>
      </c>
      <c r="Q267" s="317" t="s">
        <v>2859</v>
      </c>
      <c r="R267" s="317" t="s">
        <v>3836</v>
      </c>
      <c r="S267" s="317" t="s">
        <v>2895</v>
      </c>
      <c r="T267" s="318">
        <v>5.45294626447154E-2</v>
      </c>
      <c r="U267" s="317" t="s">
        <v>2896</v>
      </c>
      <c r="V267" s="317" t="s">
        <v>2897</v>
      </c>
      <c r="W267" s="317" t="s">
        <v>635</v>
      </c>
      <c r="X267" s="317" t="s">
        <v>636</v>
      </c>
      <c r="Y267" s="318">
        <v>140</v>
      </c>
      <c r="Z267" s="318">
        <v>6435</v>
      </c>
      <c r="AA267" s="318">
        <v>1</v>
      </c>
      <c r="AB267" s="317" t="s">
        <v>3836</v>
      </c>
      <c r="AC267" s="318">
        <v>1</v>
      </c>
      <c r="AD267" s="317" t="s">
        <v>800</v>
      </c>
      <c r="AE267" s="317" t="s">
        <v>800</v>
      </c>
      <c r="AF267" s="318">
        <v>0</v>
      </c>
      <c r="AG267" s="318">
        <v>0</v>
      </c>
      <c r="AH267" s="317" t="s">
        <v>2854</v>
      </c>
      <c r="AI267" s="317" t="s">
        <v>2863</v>
      </c>
      <c r="AJ267" s="317" t="s">
        <v>2855</v>
      </c>
      <c r="AK267" s="317" t="s">
        <v>2864</v>
      </c>
      <c r="AL267" s="317" t="s">
        <v>2854</v>
      </c>
      <c r="AM267" s="317" t="s">
        <v>2865</v>
      </c>
      <c r="AN267" s="317" t="s">
        <v>2898</v>
      </c>
      <c r="AO267" s="317" t="s">
        <v>2867</v>
      </c>
      <c r="AP267" s="317" t="s">
        <v>2868</v>
      </c>
      <c r="AQ267" s="317" t="s">
        <v>2869</v>
      </c>
      <c r="AR267" s="317" t="s">
        <v>2870</v>
      </c>
      <c r="AS267" s="318">
        <v>82.6995</v>
      </c>
      <c r="AT267" s="318">
        <v>0</v>
      </c>
      <c r="AU267" s="317" t="s">
        <v>3832</v>
      </c>
      <c r="AV267" s="317" t="s">
        <v>3832</v>
      </c>
      <c r="AW267" s="317" t="s">
        <v>3833</v>
      </c>
      <c r="AX267" s="317" t="s">
        <v>3834</v>
      </c>
      <c r="AY267" s="317" t="s">
        <v>2874</v>
      </c>
      <c r="AZ267" s="317" t="s">
        <v>800</v>
      </c>
      <c r="BA267" s="317" t="s">
        <v>800</v>
      </c>
      <c r="BB267" s="318">
        <v>1.9416173702840401E-3</v>
      </c>
      <c r="BC267" s="318">
        <v>7.6341247702601603E-3</v>
      </c>
      <c r="BD267" s="318">
        <v>1E-3</v>
      </c>
      <c r="BE267" s="318">
        <v>3.1043355855855898E-4</v>
      </c>
      <c r="BF267" s="318">
        <v>0</v>
      </c>
      <c r="BG267" s="318">
        <v>0</v>
      </c>
      <c r="BH267" s="318">
        <v>0</v>
      </c>
      <c r="BI267" s="318">
        <v>0</v>
      </c>
      <c r="BJ267" s="318">
        <v>0</v>
      </c>
      <c r="BK267" s="318">
        <v>0</v>
      </c>
      <c r="BL267" s="318">
        <v>0</v>
      </c>
      <c r="BM267" s="318">
        <v>1.09527882575794E-2</v>
      </c>
      <c r="BN267" s="318">
        <v>6.8765002443298205E-4</v>
      </c>
      <c r="BO267" s="318">
        <v>0</v>
      </c>
      <c r="BP267" s="318">
        <v>2.8808205713085899E-3</v>
      </c>
      <c r="BQ267" s="318">
        <v>9.6969617804475801E-4</v>
      </c>
      <c r="BR267" s="318">
        <v>1.16589558352758E-4</v>
      </c>
      <c r="BS267" s="318">
        <v>2.2643203539467902E-2</v>
      </c>
      <c r="BT267" s="318">
        <v>2.5524024110776498E-2</v>
      </c>
      <c r="BU267" s="318">
        <v>2.6493720288821201E-2</v>
      </c>
      <c r="BV267" s="318">
        <v>161.737168139056</v>
      </c>
      <c r="BW267" s="318">
        <v>182.314457934118</v>
      </c>
      <c r="BX267" s="318">
        <v>189.240859205866</v>
      </c>
      <c r="BY267" s="318">
        <v>420.51663716154599</v>
      </c>
      <c r="BZ267" s="318">
        <v>474.01759062870599</v>
      </c>
      <c r="CA267" s="318">
        <v>492.02623393525101</v>
      </c>
      <c r="CB267" s="318">
        <v>5.88723292026165</v>
      </c>
      <c r="CC267" s="318">
        <v>6.6362462688018802</v>
      </c>
      <c r="CD267" s="318">
        <v>6.8883672750935201</v>
      </c>
      <c r="CE267" s="317" t="s">
        <v>800</v>
      </c>
      <c r="CF267" s="317" t="s">
        <v>800</v>
      </c>
      <c r="CG267" s="317" t="s">
        <v>2902</v>
      </c>
      <c r="CH267" s="318">
        <v>1.00826931646897E-3</v>
      </c>
      <c r="CI267" s="318">
        <v>2.1634934222998899E-2</v>
      </c>
      <c r="CJ267" s="318">
        <v>5.6250828979797198</v>
      </c>
      <c r="CL267" s="223">
        <f t="shared" si="38"/>
        <v>1.1002765257455518E-2</v>
      </c>
      <c r="CM267" s="223">
        <f t="shared" si="39"/>
        <v>1.1640438282012382E-2</v>
      </c>
      <c r="CN267" s="223">
        <f t="shared" si="40"/>
        <v>2.8808205713085899E-3</v>
      </c>
      <c r="CO267" s="223">
        <f t="shared" si="40"/>
        <v>9.6969617804475801E-4</v>
      </c>
      <c r="CP267" s="223">
        <f t="shared" si="41"/>
        <v>2.649372028882125E-2</v>
      </c>
      <c r="CQ267" s="223">
        <f t="shared" si="42"/>
        <v>4.8572257327350599E-17</v>
      </c>
      <c r="CR267" s="222"/>
      <c r="CS267" s="222"/>
      <c r="CT267" s="222"/>
      <c r="CU267" s="222"/>
      <c r="CV267" s="222"/>
      <c r="CW267" s="222"/>
      <c r="CX267" s="222"/>
      <c r="CY267" s="222"/>
      <c r="CZ267" s="222"/>
      <c r="DA267" s="222"/>
      <c r="DB267" s="224">
        <f t="shared" si="43"/>
        <v>2.2526613981115141E-2</v>
      </c>
      <c r="DC267" s="224">
        <f t="shared" si="44"/>
        <v>1.16589558352758E-4</v>
      </c>
      <c r="DD267" s="224">
        <f t="shared" si="45"/>
        <v>2.2643203539467898E-2</v>
      </c>
      <c r="DE267" s="225">
        <f t="shared" si="46"/>
        <v>0</v>
      </c>
      <c r="DF267" s="222"/>
      <c r="DG267" s="222"/>
    </row>
    <row r="268" spans="1:135" ht="25.5" x14ac:dyDescent="0.25">
      <c r="A268" s="317" t="s">
        <v>637</v>
      </c>
      <c r="B268" s="317" t="s">
        <v>3838</v>
      </c>
      <c r="C268" s="317" t="s">
        <v>638</v>
      </c>
      <c r="D268" s="317" t="s">
        <v>2853</v>
      </c>
      <c r="E268" s="318">
        <v>450</v>
      </c>
      <c r="F268" s="318">
        <v>1799</v>
      </c>
      <c r="G268" s="317" t="s">
        <v>2854</v>
      </c>
      <c r="H268" s="317" t="s">
        <v>800</v>
      </c>
      <c r="I268" s="317" t="s">
        <v>2622</v>
      </c>
      <c r="J268" s="318">
        <v>96</v>
      </c>
      <c r="K268" s="318">
        <v>0.8</v>
      </c>
      <c r="L268" s="317" t="s">
        <v>2891</v>
      </c>
      <c r="M268" s="317" t="s">
        <v>2892</v>
      </c>
      <c r="N268" s="317" t="s">
        <v>2893</v>
      </c>
      <c r="O268" s="317" t="s">
        <v>32</v>
      </c>
      <c r="P268" s="317" t="s">
        <v>2858</v>
      </c>
      <c r="Q268" s="317" t="s">
        <v>2859</v>
      </c>
      <c r="R268" s="317" t="s">
        <v>3838</v>
      </c>
      <c r="S268" s="317" t="s">
        <v>2860</v>
      </c>
      <c r="T268" s="318">
        <v>5.4685696788286699E-2</v>
      </c>
      <c r="U268" s="317" t="s">
        <v>2861</v>
      </c>
      <c r="V268" s="317" t="s">
        <v>2862</v>
      </c>
      <c r="W268" s="317" t="s">
        <v>637</v>
      </c>
      <c r="X268" s="317" t="s">
        <v>638</v>
      </c>
      <c r="Y268" s="318">
        <v>450</v>
      </c>
      <c r="Z268" s="318">
        <v>1799</v>
      </c>
      <c r="AA268" s="318">
        <v>1</v>
      </c>
      <c r="AB268" s="317" t="s">
        <v>3838</v>
      </c>
      <c r="AC268" s="318">
        <v>1</v>
      </c>
      <c r="AD268" s="317" t="s">
        <v>800</v>
      </c>
      <c r="AE268" s="317" t="s">
        <v>800</v>
      </c>
      <c r="AF268" s="318">
        <v>0</v>
      </c>
      <c r="AG268" s="318">
        <v>0</v>
      </c>
      <c r="AH268" s="317" t="s">
        <v>2854</v>
      </c>
      <c r="AI268" s="317" t="s">
        <v>2863</v>
      </c>
      <c r="AJ268" s="317" t="s">
        <v>2891</v>
      </c>
      <c r="AK268" s="317" t="s">
        <v>2907</v>
      </c>
      <c r="AL268" s="317" t="s">
        <v>2854</v>
      </c>
      <c r="AM268" s="317" t="s">
        <v>2865</v>
      </c>
      <c r="AN268" s="317" t="s">
        <v>2866</v>
      </c>
      <c r="AO268" s="317" t="s">
        <v>2867</v>
      </c>
      <c r="AP268" s="317" t="s">
        <v>2868</v>
      </c>
      <c r="AQ268" s="317" t="s">
        <v>2869</v>
      </c>
      <c r="AR268" s="317" t="s">
        <v>2870</v>
      </c>
      <c r="AS268" s="318">
        <v>79.348399999999998</v>
      </c>
      <c r="AT268" s="318">
        <v>0</v>
      </c>
      <c r="AU268" s="317" t="s">
        <v>3839</v>
      </c>
      <c r="AV268" s="317" t="s">
        <v>3839</v>
      </c>
      <c r="AW268" s="317" t="s">
        <v>3840</v>
      </c>
      <c r="AX268" s="317" t="s">
        <v>3841</v>
      </c>
      <c r="AY268" s="317" t="s">
        <v>2915</v>
      </c>
      <c r="AZ268" s="317" t="s">
        <v>800</v>
      </c>
      <c r="BA268" s="317" t="s">
        <v>800</v>
      </c>
      <c r="BB268" s="318">
        <v>5.5090834414180702E-3</v>
      </c>
      <c r="BC268" s="318">
        <v>2.4608563554728999E-2</v>
      </c>
      <c r="BD268" s="318">
        <v>8.3333333333333295E-4</v>
      </c>
      <c r="BE268" s="318">
        <v>5.7399016203703703E-4</v>
      </c>
      <c r="BF268" s="318">
        <v>0</v>
      </c>
      <c r="BG268" s="318">
        <v>0</v>
      </c>
      <c r="BH268" s="318">
        <v>0</v>
      </c>
      <c r="BI268" s="318">
        <v>0</v>
      </c>
      <c r="BJ268" s="318">
        <v>0</v>
      </c>
      <c r="BK268" s="318">
        <v>0</v>
      </c>
      <c r="BL268" s="318">
        <v>0</v>
      </c>
      <c r="BM268" s="318">
        <v>3.4270207531263502E-2</v>
      </c>
      <c r="BN268" s="318">
        <v>2.32645452844311E-3</v>
      </c>
      <c r="BO268" s="318">
        <v>0</v>
      </c>
      <c r="BP268" s="318">
        <v>5.8433154545255196E-3</v>
      </c>
      <c r="BQ268" s="318">
        <v>1.96688426894613E-3</v>
      </c>
      <c r="BR268" s="318">
        <v>2.4502501389660902E-4</v>
      </c>
      <c r="BS268" s="318">
        <v>6.8366657565120698E-2</v>
      </c>
      <c r="BT268" s="318">
        <v>7.42099730196462E-2</v>
      </c>
      <c r="BU268" s="318">
        <v>7.6176857288592303E-2</v>
      </c>
      <c r="BV268" s="318">
        <v>151.925905700268</v>
      </c>
      <c r="BW268" s="318">
        <v>164.91105115476901</v>
      </c>
      <c r="BX268" s="318">
        <v>169.281905085761</v>
      </c>
      <c r="BY268" s="318">
        <v>395.007354820697</v>
      </c>
      <c r="BZ268" s="318">
        <v>428.76873300239998</v>
      </c>
      <c r="CA268" s="318">
        <v>440.13295322297802</v>
      </c>
      <c r="CB268" s="318">
        <v>17.775330966931399</v>
      </c>
      <c r="CC268" s="318">
        <v>19.294592985108</v>
      </c>
      <c r="CD268" s="318">
        <v>19.805982895033999</v>
      </c>
      <c r="CE268" s="317" t="s">
        <v>800</v>
      </c>
      <c r="CF268" s="317" t="s">
        <v>800</v>
      </c>
      <c r="CG268" s="317" t="s">
        <v>2875</v>
      </c>
      <c r="CH268" s="318">
        <v>4.9484319388309597E-3</v>
      </c>
      <c r="CI268" s="318">
        <v>6.3418225626289695E-2</v>
      </c>
      <c r="CJ268" s="318">
        <v>16.488738662835299</v>
      </c>
      <c r="CL268" s="223">
        <f t="shared" si="38"/>
        <v>3.1769995505414046E-2</v>
      </c>
      <c r="CM268" s="223">
        <f t="shared" si="39"/>
        <v>3.659666205970661E-2</v>
      </c>
      <c r="CN268" s="223">
        <f t="shared" si="40"/>
        <v>5.8433154545255196E-3</v>
      </c>
      <c r="CO268" s="223">
        <f t="shared" si="40"/>
        <v>1.96688426894613E-3</v>
      </c>
      <c r="CP268" s="223">
        <f t="shared" si="41"/>
        <v>7.6176857288592303E-2</v>
      </c>
      <c r="CQ268" s="223">
        <f t="shared" si="42"/>
        <v>0</v>
      </c>
      <c r="CR268" s="222"/>
      <c r="CS268" s="222"/>
      <c r="CT268" s="222"/>
      <c r="CU268" s="222"/>
      <c r="CV268" s="222"/>
      <c r="CW268" s="222"/>
      <c r="CX268" s="222"/>
      <c r="CY268" s="222"/>
      <c r="CZ268" s="222"/>
      <c r="DA268" s="222"/>
      <c r="DB268" s="224">
        <f t="shared" si="43"/>
        <v>6.8121632551224054E-2</v>
      </c>
      <c r="DC268" s="224">
        <f t="shared" si="44"/>
        <v>2.4502501389660902E-4</v>
      </c>
      <c r="DD268" s="224">
        <f t="shared" si="45"/>
        <v>6.836665756512067E-2</v>
      </c>
      <c r="DE268" s="225">
        <f t="shared" si="46"/>
        <v>0</v>
      </c>
      <c r="DF268" s="222"/>
      <c r="DG268" s="222"/>
    </row>
    <row r="269" spans="1:135" ht="25.5" x14ac:dyDescent="0.25">
      <c r="A269" s="317" t="s">
        <v>637</v>
      </c>
      <c r="B269" s="317" t="s">
        <v>3843</v>
      </c>
      <c r="C269" s="317" t="s">
        <v>638</v>
      </c>
      <c r="D269" s="317" t="s">
        <v>2853</v>
      </c>
      <c r="E269" s="318">
        <v>450</v>
      </c>
      <c r="F269" s="318">
        <v>1799</v>
      </c>
      <c r="G269" s="317" t="s">
        <v>2891</v>
      </c>
      <c r="H269" s="317" t="s">
        <v>800</v>
      </c>
      <c r="I269" s="317" t="s">
        <v>2623</v>
      </c>
      <c r="J269" s="318">
        <v>73</v>
      </c>
      <c r="K269" s="318">
        <v>0.8</v>
      </c>
      <c r="L269" s="317" t="s">
        <v>2891</v>
      </c>
      <c r="M269" s="317" t="s">
        <v>2892</v>
      </c>
      <c r="N269" s="317" t="s">
        <v>2893</v>
      </c>
      <c r="O269" s="317" t="s">
        <v>32</v>
      </c>
      <c r="P269" s="317" t="s">
        <v>2858</v>
      </c>
      <c r="Q269" s="317" t="s">
        <v>2859</v>
      </c>
      <c r="R269" s="317" t="s">
        <v>3843</v>
      </c>
      <c r="S269" s="317" t="s">
        <v>2860</v>
      </c>
      <c r="T269" s="318">
        <v>5.4685696788286699E-2</v>
      </c>
      <c r="U269" s="317" t="s">
        <v>3008</v>
      </c>
      <c r="V269" s="317" t="s">
        <v>3009</v>
      </c>
      <c r="W269" s="317" t="s">
        <v>637</v>
      </c>
      <c r="X269" s="317" t="s">
        <v>638</v>
      </c>
      <c r="Y269" s="318">
        <v>450</v>
      </c>
      <c r="Z269" s="318">
        <v>1799</v>
      </c>
      <c r="AA269" s="318">
        <v>1</v>
      </c>
      <c r="AB269" s="317" t="s">
        <v>3843</v>
      </c>
      <c r="AC269" s="318">
        <v>1</v>
      </c>
      <c r="AD269" s="317" t="s">
        <v>800</v>
      </c>
      <c r="AE269" s="317" t="s">
        <v>800</v>
      </c>
      <c r="AF269" s="318">
        <v>0</v>
      </c>
      <c r="AG269" s="318">
        <v>0</v>
      </c>
      <c r="AH269" s="317" t="s">
        <v>2854</v>
      </c>
      <c r="AI269" s="317" t="s">
        <v>2863</v>
      </c>
      <c r="AJ269" s="317" t="s">
        <v>2855</v>
      </c>
      <c r="AK269" s="317" t="s">
        <v>2864</v>
      </c>
      <c r="AL269" s="317" t="s">
        <v>2854</v>
      </c>
      <c r="AM269" s="317" t="s">
        <v>2865</v>
      </c>
      <c r="AN269" s="317" t="s">
        <v>3010</v>
      </c>
      <c r="AO269" s="317" t="s">
        <v>2867</v>
      </c>
      <c r="AP269" s="317" t="s">
        <v>2868</v>
      </c>
      <c r="AQ269" s="317" t="s">
        <v>2869</v>
      </c>
      <c r="AR269" s="317" t="s">
        <v>2870</v>
      </c>
      <c r="AS269" s="318">
        <v>48.982399999999998</v>
      </c>
      <c r="AT269" s="318">
        <v>0</v>
      </c>
      <c r="AU269" s="317" t="s">
        <v>3839</v>
      </c>
      <c r="AV269" s="317" t="s">
        <v>3839</v>
      </c>
      <c r="AW269" s="317" t="s">
        <v>3840</v>
      </c>
      <c r="AX269" s="317" t="s">
        <v>3841</v>
      </c>
      <c r="AY269" s="317" t="s">
        <v>2874</v>
      </c>
      <c r="AZ269" s="317" t="s">
        <v>800</v>
      </c>
      <c r="BA269" s="317" t="s">
        <v>800</v>
      </c>
      <c r="BB269" s="318">
        <v>5.5090834414180702E-3</v>
      </c>
      <c r="BC269" s="318">
        <v>2.4608563554728999E-2</v>
      </c>
      <c r="BD269" s="318">
        <v>8.3333333333333295E-4</v>
      </c>
      <c r="BE269" s="318">
        <v>4.6596651445966498E-4</v>
      </c>
      <c r="BF269" s="318">
        <v>0</v>
      </c>
      <c r="BG269" s="318">
        <v>0</v>
      </c>
      <c r="BH269" s="318">
        <v>0</v>
      </c>
      <c r="BI269" s="318">
        <v>0</v>
      </c>
      <c r="BJ269" s="318">
        <v>0</v>
      </c>
      <c r="BK269" s="318">
        <v>0</v>
      </c>
      <c r="BL269" s="318">
        <v>0</v>
      </c>
      <c r="BM269" s="318">
        <v>2.2410493047173099E-2</v>
      </c>
      <c r="BN269" s="318">
        <v>2.32645452844311E-3</v>
      </c>
      <c r="BO269" s="318">
        <v>0</v>
      </c>
      <c r="BP269" s="318">
        <v>7.68436004978699E-3</v>
      </c>
      <c r="BQ269" s="318">
        <v>2.5865875317647802E-3</v>
      </c>
      <c r="BR269" s="318">
        <v>4.1703935964424702E-4</v>
      </c>
      <c r="BS269" s="318">
        <v>5.6570933779200597E-2</v>
      </c>
      <c r="BT269" s="318">
        <v>6.4255293828987606E-2</v>
      </c>
      <c r="BU269" s="318">
        <v>6.6841881360752406E-2</v>
      </c>
      <c r="BV269" s="318">
        <v>125.713186176001</v>
      </c>
      <c r="BW269" s="318">
        <v>142.78954184219501</v>
      </c>
      <c r="BX269" s="318">
        <v>148.53751413500501</v>
      </c>
      <c r="BY269" s="318">
        <v>326.85428405760302</v>
      </c>
      <c r="BZ269" s="318">
        <v>371.25280878970602</v>
      </c>
      <c r="CA269" s="318">
        <v>386.19753675101401</v>
      </c>
      <c r="CB269" s="318">
        <v>14.708442782592201</v>
      </c>
      <c r="CC269" s="318">
        <v>16.7063763955368</v>
      </c>
      <c r="CD269" s="318">
        <v>17.378889153795601</v>
      </c>
      <c r="CE269" s="317" t="s">
        <v>800</v>
      </c>
      <c r="CF269" s="317" t="s">
        <v>800</v>
      </c>
      <c r="CG269" s="317" t="s">
        <v>3014</v>
      </c>
      <c r="CH269" s="318">
        <v>2.32511871556165E-3</v>
      </c>
      <c r="CI269" s="318">
        <v>5.4245815063638902E-2</v>
      </c>
      <c r="CJ269" s="318">
        <v>14.1039119165461</v>
      </c>
      <c r="CL269" s="223">
        <f t="shared" si="38"/>
        <v>3.1833986203584311E-2</v>
      </c>
      <c r="CM269" s="223">
        <f t="shared" si="39"/>
        <v>2.473694757561621E-2</v>
      </c>
      <c r="CN269" s="223">
        <f t="shared" si="40"/>
        <v>7.68436004978699E-3</v>
      </c>
      <c r="CO269" s="223">
        <f t="shared" si="40"/>
        <v>2.5865875317647802E-3</v>
      </c>
      <c r="CP269" s="223">
        <f t="shared" si="41"/>
        <v>6.6841881360752295E-2</v>
      </c>
      <c r="CQ269" s="223">
        <f t="shared" si="42"/>
        <v>-1.1102230246251565E-16</v>
      </c>
      <c r="CR269" s="222"/>
      <c r="CS269" s="222"/>
      <c r="CT269" s="222"/>
      <c r="CU269" s="222"/>
      <c r="CV269" s="222"/>
      <c r="CW269" s="222"/>
      <c r="CX269" s="222"/>
      <c r="CY269" s="222"/>
      <c r="CZ269" s="222"/>
      <c r="DA269" s="222"/>
      <c r="DB269" s="224">
        <f t="shared" si="43"/>
        <v>5.6153894419556268E-2</v>
      </c>
      <c r="DC269" s="224">
        <f t="shared" si="44"/>
        <v>4.1703935964424702E-4</v>
      </c>
      <c r="DD269" s="224">
        <f t="shared" si="45"/>
        <v>5.6570933779200513E-2</v>
      </c>
      <c r="DE269" s="225">
        <f t="shared" si="46"/>
        <v>-8.3266726846886741E-17</v>
      </c>
      <c r="DF269" s="222"/>
      <c r="DG269" s="222"/>
    </row>
    <row r="270" spans="1:135" ht="25.5" x14ac:dyDescent="0.25">
      <c r="A270" s="317" t="s">
        <v>639</v>
      </c>
      <c r="B270" s="317" t="s">
        <v>3845</v>
      </c>
      <c r="C270" s="317" t="s">
        <v>640</v>
      </c>
      <c r="D270" s="317" t="s">
        <v>49</v>
      </c>
      <c r="E270" s="318">
        <v>135</v>
      </c>
      <c r="F270" s="318">
        <v>5330</v>
      </c>
      <c r="G270" s="317" t="s">
        <v>2855</v>
      </c>
      <c r="H270" s="317" t="s">
        <v>800</v>
      </c>
      <c r="I270" s="317" t="s">
        <v>2624</v>
      </c>
      <c r="J270" s="318">
        <v>400</v>
      </c>
      <c r="K270" s="318">
        <v>0.8</v>
      </c>
      <c r="L270" s="317" t="s">
        <v>2855</v>
      </c>
      <c r="M270" s="317" t="s">
        <v>2856</v>
      </c>
      <c r="N270" s="317" t="s">
        <v>2857</v>
      </c>
      <c r="O270" s="317" t="s">
        <v>32</v>
      </c>
      <c r="P270" s="317" t="s">
        <v>2858</v>
      </c>
      <c r="Q270" s="317" t="s">
        <v>2859</v>
      </c>
      <c r="R270" s="317" t="s">
        <v>3845</v>
      </c>
      <c r="S270" s="317" t="s">
        <v>2860</v>
      </c>
      <c r="T270" s="318">
        <v>5.4685696788286699E-2</v>
      </c>
      <c r="U270" s="317" t="s">
        <v>2904</v>
      </c>
      <c r="V270" s="317" t="s">
        <v>2905</v>
      </c>
      <c r="W270" s="317" t="s">
        <v>639</v>
      </c>
      <c r="X270" s="317" t="s">
        <v>640</v>
      </c>
      <c r="Y270" s="318">
        <v>135</v>
      </c>
      <c r="Z270" s="318">
        <v>5330</v>
      </c>
      <c r="AA270" s="318">
        <v>1</v>
      </c>
      <c r="AB270" s="317" t="s">
        <v>3845</v>
      </c>
      <c r="AC270" s="318">
        <v>1</v>
      </c>
      <c r="AD270" s="317" t="s">
        <v>639</v>
      </c>
      <c r="AE270" s="317" t="s">
        <v>640</v>
      </c>
      <c r="AF270" s="318">
        <v>135</v>
      </c>
      <c r="AG270" s="318">
        <v>5330</v>
      </c>
      <c r="AH270" s="317" t="s">
        <v>2854</v>
      </c>
      <c r="AI270" s="317" t="s">
        <v>2863</v>
      </c>
      <c r="AJ270" s="317" t="s">
        <v>2855</v>
      </c>
      <c r="AK270" s="317" t="s">
        <v>2864</v>
      </c>
      <c r="AL270" s="317" t="s">
        <v>2854</v>
      </c>
      <c r="AM270" s="317" t="s">
        <v>2865</v>
      </c>
      <c r="AN270" s="317" t="s">
        <v>2908</v>
      </c>
      <c r="AO270" s="317" t="s">
        <v>2867</v>
      </c>
      <c r="AP270" s="317" t="s">
        <v>2868</v>
      </c>
      <c r="AQ270" s="317" t="s">
        <v>2869</v>
      </c>
      <c r="AR270" s="317" t="s">
        <v>2870</v>
      </c>
      <c r="AS270" s="318">
        <v>57.08</v>
      </c>
      <c r="AT270" s="318">
        <v>0</v>
      </c>
      <c r="AU270" s="317" t="s">
        <v>3846</v>
      </c>
      <c r="AV270" s="317" t="s">
        <v>3846</v>
      </c>
      <c r="AW270" s="317" t="s">
        <v>3847</v>
      </c>
      <c r="AX270" s="317" t="s">
        <v>3848</v>
      </c>
      <c r="AY270" s="317" t="s">
        <v>2874</v>
      </c>
      <c r="AZ270" s="317" t="s">
        <v>3846</v>
      </c>
      <c r="BA270" s="317" t="s">
        <v>3848</v>
      </c>
      <c r="BB270" s="318">
        <v>2.5572997706900099E-3</v>
      </c>
      <c r="BC270" s="318">
        <v>7.3825690664187102E-3</v>
      </c>
      <c r="BD270" s="318">
        <v>1E-3</v>
      </c>
      <c r="BE270" s="318">
        <v>9.9097222222222195E-5</v>
      </c>
      <c r="BF270" s="318">
        <v>0</v>
      </c>
      <c r="BG270" s="318">
        <v>0</v>
      </c>
      <c r="BH270" s="318">
        <v>0</v>
      </c>
      <c r="BI270" s="318">
        <v>0</v>
      </c>
      <c r="BJ270" s="318">
        <v>0</v>
      </c>
      <c r="BK270" s="318">
        <v>0</v>
      </c>
      <c r="BL270" s="318">
        <v>0</v>
      </c>
      <c r="BM270" s="318">
        <v>1.1872739072825799E-2</v>
      </c>
      <c r="BN270" s="318">
        <v>6.9793635853293405E-4</v>
      </c>
      <c r="BO270" s="318">
        <v>0</v>
      </c>
      <c r="BP270" s="318">
        <v>1.4023957090861299E-3</v>
      </c>
      <c r="BQ270" s="318">
        <v>4.72052224547072E-4</v>
      </c>
      <c r="BR270" s="318">
        <v>1.4076056435271999E-4</v>
      </c>
      <c r="BS270" s="318">
        <v>2.3750402055042402E-2</v>
      </c>
      <c r="BT270" s="318">
        <v>2.5152797764128501E-2</v>
      </c>
      <c r="BU270" s="318">
        <v>2.5624849988675601E-2</v>
      </c>
      <c r="BV270" s="318">
        <v>175.928904111425</v>
      </c>
      <c r="BW270" s="318">
        <v>186.317020475026</v>
      </c>
      <c r="BX270" s="318">
        <v>189.81370361981899</v>
      </c>
      <c r="BY270" s="318">
        <v>457.415150689705</v>
      </c>
      <c r="BZ270" s="318">
        <v>484.424253235067</v>
      </c>
      <c r="CA270" s="318">
        <v>493.51562941152901</v>
      </c>
      <c r="CB270" s="318">
        <v>6.1751045343110196</v>
      </c>
      <c r="CC270" s="318">
        <v>6.5397274186734098</v>
      </c>
      <c r="CD270" s="318">
        <v>6.6624609970556499</v>
      </c>
      <c r="CE270" s="317" t="s">
        <v>800</v>
      </c>
      <c r="CF270" s="317" t="s">
        <v>800</v>
      </c>
      <c r="CG270" s="317" t="s">
        <v>2916</v>
      </c>
      <c r="CH270" s="318">
        <v>2.0392203649404498E-3</v>
      </c>
      <c r="CI270" s="318">
        <v>2.1711181690101899E-2</v>
      </c>
      <c r="CJ270" s="318">
        <v>5.6449072394264999</v>
      </c>
      <c r="CL270" s="223">
        <f t="shared" si="38"/>
        <v>1.1179726623683663E-2</v>
      </c>
      <c r="CM270" s="223">
        <f t="shared" si="39"/>
        <v>1.2570675431358733E-2</v>
      </c>
      <c r="CN270" s="223">
        <f t="shared" si="40"/>
        <v>1.4023957090861299E-3</v>
      </c>
      <c r="CO270" s="223">
        <f t="shared" si="40"/>
        <v>4.72052224547072E-4</v>
      </c>
      <c r="CP270" s="223">
        <f t="shared" si="41"/>
        <v>2.5624849988675601E-2</v>
      </c>
      <c r="CQ270" s="223">
        <f t="shared" si="42"/>
        <v>0</v>
      </c>
      <c r="CR270" s="222"/>
      <c r="CS270" s="222"/>
      <c r="CT270" s="222"/>
      <c r="CU270" s="222"/>
      <c r="CV270" s="222"/>
      <c r="CW270" s="222"/>
      <c r="CX270" s="222"/>
      <c r="CY270" s="222"/>
      <c r="CZ270" s="222"/>
      <c r="DA270" s="222"/>
      <c r="DB270" s="224">
        <f t="shared" si="43"/>
        <v>2.3609641490689677E-2</v>
      </c>
      <c r="DC270" s="224">
        <f t="shared" si="44"/>
        <v>1.4076056435271999E-4</v>
      </c>
      <c r="DD270" s="224">
        <f t="shared" si="45"/>
        <v>2.3750402055042398E-2</v>
      </c>
      <c r="DE270" s="225">
        <f t="shared" si="46"/>
        <v>0</v>
      </c>
      <c r="DF270" s="222"/>
      <c r="DG270" s="222"/>
    </row>
    <row r="271" spans="1:135" ht="25.5" x14ac:dyDescent="0.25">
      <c r="A271" s="317" t="s">
        <v>641</v>
      </c>
      <c r="B271" s="317" t="s">
        <v>3849</v>
      </c>
      <c r="C271" s="317" t="s">
        <v>642</v>
      </c>
      <c r="D271" s="317" t="s">
        <v>49</v>
      </c>
      <c r="E271" s="318">
        <v>135</v>
      </c>
      <c r="F271" s="318">
        <v>5600</v>
      </c>
      <c r="G271" s="317" t="s">
        <v>2855</v>
      </c>
      <c r="H271" s="317" t="s">
        <v>800</v>
      </c>
      <c r="I271" s="317" t="s">
        <v>2624</v>
      </c>
      <c r="J271" s="318">
        <v>396</v>
      </c>
      <c r="K271" s="318">
        <v>0.8</v>
      </c>
      <c r="L271" s="317" t="s">
        <v>2855</v>
      </c>
      <c r="M271" s="317" t="s">
        <v>2856</v>
      </c>
      <c r="N271" s="317" t="s">
        <v>2857</v>
      </c>
      <c r="O271" s="317" t="s">
        <v>32</v>
      </c>
      <c r="P271" s="317" t="s">
        <v>2858</v>
      </c>
      <c r="Q271" s="317" t="s">
        <v>2859</v>
      </c>
      <c r="R271" s="317" t="s">
        <v>3849</v>
      </c>
      <c r="S271" s="317" t="s">
        <v>2860</v>
      </c>
      <c r="T271" s="318">
        <v>5.4685696788286699E-2</v>
      </c>
      <c r="U271" s="317" t="s">
        <v>2904</v>
      </c>
      <c r="V271" s="317" t="s">
        <v>2905</v>
      </c>
      <c r="W271" s="317" t="s">
        <v>641</v>
      </c>
      <c r="X271" s="317" t="s">
        <v>642</v>
      </c>
      <c r="Y271" s="318">
        <v>135</v>
      </c>
      <c r="Z271" s="318">
        <v>5600</v>
      </c>
      <c r="AA271" s="318">
        <v>1</v>
      </c>
      <c r="AB271" s="317" t="s">
        <v>3849</v>
      </c>
      <c r="AC271" s="318">
        <v>1</v>
      </c>
      <c r="AD271" s="317" t="s">
        <v>800</v>
      </c>
      <c r="AE271" s="317" t="s">
        <v>800</v>
      </c>
      <c r="AF271" s="295"/>
      <c r="AG271" s="295"/>
      <c r="AH271" s="317" t="s">
        <v>2854</v>
      </c>
      <c r="AI271" s="317" t="s">
        <v>2863</v>
      </c>
      <c r="AJ271" s="317" t="s">
        <v>2855</v>
      </c>
      <c r="AK271" s="317" t="s">
        <v>2864</v>
      </c>
      <c r="AL271" s="317" t="s">
        <v>2854</v>
      </c>
      <c r="AM271" s="317" t="s">
        <v>2865</v>
      </c>
      <c r="AN271" s="317" t="s">
        <v>2908</v>
      </c>
      <c r="AO271" s="317" t="s">
        <v>2867</v>
      </c>
      <c r="AP271" s="317" t="s">
        <v>2868</v>
      </c>
      <c r="AQ271" s="317" t="s">
        <v>2869</v>
      </c>
      <c r="AR271" s="317" t="s">
        <v>2870</v>
      </c>
      <c r="AS271" s="318">
        <v>57.08</v>
      </c>
      <c r="AT271" s="318">
        <v>0</v>
      </c>
      <c r="AU271" s="317" t="s">
        <v>3850</v>
      </c>
      <c r="AV271" s="317" t="s">
        <v>3850</v>
      </c>
      <c r="AW271" s="317" t="s">
        <v>3851</v>
      </c>
      <c r="AX271" s="317" t="s">
        <v>3852</v>
      </c>
      <c r="AY271" s="317" t="s">
        <v>2874</v>
      </c>
      <c r="AZ271" s="317" t="s">
        <v>800</v>
      </c>
      <c r="BA271" s="317" t="s">
        <v>800</v>
      </c>
      <c r="BB271" s="318">
        <v>2.4872861111111099E-3</v>
      </c>
      <c r="BC271" s="318">
        <v>7.3825690664187102E-3</v>
      </c>
      <c r="BD271" s="318">
        <v>1E-3</v>
      </c>
      <c r="BE271" s="318">
        <v>1.00098204264871E-4</v>
      </c>
      <c r="BF271" s="318">
        <v>0</v>
      </c>
      <c r="BG271" s="318">
        <v>0</v>
      </c>
      <c r="BH271" s="318">
        <v>0</v>
      </c>
      <c r="BI271" s="318">
        <v>0</v>
      </c>
      <c r="BJ271" s="318">
        <v>0</v>
      </c>
      <c r="BK271" s="318">
        <v>0</v>
      </c>
      <c r="BL271" s="318">
        <v>0</v>
      </c>
      <c r="BM271" s="318">
        <v>1.1992665730127E-2</v>
      </c>
      <c r="BN271" s="318">
        <v>6.9793635853293405E-4</v>
      </c>
      <c r="BO271" s="318">
        <v>0</v>
      </c>
      <c r="BP271" s="318">
        <v>1.4165613223092201E-3</v>
      </c>
      <c r="BQ271" s="318">
        <v>4.7682042883542602E-4</v>
      </c>
      <c r="BR271" s="318">
        <v>1.3397389428571399E-4</v>
      </c>
      <c r="BS271" s="318">
        <v>2.3794529364740399E-2</v>
      </c>
      <c r="BT271" s="318">
        <v>2.52110906870496E-2</v>
      </c>
      <c r="BU271" s="318">
        <v>2.5687911115885E-2</v>
      </c>
      <c r="BV271" s="318">
        <v>176.25577307215099</v>
      </c>
      <c r="BW271" s="318">
        <v>186.74881990407101</v>
      </c>
      <c r="BX271" s="318">
        <v>190.28082308063</v>
      </c>
      <c r="BY271" s="318">
        <v>458.26500998759201</v>
      </c>
      <c r="BZ271" s="318">
        <v>485.54693175058497</v>
      </c>
      <c r="CA271" s="318">
        <v>494.73014000963701</v>
      </c>
      <c r="CB271" s="318">
        <v>6.1865776348325001</v>
      </c>
      <c r="CC271" s="318">
        <v>6.5548835786328903</v>
      </c>
      <c r="CD271" s="318">
        <v>6.6788568901301</v>
      </c>
      <c r="CE271" s="317" t="s">
        <v>800</v>
      </c>
      <c r="CF271" s="317" t="s">
        <v>800</v>
      </c>
      <c r="CG271" s="317" t="s">
        <v>2916</v>
      </c>
      <c r="CH271" s="318">
        <v>2.0598185504448999E-3</v>
      </c>
      <c r="CI271" s="318">
        <v>2.17347108142955E-2</v>
      </c>
      <c r="CJ271" s="318">
        <v>5.6510248117168196</v>
      </c>
      <c r="CL271" s="223">
        <f t="shared" si="38"/>
        <v>1.1103927276080406E-2</v>
      </c>
      <c r="CM271" s="223">
        <f t="shared" si="39"/>
        <v>1.2690602088659934E-2</v>
      </c>
      <c r="CN271" s="223">
        <f t="shared" si="40"/>
        <v>1.4165613223092201E-3</v>
      </c>
      <c r="CO271" s="223">
        <f t="shared" si="40"/>
        <v>4.7682042883542602E-4</v>
      </c>
      <c r="CP271" s="223">
        <f t="shared" si="41"/>
        <v>2.5687911115884986E-2</v>
      </c>
      <c r="CQ271" s="223">
        <f t="shared" si="42"/>
        <v>0</v>
      </c>
      <c r="CR271" s="222"/>
      <c r="CS271" s="222"/>
      <c r="CT271" s="222"/>
      <c r="CU271" s="222"/>
      <c r="CV271" s="222"/>
      <c r="CW271" s="222"/>
      <c r="CX271" s="222"/>
      <c r="CY271" s="222"/>
      <c r="CZ271" s="222"/>
      <c r="DA271" s="222"/>
      <c r="DB271" s="224">
        <f t="shared" si="43"/>
        <v>2.3660555470454626E-2</v>
      </c>
      <c r="DC271" s="224">
        <f t="shared" si="44"/>
        <v>1.3397389428571399E-4</v>
      </c>
      <c r="DD271" s="224">
        <f t="shared" si="45"/>
        <v>2.379452936474034E-2</v>
      </c>
      <c r="DE271" s="225">
        <f t="shared" si="46"/>
        <v>-5.8980598183211441E-17</v>
      </c>
      <c r="DF271" s="222"/>
      <c r="DG271" s="222"/>
    </row>
    <row r="272" spans="1:135" ht="25.5" x14ac:dyDescent="0.25">
      <c r="A272" s="317" t="s">
        <v>643</v>
      </c>
      <c r="B272" s="317" t="s">
        <v>4278</v>
      </c>
      <c r="C272" s="317" t="s">
        <v>644</v>
      </c>
      <c r="D272" s="317" t="s">
        <v>2853</v>
      </c>
      <c r="E272" s="318">
        <v>180</v>
      </c>
      <c r="F272" s="318">
        <v>2460</v>
      </c>
      <c r="G272" s="317" t="s">
        <v>2890</v>
      </c>
      <c r="H272" s="317" t="s">
        <v>800</v>
      </c>
      <c r="I272" s="317" t="s">
        <v>2626</v>
      </c>
      <c r="J272" s="318">
        <v>152</v>
      </c>
      <c r="K272" s="318">
        <v>0.8</v>
      </c>
      <c r="L272" s="317" t="s">
        <v>2891</v>
      </c>
      <c r="M272" s="317" t="s">
        <v>2892</v>
      </c>
      <c r="N272" s="317" t="s">
        <v>2893</v>
      </c>
      <c r="O272" s="317" t="s">
        <v>32</v>
      </c>
      <c r="P272" s="317" t="s">
        <v>2894</v>
      </c>
      <c r="Q272" s="317" t="s">
        <v>2859</v>
      </c>
      <c r="R272" s="317" t="s">
        <v>4278</v>
      </c>
      <c r="S272" s="317" t="s">
        <v>2895</v>
      </c>
      <c r="T272" s="318">
        <v>5.45294626447154E-2</v>
      </c>
      <c r="U272" s="317" t="s">
        <v>2896</v>
      </c>
      <c r="V272" s="317" t="s">
        <v>2897</v>
      </c>
      <c r="W272" s="317" t="s">
        <v>643</v>
      </c>
      <c r="X272" s="317" t="s">
        <v>644</v>
      </c>
      <c r="Y272" s="318">
        <v>180</v>
      </c>
      <c r="Z272" s="318">
        <v>2460</v>
      </c>
      <c r="AA272" s="318">
        <v>1</v>
      </c>
      <c r="AB272" s="317" t="s">
        <v>4278</v>
      </c>
      <c r="AC272" s="318">
        <v>1</v>
      </c>
      <c r="AD272" s="317" t="s">
        <v>800</v>
      </c>
      <c r="AE272" s="317" t="s">
        <v>800</v>
      </c>
      <c r="AF272" s="295"/>
      <c r="AG272" s="295"/>
      <c r="AH272" s="317" t="s">
        <v>2854</v>
      </c>
      <c r="AI272" s="317" t="s">
        <v>2863</v>
      </c>
      <c r="AJ272" s="317" t="s">
        <v>2855</v>
      </c>
      <c r="AK272" s="317" t="s">
        <v>2864</v>
      </c>
      <c r="AL272" s="317" t="s">
        <v>2854</v>
      </c>
      <c r="AM272" s="317" t="s">
        <v>2865</v>
      </c>
      <c r="AN272" s="317" t="s">
        <v>2898</v>
      </c>
      <c r="AO272" s="317" t="s">
        <v>2867</v>
      </c>
      <c r="AP272" s="317" t="s">
        <v>2868</v>
      </c>
      <c r="AQ272" s="317" t="s">
        <v>2869</v>
      </c>
      <c r="AR272" s="317" t="s">
        <v>2870</v>
      </c>
      <c r="AS272" s="318">
        <v>82.6995</v>
      </c>
      <c r="AT272" s="318">
        <v>0</v>
      </c>
      <c r="AU272" s="317" t="s">
        <v>3855</v>
      </c>
      <c r="AV272" s="317" t="s">
        <v>3855</v>
      </c>
      <c r="AW272" s="317" t="s">
        <v>3856</v>
      </c>
      <c r="AX272" s="317" t="s">
        <v>3857</v>
      </c>
      <c r="AY272" s="317" t="s">
        <v>2874</v>
      </c>
      <c r="AZ272" s="317" t="s">
        <v>800</v>
      </c>
      <c r="BA272" s="317" t="s">
        <v>800</v>
      </c>
      <c r="BB272" s="318">
        <v>3.3881084010840101E-3</v>
      </c>
      <c r="BC272" s="318">
        <v>9.8153032760487802E-3</v>
      </c>
      <c r="BD272" s="318">
        <v>8.3333333333333295E-4</v>
      </c>
      <c r="BE272" s="318">
        <v>3.7783031798245602E-4</v>
      </c>
      <c r="BF272" s="318">
        <v>0</v>
      </c>
      <c r="BG272" s="318">
        <v>0</v>
      </c>
      <c r="BH272" s="318">
        <v>0</v>
      </c>
      <c r="BI272" s="318">
        <v>0</v>
      </c>
      <c r="BJ272" s="318">
        <v>0</v>
      </c>
      <c r="BK272" s="318">
        <v>0</v>
      </c>
      <c r="BL272" s="318">
        <v>0</v>
      </c>
      <c r="BM272" s="318">
        <v>1.4031220833705E-2</v>
      </c>
      <c r="BN272" s="318">
        <v>9.3058181137724598E-4</v>
      </c>
      <c r="BO272" s="318">
        <v>0</v>
      </c>
      <c r="BP272" s="318">
        <v>3.69051502391086E-3</v>
      </c>
      <c r="BQ272" s="318">
        <v>1.2422426961765001E-3</v>
      </c>
      <c r="BR272" s="318">
        <v>3.0498122276422798E-4</v>
      </c>
      <c r="BS272" s="318">
        <v>2.9681359196295099E-2</v>
      </c>
      <c r="BT272" s="318">
        <v>3.3371874220206002E-2</v>
      </c>
      <c r="BU272" s="318">
        <v>3.4614116916382498E-2</v>
      </c>
      <c r="BV272" s="318">
        <v>164.89643997941701</v>
      </c>
      <c r="BW272" s="318">
        <v>185.399301223366</v>
      </c>
      <c r="BX272" s="318">
        <v>192.30064953545801</v>
      </c>
      <c r="BY272" s="318">
        <v>428.73074394648501</v>
      </c>
      <c r="BZ272" s="318">
        <v>482.03818318075298</v>
      </c>
      <c r="CA272" s="318">
        <v>499.98168879219099</v>
      </c>
      <c r="CB272" s="318">
        <v>7.7171533910367298</v>
      </c>
      <c r="CC272" s="318">
        <v>8.6766872972535491</v>
      </c>
      <c r="CD272" s="318">
        <v>8.9996703982594397</v>
      </c>
      <c r="CE272" s="317" t="s">
        <v>800</v>
      </c>
      <c r="CF272" s="317" t="s">
        <v>800</v>
      </c>
      <c r="CG272" s="317" t="s">
        <v>2902</v>
      </c>
      <c r="CH272" s="318">
        <v>1.29165734847791E-3</v>
      </c>
      <c r="CI272" s="318">
        <v>2.8389701847817202E-2</v>
      </c>
      <c r="CJ272" s="318">
        <v>7.3813224804324697</v>
      </c>
      <c r="CL272" s="223">
        <f t="shared" si="38"/>
        <v>1.4719556551212808E-2</v>
      </c>
      <c r="CM272" s="223">
        <f t="shared" si="39"/>
        <v>1.4961802645082246E-2</v>
      </c>
      <c r="CN272" s="223">
        <f t="shared" si="40"/>
        <v>3.69051502391086E-3</v>
      </c>
      <c r="CO272" s="223">
        <f t="shared" si="40"/>
        <v>1.2422426961765001E-3</v>
      </c>
      <c r="CP272" s="223">
        <f t="shared" si="41"/>
        <v>3.4614116916382415E-2</v>
      </c>
      <c r="CQ272" s="223">
        <f t="shared" si="42"/>
        <v>-8.3266726846886741E-17</v>
      </c>
      <c r="CR272" s="222"/>
      <c r="CS272" s="222"/>
      <c r="CT272" s="222"/>
      <c r="CU272" s="222"/>
      <c r="CV272" s="222"/>
      <c r="CW272" s="222"/>
      <c r="CX272" s="222"/>
      <c r="CY272" s="222"/>
      <c r="CZ272" s="222"/>
      <c r="DA272" s="222"/>
      <c r="DB272" s="224">
        <f t="shared" si="43"/>
        <v>2.9376377973530824E-2</v>
      </c>
      <c r="DC272" s="224">
        <f t="shared" si="44"/>
        <v>3.0498122276422798E-4</v>
      </c>
      <c r="DD272" s="224">
        <f t="shared" si="45"/>
        <v>2.9681359196295051E-2</v>
      </c>
      <c r="DE272" s="225">
        <f t="shared" si="46"/>
        <v>-4.8572257327350599E-17</v>
      </c>
      <c r="DF272" s="222"/>
      <c r="DG272" s="222"/>
    </row>
    <row r="273" spans="1:111" ht="25.5" x14ac:dyDescent="0.25">
      <c r="A273" s="317" t="s">
        <v>647</v>
      </c>
      <c r="B273" s="317" t="s">
        <v>3859</v>
      </c>
      <c r="C273" s="317" t="s">
        <v>648</v>
      </c>
      <c r="D273" s="317" t="s">
        <v>2853</v>
      </c>
      <c r="E273" s="318">
        <v>420</v>
      </c>
      <c r="F273" s="318">
        <v>1800</v>
      </c>
      <c r="G273" s="317" t="s">
        <v>2891</v>
      </c>
      <c r="H273" s="317" t="s">
        <v>800</v>
      </c>
      <c r="I273" s="317" t="s">
        <v>2623</v>
      </c>
      <c r="J273" s="318">
        <v>73</v>
      </c>
      <c r="K273" s="318">
        <v>0.8</v>
      </c>
      <c r="L273" s="317" t="s">
        <v>2891</v>
      </c>
      <c r="M273" s="317" t="s">
        <v>2892</v>
      </c>
      <c r="N273" s="317" t="s">
        <v>2893</v>
      </c>
      <c r="O273" s="317" t="s">
        <v>32</v>
      </c>
      <c r="P273" s="317" t="s">
        <v>2858</v>
      </c>
      <c r="Q273" s="317" t="s">
        <v>2859</v>
      </c>
      <c r="R273" s="317" t="s">
        <v>3859</v>
      </c>
      <c r="S273" s="317" t="s">
        <v>2860</v>
      </c>
      <c r="T273" s="318">
        <v>5.4685696788286699E-2</v>
      </c>
      <c r="U273" s="317" t="s">
        <v>3008</v>
      </c>
      <c r="V273" s="317" t="s">
        <v>3009</v>
      </c>
      <c r="W273" s="317" t="s">
        <v>647</v>
      </c>
      <c r="X273" s="317" t="s">
        <v>648</v>
      </c>
      <c r="Y273" s="318">
        <v>420</v>
      </c>
      <c r="Z273" s="318">
        <v>1800</v>
      </c>
      <c r="AA273" s="318">
        <v>1</v>
      </c>
      <c r="AB273" s="317" t="s">
        <v>3859</v>
      </c>
      <c r="AC273" s="318">
        <v>1</v>
      </c>
      <c r="AD273" s="317" t="s">
        <v>800</v>
      </c>
      <c r="AE273" s="317" t="s">
        <v>800</v>
      </c>
      <c r="AF273" s="295"/>
      <c r="AG273" s="295"/>
      <c r="AH273" s="317" t="s">
        <v>2854</v>
      </c>
      <c r="AI273" s="317" t="s">
        <v>2863</v>
      </c>
      <c r="AJ273" s="317" t="s">
        <v>2855</v>
      </c>
      <c r="AK273" s="317" t="s">
        <v>2864</v>
      </c>
      <c r="AL273" s="317" t="s">
        <v>2854</v>
      </c>
      <c r="AM273" s="317" t="s">
        <v>2865</v>
      </c>
      <c r="AN273" s="317" t="s">
        <v>3010</v>
      </c>
      <c r="AO273" s="317" t="s">
        <v>2867</v>
      </c>
      <c r="AP273" s="317" t="s">
        <v>2868</v>
      </c>
      <c r="AQ273" s="317" t="s">
        <v>2869</v>
      </c>
      <c r="AR273" s="317" t="s">
        <v>2870</v>
      </c>
      <c r="AS273" s="318">
        <v>48.982399999999998</v>
      </c>
      <c r="AT273" s="318">
        <v>0</v>
      </c>
      <c r="AU273" s="317" t="s">
        <v>3860</v>
      </c>
      <c r="AV273" s="317" t="s">
        <v>3860</v>
      </c>
      <c r="AW273" s="317" t="s">
        <v>3861</v>
      </c>
      <c r="AX273" s="317" t="s">
        <v>3862</v>
      </c>
      <c r="AY273" s="317" t="s">
        <v>2874</v>
      </c>
      <c r="AZ273" s="317" t="s">
        <v>800</v>
      </c>
      <c r="BA273" s="317" t="s">
        <v>800</v>
      </c>
      <c r="BB273" s="318">
        <v>5.6717975308641999E-3</v>
      </c>
      <c r="BC273" s="318">
        <v>2.2967992651080401E-2</v>
      </c>
      <c r="BD273" s="318">
        <v>8.3333333333333295E-4</v>
      </c>
      <c r="BE273" s="318">
        <v>4.6596651445966498E-4</v>
      </c>
      <c r="BF273" s="318">
        <v>0</v>
      </c>
      <c r="BG273" s="318">
        <v>0</v>
      </c>
      <c r="BH273" s="318">
        <v>0</v>
      </c>
      <c r="BI273" s="318">
        <v>0</v>
      </c>
      <c r="BJ273" s="318">
        <v>0</v>
      </c>
      <c r="BK273" s="318">
        <v>0</v>
      </c>
      <c r="BL273" s="318">
        <v>0</v>
      </c>
      <c r="BM273" s="318">
        <v>2.2410493047173099E-2</v>
      </c>
      <c r="BN273" s="318">
        <v>2.1713575598802399E-3</v>
      </c>
      <c r="BO273" s="318">
        <v>0</v>
      </c>
      <c r="BP273" s="318">
        <v>7.68436004978699E-3</v>
      </c>
      <c r="BQ273" s="318">
        <v>2.5865875317647802E-3</v>
      </c>
      <c r="BR273" s="318">
        <v>4.1680767111111102E-4</v>
      </c>
      <c r="BS273" s="318">
        <v>5.4937748307902101E-2</v>
      </c>
      <c r="BT273" s="318">
        <v>6.2622108357689096E-2</v>
      </c>
      <c r="BU273" s="318">
        <v>6.5208695889453896E-2</v>
      </c>
      <c r="BV273" s="318">
        <v>130.80416263786199</v>
      </c>
      <c r="BW273" s="318">
        <v>149.10025799449801</v>
      </c>
      <c r="BX273" s="318">
        <v>155.258799736795</v>
      </c>
      <c r="BY273" s="318">
        <v>340.09082285844198</v>
      </c>
      <c r="BZ273" s="318">
        <v>387.66067078569398</v>
      </c>
      <c r="CA273" s="318">
        <v>403.67287931566699</v>
      </c>
      <c r="CB273" s="318">
        <v>14.2838145600545</v>
      </c>
      <c r="CC273" s="318">
        <v>16.281748172999201</v>
      </c>
      <c r="CD273" s="318">
        <v>16.954260931257998</v>
      </c>
      <c r="CE273" s="317" t="s">
        <v>800</v>
      </c>
      <c r="CF273" s="317" t="s">
        <v>800</v>
      </c>
      <c r="CG273" s="317" t="s">
        <v>3014</v>
      </c>
      <c r="CH273" s="318">
        <v>2.32511871556165E-3</v>
      </c>
      <c r="CI273" s="318">
        <v>5.26126295923404E-2</v>
      </c>
      <c r="CJ273" s="318">
        <v>13.6792836940085</v>
      </c>
      <c r="CL273" s="223">
        <f t="shared" si="38"/>
        <v>3.0355897700848705E-2</v>
      </c>
      <c r="CM273" s="223">
        <f t="shared" si="39"/>
        <v>2.458185060705334E-2</v>
      </c>
      <c r="CN273" s="223">
        <f t="shared" si="40"/>
        <v>7.68436004978699E-3</v>
      </c>
      <c r="CO273" s="223">
        <f t="shared" si="40"/>
        <v>2.5865875317647802E-3</v>
      </c>
      <c r="CP273" s="223">
        <f t="shared" si="41"/>
        <v>6.5208695889453827E-2</v>
      </c>
      <c r="CQ273" s="223">
        <f t="shared" si="42"/>
        <v>0</v>
      </c>
      <c r="CR273" s="222"/>
      <c r="CS273" s="222"/>
      <c r="CT273" s="222"/>
      <c r="CU273" s="222"/>
      <c r="CV273" s="222"/>
      <c r="CW273" s="222"/>
      <c r="CX273" s="222"/>
      <c r="CY273" s="222"/>
      <c r="CZ273" s="222"/>
      <c r="DA273" s="222"/>
      <c r="DB273" s="224">
        <f t="shared" si="43"/>
        <v>5.4520940636790929E-2</v>
      </c>
      <c r="DC273" s="224">
        <f t="shared" si="44"/>
        <v>4.1680767111111102E-4</v>
      </c>
      <c r="DD273" s="224">
        <f t="shared" si="45"/>
        <v>5.4937748307902039E-2</v>
      </c>
      <c r="DE273" s="225">
        <f t="shared" si="46"/>
        <v>-6.2450045135165055E-17</v>
      </c>
      <c r="DF273" s="222"/>
      <c r="DG273" s="222"/>
    </row>
    <row r="274" spans="1:111" ht="25.5" x14ac:dyDescent="0.25">
      <c r="A274" s="317" t="s">
        <v>647</v>
      </c>
      <c r="B274" s="317" t="s">
        <v>3864</v>
      </c>
      <c r="C274" s="317" t="s">
        <v>648</v>
      </c>
      <c r="D274" s="317" t="s">
        <v>2853</v>
      </c>
      <c r="E274" s="318">
        <v>420</v>
      </c>
      <c r="F274" s="318">
        <v>1800</v>
      </c>
      <c r="G274" s="317" t="s">
        <v>2891</v>
      </c>
      <c r="H274" s="317" t="s">
        <v>800</v>
      </c>
      <c r="I274" s="317" t="s">
        <v>2623</v>
      </c>
      <c r="J274" s="318">
        <v>73</v>
      </c>
      <c r="K274" s="318">
        <v>0.8</v>
      </c>
      <c r="L274" s="317" t="s">
        <v>2891</v>
      </c>
      <c r="M274" s="317" t="s">
        <v>2892</v>
      </c>
      <c r="N274" s="317" t="s">
        <v>2893</v>
      </c>
      <c r="O274" s="317" t="s">
        <v>32</v>
      </c>
      <c r="P274" s="317" t="s">
        <v>2858</v>
      </c>
      <c r="Q274" s="317" t="s">
        <v>2854</v>
      </c>
      <c r="R274" s="317" t="s">
        <v>3864</v>
      </c>
      <c r="S274" s="317" t="s">
        <v>2860</v>
      </c>
      <c r="T274" s="318">
        <v>5.4685696788286699E-2</v>
      </c>
      <c r="U274" s="317" t="s">
        <v>3008</v>
      </c>
      <c r="V274" s="317" t="s">
        <v>3009</v>
      </c>
      <c r="W274" s="317" t="s">
        <v>645</v>
      </c>
      <c r="X274" s="317" t="s">
        <v>646</v>
      </c>
      <c r="Y274" s="318">
        <v>420</v>
      </c>
      <c r="Z274" s="318">
        <v>900</v>
      </c>
      <c r="AA274" s="318">
        <v>1</v>
      </c>
      <c r="AB274" s="317" t="s">
        <v>3865</v>
      </c>
      <c r="AC274" s="318">
        <v>1</v>
      </c>
      <c r="AD274" s="317" t="s">
        <v>800</v>
      </c>
      <c r="AE274" s="317" t="s">
        <v>800</v>
      </c>
      <c r="AF274" s="318">
        <v>0</v>
      </c>
      <c r="AG274" s="318">
        <v>0</v>
      </c>
      <c r="AH274" s="317" t="s">
        <v>2891</v>
      </c>
      <c r="AI274" s="317" t="s">
        <v>2946</v>
      </c>
      <c r="AJ274" s="317" t="s">
        <v>2891</v>
      </c>
      <c r="AK274" s="317" t="s">
        <v>2907</v>
      </c>
      <c r="AL274" s="317" t="s">
        <v>2854</v>
      </c>
      <c r="AM274" s="317" t="s">
        <v>2865</v>
      </c>
      <c r="AN274" s="317" t="s">
        <v>3010</v>
      </c>
      <c r="AO274" s="317" t="s">
        <v>2947</v>
      </c>
      <c r="AP274" s="317" t="s">
        <v>2868</v>
      </c>
      <c r="AQ274" s="317" t="s">
        <v>2869</v>
      </c>
      <c r="AR274" s="317" t="s">
        <v>2948</v>
      </c>
      <c r="AS274" s="318">
        <v>48.982399999999998</v>
      </c>
      <c r="AT274" s="318">
        <v>0</v>
      </c>
      <c r="AU274" s="317" t="s">
        <v>3860</v>
      </c>
      <c r="AV274" s="317" t="s">
        <v>3866</v>
      </c>
      <c r="AW274" s="317" t="s">
        <v>3867</v>
      </c>
      <c r="AX274" s="317" t="s">
        <v>3868</v>
      </c>
      <c r="AY274" s="317" t="s">
        <v>2915</v>
      </c>
      <c r="AZ274" s="317" t="s">
        <v>800</v>
      </c>
      <c r="BA274" s="317" t="s">
        <v>800</v>
      </c>
      <c r="BB274" s="318">
        <v>5.6717975308641999E-3</v>
      </c>
      <c r="BC274" s="318">
        <v>2.2967992651080401E-2</v>
      </c>
      <c r="BD274" s="318">
        <v>8.3333333333333295E-4</v>
      </c>
      <c r="BE274" s="318">
        <v>4.6596651445966498E-4</v>
      </c>
      <c r="BF274" s="318">
        <v>0</v>
      </c>
      <c r="BG274" s="318">
        <v>0</v>
      </c>
      <c r="BH274" s="318">
        <v>1.0017397530864201E-2</v>
      </c>
      <c r="BI274" s="318">
        <v>0</v>
      </c>
      <c r="BJ274" s="318">
        <v>0</v>
      </c>
      <c r="BK274" s="318">
        <v>4.0566000000000002E-4</v>
      </c>
      <c r="BL274" s="318">
        <v>0</v>
      </c>
      <c r="BM274" s="318">
        <v>2.2410493047173099E-2</v>
      </c>
      <c r="BN274" s="318">
        <v>2.1713575598802399E-3</v>
      </c>
      <c r="BO274" s="318">
        <v>0</v>
      </c>
      <c r="BP274" s="318">
        <v>7.68436004978699E-3</v>
      </c>
      <c r="BQ274" s="318">
        <v>2.5865875317647802E-3</v>
      </c>
      <c r="BR274" s="318">
        <v>4.89777777777778E-4</v>
      </c>
      <c r="BS274" s="318">
        <v>6.5433775945432995E-2</v>
      </c>
      <c r="BT274" s="318">
        <v>7.3118135995220004E-2</v>
      </c>
      <c r="BU274" s="318">
        <v>7.5704723526984694E-2</v>
      </c>
      <c r="BV274" s="318">
        <v>155.794704631983</v>
      </c>
      <c r="BW274" s="318">
        <v>174.09079998861901</v>
      </c>
      <c r="BX274" s="318">
        <v>180.249341730916</v>
      </c>
      <c r="BY274" s="318">
        <v>405.06623204315702</v>
      </c>
      <c r="BZ274" s="318">
        <v>452.63607997040901</v>
      </c>
      <c r="CA274" s="318">
        <v>468.64828850038202</v>
      </c>
      <c r="CB274" s="318">
        <v>17.0127817458126</v>
      </c>
      <c r="CC274" s="318">
        <v>19.010715358757199</v>
      </c>
      <c r="CD274" s="318">
        <v>19.683228117016</v>
      </c>
      <c r="CE274" s="317" t="s">
        <v>800</v>
      </c>
      <c r="CF274" s="317" t="s">
        <v>800</v>
      </c>
      <c r="CG274" s="317" t="s">
        <v>3014</v>
      </c>
      <c r="CH274" s="318">
        <v>2.32511871556165E-3</v>
      </c>
      <c r="CI274" s="318">
        <v>6.3108657229871301E-2</v>
      </c>
      <c r="CJ274" s="318">
        <v>16.408250879766499</v>
      </c>
      <c r="CL274" s="223">
        <f t="shared" si="38"/>
        <v>4.0851925338379579E-2</v>
      </c>
      <c r="CM274" s="223">
        <f t="shared" si="39"/>
        <v>2.458185060705334E-2</v>
      </c>
      <c r="CN274" s="223">
        <f t="shared" si="40"/>
        <v>7.68436004978699E-3</v>
      </c>
      <c r="CO274" s="223">
        <f t="shared" si="40"/>
        <v>2.5865875317647802E-3</v>
      </c>
      <c r="CP274" s="223">
        <f t="shared" si="41"/>
        <v>7.5704723526984707E-2</v>
      </c>
      <c r="CQ274" s="223">
        <f t="shared" si="42"/>
        <v>0</v>
      </c>
      <c r="CR274" s="222"/>
      <c r="CS274" s="222"/>
      <c r="CT274" s="222"/>
      <c r="CU274" s="222"/>
      <c r="CV274" s="222"/>
      <c r="CW274" s="222"/>
      <c r="CX274" s="222"/>
      <c r="CY274" s="222"/>
      <c r="CZ274" s="222"/>
      <c r="DA274" s="222"/>
      <c r="DB274" s="224">
        <f t="shared" si="43"/>
        <v>5.4520940636790929E-2</v>
      </c>
      <c r="DC274" s="224">
        <f t="shared" si="44"/>
        <v>1.0912835308641979E-2</v>
      </c>
      <c r="DD274" s="224">
        <f t="shared" si="45"/>
        <v>6.5433775945432912E-2</v>
      </c>
      <c r="DE274" s="225">
        <f t="shared" si="46"/>
        <v>0</v>
      </c>
      <c r="DF274" s="222"/>
      <c r="DG274" s="222"/>
    </row>
    <row r="275" spans="1:111" ht="25.5" x14ac:dyDescent="0.25">
      <c r="A275" s="317" t="s">
        <v>649</v>
      </c>
      <c r="B275" s="317" t="s">
        <v>3870</v>
      </c>
      <c r="C275" s="317" t="s">
        <v>650</v>
      </c>
      <c r="D275" s="317" t="s">
        <v>2853</v>
      </c>
      <c r="E275" s="318">
        <v>215</v>
      </c>
      <c r="F275" s="318">
        <v>1584</v>
      </c>
      <c r="G275" s="317" t="s">
        <v>2890</v>
      </c>
      <c r="H275" s="317" t="s">
        <v>800</v>
      </c>
      <c r="I275" s="317" t="s">
        <v>2626</v>
      </c>
      <c r="J275" s="318">
        <v>160</v>
      </c>
      <c r="K275" s="318">
        <v>0.8</v>
      </c>
      <c r="L275" s="317" t="s">
        <v>2891</v>
      </c>
      <c r="M275" s="317" t="s">
        <v>2892</v>
      </c>
      <c r="N275" s="317" t="s">
        <v>2893</v>
      </c>
      <c r="O275" s="317" t="s">
        <v>32</v>
      </c>
      <c r="P275" s="317" t="s">
        <v>2894</v>
      </c>
      <c r="Q275" s="317" t="s">
        <v>2859</v>
      </c>
      <c r="R275" s="317" t="s">
        <v>3870</v>
      </c>
      <c r="S275" s="317" t="s">
        <v>2895</v>
      </c>
      <c r="T275" s="318">
        <v>5.45294626447154E-2</v>
      </c>
      <c r="U275" s="317" t="s">
        <v>2896</v>
      </c>
      <c r="V275" s="317" t="s">
        <v>2897</v>
      </c>
      <c r="W275" s="317" t="s">
        <v>649</v>
      </c>
      <c r="X275" s="317" t="s">
        <v>650</v>
      </c>
      <c r="Y275" s="318">
        <v>215</v>
      </c>
      <c r="Z275" s="318">
        <v>1584</v>
      </c>
      <c r="AA275" s="318">
        <v>1</v>
      </c>
      <c r="AB275" s="317" t="s">
        <v>3870</v>
      </c>
      <c r="AC275" s="318">
        <v>1</v>
      </c>
      <c r="AD275" s="317" t="s">
        <v>800</v>
      </c>
      <c r="AE275" s="317" t="s">
        <v>800</v>
      </c>
      <c r="AF275" s="295"/>
      <c r="AG275" s="295"/>
      <c r="AH275" s="317" t="s">
        <v>2854</v>
      </c>
      <c r="AI275" s="317" t="s">
        <v>2863</v>
      </c>
      <c r="AJ275" s="317" t="s">
        <v>2891</v>
      </c>
      <c r="AK275" s="317" t="s">
        <v>2907</v>
      </c>
      <c r="AL275" s="317" t="s">
        <v>2854</v>
      </c>
      <c r="AM275" s="317" t="s">
        <v>2865</v>
      </c>
      <c r="AN275" s="317" t="s">
        <v>2898</v>
      </c>
      <c r="AO275" s="317" t="s">
        <v>2867</v>
      </c>
      <c r="AP275" s="317" t="s">
        <v>2868</v>
      </c>
      <c r="AQ275" s="317" t="s">
        <v>2869</v>
      </c>
      <c r="AR275" s="317" t="s">
        <v>2870</v>
      </c>
      <c r="AS275" s="318">
        <v>82.6995</v>
      </c>
      <c r="AT275" s="318">
        <v>0</v>
      </c>
      <c r="AU275" s="317" t="s">
        <v>3871</v>
      </c>
      <c r="AV275" s="317" t="s">
        <v>3871</v>
      </c>
      <c r="AW275" s="317" t="s">
        <v>3872</v>
      </c>
      <c r="AX275" s="317" t="s">
        <v>3873</v>
      </c>
      <c r="AY275" s="317" t="s">
        <v>2915</v>
      </c>
      <c r="AZ275" s="317" t="s">
        <v>800</v>
      </c>
      <c r="BA275" s="317" t="s">
        <v>800</v>
      </c>
      <c r="BB275" s="318">
        <v>6.0684638047137996E-3</v>
      </c>
      <c r="BC275" s="318">
        <v>1.1723834468613799E-2</v>
      </c>
      <c r="BD275" s="318">
        <v>8.3333333333333295E-4</v>
      </c>
      <c r="BE275" s="318">
        <v>3.5893880208333302E-4</v>
      </c>
      <c r="BF275" s="318">
        <v>0</v>
      </c>
      <c r="BG275" s="318">
        <v>0</v>
      </c>
      <c r="BH275" s="318">
        <v>0</v>
      </c>
      <c r="BI275" s="318">
        <v>0</v>
      </c>
      <c r="BJ275" s="318">
        <v>0</v>
      </c>
      <c r="BK275" s="318">
        <v>0</v>
      </c>
      <c r="BL275" s="318">
        <v>0</v>
      </c>
      <c r="BM275" s="318">
        <v>1.3329659792019799E-2</v>
      </c>
      <c r="BN275" s="318">
        <v>1.1115282747006E-3</v>
      </c>
      <c r="BO275" s="318">
        <v>0</v>
      </c>
      <c r="BP275" s="318">
        <v>3.5059892727153101E-3</v>
      </c>
      <c r="BQ275" s="318">
        <v>1.1801305613676799E-3</v>
      </c>
      <c r="BR275" s="318">
        <v>2.7828282828282799E-4</v>
      </c>
      <c r="BS275" s="318">
        <v>3.3704041303747503E-2</v>
      </c>
      <c r="BT275" s="318">
        <v>3.7210030576462799E-2</v>
      </c>
      <c r="BU275" s="318">
        <v>3.8390161137830503E-2</v>
      </c>
      <c r="BV275" s="318">
        <v>156.76298280812799</v>
      </c>
      <c r="BW275" s="318">
        <v>173.069909657967</v>
      </c>
      <c r="BX275" s="318">
        <v>178.55888901316499</v>
      </c>
      <c r="BY275" s="318">
        <v>407.58375530113301</v>
      </c>
      <c r="BZ275" s="318">
        <v>449.98176511071301</v>
      </c>
      <c r="CA275" s="318">
        <v>464.25311143422903</v>
      </c>
      <c r="CB275" s="318">
        <v>8.7630507389743499</v>
      </c>
      <c r="CC275" s="318">
        <v>9.6746079498803308</v>
      </c>
      <c r="CD275" s="318">
        <v>9.9814418958359301</v>
      </c>
      <c r="CE275" s="317" t="s">
        <v>800</v>
      </c>
      <c r="CF275" s="317" t="s">
        <v>800</v>
      </c>
      <c r="CG275" s="317" t="s">
        <v>2902</v>
      </c>
      <c r="CH275" s="318">
        <v>1.2270744810540201E-3</v>
      </c>
      <c r="CI275" s="318">
        <v>3.24769668226935E-2</v>
      </c>
      <c r="CJ275" s="318">
        <v>8.4440113739003095</v>
      </c>
      <c r="CL275" s="223">
        <f t="shared" si="38"/>
        <v>1.9262853237027092E-2</v>
      </c>
      <c r="CM275" s="223">
        <f t="shared" si="39"/>
        <v>1.4441188066720399E-2</v>
      </c>
      <c r="CN275" s="223">
        <f t="shared" si="40"/>
        <v>3.5059892727153101E-3</v>
      </c>
      <c r="CO275" s="223">
        <f t="shared" si="40"/>
        <v>1.1801305613676799E-3</v>
      </c>
      <c r="CP275" s="223">
        <f t="shared" si="41"/>
        <v>3.8390161137830482E-2</v>
      </c>
      <c r="CQ275" s="223">
        <f t="shared" si="42"/>
        <v>0</v>
      </c>
      <c r="CR275" s="222"/>
      <c r="CS275" s="222"/>
      <c r="CT275" s="222"/>
      <c r="CU275" s="222"/>
      <c r="CV275" s="222"/>
      <c r="CW275" s="222"/>
      <c r="CX275" s="222"/>
      <c r="CY275" s="222"/>
      <c r="CZ275" s="222"/>
      <c r="DA275" s="222"/>
      <c r="DB275" s="224">
        <f t="shared" si="43"/>
        <v>3.3425758475464667E-2</v>
      </c>
      <c r="DC275" s="224">
        <f t="shared" si="44"/>
        <v>2.7828282828282799E-4</v>
      </c>
      <c r="DD275" s="224">
        <f t="shared" si="45"/>
        <v>3.3704041303747496E-2</v>
      </c>
      <c r="DE275" s="225">
        <f t="shared" si="46"/>
        <v>0</v>
      </c>
      <c r="DF275" s="222"/>
      <c r="DG275" s="222"/>
    </row>
    <row r="276" spans="1:111" ht="25.5" x14ac:dyDescent="0.25">
      <c r="A276" s="317" t="s">
        <v>653</v>
      </c>
      <c r="B276" s="317" t="s">
        <v>4279</v>
      </c>
      <c r="C276" s="317" t="s">
        <v>654</v>
      </c>
      <c r="D276" s="317" t="s">
        <v>2853</v>
      </c>
      <c r="E276" s="318">
        <v>215</v>
      </c>
      <c r="F276" s="318">
        <v>3168</v>
      </c>
      <c r="G276" s="317" t="s">
        <v>2854</v>
      </c>
      <c r="H276" s="317" t="s">
        <v>800</v>
      </c>
      <c r="I276" s="317" t="s">
        <v>2622</v>
      </c>
      <c r="J276" s="318">
        <v>150</v>
      </c>
      <c r="K276" s="318">
        <v>0.8</v>
      </c>
      <c r="L276" s="317" t="s">
        <v>2891</v>
      </c>
      <c r="M276" s="317" t="s">
        <v>2892</v>
      </c>
      <c r="N276" s="317" t="s">
        <v>2893</v>
      </c>
      <c r="O276" s="317" t="s">
        <v>32</v>
      </c>
      <c r="P276" s="317" t="s">
        <v>2858</v>
      </c>
      <c r="Q276" s="317" t="s">
        <v>2859</v>
      </c>
      <c r="R276" s="317" t="s">
        <v>4279</v>
      </c>
      <c r="S276" s="317" t="s">
        <v>2860</v>
      </c>
      <c r="T276" s="318">
        <v>5.4685696788286699E-2</v>
      </c>
      <c r="U276" s="317" t="s">
        <v>2861</v>
      </c>
      <c r="V276" s="317" t="s">
        <v>2862</v>
      </c>
      <c r="W276" s="317" t="s">
        <v>653</v>
      </c>
      <c r="X276" s="317" t="s">
        <v>654</v>
      </c>
      <c r="Y276" s="318">
        <v>215</v>
      </c>
      <c r="Z276" s="318">
        <v>3168</v>
      </c>
      <c r="AA276" s="318">
        <v>1</v>
      </c>
      <c r="AB276" s="317" t="s">
        <v>4279</v>
      </c>
      <c r="AC276" s="318">
        <v>1</v>
      </c>
      <c r="AD276" s="317" t="s">
        <v>800</v>
      </c>
      <c r="AE276" s="317" t="s">
        <v>800</v>
      </c>
      <c r="AF276" s="318">
        <v>0</v>
      </c>
      <c r="AG276" s="318">
        <v>0</v>
      </c>
      <c r="AH276" s="317" t="s">
        <v>2854</v>
      </c>
      <c r="AI276" s="317" t="s">
        <v>2863</v>
      </c>
      <c r="AJ276" s="317" t="s">
        <v>2891</v>
      </c>
      <c r="AK276" s="317" t="s">
        <v>2907</v>
      </c>
      <c r="AL276" s="317" t="s">
        <v>2854</v>
      </c>
      <c r="AM276" s="317" t="s">
        <v>2865</v>
      </c>
      <c r="AN276" s="317" t="s">
        <v>2866</v>
      </c>
      <c r="AO276" s="317" t="s">
        <v>2867</v>
      </c>
      <c r="AP276" s="317" t="s">
        <v>2868</v>
      </c>
      <c r="AQ276" s="317" t="s">
        <v>2869</v>
      </c>
      <c r="AR276" s="317" t="s">
        <v>2870</v>
      </c>
      <c r="AS276" s="318">
        <v>79.348399999999998</v>
      </c>
      <c r="AT276" s="318">
        <v>0</v>
      </c>
      <c r="AU276" s="317" t="s">
        <v>3876</v>
      </c>
      <c r="AV276" s="317" t="s">
        <v>3876</v>
      </c>
      <c r="AW276" s="317" t="s">
        <v>3877</v>
      </c>
      <c r="AX276" s="317" t="s">
        <v>3878</v>
      </c>
      <c r="AY276" s="317" t="s">
        <v>2915</v>
      </c>
      <c r="AZ276" s="317" t="s">
        <v>800</v>
      </c>
      <c r="BA276" s="317" t="s">
        <v>800</v>
      </c>
      <c r="BB276" s="318">
        <v>3.84972011784512E-3</v>
      </c>
      <c r="BC276" s="318">
        <v>1.1757424809481601E-2</v>
      </c>
      <c r="BD276" s="318">
        <v>8.3333333333333295E-4</v>
      </c>
      <c r="BE276" s="318">
        <v>3.6735370370370398E-4</v>
      </c>
      <c r="BF276" s="318">
        <v>0</v>
      </c>
      <c r="BG276" s="318">
        <v>0</v>
      </c>
      <c r="BH276" s="318">
        <v>0</v>
      </c>
      <c r="BI276" s="318">
        <v>0</v>
      </c>
      <c r="BJ276" s="318">
        <v>0</v>
      </c>
      <c r="BK276" s="318">
        <v>0</v>
      </c>
      <c r="BL276" s="318">
        <v>0</v>
      </c>
      <c r="BM276" s="318">
        <v>2.1932932820008601E-2</v>
      </c>
      <c r="BN276" s="318">
        <v>1.1115282747006E-3</v>
      </c>
      <c r="BO276" s="318">
        <v>0</v>
      </c>
      <c r="BP276" s="318">
        <v>3.7397218908963299E-3</v>
      </c>
      <c r="BQ276" s="318">
        <v>1.25880593212552E-3</v>
      </c>
      <c r="BR276" s="318">
        <v>1.3914141414141399E-4</v>
      </c>
      <c r="BS276" s="318">
        <v>3.9991434473214502E-2</v>
      </c>
      <c r="BT276" s="318">
        <v>4.3731156364110797E-2</v>
      </c>
      <c r="BU276" s="318">
        <v>4.4989962296236301E-2</v>
      </c>
      <c r="BV276" s="318">
        <v>186.00667196843901</v>
      </c>
      <c r="BW276" s="318">
        <v>203.40072727493401</v>
      </c>
      <c r="BX276" s="318">
        <v>209.255638587146</v>
      </c>
      <c r="BY276" s="318">
        <v>483.61734711794202</v>
      </c>
      <c r="BZ276" s="318">
        <v>528.84189091482801</v>
      </c>
      <c r="CA276" s="318">
        <v>544.06466032657897</v>
      </c>
      <c r="CB276" s="318">
        <v>10.3977729630358</v>
      </c>
      <c r="CC276" s="318">
        <v>11.3701006546688</v>
      </c>
      <c r="CD276" s="318">
        <v>11.6973901970214</v>
      </c>
      <c r="CE276" s="317" t="s">
        <v>800</v>
      </c>
      <c r="CF276" s="317" t="s">
        <v>800</v>
      </c>
      <c r="CG276" s="317" t="s">
        <v>2875</v>
      </c>
      <c r="CH276" s="318">
        <v>3.16699644085181E-3</v>
      </c>
      <c r="CI276" s="318">
        <v>3.68244380323626E-2</v>
      </c>
      <c r="CJ276" s="318">
        <v>9.57435388841429</v>
      </c>
      <c r="CL276" s="223">
        <f t="shared" si="38"/>
        <v>1.6946973378505172E-2</v>
      </c>
      <c r="CM276" s="223">
        <f t="shared" si="39"/>
        <v>2.3044461094709201E-2</v>
      </c>
      <c r="CN276" s="223">
        <f t="shared" si="40"/>
        <v>3.7397218908963299E-3</v>
      </c>
      <c r="CO276" s="223">
        <f t="shared" si="40"/>
        <v>1.25880593212552E-3</v>
      </c>
      <c r="CP276" s="223">
        <f t="shared" si="41"/>
        <v>4.4989962296236224E-2</v>
      </c>
      <c r="CQ276" s="223">
        <f t="shared" si="42"/>
        <v>-7.6327832942979512E-17</v>
      </c>
      <c r="CR276" s="222"/>
      <c r="CS276" s="222"/>
      <c r="CT276" s="222"/>
      <c r="CU276" s="222"/>
      <c r="CV276" s="222"/>
      <c r="CW276" s="222"/>
      <c r="CX276" s="222"/>
      <c r="CY276" s="222"/>
      <c r="CZ276" s="222"/>
      <c r="DA276" s="222"/>
      <c r="DB276" s="224">
        <f t="shared" si="43"/>
        <v>3.9852293059072959E-2</v>
      </c>
      <c r="DC276" s="224">
        <f t="shared" si="44"/>
        <v>1.3914141414141399E-4</v>
      </c>
      <c r="DD276" s="224">
        <f t="shared" si="45"/>
        <v>3.999143447321437E-2</v>
      </c>
      <c r="DE276" s="225">
        <f t="shared" si="46"/>
        <v>-1.3183898417423734E-16</v>
      </c>
      <c r="DF276" s="222"/>
      <c r="DG276" s="222"/>
    </row>
    <row r="277" spans="1:111" ht="25.5" x14ac:dyDescent="0.25">
      <c r="A277" s="317" t="s">
        <v>653</v>
      </c>
      <c r="B277" s="317" t="s">
        <v>3875</v>
      </c>
      <c r="C277" s="317" t="s">
        <v>654</v>
      </c>
      <c r="D277" s="317" t="s">
        <v>2853</v>
      </c>
      <c r="E277" s="318">
        <v>215</v>
      </c>
      <c r="F277" s="318">
        <v>3168</v>
      </c>
      <c r="G277" s="317" t="s">
        <v>2891</v>
      </c>
      <c r="H277" s="317" t="s">
        <v>800</v>
      </c>
      <c r="I277" s="317" t="s">
        <v>2623</v>
      </c>
      <c r="J277" s="318">
        <v>104</v>
      </c>
      <c r="K277" s="318">
        <v>0.8</v>
      </c>
      <c r="L277" s="317" t="s">
        <v>2891</v>
      </c>
      <c r="M277" s="317" t="s">
        <v>2892</v>
      </c>
      <c r="N277" s="317" t="s">
        <v>2893</v>
      </c>
      <c r="O277" s="317" t="s">
        <v>32</v>
      </c>
      <c r="P277" s="317" t="s">
        <v>2858</v>
      </c>
      <c r="Q277" s="317" t="s">
        <v>2859</v>
      </c>
      <c r="R277" s="317" t="s">
        <v>3875</v>
      </c>
      <c r="S277" s="317" t="s">
        <v>2860</v>
      </c>
      <c r="T277" s="318">
        <v>5.4685696788286699E-2</v>
      </c>
      <c r="U277" s="317" t="s">
        <v>3008</v>
      </c>
      <c r="V277" s="317" t="s">
        <v>3009</v>
      </c>
      <c r="W277" s="317" t="s">
        <v>653</v>
      </c>
      <c r="X277" s="317" t="s">
        <v>654</v>
      </c>
      <c r="Y277" s="318">
        <v>215</v>
      </c>
      <c r="Z277" s="318">
        <v>3168</v>
      </c>
      <c r="AA277" s="318">
        <v>1</v>
      </c>
      <c r="AB277" s="317" t="s">
        <v>3875</v>
      </c>
      <c r="AC277" s="318">
        <v>1</v>
      </c>
      <c r="AD277" s="317" t="s">
        <v>800</v>
      </c>
      <c r="AE277" s="317" t="s">
        <v>800</v>
      </c>
      <c r="AF277" s="318">
        <v>0</v>
      </c>
      <c r="AG277" s="318">
        <v>0</v>
      </c>
      <c r="AH277" s="317" t="s">
        <v>2854</v>
      </c>
      <c r="AI277" s="317" t="s">
        <v>2863</v>
      </c>
      <c r="AJ277" s="317" t="s">
        <v>2891</v>
      </c>
      <c r="AK277" s="317" t="s">
        <v>2907</v>
      </c>
      <c r="AL277" s="317" t="s">
        <v>2854</v>
      </c>
      <c r="AM277" s="317" t="s">
        <v>2865</v>
      </c>
      <c r="AN277" s="317" t="s">
        <v>3010</v>
      </c>
      <c r="AO277" s="317" t="s">
        <v>2867</v>
      </c>
      <c r="AP277" s="317" t="s">
        <v>2868</v>
      </c>
      <c r="AQ277" s="317" t="s">
        <v>2869</v>
      </c>
      <c r="AR277" s="317" t="s">
        <v>2870</v>
      </c>
      <c r="AS277" s="318">
        <v>48.982399999999998</v>
      </c>
      <c r="AT277" s="318">
        <v>0</v>
      </c>
      <c r="AU277" s="317" t="s">
        <v>3876</v>
      </c>
      <c r="AV277" s="317" t="s">
        <v>3876</v>
      </c>
      <c r="AW277" s="317" t="s">
        <v>3877</v>
      </c>
      <c r="AX277" s="317" t="s">
        <v>3878</v>
      </c>
      <c r="AY277" s="317" t="s">
        <v>2915</v>
      </c>
      <c r="AZ277" s="317" t="s">
        <v>800</v>
      </c>
      <c r="BA277" s="317" t="s">
        <v>800</v>
      </c>
      <c r="BB277" s="318">
        <v>3.84972011784512E-3</v>
      </c>
      <c r="BC277" s="318">
        <v>1.1757424809481601E-2</v>
      </c>
      <c r="BD277" s="318">
        <v>8.3333333333333295E-4</v>
      </c>
      <c r="BE277" s="318">
        <v>3.2707264957264998E-4</v>
      </c>
      <c r="BF277" s="318">
        <v>0</v>
      </c>
      <c r="BG277" s="318">
        <v>0</v>
      </c>
      <c r="BH277" s="318">
        <v>0</v>
      </c>
      <c r="BI277" s="318">
        <v>0</v>
      </c>
      <c r="BJ277" s="318">
        <v>0</v>
      </c>
      <c r="BK277" s="318">
        <v>0</v>
      </c>
      <c r="BL277" s="318">
        <v>0</v>
      </c>
      <c r="BM277" s="318">
        <v>1.5730442235034999E-2</v>
      </c>
      <c r="BN277" s="318">
        <v>1.1115282747006E-3</v>
      </c>
      <c r="BO277" s="318">
        <v>0</v>
      </c>
      <c r="BP277" s="318">
        <v>5.3938296503312499E-3</v>
      </c>
      <c r="BQ277" s="318">
        <v>1.8155854790272001E-3</v>
      </c>
      <c r="BR277" s="318">
        <v>1.3914141414141399E-4</v>
      </c>
      <c r="BS277" s="318">
        <v>3.3748662834109801E-2</v>
      </c>
      <c r="BT277" s="318">
        <v>3.9142492484441002E-2</v>
      </c>
      <c r="BU277" s="318">
        <v>4.0958077963468197E-2</v>
      </c>
      <c r="BV277" s="318">
        <v>156.97052480981301</v>
      </c>
      <c r="BW277" s="318">
        <v>182.058104578795</v>
      </c>
      <c r="BX277" s="318">
        <v>190.50268820217801</v>
      </c>
      <c r="BY277" s="318">
        <v>408.123364505513</v>
      </c>
      <c r="BZ277" s="318">
        <v>473.35107190486798</v>
      </c>
      <c r="CA277" s="318">
        <v>495.30698932566202</v>
      </c>
      <c r="CB277" s="318">
        <v>8.7746523368685292</v>
      </c>
      <c r="CC277" s="318">
        <v>10.177048045954701</v>
      </c>
      <c r="CD277" s="318">
        <v>10.6491002705017</v>
      </c>
      <c r="CE277" s="317" t="s">
        <v>800</v>
      </c>
      <c r="CF277" s="317" t="s">
        <v>800</v>
      </c>
      <c r="CG277" s="317" t="s">
        <v>3014</v>
      </c>
      <c r="CH277" s="318">
        <v>1.6320544830384701E-3</v>
      </c>
      <c r="CI277" s="318">
        <v>3.2116608351071302E-2</v>
      </c>
      <c r="CJ277" s="318">
        <v>8.3503181712785306</v>
      </c>
      <c r="CL277" s="223">
        <f t="shared" si="38"/>
        <v>1.6906692324374119E-2</v>
      </c>
      <c r="CM277" s="223">
        <f t="shared" si="39"/>
        <v>1.6841970509735599E-2</v>
      </c>
      <c r="CN277" s="223">
        <f t="shared" si="40"/>
        <v>5.3938296503312499E-3</v>
      </c>
      <c r="CO277" s="223">
        <f t="shared" si="40"/>
        <v>1.8155854790272001E-3</v>
      </c>
      <c r="CP277" s="223">
        <f t="shared" si="41"/>
        <v>4.0958077963468169E-2</v>
      </c>
      <c r="CQ277" s="223">
        <f t="shared" si="42"/>
        <v>0</v>
      </c>
      <c r="CR277" s="222"/>
      <c r="CS277" s="222"/>
      <c r="CT277" s="222"/>
      <c r="CU277" s="222"/>
      <c r="CV277" s="222"/>
      <c r="CW277" s="222"/>
      <c r="CX277" s="222"/>
      <c r="CY277" s="222"/>
      <c r="CZ277" s="222"/>
      <c r="DA277" s="222"/>
      <c r="DB277" s="224">
        <f t="shared" si="43"/>
        <v>3.3609521419968306E-2</v>
      </c>
      <c r="DC277" s="224">
        <f t="shared" si="44"/>
        <v>1.3914141414141399E-4</v>
      </c>
      <c r="DD277" s="224">
        <f t="shared" si="45"/>
        <v>3.3748662834109718E-2</v>
      </c>
      <c r="DE277" s="225">
        <f t="shared" si="46"/>
        <v>-8.3266726846886741E-17</v>
      </c>
      <c r="DF277" s="222"/>
      <c r="DG277" s="222"/>
    </row>
    <row r="278" spans="1:111" ht="25.5" x14ac:dyDescent="0.25">
      <c r="A278" s="317" t="s">
        <v>653</v>
      </c>
      <c r="B278" s="317" t="s">
        <v>3880</v>
      </c>
      <c r="C278" s="317" t="s">
        <v>654</v>
      </c>
      <c r="D278" s="317" t="s">
        <v>2853</v>
      </c>
      <c r="E278" s="318">
        <v>215</v>
      </c>
      <c r="F278" s="318">
        <v>3168</v>
      </c>
      <c r="G278" s="317" t="s">
        <v>2906</v>
      </c>
      <c r="H278" s="317" t="s">
        <v>800</v>
      </c>
      <c r="I278" s="317" t="s">
        <v>2625</v>
      </c>
      <c r="J278" s="318">
        <v>147</v>
      </c>
      <c r="K278" s="318">
        <v>0.8</v>
      </c>
      <c r="L278" s="317" t="s">
        <v>2891</v>
      </c>
      <c r="M278" s="317" t="s">
        <v>2892</v>
      </c>
      <c r="N278" s="317" t="s">
        <v>2893</v>
      </c>
      <c r="O278" s="317" t="s">
        <v>32</v>
      </c>
      <c r="P278" s="317" t="s">
        <v>2894</v>
      </c>
      <c r="Q278" s="317" t="s">
        <v>2859</v>
      </c>
      <c r="R278" s="317" t="s">
        <v>3880</v>
      </c>
      <c r="S278" s="317" t="s">
        <v>2895</v>
      </c>
      <c r="T278" s="318">
        <v>5.45294626447154E-2</v>
      </c>
      <c r="U278" s="317" t="s">
        <v>2981</v>
      </c>
      <c r="V278" s="317" t="s">
        <v>2982</v>
      </c>
      <c r="W278" s="317" t="s">
        <v>653</v>
      </c>
      <c r="X278" s="317" t="s">
        <v>654</v>
      </c>
      <c r="Y278" s="318">
        <v>215</v>
      </c>
      <c r="Z278" s="318">
        <v>3168</v>
      </c>
      <c r="AA278" s="318">
        <v>1</v>
      </c>
      <c r="AB278" s="317" t="s">
        <v>3880</v>
      </c>
      <c r="AC278" s="318">
        <v>1</v>
      </c>
      <c r="AD278" s="317" t="s">
        <v>800</v>
      </c>
      <c r="AE278" s="317" t="s">
        <v>800</v>
      </c>
      <c r="AF278" s="295"/>
      <c r="AG278" s="295"/>
      <c r="AH278" s="317" t="s">
        <v>2854</v>
      </c>
      <c r="AI278" s="317" t="s">
        <v>2863</v>
      </c>
      <c r="AJ278" s="317" t="s">
        <v>2855</v>
      </c>
      <c r="AK278" s="317" t="s">
        <v>2864</v>
      </c>
      <c r="AL278" s="317" t="s">
        <v>2854</v>
      </c>
      <c r="AM278" s="317" t="s">
        <v>2865</v>
      </c>
      <c r="AN278" s="317" t="s">
        <v>2985</v>
      </c>
      <c r="AO278" s="317" t="s">
        <v>2867</v>
      </c>
      <c r="AP278" s="317" t="s">
        <v>2868</v>
      </c>
      <c r="AQ278" s="317" t="s">
        <v>2869</v>
      </c>
      <c r="AR278" s="317" t="s">
        <v>2870</v>
      </c>
      <c r="AS278" s="318">
        <v>82.6995</v>
      </c>
      <c r="AT278" s="318">
        <v>0</v>
      </c>
      <c r="AU278" s="317" t="s">
        <v>3876</v>
      </c>
      <c r="AV278" s="317" t="s">
        <v>3876</v>
      </c>
      <c r="AW278" s="317" t="s">
        <v>3877</v>
      </c>
      <c r="AX278" s="317" t="s">
        <v>3878</v>
      </c>
      <c r="AY278" s="317" t="s">
        <v>2874</v>
      </c>
      <c r="AZ278" s="317" t="s">
        <v>800</v>
      </c>
      <c r="BA278" s="317" t="s">
        <v>800</v>
      </c>
      <c r="BB278" s="318">
        <v>3.84972011784512E-3</v>
      </c>
      <c r="BC278" s="318">
        <v>1.1723834468613799E-2</v>
      </c>
      <c r="BD278" s="318">
        <v>8.3333333333333295E-4</v>
      </c>
      <c r="BE278" s="318">
        <v>3.90681689342404E-4</v>
      </c>
      <c r="BF278" s="318">
        <v>0</v>
      </c>
      <c r="BG278" s="318">
        <v>0</v>
      </c>
      <c r="BH278" s="318">
        <v>0</v>
      </c>
      <c r="BI278" s="318">
        <v>0</v>
      </c>
      <c r="BJ278" s="318">
        <v>0</v>
      </c>
      <c r="BK278" s="318">
        <v>0</v>
      </c>
      <c r="BL278" s="318">
        <v>0</v>
      </c>
      <c r="BM278" s="318">
        <v>1.56257768588609E-2</v>
      </c>
      <c r="BN278" s="318">
        <v>1.1115282747006E-3</v>
      </c>
      <c r="BO278" s="318">
        <v>0</v>
      </c>
      <c r="BP278" s="318">
        <v>3.81604274581259E-3</v>
      </c>
      <c r="BQ278" s="318">
        <v>1.2844958491076801E-3</v>
      </c>
      <c r="BR278" s="318">
        <v>2.3682254040403999E-4</v>
      </c>
      <c r="BS278" s="318">
        <v>3.3771697283100199E-2</v>
      </c>
      <c r="BT278" s="318">
        <v>3.7587740028912797E-2</v>
      </c>
      <c r="BU278" s="318">
        <v>3.8872235878020502E-2</v>
      </c>
      <c r="BV278" s="318">
        <v>157.077661781861</v>
      </c>
      <c r="BW278" s="318">
        <v>174.82669780889699</v>
      </c>
      <c r="BX278" s="318">
        <v>180.801097107072</v>
      </c>
      <c r="BY278" s="318">
        <v>408.40192063284002</v>
      </c>
      <c r="BZ278" s="318">
        <v>454.54941430313102</v>
      </c>
      <c r="CA278" s="318">
        <v>470.082852478387</v>
      </c>
      <c r="CB278" s="318">
        <v>8.7806412936060507</v>
      </c>
      <c r="CC278" s="318">
        <v>9.7728124075173195</v>
      </c>
      <c r="CD278" s="318">
        <v>10.106781328285299</v>
      </c>
      <c r="CE278" s="317" t="s">
        <v>800</v>
      </c>
      <c r="CF278" s="317" t="s">
        <v>800</v>
      </c>
      <c r="CG278" s="317" t="s">
        <v>2990</v>
      </c>
      <c r="CH278" s="318">
        <v>2.0513497363233101E-3</v>
      </c>
      <c r="CI278" s="318">
        <v>3.1720347546776897E-2</v>
      </c>
      <c r="CJ278" s="318">
        <v>8.2472903621619906</v>
      </c>
      <c r="CL278" s="223">
        <f t="shared" si="38"/>
        <v>1.7034392149538693E-2</v>
      </c>
      <c r="CM278" s="223">
        <f t="shared" si="39"/>
        <v>1.67373051335615E-2</v>
      </c>
      <c r="CN278" s="223">
        <f t="shared" si="40"/>
        <v>3.81604274581259E-3</v>
      </c>
      <c r="CO278" s="223">
        <f t="shared" si="40"/>
        <v>1.2844958491076801E-3</v>
      </c>
      <c r="CP278" s="223">
        <f t="shared" si="41"/>
        <v>3.8872235878020467E-2</v>
      </c>
      <c r="CQ278" s="223">
        <f t="shared" si="42"/>
        <v>0</v>
      </c>
      <c r="CR278" s="222"/>
      <c r="CS278" s="222"/>
      <c r="CT278" s="222"/>
      <c r="CU278" s="222"/>
      <c r="CV278" s="222"/>
      <c r="CW278" s="222"/>
      <c r="CX278" s="222"/>
      <c r="CY278" s="222"/>
      <c r="CZ278" s="222"/>
      <c r="DA278" s="222"/>
      <c r="DB278" s="224">
        <f t="shared" si="43"/>
        <v>3.3534874742696154E-2</v>
      </c>
      <c r="DC278" s="224">
        <f t="shared" si="44"/>
        <v>2.3682254040403999E-4</v>
      </c>
      <c r="DD278" s="224">
        <f t="shared" si="45"/>
        <v>3.3771697283100192E-2</v>
      </c>
      <c r="DE278" s="225">
        <f t="shared" si="46"/>
        <v>0</v>
      </c>
      <c r="DF278" s="222"/>
      <c r="DG278" s="222"/>
    </row>
    <row r="279" spans="1:111" ht="25.5" x14ac:dyDescent="0.25">
      <c r="A279" s="317" t="s">
        <v>75</v>
      </c>
      <c r="B279" s="317" t="s">
        <v>4590</v>
      </c>
      <c r="C279" s="317" t="s">
        <v>76</v>
      </c>
      <c r="D279" s="317" t="s">
        <v>2853</v>
      </c>
      <c r="E279" s="318">
        <v>220</v>
      </c>
      <c r="F279" s="318">
        <v>3168</v>
      </c>
      <c r="G279" s="317" t="s">
        <v>2906</v>
      </c>
      <c r="H279" s="317" t="s">
        <v>800</v>
      </c>
      <c r="I279" s="317" t="s">
        <v>2625</v>
      </c>
      <c r="J279" s="318">
        <v>147</v>
      </c>
      <c r="K279" s="318">
        <v>0.8</v>
      </c>
      <c r="L279" s="317" t="s">
        <v>2891</v>
      </c>
      <c r="M279" s="317" t="s">
        <v>2892</v>
      </c>
      <c r="N279" s="317" t="s">
        <v>2893</v>
      </c>
      <c r="O279" s="317" t="s">
        <v>32</v>
      </c>
      <c r="P279" s="317" t="s">
        <v>2894</v>
      </c>
      <c r="Q279" s="317" t="s">
        <v>2859</v>
      </c>
      <c r="R279" s="317" t="s">
        <v>4590</v>
      </c>
      <c r="S279" s="317" t="s">
        <v>2895</v>
      </c>
      <c r="T279" s="318">
        <v>5.45294626447154E-2</v>
      </c>
      <c r="U279" s="317" t="s">
        <v>2981</v>
      </c>
      <c r="V279" s="317" t="s">
        <v>2982</v>
      </c>
      <c r="W279" s="317" t="s">
        <v>75</v>
      </c>
      <c r="X279" s="317" t="s">
        <v>76</v>
      </c>
      <c r="Y279" s="318">
        <v>220</v>
      </c>
      <c r="Z279" s="318">
        <v>3168</v>
      </c>
      <c r="AA279" s="318">
        <v>0</v>
      </c>
      <c r="AB279" s="317" t="s">
        <v>4590</v>
      </c>
      <c r="AC279" s="318">
        <v>0</v>
      </c>
      <c r="AD279" s="317" t="s">
        <v>800</v>
      </c>
      <c r="AE279" s="317" t="s">
        <v>800</v>
      </c>
      <c r="AF279" s="318">
        <v>0</v>
      </c>
      <c r="AG279" s="318">
        <v>0</v>
      </c>
      <c r="AH279" s="317" t="s">
        <v>2854</v>
      </c>
      <c r="AI279" s="317" t="s">
        <v>2863</v>
      </c>
      <c r="AJ279" s="317" t="s">
        <v>2855</v>
      </c>
      <c r="AK279" s="317" t="s">
        <v>2864</v>
      </c>
      <c r="AL279" s="317" t="s">
        <v>2854</v>
      </c>
      <c r="AM279" s="317" t="s">
        <v>2865</v>
      </c>
      <c r="AN279" s="317" t="s">
        <v>2985</v>
      </c>
      <c r="AO279" s="317" t="s">
        <v>2867</v>
      </c>
      <c r="AP279" s="317" t="s">
        <v>2868</v>
      </c>
      <c r="AQ279" s="317" t="s">
        <v>2869</v>
      </c>
      <c r="AR279" s="317" t="s">
        <v>2870</v>
      </c>
      <c r="AS279" s="318">
        <v>82.6995</v>
      </c>
      <c r="AT279" s="318">
        <v>0</v>
      </c>
      <c r="AU279" s="317" t="s">
        <v>5315</v>
      </c>
      <c r="AV279" s="317" t="s">
        <v>5315</v>
      </c>
      <c r="AW279" s="317" t="s">
        <v>5316</v>
      </c>
      <c r="AX279" s="317" t="s">
        <v>5317</v>
      </c>
      <c r="AY279" s="317" t="s">
        <v>2874</v>
      </c>
      <c r="AZ279" s="317" t="s">
        <v>800</v>
      </c>
      <c r="BA279" s="317" t="s">
        <v>800</v>
      </c>
      <c r="BB279" s="318">
        <v>3.84233375420875E-3</v>
      </c>
      <c r="BC279" s="318">
        <v>1.19964817818374E-2</v>
      </c>
      <c r="BD279" s="318">
        <v>8.3333333333333295E-4</v>
      </c>
      <c r="BE279" s="318">
        <v>3.90681689342404E-4</v>
      </c>
      <c r="BF279" s="318">
        <v>0</v>
      </c>
      <c r="BG279" s="318">
        <v>0</v>
      </c>
      <c r="BH279" s="318">
        <v>0</v>
      </c>
      <c r="BI279" s="318">
        <v>0</v>
      </c>
      <c r="BJ279" s="318">
        <v>3.2688607417582803E-2</v>
      </c>
      <c r="BK279" s="318">
        <v>0</v>
      </c>
      <c r="BL279" s="318">
        <v>0</v>
      </c>
      <c r="BM279" s="318">
        <v>1.56257768588609E-2</v>
      </c>
      <c r="BN279" s="318">
        <v>1.1373777694610801E-3</v>
      </c>
      <c r="BO279" s="318">
        <v>0</v>
      </c>
      <c r="BP279" s="318">
        <v>3.81604274581259E-3</v>
      </c>
      <c r="BQ279" s="318">
        <v>1.2844958491076801E-3</v>
      </c>
      <c r="BR279" s="318">
        <v>2.3682254040403999E-4</v>
      </c>
      <c r="BS279" s="318">
        <v>6.6751415145030593E-2</v>
      </c>
      <c r="BT279" s="318">
        <v>7.0567457890843205E-2</v>
      </c>
      <c r="BU279" s="318">
        <v>7.1851953739950902E-2</v>
      </c>
      <c r="BV279" s="318">
        <v>303.41552338650303</v>
      </c>
      <c r="BW279" s="318">
        <v>320.761172231106</v>
      </c>
      <c r="BX279" s="318">
        <v>326.59978972704999</v>
      </c>
      <c r="BY279" s="318">
        <v>788.88036080490701</v>
      </c>
      <c r="BZ279" s="318">
        <v>833.97904780087401</v>
      </c>
      <c r="CA279" s="318">
        <v>849.159453290329</v>
      </c>
      <c r="CB279" s="318">
        <v>17.355367937707999</v>
      </c>
      <c r="CC279" s="318">
        <v>18.347539051619201</v>
      </c>
      <c r="CD279" s="318">
        <v>18.681507972387202</v>
      </c>
      <c r="CE279" s="317" t="s">
        <v>800</v>
      </c>
      <c r="CF279" s="317" t="s">
        <v>800</v>
      </c>
      <c r="CG279" s="317" t="s">
        <v>2990</v>
      </c>
      <c r="CH279" s="318">
        <v>2.0513497363233101E-3</v>
      </c>
      <c r="CI279" s="318">
        <v>6.4700065408707305E-2</v>
      </c>
      <c r="CJ279" s="318">
        <v>16.822017006263899</v>
      </c>
      <c r="CL279" s="223">
        <f t="shared" si="38"/>
        <v>4.9988260516708724E-2</v>
      </c>
      <c r="CM279" s="223">
        <f t="shared" si="39"/>
        <v>1.676315462832198E-2</v>
      </c>
      <c r="CN279" s="223">
        <f t="shared" si="40"/>
        <v>3.81604274581259E-3</v>
      </c>
      <c r="CO279" s="223">
        <f t="shared" si="40"/>
        <v>1.2844958491076801E-3</v>
      </c>
      <c r="CP279" s="223">
        <f t="shared" si="41"/>
        <v>7.1851953739950972E-2</v>
      </c>
      <c r="CQ279" s="223">
        <f t="shared" si="42"/>
        <v>0</v>
      </c>
      <c r="CR279" s="222"/>
      <c r="CS279" s="222"/>
      <c r="CT279" s="222"/>
      <c r="CU279" s="222"/>
      <c r="CV279" s="222"/>
      <c r="CW279" s="222"/>
      <c r="CX279" s="222"/>
      <c r="CY279" s="222"/>
      <c r="CZ279" s="222"/>
      <c r="DA279" s="222"/>
      <c r="DB279" s="224">
        <f t="shared" si="43"/>
        <v>3.3825985187043862E-2</v>
      </c>
      <c r="DC279" s="224">
        <f t="shared" si="44"/>
        <v>3.2925429957986842E-2</v>
      </c>
      <c r="DD279" s="224">
        <f t="shared" si="45"/>
        <v>6.6751415145030704E-2</v>
      </c>
      <c r="DE279" s="225">
        <f t="shared" si="46"/>
        <v>1.1102230246251565E-16</v>
      </c>
      <c r="DF279" s="222"/>
      <c r="DG279" s="222"/>
    </row>
    <row r="280" spans="1:111" ht="25.5" x14ac:dyDescent="0.25">
      <c r="A280" s="317" t="s">
        <v>655</v>
      </c>
      <c r="B280" s="317" t="s">
        <v>3883</v>
      </c>
      <c r="C280" s="317" t="s">
        <v>656</v>
      </c>
      <c r="D280" s="317" t="s">
        <v>2853</v>
      </c>
      <c r="E280" s="318">
        <v>215</v>
      </c>
      <c r="F280" s="318">
        <v>3168</v>
      </c>
      <c r="G280" s="317" t="s">
        <v>2854</v>
      </c>
      <c r="H280" s="317" t="s">
        <v>800</v>
      </c>
      <c r="I280" s="317" t="s">
        <v>2622</v>
      </c>
      <c r="J280" s="318">
        <v>160</v>
      </c>
      <c r="K280" s="318">
        <v>0.81440000000000001</v>
      </c>
      <c r="L280" s="317" t="s">
        <v>2891</v>
      </c>
      <c r="M280" s="317" t="s">
        <v>2892</v>
      </c>
      <c r="N280" s="317" t="s">
        <v>2893</v>
      </c>
      <c r="O280" s="317" t="s">
        <v>32</v>
      </c>
      <c r="P280" s="317" t="s">
        <v>2858</v>
      </c>
      <c r="Q280" s="317" t="s">
        <v>2859</v>
      </c>
      <c r="R280" s="317" t="s">
        <v>3883</v>
      </c>
      <c r="S280" s="317" t="s">
        <v>2860</v>
      </c>
      <c r="T280" s="318">
        <v>5.4685696788286699E-2</v>
      </c>
      <c r="U280" s="317" t="s">
        <v>2861</v>
      </c>
      <c r="V280" s="317" t="s">
        <v>2862</v>
      </c>
      <c r="W280" s="317" t="s">
        <v>655</v>
      </c>
      <c r="X280" s="317" t="s">
        <v>656</v>
      </c>
      <c r="Y280" s="318">
        <v>215</v>
      </c>
      <c r="Z280" s="318">
        <v>3168</v>
      </c>
      <c r="AA280" s="318">
        <v>1</v>
      </c>
      <c r="AB280" s="317" t="s">
        <v>3883</v>
      </c>
      <c r="AC280" s="318">
        <v>1</v>
      </c>
      <c r="AD280" s="317" t="s">
        <v>800</v>
      </c>
      <c r="AE280" s="317" t="s">
        <v>800</v>
      </c>
      <c r="AF280" s="295"/>
      <c r="AG280" s="295"/>
      <c r="AH280" s="317" t="s">
        <v>2854</v>
      </c>
      <c r="AI280" s="317" t="s">
        <v>2863</v>
      </c>
      <c r="AJ280" s="317" t="s">
        <v>2855</v>
      </c>
      <c r="AK280" s="317" t="s">
        <v>2864</v>
      </c>
      <c r="AL280" s="317" t="s">
        <v>2854</v>
      </c>
      <c r="AM280" s="317" t="s">
        <v>2865</v>
      </c>
      <c r="AN280" s="317" t="s">
        <v>2866</v>
      </c>
      <c r="AO280" s="317" t="s">
        <v>2867</v>
      </c>
      <c r="AP280" s="317" t="s">
        <v>2868</v>
      </c>
      <c r="AQ280" s="317" t="s">
        <v>2869</v>
      </c>
      <c r="AR280" s="317" t="s">
        <v>2870</v>
      </c>
      <c r="AS280" s="318">
        <v>79.348399999999998</v>
      </c>
      <c r="AT280" s="318">
        <v>0</v>
      </c>
      <c r="AU280" s="317" t="s">
        <v>3884</v>
      </c>
      <c r="AV280" s="317" t="s">
        <v>3884</v>
      </c>
      <c r="AW280" s="317" t="s">
        <v>3885</v>
      </c>
      <c r="AX280" s="317" t="s">
        <v>3886</v>
      </c>
      <c r="AY280" s="317" t="s">
        <v>2874</v>
      </c>
      <c r="AZ280" s="317" t="s">
        <v>800</v>
      </c>
      <c r="BA280" s="317" t="s">
        <v>800</v>
      </c>
      <c r="BB280" s="318">
        <v>3.84972011784512E-3</v>
      </c>
      <c r="BC280" s="318">
        <v>1.1757424809481601E-2</v>
      </c>
      <c r="BD280" s="318">
        <v>8.3333333333333295E-4</v>
      </c>
      <c r="BE280" s="318">
        <v>3.4439409722222201E-4</v>
      </c>
      <c r="BF280" s="318">
        <v>0</v>
      </c>
      <c r="BG280" s="318">
        <v>0</v>
      </c>
      <c r="BH280" s="318">
        <v>0</v>
      </c>
      <c r="BI280" s="318">
        <v>0</v>
      </c>
      <c r="BJ280" s="318">
        <v>0</v>
      </c>
      <c r="BK280" s="318">
        <v>0</v>
      </c>
      <c r="BL280" s="318">
        <v>0</v>
      </c>
      <c r="BM280" s="318">
        <v>2.01985506078174E-2</v>
      </c>
      <c r="BN280" s="318">
        <v>1.09187453310471E-3</v>
      </c>
      <c r="BO280" s="318">
        <v>0</v>
      </c>
      <c r="BP280" s="318">
        <v>3.4439973209384198E-3</v>
      </c>
      <c r="BQ280" s="318">
        <v>1.15926381273839E-3</v>
      </c>
      <c r="BR280" s="318">
        <v>2.3682254040403999E-4</v>
      </c>
      <c r="BS280" s="318">
        <v>3.8312120039208503E-2</v>
      </c>
      <c r="BT280" s="318">
        <v>4.1756117360146901E-2</v>
      </c>
      <c r="BU280" s="318">
        <v>4.2915381172885299E-2</v>
      </c>
      <c r="BV280" s="318">
        <v>178.195907159109</v>
      </c>
      <c r="BW280" s="318">
        <v>194.21449934952</v>
      </c>
      <c r="BX280" s="318">
        <v>199.60642405993099</v>
      </c>
      <c r="BY280" s="318">
        <v>463.30935861368403</v>
      </c>
      <c r="BZ280" s="318">
        <v>504.95769830875298</v>
      </c>
      <c r="CA280" s="318">
        <v>518.97670255582204</v>
      </c>
      <c r="CB280" s="318">
        <v>9.9611512101942008</v>
      </c>
      <c r="CC280" s="318">
        <v>10.856590513638199</v>
      </c>
      <c r="CD280" s="318">
        <v>11.1579991049502</v>
      </c>
      <c r="CE280" s="317" t="s">
        <v>800</v>
      </c>
      <c r="CF280" s="317" t="s">
        <v>800</v>
      </c>
      <c r="CG280" s="317" t="s">
        <v>2875</v>
      </c>
      <c r="CH280" s="318">
        <v>2.9165610641439799E-3</v>
      </c>
      <c r="CI280" s="318">
        <v>3.5395558975064502E-2</v>
      </c>
      <c r="CJ280" s="318">
        <v>9.2028453335167697</v>
      </c>
      <c r="CL280" s="223">
        <f t="shared" si="38"/>
        <v>1.7021694898286314E-2</v>
      </c>
      <c r="CM280" s="223">
        <f t="shared" si="39"/>
        <v>2.1290425140922109E-2</v>
      </c>
      <c r="CN280" s="223">
        <f t="shared" si="40"/>
        <v>3.4439973209384198E-3</v>
      </c>
      <c r="CO280" s="223">
        <f t="shared" si="40"/>
        <v>1.15926381273839E-3</v>
      </c>
      <c r="CP280" s="223">
        <f t="shared" si="41"/>
        <v>4.2915381172885229E-2</v>
      </c>
      <c r="CQ280" s="223">
        <f t="shared" si="42"/>
        <v>-6.9388939039072284E-17</v>
      </c>
      <c r="CR280" s="222"/>
      <c r="CS280" s="222"/>
      <c r="CT280" s="222"/>
      <c r="CU280" s="222"/>
      <c r="CV280" s="222"/>
      <c r="CW280" s="222"/>
      <c r="CX280" s="222"/>
      <c r="CY280" s="222"/>
      <c r="CZ280" s="222"/>
      <c r="DA280" s="222"/>
      <c r="DB280" s="224">
        <f t="shared" si="43"/>
        <v>3.8075297498804388E-2</v>
      </c>
      <c r="DC280" s="224">
        <f t="shared" si="44"/>
        <v>2.3682254040403999E-4</v>
      </c>
      <c r="DD280" s="224">
        <f t="shared" si="45"/>
        <v>3.8312120039208426E-2</v>
      </c>
      <c r="DE280" s="225">
        <f t="shared" si="46"/>
        <v>-7.6327832942979512E-17</v>
      </c>
      <c r="DF280" s="222"/>
      <c r="DG280" s="222"/>
    </row>
    <row r="281" spans="1:111" ht="25.5" x14ac:dyDescent="0.25">
      <c r="A281" s="317" t="s">
        <v>657</v>
      </c>
      <c r="B281" s="317" t="s">
        <v>3888</v>
      </c>
      <c r="C281" s="317" t="s">
        <v>658</v>
      </c>
      <c r="D281" s="317" t="s">
        <v>2853</v>
      </c>
      <c r="E281" s="318">
        <v>515</v>
      </c>
      <c r="F281" s="318">
        <v>1530</v>
      </c>
      <c r="G281" s="317" t="s">
        <v>2891</v>
      </c>
      <c r="H281" s="317" t="s">
        <v>800</v>
      </c>
      <c r="I281" s="317" t="s">
        <v>2623</v>
      </c>
      <c r="J281" s="318">
        <v>63</v>
      </c>
      <c r="K281" s="318">
        <v>0.8</v>
      </c>
      <c r="L281" s="317" t="s">
        <v>2891</v>
      </c>
      <c r="M281" s="317" t="s">
        <v>2892</v>
      </c>
      <c r="N281" s="317" t="s">
        <v>2893</v>
      </c>
      <c r="O281" s="317" t="s">
        <v>32</v>
      </c>
      <c r="P281" s="317" t="s">
        <v>2858</v>
      </c>
      <c r="Q281" s="317" t="s">
        <v>2859</v>
      </c>
      <c r="R281" s="317" t="s">
        <v>3888</v>
      </c>
      <c r="S281" s="317" t="s">
        <v>2860</v>
      </c>
      <c r="T281" s="318">
        <v>5.4685696788286699E-2</v>
      </c>
      <c r="U281" s="317" t="s">
        <v>3008</v>
      </c>
      <c r="V281" s="317" t="s">
        <v>3009</v>
      </c>
      <c r="W281" s="317" t="s">
        <v>657</v>
      </c>
      <c r="X281" s="317" t="s">
        <v>658</v>
      </c>
      <c r="Y281" s="318">
        <v>515</v>
      </c>
      <c r="Z281" s="318">
        <v>1530</v>
      </c>
      <c r="AA281" s="318">
        <v>1</v>
      </c>
      <c r="AB281" s="317" t="s">
        <v>3888</v>
      </c>
      <c r="AC281" s="318">
        <v>1</v>
      </c>
      <c r="AD281" s="317" t="s">
        <v>800</v>
      </c>
      <c r="AE281" s="317" t="s">
        <v>800</v>
      </c>
      <c r="AF281" s="295"/>
      <c r="AG281" s="295"/>
      <c r="AH281" s="317" t="s">
        <v>2854</v>
      </c>
      <c r="AI281" s="317" t="s">
        <v>2863</v>
      </c>
      <c r="AJ281" s="317" t="s">
        <v>2855</v>
      </c>
      <c r="AK281" s="317" t="s">
        <v>2864</v>
      </c>
      <c r="AL281" s="317" t="s">
        <v>2854</v>
      </c>
      <c r="AM281" s="317" t="s">
        <v>2865</v>
      </c>
      <c r="AN281" s="317" t="s">
        <v>3010</v>
      </c>
      <c r="AO281" s="317" t="s">
        <v>2867</v>
      </c>
      <c r="AP281" s="317" t="s">
        <v>2868</v>
      </c>
      <c r="AQ281" s="317" t="s">
        <v>2869</v>
      </c>
      <c r="AR281" s="317" t="s">
        <v>2870</v>
      </c>
      <c r="AS281" s="318">
        <v>48.982399999999998</v>
      </c>
      <c r="AT281" s="318">
        <v>0</v>
      </c>
      <c r="AU281" s="317" t="s">
        <v>3889</v>
      </c>
      <c r="AV281" s="317" t="s">
        <v>3889</v>
      </c>
      <c r="AW281" s="317" t="s">
        <v>3890</v>
      </c>
      <c r="AX281" s="317" t="s">
        <v>3891</v>
      </c>
      <c r="AY281" s="317" t="s">
        <v>2874</v>
      </c>
      <c r="AZ281" s="317" t="s">
        <v>800</v>
      </c>
      <c r="BA281" s="317" t="s">
        <v>800</v>
      </c>
      <c r="BB281" s="318">
        <v>6.0876158315177897E-3</v>
      </c>
      <c r="BC281" s="318">
        <v>2.8163133845967699E-2</v>
      </c>
      <c r="BD281" s="318">
        <v>8.3333333333333295E-4</v>
      </c>
      <c r="BE281" s="318">
        <v>5.3992945326278698E-4</v>
      </c>
      <c r="BF281" s="318">
        <v>0</v>
      </c>
      <c r="BG281" s="318">
        <v>0</v>
      </c>
      <c r="BH281" s="318">
        <v>0</v>
      </c>
      <c r="BI281" s="318">
        <v>0</v>
      </c>
      <c r="BJ281" s="318">
        <v>0</v>
      </c>
      <c r="BK281" s="318">
        <v>0</v>
      </c>
      <c r="BL281" s="318">
        <v>0</v>
      </c>
      <c r="BM281" s="318">
        <v>2.59677141657721E-2</v>
      </c>
      <c r="BN281" s="318">
        <v>2.6624979603293401E-3</v>
      </c>
      <c r="BO281" s="318">
        <v>0</v>
      </c>
      <c r="BP281" s="318">
        <v>8.9040997402293695E-3</v>
      </c>
      <c r="BQ281" s="318">
        <v>2.9971569812512499E-3</v>
      </c>
      <c r="BR281" s="318">
        <v>4.9036196601307197E-4</v>
      </c>
      <c r="BS281" s="318">
        <v>6.4744586556195999E-2</v>
      </c>
      <c r="BT281" s="318">
        <v>7.3648686296425403E-2</v>
      </c>
      <c r="BU281" s="318">
        <v>7.6645843277676595E-2</v>
      </c>
      <c r="BV281" s="318">
        <v>125.717643798439</v>
      </c>
      <c r="BW281" s="318">
        <v>143.007157857137</v>
      </c>
      <c r="BX281" s="318">
        <v>148.826880150828</v>
      </c>
      <c r="BY281" s="318">
        <v>326.86587387594102</v>
      </c>
      <c r="BZ281" s="318">
        <v>371.81861042855502</v>
      </c>
      <c r="CA281" s="318">
        <v>386.94988839215398</v>
      </c>
      <c r="CB281" s="318">
        <v>16.833592504611001</v>
      </c>
      <c r="CC281" s="318">
        <v>19.148658437070601</v>
      </c>
      <c r="CD281" s="318">
        <v>19.927919252195899</v>
      </c>
      <c r="CE281" s="317" t="s">
        <v>800</v>
      </c>
      <c r="CF281" s="317" t="s">
        <v>800</v>
      </c>
      <c r="CG281" s="317" t="s">
        <v>3014</v>
      </c>
      <c r="CH281" s="318">
        <v>2.6941851783492199E-3</v>
      </c>
      <c r="CI281" s="318">
        <v>6.2050401377846801E-2</v>
      </c>
      <c r="CJ281" s="318">
        <v>16.1331043582402</v>
      </c>
      <c r="CL281" s="223">
        <f t="shared" si="38"/>
        <v>3.611437443009468E-2</v>
      </c>
      <c r="CM281" s="223">
        <f t="shared" si="39"/>
        <v>2.863021212610144E-2</v>
      </c>
      <c r="CN281" s="223">
        <f t="shared" si="40"/>
        <v>8.9040997402293695E-3</v>
      </c>
      <c r="CO281" s="223">
        <f t="shared" si="40"/>
        <v>2.9971569812512499E-3</v>
      </c>
      <c r="CP281" s="223">
        <f t="shared" si="41"/>
        <v>7.6645843277676734E-2</v>
      </c>
      <c r="CQ281" s="223">
        <f t="shared" si="42"/>
        <v>1.3877787807814457E-16</v>
      </c>
      <c r="CR281" s="222"/>
      <c r="CS281" s="222"/>
      <c r="CT281" s="222"/>
      <c r="CU281" s="222"/>
      <c r="CV281" s="222"/>
      <c r="CW281" s="222"/>
      <c r="CX281" s="222"/>
      <c r="CY281" s="222"/>
      <c r="CZ281" s="222"/>
      <c r="DA281" s="222"/>
      <c r="DB281" s="224">
        <f t="shared" si="43"/>
        <v>6.4254224590183054E-2</v>
      </c>
      <c r="DC281" s="224">
        <f t="shared" si="44"/>
        <v>4.9036196601307197E-4</v>
      </c>
      <c r="DD281" s="224">
        <f t="shared" si="45"/>
        <v>6.4744586556196124E-2</v>
      </c>
      <c r="DE281" s="225">
        <f t="shared" si="46"/>
        <v>1.2490009027033011E-16</v>
      </c>
      <c r="DF281" s="222"/>
      <c r="DG281" s="222"/>
    </row>
    <row r="282" spans="1:111" ht="25.5" x14ac:dyDescent="0.25">
      <c r="A282" s="317" t="s">
        <v>659</v>
      </c>
      <c r="B282" s="317" t="s">
        <v>3893</v>
      </c>
      <c r="C282" s="317" t="s">
        <v>658</v>
      </c>
      <c r="D282" s="317" t="s">
        <v>2853</v>
      </c>
      <c r="E282" s="318">
        <v>515</v>
      </c>
      <c r="F282" s="318">
        <v>2142</v>
      </c>
      <c r="G282" s="317" t="s">
        <v>2891</v>
      </c>
      <c r="H282" s="317" t="s">
        <v>800</v>
      </c>
      <c r="I282" s="317" t="s">
        <v>2623</v>
      </c>
      <c r="J282" s="318">
        <v>64</v>
      </c>
      <c r="K282" s="318">
        <v>0.8</v>
      </c>
      <c r="L282" s="317" t="s">
        <v>2891</v>
      </c>
      <c r="M282" s="317" t="s">
        <v>2892</v>
      </c>
      <c r="N282" s="317" t="s">
        <v>2893</v>
      </c>
      <c r="O282" s="317" t="s">
        <v>32</v>
      </c>
      <c r="P282" s="317" t="s">
        <v>2858</v>
      </c>
      <c r="Q282" s="317" t="s">
        <v>2859</v>
      </c>
      <c r="R282" s="317" t="s">
        <v>3893</v>
      </c>
      <c r="S282" s="317" t="s">
        <v>2860</v>
      </c>
      <c r="T282" s="318">
        <v>5.4685696788286699E-2</v>
      </c>
      <c r="U282" s="317" t="s">
        <v>3008</v>
      </c>
      <c r="V282" s="317" t="s">
        <v>3009</v>
      </c>
      <c r="W282" s="317" t="s">
        <v>659</v>
      </c>
      <c r="X282" s="317" t="s">
        <v>658</v>
      </c>
      <c r="Y282" s="318">
        <v>515</v>
      </c>
      <c r="Z282" s="318">
        <v>2142</v>
      </c>
      <c r="AA282" s="318">
        <v>1</v>
      </c>
      <c r="AB282" s="317" t="s">
        <v>3893</v>
      </c>
      <c r="AC282" s="318">
        <v>1</v>
      </c>
      <c r="AD282" s="317" t="s">
        <v>800</v>
      </c>
      <c r="AE282" s="317" t="s">
        <v>800</v>
      </c>
      <c r="AF282" s="295"/>
      <c r="AG282" s="295"/>
      <c r="AH282" s="317" t="s">
        <v>2854</v>
      </c>
      <c r="AI282" s="317" t="s">
        <v>2863</v>
      </c>
      <c r="AJ282" s="317" t="s">
        <v>2855</v>
      </c>
      <c r="AK282" s="317" t="s">
        <v>2864</v>
      </c>
      <c r="AL282" s="317" t="s">
        <v>2854</v>
      </c>
      <c r="AM282" s="317" t="s">
        <v>2865</v>
      </c>
      <c r="AN282" s="317" t="s">
        <v>3010</v>
      </c>
      <c r="AO282" s="317" t="s">
        <v>2867</v>
      </c>
      <c r="AP282" s="317" t="s">
        <v>2868</v>
      </c>
      <c r="AQ282" s="317" t="s">
        <v>2869</v>
      </c>
      <c r="AR282" s="317" t="s">
        <v>2870</v>
      </c>
      <c r="AS282" s="318">
        <v>48.982399999999998</v>
      </c>
      <c r="AT282" s="318">
        <v>0</v>
      </c>
      <c r="AU282" s="317" t="s">
        <v>3894</v>
      </c>
      <c r="AV282" s="317" t="s">
        <v>3894</v>
      </c>
      <c r="AW282" s="317" t="s">
        <v>3895</v>
      </c>
      <c r="AX282" s="317" t="s">
        <v>3896</v>
      </c>
      <c r="AY282" s="317" t="s">
        <v>2874</v>
      </c>
      <c r="AZ282" s="317" t="s">
        <v>800</v>
      </c>
      <c r="BA282" s="317" t="s">
        <v>800</v>
      </c>
      <c r="BB282" s="318">
        <v>6.8663123768025703E-3</v>
      </c>
      <c r="BC282" s="318">
        <v>2.8163133845967699E-2</v>
      </c>
      <c r="BD282" s="318">
        <v>8.3333333333333295E-4</v>
      </c>
      <c r="BE282" s="318">
        <v>5.3149305555555599E-4</v>
      </c>
      <c r="BF282" s="318">
        <v>0</v>
      </c>
      <c r="BG282" s="318">
        <v>0</v>
      </c>
      <c r="BH282" s="318">
        <v>0</v>
      </c>
      <c r="BI282" s="318">
        <v>0</v>
      </c>
      <c r="BJ282" s="318">
        <v>0</v>
      </c>
      <c r="BK282" s="318">
        <v>0</v>
      </c>
      <c r="BL282" s="318">
        <v>0</v>
      </c>
      <c r="BM282" s="318">
        <v>2.55619686319319E-2</v>
      </c>
      <c r="BN282" s="318">
        <v>2.6624979603293401E-3</v>
      </c>
      <c r="BO282" s="318">
        <v>0</v>
      </c>
      <c r="BP282" s="318">
        <v>8.7649731817882794E-3</v>
      </c>
      <c r="BQ282" s="318">
        <v>2.9503264034192E-3</v>
      </c>
      <c r="BR282" s="318">
        <v>3.5025854715219399E-4</v>
      </c>
      <c r="BS282" s="318">
        <v>6.4968997751072496E-2</v>
      </c>
      <c r="BT282" s="318">
        <v>7.3733970932860798E-2</v>
      </c>
      <c r="BU282" s="318">
        <v>7.6684297336280002E-2</v>
      </c>
      <c r="BV282" s="318">
        <v>126.153393691403</v>
      </c>
      <c r="BW282" s="318">
        <v>143.172759092934</v>
      </c>
      <c r="BX282" s="318">
        <v>148.901548225786</v>
      </c>
      <c r="BY282" s="318">
        <v>327.99882359764803</v>
      </c>
      <c r="BZ282" s="318">
        <v>372.24917364162701</v>
      </c>
      <c r="CA282" s="318">
        <v>387.14402538704502</v>
      </c>
      <c r="CB282" s="318">
        <v>16.891939415278902</v>
      </c>
      <c r="CC282" s="318">
        <v>19.170832442543801</v>
      </c>
      <c r="CD282" s="318">
        <v>19.937917307432802</v>
      </c>
      <c r="CE282" s="317" t="s">
        <v>800</v>
      </c>
      <c r="CF282" s="317" t="s">
        <v>800</v>
      </c>
      <c r="CG282" s="317" t="s">
        <v>3014</v>
      </c>
      <c r="CH282" s="318">
        <v>2.65208853493751E-3</v>
      </c>
      <c r="CI282" s="318">
        <v>6.2316909216135002E-2</v>
      </c>
      <c r="CJ282" s="318">
        <v>16.202396396195098</v>
      </c>
      <c r="CL282" s="223">
        <f t="shared" si="38"/>
        <v>3.6744531158811343E-2</v>
      </c>
      <c r="CM282" s="223">
        <f t="shared" si="39"/>
        <v>2.822446659226124E-2</v>
      </c>
      <c r="CN282" s="223">
        <f t="shared" si="40"/>
        <v>8.7649731817882794E-3</v>
      </c>
      <c r="CO282" s="223">
        <f t="shared" si="40"/>
        <v>2.9503264034192E-3</v>
      </c>
      <c r="CP282" s="223">
        <f t="shared" si="41"/>
        <v>7.6684297336280058E-2</v>
      </c>
      <c r="CQ282" s="223">
        <f t="shared" si="42"/>
        <v>0</v>
      </c>
      <c r="CR282" s="222"/>
      <c r="CS282" s="222"/>
      <c r="CT282" s="222"/>
      <c r="CU282" s="222"/>
      <c r="CV282" s="222"/>
      <c r="CW282" s="222"/>
      <c r="CX282" s="222"/>
      <c r="CY282" s="222"/>
      <c r="CZ282" s="222"/>
      <c r="DA282" s="222"/>
      <c r="DB282" s="224">
        <f t="shared" si="43"/>
        <v>6.4618739203920389E-2</v>
      </c>
      <c r="DC282" s="224">
        <f t="shared" si="44"/>
        <v>3.5025854715219399E-4</v>
      </c>
      <c r="DD282" s="224">
        <f t="shared" si="45"/>
        <v>6.496899775107258E-2</v>
      </c>
      <c r="DE282" s="225">
        <f t="shared" si="46"/>
        <v>0</v>
      </c>
      <c r="DF282" s="222"/>
      <c r="DG282" s="222"/>
    </row>
    <row r="283" spans="1:111" ht="25.5" x14ac:dyDescent="0.25">
      <c r="A283" s="317" t="s">
        <v>659</v>
      </c>
      <c r="B283" s="317" t="s">
        <v>3898</v>
      </c>
      <c r="C283" s="317" t="s">
        <v>658</v>
      </c>
      <c r="D283" s="317" t="s">
        <v>2853</v>
      </c>
      <c r="E283" s="318">
        <v>515</v>
      </c>
      <c r="F283" s="318">
        <v>2142</v>
      </c>
      <c r="G283" s="317" t="s">
        <v>2891</v>
      </c>
      <c r="H283" s="317" t="s">
        <v>800</v>
      </c>
      <c r="I283" s="317" t="s">
        <v>2623</v>
      </c>
      <c r="J283" s="318">
        <v>64</v>
      </c>
      <c r="K283" s="318">
        <v>0.8</v>
      </c>
      <c r="L283" s="317" t="s">
        <v>2891</v>
      </c>
      <c r="M283" s="317" t="s">
        <v>2892</v>
      </c>
      <c r="N283" s="317" t="s">
        <v>2893</v>
      </c>
      <c r="O283" s="317" t="s">
        <v>32</v>
      </c>
      <c r="P283" s="317" t="s">
        <v>2858</v>
      </c>
      <c r="Q283" s="317" t="s">
        <v>2854</v>
      </c>
      <c r="R283" s="317" t="s">
        <v>3898</v>
      </c>
      <c r="S283" s="317" t="s">
        <v>2860</v>
      </c>
      <c r="T283" s="318">
        <v>5.4685696788286699E-2</v>
      </c>
      <c r="U283" s="317" t="s">
        <v>3008</v>
      </c>
      <c r="V283" s="317" t="s">
        <v>3009</v>
      </c>
      <c r="W283" s="317" t="s">
        <v>660</v>
      </c>
      <c r="X283" s="317" t="s">
        <v>661</v>
      </c>
      <c r="Y283" s="318">
        <v>515</v>
      </c>
      <c r="Z283" s="318">
        <v>1631</v>
      </c>
      <c r="AA283" s="318">
        <v>1</v>
      </c>
      <c r="AB283" s="317" t="s">
        <v>3899</v>
      </c>
      <c r="AC283" s="318">
        <v>1</v>
      </c>
      <c r="AD283" s="317" t="s">
        <v>800</v>
      </c>
      <c r="AE283" s="317" t="s">
        <v>800</v>
      </c>
      <c r="AF283" s="318">
        <v>0</v>
      </c>
      <c r="AG283" s="318">
        <v>0</v>
      </c>
      <c r="AH283" s="317" t="s">
        <v>2891</v>
      </c>
      <c r="AI283" s="317" t="s">
        <v>2946</v>
      </c>
      <c r="AJ283" s="317" t="s">
        <v>2855</v>
      </c>
      <c r="AK283" s="317" t="s">
        <v>2864</v>
      </c>
      <c r="AL283" s="317" t="s">
        <v>2854</v>
      </c>
      <c r="AM283" s="317" t="s">
        <v>2865</v>
      </c>
      <c r="AN283" s="317" t="s">
        <v>3010</v>
      </c>
      <c r="AO283" s="317" t="s">
        <v>2947</v>
      </c>
      <c r="AP283" s="317" t="s">
        <v>2868</v>
      </c>
      <c r="AQ283" s="317" t="s">
        <v>2869</v>
      </c>
      <c r="AR283" s="317" t="s">
        <v>2948</v>
      </c>
      <c r="AS283" s="318">
        <v>48.982399999999998</v>
      </c>
      <c r="AT283" s="318">
        <v>0</v>
      </c>
      <c r="AU283" s="317" t="s">
        <v>3894</v>
      </c>
      <c r="AV283" s="317" t="s">
        <v>3900</v>
      </c>
      <c r="AW283" s="317" t="s">
        <v>3901</v>
      </c>
      <c r="AX283" s="317" t="s">
        <v>3902</v>
      </c>
      <c r="AY283" s="317" t="s">
        <v>2874</v>
      </c>
      <c r="AZ283" s="317" t="s">
        <v>800</v>
      </c>
      <c r="BA283" s="317" t="s">
        <v>800</v>
      </c>
      <c r="BB283" s="318">
        <v>6.8663123768025703E-3</v>
      </c>
      <c r="BC283" s="318">
        <v>2.8163133845967699E-2</v>
      </c>
      <c r="BD283" s="318">
        <v>8.3333333333333295E-4</v>
      </c>
      <c r="BE283" s="318">
        <v>5.3149305555555599E-4</v>
      </c>
      <c r="BF283" s="318">
        <v>0</v>
      </c>
      <c r="BG283" s="318">
        <v>0</v>
      </c>
      <c r="BH283" s="318">
        <v>6.1767266162545097E-3</v>
      </c>
      <c r="BI283" s="318">
        <v>0</v>
      </c>
      <c r="BJ283" s="318">
        <v>0</v>
      </c>
      <c r="BK283" s="318">
        <v>1.7907800000000001E-3</v>
      </c>
      <c r="BL283" s="318">
        <v>0</v>
      </c>
      <c r="BM283" s="318">
        <v>2.55619686319319E-2</v>
      </c>
      <c r="BN283" s="318">
        <v>2.6624979603293401E-3</v>
      </c>
      <c r="BO283" s="318">
        <v>0</v>
      </c>
      <c r="BP283" s="318">
        <v>8.7649731817882794E-3</v>
      </c>
      <c r="BQ283" s="318">
        <v>2.9503264034192E-3</v>
      </c>
      <c r="BR283" s="318">
        <v>4.5999620355610102E-4</v>
      </c>
      <c r="BS283" s="318">
        <v>7.3046242023730903E-2</v>
      </c>
      <c r="BT283" s="318">
        <v>8.1811215205519205E-2</v>
      </c>
      <c r="BU283" s="318">
        <v>8.4761541608938396E-2</v>
      </c>
      <c r="BV283" s="318">
        <v>141.83736315287601</v>
      </c>
      <c r="BW283" s="318">
        <v>158.856728554406</v>
      </c>
      <c r="BX283" s="318">
        <v>164.585517687259</v>
      </c>
      <c r="BY283" s="318">
        <v>368.77714419747701</v>
      </c>
      <c r="BZ283" s="318">
        <v>413.027494241456</v>
      </c>
      <c r="CA283" s="318">
        <v>427.92234598687401</v>
      </c>
      <c r="CB283" s="318">
        <v>18.992022926170002</v>
      </c>
      <c r="CC283" s="318">
        <v>21.270915953435001</v>
      </c>
      <c r="CD283" s="318">
        <v>22.038000818324001</v>
      </c>
      <c r="CE283" s="317" t="s">
        <v>800</v>
      </c>
      <c r="CF283" s="317" t="s">
        <v>800</v>
      </c>
      <c r="CG283" s="317" t="s">
        <v>3014</v>
      </c>
      <c r="CH283" s="318">
        <v>2.65208853493751E-3</v>
      </c>
      <c r="CI283" s="318">
        <v>7.0394153488793396E-2</v>
      </c>
      <c r="CJ283" s="318">
        <v>18.302479907086301</v>
      </c>
      <c r="CL283" s="223">
        <f t="shared" si="38"/>
        <v>4.4821775431469757E-2</v>
      </c>
      <c r="CM283" s="223">
        <f t="shared" si="39"/>
        <v>2.822446659226124E-2</v>
      </c>
      <c r="CN283" s="223">
        <f t="shared" si="40"/>
        <v>8.7649731817882794E-3</v>
      </c>
      <c r="CO283" s="223">
        <f t="shared" si="40"/>
        <v>2.9503264034192E-3</v>
      </c>
      <c r="CP283" s="223">
        <f t="shared" si="41"/>
        <v>8.4761541608938479E-2</v>
      </c>
      <c r="CQ283" s="223">
        <f t="shared" si="42"/>
        <v>0</v>
      </c>
      <c r="CR283" s="222"/>
      <c r="CS283" s="222"/>
      <c r="CT283" s="222"/>
      <c r="CU283" s="222"/>
      <c r="CV283" s="222"/>
      <c r="CW283" s="222"/>
      <c r="CX283" s="222"/>
      <c r="CY283" s="222"/>
      <c r="CZ283" s="222"/>
      <c r="DA283" s="222"/>
      <c r="DB283" s="224">
        <f t="shared" si="43"/>
        <v>6.4618739203920389E-2</v>
      </c>
      <c r="DC283" s="224">
        <f t="shared" si="44"/>
        <v>8.4275028198106117E-3</v>
      </c>
      <c r="DD283" s="224">
        <f t="shared" si="45"/>
        <v>7.3046242023731001E-2</v>
      </c>
      <c r="DE283" s="225">
        <f t="shared" si="46"/>
        <v>0</v>
      </c>
      <c r="DF283" s="222"/>
      <c r="DG283" s="222"/>
    </row>
    <row r="284" spans="1:111" ht="25.5" x14ac:dyDescent="0.25">
      <c r="A284" s="317" t="s">
        <v>662</v>
      </c>
      <c r="B284" s="317" t="s">
        <v>3904</v>
      </c>
      <c r="C284" s="317" t="s">
        <v>663</v>
      </c>
      <c r="D284" s="317" t="s">
        <v>49</v>
      </c>
      <c r="E284" s="318">
        <v>200</v>
      </c>
      <c r="F284" s="318">
        <v>2736</v>
      </c>
      <c r="G284" s="317" t="s">
        <v>2855</v>
      </c>
      <c r="H284" s="317" t="s">
        <v>800</v>
      </c>
      <c r="I284" s="317" t="s">
        <v>2624</v>
      </c>
      <c r="J284" s="318">
        <v>297</v>
      </c>
      <c r="K284" s="318">
        <v>0.8</v>
      </c>
      <c r="L284" s="317" t="s">
        <v>2855</v>
      </c>
      <c r="M284" s="317" t="s">
        <v>2856</v>
      </c>
      <c r="N284" s="317" t="s">
        <v>2857</v>
      </c>
      <c r="O284" s="317" t="s">
        <v>32</v>
      </c>
      <c r="P284" s="317" t="s">
        <v>2858</v>
      </c>
      <c r="Q284" s="317" t="s">
        <v>2859</v>
      </c>
      <c r="R284" s="317" t="s">
        <v>3904</v>
      </c>
      <c r="S284" s="317" t="s">
        <v>2860</v>
      </c>
      <c r="T284" s="318">
        <v>5.4685696788286699E-2</v>
      </c>
      <c r="U284" s="317" t="s">
        <v>2904</v>
      </c>
      <c r="V284" s="317" t="s">
        <v>2905</v>
      </c>
      <c r="W284" s="317" t="s">
        <v>662</v>
      </c>
      <c r="X284" s="317" t="s">
        <v>663</v>
      </c>
      <c r="Y284" s="318">
        <v>200</v>
      </c>
      <c r="Z284" s="318">
        <v>2736</v>
      </c>
      <c r="AA284" s="318">
        <v>1</v>
      </c>
      <c r="AB284" s="317" t="s">
        <v>3904</v>
      </c>
      <c r="AC284" s="318">
        <v>1</v>
      </c>
      <c r="AD284" s="317" t="s">
        <v>800</v>
      </c>
      <c r="AE284" s="317" t="s">
        <v>800</v>
      </c>
      <c r="AF284" s="318">
        <v>0</v>
      </c>
      <c r="AG284" s="318">
        <v>0</v>
      </c>
      <c r="AH284" s="317" t="s">
        <v>2854</v>
      </c>
      <c r="AI284" s="317" t="s">
        <v>2863</v>
      </c>
      <c r="AJ284" s="317" t="s">
        <v>2891</v>
      </c>
      <c r="AK284" s="317" t="s">
        <v>2907</v>
      </c>
      <c r="AL284" s="317" t="s">
        <v>2854</v>
      </c>
      <c r="AM284" s="317" t="s">
        <v>2865</v>
      </c>
      <c r="AN284" s="317" t="s">
        <v>2908</v>
      </c>
      <c r="AO284" s="317" t="s">
        <v>2867</v>
      </c>
      <c r="AP284" s="317" t="s">
        <v>2868</v>
      </c>
      <c r="AQ284" s="317" t="s">
        <v>2869</v>
      </c>
      <c r="AR284" s="317" t="s">
        <v>2870</v>
      </c>
      <c r="AS284" s="318">
        <v>57.08</v>
      </c>
      <c r="AT284" s="318">
        <v>0</v>
      </c>
      <c r="AU284" s="317" t="s">
        <v>3905</v>
      </c>
      <c r="AV284" s="317" t="s">
        <v>3905</v>
      </c>
      <c r="AW284" s="317" t="s">
        <v>3906</v>
      </c>
      <c r="AX284" s="317" t="s">
        <v>3907</v>
      </c>
      <c r="AY284" s="317" t="s">
        <v>2915</v>
      </c>
      <c r="AZ284" s="317" t="s">
        <v>800</v>
      </c>
      <c r="BA284" s="317" t="s">
        <v>800</v>
      </c>
      <c r="BB284" s="318">
        <v>4.1617089018843399E-3</v>
      </c>
      <c r="BC284" s="318">
        <v>1.09371393576573E-2</v>
      </c>
      <c r="BD284" s="318">
        <v>1E-3</v>
      </c>
      <c r="BE284" s="318">
        <v>1.3346427235316099E-4</v>
      </c>
      <c r="BF284" s="318">
        <v>0</v>
      </c>
      <c r="BG284" s="318">
        <v>0</v>
      </c>
      <c r="BH284" s="318">
        <v>0</v>
      </c>
      <c r="BI284" s="318">
        <v>0</v>
      </c>
      <c r="BJ284" s="318">
        <v>0</v>
      </c>
      <c r="BK284" s="318">
        <v>0</v>
      </c>
      <c r="BL284" s="318">
        <v>0</v>
      </c>
      <c r="BM284" s="318">
        <v>1.5990220973502701E-2</v>
      </c>
      <c r="BN284" s="318">
        <v>1.03397979041916E-3</v>
      </c>
      <c r="BO284" s="318">
        <v>0</v>
      </c>
      <c r="BP284" s="318">
        <v>1.8887484297456199E-3</v>
      </c>
      <c r="BQ284" s="318">
        <v>6.3576057178056796E-4</v>
      </c>
      <c r="BR284" s="318">
        <v>1.61111111111111E-4</v>
      </c>
      <c r="BS284" s="318">
        <v>3.3417624406927797E-2</v>
      </c>
      <c r="BT284" s="318">
        <v>3.5306372836673497E-2</v>
      </c>
      <c r="BU284" s="318">
        <v>3.5942133408454001E-2</v>
      </c>
      <c r="BV284" s="318">
        <v>167.08812203463901</v>
      </c>
      <c r="BW284" s="318">
        <v>176.53186418336699</v>
      </c>
      <c r="BX284" s="318">
        <v>179.71066704226999</v>
      </c>
      <c r="BY284" s="318">
        <v>434.42911729006198</v>
      </c>
      <c r="BZ284" s="318">
        <v>458.98284687675499</v>
      </c>
      <c r="CA284" s="318">
        <v>467.247734309902</v>
      </c>
      <c r="CB284" s="318">
        <v>8.6885823458012403</v>
      </c>
      <c r="CC284" s="318">
        <v>9.1796569375350998</v>
      </c>
      <c r="CD284" s="318">
        <v>9.3449546861980508</v>
      </c>
      <c r="CE284" s="317" t="s">
        <v>800</v>
      </c>
      <c r="CF284" s="317" t="s">
        <v>800</v>
      </c>
      <c r="CG284" s="317" t="s">
        <v>2916</v>
      </c>
      <c r="CH284" s="318">
        <v>2.7464247339265301E-3</v>
      </c>
      <c r="CI284" s="318">
        <v>3.06711996730013E-2</v>
      </c>
      <c r="CJ284" s="318">
        <v>7.9745119149803401</v>
      </c>
      <c r="CL284" s="223">
        <f t="shared" si="38"/>
        <v>1.6393423643005913E-2</v>
      </c>
      <c r="CM284" s="223">
        <f t="shared" si="39"/>
        <v>1.7024200763921863E-2</v>
      </c>
      <c r="CN284" s="223">
        <f t="shared" si="40"/>
        <v>1.8887484297456199E-3</v>
      </c>
      <c r="CO284" s="223">
        <f t="shared" si="40"/>
        <v>6.3576057178056796E-4</v>
      </c>
      <c r="CP284" s="223">
        <f t="shared" si="41"/>
        <v>3.5942133408453959E-2</v>
      </c>
      <c r="CQ284" s="223">
        <f t="shared" si="42"/>
        <v>0</v>
      </c>
      <c r="CR284" s="222"/>
      <c r="CS284" s="222"/>
      <c r="CT284" s="222"/>
      <c r="CU284" s="222"/>
      <c r="CV284" s="222"/>
      <c r="CW284" s="222"/>
      <c r="CX284" s="222"/>
      <c r="CY284" s="222"/>
      <c r="CZ284" s="222"/>
      <c r="DA284" s="222"/>
      <c r="DB284" s="224">
        <f t="shared" si="43"/>
        <v>3.3256513295816657E-2</v>
      </c>
      <c r="DC284" s="224">
        <f t="shared" si="44"/>
        <v>1.61111111111111E-4</v>
      </c>
      <c r="DD284" s="224">
        <f t="shared" si="45"/>
        <v>3.3417624406927769E-2</v>
      </c>
      <c r="DE284" s="225">
        <f t="shared" si="46"/>
        <v>0</v>
      </c>
      <c r="DF284" s="222"/>
      <c r="DG284" s="222"/>
    </row>
    <row r="285" spans="1:111" ht="25.5" x14ac:dyDescent="0.25">
      <c r="A285" s="317" t="s">
        <v>664</v>
      </c>
      <c r="B285" s="317" t="s">
        <v>4280</v>
      </c>
      <c r="C285" s="317" t="s">
        <v>665</v>
      </c>
      <c r="D285" s="317" t="s">
        <v>2853</v>
      </c>
      <c r="E285" s="318">
        <v>480</v>
      </c>
      <c r="F285" s="318">
        <v>1092</v>
      </c>
      <c r="G285" s="317" t="s">
        <v>2854</v>
      </c>
      <c r="H285" s="317" t="s">
        <v>800</v>
      </c>
      <c r="I285" s="317" t="s">
        <v>2622</v>
      </c>
      <c r="J285" s="318">
        <v>93</v>
      </c>
      <c r="K285" s="318">
        <v>0.8</v>
      </c>
      <c r="L285" s="317" t="s">
        <v>2891</v>
      </c>
      <c r="M285" s="317" t="s">
        <v>2892</v>
      </c>
      <c r="N285" s="317" t="s">
        <v>2893</v>
      </c>
      <c r="O285" s="317" t="s">
        <v>32</v>
      </c>
      <c r="P285" s="317" t="s">
        <v>2858</v>
      </c>
      <c r="Q285" s="317" t="s">
        <v>2859</v>
      </c>
      <c r="R285" s="317" t="s">
        <v>4280</v>
      </c>
      <c r="S285" s="317" t="s">
        <v>2860</v>
      </c>
      <c r="T285" s="318">
        <v>5.4685696788286699E-2</v>
      </c>
      <c r="U285" s="317" t="s">
        <v>2861</v>
      </c>
      <c r="V285" s="317" t="s">
        <v>2862</v>
      </c>
      <c r="W285" s="317" t="s">
        <v>664</v>
      </c>
      <c r="X285" s="317" t="s">
        <v>665</v>
      </c>
      <c r="Y285" s="318">
        <v>480</v>
      </c>
      <c r="Z285" s="318">
        <v>1092</v>
      </c>
      <c r="AA285" s="318">
        <v>1</v>
      </c>
      <c r="AB285" s="317" t="s">
        <v>4280</v>
      </c>
      <c r="AC285" s="318">
        <v>1</v>
      </c>
      <c r="AD285" s="317" t="s">
        <v>800</v>
      </c>
      <c r="AE285" s="317" t="s">
        <v>800</v>
      </c>
      <c r="AF285" s="318">
        <v>0</v>
      </c>
      <c r="AG285" s="318">
        <v>0</v>
      </c>
      <c r="AH285" s="317" t="s">
        <v>2854</v>
      </c>
      <c r="AI285" s="317" t="s">
        <v>2863</v>
      </c>
      <c r="AJ285" s="317" t="s">
        <v>2855</v>
      </c>
      <c r="AK285" s="317" t="s">
        <v>2864</v>
      </c>
      <c r="AL285" s="317" t="s">
        <v>2854</v>
      </c>
      <c r="AM285" s="317" t="s">
        <v>2865</v>
      </c>
      <c r="AN285" s="317" t="s">
        <v>2866</v>
      </c>
      <c r="AO285" s="317" t="s">
        <v>2867</v>
      </c>
      <c r="AP285" s="317" t="s">
        <v>2868</v>
      </c>
      <c r="AQ285" s="317" t="s">
        <v>2869</v>
      </c>
      <c r="AR285" s="317" t="s">
        <v>2870</v>
      </c>
      <c r="AS285" s="318">
        <v>79.348399999999998</v>
      </c>
      <c r="AT285" s="318">
        <v>0</v>
      </c>
      <c r="AU285" s="317" t="s">
        <v>3910</v>
      </c>
      <c r="AV285" s="317" t="s">
        <v>3910</v>
      </c>
      <c r="AW285" s="317" t="s">
        <v>3911</v>
      </c>
      <c r="AX285" s="317" t="s">
        <v>3912</v>
      </c>
      <c r="AY285" s="317" t="s">
        <v>2874</v>
      </c>
      <c r="AZ285" s="317" t="s">
        <v>800</v>
      </c>
      <c r="BA285" s="317" t="s">
        <v>800</v>
      </c>
      <c r="BB285" s="318">
        <v>9.8954639804639793E-3</v>
      </c>
      <c r="BC285" s="318">
        <v>2.62491344583776E-2</v>
      </c>
      <c r="BD285" s="318">
        <v>8.3333333333333295E-4</v>
      </c>
      <c r="BE285" s="318">
        <v>5.9250597371565098E-4</v>
      </c>
      <c r="BF285" s="318">
        <v>0</v>
      </c>
      <c r="BG285" s="318">
        <v>0</v>
      </c>
      <c r="BH285" s="318">
        <v>0</v>
      </c>
      <c r="BI285" s="318">
        <v>0</v>
      </c>
      <c r="BJ285" s="318">
        <v>0</v>
      </c>
      <c r="BK285" s="318">
        <v>0</v>
      </c>
      <c r="BL285" s="318">
        <v>0</v>
      </c>
      <c r="BM285" s="318">
        <v>3.5375698096788102E-2</v>
      </c>
      <c r="BN285" s="318">
        <v>2.48155149700599E-3</v>
      </c>
      <c r="BO285" s="318">
        <v>0</v>
      </c>
      <c r="BP285" s="318">
        <v>6.0318095014457E-3</v>
      </c>
      <c r="BQ285" s="318">
        <v>2.0303321485895601E-3</v>
      </c>
      <c r="BR285" s="318">
        <v>6.8704561172161201E-4</v>
      </c>
      <c r="BS285" s="318">
        <v>7.6114732951406305E-2</v>
      </c>
      <c r="BT285" s="318">
        <v>8.2146542452851995E-2</v>
      </c>
      <c r="BU285" s="318">
        <v>8.4176874601441604E-2</v>
      </c>
      <c r="BV285" s="318">
        <v>158.57236031542999</v>
      </c>
      <c r="BW285" s="318">
        <v>171.13863011010801</v>
      </c>
      <c r="BX285" s="318">
        <v>175.36848875300299</v>
      </c>
      <c r="BY285" s="318">
        <v>412.28813682011798</v>
      </c>
      <c r="BZ285" s="318">
        <v>444.960438286282</v>
      </c>
      <c r="CA285" s="318">
        <v>455.95807075780903</v>
      </c>
      <c r="CB285" s="318">
        <v>19.789830567365598</v>
      </c>
      <c r="CC285" s="318">
        <v>21.358101037741498</v>
      </c>
      <c r="CD285" s="318">
        <v>21.885987396374802</v>
      </c>
      <c r="CE285" s="317" t="s">
        <v>800</v>
      </c>
      <c r="CF285" s="317" t="s">
        <v>800</v>
      </c>
      <c r="CG285" s="317" t="s">
        <v>2875</v>
      </c>
      <c r="CH285" s="318">
        <v>5.1080587755674397E-3</v>
      </c>
      <c r="CI285" s="318">
        <v>7.1006674175838905E-2</v>
      </c>
      <c r="CJ285" s="318">
        <v>18.461735285718099</v>
      </c>
      <c r="CL285" s="223">
        <f t="shared" si="38"/>
        <v>3.8257483357612178E-2</v>
      </c>
      <c r="CM285" s="223">
        <f t="shared" si="39"/>
        <v>3.7857249593794093E-2</v>
      </c>
      <c r="CN285" s="223">
        <f t="shared" si="40"/>
        <v>6.0318095014457E-3</v>
      </c>
      <c r="CO285" s="223">
        <f t="shared" si="40"/>
        <v>2.0303321485895601E-3</v>
      </c>
      <c r="CP285" s="223">
        <f t="shared" si="41"/>
        <v>8.4176874601441548E-2</v>
      </c>
      <c r="CQ285" s="223">
        <f t="shared" si="42"/>
        <v>0</v>
      </c>
      <c r="CR285" s="222"/>
      <c r="CS285" s="222"/>
      <c r="CT285" s="222"/>
      <c r="CU285" s="222"/>
      <c r="CV285" s="222"/>
      <c r="CW285" s="222"/>
      <c r="CX285" s="222"/>
      <c r="CY285" s="222"/>
      <c r="CZ285" s="222"/>
      <c r="DA285" s="222"/>
      <c r="DB285" s="224">
        <f t="shared" si="43"/>
        <v>7.5427687339684663E-2</v>
      </c>
      <c r="DC285" s="224">
        <f t="shared" si="44"/>
        <v>6.8704561172161201E-4</v>
      </c>
      <c r="DD285" s="224">
        <f t="shared" si="45"/>
        <v>7.6114732951406278E-2</v>
      </c>
      <c r="DE285" s="225">
        <f t="shared" si="46"/>
        <v>0</v>
      </c>
      <c r="DF285" s="222"/>
      <c r="DG285" s="222"/>
    </row>
    <row r="286" spans="1:111" ht="25.5" x14ac:dyDescent="0.25">
      <c r="A286" s="317" t="s">
        <v>664</v>
      </c>
      <c r="B286" s="317" t="s">
        <v>3909</v>
      </c>
      <c r="C286" s="317" t="s">
        <v>665</v>
      </c>
      <c r="D286" s="317" t="s">
        <v>2853</v>
      </c>
      <c r="E286" s="318">
        <v>480</v>
      </c>
      <c r="F286" s="318">
        <v>1092</v>
      </c>
      <c r="G286" s="317" t="s">
        <v>2891</v>
      </c>
      <c r="H286" s="317" t="s">
        <v>800</v>
      </c>
      <c r="I286" s="317" t="s">
        <v>2623</v>
      </c>
      <c r="J286" s="318">
        <v>70</v>
      </c>
      <c r="K286" s="318">
        <v>0.8</v>
      </c>
      <c r="L286" s="317" t="s">
        <v>2891</v>
      </c>
      <c r="M286" s="317" t="s">
        <v>2892</v>
      </c>
      <c r="N286" s="317" t="s">
        <v>2893</v>
      </c>
      <c r="O286" s="317" t="s">
        <v>32</v>
      </c>
      <c r="P286" s="317" t="s">
        <v>2858</v>
      </c>
      <c r="Q286" s="317" t="s">
        <v>2859</v>
      </c>
      <c r="R286" s="317" t="s">
        <v>3909</v>
      </c>
      <c r="S286" s="317" t="s">
        <v>2860</v>
      </c>
      <c r="T286" s="318">
        <v>5.4685696788286699E-2</v>
      </c>
      <c r="U286" s="317" t="s">
        <v>3008</v>
      </c>
      <c r="V286" s="317" t="s">
        <v>3009</v>
      </c>
      <c r="W286" s="317" t="s">
        <v>664</v>
      </c>
      <c r="X286" s="317" t="s">
        <v>665</v>
      </c>
      <c r="Y286" s="318">
        <v>480</v>
      </c>
      <c r="Z286" s="318">
        <v>1092</v>
      </c>
      <c r="AA286" s="318">
        <v>1</v>
      </c>
      <c r="AB286" s="317" t="s">
        <v>3909</v>
      </c>
      <c r="AC286" s="318">
        <v>1</v>
      </c>
      <c r="AD286" s="317" t="s">
        <v>800</v>
      </c>
      <c r="AE286" s="317" t="s">
        <v>800</v>
      </c>
      <c r="AF286" s="318">
        <v>0</v>
      </c>
      <c r="AG286" s="318">
        <v>0</v>
      </c>
      <c r="AH286" s="317" t="s">
        <v>2854</v>
      </c>
      <c r="AI286" s="317" t="s">
        <v>2863</v>
      </c>
      <c r="AJ286" s="317" t="s">
        <v>2855</v>
      </c>
      <c r="AK286" s="317" t="s">
        <v>2864</v>
      </c>
      <c r="AL286" s="317" t="s">
        <v>2854</v>
      </c>
      <c r="AM286" s="317" t="s">
        <v>2865</v>
      </c>
      <c r="AN286" s="317" t="s">
        <v>3010</v>
      </c>
      <c r="AO286" s="317" t="s">
        <v>2867</v>
      </c>
      <c r="AP286" s="317" t="s">
        <v>2868</v>
      </c>
      <c r="AQ286" s="317" t="s">
        <v>2869</v>
      </c>
      <c r="AR286" s="317" t="s">
        <v>2870</v>
      </c>
      <c r="AS286" s="318">
        <v>48.982399999999998</v>
      </c>
      <c r="AT286" s="318">
        <v>0</v>
      </c>
      <c r="AU286" s="317" t="s">
        <v>3910</v>
      </c>
      <c r="AV286" s="317" t="s">
        <v>3910</v>
      </c>
      <c r="AW286" s="317" t="s">
        <v>3911</v>
      </c>
      <c r="AX286" s="317" t="s">
        <v>3912</v>
      </c>
      <c r="AY286" s="317" t="s">
        <v>2874</v>
      </c>
      <c r="AZ286" s="317" t="s">
        <v>800</v>
      </c>
      <c r="BA286" s="317" t="s">
        <v>800</v>
      </c>
      <c r="BB286" s="318">
        <v>9.8954639804639793E-3</v>
      </c>
      <c r="BC286" s="318">
        <v>2.62491344583776E-2</v>
      </c>
      <c r="BD286" s="318">
        <v>8.3333333333333295E-4</v>
      </c>
      <c r="BE286" s="318">
        <v>4.8593650793650798E-4</v>
      </c>
      <c r="BF286" s="318">
        <v>0</v>
      </c>
      <c r="BG286" s="318">
        <v>0</v>
      </c>
      <c r="BH286" s="318">
        <v>0</v>
      </c>
      <c r="BI286" s="318">
        <v>0</v>
      </c>
      <c r="BJ286" s="318">
        <v>0</v>
      </c>
      <c r="BK286" s="318">
        <v>0</v>
      </c>
      <c r="BL286" s="318">
        <v>0</v>
      </c>
      <c r="BM286" s="318">
        <v>2.3370942749194899E-2</v>
      </c>
      <c r="BN286" s="318">
        <v>2.48155149700599E-3</v>
      </c>
      <c r="BO286" s="318">
        <v>0</v>
      </c>
      <c r="BP286" s="318">
        <v>8.0136897662064308E-3</v>
      </c>
      <c r="BQ286" s="318">
        <v>2.6974412831261298E-3</v>
      </c>
      <c r="BR286" s="318">
        <v>6.8704561172161201E-4</v>
      </c>
      <c r="BS286" s="318">
        <v>6.4003408138033901E-2</v>
      </c>
      <c r="BT286" s="318">
        <v>7.2017097904240296E-2</v>
      </c>
      <c r="BU286" s="318">
        <v>7.4714539187366494E-2</v>
      </c>
      <c r="BV286" s="318">
        <v>133.34043362090401</v>
      </c>
      <c r="BW286" s="318">
        <v>150.03562063383399</v>
      </c>
      <c r="BX286" s="318">
        <v>155.65528997368</v>
      </c>
      <c r="BY286" s="318">
        <v>346.68512741435001</v>
      </c>
      <c r="BZ286" s="318">
        <v>390.09261364796799</v>
      </c>
      <c r="CA286" s="318">
        <v>404.70375393156797</v>
      </c>
      <c r="CB286" s="318">
        <v>16.640886115888801</v>
      </c>
      <c r="CC286" s="318">
        <v>18.724445455102501</v>
      </c>
      <c r="CD286" s="318">
        <v>19.425780188715301</v>
      </c>
      <c r="CE286" s="317" t="s">
        <v>800</v>
      </c>
      <c r="CF286" s="317" t="s">
        <v>800</v>
      </c>
      <c r="CG286" s="317" t="s">
        <v>3014</v>
      </c>
      <c r="CH286" s="318">
        <v>2.4247666605143E-3</v>
      </c>
      <c r="CI286" s="318">
        <v>6.1578641477519597E-2</v>
      </c>
      <c r="CJ286" s="318">
        <v>16.0104467841551</v>
      </c>
      <c r="CL286" s="223">
        <f t="shared" si="38"/>
        <v>3.8150913891833033E-2</v>
      </c>
      <c r="CM286" s="223">
        <f t="shared" si="39"/>
        <v>2.585249424620089E-2</v>
      </c>
      <c r="CN286" s="223">
        <f t="shared" si="40"/>
        <v>8.0136897662064308E-3</v>
      </c>
      <c r="CO286" s="223">
        <f t="shared" si="40"/>
        <v>2.6974412831261298E-3</v>
      </c>
      <c r="CP286" s="223">
        <f t="shared" si="41"/>
        <v>7.4714539187366494E-2</v>
      </c>
      <c r="CQ286" s="223">
        <f t="shared" si="42"/>
        <v>0</v>
      </c>
      <c r="CR286" s="222"/>
      <c r="CS286" s="222"/>
      <c r="CT286" s="222"/>
      <c r="CU286" s="222"/>
      <c r="CV286" s="222"/>
      <c r="CW286" s="222"/>
      <c r="CX286" s="222"/>
      <c r="CY286" s="222"/>
      <c r="CZ286" s="222"/>
      <c r="DA286" s="222"/>
      <c r="DB286" s="224">
        <f t="shared" si="43"/>
        <v>6.33163625263123E-2</v>
      </c>
      <c r="DC286" s="224">
        <f t="shared" si="44"/>
        <v>6.8704561172161201E-4</v>
      </c>
      <c r="DD286" s="224">
        <f t="shared" si="45"/>
        <v>6.4003408138033915E-2</v>
      </c>
      <c r="DE286" s="225">
        <f t="shared" si="46"/>
        <v>0</v>
      </c>
      <c r="DF286" s="222"/>
      <c r="DG286" s="222"/>
    </row>
    <row r="287" spans="1:111" ht="25.5" x14ac:dyDescent="0.25">
      <c r="A287" s="317" t="s">
        <v>664</v>
      </c>
      <c r="B287" s="317" t="s">
        <v>4281</v>
      </c>
      <c r="C287" s="317" t="s">
        <v>665</v>
      </c>
      <c r="D287" s="317" t="s">
        <v>2853</v>
      </c>
      <c r="E287" s="318">
        <v>480</v>
      </c>
      <c r="F287" s="318">
        <v>1092</v>
      </c>
      <c r="G287" s="317" t="s">
        <v>2906</v>
      </c>
      <c r="H287" s="317" t="s">
        <v>800</v>
      </c>
      <c r="I287" s="317" t="s">
        <v>2625</v>
      </c>
      <c r="J287" s="318">
        <v>82</v>
      </c>
      <c r="K287" s="318">
        <v>0.8</v>
      </c>
      <c r="L287" s="317" t="s">
        <v>2891</v>
      </c>
      <c r="M287" s="317" t="s">
        <v>2892</v>
      </c>
      <c r="N287" s="317" t="s">
        <v>2893</v>
      </c>
      <c r="O287" s="317" t="s">
        <v>32</v>
      </c>
      <c r="P287" s="317" t="s">
        <v>2894</v>
      </c>
      <c r="Q287" s="317" t="s">
        <v>2859</v>
      </c>
      <c r="R287" s="317" t="s">
        <v>4281</v>
      </c>
      <c r="S287" s="317" t="s">
        <v>2895</v>
      </c>
      <c r="T287" s="318">
        <v>5.45294626447154E-2</v>
      </c>
      <c r="U287" s="317" t="s">
        <v>2981</v>
      </c>
      <c r="V287" s="317" t="s">
        <v>2982</v>
      </c>
      <c r="W287" s="317" t="s">
        <v>664</v>
      </c>
      <c r="X287" s="317" t="s">
        <v>665</v>
      </c>
      <c r="Y287" s="318">
        <v>480</v>
      </c>
      <c r="Z287" s="318">
        <v>1092</v>
      </c>
      <c r="AA287" s="318">
        <v>1</v>
      </c>
      <c r="AB287" s="317" t="s">
        <v>4281</v>
      </c>
      <c r="AC287" s="318">
        <v>1</v>
      </c>
      <c r="AD287" s="317" t="s">
        <v>800</v>
      </c>
      <c r="AE287" s="317" t="s">
        <v>800</v>
      </c>
      <c r="AF287" s="318">
        <v>0</v>
      </c>
      <c r="AG287" s="318">
        <v>0</v>
      </c>
      <c r="AH287" s="317" t="s">
        <v>2854</v>
      </c>
      <c r="AI287" s="317" t="s">
        <v>2863</v>
      </c>
      <c r="AJ287" s="317" t="s">
        <v>2855</v>
      </c>
      <c r="AK287" s="317" t="s">
        <v>2864</v>
      </c>
      <c r="AL287" s="317" t="s">
        <v>2854</v>
      </c>
      <c r="AM287" s="317" t="s">
        <v>2865</v>
      </c>
      <c r="AN287" s="317" t="s">
        <v>2985</v>
      </c>
      <c r="AO287" s="317" t="s">
        <v>2867</v>
      </c>
      <c r="AP287" s="317" t="s">
        <v>2868</v>
      </c>
      <c r="AQ287" s="317" t="s">
        <v>2869</v>
      </c>
      <c r="AR287" s="317" t="s">
        <v>2870</v>
      </c>
      <c r="AS287" s="318">
        <v>82.6995</v>
      </c>
      <c r="AT287" s="318">
        <v>0</v>
      </c>
      <c r="AU287" s="317" t="s">
        <v>3910</v>
      </c>
      <c r="AV287" s="317" t="s">
        <v>3910</v>
      </c>
      <c r="AW287" s="317" t="s">
        <v>3911</v>
      </c>
      <c r="AX287" s="317" t="s">
        <v>3912</v>
      </c>
      <c r="AY287" s="317" t="s">
        <v>2874</v>
      </c>
      <c r="AZ287" s="317" t="s">
        <v>800</v>
      </c>
      <c r="BA287" s="317" t="s">
        <v>800</v>
      </c>
      <c r="BB287" s="318">
        <v>9.8954639804639793E-3</v>
      </c>
      <c r="BC287" s="318">
        <v>2.6174142069463401E-2</v>
      </c>
      <c r="BD287" s="318">
        <v>8.3333333333333295E-4</v>
      </c>
      <c r="BE287" s="318">
        <v>7.0036839430894296E-4</v>
      </c>
      <c r="BF287" s="318">
        <v>0</v>
      </c>
      <c r="BG287" s="318">
        <v>0</v>
      </c>
      <c r="BH287" s="318">
        <v>0</v>
      </c>
      <c r="BI287" s="318">
        <v>0</v>
      </c>
      <c r="BJ287" s="318">
        <v>0</v>
      </c>
      <c r="BK287" s="318">
        <v>0</v>
      </c>
      <c r="BL287" s="318">
        <v>0</v>
      </c>
      <c r="BM287" s="318">
        <v>2.8012063393323801E-2</v>
      </c>
      <c r="BN287" s="318">
        <v>2.48155149700599E-3</v>
      </c>
      <c r="BO287" s="318">
        <v>0</v>
      </c>
      <c r="BP287" s="318">
        <v>6.8409546784688998E-3</v>
      </c>
      <c r="BQ287" s="318">
        <v>2.3026937782783998E-3</v>
      </c>
      <c r="BR287" s="318">
        <v>6.8704561172161201E-4</v>
      </c>
      <c r="BS287" s="318">
        <v>6.8783968279620994E-2</v>
      </c>
      <c r="BT287" s="318">
        <v>7.5624922958089993E-2</v>
      </c>
      <c r="BU287" s="318">
        <v>7.7927616736368305E-2</v>
      </c>
      <c r="BV287" s="318">
        <v>143.29993391587701</v>
      </c>
      <c r="BW287" s="318">
        <v>157.551922829354</v>
      </c>
      <c r="BX287" s="318">
        <v>162.34920153410101</v>
      </c>
      <c r="BY287" s="318">
        <v>372.57982818128102</v>
      </c>
      <c r="BZ287" s="318">
        <v>409.63499935632098</v>
      </c>
      <c r="CA287" s="318">
        <v>422.10792398866198</v>
      </c>
      <c r="CB287" s="318">
        <v>17.8838317527015</v>
      </c>
      <c r="CC287" s="318">
        <v>19.662479969103401</v>
      </c>
      <c r="CD287" s="318">
        <v>20.261180351455799</v>
      </c>
      <c r="CE287" s="317" t="s">
        <v>800</v>
      </c>
      <c r="CF287" s="317" t="s">
        <v>800</v>
      </c>
      <c r="CG287" s="317" t="s">
        <v>2990</v>
      </c>
      <c r="CH287" s="318">
        <v>3.67741964926251E-3</v>
      </c>
      <c r="CI287" s="318">
        <v>6.5106548630358502E-2</v>
      </c>
      <c r="CJ287" s="318">
        <v>16.927702643893198</v>
      </c>
      <c r="CL287" s="223">
        <f t="shared" si="38"/>
        <v>3.8290353389291265E-2</v>
      </c>
      <c r="CM287" s="223">
        <f t="shared" si="39"/>
        <v>3.0493614890329791E-2</v>
      </c>
      <c r="CN287" s="223">
        <f t="shared" si="40"/>
        <v>6.8409546784688998E-3</v>
      </c>
      <c r="CO287" s="223">
        <f t="shared" si="40"/>
        <v>2.3026937782783998E-3</v>
      </c>
      <c r="CP287" s="223">
        <f t="shared" si="41"/>
        <v>7.7927616736368346E-2</v>
      </c>
      <c r="CQ287" s="223">
        <f t="shared" si="42"/>
        <v>0</v>
      </c>
      <c r="CR287" s="222"/>
      <c r="CS287" s="222"/>
      <c r="CT287" s="222"/>
      <c r="CU287" s="222"/>
      <c r="CV287" s="222"/>
      <c r="CW287" s="222"/>
      <c r="CX287" s="222"/>
      <c r="CY287" s="222"/>
      <c r="CZ287" s="222"/>
      <c r="DA287" s="222"/>
      <c r="DB287" s="224">
        <f t="shared" si="43"/>
        <v>6.8096922667899434E-2</v>
      </c>
      <c r="DC287" s="224">
        <f t="shared" si="44"/>
        <v>6.8704561172161201E-4</v>
      </c>
      <c r="DD287" s="224">
        <f t="shared" si="45"/>
        <v>6.8783968279621049E-2</v>
      </c>
      <c r="DE287" s="225">
        <f t="shared" si="46"/>
        <v>0</v>
      </c>
      <c r="DF287" s="222"/>
      <c r="DG287" s="222"/>
    </row>
    <row r="288" spans="1:111" ht="25.5" x14ac:dyDescent="0.25">
      <c r="A288" s="317" t="s">
        <v>673</v>
      </c>
      <c r="B288" s="317" t="s">
        <v>2664</v>
      </c>
      <c r="C288" s="317" t="s">
        <v>674</v>
      </c>
      <c r="D288" s="317" t="s">
        <v>2853</v>
      </c>
      <c r="E288" s="318">
        <v>220</v>
      </c>
      <c r="F288" s="318">
        <v>1805</v>
      </c>
      <c r="G288" s="317" t="s">
        <v>2891</v>
      </c>
      <c r="H288" s="317" t="s">
        <v>800</v>
      </c>
      <c r="I288" s="317" t="s">
        <v>2623</v>
      </c>
      <c r="J288" s="318">
        <v>118</v>
      </c>
      <c r="K288" s="318">
        <v>0.89404005625333405</v>
      </c>
      <c r="L288" s="317" t="s">
        <v>2891</v>
      </c>
      <c r="M288" s="317" t="s">
        <v>2892</v>
      </c>
      <c r="N288" s="317" t="s">
        <v>2893</v>
      </c>
      <c r="O288" s="317" t="s">
        <v>32</v>
      </c>
      <c r="P288" s="317" t="s">
        <v>2858</v>
      </c>
      <c r="Q288" s="317" t="s">
        <v>2859</v>
      </c>
      <c r="R288" s="317" t="s">
        <v>2664</v>
      </c>
      <c r="S288" s="317" t="s">
        <v>2860</v>
      </c>
      <c r="T288" s="318">
        <v>5.4685696788286699E-2</v>
      </c>
      <c r="U288" s="317" t="s">
        <v>3008</v>
      </c>
      <c r="V288" s="317" t="s">
        <v>3009</v>
      </c>
      <c r="W288" s="317" t="s">
        <v>673</v>
      </c>
      <c r="X288" s="317" t="s">
        <v>674</v>
      </c>
      <c r="Y288" s="318">
        <v>220</v>
      </c>
      <c r="Z288" s="318">
        <v>1805</v>
      </c>
      <c r="AA288" s="318">
        <v>1</v>
      </c>
      <c r="AB288" s="317" t="s">
        <v>2664</v>
      </c>
      <c r="AC288" s="318">
        <v>1</v>
      </c>
      <c r="AD288" s="317" t="s">
        <v>800</v>
      </c>
      <c r="AE288" s="317" t="s">
        <v>800</v>
      </c>
      <c r="AF288" s="318">
        <v>0</v>
      </c>
      <c r="AG288" s="318">
        <v>0</v>
      </c>
      <c r="AH288" s="317" t="s">
        <v>2854</v>
      </c>
      <c r="AI288" s="317" t="s">
        <v>2863</v>
      </c>
      <c r="AJ288" s="317" t="s">
        <v>2855</v>
      </c>
      <c r="AK288" s="317" t="s">
        <v>2864</v>
      </c>
      <c r="AL288" s="317" t="s">
        <v>2854</v>
      </c>
      <c r="AM288" s="317" t="s">
        <v>2865</v>
      </c>
      <c r="AN288" s="317" t="s">
        <v>3010</v>
      </c>
      <c r="AO288" s="317" t="s">
        <v>2867</v>
      </c>
      <c r="AP288" s="317" t="s">
        <v>2868</v>
      </c>
      <c r="AQ288" s="317" t="s">
        <v>2869</v>
      </c>
      <c r="AR288" s="317" t="s">
        <v>2870</v>
      </c>
      <c r="AS288" s="318">
        <v>48.982399999999998</v>
      </c>
      <c r="AT288" s="318">
        <v>0</v>
      </c>
      <c r="AU288" s="317" t="s">
        <v>3914</v>
      </c>
      <c r="AV288" s="317" t="s">
        <v>3914</v>
      </c>
      <c r="AW288" s="317" t="s">
        <v>3915</v>
      </c>
      <c r="AX288" s="317" t="s">
        <v>3916</v>
      </c>
      <c r="AY288" s="317" t="s">
        <v>2874</v>
      </c>
      <c r="AZ288" s="317" t="s">
        <v>800</v>
      </c>
      <c r="BA288" s="317" t="s">
        <v>800</v>
      </c>
      <c r="BB288" s="318">
        <v>4.8893751923668799E-3</v>
      </c>
      <c r="BC288" s="318">
        <v>1.2030853293423099E-2</v>
      </c>
      <c r="BD288" s="318">
        <v>8.3333333333333295E-4</v>
      </c>
      <c r="BE288" s="318">
        <v>2.8826741996233502E-4</v>
      </c>
      <c r="BF288" s="318">
        <v>0</v>
      </c>
      <c r="BG288" s="318">
        <v>0</v>
      </c>
      <c r="BH288" s="318">
        <v>0</v>
      </c>
      <c r="BI288" s="318">
        <v>0</v>
      </c>
      <c r="BJ288" s="318">
        <v>0</v>
      </c>
      <c r="BK288" s="318">
        <v>0</v>
      </c>
      <c r="BL288" s="318">
        <v>0</v>
      </c>
      <c r="BM288" s="318">
        <v>1.24058142433854E-2</v>
      </c>
      <c r="BN288" s="318">
        <v>1.0177421125648501E-3</v>
      </c>
      <c r="BO288" s="318">
        <v>0</v>
      </c>
      <c r="BP288" s="318">
        <v>4.2538440879583399E-3</v>
      </c>
      <c r="BQ288" s="318">
        <v>1.43186160053619E-3</v>
      </c>
      <c r="BR288" s="318">
        <v>4.1565307922437699E-4</v>
      </c>
      <c r="BS288" s="318">
        <v>3.1881038674260197E-2</v>
      </c>
      <c r="BT288" s="318">
        <v>3.6134882762218601E-2</v>
      </c>
      <c r="BU288" s="318">
        <v>3.7566744362754798E-2</v>
      </c>
      <c r="BV288" s="318">
        <v>144.91381215572801</v>
      </c>
      <c r="BW288" s="318">
        <v>164.249467100993</v>
      </c>
      <c r="BX288" s="318">
        <v>170.757928921613</v>
      </c>
      <c r="BY288" s="318">
        <v>376.77591160489402</v>
      </c>
      <c r="BZ288" s="318">
        <v>427.04861446258298</v>
      </c>
      <c r="CA288" s="318">
        <v>443.97061519619302</v>
      </c>
      <c r="CB288" s="318">
        <v>8.2890700553076595</v>
      </c>
      <c r="CC288" s="318">
        <v>9.3950695181768307</v>
      </c>
      <c r="CD288" s="318">
        <v>9.7673535343162392</v>
      </c>
      <c r="CE288" s="317" t="s">
        <v>800</v>
      </c>
      <c r="CF288" s="317" t="s">
        <v>800</v>
      </c>
      <c r="CG288" s="317" t="s">
        <v>3014</v>
      </c>
      <c r="CH288" s="318">
        <v>1.2871198691773199E-3</v>
      </c>
      <c r="CI288" s="318">
        <v>3.0593918805082901E-2</v>
      </c>
      <c r="CJ288" s="318">
        <v>7.9544188893215599</v>
      </c>
      <c r="CL288" s="223">
        <f t="shared" si="38"/>
        <v>1.8457482318310021E-2</v>
      </c>
      <c r="CM288" s="223">
        <f t="shared" si="39"/>
        <v>1.342355635595025E-2</v>
      </c>
      <c r="CN288" s="223">
        <f t="shared" si="40"/>
        <v>4.2538440879583399E-3</v>
      </c>
      <c r="CO288" s="223">
        <f t="shared" si="40"/>
        <v>1.43186160053619E-3</v>
      </c>
      <c r="CP288" s="223">
        <f t="shared" si="41"/>
        <v>3.7566744362754804E-2</v>
      </c>
      <c r="CQ288" s="223">
        <f t="shared" si="42"/>
        <v>0</v>
      </c>
      <c r="CR288" s="222"/>
      <c r="CS288" s="222"/>
      <c r="CT288" s="222"/>
      <c r="CU288" s="222"/>
      <c r="CV288" s="222"/>
      <c r="CW288" s="222"/>
      <c r="CX288" s="222"/>
      <c r="CY288" s="222"/>
      <c r="CZ288" s="222"/>
      <c r="DA288" s="222"/>
      <c r="DB288" s="224">
        <f t="shared" si="43"/>
        <v>3.1465385595035894E-2</v>
      </c>
      <c r="DC288" s="224">
        <f t="shared" si="44"/>
        <v>4.1565307922437699E-4</v>
      </c>
      <c r="DD288" s="224">
        <f t="shared" si="45"/>
        <v>3.1881038674260273E-2</v>
      </c>
      <c r="DE288" s="225">
        <f t="shared" si="46"/>
        <v>7.6327832942979512E-17</v>
      </c>
      <c r="DF288" s="222"/>
      <c r="DG288" s="222"/>
    </row>
    <row r="289" spans="1:111" ht="25.5" x14ac:dyDescent="0.25">
      <c r="A289" s="317" t="s">
        <v>675</v>
      </c>
      <c r="B289" s="317" t="s">
        <v>2663</v>
      </c>
      <c r="C289" s="317" t="s">
        <v>676</v>
      </c>
      <c r="D289" s="317" t="s">
        <v>2853</v>
      </c>
      <c r="E289" s="318">
        <v>220</v>
      </c>
      <c r="F289" s="318">
        <v>2166</v>
      </c>
      <c r="G289" s="317" t="s">
        <v>2891</v>
      </c>
      <c r="H289" s="317" t="s">
        <v>800</v>
      </c>
      <c r="I289" s="317" t="s">
        <v>2623</v>
      </c>
      <c r="J289" s="318">
        <v>116</v>
      </c>
      <c r="K289" s="318">
        <v>0.8</v>
      </c>
      <c r="L289" s="317" t="s">
        <v>2891</v>
      </c>
      <c r="M289" s="317" t="s">
        <v>2892</v>
      </c>
      <c r="N289" s="317" t="s">
        <v>2893</v>
      </c>
      <c r="O289" s="317" t="s">
        <v>32</v>
      </c>
      <c r="P289" s="317" t="s">
        <v>2858</v>
      </c>
      <c r="Q289" s="317" t="s">
        <v>2859</v>
      </c>
      <c r="R289" s="317" t="s">
        <v>2663</v>
      </c>
      <c r="S289" s="317" t="s">
        <v>2860</v>
      </c>
      <c r="T289" s="318">
        <v>5.4685696788286699E-2</v>
      </c>
      <c r="U289" s="317" t="s">
        <v>3008</v>
      </c>
      <c r="V289" s="317" t="s">
        <v>3009</v>
      </c>
      <c r="W289" s="317" t="s">
        <v>675</v>
      </c>
      <c r="X289" s="317" t="s">
        <v>676</v>
      </c>
      <c r="Y289" s="318">
        <v>220</v>
      </c>
      <c r="Z289" s="318">
        <v>2166</v>
      </c>
      <c r="AA289" s="318">
        <v>1</v>
      </c>
      <c r="AB289" s="317" t="s">
        <v>2663</v>
      </c>
      <c r="AC289" s="318">
        <v>1</v>
      </c>
      <c r="AD289" s="317" t="s">
        <v>800</v>
      </c>
      <c r="AE289" s="317" t="s">
        <v>800</v>
      </c>
      <c r="AF289" s="318">
        <v>0</v>
      </c>
      <c r="AG289" s="318">
        <v>0</v>
      </c>
      <c r="AH289" s="317" t="s">
        <v>2854</v>
      </c>
      <c r="AI289" s="317" t="s">
        <v>2863</v>
      </c>
      <c r="AJ289" s="317" t="s">
        <v>2855</v>
      </c>
      <c r="AK289" s="317" t="s">
        <v>2864</v>
      </c>
      <c r="AL289" s="317" t="s">
        <v>2854</v>
      </c>
      <c r="AM289" s="317" t="s">
        <v>2865</v>
      </c>
      <c r="AN289" s="317" t="s">
        <v>3010</v>
      </c>
      <c r="AO289" s="317" t="s">
        <v>2867</v>
      </c>
      <c r="AP289" s="317" t="s">
        <v>2868</v>
      </c>
      <c r="AQ289" s="317" t="s">
        <v>2869</v>
      </c>
      <c r="AR289" s="317" t="s">
        <v>2870</v>
      </c>
      <c r="AS289" s="318">
        <v>48.982399999999998</v>
      </c>
      <c r="AT289" s="318">
        <v>0</v>
      </c>
      <c r="AU289" s="317" t="s">
        <v>3918</v>
      </c>
      <c r="AV289" s="317" t="s">
        <v>3918</v>
      </c>
      <c r="AW289" s="317" t="s">
        <v>3919</v>
      </c>
      <c r="AX289" s="317" t="s">
        <v>3920</v>
      </c>
      <c r="AY289" s="317" t="s">
        <v>2874</v>
      </c>
      <c r="AZ289" s="317" t="s">
        <v>800</v>
      </c>
      <c r="BA289" s="317" t="s">
        <v>800</v>
      </c>
      <c r="BB289" s="318">
        <v>4.2122422283779604E-3</v>
      </c>
      <c r="BC289" s="318">
        <v>1.2030853293423099E-2</v>
      </c>
      <c r="BD289" s="318">
        <v>8.3333333333333295E-4</v>
      </c>
      <c r="BE289" s="318">
        <v>2.9323754789271997E-4</v>
      </c>
      <c r="BF289" s="318">
        <v>0</v>
      </c>
      <c r="BG289" s="318">
        <v>0</v>
      </c>
      <c r="BH289" s="318">
        <v>0</v>
      </c>
      <c r="BI289" s="318">
        <v>0</v>
      </c>
      <c r="BJ289" s="318">
        <v>0</v>
      </c>
      <c r="BK289" s="318">
        <v>0</v>
      </c>
      <c r="BL289" s="318">
        <v>0</v>
      </c>
      <c r="BM289" s="318">
        <v>1.4103155107272799E-2</v>
      </c>
      <c r="BN289" s="318">
        <v>1.1373777694610801E-3</v>
      </c>
      <c r="BO289" s="318">
        <v>0</v>
      </c>
      <c r="BP289" s="318">
        <v>4.8358472727107801E-3</v>
      </c>
      <c r="BQ289" s="318">
        <v>1.6277662915416299E-3</v>
      </c>
      <c r="BR289" s="318">
        <v>3.4637756602031399E-4</v>
      </c>
      <c r="BS289" s="318">
        <v>3.2956576845781203E-2</v>
      </c>
      <c r="BT289" s="318">
        <v>3.7792424118491999E-2</v>
      </c>
      <c r="BU289" s="318">
        <v>3.9420190410033598E-2</v>
      </c>
      <c r="BV289" s="318">
        <v>149.80262202627799</v>
      </c>
      <c r="BW289" s="318">
        <v>171.783745993146</v>
      </c>
      <c r="BX289" s="318">
        <v>179.18268368197101</v>
      </c>
      <c r="BY289" s="318">
        <v>389.48681726832399</v>
      </c>
      <c r="BZ289" s="318">
        <v>446.63773958217803</v>
      </c>
      <c r="CA289" s="318">
        <v>465.87497757312502</v>
      </c>
      <c r="CB289" s="318">
        <v>8.5687099799031206</v>
      </c>
      <c r="CC289" s="318">
        <v>9.8260302708079195</v>
      </c>
      <c r="CD289" s="318">
        <v>10.249249506608701</v>
      </c>
      <c r="CE289" s="317" t="s">
        <v>800</v>
      </c>
      <c r="CF289" s="317" t="s">
        <v>800</v>
      </c>
      <c r="CG289" s="317" t="s">
        <v>3014</v>
      </c>
      <c r="CH289" s="318">
        <v>1.46322126065518E-3</v>
      </c>
      <c r="CI289" s="318">
        <v>3.1493355585126101E-2</v>
      </c>
      <c r="CJ289" s="318">
        <v>8.1882724521327805</v>
      </c>
      <c r="CL289" s="223">
        <f t="shared" si="38"/>
        <v>1.7716043969047423E-2</v>
      </c>
      <c r="CM289" s="223">
        <f t="shared" si="39"/>
        <v>1.5240532876733879E-2</v>
      </c>
      <c r="CN289" s="223">
        <f t="shared" si="40"/>
        <v>4.8358472727107801E-3</v>
      </c>
      <c r="CO289" s="223">
        <f t="shared" si="40"/>
        <v>1.6277662915416299E-3</v>
      </c>
      <c r="CP289" s="223">
        <f t="shared" si="41"/>
        <v>3.9420190410033709E-2</v>
      </c>
      <c r="CQ289" s="223">
        <f t="shared" si="42"/>
        <v>1.1102230246251565E-16</v>
      </c>
      <c r="CR289" s="222"/>
      <c r="CS289" s="222"/>
      <c r="CT289" s="222"/>
      <c r="CU289" s="222"/>
      <c r="CV289" s="222"/>
      <c r="CW289" s="222"/>
      <c r="CX289" s="222"/>
      <c r="CY289" s="222"/>
      <c r="CZ289" s="222"/>
      <c r="DA289" s="222"/>
      <c r="DB289" s="224">
        <f t="shared" si="43"/>
        <v>3.2610199279760992E-2</v>
      </c>
      <c r="DC289" s="224">
        <f t="shared" si="44"/>
        <v>3.4637756602031399E-4</v>
      </c>
      <c r="DD289" s="224">
        <f t="shared" si="45"/>
        <v>3.2956576845781307E-2</v>
      </c>
      <c r="DE289" s="225">
        <f t="shared" si="46"/>
        <v>1.0408340855860843E-16</v>
      </c>
      <c r="DF289" s="222"/>
      <c r="DG289" s="222"/>
    </row>
    <row r="290" spans="1:111" ht="25.5" x14ac:dyDescent="0.25">
      <c r="A290" s="317" t="s">
        <v>677</v>
      </c>
      <c r="B290" s="317" t="s">
        <v>3922</v>
      </c>
      <c r="C290" s="317" t="s">
        <v>678</v>
      </c>
      <c r="D290" s="317" t="s">
        <v>2853</v>
      </c>
      <c r="E290" s="318">
        <v>260</v>
      </c>
      <c r="F290" s="318">
        <v>3710</v>
      </c>
      <c r="G290" s="317" t="s">
        <v>2854</v>
      </c>
      <c r="H290" s="317" t="s">
        <v>800</v>
      </c>
      <c r="I290" s="317" t="s">
        <v>2622</v>
      </c>
      <c r="J290" s="318">
        <v>131</v>
      </c>
      <c r="K290" s="318">
        <v>0.8</v>
      </c>
      <c r="L290" s="317" t="s">
        <v>2891</v>
      </c>
      <c r="M290" s="317" t="s">
        <v>2892</v>
      </c>
      <c r="N290" s="317" t="s">
        <v>2893</v>
      </c>
      <c r="O290" s="317" t="s">
        <v>32</v>
      </c>
      <c r="P290" s="317" t="s">
        <v>2858</v>
      </c>
      <c r="Q290" s="317" t="s">
        <v>2859</v>
      </c>
      <c r="R290" s="317" t="s">
        <v>3922</v>
      </c>
      <c r="S290" s="317" t="s">
        <v>2860</v>
      </c>
      <c r="T290" s="318">
        <v>5.4685696788286699E-2</v>
      </c>
      <c r="U290" s="317" t="s">
        <v>2861</v>
      </c>
      <c r="V290" s="317" t="s">
        <v>2862</v>
      </c>
      <c r="W290" s="317" t="s">
        <v>677</v>
      </c>
      <c r="X290" s="317" t="s">
        <v>678</v>
      </c>
      <c r="Y290" s="318">
        <v>260</v>
      </c>
      <c r="Z290" s="318">
        <v>3710</v>
      </c>
      <c r="AA290" s="318">
        <v>1</v>
      </c>
      <c r="AB290" s="317" t="s">
        <v>3922</v>
      </c>
      <c r="AC290" s="318">
        <v>1</v>
      </c>
      <c r="AD290" s="317" t="s">
        <v>800</v>
      </c>
      <c r="AE290" s="317" t="s">
        <v>800</v>
      </c>
      <c r="AF290" s="295"/>
      <c r="AG290" s="295"/>
      <c r="AH290" s="317" t="s">
        <v>2854</v>
      </c>
      <c r="AI290" s="317" t="s">
        <v>2863</v>
      </c>
      <c r="AJ290" s="317" t="s">
        <v>2855</v>
      </c>
      <c r="AK290" s="317" t="s">
        <v>2864</v>
      </c>
      <c r="AL290" s="317" t="s">
        <v>2854</v>
      </c>
      <c r="AM290" s="317" t="s">
        <v>2865</v>
      </c>
      <c r="AN290" s="317" t="s">
        <v>2866</v>
      </c>
      <c r="AO290" s="317" t="s">
        <v>2867</v>
      </c>
      <c r="AP290" s="317" t="s">
        <v>2868</v>
      </c>
      <c r="AQ290" s="317" t="s">
        <v>2869</v>
      </c>
      <c r="AR290" s="317" t="s">
        <v>2870</v>
      </c>
      <c r="AS290" s="318">
        <v>79.348399999999998</v>
      </c>
      <c r="AT290" s="318">
        <v>0</v>
      </c>
      <c r="AU290" s="317" t="s">
        <v>3923</v>
      </c>
      <c r="AV290" s="317" t="s">
        <v>3923</v>
      </c>
      <c r="AW290" s="317" t="s">
        <v>3924</v>
      </c>
      <c r="AX290" s="317" t="s">
        <v>3925</v>
      </c>
      <c r="AY290" s="317" t="s">
        <v>2874</v>
      </c>
      <c r="AZ290" s="317" t="s">
        <v>800</v>
      </c>
      <c r="BA290" s="317" t="s">
        <v>800</v>
      </c>
      <c r="BB290" s="318">
        <v>2.9073381251871798E-3</v>
      </c>
      <c r="BC290" s="318">
        <v>1.4218281164954501E-2</v>
      </c>
      <c r="BD290" s="318">
        <v>8.3333333333333295E-4</v>
      </c>
      <c r="BE290" s="318">
        <v>4.2063401187447002E-4</v>
      </c>
      <c r="BF290" s="318">
        <v>0</v>
      </c>
      <c r="BG290" s="318">
        <v>0</v>
      </c>
      <c r="BH290" s="318">
        <v>0</v>
      </c>
      <c r="BI290" s="318">
        <v>0</v>
      </c>
      <c r="BJ290" s="318">
        <v>0</v>
      </c>
      <c r="BK290" s="318">
        <v>0</v>
      </c>
      <c r="BL290" s="318">
        <v>0</v>
      </c>
      <c r="BM290" s="318">
        <v>2.5114045213750401E-2</v>
      </c>
      <c r="BN290" s="318">
        <v>1.3441737275449101E-3</v>
      </c>
      <c r="BO290" s="318">
        <v>0</v>
      </c>
      <c r="BP290" s="318">
        <v>4.2821243025530503E-3</v>
      </c>
      <c r="BQ290" s="318">
        <v>1.44138083831167E-3</v>
      </c>
      <c r="BR290" s="318">
        <v>2.0222474609164401E-4</v>
      </c>
      <c r="BS290" s="318">
        <v>4.5040030322736402E-2</v>
      </c>
      <c r="BT290" s="318">
        <v>4.9322154625289501E-2</v>
      </c>
      <c r="BU290" s="318">
        <v>5.0763535463601198E-2</v>
      </c>
      <c r="BV290" s="318">
        <v>173.23088585667901</v>
      </c>
      <c r="BW290" s="318">
        <v>189.70059471265199</v>
      </c>
      <c r="BX290" s="318">
        <v>195.24436716769699</v>
      </c>
      <c r="BY290" s="318">
        <v>450.40030322736402</v>
      </c>
      <c r="BZ290" s="318">
        <v>493.221546252895</v>
      </c>
      <c r="CA290" s="318">
        <v>507.63535463601198</v>
      </c>
      <c r="CB290" s="318">
        <v>11.7104078839115</v>
      </c>
      <c r="CC290" s="318">
        <v>12.823760202575301</v>
      </c>
      <c r="CD290" s="318">
        <v>13.1985192205363</v>
      </c>
      <c r="CE290" s="317" t="s">
        <v>800</v>
      </c>
      <c r="CF290" s="317" t="s">
        <v>800</v>
      </c>
      <c r="CG290" s="317" t="s">
        <v>2875</v>
      </c>
      <c r="CH290" s="318">
        <v>3.62633180250208E-3</v>
      </c>
      <c r="CI290" s="318">
        <v>4.1413698520234403E-2</v>
      </c>
      <c r="CJ290" s="318">
        <v>10.767561615260901</v>
      </c>
      <c r="CL290" s="223">
        <f t="shared" si="38"/>
        <v>1.8581811381441125E-2</v>
      </c>
      <c r="CM290" s="223">
        <f t="shared" si="39"/>
        <v>2.6458218941295311E-2</v>
      </c>
      <c r="CN290" s="223">
        <f t="shared" si="40"/>
        <v>4.2821243025530503E-3</v>
      </c>
      <c r="CO290" s="223">
        <f t="shared" si="40"/>
        <v>1.44138083831167E-3</v>
      </c>
      <c r="CP290" s="223">
        <f t="shared" si="41"/>
        <v>5.0763535463601156E-2</v>
      </c>
      <c r="CQ290" s="223">
        <f t="shared" si="42"/>
        <v>0</v>
      </c>
      <c r="CR290" s="222"/>
      <c r="CS290" s="222"/>
      <c r="CT290" s="222"/>
      <c r="CU290" s="222"/>
      <c r="CV290" s="222"/>
      <c r="CW290" s="222"/>
      <c r="CX290" s="222"/>
      <c r="CY290" s="222"/>
      <c r="CZ290" s="222"/>
      <c r="DA290" s="222"/>
      <c r="DB290" s="224">
        <f t="shared" si="43"/>
        <v>4.4837805576644789E-2</v>
      </c>
      <c r="DC290" s="224">
        <f t="shared" si="44"/>
        <v>2.0222474609164401E-4</v>
      </c>
      <c r="DD290" s="224">
        <f t="shared" si="45"/>
        <v>4.504003032273643E-2</v>
      </c>
      <c r="DE290" s="225">
        <f t="shared" si="46"/>
        <v>0</v>
      </c>
      <c r="DF290" s="222"/>
      <c r="DG290" s="222"/>
    </row>
    <row r="291" spans="1:111" ht="25.5" x14ac:dyDescent="0.25">
      <c r="A291" s="317" t="s">
        <v>677</v>
      </c>
      <c r="B291" s="317" t="s">
        <v>3927</v>
      </c>
      <c r="C291" s="317" t="s">
        <v>678</v>
      </c>
      <c r="D291" s="317" t="s">
        <v>2853</v>
      </c>
      <c r="E291" s="318">
        <v>260</v>
      </c>
      <c r="F291" s="318">
        <v>3710</v>
      </c>
      <c r="G291" s="317" t="s">
        <v>2890</v>
      </c>
      <c r="H291" s="317" t="s">
        <v>800</v>
      </c>
      <c r="I291" s="317" t="s">
        <v>2626</v>
      </c>
      <c r="J291" s="318">
        <v>135</v>
      </c>
      <c r="K291" s="318">
        <v>0.89290000000000003</v>
      </c>
      <c r="L291" s="317" t="s">
        <v>2891</v>
      </c>
      <c r="M291" s="317" t="s">
        <v>2892</v>
      </c>
      <c r="N291" s="317" t="s">
        <v>2893</v>
      </c>
      <c r="O291" s="317" t="s">
        <v>32</v>
      </c>
      <c r="P291" s="317" t="s">
        <v>2894</v>
      </c>
      <c r="Q291" s="317" t="s">
        <v>2859</v>
      </c>
      <c r="R291" s="317" t="s">
        <v>3927</v>
      </c>
      <c r="S291" s="317" t="s">
        <v>2895</v>
      </c>
      <c r="T291" s="318">
        <v>5.45294626447154E-2</v>
      </c>
      <c r="U291" s="317" t="s">
        <v>2896</v>
      </c>
      <c r="V291" s="317" t="s">
        <v>2897</v>
      </c>
      <c r="W291" s="317" t="s">
        <v>677</v>
      </c>
      <c r="X291" s="317" t="s">
        <v>678</v>
      </c>
      <c r="Y291" s="318">
        <v>260</v>
      </c>
      <c r="Z291" s="318">
        <v>3710</v>
      </c>
      <c r="AA291" s="318">
        <v>1</v>
      </c>
      <c r="AB291" s="317" t="s">
        <v>3927</v>
      </c>
      <c r="AC291" s="318">
        <v>1</v>
      </c>
      <c r="AD291" s="317" t="s">
        <v>800</v>
      </c>
      <c r="AE291" s="317" t="s">
        <v>800</v>
      </c>
      <c r="AF291" s="318">
        <v>0</v>
      </c>
      <c r="AG291" s="318">
        <v>0</v>
      </c>
      <c r="AH291" s="317" t="s">
        <v>2854</v>
      </c>
      <c r="AI291" s="317" t="s">
        <v>2863</v>
      </c>
      <c r="AJ291" s="317" t="s">
        <v>2855</v>
      </c>
      <c r="AK291" s="317" t="s">
        <v>2864</v>
      </c>
      <c r="AL291" s="317" t="s">
        <v>2854</v>
      </c>
      <c r="AM291" s="317" t="s">
        <v>2865</v>
      </c>
      <c r="AN291" s="317" t="s">
        <v>2898</v>
      </c>
      <c r="AO291" s="317" t="s">
        <v>2867</v>
      </c>
      <c r="AP291" s="317" t="s">
        <v>2868</v>
      </c>
      <c r="AQ291" s="317" t="s">
        <v>2869</v>
      </c>
      <c r="AR291" s="317" t="s">
        <v>2870</v>
      </c>
      <c r="AS291" s="318">
        <v>82.6995</v>
      </c>
      <c r="AT291" s="318">
        <v>0</v>
      </c>
      <c r="AU291" s="317" t="s">
        <v>3923</v>
      </c>
      <c r="AV291" s="317" t="s">
        <v>3923</v>
      </c>
      <c r="AW291" s="317" t="s">
        <v>3924</v>
      </c>
      <c r="AX291" s="317" t="s">
        <v>3925</v>
      </c>
      <c r="AY291" s="317" t="s">
        <v>2874</v>
      </c>
      <c r="AZ291" s="317" t="s">
        <v>800</v>
      </c>
      <c r="BA291" s="317" t="s">
        <v>800</v>
      </c>
      <c r="BB291" s="318">
        <v>2.9073381251871798E-3</v>
      </c>
      <c r="BC291" s="318">
        <v>1.4177660287625999E-2</v>
      </c>
      <c r="BD291" s="318">
        <v>8.3333333333333295E-4</v>
      </c>
      <c r="BE291" s="318">
        <v>4.25408950617284E-4</v>
      </c>
      <c r="BF291" s="318">
        <v>0</v>
      </c>
      <c r="BG291" s="318">
        <v>0</v>
      </c>
      <c r="BH291" s="318">
        <v>0</v>
      </c>
      <c r="BI291" s="318">
        <v>0</v>
      </c>
      <c r="BJ291" s="318">
        <v>0</v>
      </c>
      <c r="BK291" s="318">
        <v>0</v>
      </c>
      <c r="BL291" s="318">
        <v>0</v>
      </c>
      <c r="BM291" s="318">
        <v>1.41544319041868E-2</v>
      </c>
      <c r="BN291" s="318">
        <v>1.2043218524313199E-3</v>
      </c>
      <c r="BO291" s="318">
        <v>0</v>
      </c>
      <c r="BP291" s="318">
        <v>3.72292220444876E-3</v>
      </c>
      <c r="BQ291" s="318">
        <v>1.2531510878416401E-3</v>
      </c>
      <c r="BR291" s="318">
        <v>2.0222474609164401E-4</v>
      </c>
      <c r="BS291" s="318">
        <v>3.3904719199473597E-2</v>
      </c>
      <c r="BT291" s="318">
        <v>3.7627641403922302E-2</v>
      </c>
      <c r="BU291" s="318">
        <v>3.8880792491764002E-2</v>
      </c>
      <c r="BV291" s="318">
        <v>130.402766151821</v>
      </c>
      <c r="BW291" s="318">
        <v>144.72169770739399</v>
      </c>
      <c r="BX291" s="318">
        <v>149.54150958370801</v>
      </c>
      <c r="BY291" s="318">
        <v>339.04719199473601</v>
      </c>
      <c r="BZ291" s="318">
        <v>376.27641403922303</v>
      </c>
      <c r="CA291" s="318">
        <v>388.80792491763998</v>
      </c>
      <c r="CB291" s="318">
        <v>8.8152269918631294</v>
      </c>
      <c r="CC291" s="318">
        <v>9.7831867650198099</v>
      </c>
      <c r="CD291" s="318">
        <v>10.1090060478586</v>
      </c>
      <c r="CE291" s="317" t="s">
        <v>800</v>
      </c>
      <c r="CF291" s="317" t="s">
        <v>800</v>
      </c>
      <c r="CG291" s="317" t="s">
        <v>2902</v>
      </c>
      <c r="CH291" s="318">
        <v>1.3029996604896599E-3</v>
      </c>
      <c r="CI291" s="318">
        <v>3.26017195389839E-2</v>
      </c>
      <c r="CJ291" s="318">
        <v>8.47644708013582</v>
      </c>
      <c r="CL291" s="223">
        <f t="shared" si="38"/>
        <v>1.8545965442855441E-2</v>
      </c>
      <c r="CM291" s="223">
        <f t="shared" si="39"/>
        <v>1.535875375661812E-2</v>
      </c>
      <c r="CN291" s="223">
        <f t="shared" si="40"/>
        <v>3.72292220444876E-3</v>
      </c>
      <c r="CO291" s="223">
        <f t="shared" si="40"/>
        <v>1.2531510878416401E-3</v>
      </c>
      <c r="CP291" s="223">
        <f t="shared" si="41"/>
        <v>3.888079249176396E-2</v>
      </c>
      <c r="CQ291" s="223">
        <f t="shared" si="42"/>
        <v>0</v>
      </c>
      <c r="CR291" s="222"/>
      <c r="CS291" s="222"/>
      <c r="CT291" s="222"/>
      <c r="CU291" s="222"/>
      <c r="CV291" s="222"/>
      <c r="CW291" s="222"/>
      <c r="CX291" s="222"/>
      <c r="CY291" s="222"/>
      <c r="CZ291" s="222"/>
      <c r="DA291" s="222"/>
      <c r="DB291" s="224">
        <f t="shared" si="43"/>
        <v>3.3702494453381922E-2</v>
      </c>
      <c r="DC291" s="224">
        <f t="shared" si="44"/>
        <v>2.0222474609164401E-4</v>
      </c>
      <c r="DD291" s="224">
        <f t="shared" si="45"/>
        <v>3.3904719199473562E-2</v>
      </c>
      <c r="DE291" s="225">
        <f t="shared" si="46"/>
        <v>0</v>
      </c>
      <c r="DF291" s="222"/>
      <c r="DG291" s="222"/>
    </row>
    <row r="292" spans="1:111" ht="25.5" x14ac:dyDescent="0.25">
      <c r="A292" s="317" t="s">
        <v>679</v>
      </c>
      <c r="B292" s="317" t="s">
        <v>3929</v>
      </c>
      <c r="C292" s="317" t="s">
        <v>680</v>
      </c>
      <c r="D292" s="317" t="s">
        <v>49</v>
      </c>
      <c r="E292" s="318">
        <v>210</v>
      </c>
      <c r="F292" s="318">
        <v>4000</v>
      </c>
      <c r="G292" s="317" t="s">
        <v>2855</v>
      </c>
      <c r="H292" s="317" t="s">
        <v>800</v>
      </c>
      <c r="I292" s="317" t="s">
        <v>2624</v>
      </c>
      <c r="J292" s="318">
        <v>286</v>
      </c>
      <c r="K292" s="318">
        <v>0.8</v>
      </c>
      <c r="L292" s="317" t="s">
        <v>2855</v>
      </c>
      <c r="M292" s="317" t="s">
        <v>2856</v>
      </c>
      <c r="N292" s="317" t="s">
        <v>2857</v>
      </c>
      <c r="O292" s="317" t="s">
        <v>32</v>
      </c>
      <c r="P292" s="317" t="s">
        <v>2858</v>
      </c>
      <c r="Q292" s="317" t="s">
        <v>2859</v>
      </c>
      <c r="R292" s="317" t="s">
        <v>3929</v>
      </c>
      <c r="S292" s="317" t="s">
        <v>2860</v>
      </c>
      <c r="T292" s="318">
        <v>5.4685696788286699E-2</v>
      </c>
      <c r="U292" s="317" t="s">
        <v>2904</v>
      </c>
      <c r="V292" s="317" t="s">
        <v>2905</v>
      </c>
      <c r="W292" s="317" t="s">
        <v>679</v>
      </c>
      <c r="X292" s="317" t="s">
        <v>680</v>
      </c>
      <c r="Y292" s="318">
        <v>210</v>
      </c>
      <c r="Z292" s="318">
        <v>4000</v>
      </c>
      <c r="AA292" s="318">
        <v>1</v>
      </c>
      <c r="AB292" s="317" t="s">
        <v>3929</v>
      </c>
      <c r="AC292" s="318">
        <v>1</v>
      </c>
      <c r="AD292" s="317" t="s">
        <v>800</v>
      </c>
      <c r="AE292" s="317" t="s">
        <v>800</v>
      </c>
      <c r="AF292" s="318">
        <v>0</v>
      </c>
      <c r="AG292" s="318">
        <v>0</v>
      </c>
      <c r="AH292" s="317" t="s">
        <v>2854</v>
      </c>
      <c r="AI292" s="317" t="s">
        <v>2863</v>
      </c>
      <c r="AJ292" s="317" t="s">
        <v>2855</v>
      </c>
      <c r="AK292" s="317" t="s">
        <v>2864</v>
      </c>
      <c r="AL292" s="317" t="s">
        <v>2854</v>
      </c>
      <c r="AM292" s="317" t="s">
        <v>2865</v>
      </c>
      <c r="AN292" s="317" t="s">
        <v>2908</v>
      </c>
      <c r="AO292" s="317" t="s">
        <v>2867</v>
      </c>
      <c r="AP292" s="317" t="s">
        <v>2868</v>
      </c>
      <c r="AQ292" s="317" t="s">
        <v>2869</v>
      </c>
      <c r="AR292" s="317" t="s">
        <v>2870</v>
      </c>
      <c r="AS292" s="318">
        <v>57.08</v>
      </c>
      <c r="AT292" s="318">
        <v>0</v>
      </c>
      <c r="AU292" s="317" t="s">
        <v>3930</v>
      </c>
      <c r="AV292" s="317" t="s">
        <v>3930</v>
      </c>
      <c r="AW292" s="317" t="s">
        <v>3931</v>
      </c>
      <c r="AX292" s="317" t="s">
        <v>3932</v>
      </c>
      <c r="AY292" s="317" t="s">
        <v>2874</v>
      </c>
      <c r="AZ292" s="317" t="s">
        <v>800</v>
      </c>
      <c r="BA292" s="317" t="s">
        <v>800</v>
      </c>
      <c r="BB292" s="318">
        <v>2.69655611111111E-3</v>
      </c>
      <c r="BC292" s="318">
        <v>1.14839963255402E-2</v>
      </c>
      <c r="BD292" s="318">
        <v>1E-3</v>
      </c>
      <c r="BE292" s="318">
        <v>1.3859751359751401E-4</v>
      </c>
      <c r="BF292" s="318">
        <v>0</v>
      </c>
      <c r="BG292" s="318">
        <v>0</v>
      </c>
      <c r="BH292" s="318">
        <v>0</v>
      </c>
      <c r="BI292" s="318">
        <v>0</v>
      </c>
      <c r="BJ292" s="318">
        <v>0</v>
      </c>
      <c r="BK292" s="318">
        <v>0</v>
      </c>
      <c r="BL292" s="318">
        <v>0</v>
      </c>
      <c r="BM292" s="318">
        <v>1.66052294724836E-2</v>
      </c>
      <c r="BN292" s="318">
        <v>1.0856787799401199E-3</v>
      </c>
      <c r="BO292" s="318">
        <v>0</v>
      </c>
      <c r="BP292" s="318">
        <v>1.96139260012046E-3</v>
      </c>
      <c r="BQ292" s="318">
        <v>6.6021290146443595E-4</v>
      </c>
      <c r="BR292" s="318">
        <v>1.87563452E-4</v>
      </c>
      <c r="BS292" s="318">
        <v>3.31976216546725E-2</v>
      </c>
      <c r="BT292" s="318">
        <v>3.5159014254793002E-2</v>
      </c>
      <c r="BU292" s="318">
        <v>3.5819227156257398E-2</v>
      </c>
      <c r="BV292" s="318">
        <v>158.08391264129801</v>
      </c>
      <c r="BW292" s="318">
        <v>167.423877403776</v>
      </c>
      <c r="BX292" s="318">
        <v>170.56774836313099</v>
      </c>
      <c r="BY292" s="318">
        <v>411.01817286737401</v>
      </c>
      <c r="BZ292" s="318">
        <v>435.302081249818</v>
      </c>
      <c r="CA292" s="318">
        <v>443.47614574414001</v>
      </c>
      <c r="CB292" s="318">
        <v>8.6313816302148592</v>
      </c>
      <c r="CC292" s="318">
        <v>9.1413437062461806</v>
      </c>
      <c r="CD292" s="318">
        <v>9.3129990606269306</v>
      </c>
      <c r="CE292" s="317" t="s">
        <v>800</v>
      </c>
      <c r="CF292" s="317" t="s">
        <v>800</v>
      </c>
      <c r="CG292" s="317" t="s">
        <v>2916</v>
      </c>
      <c r="CH292" s="318">
        <v>2.8520564544621701E-3</v>
      </c>
      <c r="CI292" s="318">
        <v>3.0345565200210398E-2</v>
      </c>
      <c r="CJ292" s="318">
        <v>7.8898469520547003</v>
      </c>
      <c r="CL292" s="223">
        <f t="shared" si="38"/>
        <v>1.5506713402248826E-2</v>
      </c>
      <c r="CM292" s="223">
        <f t="shared" si="39"/>
        <v>1.7690908252423719E-2</v>
      </c>
      <c r="CN292" s="223">
        <f t="shared" si="40"/>
        <v>1.96139260012046E-3</v>
      </c>
      <c r="CO292" s="223">
        <f t="shared" si="40"/>
        <v>6.6021290146443595E-4</v>
      </c>
      <c r="CP292" s="223">
        <f t="shared" si="41"/>
        <v>3.5819227156257447E-2</v>
      </c>
      <c r="CQ292" s="223">
        <f t="shared" si="42"/>
        <v>0</v>
      </c>
      <c r="CR292" s="222"/>
      <c r="CS292" s="222"/>
      <c r="CT292" s="222"/>
      <c r="CU292" s="222"/>
      <c r="CV292" s="222"/>
      <c r="CW292" s="222"/>
      <c r="CX292" s="222"/>
      <c r="CY292" s="222"/>
      <c r="CZ292" s="222"/>
      <c r="DA292" s="222"/>
      <c r="DB292" s="224">
        <f t="shared" si="43"/>
        <v>3.3010058202672547E-2</v>
      </c>
      <c r="DC292" s="224">
        <f t="shared" si="44"/>
        <v>1.87563452E-4</v>
      </c>
      <c r="DD292" s="224">
        <f t="shared" si="45"/>
        <v>3.3197621654672549E-2</v>
      </c>
      <c r="DE292" s="225">
        <f t="shared" si="46"/>
        <v>0</v>
      </c>
      <c r="DF292" s="222"/>
      <c r="DG292" s="222"/>
    </row>
    <row r="293" spans="1:111" ht="25.5" x14ac:dyDescent="0.25">
      <c r="A293" s="317" t="s">
        <v>679</v>
      </c>
      <c r="B293" s="317" t="s">
        <v>4282</v>
      </c>
      <c r="C293" s="317" t="s">
        <v>680</v>
      </c>
      <c r="D293" s="317" t="s">
        <v>49</v>
      </c>
      <c r="E293" s="318">
        <v>210</v>
      </c>
      <c r="F293" s="318">
        <v>4000</v>
      </c>
      <c r="G293" s="317" t="s">
        <v>2890</v>
      </c>
      <c r="H293" s="317" t="s">
        <v>800</v>
      </c>
      <c r="I293" s="317" t="s">
        <v>2626</v>
      </c>
      <c r="J293" s="318">
        <v>147</v>
      </c>
      <c r="K293" s="318">
        <v>0.83162936354425698</v>
      </c>
      <c r="L293" s="317" t="s">
        <v>2891</v>
      </c>
      <c r="M293" s="317" t="s">
        <v>2892</v>
      </c>
      <c r="N293" s="317" t="s">
        <v>2893</v>
      </c>
      <c r="O293" s="317" t="s">
        <v>32</v>
      </c>
      <c r="P293" s="317" t="s">
        <v>2894</v>
      </c>
      <c r="Q293" s="317" t="s">
        <v>2859</v>
      </c>
      <c r="R293" s="317" t="s">
        <v>4282</v>
      </c>
      <c r="S293" s="317" t="s">
        <v>2895</v>
      </c>
      <c r="T293" s="318">
        <v>5.45294626447154E-2</v>
      </c>
      <c r="U293" s="317" t="s">
        <v>2896</v>
      </c>
      <c r="V293" s="317" t="s">
        <v>2897</v>
      </c>
      <c r="W293" s="317" t="s">
        <v>679</v>
      </c>
      <c r="X293" s="317" t="s">
        <v>680</v>
      </c>
      <c r="Y293" s="318">
        <v>210</v>
      </c>
      <c r="Z293" s="318">
        <v>4000</v>
      </c>
      <c r="AA293" s="318">
        <v>1</v>
      </c>
      <c r="AB293" s="317" t="s">
        <v>4282</v>
      </c>
      <c r="AC293" s="318">
        <v>1</v>
      </c>
      <c r="AD293" s="317" t="s">
        <v>800</v>
      </c>
      <c r="AE293" s="317" t="s">
        <v>800</v>
      </c>
      <c r="AF293" s="318">
        <v>0</v>
      </c>
      <c r="AG293" s="318">
        <v>0</v>
      </c>
      <c r="AH293" s="317" t="s">
        <v>2854</v>
      </c>
      <c r="AI293" s="317" t="s">
        <v>2863</v>
      </c>
      <c r="AJ293" s="317" t="s">
        <v>2855</v>
      </c>
      <c r="AK293" s="317" t="s">
        <v>2864</v>
      </c>
      <c r="AL293" s="317" t="s">
        <v>2854</v>
      </c>
      <c r="AM293" s="317" t="s">
        <v>2865</v>
      </c>
      <c r="AN293" s="317" t="s">
        <v>2898</v>
      </c>
      <c r="AO293" s="317" t="s">
        <v>2867</v>
      </c>
      <c r="AP293" s="317" t="s">
        <v>2868</v>
      </c>
      <c r="AQ293" s="317" t="s">
        <v>2869</v>
      </c>
      <c r="AR293" s="317" t="s">
        <v>2870</v>
      </c>
      <c r="AS293" s="318">
        <v>82.6995</v>
      </c>
      <c r="AT293" s="318">
        <v>0</v>
      </c>
      <c r="AU293" s="317" t="s">
        <v>3930</v>
      </c>
      <c r="AV293" s="317" t="s">
        <v>3930</v>
      </c>
      <c r="AW293" s="317" t="s">
        <v>3931</v>
      </c>
      <c r="AX293" s="317" t="s">
        <v>3932</v>
      </c>
      <c r="AY293" s="317" t="s">
        <v>2874</v>
      </c>
      <c r="AZ293" s="317" t="s">
        <v>800</v>
      </c>
      <c r="BA293" s="317" t="s">
        <v>800</v>
      </c>
      <c r="BB293" s="318">
        <v>2.69655611111111E-3</v>
      </c>
      <c r="BC293" s="318">
        <v>1.1451187155390201E-2</v>
      </c>
      <c r="BD293" s="318">
        <v>1E-3</v>
      </c>
      <c r="BE293" s="318">
        <v>3.90681689342404E-4</v>
      </c>
      <c r="BF293" s="318">
        <v>0</v>
      </c>
      <c r="BG293" s="318">
        <v>0</v>
      </c>
      <c r="BH293" s="318">
        <v>0</v>
      </c>
      <c r="BI293" s="318">
        <v>0</v>
      </c>
      <c r="BJ293" s="318">
        <v>0</v>
      </c>
      <c r="BK293" s="318">
        <v>0</v>
      </c>
      <c r="BL293" s="318">
        <v>0</v>
      </c>
      <c r="BM293" s="318">
        <v>1.3956672411067499E-2</v>
      </c>
      <c r="BN293" s="318">
        <v>1.0443871537321901E-3</v>
      </c>
      <c r="BO293" s="318">
        <v>0</v>
      </c>
      <c r="BP293" s="318">
        <v>3.6709071738874502E-3</v>
      </c>
      <c r="BQ293" s="318">
        <v>1.23564261236124E-3</v>
      </c>
      <c r="BR293" s="318">
        <v>1.87563452E-4</v>
      </c>
      <c r="BS293" s="318">
        <v>3.0727047972643501E-2</v>
      </c>
      <c r="BT293" s="318">
        <v>3.4397955146530899E-2</v>
      </c>
      <c r="BU293" s="318">
        <v>3.5633597758892202E-2</v>
      </c>
      <c r="BV293" s="318">
        <v>146.31927606020699</v>
      </c>
      <c r="BW293" s="318">
        <v>163.79978641205199</v>
      </c>
      <c r="BX293" s="318">
        <v>169.68379885186701</v>
      </c>
      <c r="BY293" s="318">
        <v>380.43011775653798</v>
      </c>
      <c r="BZ293" s="318">
        <v>425.87944467133502</v>
      </c>
      <c r="CA293" s="318">
        <v>441.17787701485503</v>
      </c>
      <c r="CB293" s="318">
        <v>7.9890324728872999</v>
      </c>
      <c r="CC293" s="318">
        <v>8.9434683380980395</v>
      </c>
      <c r="CD293" s="318">
        <v>9.2647354173119698</v>
      </c>
      <c r="CE293" s="317" t="s">
        <v>800</v>
      </c>
      <c r="CF293" s="317" t="s">
        <v>800</v>
      </c>
      <c r="CG293" s="317" t="s">
        <v>2902</v>
      </c>
      <c r="CH293" s="318">
        <v>1.28479472269086E-3</v>
      </c>
      <c r="CI293" s="318">
        <v>2.9442253249952598E-2</v>
      </c>
      <c r="CJ293" s="318">
        <v>7.6549858449876798</v>
      </c>
      <c r="CL293" s="223">
        <f t="shared" si="38"/>
        <v>1.5725988407843717E-2</v>
      </c>
      <c r="CM293" s="223">
        <f t="shared" si="39"/>
        <v>1.500105956479969E-2</v>
      </c>
      <c r="CN293" s="223">
        <f t="shared" si="40"/>
        <v>3.6709071738874502E-3</v>
      </c>
      <c r="CO293" s="223">
        <f t="shared" si="40"/>
        <v>1.23564261236124E-3</v>
      </c>
      <c r="CP293" s="223">
        <f t="shared" si="41"/>
        <v>3.5633597758892098E-2</v>
      </c>
      <c r="CQ293" s="223">
        <f t="shared" si="42"/>
        <v>-1.0408340855860843E-16</v>
      </c>
      <c r="CR293" s="222"/>
      <c r="CS293" s="222"/>
      <c r="CT293" s="222"/>
      <c r="CU293" s="222"/>
      <c r="CV293" s="222"/>
      <c r="CW293" s="222"/>
      <c r="CX293" s="222"/>
      <c r="CY293" s="222"/>
      <c r="CZ293" s="222"/>
      <c r="DA293" s="222"/>
      <c r="DB293" s="224">
        <f t="shared" si="43"/>
        <v>3.0539484520643406E-2</v>
      </c>
      <c r="DC293" s="224">
        <f t="shared" si="44"/>
        <v>1.87563452E-4</v>
      </c>
      <c r="DD293" s="224">
        <f t="shared" si="45"/>
        <v>3.0727047972643407E-2</v>
      </c>
      <c r="DE293" s="225">
        <f t="shared" si="46"/>
        <v>-9.3675067702747583E-17</v>
      </c>
      <c r="DF293" s="222"/>
      <c r="DG293" s="222"/>
    </row>
    <row r="294" spans="1:111" ht="25.5" x14ac:dyDescent="0.25">
      <c r="A294" s="317" t="s">
        <v>681</v>
      </c>
      <c r="B294" s="317" t="s">
        <v>3934</v>
      </c>
      <c r="C294" s="317" t="s">
        <v>682</v>
      </c>
      <c r="D294" s="317" t="s">
        <v>2853</v>
      </c>
      <c r="E294" s="318">
        <v>420</v>
      </c>
      <c r="F294" s="318">
        <v>1568</v>
      </c>
      <c r="G294" s="317" t="s">
        <v>2854</v>
      </c>
      <c r="H294" s="317" t="s">
        <v>800</v>
      </c>
      <c r="I294" s="317" t="s">
        <v>2622</v>
      </c>
      <c r="J294" s="318">
        <v>100</v>
      </c>
      <c r="K294" s="318">
        <v>0.8</v>
      </c>
      <c r="L294" s="317" t="s">
        <v>2891</v>
      </c>
      <c r="M294" s="317" t="s">
        <v>2892</v>
      </c>
      <c r="N294" s="317" t="s">
        <v>2893</v>
      </c>
      <c r="O294" s="317" t="s">
        <v>32</v>
      </c>
      <c r="P294" s="317" t="s">
        <v>2858</v>
      </c>
      <c r="Q294" s="317" t="s">
        <v>2859</v>
      </c>
      <c r="R294" s="317" t="s">
        <v>3934</v>
      </c>
      <c r="S294" s="317" t="s">
        <v>2860</v>
      </c>
      <c r="T294" s="318">
        <v>5.4685696788286699E-2</v>
      </c>
      <c r="U294" s="317" t="s">
        <v>2861</v>
      </c>
      <c r="V294" s="317" t="s">
        <v>2862</v>
      </c>
      <c r="W294" s="317" t="s">
        <v>681</v>
      </c>
      <c r="X294" s="317" t="s">
        <v>682</v>
      </c>
      <c r="Y294" s="318">
        <v>420</v>
      </c>
      <c r="Z294" s="318">
        <v>1568</v>
      </c>
      <c r="AA294" s="318">
        <v>1</v>
      </c>
      <c r="AB294" s="317" t="s">
        <v>3934</v>
      </c>
      <c r="AC294" s="318">
        <v>1</v>
      </c>
      <c r="AD294" s="317" t="s">
        <v>800</v>
      </c>
      <c r="AE294" s="317" t="s">
        <v>800</v>
      </c>
      <c r="AF294" s="295"/>
      <c r="AG294" s="295"/>
      <c r="AH294" s="317" t="s">
        <v>2854</v>
      </c>
      <c r="AI294" s="317" t="s">
        <v>2863</v>
      </c>
      <c r="AJ294" s="317" t="s">
        <v>2855</v>
      </c>
      <c r="AK294" s="317" t="s">
        <v>2864</v>
      </c>
      <c r="AL294" s="317" t="s">
        <v>2854</v>
      </c>
      <c r="AM294" s="317" t="s">
        <v>2865</v>
      </c>
      <c r="AN294" s="317" t="s">
        <v>2866</v>
      </c>
      <c r="AO294" s="317" t="s">
        <v>2867</v>
      </c>
      <c r="AP294" s="317" t="s">
        <v>2868</v>
      </c>
      <c r="AQ294" s="317" t="s">
        <v>2869</v>
      </c>
      <c r="AR294" s="317" t="s">
        <v>2870</v>
      </c>
      <c r="AS294" s="318">
        <v>79.348399999999998</v>
      </c>
      <c r="AT294" s="318">
        <v>0</v>
      </c>
      <c r="AU294" s="317" t="s">
        <v>3935</v>
      </c>
      <c r="AV294" s="317" t="s">
        <v>3935</v>
      </c>
      <c r="AW294" s="317" t="s">
        <v>3936</v>
      </c>
      <c r="AX294" s="317" t="s">
        <v>3937</v>
      </c>
      <c r="AY294" s="317" t="s">
        <v>2874</v>
      </c>
      <c r="AZ294" s="317" t="s">
        <v>800</v>
      </c>
      <c r="BA294" s="317" t="s">
        <v>800</v>
      </c>
      <c r="BB294" s="318">
        <v>6.500660430839E-3</v>
      </c>
      <c r="BC294" s="318">
        <v>2.2967992651080401E-2</v>
      </c>
      <c r="BD294" s="318">
        <v>8.3333333333333295E-4</v>
      </c>
      <c r="BE294" s="318">
        <v>5.5103055555555597E-4</v>
      </c>
      <c r="BF294" s="318">
        <v>0</v>
      </c>
      <c r="BG294" s="318">
        <v>0</v>
      </c>
      <c r="BH294" s="318">
        <v>0</v>
      </c>
      <c r="BI294" s="318">
        <v>0</v>
      </c>
      <c r="BJ294" s="318">
        <v>0</v>
      </c>
      <c r="BK294" s="318">
        <v>0</v>
      </c>
      <c r="BL294" s="318">
        <v>0</v>
      </c>
      <c r="BM294" s="318">
        <v>3.2899399230012998E-2</v>
      </c>
      <c r="BN294" s="318">
        <v>2.1713575598802399E-3</v>
      </c>
      <c r="BO294" s="318">
        <v>0</v>
      </c>
      <c r="BP294" s="318">
        <v>5.6095828363444998E-3</v>
      </c>
      <c r="BQ294" s="318">
        <v>1.88820889818829E-3</v>
      </c>
      <c r="BR294" s="318">
        <v>4.7847819387755101E-4</v>
      </c>
      <c r="BS294" s="318">
        <v>6.6402251954579106E-2</v>
      </c>
      <c r="BT294" s="318">
        <v>7.2011834790923601E-2</v>
      </c>
      <c r="BU294" s="318">
        <v>7.3900043689111794E-2</v>
      </c>
      <c r="BV294" s="318">
        <v>158.10059989185501</v>
      </c>
      <c r="BW294" s="318">
        <v>171.45674950219899</v>
      </c>
      <c r="BX294" s="318">
        <v>175.95248497407599</v>
      </c>
      <c r="BY294" s="318">
        <v>411.06155971882299</v>
      </c>
      <c r="BZ294" s="318">
        <v>445.78754870571697</v>
      </c>
      <c r="CA294" s="318">
        <v>457.47646093259698</v>
      </c>
      <c r="CB294" s="318">
        <v>17.264585508190599</v>
      </c>
      <c r="CC294" s="318">
        <v>18.7230770456401</v>
      </c>
      <c r="CD294" s="318">
        <v>19.214011359169099</v>
      </c>
      <c r="CE294" s="317" t="s">
        <v>800</v>
      </c>
      <c r="CF294" s="317" t="s">
        <v>800</v>
      </c>
      <c r="CG294" s="317" t="s">
        <v>2875</v>
      </c>
      <c r="CH294" s="318">
        <v>4.7504946612777202E-3</v>
      </c>
      <c r="CI294" s="318">
        <v>6.1651757293301301E-2</v>
      </c>
      <c r="CJ294" s="318">
        <v>16.029456896258299</v>
      </c>
      <c r="CL294" s="223">
        <f t="shared" si="38"/>
        <v>3.1331495164685842E-2</v>
      </c>
      <c r="CM294" s="223">
        <f t="shared" si="39"/>
        <v>3.5070756789893236E-2</v>
      </c>
      <c r="CN294" s="223">
        <f t="shared" si="40"/>
        <v>5.6095828363444998E-3</v>
      </c>
      <c r="CO294" s="223">
        <f t="shared" si="40"/>
        <v>1.88820889818829E-3</v>
      </c>
      <c r="CP294" s="223">
        <f t="shared" si="41"/>
        <v>7.3900043689111863E-2</v>
      </c>
      <c r="CQ294" s="223">
        <f t="shared" si="42"/>
        <v>0</v>
      </c>
      <c r="CR294" s="222"/>
      <c r="CS294" s="222"/>
      <c r="CT294" s="222"/>
      <c r="CU294" s="222"/>
      <c r="CV294" s="222"/>
      <c r="CW294" s="222"/>
      <c r="CX294" s="222"/>
      <c r="CY294" s="222"/>
      <c r="CZ294" s="222"/>
      <c r="DA294" s="222"/>
      <c r="DB294" s="224">
        <f t="shared" si="43"/>
        <v>6.5923773760701521E-2</v>
      </c>
      <c r="DC294" s="224">
        <f t="shared" si="44"/>
        <v>4.7847819387755101E-4</v>
      </c>
      <c r="DD294" s="224">
        <f t="shared" si="45"/>
        <v>6.6402251954579078E-2</v>
      </c>
      <c r="DE294" s="225">
        <f t="shared" si="46"/>
        <v>0</v>
      </c>
      <c r="DF294" s="222"/>
      <c r="DG294" s="222"/>
    </row>
    <row r="295" spans="1:111" ht="25.5" x14ac:dyDescent="0.25">
      <c r="A295" s="317" t="s">
        <v>681</v>
      </c>
      <c r="B295" s="317" t="s">
        <v>3938</v>
      </c>
      <c r="C295" s="317" t="s">
        <v>682</v>
      </c>
      <c r="D295" s="317" t="s">
        <v>2853</v>
      </c>
      <c r="E295" s="318">
        <v>420</v>
      </c>
      <c r="F295" s="318">
        <v>1568</v>
      </c>
      <c r="G295" s="317" t="s">
        <v>2906</v>
      </c>
      <c r="H295" s="317" t="s">
        <v>800</v>
      </c>
      <c r="I295" s="317" t="s">
        <v>2625</v>
      </c>
      <c r="J295" s="318">
        <v>96</v>
      </c>
      <c r="K295" s="318">
        <v>0.84876985548787798</v>
      </c>
      <c r="L295" s="317" t="s">
        <v>2891</v>
      </c>
      <c r="M295" s="317" t="s">
        <v>2892</v>
      </c>
      <c r="N295" s="317" t="s">
        <v>2893</v>
      </c>
      <c r="O295" s="317" t="s">
        <v>32</v>
      </c>
      <c r="P295" s="317" t="s">
        <v>2894</v>
      </c>
      <c r="Q295" s="317" t="s">
        <v>2859</v>
      </c>
      <c r="R295" s="317" t="s">
        <v>3938</v>
      </c>
      <c r="S295" s="317" t="s">
        <v>2895</v>
      </c>
      <c r="T295" s="318">
        <v>5.45294626447154E-2</v>
      </c>
      <c r="U295" s="317" t="s">
        <v>2981</v>
      </c>
      <c r="V295" s="317" t="s">
        <v>2982</v>
      </c>
      <c r="W295" s="317" t="s">
        <v>681</v>
      </c>
      <c r="X295" s="317" t="s">
        <v>682</v>
      </c>
      <c r="Y295" s="318">
        <v>420</v>
      </c>
      <c r="Z295" s="318">
        <v>1568</v>
      </c>
      <c r="AA295" s="318">
        <v>1</v>
      </c>
      <c r="AB295" s="317" t="s">
        <v>3938</v>
      </c>
      <c r="AC295" s="318">
        <v>1</v>
      </c>
      <c r="AD295" s="317" t="s">
        <v>800</v>
      </c>
      <c r="AE295" s="317" t="s">
        <v>800</v>
      </c>
      <c r="AF295" s="318">
        <v>0</v>
      </c>
      <c r="AG295" s="318">
        <v>0</v>
      </c>
      <c r="AH295" s="317" t="s">
        <v>2854</v>
      </c>
      <c r="AI295" s="317" t="s">
        <v>2863</v>
      </c>
      <c r="AJ295" s="317" t="s">
        <v>2855</v>
      </c>
      <c r="AK295" s="317" t="s">
        <v>2864</v>
      </c>
      <c r="AL295" s="317" t="s">
        <v>2854</v>
      </c>
      <c r="AM295" s="317" t="s">
        <v>2865</v>
      </c>
      <c r="AN295" s="317" t="s">
        <v>2985</v>
      </c>
      <c r="AO295" s="317" t="s">
        <v>2867</v>
      </c>
      <c r="AP295" s="317" t="s">
        <v>2868</v>
      </c>
      <c r="AQ295" s="317" t="s">
        <v>2869</v>
      </c>
      <c r="AR295" s="317" t="s">
        <v>2870</v>
      </c>
      <c r="AS295" s="318">
        <v>82.6995</v>
      </c>
      <c r="AT295" s="318">
        <v>0</v>
      </c>
      <c r="AU295" s="317" t="s">
        <v>3935</v>
      </c>
      <c r="AV295" s="317" t="s">
        <v>3935</v>
      </c>
      <c r="AW295" s="317" t="s">
        <v>3936</v>
      </c>
      <c r="AX295" s="317" t="s">
        <v>3937</v>
      </c>
      <c r="AY295" s="317" t="s">
        <v>2874</v>
      </c>
      <c r="AZ295" s="317" t="s">
        <v>800</v>
      </c>
      <c r="BA295" s="317" t="s">
        <v>800</v>
      </c>
      <c r="BB295" s="318">
        <v>6.500660430839E-3</v>
      </c>
      <c r="BC295" s="318">
        <v>2.2902374310780502E-2</v>
      </c>
      <c r="BD295" s="318">
        <v>8.3333333333333295E-4</v>
      </c>
      <c r="BE295" s="318">
        <v>5.9823133680555595E-4</v>
      </c>
      <c r="BF295" s="318">
        <v>0</v>
      </c>
      <c r="BG295" s="318">
        <v>0</v>
      </c>
      <c r="BH295" s="318">
        <v>0</v>
      </c>
      <c r="BI295" s="318">
        <v>0</v>
      </c>
      <c r="BJ295" s="318">
        <v>0</v>
      </c>
      <c r="BK295" s="318">
        <v>0</v>
      </c>
      <c r="BL295" s="318">
        <v>0</v>
      </c>
      <c r="BM295" s="318">
        <v>2.2552140051088299E-2</v>
      </c>
      <c r="BN295" s="318">
        <v>2.0465925323251599E-3</v>
      </c>
      <c r="BO295" s="318">
        <v>0</v>
      </c>
      <c r="BP295" s="318">
        <v>5.5075617181684702E-3</v>
      </c>
      <c r="BQ295" s="318">
        <v>1.8538681657732101E-3</v>
      </c>
      <c r="BR295" s="318">
        <v>4.7847819387755101E-4</v>
      </c>
      <c r="BS295" s="318">
        <v>5.59118101890494E-2</v>
      </c>
      <c r="BT295" s="318">
        <v>6.1419371907217801E-2</v>
      </c>
      <c r="BU295" s="318">
        <v>6.3273240072990997E-2</v>
      </c>
      <c r="BV295" s="318">
        <v>133.123357592975</v>
      </c>
      <c r="BW295" s="318">
        <v>146.23659977909</v>
      </c>
      <c r="BX295" s="318">
        <v>150.65057160236</v>
      </c>
      <c r="BY295" s="318">
        <v>346.12072974173401</v>
      </c>
      <c r="BZ295" s="318">
        <v>380.215159425634</v>
      </c>
      <c r="CA295" s="318">
        <v>391.69148616613501</v>
      </c>
      <c r="CB295" s="318">
        <v>14.537070649152801</v>
      </c>
      <c r="CC295" s="318">
        <v>15.9690366958766</v>
      </c>
      <c r="CD295" s="318">
        <v>16.4510424189777</v>
      </c>
      <c r="CE295" s="317" t="s">
        <v>800</v>
      </c>
      <c r="CF295" s="317" t="s">
        <v>800</v>
      </c>
      <c r="CG295" s="317" t="s">
        <v>2990</v>
      </c>
      <c r="CH295" s="318">
        <v>2.9606416989816598E-3</v>
      </c>
      <c r="CI295" s="318">
        <v>5.2951168490067702E-2</v>
      </c>
      <c r="CJ295" s="318">
        <v>13.7673038074176</v>
      </c>
      <c r="CL295" s="223">
        <f t="shared" si="38"/>
        <v>3.1313077605635946E-2</v>
      </c>
      <c r="CM295" s="223">
        <f t="shared" si="39"/>
        <v>2.4598732583413458E-2</v>
      </c>
      <c r="CN295" s="223">
        <f t="shared" si="40"/>
        <v>5.5075617181684702E-3</v>
      </c>
      <c r="CO295" s="223">
        <f t="shared" si="40"/>
        <v>1.8538681657732101E-3</v>
      </c>
      <c r="CP295" s="223">
        <f t="shared" si="41"/>
        <v>6.3273240072991094E-2</v>
      </c>
      <c r="CQ295" s="223">
        <f t="shared" si="42"/>
        <v>0</v>
      </c>
      <c r="CR295" s="222"/>
      <c r="CS295" s="222"/>
      <c r="CT295" s="222"/>
      <c r="CU295" s="222"/>
      <c r="CV295" s="222"/>
      <c r="CW295" s="222"/>
      <c r="CX295" s="222"/>
      <c r="CY295" s="222"/>
      <c r="CZ295" s="222"/>
      <c r="DA295" s="222"/>
      <c r="DB295" s="224">
        <f t="shared" si="43"/>
        <v>5.5433331995171857E-2</v>
      </c>
      <c r="DC295" s="224">
        <f t="shared" si="44"/>
        <v>4.7847819387755101E-4</v>
      </c>
      <c r="DD295" s="224">
        <f t="shared" si="45"/>
        <v>5.5911810189049407E-2</v>
      </c>
      <c r="DE295" s="225">
        <f t="shared" si="46"/>
        <v>0</v>
      </c>
      <c r="DF295" s="222"/>
      <c r="DG295" s="222"/>
    </row>
    <row r="296" spans="1:111" ht="25.5" x14ac:dyDescent="0.25">
      <c r="A296" s="317" t="s">
        <v>689</v>
      </c>
      <c r="B296" s="317" t="s">
        <v>3946</v>
      </c>
      <c r="C296" s="317" t="s">
        <v>690</v>
      </c>
      <c r="D296" s="317" t="s">
        <v>49</v>
      </c>
      <c r="E296" s="318">
        <v>170</v>
      </c>
      <c r="F296" s="318">
        <v>3690</v>
      </c>
      <c r="G296" s="317" t="s">
        <v>2906</v>
      </c>
      <c r="H296" s="317" t="s">
        <v>800</v>
      </c>
      <c r="I296" s="317" t="s">
        <v>2625</v>
      </c>
      <c r="J296" s="318">
        <v>185</v>
      </c>
      <c r="K296" s="318">
        <v>0.80295676429567597</v>
      </c>
      <c r="L296" s="317" t="s">
        <v>2855</v>
      </c>
      <c r="M296" s="317" t="s">
        <v>2856</v>
      </c>
      <c r="N296" s="317" t="s">
        <v>2857</v>
      </c>
      <c r="O296" s="317" t="s">
        <v>3940</v>
      </c>
      <c r="P296" s="317" t="s">
        <v>2894</v>
      </c>
      <c r="Q296" s="317" t="s">
        <v>2859</v>
      </c>
      <c r="R296" s="317" t="s">
        <v>3946</v>
      </c>
      <c r="S296" s="317" t="s">
        <v>3941</v>
      </c>
      <c r="T296" s="318">
        <v>5.32004797490543E-2</v>
      </c>
      <c r="U296" s="317" t="s">
        <v>2981</v>
      </c>
      <c r="V296" s="317" t="s">
        <v>2982</v>
      </c>
      <c r="W296" s="317" t="s">
        <v>153</v>
      </c>
      <c r="X296" s="317" t="s">
        <v>154</v>
      </c>
      <c r="Y296" s="318">
        <v>170</v>
      </c>
      <c r="Z296" s="318">
        <v>4100</v>
      </c>
      <c r="AA296" s="318">
        <v>110</v>
      </c>
      <c r="AB296" s="317" t="s">
        <v>2668</v>
      </c>
      <c r="AC296" s="318">
        <v>0.97499999999999998</v>
      </c>
      <c r="AD296" s="317" t="s">
        <v>800</v>
      </c>
      <c r="AE296" s="317" t="s">
        <v>800</v>
      </c>
      <c r="AF296" s="295"/>
      <c r="AG296" s="295"/>
      <c r="AH296" s="317" t="s">
        <v>2906</v>
      </c>
      <c r="AI296" s="317" t="s">
        <v>2712</v>
      </c>
      <c r="AJ296" s="317" t="s">
        <v>2891</v>
      </c>
      <c r="AK296" s="317" t="s">
        <v>2907</v>
      </c>
      <c r="AL296" s="317" t="s">
        <v>2854</v>
      </c>
      <c r="AM296" s="317" t="s">
        <v>2865</v>
      </c>
      <c r="AN296" s="317" t="s">
        <v>2985</v>
      </c>
      <c r="AO296" s="317" t="s">
        <v>2909</v>
      </c>
      <c r="AP296" s="317" t="s">
        <v>2868</v>
      </c>
      <c r="AQ296" s="317" t="s">
        <v>2869</v>
      </c>
      <c r="AR296" s="317" t="s">
        <v>2910</v>
      </c>
      <c r="AS296" s="318">
        <v>82.6995</v>
      </c>
      <c r="AT296" s="318">
        <v>9.8210999999999995</v>
      </c>
      <c r="AU296" s="317" t="s">
        <v>3947</v>
      </c>
      <c r="AV296" s="317" t="s">
        <v>3948</v>
      </c>
      <c r="AW296" s="317" t="s">
        <v>3949</v>
      </c>
      <c r="AX296" s="317" t="s">
        <v>3950</v>
      </c>
      <c r="AY296" s="317" t="s">
        <v>2915</v>
      </c>
      <c r="AZ296" s="317" t="s">
        <v>800</v>
      </c>
      <c r="BA296" s="317" t="s">
        <v>800</v>
      </c>
      <c r="BB296" s="318">
        <v>2.7151490514905202E-3</v>
      </c>
      <c r="BC296" s="318">
        <v>9.0440815573392397E-3</v>
      </c>
      <c r="BD296" s="318">
        <v>1E-3</v>
      </c>
      <c r="BE296" s="318">
        <v>3.1043355855855898E-4</v>
      </c>
      <c r="BF296" s="318">
        <v>1.1479999999999999E-3</v>
      </c>
      <c r="BG296" s="318">
        <v>6.6356542008715904E-5</v>
      </c>
      <c r="BH296" s="318">
        <v>1.3256644986449899E-3</v>
      </c>
      <c r="BI296" s="318">
        <v>0</v>
      </c>
      <c r="BJ296" s="318">
        <v>6.3600253529556697E-4</v>
      </c>
      <c r="BK296" s="318">
        <v>0</v>
      </c>
      <c r="BL296" s="318">
        <v>0</v>
      </c>
      <c r="BM296" s="318">
        <v>1.2370437244434301E-2</v>
      </c>
      <c r="BN296" s="318">
        <v>8.7564647157779201E-4</v>
      </c>
      <c r="BO296" s="318">
        <v>2.0207122756161198E-3</v>
      </c>
      <c r="BP296" s="318">
        <v>3.0210413047326002E-3</v>
      </c>
      <c r="BQ296" s="318">
        <v>1.0168950597238501E-3</v>
      </c>
      <c r="BR296" s="318">
        <v>1.07512195121951E-4</v>
      </c>
      <c r="BS296" s="318">
        <v>3.1619995930087803E-2</v>
      </c>
      <c r="BT296" s="318">
        <v>3.4641037234820399E-2</v>
      </c>
      <c r="BU296" s="318">
        <v>3.5657932294544302E-2</v>
      </c>
      <c r="BV296" s="318">
        <v>185.99997605934001</v>
      </c>
      <c r="BW296" s="318">
        <v>203.770807263649</v>
      </c>
      <c r="BX296" s="318">
        <v>209.75254290908401</v>
      </c>
      <c r="BY296" s="318">
        <v>483.59993775428399</v>
      </c>
      <c r="BZ296" s="318">
        <v>529.80409888548797</v>
      </c>
      <c r="CA296" s="318">
        <v>545.356611563618</v>
      </c>
      <c r="CB296" s="318">
        <v>8.2211989418228306</v>
      </c>
      <c r="CC296" s="318">
        <v>9.0066696810532996</v>
      </c>
      <c r="CD296" s="318">
        <v>9.2710623965815095</v>
      </c>
      <c r="CE296" s="317" t="s">
        <v>800</v>
      </c>
      <c r="CF296" s="317" t="s">
        <v>800</v>
      </c>
      <c r="CG296" s="317" t="s">
        <v>2990</v>
      </c>
      <c r="CH296" s="318">
        <v>1.6239892204261499E-3</v>
      </c>
      <c r="CI296" s="318">
        <v>2.99960067096617E-2</v>
      </c>
      <c r="CJ296" s="318">
        <v>7.7989617445120301</v>
      </c>
      <c r="CL296" s="223">
        <f t="shared" si="38"/>
        <v>1.6353199938459545E-2</v>
      </c>
      <c r="CM296" s="223">
        <f t="shared" si="39"/>
        <v>1.5266795991628212E-2</v>
      </c>
      <c r="CN296" s="223">
        <f t="shared" si="40"/>
        <v>3.0210413047326002E-3</v>
      </c>
      <c r="CO296" s="223">
        <f t="shared" si="40"/>
        <v>1.0168950597238501E-3</v>
      </c>
      <c r="CP296" s="223">
        <f t="shared" si="41"/>
        <v>3.5657932294544205E-2</v>
      </c>
      <c r="CQ296" s="223">
        <f t="shared" si="42"/>
        <v>-9.7144514654701197E-17</v>
      </c>
      <c r="CR296" s="222"/>
      <c r="CS296" s="222"/>
      <c r="CT296" s="222"/>
      <c r="CU296" s="222"/>
      <c r="CV296" s="222"/>
      <c r="CW296" s="222"/>
      <c r="CX296" s="222"/>
      <c r="CY296" s="222"/>
      <c r="CZ296" s="222"/>
      <c r="DA296" s="222"/>
      <c r="DB296" s="224">
        <f t="shared" si="43"/>
        <v>2.6315747883400412E-2</v>
      </c>
      <c r="DC296" s="224">
        <f t="shared" si="44"/>
        <v>5.3042480466873442E-3</v>
      </c>
      <c r="DD296" s="224">
        <f t="shared" si="45"/>
        <v>3.1619995930087755E-2</v>
      </c>
      <c r="DE296" s="225">
        <f t="shared" si="46"/>
        <v>0</v>
      </c>
      <c r="DF296" s="222"/>
      <c r="DG296" s="222"/>
    </row>
    <row r="297" spans="1:111" ht="25.5" x14ac:dyDescent="0.25">
      <c r="A297" s="317" t="s">
        <v>689</v>
      </c>
      <c r="B297" s="317" t="s">
        <v>3952</v>
      </c>
      <c r="C297" s="317" t="s">
        <v>690</v>
      </c>
      <c r="D297" s="317" t="s">
        <v>49</v>
      </c>
      <c r="E297" s="318">
        <v>170</v>
      </c>
      <c r="F297" s="318">
        <v>3690</v>
      </c>
      <c r="G297" s="317" t="s">
        <v>2890</v>
      </c>
      <c r="H297" s="317" t="s">
        <v>800</v>
      </c>
      <c r="I297" s="317" t="s">
        <v>2626</v>
      </c>
      <c r="J297" s="318">
        <v>184</v>
      </c>
      <c r="K297" s="318">
        <v>0.82457237731186495</v>
      </c>
      <c r="L297" s="317" t="s">
        <v>2891</v>
      </c>
      <c r="M297" s="317" t="s">
        <v>2892</v>
      </c>
      <c r="N297" s="317" t="s">
        <v>2893</v>
      </c>
      <c r="O297" s="317" t="s">
        <v>3940</v>
      </c>
      <c r="P297" s="317" t="s">
        <v>2894</v>
      </c>
      <c r="Q297" s="317" t="s">
        <v>2859</v>
      </c>
      <c r="R297" s="317" t="s">
        <v>3952</v>
      </c>
      <c r="S297" s="317" t="s">
        <v>3941</v>
      </c>
      <c r="T297" s="318">
        <v>5.32004797490543E-2</v>
      </c>
      <c r="U297" s="317" t="s">
        <v>2896</v>
      </c>
      <c r="V297" s="317" t="s">
        <v>2897</v>
      </c>
      <c r="W297" s="317" t="s">
        <v>153</v>
      </c>
      <c r="X297" s="317" t="s">
        <v>154</v>
      </c>
      <c r="Y297" s="318">
        <v>170</v>
      </c>
      <c r="Z297" s="318">
        <v>4100</v>
      </c>
      <c r="AA297" s="318">
        <v>110</v>
      </c>
      <c r="AB297" s="317" t="s">
        <v>3953</v>
      </c>
      <c r="AC297" s="318">
        <v>0.97499999999999998</v>
      </c>
      <c r="AD297" s="317" t="s">
        <v>800</v>
      </c>
      <c r="AE297" s="317" t="s">
        <v>800</v>
      </c>
      <c r="AF297" s="318">
        <v>0</v>
      </c>
      <c r="AG297" s="318">
        <v>0</v>
      </c>
      <c r="AH297" s="317" t="s">
        <v>2855</v>
      </c>
      <c r="AI297" s="317" t="s">
        <v>2711</v>
      </c>
      <c r="AJ297" s="317" t="s">
        <v>2854</v>
      </c>
      <c r="AK297" s="317" t="s">
        <v>2920</v>
      </c>
      <c r="AL297" s="317" t="s">
        <v>2854</v>
      </c>
      <c r="AM297" s="317" t="s">
        <v>2865</v>
      </c>
      <c r="AN297" s="317" t="s">
        <v>2898</v>
      </c>
      <c r="AO297" s="317" t="s">
        <v>2921</v>
      </c>
      <c r="AP297" s="317" t="s">
        <v>2868</v>
      </c>
      <c r="AQ297" s="317" t="s">
        <v>2869</v>
      </c>
      <c r="AR297" s="317" t="s">
        <v>2922</v>
      </c>
      <c r="AS297" s="318">
        <v>82.6995</v>
      </c>
      <c r="AT297" s="318">
        <v>6.5473999999999997</v>
      </c>
      <c r="AU297" s="317" t="s">
        <v>3947</v>
      </c>
      <c r="AV297" s="317" t="s">
        <v>3948</v>
      </c>
      <c r="AW297" s="317" t="s">
        <v>3949</v>
      </c>
      <c r="AX297" s="317" t="s">
        <v>3950</v>
      </c>
      <c r="AY297" s="317" t="s">
        <v>2923</v>
      </c>
      <c r="AZ297" s="317" t="s">
        <v>800</v>
      </c>
      <c r="BA297" s="317" t="s">
        <v>800</v>
      </c>
      <c r="BB297" s="318">
        <v>2.7151490514905202E-3</v>
      </c>
      <c r="BC297" s="318">
        <v>9.0440815573392397E-3</v>
      </c>
      <c r="BD297" s="318">
        <v>1E-3</v>
      </c>
      <c r="BE297" s="318">
        <v>3.1212069746376799E-4</v>
      </c>
      <c r="BF297" s="318">
        <v>1.1479999999999999E-3</v>
      </c>
      <c r="BG297" s="318">
        <v>4.4237694672477301E-5</v>
      </c>
      <c r="BH297" s="318">
        <v>1.3256644986449899E-3</v>
      </c>
      <c r="BI297" s="318">
        <v>0</v>
      </c>
      <c r="BJ297" s="318">
        <v>6.0792365184837098E-4</v>
      </c>
      <c r="BK297" s="318">
        <v>0</v>
      </c>
      <c r="BL297" s="318">
        <v>0</v>
      </c>
      <c r="BM297" s="318">
        <v>1.1245594767641301E-2</v>
      </c>
      <c r="BN297" s="318">
        <v>8.5269198536237799E-4</v>
      </c>
      <c r="BO297" s="318">
        <v>5.9515113744280403E-3</v>
      </c>
      <c r="BP297" s="318">
        <v>2.9578350262365999E-3</v>
      </c>
      <c r="BQ297" s="318">
        <v>9.9561956367372694E-4</v>
      </c>
      <c r="BR297" s="318">
        <v>0</v>
      </c>
      <c r="BS297" s="318">
        <v>3.4246975278891097E-2</v>
      </c>
      <c r="BT297" s="318">
        <v>3.7204810305127699E-2</v>
      </c>
      <c r="BU297" s="318">
        <v>3.82004298688014E-2</v>
      </c>
      <c r="BV297" s="318">
        <v>201.45279575818299</v>
      </c>
      <c r="BW297" s="318">
        <v>218.85182532427999</v>
      </c>
      <c r="BX297" s="318">
        <v>224.70841099294901</v>
      </c>
      <c r="BY297" s="318">
        <v>523.77726897127502</v>
      </c>
      <c r="BZ297" s="318">
        <v>569.01474584312905</v>
      </c>
      <c r="CA297" s="318">
        <v>584.241868581669</v>
      </c>
      <c r="CB297" s="318">
        <v>8.9042135725116793</v>
      </c>
      <c r="CC297" s="318">
        <v>9.6732506793332007</v>
      </c>
      <c r="CD297" s="318">
        <v>9.9321117658883704</v>
      </c>
      <c r="CE297" s="317" t="s">
        <v>800</v>
      </c>
      <c r="CF297" s="317" t="s">
        <v>800</v>
      </c>
      <c r="CG297" s="317" t="s">
        <v>2902</v>
      </c>
      <c r="CH297" s="318">
        <v>1.0352238976052901E-3</v>
      </c>
      <c r="CI297" s="318">
        <v>3.3211751381285799E-2</v>
      </c>
      <c r="CJ297" s="318">
        <v>8.6350553591343093</v>
      </c>
      <c r="CL297" s="223">
        <f t="shared" si="38"/>
        <v>1.6197177151459366E-2</v>
      </c>
      <c r="CM297" s="223">
        <f t="shared" si="39"/>
        <v>1.8049798127431717E-2</v>
      </c>
      <c r="CN297" s="223">
        <f t="shared" si="40"/>
        <v>2.9578350262365999E-3</v>
      </c>
      <c r="CO297" s="223">
        <f t="shared" si="40"/>
        <v>9.9561956367372694E-4</v>
      </c>
      <c r="CP297" s="223">
        <f t="shared" si="41"/>
        <v>3.8200429868801414E-2</v>
      </c>
      <c r="CQ297" s="223">
        <f t="shared" si="42"/>
        <v>0</v>
      </c>
      <c r="CR297" s="222"/>
      <c r="CS297" s="222"/>
      <c r="CT297" s="222"/>
      <c r="CU297" s="222"/>
      <c r="CV297" s="222"/>
      <c r="CW297" s="222"/>
      <c r="CX297" s="222"/>
      <c r="CY297" s="222"/>
      <c r="CZ297" s="222"/>
      <c r="DA297" s="222"/>
      <c r="DB297" s="224">
        <f t="shared" si="43"/>
        <v>2.5169638059297207E-2</v>
      </c>
      <c r="DC297" s="224">
        <f t="shared" si="44"/>
        <v>9.0773372195938791E-3</v>
      </c>
      <c r="DD297" s="224">
        <f t="shared" si="45"/>
        <v>3.424697527889109E-2</v>
      </c>
      <c r="DE297" s="225">
        <f t="shared" si="46"/>
        <v>0</v>
      </c>
      <c r="DF297" s="222"/>
      <c r="DG297" s="222"/>
    </row>
    <row r="298" spans="1:111" ht="25.5" x14ac:dyDescent="0.25">
      <c r="A298" s="317" t="s">
        <v>689</v>
      </c>
      <c r="B298" s="317" t="s">
        <v>3955</v>
      </c>
      <c r="C298" s="317" t="s">
        <v>690</v>
      </c>
      <c r="D298" s="317" t="s">
        <v>49</v>
      </c>
      <c r="E298" s="318">
        <v>170</v>
      </c>
      <c r="F298" s="318">
        <v>3690</v>
      </c>
      <c r="G298" s="317" t="s">
        <v>2906</v>
      </c>
      <c r="H298" s="317" t="s">
        <v>800</v>
      </c>
      <c r="I298" s="317" t="s">
        <v>2625</v>
      </c>
      <c r="J298" s="318">
        <v>185</v>
      </c>
      <c r="K298" s="318">
        <v>0.80295676429567597</v>
      </c>
      <c r="L298" s="317" t="s">
        <v>2891</v>
      </c>
      <c r="M298" s="317" t="s">
        <v>2892</v>
      </c>
      <c r="N298" s="317" t="s">
        <v>2893</v>
      </c>
      <c r="O298" s="317" t="s">
        <v>3940</v>
      </c>
      <c r="P298" s="317" t="s">
        <v>2894</v>
      </c>
      <c r="Q298" s="317" t="s">
        <v>2854</v>
      </c>
      <c r="R298" s="317" t="s">
        <v>3955</v>
      </c>
      <c r="S298" s="317" t="s">
        <v>3941</v>
      </c>
      <c r="T298" s="318">
        <v>5.32004797490543E-2</v>
      </c>
      <c r="U298" s="317" t="s">
        <v>2981</v>
      </c>
      <c r="V298" s="317" t="s">
        <v>2982</v>
      </c>
      <c r="W298" s="317" t="s">
        <v>157</v>
      </c>
      <c r="X298" s="317" t="s">
        <v>158</v>
      </c>
      <c r="Y298" s="318">
        <v>170</v>
      </c>
      <c r="Z298" s="318">
        <v>4100</v>
      </c>
      <c r="AA298" s="318">
        <v>110</v>
      </c>
      <c r="AB298" s="317" t="s">
        <v>2665</v>
      </c>
      <c r="AC298" s="318">
        <v>0.97499999999999998</v>
      </c>
      <c r="AD298" s="317" t="s">
        <v>800</v>
      </c>
      <c r="AE298" s="317" t="s">
        <v>800</v>
      </c>
      <c r="AF298" s="318">
        <v>0</v>
      </c>
      <c r="AG298" s="318">
        <v>0</v>
      </c>
      <c r="AH298" s="317" t="s">
        <v>2855</v>
      </c>
      <c r="AI298" s="317" t="s">
        <v>2711</v>
      </c>
      <c r="AJ298" s="317" t="s">
        <v>2854</v>
      </c>
      <c r="AK298" s="317" t="s">
        <v>2920</v>
      </c>
      <c r="AL298" s="317" t="s">
        <v>2854</v>
      </c>
      <c r="AM298" s="317" t="s">
        <v>2865</v>
      </c>
      <c r="AN298" s="317" t="s">
        <v>2985</v>
      </c>
      <c r="AO298" s="317" t="s">
        <v>2921</v>
      </c>
      <c r="AP298" s="317" t="s">
        <v>2868</v>
      </c>
      <c r="AQ298" s="317" t="s">
        <v>2869</v>
      </c>
      <c r="AR298" s="317" t="s">
        <v>2922</v>
      </c>
      <c r="AS298" s="318">
        <v>82.6995</v>
      </c>
      <c r="AT298" s="318">
        <v>6.5473999999999997</v>
      </c>
      <c r="AU298" s="317" t="s">
        <v>3947</v>
      </c>
      <c r="AV298" s="317" t="s">
        <v>3956</v>
      </c>
      <c r="AW298" s="317" t="s">
        <v>3957</v>
      </c>
      <c r="AX298" s="317" t="s">
        <v>3958</v>
      </c>
      <c r="AY298" s="317" t="s">
        <v>2923</v>
      </c>
      <c r="AZ298" s="317" t="s">
        <v>800</v>
      </c>
      <c r="BA298" s="317" t="s">
        <v>800</v>
      </c>
      <c r="BB298" s="318">
        <v>2.7151490514905202E-3</v>
      </c>
      <c r="BC298" s="318">
        <v>9.0440815573392397E-3</v>
      </c>
      <c r="BD298" s="318">
        <v>1E-3</v>
      </c>
      <c r="BE298" s="318">
        <v>3.1043355855855898E-4</v>
      </c>
      <c r="BF298" s="318">
        <v>1.1479999999999999E-3</v>
      </c>
      <c r="BG298" s="318">
        <v>4.4237694672477301E-5</v>
      </c>
      <c r="BH298" s="318">
        <v>1.3256644986449899E-3</v>
      </c>
      <c r="BI298" s="318">
        <v>0</v>
      </c>
      <c r="BJ298" s="318">
        <v>6.3600253529556697E-4</v>
      </c>
      <c r="BK298" s="318">
        <v>0</v>
      </c>
      <c r="BL298" s="318">
        <v>0</v>
      </c>
      <c r="BM298" s="318">
        <v>1.2370437244434301E-2</v>
      </c>
      <c r="BN298" s="318">
        <v>8.7564647157779201E-4</v>
      </c>
      <c r="BO298" s="318">
        <v>5.9515113744280403E-3</v>
      </c>
      <c r="BP298" s="318">
        <v>3.0210413047326002E-3</v>
      </c>
      <c r="BQ298" s="318">
        <v>1.0168950597238501E-3</v>
      </c>
      <c r="BR298" s="318">
        <v>0</v>
      </c>
      <c r="BS298" s="318">
        <v>3.5421163986441503E-2</v>
      </c>
      <c r="BT298" s="318">
        <v>3.8442205291174099E-2</v>
      </c>
      <c r="BU298" s="318">
        <v>3.9459100350898002E-2</v>
      </c>
      <c r="BV298" s="318">
        <v>208.35978815553801</v>
      </c>
      <c r="BW298" s="318">
        <v>226.130619359848</v>
      </c>
      <c r="BX298" s="318">
        <v>232.11235500528201</v>
      </c>
      <c r="BY298" s="318">
        <v>541.73544920439997</v>
      </c>
      <c r="BZ298" s="318">
        <v>587.93961033560402</v>
      </c>
      <c r="CA298" s="318">
        <v>603.49212301373404</v>
      </c>
      <c r="CB298" s="318">
        <v>9.2095026364748005</v>
      </c>
      <c r="CC298" s="318">
        <v>9.9949733757052694</v>
      </c>
      <c r="CD298" s="318">
        <v>10.259366091233501</v>
      </c>
      <c r="CE298" s="317" t="s">
        <v>800</v>
      </c>
      <c r="CF298" s="317" t="s">
        <v>800</v>
      </c>
      <c r="CG298" s="317" t="s">
        <v>2990</v>
      </c>
      <c r="CH298" s="318">
        <v>1.6239892204261499E-3</v>
      </c>
      <c r="CI298" s="318">
        <v>3.3797174766015403E-2</v>
      </c>
      <c r="CJ298" s="318">
        <v>8.7872654391640008</v>
      </c>
      <c r="CL298" s="223">
        <f t="shared" si="38"/>
        <v>1.6223568896001354E-2</v>
      </c>
      <c r="CM298" s="223">
        <f t="shared" si="39"/>
        <v>1.9197595090440132E-2</v>
      </c>
      <c r="CN298" s="223">
        <f t="shared" si="40"/>
        <v>3.0210413047326002E-3</v>
      </c>
      <c r="CO298" s="223">
        <f t="shared" si="40"/>
        <v>1.0168950597238501E-3</v>
      </c>
      <c r="CP298" s="223">
        <f t="shared" si="41"/>
        <v>3.945910035089794E-2</v>
      </c>
      <c r="CQ298" s="223">
        <f t="shared" si="42"/>
        <v>-6.2450045135165055E-17</v>
      </c>
      <c r="CR298" s="222"/>
      <c r="CS298" s="222"/>
      <c r="CT298" s="222"/>
      <c r="CU298" s="222"/>
      <c r="CV298" s="222"/>
      <c r="CW298" s="222"/>
      <c r="CX298" s="222"/>
      <c r="CY298" s="222"/>
      <c r="CZ298" s="222"/>
      <c r="DA298" s="222"/>
      <c r="DB298" s="224">
        <f t="shared" si="43"/>
        <v>2.6315747883400412E-2</v>
      </c>
      <c r="DC298" s="224">
        <f t="shared" si="44"/>
        <v>9.1054161030410738E-3</v>
      </c>
      <c r="DD298" s="224">
        <f t="shared" si="45"/>
        <v>3.542116398644149E-2</v>
      </c>
      <c r="DE298" s="225">
        <f t="shared" si="46"/>
        <v>0</v>
      </c>
      <c r="DF298" s="222"/>
      <c r="DG298" s="222"/>
    </row>
    <row r="299" spans="1:111" ht="25.5" x14ac:dyDescent="0.25">
      <c r="A299" s="317" t="s">
        <v>689</v>
      </c>
      <c r="B299" s="317" t="s">
        <v>3960</v>
      </c>
      <c r="C299" s="317" t="s">
        <v>690</v>
      </c>
      <c r="D299" s="317" t="s">
        <v>49</v>
      </c>
      <c r="E299" s="318">
        <v>170</v>
      </c>
      <c r="F299" s="318">
        <v>3690</v>
      </c>
      <c r="G299" s="317" t="s">
        <v>2890</v>
      </c>
      <c r="H299" s="317" t="s">
        <v>800</v>
      </c>
      <c r="I299" s="317" t="s">
        <v>2626</v>
      </c>
      <c r="J299" s="318">
        <v>184</v>
      </c>
      <c r="K299" s="318">
        <v>0.82457237731186495</v>
      </c>
      <c r="L299" s="317" t="s">
        <v>2891</v>
      </c>
      <c r="M299" s="317" t="s">
        <v>2892</v>
      </c>
      <c r="N299" s="317" t="s">
        <v>2893</v>
      </c>
      <c r="O299" s="317" t="s">
        <v>3940</v>
      </c>
      <c r="P299" s="317" t="s">
        <v>2894</v>
      </c>
      <c r="Q299" s="317" t="s">
        <v>2854</v>
      </c>
      <c r="R299" s="317" t="s">
        <v>3960</v>
      </c>
      <c r="S299" s="317" t="s">
        <v>3941</v>
      </c>
      <c r="T299" s="318">
        <v>5.32004797490543E-2</v>
      </c>
      <c r="U299" s="317" t="s">
        <v>2896</v>
      </c>
      <c r="V299" s="317" t="s">
        <v>2897</v>
      </c>
      <c r="W299" s="317" t="s">
        <v>159</v>
      </c>
      <c r="X299" s="317" t="s">
        <v>160</v>
      </c>
      <c r="Y299" s="318">
        <v>170</v>
      </c>
      <c r="Z299" s="318">
        <v>4100</v>
      </c>
      <c r="AA299" s="318">
        <v>110</v>
      </c>
      <c r="AB299" s="317" t="s">
        <v>2669</v>
      </c>
      <c r="AC299" s="318">
        <v>0.97499999999999998</v>
      </c>
      <c r="AD299" s="317" t="s">
        <v>800</v>
      </c>
      <c r="AE299" s="317" t="s">
        <v>800</v>
      </c>
      <c r="AF299" s="295"/>
      <c r="AG299" s="295"/>
      <c r="AH299" s="317" t="s">
        <v>2906</v>
      </c>
      <c r="AI299" s="317" t="s">
        <v>2712</v>
      </c>
      <c r="AJ299" s="317" t="s">
        <v>2854</v>
      </c>
      <c r="AK299" s="317" t="s">
        <v>2920</v>
      </c>
      <c r="AL299" s="317" t="s">
        <v>2854</v>
      </c>
      <c r="AM299" s="317" t="s">
        <v>2865</v>
      </c>
      <c r="AN299" s="317" t="s">
        <v>2898</v>
      </c>
      <c r="AO299" s="317" t="s">
        <v>2909</v>
      </c>
      <c r="AP299" s="317" t="s">
        <v>2868</v>
      </c>
      <c r="AQ299" s="317" t="s">
        <v>2869</v>
      </c>
      <c r="AR299" s="317" t="s">
        <v>2910</v>
      </c>
      <c r="AS299" s="318">
        <v>82.6995</v>
      </c>
      <c r="AT299" s="318">
        <v>9.8210999999999995</v>
      </c>
      <c r="AU299" s="317" t="s">
        <v>3947</v>
      </c>
      <c r="AV299" s="317" t="s">
        <v>3965</v>
      </c>
      <c r="AW299" s="317" t="s">
        <v>3966</v>
      </c>
      <c r="AX299" s="317" t="s">
        <v>3967</v>
      </c>
      <c r="AY299" s="317" t="s">
        <v>2923</v>
      </c>
      <c r="AZ299" s="317" t="s">
        <v>800</v>
      </c>
      <c r="BA299" s="317" t="s">
        <v>800</v>
      </c>
      <c r="BB299" s="318">
        <v>2.7151490514905202E-3</v>
      </c>
      <c r="BC299" s="318">
        <v>9.0440815573392397E-3</v>
      </c>
      <c r="BD299" s="318">
        <v>1E-3</v>
      </c>
      <c r="BE299" s="318">
        <v>3.1212069746376799E-4</v>
      </c>
      <c r="BF299" s="318">
        <v>1.1479999999999999E-3</v>
      </c>
      <c r="BG299" s="318">
        <v>6.6356542008715904E-5</v>
      </c>
      <c r="BH299" s="318">
        <v>1.3256644986449899E-3</v>
      </c>
      <c r="BI299" s="318">
        <v>0</v>
      </c>
      <c r="BJ299" s="318">
        <v>6.0792365184837098E-4</v>
      </c>
      <c r="BK299" s="318">
        <v>0</v>
      </c>
      <c r="BL299" s="318">
        <v>0</v>
      </c>
      <c r="BM299" s="318">
        <v>1.1245594767641301E-2</v>
      </c>
      <c r="BN299" s="318">
        <v>8.5269198536237799E-4</v>
      </c>
      <c r="BO299" s="318">
        <v>2.0207122756161198E-3</v>
      </c>
      <c r="BP299" s="318">
        <v>2.9578350262365999E-3</v>
      </c>
      <c r="BQ299" s="318">
        <v>9.9561956367372694E-4</v>
      </c>
      <c r="BR299" s="318">
        <v>0</v>
      </c>
      <c r="BS299" s="318">
        <v>3.0338295027415401E-2</v>
      </c>
      <c r="BT299" s="318">
        <v>3.3296130053652E-2</v>
      </c>
      <c r="BU299" s="318">
        <v>3.4291749617325701E-2</v>
      </c>
      <c r="BV299" s="318">
        <v>178.46055898479599</v>
      </c>
      <c r="BW299" s="318">
        <v>195.85958855089399</v>
      </c>
      <c r="BX299" s="318">
        <v>201.71617421956299</v>
      </c>
      <c r="BY299" s="318">
        <v>463.99745336047101</v>
      </c>
      <c r="BZ299" s="318">
        <v>509.23493023232498</v>
      </c>
      <c r="CA299" s="318">
        <v>524.46205297086397</v>
      </c>
      <c r="CB299" s="318">
        <v>7.8879567071279997</v>
      </c>
      <c r="CC299" s="318">
        <v>8.6569938139495193</v>
      </c>
      <c r="CD299" s="318">
        <v>8.9158549005046908</v>
      </c>
      <c r="CE299" s="317" t="s">
        <v>800</v>
      </c>
      <c r="CF299" s="317" t="s">
        <v>800</v>
      </c>
      <c r="CG299" s="317" t="s">
        <v>2902</v>
      </c>
      <c r="CH299" s="318">
        <v>1.0352238976052901E-3</v>
      </c>
      <c r="CI299" s="318">
        <v>2.93030711298101E-2</v>
      </c>
      <c r="CJ299" s="318">
        <v>7.6187984937506297</v>
      </c>
      <c r="CL299" s="223">
        <f t="shared" si="38"/>
        <v>1.6219295998795607E-2</v>
      </c>
      <c r="CM299" s="223">
        <f t="shared" si="39"/>
        <v>1.4118999028619798E-2</v>
      </c>
      <c r="CN299" s="223">
        <f t="shared" si="40"/>
        <v>2.9578350262365999E-3</v>
      </c>
      <c r="CO299" s="223">
        <f t="shared" si="40"/>
        <v>9.9561956367372694E-4</v>
      </c>
      <c r="CP299" s="223">
        <f t="shared" si="41"/>
        <v>3.4291749617325736E-2</v>
      </c>
      <c r="CQ299" s="223">
        <f t="shared" si="42"/>
        <v>0</v>
      </c>
      <c r="CR299" s="222"/>
      <c r="CS299" s="222"/>
      <c r="CT299" s="222"/>
      <c r="CU299" s="222"/>
      <c r="CV299" s="222"/>
      <c r="CW299" s="222"/>
      <c r="CX299" s="222"/>
      <c r="CY299" s="222"/>
      <c r="CZ299" s="222"/>
      <c r="DA299" s="222"/>
      <c r="DB299" s="224">
        <f t="shared" si="43"/>
        <v>2.5169638059297207E-2</v>
      </c>
      <c r="DC299" s="224">
        <f t="shared" si="44"/>
        <v>5.1686569681181974E-3</v>
      </c>
      <c r="DD299" s="224">
        <f t="shared" si="45"/>
        <v>3.0338295027415405E-2</v>
      </c>
      <c r="DE299" s="225">
        <f t="shared" si="46"/>
        <v>0</v>
      </c>
      <c r="DF299" s="222"/>
      <c r="DG299" s="222"/>
    </row>
    <row r="300" spans="1:111" ht="25.5" x14ac:dyDescent="0.25">
      <c r="A300" s="317" t="s">
        <v>689</v>
      </c>
      <c r="B300" s="317" t="s">
        <v>3963</v>
      </c>
      <c r="C300" s="317" t="s">
        <v>690</v>
      </c>
      <c r="D300" s="317" t="s">
        <v>49</v>
      </c>
      <c r="E300" s="318">
        <v>170</v>
      </c>
      <c r="F300" s="318">
        <v>3690</v>
      </c>
      <c r="G300" s="317" t="s">
        <v>2890</v>
      </c>
      <c r="H300" s="317" t="s">
        <v>800</v>
      </c>
      <c r="I300" s="317" t="s">
        <v>2626</v>
      </c>
      <c r="J300" s="318">
        <v>184</v>
      </c>
      <c r="K300" s="318">
        <v>0.82457237731186495</v>
      </c>
      <c r="L300" s="317" t="s">
        <v>2891</v>
      </c>
      <c r="M300" s="317" t="s">
        <v>2892</v>
      </c>
      <c r="N300" s="317" t="s">
        <v>2893</v>
      </c>
      <c r="O300" s="317" t="s">
        <v>3940</v>
      </c>
      <c r="P300" s="317" t="s">
        <v>2894</v>
      </c>
      <c r="Q300" s="317" t="s">
        <v>2891</v>
      </c>
      <c r="R300" s="317" t="s">
        <v>3963</v>
      </c>
      <c r="S300" s="317" t="s">
        <v>3941</v>
      </c>
      <c r="T300" s="318">
        <v>5.32004797490543E-2</v>
      </c>
      <c r="U300" s="317" t="s">
        <v>2896</v>
      </c>
      <c r="V300" s="317" t="s">
        <v>2897</v>
      </c>
      <c r="W300" s="317" t="s">
        <v>155</v>
      </c>
      <c r="X300" s="317" t="s">
        <v>156</v>
      </c>
      <c r="Y300" s="318">
        <v>170</v>
      </c>
      <c r="Z300" s="318">
        <v>4100</v>
      </c>
      <c r="AA300" s="318">
        <v>110</v>
      </c>
      <c r="AB300" s="317" t="s">
        <v>4283</v>
      </c>
      <c r="AC300" s="318">
        <v>0.97499999999999998</v>
      </c>
      <c r="AD300" s="317" t="s">
        <v>800</v>
      </c>
      <c r="AE300" s="317" t="s">
        <v>800</v>
      </c>
      <c r="AF300" s="295"/>
      <c r="AG300" s="295"/>
      <c r="AH300" s="317" t="s">
        <v>2906</v>
      </c>
      <c r="AI300" s="317" t="s">
        <v>2712</v>
      </c>
      <c r="AJ300" s="317" t="s">
        <v>2855</v>
      </c>
      <c r="AK300" s="317" t="s">
        <v>2864</v>
      </c>
      <c r="AL300" s="317" t="s">
        <v>2854</v>
      </c>
      <c r="AM300" s="317" t="s">
        <v>2865</v>
      </c>
      <c r="AN300" s="317" t="s">
        <v>2898</v>
      </c>
      <c r="AO300" s="317" t="s">
        <v>2909</v>
      </c>
      <c r="AP300" s="317" t="s">
        <v>2868</v>
      </c>
      <c r="AQ300" s="317" t="s">
        <v>2869</v>
      </c>
      <c r="AR300" s="317" t="s">
        <v>2910</v>
      </c>
      <c r="AS300" s="318">
        <v>82.6995</v>
      </c>
      <c r="AT300" s="318">
        <v>9.8210999999999995</v>
      </c>
      <c r="AU300" s="317" t="s">
        <v>3947</v>
      </c>
      <c r="AV300" s="317" t="s">
        <v>3943</v>
      </c>
      <c r="AW300" s="317" t="s">
        <v>3944</v>
      </c>
      <c r="AX300" s="317" t="s">
        <v>3945</v>
      </c>
      <c r="AY300" s="317" t="s">
        <v>2874</v>
      </c>
      <c r="AZ300" s="317" t="s">
        <v>800</v>
      </c>
      <c r="BA300" s="317" t="s">
        <v>800</v>
      </c>
      <c r="BB300" s="318">
        <v>2.7151490514905202E-3</v>
      </c>
      <c r="BC300" s="318">
        <v>9.0440815573392397E-3</v>
      </c>
      <c r="BD300" s="318">
        <v>1E-3</v>
      </c>
      <c r="BE300" s="318">
        <v>3.1212069746376799E-4</v>
      </c>
      <c r="BF300" s="318">
        <v>1.1479999999999999E-3</v>
      </c>
      <c r="BG300" s="318">
        <v>6.6356542008715904E-5</v>
      </c>
      <c r="BH300" s="318">
        <v>1.3208352303523E-3</v>
      </c>
      <c r="BI300" s="318">
        <v>0</v>
      </c>
      <c r="BJ300" s="318">
        <v>6.0792365184837098E-4</v>
      </c>
      <c r="BK300" s="318">
        <v>0</v>
      </c>
      <c r="BL300" s="318">
        <v>0</v>
      </c>
      <c r="BM300" s="318">
        <v>1.1245594767641301E-2</v>
      </c>
      <c r="BN300" s="318">
        <v>8.5269198536237799E-4</v>
      </c>
      <c r="BO300" s="318">
        <v>2.0207122756161198E-3</v>
      </c>
      <c r="BP300" s="318">
        <v>2.9578350262365999E-3</v>
      </c>
      <c r="BQ300" s="318">
        <v>9.9561956367372694E-4</v>
      </c>
      <c r="BR300" s="318">
        <v>1.82988733658537E-4</v>
      </c>
      <c r="BS300" s="318">
        <v>3.05164544927812E-2</v>
      </c>
      <c r="BT300" s="318">
        <v>3.3474289519017798E-2</v>
      </c>
      <c r="BU300" s="318">
        <v>3.4469909082691597E-2</v>
      </c>
      <c r="BV300" s="318">
        <v>179.50855583988999</v>
      </c>
      <c r="BW300" s="318">
        <v>196.90758540598699</v>
      </c>
      <c r="BX300" s="318">
        <v>202.76417107465599</v>
      </c>
      <c r="BY300" s="318">
        <v>466.72224518371303</v>
      </c>
      <c r="BZ300" s="318">
        <v>511.959722055567</v>
      </c>
      <c r="CA300" s="318">
        <v>527.18684479410604</v>
      </c>
      <c r="CB300" s="318">
        <v>7.9342781681231198</v>
      </c>
      <c r="CC300" s="318">
        <v>8.7033152749446394</v>
      </c>
      <c r="CD300" s="318">
        <v>8.9621763614998091</v>
      </c>
      <c r="CE300" s="317" t="s">
        <v>800</v>
      </c>
      <c r="CF300" s="317" t="s">
        <v>800</v>
      </c>
      <c r="CG300" s="317" t="s">
        <v>2902</v>
      </c>
      <c r="CH300" s="318">
        <v>1.0352238976052901E-3</v>
      </c>
      <c r="CI300" s="318">
        <v>2.9481230595175999E-2</v>
      </c>
      <c r="CJ300" s="318">
        <v>7.6651199547457498</v>
      </c>
      <c r="CL300" s="223">
        <f t="shared" si="38"/>
        <v>1.6397455464161454E-2</v>
      </c>
      <c r="CM300" s="223">
        <f t="shared" si="39"/>
        <v>1.4118999028619798E-2</v>
      </c>
      <c r="CN300" s="223">
        <f t="shared" si="40"/>
        <v>2.9578350262365999E-3</v>
      </c>
      <c r="CO300" s="223">
        <f t="shared" si="40"/>
        <v>9.9561956367372694E-4</v>
      </c>
      <c r="CP300" s="223">
        <f t="shared" si="41"/>
        <v>3.4469909082691583E-2</v>
      </c>
      <c r="CQ300" s="223">
        <f t="shared" si="42"/>
        <v>0</v>
      </c>
      <c r="CR300" s="222"/>
      <c r="CS300" s="222"/>
      <c r="CT300" s="222"/>
      <c r="CU300" s="222"/>
      <c r="CV300" s="222"/>
      <c r="CW300" s="222"/>
      <c r="CX300" s="222"/>
      <c r="CY300" s="222"/>
      <c r="CZ300" s="222"/>
      <c r="DA300" s="222"/>
      <c r="DB300" s="224">
        <f t="shared" si="43"/>
        <v>2.5169638059297207E-2</v>
      </c>
      <c r="DC300" s="224">
        <f t="shared" si="44"/>
        <v>5.3468164334840437E-3</v>
      </c>
      <c r="DD300" s="224">
        <f t="shared" si="45"/>
        <v>3.0516454492781252E-2</v>
      </c>
      <c r="DE300" s="225">
        <f t="shared" si="46"/>
        <v>5.2041704279304213E-17</v>
      </c>
      <c r="DF300" s="222"/>
      <c r="DG300" s="222"/>
    </row>
    <row r="301" spans="1:111" ht="25.5" x14ac:dyDescent="0.25">
      <c r="A301" s="317" t="s">
        <v>689</v>
      </c>
      <c r="B301" s="317" t="s">
        <v>4284</v>
      </c>
      <c r="C301" s="317" t="s">
        <v>690</v>
      </c>
      <c r="D301" s="317" t="s">
        <v>49</v>
      </c>
      <c r="E301" s="318">
        <v>170</v>
      </c>
      <c r="F301" s="318">
        <v>3690</v>
      </c>
      <c r="G301" s="317" t="s">
        <v>2890</v>
      </c>
      <c r="H301" s="317" t="s">
        <v>800</v>
      </c>
      <c r="I301" s="317" t="s">
        <v>2626</v>
      </c>
      <c r="J301" s="318">
        <v>184</v>
      </c>
      <c r="K301" s="318">
        <v>0.82457237731186495</v>
      </c>
      <c r="L301" s="317" t="s">
        <v>2891</v>
      </c>
      <c r="M301" s="317" t="s">
        <v>2892</v>
      </c>
      <c r="N301" s="317" t="s">
        <v>2893</v>
      </c>
      <c r="O301" s="317" t="s">
        <v>3940</v>
      </c>
      <c r="P301" s="317" t="s">
        <v>2894</v>
      </c>
      <c r="Q301" s="317" t="s">
        <v>2855</v>
      </c>
      <c r="R301" s="317" t="s">
        <v>4284</v>
      </c>
      <c r="S301" s="317" t="s">
        <v>3941</v>
      </c>
      <c r="T301" s="318">
        <v>5.32004797490543E-2</v>
      </c>
      <c r="U301" s="317" t="s">
        <v>2896</v>
      </c>
      <c r="V301" s="317" t="s">
        <v>2897</v>
      </c>
      <c r="W301" s="317" t="s">
        <v>159</v>
      </c>
      <c r="X301" s="317" t="s">
        <v>160</v>
      </c>
      <c r="Y301" s="318">
        <v>170</v>
      </c>
      <c r="Z301" s="318">
        <v>4100</v>
      </c>
      <c r="AA301" s="318">
        <v>110</v>
      </c>
      <c r="AB301" s="317" t="s">
        <v>4285</v>
      </c>
      <c r="AC301" s="318">
        <v>0.97499999999999998</v>
      </c>
      <c r="AD301" s="317" t="s">
        <v>800</v>
      </c>
      <c r="AE301" s="317" t="s">
        <v>800</v>
      </c>
      <c r="AF301" s="318">
        <v>0</v>
      </c>
      <c r="AG301" s="318">
        <v>0</v>
      </c>
      <c r="AH301" s="317" t="s">
        <v>2855</v>
      </c>
      <c r="AI301" s="317" t="s">
        <v>2711</v>
      </c>
      <c r="AJ301" s="317" t="s">
        <v>2891</v>
      </c>
      <c r="AK301" s="317" t="s">
        <v>2907</v>
      </c>
      <c r="AL301" s="317" t="s">
        <v>2854</v>
      </c>
      <c r="AM301" s="317" t="s">
        <v>2865</v>
      </c>
      <c r="AN301" s="317" t="s">
        <v>2898</v>
      </c>
      <c r="AO301" s="317" t="s">
        <v>2921</v>
      </c>
      <c r="AP301" s="317" t="s">
        <v>2868</v>
      </c>
      <c r="AQ301" s="317" t="s">
        <v>2869</v>
      </c>
      <c r="AR301" s="317" t="s">
        <v>2922</v>
      </c>
      <c r="AS301" s="318">
        <v>82.6995</v>
      </c>
      <c r="AT301" s="318">
        <v>6.5473999999999997</v>
      </c>
      <c r="AU301" s="317" t="s">
        <v>3947</v>
      </c>
      <c r="AV301" s="317" t="s">
        <v>3965</v>
      </c>
      <c r="AW301" s="317" t="s">
        <v>3966</v>
      </c>
      <c r="AX301" s="317" t="s">
        <v>3967</v>
      </c>
      <c r="AY301" s="317" t="s">
        <v>2915</v>
      </c>
      <c r="AZ301" s="317" t="s">
        <v>800</v>
      </c>
      <c r="BA301" s="317" t="s">
        <v>800</v>
      </c>
      <c r="BB301" s="318">
        <v>2.7151490514905202E-3</v>
      </c>
      <c r="BC301" s="318">
        <v>9.0440815573392397E-3</v>
      </c>
      <c r="BD301" s="318">
        <v>1E-3</v>
      </c>
      <c r="BE301" s="318">
        <v>3.1212069746376799E-4</v>
      </c>
      <c r="BF301" s="318">
        <v>1.1479999999999999E-3</v>
      </c>
      <c r="BG301" s="318">
        <v>4.4237694672477301E-5</v>
      </c>
      <c r="BH301" s="318">
        <v>1.3256644986449899E-3</v>
      </c>
      <c r="BI301" s="318">
        <v>0</v>
      </c>
      <c r="BJ301" s="318">
        <v>6.0792365184837098E-4</v>
      </c>
      <c r="BK301" s="318">
        <v>0</v>
      </c>
      <c r="BL301" s="318">
        <v>0</v>
      </c>
      <c r="BM301" s="318">
        <v>1.1245594767641301E-2</v>
      </c>
      <c r="BN301" s="318">
        <v>8.5269198536237799E-4</v>
      </c>
      <c r="BO301" s="318">
        <v>5.9515113744280403E-3</v>
      </c>
      <c r="BP301" s="318">
        <v>2.9578350262365999E-3</v>
      </c>
      <c r="BQ301" s="318">
        <v>9.9561956367372694E-4</v>
      </c>
      <c r="BR301" s="318">
        <v>1.07512195121951E-4</v>
      </c>
      <c r="BS301" s="318">
        <v>3.4354487474012999E-2</v>
      </c>
      <c r="BT301" s="318">
        <v>3.7312322500249601E-2</v>
      </c>
      <c r="BU301" s="318">
        <v>3.8307942063923399E-2</v>
      </c>
      <c r="BV301" s="318">
        <v>202.08522043537101</v>
      </c>
      <c r="BW301" s="318">
        <v>219.48425000146801</v>
      </c>
      <c r="BX301" s="318">
        <v>225.34083567013701</v>
      </c>
      <c r="BY301" s="318">
        <v>525.42157313196401</v>
      </c>
      <c r="BZ301" s="318">
        <v>570.65905000381804</v>
      </c>
      <c r="CA301" s="318">
        <v>585.88617274235696</v>
      </c>
      <c r="CB301" s="318">
        <v>8.9321667432433909</v>
      </c>
      <c r="CC301" s="318">
        <v>9.7012038500649105</v>
      </c>
      <c r="CD301" s="318">
        <v>9.9600649366200695</v>
      </c>
      <c r="CE301" s="317" t="s">
        <v>800</v>
      </c>
      <c r="CF301" s="317" t="s">
        <v>800</v>
      </c>
      <c r="CG301" s="317" t="s">
        <v>2902</v>
      </c>
      <c r="CH301" s="318">
        <v>1.0352238976052901E-3</v>
      </c>
      <c r="CI301" s="318">
        <v>3.3319263576407701E-2</v>
      </c>
      <c r="CJ301" s="318">
        <v>8.6630085298660102</v>
      </c>
      <c r="CL301" s="223">
        <f t="shared" si="38"/>
        <v>1.6304689346581316E-2</v>
      </c>
      <c r="CM301" s="223">
        <f t="shared" si="39"/>
        <v>1.8049798127431717E-2</v>
      </c>
      <c r="CN301" s="223">
        <f t="shared" si="40"/>
        <v>2.9578350262365999E-3</v>
      </c>
      <c r="CO301" s="223">
        <f t="shared" si="40"/>
        <v>9.9561956367372694E-4</v>
      </c>
      <c r="CP301" s="223">
        <f t="shared" si="41"/>
        <v>3.8307942063923364E-2</v>
      </c>
      <c r="CQ301" s="223">
        <f t="shared" si="42"/>
        <v>0</v>
      </c>
      <c r="CR301" s="222"/>
      <c r="CS301" s="222"/>
      <c r="CT301" s="222"/>
      <c r="CU301" s="222"/>
      <c r="CV301" s="222"/>
      <c r="CW301" s="222"/>
      <c r="CX301" s="222"/>
      <c r="CY301" s="222"/>
      <c r="CZ301" s="222"/>
      <c r="DA301" s="222"/>
      <c r="DB301" s="224">
        <f t="shared" si="43"/>
        <v>2.5169638059297207E-2</v>
      </c>
      <c r="DC301" s="224">
        <f t="shared" si="44"/>
        <v>9.1848494147158295E-3</v>
      </c>
      <c r="DD301" s="224">
        <f t="shared" si="45"/>
        <v>3.435448747401304E-2</v>
      </c>
      <c r="DE301" s="225">
        <f t="shared" si="46"/>
        <v>0</v>
      </c>
      <c r="DF301" s="222"/>
      <c r="DG301" s="222"/>
    </row>
    <row r="302" spans="1:111" ht="25.5" x14ac:dyDescent="0.25">
      <c r="A302" s="317" t="s">
        <v>691</v>
      </c>
      <c r="B302" s="317" t="s">
        <v>2682</v>
      </c>
      <c r="C302" s="317" t="s">
        <v>692</v>
      </c>
      <c r="D302" s="317" t="s">
        <v>2853</v>
      </c>
      <c r="E302" s="318">
        <v>205</v>
      </c>
      <c r="F302" s="318">
        <v>2205</v>
      </c>
      <c r="G302" s="317" t="s">
        <v>2890</v>
      </c>
      <c r="H302" s="317" t="s">
        <v>800</v>
      </c>
      <c r="I302" s="317" t="s">
        <v>2626</v>
      </c>
      <c r="J302" s="318">
        <v>163</v>
      </c>
      <c r="K302" s="318">
        <v>0.8</v>
      </c>
      <c r="L302" s="317" t="s">
        <v>2891</v>
      </c>
      <c r="M302" s="317" t="s">
        <v>2892</v>
      </c>
      <c r="N302" s="317" t="s">
        <v>2893</v>
      </c>
      <c r="O302" s="317" t="s">
        <v>3940</v>
      </c>
      <c r="P302" s="317" t="s">
        <v>2894</v>
      </c>
      <c r="Q302" s="317" t="s">
        <v>2859</v>
      </c>
      <c r="R302" s="317" t="s">
        <v>2682</v>
      </c>
      <c r="S302" s="317" t="s">
        <v>3941</v>
      </c>
      <c r="T302" s="318">
        <v>5.32004797490543E-2</v>
      </c>
      <c r="U302" s="317" t="s">
        <v>2896</v>
      </c>
      <c r="V302" s="317" t="s">
        <v>2897</v>
      </c>
      <c r="W302" s="317" t="s">
        <v>691</v>
      </c>
      <c r="X302" s="317" t="s">
        <v>692</v>
      </c>
      <c r="Y302" s="318">
        <v>205</v>
      </c>
      <c r="Z302" s="318">
        <v>2205</v>
      </c>
      <c r="AA302" s="318">
        <v>1</v>
      </c>
      <c r="AB302" s="317" t="s">
        <v>2682</v>
      </c>
      <c r="AC302" s="318">
        <v>1</v>
      </c>
      <c r="AD302" s="317" t="s">
        <v>800</v>
      </c>
      <c r="AE302" s="317" t="s">
        <v>800</v>
      </c>
      <c r="AF302" s="295"/>
      <c r="AG302" s="295"/>
      <c r="AH302" s="317" t="s">
        <v>2854</v>
      </c>
      <c r="AI302" s="317" t="s">
        <v>2863</v>
      </c>
      <c r="AJ302" s="317" t="s">
        <v>2855</v>
      </c>
      <c r="AK302" s="317" t="s">
        <v>2864</v>
      </c>
      <c r="AL302" s="317" t="s">
        <v>2854</v>
      </c>
      <c r="AM302" s="317" t="s">
        <v>2865</v>
      </c>
      <c r="AN302" s="317" t="s">
        <v>2898</v>
      </c>
      <c r="AO302" s="317" t="s">
        <v>2867</v>
      </c>
      <c r="AP302" s="317" t="s">
        <v>2868</v>
      </c>
      <c r="AQ302" s="317" t="s">
        <v>2869</v>
      </c>
      <c r="AR302" s="317" t="s">
        <v>2870</v>
      </c>
      <c r="AS302" s="318">
        <v>82.6995</v>
      </c>
      <c r="AT302" s="318">
        <v>0</v>
      </c>
      <c r="AU302" s="317" t="s">
        <v>3969</v>
      </c>
      <c r="AV302" s="317" t="s">
        <v>3969</v>
      </c>
      <c r="AW302" s="317" t="s">
        <v>3970</v>
      </c>
      <c r="AX302" s="317" t="s">
        <v>3971</v>
      </c>
      <c r="AY302" s="317" t="s">
        <v>2874</v>
      </c>
      <c r="AZ302" s="317" t="s">
        <v>800</v>
      </c>
      <c r="BA302" s="317" t="s">
        <v>800</v>
      </c>
      <c r="BB302" s="318">
        <v>4.0024137062232299E-3</v>
      </c>
      <c r="BC302" s="318">
        <v>1.09060983485561E-2</v>
      </c>
      <c r="BD302" s="318">
        <v>8.3333333333333295E-4</v>
      </c>
      <c r="BE302" s="318">
        <v>3.5233256646216799E-4</v>
      </c>
      <c r="BF302" s="318">
        <v>0</v>
      </c>
      <c r="BG302" s="318">
        <v>0</v>
      </c>
      <c r="BH302" s="318">
        <v>0</v>
      </c>
      <c r="BI302" s="318">
        <v>0</v>
      </c>
      <c r="BJ302" s="318">
        <v>0</v>
      </c>
      <c r="BK302" s="318">
        <v>0</v>
      </c>
      <c r="BL302" s="318">
        <v>0</v>
      </c>
      <c r="BM302" s="318">
        <v>1.30843286302035E-2</v>
      </c>
      <c r="BN302" s="318">
        <v>1.0598292851796401E-3</v>
      </c>
      <c r="BO302" s="318">
        <v>0</v>
      </c>
      <c r="BP302" s="318">
        <v>3.4414618627880401E-3</v>
      </c>
      <c r="BQ302" s="318">
        <v>1.1584103669866801E-3</v>
      </c>
      <c r="BR302" s="318">
        <v>3.4025116009070297E-4</v>
      </c>
      <c r="BS302" s="318">
        <v>3.05785870300487E-2</v>
      </c>
      <c r="BT302" s="318">
        <v>3.4020048892836698E-2</v>
      </c>
      <c r="BU302" s="318">
        <v>3.5178459259823401E-2</v>
      </c>
      <c r="BV302" s="318">
        <v>149.163839170969</v>
      </c>
      <c r="BW302" s="318">
        <v>165.95145801383799</v>
      </c>
      <c r="BX302" s="318">
        <v>171.602240291822</v>
      </c>
      <c r="BY302" s="318">
        <v>387.82598184452002</v>
      </c>
      <c r="BZ302" s="318">
        <v>431.47379083597798</v>
      </c>
      <c r="CA302" s="318">
        <v>446.16582475873599</v>
      </c>
      <c r="CB302" s="318">
        <v>7.9504326278126598</v>
      </c>
      <c r="CC302" s="318">
        <v>8.8452127121375508</v>
      </c>
      <c r="CD302" s="318">
        <v>9.1463994075540906</v>
      </c>
      <c r="CE302" s="317" t="s">
        <v>800</v>
      </c>
      <c r="CF302" s="317" t="s">
        <v>800</v>
      </c>
      <c r="CG302" s="317" t="s">
        <v>2902</v>
      </c>
      <c r="CH302" s="318">
        <v>1.2044902881511799E-3</v>
      </c>
      <c r="CI302" s="318">
        <v>2.9374096741897501E-2</v>
      </c>
      <c r="CJ302" s="318">
        <v>7.6372651528933497</v>
      </c>
      <c r="CL302" s="223">
        <f t="shared" si="38"/>
        <v>1.6434429114665534E-2</v>
      </c>
      <c r="CM302" s="223">
        <f t="shared" si="39"/>
        <v>1.414415791538314E-2</v>
      </c>
      <c r="CN302" s="223">
        <f t="shared" si="40"/>
        <v>3.4414618627880401E-3</v>
      </c>
      <c r="CO302" s="223">
        <f t="shared" si="40"/>
        <v>1.1584103669866801E-3</v>
      </c>
      <c r="CP302" s="223">
        <f t="shared" si="41"/>
        <v>3.5178459259823401E-2</v>
      </c>
      <c r="CQ302" s="223">
        <f t="shared" si="42"/>
        <v>0</v>
      </c>
      <c r="CR302" s="222"/>
      <c r="CS302" s="222"/>
      <c r="CT302" s="222"/>
      <c r="CU302" s="222"/>
      <c r="CV302" s="222"/>
      <c r="CW302" s="222"/>
      <c r="CX302" s="222"/>
      <c r="CY302" s="222"/>
      <c r="CZ302" s="222"/>
      <c r="DA302" s="222"/>
      <c r="DB302" s="224">
        <f t="shared" si="43"/>
        <v>3.0238335869957968E-2</v>
      </c>
      <c r="DC302" s="224">
        <f t="shared" si="44"/>
        <v>3.4025116009070297E-4</v>
      </c>
      <c r="DD302" s="224">
        <f t="shared" si="45"/>
        <v>3.0578587030048673E-2</v>
      </c>
      <c r="DE302" s="225">
        <f t="shared" si="46"/>
        <v>-2.7755575615628914E-17</v>
      </c>
      <c r="DF302" s="222"/>
      <c r="DG302" s="222"/>
    </row>
    <row r="303" spans="1:111" ht="25.5" x14ac:dyDescent="0.25">
      <c r="A303" s="317" t="s">
        <v>693</v>
      </c>
      <c r="B303" s="317" t="s">
        <v>2681</v>
      </c>
      <c r="C303" s="317" t="s">
        <v>694</v>
      </c>
      <c r="D303" s="317" t="s">
        <v>2853</v>
      </c>
      <c r="E303" s="318">
        <v>205</v>
      </c>
      <c r="F303" s="318">
        <v>3528</v>
      </c>
      <c r="G303" s="317" t="s">
        <v>2890</v>
      </c>
      <c r="H303" s="317" t="s">
        <v>800</v>
      </c>
      <c r="I303" s="317" t="s">
        <v>2626</v>
      </c>
      <c r="J303" s="318">
        <v>152</v>
      </c>
      <c r="K303" s="318">
        <v>0.83660000000000001</v>
      </c>
      <c r="L303" s="317" t="s">
        <v>2891</v>
      </c>
      <c r="M303" s="317" t="s">
        <v>2892</v>
      </c>
      <c r="N303" s="317" t="s">
        <v>2893</v>
      </c>
      <c r="O303" s="317" t="s">
        <v>3940</v>
      </c>
      <c r="P303" s="317" t="s">
        <v>2894</v>
      </c>
      <c r="Q303" s="317" t="s">
        <v>2859</v>
      </c>
      <c r="R303" s="317" t="s">
        <v>2681</v>
      </c>
      <c r="S303" s="317" t="s">
        <v>3941</v>
      </c>
      <c r="T303" s="318">
        <v>5.32004797490543E-2</v>
      </c>
      <c r="U303" s="317" t="s">
        <v>2896</v>
      </c>
      <c r="V303" s="317" t="s">
        <v>2897</v>
      </c>
      <c r="W303" s="317" t="s">
        <v>693</v>
      </c>
      <c r="X303" s="317" t="s">
        <v>694</v>
      </c>
      <c r="Y303" s="318">
        <v>205</v>
      </c>
      <c r="Z303" s="318">
        <v>3528</v>
      </c>
      <c r="AA303" s="318">
        <v>1</v>
      </c>
      <c r="AB303" s="317" t="s">
        <v>2681</v>
      </c>
      <c r="AC303" s="318">
        <v>1</v>
      </c>
      <c r="AD303" s="317" t="s">
        <v>800</v>
      </c>
      <c r="AE303" s="317" t="s">
        <v>800</v>
      </c>
      <c r="AF303" s="295"/>
      <c r="AG303" s="295"/>
      <c r="AH303" s="317" t="s">
        <v>2854</v>
      </c>
      <c r="AI303" s="317" t="s">
        <v>2863</v>
      </c>
      <c r="AJ303" s="317" t="s">
        <v>2855</v>
      </c>
      <c r="AK303" s="317" t="s">
        <v>2864</v>
      </c>
      <c r="AL303" s="317" t="s">
        <v>2854</v>
      </c>
      <c r="AM303" s="317" t="s">
        <v>2865</v>
      </c>
      <c r="AN303" s="317" t="s">
        <v>2898</v>
      </c>
      <c r="AO303" s="317" t="s">
        <v>2867</v>
      </c>
      <c r="AP303" s="317" t="s">
        <v>2868</v>
      </c>
      <c r="AQ303" s="317" t="s">
        <v>2869</v>
      </c>
      <c r="AR303" s="317" t="s">
        <v>2870</v>
      </c>
      <c r="AS303" s="318">
        <v>82.6995</v>
      </c>
      <c r="AT303" s="318">
        <v>0</v>
      </c>
      <c r="AU303" s="317" t="s">
        <v>3973</v>
      </c>
      <c r="AV303" s="317" t="s">
        <v>3973</v>
      </c>
      <c r="AW303" s="317" t="s">
        <v>3974</v>
      </c>
      <c r="AX303" s="317" t="s">
        <v>3975</v>
      </c>
      <c r="AY303" s="317" t="s">
        <v>2874</v>
      </c>
      <c r="AZ303" s="317" t="s">
        <v>800</v>
      </c>
      <c r="BA303" s="317" t="s">
        <v>800</v>
      </c>
      <c r="BB303" s="318">
        <v>4.1056421642731199E-3</v>
      </c>
      <c r="BC303" s="318">
        <v>1.09060983485561E-2</v>
      </c>
      <c r="BD303" s="318">
        <v>8.3333333333333295E-4</v>
      </c>
      <c r="BE303" s="318">
        <v>3.7783031798245602E-4</v>
      </c>
      <c r="BF303" s="318">
        <v>0</v>
      </c>
      <c r="BG303" s="318">
        <v>0</v>
      </c>
      <c r="BH303" s="318">
        <v>0</v>
      </c>
      <c r="BI303" s="318">
        <v>0</v>
      </c>
      <c r="BJ303" s="318">
        <v>0</v>
      </c>
      <c r="BK303" s="318">
        <v>0</v>
      </c>
      <c r="BL303" s="318">
        <v>0</v>
      </c>
      <c r="BM303" s="318">
        <v>1.3417375886880301E-2</v>
      </c>
      <c r="BN303" s="318">
        <v>1.0134633374894999E-3</v>
      </c>
      <c r="BO303" s="318">
        <v>0</v>
      </c>
      <c r="BP303" s="318">
        <v>3.5290605057718E-3</v>
      </c>
      <c r="BQ303" s="318">
        <v>1.1878964343069601E-3</v>
      </c>
      <c r="BR303" s="318">
        <v>2.1265697505668901E-4</v>
      </c>
      <c r="BS303" s="318">
        <v>3.0866400363571501E-2</v>
      </c>
      <c r="BT303" s="318">
        <v>3.4395460869343301E-2</v>
      </c>
      <c r="BU303" s="318">
        <v>3.5583357303650302E-2</v>
      </c>
      <c r="BV303" s="318">
        <v>150.56780665156799</v>
      </c>
      <c r="BW303" s="318">
        <v>167.78273594801601</v>
      </c>
      <c r="BX303" s="318">
        <v>173.577352700733</v>
      </c>
      <c r="BY303" s="318">
        <v>391.47629729407799</v>
      </c>
      <c r="BZ303" s="318">
        <v>436.23511346484202</v>
      </c>
      <c r="CA303" s="318">
        <v>451.30111702190601</v>
      </c>
      <c r="CB303" s="318">
        <v>8.0252640945285894</v>
      </c>
      <c r="CC303" s="318">
        <v>8.9428198260292593</v>
      </c>
      <c r="CD303" s="318">
        <v>9.2516728989490709</v>
      </c>
      <c r="CE303" s="317" t="s">
        <v>800</v>
      </c>
      <c r="CF303" s="317" t="s">
        <v>800</v>
      </c>
      <c r="CG303" s="317" t="s">
        <v>2902</v>
      </c>
      <c r="CH303" s="318">
        <v>1.23514926940274E-3</v>
      </c>
      <c r="CI303" s="318">
        <v>2.9631251094168799E-2</v>
      </c>
      <c r="CJ303" s="318">
        <v>7.7041252844838803</v>
      </c>
      <c r="CL303" s="223">
        <f t="shared" si="38"/>
        <v>1.6435561139201697E-2</v>
      </c>
      <c r="CM303" s="223">
        <f t="shared" si="39"/>
        <v>1.4430839224369801E-2</v>
      </c>
      <c r="CN303" s="223">
        <f t="shared" si="40"/>
        <v>3.5290605057718E-3</v>
      </c>
      <c r="CO303" s="223">
        <f t="shared" si="40"/>
        <v>1.1878964343069601E-3</v>
      </c>
      <c r="CP303" s="223">
        <f t="shared" si="41"/>
        <v>3.5583357303650254E-2</v>
      </c>
      <c r="CQ303" s="223">
        <f t="shared" si="42"/>
        <v>0</v>
      </c>
      <c r="CR303" s="222"/>
      <c r="CS303" s="222"/>
      <c r="CT303" s="222"/>
      <c r="CU303" s="222"/>
      <c r="CV303" s="222"/>
      <c r="CW303" s="222"/>
      <c r="CX303" s="222"/>
      <c r="CY303" s="222"/>
      <c r="CZ303" s="222"/>
      <c r="DA303" s="222"/>
      <c r="DB303" s="224">
        <f t="shared" si="43"/>
        <v>3.0653743388514808E-2</v>
      </c>
      <c r="DC303" s="224">
        <f t="shared" si="44"/>
        <v>2.1265697505668901E-4</v>
      </c>
      <c r="DD303" s="224">
        <f t="shared" si="45"/>
        <v>3.0866400363571498E-2</v>
      </c>
      <c r="DE303" s="225">
        <f t="shared" si="46"/>
        <v>0</v>
      </c>
      <c r="DF303" s="222"/>
      <c r="DG303" s="222"/>
    </row>
    <row r="304" spans="1:111" ht="25.5" x14ac:dyDescent="0.25">
      <c r="A304" s="317" t="s">
        <v>697</v>
      </c>
      <c r="B304" s="317" t="s">
        <v>4286</v>
      </c>
      <c r="C304" s="317" t="s">
        <v>698</v>
      </c>
      <c r="D304" s="317" t="s">
        <v>49</v>
      </c>
      <c r="E304" s="318">
        <v>200</v>
      </c>
      <c r="F304" s="318">
        <v>3420</v>
      </c>
      <c r="G304" s="317" t="s">
        <v>2906</v>
      </c>
      <c r="H304" s="317" t="s">
        <v>800</v>
      </c>
      <c r="I304" s="317" t="s">
        <v>2625</v>
      </c>
      <c r="J304" s="318">
        <v>176</v>
      </c>
      <c r="K304" s="318">
        <v>0.8</v>
      </c>
      <c r="L304" s="317" t="s">
        <v>2891</v>
      </c>
      <c r="M304" s="317" t="s">
        <v>2892</v>
      </c>
      <c r="N304" s="317" t="s">
        <v>2893</v>
      </c>
      <c r="O304" s="317" t="s">
        <v>3940</v>
      </c>
      <c r="P304" s="317" t="s">
        <v>2894</v>
      </c>
      <c r="Q304" s="317" t="s">
        <v>2859</v>
      </c>
      <c r="R304" s="317" t="s">
        <v>4286</v>
      </c>
      <c r="S304" s="317" t="s">
        <v>3941</v>
      </c>
      <c r="T304" s="318">
        <v>5.32004797490543E-2</v>
      </c>
      <c r="U304" s="317" t="s">
        <v>2981</v>
      </c>
      <c r="V304" s="317" t="s">
        <v>2982</v>
      </c>
      <c r="W304" s="317" t="s">
        <v>697</v>
      </c>
      <c r="X304" s="317" t="s">
        <v>698</v>
      </c>
      <c r="Y304" s="318">
        <v>200</v>
      </c>
      <c r="Z304" s="318">
        <v>3420</v>
      </c>
      <c r="AA304" s="318">
        <v>1</v>
      </c>
      <c r="AB304" s="317" t="s">
        <v>4286</v>
      </c>
      <c r="AC304" s="318">
        <v>1</v>
      </c>
      <c r="AD304" s="317" t="s">
        <v>800</v>
      </c>
      <c r="AE304" s="317" t="s">
        <v>800</v>
      </c>
      <c r="AF304" s="318">
        <v>0</v>
      </c>
      <c r="AG304" s="318">
        <v>0</v>
      </c>
      <c r="AH304" s="317" t="s">
        <v>2854</v>
      </c>
      <c r="AI304" s="317" t="s">
        <v>2863</v>
      </c>
      <c r="AJ304" s="317" t="s">
        <v>2891</v>
      </c>
      <c r="AK304" s="317" t="s">
        <v>2907</v>
      </c>
      <c r="AL304" s="317" t="s">
        <v>2854</v>
      </c>
      <c r="AM304" s="317" t="s">
        <v>2865</v>
      </c>
      <c r="AN304" s="317" t="s">
        <v>2985</v>
      </c>
      <c r="AO304" s="317" t="s">
        <v>2867</v>
      </c>
      <c r="AP304" s="317" t="s">
        <v>2868</v>
      </c>
      <c r="AQ304" s="317" t="s">
        <v>2869</v>
      </c>
      <c r="AR304" s="317" t="s">
        <v>2870</v>
      </c>
      <c r="AS304" s="318">
        <v>82.6995</v>
      </c>
      <c r="AT304" s="318">
        <v>0</v>
      </c>
      <c r="AU304" s="317" t="s">
        <v>3976</v>
      </c>
      <c r="AV304" s="317" t="s">
        <v>3976</v>
      </c>
      <c r="AW304" s="317" t="s">
        <v>3977</v>
      </c>
      <c r="AX304" s="317" t="s">
        <v>3978</v>
      </c>
      <c r="AY304" s="317" t="s">
        <v>2915</v>
      </c>
      <c r="AZ304" s="317" t="s">
        <v>800</v>
      </c>
      <c r="BA304" s="317" t="s">
        <v>800</v>
      </c>
      <c r="BB304" s="318">
        <v>3.49913157894737E-3</v>
      </c>
      <c r="BC304" s="318">
        <v>1.0640095949810901E-2</v>
      </c>
      <c r="BD304" s="318">
        <v>1E-3</v>
      </c>
      <c r="BE304" s="318">
        <v>3.2630800189393898E-4</v>
      </c>
      <c r="BF304" s="318">
        <v>0</v>
      </c>
      <c r="BG304" s="318">
        <v>0</v>
      </c>
      <c r="BH304" s="318">
        <v>0</v>
      </c>
      <c r="BI304" s="318">
        <v>0</v>
      </c>
      <c r="BJ304" s="318">
        <v>0</v>
      </c>
      <c r="BK304" s="318">
        <v>0</v>
      </c>
      <c r="BL304" s="318">
        <v>0</v>
      </c>
      <c r="BM304" s="318">
        <v>1.30510749900713E-2</v>
      </c>
      <c r="BN304" s="318">
        <v>1.03397979041916E-3</v>
      </c>
      <c r="BO304" s="318">
        <v>0</v>
      </c>
      <c r="BP304" s="318">
        <v>3.1872629751957399E-3</v>
      </c>
      <c r="BQ304" s="318">
        <v>1.07284596487971E-3</v>
      </c>
      <c r="BR304" s="318">
        <v>1.28888888888889E-4</v>
      </c>
      <c r="BS304" s="318">
        <v>2.96794792000315E-2</v>
      </c>
      <c r="BT304" s="318">
        <v>3.2866742175227302E-2</v>
      </c>
      <c r="BU304" s="318">
        <v>3.3939588140107002E-2</v>
      </c>
      <c r="BV304" s="318">
        <v>148.39739600015801</v>
      </c>
      <c r="BW304" s="318">
        <v>164.333710876136</v>
      </c>
      <c r="BX304" s="318">
        <v>169.69794070053501</v>
      </c>
      <c r="BY304" s="318">
        <v>385.83322960040999</v>
      </c>
      <c r="BZ304" s="318">
        <v>427.267648277955</v>
      </c>
      <c r="CA304" s="318">
        <v>441.214645821391</v>
      </c>
      <c r="CB304" s="318">
        <v>7.7166645920082004</v>
      </c>
      <c r="CC304" s="318">
        <v>8.5453529655590899</v>
      </c>
      <c r="CD304" s="318">
        <v>8.8242929164278205</v>
      </c>
      <c r="CE304" s="317" t="s">
        <v>800</v>
      </c>
      <c r="CF304" s="317" t="s">
        <v>800</v>
      </c>
      <c r="CG304" s="317" t="s">
        <v>2990</v>
      </c>
      <c r="CH304" s="318">
        <v>1.71334324567912E-3</v>
      </c>
      <c r="CI304" s="318">
        <v>2.7966135954352399E-2</v>
      </c>
      <c r="CJ304" s="318">
        <v>7.2711953481316298</v>
      </c>
      <c r="CL304" s="223">
        <f t="shared" si="38"/>
        <v>1.5594424419541099E-2</v>
      </c>
      <c r="CM304" s="223">
        <f t="shared" si="39"/>
        <v>1.408505478049046E-2</v>
      </c>
      <c r="CN304" s="223">
        <f t="shared" si="40"/>
        <v>3.1872629751957399E-3</v>
      </c>
      <c r="CO304" s="223">
        <f t="shared" si="40"/>
        <v>1.07284596487971E-3</v>
      </c>
      <c r="CP304" s="223">
        <f t="shared" si="41"/>
        <v>3.3939588140107002E-2</v>
      </c>
      <c r="CQ304" s="223">
        <f t="shared" si="42"/>
        <v>0</v>
      </c>
      <c r="CR304" s="222"/>
      <c r="CS304" s="222"/>
      <c r="CT304" s="222"/>
      <c r="CU304" s="222"/>
      <c r="CV304" s="222"/>
      <c r="CW304" s="222"/>
      <c r="CX304" s="222"/>
      <c r="CY304" s="222"/>
      <c r="CZ304" s="222"/>
      <c r="DA304" s="222"/>
      <c r="DB304" s="224">
        <f t="shared" si="43"/>
        <v>2.9550590311142672E-2</v>
      </c>
      <c r="DC304" s="224">
        <f t="shared" si="44"/>
        <v>1.28888888888889E-4</v>
      </c>
      <c r="DD304" s="224">
        <f t="shared" si="45"/>
        <v>2.9679479200031562E-2</v>
      </c>
      <c r="DE304" s="225">
        <f t="shared" si="46"/>
        <v>6.2450045135165055E-17</v>
      </c>
      <c r="DF304" s="222"/>
      <c r="DG304" s="222"/>
    </row>
    <row r="305" spans="1:111" ht="25.5" x14ac:dyDescent="0.25">
      <c r="A305" s="317" t="s">
        <v>697</v>
      </c>
      <c r="B305" s="317" t="s">
        <v>2683</v>
      </c>
      <c r="C305" s="317" t="s">
        <v>698</v>
      </c>
      <c r="D305" s="317" t="s">
        <v>49</v>
      </c>
      <c r="E305" s="318">
        <v>200</v>
      </c>
      <c r="F305" s="318">
        <v>3420</v>
      </c>
      <c r="G305" s="317" t="s">
        <v>2890</v>
      </c>
      <c r="H305" s="317" t="s">
        <v>800</v>
      </c>
      <c r="I305" s="317" t="s">
        <v>2626</v>
      </c>
      <c r="J305" s="318">
        <v>181</v>
      </c>
      <c r="K305" s="318">
        <v>0.86054360725967505</v>
      </c>
      <c r="L305" s="317" t="s">
        <v>2891</v>
      </c>
      <c r="M305" s="317" t="s">
        <v>2892</v>
      </c>
      <c r="N305" s="317" t="s">
        <v>2893</v>
      </c>
      <c r="O305" s="317" t="s">
        <v>3940</v>
      </c>
      <c r="P305" s="317" t="s">
        <v>2894</v>
      </c>
      <c r="Q305" s="317" t="s">
        <v>2859</v>
      </c>
      <c r="R305" s="317" t="s">
        <v>2683</v>
      </c>
      <c r="S305" s="317" t="s">
        <v>3941</v>
      </c>
      <c r="T305" s="318">
        <v>5.32004797490543E-2</v>
      </c>
      <c r="U305" s="317" t="s">
        <v>2896</v>
      </c>
      <c r="V305" s="317" t="s">
        <v>2897</v>
      </c>
      <c r="W305" s="317" t="s">
        <v>697</v>
      </c>
      <c r="X305" s="317" t="s">
        <v>698</v>
      </c>
      <c r="Y305" s="318">
        <v>200</v>
      </c>
      <c r="Z305" s="318">
        <v>3420</v>
      </c>
      <c r="AA305" s="318">
        <v>1</v>
      </c>
      <c r="AB305" s="317" t="s">
        <v>2683</v>
      </c>
      <c r="AC305" s="318">
        <v>1</v>
      </c>
      <c r="AD305" s="317" t="s">
        <v>800</v>
      </c>
      <c r="AE305" s="317" t="s">
        <v>800</v>
      </c>
      <c r="AF305" s="295"/>
      <c r="AG305" s="295"/>
      <c r="AH305" s="317" t="s">
        <v>2854</v>
      </c>
      <c r="AI305" s="317" t="s">
        <v>2863</v>
      </c>
      <c r="AJ305" s="317" t="s">
        <v>2891</v>
      </c>
      <c r="AK305" s="317" t="s">
        <v>2907</v>
      </c>
      <c r="AL305" s="317" t="s">
        <v>2854</v>
      </c>
      <c r="AM305" s="317" t="s">
        <v>2865</v>
      </c>
      <c r="AN305" s="317" t="s">
        <v>2898</v>
      </c>
      <c r="AO305" s="317" t="s">
        <v>2867</v>
      </c>
      <c r="AP305" s="317" t="s">
        <v>2868</v>
      </c>
      <c r="AQ305" s="317" t="s">
        <v>2869</v>
      </c>
      <c r="AR305" s="317" t="s">
        <v>2870</v>
      </c>
      <c r="AS305" s="318">
        <v>82.6995</v>
      </c>
      <c r="AT305" s="318">
        <v>0</v>
      </c>
      <c r="AU305" s="317" t="s">
        <v>3976</v>
      </c>
      <c r="AV305" s="317" t="s">
        <v>3976</v>
      </c>
      <c r="AW305" s="317" t="s">
        <v>3977</v>
      </c>
      <c r="AX305" s="317" t="s">
        <v>3978</v>
      </c>
      <c r="AY305" s="317" t="s">
        <v>2915</v>
      </c>
      <c r="AZ305" s="317" t="s">
        <v>800</v>
      </c>
      <c r="BA305" s="317" t="s">
        <v>800</v>
      </c>
      <c r="BB305" s="318">
        <v>3.49913157894737E-3</v>
      </c>
      <c r="BC305" s="318">
        <v>1.0640095949810901E-2</v>
      </c>
      <c r="BD305" s="318">
        <v>1E-3</v>
      </c>
      <c r="BE305" s="318">
        <v>3.1729396869244902E-4</v>
      </c>
      <c r="BF305" s="318">
        <v>0</v>
      </c>
      <c r="BG305" s="318">
        <v>0</v>
      </c>
      <c r="BH305" s="318">
        <v>0</v>
      </c>
      <c r="BI305" s="318">
        <v>0</v>
      </c>
      <c r="BJ305" s="318">
        <v>0</v>
      </c>
      <c r="BK305" s="318">
        <v>0</v>
      </c>
      <c r="BL305" s="318">
        <v>0</v>
      </c>
      <c r="BM305" s="318">
        <v>1.0954122095498099E-2</v>
      </c>
      <c r="BN305" s="318">
        <v>9.6123406804382995E-4</v>
      </c>
      <c r="BO305" s="318">
        <v>0</v>
      </c>
      <c r="BP305" s="318">
        <v>2.8811713995748399E-3</v>
      </c>
      <c r="BQ305" s="318">
        <v>9.6981426829734804E-4</v>
      </c>
      <c r="BR305" s="318">
        <v>1.28888888888889E-4</v>
      </c>
      <c r="BS305" s="318">
        <v>2.7500766549881501E-2</v>
      </c>
      <c r="BT305" s="318">
        <v>3.03819379494563E-2</v>
      </c>
      <c r="BU305" s="318">
        <v>3.1351752217753701E-2</v>
      </c>
      <c r="BV305" s="318">
        <v>137.503832749407</v>
      </c>
      <c r="BW305" s="318">
        <v>151.90968974728199</v>
      </c>
      <c r="BX305" s="318">
        <v>156.75876108876801</v>
      </c>
      <c r="BY305" s="318">
        <v>357.509965148459</v>
      </c>
      <c r="BZ305" s="318">
        <v>394.96519334293203</v>
      </c>
      <c r="CA305" s="318">
        <v>407.57277883079797</v>
      </c>
      <c r="CB305" s="318">
        <v>7.1501993029691899</v>
      </c>
      <c r="CC305" s="318">
        <v>7.8993038668586504</v>
      </c>
      <c r="CD305" s="318">
        <v>8.1514555766159607</v>
      </c>
      <c r="CE305" s="317" t="s">
        <v>800</v>
      </c>
      <c r="CF305" s="317" t="s">
        <v>800</v>
      </c>
      <c r="CG305" s="317" t="s">
        <v>2902</v>
      </c>
      <c r="CH305" s="318">
        <v>1.0083921041843E-3</v>
      </c>
      <c r="CI305" s="318">
        <v>2.64923744456972E-2</v>
      </c>
      <c r="CJ305" s="318">
        <v>6.8880173558812698</v>
      </c>
      <c r="CL305" s="223">
        <f t="shared" si="38"/>
        <v>1.5585410386339609E-2</v>
      </c>
      <c r="CM305" s="223">
        <f t="shared" si="39"/>
        <v>1.1915356163541928E-2</v>
      </c>
      <c r="CN305" s="223">
        <f t="shared" si="40"/>
        <v>2.8811713995748399E-3</v>
      </c>
      <c r="CO305" s="223">
        <f t="shared" si="40"/>
        <v>9.6981426829734804E-4</v>
      </c>
      <c r="CP305" s="223">
        <f t="shared" si="41"/>
        <v>3.1351752217753728E-2</v>
      </c>
      <c r="CQ305" s="223">
        <f t="shared" si="42"/>
        <v>0</v>
      </c>
      <c r="CR305" s="222"/>
      <c r="CS305" s="222"/>
      <c r="CT305" s="222"/>
      <c r="CU305" s="222"/>
      <c r="CV305" s="222"/>
      <c r="CW305" s="222"/>
      <c r="CX305" s="222"/>
      <c r="CY305" s="222"/>
      <c r="CZ305" s="222"/>
      <c r="DA305" s="222"/>
      <c r="DB305" s="224">
        <f t="shared" si="43"/>
        <v>2.7371877660992649E-2</v>
      </c>
      <c r="DC305" s="224">
        <f t="shared" si="44"/>
        <v>1.28888888888889E-4</v>
      </c>
      <c r="DD305" s="224">
        <f t="shared" si="45"/>
        <v>2.7500766549881539E-2</v>
      </c>
      <c r="DE305" s="225">
        <f t="shared" si="46"/>
        <v>3.8163916471489756E-17</v>
      </c>
      <c r="DF305" s="222"/>
      <c r="DG305" s="222"/>
    </row>
    <row r="306" spans="1:111" ht="25.5" x14ac:dyDescent="0.25">
      <c r="A306" s="317" t="s">
        <v>699</v>
      </c>
      <c r="B306" s="317" t="s">
        <v>2684</v>
      </c>
      <c r="C306" s="317" t="s">
        <v>700</v>
      </c>
      <c r="D306" s="317" t="s">
        <v>49</v>
      </c>
      <c r="E306" s="318">
        <v>190</v>
      </c>
      <c r="F306" s="318">
        <v>4000</v>
      </c>
      <c r="G306" s="317" t="s">
        <v>2890</v>
      </c>
      <c r="H306" s="317" t="s">
        <v>800</v>
      </c>
      <c r="I306" s="317" t="s">
        <v>2626</v>
      </c>
      <c r="J306" s="318">
        <v>171</v>
      </c>
      <c r="K306" s="318">
        <v>0.8</v>
      </c>
      <c r="L306" s="317" t="s">
        <v>2891</v>
      </c>
      <c r="M306" s="317" t="s">
        <v>2892</v>
      </c>
      <c r="N306" s="317" t="s">
        <v>2893</v>
      </c>
      <c r="O306" s="317" t="s">
        <v>3940</v>
      </c>
      <c r="P306" s="317" t="s">
        <v>2894</v>
      </c>
      <c r="Q306" s="317" t="s">
        <v>2859</v>
      </c>
      <c r="R306" s="317" t="s">
        <v>2684</v>
      </c>
      <c r="S306" s="317" t="s">
        <v>3941</v>
      </c>
      <c r="T306" s="318">
        <v>5.32004797490543E-2</v>
      </c>
      <c r="U306" s="317" t="s">
        <v>2896</v>
      </c>
      <c r="V306" s="317" t="s">
        <v>2897</v>
      </c>
      <c r="W306" s="317" t="s">
        <v>699</v>
      </c>
      <c r="X306" s="317" t="s">
        <v>700</v>
      </c>
      <c r="Y306" s="318">
        <v>190</v>
      </c>
      <c r="Z306" s="318">
        <v>4000</v>
      </c>
      <c r="AA306" s="318">
        <v>1</v>
      </c>
      <c r="AB306" s="317" t="s">
        <v>2684</v>
      </c>
      <c r="AC306" s="318">
        <v>1</v>
      </c>
      <c r="AD306" s="317" t="s">
        <v>800</v>
      </c>
      <c r="AE306" s="317" t="s">
        <v>800</v>
      </c>
      <c r="AF306" s="295"/>
      <c r="AG306" s="295"/>
      <c r="AH306" s="317" t="s">
        <v>2854</v>
      </c>
      <c r="AI306" s="317" t="s">
        <v>2863</v>
      </c>
      <c r="AJ306" s="317" t="s">
        <v>2891</v>
      </c>
      <c r="AK306" s="317" t="s">
        <v>2907</v>
      </c>
      <c r="AL306" s="317" t="s">
        <v>2854</v>
      </c>
      <c r="AM306" s="317" t="s">
        <v>2865</v>
      </c>
      <c r="AN306" s="317" t="s">
        <v>2898</v>
      </c>
      <c r="AO306" s="317" t="s">
        <v>2867</v>
      </c>
      <c r="AP306" s="317" t="s">
        <v>2868</v>
      </c>
      <c r="AQ306" s="317" t="s">
        <v>2869</v>
      </c>
      <c r="AR306" s="317" t="s">
        <v>2870</v>
      </c>
      <c r="AS306" s="318">
        <v>82.6995</v>
      </c>
      <c r="AT306" s="318">
        <v>0</v>
      </c>
      <c r="AU306" s="317" t="s">
        <v>3979</v>
      </c>
      <c r="AV306" s="317" t="s">
        <v>3979</v>
      </c>
      <c r="AW306" s="317" t="s">
        <v>3980</v>
      </c>
      <c r="AX306" s="317" t="s">
        <v>3981</v>
      </c>
      <c r="AY306" s="317" t="s">
        <v>2915</v>
      </c>
      <c r="AZ306" s="317" t="s">
        <v>800</v>
      </c>
      <c r="BA306" s="317" t="s">
        <v>800</v>
      </c>
      <c r="BB306" s="318">
        <v>2.7015061111111101E-3</v>
      </c>
      <c r="BC306" s="318">
        <v>1.01080911523203E-2</v>
      </c>
      <c r="BD306" s="318">
        <v>1E-3</v>
      </c>
      <c r="BE306" s="318">
        <v>3.3584917153996099E-4</v>
      </c>
      <c r="BF306" s="318">
        <v>0</v>
      </c>
      <c r="BG306" s="318">
        <v>0</v>
      </c>
      <c r="BH306" s="318">
        <v>0</v>
      </c>
      <c r="BI306" s="318">
        <v>0</v>
      </c>
      <c r="BJ306" s="318">
        <v>0</v>
      </c>
      <c r="BK306" s="318">
        <v>0</v>
      </c>
      <c r="BL306" s="318">
        <v>0</v>
      </c>
      <c r="BM306" s="318">
        <v>1.24721962966267E-2</v>
      </c>
      <c r="BN306" s="318">
        <v>9.8228080089820397E-4</v>
      </c>
      <c r="BO306" s="318">
        <v>0</v>
      </c>
      <c r="BP306" s="318">
        <v>3.2804577990318698E-3</v>
      </c>
      <c r="BQ306" s="318">
        <v>1.10421572993467E-3</v>
      </c>
      <c r="BR306" s="318">
        <v>1.102E-4</v>
      </c>
      <c r="BS306" s="318">
        <v>2.77101235324963E-2</v>
      </c>
      <c r="BT306" s="318">
        <v>3.09905813315282E-2</v>
      </c>
      <c r="BU306" s="318">
        <v>3.2094797061462899E-2</v>
      </c>
      <c r="BV306" s="318">
        <v>145.84275543419099</v>
      </c>
      <c r="BW306" s="318">
        <v>163.10832279751699</v>
      </c>
      <c r="BX306" s="318">
        <v>168.91998453401499</v>
      </c>
      <c r="BY306" s="318">
        <v>379.19116412889701</v>
      </c>
      <c r="BZ306" s="318">
        <v>424.081639273544</v>
      </c>
      <c r="CA306" s="318">
        <v>439.19195978843902</v>
      </c>
      <c r="CB306" s="318">
        <v>7.2046321184490401</v>
      </c>
      <c r="CC306" s="318">
        <v>8.0575511461973299</v>
      </c>
      <c r="CD306" s="318">
        <v>8.3446472359803394</v>
      </c>
      <c r="CE306" s="317" t="s">
        <v>800</v>
      </c>
      <c r="CF306" s="317" t="s">
        <v>800</v>
      </c>
      <c r="CG306" s="317" t="s">
        <v>2902</v>
      </c>
      <c r="CH306" s="318">
        <v>1.1481398653137001E-3</v>
      </c>
      <c r="CI306" s="318">
        <v>2.6561983667182602E-2</v>
      </c>
      <c r="CJ306" s="318">
        <v>6.9061157534674802</v>
      </c>
      <c r="CL306" s="223">
        <f t="shared" si="38"/>
        <v>1.4255646434971372E-2</v>
      </c>
      <c r="CM306" s="223">
        <f t="shared" si="39"/>
        <v>1.3454477097524904E-2</v>
      </c>
      <c r="CN306" s="223">
        <f t="shared" si="40"/>
        <v>3.2804577990318698E-3</v>
      </c>
      <c r="CO306" s="223">
        <f t="shared" si="40"/>
        <v>1.10421572993467E-3</v>
      </c>
      <c r="CP306" s="223">
        <f t="shared" si="41"/>
        <v>3.2094797061462815E-2</v>
      </c>
      <c r="CQ306" s="223">
        <f t="shared" si="42"/>
        <v>-8.3266726846886741E-17</v>
      </c>
      <c r="CR306" s="222"/>
      <c r="CS306" s="222"/>
      <c r="CT306" s="222"/>
      <c r="CU306" s="222"/>
      <c r="CV306" s="222"/>
      <c r="CW306" s="222"/>
      <c r="CX306" s="222"/>
      <c r="CY306" s="222"/>
      <c r="CZ306" s="222"/>
      <c r="DA306" s="222"/>
      <c r="DB306" s="224">
        <f t="shared" si="43"/>
        <v>2.7599923532496275E-2</v>
      </c>
      <c r="DC306" s="224">
        <f t="shared" si="44"/>
        <v>1.102E-4</v>
      </c>
      <c r="DD306" s="224">
        <f t="shared" si="45"/>
        <v>2.7710123532496276E-2</v>
      </c>
      <c r="DE306" s="225">
        <f t="shared" si="46"/>
        <v>0</v>
      </c>
      <c r="DF306" s="222"/>
      <c r="DG306" s="222"/>
    </row>
    <row r="307" spans="1:111" ht="25.5" x14ac:dyDescent="0.25">
      <c r="A307" s="317" t="s">
        <v>699</v>
      </c>
      <c r="B307" s="317" t="s">
        <v>4287</v>
      </c>
      <c r="C307" s="317" t="s">
        <v>700</v>
      </c>
      <c r="D307" s="317" t="s">
        <v>49</v>
      </c>
      <c r="E307" s="318">
        <v>190</v>
      </c>
      <c r="F307" s="318">
        <v>4000</v>
      </c>
      <c r="G307" s="317" t="s">
        <v>2890</v>
      </c>
      <c r="H307" s="317" t="s">
        <v>800</v>
      </c>
      <c r="I307" s="317" t="s">
        <v>2626</v>
      </c>
      <c r="J307" s="318">
        <v>171</v>
      </c>
      <c r="K307" s="318">
        <v>0.8</v>
      </c>
      <c r="L307" s="317" t="s">
        <v>2891</v>
      </c>
      <c r="M307" s="317" t="s">
        <v>2892</v>
      </c>
      <c r="N307" s="317" t="s">
        <v>2893</v>
      </c>
      <c r="O307" s="317" t="s">
        <v>3940</v>
      </c>
      <c r="P307" s="317" t="s">
        <v>2894</v>
      </c>
      <c r="Q307" s="317" t="s">
        <v>2854</v>
      </c>
      <c r="R307" s="317" t="s">
        <v>4287</v>
      </c>
      <c r="S307" s="317" t="s">
        <v>3941</v>
      </c>
      <c r="T307" s="318">
        <v>5.32004797490543E-2</v>
      </c>
      <c r="U307" s="317" t="s">
        <v>2896</v>
      </c>
      <c r="V307" s="317" t="s">
        <v>2897</v>
      </c>
      <c r="W307" s="317" t="s">
        <v>707</v>
      </c>
      <c r="X307" s="317" t="s">
        <v>708</v>
      </c>
      <c r="Y307" s="318">
        <v>190</v>
      </c>
      <c r="Z307" s="318">
        <v>4000</v>
      </c>
      <c r="AA307" s="318">
        <v>1</v>
      </c>
      <c r="AB307" s="317" t="s">
        <v>4288</v>
      </c>
      <c r="AC307" s="318">
        <v>1</v>
      </c>
      <c r="AD307" s="317" t="s">
        <v>800</v>
      </c>
      <c r="AE307" s="317" t="s">
        <v>800</v>
      </c>
      <c r="AF307" s="295"/>
      <c r="AG307" s="295"/>
      <c r="AH307" s="317" t="s">
        <v>2891</v>
      </c>
      <c r="AI307" s="317" t="s">
        <v>2946</v>
      </c>
      <c r="AJ307" s="317" t="s">
        <v>2855</v>
      </c>
      <c r="AK307" s="317" t="s">
        <v>2864</v>
      </c>
      <c r="AL307" s="317" t="s">
        <v>2854</v>
      </c>
      <c r="AM307" s="317" t="s">
        <v>2865</v>
      </c>
      <c r="AN307" s="317" t="s">
        <v>2898</v>
      </c>
      <c r="AO307" s="317" t="s">
        <v>2947</v>
      </c>
      <c r="AP307" s="317" t="s">
        <v>2868</v>
      </c>
      <c r="AQ307" s="317" t="s">
        <v>2869</v>
      </c>
      <c r="AR307" s="317" t="s">
        <v>2948</v>
      </c>
      <c r="AS307" s="318">
        <v>82.6995</v>
      </c>
      <c r="AT307" s="318">
        <v>0</v>
      </c>
      <c r="AU307" s="317" t="s">
        <v>3979</v>
      </c>
      <c r="AV307" s="317" t="s">
        <v>4025</v>
      </c>
      <c r="AW307" s="317" t="s">
        <v>4026</v>
      </c>
      <c r="AX307" s="317" t="s">
        <v>4027</v>
      </c>
      <c r="AY307" s="317" t="s">
        <v>2874</v>
      </c>
      <c r="AZ307" s="317" t="s">
        <v>800</v>
      </c>
      <c r="BA307" s="317" t="s">
        <v>800</v>
      </c>
      <c r="BB307" s="318">
        <v>2.7015061111111101E-3</v>
      </c>
      <c r="BC307" s="318">
        <v>1.01080911523203E-2</v>
      </c>
      <c r="BD307" s="318">
        <v>1E-3</v>
      </c>
      <c r="BE307" s="318">
        <v>3.3584917153996099E-4</v>
      </c>
      <c r="BF307" s="318">
        <v>0</v>
      </c>
      <c r="BG307" s="318">
        <v>0</v>
      </c>
      <c r="BH307" s="318">
        <v>2.7015061111111101E-3</v>
      </c>
      <c r="BI307" s="318">
        <v>0</v>
      </c>
      <c r="BJ307" s="318">
        <v>0</v>
      </c>
      <c r="BK307" s="318">
        <v>7.3019000000000003E-4</v>
      </c>
      <c r="BL307" s="318">
        <v>0</v>
      </c>
      <c r="BM307" s="318">
        <v>1.24721962966267E-2</v>
      </c>
      <c r="BN307" s="318">
        <v>9.8228080089820397E-4</v>
      </c>
      <c r="BO307" s="318">
        <v>0</v>
      </c>
      <c r="BP307" s="318">
        <v>3.2804577990318698E-3</v>
      </c>
      <c r="BQ307" s="318">
        <v>1.10421572993467E-3</v>
      </c>
      <c r="BR307" s="318">
        <v>1.87563452E-4</v>
      </c>
      <c r="BS307" s="318">
        <v>3.1219183095607402E-2</v>
      </c>
      <c r="BT307" s="318">
        <v>3.4499640894639298E-2</v>
      </c>
      <c r="BU307" s="318">
        <v>3.5603856624574E-2</v>
      </c>
      <c r="BV307" s="318">
        <v>164.31148997688101</v>
      </c>
      <c r="BW307" s="318">
        <v>181.57705734020701</v>
      </c>
      <c r="BX307" s="318">
        <v>187.388719076705</v>
      </c>
      <c r="BY307" s="318">
        <v>427.209873939891</v>
      </c>
      <c r="BZ307" s="318">
        <v>472.10034908453798</v>
      </c>
      <c r="CA307" s="318">
        <v>487.210669599433</v>
      </c>
      <c r="CB307" s="318">
        <v>8.1169876048579308</v>
      </c>
      <c r="CC307" s="318">
        <v>8.9699066326062198</v>
      </c>
      <c r="CD307" s="318">
        <v>9.2570027223892293</v>
      </c>
      <c r="CE307" s="317" t="s">
        <v>800</v>
      </c>
      <c r="CF307" s="317" t="s">
        <v>800</v>
      </c>
      <c r="CG307" s="317" t="s">
        <v>2902</v>
      </c>
      <c r="CH307" s="318">
        <v>1.1481398653137001E-3</v>
      </c>
      <c r="CI307" s="318">
        <v>3.0071043230293699E-2</v>
      </c>
      <c r="CJ307" s="318">
        <v>7.81847123987637</v>
      </c>
      <c r="CL307" s="223">
        <f t="shared" si="38"/>
        <v>1.7764705998082483E-2</v>
      </c>
      <c r="CM307" s="223">
        <f t="shared" si="39"/>
        <v>1.3454477097524904E-2</v>
      </c>
      <c r="CN307" s="223">
        <f t="shared" si="40"/>
        <v>3.2804577990318698E-3</v>
      </c>
      <c r="CO307" s="223">
        <f t="shared" si="40"/>
        <v>1.10421572993467E-3</v>
      </c>
      <c r="CP307" s="223">
        <f t="shared" si="41"/>
        <v>3.5603856624573924E-2</v>
      </c>
      <c r="CQ307" s="223">
        <f t="shared" si="42"/>
        <v>-7.6327832942979512E-17</v>
      </c>
      <c r="CR307" s="222"/>
      <c r="CS307" s="222"/>
      <c r="CT307" s="222"/>
      <c r="CU307" s="222"/>
      <c r="CV307" s="222"/>
      <c r="CW307" s="222"/>
      <c r="CX307" s="222"/>
      <c r="CY307" s="222"/>
      <c r="CZ307" s="222"/>
      <c r="DA307" s="222"/>
      <c r="DB307" s="224">
        <f t="shared" si="43"/>
        <v>2.7599923532496275E-2</v>
      </c>
      <c r="DC307" s="224">
        <f t="shared" si="44"/>
        <v>3.6192595631111099E-3</v>
      </c>
      <c r="DD307" s="224">
        <f t="shared" si="45"/>
        <v>3.1219183095607384E-2</v>
      </c>
      <c r="DE307" s="225">
        <f t="shared" si="46"/>
        <v>0</v>
      </c>
      <c r="DF307" s="222"/>
      <c r="DG307" s="222"/>
    </row>
    <row r="308" spans="1:111" ht="25.5" x14ac:dyDescent="0.25">
      <c r="A308" s="317" t="s">
        <v>701</v>
      </c>
      <c r="B308" s="317" t="s">
        <v>3982</v>
      </c>
      <c r="C308" s="317" t="s">
        <v>702</v>
      </c>
      <c r="D308" s="317" t="s">
        <v>49</v>
      </c>
      <c r="E308" s="318">
        <v>170</v>
      </c>
      <c r="F308" s="318">
        <v>3690</v>
      </c>
      <c r="G308" s="317" t="s">
        <v>2906</v>
      </c>
      <c r="H308" s="317" t="s">
        <v>800</v>
      </c>
      <c r="I308" s="317" t="s">
        <v>2625</v>
      </c>
      <c r="J308" s="318">
        <v>159</v>
      </c>
      <c r="K308" s="318">
        <v>0.8</v>
      </c>
      <c r="L308" s="317" t="s">
        <v>2855</v>
      </c>
      <c r="M308" s="317" t="s">
        <v>2856</v>
      </c>
      <c r="N308" s="317" t="s">
        <v>2857</v>
      </c>
      <c r="O308" s="317" t="s">
        <v>3940</v>
      </c>
      <c r="P308" s="317" t="s">
        <v>2894</v>
      </c>
      <c r="Q308" s="317" t="s">
        <v>2859</v>
      </c>
      <c r="R308" s="317" t="s">
        <v>3982</v>
      </c>
      <c r="S308" s="317" t="s">
        <v>3941</v>
      </c>
      <c r="T308" s="318">
        <v>5.32004797490543E-2</v>
      </c>
      <c r="U308" s="317" t="s">
        <v>2981</v>
      </c>
      <c r="V308" s="317" t="s">
        <v>2982</v>
      </c>
      <c r="W308" s="317" t="s">
        <v>163</v>
      </c>
      <c r="X308" s="317" t="s">
        <v>164</v>
      </c>
      <c r="Y308" s="318">
        <v>170</v>
      </c>
      <c r="Z308" s="318">
        <v>4100</v>
      </c>
      <c r="AA308" s="318">
        <v>110</v>
      </c>
      <c r="AB308" s="317" t="s">
        <v>3983</v>
      </c>
      <c r="AC308" s="318">
        <v>0.97499999999999998</v>
      </c>
      <c r="AD308" s="317" t="s">
        <v>800</v>
      </c>
      <c r="AE308" s="317" t="s">
        <v>800</v>
      </c>
      <c r="AF308" s="295"/>
      <c r="AG308" s="295"/>
      <c r="AH308" s="317" t="s">
        <v>2855</v>
      </c>
      <c r="AI308" s="317" t="s">
        <v>2711</v>
      </c>
      <c r="AJ308" s="317" t="s">
        <v>2891</v>
      </c>
      <c r="AK308" s="317" t="s">
        <v>2907</v>
      </c>
      <c r="AL308" s="317" t="s">
        <v>2854</v>
      </c>
      <c r="AM308" s="317" t="s">
        <v>2865</v>
      </c>
      <c r="AN308" s="317" t="s">
        <v>2985</v>
      </c>
      <c r="AO308" s="317" t="s">
        <v>2921</v>
      </c>
      <c r="AP308" s="317" t="s">
        <v>2868</v>
      </c>
      <c r="AQ308" s="317" t="s">
        <v>2869</v>
      </c>
      <c r="AR308" s="317" t="s">
        <v>2922</v>
      </c>
      <c r="AS308" s="318">
        <v>82.6995</v>
      </c>
      <c r="AT308" s="318">
        <v>6.5473999999999997</v>
      </c>
      <c r="AU308" s="317" t="s">
        <v>3984</v>
      </c>
      <c r="AV308" s="317" t="s">
        <v>3985</v>
      </c>
      <c r="AW308" s="317" t="s">
        <v>3986</v>
      </c>
      <c r="AX308" s="317" t="s">
        <v>3987</v>
      </c>
      <c r="AY308" s="317" t="s">
        <v>2915</v>
      </c>
      <c r="AZ308" s="317" t="s">
        <v>800</v>
      </c>
      <c r="BA308" s="317" t="s">
        <v>800</v>
      </c>
      <c r="BB308" s="318">
        <v>2.7151490514905202E-3</v>
      </c>
      <c r="BC308" s="318">
        <v>9.0440815573392397E-3</v>
      </c>
      <c r="BD308" s="318">
        <v>1E-3</v>
      </c>
      <c r="BE308" s="318">
        <v>3.6119627882599603E-4</v>
      </c>
      <c r="BF308" s="318">
        <v>1.5219999999999999E-3</v>
      </c>
      <c r="BG308" s="318">
        <v>4.4237694672477301E-5</v>
      </c>
      <c r="BH308" s="318">
        <v>1.3256644986449899E-3</v>
      </c>
      <c r="BI308" s="318">
        <v>0</v>
      </c>
      <c r="BJ308" s="318">
        <v>6.8917249581600896E-4</v>
      </c>
      <c r="BK308" s="318">
        <v>0</v>
      </c>
      <c r="BL308" s="318">
        <v>0</v>
      </c>
      <c r="BM308" s="318">
        <v>1.4446472944984599E-2</v>
      </c>
      <c r="BN308" s="318">
        <v>8.7888282185628701E-4</v>
      </c>
      <c r="BO308" s="318">
        <v>5.9515113744280403E-3</v>
      </c>
      <c r="BP308" s="318">
        <v>3.5280395197135198E-3</v>
      </c>
      <c r="BQ308" s="318">
        <v>1.1875527661561599E-3</v>
      </c>
      <c r="BR308" s="318">
        <v>1.07512195121951E-4</v>
      </c>
      <c r="BS308" s="318">
        <v>3.8085880913180097E-2</v>
      </c>
      <c r="BT308" s="318">
        <v>4.1613920432893602E-2</v>
      </c>
      <c r="BU308" s="318">
        <v>4.2801473199049797E-2</v>
      </c>
      <c r="BV308" s="318">
        <v>224.034593606942</v>
      </c>
      <c r="BW308" s="318">
        <v>244.78776725231501</v>
      </c>
      <c r="BX308" s="318">
        <v>251.773371759116</v>
      </c>
      <c r="BY308" s="318">
        <v>582.48994337804902</v>
      </c>
      <c r="BZ308" s="318">
        <v>636.44819485602</v>
      </c>
      <c r="CA308" s="318">
        <v>654.61076657370199</v>
      </c>
      <c r="CB308" s="318">
        <v>9.9023290374268296</v>
      </c>
      <c r="CC308" s="318">
        <v>10.8196193125523</v>
      </c>
      <c r="CD308" s="318">
        <v>11.1283830317529</v>
      </c>
      <c r="CE308" s="317" t="s">
        <v>800</v>
      </c>
      <c r="CF308" s="317" t="s">
        <v>800</v>
      </c>
      <c r="CG308" s="317" t="s">
        <v>2990</v>
      </c>
      <c r="CH308" s="318">
        <v>1.8965308882989099E-3</v>
      </c>
      <c r="CI308" s="318">
        <v>3.6189350024881203E-2</v>
      </c>
      <c r="CJ308" s="318">
        <v>9.4092310064691098</v>
      </c>
      <c r="CL308" s="223">
        <f t="shared" si="38"/>
        <v>1.6809013771911182E-2</v>
      </c>
      <c r="CM308" s="223">
        <f t="shared" si="39"/>
        <v>2.1276867141268925E-2</v>
      </c>
      <c r="CN308" s="223">
        <f t="shared" si="40"/>
        <v>3.5280395197135198E-3</v>
      </c>
      <c r="CO308" s="223">
        <f t="shared" si="40"/>
        <v>1.1875527661561599E-3</v>
      </c>
      <c r="CP308" s="223">
        <f t="shared" si="41"/>
        <v>4.2801473199049783E-2</v>
      </c>
      <c r="CQ308" s="223">
        <f t="shared" si="42"/>
        <v>0</v>
      </c>
      <c r="CR308" s="222"/>
      <c r="CS308" s="222"/>
      <c r="CT308" s="222"/>
      <c r="CU308" s="222"/>
      <c r="CV308" s="222"/>
      <c r="CW308" s="222"/>
      <c r="CX308" s="222"/>
      <c r="CY308" s="222"/>
      <c r="CZ308" s="222"/>
      <c r="DA308" s="222"/>
      <c r="DB308" s="224">
        <f t="shared" si="43"/>
        <v>2.8445782654496644E-2</v>
      </c>
      <c r="DC308" s="224">
        <f t="shared" si="44"/>
        <v>9.6400982586834667E-3</v>
      </c>
      <c r="DD308" s="224">
        <f t="shared" si="45"/>
        <v>3.808588091318011E-2</v>
      </c>
      <c r="DE308" s="225">
        <f t="shared" si="46"/>
        <v>0</v>
      </c>
      <c r="DF308" s="222"/>
      <c r="DG308" s="222"/>
    </row>
    <row r="309" spans="1:111" ht="25.5" x14ac:dyDescent="0.25">
      <c r="A309" s="317" t="s">
        <v>701</v>
      </c>
      <c r="B309" s="317" t="s">
        <v>3989</v>
      </c>
      <c r="C309" s="317" t="s">
        <v>702</v>
      </c>
      <c r="D309" s="317" t="s">
        <v>49</v>
      </c>
      <c r="E309" s="318">
        <v>170</v>
      </c>
      <c r="F309" s="318">
        <v>3690</v>
      </c>
      <c r="G309" s="317" t="s">
        <v>2890</v>
      </c>
      <c r="H309" s="317" t="s">
        <v>800</v>
      </c>
      <c r="I309" s="317" t="s">
        <v>2626</v>
      </c>
      <c r="J309" s="318">
        <v>187</v>
      </c>
      <c r="K309" s="318">
        <v>0.86836617586013198</v>
      </c>
      <c r="L309" s="317" t="s">
        <v>2891</v>
      </c>
      <c r="M309" s="317" t="s">
        <v>2892</v>
      </c>
      <c r="N309" s="317" t="s">
        <v>2893</v>
      </c>
      <c r="O309" s="317" t="s">
        <v>3940</v>
      </c>
      <c r="P309" s="317" t="s">
        <v>2894</v>
      </c>
      <c r="Q309" s="317" t="s">
        <v>2859</v>
      </c>
      <c r="R309" s="317" t="s">
        <v>3989</v>
      </c>
      <c r="S309" s="317" t="s">
        <v>3941</v>
      </c>
      <c r="T309" s="318">
        <v>5.32004797490543E-2</v>
      </c>
      <c r="U309" s="317" t="s">
        <v>2896</v>
      </c>
      <c r="V309" s="317" t="s">
        <v>2897</v>
      </c>
      <c r="W309" s="317" t="s">
        <v>165</v>
      </c>
      <c r="X309" s="317" t="s">
        <v>166</v>
      </c>
      <c r="Y309" s="318">
        <v>170</v>
      </c>
      <c r="Z309" s="318">
        <v>4100</v>
      </c>
      <c r="AA309" s="318">
        <v>110</v>
      </c>
      <c r="AB309" s="317" t="s">
        <v>3990</v>
      </c>
      <c r="AC309" s="318">
        <v>0.97499999999999998</v>
      </c>
      <c r="AD309" s="317" t="s">
        <v>800</v>
      </c>
      <c r="AE309" s="317" t="s">
        <v>800</v>
      </c>
      <c r="AF309" s="295"/>
      <c r="AG309" s="295"/>
      <c r="AH309" s="317" t="s">
        <v>2855</v>
      </c>
      <c r="AI309" s="317" t="s">
        <v>2711</v>
      </c>
      <c r="AJ309" s="317" t="s">
        <v>2891</v>
      </c>
      <c r="AK309" s="317" t="s">
        <v>2907</v>
      </c>
      <c r="AL309" s="317" t="s">
        <v>2854</v>
      </c>
      <c r="AM309" s="317" t="s">
        <v>2865</v>
      </c>
      <c r="AN309" s="317" t="s">
        <v>2898</v>
      </c>
      <c r="AO309" s="317" t="s">
        <v>2921</v>
      </c>
      <c r="AP309" s="317" t="s">
        <v>2868</v>
      </c>
      <c r="AQ309" s="317" t="s">
        <v>2869</v>
      </c>
      <c r="AR309" s="317" t="s">
        <v>2922</v>
      </c>
      <c r="AS309" s="318">
        <v>82.6995</v>
      </c>
      <c r="AT309" s="318">
        <v>6.5473999999999997</v>
      </c>
      <c r="AU309" s="317" t="s">
        <v>3984</v>
      </c>
      <c r="AV309" s="317" t="s">
        <v>3991</v>
      </c>
      <c r="AW309" s="317" t="s">
        <v>3992</v>
      </c>
      <c r="AX309" s="317" t="s">
        <v>3993</v>
      </c>
      <c r="AY309" s="317" t="s">
        <v>2915</v>
      </c>
      <c r="AZ309" s="317" t="s">
        <v>800</v>
      </c>
      <c r="BA309" s="317" t="s">
        <v>800</v>
      </c>
      <c r="BB309" s="318">
        <v>2.7151490514905202E-3</v>
      </c>
      <c r="BC309" s="318">
        <v>9.0440815573392397E-3</v>
      </c>
      <c r="BD309" s="318">
        <v>1E-3</v>
      </c>
      <c r="BE309" s="318">
        <v>3.0711341354723701E-4</v>
      </c>
      <c r="BF309" s="318">
        <v>1.2359999999999999E-3</v>
      </c>
      <c r="BG309" s="318">
        <v>4.4237694672477301E-5</v>
      </c>
      <c r="BH309" s="318">
        <v>1.3208352303523E-3</v>
      </c>
      <c r="BI309" s="318">
        <v>0</v>
      </c>
      <c r="BJ309" s="318">
        <v>5.8933710701424198E-4</v>
      </c>
      <c r="BK309" s="318">
        <v>0</v>
      </c>
      <c r="BL309" s="318">
        <v>0</v>
      </c>
      <c r="BM309" s="318">
        <v>1.05071402581927E-2</v>
      </c>
      <c r="BN309" s="318">
        <v>8.0968867400735701E-4</v>
      </c>
      <c r="BO309" s="318">
        <v>5.9515113744280403E-3</v>
      </c>
      <c r="BP309" s="318">
        <v>2.7636054938320899E-3</v>
      </c>
      <c r="BQ309" s="318">
        <v>9.3024109577750501E-4</v>
      </c>
      <c r="BR309" s="318">
        <v>1.07512195121951E-4</v>
      </c>
      <c r="BS309" s="318">
        <v>3.3632606556165998E-2</v>
      </c>
      <c r="BT309" s="318">
        <v>3.63962120499981E-2</v>
      </c>
      <c r="BU309" s="318">
        <v>3.7326453145775602E-2</v>
      </c>
      <c r="BV309" s="318">
        <v>197.83886209509399</v>
      </c>
      <c r="BW309" s="318">
        <v>214.09536499998899</v>
      </c>
      <c r="BX309" s="318">
        <v>219.56737144573901</v>
      </c>
      <c r="BY309" s="318">
        <v>514.38104144724502</v>
      </c>
      <c r="BZ309" s="318">
        <v>556.64794899997105</v>
      </c>
      <c r="CA309" s="318">
        <v>570.87516575892096</v>
      </c>
      <c r="CB309" s="318">
        <v>8.7444777046031597</v>
      </c>
      <c r="CC309" s="318">
        <v>9.4630151329995105</v>
      </c>
      <c r="CD309" s="318">
        <v>9.7048778179016608</v>
      </c>
      <c r="CE309" s="317" t="s">
        <v>800</v>
      </c>
      <c r="CF309" s="317" t="s">
        <v>800</v>
      </c>
      <c r="CG309" s="317" t="s">
        <v>2902</v>
      </c>
      <c r="CH309" s="318">
        <v>9.6724476699715505E-4</v>
      </c>
      <c r="CI309" s="318">
        <v>3.2665361789168901E-2</v>
      </c>
      <c r="CJ309" s="318">
        <v>8.4929940651839093</v>
      </c>
      <c r="CL309" s="223">
        <f t="shared" si="38"/>
        <v>1.6364266249537969E-2</v>
      </c>
      <c r="CM309" s="223">
        <f t="shared" si="39"/>
        <v>1.7268340306628098E-2</v>
      </c>
      <c r="CN309" s="223">
        <f t="shared" si="40"/>
        <v>2.7636054938320899E-3</v>
      </c>
      <c r="CO309" s="223">
        <f t="shared" si="40"/>
        <v>9.3024109577750501E-4</v>
      </c>
      <c r="CP309" s="223">
        <f t="shared" si="41"/>
        <v>3.7326453145775658E-2</v>
      </c>
      <c r="CQ309" s="223">
        <f t="shared" si="42"/>
        <v>5.5511151231257827E-17</v>
      </c>
      <c r="CR309" s="222"/>
      <c r="CS309" s="222"/>
      <c r="CT309" s="222"/>
      <c r="CU309" s="222"/>
      <c r="CV309" s="222"/>
      <c r="CW309" s="222"/>
      <c r="CX309" s="222"/>
      <c r="CY309" s="222"/>
      <c r="CZ309" s="222"/>
      <c r="DA309" s="222"/>
      <c r="DB309" s="224">
        <f t="shared" si="43"/>
        <v>2.4383172954577054E-2</v>
      </c>
      <c r="DC309" s="224">
        <f t="shared" si="44"/>
        <v>9.2494336015890091E-3</v>
      </c>
      <c r="DD309" s="224">
        <f t="shared" si="45"/>
        <v>3.3632606556166067E-2</v>
      </c>
      <c r="DE309" s="225">
        <f t="shared" si="46"/>
        <v>6.9388939039072284E-17</v>
      </c>
      <c r="DF309" s="222"/>
      <c r="DG309" s="222"/>
    </row>
    <row r="310" spans="1:111" ht="25.5" x14ac:dyDescent="0.25">
      <c r="A310" s="317" t="s">
        <v>701</v>
      </c>
      <c r="B310" s="317" t="s">
        <v>3995</v>
      </c>
      <c r="C310" s="317" t="s">
        <v>702</v>
      </c>
      <c r="D310" s="317" t="s">
        <v>49</v>
      </c>
      <c r="E310" s="318">
        <v>170</v>
      </c>
      <c r="F310" s="318">
        <v>3690</v>
      </c>
      <c r="G310" s="317" t="s">
        <v>2890</v>
      </c>
      <c r="H310" s="317" t="s">
        <v>800</v>
      </c>
      <c r="I310" s="317" t="s">
        <v>2626</v>
      </c>
      <c r="J310" s="318">
        <v>187</v>
      </c>
      <c r="K310" s="318">
        <v>0.86836617586013198</v>
      </c>
      <c r="L310" s="317" t="s">
        <v>2891</v>
      </c>
      <c r="M310" s="317" t="s">
        <v>2892</v>
      </c>
      <c r="N310" s="317" t="s">
        <v>2893</v>
      </c>
      <c r="O310" s="317" t="s">
        <v>3940</v>
      </c>
      <c r="P310" s="317" t="s">
        <v>2894</v>
      </c>
      <c r="Q310" s="317" t="s">
        <v>2854</v>
      </c>
      <c r="R310" s="317" t="s">
        <v>3995</v>
      </c>
      <c r="S310" s="317" t="s">
        <v>3941</v>
      </c>
      <c r="T310" s="318">
        <v>5.32004797490543E-2</v>
      </c>
      <c r="U310" s="317" t="s">
        <v>2896</v>
      </c>
      <c r="V310" s="317" t="s">
        <v>2897</v>
      </c>
      <c r="W310" s="317" t="s">
        <v>167</v>
      </c>
      <c r="X310" s="317" t="s">
        <v>168</v>
      </c>
      <c r="Y310" s="318">
        <v>170</v>
      </c>
      <c r="Z310" s="318">
        <v>4100</v>
      </c>
      <c r="AA310" s="318">
        <v>110</v>
      </c>
      <c r="AB310" s="317" t="s">
        <v>3996</v>
      </c>
      <c r="AC310" s="318">
        <v>0.97499999999999998</v>
      </c>
      <c r="AD310" s="317" t="s">
        <v>800</v>
      </c>
      <c r="AE310" s="317" t="s">
        <v>800</v>
      </c>
      <c r="AF310" s="295"/>
      <c r="AG310" s="295"/>
      <c r="AH310" s="317" t="s">
        <v>2855</v>
      </c>
      <c r="AI310" s="317" t="s">
        <v>2711</v>
      </c>
      <c r="AJ310" s="317" t="s">
        <v>2891</v>
      </c>
      <c r="AK310" s="317" t="s">
        <v>2907</v>
      </c>
      <c r="AL310" s="317" t="s">
        <v>2854</v>
      </c>
      <c r="AM310" s="317" t="s">
        <v>2865</v>
      </c>
      <c r="AN310" s="317" t="s">
        <v>2898</v>
      </c>
      <c r="AO310" s="317" t="s">
        <v>2921</v>
      </c>
      <c r="AP310" s="317" t="s">
        <v>2868</v>
      </c>
      <c r="AQ310" s="317" t="s">
        <v>2869</v>
      </c>
      <c r="AR310" s="317" t="s">
        <v>2922</v>
      </c>
      <c r="AS310" s="318">
        <v>82.6995</v>
      </c>
      <c r="AT310" s="318">
        <v>6.5473999999999997</v>
      </c>
      <c r="AU310" s="317" t="s">
        <v>3984</v>
      </c>
      <c r="AV310" s="317" t="s">
        <v>3997</v>
      </c>
      <c r="AW310" s="317" t="s">
        <v>3998</v>
      </c>
      <c r="AX310" s="317" t="s">
        <v>3999</v>
      </c>
      <c r="AY310" s="317" t="s">
        <v>2915</v>
      </c>
      <c r="AZ310" s="317" t="s">
        <v>800</v>
      </c>
      <c r="BA310" s="317" t="s">
        <v>800</v>
      </c>
      <c r="BB310" s="318">
        <v>2.7151490514905202E-3</v>
      </c>
      <c r="BC310" s="318">
        <v>9.0440815573392397E-3</v>
      </c>
      <c r="BD310" s="318">
        <v>1E-3</v>
      </c>
      <c r="BE310" s="318">
        <v>3.0711341354723701E-4</v>
      </c>
      <c r="BF310" s="318">
        <v>1.2359999999999999E-3</v>
      </c>
      <c r="BG310" s="318">
        <v>4.4237694672477301E-5</v>
      </c>
      <c r="BH310" s="318">
        <v>1.3256644986449899E-3</v>
      </c>
      <c r="BI310" s="318">
        <v>0</v>
      </c>
      <c r="BJ310" s="318">
        <v>5.8933710701424198E-4</v>
      </c>
      <c r="BK310" s="318">
        <v>0</v>
      </c>
      <c r="BL310" s="318">
        <v>0</v>
      </c>
      <c r="BM310" s="318">
        <v>1.05071402581927E-2</v>
      </c>
      <c r="BN310" s="318">
        <v>8.0968867400735701E-4</v>
      </c>
      <c r="BO310" s="318">
        <v>5.9515113744280403E-3</v>
      </c>
      <c r="BP310" s="318">
        <v>2.7636054938320899E-3</v>
      </c>
      <c r="BQ310" s="318">
        <v>9.3024109577750501E-4</v>
      </c>
      <c r="BR310" s="318">
        <v>1.07512195121951E-4</v>
      </c>
      <c r="BS310" s="318">
        <v>3.3637435824458703E-2</v>
      </c>
      <c r="BT310" s="318">
        <v>3.6401041318290799E-2</v>
      </c>
      <c r="BU310" s="318">
        <v>3.7331282414068301E-2</v>
      </c>
      <c r="BV310" s="318">
        <v>197.86726955563901</v>
      </c>
      <c r="BW310" s="318">
        <v>214.12377246053401</v>
      </c>
      <c r="BX310" s="318">
        <v>219.59577890628401</v>
      </c>
      <c r="BY310" s="318">
        <v>514.45490084466303</v>
      </c>
      <c r="BZ310" s="318">
        <v>556.72180839738905</v>
      </c>
      <c r="CA310" s="318">
        <v>570.94902515633896</v>
      </c>
      <c r="CB310" s="318">
        <v>8.7457333143592706</v>
      </c>
      <c r="CC310" s="318">
        <v>9.4642707427556108</v>
      </c>
      <c r="CD310" s="318">
        <v>9.7061334276577593</v>
      </c>
      <c r="CE310" s="317" t="s">
        <v>800</v>
      </c>
      <c r="CF310" s="317" t="s">
        <v>800</v>
      </c>
      <c r="CG310" s="317" t="s">
        <v>2902</v>
      </c>
      <c r="CH310" s="318">
        <v>9.6724476699715505E-4</v>
      </c>
      <c r="CI310" s="318">
        <v>3.2670191057461599E-2</v>
      </c>
      <c r="CJ310" s="318">
        <v>8.4942496749400007</v>
      </c>
      <c r="CL310" s="223">
        <f t="shared" si="38"/>
        <v>1.6369095517830657E-2</v>
      </c>
      <c r="CM310" s="223">
        <f t="shared" si="39"/>
        <v>1.7268340306628098E-2</v>
      </c>
      <c r="CN310" s="223">
        <f t="shared" si="40"/>
        <v>2.7636054938320899E-3</v>
      </c>
      <c r="CO310" s="223">
        <f t="shared" si="40"/>
        <v>9.3024109577750501E-4</v>
      </c>
      <c r="CP310" s="223">
        <f t="shared" si="41"/>
        <v>3.7331282414068349E-2</v>
      </c>
      <c r="CQ310" s="223">
        <f t="shared" si="42"/>
        <v>0</v>
      </c>
      <c r="CR310" s="222"/>
      <c r="CS310" s="222"/>
      <c r="CT310" s="222"/>
      <c r="CU310" s="222"/>
      <c r="CV310" s="222"/>
      <c r="CW310" s="222"/>
      <c r="CX310" s="222"/>
      <c r="CY310" s="222"/>
      <c r="CZ310" s="222"/>
      <c r="DA310" s="222"/>
      <c r="DB310" s="224">
        <f t="shared" si="43"/>
        <v>2.4383172954577054E-2</v>
      </c>
      <c r="DC310" s="224">
        <f t="shared" si="44"/>
        <v>9.2542628698817006E-3</v>
      </c>
      <c r="DD310" s="224">
        <f t="shared" si="45"/>
        <v>3.3637435824458758E-2</v>
      </c>
      <c r="DE310" s="225">
        <f t="shared" si="46"/>
        <v>5.5511151231257827E-17</v>
      </c>
      <c r="DF310" s="222"/>
      <c r="DG310" s="222"/>
    </row>
    <row r="311" spans="1:111" ht="25.5" x14ac:dyDescent="0.25">
      <c r="A311" s="317" t="s">
        <v>701</v>
      </c>
      <c r="B311" s="317" t="s">
        <v>4001</v>
      </c>
      <c r="C311" s="317" t="s">
        <v>702</v>
      </c>
      <c r="D311" s="317" t="s">
        <v>49</v>
      </c>
      <c r="E311" s="318">
        <v>170</v>
      </c>
      <c r="F311" s="318">
        <v>3690</v>
      </c>
      <c r="G311" s="317" t="s">
        <v>2890</v>
      </c>
      <c r="H311" s="317" t="s">
        <v>800</v>
      </c>
      <c r="I311" s="317" t="s">
        <v>2626</v>
      </c>
      <c r="J311" s="318">
        <v>187</v>
      </c>
      <c r="K311" s="318">
        <v>0.86836617586013198</v>
      </c>
      <c r="L311" s="317" t="s">
        <v>2891</v>
      </c>
      <c r="M311" s="317" t="s">
        <v>2892</v>
      </c>
      <c r="N311" s="317" t="s">
        <v>2893</v>
      </c>
      <c r="O311" s="317" t="s">
        <v>3940</v>
      </c>
      <c r="P311" s="317" t="s">
        <v>2894</v>
      </c>
      <c r="Q311" s="317" t="s">
        <v>2891</v>
      </c>
      <c r="R311" s="317" t="s">
        <v>4001</v>
      </c>
      <c r="S311" s="317" t="s">
        <v>3941</v>
      </c>
      <c r="T311" s="318">
        <v>5.32004797490543E-2</v>
      </c>
      <c r="U311" s="317" t="s">
        <v>2896</v>
      </c>
      <c r="V311" s="317" t="s">
        <v>2897</v>
      </c>
      <c r="W311" s="317" t="s">
        <v>169</v>
      </c>
      <c r="X311" s="317" t="s">
        <v>170</v>
      </c>
      <c r="Y311" s="318">
        <v>170</v>
      </c>
      <c r="Z311" s="318">
        <v>4100</v>
      </c>
      <c r="AA311" s="318">
        <v>110</v>
      </c>
      <c r="AB311" s="317" t="s">
        <v>4002</v>
      </c>
      <c r="AC311" s="318">
        <v>0.97499999999999998</v>
      </c>
      <c r="AD311" s="317" t="s">
        <v>800</v>
      </c>
      <c r="AE311" s="317" t="s">
        <v>800</v>
      </c>
      <c r="AF311" s="295"/>
      <c r="AG311" s="295"/>
      <c r="AH311" s="317" t="s">
        <v>2855</v>
      </c>
      <c r="AI311" s="317" t="s">
        <v>2711</v>
      </c>
      <c r="AJ311" s="317" t="s">
        <v>2891</v>
      </c>
      <c r="AK311" s="317" t="s">
        <v>2907</v>
      </c>
      <c r="AL311" s="317" t="s">
        <v>2854</v>
      </c>
      <c r="AM311" s="317" t="s">
        <v>2865</v>
      </c>
      <c r="AN311" s="317" t="s">
        <v>2898</v>
      </c>
      <c r="AO311" s="317" t="s">
        <v>2921</v>
      </c>
      <c r="AP311" s="317" t="s">
        <v>2868</v>
      </c>
      <c r="AQ311" s="317" t="s">
        <v>2869</v>
      </c>
      <c r="AR311" s="317" t="s">
        <v>2922</v>
      </c>
      <c r="AS311" s="318">
        <v>82.6995</v>
      </c>
      <c r="AT311" s="318">
        <v>6.5473999999999997</v>
      </c>
      <c r="AU311" s="317" t="s">
        <v>3984</v>
      </c>
      <c r="AV311" s="317" t="s">
        <v>4003</v>
      </c>
      <c r="AW311" s="317" t="s">
        <v>4004</v>
      </c>
      <c r="AX311" s="317" t="s">
        <v>4005</v>
      </c>
      <c r="AY311" s="317" t="s">
        <v>2915</v>
      </c>
      <c r="AZ311" s="317" t="s">
        <v>800</v>
      </c>
      <c r="BA311" s="317" t="s">
        <v>800</v>
      </c>
      <c r="BB311" s="318">
        <v>2.7151490514905202E-3</v>
      </c>
      <c r="BC311" s="318">
        <v>9.0440815573392397E-3</v>
      </c>
      <c r="BD311" s="318">
        <v>1E-3</v>
      </c>
      <c r="BE311" s="318">
        <v>3.0711341354723701E-4</v>
      </c>
      <c r="BF311" s="318">
        <v>1.2359999999999999E-3</v>
      </c>
      <c r="BG311" s="318">
        <v>4.4237694672477301E-5</v>
      </c>
      <c r="BH311" s="318">
        <v>1.3256644986449899E-3</v>
      </c>
      <c r="BI311" s="318">
        <v>0</v>
      </c>
      <c r="BJ311" s="318">
        <v>5.8933710701424198E-4</v>
      </c>
      <c r="BK311" s="318">
        <v>0</v>
      </c>
      <c r="BL311" s="318">
        <v>0</v>
      </c>
      <c r="BM311" s="318">
        <v>1.05071402581927E-2</v>
      </c>
      <c r="BN311" s="318">
        <v>8.0968867400735701E-4</v>
      </c>
      <c r="BO311" s="318">
        <v>5.9515113744280403E-3</v>
      </c>
      <c r="BP311" s="318">
        <v>2.7636054938320899E-3</v>
      </c>
      <c r="BQ311" s="318">
        <v>9.3024109577750501E-4</v>
      </c>
      <c r="BR311" s="318">
        <v>1.07512195121951E-4</v>
      </c>
      <c r="BS311" s="318">
        <v>3.3637435824458703E-2</v>
      </c>
      <c r="BT311" s="318">
        <v>3.6401041318290799E-2</v>
      </c>
      <c r="BU311" s="318">
        <v>3.7331282414068301E-2</v>
      </c>
      <c r="BV311" s="318">
        <v>197.86726955563901</v>
      </c>
      <c r="BW311" s="318">
        <v>214.12377246053401</v>
      </c>
      <c r="BX311" s="318">
        <v>219.59577890628401</v>
      </c>
      <c r="BY311" s="318">
        <v>514.45490084466303</v>
      </c>
      <c r="BZ311" s="318">
        <v>556.72180839738905</v>
      </c>
      <c r="CA311" s="318">
        <v>570.94902515633896</v>
      </c>
      <c r="CB311" s="318">
        <v>8.7457333143592706</v>
      </c>
      <c r="CC311" s="318">
        <v>9.4642707427556108</v>
      </c>
      <c r="CD311" s="318">
        <v>9.7061334276577593</v>
      </c>
      <c r="CE311" s="317" t="s">
        <v>800</v>
      </c>
      <c r="CF311" s="317" t="s">
        <v>800</v>
      </c>
      <c r="CG311" s="317" t="s">
        <v>2902</v>
      </c>
      <c r="CH311" s="318">
        <v>9.6724476699715505E-4</v>
      </c>
      <c r="CI311" s="318">
        <v>3.2670191057461599E-2</v>
      </c>
      <c r="CJ311" s="318">
        <v>8.4942496749400007</v>
      </c>
      <c r="CL311" s="223">
        <f t="shared" si="38"/>
        <v>1.6369095517830657E-2</v>
      </c>
      <c r="CM311" s="223">
        <f t="shared" si="39"/>
        <v>1.7268340306628098E-2</v>
      </c>
      <c r="CN311" s="223">
        <f t="shared" si="40"/>
        <v>2.7636054938320899E-3</v>
      </c>
      <c r="CO311" s="223">
        <f t="shared" si="40"/>
        <v>9.3024109577750501E-4</v>
      </c>
      <c r="CP311" s="223">
        <f t="shared" si="41"/>
        <v>3.7331282414068349E-2</v>
      </c>
      <c r="CQ311" s="223">
        <f t="shared" si="42"/>
        <v>0</v>
      </c>
      <c r="CR311" s="222"/>
      <c r="CS311" s="222"/>
      <c r="CT311" s="222"/>
      <c r="CU311" s="222"/>
      <c r="CV311" s="222"/>
      <c r="CW311" s="222"/>
      <c r="CX311" s="222"/>
      <c r="CY311" s="222"/>
      <c r="CZ311" s="222"/>
      <c r="DA311" s="222"/>
      <c r="DB311" s="224">
        <f t="shared" si="43"/>
        <v>2.4383172954577054E-2</v>
      </c>
      <c r="DC311" s="224">
        <f t="shared" si="44"/>
        <v>9.2542628698817006E-3</v>
      </c>
      <c r="DD311" s="224">
        <f t="shared" si="45"/>
        <v>3.3637435824458758E-2</v>
      </c>
      <c r="DE311" s="225">
        <f t="shared" si="46"/>
        <v>5.5511151231257827E-17</v>
      </c>
      <c r="DF311" s="222"/>
      <c r="DG311" s="222"/>
    </row>
    <row r="312" spans="1:111" ht="25.5" x14ac:dyDescent="0.25">
      <c r="A312" s="317" t="s">
        <v>701</v>
      </c>
      <c r="B312" s="317" t="s">
        <v>4007</v>
      </c>
      <c r="C312" s="317" t="s">
        <v>702</v>
      </c>
      <c r="D312" s="317" t="s">
        <v>49</v>
      </c>
      <c r="E312" s="318">
        <v>170</v>
      </c>
      <c r="F312" s="318">
        <v>3690</v>
      </c>
      <c r="G312" s="317" t="s">
        <v>2890</v>
      </c>
      <c r="H312" s="317" t="s">
        <v>800</v>
      </c>
      <c r="I312" s="317" t="s">
        <v>2626</v>
      </c>
      <c r="J312" s="318">
        <v>187</v>
      </c>
      <c r="K312" s="318">
        <v>0.86836617586013198</v>
      </c>
      <c r="L312" s="317" t="s">
        <v>2891</v>
      </c>
      <c r="M312" s="317" t="s">
        <v>2892</v>
      </c>
      <c r="N312" s="317" t="s">
        <v>2893</v>
      </c>
      <c r="O312" s="317" t="s">
        <v>3940</v>
      </c>
      <c r="P312" s="317" t="s">
        <v>2894</v>
      </c>
      <c r="Q312" s="317" t="s">
        <v>2855</v>
      </c>
      <c r="R312" s="317" t="s">
        <v>4007</v>
      </c>
      <c r="S312" s="317" t="s">
        <v>3941</v>
      </c>
      <c r="T312" s="318">
        <v>5.32004797490543E-2</v>
      </c>
      <c r="U312" s="317" t="s">
        <v>2896</v>
      </c>
      <c r="V312" s="317" t="s">
        <v>2897</v>
      </c>
      <c r="W312" s="317" t="s">
        <v>163</v>
      </c>
      <c r="X312" s="317" t="s">
        <v>164</v>
      </c>
      <c r="Y312" s="318">
        <v>170</v>
      </c>
      <c r="Z312" s="318">
        <v>4100</v>
      </c>
      <c r="AA312" s="318">
        <v>110</v>
      </c>
      <c r="AB312" s="317" t="s">
        <v>4008</v>
      </c>
      <c r="AC312" s="318">
        <v>0.97499999999999998</v>
      </c>
      <c r="AD312" s="317" t="s">
        <v>800</v>
      </c>
      <c r="AE312" s="317" t="s">
        <v>800</v>
      </c>
      <c r="AF312" s="318">
        <v>0</v>
      </c>
      <c r="AG312" s="318">
        <v>0</v>
      </c>
      <c r="AH312" s="317" t="s">
        <v>2855</v>
      </c>
      <c r="AI312" s="317" t="s">
        <v>2711</v>
      </c>
      <c r="AJ312" s="317" t="s">
        <v>2891</v>
      </c>
      <c r="AK312" s="317" t="s">
        <v>2907</v>
      </c>
      <c r="AL312" s="317" t="s">
        <v>2854</v>
      </c>
      <c r="AM312" s="317" t="s">
        <v>2865</v>
      </c>
      <c r="AN312" s="317" t="s">
        <v>2898</v>
      </c>
      <c r="AO312" s="317" t="s">
        <v>2921</v>
      </c>
      <c r="AP312" s="317" t="s">
        <v>2868</v>
      </c>
      <c r="AQ312" s="317" t="s">
        <v>2869</v>
      </c>
      <c r="AR312" s="317" t="s">
        <v>2922</v>
      </c>
      <c r="AS312" s="318">
        <v>82.6995</v>
      </c>
      <c r="AT312" s="318">
        <v>6.5473999999999997</v>
      </c>
      <c r="AU312" s="317" t="s">
        <v>3984</v>
      </c>
      <c r="AV312" s="317" t="s">
        <v>3985</v>
      </c>
      <c r="AW312" s="317" t="s">
        <v>3986</v>
      </c>
      <c r="AX312" s="317" t="s">
        <v>3987</v>
      </c>
      <c r="AY312" s="317" t="s">
        <v>2915</v>
      </c>
      <c r="AZ312" s="317" t="s">
        <v>800</v>
      </c>
      <c r="BA312" s="317" t="s">
        <v>800</v>
      </c>
      <c r="BB312" s="318">
        <v>2.7151490514905202E-3</v>
      </c>
      <c r="BC312" s="318">
        <v>9.0440815573392397E-3</v>
      </c>
      <c r="BD312" s="318">
        <v>1E-3</v>
      </c>
      <c r="BE312" s="318">
        <v>3.0711341354723701E-4</v>
      </c>
      <c r="BF312" s="318">
        <v>1.5219999999999999E-3</v>
      </c>
      <c r="BG312" s="318">
        <v>4.4237694672477301E-5</v>
      </c>
      <c r="BH312" s="318">
        <v>1.3256644986449899E-3</v>
      </c>
      <c r="BI312" s="318">
        <v>0</v>
      </c>
      <c r="BJ312" s="318">
        <v>5.8933710701424198E-4</v>
      </c>
      <c r="BK312" s="318">
        <v>0</v>
      </c>
      <c r="BL312" s="318">
        <v>0</v>
      </c>
      <c r="BM312" s="318">
        <v>1.05071402581927E-2</v>
      </c>
      <c r="BN312" s="318">
        <v>8.0968867400735701E-4</v>
      </c>
      <c r="BO312" s="318">
        <v>5.9515113744280403E-3</v>
      </c>
      <c r="BP312" s="318">
        <v>2.7636054938320899E-3</v>
      </c>
      <c r="BQ312" s="318">
        <v>9.3024109577750501E-4</v>
      </c>
      <c r="BR312" s="318">
        <v>1.07512195121951E-4</v>
      </c>
      <c r="BS312" s="318">
        <v>3.3923435824458698E-2</v>
      </c>
      <c r="BT312" s="318">
        <v>3.66870413182908E-2</v>
      </c>
      <c r="BU312" s="318">
        <v>3.7617282414068302E-2</v>
      </c>
      <c r="BV312" s="318">
        <v>199.549622496816</v>
      </c>
      <c r="BW312" s="318">
        <v>215.806125401711</v>
      </c>
      <c r="BX312" s="318">
        <v>221.278131847461</v>
      </c>
      <c r="BY312" s="318">
        <v>518.82901849172197</v>
      </c>
      <c r="BZ312" s="318">
        <v>561.09592604444799</v>
      </c>
      <c r="CA312" s="318">
        <v>575.32314280339801</v>
      </c>
      <c r="CB312" s="318">
        <v>8.8200933143592604</v>
      </c>
      <c r="CC312" s="318">
        <v>9.5386307427556094</v>
      </c>
      <c r="CD312" s="318">
        <v>9.7804934276577598</v>
      </c>
      <c r="CE312" s="317" t="s">
        <v>800</v>
      </c>
      <c r="CF312" s="317" t="s">
        <v>800</v>
      </c>
      <c r="CG312" s="317" t="s">
        <v>2902</v>
      </c>
      <c r="CH312" s="318">
        <v>9.6724476699715505E-4</v>
      </c>
      <c r="CI312" s="318">
        <v>3.2956191057461601E-2</v>
      </c>
      <c r="CJ312" s="318">
        <v>8.56860967494001</v>
      </c>
      <c r="CL312" s="223">
        <f t="shared" si="38"/>
        <v>1.6655095517830659E-2</v>
      </c>
      <c r="CM312" s="223">
        <f t="shared" si="39"/>
        <v>1.7268340306628098E-2</v>
      </c>
      <c r="CN312" s="223">
        <f t="shared" si="40"/>
        <v>2.7636054938320899E-3</v>
      </c>
      <c r="CO312" s="223">
        <f t="shared" si="40"/>
        <v>9.3024109577750501E-4</v>
      </c>
      <c r="CP312" s="223">
        <f t="shared" si="41"/>
        <v>3.7617282414068344E-2</v>
      </c>
      <c r="CQ312" s="223">
        <f t="shared" si="42"/>
        <v>0</v>
      </c>
      <c r="CR312" s="222"/>
      <c r="CS312" s="222"/>
      <c r="CT312" s="222"/>
      <c r="CU312" s="222"/>
      <c r="CV312" s="222"/>
      <c r="CW312" s="222"/>
      <c r="CX312" s="222"/>
      <c r="CY312" s="222"/>
      <c r="CZ312" s="222"/>
      <c r="DA312" s="222"/>
      <c r="DB312" s="224">
        <f t="shared" si="43"/>
        <v>2.4383172954577054E-2</v>
      </c>
      <c r="DC312" s="224">
        <f t="shared" si="44"/>
        <v>9.5402628698816987E-3</v>
      </c>
      <c r="DD312" s="224">
        <f t="shared" si="45"/>
        <v>3.3923435824458753E-2</v>
      </c>
      <c r="DE312" s="225">
        <f t="shared" si="46"/>
        <v>5.5511151231257827E-17</v>
      </c>
      <c r="DF312" s="222"/>
      <c r="DG312" s="222"/>
    </row>
    <row r="313" spans="1:111" ht="25.5" x14ac:dyDescent="0.25">
      <c r="A313" s="317" t="s">
        <v>703</v>
      </c>
      <c r="B313" s="317" t="s">
        <v>4010</v>
      </c>
      <c r="C313" s="317" t="s">
        <v>704</v>
      </c>
      <c r="D313" s="317" t="s">
        <v>2853</v>
      </c>
      <c r="E313" s="318">
        <v>290</v>
      </c>
      <c r="F313" s="318">
        <v>3280</v>
      </c>
      <c r="G313" s="317" t="s">
        <v>2906</v>
      </c>
      <c r="H313" s="317" t="s">
        <v>800</v>
      </c>
      <c r="I313" s="317" t="s">
        <v>2625</v>
      </c>
      <c r="J313" s="318">
        <v>114</v>
      </c>
      <c r="K313" s="318">
        <v>0.8</v>
      </c>
      <c r="L313" s="317" t="s">
        <v>2891</v>
      </c>
      <c r="M313" s="317" t="s">
        <v>2892</v>
      </c>
      <c r="N313" s="317" t="s">
        <v>2893</v>
      </c>
      <c r="O313" s="317" t="s">
        <v>3940</v>
      </c>
      <c r="P313" s="317" t="s">
        <v>2894</v>
      </c>
      <c r="Q313" s="317" t="s">
        <v>2859</v>
      </c>
      <c r="R313" s="317" t="s">
        <v>4010</v>
      </c>
      <c r="S313" s="317" t="s">
        <v>3941</v>
      </c>
      <c r="T313" s="318">
        <v>5.32004797490543E-2</v>
      </c>
      <c r="U313" s="317" t="s">
        <v>2981</v>
      </c>
      <c r="V313" s="317" t="s">
        <v>2982</v>
      </c>
      <c r="W313" s="317" t="s">
        <v>171</v>
      </c>
      <c r="X313" s="317" t="s">
        <v>172</v>
      </c>
      <c r="Y313" s="318">
        <v>290</v>
      </c>
      <c r="Z313" s="318">
        <v>4100</v>
      </c>
      <c r="AA313" s="318">
        <v>110</v>
      </c>
      <c r="AB313" s="317" t="s">
        <v>4011</v>
      </c>
      <c r="AC313" s="318">
        <v>0.97499999999999998</v>
      </c>
      <c r="AD313" s="317" t="s">
        <v>800</v>
      </c>
      <c r="AE313" s="317" t="s">
        <v>800</v>
      </c>
      <c r="AF313" s="295"/>
      <c r="AG313" s="295"/>
      <c r="AH313" s="317" t="s">
        <v>2855</v>
      </c>
      <c r="AI313" s="317" t="s">
        <v>2711</v>
      </c>
      <c r="AJ313" s="317" t="s">
        <v>2855</v>
      </c>
      <c r="AK313" s="317" t="s">
        <v>2864</v>
      </c>
      <c r="AL313" s="317" t="s">
        <v>2854</v>
      </c>
      <c r="AM313" s="317" t="s">
        <v>2865</v>
      </c>
      <c r="AN313" s="317" t="s">
        <v>2985</v>
      </c>
      <c r="AO313" s="317" t="s">
        <v>2921</v>
      </c>
      <c r="AP313" s="317" t="s">
        <v>2868</v>
      </c>
      <c r="AQ313" s="317" t="s">
        <v>2869</v>
      </c>
      <c r="AR313" s="317" t="s">
        <v>2922</v>
      </c>
      <c r="AS313" s="318">
        <v>82.6995</v>
      </c>
      <c r="AT313" s="318">
        <v>6.5473999999999997</v>
      </c>
      <c r="AU313" s="317" t="s">
        <v>4012</v>
      </c>
      <c r="AV313" s="317" t="s">
        <v>4013</v>
      </c>
      <c r="AW313" s="317" t="s">
        <v>4014</v>
      </c>
      <c r="AX313" s="317" t="s">
        <v>4015</v>
      </c>
      <c r="AY313" s="317" t="s">
        <v>2874</v>
      </c>
      <c r="AZ313" s="317" t="s">
        <v>800</v>
      </c>
      <c r="BA313" s="317" t="s">
        <v>800</v>
      </c>
      <c r="BB313" s="318">
        <v>2.9635687669376698E-3</v>
      </c>
      <c r="BC313" s="318">
        <v>1.54281391272258E-2</v>
      </c>
      <c r="BD313" s="318">
        <v>8.3333333333333295E-4</v>
      </c>
      <c r="BE313" s="318">
        <v>5.0377375730994197E-4</v>
      </c>
      <c r="BF313" s="318">
        <v>2.3649999999999999E-3</v>
      </c>
      <c r="BG313" s="318">
        <v>4.4237694672477301E-5</v>
      </c>
      <c r="BH313" s="318">
        <v>1.3256644986449899E-3</v>
      </c>
      <c r="BI313" s="318">
        <v>0</v>
      </c>
      <c r="BJ313" s="318">
        <v>9.9694607599134198E-4</v>
      </c>
      <c r="BK313" s="318">
        <v>0</v>
      </c>
      <c r="BL313" s="318">
        <v>0</v>
      </c>
      <c r="BM313" s="318">
        <v>2.0149028054846901E-2</v>
      </c>
      <c r="BN313" s="318">
        <v>1.49927069610778E-3</v>
      </c>
      <c r="BO313" s="318">
        <v>5.9515113744280403E-3</v>
      </c>
      <c r="BP313" s="318">
        <v>4.9206866985478104E-3</v>
      </c>
      <c r="BQ313" s="318">
        <v>1.6563235949020099E-3</v>
      </c>
      <c r="BR313" s="318">
        <v>1.82988733658537E-4</v>
      </c>
      <c r="BS313" s="318">
        <v>5.2243462113156801E-2</v>
      </c>
      <c r="BT313" s="318">
        <v>5.7164148811704597E-2</v>
      </c>
      <c r="BU313" s="318">
        <v>5.8820472406606601E-2</v>
      </c>
      <c r="BV313" s="318">
        <v>180.14986935571301</v>
      </c>
      <c r="BW313" s="318">
        <v>197.117754523119</v>
      </c>
      <c r="BX313" s="318">
        <v>202.82921519519499</v>
      </c>
      <c r="BY313" s="318">
        <v>468.38966032485399</v>
      </c>
      <c r="BZ313" s="318">
        <v>512.50616176010999</v>
      </c>
      <c r="CA313" s="318">
        <v>527.35595950750803</v>
      </c>
      <c r="CB313" s="318">
        <v>13.583300149420801</v>
      </c>
      <c r="CC313" s="318">
        <v>14.8626786910432</v>
      </c>
      <c r="CD313" s="318">
        <v>15.2933228257177</v>
      </c>
      <c r="CE313" s="317" t="s">
        <v>800</v>
      </c>
      <c r="CF313" s="317" t="s">
        <v>800</v>
      </c>
      <c r="CG313" s="317" t="s">
        <v>2990</v>
      </c>
      <c r="CH313" s="318">
        <v>2.6451615021010999E-3</v>
      </c>
      <c r="CI313" s="318">
        <v>4.9598300611055697E-2</v>
      </c>
      <c r="CJ313" s="318">
        <v>12.895558158874501</v>
      </c>
      <c r="CL313" s="223">
        <f t="shared" si="38"/>
        <v>2.4643651987774094E-2</v>
      </c>
      <c r="CM313" s="223">
        <f t="shared" si="39"/>
        <v>2.759981012538272E-2</v>
      </c>
      <c r="CN313" s="223">
        <f t="shared" si="40"/>
        <v>4.9206866985478104E-3</v>
      </c>
      <c r="CO313" s="223">
        <f t="shared" si="40"/>
        <v>1.6563235949020099E-3</v>
      </c>
      <c r="CP313" s="223">
        <f t="shared" si="41"/>
        <v>5.8820472406606636E-2</v>
      </c>
      <c r="CQ313" s="223">
        <f t="shared" si="42"/>
        <v>0</v>
      </c>
      <c r="CR313" s="222"/>
      <c r="CS313" s="222"/>
      <c r="CT313" s="222"/>
      <c r="CU313" s="222"/>
      <c r="CV313" s="222"/>
      <c r="CW313" s="222"/>
      <c r="CX313" s="222"/>
      <c r="CY313" s="222"/>
      <c r="CZ313" s="222"/>
      <c r="DA313" s="222"/>
      <c r="DB313" s="224">
        <f t="shared" si="43"/>
        <v>4.1377113735761424E-2</v>
      </c>
      <c r="DC313" s="224">
        <f t="shared" si="44"/>
        <v>1.0866348377395385E-2</v>
      </c>
      <c r="DD313" s="224">
        <f t="shared" si="45"/>
        <v>5.2243462113156808E-2</v>
      </c>
      <c r="DE313" s="225">
        <f t="shared" si="46"/>
        <v>0</v>
      </c>
      <c r="DF313" s="222"/>
      <c r="DG313" s="222"/>
    </row>
    <row r="314" spans="1:111" ht="25.5" x14ac:dyDescent="0.25">
      <c r="A314" s="317" t="s">
        <v>705</v>
      </c>
      <c r="B314" s="317" t="s">
        <v>4017</v>
      </c>
      <c r="C314" s="317" t="s">
        <v>706</v>
      </c>
      <c r="D314" s="317" t="s">
        <v>49</v>
      </c>
      <c r="E314" s="318">
        <v>170</v>
      </c>
      <c r="F314" s="318">
        <v>3969</v>
      </c>
      <c r="G314" s="317" t="s">
        <v>2890</v>
      </c>
      <c r="H314" s="317" t="s">
        <v>800</v>
      </c>
      <c r="I314" s="317" t="s">
        <v>2626</v>
      </c>
      <c r="J314" s="318">
        <v>187</v>
      </c>
      <c r="K314" s="318">
        <v>0.8</v>
      </c>
      <c r="L314" s="317" t="s">
        <v>2891</v>
      </c>
      <c r="M314" s="317" t="s">
        <v>2892</v>
      </c>
      <c r="N314" s="317" t="s">
        <v>2893</v>
      </c>
      <c r="O314" s="317" t="s">
        <v>3940</v>
      </c>
      <c r="P314" s="317" t="s">
        <v>2894</v>
      </c>
      <c r="Q314" s="317" t="s">
        <v>2859</v>
      </c>
      <c r="R314" s="317" t="s">
        <v>4017</v>
      </c>
      <c r="S314" s="317" t="s">
        <v>3941</v>
      </c>
      <c r="T314" s="318">
        <v>5.32004797490543E-2</v>
      </c>
      <c r="U314" s="317" t="s">
        <v>2896</v>
      </c>
      <c r="V314" s="317" t="s">
        <v>2897</v>
      </c>
      <c r="W314" s="317" t="s">
        <v>173</v>
      </c>
      <c r="X314" s="317" t="s">
        <v>174</v>
      </c>
      <c r="Y314" s="318">
        <v>170</v>
      </c>
      <c r="Z314" s="318">
        <v>3969</v>
      </c>
      <c r="AA314" s="318">
        <v>110</v>
      </c>
      <c r="AB314" s="317" t="s">
        <v>4018</v>
      </c>
      <c r="AC314" s="318">
        <v>0.97499999999999998</v>
      </c>
      <c r="AD314" s="317" t="s">
        <v>800</v>
      </c>
      <c r="AE314" s="317" t="s">
        <v>800</v>
      </c>
      <c r="AF314" s="318">
        <v>0</v>
      </c>
      <c r="AG314" s="318">
        <v>0</v>
      </c>
      <c r="AH314" s="317" t="s">
        <v>2855</v>
      </c>
      <c r="AI314" s="317" t="s">
        <v>2711</v>
      </c>
      <c r="AJ314" s="317" t="s">
        <v>2855</v>
      </c>
      <c r="AK314" s="317" t="s">
        <v>2864</v>
      </c>
      <c r="AL314" s="317" t="s">
        <v>2854</v>
      </c>
      <c r="AM314" s="317" t="s">
        <v>2865</v>
      </c>
      <c r="AN314" s="317" t="s">
        <v>2898</v>
      </c>
      <c r="AO314" s="317" t="s">
        <v>2921</v>
      </c>
      <c r="AP314" s="317" t="s">
        <v>2868</v>
      </c>
      <c r="AQ314" s="317" t="s">
        <v>2869</v>
      </c>
      <c r="AR314" s="317" t="s">
        <v>2922</v>
      </c>
      <c r="AS314" s="318">
        <v>82.6995</v>
      </c>
      <c r="AT314" s="318">
        <v>6.5473999999999997</v>
      </c>
      <c r="AU314" s="317" t="s">
        <v>4019</v>
      </c>
      <c r="AV314" s="317" t="s">
        <v>4020</v>
      </c>
      <c r="AW314" s="317" t="s">
        <v>4021</v>
      </c>
      <c r="AX314" s="317" t="s">
        <v>4022</v>
      </c>
      <c r="AY314" s="317" t="s">
        <v>2874</v>
      </c>
      <c r="AZ314" s="317" t="s">
        <v>800</v>
      </c>
      <c r="BA314" s="317" t="s">
        <v>800</v>
      </c>
      <c r="BB314" s="318">
        <v>2.82496850592089E-3</v>
      </c>
      <c r="BC314" s="318">
        <v>9.0440815573392397E-3</v>
      </c>
      <c r="BD314" s="318">
        <v>1E-3</v>
      </c>
      <c r="BE314" s="318">
        <v>3.0711341354723701E-4</v>
      </c>
      <c r="BF314" s="318">
        <v>2.3649999999999999E-3</v>
      </c>
      <c r="BG314" s="318">
        <v>4.4237694672477301E-5</v>
      </c>
      <c r="BH314" s="318">
        <v>1.2942378432854601E-3</v>
      </c>
      <c r="BI314" s="318">
        <v>0</v>
      </c>
      <c r="BJ314" s="318">
        <v>6.1453049958370997E-4</v>
      </c>
      <c r="BK314" s="318">
        <v>0</v>
      </c>
      <c r="BL314" s="318">
        <v>0</v>
      </c>
      <c r="BM314" s="318">
        <v>1.1405056506541E-2</v>
      </c>
      <c r="BN314" s="318">
        <v>8.7888282185628701E-4</v>
      </c>
      <c r="BO314" s="318">
        <v>5.9515113744280403E-3</v>
      </c>
      <c r="BP314" s="318">
        <v>2.9997769178312802E-3</v>
      </c>
      <c r="BQ314" s="318">
        <v>1.00973737871031E-3</v>
      </c>
      <c r="BR314" s="318">
        <v>1.89028422272613E-4</v>
      </c>
      <c r="BS314" s="318">
        <v>3.5918648639447E-2</v>
      </c>
      <c r="BT314" s="318">
        <v>3.8918425557278202E-2</v>
      </c>
      <c r="BU314" s="318">
        <v>3.9928162935988602E-2</v>
      </c>
      <c r="BV314" s="318">
        <v>211.28616846733499</v>
      </c>
      <c r="BW314" s="318">
        <v>228.93191504281299</v>
      </c>
      <c r="BX314" s="318">
        <v>234.87154668228601</v>
      </c>
      <c r="BY314" s="318">
        <v>549.34403801507096</v>
      </c>
      <c r="BZ314" s="318">
        <v>595.22297911131398</v>
      </c>
      <c r="CA314" s="318">
        <v>610.66602137394295</v>
      </c>
      <c r="CB314" s="318">
        <v>9.3388486462562099</v>
      </c>
      <c r="CC314" s="318">
        <v>10.1187906448923</v>
      </c>
      <c r="CD314" s="318">
        <v>10.381322363357</v>
      </c>
      <c r="CE314" s="317" t="s">
        <v>800</v>
      </c>
      <c r="CF314" s="317" t="s">
        <v>800</v>
      </c>
      <c r="CG314" s="317" t="s">
        <v>2902</v>
      </c>
      <c r="CH314" s="318">
        <v>1.0499032992975501E-3</v>
      </c>
      <c r="CI314" s="318">
        <v>3.4868745340149401E-2</v>
      </c>
      <c r="CJ314" s="318">
        <v>9.0658737884388394</v>
      </c>
      <c r="CL314" s="223">
        <f t="shared" si="38"/>
        <v>1.7683197936621629E-2</v>
      </c>
      <c r="CM314" s="223">
        <f t="shared" si="39"/>
        <v>1.8235450702825326E-2</v>
      </c>
      <c r="CN314" s="223">
        <f t="shared" si="40"/>
        <v>2.9997769178312802E-3</v>
      </c>
      <c r="CO314" s="223">
        <f t="shared" si="40"/>
        <v>1.00973737871031E-3</v>
      </c>
      <c r="CP314" s="223">
        <f t="shared" si="41"/>
        <v>3.992816293598854E-2</v>
      </c>
      <c r="CQ314" s="223">
        <f t="shared" si="42"/>
        <v>-6.2450045135165055E-17</v>
      </c>
      <c r="CR314" s="222"/>
      <c r="CS314" s="222"/>
      <c r="CT314" s="222"/>
      <c r="CU314" s="222"/>
      <c r="CV314" s="222"/>
      <c r="CW314" s="222"/>
      <c r="CX314" s="222"/>
      <c r="CY314" s="222"/>
      <c r="CZ314" s="222"/>
      <c r="DA314" s="222"/>
      <c r="DB314" s="224">
        <f t="shared" si="43"/>
        <v>2.5460102805204655E-2</v>
      </c>
      <c r="DC314" s="224">
        <f t="shared" si="44"/>
        <v>1.04585458342423E-2</v>
      </c>
      <c r="DD314" s="224">
        <f t="shared" si="45"/>
        <v>3.5918648639446951E-2</v>
      </c>
      <c r="DE314" s="225">
        <f t="shared" si="46"/>
        <v>0</v>
      </c>
      <c r="DF314" s="222"/>
      <c r="DG314" s="222"/>
    </row>
    <row r="315" spans="1:111" ht="25.5" x14ac:dyDescent="0.25">
      <c r="A315" s="317" t="s">
        <v>709</v>
      </c>
      <c r="B315" s="317" t="s">
        <v>4029</v>
      </c>
      <c r="C315" s="317" t="s">
        <v>710</v>
      </c>
      <c r="D315" s="317" t="s">
        <v>49</v>
      </c>
      <c r="E315" s="318">
        <v>145</v>
      </c>
      <c r="F315" s="318">
        <v>5876</v>
      </c>
      <c r="G315" s="317" t="s">
        <v>2890</v>
      </c>
      <c r="H315" s="317" t="s">
        <v>800</v>
      </c>
      <c r="I315" s="317" t="s">
        <v>2626</v>
      </c>
      <c r="J315" s="318">
        <v>197</v>
      </c>
      <c r="K315" s="318">
        <v>0.83320000000000005</v>
      </c>
      <c r="L315" s="317" t="s">
        <v>2891</v>
      </c>
      <c r="M315" s="317" t="s">
        <v>2892</v>
      </c>
      <c r="N315" s="317" t="s">
        <v>2893</v>
      </c>
      <c r="O315" s="317" t="s">
        <v>3940</v>
      </c>
      <c r="P315" s="317" t="s">
        <v>2894</v>
      </c>
      <c r="Q315" s="317" t="s">
        <v>2859</v>
      </c>
      <c r="R315" s="317" t="s">
        <v>4029</v>
      </c>
      <c r="S315" s="317" t="s">
        <v>3941</v>
      </c>
      <c r="T315" s="318">
        <v>5.32004797490543E-2</v>
      </c>
      <c r="U315" s="317" t="s">
        <v>2896</v>
      </c>
      <c r="V315" s="317" t="s">
        <v>2897</v>
      </c>
      <c r="W315" s="317" t="s">
        <v>709</v>
      </c>
      <c r="X315" s="317" t="s">
        <v>710</v>
      </c>
      <c r="Y315" s="318">
        <v>145</v>
      </c>
      <c r="Z315" s="318">
        <v>5876</v>
      </c>
      <c r="AA315" s="318">
        <v>1</v>
      </c>
      <c r="AB315" s="317" t="s">
        <v>4029</v>
      </c>
      <c r="AC315" s="318">
        <v>1</v>
      </c>
      <c r="AD315" s="317" t="s">
        <v>800</v>
      </c>
      <c r="AE315" s="317" t="s">
        <v>800</v>
      </c>
      <c r="AF315" s="295"/>
      <c r="AG315" s="295"/>
      <c r="AH315" s="317" t="s">
        <v>2854</v>
      </c>
      <c r="AI315" s="317" t="s">
        <v>2863</v>
      </c>
      <c r="AJ315" s="317" t="s">
        <v>2855</v>
      </c>
      <c r="AK315" s="317" t="s">
        <v>2864</v>
      </c>
      <c r="AL315" s="317" t="s">
        <v>2854</v>
      </c>
      <c r="AM315" s="317" t="s">
        <v>2865</v>
      </c>
      <c r="AN315" s="317" t="s">
        <v>2898</v>
      </c>
      <c r="AO315" s="317" t="s">
        <v>2867</v>
      </c>
      <c r="AP315" s="317" t="s">
        <v>2868</v>
      </c>
      <c r="AQ315" s="317" t="s">
        <v>2869</v>
      </c>
      <c r="AR315" s="317" t="s">
        <v>2870</v>
      </c>
      <c r="AS315" s="318">
        <v>82.6995</v>
      </c>
      <c r="AT315" s="318">
        <v>0</v>
      </c>
      <c r="AU315" s="317" t="s">
        <v>4030</v>
      </c>
      <c r="AV315" s="317" t="s">
        <v>4030</v>
      </c>
      <c r="AW315" s="317" t="s">
        <v>4031</v>
      </c>
      <c r="AX315" s="317" t="s">
        <v>4032</v>
      </c>
      <c r="AY315" s="317" t="s">
        <v>2874</v>
      </c>
      <c r="AZ315" s="317" t="s">
        <v>800</v>
      </c>
      <c r="BA315" s="317" t="s">
        <v>800</v>
      </c>
      <c r="BB315" s="318">
        <v>2.12632875728008E-3</v>
      </c>
      <c r="BC315" s="318">
        <v>7.7140695636128799E-3</v>
      </c>
      <c r="BD315" s="318">
        <v>1E-3</v>
      </c>
      <c r="BE315" s="318">
        <v>2.9152390016920498E-4</v>
      </c>
      <c r="BF315" s="318">
        <v>0</v>
      </c>
      <c r="BG315" s="318">
        <v>0</v>
      </c>
      <c r="BH315" s="318">
        <v>0</v>
      </c>
      <c r="BI315" s="318">
        <v>0</v>
      </c>
      <c r="BJ315" s="318">
        <v>0</v>
      </c>
      <c r="BK315" s="318">
        <v>0</v>
      </c>
      <c r="BL315" s="318">
        <v>0</v>
      </c>
      <c r="BM315" s="318">
        <v>1.03947380009951E-2</v>
      </c>
      <c r="BN315" s="318">
        <v>7.1976509654718402E-4</v>
      </c>
      <c r="BO315" s="318">
        <v>0</v>
      </c>
      <c r="BP315" s="318">
        <v>2.7340412653287099E-3</v>
      </c>
      <c r="BQ315" s="318">
        <v>9.2028965358353595E-4</v>
      </c>
      <c r="BR315" s="318">
        <v>1.2768104288631699E-4</v>
      </c>
      <c r="BS315" s="318">
        <v>2.23741063614908E-2</v>
      </c>
      <c r="BT315" s="318">
        <v>2.51081476268195E-2</v>
      </c>
      <c r="BU315" s="318">
        <v>2.6028437280403001E-2</v>
      </c>
      <c r="BV315" s="318">
        <v>154.30418180338401</v>
      </c>
      <c r="BW315" s="318">
        <v>173.15963880565101</v>
      </c>
      <c r="BX315" s="318">
        <v>179.50646400277901</v>
      </c>
      <c r="BY315" s="318">
        <v>401.19087268880003</v>
      </c>
      <c r="BZ315" s="318">
        <v>450.21506089469398</v>
      </c>
      <c r="CA315" s="318">
        <v>466.71680640722599</v>
      </c>
      <c r="CB315" s="318">
        <v>5.8172676539876003</v>
      </c>
      <c r="CC315" s="318">
        <v>6.5281183829730596</v>
      </c>
      <c r="CD315" s="318">
        <v>6.76739369290478</v>
      </c>
      <c r="CE315" s="317" t="s">
        <v>800</v>
      </c>
      <c r="CF315" s="317" t="s">
        <v>800</v>
      </c>
      <c r="CG315" s="317" t="s">
        <v>2902</v>
      </c>
      <c r="CH315" s="318">
        <v>9.5689747054908002E-4</v>
      </c>
      <c r="CI315" s="318">
        <v>2.1417208890941699E-2</v>
      </c>
      <c r="CJ315" s="318">
        <v>5.5684743116448301</v>
      </c>
      <c r="CL315" s="223">
        <f t="shared" si="38"/>
        <v>1.1259603263948481E-2</v>
      </c>
      <c r="CM315" s="223">
        <f t="shared" si="39"/>
        <v>1.1114503097542285E-2</v>
      </c>
      <c r="CN315" s="223">
        <f t="shared" si="40"/>
        <v>2.7340412653287099E-3</v>
      </c>
      <c r="CO315" s="223">
        <f t="shared" si="40"/>
        <v>9.2028965358353595E-4</v>
      </c>
      <c r="CP315" s="223">
        <f t="shared" si="41"/>
        <v>2.6028437280403011E-2</v>
      </c>
      <c r="CQ315" s="223">
        <f t="shared" si="42"/>
        <v>0</v>
      </c>
      <c r="CR315" s="222"/>
      <c r="CS315" s="222"/>
      <c r="CT315" s="222"/>
      <c r="CU315" s="222"/>
      <c r="CV315" s="222"/>
      <c r="CW315" s="222"/>
      <c r="CX315" s="222"/>
      <c r="CY315" s="222"/>
      <c r="CZ315" s="222"/>
      <c r="DA315" s="222"/>
      <c r="DB315" s="224">
        <f t="shared" si="43"/>
        <v>2.2246425318604449E-2</v>
      </c>
      <c r="DC315" s="224">
        <f t="shared" si="44"/>
        <v>1.2768104288631699E-4</v>
      </c>
      <c r="DD315" s="224">
        <f t="shared" si="45"/>
        <v>2.2374106361490766E-2</v>
      </c>
      <c r="DE315" s="225">
        <f t="shared" si="46"/>
        <v>-3.4694469519536142E-17</v>
      </c>
      <c r="DF315" s="222"/>
      <c r="DG315" s="222"/>
    </row>
    <row r="316" spans="1:111" ht="25.5" x14ac:dyDescent="0.25">
      <c r="A316" s="317" t="s">
        <v>711</v>
      </c>
      <c r="B316" s="317" t="s">
        <v>4034</v>
      </c>
      <c r="C316" s="317" t="s">
        <v>712</v>
      </c>
      <c r="D316" s="317" t="s">
        <v>49</v>
      </c>
      <c r="E316" s="318">
        <v>145</v>
      </c>
      <c r="F316" s="318">
        <v>5876</v>
      </c>
      <c r="G316" s="317" t="s">
        <v>2890</v>
      </c>
      <c r="H316" s="317" t="s">
        <v>800</v>
      </c>
      <c r="I316" s="317" t="s">
        <v>2626</v>
      </c>
      <c r="J316" s="318">
        <v>191</v>
      </c>
      <c r="K316" s="318">
        <v>0.81676392758880501</v>
      </c>
      <c r="L316" s="317" t="s">
        <v>2891</v>
      </c>
      <c r="M316" s="317" t="s">
        <v>2892</v>
      </c>
      <c r="N316" s="317" t="s">
        <v>2893</v>
      </c>
      <c r="O316" s="317" t="s">
        <v>3940</v>
      </c>
      <c r="P316" s="317" t="s">
        <v>2894</v>
      </c>
      <c r="Q316" s="317" t="s">
        <v>2859</v>
      </c>
      <c r="R316" s="317" t="s">
        <v>4034</v>
      </c>
      <c r="S316" s="317" t="s">
        <v>3941</v>
      </c>
      <c r="T316" s="318">
        <v>5.32004797490543E-2</v>
      </c>
      <c r="U316" s="317" t="s">
        <v>2896</v>
      </c>
      <c r="V316" s="317" t="s">
        <v>2897</v>
      </c>
      <c r="W316" s="317" t="s">
        <v>711</v>
      </c>
      <c r="X316" s="317" t="s">
        <v>712</v>
      </c>
      <c r="Y316" s="318">
        <v>145</v>
      </c>
      <c r="Z316" s="318">
        <v>5876</v>
      </c>
      <c r="AA316" s="318">
        <v>1</v>
      </c>
      <c r="AB316" s="317" t="s">
        <v>4034</v>
      </c>
      <c r="AC316" s="318">
        <v>1</v>
      </c>
      <c r="AD316" s="317" t="s">
        <v>800</v>
      </c>
      <c r="AE316" s="317" t="s">
        <v>800</v>
      </c>
      <c r="AF316" s="318">
        <v>0</v>
      </c>
      <c r="AG316" s="318">
        <v>0</v>
      </c>
      <c r="AH316" s="317" t="s">
        <v>2854</v>
      </c>
      <c r="AI316" s="317" t="s">
        <v>2863</v>
      </c>
      <c r="AJ316" s="317" t="s">
        <v>2855</v>
      </c>
      <c r="AK316" s="317" t="s">
        <v>2864</v>
      </c>
      <c r="AL316" s="317" t="s">
        <v>2854</v>
      </c>
      <c r="AM316" s="317" t="s">
        <v>2865</v>
      </c>
      <c r="AN316" s="317" t="s">
        <v>2898</v>
      </c>
      <c r="AO316" s="317" t="s">
        <v>2867</v>
      </c>
      <c r="AP316" s="317" t="s">
        <v>2868</v>
      </c>
      <c r="AQ316" s="317" t="s">
        <v>2869</v>
      </c>
      <c r="AR316" s="317" t="s">
        <v>2870</v>
      </c>
      <c r="AS316" s="318">
        <v>82.6995</v>
      </c>
      <c r="AT316" s="318">
        <v>0</v>
      </c>
      <c r="AU316" s="317" t="s">
        <v>4035</v>
      </c>
      <c r="AV316" s="317" t="s">
        <v>4035</v>
      </c>
      <c r="AW316" s="317" t="s">
        <v>4036</v>
      </c>
      <c r="AX316" s="317" t="s">
        <v>4037</v>
      </c>
      <c r="AY316" s="317" t="s">
        <v>2874</v>
      </c>
      <c r="AZ316" s="317" t="s">
        <v>800</v>
      </c>
      <c r="BA316" s="317" t="s">
        <v>800</v>
      </c>
      <c r="BB316" s="318">
        <v>2.12632875728008E-3</v>
      </c>
      <c r="BC316" s="318">
        <v>7.7140695636128799E-3</v>
      </c>
      <c r="BD316" s="318">
        <v>1E-3</v>
      </c>
      <c r="BE316" s="318">
        <v>3.0068171902268798E-4</v>
      </c>
      <c r="BF316" s="318">
        <v>0</v>
      </c>
      <c r="BG316" s="318">
        <v>0</v>
      </c>
      <c r="BH316" s="318">
        <v>0</v>
      </c>
      <c r="BI316" s="318">
        <v>0</v>
      </c>
      <c r="BJ316" s="318">
        <v>0</v>
      </c>
      <c r="BK316" s="318">
        <v>0</v>
      </c>
      <c r="BL316" s="318">
        <v>0</v>
      </c>
      <c r="BM316" s="318">
        <v>1.0937022832125101E-2</v>
      </c>
      <c r="BN316" s="318">
        <v>7.34249222065342E-4</v>
      </c>
      <c r="BO316" s="318">
        <v>0</v>
      </c>
      <c r="BP316" s="318">
        <v>2.8766739229030801E-3</v>
      </c>
      <c r="BQ316" s="318">
        <v>9.6830039895648098E-4</v>
      </c>
      <c r="BR316" s="318">
        <v>1.2768104288631699E-4</v>
      </c>
      <c r="BS316" s="318">
        <v>2.2940033136992399E-2</v>
      </c>
      <c r="BT316" s="318">
        <v>2.58167070598955E-2</v>
      </c>
      <c r="BU316" s="318">
        <v>2.6785007458852001E-2</v>
      </c>
      <c r="BV316" s="318">
        <v>158.207125082706</v>
      </c>
      <c r="BW316" s="318">
        <v>178.04625558548599</v>
      </c>
      <c r="BX316" s="318">
        <v>184.72418937139301</v>
      </c>
      <c r="BY316" s="318">
        <v>411.33852521503599</v>
      </c>
      <c r="BZ316" s="318">
        <v>462.92026452226401</v>
      </c>
      <c r="CA316" s="318">
        <v>480.28289236562199</v>
      </c>
      <c r="CB316" s="318">
        <v>5.96440861561803</v>
      </c>
      <c r="CC316" s="318">
        <v>6.7123438355728302</v>
      </c>
      <c r="CD316" s="318">
        <v>6.9641019393015098</v>
      </c>
      <c r="CE316" s="317" t="s">
        <v>800</v>
      </c>
      <c r="CF316" s="317" t="s">
        <v>800</v>
      </c>
      <c r="CG316" s="317" t="s">
        <v>2902</v>
      </c>
      <c r="CH316" s="318">
        <v>1.00681801526851E-3</v>
      </c>
      <c r="CI316" s="318">
        <v>2.1933215121723901E-2</v>
      </c>
      <c r="CJ316" s="318">
        <v>5.70263593164821</v>
      </c>
      <c r="CL316" s="223">
        <f t="shared" si="38"/>
        <v>1.1268761082801964E-2</v>
      </c>
      <c r="CM316" s="223">
        <f t="shared" si="39"/>
        <v>1.1671272054190444E-2</v>
      </c>
      <c r="CN316" s="223">
        <f t="shared" si="40"/>
        <v>2.8766739229030801E-3</v>
      </c>
      <c r="CO316" s="223">
        <f t="shared" si="40"/>
        <v>9.6830039895648098E-4</v>
      </c>
      <c r="CP316" s="223">
        <f t="shared" si="41"/>
        <v>2.678500745885197E-2</v>
      </c>
      <c r="CQ316" s="223">
        <f t="shared" si="42"/>
        <v>-3.1225022567582528E-17</v>
      </c>
      <c r="CR316" s="222"/>
      <c r="CS316" s="222"/>
      <c r="CT316" s="222"/>
      <c r="CU316" s="222"/>
      <c r="CV316" s="222"/>
      <c r="CW316" s="222"/>
      <c r="CX316" s="222"/>
      <c r="CY316" s="222"/>
      <c r="CZ316" s="222"/>
      <c r="DA316" s="222"/>
      <c r="DB316" s="224">
        <f t="shared" si="43"/>
        <v>2.2812352094106089E-2</v>
      </c>
      <c r="DC316" s="224">
        <f t="shared" si="44"/>
        <v>1.2768104288631699E-4</v>
      </c>
      <c r="DD316" s="224">
        <f t="shared" si="45"/>
        <v>2.2940033136992406E-2</v>
      </c>
      <c r="DE316" s="225">
        <f t="shared" si="46"/>
        <v>0</v>
      </c>
      <c r="DF316" s="222"/>
      <c r="DG316" s="222"/>
    </row>
    <row r="317" spans="1:111" ht="25.5" x14ac:dyDescent="0.25">
      <c r="A317" s="317" t="s">
        <v>713</v>
      </c>
      <c r="B317" s="317" t="s">
        <v>4039</v>
      </c>
      <c r="C317" s="317" t="s">
        <v>714</v>
      </c>
      <c r="D317" s="317" t="s">
        <v>2853</v>
      </c>
      <c r="E317" s="318">
        <v>425</v>
      </c>
      <c r="F317" s="318">
        <v>900</v>
      </c>
      <c r="G317" s="317" t="s">
        <v>2890</v>
      </c>
      <c r="H317" s="317" t="s">
        <v>800</v>
      </c>
      <c r="I317" s="317" t="s">
        <v>2626</v>
      </c>
      <c r="J317" s="318">
        <v>85</v>
      </c>
      <c r="K317" s="318">
        <v>0.8</v>
      </c>
      <c r="L317" s="317" t="s">
        <v>2891</v>
      </c>
      <c r="M317" s="317" t="s">
        <v>2892</v>
      </c>
      <c r="N317" s="317" t="s">
        <v>2893</v>
      </c>
      <c r="O317" s="317" t="s">
        <v>3940</v>
      </c>
      <c r="P317" s="317" t="s">
        <v>2894</v>
      </c>
      <c r="Q317" s="317" t="s">
        <v>2859</v>
      </c>
      <c r="R317" s="317" t="s">
        <v>4039</v>
      </c>
      <c r="S317" s="317" t="s">
        <v>3941</v>
      </c>
      <c r="T317" s="318">
        <v>5.32004797490543E-2</v>
      </c>
      <c r="U317" s="317" t="s">
        <v>2896</v>
      </c>
      <c r="V317" s="317" t="s">
        <v>2897</v>
      </c>
      <c r="W317" s="317" t="s">
        <v>713</v>
      </c>
      <c r="X317" s="317" t="s">
        <v>714</v>
      </c>
      <c r="Y317" s="318">
        <v>425</v>
      </c>
      <c r="Z317" s="318">
        <v>900</v>
      </c>
      <c r="AA317" s="318">
        <v>1</v>
      </c>
      <c r="AB317" s="317" t="s">
        <v>4039</v>
      </c>
      <c r="AC317" s="318">
        <v>1</v>
      </c>
      <c r="AD317" s="317" t="s">
        <v>800</v>
      </c>
      <c r="AE317" s="317" t="s">
        <v>800</v>
      </c>
      <c r="AF317" s="295"/>
      <c r="AG317" s="295"/>
      <c r="AH317" s="317" t="s">
        <v>2854</v>
      </c>
      <c r="AI317" s="317" t="s">
        <v>2863</v>
      </c>
      <c r="AJ317" s="317" t="s">
        <v>2855</v>
      </c>
      <c r="AK317" s="317" t="s">
        <v>2864</v>
      </c>
      <c r="AL317" s="317" t="s">
        <v>2854</v>
      </c>
      <c r="AM317" s="317" t="s">
        <v>2865</v>
      </c>
      <c r="AN317" s="317" t="s">
        <v>2898</v>
      </c>
      <c r="AO317" s="317" t="s">
        <v>2867</v>
      </c>
      <c r="AP317" s="317" t="s">
        <v>2868</v>
      </c>
      <c r="AQ317" s="317" t="s">
        <v>2869</v>
      </c>
      <c r="AR317" s="317" t="s">
        <v>2870</v>
      </c>
      <c r="AS317" s="318">
        <v>82.6995</v>
      </c>
      <c r="AT317" s="318">
        <v>0</v>
      </c>
      <c r="AU317" s="317" t="s">
        <v>4040</v>
      </c>
      <c r="AV317" s="317" t="s">
        <v>4040</v>
      </c>
      <c r="AW317" s="317" t="s">
        <v>4041</v>
      </c>
      <c r="AX317" s="317" t="s">
        <v>4042</v>
      </c>
      <c r="AY317" s="317" t="s">
        <v>2874</v>
      </c>
      <c r="AZ317" s="317" t="s">
        <v>800</v>
      </c>
      <c r="BA317" s="317" t="s">
        <v>800</v>
      </c>
      <c r="BB317" s="318">
        <v>1.0017397530864201E-2</v>
      </c>
      <c r="BC317" s="318">
        <v>2.2610203893348099E-2</v>
      </c>
      <c r="BD317" s="318">
        <v>8.3333333333333295E-4</v>
      </c>
      <c r="BE317" s="318">
        <v>6.7564950980392201E-4</v>
      </c>
      <c r="BF317" s="318">
        <v>0</v>
      </c>
      <c r="BG317" s="318">
        <v>0</v>
      </c>
      <c r="BH317" s="318">
        <v>0</v>
      </c>
      <c r="BI317" s="318">
        <v>0</v>
      </c>
      <c r="BJ317" s="318">
        <v>0</v>
      </c>
      <c r="BK317" s="318">
        <v>0</v>
      </c>
      <c r="BL317" s="318">
        <v>0</v>
      </c>
      <c r="BM317" s="318">
        <v>2.5091124314390201E-2</v>
      </c>
      <c r="BN317" s="318">
        <v>2.19720705464072E-3</v>
      </c>
      <c r="BO317" s="318">
        <v>0</v>
      </c>
      <c r="BP317" s="318">
        <v>6.5995092192288303E-3</v>
      </c>
      <c r="BQ317" s="318">
        <v>2.2214222331626899E-3</v>
      </c>
      <c r="BR317" s="318">
        <v>8.3361534222222203E-4</v>
      </c>
      <c r="BS317" s="318">
        <v>6.2258530978602698E-2</v>
      </c>
      <c r="BT317" s="318">
        <v>6.8858040197831497E-2</v>
      </c>
      <c r="BU317" s="318">
        <v>7.1079462430994195E-2</v>
      </c>
      <c r="BV317" s="318">
        <v>146.490661126124</v>
      </c>
      <c r="BW317" s="318">
        <v>162.01891811254501</v>
      </c>
      <c r="BX317" s="318">
        <v>167.24579395527999</v>
      </c>
      <c r="BY317" s="318">
        <v>380.87571892792198</v>
      </c>
      <c r="BZ317" s="318">
        <v>421.24918709261601</v>
      </c>
      <c r="CA317" s="318">
        <v>434.83906428372899</v>
      </c>
      <c r="CB317" s="318">
        <v>16.187218054436698</v>
      </c>
      <c r="CC317" s="318">
        <v>17.903090451436199</v>
      </c>
      <c r="CD317" s="318">
        <v>18.480660232058501</v>
      </c>
      <c r="CE317" s="317" t="s">
        <v>800</v>
      </c>
      <c r="CF317" s="317" t="s">
        <v>800</v>
      </c>
      <c r="CG317" s="317" t="s">
        <v>2902</v>
      </c>
      <c r="CH317" s="318">
        <v>2.3097872584546199E-3</v>
      </c>
      <c r="CI317" s="318">
        <v>5.99487437201481E-2</v>
      </c>
      <c r="CJ317" s="318">
        <v>15.5866733672385</v>
      </c>
      <c r="CL317" s="223">
        <f t="shared" si="38"/>
        <v>3.4970199609571768E-2</v>
      </c>
      <c r="CM317" s="223">
        <f t="shared" si="39"/>
        <v>2.7288331369030919E-2</v>
      </c>
      <c r="CN317" s="223">
        <f t="shared" si="40"/>
        <v>6.5995092192288303E-3</v>
      </c>
      <c r="CO317" s="223">
        <f t="shared" si="40"/>
        <v>2.2214222331626899E-3</v>
      </c>
      <c r="CP317" s="223">
        <f t="shared" si="41"/>
        <v>7.1079462430994209E-2</v>
      </c>
      <c r="CQ317" s="223">
        <f t="shared" si="42"/>
        <v>0</v>
      </c>
      <c r="CR317" s="222"/>
      <c r="CS317" s="222"/>
      <c r="CT317" s="222"/>
      <c r="CU317" s="222"/>
      <c r="CV317" s="222"/>
      <c r="CW317" s="222"/>
      <c r="CX317" s="222"/>
      <c r="CY317" s="222"/>
      <c r="CZ317" s="222"/>
      <c r="DA317" s="222"/>
      <c r="DB317" s="224">
        <f t="shared" si="43"/>
        <v>6.1424915636380473E-2</v>
      </c>
      <c r="DC317" s="224">
        <f t="shared" si="44"/>
        <v>8.3361534222222203E-4</v>
      </c>
      <c r="DD317" s="224">
        <f t="shared" si="45"/>
        <v>6.2258530978602691E-2</v>
      </c>
      <c r="DE317" s="225">
        <f t="shared" si="46"/>
        <v>0</v>
      </c>
      <c r="DF317" s="222"/>
      <c r="DG317" s="222"/>
    </row>
    <row r="318" spans="1:111" ht="25.5" x14ac:dyDescent="0.25">
      <c r="A318" s="317" t="s">
        <v>715</v>
      </c>
      <c r="B318" s="317" t="s">
        <v>4044</v>
      </c>
      <c r="C318" s="317" t="s">
        <v>716</v>
      </c>
      <c r="D318" s="317" t="s">
        <v>2853</v>
      </c>
      <c r="E318" s="318">
        <v>425</v>
      </c>
      <c r="F318" s="318">
        <v>1800</v>
      </c>
      <c r="G318" s="317" t="s">
        <v>2906</v>
      </c>
      <c r="H318" s="317" t="s">
        <v>800</v>
      </c>
      <c r="I318" s="317" t="s">
        <v>2625</v>
      </c>
      <c r="J318" s="318">
        <v>79</v>
      </c>
      <c r="K318" s="318">
        <v>0.87524690833970098</v>
      </c>
      <c r="L318" s="317" t="s">
        <v>2891</v>
      </c>
      <c r="M318" s="317" t="s">
        <v>2892</v>
      </c>
      <c r="N318" s="317" t="s">
        <v>2893</v>
      </c>
      <c r="O318" s="317" t="s">
        <v>3940</v>
      </c>
      <c r="P318" s="317" t="s">
        <v>2894</v>
      </c>
      <c r="Q318" s="317" t="s">
        <v>2859</v>
      </c>
      <c r="R318" s="317" t="s">
        <v>4044</v>
      </c>
      <c r="S318" s="317" t="s">
        <v>3941</v>
      </c>
      <c r="T318" s="318">
        <v>5.32004797490543E-2</v>
      </c>
      <c r="U318" s="317" t="s">
        <v>2981</v>
      </c>
      <c r="V318" s="317" t="s">
        <v>2982</v>
      </c>
      <c r="W318" s="317" t="s">
        <v>715</v>
      </c>
      <c r="X318" s="317" t="s">
        <v>716</v>
      </c>
      <c r="Y318" s="318">
        <v>425</v>
      </c>
      <c r="Z318" s="318">
        <v>1800</v>
      </c>
      <c r="AA318" s="318">
        <v>1</v>
      </c>
      <c r="AB318" s="317" t="s">
        <v>4044</v>
      </c>
      <c r="AC318" s="318">
        <v>1</v>
      </c>
      <c r="AD318" s="317" t="s">
        <v>800</v>
      </c>
      <c r="AE318" s="317" t="s">
        <v>800</v>
      </c>
      <c r="AF318" s="295"/>
      <c r="AG318" s="295"/>
      <c r="AH318" s="317" t="s">
        <v>2854</v>
      </c>
      <c r="AI318" s="317" t="s">
        <v>2863</v>
      </c>
      <c r="AJ318" s="317" t="s">
        <v>2855</v>
      </c>
      <c r="AK318" s="317" t="s">
        <v>2864</v>
      </c>
      <c r="AL318" s="317" t="s">
        <v>2854</v>
      </c>
      <c r="AM318" s="317" t="s">
        <v>2865</v>
      </c>
      <c r="AN318" s="317" t="s">
        <v>2985</v>
      </c>
      <c r="AO318" s="317" t="s">
        <v>2867</v>
      </c>
      <c r="AP318" s="317" t="s">
        <v>2868</v>
      </c>
      <c r="AQ318" s="317" t="s">
        <v>2869</v>
      </c>
      <c r="AR318" s="317" t="s">
        <v>2870</v>
      </c>
      <c r="AS318" s="318">
        <v>82.6995</v>
      </c>
      <c r="AT318" s="318">
        <v>0</v>
      </c>
      <c r="AU318" s="317" t="s">
        <v>4045</v>
      </c>
      <c r="AV318" s="317" t="s">
        <v>4045</v>
      </c>
      <c r="AW318" s="317" t="s">
        <v>4046</v>
      </c>
      <c r="AX318" s="317" t="s">
        <v>4047</v>
      </c>
      <c r="AY318" s="317" t="s">
        <v>2874</v>
      </c>
      <c r="AZ318" s="317" t="s">
        <v>800</v>
      </c>
      <c r="BA318" s="317" t="s">
        <v>800</v>
      </c>
      <c r="BB318" s="318">
        <v>5.6717975308641999E-3</v>
      </c>
      <c r="BC318" s="318">
        <v>2.2610203893348099E-2</v>
      </c>
      <c r="BD318" s="318">
        <v>8.3333333333333295E-4</v>
      </c>
      <c r="BE318" s="318">
        <v>7.2696466244725696E-4</v>
      </c>
      <c r="BF318" s="318">
        <v>0</v>
      </c>
      <c r="BG318" s="318">
        <v>0</v>
      </c>
      <c r="BH318" s="318">
        <v>0</v>
      </c>
      <c r="BI318" s="318">
        <v>0</v>
      </c>
      <c r="BJ318" s="318">
        <v>0</v>
      </c>
      <c r="BK318" s="318">
        <v>0</v>
      </c>
      <c r="BL318" s="318">
        <v>0</v>
      </c>
      <c r="BM318" s="318">
        <v>2.6576100854798598E-2</v>
      </c>
      <c r="BN318" s="318">
        <v>2.0083083150181798E-3</v>
      </c>
      <c r="BO318" s="318">
        <v>0</v>
      </c>
      <c r="BP318" s="318">
        <v>6.4902716706483898E-3</v>
      </c>
      <c r="BQ318" s="318">
        <v>2.1846524202793799E-3</v>
      </c>
      <c r="BR318" s="318">
        <v>4.1680767111111102E-4</v>
      </c>
      <c r="BS318" s="318">
        <v>5.8843516260920797E-2</v>
      </c>
      <c r="BT318" s="318">
        <v>6.5333787931569201E-2</v>
      </c>
      <c r="BU318" s="318">
        <v>6.7518440351848605E-2</v>
      </c>
      <c r="BV318" s="318">
        <v>138.455332378637</v>
      </c>
      <c r="BW318" s="318">
        <v>153.72655983898599</v>
      </c>
      <c r="BX318" s="318">
        <v>158.86691847493799</v>
      </c>
      <c r="BY318" s="318">
        <v>359.98386418445699</v>
      </c>
      <c r="BZ318" s="318">
        <v>399.68905558136498</v>
      </c>
      <c r="CA318" s="318">
        <v>413.05398803483803</v>
      </c>
      <c r="CB318" s="318">
        <v>15.2993142278394</v>
      </c>
      <c r="CC318" s="318">
        <v>16.986784862208001</v>
      </c>
      <c r="CD318" s="318">
        <v>17.5547944914806</v>
      </c>
      <c r="CE318" s="317" t="s">
        <v>800</v>
      </c>
      <c r="CF318" s="317" t="s">
        <v>800</v>
      </c>
      <c r="CG318" s="317" t="s">
        <v>2990</v>
      </c>
      <c r="CH318" s="318">
        <v>3.4889066939464198E-3</v>
      </c>
      <c r="CI318" s="318">
        <v>5.5354609566974397E-2</v>
      </c>
      <c r="CJ318" s="318">
        <v>14.3921984874133</v>
      </c>
      <c r="CL318" s="223">
        <f t="shared" si="38"/>
        <v>3.0259107091103996E-2</v>
      </c>
      <c r="CM318" s="223">
        <f t="shared" si="39"/>
        <v>2.8584409169816777E-2</v>
      </c>
      <c r="CN318" s="223">
        <f t="shared" si="40"/>
        <v>6.4902716706483898E-3</v>
      </c>
      <c r="CO318" s="223">
        <f t="shared" si="40"/>
        <v>2.1846524202793799E-3</v>
      </c>
      <c r="CP318" s="223">
        <f t="shared" si="41"/>
        <v>6.7518440351848535E-2</v>
      </c>
      <c r="CQ318" s="223">
        <f t="shared" si="42"/>
        <v>0</v>
      </c>
      <c r="CR318" s="222"/>
      <c r="CS318" s="222"/>
      <c r="CT318" s="222"/>
      <c r="CU318" s="222"/>
      <c r="CV318" s="222"/>
      <c r="CW318" s="222"/>
      <c r="CX318" s="222"/>
      <c r="CY318" s="222"/>
      <c r="CZ318" s="222"/>
      <c r="DA318" s="222"/>
      <c r="DB318" s="224">
        <f t="shared" si="43"/>
        <v>5.8426708589809667E-2</v>
      </c>
      <c r="DC318" s="224">
        <f t="shared" si="44"/>
        <v>4.1680767111111102E-4</v>
      </c>
      <c r="DD318" s="224">
        <f t="shared" si="45"/>
        <v>5.8843516260920777E-2</v>
      </c>
      <c r="DE318" s="225">
        <f t="shared" si="46"/>
        <v>0</v>
      </c>
      <c r="DF318" s="222"/>
      <c r="DG318" s="222"/>
    </row>
    <row r="319" spans="1:111" ht="25.5" x14ac:dyDescent="0.25">
      <c r="A319" s="317" t="s">
        <v>719</v>
      </c>
      <c r="B319" s="317" t="s">
        <v>4049</v>
      </c>
      <c r="C319" s="317" t="s">
        <v>720</v>
      </c>
      <c r="D319" s="317" t="s">
        <v>2853</v>
      </c>
      <c r="E319" s="318">
        <v>295</v>
      </c>
      <c r="F319" s="318">
        <v>3087</v>
      </c>
      <c r="G319" s="317" t="s">
        <v>2906</v>
      </c>
      <c r="H319" s="317" t="s">
        <v>800</v>
      </c>
      <c r="I319" s="317" t="s">
        <v>2625</v>
      </c>
      <c r="J319" s="318">
        <v>115</v>
      </c>
      <c r="K319" s="318">
        <v>0.80110000000000003</v>
      </c>
      <c r="L319" s="317" t="s">
        <v>2891</v>
      </c>
      <c r="M319" s="317" t="s">
        <v>2892</v>
      </c>
      <c r="N319" s="317" t="s">
        <v>2893</v>
      </c>
      <c r="O319" s="317" t="s">
        <v>3940</v>
      </c>
      <c r="P319" s="317" t="s">
        <v>2894</v>
      </c>
      <c r="Q319" s="317" t="s">
        <v>2859</v>
      </c>
      <c r="R319" s="317" t="s">
        <v>4049</v>
      </c>
      <c r="S319" s="317" t="s">
        <v>3941</v>
      </c>
      <c r="T319" s="318">
        <v>5.32004797490543E-2</v>
      </c>
      <c r="U319" s="317" t="s">
        <v>2981</v>
      </c>
      <c r="V319" s="317" t="s">
        <v>2982</v>
      </c>
      <c r="W319" s="317" t="s">
        <v>175</v>
      </c>
      <c r="X319" s="317" t="s">
        <v>176</v>
      </c>
      <c r="Y319" s="318">
        <v>295</v>
      </c>
      <c r="Z319" s="318">
        <v>3969</v>
      </c>
      <c r="AA319" s="318">
        <v>110</v>
      </c>
      <c r="AB319" s="317" t="s">
        <v>4050</v>
      </c>
      <c r="AC319" s="318">
        <v>0.97499999999999998</v>
      </c>
      <c r="AD319" s="317" t="s">
        <v>800</v>
      </c>
      <c r="AE319" s="317" t="s">
        <v>800</v>
      </c>
      <c r="AF319" s="295"/>
      <c r="AG319" s="295"/>
      <c r="AH319" s="317" t="s">
        <v>2855</v>
      </c>
      <c r="AI319" s="317" t="s">
        <v>2711</v>
      </c>
      <c r="AJ319" s="317" t="s">
        <v>2855</v>
      </c>
      <c r="AK319" s="317" t="s">
        <v>2864</v>
      </c>
      <c r="AL319" s="317" t="s">
        <v>2854</v>
      </c>
      <c r="AM319" s="317" t="s">
        <v>2865</v>
      </c>
      <c r="AN319" s="317" t="s">
        <v>2985</v>
      </c>
      <c r="AO319" s="317" t="s">
        <v>2921</v>
      </c>
      <c r="AP319" s="317" t="s">
        <v>2868</v>
      </c>
      <c r="AQ319" s="317" t="s">
        <v>2869</v>
      </c>
      <c r="AR319" s="317" t="s">
        <v>2922</v>
      </c>
      <c r="AS319" s="318">
        <v>82.6995</v>
      </c>
      <c r="AT319" s="318">
        <v>6.5473999999999997</v>
      </c>
      <c r="AU319" s="317" t="s">
        <v>4051</v>
      </c>
      <c r="AV319" s="317" t="s">
        <v>4052</v>
      </c>
      <c r="AW319" s="317" t="s">
        <v>4053</v>
      </c>
      <c r="AX319" s="317" t="s">
        <v>4054</v>
      </c>
      <c r="AY319" s="317" t="s">
        <v>2874</v>
      </c>
      <c r="AZ319" s="317" t="s">
        <v>800</v>
      </c>
      <c r="BA319" s="317" t="s">
        <v>800</v>
      </c>
      <c r="BB319" s="318">
        <v>3.0521901882446102E-3</v>
      </c>
      <c r="BC319" s="318">
        <v>1.5694141525971001E-2</v>
      </c>
      <c r="BD319" s="318">
        <v>8.3333333333333295E-4</v>
      </c>
      <c r="BE319" s="318">
        <v>4.9939311594202898E-4</v>
      </c>
      <c r="BF319" s="318">
        <v>1.0640000000000001E-3</v>
      </c>
      <c r="BG319" s="318">
        <v>4.4237694672477301E-5</v>
      </c>
      <c r="BH319" s="318">
        <v>1.2942378432854601E-3</v>
      </c>
      <c r="BI319" s="318">
        <v>0</v>
      </c>
      <c r="BJ319" s="318">
        <v>1.0006362747149E-3</v>
      </c>
      <c r="BK319" s="318">
        <v>0</v>
      </c>
      <c r="BL319" s="318">
        <v>0</v>
      </c>
      <c r="BM319" s="318">
        <v>1.9946392825104999E-2</v>
      </c>
      <c r="BN319" s="318">
        <v>1.52302603007691E-3</v>
      </c>
      <c r="BO319" s="318">
        <v>5.9515113744280403E-3</v>
      </c>
      <c r="BP319" s="318">
        <v>4.87120021826033E-3</v>
      </c>
      <c r="BQ319" s="318">
        <v>1.63966623995336E-3</v>
      </c>
      <c r="BR319" s="318">
        <v>1.89028422272613E-4</v>
      </c>
      <c r="BS319" s="318">
        <v>5.10921286280464E-2</v>
      </c>
      <c r="BT319" s="318">
        <v>5.5963328846306802E-2</v>
      </c>
      <c r="BU319" s="318">
        <v>5.76029950862601E-2</v>
      </c>
      <c r="BV319" s="318">
        <v>173.19365636625901</v>
      </c>
      <c r="BW319" s="318">
        <v>189.70619947900599</v>
      </c>
      <c r="BX319" s="318">
        <v>195.26439012291601</v>
      </c>
      <c r="BY319" s="318">
        <v>450.30350655227397</v>
      </c>
      <c r="BZ319" s="318">
        <v>493.23611864541601</v>
      </c>
      <c r="CA319" s="318">
        <v>507.68741431958102</v>
      </c>
      <c r="CB319" s="318">
        <v>13.2839534432921</v>
      </c>
      <c r="CC319" s="318">
        <v>14.550465500039801</v>
      </c>
      <c r="CD319" s="318">
        <v>14.9767787224276</v>
      </c>
      <c r="CE319" s="317" t="s">
        <v>800</v>
      </c>
      <c r="CF319" s="317" t="s">
        <v>800</v>
      </c>
      <c r="CG319" s="317" t="s">
        <v>2990</v>
      </c>
      <c r="CH319" s="318">
        <v>2.61855957831483E-3</v>
      </c>
      <c r="CI319" s="318">
        <v>4.8473569049731602E-2</v>
      </c>
      <c r="CJ319" s="318">
        <v>12.603127952930199</v>
      </c>
      <c r="CL319" s="223">
        <f t="shared" si="38"/>
        <v>2.367119839843642E-2</v>
      </c>
      <c r="CM319" s="223">
        <f t="shared" si="39"/>
        <v>2.7420930229609949E-2</v>
      </c>
      <c r="CN319" s="223">
        <f t="shared" si="40"/>
        <v>4.87120021826033E-3</v>
      </c>
      <c r="CO319" s="223">
        <f t="shared" si="40"/>
        <v>1.63966623995336E-3</v>
      </c>
      <c r="CP319" s="223">
        <f t="shared" si="41"/>
        <v>5.7602995086260059E-2</v>
      </c>
      <c r="CQ319" s="223">
        <f t="shared" si="42"/>
        <v>0</v>
      </c>
      <c r="CR319" s="222"/>
      <c r="CS319" s="222"/>
      <c r="CT319" s="222"/>
      <c r="CU319" s="222"/>
      <c r="CV319" s="222"/>
      <c r="CW319" s="222"/>
      <c r="CX319" s="222"/>
      <c r="CY319" s="222"/>
      <c r="CZ319" s="222"/>
      <c r="DA319" s="222"/>
      <c r="DB319" s="224">
        <f t="shared" si="43"/>
        <v>4.1548477018672883E-2</v>
      </c>
      <c r="DC319" s="224">
        <f t="shared" si="44"/>
        <v>9.5436516093734911E-3</v>
      </c>
      <c r="DD319" s="224">
        <f t="shared" si="45"/>
        <v>5.1092128628046372E-2</v>
      </c>
      <c r="DE319" s="225">
        <f t="shared" si="46"/>
        <v>0</v>
      </c>
      <c r="DF319" s="222"/>
      <c r="DG319" s="222"/>
    </row>
    <row r="320" spans="1:111" ht="25.5" x14ac:dyDescent="0.25">
      <c r="A320" s="317" t="s">
        <v>719</v>
      </c>
      <c r="B320" s="317" t="s">
        <v>4056</v>
      </c>
      <c r="C320" s="317" t="s">
        <v>720</v>
      </c>
      <c r="D320" s="317" t="s">
        <v>2853</v>
      </c>
      <c r="E320" s="318">
        <v>295</v>
      </c>
      <c r="F320" s="318">
        <v>3087</v>
      </c>
      <c r="G320" s="317" t="s">
        <v>2890</v>
      </c>
      <c r="H320" s="317" t="s">
        <v>800</v>
      </c>
      <c r="I320" s="317" t="s">
        <v>2626</v>
      </c>
      <c r="J320" s="318">
        <v>115</v>
      </c>
      <c r="K320" s="318">
        <v>0.85219999999999996</v>
      </c>
      <c r="L320" s="317" t="s">
        <v>2891</v>
      </c>
      <c r="M320" s="317" t="s">
        <v>2892</v>
      </c>
      <c r="N320" s="317" t="s">
        <v>2893</v>
      </c>
      <c r="O320" s="317" t="s">
        <v>3940</v>
      </c>
      <c r="P320" s="317" t="s">
        <v>2894</v>
      </c>
      <c r="Q320" s="317" t="s">
        <v>2859</v>
      </c>
      <c r="R320" s="317" t="s">
        <v>4056</v>
      </c>
      <c r="S320" s="317" t="s">
        <v>3941</v>
      </c>
      <c r="T320" s="318">
        <v>5.32004797490543E-2</v>
      </c>
      <c r="U320" s="317" t="s">
        <v>2896</v>
      </c>
      <c r="V320" s="317" t="s">
        <v>2897</v>
      </c>
      <c r="W320" s="317" t="s">
        <v>177</v>
      </c>
      <c r="X320" s="317" t="s">
        <v>178</v>
      </c>
      <c r="Y320" s="318">
        <v>295</v>
      </c>
      <c r="Z320" s="318">
        <v>3969</v>
      </c>
      <c r="AA320" s="318">
        <v>110</v>
      </c>
      <c r="AB320" s="317" t="s">
        <v>4057</v>
      </c>
      <c r="AC320" s="318">
        <v>0.97499999999999998</v>
      </c>
      <c r="AD320" s="317" t="s">
        <v>800</v>
      </c>
      <c r="AE320" s="317" t="s">
        <v>800</v>
      </c>
      <c r="AF320" s="295"/>
      <c r="AG320" s="295"/>
      <c r="AH320" s="317" t="s">
        <v>2855</v>
      </c>
      <c r="AI320" s="317" t="s">
        <v>2711</v>
      </c>
      <c r="AJ320" s="317" t="s">
        <v>2855</v>
      </c>
      <c r="AK320" s="317" t="s">
        <v>2864</v>
      </c>
      <c r="AL320" s="317" t="s">
        <v>2854</v>
      </c>
      <c r="AM320" s="317" t="s">
        <v>2865</v>
      </c>
      <c r="AN320" s="317" t="s">
        <v>2898</v>
      </c>
      <c r="AO320" s="317" t="s">
        <v>2921</v>
      </c>
      <c r="AP320" s="317" t="s">
        <v>2868</v>
      </c>
      <c r="AQ320" s="317" t="s">
        <v>2869</v>
      </c>
      <c r="AR320" s="317" t="s">
        <v>2922</v>
      </c>
      <c r="AS320" s="318">
        <v>82.6995</v>
      </c>
      <c r="AT320" s="318">
        <v>6.5473999999999997</v>
      </c>
      <c r="AU320" s="317" t="s">
        <v>4051</v>
      </c>
      <c r="AV320" s="317" t="s">
        <v>4058</v>
      </c>
      <c r="AW320" s="317" t="s">
        <v>4059</v>
      </c>
      <c r="AX320" s="317" t="s">
        <v>4060</v>
      </c>
      <c r="AY320" s="317" t="s">
        <v>2874</v>
      </c>
      <c r="AZ320" s="317" t="s">
        <v>800</v>
      </c>
      <c r="BA320" s="317" t="s">
        <v>800</v>
      </c>
      <c r="BB320" s="318">
        <v>3.0521901882446102E-3</v>
      </c>
      <c r="BC320" s="318">
        <v>1.5694141525971001E-2</v>
      </c>
      <c r="BD320" s="318">
        <v>8.3333333333333295E-4</v>
      </c>
      <c r="BE320" s="318">
        <v>4.9939311594202898E-4</v>
      </c>
      <c r="BF320" s="318">
        <v>1.0529999999999999E-3</v>
      </c>
      <c r="BG320" s="318">
        <v>4.4237694672477301E-5</v>
      </c>
      <c r="BH320" s="318">
        <v>1.2942378432854601E-3</v>
      </c>
      <c r="BI320" s="318">
        <v>0</v>
      </c>
      <c r="BJ320" s="318">
        <v>9.3721732767750596E-4</v>
      </c>
      <c r="BK320" s="318">
        <v>0</v>
      </c>
      <c r="BL320" s="318">
        <v>0</v>
      </c>
      <c r="BM320" s="318">
        <v>1.7409634943609201E-2</v>
      </c>
      <c r="BN320" s="318">
        <v>1.4317016577031301E-3</v>
      </c>
      <c r="BO320" s="318">
        <v>5.9515113744280403E-3</v>
      </c>
      <c r="BP320" s="318">
        <v>4.5791111181041396E-3</v>
      </c>
      <c r="BQ320" s="318">
        <v>1.5413478348118199E-3</v>
      </c>
      <c r="BR320" s="318">
        <v>1.89028422272613E-4</v>
      </c>
      <c r="BS320" s="318">
        <v>4.8389627427139398E-2</v>
      </c>
      <c r="BT320" s="318">
        <v>5.2968738545243602E-2</v>
      </c>
      <c r="BU320" s="318">
        <v>5.4510086380055403E-2</v>
      </c>
      <c r="BV320" s="318">
        <v>164.032635346235</v>
      </c>
      <c r="BW320" s="318">
        <v>179.55504591607999</v>
      </c>
      <c r="BX320" s="318">
        <v>184.779953830696</v>
      </c>
      <c r="BY320" s="318">
        <v>426.48485190021199</v>
      </c>
      <c r="BZ320" s="318">
        <v>466.84311938180798</v>
      </c>
      <c r="CA320" s="318">
        <v>480.42787995981001</v>
      </c>
      <c r="CB320" s="318">
        <v>12.5813031310563</v>
      </c>
      <c r="CC320" s="318">
        <v>13.771872021763301</v>
      </c>
      <c r="CD320" s="318">
        <v>14.1726224588144</v>
      </c>
      <c r="CE320" s="317" t="s">
        <v>800</v>
      </c>
      <c r="CF320" s="317" t="s">
        <v>800</v>
      </c>
      <c r="CG320" s="317" t="s">
        <v>2902</v>
      </c>
      <c r="CH320" s="318">
        <v>1.6026604652399799E-3</v>
      </c>
      <c r="CI320" s="318">
        <v>4.6786966961899497E-2</v>
      </c>
      <c r="CJ320" s="318">
        <v>12.164611410093899</v>
      </c>
      <c r="CL320" s="223">
        <f t="shared" si="38"/>
        <v>2.3596779451399028E-2</v>
      </c>
      <c r="CM320" s="223">
        <f t="shared" si="39"/>
        <v>2.479284797574037E-2</v>
      </c>
      <c r="CN320" s="223">
        <f t="shared" si="40"/>
        <v>4.5791111181041396E-3</v>
      </c>
      <c r="CO320" s="223">
        <f t="shared" si="40"/>
        <v>1.5413478348118199E-3</v>
      </c>
      <c r="CP320" s="223">
        <f t="shared" si="41"/>
        <v>5.4510086380055361E-2</v>
      </c>
      <c r="CQ320" s="223">
        <f t="shared" si="42"/>
        <v>0</v>
      </c>
      <c r="CR320" s="222"/>
      <c r="CS320" s="222"/>
      <c r="CT320" s="222"/>
      <c r="CU320" s="222"/>
      <c r="CV320" s="222"/>
      <c r="CW320" s="222"/>
      <c r="CX320" s="222"/>
      <c r="CY320" s="222"/>
      <c r="CZ320" s="222"/>
      <c r="DA320" s="222"/>
      <c r="DB320" s="224">
        <f t="shared" si="43"/>
        <v>3.8920394764803301E-2</v>
      </c>
      <c r="DC320" s="224">
        <f t="shared" si="44"/>
        <v>9.4692326623360967E-3</v>
      </c>
      <c r="DD320" s="224">
        <f t="shared" si="45"/>
        <v>4.8389627427139398E-2</v>
      </c>
      <c r="DE320" s="225">
        <f t="shared" si="46"/>
        <v>0</v>
      </c>
      <c r="DF320" s="222"/>
      <c r="DG320" s="222"/>
    </row>
    <row r="321" spans="1:111" ht="25.5" x14ac:dyDescent="0.25">
      <c r="A321" s="317" t="s">
        <v>721</v>
      </c>
      <c r="B321" s="317" t="s">
        <v>4062</v>
      </c>
      <c r="C321" s="317" t="s">
        <v>722</v>
      </c>
      <c r="D321" s="317" t="s">
        <v>2853</v>
      </c>
      <c r="E321" s="318">
        <v>750</v>
      </c>
      <c r="F321" s="318">
        <v>1176</v>
      </c>
      <c r="G321" s="317" t="s">
        <v>2906</v>
      </c>
      <c r="H321" s="317" t="s">
        <v>800</v>
      </c>
      <c r="I321" s="317" t="s">
        <v>2625</v>
      </c>
      <c r="J321" s="318">
        <v>56</v>
      </c>
      <c r="K321" s="318">
        <v>0.8</v>
      </c>
      <c r="L321" s="317" t="s">
        <v>2891</v>
      </c>
      <c r="M321" s="317" t="s">
        <v>2892</v>
      </c>
      <c r="N321" s="317" t="s">
        <v>2893</v>
      </c>
      <c r="O321" s="317" t="s">
        <v>3940</v>
      </c>
      <c r="P321" s="317" t="s">
        <v>2894</v>
      </c>
      <c r="Q321" s="317" t="s">
        <v>2859</v>
      </c>
      <c r="R321" s="317" t="s">
        <v>4062</v>
      </c>
      <c r="S321" s="317" t="s">
        <v>3941</v>
      </c>
      <c r="T321" s="318">
        <v>5.32004797490543E-2</v>
      </c>
      <c r="U321" s="317" t="s">
        <v>2981</v>
      </c>
      <c r="V321" s="317" t="s">
        <v>2982</v>
      </c>
      <c r="W321" s="317" t="s">
        <v>179</v>
      </c>
      <c r="X321" s="317" t="s">
        <v>180</v>
      </c>
      <c r="Y321" s="318">
        <v>750</v>
      </c>
      <c r="Z321" s="318">
        <v>1372</v>
      </c>
      <c r="AA321" s="318">
        <v>60</v>
      </c>
      <c r="AB321" s="317" t="s">
        <v>4063</v>
      </c>
      <c r="AC321" s="318">
        <v>0.97499999999999998</v>
      </c>
      <c r="AD321" s="317" t="s">
        <v>800</v>
      </c>
      <c r="AE321" s="317" t="s">
        <v>800</v>
      </c>
      <c r="AF321" s="295"/>
      <c r="AG321" s="295"/>
      <c r="AH321" s="317" t="s">
        <v>2855</v>
      </c>
      <c r="AI321" s="317" t="s">
        <v>2711</v>
      </c>
      <c r="AJ321" s="317" t="s">
        <v>2855</v>
      </c>
      <c r="AK321" s="317" t="s">
        <v>2864</v>
      </c>
      <c r="AL321" s="317" t="s">
        <v>2854</v>
      </c>
      <c r="AM321" s="317" t="s">
        <v>2865</v>
      </c>
      <c r="AN321" s="317" t="s">
        <v>2985</v>
      </c>
      <c r="AO321" s="317" t="s">
        <v>2921</v>
      </c>
      <c r="AP321" s="317" t="s">
        <v>2868</v>
      </c>
      <c r="AQ321" s="317" t="s">
        <v>2869</v>
      </c>
      <c r="AR321" s="317" t="s">
        <v>2922</v>
      </c>
      <c r="AS321" s="318">
        <v>82.6995</v>
      </c>
      <c r="AT321" s="318">
        <v>6.5473999999999997</v>
      </c>
      <c r="AU321" s="317" t="s">
        <v>4064</v>
      </c>
      <c r="AV321" s="317" t="s">
        <v>4065</v>
      </c>
      <c r="AW321" s="317" t="s">
        <v>4066</v>
      </c>
      <c r="AX321" s="317" t="s">
        <v>4067</v>
      </c>
      <c r="AY321" s="317" t="s">
        <v>2874</v>
      </c>
      <c r="AZ321" s="317" t="s">
        <v>800</v>
      </c>
      <c r="BA321" s="317" t="s">
        <v>800</v>
      </c>
      <c r="BB321" s="318">
        <v>7.7582624716553304E-3</v>
      </c>
      <c r="BC321" s="318">
        <v>3.9900359811790798E-2</v>
      </c>
      <c r="BD321" s="318">
        <v>8.3333333333333295E-4</v>
      </c>
      <c r="BE321" s="318">
        <v>1.02553943452381E-3</v>
      </c>
      <c r="BF321" s="318">
        <v>1.6479999999999999E-3</v>
      </c>
      <c r="BG321" s="318">
        <v>8.1102440232874999E-5</v>
      </c>
      <c r="BH321" s="318">
        <v>3.68107952704891E-3</v>
      </c>
      <c r="BI321" s="318">
        <v>0</v>
      </c>
      <c r="BJ321" s="318">
        <v>2.26337898264533E-3</v>
      </c>
      <c r="BK321" s="318">
        <v>0</v>
      </c>
      <c r="BL321" s="318">
        <v>0</v>
      </c>
      <c r="BM321" s="318">
        <v>4.1017664254509797E-2</v>
      </c>
      <c r="BN321" s="318">
        <v>3.87742421407186E-3</v>
      </c>
      <c r="BO321" s="318">
        <v>1.0911104186451401E-2</v>
      </c>
      <c r="BP321" s="318">
        <v>1.0017112207758E-2</v>
      </c>
      <c r="BQ321" s="318">
        <v>3.3718016039076602E-3</v>
      </c>
      <c r="BR321" s="318">
        <v>5.4683222157434397E-4</v>
      </c>
      <c r="BS321" s="318">
        <v>0.113544080877838</v>
      </c>
      <c r="BT321" s="318">
        <v>0.123561193085596</v>
      </c>
      <c r="BU321" s="318">
        <v>0.126932994689503</v>
      </c>
      <c r="BV321" s="318">
        <v>151.39210783711701</v>
      </c>
      <c r="BW321" s="318">
        <v>164.74825744746099</v>
      </c>
      <c r="BX321" s="318">
        <v>169.24399291933801</v>
      </c>
      <c r="BY321" s="318">
        <v>393.61948037650399</v>
      </c>
      <c r="BZ321" s="318">
        <v>428.34546936339899</v>
      </c>
      <c r="CA321" s="318">
        <v>440.034381590279</v>
      </c>
      <c r="CB321" s="318">
        <v>29.521461028237798</v>
      </c>
      <c r="CC321" s="318">
        <v>32.1259102022549</v>
      </c>
      <c r="CD321" s="318">
        <v>33.002578619270899</v>
      </c>
      <c r="CE321" s="317" t="s">
        <v>800</v>
      </c>
      <c r="CF321" s="317" t="s">
        <v>800</v>
      </c>
      <c r="CG321" s="317" t="s">
        <v>2990</v>
      </c>
      <c r="CH321" s="318">
        <v>5.3847930578486804E-3</v>
      </c>
      <c r="CI321" s="318">
        <v>0.108159287819989</v>
      </c>
      <c r="CJ321" s="318">
        <v>28.1214148331972</v>
      </c>
      <c r="CL321" s="223">
        <f t="shared" si="38"/>
        <v>5.7737888222804727E-2</v>
      </c>
      <c r="CM321" s="223">
        <f t="shared" si="39"/>
        <v>5.580619265503306E-2</v>
      </c>
      <c r="CN321" s="223">
        <f t="shared" si="40"/>
        <v>1.0017112207758E-2</v>
      </c>
      <c r="CO321" s="223">
        <f t="shared" si="40"/>
        <v>3.3718016039076602E-3</v>
      </c>
      <c r="CP321" s="223">
        <f t="shared" si="41"/>
        <v>0.12693299468950345</v>
      </c>
      <c r="CQ321" s="223">
        <f t="shared" si="42"/>
        <v>4.4408920985006262E-16</v>
      </c>
      <c r="CR321" s="222"/>
      <c r="CS321" s="222"/>
      <c r="CT321" s="222"/>
      <c r="CU321" s="222"/>
      <c r="CV321" s="222"/>
      <c r="CW321" s="222"/>
      <c r="CX321" s="222"/>
      <c r="CY321" s="222"/>
      <c r="CZ321" s="222"/>
      <c r="DA321" s="222"/>
      <c r="DB321" s="224">
        <f t="shared" si="43"/>
        <v>9.4412583519884935E-2</v>
      </c>
      <c r="DC321" s="224">
        <f t="shared" si="44"/>
        <v>1.9131497357952859E-2</v>
      </c>
      <c r="DD321" s="224">
        <f t="shared" si="45"/>
        <v>0.11354408087783779</v>
      </c>
      <c r="DE321" s="225">
        <f t="shared" si="46"/>
        <v>-2.0816681711721685E-16</v>
      </c>
      <c r="DF321" s="222"/>
      <c r="DG321" s="222"/>
    </row>
    <row r="322" spans="1:111" ht="25.5" x14ac:dyDescent="0.25">
      <c r="A322" s="317" t="s">
        <v>723</v>
      </c>
      <c r="B322" s="317" t="s">
        <v>4069</v>
      </c>
      <c r="C322" s="317" t="s">
        <v>724</v>
      </c>
      <c r="D322" s="317" t="s">
        <v>2853</v>
      </c>
      <c r="E322" s="318">
        <v>425</v>
      </c>
      <c r="F322" s="318">
        <v>1864</v>
      </c>
      <c r="G322" s="317" t="s">
        <v>2906</v>
      </c>
      <c r="H322" s="317" t="s">
        <v>800</v>
      </c>
      <c r="I322" s="317" t="s">
        <v>2625</v>
      </c>
      <c r="J322" s="318">
        <v>97</v>
      </c>
      <c r="K322" s="318">
        <v>0.88280000000000003</v>
      </c>
      <c r="L322" s="317" t="s">
        <v>2891</v>
      </c>
      <c r="M322" s="317" t="s">
        <v>2892</v>
      </c>
      <c r="N322" s="317" t="s">
        <v>2893</v>
      </c>
      <c r="O322" s="317" t="s">
        <v>3940</v>
      </c>
      <c r="P322" s="317" t="s">
        <v>2894</v>
      </c>
      <c r="Q322" s="317" t="s">
        <v>2859</v>
      </c>
      <c r="R322" s="317" t="s">
        <v>4069</v>
      </c>
      <c r="S322" s="317" t="s">
        <v>3941</v>
      </c>
      <c r="T322" s="318">
        <v>5.32004797490543E-2</v>
      </c>
      <c r="U322" s="317" t="s">
        <v>2981</v>
      </c>
      <c r="V322" s="317" t="s">
        <v>2982</v>
      </c>
      <c r="W322" s="317" t="s">
        <v>723</v>
      </c>
      <c r="X322" s="317" t="s">
        <v>724</v>
      </c>
      <c r="Y322" s="318">
        <v>425</v>
      </c>
      <c r="Z322" s="318">
        <v>1864</v>
      </c>
      <c r="AA322" s="318">
        <v>1</v>
      </c>
      <c r="AB322" s="317" t="s">
        <v>4069</v>
      </c>
      <c r="AC322" s="318">
        <v>1</v>
      </c>
      <c r="AD322" s="317" t="s">
        <v>800</v>
      </c>
      <c r="AE322" s="317" t="s">
        <v>800</v>
      </c>
      <c r="AF322" s="295"/>
      <c r="AG322" s="295"/>
      <c r="AH322" s="317" t="s">
        <v>2854</v>
      </c>
      <c r="AI322" s="317" t="s">
        <v>2863</v>
      </c>
      <c r="AJ322" s="317" t="s">
        <v>2855</v>
      </c>
      <c r="AK322" s="317" t="s">
        <v>2864</v>
      </c>
      <c r="AL322" s="317" t="s">
        <v>2854</v>
      </c>
      <c r="AM322" s="317" t="s">
        <v>2865</v>
      </c>
      <c r="AN322" s="317" t="s">
        <v>2985</v>
      </c>
      <c r="AO322" s="317" t="s">
        <v>2867</v>
      </c>
      <c r="AP322" s="317" t="s">
        <v>2868</v>
      </c>
      <c r="AQ322" s="317" t="s">
        <v>2869</v>
      </c>
      <c r="AR322" s="317" t="s">
        <v>2870</v>
      </c>
      <c r="AS322" s="318">
        <v>82.6995</v>
      </c>
      <c r="AT322" s="318">
        <v>0</v>
      </c>
      <c r="AU322" s="317" t="s">
        <v>4070</v>
      </c>
      <c r="AV322" s="317" t="s">
        <v>4070</v>
      </c>
      <c r="AW322" s="317" t="s">
        <v>4071</v>
      </c>
      <c r="AX322" s="317" t="s">
        <v>4072</v>
      </c>
      <c r="AY322" s="317" t="s">
        <v>2874</v>
      </c>
      <c r="AZ322" s="317" t="s">
        <v>800</v>
      </c>
      <c r="BA322" s="317" t="s">
        <v>800</v>
      </c>
      <c r="BB322" s="318">
        <v>5.4770577014783004E-3</v>
      </c>
      <c r="BC322" s="318">
        <v>2.2610203893348099E-2</v>
      </c>
      <c r="BD322" s="318">
        <v>8.3333333333333295E-4</v>
      </c>
      <c r="BE322" s="318">
        <v>5.9206400343642595E-4</v>
      </c>
      <c r="BF322" s="318">
        <v>0</v>
      </c>
      <c r="BG322" s="318">
        <v>0</v>
      </c>
      <c r="BH322" s="318">
        <v>0</v>
      </c>
      <c r="BI322" s="318">
        <v>0</v>
      </c>
      <c r="BJ322" s="318">
        <v>0</v>
      </c>
      <c r="BK322" s="318">
        <v>0</v>
      </c>
      <c r="BL322" s="318">
        <v>0</v>
      </c>
      <c r="BM322" s="318">
        <v>2.1459266889816801E-2</v>
      </c>
      <c r="BN322" s="318">
        <v>1.9911255592575598E-3</v>
      </c>
      <c r="BO322" s="318">
        <v>0</v>
      </c>
      <c r="BP322" s="318">
        <v>5.2406661431943398E-3</v>
      </c>
      <c r="BQ322" s="318">
        <v>1.7640300059214499E-3</v>
      </c>
      <c r="BR322" s="318">
        <v>4.02496678111588E-4</v>
      </c>
      <c r="BS322" s="318">
        <v>5.3365548058782103E-2</v>
      </c>
      <c r="BT322" s="318">
        <v>5.8606214201976502E-2</v>
      </c>
      <c r="BU322" s="318">
        <v>6.0370244207897897E-2</v>
      </c>
      <c r="BV322" s="318">
        <v>125.56599543242901</v>
      </c>
      <c r="BW322" s="318">
        <v>137.89697459288601</v>
      </c>
      <c r="BX322" s="318">
        <v>142.04763343034799</v>
      </c>
      <c r="BY322" s="318">
        <v>326.471588124314</v>
      </c>
      <c r="BZ322" s="318">
        <v>358.53213394150299</v>
      </c>
      <c r="CA322" s="318">
        <v>369.32384691890502</v>
      </c>
      <c r="CB322" s="318">
        <v>13.875042495283401</v>
      </c>
      <c r="CC322" s="318">
        <v>15.2376156925139</v>
      </c>
      <c r="CD322" s="318">
        <v>15.6962634940535</v>
      </c>
      <c r="CE322" s="317" t="s">
        <v>800</v>
      </c>
      <c r="CF322" s="317" t="s">
        <v>800</v>
      </c>
      <c r="CG322" s="317" t="s">
        <v>2990</v>
      </c>
      <c r="CH322" s="318">
        <v>2.8171694677154302E-3</v>
      </c>
      <c r="CI322" s="318">
        <v>5.0548378591066701E-2</v>
      </c>
      <c r="CJ322" s="318">
        <v>13.142578433677301</v>
      </c>
      <c r="CL322" s="223">
        <f t="shared" si="38"/>
        <v>2.9915155609707741E-2</v>
      </c>
      <c r="CM322" s="223">
        <f t="shared" si="39"/>
        <v>2.3450392449074361E-2</v>
      </c>
      <c r="CN322" s="223">
        <f t="shared" si="40"/>
        <v>5.2406661431943398E-3</v>
      </c>
      <c r="CO322" s="223">
        <f t="shared" si="40"/>
        <v>1.7640300059214499E-3</v>
      </c>
      <c r="CP322" s="223">
        <f t="shared" si="41"/>
        <v>6.037024420789789E-2</v>
      </c>
      <c r="CQ322" s="223">
        <f t="shared" si="42"/>
        <v>0</v>
      </c>
      <c r="CR322" s="222"/>
      <c r="CS322" s="222"/>
      <c r="CT322" s="222"/>
      <c r="CU322" s="222"/>
      <c r="CV322" s="222"/>
      <c r="CW322" s="222"/>
      <c r="CX322" s="222"/>
      <c r="CY322" s="222"/>
      <c r="CZ322" s="222"/>
      <c r="DA322" s="222"/>
      <c r="DB322" s="224">
        <f t="shared" si="43"/>
        <v>5.2963051380670513E-2</v>
      </c>
      <c r="DC322" s="224">
        <f t="shared" si="44"/>
        <v>4.02496678111588E-4</v>
      </c>
      <c r="DD322" s="224">
        <f t="shared" si="45"/>
        <v>5.3365548058782103E-2</v>
      </c>
      <c r="DE322" s="225">
        <f t="shared" si="46"/>
        <v>0</v>
      </c>
      <c r="DF322" s="222"/>
      <c r="DG322" s="222"/>
    </row>
    <row r="323" spans="1:111" ht="25.5" x14ac:dyDescent="0.25">
      <c r="A323" s="317" t="s">
        <v>725</v>
      </c>
      <c r="B323" s="317" t="s">
        <v>4074</v>
      </c>
      <c r="C323" s="317" t="s">
        <v>726</v>
      </c>
      <c r="D323" s="317" t="s">
        <v>2853</v>
      </c>
      <c r="E323" s="318">
        <v>420</v>
      </c>
      <c r="F323" s="318">
        <v>1864</v>
      </c>
      <c r="G323" s="317" t="s">
        <v>2906</v>
      </c>
      <c r="H323" s="317" t="s">
        <v>800</v>
      </c>
      <c r="I323" s="317" t="s">
        <v>2625</v>
      </c>
      <c r="J323" s="318">
        <v>97</v>
      </c>
      <c r="K323" s="318">
        <v>0.81310000000000004</v>
      </c>
      <c r="L323" s="317" t="s">
        <v>2891</v>
      </c>
      <c r="M323" s="317" t="s">
        <v>2892</v>
      </c>
      <c r="N323" s="317" t="s">
        <v>2893</v>
      </c>
      <c r="O323" s="317" t="s">
        <v>3940</v>
      </c>
      <c r="P323" s="317" t="s">
        <v>2894</v>
      </c>
      <c r="Q323" s="317" t="s">
        <v>2859</v>
      </c>
      <c r="R323" s="317" t="s">
        <v>4074</v>
      </c>
      <c r="S323" s="317" t="s">
        <v>3941</v>
      </c>
      <c r="T323" s="318">
        <v>5.32004797490543E-2</v>
      </c>
      <c r="U323" s="317" t="s">
        <v>2981</v>
      </c>
      <c r="V323" s="317" t="s">
        <v>2982</v>
      </c>
      <c r="W323" s="317" t="s">
        <v>725</v>
      </c>
      <c r="X323" s="317" t="s">
        <v>726</v>
      </c>
      <c r="Y323" s="318">
        <v>420</v>
      </c>
      <c r="Z323" s="318">
        <v>1864</v>
      </c>
      <c r="AA323" s="318">
        <v>1</v>
      </c>
      <c r="AB323" s="317" t="s">
        <v>4074</v>
      </c>
      <c r="AC323" s="318">
        <v>1</v>
      </c>
      <c r="AD323" s="317" t="s">
        <v>800</v>
      </c>
      <c r="AE323" s="317" t="s">
        <v>800</v>
      </c>
      <c r="AF323" s="295"/>
      <c r="AG323" s="295"/>
      <c r="AH323" s="317" t="s">
        <v>2854</v>
      </c>
      <c r="AI323" s="317" t="s">
        <v>2863</v>
      </c>
      <c r="AJ323" s="317" t="s">
        <v>2855</v>
      </c>
      <c r="AK323" s="317" t="s">
        <v>2864</v>
      </c>
      <c r="AL323" s="317" t="s">
        <v>2854</v>
      </c>
      <c r="AM323" s="317" t="s">
        <v>2865</v>
      </c>
      <c r="AN323" s="317" t="s">
        <v>2985</v>
      </c>
      <c r="AO323" s="317" t="s">
        <v>2867</v>
      </c>
      <c r="AP323" s="317" t="s">
        <v>2868</v>
      </c>
      <c r="AQ323" s="317" t="s">
        <v>2869</v>
      </c>
      <c r="AR323" s="317" t="s">
        <v>2870</v>
      </c>
      <c r="AS323" s="318">
        <v>82.6995</v>
      </c>
      <c r="AT323" s="318">
        <v>0</v>
      </c>
      <c r="AU323" s="317" t="s">
        <v>4075</v>
      </c>
      <c r="AV323" s="317" t="s">
        <v>4075</v>
      </c>
      <c r="AW323" s="317" t="s">
        <v>4076</v>
      </c>
      <c r="AX323" s="317" t="s">
        <v>4077</v>
      </c>
      <c r="AY323" s="317" t="s">
        <v>2874</v>
      </c>
      <c r="AZ323" s="317" t="s">
        <v>800</v>
      </c>
      <c r="BA323" s="317" t="s">
        <v>800</v>
      </c>
      <c r="BB323" s="318">
        <v>5.4770577014783004E-3</v>
      </c>
      <c r="BC323" s="318">
        <v>2.2344201494602801E-2</v>
      </c>
      <c r="BD323" s="318">
        <v>8.3333333333333295E-4</v>
      </c>
      <c r="BE323" s="318">
        <v>5.9206400343642595E-4</v>
      </c>
      <c r="BF323" s="318">
        <v>0</v>
      </c>
      <c r="BG323" s="318">
        <v>0</v>
      </c>
      <c r="BH323" s="318">
        <v>0</v>
      </c>
      <c r="BI323" s="318">
        <v>0</v>
      </c>
      <c r="BJ323" s="318">
        <v>0</v>
      </c>
      <c r="BK323" s="318">
        <v>0</v>
      </c>
      <c r="BL323" s="318">
        <v>0</v>
      </c>
      <c r="BM323" s="318">
        <v>2.32987834341782E-2</v>
      </c>
      <c r="BN323" s="318">
        <v>2.1363744286117198E-3</v>
      </c>
      <c r="BO323" s="318">
        <v>0</v>
      </c>
      <c r="BP323" s="318">
        <v>5.6899029285597796E-3</v>
      </c>
      <c r="BQ323" s="318">
        <v>1.91524497506759E-3</v>
      </c>
      <c r="BR323" s="318">
        <v>4.02496678111588E-4</v>
      </c>
      <c r="BS323" s="318">
        <v>5.5084311073752397E-2</v>
      </c>
      <c r="BT323" s="318">
        <v>6.0774214002312199E-2</v>
      </c>
      <c r="BU323" s="318">
        <v>6.2689458977379806E-2</v>
      </c>
      <c r="BV323" s="318">
        <v>131.15312160417199</v>
      </c>
      <c r="BW323" s="318">
        <v>144.70050952931501</v>
      </c>
      <c r="BX323" s="318">
        <v>149.260616612809</v>
      </c>
      <c r="BY323" s="318">
        <v>340.99811617084799</v>
      </c>
      <c r="BZ323" s="318">
        <v>376.22132477621801</v>
      </c>
      <c r="CA323" s="318">
        <v>388.07760319330299</v>
      </c>
      <c r="CB323" s="318">
        <v>14.3219208791756</v>
      </c>
      <c r="CC323" s="318">
        <v>15.8012956406012</v>
      </c>
      <c r="CD323" s="318">
        <v>16.299259334118702</v>
      </c>
      <c r="CE323" s="317" t="s">
        <v>800</v>
      </c>
      <c r="CF323" s="317" t="s">
        <v>800</v>
      </c>
      <c r="CG323" s="317" t="s">
        <v>2990</v>
      </c>
      <c r="CH323" s="318">
        <v>3.0586609348163601E-3</v>
      </c>
      <c r="CI323" s="318">
        <v>5.2025650138936001E-2</v>
      </c>
      <c r="CJ323" s="318">
        <v>13.526669036123399</v>
      </c>
      <c r="CL323" s="223">
        <f t="shared" ref="CL323:CL386" si="47">SUM(BB323:BL323)+BR323</f>
        <v>2.9649153210962443E-2</v>
      </c>
      <c r="CM323" s="223">
        <f t="shared" ref="CM323:CM386" si="48">SUM(BM323:BO323)</f>
        <v>2.5435157862789919E-2</v>
      </c>
      <c r="CN323" s="223">
        <f t="shared" ref="CN323:CO386" si="49">BP323</f>
        <v>5.6899029285597796E-3</v>
      </c>
      <c r="CO323" s="223">
        <f t="shared" si="49"/>
        <v>1.91524497506759E-3</v>
      </c>
      <c r="CP323" s="223">
        <f t="shared" ref="CP323:CP386" si="50">SUM(CL323:CO323)</f>
        <v>6.2689458977379736E-2</v>
      </c>
      <c r="CQ323" s="223">
        <f t="shared" ref="CQ323:CQ386" si="51">CP323-BU323</f>
        <v>0</v>
      </c>
      <c r="CR323" s="222"/>
      <c r="CS323" s="222"/>
      <c r="CT323" s="222"/>
      <c r="CU323" s="222"/>
      <c r="CV323" s="222"/>
      <c r="CW323" s="222"/>
      <c r="CX323" s="222"/>
      <c r="CY323" s="222"/>
      <c r="CZ323" s="222"/>
      <c r="DA323" s="222"/>
      <c r="DB323" s="224">
        <f t="shared" ref="DB323:DB386" si="52">SUM(BB323:BE323)+BM323+BN323</f>
        <v>5.4681814395640772E-2</v>
      </c>
      <c r="DC323" s="224">
        <f t="shared" ref="DC323:DC386" si="53">BF323+BG323+BH323+BI323+BJ323+BK323+BL323+BO323+BR323</f>
        <v>4.02496678111588E-4</v>
      </c>
      <c r="DD323" s="224">
        <f t="shared" ref="DD323:DD386" si="54">DC323+DB323</f>
        <v>5.5084311073752362E-2</v>
      </c>
      <c r="DE323" s="225">
        <f t="shared" ref="DE323:DE386" si="55">DD323-BS323</f>
        <v>0</v>
      </c>
      <c r="DF323" s="222"/>
      <c r="DG323" s="222"/>
    </row>
    <row r="324" spans="1:111" ht="25.5" x14ac:dyDescent="0.25">
      <c r="A324" s="317" t="s">
        <v>727</v>
      </c>
      <c r="B324" s="317" t="s">
        <v>4079</v>
      </c>
      <c r="C324" s="317" t="s">
        <v>728</v>
      </c>
      <c r="D324" s="317" t="s">
        <v>2853</v>
      </c>
      <c r="E324" s="318">
        <v>160</v>
      </c>
      <c r="F324" s="318">
        <v>2904</v>
      </c>
      <c r="G324" s="317" t="s">
        <v>2906</v>
      </c>
      <c r="H324" s="317" t="s">
        <v>800</v>
      </c>
      <c r="I324" s="317" t="s">
        <v>2625</v>
      </c>
      <c r="J324" s="318">
        <v>152</v>
      </c>
      <c r="K324" s="318">
        <v>0.8</v>
      </c>
      <c r="L324" s="317" t="s">
        <v>2891</v>
      </c>
      <c r="M324" s="317" t="s">
        <v>2892</v>
      </c>
      <c r="N324" s="317" t="s">
        <v>2893</v>
      </c>
      <c r="O324" s="317" t="s">
        <v>3940</v>
      </c>
      <c r="P324" s="317" t="s">
        <v>2894</v>
      </c>
      <c r="Q324" s="317" t="s">
        <v>2859</v>
      </c>
      <c r="R324" s="317" t="s">
        <v>4079</v>
      </c>
      <c r="S324" s="317" t="s">
        <v>3941</v>
      </c>
      <c r="T324" s="318">
        <v>5.32004797490543E-2</v>
      </c>
      <c r="U324" s="317" t="s">
        <v>2981</v>
      </c>
      <c r="V324" s="317" t="s">
        <v>2982</v>
      </c>
      <c r="W324" s="317" t="s">
        <v>727</v>
      </c>
      <c r="X324" s="317" t="s">
        <v>728</v>
      </c>
      <c r="Y324" s="318">
        <v>160</v>
      </c>
      <c r="Z324" s="318">
        <v>2904</v>
      </c>
      <c r="AA324" s="318">
        <v>1</v>
      </c>
      <c r="AB324" s="317" t="s">
        <v>4079</v>
      </c>
      <c r="AC324" s="318">
        <v>1</v>
      </c>
      <c r="AD324" s="317" t="s">
        <v>800</v>
      </c>
      <c r="AE324" s="317" t="s">
        <v>800</v>
      </c>
      <c r="AF324" s="295"/>
      <c r="AG324" s="295"/>
      <c r="AH324" s="317" t="s">
        <v>2854</v>
      </c>
      <c r="AI324" s="317" t="s">
        <v>2863</v>
      </c>
      <c r="AJ324" s="317" t="s">
        <v>2855</v>
      </c>
      <c r="AK324" s="317" t="s">
        <v>2864</v>
      </c>
      <c r="AL324" s="317" t="s">
        <v>2854</v>
      </c>
      <c r="AM324" s="317" t="s">
        <v>2865</v>
      </c>
      <c r="AN324" s="317" t="s">
        <v>2985</v>
      </c>
      <c r="AO324" s="317" t="s">
        <v>2867</v>
      </c>
      <c r="AP324" s="317" t="s">
        <v>2868</v>
      </c>
      <c r="AQ324" s="317" t="s">
        <v>2869</v>
      </c>
      <c r="AR324" s="317" t="s">
        <v>2870</v>
      </c>
      <c r="AS324" s="318">
        <v>82.6995</v>
      </c>
      <c r="AT324" s="318">
        <v>0</v>
      </c>
      <c r="AU324" s="317" t="s">
        <v>4080</v>
      </c>
      <c r="AV324" s="317" t="s">
        <v>4080</v>
      </c>
      <c r="AW324" s="317" t="s">
        <v>4081</v>
      </c>
      <c r="AX324" s="317" t="s">
        <v>4082</v>
      </c>
      <c r="AY324" s="317" t="s">
        <v>2874</v>
      </c>
      <c r="AZ324" s="317" t="s">
        <v>800</v>
      </c>
      <c r="BA324" s="317" t="s">
        <v>800</v>
      </c>
      <c r="BB324" s="318">
        <v>4.3089348025711696E-3</v>
      </c>
      <c r="BC324" s="318">
        <v>8.5120767598486895E-3</v>
      </c>
      <c r="BD324" s="318">
        <v>8.3333333333333295E-4</v>
      </c>
      <c r="BE324" s="318">
        <v>3.7783031798245602E-4</v>
      </c>
      <c r="BF324" s="318">
        <v>0</v>
      </c>
      <c r="BG324" s="318">
        <v>0</v>
      </c>
      <c r="BH324" s="318">
        <v>0</v>
      </c>
      <c r="BI324" s="318">
        <v>0</v>
      </c>
      <c r="BJ324" s="318">
        <v>0</v>
      </c>
      <c r="BK324" s="318">
        <v>0</v>
      </c>
      <c r="BL324" s="318">
        <v>0</v>
      </c>
      <c r="BM324" s="318">
        <v>1.5111771041135201E-2</v>
      </c>
      <c r="BN324" s="318">
        <v>8.2718383233532902E-4</v>
      </c>
      <c r="BO324" s="318">
        <v>0</v>
      </c>
      <c r="BP324" s="318">
        <v>3.69051502391086E-3</v>
      </c>
      <c r="BQ324" s="318">
        <v>1.2422426961765001E-3</v>
      </c>
      <c r="BR324" s="318">
        <v>2.5835186225895302E-4</v>
      </c>
      <c r="BS324" s="318">
        <v>3.0229481949465099E-2</v>
      </c>
      <c r="BT324" s="318">
        <v>3.3919996973375999E-2</v>
      </c>
      <c r="BU324" s="318">
        <v>3.5162239669552502E-2</v>
      </c>
      <c r="BV324" s="318">
        <v>188.93426218415701</v>
      </c>
      <c r="BW324" s="318">
        <v>211.99998108360001</v>
      </c>
      <c r="BX324" s="318">
        <v>219.76399793470301</v>
      </c>
      <c r="BY324" s="318">
        <v>491.22908167880797</v>
      </c>
      <c r="BZ324" s="318">
        <v>551.19995081735999</v>
      </c>
      <c r="CA324" s="318">
        <v>571.38639463022798</v>
      </c>
      <c r="CB324" s="318">
        <v>7.8596653068609301</v>
      </c>
      <c r="CC324" s="318">
        <v>8.8191992130777592</v>
      </c>
      <c r="CD324" s="318">
        <v>9.1421823140836498</v>
      </c>
      <c r="CE324" s="317" t="s">
        <v>800</v>
      </c>
      <c r="CF324" s="317" t="s">
        <v>800</v>
      </c>
      <c r="CG324" s="317" t="s">
        <v>2990</v>
      </c>
      <c r="CH324" s="318">
        <v>1.98387112657583E-3</v>
      </c>
      <c r="CI324" s="318">
        <v>2.8245610822889299E-2</v>
      </c>
      <c r="CJ324" s="318">
        <v>7.3438588139512202</v>
      </c>
      <c r="CL324" s="223">
        <f t="shared" si="47"/>
        <v>1.42905270759946E-2</v>
      </c>
      <c r="CM324" s="223">
        <f t="shared" si="48"/>
        <v>1.593895487347053E-2</v>
      </c>
      <c r="CN324" s="223">
        <f t="shared" si="49"/>
        <v>3.69051502391086E-3</v>
      </c>
      <c r="CO324" s="223">
        <f t="shared" si="49"/>
        <v>1.2422426961765001E-3</v>
      </c>
      <c r="CP324" s="223">
        <f t="shared" si="50"/>
        <v>3.5162239669552495E-2</v>
      </c>
      <c r="CQ324" s="223">
        <f t="shared" si="51"/>
        <v>0</v>
      </c>
      <c r="CR324" s="222"/>
      <c r="CS324" s="222"/>
      <c r="CT324" s="222"/>
      <c r="CU324" s="222"/>
      <c r="CV324" s="222"/>
      <c r="CW324" s="222"/>
      <c r="CX324" s="222"/>
      <c r="CY324" s="222"/>
      <c r="CZ324" s="222"/>
      <c r="DA324" s="222"/>
      <c r="DB324" s="224">
        <f t="shared" si="52"/>
        <v>2.9971130087206178E-2</v>
      </c>
      <c r="DC324" s="224">
        <f t="shared" si="53"/>
        <v>2.5835186225895302E-4</v>
      </c>
      <c r="DD324" s="224">
        <f t="shared" si="54"/>
        <v>3.0229481949465131E-2</v>
      </c>
      <c r="DE324" s="225">
        <f t="shared" si="55"/>
        <v>3.1225022567582528E-17</v>
      </c>
      <c r="DF324" s="222"/>
      <c r="DG324" s="222"/>
    </row>
    <row r="325" spans="1:111" ht="25.5" x14ac:dyDescent="0.25">
      <c r="A325" s="317" t="s">
        <v>731</v>
      </c>
      <c r="B325" s="317" t="s">
        <v>4084</v>
      </c>
      <c r="C325" s="317" t="s">
        <v>732</v>
      </c>
      <c r="D325" s="317" t="s">
        <v>49</v>
      </c>
      <c r="E325" s="318">
        <v>150</v>
      </c>
      <c r="F325" s="318">
        <v>6006</v>
      </c>
      <c r="G325" s="317" t="s">
        <v>2890</v>
      </c>
      <c r="H325" s="317" t="s">
        <v>800</v>
      </c>
      <c r="I325" s="317" t="s">
        <v>2626</v>
      </c>
      <c r="J325" s="318">
        <v>187</v>
      </c>
      <c r="K325" s="318">
        <v>0.84927933588469395</v>
      </c>
      <c r="L325" s="317" t="s">
        <v>2891</v>
      </c>
      <c r="M325" s="317" t="s">
        <v>2892</v>
      </c>
      <c r="N325" s="317" t="s">
        <v>2893</v>
      </c>
      <c r="O325" s="317" t="s">
        <v>3940</v>
      </c>
      <c r="P325" s="317" t="s">
        <v>2894</v>
      </c>
      <c r="Q325" s="317" t="s">
        <v>2859</v>
      </c>
      <c r="R325" s="317" t="s">
        <v>4084</v>
      </c>
      <c r="S325" s="317" t="s">
        <v>3941</v>
      </c>
      <c r="T325" s="318">
        <v>5.32004797490543E-2</v>
      </c>
      <c r="U325" s="317" t="s">
        <v>2896</v>
      </c>
      <c r="V325" s="317" t="s">
        <v>2897</v>
      </c>
      <c r="W325" s="317" t="s">
        <v>731</v>
      </c>
      <c r="X325" s="317" t="s">
        <v>732</v>
      </c>
      <c r="Y325" s="318">
        <v>150</v>
      </c>
      <c r="Z325" s="318">
        <v>6006</v>
      </c>
      <c r="AA325" s="318">
        <v>1</v>
      </c>
      <c r="AB325" s="317" t="s">
        <v>4084</v>
      </c>
      <c r="AC325" s="318">
        <v>1</v>
      </c>
      <c r="AD325" s="317" t="s">
        <v>800</v>
      </c>
      <c r="AE325" s="317" t="s">
        <v>800</v>
      </c>
      <c r="AF325" s="318">
        <v>0</v>
      </c>
      <c r="AG325" s="318">
        <v>0</v>
      </c>
      <c r="AH325" s="317" t="s">
        <v>2854</v>
      </c>
      <c r="AI325" s="317" t="s">
        <v>2863</v>
      </c>
      <c r="AJ325" s="317" t="s">
        <v>2855</v>
      </c>
      <c r="AK325" s="317" t="s">
        <v>2864</v>
      </c>
      <c r="AL325" s="317" t="s">
        <v>2854</v>
      </c>
      <c r="AM325" s="317" t="s">
        <v>2865</v>
      </c>
      <c r="AN325" s="317" t="s">
        <v>2898</v>
      </c>
      <c r="AO325" s="317" t="s">
        <v>2867</v>
      </c>
      <c r="AP325" s="317" t="s">
        <v>2868</v>
      </c>
      <c r="AQ325" s="317" t="s">
        <v>2869</v>
      </c>
      <c r="AR325" s="317" t="s">
        <v>2870</v>
      </c>
      <c r="AS325" s="318">
        <v>82.6995</v>
      </c>
      <c r="AT325" s="318">
        <v>0</v>
      </c>
      <c r="AU325" s="317" t="s">
        <v>4085</v>
      </c>
      <c r="AV325" s="317" t="s">
        <v>4085</v>
      </c>
      <c r="AW325" s="317" t="s">
        <v>4086</v>
      </c>
      <c r="AX325" s="317" t="s">
        <v>4087</v>
      </c>
      <c r="AY325" s="317" t="s">
        <v>2874</v>
      </c>
      <c r="AZ325" s="317" t="s">
        <v>800</v>
      </c>
      <c r="BA325" s="317" t="s">
        <v>800</v>
      </c>
      <c r="BB325" s="318">
        <v>2.0803043253043302E-3</v>
      </c>
      <c r="BC325" s="318">
        <v>7.9800719623581498E-3</v>
      </c>
      <c r="BD325" s="318">
        <v>1E-3</v>
      </c>
      <c r="BE325" s="318">
        <v>3.0711341354723701E-4</v>
      </c>
      <c r="BF325" s="318">
        <v>0</v>
      </c>
      <c r="BG325" s="318">
        <v>0</v>
      </c>
      <c r="BH325" s="318">
        <v>0</v>
      </c>
      <c r="BI325" s="318">
        <v>0</v>
      </c>
      <c r="BJ325" s="318">
        <v>0</v>
      </c>
      <c r="BK325" s="318">
        <v>0</v>
      </c>
      <c r="BL325" s="318">
        <v>0</v>
      </c>
      <c r="BM325" s="318">
        <v>1.07432794131607E-2</v>
      </c>
      <c r="BN325" s="318">
        <v>7.3048742391128502E-4</v>
      </c>
      <c r="BO325" s="318">
        <v>0</v>
      </c>
      <c r="BP325" s="318">
        <v>2.8257152068407901E-3</v>
      </c>
      <c r="BQ325" s="318">
        <v>9.5114748332688097E-4</v>
      </c>
      <c r="BR325" s="318">
        <v>1.24917383949384E-4</v>
      </c>
      <c r="BS325" s="318">
        <v>2.29661739222311E-2</v>
      </c>
      <c r="BT325" s="318">
        <v>2.5791889129071901E-2</v>
      </c>
      <c r="BU325" s="318">
        <v>2.6743036612398699E-2</v>
      </c>
      <c r="BV325" s="318">
        <v>153.10782614820701</v>
      </c>
      <c r="BW325" s="318">
        <v>171.94592752714601</v>
      </c>
      <c r="BX325" s="318">
        <v>178.28691074932499</v>
      </c>
      <c r="BY325" s="318">
        <v>398.08034798533799</v>
      </c>
      <c r="BZ325" s="318">
        <v>447.05941157057902</v>
      </c>
      <c r="CA325" s="318">
        <v>463.54596794824499</v>
      </c>
      <c r="CB325" s="318">
        <v>5.9712052197800798</v>
      </c>
      <c r="CC325" s="318">
        <v>6.7058911735586797</v>
      </c>
      <c r="CD325" s="318">
        <v>6.9531895192236703</v>
      </c>
      <c r="CE325" s="317" t="s">
        <v>800</v>
      </c>
      <c r="CF325" s="317" t="s">
        <v>800</v>
      </c>
      <c r="CG325" s="317" t="s">
        <v>2902</v>
      </c>
      <c r="CH325" s="318">
        <v>9.8898278098700793E-4</v>
      </c>
      <c r="CI325" s="318">
        <v>2.19771911412441E-2</v>
      </c>
      <c r="CJ325" s="318">
        <v>5.7140696967234499</v>
      </c>
      <c r="CL325" s="223">
        <f t="shared" si="47"/>
        <v>1.1492407085159102E-2</v>
      </c>
      <c r="CM325" s="223">
        <f t="shared" si="48"/>
        <v>1.1473766837071984E-2</v>
      </c>
      <c r="CN325" s="223">
        <f t="shared" si="49"/>
        <v>2.8257152068407901E-3</v>
      </c>
      <c r="CO325" s="223">
        <f t="shared" si="49"/>
        <v>9.5114748332688097E-4</v>
      </c>
      <c r="CP325" s="223">
        <f t="shared" si="50"/>
        <v>2.6743036612398758E-2</v>
      </c>
      <c r="CQ325" s="223">
        <f t="shared" si="51"/>
        <v>5.8980598183211441E-17</v>
      </c>
      <c r="CR325" s="222"/>
      <c r="CS325" s="222"/>
      <c r="CT325" s="222"/>
      <c r="CU325" s="222"/>
      <c r="CV325" s="222"/>
      <c r="CW325" s="222"/>
      <c r="CX325" s="222"/>
      <c r="CY325" s="222"/>
      <c r="CZ325" s="222"/>
      <c r="DA325" s="222"/>
      <c r="DB325" s="224">
        <f t="shared" si="52"/>
        <v>2.2841256538281705E-2</v>
      </c>
      <c r="DC325" s="224">
        <f t="shared" si="53"/>
        <v>1.24917383949384E-4</v>
      </c>
      <c r="DD325" s="224">
        <f t="shared" si="54"/>
        <v>2.296617392223109E-2</v>
      </c>
      <c r="DE325" s="225">
        <f t="shared" si="55"/>
        <v>0</v>
      </c>
      <c r="DF325" s="222"/>
      <c r="DG325" s="222"/>
    </row>
    <row r="326" spans="1:111" ht="25.5" x14ac:dyDescent="0.25">
      <c r="A326" s="317" t="s">
        <v>735</v>
      </c>
      <c r="B326" s="317" t="s">
        <v>4289</v>
      </c>
      <c r="C326" s="317" t="s">
        <v>736</v>
      </c>
      <c r="D326" s="317" t="s">
        <v>49</v>
      </c>
      <c r="E326" s="318">
        <v>200</v>
      </c>
      <c r="F326" s="318">
        <v>2736</v>
      </c>
      <c r="G326" s="317" t="s">
        <v>2890</v>
      </c>
      <c r="H326" s="317" t="s">
        <v>800</v>
      </c>
      <c r="I326" s="317" t="s">
        <v>2626</v>
      </c>
      <c r="J326" s="318">
        <v>160</v>
      </c>
      <c r="K326" s="318">
        <v>0.8</v>
      </c>
      <c r="L326" s="317" t="s">
        <v>2891</v>
      </c>
      <c r="M326" s="317" t="s">
        <v>2892</v>
      </c>
      <c r="N326" s="317" t="s">
        <v>2893</v>
      </c>
      <c r="O326" s="317" t="s">
        <v>3940</v>
      </c>
      <c r="P326" s="317" t="s">
        <v>2894</v>
      </c>
      <c r="Q326" s="317" t="s">
        <v>2859</v>
      </c>
      <c r="R326" s="317" t="s">
        <v>4289</v>
      </c>
      <c r="S326" s="317" t="s">
        <v>3941</v>
      </c>
      <c r="T326" s="318">
        <v>5.32004797490543E-2</v>
      </c>
      <c r="U326" s="317" t="s">
        <v>2896</v>
      </c>
      <c r="V326" s="317" t="s">
        <v>2897</v>
      </c>
      <c r="W326" s="317" t="s">
        <v>735</v>
      </c>
      <c r="X326" s="317" t="s">
        <v>736</v>
      </c>
      <c r="Y326" s="318">
        <v>200</v>
      </c>
      <c r="Z326" s="318">
        <v>2736</v>
      </c>
      <c r="AA326" s="318">
        <v>1</v>
      </c>
      <c r="AB326" s="317" t="s">
        <v>4289</v>
      </c>
      <c r="AC326" s="318">
        <v>1</v>
      </c>
      <c r="AD326" s="317" t="s">
        <v>800</v>
      </c>
      <c r="AE326" s="317" t="s">
        <v>800</v>
      </c>
      <c r="AF326" s="318">
        <v>0</v>
      </c>
      <c r="AG326" s="318">
        <v>0</v>
      </c>
      <c r="AH326" s="317" t="s">
        <v>2854</v>
      </c>
      <c r="AI326" s="317" t="s">
        <v>2863</v>
      </c>
      <c r="AJ326" s="317" t="s">
        <v>2891</v>
      </c>
      <c r="AK326" s="317" t="s">
        <v>2907</v>
      </c>
      <c r="AL326" s="317" t="s">
        <v>2854</v>
      </c>
      <c r="AM326" s="317" t="s">
        <v>2865</v>
      </c>
      <c r="AN326" s="317" t="s">
        <v>2898</v>
      </c>
      <c r="AO326" s="317" t="s">
        <v>2867</v>
      </c>
      <c r="AP326" s="317" t="s">
        <v>2868</v>
      </c>
      <c r="AQ326" s="317" t="s">
        <v>2869</v>
      </c>
      <c r="AR326" s="317" t="s">
        <v>2870</v>
      </c>
      <c r="AS326" s="318">
        <v>82.6995</v>
      </c>
      <c r="AT326" s="318">
        <v>0</v>
      </c>
      <c r="AU326" s="317" t="s">
        <v>4290</v>
      </c>
      <c r="AV326" s="317" t="s">
        <v>4290</v>
      </c>
      <c r="AW326" s="317" t="s">
        <v>4291</v>
      </c>
      <c r="AX326" s="317" t="s">
        <v>4292</v>
      </c>
      <c r="AY326" s="317" t="s">
        <v>2915</v>
      </c>
      <c r="AZ326" s="317" t="s">
        <v>800</v>
      </c>
      <c r="BA326" s="317" t="s">
        <v>800</v>
      </c>
      <c r="BB326" s="318">
        <v>4.8529735217673802E-3</v>
      </c>
      <c r="BC326" s="318">
        <v>1.0640095949810901E-2</v>
      </c>
      <c r="BD326" s="318">
        <v>1E-3</v>
      </c>
      <c r="BE326" s="318">
        <v>3.5893880208333302E-4</v>
      </c>
      <c r="BF326" s="318">
        <v>0</v>
      </c>
      <c r="BG326" s="318">
        <v>0</v>
      </c>
      <c r="BH326" s="318">
        <v>0</v>
      </c>
      <c r="BI326" s="318">
        <v>0</v>
      </c>
      <c r="BJ326" s="318">
        <v>0</v>
      </c>
      <c r="BK326" s="318">
        <v>0</v>
      </c>
      <c r="BL326" s="318">
        <v>0</v>
      </c>
      <c r="BM326" s="318">
        <v>1.3329659792019799E-2</v>
      </c>
      <c r="BN326" s="318">
        <v>1.03397979041916E-3</v>
      </c>
      <c r="BO326" s="318">
        <v>0</v>
      </c>
      <c r="BP326" s="318">
        <v>3.5059892727153101E-3</v>
      </c>
      <c r="BQ326" s="318">
        <v>1.1801305613676799E-3</v>
      </c>
      <c r="BR326" s="318">
        <v>1.61111111111111E-4</v>
      </c>
      <c r="BS326" s="318">
        <v>3.13767589672116E-2</v>
      </c>
      <c r="BT326" s="318">
        <v>3.4882748239927E-2</v>
      </c>
      <c r="BU326" s="318">
        <v>3.60628788012946E-2</v>
      </c>
      <c r="BV326" s="318">
        <v>156.883794836058</v>
      </c>
      <c r="BW326" s="318">
        <v>174.41374119963501</v>
      </c>
      <c r="BX326" s="318">
        <v>180.31439400647301</v>
      </c>
      <c r="BY326" s="318">
        <v>407.897866573751</v>
      </c>
      <c r="BZ326" s="318">
        <v>453.47572711905099</v>
      </c>
      <c r="CA326" s="318">
        <v>468.81742441683002</v>
      </c>
      <c r="CB326" s="318">
        <v>8.1579573314750302</v>
      </c>
      <c r="CC326" s="318">
        <v>9.0695145423810093</v>
      </c>
      <c r="CD326" s="318">
        <v>9.3763484883366104</v>
      </c>
      <c r="CE326" s="317" t="s">
        <v>800</v>
      </c>
      <c r="CF326" s="317" t="s">
        <v>800</v>
      </c>
      <c r="CG326" s="317" t="s">
        <v>2902</v>
      </c>
      <c r="CH326" s="318">
        <v>1.2270744810540201E-3</v>
      </c>
      <c r="CI326" s="318">
        <v>3.01496844861576E-2</v>
      </c>
      <c r="CJ326" s="318">
        <v>7.83891796640098</v>
      </c>
      <c r="CL326" s="223">
        <f t="shared" si="47"/>
        <v>1.7013119384772728E-2</v>
      </c>
      <c r="CM326" s="223">
        <f t="shared" si="48"/>
        <v>1.4363639582438959E-2</v>
      </c>
      <c r="CN326" s="223">
        <f t="shared" si="49"/>
        <v>3.5059892727153101E-3</v>
      </c>
      <c r="CO326" s="223">
        <f t="shared" si="49"/>
        <v>1.1801305613676799E-3</v>
      </c>
      <c r="CP326" s="223">
        <f t="shared" si="50"/>
        <v>3.6062878801294683E-2</v>
      </c>
      <c r="CQ326" s="223">
        <f t="shared" si="51"/>
        <v>8.3266726846886741E-17</v>
      </c>
      <c r="CR326" s="222"/>
      <c r="CS326" s="222"/>
      <c r="CT326" s="222"/>
      <c r="CU326" s="222"/>
      <c r="CV326" s="222"/>
      <c r="CW326" s="222"/>
      <c r="CX326" s="222"/>
      <c r="CY326" s="222"/>
      <c r="CZ326" s="222"/>
      <c r="DA326" s="222"/>
      <c r="DB326" s="224">
        <f t="shared" si="52"/>
        <v>3.1215647856100575E-2</v>
      </c>
      <c r="DC326" s="224">
        <f t="shared" si="53"/>
        <v>1.61111111111111E-4</v>
      </c>
      <c r="DD326" s="224">
        <f t="shared" si="54"/>
        <v>3.1376758967211683E-2</v>
      </c>
      <c r="DE326" s="225">
        <f t="shared" si="55"/>
        <v>8.3266726846886741E-17</v>
      </c>
      <c r="DF326" s="222"/>
      <c r="DG326" s="222"/>
    </row>
    <row r="327" spans="1:111" ht="25.5" x14ac:dyDescent="0.25">
      <c r="A327" s="317" t="s">
        <v>737</v>
      </c>
      <c r="B327" s="317" t="s">
        <v>4293</v>
      </c>
      <c r="C327" s="317" t="s">
        <v>738</v>
      </c>
      <c r="D327" s="317" t="s">
        <v>2853</v>
      </c>
      <c r="E327" s="318">
        <v>480</v>
      </c>
      <c r="F327" s="318">
        <v>1092</v>
      </c>
      <c r="G327" s="317" t="s">
        <v>2906</v>
      </c>
      <c r="H327" s="317" t="s">
        <v>800</v>
      </c>
      <c r="I327" s="317" t="s">
        <v>2625</v>
      </c>
      <c r="J327" s="318">
        <v>70</v>
      </c>
      <c r="K327" s="318">
        <v>0.8</v>
      </c>
      <c r="L327" s="317" t="s">
        <v>2891</v>
      </c>
      <c r="M327" s="317" t="s">
        <v>2892</v>
      </c>
      <c r="N327" s="317" t="s">
        <v>2893</v>
      </c>
      <c r="O327" s="317" t="s">
        <v>3940</v>
      </c>
      <c r="P327" s="317" t="s">
        <v>2894</v>
      </c>
      <c r="Q327" s="317" t="s">
        <v>2859</v>
      </c>
      <c r="R327" s="317" t="s">
        <v>4293</v>
      </c>
      <c r="S327" s="317" t="s">
        <v>3941</v>
      </c>
      <c r="T327" s="318">
        <v>5.32004797490543E-2</v>
      </c>
      <c r="U327" s="317" t="s">
        <v>2981</v>
      </c>
      <c r="V327" s="317" t="s">
        <v>2982</v>
      </c>
      <c r="W327" s="317" t="s">
        <v>737</v>
      </c>
      <c r="X327" s="317" t="s">
        <v>738</v>
      </c>
      <c r="Y327" s="318">
        <v>480</v>
      </c>
      <c r="Z327" s="318">
        <v>1092</v>
      </c>
      <c r="AA327" s="318">
        <v>1</v>
      </c>
      <c r="AB327" s="317" t="s">
        <v>4293</v>
      </c>
      <c r="AC327" s="318">
        <v>1</v>
      </c>
      <c r="AD327" s="317" t="s">
        <v>800</v>
      </c>
      <c r="AE327" s="317" t="s">
        <v>800</v>
      </c>
      <c r="AF327" s="318">
        <v>0</v>
      </c>
      <c r="AG327" s="318">
        <v>0</v>
      </c>
      <c r="AH327" s="317" t="s">
        <v>2854</v>
      </c>
      <c r="AI327" s="317" t="s">
        <v>2863</v>
      </c>
      <c r="AJ327" s="317" t="s">
        <v>2855</v>
      </c>
      <c r="AK327" s="317" t="s">
        <v>2864</v>
      </c>
      <c r="AL327" s="317" t="s">
        <v>2854</v>
      </c>
      <c r="AM327" s="317" t="s">
        <v>2865</v>
      </c>
      <c r="AN327" s="317" t="s">
        <v>2985</v>
      </c>
      <c r="AO327" s="317" t="s">
        <v>2867</v>
      </c>
      <c r="AP327" s="317" t="s">
        <v>2868</v>
      </c>
      <c r="AQ327" s="317" t="s">
        <v>2869</v>
      </c>
      <c r="AR327" s="317" t="s">
        <v>2870</v>
      </c>
      <c r="AS327" s="318">
        <v>82.6995</v>
      </c>
      <c r="AT327" s="318">
        <v>0</v>
      </c>
      <c r="AU327" s="317" t="s">
        <v>4294</v>
      </c>
      <c r="AV327" s="317" t="s">
        <v>4294</v>
      </c>
      <c r="AW327" s="317" t="s">
        <v>4295</v>
      </c>
      <c r="AX327" s="317" t="s">
        <v>4296</v>
      </c>
      <c r="AY327" s="317" t="s">
        <v>2874</v>
      </c>
      <c r="AZ327" s="317" t="s">
        <v>800</v>
      </c>
      <c r="BA327" s="317" t="s">
        <v>800</v>
      </c>
      <c r="BB327" s="318">
        <v>1.1347112332112301E-2</v>
      </c>
      <c r="BC327" s="318">
        <v>2.5536230279546102E-2</v>
      </c>
      <c r="BD327" s="318">
        <v>8.3333333333333295E-4</v>
      </c>
      <c r="BE327" s="318">
        <v>8.2043154761904803E-4</v>
      </c>
      <c r="BF327" s="318">
        <v>0</v>
      </c>
      <c r="BG327" s="318">
        <v>0</v>
      </c>
      <c r="BH327" s="318">
        <v>0</v>
      </c>
      <c r="BI327" s="318">
        <v>0</v>
      </c>
      <c r="BJ327" s="318">
        <v>0</v>
      </c>
      <c r="BK327" s="318">
        <v>0</v>
      </c>
      <c r="BL327" s="318">
        <v>0</v>
      </c>
      <c r="BM327" s="318">
        <v>3.28141314036079E-2</v>
      </c>
      <c r="BN327" s="318">
        <v>2.48155149700599E-3</v>
      </c>
      <c r="BO327" s="318">
        <v>0</v>
      </c>
      <c r="BP327" s="318">
        <v>8.0136897662064308E-3</v>
      </c>
      <c r="BQ327" s="318">
        <v>2.6974412831261298E-3</v>
      </c>
      <c r="BR327" s="318">
        <v>6.8704561172161201E-4</v>
      </c>
      <c r="BS327" s="318">
        <v>7.4519836004946202E-2</v>
      </c>
      <c r="BT327" s="318">
        <v>8.2533525771152694E-2</v>
      </c>
      <c r="BU327" s="318">
        <v>8.5230967054278794E-2</v>
      </c>
      <c r="BV327" s="318">
        <v>155.249658343638</v>
      </c>
      <c r="BW327" s="318">
        <v>171.94484535656801</v>
      </c>
      <c r="BX327" s="318">
        <v>177.56451469641399</v>
      </c>
      <c r="BY327" s="318">
        <v>403.64911169345902</v>
      </c>
      <c r="BZ327" s="318">
        <v>447.05659792707701</v>
      </c>
      <c r="CA327" s="318">
        <v>461.66773821067699</v>
      </c>
      <c r="CB327" s="318">
        <v>19.375157361286</v>
      </c>
      <c r="CC327" s="318">
        <v>21.4587167004997</v>
      </c>
      <c r="CD327" s="318">
        <v>22.1600514341125</v>
      </c>
      <c r="CE327" s="317" t="s">
        <v>800</v>
      </c>
      <c r="CF327" s="317" t="s">
        <v>800</v>
      </c>
      <c r="CG327" s="317" t="s">
        <v>2990</v>
      </c>
      <c r="CH327" s="318">
        <v>4.30783444627894E-3</v>
      </c>
      <c r="CI327" s="318">
        <v>7.0212001558667303E-2</v>
      </c>
      <c r="CJ327" s="318">
        <v>18.2551204052535</v>
      </c>
      <c r="CL327" s="223">
        <f t="shared" si="47"/>
        <v>3.9224153104332402E-2</v>
      </c>
      <c r="CM327" s="223">
        <f t="shared" si="48"/>
        <v>3.5295682900613891E-2</v>
      </c>
      <c r="CN327" s="223">
        <f t="shared" si="49"/>
        <v>8.0136897662064308E-3</v>
      </c>
      <c r="CO327" s="223">
        <f t="shared" si="49"/>
        <v>2.6974412831261298E-3</v>
      </c>
      <c r="CP327" s="223">
        <f t="shared" si="50"/>
        <v>8.5230967054278864E-2</v>
      </c>
      <c r="CQ327" s="223">
        <f t="shared" si="51"/>
        <v>0</v>
      </c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4">
        <f t="shared" si="52"/>
        <v>7.3832790393224684E-2</v>
      </c>
      <c r="DC327" s="224">
        <f t="shared" si="53"/>
        <v>6.8704561172161201E-4</v>
      </c>
      <c r="DD327" s="224">
        <f t="shared" si="54"/>
        <v>7.4519836004946299E-2</v>
      </c>
      <c r="DE327" s="225">
        <f t="shared" si="55"/>
        <v>0</v>
      </c>
      <c r="DF327" s="222"/>
      <c r="DG327" s="222"/>
    </row>
    <row r="328" spans="1:111" ht="25.5" x14ac:dyDescent="0.25">
      <c r="A328" s="317" t="s">
        <v>739</v>
      </c>
      <c r="B328" s="317" t="s">
        <v>4089</v>
      </c>
      <c r="C328" s="317" t="s">
        <v>740</v>
      </c>
      <c r="D328" s="317" t="s">
        <v>2853</v>
      </c>
      <c r="E328" s="318">
        <v>260</v>
      </c>
      <c r="F328" s="318">
        <v>3710</v>
      </c>
      <c r="G328" s="317" t="s">
        <v>2890</v>
      </c>
      <c r="H328" s="317" t="s">
        <v>800</v>
      </c>
      <c r="I328" s="317" t="s">
        <v>2626</v>
      </c>
      <c r="J328" s="318">
        <v>135</v>
      </c>
      <c r="K328" s="318">
        <v>0.8</v>
      </c>
      <c r="L328" s="317" t="s">
        <v>2891</v>
      </c>
      <c r="M328" s="317" t="s">
        <v>2892</v>
      </c>
      <c r="N328" s="317" t="s">
        <v>2893</v>
      </c>
      <c r="O328" s="317" t="s">
        <v>3940</v>
      </c>
      <c r="P328" s="317" t="s">
        <v>2894</v>
      </c>
      <c r="Q328" s="317" t="s">
        <v>2859</v>
      </c>
      <c r="R328" s="317" t="s">
        <v>4089</v>
      </c>
      <c r="S328" s="317" t="s">
        <v>3941</v>
      </c>
      <c r="T328" s="318">
        <v>5.32004797490543E-2</v>
      </c>
      <c r="U328" s="317" t="s">
        <v>2896</v>
      </c>
      <c r="V328" s="317" t="s">
        <v>2897</v>
      </c>
      <c r="W328" s="317" t="s">
        <v>739</v>
      </c>
      <c r="X328" s="317" t="s">
        <v>740</v>
      </c>
      <c r="Y328" s="318">
        <v>260</v>
      </c>
      <c r="Z328" s="318">
        <v>3710</v>
      </c>
      <c r="AA328" s="318">
        <v>1</v>
      </c>
      <c r="AB328" s="317" t="s">
        <v>4089</v>
      </c>
      <c r="AC328" s="318">
        <v>1</v>
      </c>
      <c r="AD328" s="317" t="s">
        <v>739</v>
      </c>
      <c r="AE328" s="317" t="s">
        <v>740</v>
      </c>
      <c r="AF328" s="318">
        <v>260</v>
      </c>
      <c r="AG328" s="318">
        <v>3710</v>
      </c>
      <c r="AH328" s="317" t="s">
        <v>2854</v>
      </c>
      <c r="AI328" s="317" t="s">
        <v>2863</v>
      </c>
      <c r="AJ328" s="317" t="s">
        <v>2855</v>
      </c>
      <c r="AK328" s="317" t="s">
        <v>2864</v>
      </c>
      <c r="AL328" s="317" t="s">
        <v>2854</v>
      </c>
      <c r="AM328" s="317" t="s">
        <v>2865</v>
      </c>
      <c r="AN328" s="317" t="s">
        <v>2898</v>
      </c>
      <c r="AO328" s="317" t="s">
        <v>2867</v>
      </c>
      <c r="AP328" s="317" t="s">
        <v>2868</v>
      </c>
      <c r="AQ328" s="317" t="s">
        <v>2869</v>
      </c>
      <c r="AR328" s="317" t="s">
        <v>2870</v>
      </c>
      <c r="AS328" s="318">
        <v>82.6995</v>
      </c>
      <c r="AT328" s="318">
        <v>0</v>
      </c>
      <c r="AU328" s="317" t="s">
        <v>4090</v>
      </c>
      <c r="AV328" s="317" t="s">
        <v>4090</v>
      </c>
      <c r="AW328" s="317" t="s">
        <v>4091</v>
      </c>
      <c r="AX328" s="317" t="s">
        <v>4092</v>
      </c>
      <c r="AY328" s="317" t="s">
        <v>2874</v>
      </c>
      <c r="AZ328" s="317" t="s">
        <v>4090</v>
      </c>
      <c r="BA328" s="317" t="s">
        <v>4092</v>
      </c>
      <c r="BB328" s="318">
        <v>2.9073381251871798E-3</v>
      </c>
      <c r="BC328" s="318">
        <v>1.3832124734754101E-2</v>
      </c>
      <c r="BD328" s="318">
        <v>8.3333333333333295E-4</v>
      </c>
      <c r="BE328" s="318">
        <v>4.25408950617284E-4</v>
      </c>
      <c r="BF328" s="318">
        <v>0</v>
      </c>
      <c r="BG328" s="318">
        <v>0</v>
      </c>
      <c r="BH328" s="318">
        <v>0</v>
      </c>
      <c r="BI328" s="318">
        <v>0</v>
      </c>
      <c r="BJ328" s="318">
        <v>0</v>
      </c>
      <c r="BK328" s="318">
        <v>0</v>
      </c>
      <c r="BL328" s="318">
        <v>0</v>
      </c>
      <c r="BM328" s="318">
        <v>1.5798115309060501E-2</v>
      </c>
      <c r="BN328" s="318">
        <v>1.3441737275449101E-3</v>
      </c>
      <c r="BO328" s="318">
        <v>0</v>
      </c>
      <c r="BP328" s="318">
        <v>4.1552465454403704E-3</v>
      </c>
      <c r="BQ328" s="318">
        <v>1.3986732579172501E-3</v>
      </c>
      <c r="BR328" s="318">
        <v>2.0222474609164401E-4</v>
      </c>
      <c r="BS328" s="318">
        <v>3.5342718926589002E-2</v>
      </c>
      <c r="BT328" s="318">
        <v>3.9497965472029398E-2</v>
      </c>
      <c r="BU328" s="318">
        <v>4.0896638729946602E-2</v>
      </c>
      <c r="BV328" s="318">
        <v>135.933534333035</v>
      </c>
      <c r="BW328" s="318">
        <v>151.91525181549801</v>
      </c>
      <c r="BX328" s="318">
        <v>157.29476434594901</v>
      </c>
      <c r="BY328" s="318">
        <v>353.42718926588998</v>
      </c>
      <c r="BZ328" s="318">
        <v>394.97965472029398</v>
      </c>
      <c r="CA328" s="318">
        <v>408.96638729946602</v>
      </c>
      <c r="CB328" s="318">
        <v>9.1891069209131295</v>
      </c>
      <c r="CC328" s="318">
        <v>10.2694710227276</v>
      </c>
      <c r="CD328" s="318">
        <v>10.633126069786099</v>
      </c>
      <c r="CE328" s="317" t="s">
        <v>800</v>
      </c>
      <c r="CF328" s="317" t="s">
        <v>800</v>
      </c>
      <c r="CG328" s="317" t="s">
        <v>2902</v>
      </c>
      <c r="CH328" s="318">
        <v>1.45431049606402E-3</v>
      </c>
      <c r="CI328" s="318">
        <v>3.3888408430524999E-2</v>
      </c>
      <c r="CJ328" s="318">
        <v>8.8109861919364896</v>
      </c>
      <c r="CL328" s="223">
        <f t="shared" si="47"/>
        <v>1.8200429889983542E-2</v>
      </c>
      <c r="CM328" s="223">
        <f t="shared" si="48"/>
        <v>1.7142289036605411E-2</v>
      </c>
      <c r="CN328" s="223">
        <f t="shared" si="49"/>
        <v>4.1552465454403704E-3</v>
      </c>
      <c r="CO328" s="223">
        <f t="shared" si="49"/>
        <v>1.3986732579172501E-3</v>
      </c>
      <c r="CP328" s="223">
        <f t="shared" si="50"/>
        <v>4.0896638729946574E-2</v>
      </c>
      <c r="CQ328" s="223">
        <f t="shared" si="51"/>
        <v>0</v>
      </c>
      <c r="CR328" s="222"/>
      <c r="CS328" s="222"/>
      <c r="CT328" s="222"/>
      <c r="CU328" s="222"/>
      <c r="CV328" s="222"/>
      <c r="CW328" s="222"/>
      <c r="CX328" s="222"/>
      <c r="CY328" s="222"/>
      <c r="CZ328" s="222"/>
      <c r="DA328" s="222"/>
      <c r="DB328" s="224">
        <f t="shared" si="52"/>
        <v>3.5140494180497313E-2</v>
      </c>
      <c r="DC328" s="224">
        <f t="shared" si="53"/>
        <v>2.0222474609164401E-4</v>
      </c>
      <c r="DD328" s="224">
        <f t="shared" si="54"/>
        <v>3.5342718926588954E-2</v>
      </c>
      <c r="DE328" s="225">
        <f t="shared" si="55"/>
        <v>0</v>
      </c>
      <c r="DF328" s="222"/>
      <c r="DG328" s="222"/>
    </row>
    <row r="329" spans="1:111" ht="25.5" x14ac:dyDescent="0.25">
      <c r="A329" s="317" t="s">
        <v>741</v>
      </c>
      <c r="B329" s="317" t="s">
        <v>4093</v>
      </c>
      <c r="C329" s="317" t="s">
        <v>742</v>
      </c>
      <c r="D329" s="317" t="s">
        <v>2853</v>
      </c>
      <c r="E329" s="318">
        <v>420</v>
      </c>
      <c r="F329" s="318">
        <v>1568</v>
      </c>
      <c r="G329" s="317" t="s">
        <v>2906</v>
      </c>
      <c r="H329" s="317" t="s">
        <v>800</v>
      </c>
      <c r="I329" s="317" t="s">
        <v>2625</v>
      </c>
      <c r="J329" s="318">
        <v>95</v>
      </c>
      <c r="K329" s="318">
        <v>0.8</v>
      </c>
      <c r="L329" s="317" t="s">
        <v>2891</v>
      </c>
      <c r="M329" s="317" t="s">
        <v>2892</v>
      </c>
      <c r="N329" s="317" t="s">
        <v>2893</v>
      </c>
      <c r="O329" s="317" t="s">
        <v>3940</v>
      </c>
      <c r="P329" s="317" t="s">
        <v>2894</v>
      </c>
      <c r="Q329" s="317" t="s">
        <v>2859</v>
      </c>
      <c r="R329" s="317" t="s">
        <v>4093</v>
      </c>
      <c r="S329" s="317" t="s">
        <v>3941</v>
      </c>
      <c r="T329" s="318">
        <v>5.32004797490543E-2</v>
      </c>
      <c r="U329" s="317" t="s">
        <v>2981</v>
      </c>
      <c r="V329" s="317" t="s">
        <v>2982</v>
      </c>
      <c r="W329" s="317" t="s">
        <v>741</v>
      </c>
      <c r="X329" s="317" t="s">
        <v>742</v>
      </c>
      <c r="Y329" s="318">
        <v>420</v>
      </c>
      <c r="Z329" s="318">
        <v>1568</v>
      </c>
      <c r="AA329" s="318">
        <v>1</v>
      </c>
      <c r="AB329" s="317" t="s">
        <v>4093</v>
      </c>
      <c r="AC329" s="318">
        <v>1</v>
      </c>
      <c r="AD329" s="317" t="s">
        <v>741</v>
      </c>
      <c r="AE329" s="317" t="s">
        <v>742</v>
      </c>
      <c r="AF329" s="318">
        <v>420</v>
      </c>
      <c r="AG329" s="318">
        <v>1568</v>
      </c>
      <c r="AH329" s="317" t="s">
        <v>2854</v>
      </c>
      <c r="AI329" s="317" t="s">
        <v>2863</v>
      </c>
      <c r="AJ329" s="317" t="s">
        <v>2855</v>
      </c>
      <c r="AK329" s="317" t="s">
        <v>2864</v>
      </c>
      <c r="AL329" s="317" t="s">
        <v>2854</v>
      </c>
      <c r="AM329" s="317" t="s">
        <v>2865</v>
      </c>
      <c r="AN329" s="317" t="s">
        <v>2985</v>
      </c>
      <c r="AO329" s="317" t="s">
        <v>2867</v>
      </c>
      <c r="AP329" s="317" t="s">
        <v>2868</v>
      </c>
      <c r="AQ329" s="317" t="s">
        <v>2869</v>
      </c>
      <c r="AR329" s="317" t="s">
        <v>2870</v>
      </c>
      <c r="AS329" s="318">
        <v>82.6995</v>
      </c>
      <c r="AT329" s="318">
        <v>0</v>
      </c>
      <c r="AU329" s="317" t="s">
        <v>4094</v>
      </c>
      <c r="AV329" s="317" t="s">
        <v>4094</v>
      </c>
      <c r="AW329" s="317" t="s">
        <v>4095</v>
      </c>
      <c r="AX329" s="317" t="s">
        <v>4096</v>
      </c>
      <c r="AY329" s="317" t="s">
        <v>2874</v>
      </c>
      <c r="AZ329" s="317" t="s">
        <v>4094</v>
      </c>
      <c r="BA329" s="317" t="s">
        <v>4096</v>
      </c>
      <c r="BB329" s="318">
        <v>6.500660430839E-3</v>
      </c>
      <c r="BC329" s="318">
        <v>2.2344201494602801E-2</v>
      </c>
      <c r="BD329" s="318">
        <v>8.3333333333333295E-4</v>
      </c>
      <c r="BE329" s="318">
        <v>6.0452850877192998E-4</v>
      </c>
      <c r="BF329" s="318">
        <v>0</v>
      </c>
      <c r="BG329" s="318">
        <v>0</v>
      </c>
      <c r="BH329" s="318">
        <v>0</v>
      </c>
      <c r="BI329" s="318">
        <v>0</v>
      </c>
      <c r="BJ329" s="318">
        <v>0</v>
      </c>
      <c r="BK329" s="318">
        <v>0</v>
      </c>
      <c r="BL329" s="318">
        <v>0</v>
      </c>
      <c r="BM329" s="318">
        <v>2.4178833665816302E-2</v>
      </c>
      <c r="BN329" s="318">
        <v>2.1713575598802399E-3</v>
      </c>
      <c r="BO329" s="318">
        <v>0</v>
      </c>
      <c r="BP329" s="318">
        <v>5.9048240382573699E-3</v>
      </c>
      <c r="BQ329" s="318">
        <v>1.9875883138824098E-3</v>
      </c>
      <c r="BR329" s="318">
        <v>4.7847819387755101E-4</v>
      </c>
      <c r="BS329" s="318">
        <v>5.7111393187121197E-2</v>
      </c>
      <c r="BT329" s="318">
        <v>6.3016217225378507E-2</v>
      </c>
      <c r="BU329" s="318">
        <v>6.5003805539260995E-2</v>
      </c>
      <c r="BV329" s="318">
        <v>135.979507588384</v>
      </c>
      <c r="BW329" s="318">
        <v>150.03861244137701</v>
      </c>
      <c r="BX329" s="318">
        <v>154.77096556966899</v>
      </c>
      <c r="BY329" s="318">
        <v>353.54671972979799</v>
      </c>
      <c r="BZ329" s="318">
        <v>390.10039234758102</v>
      </c>
      <c r="CA329" s="318">
        <v>402.40451048113903</v>
      </c>
      <c r="CB329" s="318">
        <v>14.8489622286515</v>
      </c>
      <c r="CC329" s="318">
        <v>16.3842164785984</v>
      </c>
      <c r="CD329" s="318">
        <v>16.900989440207798</v>
      </c>
      <c r="CE329" s="317" t="s">
        <v>800</v>
      </c>
      <c r="CF329" s="317" t="s">
        <v>800</v>
      </c>
      <c r="CG329" s="317" t="s">
        <v>2990</v>
      </c>
      <c r="CH329" s="318">
        <v>3.1741938025213298E-3</v>
      </c>
      <c r="CI329" s="318">
        <v>5.3937199384599899E-2</v>
      </c>
      <c r="CJ329" s="318">
        <v>14.023671839996</v>
      </c>
      <c r="CL329" s="223">
        <f t="shared" si="47"/>
        <v>3.0761201961424612E-2</v>
      </c>
      <c r="CM329" s="223">
        <f t="shared" si="48"/>
        <v>2.635019122569654E-2</v>
      </c>
      <c r="CN329" s="223">
        <f t="shared" si="49"/>
        <v>5.9048240382573699E-3</v>
      </c>
      <c r="CO329" s="223">
        <f t="shared" si="49"/>
        <v>1.9875883138824098E-3</v>
      </c>
      <c r="CP329" s="223">
        <f t="shared" si="50"/>
        <v>6.5003805539260925E-2</v>
      </c>
      <c r="CQ329" s="223">
        <f t="shared" si="51"/>
        <v>0</v>
      </c>
      <c r="CR329" s="222"/>
      <c r="CS329" s="222"/>
      <c r="CT329" s="222"/>
      <c r="CU329" s="222"/>
      <c r="CV329" s="222"/>
      <c r="CW329" s="222"/>
      <c r="CX329" s="222"/>
      <c r="CY329" s="222"/>
      <c r="CZ329" s="222"/>
      <c r="DA329" s="222"/>
      <c r="DB329" s="224">
        <f t="shared" si="52"/>
        <v>5.6632914993243605E-2</v>
      </c>
      <c r="DC329" s="224">
        <f t="shared" si="53"/>
        <v>4.7847819387755101E-4</v>
      </c>
      <c r="DD329" s="224">
        <f t="shared" si="54"/>
        <v>5.7111393187121155E-2</v>
      </c>
      <c r="DE329" s="225">
        <f t="shared" si="55"/>
        <v>0</v>
      </c>
      <c r="DF329" s="222"/>
      <c r="DG329" s="222"/>
    </row>
    <row r="330" spans="1:111" ht="25.5" x14ac:dyDescent="0.25">
      <c r="A330" s="317" t="s">
        <v>744</v>
      </c>
      <c r="B330" s="317" t="s">
        <v>4097</v>
      </c>
      <c r="C330" s="317" t="s">
        <v>745</v>
      </c>
      <c r="D330" s="317" t="s">
        <v>2853</v>
      </c>
      <c r="E330" s="318">
        <v>260</v>
      </c>
      <c r="F330" s="318">
        <v>3710</v>
      </c>
      <c r="G330" s="317" t="s">
        <v>2890</v>
      </c>
      <c r="H330" s="317" t="s">
        <v>800</v>
      </c>
      <c r="I330" s="317" t="s">
        <v>2626</v>
      </c>
      <c r="J330" s="318">
        <v>135</v>
      </c>
      <c r="K330" s="318">
        <v>0.85129999999999995</v>
      </c>
      <c r="L330" s="317" t="s">
        <v>2891</v>
      </c>
      <c r="M330" s="317" t="s">
        <v>2892</v>
      </c>
      <c r="N330" s="317" t="s">
        <v>2893</v>
      </c>
      <c r="O330" s="317" t="s">
        <v>4098</v>
      </c>
      <c r="P330" s="317" t="s">
        <v>2894</v>
      </c>
      <c r="Q330" s="317" t="s">
        <v>2859</v>
      </c>
      <c r="R330" s="317" t="s">
        <v>4097</v>
      </c>
      <c r="S330" s="317" t="s">
        <v>4099</v>
      </c>
      <c r="T330" s="318">
        <v>5.45990853027397E-2</v>
      </c>
      <c r="U330" s="317" t="s">
        <v>2896</v>
      </c>
      <c r="V330" s="317" t="s">
        <v>2897</v>
      </c>
      <c r="W330" s="317" t="s">
        <v>744</v>
      </c>
      <c r="X330" s="317" t="s">
        <v>745</v>
      </c>
      <c r="Y330" s="318">
        <v>260</v>
      </c>
      <c r="Z330" s="318">
        <v>3710</v>
      </c>
      <c r="AA330" s="318">
        <v>1</v>
      </c>
      <c r="AB330" s="317" t="s">
        <v>4097</v>
      </c>
      <c r="AC330" s="318">
        <v>1</v>
      </c>
      <c r="AD330" s="317" t="s">
        <v>744</v>
      </c>
      <c r="AE330" s="317" t="s">
        <v>745</v>
      </c>
      <c r="AF330" s="318">
        <v>260</v>
      </c>
      <c r="AG330" s="318">
        <v>3710</v>
      </c>
      <c r="AH330" s="317" t="s">
        <v>2854</v>
      </c>
      <c r="AI330" s="317" t="s">
        <v>2863</v>
      </c>
      <c r="AJ330" s="317" t="s">
        <v>2855</v>
      </c>
      <c r="AK330" s="317" t="s">
        <v>2864</v>
      </c>
      <c r="AL330" s="317" t="s">
        <v>2854</v>
      </c>
      <c r="AM330" s="317" t="s">
        <v>2865</v>
      </c>
      <c r="AN330" s="317" t="s">
        <v>2898</v>
      </c>
      <c r="AO330" s="317" t="s">
        <v>2867</v>
      </c>
      <c r="AP330" s="317" t="s">
        <v>2868</v>
      </c>
      <c r="AQ330" s="317" t="s">
        <v>2869</v>
      </c>
      <c r="AR330" s="317" t="s">
        <v>2870</v>
      </c>
      <c r="AS330" s="318">
        <v>82.6995</v>
      </c>
      <c r="AT330" s="318">
        <v>0</v>
      </c>
      <c r="AU330" s="317" t="s">
        <v>4100</v>
      </c>
      <c r="AV330" s="317" t="s">
        <v>4100</v>
      </c>
      <c r="AW330" s="317" t="s">
        <v>4101</v>
      </c>
      <c r="AX330" s="317" t="s">
        <v>4102</v>
      </c>
      <c r="AY330" s="317" t="s">
        <v>2874</v>
      </c>
      <c r="AZ330" s="317" t="s">
        <v>4100</v>
      </c>
      <c r="BA330" s="317" t="s">
        <v>4102</v>
      </c>
      <c r="BB330" s="318">
        <v>2.9073381251871798E-3</v>
      </c>
      <c r="BC330" s="318">
        <v>1.4195762178712301E-2</v>
      </c>
      <c r="BD330" s="318">
        <v>8.3333333333333295E-4</v>
      </c>
      <c r="BE330" s="318">
        <v>4.25408950617284E-4</v>
      </c>
      <c r="BF330" s="318">
        <v>0</v>
      </c>
      <c r="BG330" s="318">
        <v>0</v>
      </c>
      <c r="BH330" s="318">
        <v>0</v>
      </c>
      <c r="BI330" s="318">
        <v>0</v>
      </c>
      <c r="BJ330" s="318">
        <v>0</v>
      </c>
      <c r="BK330" s="318">
        <v>0</v>
      </c>
      <c r="BL330" s="318">
        <v>0</v>
      </c>
      <c r="BM330" s="318">
        <v>1.48461085953816E-2</v>
      </c>
      <c r="BN330" s="318">
        <v>1.26317277344758E-3</v>
      </c>
      <c r="BO330" s="318">
        <v>0</v>
      </c>
      <c r="BP330" s="318">
        <v>3.9048481573502802E-3</v>
      </c>
      <c r="BQ330" s="318">
        <v>1.3143881197389901E-3</v>
      </c>
      <c r="BR330" s="318">
        <v>2.0222474609164401E-4</v>
      </c>
      <c r="BS330" s="318">
        <v>3.4673348702771001E-2</v>
      </c>
      <c r="BT330" s="318">
        <v>3.8578196860121303E-2</v>
      </c>
      <c r="BU330" s="318">
        <v>3.9892584979860299E-2</v>
      </c>
      <c r="BV330" s="318">
        <v>133.35903347219599</v>
      </c>
      <c r="BW330" s="318">
        <v>148.37768023123601</v>
      </c>
      <c r="BX330" s="318">
        <v>153.433019153309</v>
      </c>
      <c r="BY330" s="318">
        <v>346.73348702771</v>
      </c>
      <c r="BZ330" s="318">
        <v>385.78196860121301</v>
      </c>
      <c r="CA330" s="318">
        <v>398.925849798603</v>
      </c>
      <c r="CB330" s="318">
        <v>9.0150706627204595</v>
      </c>
      <c r="CC330" s="318">
        <v>10.0303311836315</v>
      </c>
      <c r="CD330" s="318">
        <v>10.3720720947637</v>
      </c>
      <c r="CE330" s="317" t="s">
        <v>800</v>
      </c>
      <c r="CF330" s="317" t="s">
        <v>800</v>
      </c>
      <c r="CG330" s="317" t="s">
        <v>2902</v>
      </c>
      <c r="CH330" s="318">
        <v>1.3666726146496101E-3</v>
      </c>
      <c r="CI330" s="318">
        <v>3.3306676088121399E-2</v>
      </c>
      <c r="CJ330" s="318">
        <v>8.6597357829115609</v>
      </c>
      <c r="CL330" s="223">
        <f t="shared" si="47"/>
        <v>1.8564067333941742E-2</v>
      </c>
      <c r="CM330" s="223">
        <f t="shared" si="48"/>
        <v>1.6109281368829179E-2</v>
      </c>
      <c r="CN330" s="223">
        <f t="shared" si="49"/>
        <v>3.9048481573502802E-3</v>
      </c>
      <c r="CO330" s="223">
        <f t="shared" si="49"/>
        <v>1.3143881197389901E-3</v>
      </c>
      <c r="CP330" s="223">
        <f t="shared" si="50"/>
        <v>3.9892584979860188E-2</v>
      </c>
      <c r="CQ330" s="223">
        <f t="shared" si="51"/>
        <v>-1.1102230246251565E-16</v>
      </c>
      <c r="CR330" s="222"/>
      <c r="CS330" s="222"/>
      <c r="CT330" s="222"/>
      <c r="CU330" s="222"/>
      <c r="CV330" s="222"/>
      <c r="CW330" s="222"/>
      <c r="CX330" s="222"/>
      <c r="CY330" s="222"/>
      <c r="CZ330" s="222"/>
      <c r="DA330" s="222"/>
      <c r="DB330" s="224">
        <f t="shared" si="52"/>
        <v>3.4471123956679277E-2</v>
      </c>
      <c r="DC330" s="224">
        <f t="shared" si="53"/>
        <v>2.0222474609164401E-4</v>
      </c>
      <c r="DD330" s="224">
        <f t="shared" si="54"/>
        <v>3.4673348702770918E-2</v>
      </c>
      <c r="DE330" s="225">
        <f t="shared" si="55"/>
        <v>-8.3266726846886741E-17</v>
      </c>
      <c r="DF330" s="222"/>
      <c r="DG330" s="222"/>
    </row>
    <row r="331" spans="1:111" ht="25.5" x14ac:dyDescent="0.25">
      <c r="A331" s="317" t="s">
        <v>746</v>
      </c>
      <c r="B331" s="317" t="s">
        <v>4297</v>
      </c>
      <c r="C331" s="317" t="s">
        <v>747</v>
      </c>
      <c r="D331" s="317" t="s">
        <v>49</v>
      </c>
      <c r="E331" s="318">
        <v>210</v>
      </c>
      <c r="F331" s="318">
        <v>4000</v>
      </c>
      <c r="G331" s="317" t="s">
        <v>2890</v>
      </c>
      <c r="H331" s="317" t="s">
        <v>800</v>
      </c>
      <c r="I331" s="317" t="s">
        <v>2626</v>
      </c>
      <c r="J331" s="318">
        <v>149</v>
      </c>
      <c r="K331" s="318">
        <v>0.8</v>
      </c>
      <c r="L331" s="317" t="s">
        <v>2891</v>
      </c>
      <c r="M331" s="317" t="s">
        <v>2892</v>
      </c>
      <c r="N331" s="317" t="s">
        <v>2893</v>
      </c>
      <c r="O331" s="317" t="s">
        <v>4098</v>
      </c>
      <c r="P331" s="317" t="s">
        <v>2894</v>
      </c>
      <c r="Q331" s="317" t="s">
        <v>2859</v>
      </c>
      <c r="R331" s="317" t="s">
        <v>4297</v>
      </c>
      <c r="S331" s="317" t="s">
        <v>4099</v>
      </c>
      <c r="T331" s="318">
        <v>5.45990853027397E-2</v>
      </c>
      <c r="U331" s="317" t="s">
        <v>2896</v>
      </c>
      <c r="V331" s="317" t="s">
        <v>2897</v>
      </c>
      <c r="W331" s="317" t="s">
        <v>746</v>
      </c>
      <c r="X331" s="317" t="s">
        <v>747</v>
      </c>
      <c r="Y331" s="318">
        <v>210</v>
      </c>
      <c r="Z331" s="318">
        <v>4000</v>
      </c>
      <c r="AA331" s="318">
        <v>1</v>
      </c>
      <c r="AB331" s="317" t="s">
        <v>4297</v>
      </c>
      <c r="AC331" s="318">
        <v>1</v>
      </c>
      <c r="AD331" s="317" t="s">
        <v>800</v>
      </c>
      <c r="AE331" s="317" t="s">
        <v>800</v>
      </c>
      <c r="AF331" s="318">
        <v>0</v>
      </c>
      <c r="AG331" s="318">
        <v>0</v>
      </c>
      <c r="AH331" s="317" t="s">
        <v>2854</v>
      </c>
      <c r="AI331" s="317" t="s">
        <v>2863</v>
      </c>
      <c r="AJ331" s="317" t="s">
        <v>2855</v>
      </c>
      <c r="AK331" s="317" t="s">
        <v>2864</v>
      </c>
      <c r="AL331" s="317" t="s">
        <v>2854</v>
      </c>
      <c r="AM331" s="317" t="s">
        <v>2865</v>
      </c>
      <c r="AN331" s="317" t="s">
        <v>2898</v>
      </c>
      <c r="AO331" s="317" t="s">
        <v>2867</v>
      </c>
      <c r="AP331" s="317" t="s">
        <v>2868</v>
      </c>
      <c r="AQ331" s="317" t="s">
        <v>2869</v>
      </c>
      <c r="AR331" s="317" t="s">
        <v>2870</v>
      </c>
      <c r="AS331" s="318">
        <v>82.6995</v>
      </c>
      <c r="AT331" s="318">
        <v>0</v>
      </c>
      <c r="AU331" s="317" t="s">
        <v>4298</v>
      </c>
      <c r="AV331" s="317" t="s">
        <v>4298</v>
      </c>
      <c r="AW331" s="317" t="s">
        <v>4299</v>
      </c>
      <c r="AX331" s="317" t="s">
        <v>4300</v>
      </c>
      <c r="AY331" s="317" t="s">
        <v>2874</v>
      </c>
      <c r="AZ331" s="317" t="s">
        <v>800</v>
      </c>
      <c r="BA331" s="317" t="s">
        <v>800</v>
      </c>
      <c r="BB331" s="318">
        <v>2.69655611111111E-3</v>
      </c>
      <c r="BC331" s="318">
        <v>1.14658079135753E-2</v>
      </c>
      <c r="BD331" s="318">
        <v>1E-3</v>
      </c>
      <c r="BE331" s="318">
        <v>3.8543763982102898E-4</v>
      </c>
      <c r="BF331" s="318">
        <v>0</v>
      </c>
      <c r="BG331" s="318">
        <v>0</v>
      </c>
      <c r="BH331" s="318">
        <v>0</v>
      </c>
      <c r="BI331" s="318">
        <v>0</v>
      </c>
      <c r="BJ331" s="318">
        <v>0</v>
      </c>
      <c r="BK331" s="318">
        <v>0</v>
      </c>
      <c r="BL331" s="318">
        <v>0</v>
      </c>
      <c r="BM331" s="318">
        <v>1.4313728635725999E-2</v>
      </c>
      <c r="BN331" s="318">
        <v>1.0856787799401199E-3</v>
      </c>
      <c r="BO331" s="318">
        <v>0</v>
      </c>
      <c r="BP331" s="318">
        <v>3.7648206955332199E-3</v>
      </c>
      <c r="BQ331" s="318">
        <v>1.2672542940861001E-3</v>
      </c>
      <c r="BR331" s="318">
        <v>1.87563452E-4</v>
      </c>
      <c r="BS331" s="318">
        <v>3.1134772532173598E-2</v>
      </c>
      <c r="BT331" s="318">
        <v>3.4899593227706797E-2</v>
      </c>
      <c r="BU331" s="318">
        <v>3.6166847521792903E-2</v>
      </c>
      <c r="BV331" s="318">
        <v>148.260821581779</v>
      </c>
      <c r="BW331" s="318">
        <v>166.18853917955599</v>
      </c>
      <c r="BX331" s="318">
        <v>172.22308343710901</v>
      </c>
      <c r="BY331" s="318">
        <v>385.47813611262501</v>
      </c>
      <c r="BZ331" s="318">
        <v>432.09020186684597</v>
      </c>
      <c r="CA331" s="318">
        <v>447.78001693648298</v>
      </c>
      <c r="CB331" s="318">
        <v>8.0950408583651292</v>
      </c>
      <c r="CC331" s="318">
        <v>9.07389423920376</v>
      </c>
      <c r="CD331" s="318">
        <v>9.4033803556661493</v>
      </c>
      <c r="CE331" s="317" t="s">
        <v>800</v>
      </c>
      <c r="CF331" s="317" t="s">
        <v>800</v>
      </c>
      <c r="CG331" s="317" t="s">
        <v>2902</v>
      </c>
      <c r="CH331" s="318">
        <v>1.31766387227277E-3</v>
      </c>
      <c r="CI331" s="318">
        <v>2.9817108659900799E-2</v>
      </c>
      <c r="CJ331" s="318">
        <v>7.7524482515742097</v>
      </c>
      <c r="CL331" s="223">
        <f t="shared" si="47"/>
        <v>1.573536511650744E-2</v>
      </c>
      <c r="CM331" s="223">
        <f t="shared" si="48"/>
        <v>1.539940741566612E-2</v>
      </c>
      <c r="CN331" s="223">
        <f t="shared" si="49"/>
        <v>3.7648206955332199E-3</v>
      </c>
      <c r="CO331" s="223">
        <f t="shared" si="49"/>
        <v>1.2672542940861001E-3</v>
      </c>
      <c r="CP331" s="223">
        <f t="shared" si="50"/>
        <v>3.6166847521792875E-2</v>
      </c>
      <c r="CQ331" s="223">
        <f t="shared" si="51"/>
        <v>0</v>
      </c>
      <c r="CR331" s="222"/>
      <c r="CS331" s="222"/>
      <c r="CT331" s="222"/>
      <c r="CU331" s="222"/>
      <c r="CV331" s="222"/>
      <c r="CW331" s="222"/>
      <c r="CX331" s="222"/>
      <c r="CY331" s="222"/>
      <c r="CZ331" s="222"/>
      <c r="DA331" s="222"/>
      <c r="DB331" s="224">
        <f t="shared" si="52"/>
        <v>3.0947209080173559E-2</v>
      </c>
      <c r="DC331" s="224">
        <f t="shared" si="53"/>
        <v>1.87563452E-4</v>
      </c>
      <c r="DD331" s="224">
        <f t="shared" si="54"/>
        <v>3.113477253217356E-2</v>
      </c>
      <c r="DE331" s="225">
        <f t="shared" si="55"/>
        <v>-3.8163916471489756E-17</v>
      </c>
      <c r="DF331" s="222"/>
      <c r="DG331" s="222"/>
    </row>
    <row r="332" spans="1:111" ht="25.5" x14ac:dyDescent="0.25">
      <c r="A332" s="317" t="s">
        <v>748</v>
      </c>
      <c r="B332" s="317" t="s">
        <v>4103</v>
      </c>
      <c r="C332" s="317" t="s">
        <v>749</v>
      </c>
      <c r="D332" s="317" t="s">
        <v>49</v>
      </c>
      <c r="E332" s="318">
        <v>210</v>
      </c>
      <c r="F332" s="318">
        <v>4000</v>
      </c>
      <c r="G332" s="317" t="s">
        <v>2890</v>
      </c>
      <c r="H332" s="317" t="s">
        <v>800</v>
      </c>
      <c r="I332" s="317" t="s">
        <v>2626</v>
      </c>
      <c r="J332" s="318">
        <v>150</v>
      </c>
      <c r="K332" s="318">
        <v>0.8</v>
      </c>
      <c r="L332" s="317" t="s">
        <v>2891</v>
      </c>
      <c r="M332" s="317" t="s">
        <v>2892</v>
      </c>
      <c r="N332" s="317" t="s">
        <v>2893</v>
      </c>
      <c r="O332" s="317" t="s">
        <v>4098</v>
      </c>
      <c r="P332" s="317" t="s">
        <v>2894</v>
      </c>
      <c r="Q332" s="317" t="s">
        <v>2859</v>
      </c>
      <c r="R332" s="317" t="s">
        <v>4103</v>
      </c>
      <c r="S332" s="317" t="s">
        <v>4099</v>
      </c>
      <c r="T332" s="318">
        <v>5.45990853027397E-2</v>
      </c>
      <c r="U332" s="317" t="s">
        <v>2896</v>
      </c>
      <c r="V332" s="317" t="s">
        <v>2897</v>
      </c>
      <c r="W332" s="317" t="s">
        <v>748</v>
      </c>
      <c r="X332" s="317" t="s">
        <v>749</v>
      </c>
      <c r="Y332" s="318">
        <v>210</v>
      </c>
      <c r="Z332" s="318">
        <v>4000</v>
      </c>
      <c r="AA332" s="318">
        <v>1</v>
      </c>
      <c r="AB332" s="317" t="s">
        <v>4103</v>
      </c>
      <c r="AC332" s="318">
        <v>1</v>
      </c>
      <c r="AD332" s="317" t="s">
        <v>800</v>
      </c>
      <c r="AE332" s="317" t="s">
        <v>800</v>
      </c>
      <c r="AF332" s="318">
        <v>0</v>
      </c>
      <c r="AG332" s="318">
        <v>0</v>
      </c>
      <c r="AH332" s="317" t="s">
        <v>2854</v>
      </c>
      <c r="AI332" s="317" t="s">
        <v>2863</v>
      </c>
      <c r="AJ332" s="317" t="s">
        <v>2855</v>
      </c>
      <c r="AK332" s="317" t="s">
        <v>2864</v>
      </c>
      <c r="AL332" s="317" t="s">
        <v>2854</v>
      </c>
      <c r="AM332" s="317" t="s">
        <v>2865</v>
      </c>
      <c r="AN332" s="317" t="s">
        <v>2898</v>
      </c>
      <c r="AO332" s="317" t="s">
        <v>2867</v>
      </c>
      <c r="AP332" s="317" t="s">
        <v>2868</v>
      </c>
      <c r="AQ332" s="317" t="s">
        <v>2869</v>
      </c>
      <c r="AR332" s="317" t="s">
        <v>2870</v>
      </c>
      <c r="AS332" s="318">
        <v>82.6995</v>
      </c>
      <c r="AT332" s="318">
        <v>0</v>
      </c>
      <c r="AU332" s="317" t="s">
        <v>4104</v>
      </c>
      <c r="AV332" s="317" t="s">
        <v>4104</v>
      </c>
      <c r="AW332" s="317" t="s">
        <v>4105</v>
      </c>
      <c r="AX332" s="317" t="s">
        <v>4106</v>
      </c>
      <c r="AY332" s="317" t="s">
        <v>2874</v>
      </c>
      <c r="AZ332" s="317" t="s">
        <v>800</v>
      </c>
      <c r="BA332" s="317" t="s">
        <v>800</v>
      </c>
      <c r="BB332" s="318">
        <v>2.69655611111111E-3</v>
      </c>
      <c r="BC332" s="318">
        <v>1.14658079135753E-2</v>
      </c>
      <c r="BD332" s="318">
        <v>1E-3</v>
      </c>
      <c r="BE332" s="318">
        <v>3.82868055555556E-4</v>
      </c>
      <c r="BF332" s="318">
        <v>0</v>
      </c>
      <c r="BG332" s="318">
        <v>0</v>
      </c>
      <c r="BH332" s="318">
        <v>0</v>
      </c>
      <c r="BI332" s="318">
        <v>0</v>
      </c>
      <c r="BJ332" s="318">
        <v>0</v>
      </c>
      <c r="BK332" s="318">
        <v>0</v>
      </c>
      <c r="BL332" s="318">
        <v>0</v>
      </c>
      <c r="BM332" s="318">
        <v>1.42183037781544E-2</v>
      </c>
      <c r="BN332" s="318">
        <v>1.0856787799401199E-3</v>
      </c>
      <c r="BO332" s="318">
        <v>0</v>
      </c>
      <c r="BP332" s="318">
        <v>3.7397218908963299E-3</v>
      </c>
      <c r="BQ332" s="318">
        <v>1.25880593212552E-3</v>
      </c>
      <c r="BR332" s="318">
        <v>1.87563452E-4</v>
      </c>
      <c r="BS332" s="318">
        <v>3.10367780903366E-2</v>
      </c>
      <c r="BT332" s="318">
        <v>3.4776499981232903E-2</v>
      </c>
      <c r="BU332" s="318">
        <v>3.6035305913358399E-2</v>
      </c>
      <c r="BV332" s="318">
        <v>147.794181382555</v>
      </c>
      <c r="BW332" s="318">
        <v>165.60238086301399</v>
      </c>
      <c r="BX332" s="318">
        <v>171.59669482551601</v>
      </c>
      <c r="BY332" s="318">
        <v>384.26487159464301</v>
      </c>
      <c r="BZ332" s="318">
        <v>430.56619024383599</v>
      </c>
      <c r="CA332" s="318">
        <v>446.15140654634303</v>
      </c>
      <c r="CB332" s="318">
        <v>8.0695623034875101</v>
      </c>
      <c r="CC332" s="318">
        <v>9.0418899951205596</v>
      </c>
      <c r="CD332" s="318">
        <v>9.3691795374731992</v>
      </c>
      <c r="CE332" s="317" t="s">
        <v>800</v>
      </c>
      <c r="CF332" s="317" t="s">
        <v>800</v>
      </c>
      <c r="CG332" s="317" t="s">
        <v>2902</v>
      </c>
      <c r="CH332" s="318">
        <v>1.30887944645762E-3</v>
      </c>
      <c r="CI332" s="318">
        <v>2.9727898643879001E-2</v>
      </c>
      <c r="CJ332" s="318">
        <v>7.7292536474085303</v>
      </c>
      <c r="CL332" s="223">
        <f t="shared" si="47"/>
        <v>1.5732795532241967E-2</v>
      </c>
      <c r="CM332" s="223">
        <f t="shared" si="48"/>
        <v>1.5303982558094519E-2</v>
      </c>
      <c r="CN332" s="223">
        <f t="shared" si="49"/>
        <v>3.7397218908963299E-3</v>
      </c>
      <c r="CO332" s="223">
        <f t="shared" si="49"/>
        <v>1.25880593212552E-3</v>
      </c>
      <c r="CP332" s="223">
        <f t="shared" si="50"/>
        <v>3.603530591335833E-2</v>
      </c>
      <c r="CQ332" s="223">
        <f t="shared" si="51"/>
        <v>-6.9388939039072284E-17</v>
      </c>
      <c r="CR332" s="222"/>
      <c r="CS332" s="222"/>
      <c r="CT332" s="222"/>
      <c r="CU332" s="222"/>
      <c r="CV332" s="222"/>
      <c r="CW332" s="222"/>
      <c r="CX332" s="222"/>
      <c r="CY332" s="222"/>
      <c r="CZ332" s="222"/>
      <c r="DA332" s="222"/>
      <c r="DB332" s="224">
        <f t="shared" si="52"/>
        <v>3.0849214638336488E-2</v>
      </c>
      <c r="DC332" s="224">
        <f t="shared" si="53"/>
        <v>1.87563452E-4</v>
      </c>
      <c r="DD332" s="224">
        <f t="shared" si="54"/>
        <v>3.1036778090336489E-2</v>
      </c>
      <c r="DE332" s="225">
        <f t="shared" si="55"/>
        <v>-1.1102230246251565E-16</v>
      </c>
      <c r="DF332" s="222"/>
      <c r="DG332" s="222"/>
    </row>
    <row r="333" spans="1:111" ht="25.5" x14ac:dyDescent="0.25">
      <c r="A333" s="317" t="s">
        <v>750</v>
      </c>
      <c r="B333" s="317" t="s">
        <v>4107</v>
      </c>
      <c r="C333" s="317" t="s">
        <v>751</v>
      </c>
      <c r="D333" s="317" t="s">
        <v>2853</v>
      </c>
      <c r="E333" s="318">
        <v>420</v>
      </c>
      <c r="F333" s="318">
        <v>1568</v>
      </c>
      <c r="G333" s="317" t="s">
        <v>2906</v>
      </c>
      <c r="H333" s="317" t="s">
        <v>800</v>
      </c>
      <c r="I333" s="317" t="s">
        <v>2625</v>
      </c>
      <c r="J333" s="318">
        <v>96</v>
      </c>
      <c r="K333" s="318">
        <v>0.8</v>
      </c>
      <c r="L333" s="317" t="s">
        <v>2891</v>
      </c>
      <c r="M333" s="317" t="s">
        <v>2892</v>
      </c>
      <c r="N333" s="317" t="s">
        <v>2893</v>
      </c>
      <c r="O333" s="317" t="s">
        <v>4098</v>
      </c>
      <c r="P333" s="317" t="s">
        <v>2894</v>
      </c>
      <c r="Q333" s="317" t="s">
        <v>2859</v>
      </c>
      <c r="R333" s="317" t="s">
        <v>4107</v>
      </c>
      <c r="S333" s="317" t="s">
        <v>4099</v>
      </c>
      <c r="T333" s="318">
        <v>5.45990853027397E-2</v>
      </c>
      <c r="U333" s="317" t="s">
        <v>2981</v>
      </c>
      <c r="V333" s="317" t="s">
        <v>2982</v>
      </c>
      <c r="W333" s="317" t="s">
        <v>750</v>
      </c>
      <c r="X333" s="317" t="s">
        <v>751</v>
      </c>
      <c r="Y333" s="318">
        <v>420</v>
      </c>
      <c r="Z333" s="318">
        <v>1568</v>
      </c>
      <c r="AA333" s="318">
        <v>1</v>
      </c>
      <c r="AB333" s="317" t="s">
        <v>4107</v>
      </c>
      <c r="AC333" s="318">
        <v>1</v>
      </c>
      <c r="AD333" s="317" t="s">
        <v>750</v>
      </c>
      <c r="AE333" s="317" t="s">
        <v>751</v>
      </c>
      <c r="AF333" s="318">
        <v>420</v>
      </c>
      <c r="AG333" s="318">
        <v>1568</v>
      </c>
      <c r="AH333" s="317" t="s">
        <v>2854</v>
      </c>
      <c r="AI333" s="317" t="s">
        <v>2863</v>
      </c>
      <c r="AJ333" s="317" t="s">
        <v>2855</v>
      </c>
      <c r="AK333" s="317" t="s">
        <v>2864</v>
      </c>
      <c r="AL333" s="317" t="s">
        <v>2854</v>
      </c>
      <c r="AM333" s="317" t="s">
        <v>2865</v>
      </c>
      <c r="AN333" s="317" t="s">
        <v>2985</v>
      </c>
      <c r="AO333" s="317" t="s">
        <v>2867</v>
      </c>
      <c r="AP333" s="317" t="s">
        <v>2868</v>
      </c>
      <c r="AQ333" s="317" t="s">
        <v>2869</v>
      </c>
      <c r="AR333" s="317" t="s">
        <v>2870</v>
      </c>
      <c r="AS333" s="318">
        <v>82.6995</v>
      </c>
      <c r="AT333" s="318">
        <v>0</v>
      </c>
      <c r="AU333" s="317" t="s">
        <v>4108</v>
      </c>
      <c r="AV333" s="317" t="s">
        <v>4108</v>
      </c>
      <c r="AW333" s="317" t="s">
        <v>4109</v>
      </c>
      <c r="AX333" s="317" t="s">
        <v>4110</v>
      </c>
      <c r="AY333" s="317" t="s">
        <v>2874</v>
      </c>
      <c r="AZ333" s="317" t="s">
        <v>4108</v>
      </c>
      <c r="BA333" s="317" t="s">
        <v>4110</v>
      </c>
      <c r="BB333" s="318">
        <v>6.5109920634920599E-3</v>
      </c>
      <c r="BC333" s="318">
        <v>2.2931615827150701E-2</v>
      </c>
      <c r="BD333" s="318">
        <v>8.3333333333333295E-4</v>
      </c>
      <c r="BE333" s="318">
        <v>5.9823133680555595E-4</v>
      </c>
      <c r="BF333" s="318">
        <v>0</v>
      </c>
      <c r="BG333" s="318">
        <v>0</v>
      </c>
      <c r="BH333" s="318">
        <v>0</v>
      </c>
      <c r="BI333" s="318">
        <v>0</v>
      </c>
      <c r="BJ333" s="318">
        <v>0</v>
      </c>
      <c r="BK333" s="318">
        <v>0</v>
      </c>
      <c r="BL333" s="318">
        <v>0</v>
      </c>
      <c r="BM333" s="318">
        <v>2.3926970815130701E-2</v>
      </c>
      <c r="BN333" s="318">
        <v>2.1713575598802399E-3</v>
      </c>
      <c r="BO333" s="318">
        <v>0</v>
      </c>
      <c r="BP333" s="318">
        <v>5.8433154545255196E-3</v>
      </c>
      <c r="BQ333" s="318">
        <v>1.96688426894613E-3</v>
      </c>
      <c r="BR333" s="318">
        <v>4.7847819387755101E-4</v>
      </c>
      <c r="BS333" s="318">
        <v>5.7450979129670197E-2</v>
      </c>
      <c r="BT333" s="318">
        <v>6.3294294584195707E-2</v>
      </c>
      <c r="BU333" s="318">
        <v>6.5261178853141796E-2</v>
      </c>
      <c r="BV333" s="318">
        <v>136.78804554683401</v>
      </c>
      <c r="BW333" s="318">
        <v>150.70070139094199</v>
      </c>
      <c r="BX333" s="318">
        <v>155.383759174147</v>
      </c>
      <c r="BY333" s="318">
        <v>355.64891842176797</v>
      </c>
      <c r="BZ333" s="318">
        <v>391.82182361644902</v>
      </c>
      <c r="CA333" s="318">
        <v>403.99777385278298</v>
      </c>
      <c r="CB333" s="318">
        <v>14.937254573714201</v>
      </c>
      <c r="CC333" s="318">
        <v>16.4565165918909</v>
      </c>
      <c r="CD333" s="318">
        <v>16.967906501816898</v>
      </c>
      <c r="CE333" s="317" t="s">
        <v>800</v>
      </c>
      <c r="CF333" s="317" t="s">
        <v>800</v>
      </c>
      <c r="CG333" s="317" t="s">
        <v>2990</v>
      </c>
      <c r="CH333" s="318">
        <v>3.1411292837450599E-3</v>
      </c>
      <c r="CI333" s="318">
        <v>5.4309849845925101E-2</v>
      </c>
      <c r="CJ333" s="318">
        <v>14.1205609599405</v>
      </c>
      <c r="CL333" s="223">
        <f t="shared" si="47"/>
        <v>3.1352650754659199E-2</v>
      </c>
      <c r="CM333" s="223">
        <f t="shared" si="48"/>
        <v>2.6098328375010943E-2</v>
      </c>
      <c r="CN333" s="223">
        <f t="shared" si="49"/>
        <v>5.8433154545255196E-3</v>
      </c>
      <c r="CO333" s="223">
        <f t="shared" si="49"/>
        <v>1.96688426894613E-3</v>
      </c>
      <c r="CP333" s="223">
        <f t="shared" si="50"/>
        <v>6.5261178853141796E-2</v>
      </c>
      <c r="CQ333" s="223">
        <f t="shared" si="51"/>
        <v>0</v>
      </c>
      <c r="CR333" s="222"/>
      <c r="CS333" s="222"/>
      <c r="CT333" s="222"/>
      <c r="CU333" s="222"/>
      <c r="CV333" s="222"/>
      <c r="CW333" s="222"/>
      <c r="CX333" s="222"/>
      <c r="CY333" s="222"/>
      <c r="CZ333" s="222"/>
      <c r="DA333" s="222"/>
      <c r="DB333" s="224">
        <f t="shared" si="52"/>
        <v>5.6972500935792592E-2</v>
      </c>
      <c r="DC333" s="224">
        <f t="shared" si="53"/>
        <v>4.7847819387755101E-4</v>
      </c>
      <c r="DD333" s="224">
        <f t="shared" si="54"/>
        <v>5.7450979129670142E-2</v>
      </c>
      <c r="DE333" s="225">
        <f t="shared" si="55"/>
        <v>-5.5511151231257827E-17</v>
      </c>
      <c r="DF333" s="222"/>
      <c r="DG333" s="222"/>
    </row>
    <row r="334" spans="1:111" x14ac:dyDescent="0.25">
      <c r="BS334" s="227"/>
      <c r="BT334" s="227"/>
      <c r="BU334" s="227"/>
      <c r="CL334" s="223">
        <f t="shared" si="47"/>
        <v>0</v>
      </c>
      <c r="CM334" s="223">
        <f t="shared" si="48"/>
        <v>0</v>
      </c>
      <c r="CN334" s="223">
        <f t="shared" si="49"/>
        <v>0</v>
      </c>
      <c r="CO334" s="223">
        <f t="shared" si="49"/>
        <v>0</v>
      </c>
      <c r="CP334" s="223">
        <f t="shared" si="50"/>
        <v>0</v>
      </c>
      <c r="CQ334" s="223">
        <f t="shared" si="51"/>
        <v>0</v>
      </c>
      <c r="CR334" s="222"/>
      <c r="CS334" s="222"/>
      <c r="CT334" s="222"/>
      <c r="CU334" s="222"/>
      <c r="CV334" s="222"/>
      <c r="CW334" s="222"/>
      <c r="CX334" s="222"/>
      <c r="CY334" s="222"/>
      <c r="CZ334" s="222"/>
      <c r="DA334" s="222"/>
      <c r="DB334" s="224">
        <f t="shared" si="52"/>
        <v>0</v>
      </c>
      <c r="DC334" s="224">
        <f t="shared" si="53"/>
        <v>0</v>
      </c>
      <c r="DD334" s="224">
        <f t="shared" si="54"/>
        <v>0</v>
      </c>
      <c r="DE334" s="225">
        <f t="shared" si="55"/>
        <v>0</v>
      </c>
      <c r="DF334" s="222"/>
      <c r="DG334" s="222"/>
    </row>
    <row r="335" spans="1:111" x14ac:dyDescent="0.25">
      <c r="BS335" s="227"/>
      <c r="BT335" s="227"/>
      <c r="BU335" s="227"/>
      <c r="CL335" s="223">
        <f t="shared" si="47"/>
        <v>0</v>
      </c>
      <c r="CM335" s="223">
        <f t="shared" si="48"/>
        <v>0</v>
      </c>
      <c r="CN335" s="223">
        <f t="shared" si="49"/>
        <v>0</v>
      </c>
      <c r="CO335" s="223">
        <f t="shared" si="49"/>
        <v>0</v>
      </c>
      <c r="CP335" s="223">
        <f t="shared" si="50"/>
        <v>0</v>
      </c>
      <c r="CQ335" s="223">
        <f t="shared" si="51"/>
        <v>0</v>
      </c>
      <c r="CR335" s="222"/>
      <c r="CS335" s="222"/>
      <c r="CT335" s="222"/>
      <c r="CU335" s="222"/>
      <c r="CV335" s="222"/>
      <c r="CW335" s="222"/>
      <c r="CX335" s="222"/>
      <c r="CY335" s="222"/>
      <c r="CZ335" s="222"/>
      <c r="DA335" s="222"/>
      <c r="DB335" s="224">
        <f t="shared" si="52"/>
        <v>0</v>
      </c>
      <c r="DC335" s="224">
        <f t="shared" si="53"/>
        <v>0</v>
      </c>
      <c r="DD335" s="224">
        <f t="shared" si="54"/>
        <v>0</v>
      </c>
      <c r="DE335" s="225">
        <f t="shared" si="55"/>
        <v>0</v>
      </c>
      <c r="DF335" s="222"/>
      <c r="DG335" s="222"/>
    </row>
    <row r="336" spans="1:111" x14ac:dyDescent="0.25">
      <c r="BS336" s="227"/>
      <c r="BT336" s="227"/>
      <c r="BU336" s="227"/>
      <c r="CL336" s="223">
        <f t="shared" si="47"/>
        <v>0</v>
      </c>
      <c r="CM336" s="223">
        <f t="shared" si="48"/>
        <v>0</v>
      </c>
      <c r="CN336" s="223">
        <f t="shared" si="49"/>
        <v>0</v>
      </c>
      <c r="CO336" s="223">
        <f t="shared" si="49"/>
        <v>0</v>
      </c>
      <c r="CP336" s="223">
        <f t="shared" si="50"/>
        <v>0</v>
      </c>
      <c r="CQ336" s="223">
        <f t="shared" si="51"/>
        <v>0</v>
      </c>
      <c r="CR336" s="222"/>
      <c r="CS336" s="222"/>
      <c r="CT336" s="222"/>
      <c r="CU336" s="222"/>
      <c r="CV336" s="222"/>
      <c r="CW336" s="222"/>
      <c r="CX336" s="222"/>
      <c r="CY336" s="222"/>
      <c r="CZ336" s="222"/>
      <c r="DA336" s="222"/>
      <c r="DB336" s="224">
        <f t="shared" si="52"/>
        <v>0</v>
      </c>
      <c r="DC336" s="224">
        <f t="shared" si="53"/>
        <v>0</v>
      </c>
      <c r="DD336" s="224">
        <f t="shared" si="54"/>
        <v>0</v>
      </c>
      <c r="DE336" s="225">
        <f t="shared" si="55"/>
        <v>0</v>
      </c>
      <c r="DF336" s="222"/>
      <c r="DG336" s="222"/>
    </row>
    <row r="337" spans="71:111" x14ac:dyDescent="0.25">
      <c r="BS337" s="227"/>
      <c r="BT337" s="227"/>
      <c r="BU337" s="227"/>
      <c r="CL337" s="223">
        <f t="shared" si="47"/>
        <v>0</v>
      </c>
      <c r="CM337" s="223">
        <f t="shared" si="48"/>
        <v>0</v>
      </c>
      <c r="CN337" s="223">
        <f t="shared" si="49"/>
        <v>0</v>
      </c>
      <c r="CO337" s="223">
        <f t="shared" si="49"/>
        <v>0</v>
      </c>
      <c r="CP337" s="223">
        <f t="shared" si="50"/>
        <v>0</v>
      </c>
      <c r="CQ337" s="223">
        <f t="shared" si="51"/>
        <v>0</v>
      </c>
      <c r="CR337" s="222"/>
      <c r="CS337" s="222"/>
      <c r="CT337" s="222"/>
      <c r="CU337" s="222"/>
      <c r="CV337" s="222"/>
      <c r="CW337" s="222"/>
      <c r="CX337" s="222"/>
      <c r="CY337" s="222"/>
      <c r="CZ337" s="222"/>
      <c r="DA337" s="222"/>
      <c r="DB337" s="224">
        <f t="shared" si="52"/>
        <v>0</v>
      </c>
      <c r="DC337" s="224">
        <f t="shared" si="53"/>
        <v>0</v>
      </c>
      <c r="DD337" s="224">
        <f t="shared" si="54"/>
        <v>0</v>
      </c>
      <c r="DE337" s="225">
        <f t="shared" si="55"/>
        <v>0</v>
      </c>
      <c r="DF337" s="222"/>
      <c r="DG337" s="222"/>
    </row>
    <row r="338" spans="71:111" x14ac:dyDescent="0.25">
      <c r="BS338" s="227"/>
      <c r="BT338" s="227"/>
      <c r="BU338" s="227"/>
      <c r="CL338" s="223">
        <f t="shared" si="47"/>
        <v>0</v>
      </c>
      <c r="CM338" s="223">
        <f t="shared" si="48"/>
        <v>0</v>
      </c>
      <c r="CN338" s="223">
        <f t="shared" si="49"/>
        <v>0</v>
      </c>
      <c r="CO338" s="223">
        <f t="shared" si="49"/>
        <v>0</v>
      </c>
      <c r="CP338" s="223">
        <f t="shared" si="50"/>
        <v>0</v>
      </c>
      <c r="CQ338" s="223">
        <f t="shared" si="51"/>
        <v>0</v>
      </c>
      <c r="CR338" s="222"/>
      <c r="CS338" s="222"/>
      <c r="CT338" s="222"/>
      <c r="CU338" s="222"/>
      <c r="CV338" s="222"/>
      <c r="CW338" s="222"/>
      <c r="CX338" s="222"/>
      <c r="CY338" s="222"/>
      <c r="CZ338" s="222"/>
      <c r="DA338" s="222"/>
      <c r="DB338" s="224">
        <f t="shared" si="52"/>
        <v>0</v>
      </c>
      <c r="DC338" s="224">
        <f t="shared" si="53"/>
        <v>0</v>
      </c>
      <c r="DD338" s="224">
        <f t="shared" si="54"/>
        <v>0</v>
      </c>
      <c r="DE338" s="225">
        <f t="shared" si="55"/>
        <v>0</v>
      </c>
      <c r="DF338" s="222"/>
      <c r="DG338" s="222"/>
    </row>
    <row r="339" spans="71:111" x14ac:dyDescent="0.25">
      <c r="BS339" s="227"/>
      <c r="BT339" s="227"/>
      <c r="BU339" s="227"/>
      <c r="CL339" s="223">
        <f t="shared" si="47"/>
        <v>0</v>
      </c>
      <c r="CM339" s="223">
        <f t="shared" si="48"/>
        <v>0</v>
      </c>
      <c r="CN339" s="223">
        <f t="shared" si="49"/>
        <v>0</v>
      </c>
      <c r="CO339" s="223">
        <f t="shared" si="49"/>
        <v>0</v>
      </c>
      <c r="CP339" s="223">
        <f t="shared" si="50"/>
        <v>0</v>
      </c>
      <c r="CQ339" s="223">
        <f t="shared" si="51"/>
        <v>0</v>
      </c>
      <c r="CR339" s="222"/>
      <c r="CS339" s="222"/>
      <c r="CT339" s="222"/>
      <c r="CU339" s="222"/>
      <c r="CV339" s="222"/>
      <c r="CW339" s="222"/>
      <c r="CX339" s="222"/>
      <c r="CY339" s="222"/>
      <c r="CZ339" s="222"/>
      <c r="DA339" s="222"/>
      <c r="DB339" s="224">
        <f t="shared" si="52"/>
        <v>0</v>
      </c>
      <c r="DC339" s="224">
        <f t="shared" si="53"/>
        <v>0</v>
      </c>
      <c r="DD339" s="224">
        <f t="shared" si="54"/>
        <v>0</v>
      </c>
      <c r="DE339" s="225">
        <f t="shared" si="55"/>
        <v>0</v>
      </c>
      <c r="DF339" s="222"/>
      <c r="DG339" s="222"/>
    </row>
    <row r="340" spans="71:111" x14ac:dyDescent="0.25">
      <c r="BS340" s="227"/>
      <c r="BT340" s="227"/>
      <c r="BU340" s="227"/>
      <c r="CL340" s="223">
        <f t="shared" si="47"/>
        <v>0</v>
      </c>
      <c r="CM340" s="223">
        <f t="shared" si="48"/>
        <v>0</v>
      </c>
      <c r="CN340" s="223">
        <f t="shared" si="49"/>
        <v>0</v>
      </c>
      <c r="CO340" s="223">
        <f t="shared" si="49"/>
        <v>0</v>
      </c>
      <c r="CP340" s="223">
        <f t="shared" si="50"/>
        <v>0</v>
      </c>
      <c r="CQ340" s="223">
        <f t="shared" si="51"/>
        <v>0</v>
      </c>
      <c r="CR340" s="222"/>
      <c r="CS340" s="222"/>
      <c r="CT340" s="222"/>
      <c r="CU340" s="222"/>
      <c r="CV340" s="222"/>
      <c r="CW340" s="222"/>
      <c r="CX340" s="222"/>
      <c r="CY340" s="222"/>
      <c r="CZ340" s="222"/>
      <c r="DA340" s="222"/>
      <c r="DB340" s="224">
        <f t="shared" si="52"/>
        <v>0</v>
      </c>
      <c r="DC340" s="224">
        <f t="shared" si="53"/>
        <v>0</v>
      </c>
      <c r="DD340" s="224">
        <f t="shared" si="54"/>
        <v>0</v>
      </c>
      <c r="DE340" s="225">
        <f t="shared" si="55"/>
        <v>0</v>
      </c>
      <c r="DF340" s="222"/>
      <c r="DG340" s="222"/>
    </row>
    <row r="341" spans="71:111" x14ac:dyDescent="0.25">
      <c r="BS341" s="227"/>
      <c r="BT341" s="227"/>
      <c r="BU341" s="227"/>
      <c r="CL341" s="223">
        <f t="shared" si="47"/>
        <v>0</v>
      </c>
      <c r="CM341" s="223">
        <f t="shared" si="48"/>
        <v>0</v>
      </c>
      <c r="CN341" s="223">
        <f t="shared" si="49"/>
        <v>0</v>
      </c>
      <c r="CO341" s="223">
        <f t="shared" si="49"/>
        <v>0</v>
      </c>
      <c r="CP341" s="223">
        <f t="shared" si="50"/>
        <v>0</v>
      </c>
      <c r="CQ341" s="223">
        <f t="shared" si="51"/>
        <v>0</v>
      </c>
      <c r="CR341" s="222"/>
      <c r="CS341" s="222"/>
      <c r="CT341" s="222"/>
      <c r="CU341" s="222"/>
      <c r="CV341" s="222"/>
      <c r="CW341" s="222"/>
      <c r="CX341" s="222"/>
      <c r="CY341" s="222"/>
      <c r="CZ341" s="222"/>
      <c r="DA341" s="222"/>
      <c r="DB341" s="224">
        <f t="shared" si="52"/>
        <v>0</v>
      </c>
      <c r="DC341" s="224">
        <f t="shared" si="53"/>
        <v>0</v>
      </c>
      <c r="DD341" s="224">
        <f t="shared" si="54"/>
        <v>0</v>
      </c>
      <c r="DE341" s="225">
        <f t="shared" si="55"/>
        <v>0</v>
      </c>
      <c r="DF341" s="222"/>
      <c r="DG341" s="222"/>
    </row>
    <row r="342" spans="71:111" x14ac:dyDescent="0.25">
      <c r="BS342" s="227"/>
      <c r="BT342" s="227"/>
      <c r="BU342" s="227"/>
      <c r="CL342" s="223">
        <f t="shared" si="47"/>
        <v>0</v>
      </c>
      <c r="CM342" s="223">
        <f t="shared" si="48"/>
        <v>0</v>
      </c>
      <c r="CN342" s="223">
        <f t="shared" si="49"/>
        <v>0</v>
      </c>
      <c r="CO342" s="223">
        <f t="shared" si="49"/>
        <v>0</v>
      </c>
      <c r="CP342" s="223">
        <f t="shared" si="50"/>
        <v>0</v>
      </c>
      <c r="CQ342" s="223">
        <f t="shared" si="51"/>
        <v>0</v>
      </c>
      <c r="CR342" s="222"/>
      <c r="CS342" s="222"/>
      <c r="CT342" s="222"/>
      <c r="CU342" s="222"/>
      <c r="CV342" s="222"/>
      <c r="CW342" s="222"/>
      <c r="CX342" s="222"/>
      <c r="CY342" s="222"/>
      <c r="CZ342" s="222"/>
      <c r="DA342" s="222"/>
      <c r="DB342" s="224">
        <f t="shared" si="52"/>
        <v>0</v>
      </c>
      <c r="DC342" s="224">
        <f t="shared" si="53"/>
        <v>0</v>
      </c>
      <c r="DD342" s="224">
        <f t="shared" si="54"/>
        <v>0</v>
      </c>
      <c r="DE342" s="225">
        <f t="shared" si="55"/>
        <v>0</v>
      </c>
      <c r="DF342" s="222"/>
      <c r="DG342" s="222"/>
    </row>
    <row r="343" spans="71:111" x14ac:dyDescent="0.25">
      <c r="BS343" s="227"/>
      <c r="BT343" s="227"/>
      <c r="BU343" s="227"/>
      <c r="CL343" s="223">
        <f t="shared" si="47"/>
        <v>0</v>
      </c>
      <c r="CM343" s="223">
        <f t="shared" si="48"/>
        <v>0</v>
      </c>
      <c r="CN343" s="223">
        <f t="shared" si="49"/>
        <v>0</v>
      </c>
      <c r="CO343" s="223">
        <f t="shared" si="49"/>
        <v>0</v>
      </c>
      <c r="CP343" s="223">
        <f t="shared" si="50"/>
        <v>0</v>
      </c>
      <c r="CQ343" s="223">
        <f t="shared" si="51"/>
        <v>0</v>
      </c>
      <c r="CR343" s="222"/>
      <c r="CS343" s="222"/>
      <c r="CT343" s="222"/>
      <c r="CU343" s="222"/>
      <c r="CV343" s="222"/>
      <c r="CW343" s="222"/>
      <c r="CX343" s="222"/>
      <c r="CY343" s="222"/>
      <c r="CZ343" s="222"/>
      <c r="DA343" s="222"/>
      <c r="DB343" s="224">
        <f t="shared" si="52"/>
        <v>0</v>
      </c>
      <c r="DC343" s="224">
        <f t="shared" si="53"/>
        <v>0</v>
      </c>
      <c r="DD343" s="224">
        <f t="shared" si="54"/>
        <v>0</v>
      </c>
      <c r="DE343" s="225">
        <f t="shared" si="55"/>
        <v>0</v>
      </c>
      <c r="DF343" s="222"/>
      <c r="DG343" s="222"/>
    </row>
    <row r="344" spans="71:111" x14ac:dyDescent="0.25">
      <c r="BS344" s="227"/>
      <c r="BT344" s="227"/>
      <c r="BU344" s="227"/>
      <c r="CL344" s="223">
        <f t="shared" si="47"/>
        <v>0</v>
      </c>
      <c r="CM344" s="223">
        <f t="shared" si="48"/>
        <v>0</v>
      </c>
      <c r="CN344" s="223">
        <f t="shared" si="49"/>
        <v>0</v>
      </c>
      <c r="CO344" s="223">
        <f t="shared" si="49"/>
        <v>0</v>
      </c>
      <c r="CP344" s="223">
        <f t="shared" si="50"/>
        <v>0</v>
      </c>
      <c r="CQ344" s="223">
        <f t="shared" si="51"/>
        <v>0</v>
      </c>
      <c r="CR344" s="222"/>
      <c r="CS344" s="222"/>
      <c r="CT344" s="222"/>
      <c r="CU344" s="222"/>
      <c r="CV344" s="222"/>
      <c r="CW344" s="222"/>
      <c r="CX344" s="222"/>
      <c r="CY344" s="222"/>
      <c r="CZ344" s="222"/>
      <c r="DA344" s="222"/>
      <c r="DB344" s="224">
        <f t="shared" si="52"/>
        <v>0</v>
      </c>
      <c r="DC344" s="224">
        <f t="shared" si="53"/>
        <v>0</v>
      </c>
      <c r="DD344" s="224">
        <f t="shared" si="54"/>
        <v>0</v>
      </c>
      <c r="DE344" s="225">
        <f t="shared" si="55"/>
        <v>0</v>
      </c>
      <c r="DF344" s="222"/>
      <c r="DG344" s="222"/>
    </row>
    <row r="345" spans="71:111" x14ac:dyDescent="0.25">
      <c r="BS345" s="227"/>
      <c r="BT345" s="227"/>
      <c r="BU345" s="227"/>
      <c r="CL345" s="223">
        <f t="shared" si="47"/>
        <v>0</v>
      </c>
      <c r="CM345" s="223">
        <f t="shared" si="48"/>
        <v>0</v>
      </c>
      <c r="CN345" s="223">
        <f t="shared" si="49"/>
        <v>0</v>
      </c>
      <c r="CO345" s="223">
        <f t="shared" si="49"/>
        <v>0</v>
      </c>
      <c r="CP345" s="223">
        <f t="shared" si="50"/>
        <v>0</v>
      </c>
      <c r="CQ345" s="223">
        <f t="shared" si="51"/>
        <v>0</v>
      </c>
      <c r="CR345" s="222"/>
      <c r="CS345" s="222"/>
      <c r="CT345" s="222"/>
      <c r="CU345" s="222"/>
      <c r="CV345" s="222"/>
      <c r="CW345" s="222"/>
      <c r="CX345" s="222"/>
      <c r="CY345" s="222"/>
      <c r="CZ345" s="222"/>
      <c r="DA345" s="222"/>
      <c r="DB345" s="224">
        <f t="shared" si="52"/>
        <v>0</v>
      </c>
      <c r="DC345" s="224">
        <f t="shared" si="53"/>
        <v>0</v>
      </c>
      <c r="DD345" s="224">
        <f t="shared" si="54"/>
        <v>0</v>
      </c>
      <c r="DE345" s="225">
        <f t="shared" si="55"/>
        <v>0</v>
      </c>
      <c r="DF345" s="222"/>
      <c r="DG345" s="222"/>
    </row>
    <row r="346" spans="71:111" x14ac:dyDescent="0.25">
      <c r="BS346" s="227"/>
      <c r="BT346" s="227"/>
      <c r="BU346" s="227"/>
      <c r="CL346" s="223">
        <f t="shared" si="47"/>
        <v>0</v>
      </c>
      <c r="CM346" s="223">
        <f t="shared" si="48"/>
        <v>0</v>
      </c>
      <c r="CN346" s="223">
        <f t="shared" si="49"/>
        <v>0</v>
      </c>
      <c r="CO346" s="223">
        <f t="shared" si="49"/>
        <v>0</v>
      </c>
      <c r="CP346" s="223">
        <f t="shared" si="50"/>
        <v>0</v>
      </c>
      <c r="CQ346" s="223">
        <f t="shared" si="51"/>
        <v>0</v>
      </c>
      <c r="CR346" s="222"/>
      <c r="CS346" s="222"/>
      <c r="CT346" s="222"/>
      <c r="CU346" s="222"/>
      <c r="CV346" s="222"/>
      <c r="CW346" s="222"/>
      <c r="CX346" s="222"/>
      <c r="CY346" s="222"/>
      <c r="CZ346" s="222"/>
      <c r="DA346" s="222"/>
      <c r="DB346" s="224">
        <f t="shared" si="52"/>
        <v>0</v>
      </c>
      <c r="DC346" s="224">
        <f t="shared" si="53"/>
        <v>0</v>
      </c>
      <c r="DD346" s="224">
        <f t="shared" si="54"/>
        <v>0</v>
      </c>
      <c r="DE346" s="225">
        <f t="shared" si="55"/>
        <v>0</v>
      </c>
      <c r="DF346" s="222"/>
      <c r="DG346" s="222"/>
    </row>
    <row r="347" spans="71:111" x14ac:dyDescent="0.25">
      <c r="BS347" s="227"/>
      <c r="BT347" s="227"/>
      <c r="BU347" s="227"/>
      <c r="CL347" s="223">
        <f t="shared" si="47"/>
        <v>0</v>
      </c>
      <c r="CM347" s="223">
        <f t="shared" si="48"/>
        <v>0</v>
      </c>
      <c r="CN347" s="223">
        <f t="shared" si="49"/>
        <v>0</v>
      </c>
      <c r="CO347" s="223">
        <f t="shared" si="49"/>
        <v>0</v>
      </c>
      <c r="CP347" s="223">
        <f t="shared" si="50"/>
        <v>0</v>
      </c>
      <c r="CQ347" s="223">
        <f t="shared" si="51"/>
        <v>0</v>
      </c>
      <c r="CR347" s="222"/>
      <c r="CS347" s="222"/>
      <c r="CT347" s="222"/>
      <c r="CU347" s="222"/>
      <c r="CV347" s="222"/>
      <c r="CW347" s="222"/>
      <c r="CX347" s="222"/>
      <c r="CY347" s="222"/>
      <c r="CZ347" s="222"/>
      <c r="DA347" s="222"/>
      <c r="DB347" s="224">
        <f t="shared" si="52"/>
        <v>0</v>
      </c>
      <c r="DC347" s="224">
        <f t="shared" si="53"/>
        <v>0</v>
      </c>
      <c r="DD347" s="224">
        <f t="shared" si="54"/>
        <v>0</v>
      </c>
      <c r="DE347" s="225">
        <f t="shared" si="55"/>
        <v>0</v>
      </c>
      <c r="DF347" s="222"/>
      <c r="DG347" s="222"/>
    </row>
    <row r="348" spans="71:111" x14ac:dyDescent="0.25">
      <c r="BS348" s="227"/>
      <c r="BT348" s="227"/>
      <c r="BU348" s="227"/>
      <c r="CL348" s="223">
        <f t="shared" si="47"/>
        <v>0</v>
      </c>
      <c r="CM348" s="223">
        <f t="shared" si="48"/>
        <v>0</v>
      </c>
      <c r="CN348" s="223">
        <f t="shared" si="49"/>
        <v>0</v>
      </c>
      <c r="CO348" s="223">
        <f t="shared" si="49"/>
        <v>0</v>
      </c>
      <c r="CP348" s="223">
        <f t="shared" si="50"/>
        <v>0</v>
      </c>
      <c r="CQ348" s="223">
        <f t="shared" si="51"/>
        <v>0</v>
      </c>
      <c r="CR348" s="222"/>
      <c r="CS348" s="222"/>
      <c r="CT348" s="222"/>
      <c r="CU348" s="222"/>
      <c r="CV348" s="222"/>
      <c r="CW348" s="222"/>
      <c r="CX348" s="222"/>
      <c r="CY348" s="222"/>
      <c r="CZ348" s="222"/>
      <c r="DA348" s="222"/>
      <c r="DB348" s="224">
        <f t="shared" si="52"/>
        <v>0</v>
      </c>
      <c r="DC348" s="224">
        <f t="shared" si="53"/>
        <v>0</v>
      </c>
      <c r="DD348" s="224">
        <f t="shared" si="54"/>
        <v>0</v>
      </c>
      <c r="DE348" s="225">
        <f t="shared" si="55"/>
        <v>0</v>
      </c>
      <c r="DF348" s="222"/>
      <c r="DG348" s="222"/>
    </row>
    <row r="349" spans="71:111" x14ac:dyDescent="0.25">
      <c r="BS349" s="227"/>
      <c r="BT349" s="227"/>
      <c r="BU349" s="227"/>
      <c r="CL349" s="223">
        <f t="shared" si="47"/>
        <v>0</v>
      </c>
      <c r="CM349" s="223">
        <f t="shared" si="48"/>
        <v>0</v>
      </c>
      <c r="CN349" s="223">
        <f t="shared" si="49"/>
        <v>0</v>
      </c>
      <c r="CO349" s="223">
        <f t="shared" si="49"/>
        <v>0</v>
      </c>
      <c r="CP349" s="223">
        <f t="shared" si="50"/>
        <v>0</v>
      </c>
      <c r="CQ349" s="223">
        <f t="shared" si="51"/>
        <v>0</v>
      </c>
      <c r="CR349" s="222"/>
      <c r="CS349" s="222"/>
      <c r="CT349" s="222"/>
      <c r="CU349" s="222"/>
      <c r="CV349" s="222"/>
      <c r="CW349" s="222"/>
      <c r="CX349" s="222"/>
      <c r="CY349" s="222"/>
      <c r="CZ349" s="222"/>
      <c r="DA349" s="222"/>
      <c r="DB349" s="224">
        <f t="shared" si="52"/>
        <v>0</v>
      </c>
      <c r="DC349" s="224">
        <f t="shared" si="53"/>
        <v>0</v>
      </c>
      <c r="DD349" s="224">
        <f t="shared" si="54"/>
        <v>0</v>
      </c>
      <c r="DE349" s="225">
        <f t="shared" si="55"/>
        <v>0</v>
      </c>
      <c r="DF349" s="222"/>
      <c r="DG349" s="222"/>
    </row>
    <row r="350" spans="71:111" x14ac:dyDescent="0.25">
      <c r="BS350" s="227"/>
      <c r="BT350" s="227"/>
      <c r="BU350" s="227"/>
      <c r="CL350" s="223">
        <f t="shared" si="47"/>
        <v>0</v>
      </c>
      <c r="CM350" s="223">
        <f t="shared" si="48"/>
        <v>0</v>
      </c>
      <c r="CN350" s="223">
        <f t="shared" si="49"/>
        <v>0</v>
      </c>
      <c r="CO350" s="223">
        <f t="shared" si="49"/>
        <v>0</v>
      </c>
      <c r="CP350" s="223">
        <f t="shared" si="50"/>
        <v>0</v>
      </c>
      <c r="CQ350" s="223">
        <f t="shared" si="51"/>
        <v>0</v>
      </c>
      <c r="CR350" s="222"/>
      <c r="CS350" s="222"/>
      <c r="CT350" s="222"/>
      <c r="CU350" s="222"/>
      <c r="CV350" s="222"/>
      <c r="CW350" s="222"/>
      <c r="CX350" s="222"/>
      <c r="CY350" s="222"/>
      <c r="CZ350" s="222"/>
      <c r="DA350" s="222"/>
      <c r="DB350" s="224">
        <f t="shared" si="52"/>
        <v>0</v>
      </c>
      <c r="DC350" s="224">
        <f t="shared" si="53"/>
        <v>0</v>
      </c>
      <c r="DD350" s="224">
        <f t="shared" si="54"/>
        <v>0</v>
      </c>
      <c r="DE350" s="225">
        <f t="shared" si="55"/>
        <v>0</v>
      </c>
      <c r="DF350" s="222"/>
      <c r="DG350" s="222"/>
    </row>
    <row r="351" spans="71:111" x14ac:dyDescent="0.25">
      <c r="BS351" s="227"/>
      <c r="BT351" s="227"/>
      <c r="BU351" s="227"/>
      <c r="CL351" s="223">
        <f t="shared" si="47"/>
        <v>0</v>
      </c>
      <c r="CM351" s="223">
        <f t="shared" si="48"/>
        <v>0</v>
      </c>
      <c r="CN351" s="223">
        <f t="shared" si="49"/>
        <v>0</v>
      </c>
      <c r="CO351" s="223">
        <f t="shared" si="49"/>
        <v>0</v>
      </c>
      <c r="CP351" s="223">
        <f t="shared" si="50"/>
        <v>0</v>
      </c>
      <c r="CQ351" s="223">
        <f t="shared" si="51"/>
        <v>0</v>
      </c>
      <c r="CR351" s="222"/>
      <c r="CS351" s="222"/>
      <c r="CT351" s="222"/>
      <c r="CU351" s="222"/>
      <c r="CV351" s="222"/>
      <c r="CW351" s="222"/>
      <c r="CX351" s="222"/>
      <c r="CY351" s="222"/>
      <c r="CZ351" s="222"/>
      <c r="DA351" s="222"/>
      <c r="DB351" s="224">
        <f t="shared" si="52"/>
        <v>0</v>
      </c>
      <c r="DC351" s="224">
        <f t="shared" si="53"/>
        <v>0</v>
      </c>
      <c r="DD351" s="224">
        <f t="shared" si="54"/>
        <v>0</v>
      </c>
      <c r="DE351" s="225">
        <f t="shared" si="55"/>
        <v>0</v>
      </c>
      <c r="DF351" s="222"/>
      <c r="DG351" s="222"/>
    </row>
    <row r="352" spans="71:111" x14ac:dyDescent="0.25">
      <c r="BS352" s="227"/>
      <c r="BT352" s="227"/>
      <c r="BU352" s="227"/>
      <c r="CL352" s="223">
        <f t="shared" si="47"/>
        <v>0</v>
      </c>
      <c r="CM352" s="223">
        <f t="shared" si="48"/>
        <v>0</v>
      </c>
      <c r="CN352" s="223">
        <f t="shared" si="49"/>
        <v>0</v>
      </c>
      <c r="CO352" s="223">
        <f t="shared" si="49"/>
        <v>0</v>
      </c>
      <c r="CP352" s="223">
        <f t="shared" si="50"/>
        <v>0</v>
      </c>
      <c r="CQ352" s="223">
        <f t="shared" si="51"/>
        <v>0</v>
      </c>
      <c r="CR352" s="222"/>
      <c r="CS352" s="222"/>
      <c r="CT352" s="222"/>
      <c r="CU352" s="222"/>
      <c r="CV352" s="222"/>
      <c r="CW352" s="222"/>
      <c r="CX352" s="222"/>
      <c r="CY352" s="222"/>
      <c r="CZ352" s="222"/>
      <c r="DA352" s="222"/>
      <c r="DB352" s="224">
        <f t="shared" si="52"/>
        <v>0</v>
      </c>
      <c r="DC352" s="224">
        <f t="shared" si="53"/>
        <v>0</v>
      </c>
      <c r="DD352" s="224">
        <f t="shared" si="54"/>
        <v>0</v>
      </c>
      <c r="DE352" s="225">
        <f t="shared" si="55"/>
        <v>0</v>
      </c>
      <c r="DF352" s="222"/>
      <c r="DG352" s="222"/>
    </row>
    <row r="353" spans="71:111" x14ac:dyDescent="0.25">
      <c r="BS353" s="227"/>
      <c r="BT353" s="227"/>
      <c r="BU353" s="227"/>
      <c r="CL353" s="223">
        <f t="shared" si="47"/>
        <v>0</v>
      </c>
      <c r="CM353" s="223">
        <f t="shared" si="48"/>
        <v>0</v>
      </c>
      <c r="CN353" s="223">
        <f t="shared" si="49"/>
        <v>0</v>
      </c>
      <c r="CO353" s="223">
        <f t="shared" si="49"/>
        <v>0</v>
      </c>
      <c r="CP353" s="223">
        <f t="shared" si="50"/>
        <v>0</v>
      </c>
      <c r="CQ353" s="223">
        <f t="shared" si="51"/>
        <v>0</v>
      </c>
      <c r="CR353" s="222"/>
      <c r="CS353" s="222"/>
      <c r="CT353" s="222"/>
      <c r="CU353" s="222"/>
      <c r="CV353" s="222"/>
      <c r="CW353" s="222"/>
      <c r="CX353" s="222"/>
      <c r="CY353" s="222"/>
      <c r="CZ353" s="222"/>
      <c r="DA353" s="222"/>
      <c r="DB353" s="224">
        <f t="shared" si="52"/>
        <v>0</v>
      </c>
      <c r="DC353" s="224">
        <f t="shared" si="53"/>
        <v>0</v>
      </c>
      <c r="DD353" s="224">
        <f t="shared" si="54"/>
        <v>0</v>
      </c>
      <c r="DE353" s="225">
        <f t="shared" si="55"/>
        <v>0</v>
      </c>
      <c r="DF353" s="222"/>
      <c r="DG353" s="222"/>
    </row>
    <row r="354" spans="71:111" x14ac:dyDescent="0.25">
      <c r="BS354" s="227"/>
      <c r="BT354" s="227"/>
      <c r="BU354" s="227"/>
      <c r="CL354" s="223">
        <f t="shared" si="47"/>
        <v>0</v>
      </c>
      <c r="CM354" s="223">
        <f t="shared" si="48"/>
        <v>0</v>
      </c>
      <c r="CN354" s="223">
        <f t="shared" si="49"/>
        <v>0</v>
      </c>
      <c r="CO354" s="223">
        <f t="shared" si="49"/>
        <v>0</v>
      </c>
      <c r="CP354" s="223">
        <f t="shared" si="50"/>
        <v>0</v>
      </c>
      <c r="CQ354" s="223">
        <f t="shared" si="51"/>
        <v>0</v>
      </c>
      <c r="CR354" s="222"/>
      <c r="CS354" s="222"/>
      <c r="CT354" s="222"/>
      <c r="CU354" s="222"/>
      <c r="CV354" s="222"/>
      <c r="CW354" s="222"/>
      <c r="CX354" s="222"/>
      <c r="CY354" s="222"/>
      <c r="CZ354" s="222"/>
      <c r="DA354" s="222"/>
      <c r="DB354" s="224">
        <f t="shared" si="52"/>
        <v>0</v>
      </c>
      <c r="DC354" s="224">
        <f t="shared" si="53"/>
        <v>0</v>
      </c>
      <c r="DD354" s="224">
        <f t="shared" si="54"/>
        <v>0</v>
      </c>
      <c r="DE354" s="225">
        <f t="shared" si="55"/>
        <v>0</v>
      </c>
      <c r="DF354" s="222"/>
      <c r="DG354" s="222"/>
    </row>
    <row r="355" spans="71:111" x14ac:dyDescent="0.25">
      <c r="BS355" s="227"/>
      <c r="BT355" s="227"/>
      <c r="BU355" s="227"/>
      <c r="CL355" s="223">
        <f t="shared" si="47"/>
        <v>0</v>
      </c>
      <c r="CM355" s="223">
        <f t="shared" si="48"/>
        <v>0</v>
      </c>
      <c r="CN355" s="223">
        <f t="shared" si="49"/>
        <v>0</v>
      </c>
      <c r="CO355" s="223">
        <f t="shared" si="49"/>
        <v>0</v>
      </c>
      <c r="CP355" s="223">
        <f t="shared" si="50"/>
        <v>0</v>
      </c>
      <c r="CQ355" s="223">
        <f t="shared" si="51"/>
        <v>0</v>
      </c>
      <c r="CR355" s="222"/>
      <c r="CS355" s="222"/>
      <c r="CT355" s="222"/>
      <c r="CU355" s="222"/>
      <c r="CV355" s="222"/>
      <c r="CW355" s="222"/>
      <c r="CX355" s="222"/>
      <c r="CY355" s="222"/>
      <c r="CZ355" s="222"/>
      <c r="DA355" s="222"/>
      <c r="DB355" s="224">
        <f t="shared" si="52"/>
        <v>0</v>
      </c>
      <c r="DC355" s="224">
        <f t="shared" si="53"/>
        <v>0</v>
      </c>
      <c r="DD355" s="224">
        <f t="shared" si="54"/>
        <v>0</v>
      </c>
      <c r="DE355" s="225">
        <f t="shared" si="55"/>
        <v>0</v>
      </c>
      <c r="DF355" s="222"/>
      <c r="DG355" s="222"/>
    </row>
    <row r="356" spans="71:111" x14ac:dyDescent="0.25">
      <c r="BS356" s="227"/>
      <c r="BT356" s="227"/>
      <c r="BU356" s="227"/>
      <c r="CL356" s="223">
        <f t="shared" si="47"/>
        <v>0</v>
      </c>
      <c r="CM356" s="223">
        <f t="shared" si="48"/>
        <v>0</v>
      </c>
      <c r="CN356" s="223">
        <f t="shared" si="49"/>
        <v>0</v>
      </c>
      <c r="CO356" s="223">
        <f t="shared" si="49"/>
        <v>0</v>
      </c>
      <c r="CP356" s="223">
        <f t="shared" si="50"/>
        <v>0</v>
      </c>
      <c r="CQ356" s="223">
        <f t="shared" si="51"/>
        <v>0</v>
      </c>
      <c r="CR356" s="222"/>
      <c r="CS356" s="222"/>
      <c r="CT356" s="222"/>
      <c r="CU356" s="222"/>
      <c r="CV356" s="222"/>
      <c r="CW356" s="222"/>
      <c r="CX356" s="222"/>
      <c r="CY356" s="222"/>
      <c r="CZ356" s="222"/>
      <c r="DA356" s="222"/>
      <c r="DB356" s="224">
        <f t="shared" si="52"/>
        <v>0</v>
      </c>
      <c r="DC356" s="224">
        <f t="shared" si="53"/>
        <v>0</v>
      </c>
      <c r="DD356" s="224">
        <f t="shared" si="54"/>
        <v>0</v>
      </c>
      <c r="DE356" s="225">
        <f t="shared" si="55"/>
        <v>0</v>
      </c>
      <c r="DF356" s="222"/>
      <c r="DG356" s="222"/>
    </row>
    <row r="357" spans="71:111" x14ac:dyDescent="0.25">
      <c r="BS357" s="227"/>
      <c r="BT357" s="227"/>
      <c r="BU357" s="227"/>
      <c r="CL357" s="223">
        <f t="shared" si="47"/>
        <v>0</v>
      </c>
      <c r="CM357" s="223">
        <f t="shared" si="48"/>
        <v>0</v>
      </c>
      <c r="CN357" s="223">
        <f t="shared" si="49"/>
        <v>0</v>
      </c>
      <c r="CO357" s="223">
        <f t="shared" si="49"/>
        <v>0</v>
      </c>
      <c r="CP357" s="223">
        <f t="shared" si="50"/>
        <v>0</v>
      </c>
      <c r="CQ357" s="223">
        <f t="shared" si="51"/>
        <v>0</v>
      </c>
      <c r="CR357" s="222"/>
      <c r="CS357" s="222"/>
      <c r="CT357" s="222"/>
      <c r="CU357" s="222"/>
      <c r="CV357" s="222"/>
      <c r="CW357" s="222"/>
      <c r="CX357" s="222"/>
      <c r="CY357" s="222"/>
      <c r="CZ357" s="222"/>
      <c r="DA357" s="222"/>
      <c r="DB357" s="224">
        <f t="shared" si="52"/>
        <v>0</v>
      </c>
      <c r="DC357" s="224">
        <f t="shared" si="53"/>
        <v>0</v>
      </c>
      <c r="DD357" s="224">
        <f t="shared" si="54"/>
        <v>0</v>
      </c>
      <c r="DE357" s="225">
        <f t="shared" si="55"/>
        <v>0</v>
      </c>
      <c r="DF357" s="222"/>
      <c r="DG357" s="222"/>
    </row>
    <row r="358" spans="71:111" x14ac:dyDescent="0.25">
      <c r="BS358" s="227"/>
      <c r="BT358" s="227"/>
      <c r="BU358" s="227"/>
      <c r="CL358" s="223">
        <f t="shared" si="47"/>
        <v>0</v>
      </c>
      <c r="CM358" s="223">
        <f t="shared" si="48"/>
        <v>0</v>
      </c>
      <c r="CN358" s="223">
        <f t="shared" si="49"/>
        <v>0</v>
      </c>
      <c r="CO358" s="223">
        <f t="shared" si="49"/>
        <v>0</v>
      </c>
      <c r="CP358" s="223">
        <f t="shared" si="50"/>
        <v>0</v>
      </c>
      <c r="CQ358" s="223">
        <f t="shared" si="51"/>
        <v>0</v>
      </c>
      <c r="CR358" s="222"/>
      <c r="CS358" s="222"/>
      <c r="CT358" s="222"/>
      <c r="CU358" s="222"/>
      <c r="CV358" s="222"/>
      <c r="CW358" s="222"/>
      <c r="CX358" s="222"/>
      <c r="CY358" s="222"/>
      <c r="CZ358" s="222"/>
      <c r="DA358" s="222"/>
      <c r="DB358" s="224">
        <f t="shared" si="52"/>
        <v>0</v>
      </c>
      <c r="DC358" s="224">
        <f t="shared" si="53"/>
        <v>0</v>
      </c>
      <c r="DD358" s="224">
        <f t="shared" si="54"/>
        <v>0</v>
      </c>
      <c r="DE358" s="225">
        <f t="shared" si="55"/>
        <v>0</v>
      </c>
      <c r="DF358" s="222"/>
      <c r="DG358" s="222"/>
    </row>
    <row r="359" spans="71:111" x14ac:dyDescent="0.25">
      <c r="BS359" s="227"/>
      <c r="BT359" s="227"/>
      <c r="BU359" s="227"/>
      <c r="CL359" s="223">
        <f t="shared" si="47"/>
        <v>0</v>
      </c>
      <c r="CM359" s="223">
        <f t="shared" si="48"/>
        <v>0</v>
      </c>
      <c r="CN359" s="223">
        <f t="shared" si="49"/>
        <v>0</v>
      </c>
      <c r="CO359" s="223">
        <f t="shared" si="49"/>
        <v>0</v>
      </c>
      <c r="CP359" s="223">
        <f t="shared" si="50"/>
        <v>0</v>
      </c>
      <c r="CQ359" s="223">
        <f t="shared" si="51"/>
        <v>0</v>
      </c>
      <c r="CR359" s="222"/>
      <c r="CS359" s="222"/>
      <c r="CT359" s="222"/>
      <c r="CU359" s="222"/>
      <c r="CV359" s="222"/>
      <c r="CW359" s="222"/>
      <c r="CX359" s="222"/>
      <c r="CY359" s="222"/>
      <c r="CZ359" s="222"/>
      <c r="DA359" s="222"/>
      <c r="DB359" s="224">
        <f t="shared" si="52"/>
        <v>0</v>
      </c>
      <c r="DC359" s="224">
        <f t="shared" si="53"/>
        <v>0</v>
      </c>
      <c r="DD359" s="224">
        <f t="shared" si="54"/>
        <v>0</v>
      </c>
      <c r="DE359" s="225">
        <f t="shared" si="55"/>
        <v>0</v>
      </c>
      <c r="DF359" s="222"/>
      <c r="DG359" s="222"/>
    </row>
    <row r="360" spans="71:111" x14ac:dyDescent="0.25">
      <c r="BS360" s="227"/>
      <c r="BT360" s="227"/>
      <c r="BU360" s="227"/>
      <c r="CL360" s="223">
        <f t="shared" si="47"/>
        <v>0</v>
      </c>
      <c r="CM360" s="223">
        <f t="shared" si="48"/>
        <v>0</v>
      </c>
      <c r="CN360" s="223">
        <f t="shared" si="49"/>
        <v>0</v>
      </c>
      <c r="CO360" s="223">
        <f t="shared" si="49"/>
        <v>0</v>
      </c>
      <c r="CP360" s="223">
        <f t="shared" si="50"/>
        <v>0</v>
      </c>
      <c r="CQ360" s="223">
        <f t="shared" si="51"/>
        <v>0</v>
      </c>
      <c r="CR360" s="222"/>
      <c r="CS360" s="222"/>
      <c r="CT360" s="222"/>
      <c r="CU360" s="222"/>
      <c r="CV360" s="222"/>
      <c r="CW360" s="222"/>
      <c r="CX360" s="222"/>
      <c r="CY360" s="222"/>
      <c r="CZ360" s="222"/>
      <c r="DA360" s="222"/>
      <c r="DB360" s="224">
        <f t="shared" si="52"/>
        <v>0</v>
      </c>
      <c r="DC360" s="224">
        <f t="shared" si="53"/>
        <v>0</v>
      </c>
      <c r="DD360" s="224">
        <f t="shared" si="54"/>
        <v>0</v>
      </c>
      <c r="DE360" s="225">
        <f t="shared" si="55"/>
        <v>0</v>
      </c>
      <c r="DF360" s="222"/>
      <c r="DG360" s="222"/>
    </row>
    <row r="361" spans="71:111" x14ac:dyDescent="0.25">
      <c r="BS361" s="227"/>
      <c r="BT361" s="227"/>
      <c r="BU361" s="227"/>
      <c r="CL361" s="223">
        <f t="shared" si="47"/>
        <v>0</v>
      </c>
      <c r="CM361" s="223">
        <f t="shared" si="48"/>
        <v>0</v>
      </c>
      <c r="CN361" s="223">
        <f t="shared" si="49"/>
        <v>0</v>
      </c>
      <c r="CO361" s="223">
        <f t="shared" si="49"/>
        <v>0</v>
      </c>
      <c r="CP361" s="223">
        <f t="shared" si="50"/>
        <v>0</v>
      </c>
      <c r="CQ361" s="223">
        <f t="shared" si="51"/>
        <v>0</v>
      </c>
      <c r="CR361" s="222"/>
      <c r="CS361" s="222"/>
      <c r="CT361" s="222"/>
      <c r="CU361" s="222"/>
      <c r="CV361" s="222"/>
      <c r="CW361" s="222"/>
      <c r="CX361" s="222"/>
      <c r="CY361" s="222"/>
      <c r="CZ361" s="222"/>
      <c r="DA361" s="222"/>
      <c r="DB361" s="224">
        <f t="shared" si="52"/>
        <v>0</v>
      </c>
      <c r="DC361" s="224">
        <f t="shared" si="53"/>
        <v>0</v>
      </c>
      <c r="DD361" s="224">
        <f t="shared" si="54"/>
        <v>0</v>
      </c>
      <c r="DE361" s="225">
        <f t="shared" si="55"/>
        <v>0</v>
      </c>
      <c r="DF361" s="222"/>
      <c r="DG361" s="222"/>
    </row>
    <row r="362" spans="71:111" x14ac:dyDescent="0.25">
      <c r="BS362" s="227"/>
      <c r="BT362" s="227"/>
      <c r="BU362" s="227"/>
      <c r="CL362" s="223">
        <f t="shared" si="47"/>
        <v>0</v>
      </c>
      <c r="CM362" s="223">
        <f t="shared" si="48"/>
        <v>0</v>
      </c>
      <c r="CN362" s="223">
        <f t="shared" si="49"/>
        <v>0</v>
      </c>
      <c r="CO362" s="223">
        <f t="shared" si="49"/>
        <v>0</v>
      </c>
      <c r="CP362" s="223">
        <f t="shared" si="50"/>
        <v>0</v>
      </c>
      <c r="CQ362" s="223">
        <f t="shared" si="51"/>
        <v>0</v>
      </c>
      <c r="CR362" s="222"/>
      <c r="CS362" s="222"/>
      <c r="CT362" s="222"/>
      <c r="CU362" s="222"/>
      <c r="CV362" s="222"/>
      <c r="CW362" s="222"/>
      <c r="CX362" s="222"/>
      <c r="CY362" s="222"/>
      <c r="CZ362" s="222"/>
      <c r="DA362" s="222"/>
      <c r="DB362" s="224">
        <f t="shared" si="52"/>
        <v>0</v>
      </c>
      <c r="DC362" s="224">
        <f t="shared" si="53"/>
        <v>0</v>
      </c>
      <c r="DD362" s="224">
        <f t="shared" si="54"/>
        <v>0</v>
      </c>
      <c r="DE362" s="225">
        <f t="shared" si="55"/>
        <v>0</v>
      </c>
      <c r="DF362" s="222"/>
      <c r="DG362" s="222"/>
    </row>
    <row r="363" spans="71:111" x14ac:dyDescent="0.25">
      <c r="BS363" s="227"/>
      <c r="BT363" s="227"/>
      <c r="BU363" s="227"/>
      <c r="CL363" s="223">
        <f t="shared" si="47"/>
        <v>0</v>
      </c>
      <c r="CM363" s="223">
        <f t="shared" si="48"/>
        <v>0</v>
      </c>
      <c r="CN363" s="223">
        <f t="shared" si="49"/>
        <v>0</v>
      </c>
      <c r="CO363" s="223">
        <f t="shared" si="49"/>
        <v>0</v>
      </c>
      <c r="CP363" s="223">
        <f t="shared" si="50"/>
        <v>0</v>
      </c>
      <c r="CQ363" s="223">
        <f t="shared" si="51"/>
        <v>0</v>
      </c>
      <c r="CR363" s="222"/>
      <c r="CS363" s="222"/>
      <c r="CT363" s="222"/>
      <c r="CU363" s="222"/>
      <c r="CV363" s="222"/>
      <c r="CW363" s="222"/>
      <c r="CX363" s="222"/>
      <c r="CY363" s="222"/>
      <c r="CZ363" s="222"/>
      <c r="DA363" s="222"/>
      <c r="DB363" s="224">
        <f t="shared" si="52"/>
        <v>0</v>
      </c>
      <c r="DC363" s="224">
        <f t="shared" si="53"/>
        <v>0</v>
      </c>
      <c r="DD363" s="224">
        <f t="shared" si="54"/>
        <v>0</v>
      </c>
      <c r="DE363" s="225">
        <f t="shared" si="55"/>
        <v>0</v>
      </c>
      <c r="DF363" s="222"/>
      <c r="DG363" s="222"/>
    </row>
    <row r="364" spans="71:111" x14ac:dyDescent="0.25">
      <c r="BS364" s="227"/>
      <c r="BT364" s="227"/>
      <c r="BU364" s="227"/>
      <c r="CL364" s="223">
        <f t="shared" si="47"/>
        <v>0</v>
      </c>
      <c r="CM364" s="223">
        <f t="shared" si="48"/>
        <v>0</v>
      </c>
      <c r="CN364" s="223">
        <f t="shared" si="49"/>
        <v>0</v>
      </c>
      <c r="CO364" s="223">
        <f t="shared" si="49"/>
        <v>0</v>
      </c>
      <c r="CP364" s="223">
        <f t="shared" si="50"/>
        <v>0</v>
      </c>
      <c r="CQ364" s="223">
        <f t="shared" si="51"/>
        <v>0</v>
      </c>
      <c r="CR364" s="222"/>
      <c r="CS364" s="222"/>
      <c r="CT364" s="222"/>
      <c r="CU364" s="222"/>
      <c r="CV364" s="222"/>
      <c r="CW364" s="222"/>
      <c r="CX364" s="222"/>
      <c r="CY364" s="222"/>
      <c r="CZ364" s="222"/>
      <c r="DA364" s="222"/>
      <c r="DB364" s="224">
        <f t="shared" si="52"/>
        <v>0</v>
      </c>
      <c r="DC364" s="224">
        <f t="shared" si="53"/>
        <v>0</v>
      </c>
      <c r="DD364" s="224">
        <f t="shared" si="54"/>
        <v>0</v>
      </c>
      <c r="DE364" s="225">
        <f t="shared" si="55"/>
        <v>0</v>
      </c>
      <c r="DF364" s="222"/>
      <c r="DG364" s="222"/>
    </row>
    <row r="365" spans="71:111" x14ac:dyDescent="0.25">
      <c r="BS365" s="227"/>
      <c r="BT365" s="227"/>
      <c r="BU365" s="227"/>
      <c r="CL365" s="223">
        <f t="shared" si="47"/>
        <v>0</v>
      </c>
      <c r="CM365" s="223">
        <f t="shared" si="48"/>
        <v>0</v>
      </c>
      <c r="CN365" s="223">
        <f t="shared" si="49"/>
        <v>0</v>
      </c>
      <c r="CO365" s="223">
        <f t="shared" si="49"/>
        <v>0</v>
      </c>
      <c r="CP365" s="223">
        <f t="shared" si="50"/>
        <v>0</v>
      </c>
      <c r="CQ365" s="223">
        <f t="shared" si="51"/>
        <v>0</v>
      </c>
      <c r="CR365" s="222"/>
      <c r="CS365" s="222"/>
      <c r="CT365" s="222"/>
      <c r="CU365" s="222"/>
      <c r="CV365" s="222"/>
      <c r="CW365" s="222"/>
      <c r="CX365" s="222"/>
      <c r="CY365" s="222"/>
      <c r="CZ365" s="222"/>
      <c r="DA365" s="222"/>
      <c r="DB365" s="224">
        <f t="shared" si="52"/>
        <v>0</v>
      </c>
      <c r="DC365" s="224">
        <f t="shared" si="53"/>
        <v>0</v>
      </c>
      <c r="DD365" s="224">
        <f t="shared" si="54"/>
        <v>0</v>
      </c>
      <c r="DE365" s="225">
        <f t="shared" si="55"/>
        <v>0</v>
      </c>
      <c r="DF365" s="222"/>
      <c r="DG365" s="222"/>
    </row>
    <row r="366" spans="71:111" x14ac:dyDescent="0.25">
      <c r="BS366" s="227"/>
      <c r="BT366" s="227"/>
      <c r="BU366" s="227"/>
      <c r="CL366" s="223">
        <f t="shared" si="47"/>
        <v>0</v>
      </c>
      <c r="CM366" s="223">
        <f t="shared" si="48"/>
        <v>0</v>
      </c>
      <c r="CN366" s="223">
        <f t="shared" si="49"/>
        <v>0</v>
      </c>
      <c r="CO366" s="223">
        <f t="shared" si="49"/>
        <v>0</v>
      </c>
      <c r="CP366" s="223">
        <f t="shared" si="50"/>
        <v>0</v>
      </c>
      <c r="CQ366" s="223">
        <f t="shared" si="51"/>
        <v>0</v>
      </c>
      <c r="CR366" s="222"/>
      <c r="CS366" s="222"/>
      <c r="CT366" s="222"/>
      <c r="CU366" s="222"/>
      <c r="CV366" s="222"/>
      <c r="CW366" s="222"/>
      <c r="CX366" s="222"/>
      <c r="CY366" s="222"/>
      <c r="CZ366" s="222"/>
      <c r="DA366" s="222"/>
      <c r="DB366" s="224">
        <f t="shared" si="52"/>
        <v>0</v>
      </c>
      <c r="DC366" s="224">
        <f t="shared" si="53"/>
        <v>0</v>
      </c>
      <c r="DD366" s="224">
        <f t="shared" si="54"/>
        <v>0</v>
      </c>
      <c r="DE366" s="225">
        <f t="shared" si="55"/>
        <v>0</v>
      </c>
      <c r="DF366" s="222"/>
      <c r="DG366" s="222"/>
    </row>
    <row r="367" spans="71:111" x14ac:dyDescent="0.25">
      <c r="BS367" s="227"/>
      <c r="BT367" s="227"/>
      <c r="BU367" s="227"/>
      <c r="CL367" s="223">
        <f t="shared" si="47"/>
        <v>0</v>
      </c>
      <c r="CM367" s="223">
        <f t="shared" si="48"/>
        <v>0</v>
      </c>
      <c r="CN367" s="223">
        <f t="shared" si="49"/>
        <v>0</v>
      </c>
      <c r="CO367" s="223">
        <f t="shared" si="49"/>
        <v>0</v>
      </c>
      <c r="CP367" s="223">
        <f t="shared" si="50"/>
        <v>0</v>
      </c>
      <c r="CQ367" s="223">
        <f t="shared" si="51"/>
        <v>0</v>
      </c>
      <c r="CR367" s="222"/>
      <c r="CS367" s="222"/>
      <c r="CT367" s="222"/>
      <c r="CU367" s="222"/>
      <c r="CV367" s="222"/>
      <c r="CW367" s="222"/>
      <c r="CX367" s="222"/>
      <c r="CY367" s="222"/>
      <c r="CZ367" s="222"/>
      <c r="DA367" s="222"/>
      <c r="DB367" s="224">
        <f t="shared" si="52"/>
        <v>0</v>
      </c>
      <c r="DC367" s="224">
        <f t="shared" si="53"/>
        <v>0</v>
      </c>
      <c r="DD367" s="224">
        <f t="shared" si="54"/>
        <v>0</v>
      </c>
      <c r="DE367" s="225">
        <f t="shared" si="55"/>
        <v>0</v>
      </c>
      <c r="DF367" s="222"/>
      <c r="DG367" s="222"/>
    </row>
    <row r="368" spans="71:111" x14ac:dyDescent="0.25">
      <c r="BS368" s="227"/>
      <c r="BT368" s="227"/>
      <c r="BU368" s="227"/>
      <c r="CL368" s="223">
        <f t="shared" si="47"/>
        <v>0</v>
      </c>
      <c r="CM368" s="223">
        <f t="shared" si="48"/>
        <v>0</v>
      </c>
      <c r="CN368" s="223">
        <f t="shared" si="49"/>
        <v>0</v>
      </c>
      <c r="CO368" s="223">
        <f t="shared" si="49"/>
        <v>0</v>
      </c>
      <c r="CP368" s="223">
        <f t="shared" si="50"/>
        <v>0</v>
      </c>
      <c r="CQ368" s="223">
        <f t="shared" si="51"/>
        <v>0</v>
      </c>
      <c r="CR368" s="222"/>
      <c r="CS368" s="222"/>
      <c r="CT368" s="222"/>
      <c r="CU368" s="222"/>
      <c r="CV368" s="222"/>
      <c r="CW368" s="222"/>
      <c r="CX368" s="222"/>
      <c r="CY368" s="222"/>
      <c r="CZ368" s="222"/>
      <c r="DA368" s="222"/>
      <c r="DB368" s="224">
        <f t="shared" si="52"/>
        <v>0</v>
      </c>
      <c r="DC368" s="224">
        <f t="shared" si="53"/>
        <v>0</v>
      </c>
      <c r="DD368" s="224">
        <f t="shared" si="54"/>
        <v>0</v>
      </c>
      <c r="DE368" s="225">
        <f t="shared" si="55"/>
        <v>0</v>
      </c>
      <c r="DF368" s="222"/>
      <c r="DG368" s="222"/>
    </row>
    <row r="369" spans="71:111" x14ac:dyDescent="0.25">
      <c r="BS369" s="227"/>
      <c r="BT369" s="227"/>
      <c r="BU369" s="227"/>
      <c r="CL369" s="223">
        <f t="shared" si="47"/>
        <v>0</v>
      </c>
      <c r="CM369" s="223">
        <f t="shared" si="48"/>
        <v>0</v>
      </c>
      <c r="CN369" s="223">
        <f t="shared" si="49"/>
        <v>0</v>
      </c>
      <c r="CO369" s="223">
        <f t="shared" si="49"/>
        <v>0</v>
      </c>
      <c r="CP369" s="223">
        <f t="shared" si="50"/>
        <v>0</v>
      </c>
      <c r="CQ369" s="223">
        <f t="shared" si="51"/>
        <v>0</v>
      </c>
      <c r="CR369" s="222"/>
      <c r="CS369" s="222"/>
      <c r="CT369" s="222"/>
      <c r="CU369" s="222"/>
      <c r="CV369" s="222"/>
      <c r="CW369" s="222"/>
      <c r="CX369" s="222"/>
      <c r="CY369" s="222"/>
      <c r="CZ369" s="222"/>
      <c r="DA369" s="222"/>
      <c r="DB369" s="224">
        <f t="shared" si="52"/>
        <v>0</v>
      </c>
      <c r="DC369" s="224">
        <f t="shared" si="53"/>
        <v>0</v>
      </c>
      <c r="DD369" s="224">
        <f t="shared" si="54"/>
        <v>0</v>
      </c>
      <c r="DE369" s="225">
        <f t="shared" si="55"/>
        <v>0</v>
      </c>
      <c r="DF369" s="222"/>
      <c r="DG369" s="222"/>
    </row>
    <row r="370" spans="71:111" x14ac:dyDescent="0.25">
      <c r="BS370" s="227"/>
      <c r="BT370" s="227"/>
      <c r="BU370" s="227"/>
      <c r="CL370" s="223">
        <f t="shared" si="47"/>
        <v>0</v>
      </c>
      <c r="CM370" s="223">
        <f t="shared" si="48"/>
        <v>0</v>
      </c>
      <c r="CN370" s="223">
        <f t="shared" si="49"/>
        <v>0</v>
      </c>
      <c r="CO370" s="223">
        <f t="shared" si="49"/>
        <v>0</v>
      </c>
      <c r="CP370" s="223">
        <f t="shared" si="50"/>
        <v>0</v>
      </c>
      <c r="CQ370" s="223">
        <f t="shared" si="51"/>
        <v>0</v>
      </c>
      <c r="CR370" s="222"/>
      <c r="CS370" s="222"/>
      <c r="CT370" s="222"/>
      <c r="CU370" s="222"/>
      <c r="CV370" s="222"/>
      <c r="CW370" s="222"/>
      <c r="CX370" s="222"/>
      <c r="CY370" s="222"/>
      <c r="CZ370" s="222"/>
      <c r="DA370" s="222"/>
      <c r="DB370" s="224">
        <f t="shared" si="52"/>
        <v>0</v>
      </c>
      <c r="DC370" s="224">
        <f t="shared" si="53"/>
        <v>0</v>
      </c>
      <c r="DD370" s="224">
        <f t="shared" si="54"/>
        <v>0</v>
      </c>
      <c r="DE370" s="225">
        <f t="shared" si="55"/>
        <v>0</v>
      </c>
      <c r="DF370" s="222"/>
      <c r="DG370" s="222"/>
    </row>
    <row r="371" spans="71:111" x14ac:dyDescent="0.25">
      <c r="BS371" s="227"/>
      <c r="BT371" s="227"/>
      <c r="BU371" s="227"/>
      <c r="CL371" s="223">
        <f t="shared" si="47"/>
        <v>0</v>
      </c>
      <c r="CM371" s="223">
        <f t="shared" si="48"/>
        <v>0</v>
      </c>
      <c r="CN371" s="223">
        <f t="shared" si="49"/>
        <v>0</v>
      </c>
      <c r="CO371" s="223">
        <f t="shared" si="49"/>
        <v>0</v>
      </c>
      <c r="CP371" s="223">
        <f t="shared" si="50"/>
        <v>0</v>
      </c>
      <c r="CQ371" s="223">
        <f t="shared" si="51"/>
        <v>0</v>
      </c>
      <c r="CR371" s="222"/>
      <c r="CS371" s="222"/>
      <c r="CT371" s="222"/>
      <c r="CU371" s="222"/>
      <c r="CV371" s="222"/>
      <c r="CW371" s="222"/>
      <c r="CX371" s="222"/>
      <c r="CY371" s="222"/>
      <c r="CZ371" s="222"/>
      <c r="DA371" s="222"/>
      <c r="DB371" s="224">
        <f t="shared" si="52"/>
        <v>0</v>
      </c>
      <c r="DC371" s="224">
        <f t="shared" si="53"/>
        <v>0</v>
      </c>
      <c r="DD371" s="224">
        <f t="shared" si="54"/>
        <v>0</v>
      </c>
      <c r="DE371" s="225">
        <f t="shared" si="55"/>
        <v>0</v>
      </c>
      <c r="DF371" s="222"/>
      <c r="DG371" s="222"/>
    </row>
    <row r="372" spans="71:111" x14ac:dyDescent="0.25">
      <c r="BS372" s="227"/>
      <c r="BT372" s="227"/>
      <c r="BU372" s="227"/>
      <c r="CL372" s="223">
        <f t="shared" si="47"/>
        <v>0</v>
      </c>
      <c r="CM372" s="223">
        <f t="shared" si="48"/>
        <v>0</v>
      </c>
      <c r="CN372" s="223">
        <f t="shared" si="49"/>
        <v>0</v>
      </c>
      <c r="CO372" s="223">
        <f t="shared" si="49"/>
        <v>0</v>
      </c>
      <c r="CP372" s="223">
        <f t="shared" si="50"/>
        <v>0</v>
      </c>
      <c r="CQ372" s="223">
        <f t="shared" si="51"/>
        <v>0</v>
      </c>
      <c r="CR372" s="222"/>
      <c r="CS372" s="222"/>
      <c r="CT372" s="222"/>
      <c r="CU372" s="222"/>
      <c r="CV372" s="222"/>
      <c r="CW372" s="222"/>
      <c r="CX372" s="222"/>
      <c r="CY372" s="222"/>
      <c r="CZ372" s="222"/>
      <c r="DA372" s="222"/>
      <c r="DB372" s="224">
        <f t="shared" si="52"/>
        <v>0</v>
      </c>
      <c r="DC372" s="224">
        <f t="shared" si="53"/>
        <v>0</v>
      </c>
      <c r="DD372" s="224">
        <f t="shared" si="54"/>
        <v>0</v>
      </c>
      <c r="DE372" s="225">
        <f t="shared" si="55"/>
        <v>0</v>
      </c>
      <c r="DF372" s="222"/>
      <c r="DG372" s="222"/>
    </row>
    <row r="373" spans="71:111" x14ac:dyDescent="0.25">
      <c r="BS373" s="227"/>
      <c r="BT373" s="227"/>
      <c r="BU373" s="227"/>
      <c r="CL373" s="223">
        <f t="shared" si="47"/>
        <v>0</v>
      </c>
      <c r="CM373" s="223">
        <f t="shared" si="48"/>
        <v>0</v>
      </c>
      <c r="CN373" s="223">
        <f t="shared" si="49"/>
        <v>0</v>
      </c>
      <c r="CO373" s="223">
        <f t="shared" si="49"/>
        <v>0</v>
      </c>
      <c r="CP373" s="223">
        <f t="shared" si="50"/>
        <v>0</v>
      </c>
      <c r="CQ373" s="223">
        <f t="shared" si="51"/>
        <v>0</v>
      </c>
      <c r="CR373" s="222"/>
      <c r="CS373" s="222"/>
      <c r="CT373" s="222"/>
      <c r="CU373" s="222"/>
      <c r="CV373" s="222"/>
      <c r="CW373" s="222"/>
      <c r="CX373" s="222"/>
      <c r="CY373" s="222"/>
      <c r="CZ373" s="222"/>
      <c r="DA373" s="222"/>
      <c r="DB373" s="224">
        <f t="shared" si="52"/>
        <v>0</v>
      </c>
      <c r="DC373" s="224">
        <f t="shared" si="53"/>
        <v>0</v>
      </c>
      <c r="DD373" s="224">
        <f t="shared" si="54"/>
        <v>0</v>
      </c>
      <c r="DE373" s="225">
        <f t="shared" si="55"/>
        <v>0</v>
      </c>
      <c r="DF373" s="222"/>
      <c r="DG373" s="222"/>
    </row>
    <row r="374" spans="71:111" x14ac:dyDescent="0.25">
      <c r="BS374" s="227"/>
      <c r="BT374" s="227"/>
      <c r="BU374" s="227"/>
      <c r="CL374" s="223">
        <f t="shared" si="47"/>
        <v>0</v>
      </c>
      <c r="CM374" s="223">
        <f t="shared" si="48"/>
        <v>0</v>
      </c>
      <c r="CN374" s="223">
        <f t="shared" si="49"/>
        <v>0</v>
      </c>
      <c r="CO374" s="223">
        <f t="shared" si="49"/>
        <v>0</v>
      </c>
      <c r="CP374" s="223">
        <f t="shared" si="50"/>
        <v>0</v>
      </c>
      <c r="CQ374" s="223">
        <f t="shared" si="51"/>
        <v>0</v>
      </c>
      <c r="CR374" s="222"/>
      <c r="CS374" s="222"/>
      <c r="CT374" s="222"/>
      <c r="CU374" s="222"/>
      <c r="CV374" s="222"/>
      <c r="CW374" s="222"/>
      <c r="CX374" s="222"/>
      <c r="CY374" s="222"/>
      <c r="CZ374" s="222"/>
      <c r="DA374" s="222"/>
      <c r="DB374" s="224">
        <f t="shared" si="52"/>
        <v>0</v>
      </c>
      <c r="DC374" s="224">
        <f t="shared" si="53"/>
        <v>0</v>
      </c>
      <c r="DD374" s="224">
        <f t="shared" si="54"/>
        <v>0</v>
      </c>
      <c r="DE374" s="225">
        <f t="shared" si="55"/>
        <v>0</v>
      </c>
      <c r="DF374" s="222"/>
      <c r="DG374" s="222"/>
    </row>
    <row r="375" spans="71:111" x14ac:dyDescent="0.25">
      <c r="BS375" s="227"/>
      <c r="BT375" s="227"/>
      <c r="BU375" s="227"/>
      <c r="CL375" s="223">
        <f t="shared" si="47"/>
        <v>0</v>
      </c>
      <c r="CM375" s="223">
        <f t="shared" si="48"/>
        <v>0</v>
      </c>
      <c r="CN375" s="223">
        <f t="shared" si="49"/>
        <v>0</v>
      </c>
      <c r="CO375" s="223">
        <f t="shared" si="49"/>
        <v>0</v>
      </c>
      <c r="CP375" s="223">
        <f t="shared" si="50"/>
        <v>0</v>
      </c>
      <c r="CQ375" s="223">
        <f t="shared" si="51"/>
        <v>0</v>
      </c>
      <c r="CR375" s="222"/>
      <c r="CS375" s="222"/>
      <c r="CT375" s="222"/>
      <c r="CU375" s="222"/>
      <c r="CV375" s="222"/>
      <c r="CW375" s="222"/>
      <c r="CX375" s="222"/>
      <c r="CY375" s="222"/>
      <c r="CZ375" s="222"/>
      <c r="DA375" s="222"/>
      <c r="DB375" s="224">
        <f t="shared" si="52"/>
        <v>0</v>
      </c>
      <c r="DC375" s="224">
        <f t="shared" si="53"/>
        <v>0</v>
      </c>
      <c r="DD375" s="224">
        <f t="shared" si="54"/>
        <v>0</v>
      </c>
      <c r="DE375" s="225">
        <f t="shared" si="55"/>
        <v>0</v>
      </c>
      <c r="DF375" s="222"/>
      <c r="DG375" s="222"/>
    </row>
    <row r="376" spans="71:111" x14ac:dyDescent="0.25">
      <c r="BS376" s="227"/>
      <c r="BT376" s="227"/>
      <c r="BU376" s="227"/>
      <c r="CL376" s="223">
        <f t="shared" si="47"/>
        <v>0</v>
      </c>
      <c r="CM376" s="223">
        <f t="shared" si="48"/>
        <v>0</v>
      </c>
      <c r="CN376" s="223">
        <f t="shared" si="49"/>
        <v>0</v>
      </c>
      <c r="CO376" s="223">
        <f t="shared" si="49"/>
        <v>0</v>
      </c>
      <c r="CP376" s="223">
        <f t="shared" si="50"/>
        <v>0</v>
      </c>
      <c r="CQ376" s="223">
        <f t="shared" si="51"/>
        <v>0</v>
      </c>
      <c r="CR376" s="222"/>
      <c r="CS376" s="222"/>
      <c r="CT376" s="222"/>
      <c r="CU376" s="222"/>
      <c r="CV376" s="222"/>
      <c r="CW376" s="222"/>
      <c r="CX376" s="222"/>
      <c r="CY376" s="222"/>
      <c r="CZ376" s="222"/>
      <c r="DA376" s="222"/>
      <c r="DB376" s="224">
        <f t="shared" si="52"/>
        <v>0</v>
      </c>
      <c r="DC376" s="224">
        <f t="shared" si="53"/>
        <v>0</v>
      </c>
      <c r="DD376" s="224">
        <f t="shared" si="54"/>
        <v>0</v>
      </c>
      <c r="DE376" s="225">
        <f t="shared" si="55"/>
        <v>0</v>
      </c>
      <c r="DF376" s="222"/>
      <c r="DG376" s="222"/>
    </row>
    <row r="377" spans="71:111" x14ac:dyDescent="0.25">
      <c r="BS377" s="227"/>
      <c r="BT377" s="227"/>
      <c r="BU377" s="227"/>
      <c r="CL377" s="223">
        <f t="shared" si="47"/>
        <v>0</v>
      </c>
      <c r="CM377" s="223">
        <f t="shared" si="48"/>
        <v>0</v>
      </c>
      <c r="CN377" s="223">
        <f t="shared" si="49"/>
        <v>0</v>
      </c>
      <c r="CO377" s="223">
        <f t="shared" si="49"/>
        <v>0</v>
      </c>
      <c r="CP377" s="223">
        <f t="shared" si="50"/>
        <v>0</v>
      </c>
      <c r="CQ377" s="223">
        <f t="shared" si="51"/>
        <v>0</v>
      </c>
      <c r="CR377" s="222"/>
      <c r="CS377" s="222"/>
      <c r="CT377" s="222"/>
      <c r="CU377" s="222"/>
      <c r="CV377" s="222"/>
      <c r="CW377" s="222"/>
      <c r="CX377" s="222"/>
      <c r="CY377" s="222"/>
      <c r="CZ377" s="222"/>
      <c r="DA377" s="222"/>
      <c r="DB377" s="224">
        <f t="shared" si="52"/>
        <v>0</v>
      </c>
      <c r="DC377" s="224">
        <f t="shared" si="53"/>
        <v>0</v>
      </c>
      <c r="DD377" s="224">
        <f t="shared" si="54"/>
        <v>0</v>
      </c>
      <c r="DE377" s="225">
        <f t="shared" si="55"/>
        <v>0</v>
      </c>
      <c r="DF377" s="222"/>
      <c r="DG377" s="222"/>
    </row>
    <row r="378" spans="71:111" x14ac:dyDescent="0.25">
      <c r="BS378" s="227"/>
      <c r="BT378" s="227"/>
      <c r="BU378" s="227"/>
      <c r="CL378" s="223">
        <f t="shared" si="47"/>
        <v>0</v>
      </c>
      <c r="CM378" s="223">
        <f t="shared" si="48"/>
        <v>0</v>
      </c>
      <c r="CN378" s="223">
        <f t="shared" si="49"/>
        <v>0</v>
      </c>
      <c r="CO378" s="223">
        <f t="shared" si="49"/>
        <v>0</v>
      </c>
      <c r="CP378" s="223">
        <f t="shared" si="50"/>
        <v>0</v>
      </c>
      <c r="CQ378" s="223">
        <f t="shared" si="51"/>
        <v>0</v>
      </c>
      <c r="CR378" s="222"/>
      <c r="CS378" s="222"/>
      <c r="CT378" s="222"/>
      <c r="CU378" s="222"/>
      <c r="CV378" s="222"/>
      <c r="CW378" s="222"/>
      <c r="CX378" s="222"/>
      <c r="CY378" s="222"/>
      <c r="CZ378" s="222"/>
      <c r="DA378" s="222"/>
      <c r="DB378" s="224">
        <f t="shared" si="52"/>
        <v>0</v>
      </c>
      <c r="DC378" s="224">
        <f t="shared" si="53"/>
        <v>0</v>
      </c>
      <c r="DD378" s="224">
        <f t="shared" si="54"/>
        <v>0</v>
      </c>
      <c r="DE378" s="225">
        <f t="shared" si="55"/>
        <v>0</v>
      </c>
      <c r="DF378" s="222"/>
      <c r="DG378" s="222"/>
    </row>
    <row r="379" spans="71:111" x14ac:dyDescent="0.25">
      <c r="BS379" s="227"/>
      <c r="BT379" s="227"/>
      <c r="BU379" s="227"/>
      <c r="CL379" s="223">
        <f t="shared" si="47"/>
        <v>0</v>
      </c>
      <c r="CM379" s="223">
        <f t="shared" si="48"/>
        <v>0</v>
      </c>
      <c r="CN379" s="223">
        <f t="shared" si="49"/>
        <v>0</v>
      </c>
      <c r="CO379" s="223">
        <f t="shared" si="49"/>
        <v>0</v>
      </c>
      <c r="CP379" s="223">
        <f t="shared" si="50"/>
        <v>0</v>
      </c>
      <c r="CQ379" s="223">
        <f t="shared" si="51"/>
        <v>0</v>
      </c>
      <c r="CR379" s="222"/>
      <c r="CS379" s="222"/>
      <c r="CT379" s="222"/>
      <c r="CU379" s="222"/>
      <c r="CV379" s="222"/>
      <c r="CW379" s="222"/>
      <c r="CX379" s="222"/>
      <c r="CY379" s="222"/>
      <c r="CZ379" s="222"/>
      <c r="DA379" s="222"/>
      <c r="DB379" s="224">
        <f t="shared" si="52"/>
        <v>0</v>
      </c>
      <c r="DC379" s="224">
        <f t="shared" si="53"/>
        <v>0</v>
      </c>
      <c r="DD379" s="224">
        <f t="shared" si="54"/>
        <v>0</v>
      </c>
      <c r="DE379" s="225">
        <f t="shared" si="55"/>
        <v>0</v>
      </c>
      <c r="DF379" s="222"/>
      <c r="DG379" s="222"/>
    </row>
    <row r="380" spans="71:111" x14ac:dyDescent="0.25">
      <c r="BS380" s="227"/>
      <c r="BT380" s="227"/>
      <c r="BU380" s="227"/>
      <c r="CL380" s="223">
        <f t="shared" si="47"/>
        <v>0</v>
      </c>
      <c r="CM380" s="223">
        <f t="shared" si="48"/>
        <v>0</v>
      </c>
      <c r="CN380" s="223">
        <f t="shared" si="49"/>
        <v>0</v>
      </c>
      <c r="CO380" s="223">
        <f t="shared" si="49"/>
        <v>0</v>
      </c>
      <c r="CP380" s="223">
        <f t="shared" si="50"/>
        <v>0</v>
      </c>
      <c r="CQ380" s="223">
        <f t="shared" si="51"/>
        <v>0</v>
      </c>
      <c r="CR380" s="222"/>
      <c r="CS380" s="222"/>
      <c r="CT380" s="222"/>
      <c r="CU380" s="222"/>
      <c r="CV380" s="222"/>
      <c r="CW380" s="222"/>
      <c r="CX380" s="222"/>
      <c r="CY380" s="222"/>
      <c r="CZ380" s="222"/>
      <c r="DA380" s="222"/>
      <c r="DB380" s="224">
        <f t="shared" si="52"/>
        <v>0</v>
      </c>
      <c r="DC380" s="224">
        <f t="shared" si="53"/>
        <v>0</v>
      </c>
      <c r="DD380" s="224">
        <f t="shared" si="54"/>
        <v>0</v>
      </c>
      <c r="DE380" s="225">
        <f t="shared" si="55"/>
        <v>0</v>
      </c>
      <c r="DF380" s="222"/>
      <c r="DG380" s="222"/>
    </row>
    <row r="381" spans="71:111" x14ac:dyDescent="0.25">
      <c r="BS381" s="227"/>
      <c r="BT381" s="227"/>
      <c r="BU381" s="227"/>
      <c r="CL381" s="223">
        <f t="shared" si="47"/>
        <v>0</v>
      </c>
      <c r="CM381" s="223">
        <f t="shared" si="48"/>
        <v>0</v>
      </c>
      <c r="CN381" s="223">
        <f t="shared" si="49"/>
        <v>0</v>
      </c>
      <c r="CO381" s="223">
        <f t="shared" si="49"/>
        <v>0</v>
      </c>
      <c r="CP381" s="223">
        <f t="shared" si="50"/>
        <v>0</v>
      </c>
      <c r="CQ381" s="223">
        <f t="shared" si="51"/>
        <v>0</v>
      </c>
      <c r="CR381" s="222"/>
      <c r="CS381" s="222"/>
      <c r="CT381" s="222"/>
      <c r="CU381" s="222"/>
      <c r="CV381" s="222"/>
      <c r="CW381" s="222"/>
      <c r="CX381" s="222"/>
      <c r="CY381" s="222"/>
      <c r="CZ381" s="222"/>
      <c r="DA381" s="222"/>
      <c r="DB381" s="224">
        <f t="shared" si="52"/>
        <v>0</v>
      </c>
      <c r="DC381" s="224">
        <f t="shared" si="53"/>
        <v>0</v>
      </c>
      <c r="DD381" s="224">
        <f t="shared" si="54"/>
        <v>0</v>
      </c>
      <c r="DE381" s="225">
        <f t="shared" si="55"/>
        <v>0</v>
      </c>
      <c r="DF381" s="222"/>
      <c r="DG381" s="222"/>
    </row>
    <row r="382" spans="71:111" x14ac:dyDescent="0.25">
      <c r="BS382" s="227"/>
      <c r="BT382" s="227"/>
      <c r="BU382" s="227"/>
      <c r="CL382" s="223">
        <f t="shared" si="47"/>
        <v>0</v>
      </c>
      <c r="CM382" s="223">
        <f t="shared" si="48"/>
        <v>0</v>
      </c>
      <c r="CN382" s="223">
        <f t="shared" si="49"/>
        <v>0</v>
      </c>
      <c r="CO382" s="223">
        <f t="shared" si="49"/>
        <v>0</v>
      </c>
      <c r="CP382" s="223">
        <f t="shared" si="50"/>
        <v>0</v>
      </c>
      <c r="CQ382" s="223">
        <f t="shared" si="51"/>
        <v>0</v>
      </c>
      <c r="CR382" s="222"/>
      <c r="CS382" s="222"/>
      <c r="CT382" s="222"/>
      <c r="CU382" s="222"/>
      <c r="CV382" s="222"/>
      <c r="CW382" s="222"/>
      <c r="CX382" s="222"/>
      <c r="CY382" s="222"/>
      <c r="CZ382" s="222"/>
      <c r="DA382" s="222"/>
      <c r="DB382" s="224">
        <f t="shared" si="52"/>
        <v>0</v>
      </c>
      <c r="DC382" s="224">
        <f t="shared" si="53"/>
        <v>0</v>
      </c>
      <c r="DD382" s="224">
        <f t="shared" si="54"/>
        <v>0</v>
      </c>
      <c r="DE382" s="225">
        <f t="shared" si="55"/>
        <v>0</v>
      </c>
      <c r="DF382" s="222"/>
      <c r="DG382" s="222"/>
    </row>
    <row r="383" spans="71:111" x14ac:dyDescent="0.25">
      <c r="BS383" s="227"/>
      <c r="BT383" s="227"/>
      <c r="BU383" s="227"/>
      <c r="CL383" s="223">
        <f t="shared" si="47"/>
        <v>0</v>
      </c>
      <c r="CM383" s="223">
        <f t="shared" si="48"/>
        <v>0</v>
      </c>
      <c r="CN383" s="223">
        <f t="shared" si="49"/>
        <v>0</v>
      </c>
      <c r="CO383" s="223">
        <f t="shared" si="49"/>
        <v>0</v>
      </c>
      <c r="CP383" s="223">
        <f t="shared" si="50"/>
        <v>0</v>
      </c>
      <c r="CQ383" s="223">
        <f t="shared" si="51"/>
        <v>0</v>
      </c>
      <c r="CR383" s="222"/>
      <c r="CS383" s="222"/>
      <c r="CT383" s="222"/>
      <c r="CU383" s="222"/>
      <c r="CV383" s="222"/>
      <c r="CW383" s="222"/>
      <c r="CX383" s="222"/>
      <c r="CY383" s="222"/>
      <c r="CZ383" s="222"/>
      <c r="DA383" s="222"/>
      <c r="DB383" s="224">
        <f t="shared" si="52"/>
        <v>0</v>
      </c>
      <c r="DC383" s="224">
        <f t="shared" si="53"/>
        <v>0</v>
      </c>
      <c r="DD383" s="224">
        <f t="shared" si="54"/>
        <v>0</v>
      </c>
      <c r="DE383" s="225">
        <f t="shared" si="55"/>
        <v>0</v>
      </c>
      <c r="DF383" s="222"/>
      <c r="DG383" s="222"/>
    </row>
    <row r="384" spans="71:111" x14ac:dyDescent="0.25">
      <c r="BS384" s="227"/>
      <c r="BT384" s="227"/>
      <c r="BU384" s="227"/>
      <c r="CL384" s="223">
        <f t="shared" si="47"/>
        <v>0</v>
      </c>
      <c r="CM384" s="223">
        <f t="shared" si="48"/>
        <v>0</v>
      </c>
      <c r="CN384" s="223">
        <f t="shared" si="49"/>
        <v>0</v>
      </c>
      <c r="CO384" s="223">
        <f t="shared" si="49"/>
        <v>0</v>
      </c>
      <c r="CP384" s="223">
        <f t="shared" si="50"/>
        <v>0</v>
      </c>
      <c r="CQ384" s="223">
        <f t="shared" si="51"/>
        <v>0</v>
      </c>
      <c r="CR384" s="222"/>
      <c r="CS384" s="222"/>
      <c r="CT384" s="222"/>
      <c r="CU384" s="222"/>
      <c r="CV384" s="222"/>
      <c r="CW384" s="222"/>
      <c r="CX384" s="222"/>
      <c r="CY384" s="222"/>
      <c r="CZ384" s="222"/>
      <c r="DA384" s="222"/>
      <c r="DB384" s="224">
        <f t="shared" si="52"/>
        <v>0</v>
      </c>
      <c r="DC384" s="224">
        <f t="shared" si="53"/>
        <v>0</v>
      </c>
      <c r="DD384" s="224">
        <f t="shared" si="54"/>
        <v>0</v>
      </c>
      <c r="DE384" s="225">
        <f t="shared" si="55"/>
        <v>0</v>
      </c>
      <c r="DF384" s="222"/>
      <c r="DG384" s="222"/>
    </row>
    <row r="385" spans="71:111" x14ac:dyDescent="0.25">
      <c r="BS385" s="227"/>
      <c r="BT385" s="227"/>
      <c r="BU385" s="227"/>
      <c r="CL385" s="223">
        <f t="shared" si="47"/>
        <v>0</v>
      </c>
      <c r="CM385" s="223">
        <f t="shared" si="48"/>
        <v>0</v>
      </c>
      <c r="CN385" s="223">
        <f t="shared" si="49"/>
        <v>0</v>
      </c>
      <c r="CO385" s="223">
        <f t="shared" si="49"/>
        <v>0</v>
      </c>
      <c r="CP385" s="223">
        <f t="shared" si="50"/>
        <v>0</v>
      </c>
      <c r="CQ385" s="223">
        <f t="shared" si="51"/>
        <v>0</v>
      </c>
      <c r="CR385" s="222"/>
      <c r="CS385" s="222"/>
      <c r="CT385" s="222"/>
      <c r="CU385" s="222"/>
      <c r="CV385" s="222"/>
      <c r="CW385" s="222"/>
      <c r="CX385" s="222"/>
      <c r="CY385" s="222"/>
      <c r="CZ385" s="222"/>
      <c r="DA385" s="222"/>
      <c r="DB385" s="224">
        <f t="shared" si="52"/>
        <v>0</v>
      </c>
      <c r="DC385" s="224">
        <f t="shared" si="53"/>
        <v>0</v>
      </c>
      <c r="DD385" s="224">
        <f t="shared" si="54"/>
        <v>0</v>
      </c>
      <c r="DE385" s="225">
        <f t="shared" si="55"/>
        <v>0</v>
      </c>
      <c r="DF385" s="222"/>
      <c r="DG385" s="222"/>
    </row>
    <row r="386" spans="71:111" x14ac:dyDescent="0.25">
      <c r="BS386" s="227"/>
      <c r="BT386" s="227"/>
      <c r="BU386" s="227"/>
      <c r="CL386" s="223">
        <f t="shared" si="47"/>
        <v>0</v>
      </c>
      <c r="CM386" s="223">
        <f t="shared" si="48"/>
        <v>0</v>
      </c>
      <c r="CN386" s="223">
        <f t="shared" si="49"/>
        <v>0</v>
      </c>
      <c r="CO386" s="223">
        <f t="shared" si="49"/>
        <v>0</v>
      </c>
      <c r="CP386" s="223">
        <f t="shared" si="50"/>
        <v>0</v>
      </c>
      <c r="CQ386" s="223">
        <f t="shared" si="51"/>
        <v>0</v>
      </c>
      <c r="CR386" s="222"/>
      <c r="CS386" s="222"/>
      <c r="CT386" s="222"/>
      <c r="CU386" s="222"/>
      <c r="CV386" s="222"/>
      <c r="CW386" s="222"/>
      <c r="CX386" s="222"/>
      <c r="CY386" s="222"/>
      <c r="CZ386" s="222"/>
      <c r="DA386" s="222"/>
      <c r="DB386" s="224">
        <f t="shared" si="52"/>
        <v>0</v>
      </c>
      <c r="DC386" s="224">
        <f t="shared" si="53"/>
        <v>0</v>
      </c>
      <c r="DD386" s="224">
        <f t="shared" si="54"/>
        <v>0</v>
      </c>
      <c r="DE386" s="225">
        <f t="shared" si="55"/>
        <v>0</v>
      </c>
      <c r="DF386" s="222"/>
      <c r="DG386" s="222"/>
    </row>
    <row r="387" spans="71:111" x14ac:dyDescent="0.25">
      <c r="BS387" s="227"/>
      <c r="BT387" s="227"/>
      <c r="BU387" s="227"/>
      <c r="CL387" s="223">
        <f t="shared" ref="CL387:CL450" si="56">SUM(BB387:BL387)+BR387</f>
        <v>0</v>
      </c>
      <c r="CM387" s="223">
        <f t="shared" ref="CM387:CM450" si="57">SUM(BM387:BO387)</f>
        <v>0</v>
      </c>
      <c r="CN387" s="223">
        <f t="shared" ref="CN387:CO450" si="58">BP387</f>
        <v>0</v>
      </c>
      <c r="CO387" s="223">
        <f t="shared" si="58"/>
        <v>0</v>
      </c>
      <c r="CP387" s="223">
        <f t="shared" ref="CP387:CP450" si="59">SUM(CL387:CO387)</f>
        <v>0</v>
      </c>
      <c r="CQ387" s="223">
        <f t="shared" ref="CQ387:CQ450" si="60">CP387-BU387</f>
        <v>0</v>
      </c>
      <c r="CR387" s="222"/>
      <c r="CS387" s="222"/>
      <c r="CT387" s="222"/>
      <c r="CU387" s="222"/>
      <c r="CV387" s="222"/>
      <c r="CW387" s="222"/>
      <c r="CX387" s="222"/>
      <c r="CY387" s="222"/>
      <c r="CZ387" s="222"/>
      <c r="DA387" s="222"/>
      <c r="DB387" s="224">
        <f t="shared" ref="DB387:DB450" si="61">SUM(BB387:BE387)+BM387+BN387</f>
        <v>0</v>
      </c>
      <c r="DC387" s="224">
        <f t="shared" ref="DC387:DC450" si="62">BF387+BG387+BH387+BI387+BJ387+BK387+BL387+BO387+BR387</f>
        <v>0</v>
      </c>
      <c r="DD387" s="224">
        <f t="shared" ref="DD387:DD450" si="63">DC387+DB387</f>
        <v>0</v>
      </c>
      <c r="DE387" s="225">
        <f t="shared" ref="DE387:DE450" si="64">DD387-BS387</f>
        <v>0</v>
      </c>
      <c r="DF387" s="222"/>
      <c r="DG387" s="222"/>
    </row>
    <row r="388" spans="71:111" x14ac:dyDescent="0.25">
      <c r="BS388" s="227"/>
      <c r="BT388" s="227"/>
      <c r="BU388" s="227"/>
      <c r="CL388" s="223">
        <f t="shared" si="56"/>
        <v>0</v>
      </c>
      <c r="CM388" s="223">
        <f t="shared" si="57"/>
        <v>0</v>
      </c>
      <c r="CN388" s="223">
        <f t="shared" si="58"/>
        <v>0</v>
      </c>
      <c r="CO388" s="223">
        <f t="shared" si="58"/>
        <v>0</v>
      </c>
      <c r="CP388" s="223">
        <f t="shared" si="59"/>
        <v>0</v>
      </c>
      <c r="CQ388" s="223">
        <f t="shared" si="60"/>
        <v>0</v>
      </c>
      <c r="CR388" s="222"/>
      <c r="CS388" s="222"/>
      <c r="CT388" s="222"/>
      <c r="CU388" s="222"/>
      <c r="CV388" s="222"/>
      <c r="CW388" s="222"/>
      <c r="CX388" s="222"/>
      <c r="CY388" s="222"/>
      <c r="CZ388" s="222"/>
      <c r="DA388" s="222"/>
      <c r="DB388" s="224">
        <f t="shared" si="61"/>
        <v>0</v>
      </c>
      <c r="DC388" s="224">
        <f t="shared" si="62"/>
        <v>0</v>
      </c>
      <c r="DD388" s="224">
        <f t="shared" si="63"/>
        <v>0</v>
      </c>
      <c r="DE388" s="225">
        <f t="shared" si="64"/>
        <v>0</v>
      </c>
      <c r="DF388" s="222"/>
      <c r="DG388" s="222"/>
    </row>
    <row r="389" spans="71:111" x14ac:dyDescent="0.25">
      <c r="BS389" s="227"/>
      <c r="BT389" s="227"/>
      <c r="BU389" s="227"/>
      <c r="CL389" s="223">
        <f t="shared" si="56"/>
        <v>0</v>
      </c>
      <c r="CM389" s="223">
        <f t="shared" si="57"/>
        <v>0</v>
      </c>
      <c r="CN389" s="223">
        <f t="shared" si="58"/>
        <v>0</v>
      </c>
      <c r="CO389" s="223">
        <f t="shared" si="58"/>
        <v>0</v>
      </c>
      <c r="CP389" s="223">
        <f t="shared" si="59"/>
        <v>0</v>
      </c>
      <c r="CQ389" s="223">
        <f t="shared" si="60"/>
        <v>0</v>
      </c>
      <c r="CR389" s="222"/>
      <c r="CS389" s="222"/>
      <c r="CT389" s="222"/>
      <c r="CU389" s="222"/>
      <c r="CV389" s="222"/>
      <c r="CW389" s="222"/>
      <c r="CX389" s="222"/>
      <c r="CY389" s="222"/>
      <c r="CZ389" s="222"/>
      <c r="DA389" s="222"/>
      <c r="DB389" s="224">
        <f t="shared" si="61"/>
        <v>0</v>
      </c>
      <c r="DC389" s="224">
        <f t="shared" si="62"/>
        <v>0</v>
      </c>
      <c r="DD389" s="224">
        <f t="shared" si="63"/>
        <v>0</v>
      </c>
      <c r="DE389" s="225">
        <f t="shared" si="64"/>
        <v>0</v>
      </c>
      <c r="DF389" s="222"/>
      <c r="DG389" s="222"/>
    </row>
    <row r="390" spans="71:111" x14ac:dyDescent="0.25">
      <c r="BS390" s="227"/>
      <c r="BT390" s="227"/>
      <c r="BU390" s="227"/>
      <c r="CL390" s="223">
        <f t="shared" si="56"/>
        <v>0</v>
      </c>
      <c r="CM390" s="223">
        <f t="shared" si="57"/>
        <v>0</v>
      </c>
      <c r="CN390" s="223">
        <f t="shared" si="58"/>
        <v>0</v>
      </c>
      <c r="CO390" s="223">
        <f t="shared" si="58"/>
        <v>0</v>
      </c>
      <c r="CP390" s="223">
        <f t="shared" si="59"/>
        <v>0</v>
      </c>
      <c r="CQ390" s="223">
        <f t="shared" si="60"/>
        <v>0</v>
      </c>
      <c r="CR390" s="222"/>
      <c r="CS390" s="222"/>
      <c r="CT390" s="222"/>
      <c r="CU390" s="222"/>
      <c r="CV390" s="222"/>
      <c r="CW390" s="222"/>
      <c r="CX390" s="222"/>
      <c r="CY390" s="222"/>
      <c r="CZ390" s="222"/>
      <c r="DA390" s="222"/>
      <c r="DB390" s="224">
        <f t="shared" si="61"/>
        <v>0</v>
      </c>
      <c r="DC390" s="224">
        <f t="shared" si="62"/>
        <v>0</v>
      </c>
      <c r="DD390" s="224">
        <f t="shared" si="63"/>
        <v>0</v>
      </c>
      <c r="DE390" s="225">
        <f t="shared" si="64"/>
        <v>0</v>
      </c>
      <c r="DF390" s="222"/>
      <c r="DG390" s="222"/>
    </row>
    <row r="391" spans="71:111" x14ac:dyDescent="0.25">
      <c r="BS391" s="227"/>
      <c r="BT391" s="227"/>
      <c r="BU391" s="227"/>
      <c r="CL391" s="223">
        <f t="shared" si="56"/>
        <v>0</v>
      </c>
      <c r="CM391" s="223">
        <f t="shared" si="57"/>
        <v>0</v>
      </c>
      <c r="CN391" s="223">
        <f t="shared" si="58"/>
        <v>0</v>
      </c>
      <c r="CO391" s="223">
        <f t="shared" si="58"/>
        <v>0</v>
      </c>
      <c r="CP391" s="223">
        <f t="shared" si="59"/>
        <v>0</v>
      </c>
      <c r="CQ391" s="223">
        <f t="shared" si="60"/>
        <v>0</v>
      </c>
      <c r="CR391" s="222"/>
      <c r="CS391" s="222"/>
      <c r="CT391" s="222"/>
      <c r="CU391" s="222"/>
      <c r="CV391" s="222"/>
      <c r="CW391" s="222"/>
      <c r="CX391" s="222"/>
      <c r="CY391" s="222"/>
      <c r="CZ391" s="222"/>
      <c r="DA391" s="222"/>
      <c r="DB391" s="224">
        <f t="shared" si="61"/>
        <v>0</v>
      </c>
      <c r="DC391" s="224">
        <f t="shared" si="62"/>
        <v>0</v>
      </c>
      <c r="DD391" s="224">
        <f t="shared" si="63"/>
        <v>0</v>
      </c>
      <c r="DE391" s="225">
        <f t="shared" si="64"/>
        <v>0</v>
      </c>
      <c r="DF391" s="222"/>
      <c r="DG391" s="222"/>
    </row>
    <row r="392" spans="71:111" x14ac:dyDescent="0.25">
      <c r="BS392" s="227"/>
      <c r="BT392" s="227"/>
      <c r="BU392" s="227"/>
      <c r="CL392" s="223">
        <f t="shared" si="56"/>
        <v>0</v>
      </c>
      <c r="CM392" s="223">
        <f t="shared" si="57"/>
        <v>0</v>
      </c>
      <c r="CN392" s="223">
        <f t="shared" si="58"/>
        <v>0</v>
      </c>
      <c r="CO392" s="223">
        <f t="shared" si="58"/>
        <v>0</v>
      </c>
      <c r="CP392" s="223">
        <f t="shared" si="59"/>
        <v>0</v>
      </c>
      <c r="CQ392" s="223">
        <f t="shared" si="60"/>
        <v>0</v>
      </c>
      <c r="CR392" s="222"/>
      <c r="CS392" s="222"/>
      <c r="CT392" s="222"/>
      <c r="CU392" s="222"/>
      <c r="CV392" s="222"/>
      <c r="CW392" s="222"/>
      <c r="CX392" s="222"/>
      <c r="CY392" s="222"/>
      <c r="CZ392" s="222"/>
      <c r="DA392" s="222"/>
      <c r="DB392" s="224">
        <f t="shared" si="61"/>
        <v>0</v>
      </c>
      <c r="DC392" s="224">
        <f t="shared" si="62"/>
        <v>0</v>
      </c>
      <c r="DD392" s="224">
        <f t="shared" si="63"/>
        <v>0</v>
      </c>
      <c r="DE392" s="225">
        <f t="shared" si="64"/>
        <v>0</v>
      </c>
      <c r="DF392" s="222"/>
      <c r="DG392" s="222"/>
    </row>
    <row r="393" spans="71:111" x14ac:dyDescent="0.25">
      <c r="BS393" s="227"/>
      <c r="BT393" s="227"/>
      <c r="BU393" s="227"/>
      <c r="CL393" s="223">
        <f t="shared" si="56"/>
        <v>0</v>
      </c>
      <c r="CM393" s="223">
        <f t="shared" si="57"/>
        <v>0</v>
      </c>
      <c r="CN393" s="223">
        <f t="shared" si="58"/>
        <v>0</v>
      </c>
      <c r="CO393" s="223">
        <f t="shared" si="58"/>
        <v>0</v>
      </c>
      <c r="CP393" s="223">
        <f t="shared" si="59"/>
        <v>0</v>
      </c>
      <c r="CQ393" s="223">
        <f t="shared" si="60"/>
        <v>0</v>
      </c>
      <c r="CR393" s="222"/>
      <c r="CS393" s="222"/>
      <c r="CT393" s="222"/>
      <c r="CU393" s="222"/>
      <c r="CV393" s="222"/>
      <c r="CW393" s="222"/>
      <c r="CX393" s="222"/>
      <c r="CY393" s="222"/>
      <c r="CZ393" s="222"/>
      <c r="DA393" s="222"/>
      <c r="DB393" s="224">
        <f t="shared" si="61"/>
        <v>0</v>
      </c>
      <c r="DC393" s="224">
        <f t="shared" si="62"/>
        <v>0</v>
      </c>
      <c r="DD393" s="224">
        <f t="shared" si="63"/>
        <v>0</v>
      </c>
      <c r="DE393" s="225">
        <f t="shared" si="64"/>
        <v>0</v>
      </c>
      <c r="DF393" s="222"/>
      <c r="DG393" s="222"/>
    </row>
    <row r="394" spans="71:111" x14ac:dyDescent="0.25">
      <c r="BS394" s="227"/>
      <c r="BT394" s="227"/>
      <c r="BU394" s="227"/>
      <c r="CL394" s="223">
        <f t="shared" si="56"/>
        <v>0</v>
      </c>
      <c r="CM394" s="223">
        <f t="shared" si="57"/>
        <v>0</v>
      </c>
      <c r="CN394" s="223">
        <f t="shared" si="58"/>
        <v>0</v>
      </c>
      <c r="CO394" s="223">
        <f t="shared" si="58"/>
        <v>0</v>
      </c>
      <c r="CP394" s="223">
        <f t="shared" si="59"/>
        <v>0</v>
      </c>
      <c r="CQ394" s="223">
        <f t="shared" si="60"/>
        <v>0</v>
      </c>
      <c r="CR394" s="222"/>
      <c r="CS394" s="222"/>
      <c r="CT394" s="222"/>
      <c r="CU394" s="222"/>
      <c r="CV394" s="222"/>
      <c r="CW394" s="222"/>
      <c r="CX394" s="222"/>
      <c r="CY394" s="222"/>
      <c r="CZ394" s="222"/>
      <c r="DA394" s="222"/>
      <c r="DB394" s="224">
        <f t="shared" si="61"/>
        <v>0</v>
      </c>
      <c r="DC394" s="224">
        <f t="shared" si="62"/>
        <v>0</v>
      </c>
      <c r="DD394" s="224">
        <f t="shared" si="63"/>
        <v>0</v>
      </c>
      <c r="DE394" s="225">
        <f t="shared" si="64"/>
        <v>0</v>
      </c>
      <c r="DF394" s="222"/>
      <c r="DG394" s="222"/>
    </row>
    <row r="395" spans="71:111" x14ac:dyDescent="0.25">
      <c r="BS395" s="227"/>
      <c r="BT395" s="227"/>
      <c r="BU395" s="227"/>
      <c r="CL395" s="223">
        <f t="shared" si="56"/>
        <v>0</v>
      </c>
      <c r="CM395" s="223">
        <f t="shared" si="57"/>
        <v>0</v>
      </c>
      <c r="CN395" s="223">
        <f t="shared" si="58"/>
        <v>0</v>
      </c>
      <c r="CO395" s="223">
        <f t="shared" si="58"/>
        <v>0</v>
      </c>
      <c r="CP395" s="223">
        <f t="shared" si="59"/>
        <v>0</v>
      </c>
      <c r="CQ395" s="223">
        <f t="shared" si="60"/>
        <v>0</v>
      </c>
      <c r="CR395" s="222"/>
      <c r="CS395" s="222"/>
      <c r="CT395" s="222"/>
      <c r="CU395" s="222"/>
      <c r="CV395" s="222"/>
      <c r="CW395" s="222"/>
      <c r="CX395" s="222"/>
      <c r="CY395" s="222"/>
      <c r="CZ395" s="222"/>
      <c r="DA395" s="222"/>
      <c r="DB395" s="224">
        <f t="shared" si="61"/>
        <v>0</v>
      </c>
      <c r="DC395" s="224">
        <f t="shared" si="62"/>
        <v>0</v>
      </c>
      <c r="DD395" s="224">
        <f t="shared" si="63"/>
        <v>0</v>
      </c>
      <c r="DE395" s="225">
        <f t="shared" si="64"/>
        <v>0</v>
      </c>
      <c r="DF395" s="222"/>
      <c r="DG395" s="222"/>
    </row>
    <row r="396" spans="71:111" x14ac:dyDescent="0.25">
      <c r="BS396" s="227"/>
      <c r="BT396" s="227"/>
      <c r="BU396" s="227"/>
      <c r="CL396" s="223">
        <f t="shared" si="56"/>
        <v>0</v>
      </c>
      <c r="CM396" s="223">
        <f t="shared" si="57"/>
        <v>0</v>
      </c>
      <c r="CN396" s="223">
        <f t="shared" si="58"/>
        <v>0</v>
      </c>
      <c r="CO396" s="223">
        <f t="shared" si="58"/>
        <v>0</v>
      </c>
      <c r="CP396" s="223">
        <f t="shared" si="59"/>
        <v>0</v>
      </c>
      <c r="CQ396" s="223">
        <f t="shared" si="60"/>
        <v>0</v>
      </c>
      <c r="CR396" s="222"/>
      <c r="CS396" s="222"/>
      <c r="CT396" s="222"/>
      <c r="CU396" s="222"/>
      <c r="CV396" s="222"/>
      <c r="CW396" s="222"/>
      <c r="CX396" s="222"/>
      <c r="CY396" s="222"/>
      <c r="CZ396" s="222"/>
      <c r="DA396" s="222"/>
      <c r="DB396" s="224">
        <f t="shared" si="61"/>
        <v>0</v>
      </c>
      <c r="DC396" s="224">
        <f t="shared" si="62"/>
        <v>0</v>
      </c>
      <c r="DD396" s="224">
        <f t="shared" si="63"/>
        <v>0</v>
      </c>
      <c r="DE396" s="225">
        <f t="shared" si="64"/>
        <v>0</v>
      </c>
      <c r="DF396" s="222"/>
      <c r="DG396" s="222"/>
    </row>
    <row r="397" spans="71:111" x14ac:dyDescent="0.25">
      <c r="BS397" s="227"/>
      <c r="BT397" s="227"/>
      <c r="BU397" s="227"/>
      <c r="CL397" s="223">
        <f t="shared" si="56"/>
        <v>0</v>
      </c>
      <c r="CM397" s="223">
        <f t="shared" si="57"/>
        <v>0</v>
      </c>
      <c r="CN397" s="223">
        <f t="shared" si="58"/>
        <v>0</v>
      </c>
      <c r="CO397" s="223">
        <f t="shared" si="58"/>
        <v>0</v>
      </c>
      <c r="CP397" s="223">
        <f t="shared" si="59"/>
        <v>0</v>
      </c>
      <c r="CQ397" s="223">
        <f t="shared" si="60"/>
        <v>0</v>
      </c>
      <c r="CR397" s="222"/>
      <c r="CS397" s="222"/>
      <c r="CT397" s="222"/>
      <c r="CU397" s="222"/>
      <c r="CV397" s="222"/>
      <c r="CW397" s="222"/>
      <c r="CX397" s="222"/>
      <c r="CY397" s="222"/>
      <c r="CZ397" s="222"/>
      <c r="DA397" s="222"/>
      <c r="DB397" s="224">
        <f t="shared" si="61"/>
        <v>0</v>
      </c>
      <c r="DC397" s="224">
        <f t="shared" si="62"/>
        <v>0</v>
      </c>
      <c r="DD397" s="224">
        <f t="shared" si="63"/>
        <v>0</v>
      </c>
      <c r="DE397" s="225">
        <f t="shared" si="64"/>
        <v>0</v>
      </c>
      <c r="DF397" s="222"/>
      <c r="DG397" s="222"/>
    </row>
    <row r="398" spans="71:111" x14ac:dyDescent="0.25">
      <c r="BS398" s="227"/>
      <c r="BT398" s="227"/>
      <c r="BU398" s="227"/>
      <c r="CL398" s="223">
        <f t="shared" si="56"/>
        <v>0</v>
      </c>
      <c r="CM398" s="223">
        <f t="shared" si="57"/>
        <v>0</v>
      </c>
      <c r="CN398" s="223">
        <f t="shared" si="58"/>
        <v>0</v>
      </c>
      <c r="CO398" s="223">
        <f t="shared" si="58"/>
        <v>0</v>
      </c>
      <c r="CP398" s="223">
        <f t="shared" si="59"/>
        <v>0</v>
      </c>
      <c r="CQ398" s="223">
        <f t="shared" si="60"/>
        <v>0</v>
      </c>
      <c r="CR398" s="222"/>
      <c r="CS398" s="222"/>
      <c r="CT398" s="222"/>
      <c r="CU398" s="222"/>
      <c r="CV398" s="222"/>
      <c r="CW398" s="222"/>
      <c r="CX398" s="222"/>
      <c r="CY398" s="222"/>
      <c r="CZ398" s="222"/>
      <c r="DA398" s="222"/>
      <c r="DB398" s="224">
        <f t="shared" si="61"/>
        <v>0</v>
      </c>
      <c r="DC398" s="224">
        <f t="shared" si="62"/>
        <v>0</v>
      </c>
      <c r="DD398" s="224">
        <f t="shared" si="63"/>
        <v>0</v>
      </c>
      <c r="DE398" s="225">
        <f t="shared" si="64"/>
        <v>0</v>
      </c>
      <c r="DF398" s="222"/>
      <c r="DG398" s="222"/>
    </row>
    <row r="399" spans="71:111" x14ac:dyDescent="0.25">
      <c r="BS399" s="227"/>
      <c r="BT399" s="227"/>
      <c r="BU399" s="227"/>
      <c r="CL399" s="223">
        <f t="shared" si="56"/>
        <v>0</v>
      </c>
      <c r="CM399" s="223">
        <f t="shared" si="57"/>
        <v>0</v>
      </c>
      <c r="CN399" s="223">
        <f t="shared" si="58"/>
        <v>0</v>
      </c>
      <c r="CO399" s="223">
        <f t="shared" si="58"/>
        <v>0</v>
      </c>
      <c r="CP399" s="223">
        <f t="shared" si="59"/>
        <v>0</v>
      </c>
      <c r="CQ399" s="223">
        <f t="shared" si="60"/>
        <v>0</v>
      </c>
      <c r="CR399" s="222"/>
      <c r="CS399" s="222"/>
      <c r="CT399" s="222"/>
      <c r="CU399" s="222"/>
      <c r="CV399" s="222"/>
      <c r="CW399" s="222"/>
      <c r="CX399" s="222"/>
      <c r="CY399" s="222"/>
      <c r="CZ399" s="222"/>
      <c r="DA399" s="222"/>
      <c r="DB399" s="224">
        <f t="shared" si="61"/>
        <v>0</v>
      </c>
      <c r="DC399" s="224">
        <f t="shared" si="62"/>
        <v>0</v>
      </c>
      <c r="DD399" s="224">
        <f t="shared" si="63"/>
        <v>0</v>
      </c>
      <c r="DE399" s="225">
        <f t="shared" si="64"/>
        <v>0</v>
      </c>
      <c r="DF399" s="222"/>
      <c r="DG399" s="222"/>
    </row>
    <row r="400" spans="71:111" x14ac:dyDescent="0.25">
      <c r="BS400" s="227"/>
      <c r="BT400" s="227"/>
      <c r="BU400" s="227"/>
      <c r="CL400" s="223">
        <f t="shared" si="56"/>
        <v>0</v>
      </c>
      <c r="CM400" s="223">
        <f t="shared" si="57"/>
        <v>0</v>
      </c>
      <c r="CN400" s="223">
        <f t="shared" si="58"/>
        <v>0</v>
      </c>
      <c r="CO400" s="223">
        <f t="shared" si="58"/>
        <v>0</v>
      </c>
      <c r="CP400" s="223">
        <f t="shared" si="59"/>
        <v>0</v>
      </c>
      <c r="CQ400" s="223">
        <f t="shared" si="60"/>
        <v>0</v>
      </c>
      <c r="CR400" s="222"/>
      <c r="CS400" s="222"/>
      <c r="CT400" s="222"/>
      <c r="CU400" s="222"/>
      <c r="CV400" s="222"/>
      <c r="CW400" s="222"/>
      <c r="CX400" s="222"/>
      <c r="CY400" s="222"/>
      <c r="CZ400" s="222"/>
      <c r="DA400" s="222"/>
      <c r="DB400" s="224">
        <f t="shared" si="61"/>
        <v>0</v>
      </c>
      <c r="DC400" s="224">
        <f t="shared" si="62"/>
        <v>0</v>
      </c>
      <c r="DD400" s="224">
        <f t="shared" si="63"/>
        <v>0</v>
      </c>
      <c r="DE400" s="225">
        <f t="shared" si="64"/>
        <v>0</v>
      </c>
      <c r="DF400" s="222"/>
      <c r="DG400" s="222"/>
    </row>
    <row r="401" spans="71:111" x14ac:dyDescent="0.25">
      <c r="BS401" s="227"/>
      <c r="BT401" s="227"/>
      <c r="BU401" s="227"/>
      <c r="CL401" s="223">
        <f t="shared" si="56"/>
        <v>0</v>
      </c>
      <c r="CM401" s="223">
        <f t="shared" si="57"/>
        <v>0</v>
      </c>
      <c r="CN401" s="223">
        <f t="shared" si="58"/>
        <v>0</v>
      </c>
      <c r="CO401" s="223">
        <f t="shared" si="58"/>
        <v>0</v>
      </c>
      <c r="CP401" s="223">
        <f t="shared" si="59"/>
        <v>0</v>
      </c>
      <c r="CQ401" s="223">
        <f t="shared" si="60"/>
        <v>0</v>
      </c>
      <c r="CR401" s="222"/>
      <c r="CS401" s="222"/>
      <c r="CT401" s="222"/>
      <c r="CU401" s="222"/>
      <c r="CV401" s="222"/>
      <c r="CW401" s="222"/>
      <c r="CX401" s="222"/>
      <c r="CY401" s="222"/>
      <c r="CZ401" s="222"/>
      <c r="DA401" s="222"/>
      <c r="DB401" s="224">
        <f t="shared" si="61"/>
        <v>0</v>
      </c>
      <c r="DC401" s="224">
        <f t="shared" si="62"/>
        <v>0</v>
      </c>
      <c r="DD401" s="224">
        <f t="shared" si="63"/>
        <v>0</v>
      </c>
      <c r="DE401" s="225">
        <f t="shared" si="64"/>
        <v>0</v>
      </c>
      <c r="DF401" s="222"/>
      <c r="DG401" s="222"/>
    </row>
    <row r="402" spans="71:111" x14ac:dyDescent="0.25">
      <c r="BS402" s="227"/>
      <c r="BT402" s="227"/>
      <c r="BU402" s="227"/>
      <c r="CL402" s="223">
        <f t="shared" si="56"/>
        <v>0</v>
      </c>
      <c r="CM402" s="223">
        <f t="shared" si="57"/>
        <v>0</v>
      </c>
      <c r="CN402" s="223">
        <f t="shared" si="58"/>
        <v>0</v>
      </c>
      <c r="CO402" s="223">
        <f t="shared" si="58"/>
        <v>0</v>
      </c>
      <c r="CP402" s="223">
        <f t="shared" si="59"/>
        <v>0</v>
      </c>
      <c r="CQ402" s="223">
        <f t="shared" si="60"/>
        <v>0</v>
      </c>
      <c r="CR402" s="222"/>
      <c r="CS402" s="222"/>
      <c r="CT402" s="222"/>
      <c r="CU402" s="222"/>
      <c r="CV402" s="222"/>
      <c r="CW402" s="222"/>
      <c r="CX402" s="222"/>
      <c r="CY402" s="222"/>
      <c r="CZ402" s="222"/>
      <c r="DA402" s="222"/>
      <c r="DB402" s="224">
        <f t="shared" si="61"/>
        <v>0</v>
      </c>
      <c r="DC402" s="224">
        <f t="shared" si="62"/>
        <v>0</v>
      </c>
      <c r="DD402" s="224">
        <f t="shared" si="63"/>
        <v>0</v>
      </c>
      <c r="DE402" s="225">
        <f t="shared" si="64"/>
        <v>0</v>
      </c>
      <c r="DF402" s="222"/>
      <c r="DG402" s="222"/>
    </row>
    <row r="403" spans="71:111" x14ac:dyDescent="0.25">
      <c r="BS403" s="227"/>
      <c r="BT403" s="227"/>
      <c r="BU403" s="227"/>
      <c r="CL403" s="223">
        <f t="shared" si="56"/>
        <v>0</v>
      </c>
      <c r="CM403" s="223">
        <f t="shared" si="57"/>
        <v>0</v>
      </c>
      <c r="CN403" s="223">
        <f t="shared" si="58"/>
        <v>0</v>
      </c>
      <c r="CO403" s="223">
        <f t="shared" si="58"/>
        <v>0</v>
      </c>
      <c r="CP403" s="223">
        <f t="shared" si="59"/>
        <v>0</v>
      </c>
      <c r="CQ403" s="223">
        <f t="shared" si="60"/>
        <v>0</v>
      </c>
      <c r="CR403" s="222"/>
      <c r="CS403" s="222"/>
      <c r="CT403" s="222"/>
      <c r="CU403" s="222"/>
      <c r="CV403" s="222"/>
      <c r="CW403" s="222"/>
      <c r="CX403" s="222"/>
      <c r="CY403" s="222"/>
      <c r="CZ403" s="222"/>
      <c r="DA403" s="222"/>
      <c r="DB403" s="224">
        <f t="shared" si="61"/>
        <v>0</v>
      </c>
      <c r="DC403" s="224">
        <f t="shared" si="62"/>
        <v>0</v>
      </c>
      <c r="DD403" s="224">
        <f t="shared" si="63"/>
        <v>0</v>
      </c>
      <c r="DE403" s="225">
        <f t="shared" si="64"/>
        <v>0</v>
      </c>
      <c r="DF403" s="222"/>
      <c r="DG403" s="222"/>
    </row>
    <row r="404" spans="71:111" x14ac:dyDescent="0.25">
      <c r="BS404" s="227"/>
      <c r="BT404" s="227"/>
      <c r="BU404" s="227"/>
      <c r="CL404" s="223">
        <f t="shared" si="56"/>
        <v>0</v>
      </c>
      <c r="CM404" s="223">
        <f t="shared" si="57"/>
        <v>0</v>
      </c>
      <c r="CN404" s="223">
        <f t="shared" si="58"/>
        <v>0</v>
      </c>
      <c r="CO404" s="223">
        <f t="shared" si="58"/>
        <v>0</v>
      </c>
      <c r="CP404" s="223">
        <f t="shared" si="59"/>
        <v>0</v>
      </c>
      <c r="CQ404" s="223">
        <f t="shared" si="60"/>
        <v>0</v>
      </c>
      <c r="CR404" s="222"/>
      <c r="CS404" s="222"/>
      <c r="CT404" s="222"/>
      <c r="CU404" s="222"/>
      <c r="CV404" s="222"/>
      <c r="CW404" s="222"/>
      <c r="CX404" s="222"/>
      <c r="CY404" s="222"/>
      <c r="CZ404" s="222"/>
      <c r="DA404" s="222"/>
      <c r="DB404" s="224">
        <f t="shared" si="61"/>
        <v>0</v>
      </c>
      <c r="DC404" s="224">
        <f t="shared" si="62"/>
        <v>0</v>
      </c>
      <c r="DD404" s="224">
        <f t="shared" si="63"/>
        <v>0</v>
      </c>
      <c r="DE404" s="225">
        <f t="shared" si="64"/>
        <v>0</v>
      </c>
      <c r="DF404" s="222"/>
      <c r="DG404" s="222"/>
    </row>
    <row r="405" spans="71:111" x14ac:dyDescent="0.25">
      <c r="BS405" s="227"/>
      <c r="BT405" s="227"/>
      <c r="BU405" s="227"/>
      <c r="CL405" s="223">
        <f t="shared" si="56"/>
        <v>0</v>
      </c>
      <c r="CM405" s="223">
        <f t="shared" si="57"/>
        <v>0</v>
      </c>
      <c r="CN405" s="223">
        <f t="shared" si="58"/>
        <v>0</v>
      </c>
      <c r="CO405" s="223">
        <f t="shared" si="58"/>
        <v>0</v>
      </c>
      <c r="CP405" s="223">
        <f t="shared" si="59"/>
        <v>0</v>
      </c>
      <c r="CQ405" s="223">
        <f t="shared" si="60"/>
        <v>0</v>
      </c>
      <c r="CR405" s="222"/>
      <c r="CS405" s="222"/>
      <c r="CT405" s="222"/>
      <c r="CU405" s="222"/>
      <c r="CV405" s="222"/>
      <c r="CW405" s="222"/>
      <c r="CX405" s="222"/>
      <c r="CY405" s="222"/>
      <c r="CZ405" s="222"/>
      <c r="DA405" s="222"/>
      <c r="DB405" s="224">
        <f t="shared" si="61"/>
        <v>0</v>
      </c>
      <c r="DC405" s="224">
        <f t="shared" si="62"/>
        <v>0</v>
      </c>
      <c r="DD405" s="224">
        <f t="shared" si="63"/>
        <v>0</v>
      </c>
      <c r="DE405" s="225">
        <f t="shared" si="64"/>
        <v>0</v>
      </c>
      <c r="DF405" s="222"/>
      <c r="DG405" s="222"/>
    </row>
    <row r="406" spans="71:111" x14ac:dyDescent="0.25">
      <c r="BS406" s="227"/>
      <c r="BT406" s="227"/>
      <c r="BU406" s="227"/>
      <c r="CL406" s="223">
        <f t="shared" si="56"/>
        <v>0</v>
      </c>
      <c r="CM406" s="223">
        <f t="shared" si="57"/>
        <v>0</v>
      </c>
      <c r="CN406" s="223">
        <f t="shared" si="58"/>
        <v>0</v>
      </c>
      <c r="CO406" s="223">
        <f t="shared" si="58"/>
        <v>0</v>
      </c>
      <c r="CP406" s="223">
        <f t="shared" si="59"/>
        <v>0</v>
      </c>
      <c r="CQ406" s="223">
        <f t="shared" si="60"/>
        <v>0</v>
      </c>
      <c r="CR406" s="222"/>
      <c r="CS406" s="222"/>
      <c r="CT406" s="222"/>
      <c r="CU406" s="222"/>
      <c r="CV406" s="222"/>
      <c r="CW406" s="222"/>
      <c r="CX406" s="222"/>
      <c r="CY406" s="222"/>
      <c r="CZ406" s="222"/>
      <c r="DA406" s="222"/>
      <c r="DB406" s="224">
        <f t="shared" si="61"/>
        <v>0</v>
      </c>
      <c r="DC406" s="224">
        <f t="shared" si="62"/>
        <v>0</v>
      </c>
      <c r="DD406" s="224">
        <f t="shared" si="63"/>
        <v>0</v>
      </c>
      <c r="DE406" s="225">
        <f t="shared" si="64"/>
        <v>0</v>
      </c>
      <c r="DF406" s="222"/>
      <c r="DG406" s="222"/>
    </row>
    <row r="407" spans="71:111" x14ac:dyDescent="0.25">
      <c r="BS407" s="227"/>
      <c r="BT407" s="227"/>
      <c r="BU407" s="227"/>
      <c r="CL407" s="223">
        <f t="shared" si="56"/>
        <v>0</v>
      </c>
      <c r="CM407" s="223">
        <f t="shared" si="57"/>
        <v>0</v>
      </c>
      <c r="CN407" s="223">
        <f t="shared" si="58"/>
        <v>0</v>
      </c>
      <c r="CO407" s="223">
        <f t="shared" si="58"/>
        <v>0</v>
      </c>
      <c r="CP407" s="223">
        <f t="shared" si="59"/>
        <v>0</v>
      </c>
      <c r="CQ407" s="223">
        <f t="shared" si="60"/>
        <v>0</v>
      </c>
      <c r="CR407" s="222"/>
      <c r="CS407" s="222"/>
      <c r="CT407" s="222"/>
      <c r="CU407" s="222"/>
      <c r="CV407" s="222"/>
      <c r="CW407" s="222"/>
      <c r="CX407" s="222"/>
      <c r="CY407" s="222"/>
      <c r="CZ407" s="222"/>
      <c r="DA407" s="222"/>
      <c r="DB407" s="224">
        <f t="shared" si="61"/>
        <v>0</v>
      </c>
      <c r="DC407" s="224">
        <f t="shared" si="62"/>
        <v>0</v>
      </c>
      <c r="DD407" s="224">
        <f t="shared" si="63"/>
        <v>0</v>
      </c>
      <c r="DE407" s="225">
        <f t="shared" si="64"/>
        <v>0</v>
      </c>
      <c r="DF407" s="222"/>
      <c r="DG407" s="222"/>
    </row>
    <row r="408" spans="71:111" x14ac:dyDescent="0.25">
      <c r="BS408" s="227"/>
      <c r="BT408" s="227"/>
      <c r="BU408" s="227"/>
      <c r="CL408" s="223">
        <f t="shared" si="56"/>
        <v>0</v>
      </c>
      <c r="CM408" s="223">
        <f t="shared" si="57"/>
        <v>0</v>
      </c>
      <c r="CN408" s="223">
        <f t="shared" si="58"/>
        <v>0</v>
      </c>
      <c r="CO408" s="223">
        <f t="shared" si="58"/>
        <v>0</v>
      </c>
      <c r="CP408" s="223">
        <f t="shared" si="59"/>
        <v>0</v>
      </c>
      <c r="CQ408" s="223">
        <f t="shared" si="60"/>
        <v>0</v>
      </c>
      <c r="CR408" s="222"/>
      <c r="CS408" s="222"/>
      <c r="CT408" s="222"/>
      <c r="CU408" s="222"/>
      <c r="CV408" s="222"/>
      <c r="CW408" s="222"/>
      <c r="CX408" s="222"/>
      <c r="CY408" s="222"/>
      <c r="CZ408" s="222"/>
      <c r="DA408" s="222"/>
      <c r="DB408" s="224">
        <f t="shared" si="61"/>
        <v>0</v>
      </c>
      <c r="DC408" s="224">
        <f t="shared" si="62"/>
        <v>0</v>
      </c>
      <c r="DD408" s="224">
        <f t="shared" si="63"/>
        <v>0</v>
      </c>
      <c r="DE408" s="225">
        <f t="shared" si="64"/>
        <v>0</v>
      </c>
      <c r="DF408" s="222"/>
      <c r="DG408" s="222"/>
    </row>
    <row r="409" spans="71:111" x14ac:dyDescent="0.25">
      <c r="BS409" s="227"/>
      <c r="BT409" s="227"/>
      <c r="BU409" s="227"/>
      <c r="CL409" s="223">
        <f t="shared" si="56"/>
        <v>0</v>
      </c>
      <c r="CM409" s="223">
        <f t="shared" si="57"/>
        <v>0</v>
      </c>
      <c r="CN409" s="223">
        <f t="shared" si="58"/>
        <v>0</v>
      </c>
      <c r="CO409" s="223">
        <f t="shared" si="58"/>
        <v>0</v>
      </c>
      <c r="CP409" s="223">
        <f t="shared" si="59"/>
        <v>0</v>
      </c>
      <c r="CQ409" s="223">
        <f t="shared" si="60"/>
        <v>0</v>
      </c>
      <c r="CR409" s="222"/>
      <c r="CS409" s="222"/>
      <c r="CT409" s="222"/>
      <c r="CU409" s="222"/>
      <c r="CV409" s="222"/>
      <c r="CW409" s="222"/>
      <c r="CX409" s="222"/>
      <c r="CY409" s="222"/>
      <c r="CZ409" s="222"/>
      <c r="DA409" s="222"/>
      <c r="DB409" s="224">
        <f t="shared" si="61"/>
        <v>0</v>
      </c>
      <c r="DC409" s="224">
        <f t="shared" si="62"/>
        <v>0</v>
      </c>
      <c r="DD409" s="224">
        <f t="shared" si="63"/>
        <v>0</v>
      </c>
      <c r="DE409" s="225">
        <f t="shared" si="64"/>
        <v>0</v>
      </c>
      <c r="DF409" s="222"/>
      <c r="DG409" s="222"/>
    </row>
    <row r="410" spans="71:111" x14ac:dyDescent="0.25">
      <c r="BS410" s="227"/>
      <c r="BT410" s="227"/>
      <c r="BU410" s="227"/>
      <c r="CL410" s="223">
        <f t="shared" si="56"/>
        <v>0</v>
      </c>
      <c r="CM410" s="223">
        <f t="shared" si="57"/>
        <v>0</v>
      </c>
      <c r="CN410" s="223">
        <f t="shared" si="58"/>
        <v>0</v>
      </c>
      <c r="CO410" s="223">
        <f t="shared" si="58"/>
        <v>0</v>
      </c>
      <c r="CP410" s="223">
        <f t="shared" si="59"/>
        <v>0</v>
      </c>
      <c r="CQ410" s="223">
        <f t="shared" si="60"/>
        <v>0</v>
      </c>
      <c r="CR410" s="222"/>
      <c r="CS410" s="222"/>
      <c r="CT410" s="222"/>
      <c r="CU410" s="222"/>
      <c r="CV410" s="222"/>
      <c r="CW410" s="222"/>
      <c r="CX410" s="222"/>
      <c r="CY410" s="222"/>
      <c r="CZ410" s="222"/>
      <c r="DA410" s="222"/>
      <c r="DB410" s="224">
        <f t="shared" si="61"/>
        <v>0</v>
      </c>
      <c r="DC410" s="224">
        <f t="shared" si="62"/>
        <v>0</v>
      </c>
      <c r="DD410" s="224">
        <f t="shared" si="63"/>
        <v>0</v>
      </c>
      <c r="DE410" s="225">
        <f t="shared" si="64"/>
        <v>0</v>
      </c>
      <c r="DF410" s="222"/>
      <c r="DG410" s="222"/>
    </row>
    <row r="411" spans="71:111" x14ac:dyDescent="0.25">
      <c r="BS411" s="227"/>
      <c r="BT411" s="227"/>
      <c r="BU411" s="227"/>
      <c r="CL411" s="223">
        <f t="shared" si="56"/>
        <v>0</v>
      </c>
      <c r="CM411" s="223">
        <f t="shared" si="57"/>
        <v>0</v>
      </c>
      <c r="CN411" s="223">
        <f t="shared" si="58"/>
        <v>0</v>
      </c>
      <c r="CO411" s="223">
        <f t="shared" si="58"/>
        <v>0</v>
      </c>
      <c r="CP411" s="223">
        <f t="shared" si="59"/>
        <v>0</v>
      </c>
      <c r="CQ411" s="223">
        <f t="shared" si="60"/>
        <v>0</v>
      </c>
      <c r="CR411" s="222"/>
      <c r="CS411" s="222"/>
      <c r="CT411" s="222"/>
      <c r="CU411" s="222"/>
      <c r="CV411" s="222"/>
      <c r="CW411" s="222"/>
      <c r="CX411" s="222"/>
      <c r="CY411" s="222"/>
      <c r="CZ411" s="222"/>
      <c r="DA411" s="222"/>
      <c r="DB411" s="224">
        <f t="shared" si="61"/>
        <v>0</v>
      </c>
      <c r="DC411" s="224">
        <f t="shared" si="62"/>
        <v>0</v>
      </c>
      <c r="DD411" s="224">
        <f t="shared" si="63"/>
        <v>0</v>
      </c>
      <c r="DE411" s="225">
        <f t="shared" si="64"/>
        <v>0</v>
      </c>
      <c r="DF411" s="222"/>
      <c r="DG411" s="222"/>
    </row>
    <row r="412" spans="71:111" x14ac:dyDescent="0.25">
      <c r="BS412" s="227"/>
      <c r="BT412" s="227"/>
      <c r="BU412" s="227"/>
      <c r="CL412" s="223">
        <f t="shared" si="56"/>
        <v>0</v>
      </c>
      <c r="CM412" s="223">
        <f t="shared" si="57"/>
        <v>0</v>
      </c>
      <c r="CN412" s="223">
        <f t="shared" si="58"/>
        <v>0</v>
      </c>
      <c r="CO412" s="223">
        <f t="shared" si="58"/>
        <v>0</v>
      </c>
      <c r="CP412" s="223">
        <f t="shared" si="59"/>
        <v>0</v>
      </c>
      <c r="CQ412" s="223">
        <f t="shared" si="60"/>
        <v>0</v>
      </c>
      <c r="CR412" s="222"/>
      <c r="CS412" s="222"/>
      <c r="CT412" s="222"/>
      <c r="CU412" s="222"/>
      <c r="CV412" s="222"/>
      <c r="CW412" s="222"/>
      <c r="CX412" s="222"/>
      <c r="CY412" s="222"/>
      <c r="CZ412" s="222"/>
      <c r="DA412" s="222"/>
      <c r="DB412" s="224">
        <f t="shared" si="61"/>
        <v>0</v>
      </c>
      <c r="DC412" s="224">
        <f t="shared" si="62"/>
        <v>0</v>
      </c>
      <c r="DD412" s="224">
        <f t="shared" si="63"/>
        <v>0</v>
      </c>
      <c r="DE412" s="225">
        <f t="shared" si="64"/>
        <v>0</v>
      </c>
      <c r="DF412" s="222"/>
      <c r="DG412" s="222"/>
    </row>
    <row r="413" spans="71:111" x14ac:dyDescent="0.25">
      <c r="BS413" s="227"/>
      <c r="BT413" s="227"/>
      <c r="BU413" s="227"/>
      <c r="CL413" s="223">
        <f t="shared" si="56"/>
        <v>0</v>
      </c>
      <c r="CM413" s="223">
        <f t="shared" si="57"/>
        <v>0</v>
      </c>
      <c r="CN413" s="223">
        <f t="shared" si="58"/>
        <v>0</v>
      </c>
      <c r="CO413" s="223">
        <f t="shared" si="58"/>
        <v>0</v>
      </c>
      <c r="CP413" s="223">
        <f t="shared" si="59"/>
        <v>0</v>
      </c>
      <c r="CQ413" s="223">
        <f t="shared" si="60"/>
        <v>0</v>
      </c>
      <c r="CR413" s="222"/>
      <c r="CS413" s="222"/>
      <c r="CT413" s="222"/>
      <c r="CU413" s="222"/>
      <c r="CV413" s="222"/>
      <c r="CW413" s="222"/>
      <c r="CX413" s="222"/>
      <c r="CY413" s="222"/>
      <c r="CZ413" s="222"/>
      <c r="DA413" s="222"/>
      <c r="DB413" s="224">
        <f t="shared" si="61"/>
        <v>0</v>
      </c>
      <c r="DC413" s="224">
        <f t="shared" si="62"/>
        <v>0</v>
      </c>
      <c r="DD413" s="224">
        <f t="shared" si="63"/>
        <v>0</v>
      </c>
      <c r="DE413" s="225">
        <f t="shared" si="64"/>
        <v>0</v>
      </c>
      <c r="DF413" s="222"/>
      <c r="DG413" s="222"/>
    </row>
    <row r="414" spans="71:111" x14ac:dyDescent="0.25">
      <c r="BS414" s="227"/>
      <c r="BT414" s="227"/>
      <c r="BU414" s="227"/>
      <c r="CL414" s="223">
        <f t="shared" si="56"/>
        <v>0</v>
      </c>
      <c r="CM414" s="223">
        <f t="shared" si="57"/>
        <v>0</v>
      </c>
      <c r="CN414" s="223">
        <f t="shared" si="58"/>
        <v>0</v>
      </c>
      <c r="CO414" s="223">
        <f t="shared" si="58"/>
        <v>0</v>
      </c>
      <c r="CP414" s="223">
        <f t="shared" si="59"/>
        <v>0</v>
      </c>
      <c r="CQ414" s="223">
        <f t="shared" si="60"/>
        <v>0</v>
      </c>
      <c r="CR414" s="222"/>
      <c r="CS414" s="222"/>
      <c r="CT414" s="222"/>
      <c r="CU414" s="222"/>
      <c r="CV414" s="222"/>
      <c r="CW414" s="222"/>
      <c r="CX414" s="222"/>
      <c r="CY414" s="222"/>
      <c r="CZ414" s="222"/>
      <c r="DA414" s="222"/>
      <c r="DB414" s="224">
        <f t="shared" si="61"/>
        <v>0</v>
      </c>
      <c r="DC414" s="224">
        <f t="shared" si="62"/>
        <v>0</v>
      </c>
      <c r="DD414" s="224">
        <f t="shared" si="63"/>
        <v>0</v>
      </c>
      <c r="DE414" s="225">
        <f t="shared" si="64"/>
        <v>0</v>
      </c>
      <c r="DF414" s="222"/>
      <c r="DG414" s="222"/>
    </row>
    <row r="415" spans="71:111" x14ac:dyDescent="0.25">
      <c r="BS415" s="227"/>
      <c r="BT415" s="227"/>
      <c r="BU415" s="227"/>
      <c r="CL415" s="223">
        <f t="shared" si="56"/>
        <v>0</v>
      </c>
      <c r="CM415" s="223">
        <f t="shared" si="57"/>
        <v>0</v>
      </c>
      <c r="CN415" s="223">
        <f t="shared" si="58"/>
        <v>0</v>
      </c>
      <c r="CO415" s="223">
        <f t="shared" si="58"/>
        <v>0</v>
      </c>
      <c r="CP415" s="223">
        <f t="shared" si="59"/>
        <v>0</v>
      </c>
      <c r="CQ415" s="223">
        <f t="shared" si="60"/>
        <v>0</v>
      </c>
      <c r="CR415" s="222"/>
      <c r="CS415" s="222"/>
      <c r="CT415" s="222"/>
      <c r="CU415" s="222"/>
      <c r="CV415" s="222"/>
      <c r="CW415" s="222"/>
      <c r="CX415" s="222"/>
      <c r="CY415" s="222"/>
      <c r="CZ415" s="222"/>
      <c r="DA415" s="222"/>
      <c r="DB415" s="224">
        <f t="shared" si="61"/>
        <v>0</v>
      </c>
      <c r="DC415" s="224">
        <f t="shared" si="62"/>
        <v>0</v>
      </c>
      <c r="DD415" s="224">
        <f t="shared" si="63"/>
        <v>0</v>
      </c>
      <c r="DE415" s="225">
        <f t="shared" si="64"/>
        <v>0</v>
      </c>
      <c r="DF415" s="222"/>
      <c r="DG415" s="222"/>
    </row>
    <row r="416" spans="71:111" x14ac:dyDescent="0.25">
      <c r="BS416" s="227"/>
      <c r="BT416" s="227"/>
      <c r="BU416" s="227"/>
      <c r="CL416" s="223">
        <f t="shared" si="56"/>
        <v>0</v>
      </c>
      <c r="CM416" s="223">
        <f t="shared" si="57"/>
        <v>0</v>
      </c>
      <c r="CN416" s="223">
        <f t="shared" si="58"/>
        <v>0</v>
      </c>
      <c r="CO416" s="223">
        <f t="shared" si="58"/>
        <v>0</v>
      </c>
      <c r="CP416" s="223">
        <f t="shared" si="59"/>
        <v>0</v>
      </c>
      <c r="CQ416" s="223">
        <f t="shared" si="60"/>
        <v>0</v>
      </c>
      <c r="CR416" s="222"/>
      <c r="CS416" s="222"/>
      <c r="CT416" s="222"/>
      <c r="CU416" s="222"/>
      <c r="CV416" s="222"/>
      <c r="CW416" s="222"/>
      <c r="CX416" s="222"/>
      <c r="CY416" s="222"/>
      <c r="CZ416" s="222"/>
      <c r="DA416" s="222"/>
      <c r="DB416" s="224">
        <f t="shared" si="61"/>
        <v>0</v>
      </c>
      <c r="DC416" s="224">
        <f t="shared" si="62"/>
        <v>0</v>
      </c>
      <c r="DD416" s="224">
        <f t="shared" si="63"/>
        <v>0</v>
      </c>
      <c r="DE416" s="225">
        <f t="shared" si="64"/>
        <v>0</v>
      </c>
      <c r="DF416" s="222"/>
      <c r="DG416" s="222"/>
    </row>
    <row r="417" spans="71:111" x14ac:dyDescent="0.25">
      <c r="BS417" s="227"/>
      <c r="BT417" s="227"/>
      <c r="BU417" s="227"/>
      <c r="CL417" s="223">
        <f t="shared" si="56"/>
        <v>0</v>
      </c>
      <c r="CM417" s="223">
        <f t="shared" si="57"/>
        <v>0</v>
      </c>
      <c r="CN417" s="223">
        <f t="shared" si="58"/>
        <v>0</v>
      </c>
      <c r="CO417" s="223">
        <f t="shared" si="58"/>
        <v>0</v>
      </c>
      <c r="CP417" s="223">
        <f t="shared" si="59"/>
        <v>0</v>
      </c>
      <c r="CQ417" s="223">
        <f t="shared" si="60"/>
        <v>0</v>
      </c>
      <c r="CR417" s="222"/>
      <c r="CS417" s="222"/>
      <c r="CT417" s="222"/>
      <c r="CU417" s="222"/>
      <c r="CV417" s="222"/>
      <c r="CW417" s="222"/>
      <c r="CX417" s="222"/>
      <c r="CY417" s="222"/>
      <c r="CZ417" s="222"/>
      <c r="DA417" s="222"/>
      <c r="DB417" s="224">
        <f t="shared" si="61"/>
        <v>0</v>
      </c>
      <c r="DC417" s="224">
        <f t="shared" si="62"/>
        <v>0</v>
      </c>
      <c r="DD417" s="224">
        <f t="shared" si="63"/>
        <v>0</v>
      </c>
      <c r="DE417" s="225">
        <f t="shared" si="64"/>
        <v>0</v>
      </c>
      <c r="DF417" s="222"/>
      <c r="DG417" s="222"/>
    </row>
    <row r="418" spans="71:111" x14ac:dyDescent="0.25">
      <c r="BS418" s="227"/>
      <c r="BT418" s="227"/>
      <c r="BU418" s="227"/>
      <c r="CL418" s="223">
        <f t="shared" si="56"/>
        <v>0</v>
      </c>
      <c r="CM418" s="223">
        <f t="shared" si="57"/>
        <v>0</v>
      </c>
      <c r="CN418" s="223">
        <f t="shared" si="58"/>
        <v>0</v>
      </c>
      <c r="CO418" s="223">
        <f t="shared" si="58"/>
        <v>0</v>
      </c>
      <c r="CP418" s="223">
        <f t="shared" si="59"/>
        <v>0</v>
      </c>
      <c r="CQ418" s="223">
        <f t="shared" si="60"/>
        <v>0</v>
      </c>
      <c r="CR418" s="222"/>
      <c r="CS418" s="222"/>
      <c r="CT418" s="222"/>
      <c r="CU418" s="222"/>
      <c r="CV418" s="222"/>
      <c r="CW418" s="222"/>
      <c r="CX418" s="222"/>
      <c r="CY418" s="222"/>
      <c r="CZ418" s="222"/>
      <c r="DA418" s="222"/>
      <c r="DB418" s="224">
        <f t="shared" si="61"/>
        <v>0</v>
      </c>
      <c r="DC418" s="224">
        <f t="shared" si="62"/>
        <v>0</v>
      </c>
      <c r="DD418" s="224">
        <f t="shared" si="63"/>
        <v>0</v>
      </c>
      <c r="DE418" s="225">
        <f t="shared" si="64"/>
        <v>0</v>
      </c>
      <c r="DF418" s="222"/>
      <c r="DG418" s="222"/>
    </row>
    <row r="419" spans="71:111" x14ac:dyDescent="0.25">
      <c r="BS419" s="227"/>
      <c r="BT419" s="227"/>
      <c r="BU419" s="227"/>
      <c r="CL419" s="223">
        <f t="shared" si="56"/>
        <v>0</v>
      </c>
      <c r="CM419" s="223">
        <f t="shared" si="57"/>
        <v>0</v>
      </c>
      <c r="CN419" s="223">
        <f t="shared" si="58"/>
        <v>0</v>
      </c>
      <c r="CO419" s="223">
        <f t="shared" si="58"/>
        <v>0</v>
      </c>
      <c r="CP419" s="223">
        <f t="shared" si="59"/>
        <v>0</v>
      </c>
      <c r="CQ419" s="223">
        <f t="shared" si="60"/>
        <v>0</v>
      </c>
      <c r="CR419" s="222"/>
      <c r="CS419" s="222"/>
      <c r="CT419" s="222"/>
      <c r="CU419" s="222"/>
      <c r="CV419" s="222"/>
      <c r="CW419" s="222"/>
      <c r="CX419" s="222"/>
      <c r="CY419" s="222"/>
      <c r="CZ419" s="222"/>
      <c r="DA419" s="222"/>
      <c r="DB419" s="224">
        <f t="shared" si="61"/>
        <v>0</v>
      </c>
      <c r="DC419" s="224">
        <f t="shared" si="62"/>
        <v>0</v>
      </c>
      <c r="DD419" s="224">
        <f t="shared" si="63"/>
        <v>0</v>
      </c>
      <c r="DE419" s="225">
        <f t="shared" si="64"/>
        <v>0</v>
      </c>
      <c r="DF419" s="222"/>
      <c r="DG419" s="222"/>
    </row>
    <row r="420" spans="71:111" x14ac:dyDescent="0.25">
      <c r="BS420" s="227"/>
      <c r="BT420" s="227"/>
      <c r="BU420" s="227"/>
      <c r="CL420" s="223">
        <f t="shared" si="56"/>
        <v>0</v>
      </c>
      <c r="CM420" s="223">
        <f t="shared" si="57"/>
        <v>0</v>
      </c>
      <c r="CN420" s="223">
        <f t="shared" si="58"/>
        <v>0</v>
      </c>
      <c r="CO420" s="223">
        <f t="shared" si="58"/>
        <v>0</v>
      </c>
      <c r="CP420" s="223">
        <f t="shared" si="59"/>
        <v>0</v>
      </c>
      <c r="CQ420" s="223">
        <f t="shared" si="60"/>
        <v>0</v>
      </c>
      <c r="CR420" s="222"/>
      <c r="CS420" s="222"/>
      <c r="CT420" s="222"/>
      <c r="CU420" s="222"/>
      <c r="CV420" s="222"/>
      <c r="CW420" s="222"/>
      <c r="CX420" s="222"/>
      <c r="CY420" s="222"/>
      <c r="CZ420" s="222"/>
      <c r="DA420" s="222"/>
      <c r="DB420" s="224">
        <f t="shared" si="61"/>
        <v>0</v>
      </c>
      <c r="DC420" s="224">
        <f t="shared" si="62"/>
        <v>0</v>
      </c>
      <c r="DD420" s="224">
        <f t="shared" si="63"/>
        <v>0</v>
      </c>
      <c r="DE420" s="225">
        <f t="shared" si="64"/>
        <v>0</v>
      </c>
      <c r="DF420" s="222"/>
      <c r="DG420" s="222"/>
    </row>
    <row r="421" spans="71:111" x14ac:dyDescent="0.25">
      <c r="BS421" s="227"/>
      <c r="BT421" s="227"/>
      <c r="BU421" s="227"/>
      <c r="CL421" s="223">
        <f t="shared" si="56"/>
        <v>0</v>
      </c>
      <c r="CM421" s="223">
        <f t="shared" si="57"/>
        <v>0</v>
      </c>
      <c r="CN421" s="223">
        <f t="shared" si="58"/>
        <v>0</v>
      </c>
      <c r="CO421" s="223">
        <f t="shared" si="58"/>
        <v>0</v>
      </c>
      <c r="CP421" s="223">
        <f t="shared" si="59"/>
        <v>0</v>
      </c>
      <c r="CQ421" s="223">
        <f t="shared" si="60"/>
        <v>0</v>
      </c>
      <c r="CR421" s="222"/>
      <c r="CS421" s="222"/>
      <c r="CT421" s="222"/>
      <c r="CU421" s="222"/>
      <c r="CV421" s="222"/>
      <c r="CW421" s="222"/>
      <c r="CX421" s="222"/>
      <c r="CY421" s="222"/>
      <c r="CZ421" s="222"/>
      <c r="DA421" s="222"/>
      <c r="DB421" s="224">
        <f t="shared" si="61"/>
        <v>0</v>
      </c>
      <c r="DC421" s="224">
        <f t="shared" si="62"/>
        <v>0</v>
      </c>
      <c r="DD421" s="224">
        <f t="shared" si="63"/>
        <v>0</v>
      </c>
      <c r="DE421" s="225">
        <f t="shared" si="64"/>
        <v>0</v>
      </c>
      <c r="DF421" s="222"/>
      <c r="DG421" s="222"/>
    </row>
    <row r="422" spans="71:111" x14ac:dyDescent="0.25">
      <c r="BS422" s="227"/>
      <c r="BT422" s="227"/>
      <c r="BU422" s="227"/>
      <c r="CL422" s="223">
        <f t="shared" si="56"/>
        <v>0</v>
      </c>
      <c r="CM422" s="223">
        <f t="shared" si="57"/>
        <v>0</v>
      </c>
      <c r="CN422" s="223">
        <f t="shared" si="58"/>
        <v>0</v>
      </c>
      <c r="CO422" s="223">
        <f t="shared" si="58"/>
        <v>0</v>
      </c>
      <c r="CP422" s="223">
        <f t="shared" si="59"/>
        <v>0</v>
      </c>
      <c r="CQ422" s="223">
        <f t="shared" si="60"/>
        <v>0</v>
      </c>
      <c r="CR422" s="222"/>
      <c r="CS422" s="222"/>
      <c r="CT422" s="222"/>
      <c r="CU422" s="222"/>
      <c r="CV422" s="222"/>
      <c r="CW422" s="222"/>
      <c r="CX422" s="222"/>
      <c r="CY422" s="222"/>
      <c r="CZ422" s="222"/>
      <c r="DA422" s="222"/>
      <c r="DB422" s="224">
        <f t="shared" si="61"/>
        <v>0</v>
      </c>
      <c r="DC422" s="224">
        <f t="shared" si="62"/>
        <v>0</v>
      </c>
      <c r="DD422" s="224">
        <f t="shared" si="63"/>
        <v>0</v>
      </c>
      <c r="DE422" s="225">
        <f t="shared" si="64"/>
        <v>0</v>
      </c>
      <c r="DF422" s="222"/>
      <c r="DG422" s="222"/>
    </row>
    <row r="423" spans="71:111" x14ac:dyDescent="0.25">
      <c r="CL423" s="223">
        <f t="shared" si="56"/>
        <v>0</v>
      </c>
      <c r="CM423" s="223">
        <f t="shared" si="57"/>
        <v>0</v>
      </c>
      <c r="CN423" s="223">
        <f t="shared" si="58"/>
        <v>0</v>
      </c>
      <c r="CO423" s="223">
        <f t="shared" si="58"/>
        <v>0</v>
      </c>
      <c r="CP423" s="223">
        <f t="shared" si="59"/>
        <v>0</v>
      </c>
      <c r="CQ423" s="223">
        <f t="shared" si="60"/>
        <v>0</v>
      </c>
      <c r="CR423" s="222"/>
      <c r="CS423" s="222"/>
      <c r="CT423" s="222"/>
      <c r="CU423" s="222"/>
      <c r="CV423" s="222"/>
      <c r="CW423" s="222"/>
      <c r="CX423" s="222"/>
      <c r="CY423" s="222"/>
      <c r="CZ423" s="222"/>
      <c r="DA423" s="222"/>
      <c r="DB423" s="224">
        <f t="shared" si="61"/>
        <v>0</v>
      </c>
      <c r="DC423" s="224">
        <f t="shared" si="62"/>
        <v>0</v>
      </c>
      <c r="DD423" s="224">
        <f t="shared" si="63"/>
        <v>0</v>
      </c>
      <c r="DE423" s="225">
        <f t="shared" si="64"/>
        <v>0</v>
      </c>
      <c r="DF423" s="222"/>
      <c r="DG423" s="222"/>
    </row>
    <row r="424" spans="71:111" x14ac:dyDescent="0.25">
      <c r="CL424" s="223">
        <f t="shared" si="56"/>
        <v>0</v>
      </c>
      <c r="CM424" s="223">
        <f t="shared" si="57"/>
        <v>0</v>
      </c>
      <c r="CN424" s="223">
        <f t="shared" si="58"/>
        <v>0</v>
      </c>
      <c r="CO424" s="223">
        <f t="shared" si="58"/>
        <v>0</v>
      </c>
      <c r="CP424" s="223">
        <f t="shared" si="59"/>
        <v>0</v>
      </c>
      <c r="CQ424" s="223">
        <f t="shared" si="60"/>
        <v>0</v>
      </c>
      <c r="CR424" s="222"/>
      <c r="CS424" s="222"/>
      <c r="CT424" s="222"/>
      <c r="CU424" s="222"/>
      <c r="CV424" s="222"/>
      <c r="CW424" s="222"/>
      <c r="CX424" s="222"/>
      <c r="CY424" s="222"/>
      <c r="CZ424" s="222"/>
      <c r="DA424" s="222"/>
      <c r="DB424" s="224">
        <f t="shared" si="61"/>
        <v>0</v>
      </c>
      <c r="DC424" s="224">
        <f t="shared" si="62"/>
        <v>0</v>
      </c>
      <c r="DD424" s="224">
        <f t="shared" si="63"/>
        <v>0</v>
      </c>
      <c r="DE424" s="225">
        <f t="shared" si="64"/>
        <v>0</v>
      </c>
      <c r="DF424" s="222"/>
      <c r="DG424" s="222"/>
    </row>
    <row r="425" spans="71:111" x14ac:dyDescent="0.25">
      <c r="CL425" s="223">
        <f t="shared" si="56"/>
        <v>0</v>
      </c>
      <c r="CM425" s="223">
        <f t="shared" si="57"/>
        <v>0</v>
      </c>
      <c r="CN425" s="223">
        <f t="shared" si="58"/>
        <v>0</v>
      </c>
      <c r="CO425" s="223">
        <f t="shared" si="58"/>
        <v>0</v>
      </c>
      <c r="CP425" s="223">
        <f t="shared" si="59"/>
        <v>0</v>
      </c>
      <c r="CQ425" s="223">
        <f t="shared" si="60"/>
        <v>0</v>
      </c>
      <c r="CR425" s="222"/>
      <c r="CS425" s="222"/>
      <c r="CT425" s="222"/>
      <c r="CU425" s="222"/>
      <c r="CV425" s="222"/>
      <c r="CW425" s="222"/>
      <c r="CX425" s="222"/>
      <c r="CY425" s="222"/>
      <c r="CZ425" s="222"/>
      <c r="DA425" s="222"/>
      <c r="DB425" s="224">
        <f t="shared" si="61"/>
        <v>0</v>
      </c>
      <c r="DC425" s="224">
        <f t="shared" si="62"/>
        <v>0</v>
      </c>
      <c r="DD425" s="224">
        <f t="shared" si="63"/>
        <v>0</v>
      </c>
      <c r="DE425" s="225">
        <f t="shared" si="64"/>
        <v>0</v>
      </c>
      <c r="DF425" s="222"/>
      <c r="DG425" s="222"/>
    </row>
    <row r="426" spans="71:111" x14ac:dyDescent="0.25">
      <c r="CL426" s="223">
        <f t="shared" si="56"/>
        <v>0</v>
      </c>
      <c r="CM426" s="223">
        <f t="shared" si="57"/>
        <v>0</v>
      </c>
      <c r="CN426" s="223">
        <f t="shared" si="58"/>
        <v>0</v>
      </c>
      <c r="CO426" s="223">
        <f t="shared" si="58"/>
        <v>0</v>
      </c>
      <c r="CP426" s="223">
        <f t="shared" si="59"/>
        <v>0</v>
      </c>
      <c r="CQ426" s="223">
        <f t="shared" si="60"/>
        <v>0</v>
      </c>
      <c r="CR426" s="222"/>
      <c r="CS426" s="222"/>
      <c r="CT426" s="222"/>
      <c r="CU426" s="222"/>
      <c r="CV426" s="222"/>
      <c r="CW426" s="222"/>
      <c r="CX426" s="222"/>
      <c r="CY426" s="222"/>
      <c r="CZ426" s="222"/>
      <c r="DA426" s="222"/>
      <c r="DB426" s="224">
        <f t="shared" si="61"/>
        <v>0</v>
      </c>
      <c r="DC426" s="224">
        <f t="shared" si="62"/>
        <v>0</v>
      </c>
      <c r="DD426" s="224">
        <f t="shared" si="63"/>
        <v>0</v>
      </c>
      <c r="DE426" s="225">
        <f t="shared" si="64"/>
        <v>0</v>
      </c>
      <c r="DF426" s="222"/>
      <c r="DG426" s="222"/>
    </row>
    <row r="427" spans="71:111" x14ac:dyDescent="0.25">
      <c r="CL427" s="223">
        <f t="shared" si="56"/>
        <v>0</v>
      </c>
      <c r="CM427" s="223">
        <f t="shared" si="57"/>
        <v>0</v>
      </c>
      <c r="CN427" s="223">
        <f t="shared" si="58"/>
        <v>0</v>
      </c>
      <c r="CO427" s="223">
        <f t="shared" si="58"/>
        <v>0</v>
      </c>
      <c r="CP427" s="223">
        <f t="shared" si="59"/>
        <v>0</v>
      </c>
      <c r="CQ427" s="223">
        <f t="shared" si="60"/>
        <v>0</v>
      </c>
      <c r="CR427" s="222"/>
      <c r="CS427" s="222"/>
      <c r="CT427" s="222"/>
      <c r="CU427" s="222"/>
      <c r="CV427" s="222"/>
      <c r="CW427" s="222"/>
      <c r="CX427" s="222"/>
      <c r="CY427" s="222"/>
      <c r="CZ427" s="222"/>
      <c r="DA427" s="222"/>
      <c r="DB427" s="224">
        <f t="shared" si="61"/>
        <v>0</v>
      </c>
      <c r="DC427" s="224">
        <f t="shared" si="62"/>
        <v>0</v>
      </c>
      <c r="DD427" s="224">
        <f t="shared" si="63"/>
        <v>0</v>
      </c>
      <c r="DE427" s="225">
        <f t="shared" si="64"/>
        <v>0</v>
      </c>
      <c r="DF427" s="222"/>
      <c r="DG427" s="222"/>
    </row>
    <row r="428" spans="71:111" x14ac:dyDescent="0.25">
      <c r="CL428" s="223">
        <f t="shared" si="56"/>
        <v>0</v>
      </c>
      <c r="CM428" s="223">
        <f t="shared" si="57"/>
        <v>0</v>
      </c>
      <c r="CN428" s="223">
        <f t="shared" si="58"/>
        <v>0</v>
      </c>
      <c r="CO428" s="223">
        <f t="shared" si="58"/>
        <v>0</v>
      </c>
      <c r="CP428" s="223">
        <f t="shared" si="59"/>
        <v>0</v>
      </c>
      <c r="CQ428" s="223">
        <f t="shared" si="60"/>
        <v>0</v>
      </c>
      <c r="CR428" s="222"/>
      <c r="CS428" s="222"/>
      <c r="CT428" s="222"/>
      <c r="CU428" s="222"/>
      <c r="CV428" s="222"/>
      <c r="CW428" s="222"/>
      <c r="CX428" s="222"/>
      <c r="CY428" s="222"/>
      <c r="CZ428" s="222"/>
      <c r="DA428" s="222"/>
      <c r="DB428" s="224">
        <f t="shared" si="61"/>
        <v>0</v>
      </c>
      <c r="DC428" s="224">
        <f t="shared" si="62"/>
        <v>0</v>
      </c>
      <c r="DD428" s="224">
        <f t="shared" si="63"/>
        <v>0</v>
      </c>
      <c r="DE428" s="225">
        <f t="shared" si="64"/>
        <v>0</v>
      </c>
      <c r="DF428" s="222"/>
      <c r="DG428" s="222"/>
    </row>
    <row r="429" spans="71:111" x14ac:dyDescent="0.25">
      <c r="CL429" s="223">
        <f t="shared" si="56"/>
        <v>0</v>
      </c>
      <c r="CM429" s="223">
        <f t="shared" si="57"/>
        <v>0</v>
      </c>
      <c r="CN429" s="223">
        <f t="shared" si="58"/>
        <v>0</v>
      </c>
      <c r="CO429" s="223">
        <f t="shared" si="58"/>
        <v>0</v>
      </c>
      <c r="CP429" s="223">
        <f t="shared" si="59"/>
        <v>0</v>
      </c>
      <c r="CQ429" s="223">
        <f t="shared" si="60"/>
        <v>0</v>
      </c>
      <c r="CR429" s="222"/>
      <c r="CS429" s="222"/>
      <c r="CT429" s="222"/>
      <c r="CU429" s="222"/>
      <c r="CV429" s="222"/>
      <c r="CW429" s="222"/>
      <c r="CX429" s="222"/>
      <c r="CY429" s="222"/>
      <c r="CZ429" s="222"/>
      <c r="DA429" s="222"/>
      <c r="DB429" s="224">
        <f t="shared" si="61"/>
        <v>0</v>
      </c>
      <c r="DC429" s="224">
        <f t="shared" si="62"/>
        <v>0</v>
      </c>
      <c r="DD429" s="224">
        <f t="shared" si="63"/>
        <v>0</v>
      </c>
      <c r="DE429" s="225">
        <f t="shared" si="64"/>
        <v>0</v>
      </c>
      <c r="DF429" s="222"/>
      <c r="DG429" s="222"/>
    </row>
    <row r="430" spans="71:111" x14ac:dyDescent="0.25">
      <c r="CL430" s="223">
        <f t="shared" si="56"/>
        <v>0</v>
      </c>
      <c r="CM430" s="223">
        <f t="shared" si="57"/>
        <v>0</v>
      </c>
      <c r="CN430" s="223">
        <f t="shared" si="58"/>
        <v>0</v>
      </c>
      <c r="CO430" s="223">
        <f t="shared" si="58"/>
        <v>0</v>
      </c>
      <c r="CP430" s="223">
        <f t="shared" si="59"/>
        <v>0</v>
      </c>
      <c r="CQ430" s="223">
        <f t="shared" si="60"/>
        <v>0</v>
      </c>
      <c r="CR430" s="222"/>
      <c r="CS430" s="222"/>
      <c r="CT430" s="222"/>
      <c r="CU430" s="222"/>
      <c r="CV430" s="222"/>
      <c r="CW430" s="222"/>
      <c r="CX430" s="222"/>
      <c r="CY430" s="222"/>
      <c r="CZ430" s="222"/>
      <c r="DA430" s="222"/>
      <c r="DB430" s="224">
        <f t="shared" si="61"/>
        <v>0</v>
      </c>
      <c r="DC430" s="224">
        <f t="shared" si="62"/>
        <v>0</v>
      </c>
      <c r="DD430" s="224">
        <f t="shared" si="63"/>
        <v>0</v>
      </c>
      <c r="DE430" s="225">
        <f t="shared" si="64"/>
        <v>0</v>
      </c>
      <c r="DF430" s="222"/>
      <c r="DG430" s="222"/>
    </row>
    <row r="431" spans="71:111" x14ac:dyDescent="0.25">
      <c r="CL431" s="223">
        <f t="shared" si="56"/>
        <v>0</v>
      </c>
      <c r="CM431" s="223">
        <f t="shared" si="57"/>
        <v>0</v>
      </c>
      <c r="CN431" s="223">
        <f t="shared" si="58"/>
        <v>0</v>
      </c>
      <c r="CO431" s="223">
        <f t="shared" si="58"/>
        <v>0</v>
      </c>
      <c r="CP431" s="223">
        <f t="shared" si="59"/>
        <v>0</v>
      </c>
      <c r="CQ431" s="223">
        <f t="shared" si="60"/>
        <v>0</v>
      </c>
      <c r="CR431" s="222"/>
      <c r="CS431" s="222"/>
      <c r="CT431" s="222"/>
      <c r="CU431" s="222"/>
      <c r="CV431" s="222"/>
      <c r="CW431" s="222"/>
      <c r="CX431" s="222"/>
      <c r="CY431" s="222"/>
      <c r="CZ431" s="222"/>
      <c r="DA431" s="222"/>
      <c r="DB431" s="224">
        <f t="shared" si="61"/>
        <v>0</v>
      </c>
      <c r="DC431" s="224">
        <f t="shared" si="62"/>
        <v>0</v>
      </c>
      <c r="DD431" s="224">
        <f t="shared" si="63"/>
        <v>0</v>
      </c>
      <c r="DE431" s="225">
        <f t="shared" si="64"/>
        <v>0</v>
      </c>
      <c r="DF431" s="222"/>
      <c r="DG431" s="222"/>
    </row>
    <row r="432" spans="71:111" x14ac:dyDescent="0.25">
      <c r="CL432" s="223">
        <f t="shared" si="56"/>
        <v>0</v>
      </c>
      <c r="CM432" s="223">
        <f t="shared" si="57"/>
        <v>0</v>
      </c>
      <c r="CN432" s="223">
        <f t="shared" si="58"/>
        <v>0</v>
      </c>
      <c r="CO432" s="223">
        <f t="shared" si="58"/>
        <v>0</v>
      </c>
      <c r="CP432" s="223">
        <f t="shared" si="59"/>
        <v>0</v>
      </c>
      <c r="CQ432" s="223">
        <f t="shared" si="60"/>
        <v>0</v>
      </c>
      <c r="CR432" s="222"/>
      <c r="CS432" s="222"/>
      <c r="CT432" s="222"/>
      <c r="CU432" s="222"/>
      <c r="CV432" s="222"/>
      <c r="CW432" s="222"/>
      <c r="CX432" s="222"/>
      <c r="CY432" s="222"/>
      <c r="CZ432" s="222"/>
      <c r="DA432" s="222"/>
      <c r="DB432" s="224">
        <f t="shared" si="61"/>
        <v>0</v>
      </c>
      <c r="DC432" s="224">
        <f t="shared" si="62"/>
        <v>0</v>
      </c>
      <c r="DD432" s="224">
        <f t="shared" si="63"/>
        <v>0</v>
      </c>
      <c r="DE432" s="225">
        <f t="shared" si="64"/>
        <v>0</v>
      </c>
      <c r="DF432" s="222"/>
      <c r="DG432" s="222"/>
    </row>
    <row r="433" spans="90:111" x14ac:dyDescent="0.25">
      <c r="CL433" s="223">
        <f t="shared" si="56"/>
        <v>0</v>
      </c>
      <c r="CM433" s="223">
        <f t="shared" si="57"/>
        <v>0</v>
      </c>
      <c r="CN433" s="223">
        <f t="shared" si="58"/>
        <v>0</v>
      </c>
      <c r="CO433" s="223">
        <f t="shared" si="58"/>
        <v>0</v>
      </c>
      <c r="CP433" s="223">
        <f t="shared" si="59"/>
        <v>0</v>
      </c>
      <c r="CQ433" s="223">
        <f t="shared" si="60"/>
        <v>0</v>
      </c>
      <c r="CR433" s="222"/>
      <c r="CS433" s="222"/>
      <c r="CT433" s="222"/>
      <c r="CU433" s="222"/>
      <c r="CV433" s="222"/>
      <c r="CW433" s="222"/>
      <c r="CX433" s="222"/>
      <c r="CY433" s="222"/>
      <c r="CZ433" s="222"/>
      <c r="DA433" s="222"/>
      <c r="DB433" s="224">
        <f t="shared" si="61"/>
        <v>0</v>
      </c>
      <c r="DC433" s="224">
        <f t="shared" si="62"/>
        <v>0</v>
      </c>
      <c r="DD433" s="224">
        <f t="shared" si="63"/>
        <v>0</v>
      </c>
      <c r="DE433" s="225">
        <f t="shared" si="64"/>
        <v>0</v>
      </c>
      <c r="DF433" s="222"/>
      <c r="DG433" s="222"/>
    </row>
    <row r="434" spans="90:111" x14ac:dyDescent="0.25">
      <c r="CL434" s="223">
        <f t="shared" si="56"/>
        <v>0</v>
      </c>
      <c r="CM434" s="223">
        <f t="shared" si="57"/>
        <v>0</v>
      </c>
      <c r="CN434" s="223">
        <f t="shared" si="58"/>
        <v>0</v>
      </c>
      <c r="CO434" s="223">
        <f t="shared" si="58"/>
        <v>0</v>
      </c>
      <c r="CP434" s="223">
        <f t="shared" si="59"/>
        <v>0</v>
      </c>
      <c r="CQ434" s="223">
        <f t="shared" si="60"/>
        <v>0</v>
      </c>
      <c r="CR434" s="222"/>
      <c r="CS434" s="222"/>
      <c r="CT434" s="222"/>
      <c r="CU434" s="222"/>
      <c r="CV434" s="222"/>
      <c r="CW434" s="222"/>
      <c r="CX434" s="222"/>
      <c r="CY434" s="222"/>
      <c r="CZ434" s="222"/>
      <c r="DA434" s="222"/>
      <c r="DB434" s="224">
        <f t="shared" si="61"/>
        <v>0</v>
      </c>
      <c r="DC434" s="224">
        <f t="shared" si="62"/>
        <v>0</v>
      </c>
      <c r="DD434" s="224">
        <f t="shared" si="63"/>
        <v>0</v>
      </c>
      <c r="DE434" s="225">
        <f t="shared" si="64"/>
        <v>0</v>
      </c>
      <c r="DF434" s="222"/>
      <c r="DG434" s="222"/>
    </row>
    <row r="435" spans="90:111" x14ac:dyDescent="0.25">
      <c r="CL435" s="223">
        <f t="shared" si="56"/>
        <v>0</v>
      </c>
      <c r="CM435" s="223">
        <f t="shared" si="57"/>
        <v>0</v>
      </c>
      <c r="CN435" s="223">
        <f t="shared" si="58"/>
        <v>0</v>
      </c>
      <c r="CO435" s="223">
        <f t="shared" si="58"/>
        <v>0</v>
      </c>
      <c r="CP435" s="223">
        <f t="shared" si="59"/>
        <v>0</v>
      </c>
      <c r="CQ435" s="223">
        <f t="shared" si="60"/>
        <v>0</v>
      </c>
      <c r="CR435" s="222"/>
      <c r="CS435" s="222"/>
      <c r="CT435" s="222"/>
      <c r="CU435" s="222"/>
      <c r="CV435" s="222"/>
      <c r="CW435" s="222"/>
      <c r="CX435" s="222"/>
      <c r="CY435" s="222"/>
      <c r="CZ435" s="222"/>
      <c r="DA435" s="222"/>
      <c r="DB435" s="224">
        <f t="shared" si="61"/>
        <v>0</v>
      </c>
      <c r="DC435" s="224">
        <f t="shared" si="62"/>
        <v>0</v>
      </c>
      <c r="DD435" s="224">
        <f t="shared" si="63"/>
        <v>0</v>
      </c>
      <c r="DE435" s="225">
        <f t="shared" si="64"/>
        <v>0</v>
      </c>
      <c r="DF435" s="222"/>
      <c r="DG435" s="222"/>
    </row>
    <row r="436" spans="90:111" x14ac:dyDescent="0.25">
      <c r="CL436" s="223">
        <f t="shared" si="56"/>
        <v>0</v>
      </c>
      <c r="CM436" s="223">
        <f t="shared" si="57"/>
        <v>0</v>
      </c>
      <c r="CN436" s="223">
        <f t="shared" si="58"/>
        <v>0</v>
      </c>
      <c r="CO436" s="223">
        <f t="shared" si="58"/>
        <v>0</v>
      </c>
      <c r="CP436" s="223">
        <f t="shared" si="59"/>
        <v>0</v>
      </c>
      <c r="CQ436" s="223">
        <f t="shared" si="60"/>
        <v>0</v>
      </c>
      <c r="CR436" s="222"/>
      <c r="CS436" s="222"/>
      <c r="CT436" s="222"/>
      <c r="CU436" s="222"/>
      <c r="CV436" s="222"/>
      <c r="CW436" s="222"/>
      <c r="CX436" s="222"/>
      <c r="CY436" s="222"/>
      <c r="CZ436" s="222"/>
      <c r="DA436" s="222"/>
      <c r="DB436" s="224">
        <f t="shared" si="61"/>
        <v>0</v>
      </c>
      <c r="DC436" s="224">
        <f t="shared" si="62"/>
        <v>0</v>
      </c>
      <c r="DD436" s="224">
        <f t="shared" si="63"/>
        <v>0</v>
      </c>
      <c r="DE436" s="225">
        <f t="shared" si="64"/>
        <v>0</v>
      </c>
      <c r="DF436" s="222"/>
      <c r="DG436" s="222"/>
    </row>
    <row r="437" spans="90:111" x14ac:dyDescent="0.25">
      <c r="CL437" s="223">
        <f t="shared" si="56"/>
        <v>0</v>
      </c>
      <c r="CM437" s="223">
        <f t="shared" si="57"/>
        <v>0</v>
      </c>
      <c r="CN437" s="223">
        <f t="shared" si="58"/>
        <v>0</v>
      </c>
      <c r="CO437" s="223">
        <f t="shared" si="58"/>
        <v>0</v>
      </c>
      <c r="CP437" s="223">
        <f t="shared" si="59"/>
        <v>0</v>
      </c>
      <c r="CQ437" s="223">
        <f t="shared" si="60"/>
        <v>0</v>
      </c>
      <c r="CR437" s="222"/>
      <c r="CS437" s="222"/>
      <c r="CT437" s="222"/>
      <c r="CU437" s="222"/>
      <c r="CV437" s="222"/>
      <c r="CW437" s="222"/>
      <c r="CX437" s="222"/>
      <c r="CY437" s="222"/>
      <c r="CZ437" s="222"/>
      <c r="DA437" s="222"/>
      <c r="DB437" s="224">
        <f t="shared" si="61"/>
        <v>0</v>
      </c>
      <c r="DC437" s="224">
        <f t="shared" si="62"/>
        <v>0</v>
      </c>
      <c r="DD437" s="224">
        <f t="shared" si="63"/>
        <v>0</v>
      </c>
      <c r="DE437" s="225">
        <f t="shared" si="64"/>
        <v>0</v>
      </c>
      <c r="DF437" s="222"/>
      <c r="DG437" s="222"/>
    </row>
    <row r="438" spans="90:111" x14ac:dyDescent="0.25">
      <c r="CL438" s="223">
        <f t="shared" si="56"/>
        <v>0</v>
      </c>
      <c r="CM438" s="223">
        <f t="shared" si="57"/>
        <v>0</v>
      </c>
      <c r="CN438" s="223">
        <f t="shared" si="58"/>
        <v>0</v>
      </c>
      <c r="CO438" s="223">
        <f t="shared" si="58"/>
        <v>0</v>
      </c>
      <c r="CP438" s="223">
        <f t="shared" si="59"/>
        <v>0</v>
      </c>
      <c r="CQ438" s="223">
        <f t="shared" si="60"/>
        <v>0</v>
      </c>
      <c r="CR438" s="222"/>
      <c r="CS438" s="222"/>
      <c r="CT438" s="222"/>
      <c r="CU438" s="222"/>
      <c r="CV438" s="222"/>
      <c r="CW438" s="222"/>
      <c r="CX438" s="222"/>
      <c r="CY438" s="222"/>
      <c r="CZ438" s="222"/>
      <c r="DA438" s="222"/>
      <c r="DB438" s="224">
        <f t="shared" si="61"/>
        <v>0</v>
      </c>
      <c r="DC438" s="224">
        <f t="shared" si="62"/>
        <v>0</v>
      </c>
      <c r="DD438" s="224">
        <f t="shared" si="63"/>
        <v>0</v>
      </c>
      <c r="DE438" s="225">
        <f t="shared" si="64"/>
        <v>0</v>
      </c>
      <c r="DF438" s="222"/>
      <c r="DG438" s="222"/>
    </row>
    <row r="439" spans="90:111" x14ac:dyDescent="0.25">
      <c r="CL439" s="223">
        <f t="shared" si="56"/>
        <v>0</v>
      </c>
      <c r="CM439" s="223">
        <f t="shared" si="57"/>
        <v>0</v>
      </c>
      <c r="CN439" s="223">
        <f t="shared" si="58"/>
        <v>0</v>
      </c>
      <c r="CO439" s="223">
        <f t="shared" si="58"/>
        <v>0</v>
      </c>
      <c r="CP439" s="223">
        <f t="shared" si="59"/>
        <v>0</v>
      </c>
      <c r="CQ439" s="223">
        <f t="shared" si="60"/>
        <v>0</v>
      </c>
      <c r="CR439" s="222"/>
      <c r="CS439" s="222"/>
      <c r="CT439" s="222"/>
      <c r="CU439" s="222"/>
      <c r="CV439" s="222"/>
      <c r="CW439" s="222"/>
      <c r="CX439" s="222"/>
      <c r="CY439" s="222"/>
      <c r="CZ439" s="222"/>
      <c r="DA439" s="222"/>
      <c r="DB439" s="224">
        <f t="shared" si="61"/>
        <v>0</v>
      </c>
      <c r="DC439" s="224">
        <f t="shared" si="62"/>
        <v>0</v>
      </c>
      <c r="DD439" s="224">
        <f t="shared" si="63"/>
        <v>0</v>
      </c>
      <c r="DE439" s="225">
        <f t="shared" si="64"/>
        <v>0</v>
      </c>
      <c r="DF439" s="222"/>
      <c r="DG439" s="222"/>
    </row>
    <row r="440" spans="90:111" x14ac:dyDescent="0.25">
      <c r="CL440" s="223">
        <f t="shared" si="56"/>
        <v>0</v>
      </c>
      <c r="CM440" s="223">
        <f t="shared" si="57"/>
        <v>0</v>
      </c>
      <c r="CN440" s="223">
        <f t="shared" si="58"/>
        <v>0</v>
      </c>
      <c r="CO440" s="223">
        <f t="shared" si="58"/>
        <v>0</v>
      </c>
      <c r="CP440" s="223">
        <f t="shared" si="59"/>
        <v>0</v>
      </c>
      <c r="CQ440" s="223">
        <f t="shared" si="60"/>
        <v>0</v>
      </c>
      <c r="CR440" s="222"/>
      <c r="CS440" s="222"/>
      <c r="CT440" s="222"/>
      <c r="CU440" s="222"/>
      <c r="CV440" s="222"/>
      <c r="CW440" s="222"/>
      <c r="CX440" s="222"/>
      <c r="CY440" s="222"/>
      <c r="CZ440" s="222"/>
      <c r="DA440" s="222"/>
      <c r="DB440" s="224">
        <f t="shared" si="61"/>
        <v>0</v>
      </c>
      <c r="DC440" s="224">
        <f t="shared" si="62"/>
        <v>0</v>
      </c>
      <c r="DD440" s="224">
        <f t="shared" si="63"/>
        <v>0</v>
      </c>
      <c r="DE440" s="225">
        <f t="shared" si="64"/>
        <v>0</v>
      </c>
      <c r="DF440" s="222"/>
      <c r="DG440" s="222"/>
    </row>
    <row r="441" spans="90:111" x14ac:dyDescent="0.25">
      <c r="CL441" s="223">
        <f t="shared" si="56"/>
        <v>0</v>
      </c>
      <c r="CM441" s="223">
        <f t="shared" si="57"/>
        <v>0</v>
      </c>
      <c r="CN441" s="223">
        <f t="shared" si="58"/>
        <v>0</v>
      </c>
      <c r="CO441" s="223">
        <f t="shared" si="58"/>
        <v>0</v>
      </c>
      <c r="CP441" s="223">
        <f t="shared" si="59"/>
        <v>0</v>
      </c>
      <c r="CQ441" s="223">
        <f t="shared" si="60"/>
        <v>0</v>
      </c>
      <c r="CR441" s="222"/>
      <c r="CS441" s="222"/>
      <c r="CT441" s="222"/>
      <c r="CU441" s="222"/>
      <c r="CV441" s="222"/>
      <c r="CW441" s="222"/>
      <c r="CX441" s="222"/>
      <c r="CY441" s="222"/>
      <c r="CZ441" s="222"/>
      <c r="DA441" s="222"/>
      <c r="DB441" s="224">
        <f t="shared" si="61"/>
        <v>0</v>
      </c>
      <c r="DC441" s="224">
        <f t="shared" si="62"/>
        <v>0</v>
      </c>
      <c r="DD441" s="224">
        <f t="shared" si="63"/>
        <v>0</v>
      </c>
      <c r="DE441" s="225">
        <f t="shared" si="64"/>
        <v>0</v>
      </c>
      <c r="DF441" s="222"/>
      <c r="DG441" s="222"/>
    </row>
    <row r="442" spans="90:111" x14ac:dyDescent="0.25">
      <c r="CL442" s="223">
        <f t="shared" si="56"/>
        <v>0</v>
      </c>
      <c r="CM442" s="223">
        <f t="shared" si="57"/>
        <v>0</v>
      </c>
      <c r="CN442" s="223">
        <f t="shared" si="58"/>
        <v>0</v>
      </c>
      <c r="CO442" s="223">
        <f t="shared" si="58"/>
        <v>0</v>
      </c>
      <c r="CP442" s="223">
        <f t="shared" si="59"/>
        <v>0</v>
      </c>
      <c r="CQ442" s="223">
        <f t="shared" si="60"/>
        <v>0</v>
      </c>
      <c r="CR442" s="222"/>
      <c r="CS442" s="222"/>
      <c r="CT442" s="222"/>
      <c r="CU442" s="222"/>
      <c r="CV442" s="222"/>
      <c r="CW442" s="222"/>
      <c r="CX442" s="222"/>
      <c r="CY442" s="222"/>
      <c r="CZ442" s="222"/>
      <c r="DA442" s="222"/>
      <c r="DB442" s="224">
        <f t="shared" si="61"/>
        <v>0</v>
      </c>
      <c r="DC442" s="224">
        <f t="shared" si="62"/>
        <v>0</v>
      </c>
      <c r="DD442" s="224">
        <f t="shared" si="63"/>
        <v>0</v>
      </c>
      <c r="DE442" s="225">
        <f t="shared" si="64"/>
        <v>0</v>
      </c>
      <c r="DF442" s="222"/>
      <c r="DG442" s="222"/>
    </row>
    <row r="443" spans="90:111" x14ac:dyDescent="0.25">
      <c r="CL443" s="223">
        <f t="shared" si="56"/>
        <v>0</v>
      </c>
      <c r="CM443" s="223">
        <f t="shared" si="57"/>
        <v>0</v>
      </c>
      <c r="CN443" s="223">
        <f t="shared" si="58"/>
        <v>0</v>
      </c>
      <c r="CO443" s="223">
        <f t="shared" si="58"/>
        <v>0</v>
      </c>
      <c r="CP443" s="223">
        <f t="shared" si="59"/>
        <v>0</v>
      </c>
      <c r="CQ443" s="223">
        <f t="shared" si="60"/>
        <v>0</v>
      </c>
      <c r="CR443" s="222"/>
      <c r="CS443" s="222"/>
      <c r="CT443" s="222"/>
      <c r="CU443" s="222"/>
      <c r="CV443" s="222"/>
      <c r="CW443" s="222"/>
      <c r="CX443" s="222"/>
      <c r="CY443" s="222"/>
      <c r="CZ443" s="222"/>
      <c r="DA443" s="222"/>
      <c r="DB443" s="224">
        <f t="shared" si="61"/>
        <v>0</v>
      </c>
      <c r="DC443" s="224">
        <f t="shared" si="62"/>
        <v>0</v>
      </c>
      <c r="DD443" s="224">
        <f t="shared" si="63"/>
        <v>0</v>
      </c>
      <c r="DE443" s="225">
        <f t="shared" si="64"/>
        <v>0</v>
      </c>
      <c r="DF443" s="222"/>
      <c r="DG443" s="222"/>
    </row>
    <row r="444" spans="90:111" x14ac:dyDescent="0.25">
      <c r="CL444" s="223">
        <f t="shared" si="56"/>
        <v>0</v>
      </c>
      <c r="CM444" s="223">
        <f t="shared" si="57"/>
        <v>0</v>
      </c>
      <c r="CN444" s="223">
        <f t="shared" si="58"/>
        <v>0</v>
      </c>
      <c r="CO444" s="223">
        <f t="shared" si="58"/>
        <v>0</v>
      </c>
      <c r="CP444" s="223">
        <f t="shared" si="59"/>
        <v>0</v>
      </c>
      <c r="CQ444" s="223">
        <f t="shared" si="60"/>
        <v>0</v>
      </c>
      <c r="CR444" s="222"/>
      <c r="CS444" s="222"/>
      <c r="CT444" s="222"/>
      <c r="CU444" s="222"/>
      <c r="CV444" s="222"/>
      <c r="CW444" s="222"/>
      <c r="CX444" s="222"/>
      <c r="CY444" s="222"/>
      <c r="CZ444" s="222"/>
      <c r="DA444" s="222"/>
      <c r="DB444" s="224">
        <f t="shared" si="61"/>
        <v>0</v>
      </c>
      <c r="DC444" s="224">
        <f t="shared" si="62"/>
        <v>0</v>
      </c>
      <c r="DD444" s="224">
        <f t="shared" si="63"/>
        <v>0</v>
      </c>
      <c r="DE444" s="225">
        <f t="shared" si="64"/>
        <v>0</v>
      </c>
      <c r="DF444" s="222"/>
      <c r="DG444" s="222"/>
    </row>
    <row r="445" spans="90:111" x14ac:dyDescent="0.25">
      <c r="CL445" s="223">
        <f t="shared" si="56"/>
        <v>0</v>
      </c>
      <c r="CM445" s="223">
        <f t="shared" si="57"/>
        <v>0</v>
      </c>
      <c r="CN445" s="223">
        <f t="shared" si="58"/>
        <v>0</v>
      </c>
      <c r="CO445" s="223">
        <f t="shared" si="58"/>
        <v>0</v>
      </c>
      <c r="CP445" s="223">
        <f t="shared" si="59"/>
        <v>0</v>
      </c>
      <c r="CQ445" s="223">
        <f t="shared" si="60"/>
        <v>0</v>
      </c>
      <c r="CR445" s="222"/>
      <c r="CS445" s="222"/>
      <c r="CT445" s="222"/>
      <c r="CU445" s="222"/>
      <c r="CV445" s="222"/>
      <c r="CW445" s="222"/>
      <c r="CX445" s="222"/>
      <c r="CY445" s="222"/>
      <c r="CZ445" s="222"/>
      <c r="DA445" s="222"/>
      <c r="DB445" s="224">
        <f t="shared" si="61"/>
        <v>0</v>
      </c>
      <c r="DC445" s="224">
        <f t="shared" si="62"/>
        <v>0</v>
      </c>
      <c r="DD445" s="224">
        <f t="shared" si="63"/>
        <v>0</v>
      </c>
      <c r="DE445" s="225">
        <f t="shared" si="64"/>
        <v>0</v>
      </c>
      <c r="DF445" s="222"/>
      <c r="DG445" s="222"/>
    </row>
    <row r="446" spans="90:111" x14ac:dyDescent="0.25">
      <c r="CL446" s="223">
        <f t="shared" si="56"/>
        <v>0</v>
      </c>
      <c r="CM446" s="223">
        <f t="shared" si="57"/>
        <v>0</v>
      </c>
      <c r="CN446" s="223">
        <f t="shared" si="58"/>
        <v>0</v>
      </c>
      <c r="CO446" s="223">
        <f t="shared" si="58"/>
        <v>0</v>
      </c>
      <c r="CP446" s="223">
        <f t="shared" si="59"/>
        <v>0</v>
      </c>
      <c r="CQ446" s="223">
        <f t="shared" si="60"/>
        <v>0</v>
      </c>
      <c r="CR446" s="222"/>
      <c r="CS446" s="222"/>
      <c r="CT446" s="222"/>
      <c r="CU446" s="222"/>
      <c r="CV446" s="222"/>
      <c r="CW446" s="222"/>
      <c r="CX446" s="222"/>
      <c r="CY446" s="222"/>
      <c r="CZ446" s="222"/>
      <c r="DA446" s="222"/>
      <c r="DB446" s="224">
        <f t="shared" si="61"/>
        <v>0</v>
      </c>
      <c r="DC446" s="224">
        <f t="shared" si="62"/>
        <v>0</v>
      </c>
      <c r="DD446" s="224">
        <f t="shared" si="63"/>
        <v>0</v>
      </c>
      <c r="DE446" s="225">
        <f t="shared" si="64"/>
        <v>0</v>
      </c>
      <c r="DF446" s="222"/>
      <c r="DG446" s="222"/>
    </row>
    <row r="447" spans="90:111" x14ac:dyDescent="0.25">
      <c r="CL447" s="223">
        <f t="shared" si="56"/>
        <v>0</v>
      </c>
      <c r="CM447" s="223">
        <f t="shared" si="57"/>
        <v>0</v>
      </c>
      <c r="CN447" s="223">
        <f t="shared" si="58"/>
        <v>0</v>
      </c>
      <c r="CO447" s="223">
        <f t="shared" si="58"/>
        <v>0</v>
      </c>
      <c r="CP447" s="223">
        <f t="shared" si="59"/>
        <v>0</v>
      </c>
      <c r="CQ447" s="223">
        <f t="shared" si="60"/>
        <v>0</v>
      </c>
      <c r="CR447" s="222"/>
      <c r="CS447" s="222"/>
      <c r="CT447" s="222"/>
      <c r="CU447" s="222"/>
      <c r="CV447" s="222"/>
      <c r="CW447" s="222"/>
      <c r="CX447" s="222"/>
      <c r="CY447" s="222"/>
      <c r="CZ447" s="222"/>
      <c r="DA447" s="222"/>
      <c r="DB447" s="224">
        <f t="shared" si="61"/>
        <v>0</v>
      </c>
      <c r="DC447" s="224">
        <f t="shared" si="62"/>
        <v>0</v>
      </c>
      <c r="DD447" s="224">
        <f t="shared" si="63"/>
        <v>0</v>
      </c>
      <c r="DE447" s="225">
        <f t="shared" si="64"/>
        <v>0</v>
      </c>
      <c r="DF447" s="222"/>
      <c r="DG447" s="222"/>
    </row>
    <row r="448" spans="90:111" x14ac:dyDescent="0.25">
      <c r="CL448" s="223">
        <f t="shared" si="56"/>
        <v>0</v>
      </c>
      <c r="CM448" s="223">
        <f t="shared" si="57"/>
        <v>0</v>
      </c>
      <c r="CN448" s="223">
        <f t="shared" si="58"/>
        <v>0</v>
      </c>
      <c r="CO448" s="223">
        <f t="shared" si="58"/>
        <v>0</v>
      </c>
      <c r="CP448" s="223">
        <f t="shared" si="59"/>
        <v>0</v>
      </c>
      <c r="CQ448" s="223">
        <f t="shared" si="60"/>
        <v>0</v>
      </c>
      <c r="CR448" s="222"/>
      <c r="CS448" s="222"/>
      <c r="CT448" s="222"/>
      <c r="CU448" s="222"/>
      <c r="CV448" s="222"/>
      <c r="CW448" s="222"/>
      <c r="CX448" s="222"/>
      <c r="CY448" s="222"/>
      <c r="CZ448" s="222"/>
      <c r="DA448" s="222"/>
      <c r="DB448" s="224">
        <f t="shared" si="61"/>
        <v>0</v>
      </c>
      <c r="DC448" s="224">
        <f t="shared" si="62"/>
        <v>0</v>
      </c>
      <c r="DD448" s="224">
        <f t="shared" si="63"/>
        <v>0</v>
      </c>
      <c r="DE448" s="225">
        <f t="shared" si="64"/>
        <v>0</v>
      </c>
      <c r="DF448" s="222"/>
      <c r="DG448" s="222"/>
    </row>
    <row r="449" spans="90:111" x14ac:dyDescent="0.25">
      <c r="CL449" s="223">
        <f t="shared" si="56"/>
        <v>0</v>
      </c>
      <c r="CM449" s="223">
        <f t="shared" si="57"/>
        <v>0</v>
      </c>
      <c r="CN449" s="223">
        <f t="shared" si="58"/>
        <v>0</v>
      </c>
      <c r="CO449" s="223">
        <f t="shared" si="58"/>
        <v>0</v>
      </c>
      <c r="CP449" s="223">
        <f t="shared" si="59"/>
        <v>0</v>
      </c>
      <c r="CQ449" s="223">
        <f t="shared" si="60"/>
        <v>0</v>
      </c>
      <c r="CR449" s="222"/>
      <c r="CS449" s="222"/>
      <c r="CT449" s="222"/>
      <c r="CU449" s="222"/>
      <c r="CV449" s="222"/>
      <c r="CW449" s="222"/>
      <c r="CX449" s="222"/>
      <c r="CY449" s="222"/>
      <c r="CZ449" s="222"/>
      <c r="DA449" s="222"/>
      <c r="DB449" s="224">
        <f t="shared" si="61"/>
        <v>0</v>
      </c>
      <c r="DC449" s="224">
        <f t="shared" si="62"/>
        <v>0</v>
      </c>
      <c r="DD449" s="224">
        <f t="shared" si="63"/>
        <v>0</v>
      </c>
      <c r="DE449" s="225">
        <f t="shared" si="64"/>
        <v>0</v>
      </c>
      <c r="DF449" s="222"/>
      <c r="DG449" s="222"/>
    </row>
    <row r="450" spans="90:111" x14ac:dyDescent="0.25">
      <c r="CL450" s="223">
        <f t="shared" si="56"/>
        <v>0</v>
      </c>
      <c r="CM450" s="223">
        <f t="shared" si="57"/>
        <v>0</v>
      </c>
      <c r="CN450" s="223">
        <f t="shared" si="58"/>
        <v>0</v>
      </c>
      <c r="CO450" s="223">
        <f t="shared" si="58"/>
        <v>0</v>
      </c>
      <c r="CP450" s="223">
        <f t="shared" si="59"/>
        <v>0</v>
      </c>
      <c r="CQ450" s="223">
        <f t="shared" si="60"/>
        <v>0</v>
      </c>
      <c r="CR450" s="222"/>
      <c r="CS450" s="222"/>
      <c r="CT450" s="222"/>
      <c r="CU450" s="222"/>
      <c r="CV450" s="222"/>
      <c r="CW450" s="222"/>
      <c r="CX450" s="222"/>
      <c r="CY450" s="222"/>
      <c r="CZ450" s="222"/>
      <c r="DA450" s="222"/>
      <c r="DB450" s="224">
        <f t="shared" si="61"/>
        <v>0</v>
      </c>
      <c r="DC450" s="224">
        <f t="shared" si="62"/>
        <v>0</v>
      </c>
      <c r="DD450" s="224">
        <f t="shared" si="63"/>
        <v>0</v>
      </c>
      <c r="DE450" s="225">
        <f t="shared" si="64"/>
        <v>0</v>
      </c>
      <c r="DF450" s="222"/>
      <c r="DG450" s="222"/>
    </row>
    <row r="451" spans="90:111" x14ac:dyDescent="0.25">
      <c r="CL451" s="223">
        <f t="shared" ref="CL451:CL514" si="65">SUM(BB451:BL451)+BR451</f>
        <v>0</v>
      </c>
      <c r="CM451" s="223">
        <f t="shared" ref="CM451:CM514" si="66">SUM(BM451:BO451)</f>
        <v>0</v>
      </c>
      <c r="CN451" s="223">
        <f t="shared" ref="CN451:CO514" si="67">BP451</f>
        <v>0</v>
      </c>
      <c r="CO451" s="223">
        <f t="shared" si="67"/>
        <v>0</v>
      </c>
      <c r="CP451" s="223">
        <f t="shared" ref="CP451:CP514" si="68">SUM(CL451:CO451)</f>
        <v>0</v>
      </c>
      <c r="CQ451" s="223">
        <f t="shared" ref="CQ451:CQ514" si="69">CP451-BU451</f>
        <v>0</v>
      </c>
      <c r="CR451" s="222"/>
      <c r="CS451" s="222"/>
      <c r="CT451" s="222"/>
      <c r="CU451" s="222"/>
      <c r="CV451" s="222"/>
      <c r="CW451" s="222"/>
      <c r="CX451" s="222"/>
      <c r="CY451" s="222"/>
      <c r="CZ451" s="222"/>
      <c r="DA451" s="222"/>
      <c r="DB451" s="224">
        <f t="shared" ref="DB451:DB514" si="70">SUM(BB451:BE451)+BM451+BN451</f>
        <v>0</v>
      </c>
      <c r="DC451" s="224">
        <f t="shared" ref="DC451:DC514" si="71">BF451+BG451+BH451+BI451+BJ451+BK451+BL451+BO451+BR451</f>
        <v>0</v>
      </c>
      <c r="DD451" s="224">
        <f t="shared" ref="DD451:DD514" si="72">DC451+DB451</f>
        <v>0</v>
      </c>
      <c r="DE451" s="225">
        <f t="shared" ref="DE451:DE514" si="73">DD451-BS451</f>
        <v>0</v>
      </c>
      <c r="DF451" s="222"/>
      <c r="DG451" s="222"/>
    </row>
    <row r="452" spans="90:111" x14ac:dyDescent="0.25">
      <c r="CL452" s="223">
        <f t="shared" si="65"/>
        <v>0</v>
      </c>
      <c r="CM452" s="223">
        <f t="shared" si="66"/>
        <v>0</v>
      </c>
      <c r="CN452" s="223">
        <f t="shared" si="67"/>
        <v>0</v>
      </c>
      <c r="CO452" s="223">
        <f t="shared" si="67"/>
        <v>0</v>
      </c>
      <c r="CP452" s="223">
        <f t="shared" si="68"/>
        <v>0</v>
      </c>
      <c r="CQ452" s="223">
        <f t="shared" si="69"/>
        <v>0</v>
      </c>
      <c r="CR452" s="222"/>
      <c r="CS452" s="222"/>
      <c r="CT452" s="222"/>
      <c r="CU452" s="222"/>
      <c r="CV452" s="222"/>
      <c r="CW452" s="222"/>
      <c r="CX452" s="222"/>
      <c r="CY452" s="222"/>
      <c r="CZ452" s="222"/>
      <c r="DA452" s="222"/>
      <c r="DB452" s="224">
        <f t="shared" si="70"/>
        <v>0</v>
      </c>
      <c r="DC452" s="224">
        <f t="shared" si="71"/>
        <v>0</v>
      </c>
      <c r="DD452" s="224">
        <f t="shared" si="72"/>
        <v>0</v>
      </c>
      <c r="DE452" s="225">
        <f t="shared" si="73"/>
        <v>0</v>
      </c>
      <c r="DF452" s="222"/>
      <c r="DG452" s="222"/>
    </row>
    <row r="453" spans="90:111" x14ac:dyDescent="0.25">
      <c r="CL453" s="223">
        <f t="shared" si="65"/>
        <v>0</v>
      </c>
      <c r="CM453" s="223">
        <f t="shared" si="66"/>
        <v>0</v>
      </c>
      <c r="CN453" s="223">
        <f t="shared" si="67"/>
        <v>0</v>
      </c>
      <c r="CO453" s="223">
        <f t="shared" si="67"/>
        <v>0</v>
      </c>
      <c r="CP453" s="223">
        <f t="shared" si="68"/>
        <v>0</v>
      </c>
      <c r="CQ453" s="223">
        <f t="shared" si="69"/>
        <v>0</v>
      </c>
      <c r="CR453" s="222"/>
      <c r="CS453" s="222"/>
      <c r="CT453" s="222"/>
      <c r="CU453" s="222"/>
      <c r="CV453" s="222"/>
      <c r="CW453" s="222"/>
      <c r="CX453" s="222"/>
      <c r="CY453" s="222"/>
      <c r="CZ453" s="222"/>
      <c r="DA453" s="222"/>
      <c r="DB453" s="224">
        <f t="shared" si="70"/>
        <v>0</v>
      </c>
      <c r="DC453" s="224">
        <f t="shared" si="71"/>
        <v>0</v>
      </c>
      <c r="DD453" s="224">
        <f t="shared" si="72"/>
        <v>0</v>
      </c>
      <c r="DE453" s="225">
        <f t="shared" si="73"/>
        <v>0</v>
      </c>
      <c r="DF453" s="222"/>
      <c r="DG453" s="222"/>
    </row>
    <row r="454" spans="90:111" x14ac:dyDescent="0.25">
      <c r="CL454" s="223">
        <f t="shared" si="65"/>
        <v>0</v>
      </c>
      <c r="CM454" s="223">
        <f t="shared" si="66"/>
        <v>0</v>
      </c>
      <c r="CN454" s="223">
        <f t="shared" si="67"/>
        <v>0</v>
      </c>
      <c r="CO454" s="223">
        <f t="shared" si="67"/>
        <v>0</v>
      </c>
      <c r="CP454" s="223">
        <f t="shared" si="68"/>
        <v>0</v>
      </c>
      <c r="CQ454" s="223">
        <f t="shared" si="69"/>
        <v>0</v>
      </c>
      <c r="CR454" s="222"/>
      <c r="CS454" s="222"/>
      <c r="CT454" s="222"/>
      <c r="CU454" s="222"/>
      <c r="CV454" s="222"/>
      <c r="CW454" s="222"/>
      <c r="CX454" s="222"/>
      <c r="CY454" s="222"/>
      <c r="CZ454" s="222"/>
      <c r="DA454" s="222"/>
      <c r="DB454" s="224">
        <f t="shared" si="70"/>
        <v>0</v>
      </c>
      <c r="DC454" s="224">
        <f t="shared" si="71"/>
        <v>0</v>
      </c>
      <c r="DD454" s="224">
        <f t="shared" si="72"/>
        <v>0</v>
      </c>
      <c r="DE454" s="225">
        <f t="shared" si="73"/>
        <v>0</v>
      </c>
      <c r="DF454" s="222"/>
      <c r="DG454" s="222"/>
    </row>
    <row r="455" spans="90:111" x14ac:dyDescent="0.25">
      <c r="CL455" s="223">
        <f t="shared" si="65"/>
        <v>0</v>
      </c>
      <c r="CM455" s="223">
        <f t="shared" si="66"/>
        <v>0</v>
      </c>
      <c r="CN455" s="223">
        <f t="shared" si="67"/>
        <v>0</v>
      </c>
      <c r="CO455" s="223">
        <f t="shared" si="67"/>
        <v>0</v>
      </c>
      <c r="CP455" s="223">
        <f t="shared" si="68"/>
        <v>0</v>
      </c>
      <c r="CQ455" s="223">
        <f t="shared" si="69"/>
        <v>0</v>
      </c>
      <c r="CR455" s="222"/>
      <c r="CS455" s="222"/>
      <c r="CT455" s="222"/>
      <c r="CU455" s="222"/>
      <c r="CV455" s="222"/>
      <c r="CW455" s="222"/>
      <c r="CX455" s="222"/>
      <c r="CY455" s="222"/>
      <c r="CZ455" s="222"/>
      <c r="DA455" s="222"/>
      <c r="DB455" s="224">
        <f t="shared" si="70"/>
        <v>0</v>
      </c>
      <c r="DC455" s="224">
        <f t="shared" si="71"/>
        <v>0</v>
      </c>
      <c r="DD455" s="224">
        <f t="shared" si="72"/>
        <v>0</v>
      </c>
      <c r="DE455" s="225">
        <f t="shared" si="73"/>
        <v>0</v>
      </c>
      <c r="DF455" s="222"/>
      <c r="DG455" s="222"/>
    </row>
    <row r="456" spans="90:111" x14ac:dyDescent="0.25">
      <c r="CL456" s="223">
        <f t="shared" si="65"/>
        <v>0</v>
      </c>
      <c r="CM456" s="223">
        <f t="shared" si="66"/>
        <v>0</v>
      </c>
      <c r="CN456" s="223">
        <f t="shared" si="67"/>
        <v>0</v>
      </c>
      <c r="CO456" s="223">
        <f t="shared" si="67"/>
        <v>0</v>
      </c>
      <c r="CP456" s="223">
        <f t="shared" si="68"/>
        <v>0</v>
      </c>
      <c r="CQ456" s="223">
        <f t="shared" si="69"/>
        <v>0</v>
      </c>
      <c r="CR456" s="222"/>
      <c r="CS456" s="222"/>
      <c r="CT456" s="222"/>
      <c r="CU456" s="222"/>
      <c r="CV456" s="222"/>
      <c r="CW456" s="222"/>
      <c r="CX456" s="222"/>
      <c r="CY456" s="222"/>
      <c r="CZ456" s="222"/>
      <c r="DA456" s="222"/>
      <c r="DB456" s="224">
        <f t="shared" si="70"/>
        <v>0</v>
      </c>
      <c r="DC456" s="224">
        <f t="shared" si="71"/>
        <v>0</v>
      </c>
      <c r="DD456" s="224">
        <f t="shared" si="72"/>
        <v>0</v>
      </c>
      <c r="DE456" s="225">
        <f t="shared" si="73"/>
        <v>0</v>
      </c>
      <c r="DF456" s="222"/>
      <c r="DG456" s="222"/>
    </row>
    <row r="457" spans="90:111" x14ac:dyDescent="0.25">
      <c r="CL457" s="223">
        <f t="shared" si="65"/>
        <v>0</v>
      </c>
      <c r="CM457" s="223">
        <f t="shared" si="66"/>
        <v>0</v>
      </c>
      <c r="CN457" s="223">
        <f t="shared" si="67"/>
        <v>0</v>
      </c>
      <c r="CO457" s="223">
        <f t="shared" si="67"/>
        <v>0</v>
      </c>
      <c r="CP457" s="223">
        <f t="shared" si="68"/>
        <v>0</v>
      </c>
      <c r="CQ457" s="223">
        <f t="shared" si="69"/>
        <v>0</v>
      </c>
      <c r="CR457" s="222"/>
      <c r="CS457" s="222"/>
      <c r="CT457" s="222"/>
      <c r="CU457" s="222"/>
      <c r="CV457" s="222"/>
      <c r="CW457" s="222"/>
      <c r="CX457" s="222"/>
      <c r="CY457" s="222"/>
      <c r="CZ457" s="222"/>
      <c r="DA457" s="222"/>
      <c r="DB457" s="224">
        <f t="shared" si="70"/>
        <v>0</v>
      </c>
      <c r="DC457" s="224">
        <f t="shared" si="71"/>
        <v>0</v>
      </c>
      <c r="DD457" s="224">
        <f t="shared" si="72"/>
        <v>0</v>
      </c>
      <c r="DE457" s="225">
        <f t="shared" si="73"/>
        <v>0</v>
      </c>
      <c r="DF457" s="222"/>
      <c r="DG457" s="222"/>
    </row>
    <row r="458" spans="90:111" x14ac:dyDescent="0.25">
      <c r="CL458" s="223">
        <f t="shared" si="65"/>
        <v>0</v>
      </c>
      <c r="CM458" s="223">
        <f t="shared" si="66"/>
        <v>0</v>
      </c>
      <c r="CN458" s="223">
        <f t="shared" si="67"/>
        <v>0</v>
      </c>
      <c r="CO458" s="223">
        <f t="shared" si="67"/>
        <v>0</v>
      </c>
      <c r="CP458" s="223">
        <f t="shared" si="68"/>
        <v>0</v>
      </c>
      <c r="CQ458" s="223">
        <f t="shared" si="69"/>
        <v>0</v>
      </c>
      <c r="CR458" s="222"/>
      <c r="CS458" s="222"/>
      <c r="CT458" s="222"/>
      <c r="CU458" s="222"/>
      <c r="CV458" s="222"/>
      <c r="CW458" s="222"/>
      <c r="CX458" s="222"/>
      <c r="CY458" s="222"/>
      <c r="CZ458" s="222"/>
      <c r="DA458" s="222"/>
      <c r="DB458" s="224">
        <f t="shared" si="70"/>
        <v>0</v>
      </c>
      <c r="DC458" s="224">
        <f t="shared" si="71"/>
        <v>0</v>
      </c>
      <c r="DD458" s="224">
        <f t="shared" si="72"/>
        <v>0</v>
      </c>
      <c r="DE458" s="225">
        <f t="shared" si="73"/>
        <v>0</v>
      </c>
      <c r="DF458" s="222"/>
      <c r="DG458" s="222"/>
    </row>
    <row r="459" spans="90:111" x14ac:dyDescent="0.25">
      <c r="CL459" s="223">
        <f t="shared" si="65"/>
        <v>0</v>
      </c>
      <c r="CM459" s="223">
        <f t="shared" si="66"/>
        <v>0</v>
      </c>
      <c r="CN459" s="223">
        <f t="shared" si="67"/>
        <v>0</v>
      </c>
      <c r="CO459" s="223">
        <f t="shared" si="67"/>
        <v>0</v>
      </c>
      <c r="CP459" s="223">
        <f t="shared" si="68"/>
        <v>0</v>
      </c>
      <c r="CQ459" s="223">
        <f t="shared" si="69"/>
        <v>0</v>
      </c>
      <c r="CR459" s="222"/>
      <c r="CS459" s="222"/>
      <c r="CT459" s="222"/>
      <c r="CU459" s="222"/>
      <c r="CV459" s="222"/>
      <c r="CW459" s="222"/>
      <c r="CX459" s="222"/>
      <c r="CY459" s="222"/>
      <c r="CZ459" s="222"/>
      <c r="DA459" s="222"/>
      <c r="DB459" s="224">
        <f t="shared" si="70"/>
        <v>0</v>
      </c>
      <c r="DC459" s="224">
        <f t="shared" si="71"/>
        <v>0</v>
      </c>
      <c r="DD459" s="224">
        <f t="shared" si="72"/>
        <v>0</v>
      </c>
      <c r="DE459" s="225">
        <f t="shared" si="73"/>
        <v>0</v>
      </c>
      <c r="DF459" s="222"/>
      <c r="DG459" s="222"/>
    </row>
    <row r="460" spans="90:111" x14ac:dyDescent="0.25">
      <c r="CL460" s="223">
        <f t="shared" si="65"/>
        <v>0</v>
      </c>
      <c r="CM460" s="223">
        <f t="shared" si="66"/>
        <v>0</v>
      </c>
      <c r="CN460" s="223">
        <f t="shared" si="67"/>
        <v>0</v>
      </c>
      <c r="CO460" s="223">
        <f t="shared" si="67"/>
        <v>0</v>
      </c>
      <c r="CP460" s="223">
        <f t="shared" si="68"/>
        <v>0</v>
      </c>
      <c r="CQ460" s="223">
        <f t="shared" si="69"/>
        <v>0</v>
      </c>
      <c r="CR460" s="222"/>
      <c r="CS460" s="222"/>
      <c r="CT460" s="222"/>
      <c r="CU460" s="222"/>
      <c r="CV460" s="222"/>
      <c r="CW460" s="222"/>
      <c r="CX460" s="222"/>
      <c r="CY460" s="222"/>
      <c r="CZ460" s="222"/>
      <c r="DA460" s="222"/>
      <c r="DB460" s="224">
        <f t="shared" si="70"/>
        <v>0</v>
      </c>
      <c r="DC460" s="224">
        <f t="shared" si="71"/>
        <v>0</v>
      </c>
      <c r="DD460" s="224">
        <f t="shared" si="72"/>
        <v>0</v>
      </c>
      <c r="DE460" s="225">
        <f t="shared" si="73"/>
        <v>0</v>
      </c>
      <c r="DF460" s="222"/>
      <c r="DG460" s="222"/>
    </row>
    <row r="461" spans="90:111" x14ac:dyDescent="0.25">
      <c r="CL461" s="223">
        <f t="shared" si="65"/>
        <v>0</v>
      </c>
      <c r="CM461" s="223">
        <f t="shared" si="66"/>
        <v>0</v>
      </c>
      <c r="CN461" s="223">
        <f t="shared" si="67"/>
        <v>0</v>
      </c>
      <c r="CO461" s="223">
        <f t="shared" si="67"/>
        <v>0</v>
      </c>
      <c r="CP461" s="223">
        <f t="shared" si="68"/>
        <v>0</v>
      </c>
      <c r="CQ461" s="223">
        <f t="shared" si="69"/>
        <v>0</v>
      </c>
      <c r="CR461" s="222"/>
      <c r="CS461" s="222"/>
      <c r="CT461" s="222"/>
      <c r="CU461" s="222"/>
      <c r="CV461" s="222"/>
      <c r="CW461" s="222"/>
      <c r="CX461" s="222"/>
      <c r="CY461" s="222"/>
      <c r="CZ461" s="222"/>
      <c r="DA461" s="222"/>
      <c r="DB461" s="224">
        <f t="shared" si="70"/>
        <v>0</v>
      </c>
      <c r="DC461" s="224">
        <f t="shared" si="71"/>
        <v>0</v>
      </c>
      <c r="DD461" s="224">
        <f t="shared" si="72"/>
        <v>0</v>
      </c>
      <c r="DE461" s="225">
        <f t="shared" si="73"/>
        <v>0</v>
      </c>
      <c r="DF461" s="222"/>
      <c r="DG461" s="222"/>
    </row>
    <row r="462" spans="90:111" x14ac:dyDescent="0.25">
      <c r="CL462" s="223">
        <f t="shared" si="65"/>
        <v>0</v>
      </c>
      <c r="CM462" s="223">
        <f t="shared" si="66"/>
        <v>0</v>
      </c>
      <c r="CN462" s="223">
        <f t="shared" si="67"/>
        <v>0</v>
      </c>
      <c r="CO462" s="223">
        <f t="shared" si="67"/>
        <v>0</v>
      </c>
      <c r="CP462" s="223">
        <f t="shared" si="68"/>
        <v>0</v>
      </c>
      <c r="CQ462" s="223">
        <f t="shared" si="69"/>
        <v>0</v>
      </c>
      <c r="CR462" s="222"/>
      <c r="CS462" s="222"/>
      <c r="CT462" s="222"/>
      <c r="CU462" s="222"/>
      <c r="CV462" s="222"/>
      <c r="CW462" s="222"/>
      <c r="CX462" s="222"/>
      <c r="CY462" s="222"/>
      <c r="CZ462" s="222"/>
      <c r="DA462" s="222"/>
      <c r="DB462" s="224">
        <f t="shared" si="70"/>
        <v>0</v>
      </c>
      <c r="DC462" s="224">
        <f t="shared" si="71"/>
        <v>0</v>
      </c>
      <c r="DD462" s="224">
        <f t="shared" si="72"/>
        <v>0</v>
      </c>
      <c r="DE462" s="225">
        <f t="shared" si="73"/>
        <v>0</v>
      </c>
      <c r="DF462" s="222"/>
      <c r="DG462" s="222"/>
    </row>
    <row r="463" spans="90:111" x14ac:dyDescent="0.25">
      <c r="CL463" s="223">
        <f t="shared" si="65"/>
        <v>0</v>
      </c>
      <c r="CM463" s="223">
        <f t="shared" si="66"/>
        <v>0</v>
      </c>
      <c r="CN463" s="223">
        <f t="shared" si="67"/>
        <v>0</v>
      </c>
      <c r="CO463" s="223">
        <f t="shared" si="67"/>
        <v>0</v>
      </c>
      <c r="CP463" s="223">
        <f t="shared" si="68"/>
        <v>0</v>
      </c>
      <c r="CQ463" s="223">
        <f t="shared" si="69"/>
        <v>0</v>
      </c>
      <c r="CR463" s="222"/>
      <c r="CS463" s="222"/>
      <c r="CT463" s="222"/>
      <c r="CU463" s="222"/>
      <c r="CV463" s="222"/>
      <c r="CW463" s="222"/>
      <c r="CX463" s="222"/>
      <c r="CY463" s="222"/>
      <c r="CZ463" s="222"/>
      <c r="DA463" s="222"/>
      <c r="DB463" s="224">
        <f t="shared" si="70"/>
        <v>0</v>
      </c>
      <c r="DC463" s="224">
        <f t="shared" si="71"/>
        <v>0</v>
      </c>
      <c r="DD463" s="224">
        <f t="shared" si="72"/>
        <v>0</v>
      </c>
      <c r="DE463" s="225">
        <f t="shared" si="73"/>
        <v>0</v>
      </c>
      <c r="DF463" s="222"/>
      <c r="DG463" s="222"/>
    </row>
    <row r="464" spans="90:111" x14ac:dyDescent="0.25">
      <c r="CL464" s="223">
        <f t="shared" si="65"/>
        <v>0</v>
      </c>
      <c r="CM464" s="223">
        <f t="shared" si="66"/>
        <v>0</v>
      </c>
      <c r="CN464" s="223">
        <f t="shared" si="67"/>
        <v>0</v>
      </c>
      <c r="CO464" s="223">
        <f t="shared" si="67"/>
        <v>0</v>
      </c>
      <c r="CP464" s="223">
        <f t="shared" si="68"/>
        <v>0</v>
      </c>
      <c r="CQ464" s="223">
        <f t="shared" si="69"/>
        <v>0</v>
      </c>
      <c r="CR464" s="222"/>
      <c r="CS464" s="222"/>
      <c r="CT464" s="222"/>
      <c r="CU464" s="222"/>
      <c r="CV464" s="222"/>
      <c r="CW464" s="222"/>
      <c r="CX464" s="222"/>
      <c r="CY464" s="222"/>
      <c r="CZ464" s="222"/>
      <c r="DA464" s="222"/>
      <c r="DB464" s="224">
        <f t="shared" si="70"/>
        <v>0</v>
      </c>
      <c r="DC464" s="224">
        <f t="shared" si="71"/>
        <v>0</v>
      </c>
      <c r="DD464" s="224">
        <f t="shared" si="72"/>
        <v>0</v>
      </c>
      <c r="DE464" s="225">
        <f t="shared" si="73"/>
        <v>0</v>
      </c>
      <c r="DF464" s="222"/>
      <c r="DG464" s="222"/>
    </row>
    <row r="465" spans="90:111" x14ac:dyDescent="0.25">
      <c r="CL465" s="223">
        <f t="shared" si="65"/>
        <v>0</v>
      </c>
      <c r="CM465" s="223">
        <f t="shared" si="66"/>
        <v>0</v>
      </c>
      <c r="CN465" s="223">
        <f t="shared" si="67"/>
        <v>0</v>
      </c>
      <c r="CO465" s="223">
        <f t="shared" si="67"/>
        <v>0</v>
      </c>
      <c r="CP465" s="223">
        <f t="shared" si="68"/>
        <v>0</v>
      </c>
      <c r="CQ465" s="223">
        <f t="shared" si="69"/>
        <v>0</v>
      </c>
      <c r="CR465" s="222"/>
      <c r="CS465" s="222"/>
      <c r="CT465" s="222"/>
      <c r="CU465" s="222"/>
      <c r="CV465" s="222"/>
      <c r="CW465" s="222"/>
      <c r="CX465" s="222"/>
      <c r="CY465" s="222"/>
      <c r="CZ465" s="222"/>
      <c r="DA465" s="222"/>
      <c r="DB465" s="224">
        <f t="shared" si="70"/>
        <v>0</v>
      </c>
      <c r="DC465" s="224">
        <f t="shared" si="71"/>
        <v>0</v>
      </c>
      <c r="DD465" s="224">
        <f t="shared" si="72"/>
        <v>0</v>
      </c>
      <c r="DE465" s="225">
        <f t="shared" si="73"/>
        <v>0</v>
      </c>
      <c r="DF465" s="222"/>
      <c r="DG465" s="222"/>
    </row>
    <row r="466" spans="90:111" x14ac:dyDescent="0.25">
      <c r="CL466" s="223">
        <f t="shared" si="65"/>
        <v>0</v>
      </c>
      <c r="CM466" s="223">
        <f t="shared" si="66"/>
        <v>0</v>
      </c>
      <c r="CN466" s="223">
        <f t="shared" si="67"/>
        <v>0</v>
      </c>
      <c r="CO466" s="223">
        <f t="shared" si="67"/>
        <v>0</v>
      </c>
      <c r="CP466" s="223">
        <f t="shared" si="68"/>
        <v>0</v>
      </c>
      <c r="CQ466" s="223">
        <f t="shared" si="69"/>
        <v>0</v>
      </c>
      <c r="CR466" s="222"/>
      <c r="CS466" s="222"/>
      <c r="CT466" s="222"/>
      <c r="CU466" s="222"/>
      <c r="CV466" s="222"/>
      <c r="CW466" s="222"/>
      <c r="CX466" s="222"/>
      <c r="CY466" s="222"/>
      <c r="CZ466" s="222"/>
      <c r="DA466" s="222"/>
      <c r="DB466" s="224">
        <f t="shared" si="70"/>
        <v>0</v>
      </c>
      <c r="DC466" s="224">
        <f t="shared" si="71"/>
        <v>0</v>
      </c>
      <c r="DD466" s="224">
        <f t="shared" si="72"/>
        <v>0</v>
      </c>
      <c r="DE466" s="225">
        <f t="shared" si="73"/>
        <v>0</v>
      </c>
      <c r="DF466" s="222"/>
      <c r="DG466" s="222"/>
    </row>
    <row r="467" spans="90:111" x14ac:dyDescent="0.25">
      <c r="CL467" s="223">
        <f t="shared" si="65"/>
        <v>0</v>
      </c>
      <c r="CM467" s="223">
        <f t="shared" si="66"/>
        <v>0</v>
      </c>
      <c r="CN467" s="223">
        <f t="shared" si="67"/>
        <v>0</v>
      </c>
      <c r="CO467" s="223">
        <f t="shared" si="67"/>
        <v>0</v>
      </c>
      <c r="CP467" s="223">
        <f t="shared" si="68"/>
        <v>0</v>
      </c>
      <c r="CQ467" s="223">
        <f t="shared" si="69"/>
        <v>0</v>
      </c>
      <c r="CR467" s="222"/>
      <c r="CS467" s="222"/>
      <c r="CT467" s="222"/>
      <c r="CU467" s="222"/>
      <c r="CV467" s="222"/>
      <c r="CW467" s="222"/>
      <c r="CX467" s="222"/>
      <c r="CY467" s="222"/>
      <c r="CZ467" s="222"/>
      <c r="DA467" s="222"/>
      <c r="DB467" s="224">
        <f t="shared" si="70"/>
        <v>0</v>
      </c>
      <c r="DC467" s="224">
        <f t="shared" si="71"/>
        <v>0</v>
      </c>
      <c r="DD467" s="224">
        <f t="shared" si="72"/>
        <v>0</v>
      </c>
      <c r="DE467" s="225">
        <f t="shared" si="73"/>
        <v>0</v>
      </c>
      <c r="DF467" s="222"/>
      <c r="DG467" s="222"/>
    </row>
    <row r="468" spans="90:111" x14ac:dyDescent="0.25">
      <c r="CL468" s="223">
        <f t="shared" si="65"/>
        <v>0</v>
      </c>
      <c r="CM468" s="223">
        <f t="shared" si="66"/>
        <v>0</v>
      </c>
      <c r="CN468" s="223">
        <f t="shared" si="67"/>
        <v>0</v>
      </c>
      <c r="CO468" s="223">
        <f t="shared" si="67"/>
        <v>0</v>
      </c>
      <c r="CP468" s="223">
        <f t="shared" si="68"/>
        <v>0</v>
      </c>
      <c r="CQ468" s="223">
        <f t="shared" si="69"/>
        <v>0</v>
      </c>
      <c r="CR468" s="222"/>
      <c r="CS468" s="222"/>
      <c r="CT468" s="222"/>
      <c r="CU468" s="222"/>
      <c r="CV468" s="222"/>
      <c r="CW468" s="222"/>
      <c r="CX468" s="222"/>
      <c r="CY468" s="222"/>
      <c r="CZ468" s="222"/>
      <c r="DA468" s="222"/>
      <c r="DB468" s="224">
        <f t="shared" si="70"/>
        <v>0</v>
      </c>
      <c r="DC468" s="224">
        <f t="shared" si="71"/>
        <v>0</v>
      </c>
      <c r="DD468" s="224">
        <f t="shared" si="72"/>
        <v>0</v>
      </c>
      <c r="DE468" s="225">
        <f t="shared" si="73"/>
        <v>0</v>
      </c>
      <c r="DF468" s="222"/>
      <c r="DG468" s="222"/>
    </row>
    <row r="469" spans="90:111" x14ac:dyDescent="0.25">
      <c r="CL469" s="223">
        <f t="shared" si="65"/>
        <v>0</v>
      </c>
      <c r="CM469" s="223">
        <f t="shared" si="66"/>
        <v>0</v>
      </c>
      <c r="CN469" s="223">
        <f t="shared" si="67"/>
        <v>0</v>
      </c>
      <c r="CO469" s="223">
        <f t="shared" si="67"/>
        <v>0</v>
      </c>
      <c r="CP469" s="223">
        <f t="shared" si="68"/>
        <v>0</v>
      </c>
      <c r="CQ469" s="223">
        <f t="shared" si="69"/>
        <v>0</v>
      </c>
      <c r="CR469" s="222"/>
      <c r="CS469" s="222"/>
      <c r="CT469" s="222"/>
      <c r="CU469" s="222"/>
      <c r="CV469" s="222"/>
      <c r="CW469" s="222"/>
      <c r="CX469" s="222"/>
      <c r="CY469" s="222"/>
      <c r="CZ469" s="222"/>
      <c r="DA469" s="222"/>
      <c r="DB469" s="224">
        <f t="shared" si="70"/>
        <v>0</v>
      </c>
      <c r="DC469" s="224">
        <f t="shared" si="71"/>
        <v>0</v>
      </c>
      <c r="DD469" s="224">
        <f t="shared" si="72"/>
        <v>0</v>
      </c>
      <c r="DE469" s="225">
        <f t="shared" si="73"/>
        <v>0</v>
      </c>
      <c r="DF469" s="222"/>
      <c r="DG469" s="222"/>
    </row>
    <row r="470" spans="90:111" x14ac:dyDescent="0.25">
      <c r="CL470" s="223">
        <f t="shared" si="65"/>
        <v>0</v>
      </c>
      <c r="CM470" s="223">
        <f t="shared" si="66"/>
        <v>0</v>
      </c>
      <c r="CN470" s="223">
        <f t="shared" si="67"/>
        <v>0</v>
      </c>
      <c r="CO470" s="223">
        <f t="shared" si="67"/>
        <v>0</v>
      </c>
      <c r="CP470" s="223">
        <f t="shared" si="68"/>
        <v>0</v>
      </c>
      <c r="CQ470" s="223">
        <f t="shared" si="69"/>
        <v>0</v>
      </c>
      <c r="CR470" s="222"/>
      <c r="CS470" s="222"/>
      <c r="CT470" s="222"/>
      <c r="CU470" s="222"/>
      <c r="CV470" s="222"/>
      <c r="CW470" s="222"/>
      <c r="CX470" s="222"/>
      <c r="CY470" s="222"/>
      <c r="CZ470" s="222"/>
      <c r="DA470" s="222"/>
      <c r="DB470" s="224">
        <f t="shared" si="70"/>
        <v>0</v>
      </c>
      <c r="DC470" s="224">
        <f t="shared" si="71"/>
        <v>0</v>
      </c>
      <c r="DD470" s="224">
        <f t="shared" si="72"/>
        <v>0</v>
      </c>
      <c r="DE470" s="225">
        <f t="shared" si="73"/>
        <v>0</v>
      </c>
      <c r="DF470" s="222"/>
      <c r="DG470" s="222"/>
    </row>
    <row r="471" spans="90:111" x14ac:dyDescent="0.25">
      <c r="CL471" s="223">
        <f t="shared" si="65"/>
        <v>0</v>
      </c>
      <c r="CM471" s="223">
        <f t="shared" si="66"/>
        <v>0</v>
      </c>
      <c r="CN471" s="223">
        <f t="shared" si="67"/>
        <v>0</v>
      </c>
      <c r="CO471" s="223">
        <f t="shared" si="67"/>
        <v>0</v>
      </c>
      <c r="CP471" s="223">
        <f t="shared" si="68"/>
        <v>0</v>
      </c>
      <c r="CQ471" s="223">
        <f t="shared" si="69"/>
        <v>0</v>
      </c>
      <c r="CR471" s="222"/>
      <c r="CS471" s="222"/>
      <c r="CT471" s="222"/>
      <c r="CU471" s="222"/>
      <c r="CV471" s="222"/>
      <c r="CW471" s="222"/>
      <c r="CX471" s="222"/>
      <c r="CY471" s="222"/>
      <c r="CZ471" s="222"/>
      <c r="DA471" s="222"/>
      <c r="DB471" s="224">
        <f t="shared" si="70"/>
        <v>0</v>
      </c>
      <c r="DC471" s="224">
        <f t="shared" si="71"/>
        <v>0</v>
      </c>
      <c r="DD471" s="224">
        <f t="shared" si="72"/>
        <v>0</v>
      </c>
      <c r="DE471" s="225">
        <f t="shared" si="73"/>
        <v>0</v>
      </c>
      <c r="DF471" s="222"/>
      <c r="DG471" s="222"/>
    </row>
    <row r="472" spans="90:111" x14ac:dyDescent="0.25">
      <c r="CL472" s="223">
        <f t="shared" si="65"/>
        <v>0</v>
      </c>
      <c r="CM472" s="223">
        <f t="shared" si="66"/>
        <v>0</v>
      </c>
      <c r="CN472" s="223">
        <f t="shared" si="67"/>
        <v>0</v>
      </c>
      <c r="CO472" s="223">
        <f t="shared" si="67"/>
        <v>0</v>
      </c>
      <c r="CP472" s="223">
        <f t="shared" si="68"/>
        <v>0</v>
      </c>
      <c r="CQ472" s="223">
        <f t="shared" si="69"/>
        <v>0</v>
      </c>
      <c r="CR472" s="222"/>
      <c r="CS472" s="222"/>
      <c r="CT472" s="222"/>
      <c r="CU472" s="222"/>
      <c r="CV472" s="222"/>
      <c r="CW472" s="222"/>
      <c r="CX472" s="222"/>
      <c r="CY472" s="222"/>
      <c r="CZ472" s="222"/>
      <c r="DA472" s="222"/>
      <c r="DB472" s="224">
        <f t="shared" si="70"/>
        <v>0</v>
      </c>
      <c r="DC472" s="224">
        <f t="shared" si="71"/>
        <v>0</v>
      </c>
      <c r="DD472" s="224">
        <f t="shared" si="72"/>
        <v>0</v>
      </c>
      <c r="DE472" s="225">
        <f t="shared" si="73"/>
        <v>0</v>
      </c>
      <c r="DF472" s="222"/>
      <c r="DG472" s="222"/>
    </row>
    <row r="473" spans="90:111" x14ac:dyDescent="0.25">
      <c r="CL473" s="223">
        <f t="shared" si="65"/>
        <v>0</v>
      </c>
      <c r="CM473" s="223">
        <f t="shared" si="66"/>
        <v>0</v>
      </c>
      <c r="CN473" s="223">
        <f t="shared" si="67"/>
        <v>0</v>
      </c>
      <c r="CO473" s="223">
        <f t="shared" si="67"/>
        <v>0</v>
      </c>
      <c r="CP473" s="223">
        <f t="shared" si="68"/>
        <v>0</v>
      </c>
      <c r="CQ473" s="223">
        <f t="shared" si="69"/>
        <v>0</v>
      </c>
      <c r="CR473" s="222"/>
      <c r="CS473" s="222"/>
      <c r="CT473" s="222"/>
      <c r="CU473" s="222"/>
      <c r="CV473" s="222"/>
      <c r="CW473" s="222"/>
      <c r="CX473" s="222"/>
      <c r="CY473" s="222"/>
      <c r="CZ473" s="222"/>
      <c r="DA473" s="222"/>
      <c r="DB473" s="224">
        <f t="shared" si="70"/>
        <v>0</v>
      </c>
      <c r="DC473" s="224">
        <f t="shared" si="71"/>
        <v>0</v>
      </c>
      <c r="DD473" s="224">
        <f t="shared" si="72"/>
        <v>0</v>
      </c>
      <c r="DE473" s="225">
        <f t="shared" si="73"/>
        <v>0</v>
      </c>
      <c r="DF473" s="222"/>
      <c r="DG473" s="222"/>
    </row>
    <row r="474" spans="90:111" x14ac:dyDescent="0.25">
      <c r="CL474" s="223">
        <f t="shared" si="65"/>
        <v>0</v>
      </c>
      <c r="CM474" s="223">
        <f t="shared" si="66"/>
        <v>0</v>
      </c>
      <c r="CN474" s="223">
        <f t="shared" si="67"/>
        <v>0</v>
      </c>
      <c r="CO474" s="223">
        <f t="shared" si="67"/>
        <v>0</v>
      </c>
      <c r="CP474" s="223">
        <f t="shared" si="68"/>
        <v>0</v>
      </c>
      <c r="CQ474" s="223">
        <f t="shared" si="69"/>
        <v>0</v>
      </c>
      <c r="CR474" s="222"/>
      <c r="CS474" s="222"/>
      <c r="CT474" s="222"/>
      <c r="CU474" s="222"/>
      <c r="CV474" s="222"/>
      <c r="CW474" s="222"/>
      <c r="CX474" s="222"/>
      <c r="CY474" s="222"/>
      <c r="CZ474" s="222"/>
      <c r="DA474" s="222"/>
      <c r="DB474" s="224">
        <f t="shared" si="70"/>
        <v>0</v>
      </c>
      <c r="DC474" s="224">
        <f t="shared" si="71"/>
        <v>0</v>
      </c>
      <c r="DD474" s="224">
        <f t="shared" si="72"/>
        <v>0</v>
      </c>
      <c r="DE474" s="225">
        <f t="shared" si="73"/>
        <v>0</v>
      </c>
      <c r="DF474" s="222"/>
      <c r="DG474" s="222"/>
    </row>
    <row r="475" spans="90:111" x14ac:dyDescent="0.25">
      <c r="CL475" s="223">
        <f t="shared" si="65"/>
        <v>0</v>
      </c>
      <c r="CM475" s="223">
        <f t="shared" si="66"/>
        <v>0</v>
      </c>
      <c r="CN475" s="223">
        <f t="shared" si="67"/>
        <v>0</v>
      </c>
      <c r="CO475" s="223">
        <f t="shared" si="67"/>
        <v>0</v>
      </c>
      <c r="CP475" s="223">
        <f t="shared" si="68"/>
        <v>0</v>
      </c>
      <c r="CQ475" s="223">
        <f t="shared" si="69"/>
        <v>0</v>
      </c>
      <c r="CR475" s="222"/>
      <c r="CS475" s="222"/>
      <c r="CT475" s="222"/>
      <c r="CU475" s="222"/>
      <c r="CV475" s="222"/>
      <c r="CW475" s="222"/>
      <c r="CX475" s="222"/>
      <c r="CY475" s="222"/>
      <c r="CZ475" s="222"/>
      <c r="DA475" s="222"/>
      <c r="DB475" s="224">
        <f t="shared" si="70"/>
        <v>0</v>
      </c>
      <c r="DC475" s="224">
        <f t="shared" si="71"/>
        <v>0</v>
      </c>
      <c r="DD475" s="224">
        <f t="shared" si="72"/>
        <v>0</v>
      </c>
      <c r="DE475" s="225">
        <f t="shared" si="73"/>
        <v>0</v>
      </c>
      <c r="DF475" s="222"/>
      <c r="DG475" s="222"/>
    </row>
    <row r="476" spans="90:111" x14ac:dyDescent="0.25">
      <c r="CL476" s="223">
        <f t="shared" si="65"/>
        <v>0</v>
      </c>
      <c r="CM476" s="223">
        <f t="shared" si="66"/>
        <v>0</v>
      </c>
      <c r="CN476" s="223">
        <f t="shared" si="67"/>
        <v>0</v>
      </c>
      <c r="CO476" s="223">
        <f t="shared" si="67"/>
        <v>0</v>
      </c>
      <c r="CP476" s="223">
        <f t="shared" si="68"/>
        <v>0</v>
      </c>
      <c r="CQ476" s="223">
        <f t="shared" si="69"/>
        <v>0</v>
      </c>
      <c r="CR476" s="222"/>
      <c r="CS476" s="222"/>
      <c r="CT476" s="222"/>
      <c r="CU476" s="222"/>
      <c r="CV476" s="222"/>
      <c r="CW476" s="222"/>
      <c r="CX476" s="222"/>
      <c r="CY476" s="222"/>
      <c r="CZ476" s="222"/>
      <c r="DA476" s="222"/>
      <c r="DB476" s="224">
        <f t="shared" si="70"/>
        <v>0</v>
      </c>
      <c r="DC476" s="224">
        <f t="shared" si="71"/>
        <v>0</v>
      </c>
      <c r="DD476" s="224">
        <f t="shared" si="72"/>
        <v>0</v>
      </c>
      <c r="DE476" s="225">
        <f t="shared" si="73"/>
        <v>0</v>
      </c>
      <c r="DF476" s="222"/>
      <c r="DG476" s="222"/>
    </row>
    <row r="477" spans="90:111" x14ac:dyDescent="0.25">
      <c r="CL477" s="223">
        <f t="shared" si="65"/>
        <v>0</v>
      </c>
      <c r="CM477" s="223">
        <f t="shared" si="66"/>
        <v>0</v>
      </c>
      <c r="CN477" s="223">
        <f t="shared" si="67"/>
        <v>0</v>
      </c>
      <c r="CO477" s="223">
        <f t="shared" si="67"/>
        <v>0</v>
      </c>
      <c r="CP477" s="223">
        <f t="shared" si="68"/>
        <v>0</v>
      </c>
      <c r="CQ477" s="223">
        <f t="shared" si="69"/>
        <v>0</v>
      </c>
      <c r="CR477" s="222"/>
      <c r="CS477" s="222"/>
      <c r="CT477" s="222"/>
      <c r="CU477" s="222"/>
      <c r="CV477" s="222"/>
      <c r="CW477" s="222"/>
      <c r="CX477" s="222"/>
      <c r="CY477" s="222"/>
      <c r="CZ477" s="222"/>
      <c r="DA477" s="222"/>
      <c r="DB477" s="224">
        <f t="shared" si="70"/>
        <v>0</v>
      </c>
      <c r="DC477" s="224">
        <f t="shared" si="71"/>
        <v>0</v>
      </c>
      <c r="DD477" s="224">
        <f t="shared" si="72"/>
        <v>0</v>
      </c>
      <c r="DE477" s="225">
        <f t="shared" si="73"/>
        <v>0</v>
      </c>
      <c r="DF477" s="222"/>
      <c r="DG477" s="222"/>
    </row>
    <row r="478" spans="90:111" x14ac:dyDescent="0.25">
      <c r="CL478" s="223">
        <f t="shared" si="65"/>
        <v>0</v>
      </c>
      <c r="CM478" s="223">
        <f t="shared" si="66"/>
        <v>0</v>
      </c>
      <c r="CN478" s="223">
        <f t="shared" si="67"/>
        <v>0</v>
      </c>
      <c r="CO478" s="223">
        <f t="shared" si="67"/>
        <v>0</v>
      </c>
      <c r="CP478" s="223">
        <f t="shared" si="68"/>
        <v>0</v>
      </c>
      <c r="CQ478" s="223">
        <f t="shared" si="69"/>
        <v>0</v>
      </c>
      <c r="CR478" s="222"/>
      <c r="CS478" s="222"/>
      <c r="CT478" s="222"/>
      <c r="CU478" s="222"/>
      <c r="CV478" s="222"/>
      <c r="CW478" s="222"/>
      <c r="CX478" s="222"/>
      <c r="CY478" s="222"/>
      <c r="CZ478" s="222"/>
      <c r="DA478" s="222"/>
      <c r="DB478" s="224">
        <f t="shared" si="70"/>
        <v>0</v>
      </c>
      <c r="DC478" s="224">
        <f t="shared" si="71"/>
        <v>0</v>
      </c>
      <c r="DD478" s="224">
        <f t="shared" si="72"/>
        <v>0</v>
      </c>
      <c r="DE478" s="225">
        <f t="shared" si="73"/>
        <v>0</v>
      </c>
      <c r="DF478" s="222"/>
      <c r="DG478" s="222"/>
    </row>
    <row r="479" spans="90:111" x14ac:dyDescent="0.25">
      <c r="CL479" s="223">
        <f t="shared" si="65"/>
        <v>0</v>
      </c>
      <c r="CM479" s="223">
        <f t="shared" si="66"/>
        <v>0</v>
      </c>
      <c r="CN479" s="223">
        <f t="shared" si="67"/>
        <v>0</v>
      </c>
      <c r="CO479" s="223">
        <f t="shared" si="67"/>
        <v>0</v>
      </c>
      <c r="CP479" s="223">
        <f t="shared" si="68"/>
        <v>0</v>
      </c>
      <c r="CQ479" s="223">
        <f t="shared" si="69"/>
        <v>0</v>
      </c>
      <c r="CR479" s="222"/>
      <c r="CS479" s="222"/>
      <c r="CT479" s="222"/>
      <c r="CU479" s="222"/>
      <c r="CV479" s="222"/>
      <c r="CW479" s="222"/>
      <c r="CX479" s="222"/>
      <c r="CY479" s="222"/>
      <c r="CZ479" s="222"/>
      <c r="DA479" s="222"/>
      <c r="DB479" s="224">
        <f t="shared" si="70"/>
        <v>0</v>
      </c>
      <c r="DC479" s="224">
        <f t="shared" si="71"/>
        <v>0</v>
      </c>
      <c r="DD479" s="224">
        <f t="shared" si="72"/>
        <v>0</v>
      </c>
      <c r="DE479" s="225">
        <f t="shared" si="73"/>
        <v>0</v>
      </c>
      <c r="DF479" s="222"/>
      <c r="DG479" s="222"/>
    </row>
    <row r="480" spans="90:111" x14ac:dyDescent="0.25">
      <c r="CL480" s="223">
        <f t="shared" si="65"/>
        <v>0</v>
      </c>
      <c r="CM480" s="223">
        <f t="shared" si="66"/>
        <v>0</v>
      </c>
      <c r="CN480" s="223">
        <f t="shared" si="67"/>
        <v>0</v>
      </c>
      <c r="CO480" s="223">
        <f t="shared" si="67"/>
        <v>0</v>
      </c>
      <c r="CP480" s="223">
        <f t="shared" si="68"/>
        <v>0</v>
      </c>
      <c r="CQ480" s="223">
        <f t="shared" si="69"/>
        <v>0</v>
      </c>
      <c r="CR480" s="222"/>
      <c r="CS480" s="222"/>
      <c r="CT480" s="222"/>
      <c r="CU480" s="222"/>
      <c r="CV480" s="222"/>
      <c r="CW480" s="222"/>
      <c r="CX480" s="222"/>
      <c r="CY480" s="222"/>
      <c r="CZ480" s="222"/>
      <c r="DA480" s="222"/>
      <c r="DB480" s="224">
        <f t="shared" si="70"/>
        <v>0</v>
      </c>
      <c r="DC480" s="224">
        <f t="shared" si="71"/>
        <v>0</v>
      </c>
      <c r="DD480" s="224">
        <f t="shared" si="72"/>
        <v>0</v>
      </c>
      <c r="DE480" s="225">
        <f t="shared" si="73"/>
        <v>0</v>
      </c>
      <c r="DF480" s="222"/>
      <c r="DG480" s="222"/>
    </row>
    <row r="481" spans="90:111" x14ac:dyDescent="0.25">
      <c r="CL481" s="223">
        <f t="shared" si="65"/>
        <v>0</v>
      </c>
      <c r="CM481" s="223">
        <f t="shared" si="66"/>
        <v>0</v>
      </c>
      <c r="CN481" s="223">
        <f t="shared" si="67"/>
        <v>0</v>
      </c>
      <c r="CO481" s="223">
        <f t="shared" si="67"/>
        <v>0</v>
      </c>
      <c r="CP481" s="223">
        <f t="shared" si="68"/>
        <v>0</v>
      </c>
      <c r="CQ481" s="223">
        <f t="shared" si="69"/>
        <v>0</v>
      </c>
      <c r="CR481" s="222"/>
      <c r="CS481" s="222"/>
      <c r="CT481" s="222"/>
      <c r="CU481" s="222"/>
      <c r="CV481" s="222"/>
      <c r="CW481" s="222"/>
      <c r="CX481" s="222"/>
      <c r="CY481" s="222"/>
      <c r="CZ481" s="222"/>
      <c r="DA481" s="222"/>
      <c r="DB481" s="224">
        <f t="shared" si="70"/>
        <v>0</v>
      </c>
      <c r="DC481" s="224">
        <f t="shared" si="71"/>
        <v>0</v>
      </c>
      <c r="DD481" s="224">
        <f t="shared" si="72"/>
        <v>0</v>
      </c>
      <c r="DE481" s="225">
        <f t="shared" si="73"/>
        <v>0</v>
      </c>
      <c r="DF481" s="222"/>
      <c r="DG481" s="222"/>
    </row>
    <row r="482" spans="90:111" x14ac:dyDescent="0.25">
      <c r="CL482" s="223">
        <f t="shared" si="65"/>
        <v>0</v>
      </c>
      <c r="CM482" s="223">
        <f t="shared" si="66"/>
        <v>0</v>
      </c>
      <c r="CN482" s="223">
        <f t="shared" si="67"/>
        <v>0</v>
      </c>
      <c r="CO482" s="223">
        <f t="shared" si="67"/>
        <v>0</v>
      </c>
      <c r="CP482" s="223">
        <f t="shared" si="68"/>
        <v>0</v>
      </c>
      <c r="CQ482" s="223">
        <f t="shared" si="69"/>
        <v>0</v>
      </c>
      <c r="CR482" s="222"/>
      <c r="CS482" s="222"/>
      <c r="CT482" s="222"/>
      <c r="CU482" s="222"/>
      <c r="CV482" s="222"/>
      <c r="CW482" s="222"/>
      <c r="CX482" s="222"/>
      <c r="CY482" s="222"/>
      <c r="CZ482" s="222"/>
      <c r="DA482" s="222"/>
      <c r="DB482" s="224">
        <f t="shared" si="70"/>
        <v>0</v>
      </c>
      <c r="DC482" s="224">
        <f t="shared" si="71"/>
        <v>0</v>
      </c>
      <c r="DD482" s="224">
        <f t="shared" si="72"/>
        <v>0</v>
      </c>
      <c r="DE482" s="225">
        <f t="shared" si="73"/>
        <v>0</v>
      </c>
      <c r="DF482" s="222"/>
      <c r="DG482" s="222"/>
    </row>
    <row r="483" spans="90:111" x14ac:dyDescent="0.25">
      <c r="CL483" s="223">
        <f t="shared" si="65"/>
        <v>0</v>
      </c>
      <c r="CM483" s="223">
        <f t="shared" si="66"/>
        <v>0</v>
      </c>
      <c r="CN483" s="223">
        <f t="shared" si="67"/>
        <v>0</v>
      </c>
      <c r="CO483" s="223">
        <f t="shared" si="67"/>
        <v>0</v>
      </c>
      <c r="CP483" s="223">
        <f t="shared" si="68"/>
        <v>0</v>
      </c>
      <c r="CQ483" s="223">
        <f t="shared" si="69"/>
        <v>0</v>
      </c>
      <c r="CR483" s="222"/>
      <c r="CS483" s="222"/>
      <c r="CT483" s="222"/>
      <c r="CU483" s="222"/>
      <c r="CV483" s="222"/>
      <c r="CW483" s="222"/>
      <c r="CX483" s="222"/>
      <c r="CY483" s="222"/>
      <c r="CZ483" s="222"/>
      <c r="DA483" s="222"/>
      <c r="DB483" s="224">
        <f t="shared" si="70"/>
        <v>0</v>
      </c>
      <c r="DC483" s="224">
        <f t="shared" si="71"/>
        <v>0</v>
      </c>
      <c r="DD483" s="224">
        <f t="shared" si="72"/>
        <v>0</v>
      </c>
      <c r="DE483" s="225">
        <f t="shared" si="73"/>
        <v>0</v>
      </c>
      <c r="DF483" s="222"/>
      <c r="DG483" s="222"/>
    </row>
    <row r="484" spans="90:111" x14ac:dyDescent="0.25">
      <c r="CL484" s="223">
        <f t="shared" si="65"/>
        <v>0</v>
      </c>
      <c r="CM484" s="223">
        <f t="shared" si="66"/>
        <v>0</v>
      </c>
      <c r="CN484" s="223">
        <f t="shared" si="67"/>
        <v>0</v>
      </c>
      <c r="CO484" s="223">
        <f t="shared" si="67"/>
        <v>0</v>
      </c>
      <c r="CP484" s="223">
        <f t="shared" si="68"/>
        <v>0</v>
      </c>
      <c r="CQ484" s="223">
        <f t="shared" si="69"/>
        <v>0</v>
      </c>
      <c r="CR484" s="222"/>
      <c r="CS484" s="222"/>
      <c r="CT484" s="222"/>
      <c r="CU484" s="222"/>
      <c r="CV484" s="222"/>
      <c r="CW484" s="222"/>
      <c r="CX484" s="222"/>
      <c r="CY484" s="222"/>
      <c r="CZ484" s="222"/>
      <c r="DA484" s="222"/>
      <c r="DB484" s="224">
        <f t="shared" si="70"/>
        <v>0</v>
      </c>
      <c r="DC484" s="224">
        <f t="shared" si="71"/>
        <v>0</v>
      </c>
      <c r="DD484" s="224">
        <f t="shared" si="72"/>
        <v>0</v>
      </c>
      <c r="DE484" s="225">
        <f t="shared" si="73"/>
        <v>0</v>
      </c>
      <c r="DF484" s="222"/>
      <c r="DG484" s="222"/>
    </row>
    <row r="485" spans="90:111" x14ac:dyDescent="0.25">
      <c r="CL485" s="223">
        <f t="shared" si="65"/>
        <v>0</v>
      </c>
      <c r="CM485" s="223">
        <f t="shared" si="66"/>
        <v>0</v>
      </c>
      <c r="CN485" s="223">
        <f t="shared" si="67"/>
        <v>0</v>
      </c>
      <c r="CO485" s="223">
        <f t="shared" si="67"/>
        <v>0</v>
      </c>
      <c r="CP485" s="223">
        <f t="shared" si="68"/>
        <v>0</v>
      </c>
      <c r="CQ485" s="223">
        <f t="shared" si="69"/>
        <v>0</v>
      </c>
      <c r="CR485" s="222"/>
      <c r="CS485" s="222"/>
      <c r="CT485" s="222"/>
      <c r="CU485" s="222"/>
      <c r="CV485" s="222"/>
      <c r="CW485" s="222"/>
      <c r="CX485" s="222"/>
      <c r="CY485" s="222"/>
      <c r="CZ485" s="222"/>
      <c r="DA485" s="222"/>
      <c r="DB485" s="224">
        <f t="shared" si="70"/>
        <v>0</v>
      </c>
      <c r="DC485" s="224">
        <f t="shared" si="71"/>
        <v>0</v>
      </c>
      <c r="DD485" s="224">
        <f t="shared" si="72"/>
        <v>0</v>
      </c>
      <c r="DE485" s="225">
        <f t="shared" si="73"/>
        <v>0</v>
      </c>
      <c r="DF485" s="222"/>
      <c r="DG485" s="222"/>
    </row>
    <row r="486" spans="90:111" x14ac:dyDescent="0.25">
      <c r="CL486" s="223">
        <f t="shared" si="65"/>
        <v>0</v>
      </c>
      <c r="CM486" s="223">
        <f t="shared" si="66"/>
        <v>0</v>
      </c>
      <c r="CN486" s="223">
        <f t="shared" si="67"/>
        <v>0</v>
      </c>
      <c r="CO486" s="223">
        <f t="shared" si="67"/>
        <v>0</v>
      </c>
      <c r="CP486" s="223">
        <f t="shared" si="68"/>
        <v>0</v>
      </c>
      <c r="CQ486" s="223">
        <f t="shared" si="69"/>
        <v>0</v>
      </c>
      <c r="CR486" s="222"/>
      <c r="CS486" s="222"/>
      <c r="CT486" s="222"/>
      <c r="CU486" s="222"/>
      <c r="CV486" s="222"/>
      <c r="CW486" s="222"/>
      <c r="CX486" s="222"/>
      <c r="CY486" s="222"/>
      <c r="CZ486" s="222"/>
      <c r="DA486" s="222"/>
      <c r="DB486" s="224">
        <f t="shared" si="70"/>
        <v>0</v>
      </c>
      <c r="DC486" s="224">
        <f t="shared" si="71"/>
        <v>0</v>
      </c>
      <c r="DD486" s="224">
        <f t="shared" si="72"/>
        <v>0</v>
      </c>
      <c r="DE486" s="225">
        <f t="shared" si="73"/>
        <v>0</v>
      </c>
      <c r="DF486" s="222"/>
      <c r="DG486" s="222"/>
    </row>
    <row r="487" spans="90:111" x14ac:dyDescent="0.25">
      <c r="CL487" s="223">
        <f t="shared" si="65"/>
        <v>0</v>
      </c>
      <c r="CM487" s="223">
        <f t="shared" si="66"/>
        <v>0</v>
      </c>
      <c r="CN487" s="223">
        <f t="shared" si="67"/>
        <v>0</v>
      </c>
      <c r="CO487" s="223">
        <f t="shared" si="67"/>
        <v>0</v>
      </c>
      <c r="CP487" s="223">
        <f t="shared" si="68"/>
        <v>0</v>
      </c>
      <c r="CQ487" s="223">
        <f t="shared" si="69"/>
        <v>0</v>
      </c>
      <c r="CR487" s="222"/>
      <c r="CS487" s="222"/>
      <c r="CT487" s="222"/>
      <c r="CU487" s="222"/>
      <c r="CV487" s="222"/>
      <c r="CW487" s="222"/>
      <c r="CX487" s="222"/>
      <c r="CY487" s="222"/>
      <c r="CZ487" s="222"/>
      <c r="DA487" s="222"/>
      <c r="DB487" s="224">
        <f t="shared" si="70"/>
        <v>0</v>
      </c>
      <c r="DC487" s="224">
        <f t="shared" si="71"/>
        <v>0</v>
      </c>
      <c r="DD487" s="224">
        <f t="shared" si="72"/>
        <v>0</v>
      </c>
      <c r="DE487" s="225">
        <f t="shared" si="73"/>
        <v>0</v>
      </c>
      <c r="DF487" s="222"/>
      <c r="DG487" s="222"/>
    </row>
    <row r="488" spans="90:111" x14ac:dyDescent="0.25">
      <c r="CL488" s="223">
        <f t="shared" si="65"/>
        <v>0</v>
      </c>
      <c r="CM488" s="223">
        <f t="shared" si="66"/>
        <v>0</v>
      </c>
      <c r="CN488" s="223">
        <f t="shared" si="67"/>
        <v>0</v>
      </c>
      <c r="CO488" s="223">
        <f t="shared" si="67"/>
        <v>0</v>
      </c>
      <c r="CP488" s="223">
        <f t="shared" si="68"/>
        <v>0</v>
      </c>
      <c r="CQ488" s="223">
        <f t="shared" si="69"/>
        <v>0</v>
      </c>
      <c r="CR488" s="222"/>
      <c r="CS488" s="222"/>
      <c r="CT488" s="222"/>
      <c r="CU488" s="222"/>
      <c r="CV488" s="222"/>
      <c r="CW488" s="222"/>
      <c r="CX488" s="222"/>
      <c r="CY488" s="222"/>
      <c r="CZ488" s="222"/>
      <c r="DA488" s="222"/>
      <c r="DB488" s="224">
        <f t="shared" si="70"/>
        <v>0</v>
      </c>
      <c r="DC488" s="224">
        <f t="shared" si="71"/>
        <v>0</v>
      </c>
      <c r="DD488" s="224">
        <f t="shared" si="72"/>
        <v>0</v>
      </c>
      <c r="DE488" s="225">
        <f t="shared" si="73"/>
        <v>0</v>
      </c>
      <c r="DF488" s="222"/>
      <c r="DG488" s="222"/>
    </row>
    <row r="489" spans="90:111" x14ac:dyDescent="0.25">
      <c r="CL489" s="223">
        <f t="shared" si="65"/>
        <v>0</v>
      </c>
      <c r="CM489" s="223">
        <f t="shared" si="66"/>
        <v>0</v>
      </c>
      <c r="CN489" s="223">
        <f t="shared" si="67"/>
        <v>0</v>
      </c>
      <c r="CO489" s="223">
        <f t="shared" si="67"/>
        <v>0</v>
      </c>
      <c r="CP489" s="223">
        <f t="shared" si="68"/>
        <v>0</v>
      </c>
      <c r="CQ489" s="223">
        <f t="shared" si="69"/>
        <v>0</v>
      </c>
      <c r="CR489" s="222"/>
      <c r="CS489" s="222"/>
      <c r="CT489" s="222"/>
      <c r="CU489" s="222"/>
      <c r="CV489" s="222"/>
      <c r="CW489" s="222"/>
      <c r="CX489" s="222"/>
      <c r="CY489" s="222"/>
      <c r="CZ489" s="222"/>
      <c r="DA489" s="222"/>
      <c r="DB489" s="224">
        <f t="shared" si="70"/>
        <v>0</v>
      </c>
      <c r="DC489" s="224">
        <f t="shared" si="71"/>
        <v>0</v>
      </c>
      <c r="DD489" s="224">
        <f t="shared" si="72"/>
        <v>0</v>
      </c>
      <c r="DE489" s="225">
        <f t="shared" si="73"/>
        <v>0</v>
      </c>
      <c r="DF489" s="222"/>
      <c r="DG489" s="222"/>
    </row>
    <row r="490" spans="90:111" x14ac:dyDescent="0.25">
      <c r="CL490" s="223">
        <f t="shared" si="65"/>
        <v>0</v>
      </c>
      <c r="CM490" s="223">
        <f t="shared" si="66"/>
        <v>0</v>
      </c>
      <c r="CN490" s="223">
        <f t="shared" si="67"/>
        <v>0</v>
      </c>
      <c r="CO490" s="223">
        <f t="shared" si="67"/>
        <v>0</v>
      </c>
      <c r="CP490" s="223">
        <f t="shared" si="68"/>
        <v>0</v>
      </c>
      <c r="CQ490" s="223">
        <f t="shared" si="69"/>
        <v>0</v>
      </c>
      <c r="CR490" s="222"/>
      <c r="CS490" s="222"/>
      <c r="CT490" s="222"/>
      <c r="CU490" s="222"/>
      <c r="CV490" s="222"/>
      <c r="CW490" s="222"/>
      <c r="CX490" s="222"/>
      <c r="CY490" s="222"/>
      <c r="CZ490" s="222"/>
      <c r="DA490" s="222"/>
      <c r="DB490" s="224">
        <f t="shared" si="70"/>
        <v>0</v>
      </c>
      <c r="DC490" s="224">
        <f t="shared" si="71"/>
        <v>0</v>
      </c>
      <c r="DD490" s="224">
        <f t="shared" si="72"/>
        <v>0</v>
      </c>
      <c r="DE490" s="225">
        <f t="shared" si="73"/>
        <v>0</v>
      </c>
      <c r="DF490" s="222"/>
      <c r="DG490" s="222"/>
    </row>
    <row r="491" spans="90:111" x14ac:dyDescent="0.25">
      <c r="CL491" s="223">
        <f t="shared" si="65"/>
        <v>0</v>
      </c>
      <c r="CM491" s="223">
        <f t="shared" si="66"/>
        <v>0</v>
      </c>
      <c r="CN491" s="223">
        <f t="shared" si="67"/>
        <v>0</v>
      </c>
      <c r="CO491" s="223">
        <f t="shared" si="67"/>
        <v>0</v>
      </c>
      <c r="CP491" s="223">
        <f t="shared" si="68"/>
        <v>0</v>
      </c>
      <c r="CQ491" s="223">
        <f t="shared" si="69"/>
        <v>0</v>
      </c>
      <c r="CR491" s="222"/>
      <c r="CS491" s="222"/>
      <c r="CT491" s="222"/>
      <c r="CU491" s="222"/>
      <c r="CV491" s="222"/>
      <c r="CW491" s="222"/>
      <c r="CX491" s="222"/>
      <c r="CY491" s="222"/>
      <c r="CZ491" s="222"/>
      <c r="DA491" s="222"/>
      <c r="DB491" s="224">
        <f t="shared" si="70"/>
        <v>0</v>
      </c>
      <c r="DC491" s="224">
        <f t="shared" si="71"/>
        <v>0</v>
      </c>
      <c r="DD491" s="224">
        <f t="shared" si="72"/>
        <v>0</v>
      </c>
      <c r="DE491" s="225">
        <f t="shared" si="73"/>
        <v>0</v>
      </c>
      <c r="DF491" s="222"/>
      <c r="DG491" s="222"/>
    </row>
    <row r="492" spans="90:111" x14ac:dyDescent="0.25">
      <c r="CL492" s="223">
        <f t="shared" si="65"/>
        <v>0</v>
      </c>
      <c r="CM492" s="223">
        <f t="shared" si="66"/>
        <v>0</v>
      </c>
      <c r="CN492" s="223">
        <f t="shared" si="67"/>
        <v>0</v>
      </c>
      <c r="CO492" s="223">
        <f t="shared" si="67"/>
        <v>0</v>
      </c>
      <c r="CP492" s="223">
        <f t="shared" si="68"/>
        <v>0</v>
      </c>
      <c r="CQ492" s="223">
        <f t="shared" si="69"/>
        <v>0</v>
      </c>
      <c r="CR492" s="222"/>
      <c r="CS492" s="222"/>
      <c r="CT492" s="222"/>
      <c r="CU492" s="222"/>
      <c r="CV492" s="222"/>
      <c r="CW492" s="222"/>
      <c r="CX492" s="222"/>
      <c r="CY492" s="222"/>
      <c r="CZ492" s="222"/>
      <c r="DA492" s="222"/>
      <c r="DB492" s="224">
        <f t="shared" si="70"/>
        <v>0</v>
      </c>
      <c r="DC492" s="224">
        <f t="shared" si="71"/>
        <v>0</v>
      </c>
      <c r="DD492" s="224">
        <f t="shared" si="72"/>
        <v>0</v>
      </c>
      <c r="DE492" s="225">
        <f t="shared" si="73"/>
        <v>0</v>
      </c>
      <c r="DF492" s="222"/>
      <c r="DG492" s="222"/>
    </row>
    <row r="493" spans="90:111" x14ac:dyDescent="0.25">
      <c r="CL493" s="223">
        <f t="shared" si="65"/>
        <v>0</v>
      </c>
      <c r="CM493" s="223">
        <f t="shared" si="66"/>
        <v>0</v>
      </c>
      <c r="CN493" s="223">
        <f t="shared" si="67"/>
        <v>0</v>
      </c>
      <c r="CO493" s="223">
        <f t="shared" si="67"/>
        <v>0</v>
      </c>
      <c r="CP493" s="223">
        <f t="shared" si="68"/>
        <v>0</v>
      </c>
      <c r="CQ493" s="223">
        <f t="shared" si="69"/>
        <v>0</v>
      </c>
      <c r="CR493" s="222"/>
      <c r="CS493" s="222"/>
      <c r="CT493" s="222"/>
      <c r="CU493" s="222"/>
      <c r="CV493" s="222"/>
      <c r="CW493" s="222"/>
      <c r="CX493" s="222"/>
      <c r="CY493" s="222"/>
      <c r="CZ493" s="222"/>
      <c r="DA493" s="222"/>
      <c r="DB493" s="224">
        <f t="shared" si="70"/>
        <v>0</v>
      </c>
      <c r="DC493" s="224">
        <f t="shared" si="71"/>
        <v>0</v>
      </c>
      <c r="DD493" s="224">
        <f t="shared" si="72"/>
        <v>0</v>
      </c>
      <c r="DE493" s="225">
        <f t="shared" si="73"/>
        <v>0</v>
      </c>
      <c r="DF493" s="222"/>
      <c r="DG493" s="222"/>
    </row>
    <row r="494" spans="90:111" x14ac:dyDescent="0.25">
      <c r="CL494" s="223">
        <f t="shared" si="65"/>
        <v>0</v>
      </c>
      <c r="CM494" s="223">
        <f t="shared" si="66"/>
        <v>0</v>
      </c>
      <c r="CN494" s="223">
        <f t="shared" si="67"/>
        <v>0</v>
      </c>
      <c r="CO494" s="223">
        <f t="shared" si="67"/>
        <v>0</v>
      </c>
      <c r="CP494" s="223">
        <f t="shared" si="68"/>
        <v>0</v>
      </c>
      <c r="CQ494" s="223">
        <f t="shared" si="69"/>
        <v>0</v>
      </c>
      <c r="CR494" s="222"/>
      <c r="CS494" s="222"/>
      <c r="CT494" s="222"/>
      <c r="CU494" s="222"/>
      <c r="CV494" s="222"/>
      <c r="CW494" s="222"/>
      <c r="CX494" s="222"/>
      <c r="CY494" s="222"/>
      <c r="CZ494" s="222"/>
      <c r="DA494" s="222"/>
      <c r="DB494" s="224">
        <f t="shared" si="70"/>
        <v>0</v>
      </c>
      <c r="DC494" s="224">
        <f t="shared" si="71"/>
        <v>0</v>
      </c>
      <c r="DD494" s="224">
        <f t="shared" si="72"/>
        <v>0</v>
      </c>
      <c r="DE494" s="225">
        <f t="shared" si="73"/>
        <v>0</v>
      </c>
      <c r="DF494" s="222"/>
      <c r="DG494" s="222"/>
    </row>
    <row r="495" spans="90:111" x14ac:dyDescent="0.25">
      <c r="CL495" s="223">
        <f t="shared" si="65"/>
        <v>0</v>
      </c>
      <c r="CM495" s="223">
        <f t="shared" si="66"/>
        <v>0</v>
      </c>
      <c r="CN495" s="223">
        <f t="shared" si="67"/>
        <v>0</v>
      </c>
      <c r="CO495" s="223">
        <f t="shared" si="67"/>
        <v>0</v>
      </c>
      <c r="CP495" s="223">
        <f t="shared" si="68"/>
        <v>0</v>
      </c>
      <c r="CQ495" s="223">
        <f t="shared" si="69"/>
        <v>0</v>
      </c>
      <c r="CR495" s="222"/>
      <c r="CS495" s="222"/>
      <c r="CT495" s="222"/>
      <c r="CU495" s="222"/>
      <c r="CV495" s="222"/>
      <c r="CW495" s="222"/>
      <c r="CX495" s="222"/>
      <c r="CY495" s="222"/>
      <c r="CZ495" s="222"/>
      <c r="DA495" s="222"/>
      <c r="DB495" s="224">
        <f t="shared" si="70"/>
        <v>0</v>
      </c>
      <c r="DC495" s="224">
        <f t="shared" si="71"/>
        <v>0</v>
      </c>
      <c r="DD495" s="224">
        <f t="shared" si="72"/>
        <v>0</v>
      </c>
      <c r="DE495" s="225">
        <f t="shared" si="73"/>
        <v>0</v>
      </c>
      <c r="DF495" s="222"/>
      <c r="DG495" s="222"/>
    </row>
    <row r="496" spans="90:111" x14ac:dyDescent="0.25">
      <c r="CL496" s="223">
        <f t="shared" si="65"/>
        <v>0</v>
      </c>
      <c r="CM496" s="223">
        <f t="shared" si="66"/>
        <v>0</v>
      </c>
      <c r="CN496" s="223">
        <f t="shared" si="67"/>
        <v>0</v>
      </c>
      <c r="CO496" s="223">
        <f t="shared" si="67"/>
        <v>0</v>
      </c>
      <c r="CP496" s="223">
        <f t="shared" si="68"/>
        <v>0</v>
      </c>
      <c r="CQ496" s="223">
        <f t="shared" si="69"/>
        <v>0</v>
      </c>
      <c r="CR496" s="222"/>
      <c r="CS496" s="222"/>
      <c r="CT496" s="222"/>
      <c r="CU496" s="222"/>
      <c r="CV496" s="222"/>
      <c r="CW496" s="222"/>
      <c r="CX496" s="222"/>
      <c r="CY496" s="222"/>
      <c r="CZ496" s="222"/>
      <c r="DA496" s="222"/>
      <c r="DB496" s="224">
        <f t="shared" si="70"/>
        <v>0</v>
      </c>
      <c r="DC496" s="224">
        <f t="shared" si="71"/>
        <v>0</v>
      </c>
      <c r="DD496" s="224">
        <f t="shared" si="72"/>
        <v>0</v>
      </c>
      <c r="DE496" s="225">
        <f t="shared" si="73"/>
        <v>0</v>
      </c>
      <c r="DF496" s="222"/>
      <c r="DG496" s="222"/>
    </row>
    <row r="497" spans="90:111" x14ac:dyDescent="0.25">
      <c r="CL497" s="223">
        <f t="shared" si="65"/>
        <v>0</v>
      </c>
      <c r="CM497" s="223">
        <f t="shared" si="66"/>
        <v>0</v>
      </c>
      <c r="CN497" s="223">
        <f t="shared" si="67"/>
        <v>0</v>
      </c>
      <c r="CO497" s="223">
        <f t="shared" si="67"/>
        <v>0</v>
      </c>
      <c r="CP497" s="223">
        <f t="shared" si="68"/>
        <v>0</v>
      </c>
      <c r="CQ497" s="223">
        <f t="shared" si="69"/>
        <v>0</v>
      </c>
      <c r="CR497" s="222"/>
      <c r="CS497" s="222"/>
      <c r="CT497" s="222"/>
      <c r="CU497" s="222"/>
      <c r="CV497" s="222"/>
      <c r="CW497" s="222"/>
      <c r="CX497" s="222"/>
      <c r="CY497" s="222"/>
      <c r="CZ497" s="222"/>
      <c r="DA497" s="222"/>
      <c r="DB497" s="224">
        <f t="shared" si="70"/>
        <v>0</v>
      </c>
      <c r="DC497" s="224">
        <f t="shared" si="71"/>
        <v>0</v>
      </c>
      <c r="DD497" s="224">
        <f t="shared" si="72"/>
        <v>0</v>
      </c>
      <c r="DE497" s="225">
        <f t="shared" si="73"/>
        <v>0</v>
      </c>
      <c r="DF497" s="222"/>
      <c r="DG497" s="222"/>
    </row>
    <row r="498" spans="90:111" x14ac:dyDescent="0.25">
      <c r="CL498" s="223">
        <f t="shared" si="65"/>
        <v>0</v>
      </c>
      <c r="CM498" s="223">
        <f t="shared" si="66"/>
        <v>0</v>
      </c>
      <c r="CN498" s="223">
        <f t="shared" si="67"/>
        <v>0</v>
      </c>
      <c r="CO498" s="223">
        <f t="shared" si="67"/>
        <v>0</v>
      </c>
      <c r="CP498" s="223">
        <f t="shared" si="68"/>
        <v>0</v>
      </c>
      <c r="CQ498" s="223">
        <f t="shared" si="69"/>
        <v>0</v>
      </c>
      <c r="CR498" s="222"/>
      <c r="CS498" s="222"/>
      <c r="CT498" s="222"/>
      <c r="CU498" s="222"/>
      <c r="CV498" s="222"/>
      <c r="CW498" s="222"/>
      <c r="CX498" s="222"/>
      <c r="CY498" s="222"/>
      <c r="CZ498" s="222"/>
      <c r="DA498" s="222"/>
      <c r="DB498" s="224">
        <f t="shared" si="70"/>
        <v>0</v>
      </c>
      <c r="DC498" s="224">
        <f t="shared" si="71"/>
        <v>0</v>
      </c>
      <c r="DD498" s="224">
        <f t="shared" si="72"/>
        <v>0</v>
      </c>
      <c r="DE498" s="225">
        <f t="shared" si="73"/>
        <v>0</v>
      </c>
      <c r="DF498" s="222"/>
      <c r="DG498" s="222"/>
    </row>
    <row r="499" spans="90:111" x14ac:dyDescent="0.25">
      <c r="CL499" s="223">
        <f t="shared" si="65"/>
        <v>0</v>
      </c>
      <c r="CM499" s="223">
        <f t="shared" si="66"/>
        <v>0</v>
      </c>
      <c r="CN499" s="223">
        <f t="shared" si="67"/>
        <v>0</v>
      </c>
      <c r="CO499" s="223">
        <f t="shared" si="67"/>
        <v>0</v>
      </c>
      <c r="CP499" s="223">
        <f t="shared" si="68"/>
        <v>0</v>
      </c>
      <c r="CQ499" s="223">
        <f t="shared" si="69"/>
        <v>0</v>
      </c>
      <c r="CR499" s="222"/>
      <c r="CS499" s="222"/>
      <c r="CT499" s="222"/>
      <c r="CU499" s="222"/>
      <c r="CV499" s="222"/>
      <c r="CW499" s="222"/>
      <c r="CX499" s="222"/>
      <c r="CY499" s="222"/>
      <c r="CZ499" s="222"/>
      <c r="DA499" s="222"/>
      <c r="DB499" s="224">
        <f t="shared" si="70"/>
        <v>0</v>
      </c>
      <c r="DC499" s="224">
        <f t="shared" si="71"/>
        <v>0</v>
      </c>
      <c r="DD499" s="224">
        <f t="shared" si="72"/>
        <v>0</v>
      </c>
      <c r="DE499" s="225">
        <f t="shared" si="73"/>
        <v>0</v>
      </c>
      <c r="DF499" s="222"/>
      <c r="DG499" s="222"/>
    </row>
    <row r="500" spans="90:111" x14ac:dyDescent="0.25">
      <c r="CL500" s="223">
        <f t="shared" si="65"/>
        <v>0</v>
      </c>
      <c r="CM500" s="223">
        <f t="shared" si="66"/>
        <v>0</v>
      </c>
      <c r="CN500" s="223">
        <f t="shared" si="67"/>
        <v>0</v>
      </c>
      <c r="CO500" s="223">
        <f t="shared" si="67"/>
        <v>0</v>
      </c>
      <c r="CP500" s="223">
        <f t="shared" si="68"/>
        <v>0</v>
      </c>
      <c r="CQ500" s="223">
        <f t="shared" si="69"/>
        <v>0</v>
      </c>
      <c r="CR500" s="222"/>
      <c r="CS500" s="222"/>
      <c r="CT500" s="222"/>
      <c r="CU500" s="222"/>
      <c r="CV500" s="222"/>
      <c r="CW500" s="222"/>
      <c r="CX500" s="222"/>
      <c r="CY500" s="222"/>
      <c r="CZ500" s="222"/>
      <c r="DA500" s="222"/>
      <c r="DB500" s="224">
        <f t="shared" si="70"/>
        <v>0</v>
      </c>
      <c r="DC500" s="224">
        <f t="shared" si="71"/>
        <v>0</v>
      </c>
      <c r="DD500" s="224">
        <f t="shared" si="72"/>
        <v>0</v>
      </c>
      <c r="DE500" s="225">
        <f t="shared" si="73"/>
        <v>0</v>
      </c>
      <c r="DF500" s="222"/>
      <c r="DG500" s="222"/>
    </row>
    <row r="501" spans="90:111" x14ac:dyDescent="0.25">
      <c r="CL501" s="223">
        <f t="shared" si="65"/>
        <v>0</v>
      </c>
      <c r="CM501" s="223">
        <f t="shared" si="66"/>
        <v>0</v>
      </c>
      <c r="CN501" s="223">
        <f t="shared" si="67"/>
        <v>0</v>
      </c>
      <c r="CO501" s="223">
        <f t="shared" si="67"/>
        <v>0</v>
      </c>
      <c r="CP501" s="223">
        <f t="shared" si="68"/>
        <v>0</v>
      </c>
      <c r="CQ501" s="223">
        <f t="shared" si="69"/>
        <v>0</v>
      </c>
      <c r="CR501" s="222"/>
      <c r="CS501" s="222"/>
      <c r="CT501" s="222"/>
      <c r="CU501" s="222"/>
      <c r="CV501" s="222"/>
      <c r="CW501" s="222"/>
      <c r="CX501" s="222"/>
      <c r="CY501" s="222"/>
      <c r="CZ501" s="222"/>
      <c r="DA501" s="222"/>
      <c r="DB501" s="224">
        <f t="shared" si="70"/>
        <v>0</v>
      </c>
      <c r="DC501" s="224">
        <f t="shared" si="71"/>
        <v>0</v>
      </c>
      <c r="DD501" s="224">
        <f t="shared" si="72"/>
        <v>0</v>
      </c>
      <c r="DE501" s="225">
        <f t="shared" si="73"/>
        <v>0</v>
      </c>
      <c r="DF501" s="222"/>
      <c r="DG501" s="222"/>
    </row>
    <row r="502" spans="90:111" x14ac:dyDescent="0.25">
      <c r="CL502" s="223">
        <f t="shared" si="65"/>
        <v>0</v>
      </c>
      <c r="CM502" s="223">
        <f t="shared" si="66"/>
        <v>0</v>
      </c>
      <c r="CN502" s="223">
        <f t="shared" si="67"/>
        <v>0</v>
      </c>
      <c r="CO502" s="223">
        <f t="shared" si="67"/>
        <v>0</v>
      </c>
      <c r="CP502" s="223">
        <f t="shared" si="68"/>
        <v>0</v>
      </c>
      <c r="CQ502" s="223">
        <f t="shared" si="69"/>
        <v>0</v>
      </c>
      <c r="CR502" s="222"/>
      <c r="CS502" s="222"/>
      <c r="CT502" s="222"/>
      <c r="CU502" s="222"/>
      <c r="CV502" s="222"/>
      <c r="CW502" s="222"/>
      <c r="CX502" s="222"/>
      <c r="CY502" s="222"/>
      <c r="CZ502" s="222"/>
      <c r="DA502" s="222"/>
      <c r="DB502" s="224">
        <f t="shared" si="70"/>
        <v>0</v>
      </c>
      <c r="DC502" s="224">
        <f t="shared" si="71"/>
        <v>0</v>
      </c>
      <c r="DD502" s="224">
        <f t="shared" si="72"/>
        <v>0</v>
      </c>
      <c r="DE502" s="225">
        <f t="shared" si="73"/>
        <v>0</v>
      </c>
      <c r="DF502" s="222"/>
      <c r="DG502" s="222"/>
    </row>
    <row r="503" spans="90:111" x14ac:dyDescent="0.25">
      <c r="CL503" s="223">
        <f t="shared" si="65"/>
        <v>0</v>
      </c>
      <c r="CM503" s="223">
        <f t="shared" si="66"/>
        <v>0</v>
      </c>
      <c r="CN503" s="223">
        <f t="shared" si="67"/>
        <v>0</v>
      </c>
      <c r="CO503" s="223">
        <f t="shared" si="67"/>
        <v>0</v>
      </c>
      <c r="CP503" s="223">
        <f t="shared" si="68"/>
        <v>0</v>
      </c>
      <c r="CQ503" s="223">
        <f t="shared" si="69"/>
        <v>0</v>
      </c>
      <c r="CR503" s="222"/>
      <c r="CS503" s="222"/>
      <c r="CT503" s="222"/>
      <c r="CU503" s="222"/>
      <c r="CV503" s="222"/>
      <c r="CW503" s="222"/>
      <c r="CX503" s="222"/>
      <c r="CY503" s="222"/>
      <c r="CZ503" s="222"/>
      <c r="DA503" s="222"/>
      <c r="DB503" s="224">
        <f t="shared" si="70"/>
        <v>0</v>
      </c>
      <c r="DC503" s="224">
        <f t="shared" si="71"/>
        <v>0</v>
      </c>
      <c r="DD503" s="224">
        <f t="shared" si="72"/>
        <v>0</v>
      </c>
      <c r="DE503" s="225">
        <f t="shared" si="73"/>
        <v>0</v>
      </c>
      <c r="DF503" s="222"/>
      <c r="DG503" s="222"/>
    </row>
    <row r="504" spans="90:111" x14ac:dyDescent="0.25">
      <c r="CL504" s="223">
        <f t="shared" si="65"/>
        <v>0</v>
      </c>
      <c r="CM504" s="223">
        <f t="shared" si="66"/>
        <v>0</v>
      </c>
      <c r="CN504" s="223">
        <f t="shared" si="67"/>
        <v>0</v>
      </c>
      <c r="CO504" s="223">
        <f t="shared" si="67"/>
        <v>0</v>
      </c>
      <c r="CP504" s="223">
        <f t="shared" si="68"/>
        <v>0</v>
      </c>
      <c r="CQ504" s="223">
        <f t="shared" si="69"/>
        <v>0</v>
      </c>
      <c r="CR504" s="222"/>
      <c r="CS504" s="222"/>
      <c r="CT504" s="222"/>
      <c r="CU504" s="222"/>
      <c r="CV504" s="222"/>
      <c r="CW504" s="222"/>
      <c r="CX504" s="222"/>
      <c r="CY504" s="222"/>
      <c r="CZ504" s="222"/>
      <c r="DA504" s="222"/>
      <c r="DB504" s="224">
        <f t="shared" si="70"/>
        <v>0</v>
      </c>
      <c r="DC504" s="224">
        <f t="shared" si="71"/>
        <v>0</v>
      </c>
      <c r="DD504" s="224">
        <f t="shared" si="72"/>
        <v>0</v>
      </c>
      <c r="DE504" s="225">
        <f t="shared" si="73"/>
        <v>0</v>
      </c>
      <c r="DF504" s="222"/>
      <c r="DG504" s="222"/>
    </row>
    <row r="505" spans="90:111" x14ac:dyDescent="0.25">
      <c r="CL505" s="223">
        <f t="shared" si="65"/>
        <v>0</v>
      </c>
      <c r="CM505" s="223">
        <f t="shared" si="66"/>
        <v>0</v>
      </c>
      <c r="CN505" s="223">
        <f t="shared" si="67"/>
        <v>0</v>
      </c>
      <c r="CO505" s="223">
        <f t="shared" si="67"/>
        <v>0</v>
      </c>
      <c r="CP505" s="223">
        <f t="shared" si="68"/>
        <v>0</v>
      </c>
      <c r="CQ505" s="223">
        <f t="shared" si="69"/>
        <v>0</v>
      </c>
      <c r="CR505" s="222"/>
      <c r="CS505" s="222"/>
      <c r="CT505" s="222"/>
      <c r="CU505" s="222"/>
      <c r="CV505" s="222"/>
      <c r="CW505" s="222"/>
      <c r="CX505" s="222"/>
      <c r="CY505" s="222"/>
      <c r="CZ505" s="222"/>
      <c r="DA505" s="222"/>
      <c r="DB505" s="224">
        <f t="shared" si="70"/>
        <v>0</v>
      </c>
      <c r="DC505" s="224">
        <f t="shared" si="71"/>
        <v>0</v>
      </c>
      <c r="DD505" s="224">
        <f t="shared" si="72"/>
        <v>0</v>
      </c>
      <c r="DE505" s="225">
        <f t="shared" si="73"/>
        <v>0</v>
      </c>
      <c r="DF505" s="222"/>
      <c r="DG505" s="222"/>
    </row>
    <row r="506" spans="90:111" x14ac:dyDescent="0.25">
      <c r="CL506" s="223">
        <f t="shared" si="65"/>
        <v>0</v>
      </c>
      <c r="CM506" s="223">
        <f t="shared" si="66"/>
        <v>0</v>
      </c>
      <c r="CN506" s="223">
        <f t="shared" si="67"/>
        <v>0</v>
      </c>
      <c r="CO506" s="223">
        <f t="shared" si="67"/>
        <v>0</v>
      </c>
      <c r="CP506" s="223">
        <f t="shared" si="68"/>
        <v>0</v>
      </c>
      <c r="CQ506" s="223">
        <f t="shared" si="69"/>
        <v>0</v>
      </c>
      <c r="CR506" s="222"/>
      <c r="CS506" s="222"/>
      <c r="CT506" s="222"/>
      <c r="CU506" s="222"/>
      <c r="CV506" s="222"/>
      <c r="CW506" s="222"/>
      <c r="CX506" s="222"/>
      <c r="CY506" s="222"/>
      <c r="CZ506" s="222"/>
      <c r="DA506" s="222"/>
      <c r="DB506" s="224">
        <f t="shared" si="70"/>
        <v>0</v>
      </c>
      <c r="DC506" s="224">
        <f t="shared" si="71"/>
        <v>0</v>
      </c>
      <c r="DD506" s="224">
        <f t="shared" si="72"/>
        <v>0</v>
      </c>
      <c r="DE506" s="225">
        <f t="shared" si="73"/>
        <v>0</v>
      </c>
      <c r="DF506" s="222"/>
      <c r="DG506" s="222"/>
    </row>
    <row r="507" spans="90:111" x14ac:dyDescent="0.25">
      <c r="CL507" s="223">
        <f t="shared" si="65"/>
        <v>0</v>
      </c>
      <c r="CM507" s="223">
        <f t="shared" si="66"/>
        <v>0</v>
      </c>
      <c r="CN507" s="223">
        <f t="shared" si="67"/>
        <v>0</v>
      </c>
      <c r="CO507" s="223">
        <f t="shared" si="67"/>
        <v>0</v>
      </c>
      <c r="CP507" s="223">
        <f t="shared" si="68"/>
        <v>0</v>
      </c>
      <c r="CQ507" s="223">
        <f t="shared" si="69"/>
        <v>0</v>
      </c>
      <c r="CR507" s="222"/>
      <c r="CS507" s="222"/>
      <c r="CT507" s="222"/>
      <c r="CU507" s="222"/>
      <c r="CV507" s="222"/>
      <c r="CW507" s="222"/>
      <c r="CX507" s="222"/>
      <c r="CY507" s="222"/>
      <c r="CZ507" s="222"/>
      <c r="DA507" s="222"/>
      <c r="DB507" s="224">
        <f t="shared" si="70"/>
        <v>0</v>
      </c>
      <c r="DC507" s="224">
        <f t="shared" si="71"/>
        <v>0</v>
      </c>
      <c r="DD507" s="224">
        <f t="shared" si="72"/>
        <v>0</v>
      </c>
      <c r="DE507" s="225">
        <f t="shared" si="73"/>
        <v>0</v>
      </c>
      <c r="DF507" s="222"/>
      <c r="DG507" s="222"/>
    </row>
    <row r="508" spans="90:111" x14ac:dyDescent="0.25">
      <c r="CL508" s="223">
        <f t="shared" si="65"/>
        <v>0</v>
      </c>
      <c r="CM508" s="223">
        <f t="shared" si="66"/>
        <v>0</v>
      </c>
      <c r="CN508" s="223">
        <f t="shared" si="67"/>
        <v>0</v>
      </c>
      <c r="CO508" s="223">
        <f t="shared" si="67"/>
        <v>0</v>
      </c>
      <c r="CP508" s="223">
        <f t="shared" si="68"/>
        <v>0</v>
      </c>
      <c r="CQ508" s="223">
        <f t="shared" si="69"/>
        <v>0</v>
      </c>
      <c r="CR508" s="222"/>
      <c r="CS508" s="222"/>
      <c r="CT508" s="222"/>
      <c r="CU508" s="222"/>
      <c r="CV508" s="222"/>
      <c r="CW508" s="222"/>
      <c r="CX508" s="222"/>
      <c r="CY508" s="222"/>
      <c r="CZ508" s="222"/>
      <c r="DA508" s="222"/>
      <c r="DB508" s="224">
        <f t="shared" si="70"/>
        <v>0</v>
      </c>
      <c r="DC508" s="224">
        <f t="shared" si="71"/>
        <v>0</v>
      </c>
      <c r="DD508" s="224">
        <f t="shared" si="72"/>
        <v>0</v>
      </c>
      <c r="DE508" s="225">
        <f t="shared" si="73"/>
        <v>0</v>
      </c>
      <c r="DF508" s="222"/>
      <c r="DG508" s="222"/>
    </row>
    <row r="509" spans="90:111" x14ac:dyDescent="0.25">
      <c r="CL509" s="223">
        <f t="shared" si="65"/>
        <v>0</v>
      </c>
      <c r="CM509" s="223">
        <f t="shared" si="66"/>
        <v>0</v>
      </c>
      <c r="CN509" s="223">
        <f t="shared" si="67"/>
        <v>0</v>
      </c>
      <c r="CO509" s="223">
        <f t="shared" si="67"/>
        <v>0</v>
      </c>
      <c r="CP509" s="223">
        <f t="shared" si="68"/>
        <v>0</v>
      </c>
      <c r="CQ509" s="223">
        <f t="shared" si="69"/>
        <v>0</v>
      </c>
      <c r="CR509" s="222"/>
      <c r="CS509" s="222"/>
      <c r="CT509" s="222"/>
      <c r="CU509" s="222"/>
      <c r="CV509" s="222"/>
      <c r="CW509" s="222"/>
      <c r="CX509" s="222"/>
      <c r="CY509" s="222"/>
      <c r="CZ509" s="222"/>
      <c r="DA509" s="222"/>
      <c r="DB509" s="224">
        <f t="shared" si="70"/>
        <v>0</v>
      </c>
      <c r="DC509" s="224">
        <f t="shared" si="71"/>
        <v>0</v>
      </c>
      <c r="DD509" s="224">
        <f t="shared" si="72"/>
        <v>0</v>
      </c>
      <c r="DE509" s="225">
        <f t="shared" si="73"/>
        <v>0</v>
      </c>
      <c r="DF509" s="222"/>
      <c r="DG509" s="222"/>
    </row>
    <row r="510" spans="90:111" x14ac:dyDescent="0.25">
      <c r="CL510" s="223">
        <f t="shared" si="65"/>
        <v>0</v>
      </c>
      <c r="CM510" s="223">
        <f t="shared" si="66"/>
        <v>0</v>
      </c>
      <c r="CN510" s="223">
        <f t="shared" si="67"/>
        <v>0</v>
      </c>
      <c r="CO510" s="223">
        <f t="shared" si="67"/>
        <v>0</v>
      </c>
      <c r="CP510" s="223">
        <f t="shared" si="68"/>
        <v>0</v>
      </c>
      <c r="CQ510" s="223">
        <f t="shared" si="69"/>
        <v>0</v>
      </c>
      <c r="CR510" s="222"/>
      <c r="CS510" s="222"/>
      <c r="CT510" s="222"/>
      <c r="CU510" s="222"/>
      <c r="CV510" s="222"/>
      <c r="CW510" s="222"/>
      <c r="CX510" s="222"/>
      <c r="CY510" s="222"/>
      <c r="CZ510" s="222"/>
      <c r="DA510" s="222"/>
      <c r="DB510" s="224">
        <f t="shared" si="70"/>
        <v>0</v>
      </c>
      <c r="DC510" s="224">
        <f t="shared" si="71"/>
        <v>0</v>
      </c>
      <c r="DD510" s="224">
        <f t="shared" si="72"/>
        <v>0</v>
      </c>
      <c r="DE510" s="225">
        <f t="shared" si="73"/>
        <v>0</v>
      </c>
      <c r="DF510" s="222"/>
      <c r="DG510" s="222"/>
    </row>
    <row r="511" spans="90:111" x14ac:dyDescent="0.25">
      <c r="CL511" s="223">
        <f t="shared" si="65"/>
        <v>0</v>
      </c>
      <c r="CM511" s="223">
        <f t="shared" si="66"/>
        <v>0</v>
      </c>
      <c r="CN511" s="223">
        <f t="shared" si="67"/>
        <v>0</v>
      </c>
      <c r="CO511" s="223">
        <f t="shared" si="67"/>
        <v>0</v>
      </c>
      <c r="CP511" s="223">
        <f t="shared" si="68"/>
        <v>0</v>
      </c>
      <c r="CQ511" s="223">
        <f t="shared" si="69"/>
        <v>0</v>
      </c>
      <c r="CR511" s="222"/>
      <c r="CS511" s="222"/>
      <c r="CT511" s="222"/>
      <c r="CU511" s="222"/>
      <c r="CV511" s="222"/>
      <c r="CW511" s="222"/>
      <c r="CX511" s="222"/>
      <c r="CY511" s="222"/>
      <c r="CZ511" s="222"/>
      <c r="DA511" s="222"/>
      <c r="DB511" s="224">
        <f t="shared" si="70"/>
        <v>0</v>
      </c>
      <c r="DC511" s="224">
        <f t="shared" si="71"/>
        <v>0</v>
      </c>
      <c r="DD511" s="224">
        <f t="shared" si="72"/>
        <v>0</v>
      </c>
      <c r="DE511" s="225">
        <f t="shared" si="73"/>
        <v>0</v>
      </c>
      <c r="DF511" s="222"/>
      <c r="DG511" s="222"/>
    </row>
    <row r="512" spans="90:111" x14ac:dyDescent="0.25">
      <c r="CL512" s="223">
        <f t="shared" si="65"/>
        <v>0</v>
      </c>
      <c r="CM512" s="223">
        <f t="shared" si="66"/>
        <v>0</v>
      </c>
      <c r="CN512" s="223">
        <f t="shared" si="67"/>
        <v>0</v>
      </c>
      <c r="CO512" s="223">
        <f t="shared" si="67"/>
        <v>0</v>
      </c>
      <c r="CP512" s="223">
        <f t="shared" si="68"/>
        <v>0</v>
      </c>
      <c r="CQ512" s="223">
        <f t="shared" si="69"/>
        <v>0</v>
      </c>
      <c r="CR512" s="222"/>
      <c r="CS512" s="222"/>
      <c r="CT512" s="222"/>
      <c r="CU512" s="222"/>
      <c r="CV512" s="222"/>
      <c r="CW512" s="222"/>
      <c r="CX512" s="222"/>
      <c r="CY512" s="222"/>
      <c r="CZ512" s="222"/>
      <c r="DA512" s="222"/>
      <c r="DB512" s="224">
        <f t="shared" si="70"/>
        <v>0</v>
      </c>
      <c r="DC512" s="224">
        <f t="shared" si="71"/>
        <v>0</v>
      </c>
      <c r="DD512" s="224">
        <f t="shared" si="72"/>
        <v>0</v>
      </c>
      <c r="DE512" s="225">
        <f t="shared" si="73"/>
        <v>0</v>
      </c>
      <c r="DF512" s="222"/>
      <c r="DG512" s="222"/>
    </row>
    <row r="513" spans="90:111" x14ac:dyDescent="0.25">
      <c r="CL513" s="223">
        <f t="shared" si="65"/>
        <v>0</v>
      </c>
      <c r="CM513" s="223">
        <f t="shared" si="66"/>
        <v>0</v>
      </c>
      <c r="CN513" s="223">
        <f t="shared" si="67"/>
        <v>0</v>
      </c>
      <c r="CO513" s="223">
        <f t="shared" si="67"/>
        <v>0</v>
      </c>
      <c r="CP513" s="223">
        <f t="shared" si="68"/>
        <v>0</v>
      </c>
      <c r="CQ513" s="223">
        <f t="shared" si="69"/>
        <v>0</v>
      </c>
      <c r="CR513" s="222"/>
      <c r="CS513" s="222"/>
      <c r="CT513" s="222"/>
      <c r="CU513" s="222"/>
      <c r="CV513" s="222"/>
      <c r="CW513" s="222"/>
      <c r="CX513" s="222"/>
      <c r="CY513" s="222"/>
      <c r="CZ513" s="222"/>
      <c r="DA513" s="222"/>
      <c r="DB513" s="224">
        <f t="shared" si="70"/>
        <v>0</v>
      </c>
      <c r="DC513" s="224">
        <f t="shared" si="71"/>
        <v>0</v>
      </c>
      <c r="DD513" s="224">
        <f t="shared" si="72"/>
        <v>0</v>
      </c>
      <c r="DE513" s="225">
        <f t="shared" si="73"/>
        <v>0</v>
      </c>
      <c r="DF513" s="222"/>
      <c r="DG513" s="222"/>
    </row>
    <row r="514" spans="90:111" x14ac:dyDescent="0.25">
      <c r="CL514" s="223">
        <f t="shared" si="65"/>
        <v>0</v>
      </c>
      <c r="CM514" s="223">
        <f t="shared" si="66"/>
        <v>0</v>
      </c>
      <c r="CN514" s="223">
        <f t="shared" si="67"/>
        <v>0</v>
      </c>
      <c r="CO514" s="223">
        <f t="shared" si="67"/>
        <v>0</v>
      </c>
      <c r="CP514" s="223">
        <f t="shared" si="68"/>
        <v>0</v>
      </c>
      <c r="CQ514" s="223">
        <f t="shared" si="69"/>
        <v>0</v>
      </c>
      <c r="CR514" s="222"/>
      <c r="CS514" s="222"/>
      <c r="CT514" s="222"/>
      <c r="CU514" s="222"/>
      <c r="CV514" s="222"/>
      <c r="CW514" s="222"/>
      <c r="CX514" s="222"/>
      <c r="CY514" s="222"/>
      <c r="CZ514" s="222"/>
      <c r="DA514" s="222"/>
      <c r="DB514" s="224">
        <f t="shared" si="70"/>
        <v>0</v>
      </c>
      <c r="DC514" s="224">
        <f t="shared" si="71"/>
        <v>0</v>
      </c>
      <c r="DD514" s="224">
        <f t="shared" si="72"/>
        <v>0</v>
      </c>
      <c r="DE514" s="225">
        <f t="shared" si="73"/>
        <v>0</v>
      </c>
      <c r="DF514" s="222"/>
      <c r="DG514" s="222"/>
    </row>
    <row r="515" spans="90:111" x14ac:dyDescent="0.25">
      <c r="CL515" s="223">
        <f t="shared" ref="CL515:CL578" si="74">SUM(BB515:BL515)+BR515</f>
        <v>0</v>
      </c>
      <c r="CM515" s="223">
        <f t="shared" ref="CM515:CM578" si="75">SUM(BM515:BO515)</f>
        <v>0</v>
      </c>
      <c r="CN515" s="223">
        <f t="shared" ref="CN515:CO578" si="76">BP515</f>
        <v>0</v>
      </c>
      <c r="CO515" s="223">
        <f t="shared" si="76"/>
        <v>0</v>
      </c>
      <c r="CP515" s="223">
        <f t="shared" ref="CP515:CP578" si="77">SUM(CL515:CO515)</f>
        <v>0</v>
      </c>
      <c r="CQ515" s="223">
        <f t="shared" ref="CQ515:CQ578" si="78">CP515-BU515</f>
        <v>0</v>
      </c>
      <c r="CR515" s="222"/>
      <c r="CS515" s="222"/>
      <c r="CT515" s="222"/>
      <c r="CU515" s="222"/>
      <c r="CV515" s="222"/>
      <c r="CW515" s="222"/>
      <c r="CX515" s="222"/>
      <c r="CY515" s="222"/>
      <c r="CZ515" s="222"/>
      <c r="DA515" s="222"/>
      <c r="DB515" s="224">
        <f t="shared" ref="DB515:DB578" si="79">SUM(BB515:BE515)+BM515+BN515</f>
        <v>0</v>
      </c>
      <c r="DC515" s="224">
        <f t="shared" ref="DC515:DC578" si="80">BF515+BG515+BH515+BI515+BJ515+BK515+BL515+BO515+BR515</f>
        <v>0</v>
      </c>
      <c r="DD515" s="224">
        <f t="shared" ref="DD515:DD578" si="81">DC515+DB515</f>
        <v>0</v>
      </c>
      <c r="DE515" s="225">
        <f t="shared" ref="DE515:DE578" si="82">DD515-BS515</f>
        <v>0</v>
      </c>
      <c r="DF515" s="222"/>
      <c r="DG515" s="222"/>
    </row>
    <row r="516" spans="90:111" x14ac:dyDescent="0.25">
      <c r="CL516" s="223">
        <f t="shared" si="74"/>
        <v>0</v>
      </c>
      <c r="CM516" s="223">
        <f t="shared" si="75"/>
        <v>0</v>
      </c>
      <c r="CN516" s="223">
        <f t="shared" si="76"/>
        <v>0</v>
      </c>
      <c r="CO516" s="223">
        <f t="shared" si="76"/>
        <v>0</v>
      </c>
      <c r="CP516" s="223">
        <f t="shared" si="77"/>
        <v>0</v>
      </c>
      <c r="CQ516" s="223">
        <f t="shared" si="78"/>
        <v>0</v>
      </c>
      <c r="CR516" s="222"/>
      <c r="CS516" s="222"/>
      <c r="CT516" s="222"/>
      <c r="CU516" s="222"/>
      <c r="CV516" s="222"/>
      <c r="CW516" s="222"/>
      <c r="CX516" s="222"/>
      <c r="CY516" s="222"/>
      <c r="CZ516" s="222"/>
      <c r="DA516" s="222"/>
      <c r="DB516" s="224">
        <f t="shared" si="79"/>
        <v>0</v>
      </c>
      <c r="DC516" s="224">
        <f t="shared" si="80"/>
        <v>0</v>
      </c>
      <c r="DD516" s="224">
        <f t="shared" si="81"/>
        <v>0</v>
      </c>
      <c r="DE516" s="225">
        <f t="shared" si="82"/>
        <v>0</v>
      </c>
      <c r="DF516" s="222"/>
      <c r="DG516" s="222"/>
    </row>
    <row r="517" spans="90:111" x14ac:dyDescent="0.25">
      <c r="CL517" s="223">
        <f t="shared" si="74"/>
        <v>0</v>
      </c>
      <c r="CM517" s="223">
        <f t="shared" si="75"/>
        <v>0</v>
      </c>
      <c r="CN517" s="223">
        <f t="shared" si="76"/>
        <v>0</v>
      </c>
      <c r="CO517" s="223">
        <f t="shared" si="76"/>
        <v>0</v>
      </c>
      <c r="CP517" s="223">
        <f t="shared" si="77"/>
        <v>0</v>
      </c>
      <c r="CQ517" s="223">
        <f t="shared" si="78"/>
        <v>0</v>
      </c>
      <c r="CR517" s="222"/>
      <c r="CS517" s="222"/>
      <c r="CT517" s="222"/>
      <c r="CU517" s="222"/>
      <c r="CV517" s="222"/>
      <c r="CW517" s="222"/>
      <c r="CX517" s="222"/>
      <c r="CY517" s="222"/>
      <c r="CZ517" s="222"/>
      <c r="DA517" s="222"/>
      <c r="DB517" s="224">
        <f t="shared" si="79"/>
        <v>0</v>
      </c>
      <c r="DC517" s="224">
        <f t="shared" si="80"/>
        <v>0</v>
      </c>
      <c r="DD517" s="224">
        <f t="shared" si="81"/>
        <v>0</v>
      </c>
      <c r="DE517" s="225">
        <f t="shared" si="82"/>
        <v>0</v>
      </c>
      <c r="DF517" s="222"/>
      <c r="DG517" s="222"/>
    </row>
    <row r="518" spans="90:111" x14ac:dyDescent="0.25">
      <c r="CL518" s="223">
        <f t="shared" si="74"/>
        <v>0</v>
      </c>
      <c r="CM518" s="223">
        <f t="shared" si="75"/>
        <v>0</v>
      </c>
      <c r="CN518" s="223">
        <f t="shared" si="76"/>
        <v>0</v>
      </c>
      <c r="CO518" s="223">
        <f t="shared" si="76"/>
        <v>0</v>
      </c>
      <c r="CP518" s="223">
        <f t="shared" si="77"/>
        <v>0</v>
      </c>
      <c r="CQ518" s="223">
        <f t="shared" si="78"/>
        <v>0</v>
      </c>
      <c r="CR518" s="222"/>
      <c r="CS518" s="222"/>
      <c r="CT518" s="222"/>
      <c r="CU518" s="222"/>
      <c r="CV518" s="222"/>
      <c r="CW518" s="222"/>
      <c r="CX518" s="222"/>
      <c r="CY518" s="222"/>
      <c r="CZ518" s="222"/>
      <c r="DA518" s="222"/>
      <c r="DB518" s="224">
        <f t="shared" si="79"/>
        <v>0</v>
      </c>
      <c r="DC518" s="224">
        <f t="shared" si="80"/>
        <v>0</v>
      </c>
      <c r="DD518" s="224">
        <f t="shared" si="81"/>
        <v>0</v>
      </c>
      <c r="DE518" s="225">
        <f t="shared" si="82"/>
        <v>0</v>
      </c>
      <c r="DF518" s="222"/>
      <c r="DG518" s="222"/>
    </row>
    <row r="519" spans="90:111" x14ac:dyDescent="0.25">
      <c r="CL519" s="223">
        <f t="shared" si="74"/>
        <v>0</v>
      </c>
      <c r="CM519" s="223">
        <f t="shared" si="75"/>
        <v>0</v>
      </c>
      <c r="CN519" s="223">
        <f t="shared" si="76"/>
        <v>0</v>
      </c>
      <c r="CO519" s="223">
        <f t="shared" si="76"/>
        <v>0</v>
      </c>
      <c r="CP519" s="223">
        <f t="shared" si="77"/>
        <v>0</v>
      </c>
      <c r="CQ519" s="223">
        <f t="shared" si="78"/>
        <v>0</v>
      </c>
      <c r="CR519" s="222"/>
      <c r="CS519" s="222"/>
      <c r="CT519" s="222"/>
      <c r="CU519" s="222"/>
      <c r="CV519" s="222"/>
      <c r="CW519" s="222"/>
      <c r="CX519" s="222"/>
      <c r="CY519" s="222"/>
      <c r="CZ519" s="222"/>
      <c r="DA519" s="222"/>
      <c r="DB519" s="224">
        <f t="shared" si="79"/>
        <v>0</v>
      </c>
      <c r="DC519" s="224">
        <f t="shared" si="80"/>
        <v>0</v>
      </c>
      <c r="DD519" s="224">
        <f t="shared" si="81"/>
        <v>0</v>
      </c>
      <c r="DE519" s="225">
        <f t="shared" si="82"/>
        <v>0</v>
      </c>
      <c r="DF519" s="222"/>
      <c r="DG519" s="222"/>
    </row>
    <row r="520" spans="90:111" x14ac:dyDescent="0.25">
      <c r="CL520" s="223">
        <f t="shared" si="74"/>
        <v>0</v>
      </c>
      <c r="CM520" s="223">
        <f t="shared" si="75"/>
        <v>0</v>
      </c>
      <c r="CN520" s="223">
        <f t="shared" si="76"/>
        <v>0</v>
      </c>
      <c r="CO520" s="223">
        <f t="shared" si="76"/>
        <v>0</v>
      </c>
      <c r="CP520" s="223">
        <f t="shared" si="77"/>
        <v>0</v>
      </c>
      <c r="CQ520" s="223">
        <f t="shared" si="78"/>
        <v>0</v>
      </c>
      <c r="CR520" s="222"/>
      <c r="CS520" s="222"/>
      <c r="CT520" s="222"/>
      <c r="CU520" s="222"/>
      <c r="CV520" s="222"/>
      <c r="CW520" s="222"/>
      <c r="CX520" s="222"/>
      <c r="CY520" s="222"/>
      <c r="CZ520" s="222"/>
      <c r="DA520" s="222"/>
      <c r="DB520" s="224">
        <f t="shared" si="79"/>
        <v>0</v>
      </c>
      <c r="DC520" s="224">
        <f t="shared" si="80"/>
        <v>0</v>
      </c>
      <c r="DD520" s="224">
        <f t="shared" si="81"/>
        <v>0</v>
      </c>
      <c r="DE520" s="225">
        <f t="shared" si="82"/>
        <v>0</v>
      </c>
      <c r="DF520" s="222"/>
      <c r="DG520" s="222"/>
    </row>
    <row r="521" spans="90:111" x14ac:dyDescent="0.25">
      <c r="CL521" s="223">
        <f t="shared" si="74"/>
        <v>0</v>
      </c>
      <c r="CM521" s="223">
        <f t="shared" si="75"/>
        <v>0</v>
      </c>
      <c r="CN521" s="223">
        <f t="shared" si="76"/>
        <v>0</v>
      </c>
      <c r="CO521" s="223">
        <f t="shared" si="76"/>
        <v>0</v>
      </c>
      <c r="CP521" s="223">
        <f t="shared" si="77"/>
        <v>0</v>
      </c>
      <c r="CQ521" s="223">
        <f t="shared" si="78"/>
        <v>0</v>
      </c>
      <c r="CR521" s="222"/>
      <c r="CS521" s="222"/>
      <c r="CT521" s="222"/>
      <c r="CU521" s="222"/>
      <c r="CV521" s="222"/>
      <c r="CW521" s="222"/>
      <c r="CX521" s="222"/>
      <c r="CY521" s="222"/>
      <c r="CZ521" s="222"/>
      <c r="DA521" s="222"/>
      <c r="DB521" s="224">
        <f t="shared" si="79"/>
        <v>0</v>
      </c>
      <c r="DC521" s="224">
        <f t="shared" si="80"/>
        <v>0</v>
      </c>
      <c r="DD521" s="224">
        <f t="shared" si="81"/>
        <v>0</v>
      </c>
      <c r="DE521" s="225">
        <f t="shared" si="82"/>
        <v>0</v>
      </c>
      <c r="DF521" s="222"/>
      <c r="DG521" s="222"/>
    </row>
    <row r="522" spans="90:111" x14ac:dyDescent="0.25">
      <c r="CL522" s="223">
        <f t="shared" si="74"/>
        <v>0</v>
      </c>
      <c r="CM522" s="223">
        <f t="shared" si="75"/>
        <v>0</v>
      </c>
      <c r="CN522" s="223">
        <f t="shared" si="76"/>
        <v>0</v>
      </c>
      <c r="CO522" s="223">
        <f t="shared" si="76"/>
        <v>0</v>
      </c>
      <c r="CP522" s="223">
        <f t="shared" si="77"/>
        <v>0</v>
      </c>
      <c r="CQ522" s="223">
        <f t="shared" si="78"/>
        <v>0</v>
      </c>
      <c r="CR522" s="222"/>
      <c r="CS522" s="222"/>
      <c r="CT522" s="222"/>
      <c r="CU522" s="222"/>
      <c r="CV522" s="222"/>
      <c r="CW522" s="222"/>
      <c r="CX522" s="222"/>
      <c r="CY522" s="222"/>
      <c r="CZ522" s="222"/>
      <c r="DA522" s="222"/>
      <c r="DB522" s="224">
        <f t="shared" si="79"/>
        <v>0</v>
      </c>
      <c r="DC522" s="224">
        <f t="shared" si="80"/>
        <v>0</v>
      </c>
      <c r="DD522" s="224">
        <f t="shared" si="81"/>
        <v>0</v>
      </c>
      <c r="DE522" s="225">
        <f t="shared" si="82"/>
        <v>0</v>
      </c>
      <c r="DF522" s="222"/>
      <c r="DG522" s="222"/>
    </row>
    <row r="523" spans="90:111" x14ac:dyDescent="0.25">
      <c r="CL523" s="223">
        <f t="shared" si="74"/>
        <v>0</v>
      </c>
      <c r="CM523" s="223">
        <f t="shared" si="75"/>
        <v>0</v>
      </c>
      <c r="CN523" s="223">
        <f t="shared" si="76"/>
        <v>0</v>
      </c>
      <c r="CO523" s="223">
        <f t="shared" si="76"/>
        <v>0</v>
      </c>
      <c r="CP523" s="223">
        <f t="shared" si="77"/>
        <v>0</v>
      </c>
      <c r="CQ523" s="223">
        <f t="shared" si="78"/>
        <v>0</v>
      </c>
      <c r="CR523" s="222"/>
      <c r="CS523" s="222"/>
      <c r="CT523" s="222"/>
      <c r="CU523" s="222"/>
      <c r="CV523" s="222"/>
      <c r="CW523" s="222"/>
      <c r="CX523" s="222"/>
      <c r="CY523" s="222"/>
      <c r="CZ523" s="222"/>
      <c r="DA523" s="222"/>
      <c r="DB523" s="224">
        <f t="shared" si="79"/>
        <v>0</v>
      </c>
      <c r="DC523" s="224">
        <f t="shared" si="80"/>
        <v>0</v>
      </c>
      <c r="DD523" s="224">
        <f t="shared" si="81"/>
        <v>0</v>
      </c>
      <c r="DE523" s="225">
        <f t="shared" si="82"/>
        <v>0</v>
      </c>
      <c r="DF523" s="222"/>
      <c r="DG523" s="222"/>
    </row>
    <row r="524" spans="90:111" x14ac:dyDescent="0.25">
      <c r="CL524" s="223">
        <f t="shared" si="74"/>
        <v>0</v>
      </c>
      <c r="CM524" s="223">
        <f t="shared" si="75"/>
        <v>0</v>
      </c>
      <c r="CN524" s="223">
        <f t="shared" si="76"/>
        <v>0</v>
      </c>
      <c r="CO524" s="223">
        <f t="shared" si="76"/>
        <v>0</v>
      </c>
      <c r="CP524" s="223">
        <f t="shared" si="77"/>
        <v>0</v>
      </c>
      <c r="CQ524" s="223">
        <f t="shared" si="78"/>
        <v>0</v>
      </c>
      <c r="CR524" s="222"/>
      <c r="CS524" s="222"/>
      <c r="CT524" s="222"/>
      <c r="CU524" s="222"/>
      <c r="CV524" s="222"/>
      <c r="CW524" s="222"/>
      <c r="CX524" s="222"/>
      <c r="CY524" s="222"/>
      <c r="CZ524" s="222"/>
      <c r="DA524" s="222"/>
      <c r="DB524" s="224">
        <f t="shared" si="79"/>
        <v>0</v>
      </c>
      <c r="DC524" s="224">
        <f t="shared" si="80"/>
        <v>0</v>
      </c>
      <c r="DD524" s="224">
        <f t="shared" si="81"/>
        <v>0</v>
      </c>
      <c r="DE524" s="225">
        <f t="shared" si="82"/>
        <v>0</v>
      </c>
      <c r="DF524" s="222"/>
      <c r="DG524" s="222"/>
    </row>
    <row r="525" spans="90:111" x14ac:dyDescent="0.25">
      <c r="CL525" s="223">
        <f t="shared" si="74"/>
        <v>0</v>
      </c>
      <c r="CM525" s="223">
        <f t="shared" si="75"/>
        <v>0</v>
      </c>
      <c r="CN525" s="223">
        <f t="shared" si="76"/>
        <v>0</v>
      </c>
      <c r="CO525" s="223">
        <f t="shared" si="76"/>
        <v>0</v>
      </c>
      <c r="CP525" s="223">
        <f t="shared" si="77"/>
        <v>0</v>
      </c>
      <c r="CQ525" s="223">
        <f t="shared" si="78"/>
        <v>0</v>
      </c>
      <c r="CR525" s="222"/>
      <c r="CS525" s="222"/>
      <c r="CT525" s="222"/>
      <c r="CU525" s="222"/>
      <c r="CV525" s="222"/>
      <c r="CW525" s="222"/>
      <c r="CX525" s="222"/>
      <c r="CY525" s="222"/>
      <c r="CZ525" s="222"/>
      <c r="DA525" s="222"/>
      <c r="DB525" s="224">
        <f t="shared" si="79"/>
        <v>0</v>
      </c>
      <c r="DC525" s="224">
        <f t="shared" si="80"/>
        <v>0</v>
      </c>
      <c r="DD525" s="224">
        <f t="shared" si="81"/>
        <v>0</v>
      </c>
      <c r="DE525" s="225">
        <f t="shared" si="82"/>
        <v>0</v>
      </c>
      <c r="DF525" s="222"/>
      <c r="DG525" s="222"/>
    </row>
    <row r="526" spans="90:111" x14ac:dyDescent="0.25">
      <c r="CL526" s="223">
        <f t="shared" si="74"/>
        <v>0</v>
      </c>
      <c r="CM526" s="223">
        <f t="shared" si="75"/>
        <v>0</v>
      </c>
      <c r="CN526" s="223">
        <f t="shared" si="76"/>
        <v>0</v>
      </c>
      <c r="CO526" s="223">
        <f t="shared" si="76"/>
        <v>0</v>
      </c>
      <c r="CP526" s="223">
        <f t="shared" si="77"/>
        <v>0</v>
      </c>
      <c r="CQ526" s="223">
        <f t="shared" si="78"/>
        <v>0</v>
      </c>
      <c r="CR526" s="222"/>
      <c r="CS526" s="222"/>
      <c r="CT526" s="222"/>
      <c r="CU526" s="222"/>
      <c r="CV526" s="222"/>
      <c r="CW526" s="222"/>
      <c r="CX526" s="222"/>
      <c r="CY526" s="222"/>
      <c r="CZ526" s="222"/>
      <c r="DA526" s="222"/>
      <c r="DB526" s="224">
        <f t="shared" si="79"/>
        <v>0</v>
      </c>
      <c r="DC526" s="224">
        <f t="shared" si="80"/>
        <v>0</v>
      </c>
      <c r="DD526" s="224">
        <f t="shared" si="81"/>
        <v>0</v>
      </c>
      <c r="DE526" s="225">
        <f t="shared" si="82"/>
        <v>0</v>
      </c>
      <c r="DF526" s="222"/>
      <c r="DG526" s="222"/>
    </row>
    <row r="527" spans="90:111" x14ac:dyDescent="0.25">
      <c r="CL527" s="223">
        <f t="shared" si="74"/>
        <v>0</v>
      </c>
      <c r="CM527" s="223">
        <f t="shared" si="75"/>
        <v>0</v>
      </c>
      <c r="CN527" s="223">
        <f t="shared" si="76"/>
        <v>0</v>
      </c>
      <c r="CO527" s="223">
        <f t="shared" si="76"/>
        <v>0</v>
      </c>
      <c r="CP527" s="223">
        <f t="shared" si="77"/>
        <v>0</v>
      </c>
      <c r="CQ527" s="223">
        <f t="shared" si="78"/>
        <v>0</v>
      </c>
      <c r="CR527" s="222"/>
      <c r="CS527" s="222"/>
      <c r="CT527" s="222"/>
      <c r="CU527" s="222"/>
      <c r="CV527" s="222"/>
      <c r="CW527" s="222"/>
      <c r="CX527" s="222"/>
      <c r="CY527" s="222"/>
      <c r="CZ527" s="222"/>
      <c r="DA527" s="222"/>
      <c r="DB527" s="224">
        <f t="shared" si="79"/>
        <v>0</v>
      </c>
      <c r="DC527" s="224">
        <f t="shared" si="80"/>
        <v>0</v>
      </c>
      <c r="DD527" s="224">
        <f t="shared" si="81"/>
        <v>0</v>
      </c>
      <c r="DE527" s="225">
        <f t="shared" si="82"/>
        <v>0</v>
      </c>
      <c r="DF527" s="222"/>
      <c r="DG527" s="222"/>
    </row>
    <row r="528" spans="90:111" x14ac:dyDescent="0.25">
      <c r="CL528" s="223">
        <f t="shared" si="74"/>
        <v>0</v>
      </c>
      <c r="CM528" s="223">
        <f t="shared" si="75"/>
        <v>0</v>
      </c>
      <c r="CN528" s="223">
        <f t="shared" si="76"/>
        <v>0</v>
      </c>
      <c r="CO528" s="223">
        <f t="shared" si="76"/>
        <v>0</v>
      </c>
      <c r="CP528" s="223">
        <f t="shared" si="77"/>
        <v>0</v>
      </c>
      <c r="CQ528" s="223">
        <f t="shared" si="78"/>
        <v>0</v>
      </c>
      <c r="CR528" s="222"/>
      <c r="CS528" s="222"/>
      <c r="CT528" s="222"/>
      <c r="CU528" s="222"/>
      <c r="CV528" s="222"/>
      <c r="CW528" s="222"/>
      <c r="CX528" s="222"/>
      <c r="CY528" s="222"/>
      <c r="CZ528" s="222"/>
      <c r="DA528" s="222"/>
      <c r="DB528" s="224">
        <f t="shared" si="79"/>
        <v>0</v>
      </c>
      <c r="DC528" s="224">
        <f t="shared" si="80"/>
        <v>0</v>
      </c>
      <c r="DD528" s="224">
        <f t="shared" si="81"/>
        <v>0</v>
      </c>
      <c r="DE528" s="225">
        <f t="shared" si="82"/>
        <v>0</v>
      </c>
      <c r="DF528" s="222"/>
      <c r="DG528" s="222"/>
    </row>
    <row r="529" spans="90:111" x14ac:dyDescent="0.25">
      <c r="CL529" s="223">
        <f t="shared" si="74"/>
        <v>0</v>
      </c>
      <c r="CM529" s="223">
        <f t="shared" si="75"/>
        <v>0</v>
      </c>
      <c r="CN529" s="223">
        <f t="shared" si="76"/>
        <v>0</v>
      </c>
      <c r="CO529" s="223">
        <f t="shared" si="76"/>
        <v>0</v>
      </c>
      <c r="CP529" s="223">
        <f t="shared" si="77"/>
        <v>0</v>
      </c>
      <c r="CQ529" s="223">
        <f t="shared" si="78"/>
        <v>0</v>
      </c>
      <c r="CR529" s="222"/>
      <c r="CS529" s="222"/>
      <c r="CT529" s="222"/>
      <c r="CU529" s="222"/>
      <c r="CV529" s="222"/>
      <c r="CW529" s="222"/>
      <c r="CX529" s="222"/>
      <c r="CY529" s="222"/>
      <c r="CZ529" s="222"/>
      <c r="DA529" s="222"/>
      <c r="DB529" s="224">
        <f t="shared" si="79"/>
        <v>0</v>
      </c>
      <c r="DC529" s="224">
        <f t="shared" si="80"/>
        <v>0</v>
      </c>
      <c r="DD529" s="224">
        <f t="shared" si="81"/>
        <v>0</v>
      </c>
      <c r="DE529" s="225">
        <f t="shared" si="82"/>
        <v>0</v>
      </c>
      <c r="DF529" s="222"/>
      <c r="DG529" s="222"/>
    </row>
    <row r="530" spans="90:111" x14ac:dyDescent="0.25">
      <c r="CL530" s="223">
        <f t="shared" si="74"/>
        <v>0</v>
      </c>
      <c r="CM530" s="223">
        <f t="shared" si="75"/>
        <v>0</v>
      </c>
      <c r="CN530" s="223">
        <f t="shared" si="76"/>
        <v>0</v>
      </c>
      <c r="CO530" s="223">
        <f t="shared" si="76"/>
        <v>0</v>
      </c>
      <c r="CP530" s="223">
        <f t="shared" si="77"/>
        <v>0</v>
      </c>
      <c r="CQ530" s="223">
        <f t="shared" si="78"/>
        <v>0</v>
      </c>
      <c r="CR530" s="222"/>
      <c r="CS530" s="222"/>
      <c r="CT530" s="222"/>
      <c r="CU530" s="222"/>
      <c r="CV530" s="222"/>
      <c r="CW530" s="222"/>
      <c r="CX530" s="222"/>
      <c r="CY530" s="222"/>
      <c r="CZ530" s="222"/>
      <c r="DA530" s="222"/>
      <c r="DB530" s="224">
        <f t="shared" si="79"/>
        <v>0</v>
      </c>
      <c r="DC530" s="224">
        <f t="shared" si="80"/>
        <v>0</v>
      </c>
      <c r="DD530" s="224">
        <f t="shared" si="81"/>
        <v>0</v>
      </c>
      <c r="DE530" s="225">
        <f t="shared" si="82"/>
        <v>0</v>
      </c>
      <c r="DF530" s="222"/>
      <c r="DG530" s="222"/>
    </row>
    <row r="531" spans="90:111" x14ac:dyDescent="0.25">
      <c r="CL531" s="223">
        <f t="shared" si="74"/>
        <v>0</v>
      </c>
      <c r="CM531" s="223">
        <f t="shared" si="75"/>
        <v>0</v>
      </c>
      <c r="CN531" s="223">
        <f t="shared" si="76"/>
        <v>0</v>
      </c>
      <c r="CO531" s="223">
        <f t="shared" si="76"/>
        <v>0</v>
      </c>
      <c r="CP531" s="223">
        <f t="shared" si="77"/>
        <v>0</v>
      </c>
      <c r="CQ531" s="223">
        <f t="shared" si="78"/>
        <v>0</v>
      </c>
      <c r="CR531" s="222"/>
      <c r="CS531" s="222"/>
      <c r="CT531" s="222"/>
      <c r="CU531" s="222"/>
      <c r="CV531" s="222"/>
      <c r="CW531" s="222"/>
      <c r="CX531" s="222"/>
      <c r="CY531" s="222"/>
      <c r="CZ531" s="222"/>
      <c r="DA531" s="222"/>
      <c r="DB531" s="224">
        <f t="shared" si="79"/>
        <v>0</v>
      </c>
      <c r="DC531" s="224">
        <f t="shared" si="80"/>
        <v>0</v>
      </c>
      <c r="DD531" s="224">
        <f t="shared" si="81"/>
        <v>0</v>
      </c>
      <c r="DE531" s="225">
        <f t="shared" si="82"/>
        <v>0</v>
      </c>
      <c r="DF531" s="222"/>
      <c r="DG531" s="222"/>
    </row>
    <row r="532" spans="90:111" x14ac:dyDescent="0.25">
      <c r="CL532" s="223">
        <f t="shared" si="74"/>
        <v>0</v>
      </c>
      <c r="CM532" s="223">
        <f t="shared" si="75"/>
        <v>0</v>
      </c>
      <c r="CN532" s="223">
        <f t="shared" si="76"/>
        <v>0</v>
      </c>
      <c r="CO532" s="223">
        <f t="shared" si="76"/>
        <v>0</v>
      </c>
      <c r="CP532" s="223">
        <f t="shared" si="77"/>
        <v>0</v>
      </c>
      <c r="CQ532" s="223">
        <f t="shared" si="78"/>
        <v>0</v>
      </c>
      <c r="CR532" s="222"/>
      <c r="CS532" s="222"/>
      <c r="CT532" s="222"/>
      <c r="CU532" s="222"/>
      <c r="CV532" s="222"/>
      <c r="CW532" s="222"/>
      <c r="CX532" s="222"/>
      <c r="CY532" s="222"/>
      <c r="CZ532" s="222"/>
      <c r="DA532" s="222"/>
      <c r="DB532" s="224">
        <f t="shared" si="79"/>
        <v>0</v>
      </c>
      <c r="DC532" s="224">
        <f t="shared" si="80"/>
        <v>0</v>
      </c>
      <c r="DD532" s="224">
        <f t="shared" si="81"/>
        <v>0</v>
      </c>
      <c r="DE532" s="225">
        <f t="shared" si="82"/>
        <v>0</v>
      </c>
      <c r="DF532" s="222"/>
      <c r="DG532" s="222"/>
    </row>
    <row r="533" spans="90:111" x14ac:dyDescent="0.25">
      <c r="CL533" s="223">
        <f t="shared" si="74"/>
        <v>0</v>
      </c>
      <c r="CM533" s="223">
        <f t="shared" si="75"/>
        <v>0</v>
      </c>
      <c r="CN533" s="223">
        <f t="shared" si="76"/>
        <v>0</v>
      </c>
      <c r="CO533" s="223">
        <f t="shared" si="76"/>
        <v>0</v>
      </c>
      <c r="CP533" s="223">
        <f t="shared" si="77"/>
        <v>0</v>
      </c>
      <c r="CQ533" s="223">
        <f t="shared" si="78"/>
        <v>0</v>
      </c>
      <c r="CR533" s="222"/>
      <c r="CS533" s="222"/>
      <c r="CT533" s="222"/>
      <c r="CU533" s="222"/>
      <c r="CV533" s="222"/>
      <c r="CW533" s="222"/>
      <c r="CX533" s="222"/>
      <c r="CY533" s="222"/>
      <c r="CZ533" s="222"/>
      <c r="DA533" s="222"/>
      <c r="DB533" s="224">
        <f t="shared" si="79"/>
        <v>0</v>
      </c>
      <c r="DC533" s="224">
        <f t="shared" si="80"/>
        <v>0</v>
      </c>
      <c r="DD533" s="224">
        <f t="shared" si="81"/>
        <v>0</v>
      </c>
      <c r="DE533" s="225">
        <f t="shared" si="82"/>
        <v>0</v>
      </c>
      <c r="DF533" s="222"/>
      <c r="DG533" s="222"/>
    </row>
    <row r="534" spans="90:111" x14ac:dyDescent="0.25">
      <c r="CL534" s="223">
        <f t="shared" si="74"/>
        <v>0</v>
      </c>
      <c r="CM534" s="223">
        <f t="shared" si="75"/>
        <v>0</v>
      </c>
      <c r="CN534" s="223">
        <f t="shared" si="76"/>
        <v>0</v>
      </c>
      <c r="CO534" s="223">
        <f t="shared" si="76"/>
        <v>0</v>
      </c>
      <c r="CP534" s="223">
        <f t="shared" si="77"/>
        <v>0</v>
      </c>
      <c r="CQ534" s="223">
        <f t="shared" si="78"/>
        <v>0</v>
      </c>
      <c r="CR534" s="222"/>
      <c r="CS534" s="222"/>
      <c r="CT534" s="222"/>
      <c r="CU534" s="222"/>
      <c r="CV534" s="222"/>
      <c r="CW534" s="222"/>
      <c r="CX534" s="222"/>
      <c r="CY534" s="222"/>
      <c r="CZ534" s="222"/>
      <c r="DA534" s="222"/>
      <c r="DB534" s="224">
        <f t="shared" si="79"/>
        <v>0</v>
      </c>
      <c r="DC534" s="224">
        <f t="shared" si="80"/>
        <v>0</v>
      </c>
      <c r="DD534" s="224">
        <f t="shared" si="81"/>
        <v>0</v>
      </c>
      <c r="DE534" s="225">
        <f t="shared" si="82"/>
        <v>0</v>
      </c>
      <c r="DF534" s="222"/>
      <c r="DG534" s="222"/>
    </row>
    <row r="535" spans="90:111" x14ac:dyDescent="0.25">
      <c r="CL535" s="223">
        <f t="shared" si="74"/>
        <v>0</v>
      </c>
      <c r="CM535" s="223">
        <f t="shared" si="75"/>
        <v>0</v>
      </c>
      <c r="CN535" s="223">
        <f t="shared" si="76"/>
        <v>0</v>
      </c>
      <c r="CO535" s="223">
        <f t="shared" si="76"/>
        <v>0</v>
      </c>
      <c r="CP535" s="223">
        <f t="shared" si="77"/>
        <v>0</v>
      </c>
      <c r="CQ535" s="223">
        <f t="shared" si="78"/>
        <v>0</v>
      </c>
      <c r="CR535" s="222"/>
      <c r="CS535" s="222"/>
      <c r="CT535" s="222"/>
      <c r="CU535" s="222"/>
      <c r="CV535" s="222"/>
      <c r="CW535" s="222"/>
      <c r="CX535" s="222"/>
      <c r="CY535" s="222"/>
      <c r="CZ535" s="222"/>
      <c r="DA535" s="222"/>
      <c r="DB535" s="224">
        <f t="shared" si="79"/>
        <v>0</v>
      </c>
      <c r="DC535" s="224">
        <f t="shared" si="80"/>
        <v>0</v>
      </c>
      <c r="DD535" s="224">
        <f t="shared" si="81"/>
        <v>0</v>
      </c>
      <c r="DE535" s="225">
        <f t="shared" si="82"/>
        <v>0</v>
      </c>
      <c r="DF535" s="222"/>
      <c r="DG535" s="222"/>
    </row>
    <row r="536" spans="90:111" x14ac:dyDescent="0.25">
      <c r="CL536" s="223">
        <f t="shared" si="74"/>
        <v>0</v>
      </c>
      <c r="CM536" s="223">
        <f t="shared" si="75"/>
        <v>0</v>
      </c>
      <c r="CN536" s="223">
        <f t="shared" si="76"/>
        <v>0</v>
      </c>
      <c r="CO536" s="223">
        <f t="shared" si="76"/>
        <v>0</v>
      </c>
      <c r="CP536" s="223">
        <f t="shared" si="77"/>
        <v>0</v>
      </c>
      <c r="CQ536" s="223">
        <f t="shared" si="78"/>
        <v>0</v>
      </c>
      <c r="CR536" s="222"/>
      <c r="CS536" s="222"/>
      <c r="CT536" s="222"/>
      <c r="CU536" s="222"/>
      <c r="CV536" s="222"/>
      <c r="CW536" s="222"/>
      <c r="CX536" s="222"/>
      <c r="CY536" s="222"/>
      <c r="CZ536" s="222"/>
      <c r="DA536" s="222"/>
      <c r="DB536" s="224">
        <f t="shared" si="79"/>
        <v>0</v>
      </c>
      <c r="DC536" s="224">
        <f t="shared" si="80"/>
        <v>0</v>
      </c>
      <c r="DD536" s="224">
        <f t="shared" si="81"/>
        <v>0</v>
      </c>
      <c r="DE536" s="225">
        <f t="shared" si="82"/>
        <v>0</v>
      </c>
      <c r="DF536" s="222"/>
      <c r="DG536" s="222"/>
    </row>
    <row r="537" spans="90:111" x14ac:dyDescent="0.25">
      <c r="CL537" s="223">
        <f t="shared" si="74"/>
        <v>0</v>
      </c>
      <c r="CM537" s="223">
        <f t="shared" si="75"/>
        <v>0</v>
      </c>
      <c r="CN537" s="223">
        <f t="shared" si="76"/>
        <v>0</v>
      </c>
      <c r="CO537" s="223">
        <f t="shared" si="76"/>
        <v>0</v>
      </c>
      <c r="CP537" s="223">
        <f t="shared" si="77"/>
        <v>0</v>
      </c>
      <c r="CQ537" s="223">
        <f t="shared" si="78"/>
        <v>0</v>
      </c>
      <c r="CR537" s="222"/>
      <c r="CS537" s="222"/>
      <c r="CT537" s="222"/>
      <c r="CU537" s="222"/>
      <c r="CV537" s="222"/>
      <c r="CW537" s="222"/>
      <c r="CX537" s="222"/>
      <c r="CY537" s="222"/>
      <c r="CZ537" s="222"/>
      <c r="DA537" s="222"/>
      <c r="DB537" s="224">
        <f t="shared" si="79"/>
        <v>0</v>
      </c>
      <c r="DC537" s="224">
        <f t="shared" si="80"/>
        <v>0</v>
      </c>
      <c r="DD537" s="224">
        <f t="shared" si="81"/>
        <v>0</v>
      </c>
      <c r="DE537" s="225">
        <f t="shared" si="82"/>
        <v>0</v>
      </c>
      <c r="DF537" s="222"/>
      <c r="DG537" s="222"/>
    </row>
    <row r="538" spans="90:111" x14ac:dyDescent="0.25">
      <c r="CL538" s="223">
        <f t="shared" si="74"/>
        <v>0</v>
      </c>
      <c r="CM538" s="223">
        <f t="shared" si="75"/>
        <v>0</v>
      </c>
      <c r="CN538" s="223">
        <f t="shared" si="76"/>
        <v>0</v>
      </c>
      <c r="CO538" s="223">
        <f t="shared" si="76"/>
        <v>0</v>
      </c>
      <c r="CP538" s="223">
        <f t="shared" si="77"/>
        <v>0</v>
      </c>
      <c r="CQ538" s="223">
        <f t="shared" si="78"/>
        <v>0</v>
      </c>
      <c r="CR538" s="222"/>
      <c r="CS538" s="222"/>
      <c r="CT538" s="222"/>
      <c r="CU538" s="222"/>
      <c r="CV538" s="222"/>
      <c r="CW538" s="222"/>
      <c r="CX538" s="222"/>
      <c r="CY538" s="222"/>
      <c r="CZ538" s="222"/>
      <c r="DA538" s="222"/>
      <c r="DB538" s="224">
        <f t="shared" si="79"/>
        <v>0</v>
      </c>
      <c r="DC538" s="224">
        <f t="shared" si="80"/>
        <v>0</v>
      </c>
      <c r="DD538" s="224">
        <f t="shared" si="81"/>
        <v>0</v>
      </c>
      <c r="DE538" s="225">
        <f t="shared" si="82"/>
        <v>0</v>
      </c>
      <c r="DF538" s="222"/>
      <c r="DG538" s="222"/>
    </row>
    <row r="539" spans="90:111" x14ac:dyDescent="0.25">
      <c r="CL539" s="223">
        <f t="shared" si="74"/>
        <v>0</v>
      </c>
      <c r="CM539" s="223">
        <f t="shared" si="75"/>
        <v>0</v>
      </c>
      <c r="CN539" s="223">
        <f t="shared" si="76"/>
        <v>0</v>
      </c>
      <c r="CO539" s="223">
        <f t="shared" si="76"/>
        <v>0</v>
      </c>
      <c r="CP539" s="223">
        <f t="shared" si="77"/>
        <v>0</v>
      </c>
      <c r="CQ539" s="223">
        <f t="shared" si="78"/>
        <v>0</v>
      </c>
      <c r="CR539" s="222"/>
      <c r="CS539" s="222"/>
      <c r="CT539" s="222"/>
      <c r="CU539" s="222"/>
      <c r="CV539" s="222"/>
      <c r="CW539" s="222"/>
      <c r="CX539" s="222"/>
      <c r="CY539" s="222"/>
      <c r="CZ539" s="222"/>
      <c r="DA539" s="222"/>
      <c r="DB539" s="224">
        <f t="shared" si="79"/>
        <v>0</v>
      </c>
      <c r="DC539" s="224">
        <f t="shared" si="80"/>
        <v>0</v>
      </c>
      <c r="DD539" s="224">
        <f t="shared" si="81"/>
        <v>0</v>
      </c>
      <c r="DE539" s="225">
        <f t="shared" si="82"/>
        <v>0</v>
      </c>
      <c r="DF539" s="222"/>
      <c r="DG539" s="222"/>
    </row>
    <row r="540" spans="90:111" x14ac:dyDescent="0.25">
      <c r="CL540" s="223">
        <f t="shared" si="74"/>
        <v>0</v>
      </c>
      <c r="CM540" s="223">
        <f t="shared" si="75"/>
        <v>0</v>
      </c>
      <c r="CN540" s="223">
        <f t="shared" si="76"/>
        <v>0</v>
      </c>
      <c r="CO540" s="223">
        <f t="shared" si="76"/>
        <v>0</v>
      </c>
      <c r="CP540" s="223">
        <f t="shared" si="77"/>
        <v>0</v>
      </c>
      <c r="CQ540" s="223">
        <f t="shared" si="78"/>
        <v>0</v>
      </c>
      <c r="CR540" s="222"/>
      <c r="CS540" s="222"/>
      <c r="CT540" s="222"/>
      <c r="CU540" s="222"/>
      <c r="CV540" s="222"/>
      <c r="CW540" s="222"/>
      <c r="CX540" s="222"/>
      <c r="CY540" s="222"/>
      <c r="CZ540" s="222"/>
      <c r="DA540" s="222"/>
      <c r="DB540" s="224">
        <f t="shared" si="79"/>
        <v>0</v>
      </c>
      <c r="DC540" s="224">
        <f t="shared" si="80"/>
        <v>0</v>
      </c>
      <c r="DD540" s="224">
        <f t="shared" si="81"/>
        <v>0</v>
      </c>
      <c r="DE540" s="225">
        <f t="shared" si="82"/>
        <v>0</v>
      </c>
      <c r="DF540" s="222"/>
      <c r="DG540" s="222"/>
    </row>
    <row r="541" spans="90:111" x14ac:dyDescent="0.25">
      <c r="CL541" s="223">
        <f t="shared" si="74"/>
        <v>0</v>
      </c>
      <c r="CM541" s="223">
        <f t="shared" si="75"/>
        <v>0</v>
      </c>
      <c r="CN541" s="223">
        <f t="shared" si="76"/>
        <v>0</v>
      </c>
      <c r="CO541" s="223">
        <f t="shared" si="76"/>
        <v>0</v>
      </c>
      <c r="CP541" s="223">
        <f t="shared" si="77"/>
        <v>0</v>
      </c>
      <c r="CQ541" s="223">
        <f t="shared" si="78"/>
        <v>0</v>
      </c>
      <c r="CR541" s="222"/>
      <c r="CS541" s="222"/>
      <c r="CT541" s="222"/>
      <c r="CU541" s="222"/>
      <c r="CV541" s="222"/>
      <c r="CW541" s="222"/>
      <c r="CX541" s="222"/>
      <c r="CY541" s="222"/>
      <c r="CZ541" s="222"/>
      <c r="DA541" s="222"/>
      <c r="DB541" s="224">
        <f t="shared" si="79"/>
        <v>0</v>
      </c>
      <c r="DC541" s="224">
        <f t="shared" si="80"/>
        <v>0</v>
      </c>
      <c r="DD541" s="224">
        <f t="shared" si="81"/>
        <v>0</v>
      </c>
      <c r="DE541" s="225">
        <f t="shared" si="82"/>
        <v>0</v>
      </c>
      <c r="DF541" s="222"/>
      <c r="DG541" s="222"/>
    </row>
    <row r="542" spans="90:111" x14ac:dyDescent="0.25">
      <c r="CL542" s="223">
        <f t="shared" si="74"/>
        <v>0</v>
      </c>
      <c r="CM542" s="223">
        <f t="shared" si="75"/>
        <v>0</v>
      </c>
      <c r="CN542" s="223">
        <f t="shared" si="76"/>
        <v>0</v>
      </c>
      <c r="CO542" s="223">
        <f t="shared" si="76"/>
        <v>0</v>
      </c>
      <c r="CP542" s="223">
        <f t="shared" si="77"/>
        <v>0</v>
      </c>
      <c r="CQ542" s="223">
        <f t="shared" si="78"/>
        <v>0</v>
      </c>
      <c r="CR542" s="222"/>
      <c r="CS542" s="222"/>
      <c r="CT542" s="222"/>
      <c r="CU542" s="222"/>
      <c r="CV542" s="222"/>
      <c r="CW542" s="222"/>
      <c r="CX542" s="222"/>
      <c r="CY542" s="222"/>
      <c r="CZ542" s="222"/>
      <c r="DA542" s="222"/>
      <c r="DB542" s="224">
        <f t="shared" si="79"/>
        <v>0</v>
      </c>
      <c r="DC542" s="224">
        <f t="shared" si="80"/>
        <v>0</v>
      </c>
      <c r="DD542" s="224">
        <f t="shared" si="81"/>
        <v>0</v>
      </c>
      <c r="DE542" s="225">
        <f t="shared" si="82"/>
        <v>0</v>
      </c>
      <c r="DF542" s="222"/>
      <c r="DG542" s="222"/>
    </row>
    <row r="543" spans="90:111" x14ac:dyDescent="0.25">
      <c r="CL543" s="223">
        <f t="shared" si="74"/>
        <v>0</v>
      </c>
      <c r="CM543" s="223">
        <f t="shared" si="75"/>
        <v>0</v>
      </c>
      <c r="CN543" s="223">
        <f t="shared" si="76"/>
        <v>0</v>
      </c>
      <c r="CO543" s="223">
        <f t="shared" si="76"/>
        <v>0</v>
      </c>
      <c r="CP543" s="223">
        <f t="shared" si="77"/>
        <v>0</v>
      </c>
      <c r="CQ543" s="223">
        <f t="shared" si="78"/>
        <v>0</v>
      </c>
      <c r="CR543" s="222"/>
      <c r="CS543" s="222"/>
      <c r="CT543" s="222"/>
      <c r="CU543" s="222"/>
      <c r="CV543" s="222"/>
      <c r="CW543" s="222"/>
      <c r="CX543" s="222"/>
      <c r="CY543" s="222"/>
      <c r="CZ543" s="222"/>
      <c r="DA543" s="222"/>
      <c r="DB543" s="224">
        <f t="shared" si="79"/>
        <v>0</v>
      </c>
      <c r="DC543" s="224">
        <f t="shared" si="80"/>
        <v>0</v>
      </c>
      <c r="DD543" s="224">
        <f t="shared" si="81"/>
        <v>0</v>
      </c>
      <c r="DE543" s="225">
        <f t="shared" si="82"/>
        <v>0</v>
      </c>
      <c r="DF543" s="222"/>
      <c r="DG543" s="222"/>
    </row>
    <row r="544" spans="90:111" x14ac:dyDescent="0.25">
      <c r="CL544" s="223">
        <f t="shared" si="74"/>
        <v>0</v>
      </c>
      <c r="CM544" s="223">
        <f t="shared" si="75"/>
        <v>0</v>
      </c>
      <c r="CN544" s="223">
        <f t="shared" si="76"/>
        <v>0</v>
      </c>
      <c r="CO544" s="223">
        <f t="shared" si="76"/>
        <v>0</v>
      </c>
      <c r="CP544" s="223">
        <f t="shared" si="77"/>
        <v>0</v>
      </c>
      <c r="CQ544" s="223">
        <f t="shared" si="78"/>
        <v>0</v>
      </c>
      <c r="CR544" s="222"/>
      <c r="CS544" s="222"/>
      <c r="CT544" s="222"/>
      <c r="CU544" s="222"/>
      <c r="CV544" s="222"/>
      <c r="CW544" s="222"/>
      <c r="CX544" s="222"/>
      <c r="CY544" s="222"/>
      <c r="CZ544" s="222"/>
      <c r="DA544" s="222"/>
      <c r="DB544" s="224">
        <f t="shared" si="79"/>
        <v>0</v>
      </c>
      <c r="DC544" s="224">
        <f t="shared" si="80"/>
        <v>0</v>
      </c>
      <c r="DD544" s="224">
        <f t="shared" si="81"/>
        <v>0</v>
      </c>
      <c r="DE544" s="225">
        <f t="shared" si="82"/>
        <v>0</v>
      </c>
      <c r="DF544" s="222"/>
      <c r="DG544" s="222"/>
    </row>
    <row r="545" spans="90:111" x14ac:dyDescent="0.25">
      <c r="CL545" s="223">
        <f t="shared" si="74"/>
        <v>0</v>
      </c>
      <c r="CM545" s="223">
        <f t="shared" si="75"/>
        <v>0</v>
      </c>
      <c r="CN545" s="223">
        <f t="shared" si="76"/>
        <v>0</v>
      </c>
      <c r="CO545" s="223">
        <f t="shared" si="76"/>
        <v>0</v>
      </c>
      <c r="CP545" s="223">
        <f t="shared" si="77"/>
        <v>0</v>
      </c>
      <c r="CQ545" s="223">
        <f t="shared" si="78"/>
        <v>0</v>
      </c>
      <c r="CR545" s="222"/>
      <c r="CS545" s="222"/>
      <c r="CT545" s="222"/>
      <c r="CU545" s="222"/>
      <c r="CV545" s="222"/>
      <c r="CW545" s="222"/>
      <c r="CX545" s="222"/>
      <c r="CY545" s="222"/>
      <c r="CZ545" s="222"/>
      <c r="DA545" s="222"/>
      <c r="DB545" s="224">
        <f t="shared" si="79"/>
        <v>0</v>
      </c>
      <c r="DC545" s="224">
        <f t="shared" si="80"/>
        <v>0</v>
      </c>
      <c r="DD545" s="224">
        <f t="shared" si="81"/>
        <v>0</v>
      </c>
      <c r="DE545" s="225">
        <f t="shared" si="82"/>
        <v>0</v>
      </c>
      <c r="DF545" s="222"/>
      <c r="DG545" s="222"/>
    </row>
    <row r="546" spans="90:111" x14ac:dyDescent="0.25">
      <c r="CL546" s="223">
        <f t="shared" si="74"/>
        <v>0</v>
      </c>
      <c r="CM546" s="223">
        <f t="shared" si="75"/>
        <v>0</v>
      </c>
      <c r="CN546" s="223">
        <f t="shared" si="76"/>
        <v>0</v>
      </c>
      <c r="CO546" s="223">
        <f t="shared" si="76"/>
        <v>0</v>
      </c>
      <c r="CP546" s="223">
        <f t="shared" si="77"/>
        <v>0</v>
      </c>
      <c r="CQ546" s="223">
        <f t="shared" si="78"/>
        <v>0</v>
      </c>
      <c r="CR546" s="222"/>
      <c r="CS546" s="222"/>
      <c r="CT546" s="222"/>
      <c r="CU546" s="222"/>
      <c r="CV546" s="222"/>
      <c r="CW546" s="222"/>
      <c r="CX546" s="222"/>
      <c r="CY546" s="222"/>
      <c r="CZ546" s="222"/>
      <c r="DA546" s="222"/>
      <c r="DB546" s="224">
        <f t="shared" si="79"/>
        <v>0</v>
      </c>
      <c r="DC546" s="224">
        <f t="shared" si="80"/>
        <v>0</v>
      </c>
      <c r="DD546" s="224">
        <f t="shared" si="81"/>
        <v>0</v>
      </c>
      <c r="DE546" s="225">
        <f t="shared" si="82"/>
        <v>0</v>
      </c>
      <c r="DF546" s="222"/>
      <c r="DG546" s="222"/>
    </row>
    <row r="547" spans="90:111" x14ac:dyDescent="0.25">
      <c r="CL547" s="223">
        <f t="shared" si="74"/>
        <v>0</v>
      </c>
      <c r="CM547" s="223">
        <f t="shared" si="75"/>
        <v>0</v>
      </c>
      <c r="CN547" s="223">
        <f t="shared" si="76"/>
        <v>0</v>
      </c>
      <c r="CO547" s="223">
        <f t="shared" si="76"/>
        <v>0</v>
      </c>
      <c r="CP547" s="223">
        <f t="shared" si="77"/>
        <v>0</v>
      </c>
      <c r="CQ547" s="223">
        <f t="shared" si="78"/>
        <v>0</v>
      </c>
      <c r="CR547" s="222"/>
      <c r="CS547" s="222"/>
      <c r="CT547" s="222"/>
      <c r="CU547" s="222"/>
      <c r="CV547" s="222"/>
      <c r="CW547" s="222"/>
      <c r="CX547" s="222"/>
      <c r="CY547" s="222"/>
      <c r="CZ547" s="222"/>
      <c r="DA547" s="222"/>
      <c r="DB547" s="224">
        <f t="shared" si="79"/>
        <v>0</v>
      </c>
      <c r="DC547" s="224">
        <f t="shared" si="80"/>
        <v>0</v>
      </c>
      <c r="DD547" s="224">
        <f t="shared" si="81"/>
        <v>0</v>
      </c>
      <c r="DE547" s="225">
        <f t="shared" si="82"/>
        <v>0</v>
      </c>
      <c r="DF547" s="222"/>
      <c r="DG547" s="222"/>
    </row>
    <row r="548" spans="90:111" x14ac:dyDescent="0.25">
      <c r="CL548" s="223">
        <f t="shared" si="74"/>
        <v>0</v>
      </c>
      <c r="CM548" s="223">
        <f t="shared" si="75"/>
        <v>0</v>
      </c>
      <c r="CN548" s="223">
        <f t="shared" si="76"/>
        <v>0</v>
      </c>
      <c r="CO548" s="223">
        <f t="shared" si="76"/>
        <v>0</v>
      </c>
      <c r="CP548" s="223">
        <f t="shared" si="77"/>
        <v>0</v>
      </c>
      <c r="CQ548" s="223">
        <f t="shared" si="78"/>
        <v>0</v>
      </c>
      <c r="CR548" s="222"/>
      <c r="CS548" s="222"/>
      <c r="CT548" s="222"/>
      <c r="CU548" s="222"/>
      <c r="CV548" s="222"/>
      <c r="CW548" s="222"/>
      <c r="CX548" s="222"/>
      <c r="CY548" s="222"/>
      <c r="CZ548" s="222"/>
      <c r="DA548" s="222"/>
      <c r="DB548" s="224">
        <f t="shared" si="79"/>
        <v>0</v>
      </c>
      <c r="DC548" s="224">
        <f t="shared" si="80"/>
        <v>0</v>
      </c>
      <c r="DD548" s="224">
        <f t="shared" si="81"/>
        <v>0</v>
      </c>
      <c r="DE548" s="225">
        <f t="shared" si="82"/>
        <v>0</v>
      </c>
      <c r="DF548" s="222"/>
      <c r="DG548" s="222"/>
    </row>
    <row r="549" spans="90:111" x14ac:dyDescent="0.25">
      <c r="CL549" s="223">
        <f t="shared" si="74"/>
        <v>0</v>
      </c>
      <c r="CM549" s="223">
        <f t="shared" si="75"/>
        <v>0</v>
      </c>
      <c r="CN549" s="223">
        <f t="shared" si="76"/>
        <v>0</v>
      </c>
      <c r="CO549" s="223">
        <f t="shared" si="76"/>
        <v>0</v>
      </c>
      <c r="CP549" s="223">
        <f t="shared" si="77"/>
        <v>0</v>
      </c>
      <c r="CQ549" s="223">
        <f t="shared" si="78"/>
        <v>0</v>
      </c>
      <c r="CR549" s="222"/>
      <c r="CS549" s="222"/>
      <c r="CT549" s="222"/>
      <c r="CU549" s="222"/>
      <c r="CV549" s="222"/>
      <c r="CW549" s="222"/>
      <c r="CX549" s="222"/>
      <c r="CY549" s="222"/>
      <c r="CZ549" s="222"/>
      <c r="DA549" s="222"/>
      <c r="DB549" s="224">
        <f t="shared" si="79"/>
        <v>0</v>
      </c>
      <c r="DC549" s="224">
        <f t="shared" si="80"/>
        <v>0</v>
      </c>
      <c r="DD549" s="224">
        <f t="shared" si="81"/>
        <v>0</v>
      </c>
      <c r="DE549" s="225">
        <f t="shared" si="82"/>
        <v>0</v>
      </c>
      <c r="DF549" s="222"/>
      <c r="DG549" s="222"/>
    </row>
    <row r="550" spans="90:111" x14ac:dyDescent="0.25">
      <c r="CL550" s="223">
        <f t="shared" si="74"/>
        <v>0</v>
      </c>
      <c r="CM550" s="223">
        <f t="shared" si="75"/>
        <v>0</v>
      </c>
      <c r="CN550" s="223">
        <f t="shared" si="76"/>
        <v>0</v>
      </c>
      <c r="CO550" s="223">
        <f t="shared" si="76"/>
        <v>0</v>
      </c>
      <c r="CP550" s="223">
        <f t="shared" si="77"/>
        <v>0</v>
      </c>
      <c r="CQ550" s="223">
        <f t="shared" si="78"/>
        <v>0</v>
      </c>
      <c r="CR550" s="222"/>
      <c r="CS550" s="222"/>
      <c r="CT550" s="222"/>
      <c r="CU550" s="222"/>
      <c r="CV550" s="222"/>
      <c r="CW550" s="222"/>
      <c r="CX550" s="222"/>
      <c r="CY550" s="222"/>
      <c r="CZ550" s="222"/>
      <c r="DA550" s="222"/>
      <c r="DB550" s="224">
        <f t="shared" si="79"/>
        <v>0</v>
      </c>
      <c r="DC550" s="224">
        <f t="shared" si="80"/>
        <v>0</v>
      </c>
      <c r="DD550" s="224">
        <f t="shared" si="81"/>
        <v>0</v>
      </c>
      <c r="DE550" s="225">
        <f t="shared" si="82"/>
        <v>0</v>
      </c>
      <c r="DF550" s="222"/>
      <c r="DG550" s="222"/>
    </row>
    <row r="551" spans="90:111" x14ac:dyDescent="0.25">
      <c r="CL551" s="223">
        <f t="shared" si="74"/>
        <v>0</v>
      </c>
      <c r="CM551" s="223">
        <f t="shared" si="75"/>
        <v>0</v>
      </c>
      <c r="CN551" s="223">
        <f t="shared" si="76"/>
        <v>0</v>
      </c>
      <c r="CO551" s="223">
        <f t="shared" si="76"/>
        <v>0</v>
      </c>
      <c r="CP551" s="223">
        <f t="shared" si="77"/>
        <v>0</v>
      </c>
      <c r="CQ551" s="223">
        <f t="shared" si="78"/>
        <v>0</v>
      </c>
      <c r="CR551" s="222"/>
      <c r="CS551" s="222"/>
      <c r="CT551" s="222"/>
      <c r="CU551" s="222"/>
      <c r="CV551" s="222"/>
      <c r="CW551" s="222"/>
      <c r="CX551" s="222"/>
      <c r="CY551" s="222"/>
      <c r="CZ551" s="222"/>
      <c r="DA551" s="222"/>
      <c r="DB551" s="224">
        <f t="shared" si="79"/>
        <v>0</v>
      </c>
      <c r="DC551" s="224">
        <f t="shared" si="80"/>
        <v>0</v>
      </c>
      <c r="DD551" s="224">
        <f t="shared" si="81"/>
        <v>0</v>
      </c>
      <c r="DE551" s="225">
        <f t="shared" si="82"/>
        <v>0</v>
      </c>
      <c r="DF551" s="222"/>
      <c r="DG551" s="222"/>
    </row>
    <row r="552" spans="90:111" x14ac:dyDescent="0.25">
      <c r="CL552" s="223">
        <f t="shared" si="74"/>
        <v>0</v>
      </c>
      <c r="CM552" s="223">
        <f t="shared" si="75"/>
        <v>0</v>
      </c>
      <c r="CN552" s="223">
        <f t="shared" si="76"/>
        <v>0</v>
      </c>
      <c r="CO552" s="223">
        <f t="shared" si="76"/>
        <v>0</v>
      </c>
      <c r="CP552" s="223">
        <f t="shared" si="77"/>
        <v>0</v>
      </c>
      <c r="CQ552" s="223">
        <f t="shared" si="78"/>
        <v>0</v>
      </c>
      <c r="CR552" s="222"/>
      <c r="CS552" s="222"/>
      <c r="CT552" s="222"/>
      <c r="CU552" s="222"/>
      <c r="CV552" s="222"/>
      <c r="CW552" s="222"/>
      <c r="CX552" s="222"/>
      <c r="CY552" s="222"/>
      <c r="CZ552" s="222"/>
      <c r="DA552" s="222"/>
      <c r="DB552" s="224">
        <f t="shared" si="79"/>
        <v>0</v>
      </c>
      <c r="DC552" s="224">
        <f t="shared" si="80"/>
        <v>0</v>
      </c>
      <c r="DD552" s="224">
        <f t="shared" si="81"/>
        <v>0</v>
      </c>
      <c r="DE552" s="225">
        <f t="shared" si="82"/>
        <v>0</v>
      </c>
      <c r="DF552" s="222"/>
      <c r="DG552" s="222"/>
    </row>
    <row r="553" spans="90:111" x14ac:dyDescent="0.25">
      <c r="CL553" s="223">
        <f t="shared" si="74"/>
        <v>0</v>
      </c>
      <c r="CM553" s="223">
        <f t="shared" si="75"/>
        <v>0</v>
      </c>
      <c r="CN553" s="223">
        <f t="shared" si="76"/>
        <v>0</v>
      </c>
      <c r="CO553" s="223">
        <f t="shared" si="76"/>
        <v>0</v>
      </c>
      <c r="CP553" s="223">
        <f t="shared" si="77"/>
        <v>0</v>
      </c>
      <c r="CQ553" s="223">
        <f t="shared" si="78"/>
        <v>0</v>
      </c>
      <c r="CR553" s="222"/>
      <c r="CS553" s="222"/>
      <c r="CT553" s="222"/>
      <c r="CU553" s="222"/>
      <c r="CV553" s="222"/>
      <c r="CW553" s="222"/>
      <c r="CX553" s="222"/>
      <c r="CY553" s="222"/>
      <c r="CZ553" s="222"/>
      <c r="DA553" s="222"/>
      <c r="DB553" s="224">
        <f t="shared" si="79"/>
        <v>0</v>
      </c>
      <c r="DC553" s="224">
        <f t="shared" si="80"/>
        <v>0</v>
      </c>
      <c r="DD553" s="224">
        <f t="shared" si="81"/>
        <v>0</v>
      </c>
      <c r="DE553" s="225">
        <f t="shared" si="82"/>
        <v>0</v>
      </c>
      <c r="DF553" s="222"/>
      <c r="DG553" s="222"/>
    </row>
    <row r="554" spans="90:111" x14ac:dyDescent="0.25">
      <c r="CL554" s="223">
        <f t="shared" si="74"/>
        <v>0</v>
      </c>
      <c r="CM554" s="223">
        <f t="shared" si="75"/>
        <v>0</v>
      </c>
      <c r="CN554" s="223">
        <f t="shared" si="76"/>
        <v>0</v>
      </c>
      <c r="CO554" s="223">
        <f t="shared" si="76"/>
        <v>0</v>
      </c>
      <c r="CP554" s="223">
        <f t="shared" si="77"/>
        <v>0</v>
      </c>
      <c r="CQ554" s="223">
        <f t="shared" si="78"/>
        <v>0</v>
      </c>
      <c r="CR554" s="222"/>
      <c r="CS554" s="222"/>
      <c r="CT554" s="222"/>
      <c r="CU554" s="222"/>
      <c r="CV554" s="222"/>
      <c r="CW554" s="222"/>
      <c r="CX554" s="222"/>
      <c r="CY554" s="222"/>
      <c r="CZ554" s="222"/>
      <c r="DA554" s="222"/>
      <c r="DB554" s="224">
        <f t="shared" si="79"/>
        <v>0</v>
      </c>
      <c r="DC554" s="224">
        <f t="shared" si="80"/>
        <v>0</v>
      </c>
      <c r="DD554" s="224">
        <f t="shared" si="81"/>
        <v>0</v>
      </c>
      <c r="DE554" s="225">
        <f t="shared" si="82"/>
        <v>0</v>
      </c>
      <c r="DF554" s="222"/>
      <c r="DG554" s="222"/>
    </row>
    <row r="555" spans="90:111" x14ac:dyDescent="0.25">
      <c r="CL555" s="223">
        <f t="shared" si="74"/>
        <v>0</v>
      </c>
      <c r="CM555" s="223">
        <f t="shared" si="75"/>
        <v>0</v>
      </c>
      <c r="CN555" s="223">
        <f t="shared" si="76"/>
        <v>0</v>
      </c>
      <c r="CO555" s="223">
        <f t="shared" si="76"/>
        <v>0</v>
      </c>
      <c r="CP555" s="223">
        <f t="shared" si="77"/>
        <v>0</v>
      </c>
      <c r="CQ555" s="223">
        <f t="shared" si="78"/>
        <v>0</v>
      </c>
      <c r="CR555" s="222"/>
      <c r="CS555" s="222"/>
      <c r="CT555" s="222"/>
      <c r="CU555" s="222"/>
      <c r="CV555" s="222"/>
      <c r="CW555" s="222"/>
      <c r="CX555" s="222"/>
      <c r="CY555" s="222"/>
      <c r="CZ555" s="222"/>
      <c r="DA555" s="222"/>
      <c r="DB555" s="224">
        <f t="shared" si="79"/>
        <v>0</v>
      </c>
      <c r="DC555" s="224">
        <f t="shared" si="80"/>
        <v>0</v>
      </c>
      <c r="DD555" s="224">
        <f t="shared" si="81"/>
        <v>0</v>
      </c>
      <c r="DE555" s="225">
        <f t="shared" si="82"/>
        <v>0</v>
      </c>
      <c r="DF555" s="222"/>
      <c r="DG555" s="222"/>
    </row>
    <row r="556" spans="90:111" x14ac:dyDescent="0.25">
      <c r="CL556" s="223">
        <f t="shared" si="74"/>
        <v>0</v>
      </c>
      <c r="CM556" s="223">
        <f t="shared" si="75"/>
        <v>0</v>
      </c>
      <c r="CN556" s="223">
        <f t="shared" si="76"/>
        <v>0</v>
      </c>
      <c r="CO556" s="223">
        <f t="shared" si="76"/>
        <v>0</v>
      </c>
      <c r="CP556" s="223">
        <f t="shared" si="77"/>
        <v>0</v>
      </c>
      <c r="CQ556" s="223">
        <f t="shared" si="78"/>
        <v>0</v>
      </c>
      <c r="CR556" s="222"/>
      <c r="CS556" s="222"/>
      <c r="CT556" s="222"/>
      <c r="CU556" s="222"/>
      <c r="CV556" s="222"/>
      <c r="CW556" s="222"/>
      <c r="CX556" s="222"/>
      <c r="CY556" s="222"/>
      <c r="CZ556" s="222"/>
      <c r="DA556" s="222"/>
      <c r="DB556" s="224">
        <f t="shared" si="79"/>
        <v>0</v>
      </c>
      <c r="DC556" s="224">
        <f t="shared" si="80"/>
        <v>0</v>
      </c>
      <c r="DD556" s="224">
        <f t="shared" si="81"/>
        <v>0</v>
      </c>
      <c r="DE556" s="225">
        <f t="shared" si="82"/>
        <v>0</v>
      </c>
      <c r="DF556" s="222"/>
      <c r="DG556" s="222"/>
    </row>
    <row r="557" spans="90:111" x14ac:dyDescent="0.25">
      <c r="CL557" s="223">
        <f t="shared" si="74"/>
        <v>0</v>
      </c>
      <c r="CM557" s="223">
        <f t="shared" si="75"/>
        <v>0</v>
      </c>
      <c r="CN557" s="223">
        <f t="shared" si="76"/>
        <v>0</v>
      </c>
      <c r="CO557" s="223">
        <f t="shared" si="76"/>
        <v>0</v>
      </c>
      <c r="CP557" s="223">
        <f t="shared" si="77"/>
        <v>0</v>
      </c>
      <c r="CQ557" s="223">
        <f t="shared" si="78"/>
        <v>0</v>
      </c>
      <c r="CR557" s="222"/>
      <c r="CS557" s="222"/>
      <c r="CT557" s="222"/>
      <c r="CU557" s="222"/>
      <c r="CV557" s="222"/>
      <c r="CW557" s="222"/>
      <c r="CX557" s="222"/>
      <c r="CY557" s="222"/>
      <c r="CZ557" s="222"/>
      <c r="DA557" s="222"/>
      <c r="DB557" s="224">
        <f t="shared" si="79"/>
        <v>0</v>
      </c>
      <c r="DC557" s="224">
        <f t="shared" si="80"/>
        <v>0</v>
      </c>
      <c r="DD557" s="224">
        <f t="shared" si="81"/>
        <v>0</v>
      </c>
      <c r="DE557" s="225">
        <f t="shared" si="82"/>
        <v>0</v>
      </c>
      <c r="DF557" s="222"/>
      <c r="DG557" s="222"/>
    </row>
    <row r="558" spans="90:111" x14ac:dyDescent="0.25">
      <c r="CL558" s="223">
        <f t="shared" si="74"/>
        <v>0</v>
      </c>
      <c r="CM558" s="223">
        <f t="shared" si="75"/>
        <v>0</v>
      </c>
      <c r="CN558" s="223">
        <f t="shared" si="76"/>
        <v>0</v>
      </c>
      <c r="CO558" s="223">
        <f t="shared" si="76"/>
        <v>0</v>
      </c>
      <c r="CP558" s="223">
        <f t="shared" si="77"/>
        <v>0</v>
      </c>
      <c r="CQ558" s="223">
        <f t="shared" si="78"/>
        <v>0</v>
      </c>
      <c r="CR558" s="222"/>
      <c r="CS558" s="222"/>
      <c r="CT558" s="222"/>
      <c r="CU558" s="222"/>
      <c r="CV558" s="222"/>
      <c r="CW558" s="222"/>
      <c r="CX558" s="222"/>
      <c r="CY558" s="222"/>
      <c r="CZ558" s="222"/>
      <c r="DA558" s="222"/>
      <c r="DB558" s="224">
        <f t="shared" si="79"/>
        <v>0</v>
      </c>
      <c r="DC558" s="224">
        <f t="shared" si="80"/>
        <v>0</v>
      </c>
      <c r="DD558" s="224">
        <f t="shared" si="81"/>
        <v>0</v>
      </c>
      <c r="DE558" s="225">
        <f t="shared" si="82"/>
        <v>0</v>
      </c>
      <c r="DF558" s="222"/>
      <c r="DG558" s="222"/>
    </row>
    <row r="559" spans="90:111" x14ac:dyDescent="0.25">
      <c r="CL559" s="223">
        <f t="shared" si="74"/>
        <v>0</v>
      </c>
      <c r="CM559" s="223">
        <f t="shared" si="75"/>
        <v>0</v>
      </c>
      <c r="CN559" s="223">
        <f t="shared" si="76"/>
        <v>0</v>
      </c>
      <c r="CO559" s="223">
        <f t="shared" si="76"/>
        <v>0</v>
      </c>
      <c r="CP559" s="223">
        <f t="shared" si="77"/>
        <v>0</v>
      </c>
      <c r="CQ559" s="223">
        <f t="shared" si="78"/>
        <v>0</v>
      </c>
      <c r="CR559" s="222"/>
      <c r="CS559" s="222"/>
      <c r="CT559" s="222"/>
      <c r="CU559" s="222"/>
      <c r="CV559" s="222"/>
      <c r="CW559" s="222"/>
      <c r="CX559" s="222"/>
      <c r="CY559" s="222"/>
      <c r="CZ559" s="222"/>
      <c r="DA559" s="222"/>
      <c r="DB559" s="224">
        <f t="shared" si="79"/>
        <v>0</v>
      </c>
      <c r="DC559" s="224">
        <f t="shared" si="80"/>
        <v>0</v>
      </c>
      <c r="DD559" s="224">
        <f t="shared" si="81"/>
        <v>0</v>
      </c>
      <c r="DE559" s="225">
        <f t="shared" si="82"/>
        <v>0</v>
      </c>
      <c r="DF559" s="222"/>
      <c r="DG559" s="222"/>
    </row>
    <row r="560" spans="90:111" x14ac:dyDescent="0.25">
      <c r="CL560" s="223">
        <f t="shared" si="74"/>
        <v>0</v>
      </c>
      <c r="CM560" s="223">
        <f t="shared" si="75"/>
        <v>0</v>
      </c>
      <c r="CN560" s="223">
        <f t="shared" si="76"/>
        <v>0</v>
      </c>
      <c r="CO560" s="223">
        <f t="shared" si="76"/>
        <v>0</v>
      </c>
      <c r="CP560" s="223">
        <f t="shared" si="77"/>
        <v>0</v>
      </c>
      <c r="CQ560" s="223">
        <f t="shared" si="78"/>
        <v>0</v>
      </c>
      <c r="CR560" s="222"/>
      <c r="CS560" s="222"/>
      <c r="CT560" s="222"/>
      <c r="CU560" s="222"/>
      <c r="CV560" s="222"/>
      <c r="CW560" s="222"/>
      <c r="CX560" s="222"/>
      <c r="CY560" s="222"/>
      <c r="CZ560" s="222"/>
      <c r="DA560" s="222"/>
      <c r="DB560" s="224">
        <f t="shared" si="79"/>
        <v>0</v>
      </c>
      <c r="DC560" s="224">
        <f t="shared" si="80"/>
        <v>0</v>
      </c>
      <c r="DD560" s="224">
        <f t="shared" si="81"/>
        <v>0</v>
      </c>
      <c r="DE560" s="225">
        <f t="shared" si="82"/>
        <v>0</v>
      </c>
      <c r="DF560" s="222"/>
      <c r="DG560" s="222"/>
    </row>
    <row r="561" spans="90:111" x14ac:dyDescent="0.25">
      <c r="CL561" s="223">
        <f t="shared" si="74"/>
        <v>0</v>
      </c>
      <c r="CM561" s="223">
        <f t="shared" si="75"/>
        <v>0</v>
      </c>
      <c r="CN561" s="223">
        <f t="shared" si="76"/>
        <v>0</v>
      </c>
      <c r="CO561" s="223">
        <f t="shared" si="76"/>
        <v>0</v>
      </c>
      <c r="CP561" s="223">
        <f t="shared" si="77"/>
        <v>0</v>
      </c>
      <c r="CQ561" s="223">
        <f t="shared" si="78"/>
        <v>0</v>
      </c>
      <c r="CR561" s="222"/>
      <c r="CS561" s="222"/>
      <c r="CT561" s="222"/>
      <c r="CU561" s="222"/>
      <c r="CV561" s="222"/>
      <c r="CW561" s="222"/>
      <c r="CX561" s="222"/>
      <c r="CY561" s="222"/>
      <c r="CZ561" s="222"/>
      <c r="DA561" s="222"/>
      <c r="DB561" s="224">
        <f t="shared" si="79"/>
        <v>0</v>
      </c>
      <c r="DC561" s="224">
        <f t="shared" si="80"/>
        <v>0</v>
      </c>
      <c r="DD561" s="224">
        <f t="shared" si="81"/>
        <v>0</v>
      </c>
      <c r="DE561" s="225">
        <f t="shared" si="82"/>
        <v>0</v>
      </c>
      <c r="DF561" s="222"/>
      <c r="DG561" s="222"/>
    </row>
    <row r="562" spans="90:111" x14ac:dyDescent="0.25">
      <c r="CL562" s="223">
        <f t="shared" si="74"/>
        <v>0</v>
      </c>
      <c r="CM562" s="223">
        <f t="shared" si="75"/>
        <v>0</v>
      </c>
      <c r="CN562" s="223">
        <f t="shared" si="76"/>
        <v>0</v>
      </c>
      <c r="CO562" s="223">
        <f t="shared" si="76"/>
        <v>0</v>
      </c>
      <c r="CP562" s="223">
        <f t="shared" si="77"/>
        <v>0</v>
      </c>
      <c r="CQ562" s="223">
        <f t="shared" si="78"/>
        <v>0</v>
      </c>
      <c r="CR562" s="222"/>
      <c r="CS562" s="222"/>
      <c r="CT562" s="222"/>
      <c r="CU562" s="222"/>
      <c r="CV562" s="222"/>
      <c r="CW562" s="222"/>
      <c r="CX562" s="222"/>
      <c r="CY562" s="222"/>
      <c r="CZ562" s="222"/>
      <c r="DA562" s="222"/>
      <c r="DB562" s="224">
        <f t="shared" si="79"/>
        <v>0</v>
      </c>
      <c r="DC562" s="224">
        <f t="shared" si="80"/>
        <v>0</v>
      </c>
      <c r="DD562" s="224">
        <f t="shared" si="81"/>
        <v>0</v>
      </c>
      <c r="DE562" s="225">
        <f t="shared" si="82"/>
        <v>0</v>
      </c>
      <c r="DF562" s="222"/>
      <c r="DG562" s="222"/>
    </row>
    <row r="563" spans="90:111" x14ac:dyDescent="0.25">
      <c r="CL563" s="223">
        <f t="shared" si="74"/>
        <v>0</v>
      </c>
      <c r="CM563" s="223">
        <f t="shared" si="75"/>
        <v>0</v>
      </c>
      <c r="CN563" s="223">
        <f t="shared" si="76"/>
        <v>0</v>
      </c>
      <c r="CO563" s="223">
        <f t="shared" si="76"/>
        <v>0</v>
      </c>
      <c r="CP563" s="223">
        <f t="shared" si="77"/>
        <v>0</v>
      </c>
      <c r="CQ563" s="223">
        <f t="shared" si="78"/>
        <v>0</v>
      </c>
      <c r="CR563" s="222"/>
      <c r="CS563" s="222"/>
      <c r="CT563" s="222"/>
      <c r="CU563" s="222"/>
      <c r="CV563" s="222"/>
      <c r="CW563" s="222"/>
      <c r="CX563" s="222"/>
      <c r="CY563" s="222"/>
      <c r="CZ563" s="222"/>
      <c r="DA563" s="222"/>
      <c r="DB563" s="224">
        <f t="shared" si="79"/>
        <v>0</v>
      </c>
      <c r="DC563" s="224">
        <f t="shared" si="80"/>
        <v>0</v>
      </c>
      <c r="DD563" s="224">
        <f t="shared" si="81"/>
        <v>0</v>
      </c>
      <c r="DE563" s="225">
        <f t="shared" si="82"/>
        <v>0</v>
      </c>
      <c r="DF563" s="222"/>
      <c r="DG563" s="222"/>
    </row>
    <row r="564" spans="90:111" x14ac:dyDescent="0.25">
      <c r="CL564" s="223">
        <f t="shared" si="74"/>
        <v>0</v>
      </c>
      <c r="CM564" s="223">
        <f t="shared" si="75"/>
        <v>0</v>
      </c>
      <c r="CN564" s="223">
        <f t="shared" si="76"/>
        <v>0</v>
      </c>
      <c r="CO564" s="223">
        <f t="shared" si="76"/>
        <v>0</v>
      </c>
      <c r="CP564" s="223">
        <f t="shared" si="77"/>
        <v>0</v>
      </c>
      <c r="CQ564" s="223">
        <f t="shared" si="78"/>
        <v>0</v>
      </c>
      <c r="CR564" s="222"/>
      <c r="CS564" s="222"/>
      <c r="CT564" s="222"/>
      <c r="CU564" s="222"/>
      <c r="CV564" s="222"/>
      <c r="CW564" s="222"/>
      <c r="CX564" s="222"/>
      <c r="CY564" s="222"/>
      <c r="CZ564" s="222"/>
      <c r="DA564" s="222"/>
      <c r="DB564" s="224">
        <f t="shared" si="79"/>
        <v>0</v>
      </c>
      <c r="DC564" s="224">
        <f t="shared" si="80"/>
        <v>0</v>
      </c>
      <c r="DD564" s="224">
        <f t="shared" si="81"/>
        <v>0</v>
      </c>
      <c r="DE564" s="225">
        <f t="shared" si="82"/>
        <v>0</v>
      </c>
      <c r="DF564" s="222"/>
      <c r="DG564" s="222"/>
    </row>
    <row r="565" spans="90:111" x14ac:dyDescent="0.25">
      <c r="CL565" s="223">
        <f t="shared" si="74"/>
        <v>0</v>
      </c>
      <c r="CM565" s="223">
        <f t="shared" si="75"/>
        <v>0</v>
      </c>
      <c r="CN565" s="223">
        <f t="shared" si="76"/>
        <v>0</v>
      </c>
      <c r="CO565" s="223">
        <f t="shared" si="76"/>
        <v>0</v>
      </c>
      <c r="CP565" s="223">
        <f t="shared" si="77"/>
        <v>0</v>
      </c>
      <c r="CQ565" s="223">
        <f t="shared" si="78"/>
        <v>0</v>
      </c>
      <c r="CR565" s="222"/>
      <c r="CS565" s="222"/>
      <c r="CT565" s="222"/>
      <c r="CU565" s="222"/>
      <c r="CV565" s="222"/>
      <c r="CW565" s="222"/>
      <c r="CX565" s="222"/>
      <c r="CY565" s="222"/>
      <c r="CZ565" s="222"/>
      <c r="DA565" s="222"/>
      <c r="DB565" s="224">
        <f t="shared" si="79"/>
        <v>0</v>
      </c>
      <c r="DC565" s="224">
        <f t="shared" si="80"/>
        <v>0</v>
      </c>
      <c r="DD565" s="224">
        <f t="shared" si="81"/>
        <v>0</v>
      </c>
      <c r="DE565" s="225">
        <f t="shared" si="82"/>
        <v>0</v>
      </c>
      <c r="DF565" s="222"/>
      <c r="DG565" s="222"/>
    </row>
    <row r="566" spans="90:111" x14ac:dyDescent="0.25">
      <c r="CL566" s="223">
        <f t="shared" si="74"/>
        <v>0</v>
      </c>
      <c r="CM566" s="223">
        <f t="shared" si="75"/>
        <v>0</v>
      </c>
      <c r="CN566" s="223">
        <f t="shared" si="76"/>
        <v>0</v>
      </c>
      <c r="CO566" s="223">
        <f t="shared" si="76"/>
        <v>0</v>
      </c>
      <c r="CP566" s="223">
        <f t="shared" si="77"/>
        <v>0</v>
      </c>
      <c r="CQ566" s="223">
        <f t="shared" si="78"/>
        <v>0</v>
      </c>
      <c r="CR566" s="222"/>
      <c r="CS566" s="222"/>
      <c r="CT566" s="222"/>
      <c r="CU566" s="222"/>
      <c r="CV566" s="222"/>
      <c r="CW566" s="222"/>
      <c r="CX566" s="222"/>
      <c r="CY566" s="222"/>
      <c r="CZ566" s="222"/>
      <c r="DA566" s="222"/>
      <c r="DB566" s="224">
        <f t="shared" si="79"/>
        <v>0</v>
      </c>
      <c r="DC566" s="224">
        <f t="shared" si="80"/>
        <v>0</v>
      </c>
      <c r="DD566" s="224">
        <f t="shared" si="81"/>
        <v>0</v>
      </c>
      <c r="DE566" s="225">
        <f t="shared" si="82"/>
        <v>0</v>
      </c>
      <c r="DF566" s="222"/>
      <c r="DG566" s="222"/>
    </row>
    <row r="567" spans="90:111" x14ac:dyDescent="0.25">
      <c r="CL567" s="223">
        <f t="shared" si="74"/>
        <v>0</v>
      </c>
      <c r="CM567" s="223">
        <f t="shared" si="75"/>
        <v>0</v>
      </c>
      <c r="CN567" s="223">
        <f t="shared" si="76"/>
        <v>0</v>
      </c>
      <c r="CO567" s="223">
        <f t="shared" si="76"/>
        <v>0</v>
      </c>
      <c r="CP567" s="223">
        <f t="shared" si="77"/>
        <v>0</v>
      </c>
      <c r="CQ567" s="223">
        <f t="shared" si="78"/>
        <v>0</v>
      </c>
      <c r="CR567" s="222"/>
      <c r="CS567" s="222"/>
      <c r="CT567" s="222"/>
      <c r="CU567" s="222"/>
      <c r="CV567" s="222"/>
      <c r="CW567" s="222"/>
      <c r="CX567" s="222"/>
      <c r="CY567" s="222"/>
      <c r="CZ567" s="222"/>
      <c r="DA567" s="222"/>
      <c r="DB567" s="224">
        <f t="shared" si="79"/>
        <v>0</v>
      </c>
      <c r="DC567" s="224">
        <f t="shared" si="80"/>
        <v>0</v>
      </c>
      <c r="DD567" s="224">
        <f t="shared" si="81"/>
        <v>0</v>
      </c>
      <c r="DE567" s="225">
        <f t="shared" si="82"/>
        <v>0</v>
      </c>
      <c r="DF567" s="222"/>
      <c r="DG567" s="222"/>
    </row>
    <row r="568" spans="90:111" x14ac:dyDescent="0.25">
      <c r="CL568" s="223">
        <f t="shared" si="74"/>
        <v>0</v>
      </c>
      <c r="CM568" s="223">
        <f t="shared" si="75"/>
        <v>0</v>
      </c>
      <c r="CN568" s="223">
        <f t="shared" si="76"/>
        <v>0</v>
      </c>
      <c r="CO568" s="223">
        <f t="shared" si="76"/>
        <v>0</v>
      </c>
      <c r="CP568" s="223">
        <f t="shared" si="77"/>
        <v>0</v>
      </c>
      <c r="CQ568" s="223">
        <f t="shared" si="78"/>
        <v>0</v>
      </c>
      <c r="CR568" s="222"/>
      <c r="CS568" s="222"/>
      <c r="CT568" s="222"/>
      <c r="CU568" s="222"/>
      <c r="CV568" s="222"/>
      <c r="CW568" s="222"/>
      <c r="CX568" s="222"/>
      <c r="CY568" s="222"/>
      <c r="CZ568" s="222"/>
      <c r="DA568" s="222"/>
      <c r="DB568" s="224">
        <f t="shared" si="79"/>
        <v>0</v>
      </c>
      <c r="DC568" s="224">
        <f t="shared" si="80"/>
        <v>0</v>
      </c>
      <c r="DD568" s="224">
        <f t="shared" si="81"/>
        <v>0</v>
      </c>
      <c r="DE568" s="225">
        <f t="shared" si="82"/>
        <v>0</v>
      </c>
      <c r="DF568" s="222"/>
      <c r="DG568" s="222"/>
    </row>
    <row r="569" spans="90:111" x14ac:dyDescent="0.25">
      <c r="CL569" s="223">
        <f t="shared" si="74"/>
        <v>0</v>
      </c>
      <c r="CM569" s="223">
        <f t="shared" si="75"/>
        <v>0</v>
      </c>
      <c r="CN569" s="223">
        <f t="shared" si="76"/>
        <v>0</v>
      </c>
      <c r="CO569" s="223">
        <f t="shared" si="76"/>
        <v>0</v>
      </c>
      <c r="CP569" s="223">
        <f t="shared" si="77"/>
        <v>0</v>
      </c>
      <c r="CQ569" s="223">
        <f t="shared" si="78"/>
        <v>0</v>
      </c>
      <c r="CR569" s="222"/>
      <c r="CS569" s="222"/>
      <c r="CT569" s="222"/>
      <c r="CU569" s="222"/>
      <c r="CV569" s="222"/>
      <c r="CW569" s="222"/>
      <c r="CX569" s="222"/>
      <c r="CY569" s="222"/>
      <c r="CZ569" s="222"/>
      <c r="DA569" s="222"/>
      <c r="DB569" s="224">
        <f t="shared" si="79"/>
        <v>0</v>
      </c>
      <c r="DC569" s="224">
        <f t="shared" si="80"/>
        <v>0</v>
      </c>
      <c r="DD569" s="224">
        <f t="shared" si="81"/>
        <v>0</v>
      </c>
      <c r="DE569" s="225">
        <f t="shared" si="82"/>
        <v>0</v>
      </c>
      <c r="DF569" s="222"/>
      <c r="DG569" s="222"/>
    </row>
    <row r="570" spans="90:111" x14ac:dyDescent="0.25">
      <c r="CL570" s="223">
        <f t="shared" si="74"/>
        <v>0</v>
      </c>
      <c r="CM570" s="223">
        <f t="shared" si="75"/>
        <v>0</v>
      </c>
      <c r="CN570" s="223">
        <f t="shared" si="76"/>
        <v>0</v>
      </c>
      <c r="CO570" s="223">
        <f t="shared" si="76"/>
        <v>0</v>
      </c>
      <c r="CP570" s="223">
        <f t="shared" si="77"/>
        <v>0</v>
      </c>
      <c r="CQ570" s="223">
        <f t="shared" si="78"/>
        <v>0</v>
      </c>
      <c r="CR570" s="222"/>
      <c r="CS570" s="222"/>
      <c r="CT570" s="222"/>
      <c r="CU570" s="222"/>
      <c r="CV570" s="222"/>
      <c r="CW570" s="222"/>
      <c r="CX570" s="222"/>
      <c r="CY570" s="222"/>
      <c r="CZ570" s="222"/>
      <c r="DA570" s="222"/>
      <c r="DB570" s="224">
        <f t="shared" si="79"/>
        <v>0</v>
      </c>
      <c r="DC570" s="224">
        <f t="shared" si="80"/>
        <v>0</v>
      </c>
      <c r="DD570" s="224">
        <f t="shared" si="81"/>
        <v>0</v>
      </c>
      <c r="DE570" s="225">
        <f t="shared" si="82"/>
        <v>0</v>
      </c>
      <c r="DF570" s="222"/>
      <c r="DG570" s="222"/>
    </row>
    <row r="571" spans="90:111" x14ac:dyDescent="0.25">
      <c r="CL571" s="223">
        <f t="shared" si="74"/>
        <v>0</v>
      </c>
      <c r="CM571" s="223">
        <f t="shared" si="75"/>
        <v>0</v>
      </c>
      <c r="CN571" s="223">
        <f t="shared" si="76"/>
        <v>0</v>
      </c>
      <c r="CO571" s="223">
        <f t="shared" si="76"/>
        <v>0</v>
      </c>
      <c r="CP571" s="223">
        <f t="shared" si="77"/>
        <v>0</v>
      </c>
      <c r="CQ571" s="223">
        <f t="shared" si="78"/>
        <v>0</v>
      </c>
      <c r="CR571" s="222"/>
      <c r="CS571" s="222"/>
      <c r="CT571" s="222"/>
      <c r="CU571" s="222"/>
      <c r="CV571" s="222"/>
      <c r="CW571" s="222"/>
      <c r="CX571" s="222"/>
      <c r="CY571" s="222"/>
      <c r="CZ571" s="222"/>
      <c r="DA571" s="222"/>
      <c r="DB571" s="224">
        <f t="shared" si="79"/>
        <v>0</v>
      </c>
      <c r="DC571" s="224">
        <f t="shared" si="80"/>
        <v>0</v>
      </c>
      <c r="DD571" s="224">
        <f t="shared" si="81"/>
        <v>0</v>
      </c>
      <c r="DE571" s="225">
        <f t="shared" si="82"/>
        <v>0</v>
      </c>
      <c r="DF571" s="222"/>
      <c r="DG571" s="222"/>
    </row>
    <row r="572" spans="90:111" x14ac:dyDescent="0.25">
      <c r="CL572" s="223">
        <f t="shared" si="74"/>
        <v>0</v>
      </c>
      <c r="CM572" s="223">
        <f t="shared" si="75"/>
        <v>0</v>
      </c>
      <c r="CN572" s="223">
        <f t="shared" si="76"/>
        <v>0</v>
      </c>
      <c r="CO572" s="223">
        <f t="shared" si="76"/>
        <v>0</v>
      </c>
      <c r="CP572" s="223">
        <f t="shared" si="77"/>
        <v>0</v>
      </c>
      <c r="CQ572" s="223">
        <f t="shared" si="78"/>
        <v>0</v>
      </c>
      <c r="CR572" s="222"/>
      <c r="CS572" s="222"/>
      <c r="CT572" s="222"/>
      <c r="CU572" s="222"/>
      <c r="CV572" s="222"/>
      <c r="CW572" s="222"/>
      <c r="CX572" s="222"/>
      <c r="CY572" s="222"/>
      <c r="CZ572" s="222"/>
      <c r="DA572" s="222"/>
      <c r="DB572" s="224">
        <f t="shared" si="79"/>
        <v>0</v>
      </c>
      <c r="DC572" s="224">
        <f t="shared" si="80"/>
        <v>0</v>
      </c>
      <c r="DD572" s="224">
        <f t="shared" si="81"/>
        <v>0</v>
      </c>
      <c r="DE572" s="225">
        <f t="shared" si="82"/>
        <v>0</v>
      </c>
      <c r="DF572" s="222"/>
      <c r="DG572" s="222"/>
    </row>
    <row r="573" spans="90:111" x14ac:dyDescent="0.25">
      <c r="CL573" s="223">
        <f t="shared" si="74"/>
        <v>0</v>
      </c>
      <c r="CM573" s="223">
        <f t="shared" si="75"/>
        <v>0</v>
      </c>
      <c r="CN573" s="223">
        <f t="shared" si="76"/>
        <v>0</v>
      </c>
      <c r="CO573" s="223">
        <f t="shared" si="76"/>
        <v>0</v>
      </c>
      <c r="CP573" s="223">
        <f t="shared" si="77"/>
        <v>0</v>
      </c>
      <c r="CQ573" s="223">
        <f t="shared" si="78"/>
        <v>0</v>
      </c>
      <c r="CR573" s="222"/>
      <c r="CS573" s="222"/>
      <c r="CT573" s="222"/>
      <c r="CU573" s="222"/>
      <c r="CV573" s="222"/>
      <c r="CW573" s="222"/>
      <c r="CX573" s="222"/>
      <c r="CY573" s="222"/>
      <c r="CZ573" s="222"/>
      <c r="DA573" s="222"/>
      <c r="DB573" s="224">
        <f t="shared" si="79"/>
        <v>0</v>
      </c>
      <c r="DC573" s="224">
        <f t="shared" si="80"/>
        <v>0</v>
      </c>
      <c r="DD573" s="224">
        <f t="shared" si="81"/>
        <v>0</v>
      </c>
      <c r="DE573" s="225">
        <f t="shared" si="82"/>
        <v>0</v>
      </c>
      <c r="DF573" s="222"/>
      <c r="DG573" s="222"/>
    </row>
    <row r="574" spans="90:111" x14ac:dyDescent="0.25">
      <c r="CL574" s="223">
        <f t="shared" si="74"/>
        <v>0</v>
      </c>
      <c r="CM574" s="223">
        <f t="shared" si="75"/>
        <v>0</v>
      </c>
      <c r="CN574" s="223">
        <f t="shared" si="76"/>
        <v>0</v>
      </c>
      <c r="CO574" s="223">
        <f t="shared" si="76"/>
        <v>0</v>
      </c>
      <c r="CP574" s="223">
        <f t="shared" si="77"/>
        <v>0</v>
      </c>
      <c r="CQ574" s="223">
        <f t="shared" si="78"/>
        <v>0</v>
      </c>
      <c r="CR574" s="222"/>
      <c r="CS574" s="222"/>
      <c r="CT574" s="222"/>
      <c r="CU574" s="222"/>
      <c r="CV574" s="222"/>
      <c r="CW574" s="222"/>
      <c r="CX574" s="222"/>
      <c r="CY574" s="222"/>
      <c r="CZ574" s="222"/>
      <c r="DA574" s="222"/>
      <c r="DB574" s="224">
        <f t="shared" si="79"/>
        <v>0</v>
      </c>
      <c r="DC574" s="224">
        <f t="shared" si="80"/>
        <v>0</v>
      </c>
      <c r="DD574" s="224">
        <f t="shared" si="81"/>
        <v>0</v>
      </c>
      <c r="DE574" s="225">
        <f t="shared" si="82"/>
        <v>0</v>
      </c>
      <c r="DF574" s="222"/>
      <c r="DG574" s="222"/>
    </row>
    <row r="575" spans="90:111" x14ac:dyDescent="0.25">
      <c r="CL575" s="223">
        <f t="shared" si="74"/>
        <v>0</v>
      </c>
      <c r="CM575" s="223">
        <f t="shared" si="75"/>
        <v>0</v>
      </c>
      <c r="CN575" s="223">
        <f t="shared" si="76"/>
        <v>0</v>
      </c>
      <c r="CO575" s="223">
        <f t="shared" si="76"/>
        <v>0</v>
      </c>
      <c r="CP575" s="223">
        <f t="shared" si="77"/>
        <v>0</v>
      </c>
      <c r="CQ575" s="223">
        <f t="shared" si="78"/>
        <v>0</v>
      </c>
      <c r="CR575" s="222"/>
      <c r="CS575" s="222"/>
      <c r="CT575" s="222"/>
      <c r="CU575" s="222"/>
      <c r="CV575" s="222"/>
      <c r="CW575" s="222"/>
      <c r="CX575" s="222"/>
      <c r="CY575" s="222"/>
      <c r="CZ575" s="222"/>
      <c r="DA575" s="222"/>
      <c r="DB575" s="224">
        <f t="shared" si="79"/>
        <v>0</v>
      </c>
      <c r="DC575" s="224">
        <f t="shared" si="80"/>
        <v>0</v>
      </c>
      <c r="DD575" s="224">
        <f t="shared" si="81"/>
        <v>0</v>
      </c>
      <c r="DE575" s="225">
        <f t="shared" si="82"/>
        <v>0</v>
      </c>
      <c r="DF575" s="222"/>
      <c r="DG575" s="222"/>
    </row>
    <row r="576" spans="90:111" x14ac:dyDescent="0.25">
      <c r="CL576" s="223">
        <f t="shared" si="74"/>
        <v>0</v>
      </c>
      <c r="CM576" s="223">
        <f t="shared" si="75"/>
        <v>0</v>
      </c>
      <c r="CN576" s="223">
        <f t="shared" si="76"/>
        <v>0</v>
      </c>
      <c r="CO576" s="223">
        <f t="shared" si="76"/>
        <v>0</v>
      </c>
      <c r="CP576" s="223">
        <f t="shared" si="77"/>
        <v>0</v>
      </c>
      <c r="CQ576" s="223">
        <f t="shared" si="78"/>
        <v>0</v>
      </c>
      <c r="CR576" s="222"/>
      <c r="CS576" s="222"/>
      <c r="CT576" s="222"/>
      <c r="CU576" s="222"/>
      <c r="CV576" s="222"/>
      <c r="CW576" s="222"/>
      <c r="CX576" s="222"/>
      <c r="CY576" s="222"/>
      <c r="CZ576" s="222"/>
      <c r="DA576" s="222"/>
      <c r="DB576" s="224">
        <f t="shared" si="79"/>
        <v>0</v>
      </c>
      <c r="DC576" s="224">
        <f t="shared" si="80"/>
        <v>0</v>
      </c>
      <c r="DD576" s="224">
        <f t="shared" si="81"/>
        <v>0</v>
      </c>
      <c r="DE576" s="225">
        <f t="shared" si="82"/>
        <v>0</v>
      </c>
      <c r="DF576" s="222"/>
      <c r="DG576" s="222"/>
    </row>
    <row r="577" spans="90:111" x14ac:dyDescent="0.25">
      <c r="CL577" s="223">
        <f t="shared" si="74"/>
        <v>0</v>
      </c>
      <c r="CM577" s="223">
        <f t="shared" si="75"/>
        <v>0</v>
      </c>
      <c r="CN577" s="223">
        <f t="shared" si="76"/>
        <v>0</v>
      </c>
      <c r="CO577" s="223">
        <f t="shared" si="76"/>
        <v>0</v>
      </c>
      <c r="CP577" s="223">
        <f t="shared" si="77"/>
        <v>0</v>
      </c>
      <c r="CQ577" s="223">
        <f t="shared" si="78"/>
        <v>0</v>
      </c>
      <c r="CR577" s="222"/>
      <c r="CS577" s="222"/>
      <c r="CT577" s="222"/>
      <c r="CU577" s="222"/>
      <c r="CV577" s="222"/>
      <c r="CW577" s="222"/>
      <c r="CX577" s="222"/>
      <c r="CY577" s="222"/>
      <c r="CZ577" s="222"/>
      <c r="DA577" s="222"/>
      <c r="DB577" s="224">
        <f t="shared" si="79"/>
        <v>0</v>
      </c>
      <c r="DC577" s="224">
        <f t="shared" si="80"/>
        <v>0</v>
      </c>
      <c r="DD577" s="224">
        <f t="shared" si="81"/>
        <v>0</v>
      </c>
      <c r="DE577" s="225">
        <f t="shared" si="82"/>
        <v>0</v>
      </c>
      <c r="DF577" s="222"/>
      <c r="DG577" s="222"/>
    </row>
    <row r="578" spans="90:111" x14ac:dyDescent="0.25">
      <c r="CL578" s="223">
        <f t="shared" si="74"/>
        <v>0</v>
      </c>
      <c r="CM578" s="223">
        <f t="shared" si="75"/>
        <v>0</v>
      </c>
      <c r="CN578" s="223">
        <f t="shared" si="76"/>
        <v>0</v>
      </c>
      <c r="CO578" s="223">
        <f t="shared" si="76"/>
        <v>0</v>
      </c>
      <c r="CP578" s="223">
        <f t="shared" si="77"/>
        <v>0</v>
      </c>
      <c r="CQ578" s="223">
        <f t="shared" si="78"/>
        <v>0</v>
      </c>
      <c r="CR578" s="222"/>
      <c r="CS578" s="222"/>
      <c r="CT578" s="222"/>
      <c r="CU578" s="222"/>
      <c r="CV578" s="222"/>
      <c r="CW578" s="222"/>
      <c r="CX578" s="222"/>
      <c r="CY578" s="222"/>
      <c r="CZ578" s="222"/>
      <c r="DA578" s="222"/>
      <c r="DB578" s="224">
        <f t="shared" si="79"/>
        <v>0</v>
      </c>
      <c r="DC578" s="224">
        <f t="shared" si="80"/>
        <v>0</v>
      </c>
      <c r="DD578" s="224">
        <f t="shared" si="81"/>
        <v>0</v>
      </c>
      <c r="DE578" s="225">
        <f t="shared" si="82"/>
        <v>0</v>
      </c>
      <c r="DF578" s="222"/>
      <c r="DG578" s="222"/>
    </row>
    <row r="579" spans="90:111" x14ac:dyDescent="0.25">
      <c r="CL579" s="223">
        <f t="shared" ref="CL579:CL642" si="83">SUM(BB579:BL579)+BR579</f>
        <v>0</v>
      </c>
      <c r="CM579" s="223">
        <f t="shared" ref="CM579:CM642" si="84">SUM(BM579:BO579)</f>
        <v>0</v>
      </c>
      <c r="CN579" s="223">
        <f t="shared" ref="CN579:CO642" si="85">BP579</f>
        <v>0</v>
      </c>
      <c r="CO579" s="223">
        <f t="shared" si="85"/>
        <v>0</v>
      </c>
      <c r="CP579" s="223">
        <f t="shared" ref="CP579:CP642" si="86">SUM(CL579:CO579)</f>
        <v>0</v>
      </c>
      <c r="CQ579" s="223">
        <f t="shared" ref="CQ579:CQ642" si="87">CP579-BU579</f>
        <v>0</v>
      </c>
      <c r="CR579" s="222"/>
      <c r="CS579" s="222"/>
      <c r="CT579" s="222"/>
      <c r="CU579" s="222"/>
      <c r="CV579" s="222"/>
      <c r="CW579" s="222"/>
      <c r="CX579" s="222"/>
      <c r="CY579" s="222"/>
      <c r="CZ579" s="222"/>
      <c r="DA579" s="222"/>
      <c r="DB579" s="224">
        <f t="shared" ref="DB579:DB642" si="88">SUM(BB579:BE579)+BM579+BN579</f>
        <v>0</v>
      </c>
      <c r="DC579" s="224">
        <f t="shared" ref="DC579:DC642" si="89">BF579+BG579+BH579+BI579+BJ579+BK579+BL579+BO579+BR579</f>
        <v>0</v>
      </c>
      <c r="DD579" s="224">
        <f t="shared" ref="DD579:DD642" si="90">DC579+DB579</f>
        <v>0</v>
      </c>
      <c r="DE579" s="225">
        <f t="shared" ref="DE579:DE642" si="91">DD579-BS579</f>
        <v>0</v>
      </c>
      <c r="DF579" s="222"/>
      <c r="DG579" s="222"/>
    </row>
    <row r="580" spans="90:111" x14ac:dyDescent="0.25">
      <c r="CL580" s="223">
        <f t="shared" si="83"/>
        <v>0</v>
      </c>
      <c r="CM580" s="223">
        <f t="shared" si="84"/>
        <v>0</v>
      </c>
      <c r="CN580" s="223">
        <f t="shared" si="85"/>
        <v>0</v>
      </c>
      <c r="CO580" s="223">
        <f t="shared" si="85"/>
        <v>0</v>
      </c>
      <c r="CP580" s="223">
        <f t="shared" si="86"/>
        <v>0</v>
      </c>
      <c r="CQ580" s="223">
        <f t="shared" si="87"/>
        <v>0</v>
      </c>
      <c r="CR580" s="222"/>
      <c r="CS580" s="222"/>
      <c r="CT580" s="222"/>
      <c r="CU580" s="222"/>
      <c r="CV580" s="222"/>
      <c r="CW580" s="222"/>
      <c r="CX580" s="222"/>
      <c r="CY580" s="222"/>
      <c r="CZ580" s="222"/>
      <c r="DA580" s="222"/>
      <c r="DB580" s="224">
        <f t="shared" si="88"/>
        <v>0</v>
      </c>
      <c r="DC580" s="224">
        <f t="shared" si="89"/>
        <v>0</v>
      </c>
      <c r="DD580" s="224">
        <f t="shared" si="90"/>
        <v>0</v>
      </c>
      <c r="DE580" s="225">
        <f t="shared" si="91"/>
        <v>0</v>
      </c>
      <c r="DF580" s="222"/>
      <c r="DG580" s="222"/>
    </row>
    <row r="581" spans="90:111" x14ac:dyDescent="0.25">
      <c r="CL581" s="223">
        <f t="shared" si="83"/>
        <v>0</v>
      </c>
      <c r="CM581" s="223">
        <f t="shared" si="84"/>
        <v>0</v>
      </c>
      <c r="CN581" s="223">
        <f t="shared" si="85"/>
        <v>0</v>
      </c>
      <c r="CO581" s="223">
        <f t="shared" si="85"/>
        <v>0</v>
      </c>
      <c r="CP581" s="223">
        <f t="shared" si="86"/>
        <v>0</v>
      </c>
      <c r="CQ581" s="223">
        <f t="shared" si="87"/>
        <v>0</v>
      </c>
      <c r="CR581" s="222"/>
      <c r="CS581" s="222"/>
      <c r="CT581" s="222"/>
      <c r="CU581" s="222"/>
      <c r="CV581" s="222"/>
      <c r="CW581" s="222"/>
      <c r="CX581" s="222"/>
      <c r="CY581" s="222"/>
      <c r="CZ581" s="222"/>
      <c r="DA581" s="222"/>
      <c r="DB581" s="224">
        <f t="shared" si="88"/>
        <v>0</v>
      </c>
      <c r="DC581" s="224">
        <f t="shared" si="89"/>
        <v>0</v>
      </c>
      <c r="DD581" s="224">
        <f t="shared" si="90"/>
        <v>0</v>
      </c>
      <c r="DE581" s="225">
        <f t="shared" si="91"/>
        <v>0</v>
      </c>
      <c r="DF581" s="222"/>
      <c r="DG581" s="222"/>
    </row>
    <row r="582" spans="90:111" x14ac:dyDescent="0.25">
      <c r="CL582" s="223">
        <f t="shared" si="83"/>
        <v>0</v>
      </c>
      <c r="CM582" s="223">
        <f t="shared" si="84"/>
        <v>0</v>
      </c>
      <c r="CN582" s="223">
        <f t="shared" si="85"/>
        <v>0</v>
      </c>
      <c r="CO582" s="223">
        <f t="shared" si="85"/>
        <v>0</v>
      </c>
      <c r="CP582" s="223">
        <f t="shared" si="86"/>
        <v>0</v>
      </c>
      <c r="CQ582" s="223">
        <f t="shared" si="87"/>
        <v>0</v>
      </c>
      <c r="CR582" s="222"/>
      <c r="CS582" s="222"/>
      <c r="CT582" s="222"/>
      <c r="CU582" s="222"/>
      <c r="CV582" s="222"/>
      <c r="CW582" s="222"/>
      <c r="CX582" s="222"/>
      <c r="CY582" s="222"/>
      <c r="CZ582" s="222"/>
      <c r="DA582" s="222"/>
      <c r="DB582" s="224">
        <f t="shared" si="88"/>
        <v>0</v>
      </c>
      <c r="DC582" s="224">
        <f t="shared" si="89"/>
        <v>0</v>
      </c>
      <c r="DD582" s="224">
        <f t="shared" si="90"/>
        <v>0</v>
      </c>
      <c r="DE582" s="225">
        <f t="shared" si="91"/>
        <v>0</v>
      </c>
      <c r="DF582" s="222"/>
      <c r="DG582" s="222"/>
    </row>
    <row r="583" spans="90:111" x14ac:dyDescent="0.25">
      <c r="CL583" s="223">
        <f t="shared" si="83"/>
        <v>0</v>
      </c>
      <c r="CM583" s="223">
        <f t="shared" si="84"/>
        <v>0</v>
      </c>
      <c r="CN583" s="223">
        <f t="shared" si="85"/>
        <v>0</v>
      </c>
      <c r="CO583" s="223">
        <f t="shared" si="85"/>
        <v>0</v>
      </c>
      <c r="CP583" s="223">
        <f t="shared" si="86"/>
        <v>0</v>
      </c>
      <c r="CQ583" s="223">
        <f t="shared" si="87"/>
        <v>0</v>
      </c>
      <c r="CR583" s="222"/>
      <c r="CS583" s="222"/>
      <c r="CT583" s="222"/>
      <c r="CU583" s="222"/>
      <c r="CV583" s="222"/>
      <c r="CW583" s="222"/>
      <c r="CX583" s="222"/>
      <c r="CY583" s="222"/>
      <c r="CZ583" s="222"/>
      <c r="DA583" s="222"/>
      <c r="DB583" s="224">
        <f t="shared" si="88"/>
        <v>0</v>
      </c>
      <c r="DC583" s="224">
        <f t="shared" si="89"/>
        <v>0</v>
      </c>
      <c r="DD583" s="224">
        <f t="shared" si="90"/>
        <v>0</v>
      </c>
      <c r="DE583" s="225">
        <f t="shared" si="91"/>
        <v>0</v>
      </c>
      <c r="DF583" s="222"/>
      <c r="DG583" s="222"/>
    </row>
    <row r="584" spans="90:111" x14ac:dyDescent="0.25">
      <c r="CL584" s="223">
        <f t="shared" si="83"/>
        <v>0</v>
      </c>
      <c r="CM584" s="223">
        <f t="shared" si="84"/>
        <v>0</v>
      </c>
      <c r="CN584" s="223">
        <f t="shared" si="85"/>
        <v>0</v>
      </c>
      <c r="CO584" s="223">
        <f t="shared" si="85"/>
        <v>0</v>
      </c>
      <c r="CP584" s="223">
        <f t="shared" si="86"/>
        <v>0</v>
      </c>
      <c r="CQ584" s="223">
        <f t="shared" si="87"/>
        <v>0</v>
      </c>
      <c r="CR584" s="222"/>
      <c r="CS584" s="222"/>
      <c r="CT584" s="222"/>
      <c r="CU584" s="222"/>
      <c r="CV584" s="222"/>
      <c r="CW584" s="222"/>
      <c r="CX584" s="222"/>
      <c r="CY584" s="222"/>
      <c r="CZ584" s="222"/>
      <c r="DA584" s="222"/>
      <c r="DB584" s="224">
        <f t="shared" si="88"/>
        <v>0</v>
      </c>
      <c r="DC584" s="224">
        <f t="shared" si="89"/>
        <v>0</v>
      </c>
      <c r="DD584" s="224">
        <f t="shared" si="90"/>
        <v>0</v>
      </c>
      <c r="DE584" s="225">
        <f t="shared" si="91"/>
        <v>0</v>
      </c>
      <c r="DF584" s="222"/>
      <c r="DG584" s="222"/>
    </row>
    <row r="585" spans="90:111" x14ac:dyDescent="0.25">
      <c r="CL585" s="223">
        <f t="shared" si="83"/>
        <v>0</v>
      </c>
      <c r="CM585" s="223">
        <f t="shared" si="84"/>
        <v>0</v>
      </c>
      <c r="CN585" s="223">
        <f t="shared" si="85"/>
        <v>0</v>
      </c>
      <c r="CO585" s="223">
        <f t="shared" si="85"/>
        <v>0</v>
      </c>
      <c r="CP585" s="223">
        <f t="shared" si="86"/>
        <v>0</v>
      </c>
      <c r="CQ585" s="223">
        <f t="shared" si="87"/>
        <v>0</v>
      </c>
      <c r="CR585" s="222"/>
      <c r="CS585" s="222"/>
      <c r="CT585" s="222"/>
      <c r="CU585" s="222"/>
      <c r="CV585" s="222"/>
      <c r="CW585" s="222"/>
      <c r="CX585" s="222"/>
      <c r="CY585" s="222"/>
      <c r="CZ585" s="222"/>
      <c r="DA585" s="222"/>
      <c r="DB585" s="224">
        <f t="shared" si="88"/>
        <v>0</v>
      </c>
      <c r="DC585" s="224">
        <f t="shared" si="89"/>
        <v>0</v>
      </c>
      <c r="DD585" s="224">
        <f t="shared" si="90"/>
        <v>0</v>
      </c>
      <c r="DE585" s="225">
        <f t="shared" si="91"/>
        <v>0</v>
      </c>
      <c r="DF585" s="222"/>
      <c r="DG585" s="222"/>
    </row>
    <row r="586" spans="90:111" x14ac:dyDescent="0.25">
      <c r="CL586" s="223">
        <f t="shared" si="83"/>
        <v>0</v>
      </c>
      <c r="CM586" s="223">
        <f t="shared" si="84"/>
        <v>0</v>
      </c>
      <c r="CN586" s="223">
        <f t="shared" si="85"/>
        <v>0</v>
      </c>
      <c r="CO586" s="223">
        <f t="shared" si="85"/>
        <v>0</v>
      </c>
      <c r="CP586" s="223">
        <f t="shared" si="86"/>
        <v>0</v>
      </c>
      <c r="CQ586" s="223">
        <f t="shared" si="87"/>
        <v>0</v>
      </c>
      <c r="CR586" s="222"/>
      <c r="CS586" s="222"/>
      <c r="CT586" s="222"/>
      <c r="CU586" s="222"/>
      <c r="CV586" s="222"/>
      <c r="CW586" s="222"/>
      <c r="CX586" s="222"/>
      <c r="CY586" s="222"/>
      <c r="CZ586" s="222"/>
      <c r="DA586" s="222"/>
      <c r="DB586" s="224">
        <f t="shared" si="88"/>
        <v>0</v>
      </c>
      <c r="DC586" s="224">
        <f t="shared" si="89"/>
        <v>0</v>
      </c>
      <c r="DD586" s="224">
        <f t="shared" si="90"/>
        <v>0</v>
      </c>
      <c r="DE586" s="225">
        <f t="shared" si="91"/>
        <v>0</v>
      </c>
      <c r="DF586" s="222"/>
      <c r="DG586" s="222"/>
    </row>
    <row r="587" spans="90:111" x14ac:dyDescent="0.25">
      <c r="CL587" s="223">
        <f t="shared" si="83"/>
        <v>0</v>
      </c>
      <c r="CM587" s="223">
        <f t="shared" si="84"/>
        <v>0</v>
      </c>
      <c r="CN587" s="223">
        <f t="shared" si="85"/>
        <v>0</v>
      </c>
      <c r="CO587" s="223">
        <f t="shared" si="85"/>
        <v>0</v>
      </c>
      <c r="CP587" s="223">
        <f t="shared" si="86"/>
        <v>0</v>
      </c>
      <c r="CQ587" s="223">
        <f t="shared" si="87"/>
        <v>0</v>
      </c>
      <c r="CR587" s="222"/>
      <c r="CS587" s="222"/>
      <c r="CT587" s="222"/>
      <c r="CU587" s="222"/>
      <c r="CV587" s="222"/>
      <c r="CW587" s="222"/>
      <c r="CX587" s="222"/>
      <c r="CY587" s="222"/>
      <c r="CZ587" s="222"/>
      <c r="DA587" s="222"/>
      <c r="DB587" s="224">
        <f t="shared" si="88"/>
        <v>0</v>
      </c>
      <c r="DC587" s="224">
        <f t="shared" si="89"/>
        <v>0</v>
      </c>
      <c r="DD587" s="224">
        <f t="shared" si="90"/>
        <v>0</v>
      </c>
      <c r="DE587" s="225">
        <f t="shared" si="91"/>
        <v>0</v>
      </c>
      <c r="DF587" s="222"/>
      <c r="DG587" s="222"/>
    </row>
    <row r="588" spans="90:111" x14ac:dyDescent="0.25">
      <c r="CL588" s="223">
        <f t="shared" si="83"/>
        <v>0</v>
      </c>
      <c r="CM588" s="223">
        <f t="shared" si="84"/>
        <v>0</v>
      </c>
      <c r="CN588" s="223">
        <f t="shared" si="85"/>
        <v>0</v>
      </c>
      <c r="CO588" s="223">
        <f t="shared" si="85"/>
        <v>0</v>
      </c>
      <c r="CP588" s="223">
        <f t="shared" si="86"/>
        <v>0</v>
      </c>
      <c r="CQ588" s="223">
        <f t="shared" si="87"/>
        <v>0</v>
      </c>
      <c r="CR588" s="222"/>
      <c r="CS588" s="222"/>
      <c r="CT588" s="222"/>
      <c r="CU588" s="222"/>
      <c r="CV588" s="222"/>
      <c r="CW588" s="222"/>
      <c r="CX588" s="222"/>
      <c r="CY588" s="222"/>
      <c r="CZ588" s="222"/>
      <c r="DA588" s="222"/>
      <c r="DB588" s="224">
        <f t="shared" si="88"/>
        <v>0</v>
      </c>
      <c r="DC588" s="224">
        <f t="shared" si="89"/>
        <v>0</v>
      </c>
      <c r="DD588" s="224">
        <f t="shared" si="90"/>
        <v>0</v>
      </c>
      <c r="DE588" s="225">
        <f t="shared" si="91"/>
        <v>0</v>
      </c>
      <c r="DF588" s="222"/>
      <c r="DG588" s="222"/>
    </row>
    <row r="589" spans="90:111" x14ac:dyDescent="0.25">
      <c r="CL589" s="223">
        <f t="shared" si="83"/>
        <v>0</v>
      </c>
      <c r="CM589" s="223">
        <f t="shared" si="84"/>
        <v>0</v>
      </c>
      <c r="CN589" s="223">
        <f t="shared" si="85"/>
        <v>0</v>
      </c>
      <c r="CO589" s="223">
        <f t="shared" si="85"/>
        <v>0</v>
      </c>
      <c r="CP589" s="223">
        <f t="shared" si="86"/>
        <v>0</v>
      </c>
      <c r="CQ589" s="223">
        <f t="shared" si="87"/>
        <v>0</v>
      </c>
      <c r="CR589" s="222"/>
      <c r="CS589" s="222"/>
      <c r="CT589" s="222"/>
      <c r="CU589" s="222"/>
      <c r="CV589" s="222"/>
      <c r="CW589" s="222"/>
      <c r="CX589" s="222"/>
      <c r="CY589" s="222"/>
      <c r="CZ589" s="222"/>
      <c r="DA589" s="222"/>
      <c r="DB589" s="224">
        <f t="shared" si="88"/>
        <v>0</v>
      </c>
      <c r="DC589" s="224">
        <f t="shared" si="89"/>
        <v>0</v>
      </c>
      <c r="DD589" s="224">
        <f t="shared" si="90"/>
        <v>0</v>
      </c>
      <c r="DE589" s="225">
        <f t="shared" si="91"/>
        <v>0</v>
      </c>
      <c r="DF589" s="222"/>
      <c r="DG589" s="222"/>
    </row>
    <row r="590" spans="90:111" x14ac:dyDescent="0.25">
      <c r="CL590" s="223">
        <f t="shared" si="83"/>
        <v>0</v>
      </c>
      <c r="CM590" s="223">
        <f t="shared" si="84"/>
        <v>0</v>
      </c>
      <c r="CN590" s="223">
        <f t="shared" si="85"/>
        <v>0</v>
      </c>
      <c r="CO590" s="223">
        <f t="shared" si="85"/>
        <v>0</v>
      </c>
      <c r="CP590" s="223">
        <f t="shared" si="86"/>
        <v>0</v>
      </c>
      <c r="CQ590" s="223">
        <f t="shared" si="87"/>
        <v>0</v>
      </c>
      <c r="CR590" s="222"/>
      <c r="CS590" s="222"/>
      <c r="CT590" s="222"/>
      <c r="CU590" s="222"/>
      <c r="CV590" s="222"/>
      <c r="CW590" s="222"/>
      <c r="CX590" s="222"/>
      <c r="CY590" s="222"/>
      <c r="CZ590" s="222"/>
      <c r="DA590" s="222"/>
      <c r="DB590" s="224">
        <f t="shared" si="88"/>
        <v>0</v>
      </c>
      <c r="DC590" s="224">
        <f t="shared" si="89"/>
        <v>0</v>
      </c>
      <c r="DD590" s="224">
        <f t="shared" si="90"/>
        <v>0</v>
      </c>
      <c r="DE590" s="225">
        <f t="shared" si="91"/>
        <v>0</v>
      </c>
      <c r="DF590" s="222"/>
      <c r="DG590" s="222"/>
    </row>
    <row r="591" spans="90:111" x14ac:dyDescent="0.25">
      <c r="CL591" s="223">
        <f t="shared" si="83"/>
        <v>0</v>
      </c>
      <c r="CM591" s="223">
        <f t="shared" si="84"/>
        <v>0</v>
      </c>
      <c r="CN591" s="223">
        <f t="shared" si="85"/>
        <v>0</v>
      </c>
      <c r="CO591" s="223">
        <f t="shared" si="85"/>
        <v>0</v>
      </c>
      <c r="CP591" s="223">
        <f t="shared" si="86"/>
        <v>0</v>
      </c>
      <c r="CQ591" s="223">
        <f t="shared" si="87"/>
        <v>0</v>
      </c>
      <c r="CR591" s="222"/>
      <c r="CS591" s="222"/>
      <c r="CT591" s="222"/>
      <c r="CU591" s="222"/>
      <c r="CV591" s="222"/>
      <c r="CW591" s="222"/>
      <c r="CX591" s="222"/>
      <c r="CY591" s="222"/>
      <c r="CZ591" s="222"/>
      <c r="DA591" s="222"/>
      <c r="DB591" s="224">
        <f t="shared" si="88"/>
        <v>0</v>
      </c>
      <c r="DC591" s="224">
        <f t="shared" si="89"/>
        <v>0</v>
      </c>
      <c r="DD591" s="224">
        <f t="shared" si="90"/>
        <v>0</v>
      </c>
      <c r="DE591" s="225">
        <f t="shared" si="91"/>
        <v>0</v>
      </c>
      <c r="DF591" s="222"/>
      <c r="DG591" s="222"/>
    </row>
    <row r="592" spans="90:111" x14ac:dyDescent="0.25">
      <c r="CL592" s="223">
        <f t="shared" si="83"/>
        <v>0</v>
      </c>
      <c r="CM592" s="223">
        <f t="shared" si="84"/>
        <v>0</v>
      </c>
      <c r="CN592" s="223">
        <f t="shared" si="85"/>
        <v>0</v>
      </c>
      <c r="CO592" s="223">
        <f t="shared" si="85"/>
        <v>0</v>
      </c>
      <c r="CP592" s="223">
        <f t="shared" si="86"/>
        <v>0</v>
      </c>
      <c r="CQ592" s="223">
        <f t="shared" si="87"/>
        <v>0</v>
      </c>
      <c r="CR592" s="222"/>
      <c r="CS592" s="222"/>
      <c r="CT592" s="222"/>
      <c r="CU592" s="222"/>
      <c r="CV592" s="222"/>
      <c r="CW592" s="222"/>
      <c r="CX592" s="222"/>
      <c r="CY592" s="222"/>
      <c r="CZ592" s="222"/>
      <c r="DA592" s="222"/>
      <c r="DB592" s="224">
        <f t="shared" si="88"/>
        <v>0</v>
      </c>
      <c r="DC592" s="224">
        <f t="shared" si="89"/>
        <v>0</v>
      </c>
      <c r="DD592" s="224">
        <f t="shared" si="90"/>
        <v>0</v>
      </c>
      <c r="DE592" s="225">
        <f t="shared" si="91"/>
        <v>0</v>
      </c>
      <c r="DF592" s="222"/>
      <c r="DG592" s="222"/>
    </row>
    <row r="593" spans="90:111" x14ac:dyDescent="0.25">
      <c r="CL593" s="223">
        <f t="shared" si="83"/>
        <v>0</v>
      </c>
      <c r="CM593" s="223">
        <f t="shared" si="84"/>
        <v>0</v>
      </c>
      <c r="CN593" s="223">
        <f t="shared" si="85"/>
        <v>0</v>
      </c>
      <c r="CO593" s="223">
        <f t="shared" si="85"/>
        <v>0</v>
      </c>
      <c r="CP593" s="223">
        <f t="shared" si="86"/>
        <v>0</v>
      </c>
      <c r="CQ593" s="223">
        <f t="shared" si="87"/>
        <v>0</v>
      </c>
      <c r="CR593" s="222"/>
      <c r="CS593" s="222"/>
      <c r="CT593" s="222"/>
      <c r="CU593" s="222"/>
      <c r="CV593" s="222"/>
      <c r="CW593" s="222"/>
      <c r="CX593" s="222"/>
      <c r="CY593" s="222"/>
      <c r="CZ593" s="222"/>
      <c r="DA593" s="222"/>
      <c r="DB593" s="224">
        <f t="shared" si="88"/>
        <v>0</v>
      </c>
      <c r="DC593" s="224">
        <f t="shared" si="89"/>
        <v>0</v>
      </c>
      <c r="DD593" s="224">
        <f t="shared" si="90"/>
        <v>0</v>
      </c>
      <c r="DE593" s="225">
        <f t="shared" si="91"/>
        <v>0</v>
      </c>
      <c r="DF593" s="222"/>
      <c r="DG593" s="222"/>
    </row>
    <row r="594" spans="90:111" x14ac:dyDescent="0.25">
      <c r="CL594" s="223">
        <f t="shared" si="83"/>
        <v>0</v>
      </c>
      <c r="CM594" s="223">
        <f t="shared" si="84"/>
        <v>0</v>
      </c>
      <c r="CN594" s="223">
        <f t="shared" si="85"/>
        <v>0</v>
      </c>
      <c r="CO594" s="223">
        <f t="shared" si="85"/>
        <v>0</v>
      </c>
      <c r="CP594" s="223">
        <f t="shared" si="86"/>
        <v>0</v>
      </c>
      <c r="CQ594" s="223">
        <f t="shared" si="87"/>
        <v>0</v>
      </c>
      <c r="CR594" s="222"/>
      <c r="CS594" s="222"/>
      <c r="CT594" s="222"/>
      <c r="CU594" s="222"/>
      <c r="CV594" s="222"/>
      <c r="CW594" s="222"/>
      <c r="CX594" s="222"/>
      <c r="CY594" s="222"/>
      <c r="CZ594" s="222"/>
      <c r="DA594" s="222"/>
      <c r="DB594" s="224">
        <f t="shared" si="88"/>
        <v>0</v>
      </c>
      <c r="DC594" s="224">
        <f t="shared" si="89"/>
        <v>0</v>
      </c>
      <c r="DD594" s="224">
        <f t="shared" si="90"/>
        <v>0</v>
      </c>
      <c r="DE594" s="225">
        <f t="shared" si="91"/>
        <v>0</v>
      </c>
      <c r="DF594" s="222"/>
      <c r="DG594" s="222"/>
    </row>
    <row r="595" spans="90:111" x14ac:dyDescent="0.25">
      <c r="CL595" s="223">
        <f t="shared" si="83"/>
        <v>0</v>
      </c>
      <c r="CM595" s="223">
        <f t="shared" si="84"/>
        <v>0</v>
      </c>
      <c r="CN595" s="223">
        <f t="shared" si="85"/>
        <v>0</v>
      </c>
      <c r="CO595" s="223">
        <f t="shared" si="85"/>
        <v>0</v>
      </c>
      <c r="CP595" s="223">
        <f t="shared" si="86"/>
        <v>0</v>
      </c>
      <c r="CQ595" s="223">
        <f t="shared" si="87"/>
        <v>0</v>
      </c>
      <c r="CR595" s="222"/>
      <c r="CS595" s="222"/>
      <c r="CT595" s="222"/>
      <c r="CU595" s="222"/>
      <c r="CV595" s="222"/>
      <c r="CW595" s="222"/>
      <c r="CX595" s="222"/>
      <c r="CY595" s="222"/>
      <c r="CZ595" s="222"/>
      <c r="DA595" s="222"/>
      <c r="DB595" s="224">
        <f t="shared" si="88"/>
        <v>0</v>
      </c>
      <c r="DC595" s="224">
        <f t="shared" si="89"/>
        <v>0</v>
      </c>
      <c r="DD595" s="224">
        <f t="shared" si="90"/>
        <v>0</v>
      </c>
      <c r="DE595" s="225">
        <f t="shared" si="91"/>
        <v>0</v>
      </c>
      <c r="DF595" s="222"/>
      <c r="DG595" s="222"/>
    </row>
    <row r="596" spans="90:111" x14ac:dyDescent="0.25">
      <c r="CL596" s="223">
        <f t="shared" si="83"/>
        <v>0</v>
      </c>
      <c r="CM596" s="223">
        <f t="shared" si="84"/>
        <v>0</v>
      </c>
      <c r="CN596" s="223">
        <f t="shared" si="85"/>
        <v>0</v>
      </c>
      <c r="CO596" s="223">
        <f t="shared" si="85"/>
        <v>0</v>
      </c>
      <c r="CP596" s="223">
        <f t="shared" si="86"/>
        <v>0</v>
      </c>
      <c r="CQ596" s="223">
        <f t="shared" si="87"/>
        <v>0</v>
      </c>
      <c r="CR596" s="222"/>
      <c r="CS596" s="222"/>
      <c r="CT596" s="222"/>
      <c r="CU596" s="222"/>
      <c r="CV596" s="222"/>
      <c r="CW596" s="222"/>
      <c r="CX596" s="222"/>
      <c r="CY596" s="222"/>
      <c r="CZ596" s="222"/>
      <c r="DA596" s="222"/>
      <c r="DB596" s="224">
        <f t="shared" si="88"/>
        <v>0</v>
      </c>
      <c r="DC596" s="224">
        <f t="shared" si="89"/>
        <v>0</v>
      </c>
      <c r="DD596" s="224">
        <f t="shared" si="90"/>
        <v>0</v>
      </c>
      <c r="DE596" s="225">
        <f t="shared" si="91"/>
        <v>0</v>
      </c>
      <c r="DF596" s="222"/>
      <c r="DG596" s="222"/>
    </row>
    <row r="597" spans="90:111" x14ac:dyDescent="0.25">
      <c r="CL597" s="223">
        <f t="shared" si="83"/>
        <v>0</v>
      </c>
      <c r="CM597" s="223">
        <f t="shared" si="84"/>
        <v>0</v>
      </c>
      <c r="CN597" s="223">
        <f t="shared" si="85"/>
        <v>0</v>
      </c>
      <c r="CO597" s="223">
        <f t="shared" si="85"/>
        <v>0</v>
      </c>
      <c r="CP597" s="223">
        <f t="shared" si="86"/>
        <v>0</v>
      </c>
      <c r="CQ597" s="223">
        <f t="shared" si="87"/>
        <v>0</v>
      </c>
      <c r="CR597" s="222"/>
      <c r="CS597" s="222"/>
      <c r="CT597" s="222"/>
      <c r="CU597" s="222"/>
      <c r="CV597" s="222"/>
      <c r="CW597" s="222"/>
      <c r="CX597" s="222"/>
      <c r="CY597" s="222"/>
      <c r="CZ597" s="222"/>
      <c r="DA597" s="222"/>
      <c r="DB597" s="224">
        <f t="shared" si="88"/>
        <v>0</v>
      </c>
      <c r="DC597" s="224">
        <f t="shared" si="89"/>
        <v>0</v>
      </c>
      <c r="DD597" s="224">
        <f t="shared" si="90"/>
        <v>0</v>
      </c>
      <c r="DE597" s="225">
        <f t="shared" si="91"/>
        <v>0</v>
      </c>
      <c r="DF597" s="222"/>
      <c r="DG597" s="222"/>
    </row>
    <row r="598" spans="90:111" x14ac:dyDescent="0.25">
      <c r="CL598" s="223">
        <f t="shared" si="83"/>
        <v>0</v>
      </c>
      <c r="CM598" s="223">
        <f t="shared" si="84"/>
        <v>0</v>
      </c>
      <c r="CN598" s="223">
        <f t="shared" si="85"/>
        <v>0</v>
      </c>
      <c r="CO598" s="223">
        <f t="shared" si="85"/>
        <v>0</v>
      </c>
      <c r="CP598" s="223">
        <f t="shared" si="86"/>
        <v>0</v>
      </c>
      <c r="CQ598" s="223">
        <f t="shared" si="87"/>
        <v>0</v>
      </c>
      <c r="CR598" s="222"/>
      <c r="CS598" s="222"/>
      <c r="CT598" s="222"/>
      <c r="CU598" s="222"/>
      <c r="CV598" s="222"/>
      <c r="CW598" s="222"/>
      <c r="CX598" s="222"/>
      <c r="CY598" s="222"/>
      <c r="CZ598" s="222"/>
      <c r="DA598" s="222"/>
      <c r="DB598" s="224">
        <f t="shared" si="88"/>
        <v>0</v>
      </c>
      <c r="DC598" s="224">
        <f t="shared" si="89"/>
        <v>0</v>
      </c>
      <c r="DD598" s="224">
        <f t="shared" si="90"/>
        <v>0</v>
      </c>
      <c r="DE598" s="225">
        <f t="shared" si="91"/>
        <v>0</v>
      </c>
      <c r="DF598" s="222"/>
      <c r="DG598" s="222"/>
    </row>
    <row r="599" spans="90:111" x14ac:dyDescent="0.25">
      <c r="CL599" s="223">
        <f t="shared" si="83"/>
        <v>0</v>
      </c>
      <c r="CM599" s="223">
        <f t="shared" si="84"/>
        <v>0</v>
      </c>
      <c r="CN599" s="223">
        <f t="shared" si="85"/>
        <v>0</v>
      </c>
      <c r="CO599" s="223">
        <f t="shared" si="85"/>
        <v>0</v>
      </c>
      <c r="CP599" s="223">
        <f t="shared" si="86"/>
        <v>0</v>
      </c>
      <c r="CQ599" s="223">
        <f t="shared" si="87"/>
        <v>0</v>
      </c>
      <c r="CR599" s="222"/>
      <c r="CS599" s="222"/>
      <c r="CT599" s="222"/>
      <c r="CU599" s="222"/>
      <c r="CV599" s="222"/>
      <c r="CW599" s="222"/>
      <c r="CX599" s="222"/>
      <c r="CY599" s="222"/>
      <c r="CZ599" s="222"/>
      <c r="DA599" s="222"/>
      <c r="DB599" s="224">
        <f t="shared" si="88"/>
        <v>0</v>
      </c>
      <c r="DC599" s="224">
        <f t="shared" si="89"/>
        <v>0</v>
      </c>
      <c r="DD599" s="224">
        <f t="shared" si="90"/>
        <v>0</v>
      </c>
      <c r="DE599" s="225">
        <f t="shared" si="91"/>
        <v>0</v>
      </c>
      <c r="DF599" s="222"/>
      <c r="DG599" s="222"/>
    </row>
    <row r="600" spans="90:111" x14ac:dyDescent="0.25">
      <c r="CL600" s="223">
        <f t="shared" si="83"/>
        <v>0</v>
      </c>
      <c r="CM600" s="223">
        <f t="shared" si="84"/>
        <v>0</v>
      </c>
      <c r="CN600" s="223">
        <f t="shared" si="85"/>
        <v>0</v>
      </c>
      <c r="CO600" s="223">
        <f t="shared" si="85"/>
        <v>0</v>
      </c>
      <c r="CP600" s="223">
        <f t="shared" si="86"/>
        <v>0</v>
      </c>
      <c r="CQ600" s="223">
        <f t="shared" si="87"/>
        <v>0</v>
      </c>
      <c r="CR600" s="222"/>
      <c r="CS600" s="222"/>
      <c r="CT600" s="222"/>
      <c r="CU600" s="222"/>
      <c r="CV600" s="222"/>
      <c r="CW600" s="222"/>
      <c r="CX600" s="222"/>
      <c r="CY600" s="222"/>
      <c r="CZ600" s="222"/>
      <c r="DA600" s="222"/>
      <c r="DB600" s="224">
        <f t="shared" si="88"/>
        <v>0</v>
      </c>
      <c r="DC600" s="224">
        <f t="shared" si="89"/>
        <v>0</v>
      </c>
      <c r="DD600" s="224">
        <f t="shared" si="90"/>
        <v>0</v>
      </c>
      <c r="DE600" s="225">
        <f t="shared" si="91"/>
        <v>0</v>
      </c>
      <c r="DF600" s="222"/>
      <c r="DG600" s="222"/>
    </row>
    <row r="601" spans="90:111" x14ac:dyDescent="0.25">
      <c r="CL601" s="223">
        <f t="shared" si="83"/>
        <v>0</v>
      </c>
      <c r="CM601" s="223">
        <f t="shared" si="84"/>
        <v>0</v>
      </c>
      <c r="CN601" s="223">
        <f t="shared" si="85"/>
        <v>0</v>
      </c>
      <c r="CO601" s="223">
        <f t="shared" si="85"/>
        <v>0</v>
      </c>
      <c r="CP601" s="223">
        <f t="shared" si="86"/>
        <v>0</v>
      </c>
      <c r="CQ601" s="223">
        <f t="shared" si="87"/>
        <v>0</v>
      </c>
      <c r="CR601" s="222"/>
      <c r="CS601" s="222"/>
      <c r="CT601" s="222"/>
      <c r="CU601" s="222"/>
      <c r="CV601" s="222"/>
      <c r="CW601" s="222"/>
      <c r="CX601" s="222"/>
      <c r="CY601" s="222"/>
      <c r="CZ601" s="222"/>
      <c r="DA601" s="222"/>
      <c r="DB601" s="224">
        <f t="shared" si="88"/>
        <v>0</v>
      </c>
      <c r="DC601" s="224">
        <f t="shared" si="89"/>
        <v>0</v>
      </c>
      <c r="DD601" s="224">
        <f t="shared" si="90"/>
        <v>0</v>
      </c>
      <c r="DE601" s="225">
        <f t="shared" si="91"/>
        <v>0</v>
      </c>
      <c r="DF601" s="222"/>
      <c r="DG601" s="222"/>
    </row>
    <row r="602" spans="90:111" x14ac:dyDescent="0.25">
      <c r="CL602" s="223">
        <f t="shared" si="83"/>
        <v>0</v>
      </c>
      <c r="CM602" s="223">
        <f t="shared" si="84"/>
        <v>0</v>
      </c>
      <c r="CN602" s="223">
        <f t="shared" si="85"/>
        <v>0</v>
      </c>
      <c r="CO602" s="223">
        <f t="shared" si="85"/>
        <v>0</v>
      </c>
      <c r="CP602" s="223">
        <f t="shared" si="86"/>
        <v>0</v>
      </c>
      <c r="CQ602" s="223">
        <f t="shared" si="87"/>
        <v>0</v>
      </c>
      <c r="CR602" s="222"/>
      <c r="CS602" s="222"/>
      <c r="CT602" s="222"/>
      <c r="CU602" s="222"/>
      <c r="CV602" s="222"/>
      <c r="CW602" s="222"/>
      <c r="CX602" s="222"/>
      <c r="CY602" s="222"/>
      <c r="CZ602" s="222"/>
      <c r="DA602" s="222"/>
      <c r="DB602" s="224">
        <f t="shared" si="88"/>
        <v>0</v>
      </c>
      <c r="DC602" s="224">
        <f t="shared" si="89"/>
        <v>0</v>
      </c>
      <c r="DD602" s="224">
        <f t="shared" si="90"/>
        <v>0</v>
      </c>
      <c r="DE602" s="225">
        <f t="shared" si="91"/>
        <v>0</v>
      </c>
      <c r="DF602" s="222"/>
      <c r="DG602" s="222"/>
    </row>
    <row r="603" spans="90:111" x14ac:dyDescent="0.25">
      <c r="CL603" s="223">
        <f t="shared" si="83"/>
        <v>0</v>
      </c>
      <c r="CM603" s="223">
        <f t="shared" si="84"/>
        <v>0</v>
      </c>
      <c r="CN603" s="223">
        <f t="shared" si="85"/>
        <v>0</v>
      </c>
      <c r="CO603" s="223">
        <f t="shared" si="85"/>
        <v>0</v>
      </c>
      <c r="CP603" s="223">
        <f t="shared" si="86"/>
        <v>0</v>
      </c>
      <c r="CQ603" s="223">
        <f t="shared" si="87"/>
        <v>0</v>
      </c>
      <c r="CR603" s="222"/>
      <c r="CS603" s="222"/>
      <c r="CT603" s="222"/>
      <c r="CU603" s="222"/>
      <c r="CV603" s="222"/>
      <c r="CW603" s="222"/>
      <c r="CX603" s="222"/>
      <c r="CY603" s="222"/>
      <c r="CZ603" s="222"/>
      <c r="DA603" s="222"/>
      <c r="DB603" s="224">
        <f t="shared" si="88"/>
        <v>0</v>
      </c>
      <c r="DC603" s="224">
        <f t="shared" si="89"/>
        <v>0</v>
      </c>
      <c r="DD603" s="224">
        <f t="shared" si="90"/>
        <v>0</v>
      </c>
      <c r="DE603" s="225">
        <f t="shared" si="91"/>
        <v>0</v>
      </c>
      <c r="DF603" s="222"/>
      <c r="DG603" s="222"/>
    </row>
    <row r="604" spans="90:111" x14ac:dyDescent="0.25">
      <c r="CL604" s="223">
        <f t="shared" si="83"/>
        <v>0</v>
      </c>
      <c r="CM604" s="223">
        <f t="shared" si="84"/>
        <v>0</v>
      </c>
      <c r="CN604" s="223">
        <f t="shared" si="85"/>
        <v>0</v>
      </c>
      <c r="CO604" s="223">
        <f t="shared" si="85"/>
        <v>0</v>
      </c>
      <c r="CP604" s="223">
        <f t="shared" si="86"/>
        <v>0</v>
      </c>
      <c r="CQ604" s="223">
        <f t="shared" si="87"/>
        <v>0</v>
      </c>
      <c r="CR604" s="222"/>
      <c r="CS604" s="222"/>
      <c r="CT604" s="222"/>
      <c r="CU604" s="222"/>
      <c r="CV604" s="222"/>
      <c r="CW604" s="222"/>
      <c r="CX604" s="222"/>
      <c r="CY604" s="222"/>
      <c r="CZ604" s="222"/>
      <c r="DA604" s="222"/>
      <c r="DB604" s="224">
        <f t="shared" si="88"/>
        <v>0</v>
      </c>
      <c r="DC604" s="224">
        <f t="shared" si="89"/>
        <v>0</v>
      </c>
      <c r="DD604" s="224">
        <f t="shared" si="90"/>
        <v>0</v>
      </c>
      <c r="DE604" s="225">
        <f t="shared" si="91"/>
        <v>0</v>
      </c>
      <c r="DF604" s="222"/>
      <c r="DG604" s="222"/>
    </row>
    <row r="605" spans="90:111" x14ac:dyDescent="0.25">
      <c r="CL605" s="223">
        <f t="shared" si="83"/>
        <v>0</v>
      </c>
      <c r="CM605" s="223">
        <f t="shared" si="84"/>
        <v>0</v>
      </c>
      <c r="CN605" s="223">
        <f t="shared" si="85"/>
        <v>0</v>
      </c>
      <c r="CO605" s="223">
        <f t="shared" si="85"/>
        <v>0</v>
      </c>
      <c r="CP605" s="223">
        <f t="shared" si="86"/>
        <v>0</v>
      </c>
      <c r="CQ605" s="223">
        <f t="shared" si="87"/>
        <v>0</v>
      </c>
      <c r="CR605" s="222"/>
      <c r="CS605" s="222"/>
      <c r="CT605" s="222"/>
      <c r="CU605" s="222"/>
      <c r="CV605" s="222"/>
      <c r="CW605" s="222"/>
      <c r="CX605" s="222"/>
      <c r="CY605" s="222"/>
      <c r="CZ605" s="222"/>
      <c r="DA605" s="222"/>
      <c r="DB605" s="224">
        <f t="shared" si="88"/>
        <v>0</v>
      </c>
      <c r="DC605" s="224">
        <f t="shared" si="89"/>
        <v>0</v>
      </c>
      <c r="DD605" s="224">
        <f t="shared" si="90"/>
        <v>0</v>
      </c>
      <c r="DE605" s="225">
        <f t="shared" si="91"/>
        <v>0</v>
      </c>
      <c r="DF605" s="222"/>
      <c r="DG605" s="222"/>
    </row>
    <row r="606" spans="90:111" x14ac:dyDescent="0.25">
      <c r="CL606" s="223">
        <f t="shared" si="83"/>
        <v>0</v>
      </c>
      <c r="CM606" s="223">
        <f t="shared" si="84"/>
        <v>0</v>
      </c>
      <c r="CN606" s="223">
        <f t="shared" si="85"/>
        <v>0</v>
      </c>
      <c r="CO606" s="223">
        <f t="shared" si="85"/>
        <v>0</v>
      </c>
      <c r="CP606" s="223">
        <f t="shared" si="86"/>
        <v>0</v>
      </c>
      <c r="CQ606" s="223">
        <f t="shared" si="87"/>
        <v>0</v>
      </c>
      <c r="CR606" s="222"/>
      <c r="CS606" s="222"/>
      <c r="CT606" s="222"/>
      <c r="CU606" s="222"/>
      <c r="CV606" s="222"/>
      <c r="CW606" s="222"/>
      <c r="CX606" s="222"/>
      <c r="CY606" s="222"/>
      <c r="CZ606" s="222"/>
      <c r="DA606" s="222"/>
      <c r="DB606" s="224">
        <f t="shared" si="88"/>
        <v>0</v>
      </c>
      <c r="DC606" s="224">
        <f t="shared" si="89"/>
        <v>0</v>
      </c>
      <c r="DD606" s="224">
        <f t="shared" si="90"/>
        <v>0</v>
      </c>
      <c r="DE606" s="225">
        <f t="shared" si="91"/>
        <v>0</v>
      </c>
      <c r="DF606" s="222"/>
      <c r="DG606" s="222"/>
    </row>
    <row r="607" spans="90:111" x14ac:dyDescent="0.25">
      <c r="CL607" s="223">
        <f t="shared" si="83"/>
        <v>0</v>
      </c>
      <c r="CM607" s="223">
        <f t="shared" si="84"/>
        <v>0</v>
      </c>
      <c r="CN607" s="223">
        <f t="shared" si="85"/>
        <v>0</v>
      </c>
      <c r="CO607" s="223">
        <f t="shared" si="85"/>
        <v>0</v>
      </c>
      <c r="CP607" s="223">
        <f t="shared" si="86"/>
        <v>0</v>
      </c>
      <c r="CQ607" s="223">
        <f t="shared" si="87"/>
        <v>0</v>
      </c>
      <c r="CR607" s="222"/>
      <c r="CS607" s="222"/>
      <c r="CT607" s="222"/>
      <c r="CU607" s="222"/>
      <c r="CV607" s="222"/>
      <c r="CW607" s="222"/>
      <c r="CX607" s="222"/>
      <c r="CY607" s="222"/>
      <c r="CZ607" s="222"/>
      <c r="DA607" s="222"/>
      <c r="DB607" s="224">
        <f t="shared" si="88"/>
        <v>0</v>
      </c>
      <c r="DC607" s="224">
        <f t="shared" si="89"/>
        <v>0</v>
      </c>
      <c r="DD607" s="224">
        <f t="shared" si="90"/>
        <v>0</v>
      </c>
      <c r="DE607" s="225">
        <f t="shared" si="91"/>
        <v>0</v>
      </c>
      <c r="DF607" s="222"/>
      <c r="DG607" s="222"/>
    </row>
    <row r="608" spans="90:111" x14ac:dyDescent="0.25">
      <c r="CL608" s="223">
        <f t="shared" si="83"/>
        <v>0</v>
      </c>
      <c r="CM608" s="223">
        <f t="shared" si="84"/>
        <v>0</v>
      </c>
      <c r="CN608" s="223">
        <f t="shared" si="85"/>
        <v>0</v>
      </c>
      <c r="CO608" s="223">
        <f t="shared" si="85"/>
        <v>0</v>
      </c>
      <c r="CP608" s="223">
        <f t="shared" si="86"/>
        <v>0</v>
      </c>
      <c r="CQ608" s="223">
        <f t="shared" si="87"/>
        <v>0</v>
      </c>
      <c r="CR608" s="222"/>
      <c r="CS608" s="222"/>
      <c r="CT608" s="222"/>
      <c r="CU608" s="222"/>
      <c r="CV608" s="222"/>
      <c r="CW608" s="222"/>
      <c r="CX608" s="222"/>
      <c r="CY608" s="222"/>
      <c r="CZ608" s="222"/>
      <c r="DA608" s="222"/>
      <c r="DB608" s="224">
        <f t="shared" si="88"/>
        <v>0</v>
      </c>
      <c r="DC608" s="224">
        <f t="shared" si="89"/>
        <v>0</v>
      </c>
      <c r="DD608" s="224">
        <f t="shared" si="90"/>
        <v>0</v>
      </c>
      <c r="DE608" s="225">
        <f t="shared" si="91"/>
        <v>0</v>
      </c>
      <c r="DF608" s="222"/>
      <c r="DG608" s="222"/>
    </row>
    <row r="609" spans="90:111" x14ac:dyDescent="0.25">
      <c r="CL609" s="223">
        <f t="shared" si="83"/>
        <v>0</v>
      </c>
      <c r="CM609" s="223">
        <f t="shared" si="84"/>
        <v>0</v>
      </c>
      <c r="CN609" s="223">
        <f t="shared" si="85"/>
        <v>0</v>
      </c>
      <c r="CO609" s="223">
        <f t="shared" si="85"/>
        <v>0</v>
      </c>
      <c r="CP609" s="223">
        <f t="shared" si="86"/>
        <v>0</v>
      </c>
      <c r="CQ609" s="223">
        <f t="shared" si="87"/>
        <v>0</v>
      </c>
      <c r="CR609" s="222"/>
      <c r="CS609" s="222"/>
      <c r="CT609" s="222"/>
      <c r="CU609" s="222"/>
      <c r="CV609" s="222"/>
      <c r="CW609" s="222"/>
      <c r="CX609" s="222"/>
      <c r="CY609" s="222"/>
      <c r="CZ609" s="222"/>
      <c r="DA609" s="222"/>
      <c r="DB609" s="224">
        <f t="shared" si="88"/>
        <v>0</v>
      </c>
      <c r="DC609" s="224">
        <f t="shared" si="89"/>
        <v>0</v>
      </c>
      <c r="DD609" s="224">
        <f t="shared" si="90"/>
        <v>0</v>
      </c>
      <c r="DE609" s="225">
        <f t="shared" si="91"/>
        <v>0</v>
      </c>
      <c r="DF609" s="222"/>
      <c r="DG609" s="222"/>
    </row>
    <row r="610" spans="90:111" x14ac:dyDescent="0.25">
      <c r="CL610" s="223">
        <f t="shared" si="83"/>
        <v>0</v>
      </c>
      <c r="CM610" s="223">
        <f t="shared" si="84"/>
        <v>0</v>
      </c>
      <c r="CN610" s="223">
        <f t="shared" si="85"/>
        <v>0</v>
      </c>
      <c r="CO610" s="223">
        <f t="shared" si="85"/>
        <v>0</v>
      </c>
      <c r="CP610" s="223">
        <f t="shared" si="86"/>
        <v>0</v>
      </c>
      <c r="CQ610" s="223">
        <f t="shared" si="87"/>
        <v>0</v>
      </c>
      <c r="CR610" s="222"/>
      <c r="CS610" s="222"/>
      <c r="CT610" s="222"/>
      <c r="CU610" s="222"/>
      <c r="CV610" s="222"/>
      <c r="CW610" s="222"/>
      <c r="CX610" s="222"/>
      <c r="CY610" s="222"/>
      <c r="CZ610" s="222"/>
      <c r="DA610" s="222"/>
      <c r="DB610" s="224">
        <f t="shared" si="88"/>
        <v>0</v>
      </c>
      <c r="DC610" s="224">
        <f t="shared" si="89"/>
        <v>0</v>
      </c>
      <c r="DD610" s="224">
        <f t="shared" si="90"/>
        <v>0</v>
      </c>
      <c r="DE610" s="225">
        <f t="shared" si="91"/>
        <v>0</v>
      </c>
      <c r="DF610" s="222"/>
      <c r="DG610" s="222"/>
    </row>
    <row r="611" spans="90:111" x14ac:dyDescent="0.25">
      <c r="CL611" s="223">
        <f t="shared" si="83"/>
        <v>0</v>
      </c>
      <c r="CM611" s="223">
        <f t="shared" si="84"/>
        <v>0</v>
      </c>
      <c r="CN611" s="223">
        <f t="shared" si="85"/>
        <v>0</v>
      </c>
      <c r="CO611" s="223">
        <f t="shared" si="85"/>
        <v>0</v>
      </c>
      <c r="CP611" s="223">
        <f t="shared" si="86"/>
        <v>0</v>
      </c>
      <c r="CQ611" s="223">
        <f t="shared" si="87"/>
        <v>0</v>
      </c>
      <c r="CR611" s="222"/>
      <c r="CS611" s="222"/>
      <c r="CT611" s="222"/>
      <c r="CU611" s="222"/>
      <c r="CV611" s="222"/>
      <c r="CW611" s="222"/>
      <c r="CX611" s="222"/>
      <c r="CY611" s="222"/>
      <c r="CZ611" s="222"/>
      <c r="DA611" s="222"/>
      <c r="DB611" s="224">
        <f t="shared" si="88"/>
        <v>0</v>
      </c>
      <c r="DC611" s="224">
        <f t="shared" si="89"/>
        <v>0</v>
      </c>
      <c r="DD611" s="224">
        <f t="shared" si="90"/>
        <v>0</v>
      </c>
      <c r="DE611" s="225">
        <f t="shared" si="91"/>
        <v>0</v>
      </c>
      <c r="DF611" s="222"/>
      <c r="DG611" s="222"/>
    </row>
    <row r="612" spans="90:111" x14ac:dyDescent="0.25">
      <c r="CL612" s="223">
        <f t="shared" si="83"/>
        <v>0</v>
      </c>
      <c r="CM612" s="223">
        <f t="shared" si="84"/>
        <v>0</v>
      </c>
      <c r="CN612" s="223">
        <f t="shared" si="85"/>
        <v>0</v>
      </c>
      <c r="CO612" s="223">
        <f t="shared" si="85"/>
        <v>0</v>
      </c>
      <c r="CP612" s="223">
        <f t="shared" si="86"/>
        <v>0</v>
      </c>
      <c r="CQ612" s="223">
        <f t="shared" si="87"/>
        <v>0</v>
      </c>
      <c r="CR612" s="222"/>
      <c r="CS612" s="222"/>
      <c r="CT612" s="222"/>
      <c r="CU612" s="222"/>
      <c r="CV612" s="222"/>
      <c r="CW612" s="222"/>
      <c r="CX612" s="222"/>
      <c r="CY612" s="222"/>
      <c r="CZ612" s="222"/>
      <c r="DA612" s="222"/>
      <c r="DB612" s="224">
        <f t="shared" si="88"/>
        <v>0</v>
      </c>
      <c r="DC612" s="224">
        <f t="shared" si="89"/>
        <v>0</v>
      </c>
      <c r="DD612" s="224">
        <f t="shared" si="90"/>
        <v>0</v>
      </c>
      <c r="DE612" s="225">
        <f t="shared" si="91"/>
        <v>0</v>
      </c>
      <c r="DF612" s="222"/>
      <c r="DG612" s="222"/>
    </row>
    <row r="613" spans="90:111" x14ac:dyDescent="0.25">
      <c r="CL613" s="223">
        <f t="shared" si="83"/>
        <v>0</v>
      </c>
      <c r="CM613" s="223">
        <f t="shared" si="84"/>
        <v>0</v>
      </c>
      <c r="CN613" s="223">
        <f t="shared" si="85"/>
        <v>0</v>
      </c>
      <c r="CO613" s="223">
        <f t="shared" si="85"/>
        <v>0</v>
      </c>
      <c r="CP613" s="223">
        <f t="shared" si="86"/>
        <v>0</v>
      </c>
      <c r="CQ613" s="223">
        <f t="shared" si="87"/>
        <v>0</v>
      </c>
      <c r="CR613" s="222"/>
      <c r="CS613" s="222"/>
      <c r="CT613" s="222"/>
      <c r="CU613" s="222"/>
      <c r="CV613" s="222"/>
      <c r="CW613" s="222"/>
      <c r="CX613" s="222"/>
      <c r="CY613" s="222"/>
      <c r="CZ613" s="222"/>
      <c r="DA613" s="222"/>
      <c r="DB613" s="224">
        <f t="shared" si="88"/>
        <v>0</v>
      </c>
      <c r="DC613" s="224">
        <f t="shared" si="89"/>
        <v>0</v>
      </c>
      <c r="DD613" s="224">
        <f t="shared" si="90"/>
        <v>0</v>
      </c>
      <c r="DE613" s="225">
        <f t="shared" si="91"/>
        <v>0</v>
      </c>
      <c r="DF613" s="222"/>
      <c r="DG613" s="222"/>
    </row>
    <row r="614" spans="90:111" x14ac:dyDescent="0.25">
      <c r="CL614" s="223">
        <f t="shared" si="83"/>
        <v>0</v>
      </c>
      <c r="CM614" s="223">
        <f t="shared" si="84"/>
        <v>0</v>
      </c>
      <c r="CN614" s="223">
        <f t="shared" si="85"/>
        <v>0</v>
      </c>
      <c r="CO614" s="223">
        <f t="shared" si="85"/>
        <v>0</v>
      </c>
      <c r="CP614" s="223">
        <f t="shared" si="86"/>
        <v>0</v>
      </c>
      <c r="CQ614" s="223">
        <f t="shared" si="87"/>
        <v>0</v>
      </c>
      <c r="CR614" s="222"/>
      <c r="CS614" s="222"/>
      <c r="CT614" s="222"/>
      <c r="CU614" s="222"/>
      <c r="CV614" s="222"/>
      <c r="CW614" s="222"/>
      <c r="CX614" s="222"/>
      <c r="CY614" s="222"/>
      <c r="CZ614" s="222"/>
      <c r="DA614" s="222"/>
      <c r="DB614" s="224">
        <f t="shared" si="88"/>
        <v>0</v>
      </c>
      <c r="DC614" s="224">
        <f t="shared" si="89"/>
        <v>0</v>
      </c>
      <c r="DD614" s="224">
        <f t="shared" si="90"/>
        <v>0</v>
      </c>
      <c r="DE614" s="225">
        <f t="shared" si="91"/>
        <v>0</v>
      </c>
      <c r="DF614" s="222"/>
      <c r="DG614" s="222"/>
    </row>
    <row r="615" spans="90:111" x14ac:dyDescent="0.25">
      <c r="CL615" s="223">
        <f t="shared" si="83"/>
        <v>0</v>
      </c>
      <c r="CM615" s="223">
        <f t="shared" si="84"/>
        <v>0</v>
      </c>
      <c r="CN615" s="223">
        <f t="shared" si="85"/>
        <v>0</v>
      </c>
      <c r="CO615" s="223">
        <f t="shared" si="85"/>
        <v>0</v>
      </c>
      <c r="CP615" s="223">
        <f t="shared" si="86"/>
        <v>0</v>
      </c>
      <c r="CQ615" s="223">
        <f t="shared" si="87"/>
        <v>0</v>
      </c>
      <c r="CR615" s="222"/>
      <c r="CS615" s="222"/>
      <c r="CT615" s="222"/>
      <c r="CU615" s="222"/>
      <c r="CV615" s="222"/>
      <c r="CW615" s="222"/>
      <c r="CX615" s="222"/>
      <c r="CY615" s="222"/>
      <c r="CZ615" s="222"/>
      <c r="DA615" s="222"/>
      <c r="DB615" s="224">
        <f t="shared" si="88"/>
        <v>0</v>
      </c>
      <c r="DC615" s="224">
        <f t="shared" si="89"/>
        <v>0</v>
      </c>
      <c r="DD615" s="224">
        <f t="shared" si="90"/>
        <v>0</v>
      </c>
      <c r="DE615" s="225">
        <f t="shared" si="91"/>
        <v>0</v>
      </c>
      <c r="DF615" s="222"/>
      <c r="DG615" s="222"/>
    </row>
    <row r="616" spans="90:111" x14ac:dyDescent="0.25">
      <c r="CL616" s="223">
        <f t="shared" si="83"/>
        <v>0</v>
      </c>
      <c r="CM616" s="223">
        <f t="shared" si="84"/>
        <v>0</v>
      </c>
      <c r="CN616" s="223">
        <f t="shared" si="85"/>
        <v>0</v>
      </c>
      <c r="CO616" s="223">
        <f t="shared" si="85"/>
        <v>0</v>
      </c>
      <c r="CP616" s="223">
        <f t="shared" si="86"/>
        <v>0</v>
      </c>
      <c r="CQ616" s="223">
        <f t="shared" si="87"/>
        <v>0</v>
      </c>
      <c r="CR616" s="222"/>
      <c r="CS616" s="222"/>
      <c r="CT616" s="222"/>
      <c r="CU616" s="222"/>
      <c r="CV616" s="222"/>
      <c r="CW616" s="222"/>
      <c r="CX616" s="222"/>
      <c r="CY616" s="222"/>
      <c r="CZ616" s="222"/>
      <c r="DA616" s="222"/>
      <c r="DB616" s="224">
        <f t="shared" si="88"/>
        <v>0</v>
      </c>
      <c r="DC616" s="224">
        <f t="shared" si="89"/>
        <v>0</v>
      </c>
      <c r="DD616" s="224">
        <f t="shared" si="90"/>
        <v>0</v>
      </c>
      <c r="DE616" s="225">
        <f t="shared" si="91"/>
        <v>0</v>
      </c>
      <c r="DF616" s="222"/>
      <c r="DG616" s="222"/>
    </row>
    <row r="617" spans="90:111" x14ac:dyDescent="0.25">
      <c r="CL617" s="223">
        <f t="shared" si="83"/>
        <v>0</v>
      </c>
      <c r="CM617" s="223">
        <f t="shared" si="84"/>
        <v>0</v>
      </c>
      <c r="CN617" s="223">
        <f t="shared" si="85"/>
        <v>0</v>
      </c>
      <c r="CO617" s="223">
        <f t="shared" si="85"/>
        <v>0</v>
      </c>
      <c r="CP617" s="223">
        <f t="shared" si="86"/>
        <v>0</v>
      </c>
      <c r="CQ617" s="223">
        <f t="shared" si="87"/>
        <v>0</v>
      </c>
      <c r="CR617" s="222"/>
      <c r="CS617" s="222"/>
      <c r="CT617" s="222"/>
      <c r="CU617" s="222"/>
      <c r="CV617" s="222"/>
      <c r="CW617" s="222"/>
      <c r="CX617" s="222"/>
      <c r="CY617" s="222"/>
      <c r="CZ617" s="222"/>
      <c r="DA617" s="222"/>
      <c r="DB617" s="224">
        <f t="shared" si="88"/>
        <v>0</v>
      </c>
      <c r="DC617" s="224">
        <f t="shared" si="89"/>
        <v>0</v>
      </c>
      <c r="DD617" s="224">
        <f t="shared" si="90"/>
        <v>0</v>
      </c>
      <c r="DE617" s="225">
        <f t="shared" si="91"/>
        <v>0</v>
      </c>
      <c r="DF617" s="222"/>
      <c r="DG617" s="222"/>
    </row>
    <row r="618" spans="90:111" x14ac:dyDescent="0.25">
      <c r="CL618" s="223">
        <f t="shared" si="83"/>
        <v>0</v>
      </c>
      <c r="CM618" s="223">
        <f t="shared" si="84"/>
        <v>0</v>
      </c>
      <c r="CN618" s="223">
        <f t="shared" si="85"/>
        <v>0</v>
      </c>
      <c r="CO618" s="223">
        <f t="shared" si="85"/>
        <v>0</v>
      </c>
      <c r="CP618" s="223">
        <f t="shared" si="86"/>
        <v>0</v>
      </c>
      <c r="CQ618" s="223">
        <f t="shared" si="87"/>
        <v>0</v>
      </c>
      <c r="CR618" s="222"/>
      <c r="CS618" s="222"/>
      <c r="CT618" s="222"/>
      <c r="CU618" s="222"/>
      <c r="CV618" s="222"/>
      <c r="CW618" s="222"/>
      <c r="CX618" s="222"/>
      <c r="CY618" s="222"/>
      <c r="CZ618" s="222"/>
      <c r="DA618" s="222"/>
      <c r="DB618" s="224">
        <f t="shared" si="88"/>
        <v>0</v>
      </c>
      <c r="DC618" s="224">
        <f t="shared" si="89"/>
        <v>0</v>
      </c>
      <c r="DD618" s="224">
        <f t="shared" si="90"/>
        <v>0</v>
      </c>
      <c r="DE618" s="225">
        <f t="shared" si="91"/>
        <v>0</v>
      </c>
      <c r="DF618" s="222"/>
      <c r="DG618" s="222"/>
    </row>
    <row r="619" spans="90:111" x14ac:dyDescent="0.25">
      <c r="CL619" s="223">
        <f t="shared" si="83"/>
        <v>0</v>
      </c>
      <c r="CM619" s="223">
        <f t="shared" si="84"/>
        <v>0</v>
      </c>
      <c r="CN619" s="223">
        <f t="shared" si="85"/>
        <v>0</v>
      </c>
      <c r="CO619" s="223">
        <f t="shared" si="85"/>
        <v>0</v>
      </c>
      <c r="CP619" s="223">
        <f t="shared" si="86"/>
        <v>0</v>
      </c>
      <c r="CQ619" s="223">
        <f t="shared" si="87"/>
        <v>0</v>
      </c>
      <c r="CR619" s="222"/>
      <c r="CS619" s="222"/>
      <c r="CT619" s="222"/>
      <c r="CU619" s="222"/>
      <c r="CV619" s="222"/>
      <c r="CW619" s="222"/>
      <c r="CX619" s="222"/>
      <c r="CY619" s="222"/>
      <c r="CZ619" s="222"/>
      <c r="DA619" s="222"/>
      <c r="DB619" s="224">
        <f t="shared" si="88"/>
        <v>0</v>
      </c>
      <c r="DC619" s="224">
        <f t="shared" si="89"/>
        <v>0</v>
      </c>
      <c r="DD619" s="224">
        <f t="shared" si="90"/>
        <v>0</v>
      </c>
      <c r="DE619" s="225">
        <f t="shared" si="91"/>
        <v>0</v>
      </c>
      <c r="DF619" s="222"/>
      <c r="DG619" s="222"/>
    </row>
    <row r="620" spans="90:111" x14ac:dyDescent="0.25">
      <c r="CL620" s="223">
        <f t="shared" si="83"/>
        <v>0</v>
      </c>
      <c r="CM620" s="223">
        <f t="shared" si="84"/>
        <v>0</v>
      </c>
      <c r="CN620" s="223">
        <f t="shared" si="85"/>
        <v>0</v>
      </c>
      <c r="CO620" s="223">
        <f t="shared" si="85"/>
        <v>0</v>
      </c>
      <c r="CP620" s="223">
        <f t="shared" si="86"/>
        <v>0</v>
      </c>
      <c r="CQ620" s="223">
        <f t="shared" si="87"/>
        <v>0</v>
      </c>
      <c r="CR620" s="222"/>
      <c r="CS620" s="222"/>
      <c r="CT620" s="222"/>
      <c r="CU620" s="222"/>
      <c r="CV620" s="222"/>
      <c r="CW620" s="222"/>
      <c r="CX620" s="222"/>
      <c r="CY620" s="222"/>
      <c r="CZ620" s="222"/>
      <c r="DA620" s="222"/>
      <c r="DB620" s="224">
        <f t="shared" si="88"/>
        <v>0</v>
      </c>
      <c r="DC620" s="224">
        <f t="shared" si="89"/>
        <v>0</v>
      </c>
      <c r="DD620" s="224">
        <f t="shared" si="90"/>
        <v>0</v>
      </c>
      <c r="DE620" s="225">
        <f t="shared" si="91"/>
        <v>0</v>
      </c>
      <c r="DF620" s="222"/>
      <c r="DG620" s="222"/>
    </row>
    <row r="621" spans="90:111" x14ac:dyDescent="0.25">
      <c r="CL621" s="223">
        <f t="shared" si="83"/>
        <v>0</v>
      </c>
      <c r="CM621" s="223">
        <f t="shared" si="84"/>
        <v>0</v>
      </c>
      <c r="CN621" s="223">
        <f t="shared" si="85"/>
        <v>0</v>
      </c>
      <c r="CO621" s="223">
        <f t="shared" si="85"/>
        <v>0</v>
      </c>
      <c r="CP621" s="223">
        <f t="shared" si="86"/>
        <v>0</v>
      </c>
      <c r="CQ621" s="223">
        <f t="shared" si="87"/>
        <v>0</v>
      </c>
      <c r="CR621" s="222"/>
      <c r="CS621" s="222"/>
      <c r="CT621" s="222"/>
      <c r="CU621" s="222"/>
      <c r="CV621" s="222"/>
      <c r="CW621" s="222"/>
      <c r="CX621" s="222"/>
      <c r="CY621" s="222"/>
      <c r="CZ621" s="222"/>
      <c r="DA621" s="222"/>
      <c r="DB621" s="224">
        <f t="shared" si="88"/>
        <v>0</v>
      </c>
      <c r="DC621" s="224">
        <f t="shared" si="89"/>
        <v>0</v>
      </c>
      <c r="DD621" s="224">
        <f t="shared" si="90"/>
        <v>0</v>
      </c>
      <c r="DE621" s="225">
        <f t="shared" si="91"/>
        <v>0</v>
      </c>
      <c r="DF621" s="222"/>
      <c r="DG621" s="222"/>
    </row>
    <row r="622" spans="90:111" x14ac:dyDescent="0.25">
      <c r="CL622" s="223">
        <f t="shared" si="83"/>
        <v>0</v>
      </c>
      <c r="CM622" s="223">
        <f t="shared" si="84"/>
        <v>0</v>
      </c>
      <c r="CN622" s="223">
        <f t="shared" si="85"/>
        <v>0</v>
      </c>
      <c r="CO622" s="223">
        <f t="shared" si="85"/>
        <v>0</v>
      </c>
      <c r="CP622" s="223">
        <f t="shared" si="86"/>
        <v>0</v>
      </c>
      <c r="CQ622" s="223">
        <f t="shared" si="87"/>
        <v>0</v>
      </c>
      <c r="CR622" s="222"/>
      <c r="CS622" s="222"/>
      <c r="CT622" s="222"/>
      <c r="CU622" s="222"/>
      <c r="CV622" s="222"/>
      <c r="CW622" s="222"/>
      <c r="CX622" s="222"/>
      <c r="CY622" s="222"/>
      <c r="CZ622" s="222"/>
      <c r="DA622" s="222"/>
      <c r="DB622" s="224">
        <f t="shared" si="88"/>
        <v>0</v>
      </c>
      <c r="DC622" s="224">
        <f t="shared" si="89"/>
        <v>0</v>
      </c>
      <c r="DD622" s="224">
        <f t="shared" si="90"/>
        <v>0</v>
      </c>
      <c r="DE622" s="225">
        <f t="shared" si="91"/>
        <v>0</v>
      </c>
      <c r="DF622" s="222"/>
      <c r="DG622" s="222"/>
    </row>
    <row r="623" spans="90:111" x14ac:dyDescent="0.25">
      <c r="CL623" s="223">
        <f t="shared" si="83"/>
        <v>0</v>
      </c>
      <c r="CM623" s="223">
        <f t="shared" si="84"/>
        <v>0</v>
      </c>
      <c r="CN623" s="223">
        <f t="shared" si="85"/>
        <v>0</v>
      </c>
      <c r="CO623" s="223">
        <f t="shared" si="85"/>
        <v>0</v>
      </c>
      <c r="CP623" s="223">
        <f t="shared" si="86"/>
        <v>0</v>
      </c>
      <c r="CQ623" s="223">
        <f t="shared" si="87"/>
        <v>0</v>
      </c>
      <c r="CR623" s="222"/>
      <c r="CS623" s="222"/>
      <c r="CT623" s="222"/>
      <c r="CU623" s="222"/>
      <c r="CV623" s="222"/>
      <c r="CW623" s="222"/>
      <c r="CX623" s="222"/>
      <c r="CY623" s="222"/>
      <c r="CZ623" s="222"/>
      <c r="DA623" s="222"/>
      <c r="DB623" s="224">
        <f t="shared" si="88"/>
        <v>0</v>
      </c>
      <c r="DC623" s="224">
        <f t="shared" si="89"/>
        <v>0</v>
      </c>
      <c r="DD623" s="224">
        <f t="shared" si="90"/>
        <v>0</v>
      </c>
      <c r="DE623" s="225">
        <f t="shared" si="91"/>
        <v>0</v>
      </c>
      <c r="DF623" s="222"/>
      <c r="DG623" s="222"/>
    </row>
    <row r="624" spans="90:111" x14ac:dyDescent="0.25">
      <c r="CL624" s="223">
        <f t="shared" si="83"/>
        <v>0</v>
      </c>
      <c r="CM624" s="223">
        <f t="shared" si="84"/>
        <v>0</v>
      </c>
      <c r="CN624" s="223">
        <f t="shared" si="85"/>
        <v>0</v>
      </c>
      <c r="CO624" s="223">
        <f t="shared" si="85"/>
        <v>0</v>
      </c>
      <c r="CP624" s="223">
        <f t="shared" si="86"/>
        <v>0</v>
      </c>
      <c r="CQ624" s="223">
        <f t="shared" si="87"/>
        <v>0</v>
      </c>
      <c r="CR624" s="222"/>
      <c r="CS624" s="222"/>
      <c r="CT624" s="222"/>
      <c r="CU624" s="222"/>
      <c r="CV624" s="222"/>
      <c r="CW624" s="222"/>
      <c r="CX624" s="222"/>
      <c r="CY624" s="222"/>
      <c r="CZ624" s="222"/>
      <c r="DA624" s="222"/>
      <c r="DB624" s="224">
        <f t="shared" si="88"/>
        <v>0</v>
      </c>
      <c r="DC624" s="224">
        <f t="shared" si="89"/>
        <v>0</v>
      </c>
      <c r="DD624" s="224">
        <f t="shared" si="90"/>
        <v>0</v>
      </c>
      <c r="DE624" s="225">
        <f t="shared" si="91"/>
        <v>0</v>
      </c>
      <c r="DF624" s="222"/>
      <c r="DG624" s="222"/>
    </row>
    <row r="625" spans="90:111" x14ac:dyDescent="0.25">
      <c r="CL625" s="223">
        <f t="shared" si="83"/>
        <v>0</v>
      </c>
      <c r="CM625" s="223">
        <f t="shared" si="84"/>
        <v>0</v>
      </c>
      <c r="CN625" s="223">
        <f t="shared" si="85"/>
        <v>0</v>
      </c>
      <c r="CO625" s="223">
        <f t="shared" si="85"/>
        <v>0</v>
      </c>
      <c r="CP625" s="223">
        <f t="shared" si="86"/>
        <v>0</v>
      </c>
      <c r="CQ625" s="223">
        <f t="shared" si="87"/>
        <v>0</v>
      </c>
      <c r="CR625" s="222"/>
      <c r="CS625" s="222"/>
      <c r="CT625" s="222"/>
      <c r="CU625" s="222"/>
      <c r="CV625" s="222"/>
      <c r="CW625" s="222"/>
      <c r="CX625" s="222"/>
      <c r="CY625" s="222"/>
      <c r="CZ625" s="222"/>
      <c r="DA625" s="222"/>
      <c r="DB625" s="224">
        <f t="shared" si="88"/>
        <v>0</v>
      </c>
      <c r="DC625" s="224">
        <f t="shared" si="89"/>
        <v>0</v>
      </c>
      <c r="DD625" s="224">
        <f t="shared" si="90"/>
        <v>0</v>
      </c>
      <c r="DE625" s="225">
        <f t="shared" si="91"/>
        <v>0</v>
      </c>
      <c r="DF625" s="222"/>
      <c r="DG625" s="222"/>
    </row>
    <row r="626" spans="90:111" x14ac:dyDescent="0.25">
      <c r="CL626" s="223">
        <f t="shared" si="83"/>
        <v>0</v>
      </c>
      <c r="CM626" s="223">
        <f t="shared" si="84"/>
        <v>0</v>
      </c>
      <c r="CN626" s="223">
        <f t="shared" si="85"/>
        <v>0</v>
      </c>
      <c r="CO626" s="223">
        <f t="shared" si="85"/>
        <v>0</v>
      </c>
      <c r="CP626" s="223">
        <f t="shared" si="86"/>
        <v>0</v>
      </c>
      <c r="CQ626" s="223">
        <f t="shared" si="87"/>
        <v>0</v>
      </c>
      <c r="CR626" s="222"/>
      <c r="CS626" s="222"/>
      <c r="CT626" s="222"/>
      <c r="CU626" s="222"/>
      <c r="CV626" s="222"/>
      <c r="CW626" s="222"/>
      <c r="CX626" s="222"/>
      <c r="CY626" s="222"/>
      <c r="CZ626" s="222"/>
      <c r="DA626" s="222"/>
      <c r="DB626" s="224">
        <f t="shared" si="88"/>
        <v>0</v>
      </c>
      <c r="DC626" s="224">
        <f t="shared" si="89"/>
        <v>0</v>
      </c>
      <c r="DD626" s="224">
        <f t="shared" si="90"/>
        <v>0</v>
      </c>
      <c r="DE626" s="225">
        <f t="shared" si="91"/>
        <v>0</v>
      </c>
      <c r="DF626" s="222"/>
      <c r="DG626" s="222"/>
    </row>
    <row r="627" spans="90:111" x14ac:dyDescent="0.25">
      <c r="CL627" s="223">
        <f t="shared" si="83"/>
        <v>0</v>
      </c>
      <c r="CM627" s="223">
        <f t="shared" si="84"/>
        <v>0</v>
      </c>
      <c r="CN627" s="223">
        <f t="shared" si="85"/>
        <v>0</v>
      </c>
      <c r="CO627" s="223">
        <f t="shared" si="85"/>
        <v>0</v>
      </c>
      <c r="CP627" s="223">
        <f t="shared" si="86"/>
        <v>0</v>
      </c>
      <c r="CQ627" s="223">
        <f t="shared" si="87"/>
        <v>0</v>
      </c>
      <c r="CR627" s="222"/>
      <c r="CS627" s="222"/>
      <c r="CT627" s="222"/>
      <c r="CU627" s="222"/>
      <c r="CV627" s="222"/>
      <c r="CW627" s="222"/>
      <c r="CX627" s="222"/>
      <c r="CY627" s="222"/>
      <c r="CZ627" s="222"/>
      <c r="DA627" s="222"/>
      <c r="DB627" s="224">
        <f t="shared" si="88"/>
        <v>0</v>
      </c>
      <c r="DC627" s="224">
        <f t="shared" si="89"/>
        <v>0</v>
      </c>
      <c r="DD627" s="224">
        <f t="shared" si="90"/>
        <v>0</v>
      </c>
      <c r="DE627" s="225">
        <f t="shared" si="91"/>
        <v>0</v>
      </c>
      <c r="DF627" s="222"/>
      <c r="DG627" s="222"/>
    </row>
    <row r="628" spans="90:111" x14ac:dyDescent="0.25">
      <c r="CL628" s="223">
        <f t="shared" si="83"/>
        <v>0</v>
      </c>
      <c r="CM628" s="223">
        <f t="shared" si="84"/>
        <v>0</v>
      </c>
      <c r="CN628" s="223">
        <f t="shared" si="85"/>
        <v>0</v>
      </c>
      <c r="CO628" s="223">
        <f t="shared" si="85"/>
        <v>0</v>
      </c>
      <c r="CP628" s="223">
        <f t="shared" si="86"/>
        <v>0</v>
      </c>
      <c r="CQ628" s="223">
        <f t="shared" si="87"/>
        <v>0</v>
      </c>
      <c r="CR628" s="222"/>
      <c r="CS628" s="222"/>
      <c r="CT628" s="222"/>
      <c r="CU628" s="222"/>
      <c r="CV628" s="222"/>
      <c r="CW628" s="222"/>
      <c r="CX628" s="222"/>
      <c r="CY628" s="222"/>
      <c r="CZ628" s="222"/>
      <c r="DA628" s="222"/>
      <c r="DB628" s="224">
        <f t="shared" si="88"/>
        <v>0</v>
      </c>
      <c r="DC628" s="224">
        <f t="shared" si="89"/>
        <v>0</v>
      </c>
      <c r="DD628" s="224">
        <f t="shared" si="90"/>
        <v>0</v>
      </c>
      <c r="DE628" s="225">
        <f t="shared" si="91"/>
        <v>0</v>
      </c>
      <c r="DF628" s="222"/>
      <c r="DG628" s="222"/>
    </row>
    <row r="629" spans="90:111" x14ac:dyDescent="0.25">
      <c r="CL629" s="223">
        <f t="shared" si="83"/>
        <v>0</v>
      </c>
      <c r="CM629" s="223">
        <f t="shared" si="84"/>
        <v>0</v>
      </c>
      <c r="CN629" s="223">
        <f t="shared" si="85"/>
        <v>0</v>
      </c>
      <c r="CO629" s="223">
        <f t="shared" si="85"/>
        <v>0</v>
      </c>
      <c r="CP629" s="223">
        <f t="shared" si="86"/>
        <v>0</v>
      </c>
      <c r="CQ629" s="223">
        <f t="shared" si="87"/>
        <v>0</v>
      </c>
      <c r="CR629" s="222"/>
      <c r="CS629" s="222"/>
      <c r="CT629" s="222"/>
      <c r="CU629" s="222"/>
      <c r="CV629" s="222"/>
      <c r="CW629" s="222"/>
      <c r="CX629" s="222"/>
      <c r="CY629" s="222"/>
      <c r="CZ629" s="222"/>
      <c r="DA629" s="222"/>
      <c r="DB629" s="224">
        <f t="shared" si="88"/>
        <v>0</v>
      </c>
      <c r="DC629" s="224">
        <f t="shared" si="89"/>
        <v>0</v>
      </c>
      <c r="DD629" s="224">
        <f t="shared" si="90"/>
        <v>0</v>
      </c>
      <c r="DE629" s="225">
        <f t="shared" si="91"/>
        <v>0</v>
      </c>
      <c r="DF629" s="222"/>
      <c r="DG629" s="222"/>
    </row>
    <row r="630" spans="90:111" x14ac:dyDescent="0.25">
      <c r="CL630" s="223">
        <f t="shared" si="83"/>
        <v>0</v>
      </c>
      <c r="CM630" s="223">
        <f t="shared" si="84"/>
        <v>0</v>
      </c>
      <c r="CN630" s="223">
        <f t="shared" si="85"/>
        <v>0</v>
      </c>
      <c r="CO630" s="223">
        <f t="shared" si="85"/>
        <v>0</v>
      </c>
      <c r="CP630" s="223">
        <f t="shared" si="86"/>
        <v>0</v>
      </c>
      <c r="CQ630" s="223">
        <f t="shared" si="87"/>
        <v>0</v>
      </c>
      <c r="CR630" s="222"/>
      <c r="CS630" s="222"/>
      <c r="CT630" s="222"/>
      <c r="CU630" s="222"/>
      <c r="CV630" s="222"/>
      <c r="CW630" s="222"/>
      <c r="CX630" s="222"/>
      <c r="CY630" s="222"/>
      <c r="CZ630" s="222"/>
      <c r="DA630" s="222"/>
      <c r="DB630" s="224">
        <f t="shared" si="88"/>
        <v>0</v>
      </c>
      <c r="DC630" s="224">
        <f t="shared" si="89"/>
        <v>0</v>
      </c>
      <c r="DD630" s="224">
        <f t="shared" si="90"/>
        <v>0</v>
      </c>
      <c r="DE630" s="225">
        <f t="shared" si="91"/>
        <v>0</v>
      </c>
      <c r="DF630" s="222"/>
      <c r="DG630" s="222"/>
    </row>
    <row r="631" spans="90:111" x14ac:dyDescent="0.25">
      <c r="CL631" s="223">
        <f t="shared" si="83"/>
        <v>0</v>
      </c>
      <c r="CM631" s="223">
        <f t="shared" si="84"/>
        <v>0</v>
      </c>
      <c r="CN631" s="223">
        <f t="shared" si="85"/>
        <v>0</v>
      </c>
      <c r="CO631" s="223">
        <f t="shared" si="85"/>
        <v>0</v>
      </c>
      <c r="CP631" s="223">
        <f t="shared" si="86"/>
        <v>0</v>
      </c>
      <c r="CQ631" s="223">
        <f t="shared" si="87"/>
        <v>0</v>
      </c>
      <c r="CR631" s="222"/>
      <c r="CS631" s="222"/>
      <c r="CT631" s="222"/>
      <c r="CU631" s="222"/>
      <c r="CV631" s="222"/>
      <c r="CW631" s="222"/>
      <c r="CX631" s="222"/>
      <c r="CY631" s="222"/>
      <c r="CZ631" s="222"/>
      <c r="DA631" s="222"/>
      <c r="DB631" s="224">
        <f t="shared" si="88"/>
        <v>0</v>
      </c>
      <c r="DC631" s="224">
        <f t="shared" si="89"/>
        <v>0</v>
      </c>
      <c r="DD631" s="224">
        <f t="shared" si="90"/>
        <v>0</v>
      </c>
      <c r="DE631" s="225">
        <f t="shared" si="91"/>
        <v>0</v>
      </c>
      <c r="DF631" s="222"/>
      <c r="DG631" s="222"/>
    </row>
    <row r="632" spans="90:111" x14ac:dyDescent="0.25">
      <c r="CL632" s="223">
        <f t="shared" si="83"/>
        <v>0</v>
      </c>
      <c r="CM632" s="223">
        <f t="shared" si="84"/>
        <v>0</v>
      </c>
      <c r="CN632" s="223">
        <f t="shared" si="85"/>
        <v>0</v>
      </c>
      <c r="CO632" s="223">
        <f t="shared" si="85"/>
        <v>0</v>
      </c>
      <c r="CP632" s="223">
        <f t="shared" si="86"/>
        <v>0</v>
      </c>
      <c r="CQ632" s="223">
        <f t="shared" si="87"/>
        <v>0</v>
      </c>
      <c r="CR632" s="222"/>
      <c r="CS632" s="222"/>
      <c r="CT632" s="222"/>
      <c r="CU632" s="222"/>
      <c r="CV632" s="222"/>
      <c r="CW632" s="222"/>
      <c r="CX632" s="222"/>
      <c r="CY632" s="222"/>
      <c r="CZ632" s="222"/>
      <c r="DA632" s="222"/>
      <c r="DB632" s="224">
        <f t="shared" si="88"/>
        <v>0</v>
      </c>
      <c r="DC632" s="224">
        <f t="shared" si="89"/>
        <v>0</v>
      </c>
      <c r="DD632" s="224">
        <f t="shared" si="90"/>
        <v>0</v>
      </c>
      <c r="DE632" s="225">
        <f t="shared" si="91"/>
        <v>0</v>
      </c>
      <c r="DF632" s="222"/>
      <c r="DG632" s="222"/>
    </row>
    <row r="633" spans="90:111" x14ac:dyDescent="0.25">
      <c r="CL633" s="223">
        <f t="shared" si="83"/>
        <v>0</v>
      </c>
      <c r="CM633" s="223">
        <f t="shared" si="84"/>
        <v>0</v>
      </c>
      <c r="CN633" s="223">
        <f t="shared" si="85"/>
        <v>0</v>
      </c>
      <c r="CO633" s="223">
        <f t="shared" si="85"/>
        <v>0</v>
      </c>
      <c r="CP633" s="223">
        <f t="shared" si="86"/>
        <v>0</v>
      </c>
      <c r="CQ633" s="223">
        <f t="shared" si="87"/>
        <v>0</v>
      </c>
      <c r="CR633" s="222"/>
      <c r="CS633" s="222"/>
      <c r="CT633" s="222"/>
      <c r="CU633" s="222"/>
      <c r="CV633" s="222"/>
      <c r="CW633" s="222"/>
      <c r="CX633" s="222"/>
      <c r="CY633" s="222"/>
      <c r="CZ633" s="222"/>
      <c r="DA633" s="222"/>
      <c r="DB633" s="224">
        <f t="shared" si="88"/>
        <v>0</v>
      </c>
      <c r="DC633" s="224">
        <f t="shared" si="89"/>
        <v>0</v>
      </c>
      <c r="DD633" s="224">
        <f t="shared" si="90"/>
        <v>0</v>
      </c>
      <c r="DE633" s="225">
        <f t="shared" si="91"/>
        <v>0</v>
      </c>
      <c r="DF633" s="222"/>
      <c r="DG633" s="222"/>
    </row>
    <row r="634" spans="90:111" x14ac:dyDescent="0.25">
      <c r="CL634" s="223">
        <f t="shared" si="83"/>
        <v>0</v>
      </c>
      <c r="CM634" s="223">
        <f t="shared" si="84"/>
        <v>0</v>
      </c>
      <c r="CN634" s="223">
        <f t="shared" si="85"/>
        <v>0</v>
      </c>
      <c r="CO634" s="223">
        <f t="shared" si="85"/>
        <v>0</v>
      </c>
      <c r="CP634" s="223">
        <f t="shared" si="86"/>
        <v>0</v>
      </c>
      <c r="CQ634" s="223">
        <f t="shared" si="87"/>
        <v>0</v>
      </c>
      <c r="CR634" s="222"/>
      <c r="CS634" s="222"/>
      <c r="CT634" s="222"/>
      <c r="CU634" s="222"/>
      <c r="CV634" s="222"/>
      <c r="CW634" s="222"/>
      <c r="CX634" s="222"/>
      <c r="CY634" s="222"/>
      <c r="CZ634" s="222"/>
      <c r="DA634" s="222"/>
      <c r="DB634" s="224">
        <f t="shared" si="88"/>
        <v>0</v>
      </c>
      <c r="DC634" s="224">
        <f t="shared" si="89"/>
        <v>0</v>
      </c>
      <c r="DD634" s="224">
        <f t="shared" si="90"/>
        <v>0</v>
      </c>
      <c r="DE634" s="225">
        <f t="shared" si="91"/>
        <v>0</v>
      </c>
      <c r="DF634" s="222"/>
      <c r="DG634" s="222"/>
    </row>
    <row r="635" spans="90:111" x14ac:dyDescent="0.25">
      <c r="CL635" s="223">
        <f t="shared" si="83"/>
        <v>0</v>
      </c>
      <c r="CM635" s="223">
        <f t="shared" si="84"/>
        <v>0</v>
      </c>
      <c r="CN635" s="223">
        <f t="shared" si="85"/>
        <v>0</v>
      </c>
      <c r="CO635" s="223">
        <f t="shared" si="85"/>
        <v>0</v>
      </c>
      <c r="CP635" s="223">
        <f t="shared" si="86"/>
        <v>0</v>
      </c>
      <c r="CQ635" s="223">
        <f t="shared" si="87"/>
        <v>0</v>
      </c>
      <c r="CR635" s="222"/>
      <c r="CS635" s="222"/>
      <c r="CT635" s="222"/>
      <c r="CU635" s="222"/>
      <c r="CV635" s="222"/>
      <c r="CW635" s="222"/>
      <c r="CX635" s="222"/>
      <c r="CY635" s="222"/>
      <c r="CZ635" s="222"/>
      <c r="DA635" s="222"/>
      <c r="DB635" s="224">
        <f t="shared" si="88"/>
        <v>0</v>
      </c>
      <c r="DC635" s="224">
        <f t="shared" si="89"/>
        <v>0</v>
      </c>
      <c r="DD635" s="224">
        <f t="shared" si="90"/>
        <v>0</v>
      </c>
      <c r="DE635" s="225">
        <f t="shared" si="91"/>
        <v>0</v>
      </c>
      <c r="DF635" s="222"/>
      <c r="DG635" s="222"/>
    </row>
    <row r="636" spans="90:111" x14ac:dyDescent="0.25">
      <c r="CL636" s="223">
        <f t="shared" si="83"/>
        <v>0</v>
      </c>
      <c r="CM636" s="223">
        <f t="shared" si="84"/>
        <v>0</v>
      </c>
      <c r="CN636" s="223">
        <f t="shared" si="85"/>
        <v>0</v>
      </c>
      <c r="CO636" s="223">
        <f t="shared" si="85"/>
        <v>0</v>
      </c>
      <c r="CP636" s="223">
        <f t="shared" si="86"/>
        <v>0</v>
      </c>
      <c r="CQ636" s="223">
        <f t="shared" si="87"/>
        <v>0</v>
      </c>
      <c r="CR636" s="222"/>
      <c r="CS636" s="222"/>
      <c r="CT636" s="222"/>
      <c r="CU636" s="222"/>
      <c r="CV636" s="222"/>
      <c r="CW636" s="222"/>
      <c r="CX636" s="222"/>
      <c r="CY636" s="222"/>
      <c r="CZ636" s="222"/>
      <c r="DA636" s="222"/>
      <c r="DB636" s="224">
        <f t="shared" si="88"/>
        <v>0</v>
      </c>
      <c r="DC636" s="224">
        <f t="shared" si="89"/>
        <v>0</v>
      </c>
      <c r="DD636" s="224">
        <f t="shared" si="90"/>
        <v>0</v>
      </c>
      <c r="DE636" s="225">
        <f t="shared" si="91"/>
        <v>0</v>
      </c>
      <c r="DF636" s="222"/>
      <c r="DG636" s="222"/>
    </row>
    <row r="637" spans="90:111" x14ac:dyDescent="0.25">
      <c r="CL637" s="223">
        <f t="shared" si="83"/>
        <v>0</v>
      </c>
      <c r="CM637" s="223">
        <f t="shared" si="84"/>
        <v>0</v>
      </c>
      <c r="CN637" s="223">
        <f t="shared" si="85"/>
        <v>0</v>
      </c>
      <c r="CO637" s="223">
        <f t="shared" si="85"/>
        <v>0</v>
      </c>
      <c r="CP637" s="223">
        <f t="shared" si="86"/>
        <v>0</v>
      </c>
      <c r="CQ637" s="223">
        <f t="shared" si="87"/>
        <v>0</v>
      </c>
      <c r="CR637" s="222"/>
      <c r="CS637" s="222"/>
      <c r="CT637" s="222"/>
      <c r="CU637" s="222"/>
      <c r="CV637" s="222"/>
      <c r="CW637" s="222"/>
      <c r="CX637" s="222"/>
      <c r="CY637" s="222"/>
      <c r="CZ637" s="222"/>
      <c r="DA637" s="222"/>
      <c r="DB637" s="224">
        <f t="shared" si="88"/>
        <v>0</v>
      </c>
      <c r="DC637" s="224">
        <f t="shared" si="89"/>
        <v>0</v>
      </c>
      <c r="DD637" s="224">
        <f t="shared" si="90"/>
        <v>0</v>
      </c>
      <c r="DE637" s="225">
        <f t="shared" si="91"/>
        <v>0</v>
      </c>
      <c r="DF637" s="222"/>
      <c r="DG637" s="222"/>
    </row>
    <row r="638" spans="90:111" x14ac:dyDescent="0.25">
      <c r="CL638" s="223">
        <f t="shared" si="83"/>
        <v>0</v>
      </c>
      <c r="CM638" s="223">
        <f t="shared" si="84"/>
        <v>0</v>
      </c>
      <c r="CN638" s="223">
        <f t="shared" si="85"/>
        <v>0</v>
      </c>
      <c r="CO638" s="223">
        <f t="shared" si="85"/>
        <v>0</v>
      </c>
      <c r="CP638" s="223">
        <f t="shared" si="86"/>
        <v>0</v>
      </c>
      <c r="CQ638" s="223">
        <f t="shared" si="87"/>
        <v>0</v>
      </c>
      <c r="CR638" s="222"/>
      <c r="CS638" s="222"/>
      <c r="CT638" s="222"/>
      <c r="CU638" s="222"/>
      <c r="CV638" s="222"/>
      <c r="CW638" s="222"/>
      <c r="CX638" s="222"/>
      <c r="CY638" s="222"/>
      <c r="CZ638" s="222"/>
      <c r="DA638" s="222"/>
      <c r="DB638" s="224">
        <f t="shared" si="88"/>
        <v>0</v>
      </c>
      <c r="DC638" s="224">
        <f t="shared" si="89"/>
        <v>0</v>
      </c>
      <c r="DD638" s="224">
        <f t="shared" si="90"/>
        <v>0</v>
      </c>
      <c r="DE638" s="225">
        <f t="shared" si="91"/>
        <v>0</v>
      </c>
      <c r="DF638" s="222"/>
      <c r="DG638" s="222"/>
    </row>
    <row r="639" spans="90:111" x14ac:dyDescent="0.25">
      <c r="CL639" s="223">
        <f t="shared" si="83"/>
        <v>0</v>
      </c>
      <c r="CM639" s="223">
        <f t="shared" si="84"/>
        <v>0</v>
      </c>
      <c r="CN639" s="223">
        <f t="shared" si="85"/>
        <v>0</v>
      </c>
      <c r="CO639" s="223">
        <f t="shared" si="85"/>
        <v>0</v>
      </c>
      <c r="CP639" s="223">
        <f t="shared" si="86"/>
        <v>0</v>
      </c>
      <c r="CQ639" s="223">
        <f t="shared" si="87"/>
        <v>0</v>
      </c>
      <c r="CR639" s="222"/>
      <c r="CS639" s="222"/>
      <c r="CT639" s="222"/>
      <c r="CU639" s="222"/>
      <c r="CV639" s="222"/>
      <c r="CW639" s="222"/>
      <c r="CX639" s="222"/>
      <c r="CY639" s="222"/>
      <c r="CZ639" s="222"/>
      <c r="DA639" s="222"/>
      <c r="DB639" s="224">
        <f t="shared" si="88"/>
        <v>0</v>
      </c>
      <c r="DC639" s="224">
        <f t="shared" si="89"/>
        <v>0</v>
      </c>
      <c r="DD639" s="224">
        <f t="shared" si="90"/>
        <v>0</v>
      </c>
      <c r="DE639" s="225">
        <f t="shared" si="91"/>
        <v>0</v>
      </c>
      <c r="DF639" s="222"/>
      <c r="DG639" s="222"/>
    </row>
    <row r="640" spans="90:111" x14ac:dyDescent="0.25">
      <c r="CL640" s="223">
        <f t="shared" si="83"/>
        <v>0</v>
      </c>
      <c r="CM640" s="223">
        <f t="shared" si="84"/>
        <v>0</v>
      </c>
      <c r="CN640" s="223">
        <f t="shared" si="85"/>
        <v>0</v>
      </c>
      <c r="CO640" s="223">
        <f t="shared" si="85"/>
        <v>0</v>
      </c>
      <c r="CP640" s="223">
        <f t="shared" si="86"/>
        <v>0</v>
      </c>
      <c r="CQ640" s="223">
        <f t="shared" si="87"/>
        <v>0</v>
      </c>
      <c r="CR640" s="222"/>
      <c r="CS640" s="222"/>
      <c r="CT640" s="222"/>
      <c r="CU640" s="222"/>
      <c r="CV640" s="222"/>
      <c r="CW640" s="222"/>
      <c r="CX640" s="222"/>
      <c r="CY640" s="222"/>
      <c r="CZ640" s="222"/>
      <c r="DA640" s="222"/>
      <c r="DB640" s="224">
        <f t="shared" si="88"/>
        <v>0</v>
      </c>
      <c r="DC640" s="224">
        <f t="shared" si="89"/>
        <v>0</v>
      </c>
      <c r="DD640" s="224">
        <f t="shared" si="90"/>
        <v>0</v>
      </c>
      <c r="DE640" s="225">
        <f t="shared" si="91"/>
        <v>0</v>
      </c>
      <c r="DF640" s="222"/>
      <c r="DG640" s="222"/>
    </row>
    <row r="641" spans="90:111" x14ac:dyDescent="0.25">
      <c r="CL641" s="223">
        <f t="shared" si="83"/>
        <v>0</v>
      </c>
      <c r="CM641" s="223">
        <f t="shared" si="84"/>
        <v>0</v>
      </c>
      <c r="CN641" s="223">
        <f t="shared" si="85"/>
        <v>0</v>
      </c>
      <c r="CO641" s="223">
        <f t="shared" si="85"/>
        <v>0</v>
      </c>
      <c r="CP641" s="223">
        <f t="shared" si="86"/>
        <v>0</v>
      </c>
      <c r="CQ641" s="223">
        <f t="shared" si="87"/>
        <v>0</v>
      </c>
      <c r="CR641" s="222"/>
      <c r="CS641" s="222"/>
      <c r="CT641" s="222"/>
      <c r="CU641" s="222"/>
      <c r="CV641" s="222"/>
      <c r="CW641" s="222"/>
      <c r="CX641" s="222"/>
      <c r="CY641" s="222"/>
      <c r="CZ641" s="222"/>
      <c r="DA641" s="222"/>
      <c r="DB641" s="224">
        <f t="shared" si="88"/>
        <v>0</v>
      </c>
      <c r="DC641" s="224">
        <f t="shared" si="89"/>
        <v>0</v>
      </c>
      <c r="DD641" s="224">
        <f t="shared" si="90"/>
        <v>0</v>
      </c>
      <c r="DE641" s="225">
        <f t="shared" si="91"/>
        <v>0</v>
      </c>
      <c r="DF641" s="222"/>
      <c r="DG641" s="222"/>
    </row>
    <row r="642" spans="90:111" x14ac:dyDescent="0.25">
      <c r="CL642" s="223">
        <f t="shared" si="83"/>
        <v>0</v>
      </c>
      <c r="CM642" s="223">
        <f t="shared" si="84"/>
        <v>0</v>
      </c>
      <c r="CN642" s="223">
        <f t="shared" si="85"/>
        <v>0</v>
      </c>
      <c r="CO642" s="223">
        <f t="shared" si="85"/>
        <v>0</v>
      </c>
      <c r="CP642" s="223">
        <f t="shared" si="86"/>
        <v>0</v>
      </c>
      <c r="CQ642" s="223">
        <f t="shared" si="87"/>
        <v>0</v>
      </c>
      <c r="CR642" s="222"/>
      <c r="CS642" s="222"/>
      <c r="CT642" s="222"/>
      <c r="CU642" s="222"/>
      <c r="CV642" s="222"/>
      <c r="CW642" s="222"/>
      <c r="CX642" s="222"/>
      <c r="CY642" s="222"/>
      <c r="CZ642" s="222"/>
      <c r="DA642" s="222"/>
      <c r="DB642" s="224">
        <f t="shared" si="88"/>
        <v>0</v>
      </c>
      <c r="DC642" s="224">
        <f t="shared" si="89"/>
        <v>0</v>
      </c>
      <c r="DD642" s="224">
        <f t="shared" si="90"/>
        <v>0</v>
      </c>
      <c r="DE642" s="225">
        <f t="shared" si="91"/>
        <v>0</v>
      </c>
      <c r="DF642" s="222"/>
      <c r="DG642" s="222"/>
    </row>
    <row r="643" spans="90:111" x14ac:dyDescent="0.25">
      <c r="CL643" s="223">
        <f t="shared" ref="CL643:CL706" si="92">SUM(BB643:BL643)+BR643</f>
        <v>0</v>
      </c>
      <c r="CM643" s="223">
        <f t="shared" ref="CM643:CM706" si="93">SUM(BM643:BO643)</f>
        <v>0</v>
      </c>
      <c r="CN643" s="223">
        <f t="shared" ref="CN643:CO706" si="94">BP643</f>
        <v>0</v>
      </c>
      <c r="CO643" s="223">
        <f t="shared" si="94"/>
        <v>0</v>
      </c>
      <c r="CP643" s="223">
        <f t="shared" ref="CP643:CP706" si="95">SUM(CL643:CO643)</f>
        <v>0</v>
      </c>
      <c r="CQ643" s="223">
        <f t="shared" ref="CQ643:CQ706" si="96">CP643-BU643</f>
        <v>0</v>
      </c>
      <c r="CR643" s="222"/>
      <c r="CS643" s="222"/>
      <c r="CT643" s="222"/>
      <c r="CU643" s="222"/>
      <c r="CV643" s="222"/>
      <c r="CW643" s="222"/>
      <c r="CX643" s="222"/>
      <c r="CY643" s="222"/>
      <c r="CZ643" s="222"/>
      <c r="DA643" s="222"/>
      <c r="DB643" s="224">
        <f t="shared" ref="DB643:DB706" si="97">SUM(BB643:BE643)+BM643+BN643</f>
        <v>0</v>
      </c>
      <c r="DC643" s="224">
        <f t="shared" ref="DC643:DC706" si="98">BF643+BG643+BH643+BI643+BJ643+BK643+BL643+BO643+BR643</f>
        <v>0</v>
      </c>
      <c r="DD643" s="224">
        <f t="shared" ref="DD643:DD706" si="99">DC643+DB643</f>
        <v>0</v>
      </c>
      <c r="DE643" s="225">
        <f t="shared" ref="DE643:DE706" si="100">DD643-BS643</f>
        <v>0</v>
      </c>
      <c r="DF643" s="222"/>
      <c r="DG643" s="222"/>
    </row>
    <row r="644" spans="90:111" x14ac:dyDescent="0.25">
      <c r="CL644" s="223">
        <f t="shared" si="92"/>
        <v>0</v>
      </c>
      <c r="CM644" s="223">
        <f t="shared" si="93"/>
        <v>0</v>
      </c>
      <c r="CN644" s="223">
        <f t="shared" si="94"/>
        <v>0</v>
      </c>
      <c r="CO644" s="223">
        <f t="shared" si="94"/>
        <v>0</v>
      </c>
      <c r="CP644" s="223">
        <f t="shared" si="95"/>
        <v>0</v>
      </c>
      <c r="CQ644" s="223">
        <f t="shared" si="96"/>
        <v>0</v>
      </c>
      <c r="CR644" s="222"/>
      <c r="CS644" s="222"/>
      <c r="CT644" s="222"/>
      <c r="CU644" s="222"/>
      <c r="CV644" s="222"/>
      <c r="CW644" s="222"/>
      <c r="CX644" s="222"/>
      <c r="CY644" s="222"/>
      <c r="CZ644" s="222"/>
      <c r="DA644" s="222"/>
      <c r="DB644" s="224">
        <f t="shared" si="97"/>
        <v>0</v>
      </c>
      <c r="DC644" s="224">
        <f t="shared" si="98"/>
        <v>0</v>
      </c>
      <c r="DD644" s="224">
        <f t="shared" si="99"/>
        <v>0</v>
      </c>
      <c r="DE644" s="225">
        <f t="shared" si="100"/>
        <v>0</v>
      </c>
      <c r="DF644" s="222"/>
      <c r="DG644" s="222"/>
    </row>
    <row r="645" spans="90:111" x14ac:dyDescent="0.25">
      <c r="CL645" s="223">
        <f t="shared" si="92"/>
        <v>0</v>
      </c>
      <c r="CM645" s="223">
        <f t="shared" si="93"/>
        <v>0</v>
      </c>
      <c r="CN645" s="223">
        <f t="shared" si="94"/>
        <v>0</v>
      </c>
      <c r="CO645" s="223">
        <f t="shared" si="94"/>
        <v>0</v>
      </c>
      <c r="CP645" s="223">
        <f t="shared" si="95"/>
        <v>0</v>
      </c>
      <c r="CQ645" s="223">
        <f t="shared" si="96"/>
        <v>0</v>
      </c>
      <c r="CR645" s="222"/>
      <c r="CS645" s="222"/>
      <c r="CT645" s="222"/>
      <c r="CU645" s="222"/>
      <c r="CV645" s="222"/>
      <c r="CW645" s="222"/>
      <c r="CX645" s="222"/>
      <c r="CY645" s="222"/>
      <c r="CZ645" s="222"/>
      <c r="DA645" s="222"/>
      <c r="DB645" s="224">
        <f t="shared" si="97"/>
        <v>0</v>
      </c>
      <c r="DC645" s="224">
        <f t="shared" si="98"/>
        <v>0</v>
      </c>
      <c r="DD645" s="224">
        <f t="shared" si="99"/>
        <v>0</v>
      </c>
      <c r="DE645" s="225">
        <f t="shared" si="100"/>
        <v>0</v>
      </c>
      <c r="DF645" s="222"/>
      <c r="DG645" s="222"/>
    </row>
    <row r="646" spans="90:111" x14ac:dyDescent="0.25">
      <c r="CL646" s="223">
        <f t="shared" si="92"/>
        <v>0</v>
      </c>
      <c r="CM646" s="223">
        <f t="shared" si="93"/>
        <v>0</v>
      </c>
      <c r="CN646" s="223">
        <f t="shared" si="94"/>
        <v>0</v>
      </c>
      <c r="CO646" s="223">
        <f t="shared" si="94"/>
        <v>0</v>
      </c>
      <c r="CP646" s="223">
        <f t="shared" si="95"/>
        <v>0</v>
      </c>
      <c r="CQ646" s="223">
        <f t="shared" si="96"/>
        <v>0</v>
      </c>
      <c r="CR646" s="222"/>
      <c r="CS646" s="222"/>
      <c r="CT646" s="222"/>
      <c r="CU646" s="222"/>
      <c r="CV646" s="222"/>
      <c r="CW646" s="222"/>
      <c r="CX646" s="222"/>
      <c r="CY646" s="222"/>
      <c r="CZ646" s="222"/>
      <c r="DA646" s="222"/>
      <c r="DB646" s="224">
        <f t="shared" si="97"/>
        <v>0</v>
      </c>
      <c r="DC646" s="224">
        <f t="shared" si="98"/>
        <v>0</v>
      </c>
      <c r="DD646" s="224">
        <f t="shared" si="99"/>
        <v>0</v>
      </c>
      <c r="DE646" s="225">
        <f t="shared" si="100"/>
        <v>0</v>
      </c>
      <c r="DF646" s="222"/>
      <c r="DG646" s="222"/>
    </row>
    <row r="647" spans="90:111" x14ac:dyDescent="0.25">
      <c r="CL647" s="223">
        <f t="shared" si="92"/>
        <v>0</v>
      </c>
      <c r="CM647" s="223">
        <f t="shared" si="93"/>
        <v>0</v>
      </c>
      <c r="CN647" s="223">
        <f t="shared" si="94"/>
        <v>0</v>
      </c>
      <c r="CO647" s="223">
        <f t="shared" si="94"/>
        <v>0</v>
      </c>
      <c r="CP647" s="223">
        <f t="shared" si="95"/>
        <v>0</v>
      </c>
      <c r="CQ647" s="223">
        <f t="shared" si="96"/>
        <v>0</v>
      </c>
      <c r="CR647" s="222"/>
      <c r="CS647" s="222"/>
      <c r="CT647" s="222"/>
      <c r="CU647" s="222"/>
      <c r="CV647" s="222"/>
      <c r="CW647" s="222"/>
      <c r="CX647" s="222"/>
      <c r="CY647" s="222"/>
      <c r="CZ647" s="222"/>
      <c r="DA647" s="222"/>
      <c r="DB647" s="224">
        <f t="shared" si="97"/>
        <v>0</v>
      </c>
      <c r="DC647" s="224">
        <f t="shared" si="98"/>
        <v>0</v>
      </c>
      <c r="DD647" s="224">
        <f t="shared" si="99"/>
        <v>0</v>
      </c>
      <c r="DE647" s="225">
        <f t="shared" si="100"/>
        <v>0</v>
      </c>
      <c r="DF647" s="222"/>
      <c r="DG647" s="222"/>
    </row>
    <row r="648" spans="90:111" x14ac:dyDescent="0.25">
      <c r="CL648" s="223">
        <f t="shared" si="92"/>
        <v>0</v>
      </c>
      <c r="CM648" s="223">
        <f t="shared" si="93"/>
        <v>0</v>
      </c>
      <c r="CN648" s="223">
        <f t="shared" si="94"/>
        <v>0</v>
      </c>
      <c r="CO648" s="223">
        <f t="shared" si="94"/>
        <v>0</v>
      </c>
      <c r="CP648" s="223">
        <f t="shared" si="95"/>
        <v>0</v>
      </c>
      <c r="CQ648" s="223">
        <f t="shared" si="96"/>
        <v>0</v>
      </c>
      <c r="CR648" s="222"/>
      <c r="CS648" s="222"/>
      <c r="CT648" s="222"/>
      <c r="CU648" s="222"/>
      <c r="CV648" s="222"/>
      <c r="CW648" s="222"/>
      <c r="CX648" s="222"/>
      <c r="CY648" s="222"/>
      <c r="CZ648" s="222"/>
      <c r="DA648" s="222"/>
      <c r="DB648" s="224">
        <f t="shared" si="97"/>
        <v>0</v>
      </c>
      <c r="DC648" s="224">
        <f t="shared" si="98"/>
        <v>0</v>
      </c>
      <c r="DD648" s="224">
        <f t="shared" si="99"/>
        <v>0</v>
      </c>
      <c r="DE648" s="225">
        <f t="shared" si="100"/>
        <v>0</v>
      </c>
      <c r="DF648" s="222"/>
      <c r="DG648" s="222"/>
    </row>
    <row r="649" spans="90:111" x14ac:dyDescent="0.25">
      <c r="CL649" s="223">
        <f t="shared" si="92"/>
        <v>0</v>
      </c>
      <c r="CM649" s="223">
        <f t="shared" si="93"/>
        <v>0</v>
      </c>
      <c r="CN649" s="223">
        <f t="shared" si="94"/>
        <v>0</v>
      </c>
      <c r="CO649" s="223">
        <f t="shared" si="94"/>
        <v>0</v>
      </c>
      <c r="CP649" s="223">
        <f t="shared" si="95"/>
        <v>0</v>
      </c>
      <c r="CQ649" s="223">
        <f t="shared" si="96"/>
        <v>0</v>
      </c>
      <c r="CR649" s="222"/>
      <c r="CS649" s="222"/>
      <c r="CT649" s="222"/>
      <c r="CU649" s="222"/>
      <c r="CV649" s="222"/>
      <c r="CW649" s="222"/>
      <c r="CX649" s="222"/>
      <c r="CY649" s="222"/>
      <c r="CZ649" s="222"/>
      <c r="DA649" s="222"/>
      <c r="DB649" s="224">
        <f t="shared" si="97"/>
        <v>0</v>
      </c>
      <c r="DC649" s="224">
        <f t="shared" si="98"/>
        <v>0</v>
      </c>
      <c r="DD649" s="224">
        <f t="shared" si="99"/>
        <v>0</v>
      </c>
      <c r="DE649" s="225">
        <f t="shared" si="100"/>
        <v>0</v>
      </c>
      <c r="DF649" s="222"/>
      <c r="DG649" s="222"/>
    </row>
    <row r="650" spans="90:111" x14ac:dyDescent="0.25">
      <c r="CL650" s="223">
        <f t="shared" si="92"/>
        <v>0</v>
      </c>
      <c r="CM650" s="223">
        <f t="shared" si="93"/>
        <v>0</v>
      </c>
      <c r="CN650" s="223">
        <f t="shared" si="94"/>
        <v>0</v>
      </c>
      <c r="CO650" s="223">
        <f t="shared" si="94"/>
        <v>0</v>
      </c>
      <c r="CP650" s="223">
        <f t="shared" si="95"/>
        <v>0</v>
      </c>
      <c r="CQ650" s="223">
        <f t="shared" si="96"/>
        <v>0</v>
      </c>
      <c r="CR650" s="222"/>
      <c r="CS650" s="222"/>
      <c r="CT650" s="222"/>
      <c r="CU650" s="222"/>
      <c r="CV650" s="222"/>
      <c r="CW650" s="222"/>
      <c r="CX650" s="222"/>
      <c r="CY650" s="222"/>
      <c r="CZ650" s="222"/>
      <c r="DA650" s="222"/>
      <c r="DB650" s="224">
        <f t="shared" si="97"/>
        <v>0</v>
      </c>
      <c r="DC650" s="224">
        <f t="shared" si="98"/>
        <v>0</v>
      </c>
      <c r="DD650" s="224">
        <f t="shared" si="99"/>
        <v>0</v>
      </c>
      <c r="DE650" s="225">
        <f t="shared" si="100"/>
        <v>0</v>
      </c>
      <c r="DF650" s="222"/>
      <c r="DG650" s="222"/>
    </row>
    <row r="651" spans="90:111" x14ac:dyDescent="0.25">
      <c r="CL651" s="223">
        <f t="shared" si="92"/>
        <v>0</v>
      </c>
      <c r="CM651" s="223">
        <f t="shared" si="93"/>
        <v>0</v>
      </c>
      <c r="CN651" s="223">
        <f t="shared" si="94"/>
        <v>0</v>
      </c>
      <c r="CO651" s="223">
        <f t="shared" si="94"/>
        <v>0</v>
      </c>
      <c r="CP651" s="223">
        <f t="shared" si="95"/>
        <v>0</v>
      </c>
      <c r="CQ651" s="223">
        <f t="shared" si="96"/>
        <v>0</v>
      </c>
      <c r="CR651" s="222"/>
      <c r="CS651" s="222"/>
      <c r="CT651" s="222"/>
      <c r="CU651" s="222"/>
      <c r="CV651" s="222"/>
      <c r="CW651" s="222"/>
      <c r="CX651" s="222"/>
      <c r="CY651" s="222"/>
      <c r="CZ651" s="222"/>
      <c r="DA651" s="222"/>
      <c r="DB651" s="224">
        <f t="shared" si="97"/>
        <v>0</v>
      </c>
      <c r="DC651" s="224">
        <f t="shared" si="98"/>
        <v>0</v>
      </c>
      <c r="DD651" s="224">
        <f t="shared" si="99"/>
        <v>0</v>
      </c>
      <c r="DE651" s="225">
        <f t="shared" si="100"/>
        <v>0</v>
      </c>
      <c r="DF651" s="222"/>
      <c r="DG651" s="222"/>
    </row>
    <row r="652" spans="90:111" x14ac:dyDescent="0.25">
      <c r="CL652" s="223">
        <f t="shared" si="92"/>
        <v>0</v>
      </c>
      <c r="CM652" s="223">
        <f t="shared" si="93"/>
        <v>0</v>
      </c>
      <c r="CN652" s="223">
        <f t="shared" si="94"/>
        <v>0</v>
      </c>
      <c r="CO652" s="223">
        <f t="shared" si="94"/>
        <v>0</v>
      </c>
      <c r="CP652" s="223">
        <f t="shared" si="95"/>
        <v>0</v>
      </c>
      <c r="CQ652" s="223">
        <f t="shared" si="96"/>
        <v>0</v>
      </c>
      <c r="CR652" s="222"/>
      <c r="CS652" s="222"/>
      <c r="CT652" s="222"/>
      <c r="CU652" s="222"/>
      <c r="CV652" s="222"/>
      <c r="CW652" s="222"/>
      <c r="CX652" s="222"/>
      <c r="CY652" s="222"/>
      <c r="CZ652" s="222"/>
      <c r="DA652" s="222"/>
      <c r="DB652" s="224">
        <f t="shared" si="97"/>
        <v>0</v>
      </c>
      <c r="DC652" s="224">
        <f t="shared" si="98"/>
        <v>0</v>
      </c>
      <c r="DD652" s="224">
        <f t="shared" si="99"/>
        <v>0</v>
      </c>
      <c r="DE652" s="225">
        <f t="shared" si="100"/>
        <v>0</v>
      </c>
      <c r="DF652" s="222"/>
      <c r="DG652" s="222"/>
    </row>
    <row r="653" spans="90:111" x14ac:dyDescent="0.25">
      <c r="CL653" s="223">
        <f t="shared" si="92"/>
        <v>0</v>
      </c>
      <c r="CM653" s="223">
        <f t="shared" si="93"/>
        <v>0</v>
      </c>
      <c r="CN653" s="223">
        <f t="shared" si="94"/>
        <v>0</v>
      </c>
      <c r="CO653" s="223">
        <f t="shared" si="94"/>
        <v>0</v>
      </c>
      <c r="CP653" s="223">
        <f t="shared" si="95"/>
        <v>0</v>
      </c>
      <c r="CQ653" s="223">
        <f t="shared" si="96"/>
        <v>0</v>
      </c>
      <c r="CR653" s="222"/>
      <c r="CS653" s="222"/>
      <c r="CT653" s="222"/>
      <c r="CU653" s="222"/>
      <c r="CV653" s="222"/>
      <c r="CW653" s="222"/>
      <c r="CX653" s="222"/>
      <c r="CY653" s="222"/>
      <c r="CZ653" s="222"/>
      <c r="DA653" s="222"/>
      <c r="DB653" s="224">
        <f t="shared" si="97"/>
        <v>0</v>
      </c>
      <c r="DC653" s="224">
        <f t="shared" si="98"/>
        <v>0</v>
      </c>
      <c r="DD653" s="224">
        <f t="shared" si="99"/>
        <v>0</v>
      </c>
      <c r="DE653" s="225">
        <f t="shared" si="100"/>
        <v>0</v>
      </c>
      <c r="DF653" s="222"/>
      <c r="DG653" s="222"/>
    </row>
    <row r="654" spans="90:111" x14ac:dyDescent="0.25">
      <c r="CL654" s="223">
        <f t="shared" si="92"/>
        <v>0</v>
      </c>
      <c r="CM654" s="223">
        <f t="shared" si="93"/>
        <v>0</v>
      </c>
      <c r="CN654" s="223">
        <f t="shared" si="94"/>
        <v>0</v>
      </c>
      <c r="CO654" s="223">
        <f t="shared" si="94"/>
        <v>0</v>
      </c>
      <c r="CP654" s="223">
        <f t="shared" si="95"/>
        <v>0</v>
      </c>
      <c r="CQ654" s="223">
        <f t="shared" si="96"/>
        <v>0</v>
      </c>
      <c r="CR654" s="222"/>
      <c r="CS654" s="222"/>
      <c r="CT654" s="222"/>
      <c r="CU654" s="222"/>
      <c r="CV654" s="222"/>
      <c r="CW654" s="222"/>
      <c r="CX654" s="222"/>
      <c r="CY654" s="222"/>
      <c r="CZ654" s="222"/>
      <c r="DA654" s="222"/>
      <c r="DB654" s="224">
        <f t="shared" si="97"/>
        <v>0</v>
      </c>
      <c r="DC654" s="224">
        <f t="shared" si="98"/>
        <v>0</v>
      </c>
      <c r="DD654" s="224">
        <f t="shared" si="99"/>
        <v>0</v>
      </c>
      <c r="DE654" s="225">
        <f t="shared" si="100"/>
        <v>0</v>
      </c>
      <c r="DF654" s="222"/>
      <c r="DG654" s="222"/>
    </row>
    <row r="655" spans="90:111" x14ac:dyDescent="0.25">
      <c r="CL655" s="223">
        <f t="shared" si="92"/>
        <v>0</v>
      </c>
      <c r="CM655" s="223">
        <f t="shared" si="93"/>
        <v>0</v>
      </c>
      <c r="CN655" s="223">
        <f t="shared" si="94"/>
        <v>0</v>
      </c>
      <c r="CO655" s="223">
        <f t="shared" si="94"/>
        <v>0</v>
      </c>
      <c r="CP655" s="223">
        <f t="shared" si="95"/>
        <v>0</v>
      </c>
      <c r="CQ655" s="223">
        <f t="shared" si="96"/>
        <v>0</v>
      </c>
      <c r="CR655" s="222"/>
      <c r="CS655" s="222"/>
      <c r="CT655" s="222"/>
      <c r="CU655" s="222"/>
      <c r="CV655" s="222"/>
      <c r="CW655" s="222"/>
      <c r="CX655" s="222"/>
      <c r="CY655" s="222"/>
      <c r="CZ655" s="222"/>
      <c r="DA655" s="222"/>
      <c r="DB655" s="224">
        <f t="shared" si="97"/>
        <v>0</v>
      </c>
      <c r="DC655" s="224">
        <f t="shared" si="98"/>
        <v>0</v>
      </c>
      <c r="DD655" s="224">
        <f t="shared" si="99"/>
        <v>0</v>
      </c>
      <c r="DE655" s="225">
        <f t="shared" si="100"/>
        <v>0</v>
      </c>
      <c r="DF655" s="222"/>
      <c r="DG655" s="222"/>
    </row>
    <row r="656" spans="90:111" x14ac:dyDescent="0.25">
      <c r="CL656" s="223">
        <f t="shared" si="92"/>
        <v>0</v>
      </c>
      <c r="CM656" s="223">
        <f t="shared" si="93"/>
        <v>0</v>
      </c>
      <c r="CN656" s="223">
        <f t="shared" si="94"/>
        <v>0</v>
      </c>
      <c r="CO656" s="223">
        <f t="shared" si="94"/>
        <v>0</v>
      </c>
      <c r="CP656" s="223">
        <f t="shared" si="95"/>
        <v>0</v>
      </c>
      <c r="CQ656" s="223">
        <f t="shared" si="96"/>
        <v>0</v>
      </c>
      <c r="CR656" s="222"/>
      <c r="CS656" s="222"/>
      <c r="CT656" s="222"/>
      <c r="CU656" s="222"/>
      <c r="CV656" s="222"/>
      <c r="CW656" s="222"/>
      <c r="CX656" s="222"/>
      <c r="CY656" s="222"/>
      <c r="CZ656" s="222"/>
      <c r="DA656" s="222"/>
      <c r="DB656" s="224">
        <f t="shared" si="97"/>
        <v>0</v>
      </c>
      <c r="DC656" s="224">
        <f t="shared" si="98"/>
        <v>0</v>
      </c>
      <c r="DD656" s="224">
        <f t="shared" si="99"/>
        <v>0</v>
      </c>
      <c r="DE656" s="225">
        <f t="shared" si="100"/>
        <v>0</v>
      </c>
      <c r="DF656" s="222"/>
      <c r="DG656" s="222"/>
    </row>
    <row r="657" spans="90:111" x14ac:dyDescent="0.25">
      <c r="CL657" s="223">
        <f t="shared" si="92"/>
        <v>0</v>
      </c>
      <c r="CM657" s="223">
        <f t="shared" si="93"/>
        <v>0</v>
      </c>
      <c r="CN657" s="223">
        <f t="shared" si="94"/>
        <v>0</v>
      </c>
      <c r="CO657" s="223">
        <f t="shared" si="94"/>
        <v>0</v>
      </c>
      <c r="CP657" s="223">
        <f t="shared" si="95"/>
        <v>0</v>
      </c>
      <c r="CQ657" s="223">
        <f t="shared" si="96"/>
        <v>0</v>
      </c>
      <c r="CR657" s="222"/>
      <c r="CS657" s="222"/>
      <c r="CT657" s="222"/>
      <c r="CU657" s="222"/>
      <c r="CV657" s="222"/>
      <c r="CW657" s="222"/>
      <c r="CX657" s="222"/>
      <c r="CY657" s="222"/>
      <c r="CZ657" s="222"/>
      <c r="DA657" s="222"/>
      <c r="DB657" s="224">
        <f t="shared" si="97"/>
        <v>0</v>
      </c>
      <c r="DC657" s="224">
        <f t="shared" si="98"/>
        <v>0</v>
      </c>
      <c r="DD657" s="224">
        <f t="shared" si="99"/>
        <v>0</v>
      </c>
      <c r="DE657" s="225">
        <f t="shared" si="100"/>
        <v>0</v>
      </c>
      <c r="DF657" s="222"/>
      <c r="DG657" s="222"/>
    </row>
    <row r="658" spans="90:111" x14ac:dyDescent="0.25">
      <c r="CL658" s="223">
        <f t="shared" si="92"/>
        <v>0</v>
      </c>
      <c r="CM658" s="223">
        <f t="shared" si="93"/>
        <v>0</v>
      </c>
      <c r="CN658" s="223">
        <f t="shared" si="94"/>
        <v>0</v>
      </c>
      <c r="CO658" s="223">
        <f t="shared" si="94"/>
        <v>0</v>
      </c>
      <c r="CP658" s="223">
        <f t="shared" si="95"/>
        <v>0</v>
      </c>
      <c r="CQ658" s="223">
        <f t="shared" si="96"/>
        <v>0</v>
      </c>
      <c r="CR658" s="222"/>
      <c r="CS658" s="222"/>
      <c r="CT658" s="222"/>
      <c r="CU658" s="222"/>
      <c r="CV658" s="222"/>
      <c r="CW658" s="222"/>
      <c r="CX658" s="222"/>
      <c r="CY658" s="222"/>
      <c r="CZ658" s="222"/>
      <c r="DA658" s="222"/>
      <c r="DB658" s="224">
        <f t="shared" si="97"/>
        <v>0</v>
      </c>
      <c r="DC658" s="224">
        <f t="shared" si="98"/>
        <v>0</v>
      </c>
      <c r="DD658" s="224">
        <f t="shared" si="99"/>
        <v>0</v>
      </c>
      <c r="DE658" s="225">
        <f t="shared" si="100"/>
        <v>0</v>
      </c>
      <c r="DF658" s="222"/>
      <c r="DG658" s="222"/>
    </row>
    <row r="659" spans="90:111" x14ac:dyDescent="0.25">
      <c r="CL659" s="223">
        <f t="shared" si="92"/>
        <v>0</v>
      </c>
      <c r="CM659" s="223">
        <f t="shared" si="93"/>
        <v>0</v>
      </c>
      <c r="CN659" s="223">
        <f t="shared" si="94"/>
        <v>0</v>
      </c>
      <c r="CO659" s="223">
        <f t="shared" si="94"/>
        <v>0</v>
      </c>
      <c r="CP659" s="223">
        <f t="shared" si="95"/>
        <v>0</v>
      </c>
      <c r="CQ659" s="223">
        <f t="shared" si="96"/>
        <v>0</v>
      </c>
      <c r="CR659" s="222"/>
      <c r="CS659" s="222"/>
      <c r="CT659" s="222"/>
      <c r="CU659" s="222"/>
      <c r="CV659" s="222"/>
      <c r="CW659" s="222"/>
      <c r="CX659" s="222"/>
      <c r="CY659" s="222"/>
      <c r="CZ659" s="222"/>
      <c r="DA659" s="222"/>
      <c r="DB659" s="224">
        <f t="shared" si="97"/>
        <v>0</v>
      </c>
      <c r="DC659" s="224">
        <f t="shared" si="98"/>
        <v>0</v>
      </c>
      <c r="DD659" s="224">
        <f t="shared" si="99"/>
        <v>0</v>
      </c>
      <c r="DE659" s="225">
        <f t="shared" si="100"/>
        <v>0</v>
      </c>
      <c r="DF659" s="222"/>
      <c r="DG659" s="222"/>
    </row>
    <row r="660" spans="90:111" x14ac:dyDescent="0.25">
      <c r="CL660" s="223">
        <f t="shared" si="92"/>
        <v>0</v>
      </c>
      <c r="CM660" s="223">
        <f t="shared" si="93"/>
        <v>0</v>
      </c>
      <c r="CN660" s="223">
        <f t="shared" si="94"/>
        <v>0</v>
      </c>
      <c r="CO660" s="223">
        <f t="shared" si="94"/>
        <v>0</v>
      </c>
      <c r="CP660" s="223">
        <f t="shared" si="95"/>
        <v>0</v>
      </c>
      <c r="CQ660" s="223">
        <f t="shared" si="96"/>
        <v>0</v>
      </c>
      <c r="CR660" s="222"/>
      <c r="CS660" s="222"/>
      <c r="CT660" s="222"/>
      <c r="CU660" s="222"/>
      <c r="CV660" s="222"/>
      <c r="CW660" s="222"/>
      <c r="CX660" s="222"/>
      <c r="CY660" s="222"/>
      <c r="CZ660" s="222"/>
      <c r="DA660" s="222"/>
      <c r="DB660" s="224">
        <f t="shared" si="97"/>
        <v>0</v>
      </c>
      <c r="DC660" s="224">
        <f t="shared" si="98"/>
        <v>0</v>
      </c>
      <c r="DD660" s="224">
        <f t="shared" si="99"/>
        <v>0</v>
      </c>
      <c r="DE660" s="225">
        <f t="shared" si="100"/>
        <v>0</v>
      </c>
      <c r="DF660" s="222"/>
      <c r="DG660" s="222"/>
    </row>
    <row r="661" spans="90:111" x14ac:dyDescent="0.25">
      <c r="CL661" s="223">
        <f t="shared" si="92"/>
        <v>0</v>
      </c>
      <c r="CM661" s="223">
        <f t="shared" si="93"/>
        <v>0</v>
      </c>
      <c r="CN661" s="223">
        <f t="shared" si="94"/>
        <v>0</v>
      </c>
      <c r="CO661" s="223">
        <f t="shared" si="94"/>
        <v>0</v>
      </c>
      <c r="CP661" s="223">
        <f t="shared" si="95"/>
        <v>0</v>
      </c>
      <c r="CQ661" s="223">
        <f t="shared" si="96"/>
        <v>0</v>
      </c>
      <c r="CR661" s="222"/>
      <c r="CS661" s="222"/>
      <c r="CT661" s="222"/>
      <c r="CU661" s="222"/>
      <c r="CV661" s="222"/>
      <c r="CW661" s="222"/>
      <c r="CX661" s="222"/>
      <c r="CY661" s="222"/>
      <c r="CZ661" s="222"/>
      <c r="DA661" s="222"/>
      <c r="DB661" s="224">
        <f t="shared" si="97"/>
        <v>0</v>
      </c>
      <c r="DC661" s="224">
        <f t="shared" si="98"/>
        <v>0</v>
      </c>
      <c r="DD661" s="224">
        <f t="shared" si="99"/>
        <v>0</v>
      </c>
      <c r="DE661" s="225">
        <f t="shared" si="100"/>
        <v>0</v>
      </c>
      <c r="DF661" s="222"/>
      <c r="DG661" s="222"/>
    </row>
    <row r="662" spans="90:111" x14ac:dyDescent="0.25">
      <c r="CL662" s="223">
        <f t="shared" si="92"/>
        <v>0</v>
      </c>
      <c r="CM662" s="223">
        <f t="shared" si="93"/>
        <v>0</v>
      </c>
      <c r="CN662" s="223">
        <f t="shared" si="94"/>
        <v>0</v>
      </c>
      <c r="CO662" s="223">
        <f t="shared" si="94"/>
        <v>0</v>
      </c>
      <c r="CP662" s="223">
        <f t="shared" si="95"/>
        <v>0</v>
      </c>
      <c r="CQ662" s="223">
        <f t="shared" si="96"/>
        <v>0</v>
      </c>
      <c r="CR662" s="222"/>
      <c r="CS662" s="222"/>
      <c r="CT662" s="222"/>
      <c r="CU662" s="222"/>
      <c r="CV662" s="222"/>
      <c r="CW662" s="222"/>
      <c r="CX662" s="222"/>
      <c r="CY662" s="222"/>
      <c r="CZ662" s="222"/>
      <c r="DA662" s="222"/>
      <c r="DB662" s="224">
        <f t="shared" si="97"/>
        <v>0</v>
      </c>
      <c r="DC662" s="224">
        <f t="shared" si="98"/>
        <v>0</v>
      </c>
      <c r="DD662" s="224">
        <f t="shared" si="99"/>
        <v>0</v>
      </c>
      <c r="DE662" s="225">
        <f t="shared" si="100"/>
        <v>0</v>
      </c>
      <c r="DF662" s="222"/>
      <c r="DG662" s="222"/>
    </row>
    <row r="663" spans="90:111" x14ac:dyDescent="0.25">
      <c r="CL663" s="223">
        <f t="shared" si="92"/>
        <v>0</v>
      </c>
      <c r="CM663" s="223">
        <f t="shared" si="93"/>
        <v>0</v>
      </c>
      <c r="CN663" s="223">
        <f t="shared" si="94"/>
        <v>0</v>
      </c>
      <c r="CO663" s="223">
        <f t="shared" si="94"/>
        <v>0</v>
      </c>
      <c r="CP663" s="223">
        <f t="shared" si="95"/>
        <v>0</v>
      </c>
      <c r="CQ663" s="223">
        <f t="shared" si="96"/>
        <v>0</v>
      </c>
      <c r="CR663" s="222"/>
      <c r="CS663" s="222"/>
      <c r="CT663" s="222"/>
      <c r="CU663" s="222"/>
      <c r="CV663" s="222"/>
      <c r="CW663" s="222"/>
      <c r="CX663" s="222"/>
      <c r="CY663" s="222"/>
      <c r="CZ663" s="222"/>
      <c r="DA663" s="222"/>
      <c r="DB663" s="224">
        <f t="shared" si="97"/>
        <v>0</v>
      </c>
      <c r="DC663" s="224">
        <f t="shared" si="98"/>
        <v>0</v>
      </c>
      <c r="DD663" s="224">
        <f t="shared" si="99"/>
        <v>0</v>
      </c>
      <c r="DE663" s="225">
        <f t="shared" si="100"/>
        <v>0</v>
      </c>
      <c r="DF663" s="222"/>
      <c r="DG663" s="222"/>
    </row>
    <row r="664" spans="90:111" x14ac:dyDescent="0.25">
      <c r="CL664" s="223">
        <f t="shared" si="92"/>
        <v>0</v>
      </c>
      <c r="CM664" s="223">
        <f t="shared" si="93"/>
        <v>0</v>
      </c>
      <c r="CN664" s="223">
        <f t="shared" si="94"/>
        <v>0</v>
      </c>
      <c r="CO664" s="223">
        <f t="shared" si="94"/>
        <v>0</v>
      </c>
      <c r="CP664" s="223">
        <f t="shared" si="95"/>
        <v>0</v>
      </c>
      <c r="CQ664" s="223">
        <f t="shared" si="96"/>
        <v>0</v>
      </c>
      <c r="CR664" s="222"/>
      <c r="CS664" s="222"/>
      <c r="CT664" s="222"/>
      <c r="CU664" s="222"/>
      <c r="CV664" s="222"/>
      <c r="CW664" s="222"/>
      <c r="CX664" s="222"/>
      <c r="CY664" s="222"/>
      <c r="CZ664" s="222"/>
      <c r="DA664" s="222"/>
      <c r="DB664" s="224">
        <f t="shared" si="97"/>
        <v>0</v>
      </c>
      <c r="DC664" s="224">
        <f t="shared" si="98"/>
        <v>0</v>
      </c>
      <c r="DD664" s="224">
        <f t="shared" si="99"/>
        <v>0</v>
      </c>
      <c r="DE664" s="225">
        <f t="shared" si="100"/>
        <v>0</v>
      </c>
      <c r="DF664" s="222"/>
      <c r="DG664" s="222"/>
    </row>
    <row r="665" spans="90:111" x14ac:dyDescent="0.25">
      <c r="CL665" s="223">
        <f t="shared" si="92"/>
        <v>0</v>
      </c>
      <c r="CM665" s="223">
        <f t="shared" si="93"/>
        <v>0</v>
      </c>
      <c r="CN665" s="223">
        <f t="shared" si="94"/>
        <v>0</v>
      </c>
      <c r="CO665" s="223">
        <f t="shared" si="94"/>
        <v>0</v>
      </c>
      <c r="CP665" s="223">
        <f t="shared" si="95"/>
        <v>0</v>
      </c>
      <c r="CQ665" s="223">
        <f t="shared" si="96"/>
        <v>0</v>
      </c>
      <c r="CR665" s="222"/>
      <c r="CS665" s="222"/>
      <c r="CT665" s="222"/>
      <c r="CU665" s="222"/>
      <c r="CV665" s="222"/>
      <c r="CW665" s="222"/>
      <c r="CX665" s="222"/>
      <c r="CY665" s="222"/>
      <c r="CZ665" s="222"/>
      <c r="DA665" s="222"/>
      <c r="DB665" s="224">
        <f t="shared" si="97"/>
        <v>0</v>
      </c>
      <c r="DC665" s="224">
        <f t="shared" si="98"/>
        <v>0</v>
      </c>
      <c r="DD665" s="224">
        <f t="shared" si="99"/>
        <v>0</v>
      </c>
      <c r="DE665" s="225">
        <f t="shared" si="100"/>
        <v>0</v>
      </c>
      <c r="DF665" s="222"/>
      <c r="DG665" s="222"/>
    </row>
    <row r="666" spans="90:111" x14ac:dyDescent="0.25">
      <c r="CL666" s="223">
        <f t="shared" si="92"/>
        <v>0</v>
      </c>
      <c r="CM666" s="223">
        <f t="shared" si="93"/>
        <v>0</v>
      </c>
      <c r="CN666" s="223">
        <f t="shared" si="94"/>
        <v>0</v>
      </c>
      <c r="CO666" s="223">
        <f t="shared" si="94"/>
        <v>0</v>
      </c>
      <c r="CP666" s="223">
        <f t="shared" si="95"/>
        <v>0</v>
      </c>
      <c r="CQ666" s="223">
        <f t="shared" si="96"/>
        <v>0</v>
      </c>
      <c r="CR666" s="222"/>
      <c r="CS666" s="222"/>
      <c r="CT666" s="222"/>
      <c r="CU666" s="222"/>
      <c r="CV666" s="222"/>
      <c r="CW666" s="222"/>
      <c r="CX666" s="222"/>
      <c r="CY666" s="222"/>
      <c r="CZ666" s="222"/>
      <c r="DA666" s="222"/>
      <c r="DB666" s="224">
        <f t="shared" si="97"/>
        <v>0</v>
      </c>
      <c r="DC666" s="224">
        <f t="shared" si="98"/>
        <v>0</v>
      </c>
      <c r="DD666" s="224">
        <f t="shared" si="99"/>
        <v>0</v>
      </c>
      <c r="DE666" s="225">
        <f t="shared" si="100"/>
        <v>0</v>
      </c>
      <c r="DF666" s="222"/>
      <c r="DG666" s="222"/>
    </row>
    <row r="667" spans="90:111" x14ac:dyDescent="0.25">
      <c r="CL667" s="223">
        <f t="shared" si="92"/>
        <v>0</v>
      </c>
      <c r="CM667" s="223">
        <f t="shared" si="93"/>
        <v>0</v>
      </c>
      <c r="CN667" s="223">
        <f t="shared" si="94"/>
        <v>0</v>
      </c>
      <c r="CO667" s="223">
        <f t="shared" si="94"/>
        <v>0</v>
      </c>
      <c r="CP667" s="223">
        <f t="shared" si="95"/>
        <v>0</v>
      </c>
      <c r="CQ667" s="223">
        <f t="shared" si="96"/>
        <v>0</v>
      </c>
      <c r="CR667" s="222"/>
      <c r="CS667" s="222"/>
      <c r="CT667" s="222"/>
      <c r="CU667" s="222"/>
      <c r="CV667" s="222"/>
      <c r="CW667" s="222"/>
      <c r="CX667" s="222"/>
      <c r="CY667" s="222"/>
      <c r="CZ667" s="222"/>
      <c r="DA667" s="222"/>
      <c r="DB667" s="224">
        <f t="shared" si="97"/>
        <v>0</v>
      </c>
      <c r="DC667" s="224">
        <f t="shared" si="98"/>
        <v>0</v>
      </c>
      <c r="DD667" s="224">
        <f t="shared" si="99"/>
        <v>0</v>
      </c>
      <c r="DE667" s="225">
        <f t="shared" si="100"/>
        <v>0</v>
      </c>
      <c r="DF667" s="222"/>
      <c r="DG667" s="222"/>
    </row>
    <row r="668" spans="90:111" x14ac:dyDescent="0.25">
      <c r="CL668" s="223">
        <f t="shared" si="92"/>
        <v>0</v>
      </c>
      <c r="CM668" s="223">
        <f t="shared" si="93"/>
        <v>0</v>
      </c>
      <c r="CN668" s="223">
        <f t="shared" si="94"/>
        <v>0</v>
      </c>
      <c r="CO668" s="223">
        <f t="shared" si="94"/>
        <v>0</v>
      </c>
      <c r="CP668" s="223">
        <f t="shared" si="95"/>
        <v>0</v>
      </c>
      <c r="CQ668" s="223">
        <f t="shared" si="96"/>
        <v>0</v>
      </c>
      <c r="CR668" s="222"/>
      <c r="CS668" s="222"/>
      <c r="CT668" s="222"/>
      <c r="CU668" s="222"/>
      <c r="CV668" s="222"/>
      <c r="CW668" s="222"/>
      <c r="CX668" s="222"/>
      <c r="CY668" s="222"/>
      <c r="CZ668" s="222"/>
      <c r="DA668" s="222"/>
      <c r="DB668" s="224">
        <f t="shared" si="97"/>
        <v>0</v>
      </c>
      <c r="DC668" s="224">
        <f t="shared" si="98"/>
        <v>0</v>
      </c>
      <c r="DD668" s="224">
        <f t="shared" si="99"/>
        <v>0</v>
      </c>
      <c r="DE668" s="225">
        <f t="shared" si="100"/>
        <v>0</v>
      </c>
      <c r="DF668" s="222"/>
      <c r="DG668" s="222"/>
    </row>
    <row r="669" spans="90:111" x14ac:dyDescent="0.25">
      <c r="CL669" s="223">
        <f t="shared" si="92"/>
        <v>0</v>
      </c>
      <c r="CM669" s="223">
        <f t="shared" si="93"/>
        <v>0</v>
      </c>
      <c r="CN669" s="223">
        <f t="shared" si="94"/>
        <v>0</v>
      </c>
      <c r="CO669" s="223">
        <f t="shared" si="94"/>
        <v>0</v>
      </c>
      <c r="CP669" s="223">
        <f t="shared" si="95"/>
        <v>0</v>
      </c>
      <c r="CQ669" s="223">
        <f t="shared" si="96"/>
        <v>0</v>
      </c>
      <c r="CR669" s="222"/>
      <c r="CS669" s="222"/>
      <c r="CT669" s="222"/>
      <c r="CU669" s="222"/>
      <c r="CV669" s="222"/>
      <c r="CW669" s="222"/>
      <c r="CX669" s="222"/>
      <c r="CY669" s="222"/>
      <c r="CZ669" s="222"/>
      <c r="DA669" s="222"/>
      <c r="DB669" s="224">
        <f t="shared" si="97"/>
        <v>0</v>
      </c>
      <c r="DC669" s="224">
        <f t="shared" si="98"/>
        <v>0</v>
      </c>
      <c r="DD669" s="224">
        <f t="shared" si="99"/>
        <v>0</v>
      </c>
      <c r="DE669" s="225">
        <f t="shared" si="100"/>
        <v>0</v>
      </c>
      <c r="DF669" s="222"/>
      <c r="DG669" s="222"/>
    </row>
    <row r="670" spans="90:111" x14ac:dyDescent="0.25">
      <c r="CL670" s="223">
        <f t="shared" si="92"/>
        <v>0</v>
      </c>
      <c r="CM670" s="223">
        <f t="shared" si="93"/>
        <v>0</v>
      </c>
      <c r="CN670" s="223">
        <f t="shared" si="94"/>
        <v>0</v>
      </c>
      <c r="CO670" s="223">
        <f t="shared" si="94"/>
        <v>0</v>
      </c>
      <c r="CP670" s="223">
        <f t="shared" si="95"/>
        <v>0</v>
      </c>
      <c r="CQ670" s="223">
        <f t="shared" si="96"/>
        <v>0</v>
      </c>
      <c r="CR670" s="222"/>
      <c r="CS670" s="222"/>
      <c r="CT670" s="222"/>
      <c r="CU670" s="222"/>
      <c r="CV670" s="222"/>
      <c r="CW670" s="222"/>
      <c r="CX670" s="222"/>
      <c r="CY670" s="222"/>
      <c r="CZ670" s="222"/>
      <c r="DA670" s="222"/>
      <c r="DB670" s="224">
        <f t="shared" si="97"/>
        <v>0</v>
      </c>
      <c r="DC670" s="224">
        <f t="shared" si="98"/>
        <v>0</v>
      </c>
      <c r="DD670" s="224">
        <f t="shared" si="99"/>
        <v>0</v>
      </c>
      <c r="DE670" s="225">
        <f t="shared" si="100"/>
        <v>0</v>
      </c>
      <c r="DF670" s="222"/>
      <c r="DG670" s="222"/>
    </row>
    <row r="671" spans="90:111" x14ac:dyDescent="0.25">
      <c r="CL671" s="223">
        <f t="shared" si="92"/>
        <v>0</v>
      </c>
      <c r="CM671" s="223">
        <f t="shared" si="93"/>
        <v>0</v>
      </c>
      <c r="CN671" s="223">
        <f t="shared" si="94"/>
        <v>0</v>
      </c>
      <c r="CO671" s="223">
        <f t="shared" si="94"/>
        <v>0</v>
      </c>
      <c r="CP671" s="223">
        <f t="shared" si="95"/>
        <v>0</v>
      </c>
      <c r="CQ671" s="223">
        <f t="shared" si="96"/>
        <v>0</v>
      </c>
      <c r="CR671" s="222"/>
      <c r="CS671" s="222"/>
      <c r="CT671" s="222"/>
      <c r="CU671" s="222"/>
      <c r="CV671" s="222"/>
      <c r="CW671" s="222"/>
      <c r="CX671" s="222"/>
      <c r="CY671" s="222"/>
      <c r="CZ671" s="222"/>
      <c r="DA671" s="222"/>
      <c r="DB671" s="224">
        <f t="shared" si="97"/>
        <v>0</v>
      </c>
      <c r="DC671" s="224">
        <f t="shared" si="98"/>
        <v>0</v>
      </c>
      <c r="DD671" s="224">
        <f t="shared" si="99"/>
        <v>0</v>
      </c>
      <c r="DE671" s="225">
        <f t="shared" si="100"/>
        <v>0</v>
      </c>
      <c r="DF671" s="222"/>
      <c r="DG671" s="222"/>
    </row>
    <row r="672" spans="90:111" x14ac:dyDescent="0.25">
      <c r="CL672" s="223">
        <f t="shared" si="92"/>
        <v>0</v>
      </c>
      <c r="CM672" s="223">
        <f t="shared" si="93"/>
        <v>0</v>
      </c>
      <c r="CN672" s="223">
        <f t="shared" si="94"/>
        <v>0</v>
      </c>
      <c r="CO672" s="223">
        <f t="shared" si="94"/>
        <v>0</v>
      </c>
      <c r="CP672" s="223">
        <f t="shared" si="95"/>
        <v>0</v>
      </c>
      <c r="CQ672" s="223">
        <f t="shared" si="96"/>
        <v>0</v>
      </c>
      <c r="CR672" s="222"/>
      <c r="CS672" s="222"/>
      <c r="CT672" s="222"/>
      <c r="CU672" s="222"/>
      <c r="CV672" s="222"/>
      <c r="CW672" s="222"/>
      <c r="CX672" s="222"/>
      <c r="CY672" s="222"/>
      <c r="CZ672" s="222"/>
      <c r="DA672" s="222"/>
      <c r="DB672" s="224">
        <f t="shared" si="97"/>
        <v>0</v>
      </c>
      <c r="DC672" s="224">
        <f t="shared" si="98"/>
        <v>0</v>
      </c>
      <c r="DD672" s="224">
        <f t="shared" si="99"/>
        <v>0</v>
      </c>
      <c r="DE672" s="225">
        <f t="shared" si="100"/>
        <v>0</v>
      </c>
      <c r="DF672" s="222"/>
      <c r="DG672" s="222"/>
    </row>
    <row r="673" spans="90:111" x14ac:dyDescent="0.25">
      <c r="CL673" s="223">
        <f t="shared" si="92"/>
        <v>0</v>
      </c>
      <c r="CM673" s="223">
        <f t="shared" si="93"/>
        <v>0</v>
      </c>
      <c r="CN673" s="223">
        <f t="shared" si="94"/>
        <v>0</v>
      </c>
      <c r="CO673" s="223">
        <f t="shared" si="94"/>
        <v>0</v>
      </c>
      <c r="CP673" s="223">
        <f t="shared" si="95"/>
        <v>0</v>
      </c>
      <c r="CQ673" s="223">
        <f t="shared" si="96"/>
        <v>0</v>
      </c>
      <c r="CR673" s="222"/>
      <c r="CS673" s="222"/>
      <c r="CT673" s="222"/>
      <c r="CU673" s="222"/>
      <c r="CV673" s="222"/>
      <c r="CW673" s="222"/>
      <c r="CX673" s="222"/>
      <c r="CY673" s="222"/>
      <c r="CZ673" s="222"/>
      <c r="DA673" s="222"/>
      <c r="DB673" s="224">
        <f t="shared" si="97"/>
        <v>0</v>
      </c>
      <c r="DC673" s="224">
        <f t="shared" si="98"/>
        <v>0</v>
      </c>
      <c r="DD673" s="224">
        <f t="shared" si="99"/>
        <v>0</v>
      </c>
      <c r="DE673" s="225">
        <f t="shared" si="100"/>
        <v>0</v>
      </c>
      <c r="DF673" s="222"/>
      <c r="DG673" s="222"/>
    </row>
    <row r="674" spans="90:111" x14ac:dyDescent="0.25">
      <c r="CL674" s="223">
        <f t="shared" si="92"/>
        <v>0</v>
      </c>
      <c r="CM674" s="223">
        <f t="shared" si="93"/>
        <v>0</v>
      </c>
      <c r="CN674" s="223">
        <f t="shared" si="94"/>
        <v>0</v>
      </c>
      <c r="CO674" s="223">
        <f t="shared" si="94"/>
        <v>0</v>
      </c>
      <c r="CP674" s="223">
        <f t="shared" si="95"/>
        <v>0</v>
      </c>
      <c r="CQ674" s="223">
        <f t="shared" si="96"/>
        <v>0</v>
      </c>
      <c r="CR674" s="222"/>
      <c r="CS674" s="222"/>
      <c r="CT674" s="222"/>
      <c r="CU674" s="222"/>
      <c r="CV674" s="222"/>
      <c r="CW674" s="222"/>
      <c r="CX674" s="222"/>
      <c r="CY674" s="222"/>
      <c r="CZ674" s="222"/>
      <c r="DA674" s="222"/>
      <c r="DB674" s="224">
        <f t="shared" si="97"/>
        <v>0</v>
      </c>
      <c r="DC674" s="224">
        <f t="shared" si="98"/>
        <v>0</v>
      </c>
      <c r="DD674" s="224">
        <f t="shared" si="99"/>
        <v>0</v>
      </c>
      <c r="DE674" s="225">
        <f t="shared" si="100"/>
        <v>0</v>
      </c>
      <c r="DF674" s="222"/>
      <c r="DG674" s="222"/>
    </row>
    <row r="675" spans="90:111" x14ac:dyDescent="0.25">
      <c r="CL675" s="223">
        <f t="shared" si="92"/>
        <v>0</v>
      </c>
      <c r="CM675" s="223">
        <f t="shared" si="93"/>
        <v>0</v>
      </c>
      <c r="CN675" s="223">
        <f t="shared" si="94"/>
        <v>0</v>
      </c>
      <c r="CO675" s="223">
        <f t="shared" si="94"/>
        <v>0</v>
      </c>
      <c r="CP675" s="223">
        <f t="shared" si="95"/>
        <v>0</v>
      </c>
      <c r="CQ675" s="223">
        <f t="shared" si="96"/>
        <v>0</v>
      </c>
      <c r="CR675" s="222"/>
      <c r="CS675" s="222"/>
      <c r="CT675" s="222"/>
      <c r="CU675" s="222"/>
      <c r="CV675" s="222"/>
      <c r="CW675" s="222"/>
      <c r="CX675" s="222"/>
      <c r="CY675" s="222"/>
      <c r="CZ675" s="222"/>
      <c r="DA675" s="222"/>
      <c r="DB675" s="224">
        <f t="shared" si="97"/>
        <v>0</v>
      </c>
      <c r="DC675" s="224">
        <f t="shared" si="98"/>
        <v>0</v>
      </c>
      <c r="DD675" s="224">
        <f t="shared" si="99"/>
        <v>0</v>
      </c>
      <c r="DE675" s="225">
        <f t="shared" si="100"/>
        <v>0</v>
      </c>
      <c r="DF675" s="222"/>
      <c r="DG675" s="222"/>
    </row>
    <row r="676" spans="90:111" x14ac:dyDescent="0.25">
      <c r="CL676" s="223">
        <f t="shared" si="92"/>
        <v>0</v>
      </c>
      <c r="CM676" s="223">
        <f t="shared" si="93"/>
        <v>0</v>
      </c>
      <c r="CN676" s="223">
        <f t="shared" si="94"/>
        <v>0</v>
      </c>
      <c r="CO676" s="223">
        <f t="shared" si="94"/>
        <v>0</v>
      </c>
      <c r="CP676" s="223">
        <f t="shared" si="95"/>
        <v>0</v>
      </c>
      <c r="CQ676" s="223">
        <f t="shared" si="96"/>
        <v>0</v>
      </c>
      <c r="CR676" s="222"/>
      <c r="CS676" s="222"/>
      <c r="CT676" s="222"/>
      <c r="CU676" s="222"/>
      <c r="CV676" s="222"/>
      <c r="CW676" s="222"/>
      <c r="CX676" s="222"/>
      <c r="CY676" s="222"/>
      <c r="CZ676" s="222"/>
      <c r="DA676" s="222"/>
      <c r="DB676" s="224">
        <f t="shared" si="97"/>
        <v>0</v>
      </c>
      <c r="DC676" s="224">
        <f t="shared" si="98"/>
        <v>0</v>
      </c>
      <c r="DD676" s="224">
        <f t="shared" si="99"/>
        <v>0</v>
      </c>
      <c r="DE676" s="225">
        <f t="shared" si="100"/>
        <v>0</v>
      </c>
      <c r="DF676" s="222"/>
      <c r="DG676" s="222"/>
    </row>
    <row r="677" spans="90:111" x14ac:dyDescent="0.25">
      <c r="CL677" s="223">
        <f t="shared" si="92"/>
        <v>0</v>
      </c>
      <c r="CM677" s="223">
        <f t="shared" si="93"/>
        <v>0</v>
      </c>
      <c r="CN677" s="223">
        <f t="shared" si="94"/>
        <v>0</v>
      </c>
      <c r="CO677" s="223">
        <f t="shared" si="94"/>
        <v>0</v>
      </c>
      <c r="CP677" s="223">
        <f t="shared" si="95"/>
        <v>0</v>
      </c>
      <c r="CQ677" s="223">
        <f t="shared" si="96"/>
        <v>0</v>
      </c>
      <c r="CR677" s="222"/>
      <c r="CS677" s="222"/>
      <c r="CT677" s="222"/>
      <c r="CU677" s="222"/>
      <c r="CV677" s="222"/>
      <c r="CW677" s="222"/>
      <c r="CX677" s="222"/>
      <c r="CY677" s="222"/>
      <c r="CZ677" s="222"/>
      <c r="DA677" s="222"/>
      <c r="DB677" s="224">
        <f t="shared" si="97"/>
        <v>0</v>
      </c>
      <c r="DC677" s="224">
        <f t="shared" si="98"/>
        <v>0</v>
      </c>
      <c r="DD677" s="224">
        <f t="shared" si="99"/>
        <v>0</v>
      </c>
      <c r="DE677" s="225">
        <f t="shared" si="100"/>
        <v>0</v>
      </c>
      <c r="DF677" s="222"/>
      <c r="DG677" s="222"/>
    </row>
    <row r="678" spans="90:111" x14ac:dyDescent="0.25">
      <c r="CL678" s="223">
        <f t="shared" si="92"/>
        <v>0</v>
      </c>
      <c r="CM678" s="223">
        <f t="shared" si="93"/>
        <v>0</v>
      </c>
      <c r="CN678" s="223">
        <f t="shared" si="94"/>
        <v>0</v>
      </c>
      <c r="CO678" s="223">
        <f t="shared" si="94"/>
        <v>0</v>
      </c>
      <c r="CP678" s="223">
        <f t="shared" si="95"/>
        <v>0</v>
      </c>
      <c r="CQ678" s="223">
        <f t="shared" si="96"/>
        <v>0</v>
      </c>
      <c r="CR678" s="222"/>
      <c r="CS678" s="222"/>
      <c r="CT678" s="222"/>
      <c r="CU678" s="222"/>
      <c r="CV678" s="222"/>
      <c r="CW678" s="222"/>
      <c r="CX678" s="222"/>
      <c r="CY678" s="222"/>
      <c r="CZ678" s="222"/>
      <c r="DA678" s="222"/>
      <c r="DB678" s="224">
        <f t="shared" si="97"/>
        <v>0</v>
      </c>
      <c r="DC678" s="224">
        <f t="shared" si="98"/>
        <v>0</v>
      </c>
      <c r="DD678" s="224">
        <f t="shared" si="99"/>
        <v>0</v>
      </c>
      <c r="DE678" s="225">
        <f t="shared" si="100"/>
        <v>0</v>
      </c>
      <c r="DF678" s="222"/>
      <c r="DG678" s="222"/>
    </row>
    <row r="679" spans="90:111" x14ac:dyDescent="0.25">
      <c r="CL679" s="223">
        <f t="shared" si="92"/>
        <v>0</v>
      </c>
      <c r="CM679" s="223">
        <f t="shared" si="93"/>
        <v>0</v>
      </c>
      <c r="CN679" s="223">
        <f t="shared" si="94"/>
        <v>0</v>
      </c>
      <c r="CO679" s="223">
        <f t="shared" si="94"/>
        <v>0</v>
      </c>
      <c r="CP679" s="223">
        <f t="shared" si="95"/>
        <v>0</v>
      </c>
      <c r="CQ679" s="223">
        <f t="shared" si="96"/>
        <v>0</v>
      </c>
      <c r="CR679" s="222"/>
      <c r="CS679" s="222"/>
      <c r="CT679" s="222"/>
      <c r="CU679" s="222"/>
      <c r="CV679" s="222"/>
      <c r="CW679" s="222"/>
      <c r="CX679" s="222"/>
      <c r="CY679" s="222"/>
      <c r="CZ679" s="222"/>
      <c r="DA679" s="222"/>
      <c r="DB679" s="224">
        <f t="shared" si="97"/>
        <v>0</v>
      </c>
      <c r="DC679" s="224">
        <f t="shared" si="98"/>
        <v>0</v>
      </c>
      <c r="DD679" s="224">
        <f t="shared" si="99"/>
        <v>0</v>
      </c>
      <c r="DE679" s="225">
        <f t="shared" si="100"/>
        <v>0</v>
      </c>
      <c r="DF679" s="222"/>
      <c r="DG679" s="222"/>
    </row>
    <row r="680" spans="90:111" x14ac:dyDescent="0.25">
      <c r="CL680" s="223">
        <f t="shared" si="92"/>
        <v>0</v>
      </c>
      <c r="CM680" s="223">
        <f t="shared" si="93"/>
        <v>0</v>
      </c>
      <c r="CN680" s="223">
        <f t="shared" si="94"/>
        <v>0</v>
      </c>
      <c r="CO680" s="223">
        <f t="shared" si="94"/>
        <v>0</v>
      </c>
      <c r="CP680" s="223">
        <f t="shared" si="95"/>
        <v>0</v>
      </c>
      <c r="CQ680" s="223">
        <f t="shared" si="96"/>
        <v>0</v>
      </c>
      <c r="CR680" s="222"/>
      <c r="CS680" s="222"/>
      <c r="CT680" s="222"/>
      <c r="CU680" s="222"/>
      <c r="CV680" s="222"/>
      <c r="CW680" s="222"/>
      <c r="CX680" s="222"/>
      <c r="CY680" s="222"/>
      <c r="CZ680" s="222"/>
      <c r="DA680" s="222"/>
      <c r="DB680" s="224">
        <f t="shared" si="97"/>
        <v>0</v>
      </c>
      <c r="DC680" s="224">
        <f t="shared" si="98"/>
        <v>0</v>
      </c>
      <c r="DD680" s="224">
        <f t="shared" si="99"/>
        <v>0</v>
      </c>
      <c r="DE680" s="225">
        <f t="shared" si="100"/>
        <v>0</v>
      </c>
      <c r="DF680" s="222"/>
      <c r="DG680" s="222"/>
    </row>
    <row r="681" spans="90:111" x14ac:dyDescent="0.25">
      <c r="CL681" s="223">
        <f t="shared" si="92"/>
        <v>0</v>
      </c>
      <c r="CM681" s="223">
        <f t="shared" si="93"/>
        <v>0</v>
      </c>
      <c r="CN681" s="223">
        <f t="shared" si="94"/>
        <v>0</v>
      </c>
      <c r="CO681" s="223">
        <f t="shared" si="94"/>
        <v>0</v>
      </c>
      <c r="CP681" s="223">
        <f t="shared" si="95"/>
        <v>0</v>
      </c>
      <c r="CQ681" s="223">
        <f t="shared" si="96"/>
        <v>0</v>
      </c>
      <c r="CR681" s="222"/>
      <c r="CS681" s="222"/>
      <c r="CT681" s="222"/>
      <c r="CU681" s="222"/>
      <c r="CV681" s="222"/>
      <c r="CW681" s="222"/>
      <c r="CX681" s="222"/>
      <c r="CY681" s="222"/>
      <c r="CZ681" s="222"/>
      <c r="DA681" s="222"/>
      <c r="DB681" s="224">
        <f t="shared" si="97"/>
        <v>0</v>
      </c>
      <c r="DC681" s="224">
        <f t="shared" si="98"/>
        <v>0</v>
      </c>
      <c r="DD681" s="224">
        <f t="shared" si="99"/>
        <v>0</v>
      </c>
      <c r="DE681" s="225">
        <f t="shared" si="100"/>
        <v>0</v>
      </c>
      <c r="DF681" s="222"/>
      <c r="DG681" s="222"/>
    </row>
    <row r="682" spans="90:111" x14ac:dyDescent="0.25">
      <c r="CL682" s="223">
        <f t="shared" si="92"/>
        <v>0</v>
      </c>
      <c r="CM682" s="223">
        <f t="shared" si="93"/>
        <v>0</v>
      </c>
      <c r="CN682" s="223">
        <f t="shared" si="94"/>
        <v>0</v>
      </c>
      <c r="CO682" s="223">
        <f t="shared" si="94"/>
        <v>0</v>
      </c>
      <c r="CP682" s="223">
        <f t="shared" si="95"/>
        <v>0</v>
      </c>
      <c r="CQ682" s="223">
        <f t="shared" si="96"/>
        <v>0</v>
      </c>
      <c r="CR682" s="222"/>
      <c r="CS682" s="222"/>
      <c r="CT682" s="222"/>
      <c r="CU682" s="222"/>
      <c r="CV682" s="222"/>
      <c r="CW682" s="222"/>
      <c r="CX682" s="222"/>
      <c r="CY682" s="222"/>
      <c r="CZ682" s="222"/>
      <c r="DA682" s="222"/>
      <c r="DB682" s="224">
        <f t="shared" si="97"/>
        <v>0</v>
      </c>
      <c r="DC682" s="224">
        <f t="shared" si="98"/>
        <v>0</v>
      </c>
      <c r="DD682" s="224">
        <f t="shared" si="99"/>
        <v>0</v>
      </c>
      <c r="DE682" s="225">
        <f t="shared" si="100"/>
        <v>0</v>
      </c>
      <c r="DF682" s="222"/>
      <c r="DG682" s="222"/>
    </row>
    <row r="683" spans="90:111" x14ac:dyDescent="0.25">
      <c r="CL683" s="223">
        <f t="shared" si="92"/>
        <v>0</v>
      </c>
      <c r="CM683" s="223">
        <f t="shared" si="93"/>
        <v>0</v>
      </c>
      <c r="CN683" s="223">
        <f t="shared" si="94"/>
        <v>0</v>
      </c>
      <c r="CO683" s="223">
        <f t="shared" si="94"/>
        <v>0</v>
      </c>
      <c r="CP683" s="223">
        <f t="shared" si="95"/>
        <v>0</v>
      </c>
      <c r="CQ683" s="223">
        <f t="shared" si="96"/>
        <v>0</v>
      </c>
      <c r="CR683" s="222"/>
      <c r="CS683" s="222"/>
      <c r="CT683" s="222"/>
      <c r="CU683" s="222"/>
      <c r="CV683" s="222"/>
      <c r="CW683" s="222"/>
      <c r="CX683" s="222"/>
      <c r="CY683" s="222"/>
      <c r="CZ683" s="222"/>
      <c r="DA683" s="222"/>
      <c r="DB683" s="224">
        <f t="shared" si="97"/>
        <v>0</v>
      </c>
      <c r="DC683" s="224">
        <f t="shared" si="98"/>
        <v>0</v>
      </c>
      <c r="DD683" s="224">
        <f t="shared" si="99"/>
        <v>0</v>
      </c>
      <c r="DE683" s="225">
        <f t="shared" si="100"/>
        <v>0</v>
      </c>
      <c r="DF683" s="222"/>
      <c r="DG683" s="222"/>
    </row>
    <row r="684" spans="90:111" x14ac:dyDescent="0.25">
      <c r="CL684" s="223">
        <f t="shared" si="92"/>
        <v>0</v>
      </c>
      <c r="CM684" s="223">
        <f t="shared" si="93"/>
        <v>0</v>
      </c>
      <c r="CN684" s="223">
        <f t="shared" si="94"/>
        <v>0</v>
      </c>
      <c r="CO684" s="223">
        <f t="shared" si="94"/>
        <v>0</v>
      </c>
      <c r="CP684" s="223">
        <f t="shared" si="95"/>
        <v>0</v>
      </c>
      <c r="CQ684" s="223">
        <f t="shared" si="96"/>
        <v>0</v>
      </c>
      <c r="CR684" s="222"/>
      <c r="CS684" s="222"/>
      <c r="CT684" s="222"/>
      <c r="CU684" s="222"/>
      <c r="CV684" s="222"/>
      <c r="CW684" s="222"/>
      <c r="CX684" s="222"/>
      <c r="CY684" s="222"/>
      <c r="CZ684" s="222"/>
      <c r="DA684" s="222"/>
      <c r="DB684" s="224">
        <f t="shared" si="97"/>
        <v>0</v>
      </c>
      <c r="DC684" s="224">
        <f t="shared" si="98"/>
        <v>0</v>
      </c>
      <c r="DD684" s="224">
        <f t="shared" si="99"/>
        <v>0</v>
      </c>
      <c r="DE684" s="225">
        <f t="shared" si="100"/>
        <v>0</v>
      </c>
      <c r="DF684" s="222"/>
      <c r="DG684" s="222"/>
    </row>
    <row r="685" spans="90:111" x14ac:dyDescent="0.25">
      <c r="CL685" s="223">
        <f t="shared" si="92"/>
        <v>0</v>
      </c>
      <c r="CM685" s="223">
        <f t="shared" si="93"/>
        <v>0</v>
      </c>
      <c r="CN685" s="223">
        <f t="shared" si="94"/>
        <v>0</v>
      </c>
      <c r="CO685" s="223">
        <f t="shared" si="94"/>
        <v>0</v>
      </c>
      <c r="CP685" s="223">
        <f t="shared" si="95"/>
        <v>0</v>
      </c>
      <c r="CQ685" s="223">
        <f t="shared" si="96"/>
        <v>0</v>
      </c>
      <c r="CR685" s="222"/>
      <c r="CS685" s="222"/>
      <c r="CT685" s="222"/>
      <c r="CU685" s="222"/>
      <c r="CV685" s="222"/>
      <c r="CW685" s="222"/>
      <c r="CX685" s="222"/>
      <c r="CY685" s="222"/>
      <c r="CZ685" s="222"/>
      <c r="DA685" s="222"/>
      <c r="DB685" s="224">
        <f t="shared" si="97"/>
        <v>0</v>
      </c>
      <c r="DC685" s="224">
        <f t="shared" si="98"/>
        <v>0</v>
      </c>
      <c r="DD685" s="224">
        <f t="shared" si="99"/>
        <v>0</v>
      </c>
      <c r="DE685" s="225">
        <f t="shared" si="100"/>
        <v>0</v>
      </c>
      <c r="DF685" s="222"/>
      <c r="DG685" s="222"/>
    </row>
    <row r="686" spans="90:111" x14ac:dyDescent="0.25">
      <c r="CL686" s="223">
        <f t="shared" si="92"/>
        <v>0</v>
      </c>
      <c r="CM686" s="223">
        <f t="shared" si="93"/>
        <v>0</v>
      </c>
      <c r="CN686" s="223">
        <f t="shared" si="94"/>
        <v>0</v>
      </c>
      <c r="CO686" s="223">
        <f t="shared" si="94"/>
        <v>0</v>
      </c>
      <c r="CP686" s="223">
        <f t="shared" si="95"/>
        <v>0</v>
      </c>
      <c r="CQ686" s="223">
        <f t="shared" si="96"/>
        <v>0</v>
      </c>
      <c r="CR686" s="222"/>
      <c r="CS686" s="222"/>
      <c r="CT686" s="222"/>
      <c r="CU686" s="222"/>
      <c r="CV686" s="222"/>
      <c r="CW686" s="222"/>
      <c r="CX686" s="222"/>
      <c r="CY686" s="222"/>
      <c r="CZ686" s="222"/>
      <c r="DA686" s="222"/>
      <c r="DB686" s="224">
        <f t="shared" si="97"/>
        <v>0</v>
      </c>
      <c r="DC686" s="224">
        <f t="shared" si="98"/>
        <v>0</v>
      </c>
      <c r="DD686" s="224">
        <f t="shared" si="99"/>
        <v>0</v>
      </c>
      <c r="DE686" s="225">
        <f t="shared" si="100"/>
        <v>0</v>
      </c>
      <c r="DF686" s="222"/>
      <c r="DG686" s="222"/>
    </row>
    <row r="687" spans="90:111" x14ac:dyDescent="0.25">
      <c r="CL687" s="223">
        <f t="shared" si="92"/>
        <v>0</v>
      </c>
      <c r="CM687" s="223">
        <f t="shared" si="93"/>
        <v>0</v>
      </c>
      <c r="CN687" s="223">
        <f t="shared" si="94"/>
        <v>0</v>
      </c>
      <c r="CO687" s="223">
        <f t="shared" si="94"/>
        <v>0</v>
      </c>
      <c r="CP687" s="223">
        <f t="shared" si="95"/>
        <v>0</v>
      </c>
      <c r="CQ687" s="223">
        <f t="shared" si="96"/>
        <v>0</v>
      </c>
      <c r="CR687" s="222"/>
      <c r="CS687" s="222"/>
      <c r="CT687" s="222"/>
      <c r="CU687" s="222"/>
      <c r="CV687" s="222"/>
      <c r="CW687" s="222"/>
      <c r="CX687" s="222"/>
      <c r="CY687" s="222"/>
      <c r="CZ687" s="222"/>
      <c r="DA687" s="222"/>
      <c r="DB687" s="224">
        <f t="shared" si="97"/>
        <v>0</v>
      </c>
      <c r="DC687" s="224">
        <f t="shared" si="98"/>
        <v>0</v>
      </c>
      <c r="DD687" s="224">
        <f t="shared" si="99"/>
        <v>0</v>
      </c>
      <c r="DE687" s="225">
        <f t="shared" si="100"/>
        <v>0</v>
      </c>
      <c r="DF687" s="222"/>
      <c r="DG687" s="222"/>
    </row>
    <row r="688" spans="90:111" x14ac:dyDescent="0.25">
      <c r="CL688" s="223">
        <f t="shared" si="92"/>
        <v>0</v>
      </c>
      <c r="CM688" s="223">
        <f t="shared" si="93"/>
        <v>0</v>
      </c>
      <c r="CN688" s="223">
        <f t="shared" si="94"/>
        <v>0</v>
      </c>
      <c r="CO688" s="223">
        <f t="shared" si="94"/>
        <v>0</v>
      </c>
      <c r="CP688" s="223">
        <f t="shared" si="95"/>
        <v>0</v>
      </c>
      <c r="CQ688" s="223">
        <f t="shared" si="96"/>
        <v>0</v>
      </c>
      <c r="CR688" s="222"/>
      <c r="CS688" s="222"/>
      <c r="CT688" s="222"/>
      <c r="CU688" s="222"/>
      <c r="CV688" s="222"/>
      <c r="CW688" s="222"/>
      <c r="CX688" s="222"/>
      <c r="CY688" s="222"/>
      <c r="CZ688" s="222"/>
      <c r="DA688" s="222"/>
      <c r="DB688" s="224">
        <f t="shared" si="97"/>
        <v>0</v>
      </c>
      <c r="DC688" s="224">
        <f t="shared" si="98"/>
        <v>0</v>
      </c>
      <c r="DD688" s="224">
        <f t="shared" si="99"/>
        <v>0</v>
      </c>
      <c r="DE688" s="225">
        <f t="shared" si="100"/>
        <v>0</v>
      </c>
      <c r="DF688" s="222"/>
      <c r="DG688" s="222"/>
    </row>
    <row r="689" spans="90:111" x14ac:dyDescent="0.25">
      <c r="CL689" s="223">
        <f t="shared" si="92"/>
        <v>0</v>
      </c>
      <c r="CM689" s="223">
        <f t="shared" si="93"/>
        <v>0</v>
      </c>
      <c r="CN689" s="223">
        <f t="shared" si="94"/>
        <v>0</v>
      </c>
      <c r="CO689" s="223">
        <f t="shared" si="94"/>
        <v>0</v>
      </c>
      <c r="CP689" s="223">
        <f t="shared" si="95"/>
        <v>0</v>
      </c>
      <c r="CQ689" s="223">
        <f t="shared" si="96"/>
        <v>0</v>
      </c>
      <c r="CR689" s="222"/>
      <c r="CS689" s="222"/>
      <c r="CT689" s="222"/>
      <c r="CU689" s="222"/>
      <c r="CV689" s="222"/>
      <c r="CW689" s="222"/>
      <c r="CX689" s="222"/>
      <c r="CY689" s="222"/>
      <c r="CZ689" s="222"/>
      <c r="DA689" s="222"/>
      <c r="DB689" s="224">
        <f t="shared" si="97"/>
        <v>0</v>
      </c>
      <c r="DC689" s="224">
        <f t="shared" si="98"/>
        <v>0</v>
      </c>
      <c r="DD689" s="224">
        <f t="shared" si="99"/>
        <v>0</v>
      </c>
      <c r="DE689" s="225">
        <f t="shared" si="100"/>
        <v>0</v>
      </c>
      <c r="DF689" s="222"/>
      <c r="DG689" s="222"/>
    </row>
    <row r="690" spans="90:111" x14ac:dyDescent="0.25">
      <c r="CL690" s="223">
        <f t="shared" si="92"/>
        <v>0</v>
      </c>
      <c r="CM690" s="223">
        <f t="shared" si="93"/>
        <v>0</v>
      </c>
      <c r="CN690" s="223">
        <f t="shared" si="94"/>
        <v>0</v>
      </c>
      <c r="CO690" s="223">
        <f t="shared" si="94"/>
        <v>0</v>
      </c>
      <c r="CP690" s="223">
        <f t="shared" si="95"/>
        <v>0</v>
      </c>
      <c r="CQ690" s="223">
        <f t="shared" si="96"/>
        <v>0</v>
      </c>
      <c r="CR690" s="222"/>
      <c r="CS690" s="222"/>
      <c r="CT690" s="222"/>
      <c r="CU690" s="222"/>
      <c r="CV690" s="222"/>
      <c r="CW690" s="222"/>
      <c r="CX690" s="222"/>
      <c r="CY690" s="222"/>
      <c r="CZ690" s="222"/>
      <c r="DA690" s="222"/>
      <c r="DB690" s="224">
        <f t="shared" si="97"/>
        <v>0</v>
      </c>
      <c r="DC690" s="224">
        <f t="shared" si="98"/>
        <v>0</v>
      </c>
      <c r="DD690" s="224">
        <f t="shared" si="99"/>
        <v>0</v>
      </c>
      <c r="DE690" s="225">
        <f t="shared" si="100"/>
        <v>0</v>
      </c>
      <c r="DF690" s="222"/>
      <c r="DG690" s="222"/>
    </row>
    <row r="691" spans="90:111" x14ac:dyDescent="0.25">
      <c r="CL691" s="223">
        <f t="shared" si="92"/>
        <v>0</v>
      </c>
      <c r="CM691" s="223">
        <f t="shared" si="93"/>
        <v>0</v>
      </c>
      <c r="CN691" s="223">
        <f t="shared" si="94"/>
        <v>0</v>
      </c>
      <c r="CO691" s="223">
        <f t="shared" si="94"/>
        <v>0</v>
      </c>
      <c r="CP691" s="223">
        <f t="shared" si="95"/>
        <v>0</v>
      </c>
      <c r="CQ691" s="223">
        <f t="shared" si="96"/>
        <v>0</v>
      </c>
      <c r="CR691" s="222"/>
      <c r="CS691" s="222"/>
      <c r="CT691" s="222"/>
      <c r="CU691" s="222"/>
      <c r="CV691" s="222"/>
      <c r="CW691" s="222"/>
      <c r="CX691" s="222"/>
      <c r="CY691" s="222"/>
      <c r="CZ691" s="222"/>
      <c r="DA691" s="222"/>
      <c r="DB691" s="224">
        <f t="shared" si="97"/>
        <v>0</v>
      </c>
      <c r="DC691" s="224">
        <f t="shared" si="98"/>
        <v>0</v>
      </c>
      <c r="DD691" s="224">
        <f t="shared" si="99"/>
        <v>0</v>
      </c>
      <c r="DE691" s="225">
        <f t="shared" si="100"/>
        <v>0</v>
      </c>
      <c r="DF691" s="222"/>
      <c r="DG691" s="222"/>
    </row>
    <row r="692" spans="90:111" x14ac:dyDescent="0.25">
      <c r="CL692" s="223">
        <f t="shared" si="92"/>
        <v>0</v>
      </c>
      <c r="CM692" s="223">
        <f t="shared" si="93"/>
        <v>0</v>
      </c>
      <c r="CN692" s="223">
        <f t="shared" si="94"/>
        <v>0</v>
      </c>
      <c r="CO692" s="223">
        <f t="shared" si="94"/>
        <v>0</v>
      </c>
      <c r="CP692" s="223">
        <f t="shared" si="95"/>
        <v>0</v>
      </c>
      <c r="CQ692" s="223">
        <f t="shared" si="96"/>
        <v>0</v>
      </c>
      <c r="CR692" s="222"/>
      <c r="CS692" s="222"/>
      <c r="CT692" s="222"/>
      <c r="CU692" s="222"/>
      <c r="CV692" s="222"/>
      <c r="CW692" s="222"/>
      <c r="CX692" s="222"/>
      <c r="CY692" s="222"/>
      <c r="CZ692" s="222"/>
      <c r="DA692" s="222"/>
      <c r="DB692" s="224">
        <f t="shared" si="97"/>
        <v>0</v>
      </c>
      <c r="DC692" s="224">
        <f t="shared" si="98"/>
        <v>0</v>
      </c>
      <c r="DD692" s="224">
        <f t="shared" si="99"/>
        <v>0</v>
      </c>
      <c r="DE692" s="225">
        <f t="shared" si="100"/>
        <v>0</v>
      </c>
      <c r="DF692" s="222"/>
      <c r="DG692" s="222"/>
    </row>
    <row r="693" spans="90:111" x14ac:dyDescent="0.25">
      <c r="CL693" s="223">
        <f t="shared" si="92"/>
        <v>0</v>
      </c>
      <c r="CM693" s="223">
        <f t="shared" si="93"/>
        <v>0</v>
      </c>
      <c r="CN693" s="223">
        <f t="shared" si="94"/>
        <v>0</v>
      </c>
      <c r="CO693" s="223">
        <f t="shared" si="94"/>
        <v>0</v>
      </c>
      <c r="CP693" s="223">
        <f t="shared" si="95"/>
        <v>0</v>
      </c>
      <c r="CQ693" s="223">
        <f t="shared" si="96"/>
        <v>0</v>
      </c>
      <c r="CR693" s="222"/>
      <c r="CS693" s="222"/>
      <c r="CT693" s="222"/>
      <c r="CU693" s="222"/>
      <c r="CV693" s="222"/>
      <c r="CW693" s="222"/>
      <c r="CX693" s="222"/>
      <c r="CY693" s="222"/>
      <c r="CZ693" s="222"/>
      <c r="DA693" s="222"/>
      <c r="DB693" s="224">
        <f t="shared" si="97"/>
        <v>0</v>
      </c>
      <c r="DC693" s="224">
        <f t="shared" si="98"/>
        <v>0</v>
      </c>
      <c r="DD693" s="224">
        <f t="shared" si="99"/>
        <v>0</v>
      </c>
      <c r="DE693" s="225">
        <f t="shared" si="100"/>
        <v>0</v>
      </c>
      <c r="DF693" s="222"/>
      <c r="DG693" s="222"/>
    </row>
    <row r="694" spans="90:111" x14ac:dyDescent="0.25">
      <c r="CL694" s="223">
        <f t="shared" si="92"/>
        <v>0</v>
      </c>
      <c r="CM694" s="223">
        <f t="shared" si="93"/>
        <v>0</v>
      </c>
      <c r="CN694" s="223">
        <f t="shared" si="94"/>
        <v>0</v>
      </c>
      <c r="CO694" s="223">
        <f t="shared" si="94"/>
        <v>0</v>
      </c>
      <c r="CP694" s="223">
        <f t="shared" si="95"/>
        <v>0</v>
      </c>
      <c r="CQ694" s="223">
        <f t="shared" si="96"/>
        <v>0</v>
      </c>
      <c r="CR694" s="222"/>
      <c r="CS694" s="222"/>
      <c r="CT694" s="222"/>
      <c r="CU694" s="222"/>
      <c r="CV694" s="222"/>
      <c r="CW694" s="222"/>
      <c r="CX694" s="222"/>
      <c r="CY694" s="222"/>
      <c r="CZ694" s="222"/>
      <c r="DA694" s="222"/>
      <c r="DB694" s="224">
        <f t="shared" si="97"/>
        <v>0</v>
      </c>
      <c r="DC694" s="224">
        <f t="shared" si="98"/>
        <v>0</v>
      </c>
      <c r="DD694" s="224">
        <f t="shared" si="99"/>
        <v>0</v>
      </c>
      <c r="DE694" s="225">
        <f t="shared" si="100"/>
        <v>0</v>
      </c>
      <c r="DF694" s="222"/>
      <c r="DG694" s="222"/>
    </row>
    <row r="695" spans="90:111" x14ac:dyDescent="0.25">
      <c r="CL695" s="223">
        <f t="shared" si="92"/>
        <v>0</v>
      </c>
      <c r="CM695" s="223">
        <f t="shared" si="93"/>
        <v>0</v>
      </c>
      <c r="CN695" s="223">
        <f t="shared" si="94"/>
        <v>0</v>
      </c>
      <c r="CO695" s="223">
        <f t="shared" si="94"/>
        <v>0</v>
      </c>
      <c r="CP695" s="223">
        <f t="shared" si="95"/>
        <v>0</v>
      </c>
      <c r="CQ695" s="223">
        <f t="shared" si="96"/>
        <v>0</v>
      </c>
      <c r="CR695" s="222"/>
      <c r="CS695" s="222"/>
      <c r="CT695" s="222"/>
      <c r="CU695" s="222"/>
      <c r="CV695" s="222"/>
      <c r="CW695" s="222"/>
      <c r="CX695" s="222"/>
      <c r="CY695" s="222"/>
      <c r="CZ695" s="222"/>
      <c r="DA695" s="222"/>
      <c r="DB695" s="224">
        <f t="shared" si="97"/>
        <v>0</v>
      </c>
      <c r="DC695" s="224">
        <f t="shared" si="98"/>
        <v>0</v>
      </c>
      <c r="DD695" s="224">
        <f t="shared" si="99"/>
        <v>0</v>
      </c>
      <c r="DE695" s="225">
        <f t="shared" si="100"/>
        <v>0</v>
      </c>
      <c r="DF695" s="222"/>
      <c r="DG695" s="222"/>
    </row>
    <row r="696" spans="90:111" x14ac:dyDescent="0.25">
      <c r="CL696" s="223">
        <f t="shared" si="92"/>
        <v>0</v>
      </c>
      <c r="CM696" s="223">
        <f t="shared" si="93"/>
        <v>0</v>
      </c>
      <c r="CN696" s="223">
        <f t="shared" si="94"/>
        <v>0</v>
      </c>
      <c r="CO696" s="223">
        <f t="shared" si="94"/>
        <v>0</v>
      </c>
      <c r="CP696" s="223">
        <f t="shared" si="95"/>
        <v>0</v>
      </c>
      <c r="CQ696" s="223">
        <f t="shared" si="96"/>
        <v>0</v>
      </c>
      <c r="CR696" s="222"/>
      <c r="CS696" s="222"/>
      <c r="CT696" s="222"/>
      <c r="CU696" s="222"/>
      <c r="CV696" s="222"/>
      <c r="CW696" s="222"/>
      <c r="CX696" s="222"/>
      <c r="CY696" s="222"/>
      <c r="CZ696" s="222"/>
      <c r="DA696" s="222"/>
      <c r="DB696" s="224">
        <f t="shared" si="97"/>
        <v>0</v>
      </c>
      <c r="DC696" s="224">
        <f t="shared" si="98"/>
        <v>0</v>
      </c>
      <c r="DD696" s="224">
        <f t="shared" si="99"/>
        <v>0</v>
      </c>
      <c r="DE696" s="225">
        <f t="shared" si="100"/>
        <v>0</v>
      </c>
      <c r="DF696" s="222"/>
      <c r="DG696" s="222"/>
    </row>
    <row r="697" spans="90:111" x14ac:dyDescent="0.25">
      <c r="CL697" s="223">
        <f t="shared" si="92"/>
        <v>0</v>
      </c>
      <c r="CM697" s="223">
        <f t="shared" si="93"/>
        <v>0</v>
      </c>
      <c r="CN697" s="223">
        <f t="shared" si="94"/>
        <v>0</v>
      </c>
      <c r="CO697" s="223">
        <f t="shared" si="94"/>
        <v>0</v>
      </c>
      <c r="CP697" s="223">
        <f t="shared" si="95"/>
        <v>0</v>
      </c>
      <c r="CQ697" s="223">
        <f t="shared" si="96"/>
        <v>0</v>
      </c>
      <c r="CR697" s="222"/>
      <c r="CS697" s="222"/>
      <c r="CT697" s="222"/>
      <c r="CU697" s="222"/>
      <c r="CV697" s="222"/>
      <c r="CW697" s="222"/>
      <c r="CX697" s="222"/>
      <c r="CY697" s="222"/>
      <c r="CZ697" s="222"/>
      <c r="DA697" s="222"/>
      <c r="DB697" s="224">
        <f t="shared" si="97"/>
        <v>0</v>
      </c>
      <c r="DC697" s="224">
        <f t="shared" si="98"/>
        <v>0</v>
      </c>
      <c r="DD697" s="224">
        <f t="shared" si="99"/>
        <v>0</v>
      </c>
      <c r="DE697" s="225">
        <f t="shared" si="100"/>
        <v>0</v>
      </c>
      <c r="DF697" s="222"/>
      <c r="DG697" s="222"/>
    </row>
    <row r="698" spans="90:111" x14ac:dyDescent="0.25">
      <c r="CL698" s="223">
        <f t="shared" si="92"/>
        <v>0</v>
      </c>
      <c r="CM698" s="223">
        <f t="shared" si="93"/>
        <v>0</v>
      </c>
      <c r="CN698" s="223">
        <f t="shared" si="94"/>
        <v>0</v>
      </c>
      <c r="CO698" s="223">
        <f t="shared" si="94"/>
        <v>0</v>
      </c>
      <c r="CP698" s="223">
        <f t="shared" si="95"/>
        <v>0</v>
      </c>
      <c r="CQ698" s="223">
        <f t="shared" si="96"/>
        <v>0</v>
      </c>
      <c r="CR698" s="222"/>
      <c r="CS698" s="222"/>
      <c r="CT698" s="222"/>
      <c r="CU698" s="222"/>
      <c r="CV698" s="222"/>
      <c r="CW698" s="222"/>
      <c r="CX698" s="222"/>
      <c r="CY698" s="222"/>
      <c r="CZ698" s="222"/>
      <c r="DA698" s="222"/>
      <c r="DB698" s="224">
        <f t="shared" si="97"/>
        <v>0</v>
      </c>
      <c r="DC698" s="224">
        <f t="shared" si="98"/>
        <v>0</v>
      </c>
      <c r="DD698" s="224">
        <f t="shared" si="99"/>
        <v>0</v>
      </c>
      <c r="DE698" s="225">
        <f t="shared" si="100"/>
        <v>0</v>
      </c>
      <c r="DF698" s="222"/>
      <c r="DG698" s="222"/>
    </row>
    <row r="699" spans="90:111" x14ac:dyDescent="0.25">
      <c r="CL699" s="223">
        <f t="shared" si="92"/>
        <v>0</v>
      </c>
      <c r="CM699" s="223">
        <f t="shared" si="93"/>
        <v>0</v>
      </c>
      <c r="CN699" s="223">
        <f t="shared" si="94"/>
        <v>0</v>
      </c>
      <c r="CO699" s="223">
        <f t="shared" si="94"/>
        <v>0</v>
      </c>
      <c r="CP699" s="223">
        <f t="shared" si="95"/>
        <v>0</v>
      </c>
      <c r="CQ699" s="223">
        <f t="shared" si="96"/>
        <v>0</v>
      </c>
      <c r="CR699" s="222"/>
      <c r="CS699" s="222"/>
      <c r="CT699" s="222"/>
      <c r="CU699" s="222"/>
      <c r="CV699" s="222"/>
      <c r="CW699" s="222"/>
      <c r="CX699" s="222"/>
      <c r="CY699" s="222"/>
      <c r="CZ699" s="222"/>
      <c r="DA699" s="222"/>
      <c r="DB699" s="224">
        <f t="shared" si="97"/>
        <v>0</v>
      </c>
      <c r="DC699" s="224">
        <f t="shared" si="98"/>
        <v>0</v>
      </c>
      <c r="DD699" s="224">
        <f t="shared" si="99"/>
        <v>0</v>
      </c>
      <c r="DE699" s="225">
        <f t="shared" si="100"/>
        <v>0</v>
      </c>
      <c r="DF699" s="222"/>
      <c r="DG699" s="222"/>
    </row>
    <row r="700" spans="90:111" x14ac:dyDescent="0.25">
      <c r="CL700" s="223">
        <f t="shared" si="92"/>
        <v>0</v>
      </c>
      <c r="CM700" s="223">
        <f t="shared" si="93"/>
        <v>0</v>
      </c>
      <c r="CN700" s="223">
        <f t="shared" si="94"/>
        <v>0</v>
      </c>
      <c r="CO700" s="223">
        <f t="shared" si="94"/>
        <v>0</v>
      </c>
      <c r="CP700" s="223">
        <f t="shared" si="95"/>
        <v>0</v>
      </c>
      <c r="CQ700" s="223">
        <f t="shared" si="96"/>
        <v>0</v>
      </c>
      <c r="CR700" s="222"/>
      <c r="CS700" s="222"/>
      <c r="CT700" s="222"/>
      <c r="CU700" s="222"/>
      <c r="CV700" s="222"/>
      <c r="CW700" s="222"/>
      <c r="CX700" s="222"/>
      <c r="CY700" s="222"/>
      <c r="CZ700" s="222"/>
      <c r="DA700" s="222"/>
      <c r="DB700" s="224">
        <f t="shared" si="97"/>
        <v>0</v>
      </c>
      <c r="DC700" s="224">
        <f t="shared" si="98"/>
        <v>0</v>
      </c>
      <c r="DD700" s="224">
        <f t="shared" si="99"/>
        <v>0</v>
      </c>
      <c r="DE700" s="225">
        <f t="shared" si="100"/>
        <v>0</v>
      </c>
      <c r="DF700" s="222"/>
      <c r="DG700" s="222"/>
    </row>
    <row r="701" spans="90:111" x14ac:dyDescent="0.25">
      <c r="CL701" s="223">
        <f t="shared" si="92"/>
        <v>0</v>
      </c>
      <c r="CM701" s="223">
        <f t="shared" si="93"/>
        <v>0</v>
      </c>
      <c r="CN701" s="223">
        <f t="shared" si="94"/>
        <v>0</v>
      </c>
      <c r="CO701" s="223">
        <f t="shared" si="94"/>
        <v>0</v>
      </c>
      <c r="CP701" s="223">
        <f t="shared" si="95"/>
        <v>0</v>
      </c>
      <c r="CQ701" s="223">
        <f t="shared" si="96"/>
        <v>0</v>
      </c>
      <c r="CR701" s="222"/>
      <c r="CS701" s="222"/>
      <c r="CT701" s="222"/>
      <c r="CU701" s="222"/>
      <c r="CV701" s="222"/>
      <c r="CW701" s="222"/>
      <c r="CX701" s="222"/>
      <c r="CY701" s="222"/>
      <c r="CZ701" s="222"/>
      <c r="DA701" s="222"/>
      <c r="DB701" s="224">
        <f t="shared" si="97"/>
        <v>0</v>
      </c>
      <c r="DC701" s="224">
        <f t="shared" si="98"/>
        <v>0</v>
      </c>
      <c r="DD701" s="224">
        <f t="shared" si="99"/>
        <v>0</v>
      </c>
      <c r="DE701" s="225">
        <f t="shared" si="100"/>
        <v>0</v>
      </c>
      <c r="DF701" s="222"/>
      <c r="DG701" s="222"/>
    </row>
    <row r="702" spans="90:111" x14ac:dyDescent="0.25">
      <c r="CL702" s="223">
        <f t="shared" si="92"/>
        <v>0</v>
      </c>
      <c r="CM702" s="223">
        <f t="shared" si="93"/>
        <v>0</v>
      </c>
      <c r="CN702" s="223">
        <f t="shared" si="94"/>
        <v>0</v>
      </c>
      <c r="CO702" s="223">
        <f t="shared" si="94"/>
        <v>0</v>
      </c>
      <c r="CP702" s="223">
        <f t="shared" si="95"/>
        <v>0</v>
      </c>
      <c r="CQ702" s="223">
        <f t="shared" si="96"/>
        <v>0</v>
      </c>
      <c r="CR702" s="222"/>
      <c r="CS702" s="222"/>
      <c r="CT702" s="222"/>
      <c r="CU702" s="222"/>
      <c r="CV702" s="222"/>
      <c r="CW702" s="222"/>
      <c r="CX702" s="222"/>
      <c r="CY702" s="222"/>
      <c r="CZ702" s="222"/>
      <c r="DA702" s="222"/>
      <c r="DB702" s="224">
        <f t="shared" si="97"/>
        <v>0</v>
      </c>
      <c r="DC702" s="224">
        <f t="shared" si="98"/>
        <v>0</v>
      </c>
      <c r="DD702" s="224">
        <f t="shared" si="99"/>
        <v>0</v>
      </c>
      <c r="DE702" s="225">
        <f t="shared" si="100"/>
        <v>0</v>
      </c>
      <c r="DF702" s="222"/>
      <c r="DG702" s="222"/>
    </row>
    <row r="703" spans="90:111" x14ac:dyDescent="0.25">
      <c r="CL703" s="223">
        <f t="shared" si="92"/>
        <v>0</v>
      </c>
      <c r="CM703" s="223">
        <f t="shared" si="93"/>
        <v>0</v>
      </c>
      <c r="CN703" s="223">
        <f t="shared" si="94"/>
        <v>0</v>
      </c>
      <c r="CO703" s="223">
        <f t="shared" si="94"/>
        <v>0</v>
      </c>
      <c r="CP703" s="223">
        <f t="shared" si="95"/>
        <v>0</v>
      </c>
      <c r="CQ703" s="223">
        <f t="shared" si="96"/>
        <v>0</v>
      </c>
      <c r="CR703" s="222"/>
      <c r="CS703" s="222"/>
      <c r="CT703" s="222"/>
      <c r="CU703" s="222"/>
      <c r="CV703" s="222"/>
      <c r="CW703" s="222"/>
      <c r="CX703" s="222"/>
      <c r="CY703" s="222"/>
      <c r="CZ703" s="222"/>
      <c r="DA703" s="222"/>
      <c r="DB703" s="224">
        <f t="shared" si="97"/>
        <v>0</v>
      </c>
      <c r="DC703" s="224">
        <f t="shared" si="98"/>
        <v>0</v>
      </c>
      <c r="DD703" s="224">
        <f t="shared" si="99"/>
        <v>0</v>
      </c>
      <c r="DE703" s="225">
        <f t="shared" si="100"/>
        <v>0</v>
      </c>
      <c r="DF703" s="222"/>
      <c r="DG703" s="222"/>
    </row>
    <row r="704" spans="90:111" x14ac:dyDescent="0.25">
      <c r="CL704" s="223">
        <f t="shared" si="92"/>
        <v>0</v>
      </c>
      <c r="CM704" s="223">
        <f t="shared" si="93"/>
        <v>0</v>
      </c>
      <c r="CN704" s="223">
        <f t="shared" si="94"/>
        <v>0</v>
      </c>
      <c r="CO704" s="223">
        <f t="shared" si="94"/>
        <v>0</v>
      </c>
      <c r="CP704" s="223">
        <f t="shared" si="95"/>
        <v>0</v>
      </c>
      <c r="CQ704" s="223">
        <f t="shared" si="96"/>
        <v>0</v>
      </c>
      <c r="CR704" s="222"/>
      <c r="CS704" s="222"/>
      <c r="CT704" s="222"/>
      <c r="CU704" s="222"/>
      <c r="CV704" s="222"/>
      <c r="CW704" s="222"/>
      <c r="CX704" s="222"/>
      <c r="CY704" s="222"/>
      <c r="CZ704" s="222"/>
      <c r="DA704" s="222"/>
      <c r="DB704" s="224">
        <f t="shared" si="97"/>
        <v>0</v>
      </c>
      <c r="DC704" s="224">
        <f t="shared" si="98"/>
        <v>0</v>
      </c>
      <c r="DD704" s="224">
        <f t="shared" si="99"/>
        <v>0</v>
      </c>
      <c r="DE704" s="225">
        <f t="shared" si="100"/>
        <v>0</v>
      </c>
      <c r="DF704" s="222"/>
      <c r="DG704" s="222"/>
    </row>
    <row r="705" spans="90:111" x14ac:dyDescent="0.25">
      <c r="CL705" s="223">
        <f t="shared" si="92"/>
        <v>0</v>
      </c>
      <c r="CM705" s="223">
        <f t="shared" si="93"/>
        <v>0</v>
      </c>
      <c r="CN705" s="223">
        <f t="shared" si="94"/>
        <v>0</v>
      </c>
      <c r="CO705" s="223">
        <f t="shared" si="94"/>
        <v>0</v>
      </c>
      <c r="CP705" s="223">
        <f t="shared" si="95"/>
        <v>0</v>
      </c>
      <c r="CQ705" s="223">
        <f t="shared" si="96"/>
        <v>0</v>
      </c>
      <c r="CR705" s="222"/>
      <c r="CS705" s="222"/>
      <c r="CT705" s="222"/>
      <c r="CU705" s="222"/>
      <c r="CV705" s="222"/>
      <c r="CW705" s="222"/>
      <c r="CX705" s="222"/>
      <c r="CY705" s="222"/>
      <c r="CZ705" s="222"/>
      <c r="DA705" s="222"/>
      <c r="DB705" s="224">
        <f t="shared" si="97"/>
        <v>0</v>
      </c>
      <c r="DC705" s="224">
        <f t="shared" si="98"/>
        <v>0</v>
      </c>
      <c r="DD705" s="224">
        <f t="shared" si="99"/>
        <v>0</v>
      </c>
      <c r="DE705" s="225">
        <f t="shared" si="100"/>
        <v>0</v>
      </c>
      <c r="DF705" s="222"/>
      <c r="DG705" s="222"/>
    </row>
    <row r="706" spans="90:111" x14ac:dyDescent="0.25">
      <c r="CL706" s="223">
        <f t="shared" si="92"/>
        <v>0</v>
      </c>
      <c r="CM706" s="223">
        <f t="shared" si="93"/>
        <v>0</v>
      </c>
      <c r="CN706" s="223">
        <f t="shared" si="94"/>
        <v>0</v>
      </c>
      <c r="CO706" s="223">
        <f t="shared" si="94"/>
        <v>0</v>
      </c>
      <c r="CP706" s="223">
        <f t="shared" si="95"/>
        <v>0</v>
      </c>
      <c r="CQ706" s="223">
        <f t="shared" si="96"/>
        <v>0</v>
      </c>
      <c r="CR706" s="222"/>
      <c r="CS706" s="222"/>
      <c r="CT706" s="222"/>
      <c r="CU706" s="222"/>
      <c r="CV706" s="222"/>
      <c r="CW706" s="222"/>
      <c r="CX706" s="222"/>
      <c r="CY706" s="222"/>
      <c r="CZ706" s="222"/>
      <c r="DA706" s="222"/>
      <c r="DB706" s="224">
        <f t="shared" si="97"/>
        <v>0</v>
      </c>
      <c r="DC706" s="224">
        <f t="shared" si="98"/>
        <v>0</v>
      </c>
      <c r="DD706" s="224">
        <f t="shared" si="99"/>
        <v>0</v>
      </c>
      <c r="DE706" s="225">
        <f t="shared" si="100"/>
        <v>0</v>
      </c>
      <c r="DF706" s="222"/>
      <c r="DG706" s="222"/>
    </row>
    <row r="707" spans="90:111" x14ac:dyDescent="0.25">
      <c r="CL707" s="223">
        <f t="shared" ref="CL707:CL770" si="101">SUM(BB707:BL707)+BR707</f>
        <v>0</v>
      </c>
      <c r="CM707" s="223">
        <f t="shared" ref="CM707:CM770" si="102">SUM(BM707:BO707)</f>
        <v>0</v>
      </c>
      <c r="CN707" s="223">
        <f t="shared" ref="CN707:CO770" si="103">BP707</f>
        <v>0</v>
      </c>
      <c r="CO707" s="223">
        <f t="shared" si="103"/>
        <v>0</v>
      </c>
      <c r="CP707" s="223">
        <f t="shared" ref="CP707:CP770" si="104">SUM(CL707:CO707)</f>
        <v>0</v>
      </c>
      <c r="CQ707" s="223">
        <f t="shared" ref="CQ707:CQ770" si="105">CP707-BU707</f>
        <v>0</v>
      </c>
      <c r="CR707" s="222"/>
      <c r="CS707" s="222"/>
      <c r="CT707" s="222"/>
      <c r="CU707" s="222"/>
      <c r="CV707" s="222"/>
      <c r="CW707" s="222"/>
      <c r="CX707" s="222"/>
      <c r="CY707" s="222"/>
      <c r="CZ707" s="222"/>
      <c r="DA707" s="222"/>
      <c r="DB707" s="224">
        <f t="shared" ref="DB707:DB770" si="106">SUM(BB707:BE707)+BM707+BN707</f>
        <v>0</v>
      </c>
      <c r="DC707" s="224">
        <f t="shared" ref="DC707:DC770" si="107">BF707+BG707+BH707+BI707+BJ707+BK707+BL707+BO707+BR707</f>
        <v>0</v>
      </c>
      <c r="DD707" s="224">
        <f t="shared" ref="DD707:DD770" si="108">DC707+DB707</f>
        <v>0</v>
      </c>
      <c r="DE707" s="225">
        <f t="shared" ref="DE707:DE770" si="109">DD707-BS707</f>
        <v>0</v>
      </c>
      <c r="DF707" s="222"/>
      <c r="DG707" s="222"/>
    </row>
    <row r="708" spans="90:111" x14ac:dyDescent="0.25">
      <c r="CL708" s="223">
        <f t="shared" si="101"/>
        <v>0</v>
      </c>
      <c r="CM708" s="223">
        <f t="shared" si="102"/>
        <v>0</v>
      </c>
      <c r="CN708" s="223">
        <f t="shared" si="103"/>
        <v>0</v>
      </c>
      <c r="CO708" s="223">
        <f t="shared" si="103"/>
        <v>0</v>
      </c>
      <c r="CP708" s="223">
        <f t="shared" si="104"/>
        <v>0</v>
      </c>
      <c r="CQ708" s="223">
        <f t="shared" si="105"/>
        <v>0</v>
      </c>
      <c r="CR708" s="222"/>
      <c r="CS708" s="222"/>
      <c r="CT708" s="222"/>
      <c r="CU708" s="222"/>
      <c r="CV708" s="222"/>
      <c r="CW708" s="222"/>
      <c r="CX708" s="222"/>
      <c r="CY708" s="222"/>
      <c r="CZ708" s="222"/>
      <c r="DA708" s="222"/>
      <c r="DB708" s="224">
        <f t="shared" si="106"/>
        <v>0</v>
      </c>
      <c r="DC708" s="224">
        <f t="shared" si="107"/>
        <v>0</v>
      </c>
      <c r="DD708" s="224">
        <f t="shared" si="108"/>
        <v>0</v>
      </c>
      <c r="DE708" s="225">
        <f t="shared" si="109"/>
        <v>0</v>
      </c>
      <c r="DF708" s="222"/>
      <c r="DG708" s="222"/>
    </row>
    <row r="709" spans="90:111" x14ac:dyDescent="0.25">
      <c r="CL709" s="223">
        <f t="shared" si="101"/>
        <v>0</v>
      </c>
      <c r="CM709" s="223">
        <f t="shared" si="102"/>
        <v>0</v>
      </c>
      <c r="CN709" s="223">
        <f t="shared" si="103"/>
        <v>0</v>
      </c>
      <c r="CO709" s="223">
        <f t="shared" si="103"/>
        <v>0</v>
      </c>
      <c r="CP709" s="223">
        <f t="shared" si="104"/>
        <v>0</v>
      </c>
      <c r="CQ709" s="223">
        <f t="shared" si="105"/>
        <v>0</v>
      </c>
      <c r="CR709" s="222"/>
      <c r="CS709" s="222"/>
      <c r="CT709" s="222"/>
      <c r="CU709" s="222"/>
      <c r="CV709" s="222"/>
      <c r="CW709" s="222"/>
      <c r="CX709" s="222"/>
      <c r="CY709" s="222"/>
      <c r="CZ709" s="222"/>
      <c r="DA709" s="222"/>
      <c r="DB709" s="224">
        <f t="shared" si="106"/>
        <v>0</v>
      </c>
      <c r="DC709" s="224">
        <f t="shared" si="107"/>
        <v>0</v>
      </c>
      <c r="DD709" s="224">
        <f t="shared" si="108"/>
        <v>0</v>
      </c>
      <c r="DE709" s="225">
        <f t="shared" si="109"/>
        <v>0</v>
      </c>
      <c r="DF709" s="222"/>
      <c r="DG709" s="222"/>
    </row>
    <row r="710" spans="90:111" x14ac:dyDescent="0.25">
      <c r="CL710" s="223">
        <f t="shared" si="101"/>
        <v>0</v>
      </c>
      <c r="CM710" s="223">
        <f t="shared" si="102"/>
        <v>0</v>
      </c>
      <c r="CN710" s="223">
        <f t="shared" si="103"/>
        <v>0</v>
      </c>
      <c r="CO710" s="223">
        <f t="shared" si="103"/>
        <v>0</v>
      </c>
      <c r="CP710" s="223">
        <f t="shared" si="104"/>
        <v>0</v>
      </c>
      <c r="CQ710" s="223">
        <f t="shared" si="105"/>
        <v>0</v>
      </c>
      <c r="CR710" s="222"/>
      <c r="CS710" s="222"/>
      <c r="CT710" s="222"/>
      <c r="CU710" s="222"/>
      <c r="CV710" s="222"/>
      <c r="CW710" s="222"/>
      <c r="CX710" s="222"/>
      <c r="CY710" s="222"/>
      <c r="CZ710" s="222"/>
      <c r="DA710" s="222"/>
      <c r="DB710" s="224">
        <f t="shared" si="106"/>
        <v>0</v>
      </c>
      <c r="DC710" s="224">
        <f t="shared" si="107"/>
        <v>0</v>
      </c>
      <c r="DD710" s="224">
        <f t="shared" si="108"/>
        <v>0</v>
      </c>
      <c r="DE710" s="225">
        <f t="shared" si="109"/>
        <v>0</v>
      </c>
      <c r="DF710" s="222"/>
      <c r="DG710" s="222"/>
    </row>
    <row r="711" spans="90:111" x14ac:dyDescent="0.25">
      <c r="CL711" s="223">
        <f t="shared" si="101"/>
        <v>0</v>
      </c>
      <c r="CM711" s="223">
        <f t="shared" si="102"/>
        <v>0</v>
      </c>
      <c r="CN711" s="223">
        <f t="shared" si="103"/>
        <v>0</v>
      </c>
      <c r="CO711" s="223">
        <f t="shared" si="103"/>
        <v>0</v>
      </c>
      <c r="CP711" s="223">
        <f t="shared" si="104"/>
        <v>0</v>
      </c>
      <c r="CQ711" s="223">
        <f t="shared" si="105"/>
        <v>0</v>
      </c>
      <c r="CR711" s="222"/>
      <c r="CS711" s="222"/>
      <c r="CT711" s="222"/>
      <c r="CU711" s="222"/>
      <c r="CV711" s="222"/>
      <c r="CW711" s="222"/>
      <c r="CX711" s="222"/>
      <c r="CY711" s="222"/>
      <c r="CZ711" s="222"/>
      <c r="DA711" s="222"/>
      <c r="DB711" s="224">
        <f t="shared" si="106"/>
        <v>0</v>
      </c>
      <c r="DC711" s="224">
        <f t="shared" si="107"/>
        <v>0</v>
      </c>
      <c r="DD711" s="224">
        <f t="shared" si="108"/>
        <v>0</v>
      </c>
      <c r="DE711" s="225">
        <f t="shared" si="109"/>
        <v>0</v>
      </c>
      <c r="DF711" s="222"/>
      <c r="DG711" s="222"/>
    </row>
    <row r="712" spans="90:111" x14ac:dyDescent="0.25">
      <c r="CL712" s="223">
        <f t="shared" si="101"/>
        <v>0</v>
      </c>
      <c r="CM712" s="223">
        <f t="shared" si="102"/>
        <v>0</v>
      </c>
      <c r="CN712" s="223">
        <f t="shared" si="103"/>
        <v>0</v>
      </c>
      <c r="CO712" s="223">
        <f t="shared" si="103"/>
        <v>0</v>
      </c>
      <c r="CP712" s="223">
        <f t="shared" si="104"/>
        <v>0</v>
      </c>
      <c r="CQ712" s="223">
        <f t="shared" si="105"/>
        <v>0</v>
      </c>
      <c r="CR712" s="222"/>
      <c r="CS712" s="222"/>
      <c r="CT712" s="222"/>
      <c r="CU712" s="222"/>
      <c r="CV712" s="222"/>
      <c r="CW712" s="222"/>
      <c r="CX712" s="222"/>
      <c r="CY712" s="222"/>
      <c r="CZ712" s="222"/>
      <c r="DA712" s="222"/>
      <c r="DB712" s="224">
        <f t="shared" si="106"/>
        <v>0</v>
      </c>
      <c r="DC712" s="224">
        <f t="shared" si="107"/>
        <v>0</v>
      </c>
      <c r="DD712" s="224">
        <f t="shared" si="108"/>
        <v>0</v>
      </c>
      <c r="DE712" s="225">
        <f t="shared" si="109"/>
        <v>0</v>
      </c>
      <c r="DF712" s="222"/>
      <c r="DG712" s="222"/>
    </row>
    <row r="713" spans="90:111" x14ac:dyDescent="0.25">
      <c r="CL713" s="223">
        <f t="shared" si="101"/>
        <v>0</v>
      </c>
      <c r="CM713" s="223">
        <f t="shared" si="102"/>
        <v>0</v>
      </c>
      <c r="CN713" s="223">
        <f t="shared" si="103"/>
        <v>0</v>
      </c>
      <c r="CO713" s="223">
        <f t="shared" si="103"/>
        <v>0</v>
      </c>
      <c r="CP713" s="223">
        <f t="shared" si="104"/>
        <v>0</v>
      </c>
      <c r="CQ713" s="223">
        <f t="shared" si="105"/>
        <v>0</v>
      </c>
      <c r="CR713" s="222"/>
      <c r="CS713" s="222"/>
      <c r="CT713" s="222"/>
      <c r="CU713" s="222"/>
      <c r="CV713" s="222"/>
      <c r="CW713" s="222"/>
      <c r="CX713" s="222"/>
      <c r="CY713" s="222"/>
      <c r="CZ713" s="222"/>
      <c r="DA713" s="222"/>
      <c r="DB713" s="224">
        <f t="shared" si="106"/>
        <v>0</v>
      </c>
      <c r="DC713" s="224">
        <f t="shared" si="107"/>
        <v>0</v>
      </c>
      <c r="DD713" s="224">
        <f t="shared" si="108"/>
        <v>0</v>
      </c>
      <c r="DE713" s="225">
        <f t="shared" si="109"/>
        <v>0</v>
      </c>
      <c r="DF713" s="222"/>
      <c r="DG713" s="222"/>
    </row>
    <row r="714" spans="90:111" x14ac:dyDescent="0.25">
      <c r="CL714" s="223">
        <f t="shared" si="101"/>
        <v>0</v>
      </c>
      <c r="CM714" s="223">
        <f t="shared" si="102"/>
        <v>0</v>
      </c>
      <c r="CN714" s="223">
        <f t="shared" si="103"/>
        <v>0</v>
      </c>
      <c r="CO714" s="223">
        <f t="shared" si="103"/>
        <v>0</v>
      </c>
      <c r="CP714" s="223">
        <f t="shared" si="104"/>
        <v>0</v>
      </c>
      <c r="CQ714" s="223">
        <f t="shared" si="105"/>
        <v>0</v>
      </c>
      <c r="CR714" s="222"/>
      <c r="CS714" s="222"/>
      <c r="CT714" s="222"/>
      <c r="CU714" s="222"/>
      <c r="CV714" s="222"/>
      <c r="CW714" s="222"/>
      <c r="CX714" s="222"/>
      <c r="CY714" s="222"/>
      <c r="CZ714" s="222"/>
      <c r="DA714" s="222"/>
      <c r="DB714" s="224">
        <f t="shared" si="106"/>
        <v>0</v>
      </c>
      <c r="DC714" s="224">
        <f t="shared" si="107"/>
        <v>0</v>
      </c>
      <c r="DD714" s="224">
        <f t="shared" si="108"/>
        <v>0</v>
      </c>
      <c r="DE714" s="225">
        <f t="shared" si="109"/>
        <v>0</v>
      </c>
      <c r="DF714" s="222"/>
      <c r="DG714" s="222"/>
    </row>
    <row r="715" spans="90:111" x14ac:dyDescent="0.25">
      <c r="CL715" s="223">
        <f t="shared" si="101"/>
        <v>0</v>
      </c>
      <c r="CM715" s="223">
        <f t="shared" si="102"/>
        <v>0</v>
      </c>
      <c r="CN715" s="223">
        <f t="shared" si="103"/>
        <v>0</v>
      </c>
      <c r="CO715" s="223">
        <f t="shared" si="103"/>
        <v>0</v>
      </c>
      <c r="CP715" s="223">
        <f t="shared" si="104"/>
        <v>0</v>
      </c>
      <c r="CQ715" s="223">
        <f t="shared" si="105"/>
        <v>0</v>
      </c>
      <c r="CR715" s="222"/>
      <c r="CS715" s="222"/>
      <c r="CT715" s="222"/>
      <c r="CU715" s="222"/>
      <c r="CV715" s="222"/>
      <c r="CW715" s="222"/>
      <c r="CX715" s="222"/>
      <c r="CY715" s="222"/>
      <c r="CZ715" s="222"/>
      <c r="DA715" s="222"/>
      <c r="DB715" s="224">
        <f t="shared" si="106"/>
        <v>0</v>
      </c>
      <c r="DC715" s="224">
        <f t="shared" si="107"/>
        <v>0</v>
      </c>
      <c r="DD715" s="224">
        <f t="shared" si="108"/>
        <v>0</v>
      </c>
      <c r="DE715" s="225">
        <f t="shared" si="109"/>
        <v>0</v>
      </c>
      <c r="DF715" s="222"/>
      <c r="DG715" s="222"/>
    </row>
    <row r="716" spans="90:111" x14ac:dyDescent="0.25">
      <c r="CL716" s="223">
        <f t="shared" si="101"/>
        <v>0</v>
      </c>
      <c r="CM716" s="223">
        <f t="shared" si="102"/>
        <v>0</v>
      </c>
      <c r="CN716" s="223">
        <f t="shared" si="103"/>
        <v>0</v>
      </c>
      <c r="CO716" s="223">
        <f t="shared" si="103"/>
        <v>0</v>
      </c>
      <c r="CP716" s="223">
        <f t="shared" si="104"/>
        <v>0</v>
      </c>
      <c r="CQ716" s="223">
        <f t="shared" si="105"/>
        <v>0</v>
      </c>
      <c r="CR716" s="222"/>
      <c r="CS716" s="222"/>
      <c r="CT716" s="222"/>
      <c r="CU716" s="222"/>
      <c r="CV716" s="222"/>
      <c r="CW716" s="222"/>
      <c r="CX716" s="222"/>
      <c r="CY716" s="222"/>
      <c r="CZ716" s="222"/>
      <c r="DA716" s="222"/>
      <c r="DB716" s="224">
        <f t="shared" si="106"/>
        <v>0</v>
      </c>
      <c r="DC716" s="224">
        <f t="shared" si="107"/>
        <v>0</v>
      </c>
      <c r="DD716" s="224">
        <f t="shared" si="108"/>
        <v>0</v>
      </c>
      <c r="DE716" s="225">
        <f t="shared" si="109"/>
        <v>0</v>
      </c>
      <c r="DF716" s="222"/>
      <c r="DG716" s="222"/>
    </row>
    <row r="717" spans="90:111" x14ac:dyDescent="0.25">
      <c r="CL717" s="223">
        <f t="shared" si="101"/>
        <v>0</v>
      </c>
      <c r="CM717" s="223">
        <f t="shared" si="102"/>
        <v>0</v>
      </c>
      <c r="CN717" s="223">
        <f t="shared" si="103"/>
        <v>0</v>
      </c>
      <c r="CO717" s="223">
        <f t="shared" si="103"/>
        <v>0</v>
      </c>
      <c r="CP717" s="223">
        <f t="shared" si="104"/>
        <v>0</v>
      </c>
      <c r="CQ717" s="223">
        <f t="shared" si="105"/>
        <v>0</v>
      </c>
      <c r="CR717" s="222"/>
      <c r="CS717" s="222"/>
      <c r="CT717" s="222"/>
      <c r="CU717" s="222"/>
      <c r="CV717" s="222"/>
      <c r="CW717" s="222"/>
      <c r="CX717" s="222"/>
      <c r="CY717" s="222"/>
      <c r="CZ717" s="222"/>
      <c r="DA717" s="222"/>
      <c r="DB717" s="224">
        <f t="shared" si="106"/>
        <v>0</v>
      </c>
      <c r="DC717" s="224">
        <f t="shared" si="107"/>
        <v>0</v>
      </c>
      <c r="DD717" s="224">
        <f t="shared" si="108"/>
        <v>0</v>
      </c>
      <c r="DE717" s="225">
        <f t="shared" si="109"/>
        <v>0</v>
      </c>
      <c r="DF717" s="222"/>
      <c r="DG717" s="222"/>
    </row>
    <row r="718" spans="90:111" x14ac:dyDescent="0.25">
      <c r="CL718" s="223">
        <f t="shared" si="101"/>
        <v>0</v>
      </c>
      <c r="CM718" s="223">
        <f t="shared" si="102"/>
        <v>0</v>
      </c>
      <c r="CN718" s="223">
        <f t="shared" si="103"/>
        <v>0</v>
      </c>
      <c r="CO718" s="223">
        <f t="shared" si="103"/>
        <v>0</v>
      </c>
      <c r="CP718" s="223">
        <f t="shared" si="104"/>
        <v>0</v>
      </c>
      <c r="CQ718" s="223">
        <f t="shared" si="105"/>
        <v>0</v>
      </c>
      <c r="CR718" s="222"/>
      <c r="CS718" s="222"/>
      <c r="CT718" s="222"/>
      <c r="CU718" s="222"/>
      <c r="CV718" s="222"/>
      <c r="CW718" s="222"/>
      <c r="CX718" s="222"/>
      <c r="CY718" s="222"/>
      <c r="CZ718" s="222"/>
      <c r="DA718" s="222"/>
      <c r="DB718" s="224">
        <f t="shared" si="106"/>
        <v>0</v>
      </c>
      <c r="DC718" s="224">
        <f t="shared" si="107"/>
        <v>0</v>
      </c>
      <c r="DD718" s="224">
        <f t="shared" si="108"/>
        <v>0</v>
      </c>
      <c r="DE718" s="225">
        <f t="shared" si="109"/>
        <v>0</v>
      </c>
      <c r="DF718" s="222"/>
      <c r="DG718" s="222"/>
    </row>
    <row r="719" spans="90:111" x14ac:dyDescent="0.25">
      <c r="CL719" s="223">
        <f t="shared" si="101"/>
        <v>0</v>
      </c>
      <c r="CM719" s="223">
        <f t="shared" si="102"/>
        <v>0</v>
      </c>
      <c r="CN719" s="223">
        <f t="shared" si="103"/>
        <v>0</v>
      </c>
      <c r="CO719" s="223">
        <f t="shared" si="103"/>
        <v>0</v>
      </c>
      <c r="CP719" s="223">
        <f t="shared" si="104"/>
        <v>0</v>
      </c>
      <c r="CQ719" s="223">
        <f t="shared" si="105"/>
        <v>0</v>
      </c>
      <c r="CR719" s="222"/>
      <c r="CS719" s="222"/>
      <c r="CT719" s="222"/>
      <c r="CU719" s="222"/>
      <c r="CV719" s="222"/>
      <c r="CW719" s="222"/>
      <c r="CX719" s="222"/>
      <c r="CY719" s="222"/>
      <c r="CZ719" s="222"/>
      <c r="DA719" s="222"/>
      <c r="DB719" s="224">
        <f t="shared" si="106"/>
        <v>0</v>
      </c>
      <c r="DC719" s="224">
        <f t="shared" si="107"/>
        <v>0</v>
      </c>
      <c r="DD719" s="224">
        <f t="shared" si="108"/>
        <v>0</v>
      </c>
      <c r="DE719" s="225">
        <f t="shared" si="109"/>
        <v>0</v>
      </c>
      <c r="DF719" s="222"/>
      <c r="DG719" s="222"/>
    </row>
    <row r="720" spans="90:111" x14ac:dyDescent="0.25">
      <c r="CL720" s="223">
        <f t="shared" si="101"/>
        <v>0</v>
      </c>
      <c r="CM720" s="223">
        <f t="shared" si="102"/>
        <v>0</v>
      </c>
      <c r="CN720" s="223">
        <f t="shared" si="103"/>
        <v>0</v>
      </c>
      <c r="CO720" s="223">
        <f t="shared" si="103"/>
        <v>0</v>
      </c>
      <c r="CP720" s="223">
        <f t="shared" si="104"/>
        <v>0</v>
      </c>
      <c r="CQ720" s="223">
        <f t="shared" si="105"/>
        <v>0</v>
      </c>
      <c r="CR720" s="222"/>
      <c r="CS720" s="222"/>
      <c r="CT720" s="222"/>
      <c r="CU720" s="222"/>
      <c r="CV720" s="222"/>
      <c r="CW720" s="222"/>
      <c r="CX720" s="222"/>
      <c r="CY720" s="222"/>
      <c r="CZ720" s="222"/>
      <c r="DA720" s="222"/>
      <c r="DB720" s="224">
        <f t="shared" si="106"/>
        <v>0</v>
      </c>
      <c r="DC720" s="224">
        <f t="shared" si="107"/>
        <v>0</v>
      </c>
      <c r="DD720" s="224">
        <f t="shared" si="108"/>
        <v>0</v>
      </c>
      <c r="DE720" s="225">
        <f t="shared" si="109"/>
        <v>0</v>
      </c>
      <c r="DF720" s="222"/>
      <c r="DG720" s="222"/>
    </row>
    <row r="721" spans="90:111" x14ac:dyDescent="0.25">
      <c r="CL721" s="223">
        <f t="shared" si="101"/>
        <v>0</v>
      </c>
      <c r="CM721" s="223">
        <f t="shared" si="102"/>
        <v>0</v>
      </c>
      <c r="CN721" s="223">
        <f t="shared" si="103"/>
        <v>0</v>
      </c>
      <c r="CO721" s="223">
        <f t="shared" si="103"/>
        <v>0</v>
      </c>
      <c r="CP721" s="223">
        <f t="shared" si="104"/>
        <v>0</v>
      </c>
      <c r="CQ721" s="223">
        <f t="shared" si="105"/>
        <v>0</v>
      </c>
      <c r="CR721" s="222"/>
      <c r="CS721" s="222"/>
      <c r="CT721" s="222"/>
      <c r="CU721" s="222"/>
      <c r="CV721" s="222"/>
      <c r="CW721" s="222"/>
      <c r="CX721" s="222"/>
      <c r="CY721" s="222"/>
      <c r="CZ721" s="222"/>
      <c r="DA721" s="222"/>
      <c r="DB721" s="224">
        <f t="shared" si="106"/>
        <v>0</v>
      </c>
      <c r="DC721" s="224">
        <f t="shared" si="107"/>
        <v>0</v>
      </c>
      <c r="DD721" s="224">
        <f t="shared" si="108"/>
        <v>0</v>
      </c>
      <c r="DE721" s="225">
        <f t="shared" si="109"/>
        <v>0</v>
      </c>
      <c r="DF721" s="222"/>
      <c r="DG721" s="222"/>
    </row>
    <row r="722" spans="90:111" x14ac:dyDescent="0.25">
      <c r="CL722" s="223">
        <f t="shared" si="101"/>
        <v>0</v>
      </c>
      <c r="CM722" s="223">
        <f t="shared" si="102"/>
        <v>0</v>
      </c>
      <c r="CN722" s="223">
        <f t="shared" si="103"/>
        <v>0</v>
      </c>
      <c r="CO722" s="223">
        <f t="shared" si="103"/>
        <v>0</v>
      </c>
      <c r="CP722" s="223">
        <f t="shared" si="104"/>
        <v>0</v>
      </c>
      <c r="CQ722" s="223">
        <f t="shared" si="105"/>
        <v>0</v>
      </c>
      <c r="CR722" s="222"/>
      <c r="CS722" s="222"/>
      <c r="CT722" s="222"/>
      <c r="CU722" s="222"/>
      <c r="CV722" s="222"/>
      <c r="CW722" s="222"/>
      <c r="CX722" s="222"/>
      <c r="CY722" s="222"/>
      <c r="CZ722" s="222"/>
      <c r="DA722" s="222"/>
      <c r="DB722" s="224">
        <f t="shared" si="106"/>
        <v>0</v>
      </c>
      <c r="DC722" s="224">
        <f t="shared" si="107"/>
        <v>0</v>
      </c>
      <c r="DD722" s="224">
        <f t="shared" si="108"/>
        <v>0</v>
      </c>
      <c r="DE722" s="225">
        <f t="shared" si="109"/>
        <v>0</v>
      </c>
      <c r="DF722" s="222"/>
      <c r="DG722" s="222"/>
    </row>
    <row r="723" spans="90:111" x14ac:dyDescent="0.25">
      <c r="CL723" s="223">
        <f t="shared" si="101"/>
        <v>0</v>
      </c>
      <c r="CM723" s="223">
        <f t="shared" si="102"/>
        <v>0</v>
      </c>
      <c r="CN723" s="223">
        <f t="shared" si="103"/>
        <v>0</v>
      </c>
      <c r="CO723" s="223">
        <f t="shared" si="103"/>
        <v>0</v>
      </c>
      <c r="CP723" s="223">
        <f t="shared" si="104"/>
        <v>0</v>
      </c>
      <c r="CQ723" s="223">
        <f t="shared" si="105"/>
        <v>0</v>
      </c>
      <c r="CR723" s="222"/>
      <c r="CS723" s="222"/>
      <c r="CT723" s="222"/>
      <c r="CU723" s="222"/>
      <c r="CV723" s="222"/>
      <c r="CW723" s="222"/>
      <c r="CX723" s="222"/>
      <c r="CY723" s="222"/>
      <c r="CZ723" s="222"/>
      <c r="DA723" s="222"/>
      <c r="DB723" s="224">
        <f t="shared" si="106"/>
        <v>0</v>
      </c>
      <c r="DC723" s="224">
        <f t="shared" si="107"/>
        <v>0</v>
      </c>
      <c r="DD723" s="224">
        <f t="shared" si="108"/>
        <v>0</v>
      </c>
      <c r="DE723" s="225">
        <f t="shared" si="109"/>
        <v>0</v>
      </c>
      <c r="DF723" s="222"/>
      <c r="DG723" s="222"/>
    </row>
    <row r="724" spans="90:111" x14ac:dyDescent="0.25">
      <c r="CL724" s="223">
        <f t="shared" si="101"/>
        <v>0</v>
      </c>
      <c r="CM724" s="223">
        <f t="shared" si="102"/>
        <v>0</v>
      </c>
      <c r="CN724" s="223">
        <f t="shared" si="103"/>
        <v>0</v>
      </c>
      <c r="CO724" s="223">
        <f t="shared" si="103"/>
        <v>0</v>
      </c>
      <c r="CP724" s="223">
        <f t="shared" si="104"/>
        <v>0</v>
      </c>
      <c r="CQ724" s="223">
        <f t="shared" si="105"/>
        <v>0</v>
      </c>
      <c r="CR724" s="222"/>
      <c r="CS724" s="222"/>
      <c r="CT724" s="222"/>
      <c r="CU724" s="222"/>
      <c r="CV724" s="222"/>
      <c r="CW724" s="222"/>
      <c r="CX724" s="222"/>
      <c r="CY724" s="222"/>
      <c r="CZ724" s="222"/>
      <c r="DA724" s="222"/>
      <c r="DB724" s="224">
        <f t="shared" si="106"/>
        <v>0</v>
      </c>
      <c r="DC724" s="224">
        <f t="shared" si="107"/>
        <v>0</v>
      </c>
      <c r="DD724" s="224">
        <f t="shared" si="108"/>
        <v>0</v>
      </c>
      <c r="DE724" s="225">
        <f t="shared" si="109"/>
        <v>0</v>
      </c>
      <c r="DF724" s="222"/>
      <c r="DG724" s="222"/>
    </row>
    <row r="725" spans="90:111" x14ac:dyDescent="0.25">
      <c r="CL725" s="223">
        <f t="shared" si="101"/>
        <v>0</v>
      </c>
      <c r="CM725" s="223">
        <f t="shared" si="102"/>
        <v>0</v>
      </c>
      <c r="CN725" s="223">
        <f t="shared" si="103"/>
        <v>0</v>
      </c>
      <c r="CO725" s="223">
        <f t="shared" si="103"/>
        <v>0</v>
      </c>
      <c r="CP725" s="223">
        <f t="shared" si="104"/>
        <v>0</v>
      </c>
      <c r="CQ725" s="223">
        <f t="shared" si="105"/>
        <v>0</v>
      </c>
      <c r="CR725" s="222"/>
      <c r="CS725" s="222"/>
      <c r="CT725" s="222"/>
      <c r="CU725" s="222"/>
      <c r="CV725" s="222"/>
      <c r="CW725" s="222"/>
      <c r="CX725" s="222"/>
      <c r="CY725" s="222"/>
      <c r="CZ725" s="222"/>
      <c r="DA725" s="222"/>
      <c r="DB725" s="224">
        <f t="shared" si="106"/>
        <v>0</v>
      </c>
      <c r="DC725" s="224">
        <f t="shared" si="107"/>
        <v>0</v>
      </c>
      <c r="DD725" s="224">
        <f t="shared" si="108"/>
        <v>0</v>
      </c>
      <c r="DE725" s="225">
        <f t="shared" si="109"/>
        <v>0</v>
      </c>
      <c r="DF725" s="222"/>
      <c r="DG725" s="222"/>
    </row>
    <row r="726" spans="90:111" x14ac:dyDescent="0.25">
      <c r="CL726" s="223">
        <f t="shared" si="101"/>
        <v>0</v>
      </c>
      <c r="CM726" s="223">
        <f t="shared" si="102"/>
        <v>0</v>
      </c>
      <c r="CN726" s="223">
        <f t="shared" si="103"/>
        <v>0</v>
      </c>
      <c r="CO726" s="223">
        <f t="shared" si="103"/>
        <v>0</v>
      </c>
      <c r="CP726" s="223">
        <f t="shared" si="104"/>
        <v>0</v>
      </c>
      <c r="CQ726" s="223">
        <f t="shared" si="105"/>
        <v>0</v>
      </c>
      <c r="CR726" s="222"/>
      <c r="CS726" s="222"/>
      <c r="CT726" s="222"/>
      <c r="CU726" s="222"/>
      <c r="CV726" s="222"/>
      <c r="CW726" s="222"/>
      <c r="CX726" s="222"/>
      <c r="CY726" s="222"/>
      <c r="CZ726" s="222"/>
      <c r="DA726" s="222"/>
      <c r="DB726" s="224">
        <f t="shared" si="106"/>
        <v>0</v>
      </c>
      <c r="DC726" s="224">
        <f t="shared" si="107"/>
        <v>0</v>
      </c>
      <c r="DD726" s="224">
        <f t="shared" si="108"/>
        <v>0</v>
      </c>
      <c r="DE726" s="225">
        <f t="shared" si="109"/>
        <v>0</v>
      </c>
      <c r="DF726" s="222"/>
      <c r="DG726" s="222"/>
    </row>
    <row r="727" spans="90:111" x14ac:dyDescent="0.25">
      <c r="CL727" s="223">
        <f t="shared" si="101"/>
        <v>0</v>
      </c>
      <c r="CM727" s="223">
        <f t="shared" si="102"/>
        <v>0</v>
      </c>
      <c r="CN727" s="223">
        <f t="shared" si="103"/>
        <v>0</v>
      </c>
      <c r="CO727" s="223">
        <f t="shared" si="103"/>
        <v>0</v>
      </c>
      <c r="CP727" s="223">
        <f t="shared" si="104"/>
        <v>0</v>
      </c>
      <c r="CQ727" s="223">
        <f t="shared" si="105"/>
        <v>0</v>
      </c>
      <c r="CR727" s="222"/>
      <c r="CS727" s="222"/>
      <c r="CT727" s="222"/>
      <c r="CU727" s="222"/>
      <c r="CV727" s="222"/>
      <c r="CW727" s="222"/>
      <c r="CX727" s="222"/>
      <c r="CY727" s="222"/>
      <c r="CZ727" s="222"/>
      <c r="DA727" s="222"/>
      <c r="DB727" s="224">
        <f t="shared" si="106"/>
        <v>0</v>
      </c>
      <c r="DC727" s="224">
        <f t="shared" si="107"/>
        <v>0</v>
      </c>
      <c r="DD727" s="224">
        <f t="shared" si="108"/>
        <v>0</v>
      </c>
      <c r="DE727" s="225">
        <f t="shared" si="109"/>
        <v>0</v>
      </c>
      <c r="DF727" s="222"/>
      <c r="DG727" s="222"/>
    </row>
    <row r="728" spans="90:111" x14ac:dyDescent="0.25">
      <c r="CL728" s="223">
        <f t="shared" si="101"/>
        <v>0</v>
      </c>
      <c r="CM728" s="223">
        <f t="shared" si="102"/>
        <v>0</v>
      </c>
      <c r="CN728" s="223">
        <f t="shared" si="103"/>
        <v>0</v>
      </c>
      <c r="CO728" s="223">
        <f t="shared" si="103"/>
        <v>0</v>
      </c>
      <c r="CP728" s="223">
        <f t="shared" si="104"/>
        <v>0</v>
      </c>
      <c r="CQ728" s="223">
        <f t="shared" si="105"/>
        <v>0</v>
      </c>
      <c r="CR728" s="222"/>
      <c r="CS728" s="222"/>
      <c r="CT728" s="222"/>
      <c r="CU728" s="222"/>
      <c r="CV728" s="222"/>
      <c r="CW728" s="222"/>
      <c r="CX728" s="222"/>
      <c r="CY728" s="222"/>
      <c r="CZ728" s="222"/>
      <c r="DA728" s="222"/>
      <c r="DB728" s="224">
        <f t="shared" si="106"/>
        <v>0</v>
      </c>
      <c r="DC728" s="224">
        <f t="shared" si="107"/>
        <v>0</v>
      </c>
      <c r="DD728" s="224">
        <f t="shared" si="108"/>
        <v>0</v>
      </c>
      <c r="DE728" s="225">
        <f t="shared" si="109"/>
        <v>0</v>
      </c>
      <c r="DF728" s="222"/>
      <c r="DG728" s="222"/>
    </row>
    <row r="729" spans="90:111" x14ac:dyDescent="0.25">
      <c r="CL729" s="223">
        <f t="shared" si="101"/>
        <v>0</v>
      </c>
      <c r="CM729" s="223">
        <f t="shared" si="102"/>
        <v>0</v>
      </c>
      <c r="CN729" s="223">
        <f t="shared" si="103"/>
        <v>0</v>
      </c>
      <c r="CO729" s="223">
        <f t="shared" si="103"/>
        <v>0</v>
      </c>
      <c r="CP729" s="223">
        <f t="shared" si="104"/>
        <v>0</v>
      </c>
      <c r="CQ729" s="223">
        <f t="shared" si="105"/>
        <v>0</v>
      </c>
      <c r="CR729" s="222"/>
      <c r="CS729" s="222"/>
      <c r="CT729" s="222"/>
      <c r="CU729" s="222"/>
      <c r="CV729" s="222"/>
      <c r="CW729" s="222"/>
      <c r="CX729" s="222"/>
      <c r="CY729" s="222"/>
      <c r="CZ729" s="222"/>
      <c r="DA729" s="222"/>
      <c r="DB729" s="224">
        <f t="shared" si="106"/>
        <v>0</v>
      </c>
      <c r="DC729" s="224">
        <f t="shared" si="107"/>
        <v>0</v>
      </c>
      <c r="DD729" s="224">
        <f t="shared" si="108"/>
        <v>0</v>
      </c>
      <c r="DE729" s="225">
        <f t="shared" si="109"/>
        <v>0</v>
      </c>
      <c r="DF729" s="222"/>
      <c r="DG729" s="222"/>
    </row>
    <row r="730" spans="90:111" x14ac:dyDescent="0.25">
      <c r="CL730" s="223">
        <f t="shared" si="101"/>
        <v>0</v>
      </c>
      <c r="CM730" s="223">
        <f t="shared" si="102"/>
        <v>0</v>
      </c>
      <c r="CN730" s="223">
        <f t="shared" si="103"/>
        <v>0</v>
      </c>
      <c r="CO730" s="223">
        <f t="shared" si="103"/>
        <v>0</v>
      </c>
      <c r="CP730" s="223">
        <f t="shared" si="104"/>
        <v>0</v>
      </c>
      <c r="CQ730" s="223">
        <f t="shared" si="105"/>
        <v>0</v>
      </c>
      <c r="CR730" s="222"/>
      <c r="CS730" s="222"/>
      <c r="CT730" s="222"/>
      <c r="CU730" s="222"/>
      <c r="CV730" s="222"/>
      <c r="CW730" s="222"/>
      <c r="CX730" s="222"/>
      <c r="CY730" s="222"/>
      <c r="CZ730" s="222"/>
      <c r="DA730" s="222"/>
      <c r="DB730" s="224">
        <f t="shared" si="106"/>
        <v>0</v>
      </c>
      <c r="DC730" s="224">
        <f t="shared" si="107"/>
        <v>0</v>
      </c>
      <c r="DD730" s="224">
        <f t="shared" si="108"/>
        <v>0</v>
      </c>
      <c r="DE730" s="225">
        <f t="shared" si="109"/>
        <v>0</v>
      </c>
      <c r="DF730" s="222"/>
      <c r="DG730" s="222"/>
    </row>
    <row r="731" spans="90:111" x14ac:dyDescent="0.25">
      <c r="CL731" s="223">
        <f t="shared" si="101"/>
        <v>0</v>
      </c>
      <c r="CM731" s="223">
        <f t="shared" si="102"/>
        <v>0</v>
      </c>
      <c r="CN731" s="223">
        <f t="shared" si="103"/>
        <v>0</v>
      </c>
      <c r="CO731" s="223">
        <f t="shared" si="103"/>
        <v>0</v>
      </c>
      <c r="CP731" s="223">
        <f t="shared" si="104"/>
        <v>0</v>
      </c>
      <c r="CQ731" s="223">
        <f t="shared" si="105"/>
        <v>0</v>
      </c>
      <c r="CR731" s="222"/>
      <c r="CS731" s="222"/>
      <c r="CT731" s="222"/>
      <c r="CU731" s="222"/>
      <c r="CV731" s="222"/>
      <c r="CW731" s="222"/>
      <c r="CX731" s="222"/>
      <c r="CY731" s="222"/>
      <c r="CZ731" s="222"/>
      <c r="DA731" s="222"/>
      <c r="DB731" s="224">
        <f t="shared" si="106"/>
        <v>0</v>
      </c>
      <c r="DC731" s="224">
        <f t="shared" si="107"/>
        <v>0</v>
      </c>
      <c r="DD731" s="224">
        <f t="shared" si="108"/>
        <v>0</v>
      </c>
      <c r="DE731" s="225">
        <f t="shared" si="109"/>
        <v>0</v>
      </c>
      <c r="DF731" s="222"/>
      <c r="DG731" s="222"/>
    </row>
    <row r="732" spans="90:111" x14ac:dyDescent="0.25">
      <c r="CL732" s="223">
        <f t="shared" si="101"/>
        <v>0</v>
      </c>
      <c r="CM732" s="223">
        <f t="shared" si="102"/>
        <v>0</v>
      </c>
      <c r="CN732" s="223">
        <f t="shared" si="103"/>
        <v>0</v>
      </c>
      <c r="CO732" s="223">
        <f t="shared" si="103"/>
        <v>0</v>
      </c>
      <c r="CP732" s="223">
        <f t="shared" si="104"/>
        <v>0</v>
      </c>
      <c r="CQ732" s="223">
        <f t="shared" si="105"/>
        <v>0</v>
      </c>
      <c r="CR732" s="222"/>
      <c r="CS732" s="222"/>
      <c r="CT732" s="222"/>
      <c r="CU732" s="222"/>
      <c r="CV732" s="222"/>
      <c r="CW732" s="222"/>
      <c r="CX732" s="222"/>
      <c r="CY732" s="222"/>
      <c r="CZ732" s="222"/>
      <c r="DA732" s="222"/>
      <c r="DB732" s="224">
        <f t="shared" si="106"/>
        <v>0</v>
      </c>
      <c r="DC732" s="224">
        <f t="shared" si="107"/>
        <v>0</v>
      </c>
      <c r="DD732" s="224">
        <f t="shared" si="108"/>
        <v>0</v>
      </c>
      <c r="DE732" s="225">
        <f t="shared" si="109"/>
        <v>0</v>
      </c>
      <c r="DF732" s="222"/>
      <c r="DG732" s="222"/>
    </row>
    <row r="733" spans="90:111" x14ac:dyDescent="0.25">
      <c r="CL733" s="223">
        <f t="shared" si="101"/>
        <v>0</v>
      </c>
      <c r="CM733" s="223">
        <f t="shared" si="102"/>
        <v>0</v>
      </c>
      <c r="CN733" s="223">
        <f t="shared" si="103"/>
        <v>0</v>
      </c>
      <c r="CO733" s="223">
        <f t="shared" si="103"/>
        <v>0</v>
      </c>
      <c r="CP733" s="223">
        <f t="shared" si="104"/>
        <v>0</v>
      </c>
      <c r="CQ733" s="223">
        <f t="shared" si="105"/>
        <v>0</v>
      </c>
      <c r="CR733" s="222"/>
      <c r="CS733" s="222"/>
      <c r="CT733" s="222"/>
      <c r="CU733" s="222"/>
      <c r="CV733" s="222"/>
      <c r="CW733" s="222"/>
      <c r="CX733" s="222"/>
      <c r="CY733" s="222"/>
      <c r="CZ733" s="222"/>
      <c r="DA733" s="222"/>
      <c r="DB733" s="224">
        <f t="shared" si="106"/>
        <v>0</v>
      </c>
      <c r="DC733" s="224">
        <f t="shared" si="107"/>
        <v>0</v>
      </c>
      <c r="DD733" s="224">
        <f t="shared" si="108"/>
        <v>0</v>
      </c>
      <c r="DE733" s="225">
        <f t="shared" si="109"/>
        <v>0</v>
      </c>
      <c r="DF733" s="222"/>
      <c r="DG733" s="222"/>
    </row>
    <row r="734" spans="90:111" x14ac:dyDescent="0.25">
      <c r="CL734" s="223">
        <f t="shared" si="101"/>
        <v>0</v>
      </c>
      <c r="CM734" s="223">
        <f t="shared" si="102"/>
        <v>0</v>
      </c>
      <c r="CN734" s="223">
        <f t="shared" si="103"/>
        <v>0</v>
      </c>
      <c r="CO734" s="223">
        <f t="shared" si="103"/>
        <v>0</v>
      </c>
      <c r="CP734" s="223">
        <f t="shared" si="104"/>
        <v>0</v>
      </c>
      <c r="CQ734" s="223">
        <f t="shared" si="105"/>
        <v>0</v>
      </c>
      <c r="CR734" s="222"/>
      <c r="CS734" s="222"/>
      <c r="CT734" s="222"/>
      <c r="CU734" s="222"/>
      <c r="CV734" s="222"/>
      <c r="CW734" s="222"/>
      <c r="CX734" s="222"/>
      <c r="CY734" s="222"/>
      <c r="CZ734" s="222"/>
      <c r="DA734" s="222"/>
      <c r="DB734" s="224">
        <f t="shared" si="106"/>
        <v>0</v>
      </c>
      <c r="DC734" s="224">
        <f t="shared" si="107"/>
        <v>0</v>
      </c>
      <c r="DD734" s="224">
        <f t="shared" si="108"/>
        <v>0</v>
      </c>
      <c r="DE734" s="225">
        <f t="shared" si="109"/>
        <v>0</v>
      </c>
      <c r="DF734" s="222"/>
      <c r="DG734" s="222"/>
    </row>
    <row r="735" spans="90:111" x14ac:dyDescent="0.25">
      <c r="CL735" s="223">
        <f t="shared" si="101"/>
        <v>0</v>
      </c>
      <c r="CM735" s="223">
        <f t="shared" si="102"/>
        <v>0</v>
      </c>
      <c r="CN735" s="223">
        <f t="shared" si="103"/>
        <v>0</v>
      </c>
      <c r="CO735" s="223">
        <f t="shared" si="103"/>
        <v>0</v>
      </c>
      <c r="CP735" s="223">
        <f t="shared" si="104"/>
        <v>0</v>
      </c>
      <c r="CQ735" s="223">
        <f t="shared" si="105"/>
        <v>0</v>
      </c>
      <c r="CR735" s="222"/>
      <c r="CS735" s="222"/>
      <c r="CT735" s="222"/>
      <c r="CU735" s="222"/>
      <c r="CV735" s="222"/>
      <c r="CW735" s="222"/>
      <c r="CX735" s="222"/>
      <c r="CY735" s="222"/>
      <c r="CZ735" s="222"/>
      <c r="DA735" s="222"/>
      <c r="DB735" s="224">
        <f t="shared" si="106"/>
        <v>0</v>
      </c>
      <c r="DC735" s="224">
        <f t="shared" si="107"/>
        <v>0</v>
      </c>
      <c r="DD735" s="224">
        <f t="shared" si="108"/>
        <v>0</v>
      </c>
      <c r="DE735" s="225">
        <f t="shared" si="109"/>
        <v>0</v>
      </c>
      <c r="DF735" s="222"/>
      <c r="DG735" s="222"/>
    </row>
    <row r="736" spans="90:111" x14ac:dyDescent="0.25">
      <c r="CL736" s="223">
        <f t="shared" si="101"/>
        <v>0</v>
      </c>
      <c r="CM736" s="223">
        <f t="shared" si="102"/>
        <v>0</v>
      </c>
      <c r="CN736" s="223">
        <f t="shared" si="103"/>
        <v>0</v>
      </c>
      <c r="CO736" s="223">
        <f t="shared" si="103"/>
        <v>0</v>
      </c>
      <c r="CP736" s="223">
        <f t="shared" si="104"/>
        <v>0</v>
      </c>
      <c r="CQ736" s="223">
        <f t="shared" si="105"/>
        <v>0</v>
      </c>
      <c r="CR736" s="222"/>
      <c r="CS736" s="222"/>
      <c r="CT736" s="222"/>
      <c r="CU736" s="222"/>
      <c r="CV736" s="222"/>
      <c r="CW736" s="222"/>
      <c r="CX736" s="222"/>
      <c r="CY736" s="222"/>
      <c r="CZ736" s="222"/>
      <c r="DA736" s="222"/>
      <c r="DB736" s="224">
        <f t="shared" si="106"/>
        <v>0</v>
      </c>
      <c r="DC736" s="224">
        <f t="shared" si="107"/>
        <v>0</v>
      </c>
      <c r="DD736" s="224">
        <f t="shared" si="108"/>
        <v>0</v>
      </c>
      <c r="DE736" s="225">
        <f t="shared" si="109"/>
        <v>0</v>
      </c>
      <c r="DF736" s="222"/>
      <c r="DG736" s="222"/>
    </row>
    <row r="737" spans="90:111" x14ac:dyDescent="0.25">
      <c r="CL737" s="223">
        <f t="shared" si="101"/>
        <v>0</v>
      </c>
      <c r="CM737" s="223">
        <f t="shared" si="102"/>
        <v>0</v>
      </c>
      <c r="CN737" s="223">
        <f t="shared" si="103"/>
        <v>0</v>
      </c>
      <c r="CO737" s="223">
        <f t="shared" si="103"/>
        <v>0</v>
      </c>
      <c r="CP737" s="223">
        <f t="shared" si="104"/>
        <v>0</v>
      </c>
      <c r="CQ737" s="223">
        <f t="shared" si="105"/>
        <v>0</v>
      </c>
      <c r="CR737" s="222"/>
      <c r="CS737" s="222"/>
      <c r="CT737" s="222"/>
      <c r="CU737" s="222"/>
      <c r="CV737" s="222"/>
      <c r="CW737" s="222"/>
      <c r="CX737" s="222"/>
      <c r="CY737" s="222"/>
      <c r="CZ737" s="222"/>
      <c r="DA737" s="222"/>
      <c r="DB737" s="224">
        <f t="shared" si="106"/>
        <v>0</v>
      </c>
      <c r="DC737" s="224">
        <f t="shared" si="107"/>
        <v>0</v>
      </c>
      <c r="DD737" s="224">
        <f t="shared" si="108"/>
        <v>0</v>
      </c>
      <c r="DE737" s="225">
        <f t="shared" si="109"/>
        <v>0</v>
      </c>
      <c r="DF737" s="222"/>
      <c r="DG737" s="222"/>
    </row>
    <row r="738" spans="90:111" x14ac:dyDescent="0.25">
      <c r="CL738" s="223">
        <f t="shared" si="101"/>
        <v>0</v>
      </c>
      <c r="CM738" s="223">
        <f t="shared" si="102"/>
        <v>0</v>
      </c>
      <c r="CN738" s="223">
        <f t="shared" si="103"/>
        <v>0</v>
      </c>
      <c r="CO738" s="223">
        <f t="shared" si="103"/>
        <v>0</v>
      </c>
      <c r="CP738" s="223">
        <f t="shared" si="104"/>
        <v>0</v>
      </c>
      <c r="CQ738" s="223">
        <f t="shared" si="105"/>
        <v>0</v>
      </c>
      <c r="CR738" s="222"/>
      <c r="CS738" s="222"/>
      <c r="CT738" s="222"/>
      <c r="CU738" s="222"/>
      <c r="CV738" s="222"/>
      <c r="CW738" s="222"/>
      <c r="CX738" s="222"/>
      <c r="CY738" s="222"/>
      <c r="CZ738" s="222"/>
      <c r="DA738" s="222"/>
      <c r="DB738" s="224">
        <f t="shared" si="106"/>
        <v>0</v>
      </c>
      <c r="DC738" s="224">
        <f t="shared" si="107"/>
        <v>0</v>
      </c>
      <c r="DD738" s="224">
        <f t="shared" si="108"/>
        <v>0</v>
      </c>
      <c r="DE738" s="225">
        <f t="shared" si="109"/>
        <v>0</v>
      </c>
      <c r="DF738" s="222"/>
      <c r="DG738" s="222"/>
    </row>
    <row r="739" spans="90:111" x14ac:dyDescent="0.25">
      <c r="CL739" s="223">
        <f t="shared" si="101"/>
        <v>0</v>
      </c>
      <c r="CM739" s="223">
        <f t="shared" si="102"/>
        <v>0</v>
      </c>
      <c r="CN739" s="223">
        <f t="shared" si="103"/>
        <v>0</v>
      </c>
      <c r="CO739" s="223">
        <f t="shared" si="103"/>
        <v>0</v>
      </c>
      <c r="CP739" s="223">
        <f t="shared" si="104"/>
        <v>0</v>
      </c>
      <c r="CQ739" s="223">
        <f t="shared" si="105"/>
        <v>0</v>
      </c>
      <c r="CR739" s="222"/>
      <c r="CS739" s="222"/>
      <c r="CT739" s="222"/>
      <c r="CU739" s="222"/>
      <c r="CV739" s="222"/>
      <c r="CW739" s="222"/>
      <c r="CX739" s="222"/>
      <c r="CY739" s="222"/>
      <c r="CZ739" s="222"/>
      <c r="DA739" s="222"/>
      <c r="DB739" s="224">
        <f t="shared" si="106"/>
        <v>0</v>
      </c>
      <c r="DC739" s="224">
        <f t="shared" si="107"/>
        <v>0</v>
      </c>
      <c r="DD739" s="224">
        <f t="shared" si="108"/>
        <v>0</v>
      </c>
      <c r="DE739" s="225">
        <f t="shared" si="109"/>
        <v>0</v>
      </c>
      <c r="DF739" s="222"/>
      <c r="DG739" s="222"/>
    </row>
    <row r="740" spans="90:111" x14ac:dyDescent="0.25">
      <c r="CL740" s="223">
        <f t="shared" si="101"/>
        <v>0</v>
      </c>
      <c r="CM740" s="223">
        <f t="shared" si="102"/>
        <v>0</v>
      </c>
      <c r="CN740" s="223">
        <f t="shared" si="103"/>
        <v>0</v>
      </c>
      <c r="CO740" s="223">
        <f t="shared" si="103"/>
        <v>0</v>
      </c>
      <c r="CP740" s="223">
        <f t="shared" si="104"/>
        <v>0</v>
      </c>
      <c r="CQ740" s="223">
        <f t="shared" si="105"/>
        <v>0</v>
      </c>
      <c r="CR740" s="222"/>
      <c r="CS740" s="222"/>
      <c r="CT740" s="222"/>
      <c r="CU740" s="222"/>
      <c r="CV740" s="222"/>
      <c r="CW740" s="222"/>
      <c r="CX740" s="222"/>
      <c r="CY740" s="222"/>
      <c r="CZ740" s="222"/>
      <c r="DA740" s="222"/>
      <c r="DB740" s="224">
        <f t="shared" si="106"/>
        <v>0</v>
      </c>
      <c r="DC740" s="224">
        <f t="shared" si="107"/>
        <v>0</v>
      </c>
      <c r="DD740" s="224">
        <f t="shared" si="108"/>
        <v>0</v>
      </c>
      <c r="DE740" s="225">
        <f t="shared" si="109"/>
        <v>0</v>
      </c>
      <c r="DF740" s="222"/>
      <c r="DG740" s="222"/>
    </row>
    <row r="741" spans="90:111" x14ac:dyDescent="0.25">
      <c r="CL741" s="223">
        <f t="shared" si="101"/>
        <v>0</v>
      </c>
      <c r="CM741" s="223">
        <f t="shared" si="102"/>
        <v>0</v>
      </c>
      <c r="CN741" s="223">
        <f t="shared" si="103"/>
        <v>0</v>
      </c>
      <c r="CO741" s="223">
        <f t="shared" si="103"/>
        <v>0</v>
      </c>
      <c r="CP741" s="223">
        <f t="shared" si="104"/>
        <v>0</v>
      </c>
      <c r="CQ741" s="223">
        <f t="shared" si="105"/>
        <v>0</v>
      </c>
      <c r="CR741" s="222"/>
      <c r="CS741" s="222"/>
      <c r="CT741" s="222"/>
      <c r="CU741" s="222"/>
      <c r="CV741" s="222"/>
      <c r="CW741" s="222"/>
      <c r="CX741" s="222"/>
      <c r="CY741" s="222"/>
      <c r="CZ741" s="222"/>
      <c r="DA741" s="222"/>
      <c r="DB741" s="224">
        <f t="shared" si="106"/>
        <v>0</v>
      </c>
      <c r="DC741" s="224">
        <f t="shared" si="107"/>
        <v>0</v>
      </c>
      <c r="DD741" s="224">
        <f t="shared" si="108"/>
        <v>0</v>
      </c>
      <c r="DE741" s="225">
        <f t="shared" si="109"/>
        <v>0</v>
      </c>
      <c r="DF741" s="222"/>
      <c r="DG741" s="222"/>
    </row>
    <row r="742" spans="90:111" x14ac:dyDescent="0.25">
      <c r="CL742" s="223">
        <f t="shared" si="101"/>
        <v>0</v>
      </c>
      <c r="CM742" s="223">
        <f t="shared" si="102"/>
        <v>0</v>
      </c>
      <c r="CN742" s="223">
        <f t="shared" si="103"/>
        <v>0</v>
      </c>
      <c r="CO742" s="223">
        <f t="shared" si="103"/>
        <v>0</v>
      </c>
      <c r="CP742" s="223">
        <f t="shared" si="104"/>
        <v>0</v>
      </c>
      <c r="CQ742" s="223">
        <f t="shared" si="105"/>
        <v>0</v>
      </c>
      <c r="CR742" s="222"/>
      <c r="CS742" s="222"/>
      <c r="CT742" s="222"/>
      <c r="CU742" s="222"/>
      <c r="CV742" s="222"/>
      <c r="CW742" s="222"/>
      <c r="CX742" s="222"/>
      <c r="CY742" s="222"/>
      <c r="CZ742" s="222"/>
      <c r="DA742" s="222"/>
      <c r="DB742" s="224">
        <f t="shared" si="106"/>
        <v>0</v>
      </c>
      <c r="DC742" s="224">
        <f t="shared" si="107"/>
        <v>0</v>
      </c>
      <c r="DD742" s="224">
        <f t="shared" si="108"/>
        <v>0</v>
      </c>
      <c r="DE742" s="225">
        <f t="shared" si="109"/>
        <v>0</v>
      </c>
      <c r="DF742" s="222"/>
      <c r="DG742" s="222"/>
    </row>
    <row r="743" spans="90:111" x14ac:dyDescent="0.25">
      <c r="CL743" s="223">
        <f t="shared" si="101"/>
        <v>0</v>
      </c>
      <c r="CM743" s="223">
        <f t="shared" si="102"/>
        <v>0</v>
      </c>
      <c r="CN743" s="223">
        <f t="shared" si="103"/>
        <v>0</v>
      </c>
      <c r="CO743" s="223">
        <f t="shared" si="103"/>
        <v>0</v>
      </c>
      <c r="CP743" s="223">
        <f t="shared" si="104"/>
        <v>0</v>
      </c>
      <c r="CQ743" s="223">
        <f t="shared" si="105"/>
        <v>0</v>
      </c>
      <c r="CR743" s="222"/>
      <c r="CS743" s="222"/>
      <c r="CT743" s="222"/>
      <c r="CU743" s="222"/>
      <c r="CV743" s="222"/>
      <c r="CW743" s="222"/>
      <c r="CX743" s="222"/>
      <c r="CY743" s="222"/>
      <c r="CZ743" s="222"/>
      <c r="DA743" s="222"/>
      <c r="DB743" s="224">
        <f t="shared" si="106"/>
        <v>0</v>
      </c>
      <c r="DC743" s="224">
        <f t="shared" si="107"/>
        <v>0</v>
      </c>
      <c r="DD743" s="224">
        <f t="shared" si="108"/>
        <v>0</v>
      </c>
      <c r="DE743" s="225">
        <f t="shared" si="109"/>
        <v>0</v>
      </c>
      <c r="DF743" s="222"/>
      <c r="DG743" s="222"/>
    </row>
    <row r="744" spans="90:111" x14ac:dyDescent="0.25">
      <c r="CL744" s="223">
        <f t="shared" si="101"/>
        <v>0</v>
      </c>
      <c r="CM744" s="223">
        <f t="shared" si="102"/>
        <v>0</v>
      </c>
      <c r="CN744" s="223">
        <f t="shared" si="103"/>
        <v>0</v>
      </c>
      <c r="CO744" s="223">
        <f t="shared" si="103"/>
        <v>0</v>
      </c>
      <c r="CP744" s="223">
        <f t="shared" si="104"/>
        <v>0</v>
      </c>
      <c r="CQ744" s="223">
        <f t="shared" si="105"/>
        <v>0</v>
      </c>
      <c r="CR744" s="222"/>
      <c r="CS744" s="222"/>
      <c r="CT744" s="222"/>
      <c r="CU744" s="222"/>
      <c r="CV744" s="222"/>
      <c r="CW744" s="222"/>
      <c r="CX744" s="222"/>
      <c r="CY744" s="222"/>
      <c r="CZ744" s="222"/>
      <c r="DA744" s="222"/>
      <c r="DB744" s="224">
        <f t="shared" si="106"/>
        <v>0</v>
      </c>
      <c r="DC744" s="224">
        <f t="shared" si="107"/>
        <v>0</v>
      </c>
      <c r="DD744" s="224">
        <f t="shared" si="108"/>
        <v>0</v>
      </c>
      <c r="DE744" s="225">
        <f t="shared" si="109"/>
        <v>0</v>
      </c>
      <c r="DF744" s="222"/>
      <c r="DG744" s="222"/>
    </row>
    <row r="745" spans="90:111" x14ac:dyDescent="0.25">
      <c r="CL745" s="223">
        <f t="shared" si="101"/>
        <v>0</v>
      </c>
      <c r="CM745" s="223">
        <f t="shared" si="102"/>
        <v>0</v>
      </c>
      <c r="CN745" s="223">
        <f t="shared" si="103"/>
        <v>0</v>
      </c>
      <c r="CO745" s="223">
        <f t="shared" si="103"/>
        <v>0</v>
      </c>
      <c r="CP745" s="223">
        <f t="shared" si="104"/>
        <v>0</v>
      </c>
      <c r="CQ745" s="223">
        <f t="shared" si="105"/>
        <v>0</v>
      </c>
      <c r="CR745" s="222"/>
      <c r="CS745" s="222"/>
      <c r="CT745" s="222"/>
      <c r="CU745" s="222"/>
      <c r="CV745" s="222"/>
      <c r="CW745" s="222"/>
      <c r="CX745" s="222"/>
      <c r="CY745" s="222"/>
      <c r="CZ745" s="222"/>
      <c r="DA745" s="222"/>
      <c r="DB745" s="224">
        <f t="shared" si="106"/>
        <v>0</v>
      </c>
      <c r="DC745" s="224">
        <f t="shared" si="107"/>
        <v>0</v>
      </c>
      <c r="DD745" s="224">
        <f t="shared" si="108"/>
        <v>0</v>
      </c>
      <c r="DE745" s="225">
        <f t="shared" si="109"/>
        <v>0</v>
      </c>
      <c r="DF745" s="222"/>
      <c r="DG745" s="222"/>
    </row>
    <row r="746" spans="90:111" x14ac:dyDescent="0.25">
      <c r="CL746" s="223">
        <f t="shared" si="101"/>
        <v>0</v>
      </c>
      <c r="CM746" s="223">
        <f t="shared" si="102"/>
        <v>0</v>
      </c>
      <c r="CN746" s="223">
        <f t="shared" si="103"/>
        <v>0</v>
      </c>
      <c r="CO746" s="223">
        <f t="shared" si="103"/>
        <v>0</v>
      </c>
      <c r="CP746" s="223">
        <f t="shared" si="104"/>
        <v>0</v>
      </c>
      <c r="CQ746" s="223">
        <f t="shared" si="105"/>
        <v>0</v>
      </c>
      <c r="CR746" s="222"/>
      <c r="CS746" s="222"/>
      <c r="CT746" s="222"/>
      <c r="CU746" s="222"/>
      <c r="CV746" s="222"/>
      <c r="CW746" s="222"/>
      <c r="CX746" s="222"/>
      <c r="CY746" s="222"/>
      <c r="CZ746" s="222"/>
      <c r="DA746" s="222"/>
      <c r="DB746" s="224">
        <f t="shared" si="106"/>
        <v>0</v>
      </c>
      <c r="DC746" s="224">
        <f t="shared" si="107"/>
        <v>0</v>
      </c>
      <c r="DD746" s="224">
        <f t="shared" si="108"/>
        <v>0</v>
      </c>
      <c r="DE746" s="225">
        <f t="shared" si="109"/>
        <v>0</v>
      </c>
      <c r="DF746" s="222"/>
      <c r="DG746" s="222"/>
    </row>
    <row r="747" spans="90:111" x14ac:dyDescent="0.25">
      <c r="CL747" s="223">
        <f t="shared" si="101"/>
        <v>0</v>
      </c>
      <c r="CM747" s="223">
        <f t="shared" si="102"/>
        <v>0</v>
      </c>
      <c r="CN747" s="223">
        <f t="shared" si="103"/>
        <v>0</v>
      </c>
      <c r="CO747" s="223">
        <f t="shared" si="103"/>
        <v>0</v>
      </c>
      <c r="CP747" s="223">
        <f t="shared" si="104"/>
        <v>0</v>
      </c>
      <c r="CQ747" s="223">
        <f t="shared" si="105"/>
        <v>0</v>
      </c>
      <c r="CR747" s="222"/>
      <c r="CS747" s="222"/>
      <c r="CT747" s="222"/>
      <c r="CU747" s="222"/>
      <c r="CV747" s="222"/>
      <c r="CW747" s="222"/>
      <c r="CX747" s="222"/>
      <c r="CY747" s="222"/>
      <c r="CZ747" s="222"/>
      <c r="DA747" s="222"/>
      <c r="DB747" s="224">
        <f t="shared" si="106"/>
        <v>0</v>
      </c>
      <c r="DC747" s="224">
        <f t="shared" si="107"/>
        <v>0</v>
      </c>
      <c r="DD747" s="224">
        <f t="shared" si="108"/>
        <v>0</v>
      </c>
      <c r="DE747" s="225">
        <f t="shared" si="109"/>
        <v>0</v>
      </c>
      <c r="DF747" s="222"/>
      <c r="DG747" s="222"/>
    </row>
    <row r="748" spans="90:111" x14ac:dyDescent="0.25">
      <c r="CL748" s="223">
        <f t="shared" si="101"/>
        <v>0</v>
      </c>
      <c r="CM748" s="223">
        <f t="shared" si="102"/>
        <v>0</v>
      </c>
      <c r="CN748" s="223">
        <f t="shared" si="103"/>
        <v>0</v>
      </c>
      <c r="CO748" s="223">
        <f t="shared" si="103"/>
        <v>0</v>
      </c>
      <c r="CP748" s="223">
        <f t="shared" si="104"/>
        <v>0</v>
      </c>
      <c r="CQ748" s="223">
        <f t="shared" si="105"/>
        <v>0</v>
      </c>
      <c r="CR748" s="222"/>
      <c r="CS748" s="222"/>
      <c r="CT748" s="222"/>
      <c r="CU748" s="222"/>
      <c r="CV748" s="222"/>
      <c r="CW748" s="222"/>
      <c r="CX748" s="222"/>
      <c r="CY748" s="222"/>
      <c r="CZ748" s="222"/>
      <c r="DA748" s="222"/>
      <c r="DB748" s="224">
        <f t="shared" si="106"/>
        <v>0</v>
      </c>
      <c r="DC748" s="224">
        <f t="shared" si="107"/>
        <v>0</v>
      </c>
      <c r="DD748" s="224">
        <f t="shared" si="108"/>
        <v>0</v>
      </c>
      <c r="DE748" s="225">
        <f t="shared" si="109"/>
        <v>0</v>
      </c>
      <c r="DF748" s="222"/>
      <c r="DG748" s="222"/>
    </row>
    <row r="749" spans="90:111" x14ac:dyDescent="0.25">
      <c r="CL749" s="223">
        <f t="shared" si="101"/>
        <v>0</v>
      </c>
      <c r="CM749" s="223">
        <f t="shared" si="102"/>
        <v>0</v>
      </c>
      <c r="CN749" s="223">
        <f t="shared" si="103"/>
        <v>0</v>
      </c>
      <c r="CO749" s="223">
        <f t="shared" si="103"/>
        <v>0</v>
      </c>
      <c r="CP749" s="223">
        <f t="shared" si="104"/>
        <v>0</v>
      </c>
      <c r="CQ749" s="223">
        <f t="shared" si="105"/>
        <v>0</v>
      </c>
      <c r="CR749" s="222"/>
      <c r="CS749" s="222"/>
      <c r="CT749" s="222"/>
      <c r="CU749" s="222"/>
      <c r="CV749" s="222"/>
      <c r="CW749" s="222"/>
      <c r="CX749" s="222"/>
      <c r="CY749" s="222"/>
      <c r="CZ749" s="222"/>
      <c r="DA749" s="222"/>
      <c r="DB749" s="224">
        <f t="shared" si="106"/>
        <v>0</v>
      </c>
      <c r="DC749" s="224">
        <f t="shared" si="107"/>
        <v>0</v>
      </c>
      <c r="DD749" s="224">
        <f t="shared" si="108"/>
        <v>0</v>
      </c>
      <c r="DE749" s="225">
        <f t="shared" si="109"/>
        <v>0</v>
      </c>
      <c r="DF749" s="222"/>
      <c r="DG749" s="222"/>
    </row>
    <row r="750" spans="90:111" x14ac:dyDescent="0.25">
      <c r="CL750" s="223">
        <f t="shared" si="101"/>
        <v>0</v>
      </c>
      <c r="CM750" s="223">
        <f t="shared" si="102"/>
        <v>0</v>
      </c>
      <c r="CN750" s="223">
        <f t="shared" si="103"/>
        <v>0</v>
      </c>
      <c r="CO750" s="223">
        <f t="shared" si="103"/>
        <v>0</v>
      </c>
      <c r="CP750" s="223">
        <f t="shared" si="104"/>
        <v>0</v>
      </c>
      <c r="CQ750" s="223">
        <f t="shared" si="105"/>
        <v>0</v>
      </c>
      <c r="CR750" s="222"/>
      <c r="CS750" s="222"/>
      <c r="CT750" s="222"/>
      <c r="CU750" s="222"/>
      <c r="CV750" s="222"/>
      <c r="CW750" s="222"/>
      <c r="CX750" s="222"/>
      <c r="CY750" s="222"/>
      <c r="CZ750" s="222"/>
      <c r="DA750" s="222"/>
      <c r="DB750" s="224">
        <f t="shared" si="106"/>
        <v>0</v>
      </c>
      <c r="DC750" s="224">
        <f t="shared" si="107"/>
        <v>0</v>
      </c>
      <c r="DD750" s="224">
        <f t="shared" si="108"/>
        <v>0</v>
      </c>
      <c r="DE750" s="225">
        <f t="shared" si="109"/>
        <v>0</v>
      </c>
      <c r="DF750" s="222"/>
      <c r="DG750" s="222"/>
    </row>
    <row r="751" spans="90:111" x14ac:dyDescent="0.25">
      <c r="CL751" s="223">
        <f t="shared" si="101"/>
        <v>0</v>
      </c>
      <c r="CM751" s="223">
        <f t="shared" si="102"/>
        <v>0</v>
      </c>
      <c r="CN751" s="223">
        <f t="shared" si="103"/>
        <v>0</v>
      </c>
      <c r="CO751" s="223">
        <f t="shared" si="103"/>
        <v>0</v>
      </c>
      <c r="CP751" s="223">
        <f t="shared" si="104"/>
        <v>0</v>
      </c>
      <c r="CQ751" s="223">
        <f t="shared" si="105"/>
        <v>0</v>
      </c>
      <c r="CR751" s="222"/>
      <c r="CS751" s="222"/>
      <c r="CT751" s="222"/>
      <c r="CU751" s="222"/>
      <c r="CV751" s="222"/>
      <c r="CW751" s="222"/>
      <c r="CX751" s="222"/>
      <c r="CY751" s="222"/>
      <c r="CZ751" s="222"/>
      <c r="DA751" s="222"/>
      <c r="DB751" s="224">
        <f t="shared" si="106"/>
        <v>0</v>
      </c>
      <c r="DC751" s="224">
        <f t="shared" si="107"/>
        <v>0</v>
      </c>
      <c r="DD751" s="224">
        <f t="shared" si="108"/>
        <v>0</v>
      </c>
      <c r="DE751" s="225">
        <f t="shared" si="109"/>
        <v>0</v>
      </c>
      <c r="DF751" s="222"/>
      <c r="DG751" s="222"/>
    </row>
    <row r="752" spans="90:111" x14ac:dyDescent="0.25">
      <c r="CL752" s="223">
        <f t="shared" si="101"/>
        <v>0</v>
      </c>
      <c r="CM752" s="223">
        <f t="shared" si="102"/>
        <v>0</v>
      </c>
      <c r="CN752" s="223">
        <f t="shared" si="103"/>
        <v>0</v>
      </c>
      <c r="CO752" s="223">
        <f t="shared" si="103"/>
        <v>0</v>
      </c>
      <c r="CP752" s="223">
        <f t="shared" si="104"/>
        <v>0</v>
      </c>
      <c r="CQ752" s="223">
        <f t="shared" si="105"/>
        <v>0</v>
      </c>
      <c r="CR752" s="222"/>
      <c r="CS752" s="222"/>
      <c r="CT752" s="222"/>
      <c r="CU752" s="222"/>
      <c r="CV752" s="222"/>
      <c r="CW752" s="222"/>
      <c r="CX752" s="222"/>
      <c r="CY752" s="222"/>
      <c r="CZ752" s="222"/>
      <c r="DA752" s="222"/>
      <c r="DB752" s="224">
        <f t="shared" si="106"/>
        <v>0</v>
      </c>
      <c r="DC752" s="224">
        <f t="shared" si="107"/>
        <v>0</v>
      </c>
      <c r="DD752" s="224">
        <f t="shared" si="108"/>
        <v>0</v>
      </c>
      <c r="DE752" s="225">
        <f t="shared" si="109"/>
        <v>0</v>
      </c>
      <c r="DF752" s="222"/>
      <c r="DG752" s="222"/>
    </row>
    <row r="753" spans="90:111" x14ac:dyDescent="0.25">
      <c r="CL753" s="223">
        <f t="shared" si="101"/>
        <v>0</v>
      </c>
      <c r="CM753" s="223">
        <f t="shared" si="102"/>
        <v>0</v>
      </c>
      <c r="CN753" s="223">
        <f t="shared" si="103"/>
        <v>0</v>
      </c>
      <c r="CO753" s="223">
        <f t="shared" si="103"/>
        <v>0</v>
      </c>
      <c r="CP753" s="223">
        <f t="shared" si="104"/>
        <v>0</v>
      </c>
      <c r="CQ753" s="223">
        <f t="shared" si="105"/>
        <v>0</v>
      </c>
      <c r="CR753" s="222"/>
      <c r="CS753" s="222"/>
      <c r="CT753" s="222"/>
      <c r="CU753" s="222"/>
      <c r="CV753" s="222"/>
      <c r="CW753" s="222"/>
      <c r="CX753" s="222"/>
      <c r="CY753" s="222"/>
      <c r="CZ753" s="222"/>
      <c r="DA753" s="222"/>
      <c r="DB753" s="224">
        <f t="shared" si="106"/>
        <v>0</v>
      </c>
      <c r="DC753" s="224">
        <f t="shared" si="107"/>
        <v>0</v>
      </c>
      <c r="DD753" s="224">
        <f t="shared" si="108"/>
        <v>0</v>
      </c>
      <c r="DE753" s="225">
        <f t="shared" si="109"/>
        <v>0</v>
      </c>
      <c r="DF753" s="222"/>
      <c r="DG753" s="222"/>
    </row>
    <row r="754" spans="90:111" x14ac:dyDescent="0.25">
      <c r="CL754" s="223">
        <f t="shared" si="101"/>
        <v>0</v>
      </c>
      <c r="CM754" s="223">
        <f t="shared" si="102"/>
        <v>0</v>
      </c>
      <c r="CN754" s="223">
        <f t="shared" si="103"/>
        <v>0</v>
      </c>
      <c r="CO754" s="223">
        <f t="shared" si="103"/>
        <v>0</v>
      </c>
      <c r="CP754" s="223">
        <f t="shared" si="104"/>
        <v>0</v>
      </c>
      <c r="CQ754" s="223">
        <f t="shared" si="105"/>
        <v>0</v>
      </c>
      <c r="CR754" s="222"/>
      <c r="CS754" s="222"/>
      <c r="CT754" s="222"/>
      <c r="CU754" s="222"/>
      <c r="CV754" s="222"/>
      <c r="CW754" s="222"/>
      <c r="CX754" s="222"/>
      <c r="CY754" s="222"/>
      <c r="CZ754" s="222"/>
      <c r="DA754" s="222"/>
      <c r="DB754" s="224">
        <f t="shared" si="106"/>
        <v>0</v>
      </c>
      <c r="DC754" s="224">
        <f t="shared" si="107"/>
        <v>0</v>
      </c>
      <c r="DD754" s="224">
        <f t="shared" si="108"/>
        <v>0</v>
      </c>
      <c r="DE754" s="225">
        <f t="shared" si="109"/>
        <v>0</v>
      </c>
      <c r="DF754" s="222"/>
      <c r="DG754" s="222"/>
    </row>
    <row r="755" spans="90:111" x14ac:dyDescent="0.25">
      <c r="CL755" s="223">
        <f t="shared" si="101"/>
        <v>0</v>
      </c>
      <c r="CM755" s="223">
        <f t="shared" si="102"/>
        <v>0</v>
      </c>
      <c r="CN755" s="223">
        <f t="shared" si="103"/>
        <v>0</v>
      </c>
      <c r="CO755" s="223">
        <f t="shared" si="103"/>
        <v>0</v>
      </c>
      <c r="CP755" s="223">
        <f t="shared" si="104"/>
        <v>0</v>
      </c>
      <c r="CQ755" s="223">
        <f t="shared" si="105"/>
        <v>0</v>
      </c>
      <c r="CR755" s="222"/>
      <c r="CS755" s="222"/>
      <c r="CT755" s="222"/>
      <c r="CU755" s="222"/>
      <c r="CV755" s="222"/>
      <c r="CW755" s="222"/>
      <c r="CX755" s="222"/>
      <c r="CY755" s="222"/>
      <c r="CZ755" s="222"/>
      <c r="DA755" s="222"/>
      <c r="DB755" s="224">
        <f t="shared" si="106"/>
        <v>0</v>
      </c>
      <c r="DC755" s="224">
        <f t="shared" si="107"/>
        <v>0</v>
      </c>
      <c r="DD755" s="224">
        <f t="shared" si="108"/>
        <v>0</v>
      </c>
      <c r="DE755" s="225">
        <f t="shared" si="109"/>
        <v>0</v>
      </c>
      <c r="DF755" s="222"/>
      <c r="DG755" s="222"/>
    </row>
    <row r="756" spans="90:111" x14ac:dyDescent="0.25">
      <c r="CL756" s="223">
        <f t="shared" si="101"/>
        <v>0</v>
      </c>
      <c r="CM756" s="223">
        <f t="shared" si="102"/>
        <v>0</v>
      </c>
      <c r="CN756" s="223">
        <f t="shared" si="103"/>
        <v>0</v>
      </c>
      <c r="CO756" s="223">
        <f t="shared" si="103"/>
        <v>0</v>
      </c>
      <c r="CP756" s="223">
        <f t="shared" si="104"/>
        <v>0</v>
      </c>
      <c r="CQ756" s="223">
        <f t="shared" si="105"/>
        <v>0</v>
      </c>
      <c r="CR756" s="222"/>
      <c r="CS756" s="222"/>
      <c r="CT756" s="222"/>
      <c r="CU756" s="222"/>
      <c r="CV756" s="222"/>
      <c r="CW756" s="222"/>
      <c r="CX756" s="222"/>
      <c r="CY756" s="222"/>
      <c r="CZ756" s="222"/>
      <c r="DA756" s="222"/>
      <c r="DB756" s="224">
        <f t="shared" si="106"/>
        <v>0</v>
      </c>
      <c r="DC756" s="224">
        <f t="shared" si="107"/>
        <v>0</v>
      </c>
      <c r="DD756" s="224">
        <f t="shared" si="108"/>
        <v>0</v>
      </c>
      <c r="DE756" s="225">
        <f t="shared" si="109"/>
        <v>0</v>
      </c>
      <c r="DF756" s="222"/>
      <c r="DG756" s="222"/>
    </row>
    <row r="757" spans="90:111" x14ac:dyDescent="0.25">
      <c r="CL757" s="223">
        <f t="shared" si="101"/>
        <v>0</v>
      </c>
      <c r="CM757" s="223">
        <f t="shared" si="102"/>
        <v>0</v>
      </c>
      <c r="CN757" s="223">
        <f t="shared" si="103"/>
        <v>0</v>
      </c>
      <c r="CO757" s="223">
        <f t="shared" si="103"/>
        <v>0</v>
      </c>
      <c r="CP757" s="223">
        <f t="shared" si="104"/>
        <v>0</v>
      </c>
      <c r="CQ757" s="223">
        <f t="shared" si="105"/>
        <v>0</v>
      </c>
      <c r="CR757" s="222"/>
      <c r="CS757" s="222"/>
      <c r="CT757" s="222"/>
      <c r="CU757" s="222"/>
      <c r="CV757" s="222"/>
      <c r="CW757" s="222"/>
      <c r="CX757" s="222"/>
      <c r="CY757" s="222"/>
      <c r="CZ757" s="222"/>
      <c r="DA757" s="222"/>
      <c r="DB757" s="224">
        <f t="shared" si="106"/>
        <v>0</v>
      </c>
      <c r="DC757" s="224">
        <f t="shared" si="107"/>
        <v>0</v>
      </c>
      <c r="DD757" s="224">
        <f t="shared" si="108"/>
        <v>0</v>
      </c>
      <c r="DE757" s="225">
        <f t="shared" si="109"/>
        <v>0</v>
      </c>
      <c r="DF757" s="222"/>
      <c r="DG757" s="222"/>
    </row>
    <row r="758" spans="90:111" x14ac:dyDescent="0.25">
      <c r="CL758" s="223">
        <f t="shared" si="101"/>
        <v>0</v>
      </c>
      <c r="CM758" s="223">
        <f t="shared" si="102"/>
        <v>0</v>
      </c>
      <c r="CN758" s="223">
        <f t="shared" si="103"/>
        <v>0</v>
      </c>
      <c r="CO758" s="223">
        <f t="shared" si="103"/>
        <v>0</v>
      </c>
      <c r="CP758" s="223">
        <f t="shared" si="104"/>
        <v>0</v>
      </c>
      <c r="CQ758" s="223">
        <f t="shared" si="105"/>
        <v>0</v>
      </c>
      <c r="CR758" s="222"/>
      <c r="CS758" s="222"/>
      <c r="CT758" s="222"/>
      <c r="CU758" s="222"/>
      <c r="CV758" s="222"/>
      <c r="CW758" s="222"/>
      <c r="CX758" s="222"/>
      <c r="CY758" s="222"/>
      <c r="CZ758" s="222"/>
      <c r="DA758" s="222"/>
      <c r="DB758" s="224">
        <f t="shared" si="106"/>
        <v>0</v>
      </c>
      <c r="DC758" s="224">
        <f t="shared" si="107"/>
        <v>0</v>
      </c>
      <c r="DD758" s="224">
        <f t="shared" si="108"/>
        <v>0</v>
      </c>
      <c r="DE758" s="225">
        <f t="shared" si="109"/>
        <v>0</v>
      </c>
      <c r="DF758" s="222"/>
      <c r="DG758" s="222"/>
    </row>
    <row r="759" spans="90:111" x14ac:dyDescent="0.25">
      <c r="CL759" s="223">
        <f t="shared" si="101"/>
        <v>0</v>
      </c>
      <c r="CM759" s="223">
        <f t="shared" si="102"/>
        <v>0</v>
      </c>
      <c r="CN759" s="223">
        <f t="shared" si="103"/>
        <v>0</v>
      </c>
      <c r="CO759" s="223">
        <f t="shared" si="103"/>
        <v>0</v>
      </c>
      <c r="CP759" s="223">
        <f t="shared" si="104"/>
        <v>0</v>
      </c>
      <c r="CQ759" s="223">
        <f t="shared" si="105"/>
        <v>0</v>
      </c>
      <c r="CR759" s="222"/>
      <c r="CS759" s="222"/>
      <c r="CT759" s="222"/>
      <c r="CU759" s="222"/>
      <c r="CV759" s="222"/>
      <c r="CW759" s="222"/>
      <c r="CX759" s="222"/>
      <c r="CY759" s="222"/>
      <c r="CZ759" s="222"/>
      <c r="DA759" s="222"/>
      <c r="DB759" s="224">
        <f t="shared" si="106"/>
        <v>0</v>
      </c>
      <c r="DC759" s="224">
        <f t="shared" si="107"/>
        <v>0</v>
      </c>
      <c r="DD759" s="224">
        <f t="shared" si="108"/>
        <v>0</v>
      </c>
      <c r="DE759" s="225">
        <f t="shared" si="109"/>
        <v>0</v>
      </c>
      <c r="DF759" s="222"/>
      <c r="DG759" s="222"/>
    </row>
    <row r="760" spans="90:111" x14ac:dyDescent="0.25">
      <c r="CL760" s="223">
        <f t="shared" si="101"/>
        <v>0</v>
      </c>
      <c r="CM760" s="223">
        <f t="shared" si="102"/>
        <v>0</v>
      </c>
      <c r="CN760" s="223">
        <f t="shared" si="103"/>
        <v>0</v>
      </c>
      <c r="CO760" s="223">
        <f t="shared" si="103"/>
        <v>0</v>
      </c>
      <c r="CP760" s="223">
        <f t="shared" si="104"/>
        <v>0</v>
      </c>
      <c r="CQ760" s="223">
        <f t="shared" si="105"/>
        <v>0</v>
      </c>
      <c r="CR760" s="222"/>
      <c r="CS760" s="222"/>
      <c r="CT760" s="222"/>
      <c r="CU760" s="222"/>
      <c r="CV760" s="222"/>
      <c r="CW760" s="222"/>
      <c r="CX760" s="222"/>
      <c r="CY760" s="222"/>
      <c r="CZ760" s="222"/>
      <c r="DA760" s="222"/>
      <c r="DB760" s="224">
        <f t="shared" si="106"/>
        <v>0</v>
      </c>
      <c r="DC760" s="224">
        <f t="shared" si="107"/>
        <v>0</v>
      </c>
      <c r="DD760" s="224">
        <f t="shared" si="108"/>
        <v>0</v>
      </c>
      <c r="DE760" s="225">
        <f t="shared" si="109"/>
        <v>0</v>
      </c>
      <c r="DF760" s="222"/>
      <c r="DG760" s="222"/>
    </row>
    <row r="761" spans="90:111" x14ac:dyDescent="0.25">
      <c r="CL761" s="223">
        <f t="shared" si="101"/>
        <v>0</v>
      </c>
      <c r="CM761" s="223">
        <f t="shared" si="102"/>
        <v>0</v>
      </c>
      <c r="CN761" s="223">
        <f t="shared" si="103"/>
        <v>0</v>
      </c>
      <c r="CO761" s="223">
        <f t="shared" si="103"/>
        <v>0</v>
      </c>
      <c r="CP761" s="223">
        <f t="shared" si="104"/>
        <v>0</v>
      </c>
      <c r="CQ761" s="223">
        <f t="shared" si="105"/>
        <v>0</v>
      </c>
      <c r="CR761" s="222"/>
      <c r="CS761" s="222"/>
      <c r="CT761" s="222"/>
      <c r="CU761" s="222"/>
      <c r="CV761" s="222"/>
      <c r="CW761" s="222"/>
      <c r="CX761" s="222"/>
      <c r="CY761" s="222"/>
      <c r="CZ761" s="222"/>
      <c r="DA761" s="222"/>
      <c r="DB761" s="224">
        <f t="shared" si="106"/>
        <v>0</v>
      </c>
      <c r="DC761" s="224">
        <f t="shared" si="107"/>
        <v>0</v>
      </c>
      <c r="DD761" s="224">
        <f t="shared" si="108"/>
        <v>0</v>
      </c>
      <c r="DE761" s="225">
        <f t="shared" si="109"/>
        <v>0</v>
      </c>
      <c r="DF761" s="222"/>
      <c r="DG761" s="222"/>
    </row>
    <row r="762" spans="90:111" x14ac:dyDescent="0.25">
      <c r="CL762" s="223">
        <f t="shared" si="101"/>
        <v>0</v>
      </c>
      <c r="CM762" s="223">
        <f t="shared" si="102"/>
        <v>0</v>
      </c>
      <c r="CN762" s="223">
        <f t="shared" si="103"/>
        <v>0</v>
      </c>
      <c r="CO762" s="223">
        <f t="shared" si="103"/>
        <v>0</v>
      </c>
      <c r="CP762" s="223">
        <f t="shared" si="104"/>
        <v>0</v>
      </c>
      <c r="CQ762" s="223">
        <f t="shared" si="105"/>
        <v>0</v>
      </c>
      <c r="CR762" s="222"/>
      <c r="CS762" s="222"/>
      <c r="CT762" s="222"/>
      <c r="CU762" s="222"/>
      <c r="CV762" s="222"/>
      <c r="CW762" s="222"/>
      <c r="CX762" s="222"/>
      <c r="CY762" s="222"/>
      <c r="CZ762" s="222"/>
      <c r="DA762" s="222"/>
      <c r="DB762" s="224">
        <f t="shared" si="106"/>
        <v>0</v>
      </c>
      <c r="DC762" s="224">
        <f t="shared" si="107"/>
        <v>0</v>
      </c>
      <c r="DD762" s="224">
        <f t="shared" si="108"/>
        <v>0</v>
      </c>
      <c r="DE762" s="225">
        <f t="shared" si="109"/>
        <v>0</v>
      </c>
      <c r="DF762" s="222"/>
      <c r="DG762" s="222"/>
    </row>
    <row r="763" spans="90:111" x14ac:dyDescent="0.25">
      <c r="CL763" s="223">
        <f t="shared" si="101"/>
        <v>0</v>
      </c>
      <c r="CM763" s="223">
        <f t="shared" si="102"/>
        <v>0</v>
      </c>
      <c r="CN763" s="223">
        <f t="shared" si="103"/>
        <v>0</v>
      </c>
      <c r="CO763" s="223">
        <f t="shared" si="103"/>
        <v>0</v>
      </c>
      <c r="CP763" s="223">
        <f t="shared" si="104"/>
        <v>0</v>
      </c>
      <c r="CQ763" s="223">
        <f t="shared" si="105"/>
        <v>0</v>
      </c>
      <c r="CR763" s="222"/>
      <c r="CS763" s="222"/>
      <c r="CT763" s="222"/>
      <c r="CU763" s="222"/>
      <c r="CV763" s="222"/>
      <c r="CW763" s="222"/>
      <c r="CX763" s="222"/>
      <c r="CY763" s="222"/>
      <c r="CZ763" s="222"/>
      <c r="DA763" s="222"/>
      <c r="DB763" s="224">
        <f t="shared" si="106"/>
        <v>0</v>
      </c>
      <c r="DC763" s="224">
        <f t="shared" si="107"/>
        <v>0</v>
      </c>
      <c r="DD763" s="224">
        <f t="shared" si="108"/>
        <v>0</v>
      </c>
      <c r="DE763" s="225">
        <f t="shared" si="109"/>
        <v>0</v>
      </c>
      <c r="DF763" s="222"/>
      <c r="DG763" s="222"/>
    </row>
    <row r="764" spans="90:111" x14ac:dyDescent="0.25">
      <c r="CL764" s="223">
        <f t="shared" si="101"/>
        <v>0</v>
      </c>
      <c r="CM764" s="223">
        <f t="shared" si="102"/>
        <v>0</v>
      </c>
      <c r="CN764" s="223">
        <f t="shared" si="103"/>
        <v>0</v>
      </c>
      <c r="CO764" s="223">
        <f t="shared" si="103"/>
        <v>0</v>
      </c>
      <c r="CP764" s="223">
        <f t="shared" si="104"/>
        <v>0</v>
      </c>
      <c r="CQ764" s="223">
        <f t="shared" si="105"/>
        <v>0</v>
      </c>
      <c r="CR764" s="222"/>
      <c r="CS764" s="222"/>
      <c r="CT764" s="222"/>
      <c r="CU764" s="222"/>
      <c r="CV764" s="222"/>
      <c r="CW764" s="222"/>
      <c r="CX764" s="222"/>
      <c r="CY764" s="222"/>
      <c r="CZ764" s="222"/>
      <c r="DA764" s="222"/>
      <c r="DB764" s="224">
        <f t="shared" si="106"/>
        <v>0</v>
      </c>
      <c r="DC764" s="224">
        <f t="shared" si="107"/>
        <v>0</v>
      </c>
      <c r="DD764" s="224">
        <f t="shared" si="108"/>
        <v>0</v>
      </c>
      <c r="DE764" s="225">
        <f t="shared" si="109"/>
        <v>0</v>
      </c>
      <c r="DF764" s="222"/>
      <c r="DG764" s="222"/>
    </row>
    <row r="765" spans="90:111" x14ac:dyDescent="0.25">
      <c r="CL765" s="223">
        <f t="shared" si="101"/>
        <v>0</v>
      </c>
      <c r="CM765" s="223">
        <f t="shared" si="102"/>
        <v>0</v>
      </c>
      <c r="CN765" s="223">
        <f t="shared" si="103"/>
        <v>0</v>
      </c>
      <c r="CO765" s="223">
        <f t="shared" si="103"/>
        <v>0</v>
      </c>
      <c r="CP765" s="223">
        <f t="shared" si="104"/>
        <v>0</v>
      </c>
      <c r="CQ765" s="223">
        <f t="shared" si="105"/>
        <v>0</v>
      </c>
      <c r="CR765" s="222"/>
      <c r="CS765" s="222"/>
      <c r="CT765" s="222"/>
      <c r="CU765" s="222"/>
      <c r="CV765" s="222"/>
      <c r="CW765" s="222"/>
      <c r="CX765" s="222"/>
      <c r="CY765" s="222"/>
      <c r="CZ765" s="222"/>
      <c r="DA765" s="222"/>
      <c r="DB765" s="224">
        <f t="shared" si="106"/>
        <v>0</v>
      </c>
      <c r="DC765" s="224">
        <f t="shared" si="107"/>
        <v>0</v>
      </c>
      <c r="DD765" s="224">
        <f t="shared" si="108"/>
        <v>0</v>
      </c>
      <c r="DE765" s="225">
        <f t="shared" si="109"/>
        <v>0</v>
      </c>
      <c r="DF765" s="222"/>
      <c r="DG765" s="222"/>
    </row>
    <row r="766" spans="90:111" x14ac:dyDescent="0.25">
      <c r="CL766" s="223">
        <f t="shared" si="101"/>
        <v>0</v>
      </c>
      <c r="CM766" s="223">
        <f t="shared" si="102"/>
        <v>0</v>
      </c>
      <c r="CN766" s="223">
        <f t="shared" si="103"/>
        <v>0</v>
      </c>
      <c r="CO766" s="223">
        <f t="shared" si="103"/>
        <v>0</v>
      </c>
      <c r="CP766" s="223">
        <f t="shared" si="104"/>
        <v>0</v>
      </c>
      <c r="CQ766" s="223">
        <f t="shared" si="105"/>
        <v>0</v>
      </c>
      <c r="CR766" s="222"/>
      <c r="CS766" s="222"/>
      <c r="CT766" s="222"/>
      <c r="CU766" s="222"/>
      <c r="CV766" s="222"/>
      <c r="CW766" s="222"/>
      <c r="CX766" s="222"/>
      <c r="CY766" s="222"/>
      <c r="CZ766" s="222"/>
      <c r="DA766" s="222"/>
      <c r="DB766" s="224">
        <f t="shared" si="106"/>
        <v>0</v>
      </c>
      <c r="DC766" s="224">
        <f t="shared" si="107"/>
        <v>0</v>
      </c>
      <c r="DD766" s="224">
        <f t="shared" si="108"/>
        <v>0</v>
      </c>
      <c r="DE766" s="225">
        <f t="shared" si="109"/>
        <v>0</v>
      </c>
      <c r="DF766" s="222"/>
      <c r="DG766" s="222"/>
    </row>
    <row r="767" spans="90:111" x14ac:dyDescent="0.25">
      <c r="CL767" s="223">
        <f t="shared" si="101"/>
        <v>0</v>
      </c>
      <c r="CM767" s="223">
        <f t="shared" si="102"/>
        <v>0</v>
      </c>
      <c r="CN767" s="223">
        <f t="shared" si="103"/>
        <v>0</v>
      </c>
      <c r="CO767" s="223">
        <f t="shared" si="103"/>
        <v>0</v>
      </c>
      <c r="CP767" s="223">
        <f t="shared" si="104"/>
        <v>0</v>
      </c>
      <c r="CQ767" s="223">
        <f t="shared" si="105"/>
        <v>0</v>
      </c>
      <c r="CR767" s="222"/>
      <c r="CS767" s="222"/>
      <c r="CT767" s="222"/>
      <c r="CU767" s="222"/>
      <c r="CV767" s="222"/>
      <c r="CW767" s="222"/>
      <c r="CX767" s="222"/>
      <c r="CY767" s="222"/>
      <c r="CZ767" s="222"/>
      <c r="DA767" s="222"/>
      <c r="DB767" s="224">
        <f t="shared" si="106"/>
        <v>0</v>
      </c>
      <c r="DC767" s="224">
        <f t="shared" si="107"/>
        <v>0</v>
      </c>
      <c r="DD767" s="224">
        <f t="shared" si="108"/>
        <v>0</v>
      </c>
      <c r="DE767" s="225">
        <f t="shared" si="109"/>
        <v>0</v>
      </c>
      <c r="DF767" s="222"/>
      <c r="DG767" s="222"/>
    </row>
    <row r="768" spans="90:111" x14ac:dyDescent="0.25">
      <c r="CL768" s="223">
        <f t="shared" si="101"/>
        <v>0</v>
      </c>
      <c r="CM768" s="223">
        <f t="shared" si="102"/>
        <v>0</v>
      </c>
      <c r="CN768" s="223">
        <f t="shared" si="103"/>
        <v>0</v>
      </c>
      <c r="CO768" s="223">
        <f t="shared" si="103"/>
        <v>0</v>
      </c>
      <c r="CP768" s="223">
        <f t="shared" si="104"/>
        <v>0</v>
      </c>
      <c r="CQ768" s="223">
        <f t="shared" si="105"/>
        <v>0</v>
      </c>
      <c r="CR768" s="222"/>
      <c r="CS768" s="222"/>
      <c r="CT768" s="222"/>
      <c r="CU768" s="222"/>
      <c r="CV768" s="222"/>
      <c r="CW768" s="222"/>
      <c r="CX768" s="222"/>
      <c r="CY768" s="222"/>
      <c r="CZ768" s="222"/>
      <c r="DA768" s="222"/>
      <c r="DB768" s="224">
        <f t="shared" si="106"/>
        <v>0</v>
      </c>
      <c r="DC768" s="224">
        <f t="shared" si="107"/>
        <v>0</v>
      </c>
      <c r="DD768" s="224">
        <f t="shared" si="108"/>
        <v>0</v>
      </c>
      <c r="DE768" s="225">
        <f t="shared" si="109"/>
        <v>0</v>
      </c>
      <c r="DF768" s="222"/>
      <c r="DG768" s="222"/>
    </row>
    <row r="769" spans="90:111" x14ac:dyDescent="0.25">
      <c r="CL769" s="223">
        <f t="shared" si="101"/>
        <v>0</v>
      </c>
      <c r="CM769" s="223">
        <f t="shared" si="102"/>
        <v>0</v>
      </c>
      <c r="CN769" s="223">
        <f t="shared" si="103"/>
        <v>0</v>
      </c>
      <c r="CO769" s="223">
        <f t="shared" si="103"/>
        <v>0</v>
      </c>
      <c r="CP769" s="223">
        <f t="shared" si="104"/>
        <v>0</v>
      </c>
      <c r="CQ769" s="223">
        <f t="shared" si="105"/>
        <v>0</v>
      </c>
      <c r="CR769" s="222"/>
      <c r="CS769" s="222"/>
      <c r="CT769" s="222"/>
      <c r="CU769" s="222"/>
      <c r="CV769" s="222"/>
      <c r="CW769" s="222"/>
      <c r="CX769" s="222"/>
      <c r="CY769" s="222"/>
      <c r="CZ769" s="222"/>
      <c r="DA769" s="222"/>
      <c r="DB769" s="224">
        <f t="shared" si="106"/>
        <v>0</v>
      </c>
      <c r="DC769" s="224">
        <f t="shared" si="107"/>
        <v>0</v>
      </c>
      <c r="DD769" s="224">
        <f t="shared" si="108"/>
        <v>0</v>
      </c>
      <c r="DE769" s="225">
        <f t="shared" si="109"/>
        <v>0</v>
      </c>
      <c r="DF769" s="222"/>
      <c r="DG769" s="222"/>
    </row>
    <row r="770" spans="90:111" x14ac:dyDescent="0.25">
      <c r="CL770" s="223">
        <f t="shared" si="101"/>
        <v>0</v>
      </c>
      <c r="CM770" s="223">
        <f t="shared" si="102"/>
        <v>0</v>
      </c>
      <c r="CN770" s="223">
        <f t="shared" si="103"/>
        <v>0</v>
      </c>
      <c r="CO770" s="223">
        <f t="shared" si="103"/>
        <v>0</v>
      </c>
      <c r="CP770" s="223">
        <f t="shared" si="104"/>
        <v>0</v>
      </c>
      <c r="CQ770" s="223">
        <f t="shared" si="105"/>
        <v>0</v>
      </c>
      <c r="CR770" s="222"/>
      <c r="CS770" s="222"/>
      <c r="CT770" s="222"/>
      <c r="CU770" s="222"/>
      <c r="CV770" s="222"/>
      <c r="CW770" s="222"/>
      <c r="CX770" s="222"/>
      <c r="CY770" s="222"/>
      <c r="CZ770" s="222"/>
      <c r="DA770" s="222"/>
      <c r="DB770" s="224">
        <f t="shared" si="106"/>
        <v>0</v>
      </c>
      <c r="DC770" s="224">
        <f t="shared" si="107"/>
        <v>0</v>
      </c>
      <c r="DD770" s="224">
        <f t="shared" si="108"/>
        <v>0</v>
      </c>
      <c r="DE770" s="225">
        <f t="shared" si="109"/>
        <v>0</v>
      </c>
      <c r="DF770" s="222"/>
      <c r="DG770" s="222"/>
    </row>
    <row r="771" spans="90:111" x14ac:dyDescent="0.25">
      <c r="CL771" s="223">
        <f t="shared" ref="CL771:CL834" si="110">SUM(BB771:BL771)+BR771</f>
        <v>0</v>
      </c>
      <c r="CM771" s="223">
        <f t="shared" ref="CM771:CM834" si="111">SUM(BM771:BO771)</f>
        <v>0</v>
      </c>
      <c r="CN771" s="223">
        <f t="shared" ref="CN771:CO834" si="112">BP771</f>
        <v>0</v>
      </c>
      <c r="CO771" s="223">
        <f t="shared" si="112"/>
        <v>0</v>
      </c>
      <c r="CP771" s="223">
        <f t="shared" ref="CP771:CP834" si="113">SUM(CL771:CO771)</f>
        <v>0</v>
      </c>
      <c r="CQ771" s="223">
        <f t="shared" ref="CQ771:CQ834" si="114">CP771-BU771</f>
        <v>0</v>
      </c>
      <c r="CR771" s="222"/>
      <c r="CS771" s="222"/>
      <c r="CT771" s="222"/>
      <c r="CU771" s="222"/>
      <c r="CV771" s="222"/>
      <c r="CW771" s="222"/>
      <c r="CX771" s="222"/>
      <c r="CY771" s="222"/>
      <c r="CZ771" s="222"/>
      <c r="DA771" s="222"/>
      <c r="DB771" s="224">
        <f t="shared" ref="DB771:DB834" si="115">SUM(BB771:BE771)+BM771+BN771</f>
        <v>0</v>
      </c>
      <c r="DC771" s="224">
        <f t="shared" ref="DC771:DC834" si="116">BF771+BG771+BH771+BI771+BJ771+BK771+BL771+BO771+BR771</f>
        <v>0</v>
      </c>
      <c r="DD771" s="224">
        <f t="shared" ref="DD771:DD834" si="117">DC771+DB771</f>
        <v>0</v>
      </c>
      <c r="DE771" s="225">
        <f t="shared" ref="DE771:DE834" si="118">DD771-BS771</f>
        <v>0</v>
      </c>
      <c r="DF771" s="222"/>
      <c r="DG771" s="222"/>
    </row>
    <row r="772" spans="90:111" x14ac:dyDescent="0.25">
      <c r="CL772" s="223">
        <f t="shared" si="110"/>
        <v>0</v>
      </c>
      <c r="CM772" s="223">
        <f t="shared" si="111"/>
        <v>0</v>
      </c>
      <c r="CN772" s="223">
        <f t="shared" si="112"/>
        <v>0</v>
      </c>
      <c r="CO772" s="223">
        <f t="shared" si="112"/>
        <v>0</v>
      </c>
      <c r="CP772" s="223">
        <f t="shared" si="113"/>
        <v>0</v>
      </c>
      <c r="CQ772" s="223">
        <f t="shared" si="114"/>
        <v>0</v>
      </c>
      <c r="CR772" s="222"/>
      <c r="CS772" s="222"/>
      <c r="CT772" s="222"/>
      <c r="CU772" s="222"/>
      <c r="CV772" s="222"/>
      <c r="CW772" s="222"/>
      <c r="CX772" s="222"/>
      <c r="CY772" s="222"/>
      <c r="CZ772" s="222"/>
      <c r="DA772" s="222"/>
      <c r="DB772" s="224">
        <f t="shared" si="115"/>
        <v>0</v>
      </c>
      <c r="DC772" s="224">
        <f t="shared" si="116"/>
        <v>0</v>
      </c>
      <c r="DD772" s="224">
        <f t="shared" si="117"/>
        <v>0</v>
      </c>
      <c r="DE772" s="225">
        <f t="shared" si="118"/>
        <v>0</v>
      </c>
      <c r="DF772" s="222"/>
      <c r="DG772" s="222"/>
    </row>
    <row r="773" spans="90:111" x14ac:dyDescent="0.25">
      <c r="CL773" s="223">
        <f t="shared" si="110"/>
        <v>0</v>
      </c>
      <c r="CM773" s="223">
        <f t="shared" si="111"/>
        <v>0</v>
      </c>
      <c r="CN773" s="223">
        <f t="shared" si="112"/>
        <v>0</v>
      </c>
      <c r="CO773" s="223">
        <f t="shared" si="112"/>
        <v>0</v>
      </c>
      <c r="CP773" s="223">
        <f t="shared" si="113"/>
        <v>0</v>
      </c>
      <c r="CQ773" s="223">
        <f t="shared" si="114"/>
        <v>0</v>
      </c>
      <c r="CR773" s="222"/>
      <c r="CS773" s="222"/>
      <c r="CT773" s="222"/>
      <c r="CU773" s="222"/>
      <c r="CV773" s="222"/>
      <c r="CW773" s="222"/>
      <c r="CX773" s="222"/>
      <c r="CY773" s="222"/>
      <c r="CZ773" s="222"/>
      <c r="DA773" s="222"/>
      <c r="DB773" s="224">
        <f t="shared" si="115"/>
        <v>0</v>
      </c>
      <c r="DC773" s="224">
        <f t="shared" si="116"/>
        <v>0</v>
      </c>
      <c r="DD773" s="224">
        <f t="shared" si="117"/>
        <v>0</v>
      </c>
      <c r="DE773" s="225">
        <f t="shared" si="118"/>
        <v>0</v>
      </c>
      <c r="DF773" s="222"/>
      <c r="DG773" s="222"/>
    </row>
    <row r="774" spans="90:111" x14ac:dyDescent="0.25">
      <c r="CL774" s="223">
        <f t="shared" si="110"/>
        <v>0</v>
      </c>
      <c r="CM774" s="223">
        <f t="shared" si="111"/>
        <v>0</v>
      </c>
      <c r="CN774" s="223">
        <f t="shared" si="112"/>
        <v>0</v>
      </c>
      <c r="CO774" s="223">
        <f t="shared" si="112"/>
        <v>0</v>
      </c>
      <c r="CP774" s="223">
        <f t="shared" si="113"/>
        <v>0</v>
      </c>
      <c r="CQ774" s="223">
        <f t="shared" si="114"/>
        <v>0</v>
      </c>
      <c r="CR774" s="222"/>
      <c r="CS774" s="222"/>
      <c r="CT774" s="222"/>
      <c r="CU774" s="222"/>
      <c r="CV774" s="222"/>
      <c r="CW774" s="222"/>
      <c r="CX774" s="222"/>
      <c r="CY774" s="222"/>
      <c r="CZ774" s="222"/>
      <c r="DA774" s="222"/>
      <c r="DB774" s="224">
        <f t="shared" si="115"/>
        <v>0</v>
      </c>
      <c r="DC774" s="224">
        <f t="shared" si="116"/>
        <v>0</v>
      </c>
      <c r="DD774" s="224">
        <f t="shared" si="117"/>
        <v>0</v>
      </c>
      <c r="DE774" s="225">
        <f t="shared" si="118"/>
        <v>0</v>
      </c>
      <c r="DF774" s="222"/>
      <c r="DG774" s="222"/>
    </row>
    <row r="775" spans="90:111" x14ac:dyDescent="0.25">
      <c r="CL775" s="223">
        <f t="shared" si="110"/>
        <v>0</v>
      </c>
      <c r="CM775" s="223">
        <f t="shared" si="111"/>
        <v>0</v>
      </c>
      <c r="CN775" s="223">
        <f t="shared" si="112"/>
        <v>0</v>
      </c>
      <c r="CO775" s="223">
        <f t="shared" si="112"/>
        <v>0</v>
      </c>
      <c r="CP775" s="223">
        <f t="shared" si="113"/>
        <v>0</v>
      </c>
      <c r="CQ775" s="223">
        <f t="shared" si="114"/>
        <v>0</v>
      </c>
      <c r="CR775" s="222"/>
      <c r="CS775" s="222"/>
      <c r="CT775" s="222"/>
      <c r="CU775" s="222"/>
      <c r="CV775" s="222"/>
      <c r="CW775" s="222"/>
      <c r="CX775" s="222"/>
      <c r="CY775" s="222"/>
      <c r="CZ775" s="222"/>
      <c r="DA775" s="222"/>
      <c r="DB775" s="224">
        <f t="shared" si="115"/>
        <v>0</v>
      </c>
      <c r="DC775" s="224">
        <f t="shared" si="116"/>
        <v>0</v>
      </c>
      <c r="DD775" s="224">
        <f t="shared" si="117"/>
        <v>0</v>
      </c>
      <c r="DE775" s="225">
        <f t="shared" si="118"/>
        <v>0</v>
      </c>
      <c r="DF775" s="222"/>
      <c r="DG775" s="222"/>
    </row>
    <row r="776" spans="90:111" x14ac:dyDescent="0.25">
      <c r="CL776" s="223">
        <f t="shared" si="110"/>
        <v>0</v>
      </c>
      <c r="CM776" s="223">
        <f t="shared" si="111"/>
        <v>0</v>
      </c>
      <c r="CN776" s="223">
        <f t="shared" si="112"/>
        <v>0</v>
      </c>
      <c r="CO776" s="223">
        <f t="shared" si="112"/>
        <v>0</v>
      </c>
      <c r="CP776" s="223">
        <f t="shared" si="113"/>
        <v>0</v>
      </c>
      <c r="CQ776" s="223">
        <f t="shared" si="114"/>
        <v>0</v>
      </c>
      <c r="CR776" s="222"/>
      <c r="CS776" s="222"/>
      <c r="CT776" s="222"/>
      <c r="CU776" s="222"/>
      <c r="CV776" s="222"/>
      <c r="CW776" s="222"/>
      <c r="CX776" s="222"/>
      <c r="CY776" s="222"/>
      <c r="CZ776" s="222"/>
      <c r="DA776" s="222"/>
      <c r="DB776" s="224">
        <f t="shared" si="115"/>
        <v>0</v>
      </c>
      <c r="DC776" s="224">
        <f t="shared" si="116"/>
        <v>0</v>
      </c>
      <c r="DD776" s="224">
        <f t="shared" si="117"/>
        <v>0</v>
      </c>
      <c r="DE776" s="225">
        <f t="shared" si="118"/>
        <v>0</v>
      </c>
      <c r="DF776" s="222"/>
      <c r="DG776" s="222"/>
    </row>
    <row r="777" spans="90:111" x14ac:dyDescent="0.25">
      <c r="CL777" s="223">
        <f t="shared" si="110"/>
        <v>0</v>
      </c>
      <c r="CM777" s="223">
        <f t="shared" si="111"/>
        <v>0</v>
      </c>
      <c r="CN777" s="223">
        <f t="shared" si="112"/>
        <v>0</v>
      </c>
      <c r="CO777" s="223">
        <f t="shared" si="112"/>
        <v>0</v>
      </c>
      <c r="CP777" s="223">
        <f t="shared" si="113"/>
        <v>0</v>
      </c>
      <c r="CQ777" s="223">
        <f t="shared" si="114"/>
        <v>0</v>
      </c>
      <c r="CR777" s="222"/>
      <c r="CS777" s="222"/>
      <c r="CT777" s="222"/>
      <c r="CU777" s="222"/>
      <c r="CV777" s="222"/>
      <c r="CW777" s="222"/>
      <c r="CX777" s="222"/>
      <c r="CY777" s="222"/>
      <c r="CZ777" s="222"/>
      <c r="DA777" s="222"/>
      <c r="DB777" s="224">
        <f t="shared" si="115"/>
        <v>0</v>
      </c>
      <c r="DC777" s="224">
        <f t="shared" si="116"/>
        <v>0</v>
      </c>
      <c r="DD777" s="224">
        <f t="shared" si="117"/>
        <v>0</v>
      </c>
      <c r="DE777" s="225">
        <f t="shared" si="118"/>
        <v>0</v>
      </c>
      <c r="DF777" s="222"/>
      <c r="DG777" s="222"/>
    </row>
    <row r="778" spans="90:111" x14ac:dyDescent="0.25">
      <c r="CL778" s="223">
        <f t="shared" si="110"/>
        <v>0</v>
      </c>
      <c r="CM778" s="223">
        <f t="shared" si="111"/>
        <v>0</v>
      </c>
      <c r="CN778" s="223">
        <f t="shared" si="112"/>
        <v>0</v>
      </c>
      <c r="CO778" s="223">
        <f t="shared" si="112"/>
        <v>0</v>
      </c>
      <c r="CP778" s="223">
        <f t="shared" si="113"/>
        <v>0</v>
      </c>
      <c r="CQ778" s="223">
        <f t="shared" si="114"/>
        <v>0</v>
      </c>
      <c r="CR778" s="222"/>
      <c r="CS778" s="222"/>
      <c r="CT778" s="222"/>
      <c r="CU778" s="222"/>
      <c r="CV778" s="222"/>
      <c r="CW778" s="222"/>
      <c r="CX778" s="222"/>
      <c r="CY778" s="222"/>
      <c r="CZ778" s="222"/>
      <c r="DA778" s="222"/>
      <c r="DB778" s="224">
        <f t="shared" si="115"/>
        <v>0</v>
      </c>
      <c r="DC778" s="224">
        <f t="shared" si="116"/>
        <v>0</v>
      </c>
      <c r="DD778" s="224">
        <f t="shared" si="117"/>
        <v>0</v>
      </c>
      <c r="DE778" s="225">
        <f t="shared" si="118"/>
        <v>0</v>
      </c>
      <c r="DF778" s="222"/>
      <c r="DG778" s="222"/>
    </row>
    <row r="779" spans="90:111" x14ac:dyDescent="0.25">
      <c r="CL779" s="223">
        <f t="shared" si="110"/>
        <v>0</v>
      </c>
      <c r="CM779" s="223">
        <f t="shared" si="111"/>
        <v>0</v>
      </c>
      <c r="CN779" s="223">
        <f t="shared" si="112"/>
        <v>0</v>
      </c>
      <c r="CO779" s="223">
        <f t="shared" si="112"/>
        <v>0</v>
      </c>
      <c r="CP779" s="223">
        <f t="shared" si="113"/>
        <v>0</v>
      </c>
      <c r="CQ779" s="223">
        <f t="shared" si="114"/>
        <v>0</v>
      </c>
      <c r="CR779" s="222"/>
      <c r="CS779" s="222"/>
      <c r="CT779" s="222"/>
      <c r="CU779" s="222"/>
      <c r="CV779" s="222"/>
      <c r="CW779" s="222"/>
      <c r="CX779" s="222"/>
      <c r="CY779" s="222"/>
      <c r="CZ779" s="222"/>
      <c r="DA779" s="222"/>
      <c r="DB779" s="224">
        <f t="shared" si="115"/>
        <v>0</v>
      </c>
      <c r="DC779" s="224">
        <f t="shared" si="116"/>
        <v>0</v>
      </c>
      <c r="DD779" s="224">
        <f t="shared" si="117"/>
        <v>0</v>
      </c>
      <c r="DE779" s="225">
        <f t="shared" si="118"/>
        <v>0</v>
      </c>
      <c r="DF779" s="222"/>
      <c r="DG779" s="222"/>
    </row>
    <row r="780" spans="90:111" x14ac:dyDescent="0.25">
      <c r="CL780" s="223">
        <f t="shared" si="110"/>
        <v>0</v>
      </c>
      <c r="CM780" s="223">
        <f t="shared" si="111"/>
        <v>0</v>
      </c>
      <c r="CN780" s="223">
        <f t="shared" si="112"/>
        <v>0</v>
      </c>
      <c r="CO780" s="223">
        <f t="shared" si="112"/>
        <v>0</v>
      </c>
      <c r="CP780" s="223">
        <f t="shared" si="113"/>
        <v>0</v>
      </c>
      <c r="CQ780" s="223">
        <f t="shared" si="114"/>
        <v>0</v>
      </c>
      <c r="CR780" s="222"/>
      <c r="CS780" s="222"/>
      <c r="CT780" s="222"/>
      <c r="CU780" s="222"/>
      <c r="CV780" s="222"/>
      <c r="CW780" s="222"/>
      <c r="CX780" s="222"/>
      <c r="CY780" s="222"/>
      <c r="CZ780" s="222"/>
      <c r="DA780" s="222"/>
      <c r="DB780" s="224">
        <f t="shared" si="115"/>
        <v>0</v>
      </c>
      <c r="DC780" s="224">
        <f t="shared" si="116"/>
        <v>0</v>
      </c>
      <c r="DD780" s="224">
        <f t="shared" si="117"/>
        <v>0</v>
      </c>
      <c r="DE780" s="225">
        <f t="shared" si="118"/>
        <v>0</v>
      </c>
      <c r="DF780" s="222"/>
      <c r="DG780" s="222"/>
    </row>
    <row r="781" spans="90:111" x14ac:dyDescent="0.25">
      <c r="CL781" s="223">
        <f t="shared" si="110"/>
        <v>0</v>
      </c>
      <c r="CM781" s="223">
        <f t="shared" si="111"/>
        <v>0</v>
      </c>
      <c r="CN781" s="223">
        <f t="shared" si="112"/>
        <v>0</v>
      </c>
      <c r="CO781" s="223">
        <f t="shared" si="112"/>
        <v>0</v>
      </c>
      <c r="CP781" s="223">
        <f t="shared" si="113"/>
        <v>0</v>
      </c>
      <c r="CQ781" s="223">
        <f t="shared" si="114"/>
        <v>0</v>
      </c>
      <c r="CR781" s="222"/>
      <c r="CS781" s="222"/>
      <c r="CT781" s="222"/>
      <c r="CU781" s="222"/>
      <c r="CV781" s="222"/>
      <c r="CW781" s="222"/>
      <c r="CX781" s="222"/>
      <c r="CY781" s="222"/>
      <c r="CZ781" s="222"/>
      <c r="DA781" s="222"/>
      <c r="DB781" s="224">
        <f t="shared" si="115"/>
        <v>0</v>
      </c>
      <c r="DC781" s="224">
        <f t="shared" si="116"/>
        <v>0</v>
      </c>
      <c r="DD781" s="224">
        <f t="shared" si="117"/>
        <v>0</v>
      </c>
      <c r="DE781" s="225">
        <f t="shared" si="118"/>
        <v>0</v>
      </c>
      <c r="DF781" s="222"/>
      <c r="DG781" s="222"/>
    </row>
    <row r="782" spans="90:111" x14ac:dyDescent="0.25">
      <c r="CL782" s="223">
        <f t="shared" si="110"/>
        <v>0</v>
      </c>
      <c r="CM782" s="223">
        <f t="shared" si="111"/>
        <v>0</v>
      </c>
      <c r="CN782" s="223">
        <f t="shared" si="112"/>
        <v>0</v>
      </c>
      <c r="CO782" s="223">
        <f t="shared" si="112"/>
        <v>0</v>
      </c>
      <c r="CP782" s="223">
        <f t="shared" si="113"/>
        <v>0</v>
      </c>
      <c r="CQ782" s="223">
        <f t="shared" si="114"/>
        <v>0</v>
      </c>
      <c r="CR782" s="222"/>
      <c r="CS782" s="222"/>
      <c r="CT782" s="222"/>
      <c r="CU782" s="222"/>
      <c r="CV782" s="222"/>
      <c r="CW782" s="222"/>
      <c r="CX782" s="222"/>
      <c r="CY782" s="222"/>
      <c r="CZ782" s="222"/>
      <c r="DA782" s="222"/>
      <c r="DB782" s="224">
        <f t="shared" si="115"/>
        <v>0</v>
      </c>
      <c r="DC782" s="224">
        <f t="shared" si="116"/>
        <v>0</v>
      </c>
      <c r="DD782" s="224">
        <f t="shared" si="117"/>
        <v>0</v>
      </c>
      <c r="DE782" s="225">
        <f t="shared" si="118"/>
        <v>0</v>
      </c>
      <c r="DF782" s="222"/>
      <c r="DG782" s="222"/>
    </row>
    <row r="783" spans="90:111" x14ac:dyDescent="0.25">
      <c r="CL783" s="223">
        <f t="shared" si="110"/>
        <v>0</v>
      </c>
      <c r="CM783" s="223">
        <f t="shared" si="111"/>
        <v>0</v>
      </c>
      <c r="CN783" s="223">
        <f t="shared" si="112"/>
        <v>0</v>
      </c>
      <c r="CO783" s="223">
        <f t="shared" si="112"/>
        <v>0</v>
      </c>
      <c r="CP783" s="223">
        <f t="shared" si="113"/>
        <v>0</v>
      </c>
      <c r="CQ783" s="223">
        <f t="shared" si="114"/>
        <v>0</v>
      </c>
      <c r="CR783" s="222"/>
      <c r="CS783" s="222"/>
      <c r="CT783" s="222"/>
      <c r="CU783" s="222"/>
      <c r="CV783" s="222"/>
      <c r="CW783" s="222"/>
      <c r="CX783" s="222"/>
      <c r="CY783" s="222"/>
      <c r="CZ783" s="222"/>
      <c r="DA783" s="222"/>
      <c r="DB783" s="224">
        <f t="shared" si="115"/>
        <v>0</v>
      </c>
      <c r="DC783" s="224">
        <f t="shared" si="116"/>
        <v>0</v>
      </c>
      <c r="DD783" s="224">
        <f t="shared" si="117"/>
        <v>0</v>
      </c>
      <c r="DE783" s="225">
        <f t="shared" si="118"/>
        <v>0</v>
      </c>
      <c r="DF783" s="222"/>
      <c r="DG783" s="222"/>
    </row>
    <row r="784" spans="90:111" x14ac:dyDescent="0.25">
      <c r="CL784" s="223">
        <f t="shared" si="110"/>
        <v>0</v>
      </c>
      <c r="CM784" s="223">
        <f t="shared" si="111"/>
        <v>0</v>
      </c>
      <c r="CN784" s="223">
        <f t="shared" si="112"/>
        <v>0</v>
      </c>
      <c r="CO784" s="223">
        <f t="shared" si="112"/>
        <v>0</v>
      </c>
      <c r="CP784" s="223">
        <f t="shared" si="113"/>
        <v>0</v>
      </c>
      <c r="CQ784" s="223">
        <f t="shared" si="114"/>
        <v>0</v>
      </c>
      <c r="CR784" s="222"/>
      <c r="CS784" s="222"/>
      <c r="CT784" s="222"/>
      <c r="CU784" s="222"/>
      <c r="CV784" s="222"/>
      <c r="CW784" s="222"/>
      <c r="CX784" s="222"/>
      <c r="CY784" s="222"/>
      <c r="CZ784" s="222"/>
      <c r="DA784" s="222"/>
      <c r="DB784" s="224">
        <f t="shared" si="115"/>
        <v>0</v>
      </c>
      <c r="DC784" s="224">
        <f t="shared" si="116"/>
        <v>0</v>
      </c>
      <c r="DD784" s="224">
        <f t="shared" si="117"/>
        <v>0</v>
      </c>
      <c r="DE784" s="225">
        <f t="shared" si="118"/>
        <v>0</v>
      </c>
      <c r="DF784" s="222"/>
      <c r="DG784" s="222"/>
    </row>
    <row r="785" spans="90:111" x14ac:dyDescent="0.25">
      <c r="CL785" s="223">
        <f t="shared" si="110"/>
        <v>0</v>
      </c>
      <c r="CM785" s="223">
        <f t="shared" si="111"/>
        <v>0</v>
      </c>
      <c r="CN785" s="223">
        <f t="shared" si="112"/>
        <v>0</v>
      </c>
      <c r="CO785" s="223">
        <f t="shared" si="112"/>
        <v>0</v>
      </c>
      <c r="CP785" s="223">
        <f t="shared" si="113"/>
        <v>0</v>
      </c>
      <c r="CQ785" s="223">
        <f t="shared" si="114"/>
        <v>0</v>
      </c>
      <c r="CR785" s="222"/>
      <c r="CS785" s="222"/>
      <c r="CT785" s="222"/>
      <c r="CU785" s="222"/>
      <c r="CV785" s="222"/>
      <c r="CW785" s="222"/>
      <c r="CX785" s="222"/>
      <c r="CY785" s="222"/>
      <c r="CZ785" s="222"/>
      <c r="DA785" s="222"/>
      <c r="DB785" s="224">
        <f t="shared" si="115"/>
        <v>0</v>
      </c>
      <c r="DC785" s="224">
        <f t="shared" si="116"/>
        <v>0</v>
      </c>
      <c r="DD785" s="224">
        <f t="shared" si="117"/>
        <v>0</v>
      </c>
      <c r="DE785" s="225">
        <f t="shared" si="118"/>
        <v>0</v>
      </c>
      <c r="DF785" s="222"/>
      <c r="DG785" s="222"/>
    </row>
    <row r="786" spans="90:111" x14ac:dyDescent="0.25">
      <c r="CL786" s="223">
        <f t="shared" si="110"/>
        <v>0</v>
      </c>
      <c r="CM786" s="223">
        <f t="shared" si="111"/>
        <v>0</v>
      </c>
      <c r="CN786" s="223">
        <f t="shared" si="112"/>
        <v>0</v>
      </c>
      <c r="CO786" s="223">
        <f t="shared" si="112"/>
        <v>0</v>
      </c>
      <c r="CP786" s="223">
        <f t="shared" si="113"/>
        <v>0</v>
      </c>
      <c r="CQ786" s="223">
        <f t="shared" si="114"/>
        <v>0</v>
      </c>
      <c r="CR786" s="222"/>
      <c r="CS786" s="222"/>
      <c r="CT786" s="222"/>
      <c r="CU786" s="222"/>
      <c r="CV786" s="222"/>
      <c r="CW786" s="222"/>
      <c r="CX786" s="222"/>
      <c r="CY786" s="222"/>
      <c r="CZ786" s="222"/>
      <c r="DA786" s="222"/>
      <c r="DB786" s="224">
        <f t="shared" si="115"/>
        <v>0</v>
      </c>
      <c r="DC786" s="224">
        <f t="shared" si="116"/>
        <v>0</v>
      </c>
      <c r="DD786" s="224">
        <f t="shared" si="117"/>
        <v>0</v>
      </c>
      <c r="DE786" s="225">
        <f t="shared" si="118"/>
        <v>0</v>
      </c>
      <c r="DF786" s="222"/>
      <c r="DG786" s="222"/>
    </row>
    <row r="787" spans="90:111" x14ac:dyDescent="0.25">
      <c r="CL787" s="223">
        <f t="shared" si="110"/>
        <v>0</v>
      </c>
      <c r="CM787" s="223">
        <f t="shared" si="111"/>
        <v>0</v>
      </c>
      <c r="CN787" s="223">
        <f t="shared" si="112"/>
        <v>0</v>
      </c>
      <c r="CO787" s="223">
        <f t="shared" si="112"/>
        <v>0</v>
      </c>
      <c r="CP787" s="223">
        <f t="shared" si="113"/>
        <v>0</v>
      </c>
      <c r="CQ787" s="223">
        <f t="shared" si="114"/>
        <v>0</v>
      </c>
      <c r="CR787" s="222"/>
      <c r="CS787" s="222"/>
      <c r="CT787" s="222"/>
      <c r="CU787" s="222"/>
      <c r="CV787" s="222"/>
      <c r="CW787" s="222"/>
      <c r="CX787" s="222"/>
      <c r="CY787" s="222"/>
      <c r="CZ787" s="222"/>
      <c r="DA787" s="222"/>
      <c r="DB787" s="224">
        <f t="shared" si="115"/>
        <v>0</v>
      </c>
      <c r="DC787" s="224">
        <f t="shared" si="116"/>
        <v>0</v>
      </c>
      <c r="DD787" s="224">
        <f t="shared" si="117"/>
        <v>0</v>
      </c>
      <c r="DE787" s="225">
        <f t="shared" si="118"/>
        <v>0</v>
      </c>
      <c r="DF787" s="222"/>
      <c r="DG787" s="222"/>
    </row>
    <row r="788" spans="90:111" x14ac:dyDescent="0.25">
      <c r="CL788" s="223">
        <f t="shared" si="110"/>
        <v>0</v>
      </c>
      <c r="CM788" s="223">
        <f t="shared" si="111"/>
        <v>0</v>
      </c>
      <c r="CN788" s="223">
        <f t="shared" si="112"/>
        <v>0</v>
      </c>
      <c r="CO788" s="223">
        <f t="shared" si="112"/>
        <v>0</v>
      </c>
      <c r="CP788" s="223">
        <f t="shared" si="113"/>
        <v>0</v>
      </c>
      <c r="CQ788" s="223">
        <f t="shared" si="114"/>
        <v>0</v>
      </c>
      <c r="CR788" s="222"/>
      <c r="CS788" s="222"/>
      <c r="CT788" s="222"/>
      <c r="CU788" s="222"/>
      <c r="CV788" s="222"/>
      <c r="CW788" s="222"/>
      <c r="CX788" s="222"/>
      <c r="CY788" s="222"/>
      <c r="CZ788" s="222"/>
      <c r="DA788" s="222"/>
      <c r="DB788" s="224">
        <f t="shared" si="115"/>
        <v>0</v>
      </c>
      <c r="DC788" s="224">
        <f t="shared" si="116"/>
        <v>0</v>
      </c>
      <c r="DD788" s="224">
        <f t="shared" si="117"/>
        <v>0</v>
      </c>
      <c r="DE788" s="225">
        <f t="shared" si="118"/>
        <v>0</v>
      </c>
      <c r="DF788" s="222"/>
      <c r="DG788" s="222"/>
    </row>
    <row r="789" spans="90:111" x14ac:dyDescent="0.25">
      <c r="CL789" s="223">
        <f t="shared" si="110"/>
        <v>0</v>
      </c>
      <c r="CM789" s="223">
        <f t="shared" si="111"/>
        <v>0</v>
      </c>
      <c r="CN789" s="223">
        <f t="shared" si="112"/>
        <v>0</v>
      </c>
      <c r="CO789" s="223">
        <f t="shared" si="112"/>
        <v>0</v>
      </c>
      <c r="CP789" s="223">
        <f t="shared" si="113"/>
        <v>0</v>
      </c>
      <c r="CQ789" s="223">
        <f t="shared" si="114"/>
        <v>0</v>
      </c>
      <c r="CR789" s="222"/>
      <c r="CS789" s="222"/>
      <c r="CT789" s="222"/>
      <c r="CU789" s="222"/>
      <c r="CV789" s="222"/>
      <c r="CW789" s="222"/>
      <c r="CX789" s="222"/>
      <c r="CY789" s="222"/>
      <c r="CZ789" s="222"/>
      <c r="DA789" s="222"/>
      <c r="DB789" s="224">
        <f t="shared" si="115"/>
        <v>0</v>
      </c>
      <c r="DC789" s="224">
        <f t="shared" si="116"/>
        <v>0</v>
      </c>
      <c r="DD789" s="224">
        <f t="shared" si="117"/>
        <v>0</v>
      </c>
      <c r="DE789" s="225">
        <f t="shared" si="118"/>
        <v>0</v>
      </c>
      <c r="DF789" s="222"/>
      <c r="DG789" s="222"/>
    </row>
    <row r="790" spans="90:111" x14ac:dyDescent="0.25">
      <c r="CL790" s="223">
        <f t="shared" si="110"/>
        <v>0</v>
      </c>
      <c r="CM790" s="223">
        <f t="shared" si="111"/>
        <v>0</v>
      </c>
      <c r="CN790" s="223">
        <f t="shared" si="112"/>
        <v>0</v>
      </c>
      <c r="CO790" s="223">
        <f t="shared" si="112"/>
        <v>0</v>
      </c>
      <c r="CP790" s="223">
        <f t="shared" si="113"/>
        <v>0</v>
      </c>
      <c r="CQ790" s="223">
        <f t="shared" si="114"/>
        <v>0</v>
      </c>
      <c r="CR790" s="222"/>
      <c r="CS790" s="222"/>
      <c r="CT790" s="222"/>
      <c r="CU790" s="222"/>
      <c r="CV790" s="222"/>
      <c r="CW790" s="222"/>
      <c r="CX790" s="222"/>
      <c r="CY790" s="222"/>
      <c r="CZ790" s="222"/>
      <c r="DA790" s="222"/>
      <c r="DB790" s="224">
        <f t="shared" si="115"/>
        <v>0</v>
      </c>
      <c r="DC790" s="224">
        <f t="shared" si="116"/>
        <v>0</v>
      </c>
      <c r="DD790" s="224">
        <f t="shared" si="117"/>
        <v>0</v>
      </c>
      <c r="DE790" s="225">
        <f t="shared" si="118"/>
        <v>0</v>
      </c>
      <c r="DF790" s="222"/>
      <c r="DG790" s="222"/>
    </row>
    <row r="791" spans="90:111" x14ac:dyDescent="0.25">
      <c r="CL791" s="223">
        <f t="shared" si="110"/>
        <v>0</v>
      </c>
      <c r="CM791" s="223">
        <f t="shared" si="111"/>
        <v>0</v>
      </c>
      <c r="CN791" s="223">
        <f t="shared" si="112"/>
        <v>0</v>
      </c>
      <c r="CO791" s="223">
        <f t="shared" si="112"/>
        <v>0</v>
      </c>
      <c r="CP791" s="223">
        <f t="shared" si="113"/>
        <v>0</v>
      </c>
      <c r="CQ791" s="223">
        <f t="shared" si="114"/>
        <v>0</v>
      </c>
      <c r="CR791" s="222"/>
      <c r="CS791" s="222"/>
      <c r="CT791" s="222"/>
      <c r="CU791" s="222"/>
      <c r="CV791" s="222"/>
      <c r="CW791" s="222"/>
      <c r="CX791" s="222"/>
      <c r="CY791" s="222"/>
      <c r="CZ791" s="222"/>
      <c r="DA791" s="222"/>
      <c r="DB791" s="224">
        <f t="shared" si="115"/>
        <v>0</v>
      </c>
      <c r="DC791" s="224">
        <f t="shared" si="116"/>
        <v>0</v>
      </c>
      <c r="DD791" s="224">
        <f t="shared" si="117"/>
        <v>0</v>
      </c>
      <c r="DE791" s="225">
        <f t="shared" si="118"/>
        <v>0</v>
      </c>
      <c r="DF791" s="222"/>
      <c r="DG791" s="222"/>
    </row>
    <row r="792" spans="90:111" x14ac:dyDescent="0.25">
      <c r="CL792" s="223">
        <f t="shared" si="110"/>
        <v>0</v>
      </c>
      <c r="CM792" s="223">
        <f t="shared" si="111"/>
        <v>0</v>
      </c>
      <c r="CN792" s="223">
        <f t="shared" si="112"/>
        <v>0</v>
      </c>
      <c r="CO792" s="223">
        <f t="shared" si="112"/>
        <v>0</v>
      </c>
      <c r="CP792" s="223">
        <f t="shared" si="113"/>
        <v>0</v>
      </c>
      <c r="CQ792" s="223">
        <f t="shared" si="114"/>
        <v>0</v>
      </c>
      <c r="CR792" s="222"/>
      <c r="CS792" s="222"/>
      <c r="CT792" s="222"/>
      <c r="CU792" s="222"/>
      <c r="CV792" s="222"/>
      <c r="CW792" s="222"/>
      <c r="CX792" s="222"/>
      <c r="CY792" s="222"/>
      <c r="CZ792" s="222"/>
      <c r="DA792" s="222"/>
      <c r="DB792" s="224">
        <f t="shared" si="115"/>
        <v>0</v>
      </c>
      <c r="DC792" s="224">
        <f t="shared" si="116"/>
        <v>0</v>
      </c>
      <c r="DD792" s="224">
        <f t="shared" si="117"/>
        <v>0</v>
      </c>
      <c r="DE792" s="225">
        <f t="shared" si="118"/>
        <v>0</v>
      </c>
      <c r="DF792" s="222"/>
      <c r="DG792" s="222"/>
    </row>
    <row r="793" spans="90:111" x14ac:dyDescent="0.25">
      <c r="CL793" s="223">
        <f t="shared" si="110"/>
        <v>0</v>
      </c>
      <c r="CM793" s="223">
        <f t="shared" si="111"/>
        <v>0</v>
      </c>
      <c r="CN793" s="223">
        <f t="shared" si="112"/>
        <v>0</v>
      </c>
      <c r="CO793" s="223">
        <f t="shared" si="112"/>
        <v>0</v>
      </c>
      <c r="CP793" s="223">
        <f t="shared" si="113"/>
        <v>0</v>
      </c>
      <c r="CQ793" s="223">
        <f t="shared" si="114"/>
        <v>0</v>
      </c>
      <c r="CR793" s="222"/>
      <c r="CS793" s="222"/>
      <c r="CT793" s="222"/>
      <c r="CU793" s="222"/>
      <c r="CV793" s="222"/>
      <c r="CW793" s="222"/>
      <c r="CX793" s="222"/>
      <c r="CY793" s="222"/>
      <c r="CZ793" s="222"/>
      <c r="DA793" s="222"/>
      <c r="DB793" s="224">
        <f t="shared" si="115"/>
        <v>0</v>
      </c>
      <c r="DC793" s="224">
        <f t="shared" si="116"/>
        <v>0</v>
      </c>
      <c r="DD793" s="224">
        <f t="shared" si="117"/>
        <v>0</v>
      </c>
      <c r="DE793" s="225">
        <f t="shared" si="118"/>
        <v>0</v>
      </c>
      <c r="DF793" s="222"/>
      <c r="DG793" s="222"/>
    </row>
    <row r="794" spans="90:111" x14ac:dyDescent="0.25">
      <c r="CL794" s="223">
        <f t="shared" si="110"/>
        <v>0</v>
      </c>
      <c r="CM794" s="223">
        <f t="shared" si="111"/>
        <v>0</v>
      </c>
      <c r="CN794" s="223">
        <f t="shared" si="112"/>
        <v>0</v>
      </c>
      <c r="CO794" s="223">
        <f t="shared" si="112"/>
        <v>0</v>
      </c>
      <c r="CP794" s="223">
        <f t="shared" si="113"/>
        <v>0</v>
      </c>
      <c r="CQ794" s="223">
        <f t="shared" si="114"/>
        <v>0</v>
      </c>
      <c r="CR794" s="222"/>
      <c r="CS794" s="222"/>
      <c r="CT794" s="222"/>
      <c r="CU794" s="222"/>
      <c r="CV794" s="222"/>
      <c r="CW794" s="222"/>
      <c r="CX794" s="222"/>
      <c r="CY794" s="222"/>
      <c r="CZ794" s="222"/>
      <c r="DA794" s="222"/>
      <c r="DB794" s="224">
        <f t="shared" si="115"/>
        <v>0</v>
      </c>
      <c r="DC794" s="224">
        <f t="shared" si="116"/>
        <v>0</v>
      </c>
      <c r="DD794" s="224">
        <f t="shared" si="117"/>
        <v>0</v>
      </c>
      <c r="DE794" s="225">
        <f t="shared" si="118"/>
        <v>0</v>
      </c>
      <c r="DF794" s="222"/>
      <c r="DG794" s="222"/>
    </row>
    <row r="795" spans="90:111" x14ac:dyDescent="0.25">
      <c r="CL795" s="223">
        <f t="shared" si="110"/>
        <v>0</v>
      </c>
      <c r="CM795" s="223">
        <f t="shared" si="111"/>
        <v>0</v>
      </c>
      <c r="CN795" s="223">
        <f t="shared" si="112"/>
        <v>0</v>
      </c>
      <c r="CO795" s="223">
        <f t="shared" si="112"/>
        <v>0</v>
      </c>
      <c r="CP795" s="223">
        <f t="shared" si="113"/>
        <v>0</v>
      </c>
      <c r="CQ795" s="223">
        <f t="shared" si="114"/>
        <v>0</v>
      </c>
      <c r="CR795" s="222"/>
      <c r="CS795" s="222"/>
      <c r="CT795" s="222"/>
      <c r="CU795" s="222"/>
      <c r="CV795" s="222"/>
      <c r="CW795" s="222"/>
      <c r="CX795" s="222"/>
      <c r="CY795" s="222"/>
      <c r="CZ795" s="222"/>
      <c r="DA795" s="222"/>
      <c r="DB795" s="224">
        <f t="shared" si="115"/>
        <v>0</v>
      </c>
      <c r="DC795" s="224">
        <f t="shared" si="116"/>
        <v>0</v>
      </c>
      <c r="DD795" s="224">
        <f t="shared" si="117"/>
        <v>0</v>
      </c>
      <c r="DE795" s="225">
        <f t="shared" si="118"/>
        <v>0</v>
      </c>
      <c r="DF795" s="222"/>
      <c r="DG795" s="222"/>
    </row>
    <row r="796" spans="90:111" x14ac:dyDescent="0.25">
      <c r="CL796" s="223">
        <f t="shared" si="110"/>
        <v>0</v>
      </c>
      <c r="CM796" s="223">
        <f t="shared" si="111"/>
        <v>0</v>
      </c>
      <c r="CN796" s="223">
        <f t="shared" si="112"/>
        <v>0</v>
      </c>
      <c r="CO796" s="223">
        <f t="shared" si="112"/>
        <v>0</v>
      </c>
      <c r="CP796" s="223">
        <f t="shared" si="113"/>
        <v>0</v>
      </c>
      <c r="CQ796" s="223">
        <f t="shared" si="114"/>
        <v>0</v>
      </c>
      <c r="CR796" s="222"/>
      <c r="CS796" s="222"/>
      <c r="CT796" s="222"/>
      <c r="CU796" s="222"/>
      <c r="CV796" s="222"/>
      <c r="CW796" s="222"/>
      <c r="CX796" s="222"/>
      <c r="CY796" s="222"/>
      <c r="CZ796" s="222"/>
      <c r="DA796" s="222"/>
      <c r="DB796" s="224">
        <f t="shared" si="115"/>
        <v>0</v>
      </c>
      <c r="DC796" s="224">
        <f t="shared" si="116"/>
        <v>0</v>
      </c>
      <c r="DD796" s="224">
        <f t="shared" si="117"/>
        <v>0</v>
      </c>
      <c r="DE796" s="225">
        <f t="shared" si="118"/>
        <v>0</v>
      </c>
      <c r="DF796" s="222"/>
      <c r="DG796" s="222"/>
    </row>
    <row r="797" spans="90:111" x14ac:dyDescent="0.25">
      <c r="CL797" s="223">
        <f t="shared" si="110"/>
        <v>0</v>
      </c>
      <c r="CM797" s="223">
        <f t="shared" si="111"/>
        <v>0</v>
      </c>
      <c r="CN797" s="223">
        <f t="shared" si="112"/>
        <v>0</v>
      </c>
      <c r="CO797" s="223">
        <f t="shared" si="112"/>
        <v>0</v>
      </c>
      <c r="CP797" s="223">
        <f t="shared" si="113"/>
        <v>0</v>
      </c>
      <c r="CQ797" s="223">
        <f t="shared" si="114"/>
        <v>0</v>
      </c>
      <c r="CR797" s="222"/>
      <c r="CS797" s="222"/>
      <c r="CT797" s="222"/>
      <c r="CU797" s="222"/>
      <c r="CV797" s="222"/>
      <c r="CW797" s="222"/>
      <c r="CX797" s="222"/>
      <c r="CY797" s="222"/>
      <c r="CZ797" s="222"/>
      <c r="DA797" s="222"/>
      <c r="DB797" s="224">
        <f t="shared" si="115"/>
        <v>0</v>
      </c>
      <c r="DC797" s="224">
        <f t="shared" si="116"/>
        <v>0</v>
      </c>
      <c r="DD797" s="224">
        <f t="shared" si="117"/>
        <v>0</v>
      </c>
      <c r="DE797" s="225">
        <f t="shared" si="118"/>
        <v>0</v>
      </c>
      <c r="DF797" s="222"/>
      <c r="DG797" s="222"/>
    </row>
    <row r="798" spans="90:111" x14ac:dyDescent="0.25">
      <c r="CL798" s="223">
        <f t="shared" si="110"/>
        <v>0</v>
      </c>
      <c r="CM798" s="223">
        <f t="shared" si="111"/>
        <v>0</v>
      </c>
      <c r="CN798" s="223">
        <f t="shared" si="112"/>
        <v>0</v>
      </c>
      <c r="CO798" s="223">
        <f t="shared" si="112"/>
        <v>0</v>
      </c>
      <c r="CP798" s="223">
        <f t="shared" si="113"/>
        <v>0</v>
      </c>
      <c r="CQ798" s="223">
        <f t="shared" si="114"/>
        <v>0</v>
      </c>
      <c r="CR798" s="222"/>
      <c r="CS798" s="222"/>
      <c r="CT798" s="222"/>
      <c r="CU798" s="222"/>
      <c r="CV798" s="222"/>
      <c r="CW798" s="222"/>
      <c r="CX798" s="222"/>
      <c r="CY798" s="222"/>
      <c r="CZ798" s="222"/>
      <c r="DA798" s="222"/>
      <c r="DB798" s="224">
        <f t="shared" si="115"/>
        <v>0</v>
      </c>
      <c r="DC798" s="224">
        <f t="shared" si="116"/>
        <v>0</v>
      </c>
      <c r="DD798" s="224">
        <f t="shared" si="117"/>
        <v>0</v>
      </c>
      <c r="DE798" s="225">
        <f t="shared" si="118"/>
        <v>0</v>
      </c>
      <c r="DF798" s="222"/>
      <c r="DG798" s="222"/>
    </row>
    <row r="799" spans="90:111" x14ac:dyDescent="0.25">
      <c r="CL799" s="223">
        <f t="shared" si="110"/>
        <v>0</v>
      </c>
      <c r="CM799" s="223">
        <f t="shared" si="111"/>
        <v>0</v>
      </c>
      <c r="CN799" s="223">
        <f t="shared" si="112"/>
        <v>0</v>
      </c>
      <c r="CO799" s="223">
        <f t="shared" si="112"/>
        <v>0</v>
      </c>
      <c r="CP799" s="223">
        <f t="shared" si="113"/>
        <v>0</v>
      </c>
      <c r="CQ799" s="223">
        <f t="shared" si="114"/>
        <v>0</v>
      </c>
      <c r="CR799" s="222"/>
      <c r="CS799" s="222"/>
      <c r="CT799" s="222"/>
      <c r="CU799" s="222"/>
      <c r="CV799" s="222"/>
      <c r="CW799" s="222"/>
      <c r="CX799" s="222"/>
      <c r="CY799" s="222"/>
      <c r="CZ799" s="222"/>
      <c r="DA799" s="222"/>
      <c r="DB799" s="224">
        <f t="shared" si="115"/>
        <v>0</v>
      </c>
      <c r="DC799" s="224">
        <f t="shared" si="116"/>
        <v>0</v>
      </c>
      <c r="DD799" s="224">
        <f t="shared" si="117"/>
        <v>0</v>
      </c>
      <c r="DE799" s="225">
        <f t="shared" si="118"/>
        <v>0</v>
      </c>
      <c r="DF799" s="222"/>
      <c r="DG799" s="222"/>
    </row>
    <row r="800" spans="90:111" x14ac:dyDescent="0.25">
      <c r="CL800" s="223">
        <f t="shared" si="110"/>
        <v>0</v>
      </c>
      <c r="CM800" s="223">
        <f t="shared" si="111"/>
        <v>0</v>
      </c>
      <c r="CN800" s="223">
        <f t="shared" si="112"/>
        <v>0</v>
      </c>
      <c r="CO800" s="223">
        <f t="shared" si="112"/>
        <v>0</v>
      </c>
      <c r="CP800" s="223">
        <f t="shared" si="113"/>
        <v>0</v>
      </c>
      <c r="CQ800" s="223">
        <f t="shared" si="114"/>
        <v>0</v>
      </c>
      <c r="CR800" s="222"/>
      <c r="CS800" s="222"/>
      <c r="CT800" s="222"/>
      <c r="CU800" s="222"/>
      <c r="CV800" s="222"/>
      <c r="CW800" s="222"/>
      <c r="CX800" s="222"/>
      <c r="CY800" s="222"/>
      <c r="CZ800" s="222"/>
      <c r="DA800" s="222"/>
      <c r="DB800" s="224">
        <f t="shared" si="115"/>
        <v>0</v>
      </c>
      <c r="DC800" s="224">
        <f t="shared" si="116"/>
        <v>0</v>
      </c>
      <c r="DD800" s="224">
        <f t="shared" si="117"/>
        <v>0</v>
      </c>
      <c r="DE800" s="225">
        <f t="shared" si="118"/>
        <v>0</v>
      </c>
      <c r="DF800" s="222"/>
      <c r="DG800" s="222"/>
    </row>
    <row r="801" spans="90:111" x14ac:dyDescent="0.25">
      <c r="CL801" s="223">
        <f t="shared" si="110"/>
        <v>0</v>
      </c>
      <c r="CM801" s="223">
        <f t="shared" si="111"/>
        <v>0</v>
      </c>
      <c r="CN801" s="223">
        <f t="shared" si="112"/>
        <v>0</v>
      </c>
      <c r="CO801" s="223">
        <f t="shared" si="112"/>
        <v>0</v>
      </c>
      <c r="CP801" s="223">
        <f t="shared" si="113"/>
        <v>0</v>
      </c>
      <c r="CQ801" s="223">
        <f t="shared" si="114"/>
        <v>0</v>
      </c>
      <c r="CR801" s="222"/>
      <c r="CS801" s="222"/>
      <c r="CT801" s="222"/>
      <c r="CU801" s="222"/>
      <c r="CV801" s="222"/>
      <c r="CW801" s="222"/>
      <c r="CX801" s="222"/>
      <c r="CY801" s="222"/>
      <c r="CZ801" s="222"/>
      <c r="DA801" s="222"/>
      <c r="DB801" s="224">
        <f t="shared" si="115"/>
        <v>0</v>
      </c>
      <c r="DC801" s="224">
        <f t="shared" si="116"/>
        <v>0</v>
      </c>
      <c r="DD801" s="224">
        <f t="shared" si="117"/>
        <v>0</v>
      </c>
      <c r="DE801" s="225">
        <f t="shared" si="118"/>
        <v>0</v>
      </c>
      <c r="DF801" s="222"/>
      <c r="DG801" s="222"/>
    </row>
    <row r="802" spans="90:111" x14ac:dyDescent="0.25">
      <c r="CL802" s="223">
        <f t="shared" si="110"/>
        <v>0</v>
      </c>
      <c r="CM802" s="223">
        <f t="shared" si="111"/>
        <v>0</v>
      </c>
      <c r="CN802" s="223">
        <f t="shared" si="112"/>
        <v>0</v>
      </c>
      <c r="CO802" s="223">
        <f t="shared" si="112"/>
        <v>0</v>
      </c>
      <c r="CP802" s="223">
        <f t="shared" si="113"/>
        <v>0</v>
      </c>
      <c r="CQ802" s="223">
        <f t="shared" si="114"/>
        <v>0</v>
      </c>
      <c r="CR802" s="222"/>
      <c r="CS802" s="222"/>
      <c r="CT802" s="222"/>
      <c r="CU802" s="222"/>
      <c r="CV802" s="222"/>
      <c r="CW802" s="222"/>
      <c r="CX802" s="222"/>
      <c r="CY802" s="222"/>
      <c r="CZ802" s="222"/>
      <c r="DA802" s="222"/>
      <c r="DB802" s="224">
        <f t="shared" si="115"/>
        <v>0</v>
      </c>
      <c r="DC802" s="224">
        <f t="shared" si="116"/>
        <v>0</v>
      </c>
      <c r="DD802" s="224">
        <f t="shared" si="117"/>
        <v>0</v>
      </c>
      <c r="DE802" s="225">
        <f t="shared" si="118"/>
        <v>0</v>
      </c>
      <c r="DF802" s="222"/>
      <c r="DG802" s="222"/>
    </row>
    <row r="803" spans="90:111" x14ac:dyDescent="0.25">
      <c r="CL803" s="223">
        <f t="shared" si="110"/>
        <v>0</v>
      </c>
      <c r="CM803" s="223">
        <f t="shared" si="111"/>
        <v>0</v>
      </c>
      <c r="CN803" s="223">
        <f t="shared" si="112"/>
        <v>0</v>
      </c>
      <c r="CO803" s="223">
        <f t="shared" si="112"/>
        <v>0</v>
      </c>
      <c r="CP803" s="223">
        <f t="shared" si="113"/>
        <v>0</v>
      </c>
      <c r="CQ803" s="223">
        <f t="shared" si="114"/>
        <v>0</v>
      </c>
      <c r="CR803" s="222"/>
      <c r="CS803" s="222"/>
      <c r="CT803" s="222"/>
      <c r="CU803" s="222"/>
      <c r="CV803" s="222"/>
      <c r="CW803" s="222"/>
      <c r="CX803" s="222"/>
      <c r="CY803" s="222"/>
      <c r="CZ803" s="222"/>
      <c r="DA803" s="222"/>
      <c r="DB803" s="224">
        <f t="shared" si="115"/>
        <v>0</v>
      </c>
      <c r="DC803" s="224">
        <f t="shared" si="116"/>
        <v>0</v>
      </c>
      <c r="DD803" s="224">
        <f t="shared" si="117"/>
        <v>0</v>
      </c>
      <c r="DE803" s="225">
        <f t="shared" si="118"/>
        <v>0</v>
      </c>
      <c r="DF803" s="222"/>
      <c r="DG803" s="222"/>
    </row>
    <row r="804" spans="90:111" x14ac:dyDescent="0.25">
      <c r="CL804" s="223">
        <f t="shared" si="110"/>
        <v>0</v>
      </c>
      <c r="CM804" s="223">
        <f t="shared" si="111"/>
        <v>0</v>
      </c>
      <c r="CN804" s="223">
        <f t="shared" si="112"/>
        <v>0</v>
      </c>
      <c r="CO804" s="223">
        <f t="shared" si="112"/>
        <v>0</v>
      </c>
      <c r="CP804" s="223">
        <f t="shared" si="113"/>
        <v>0</v>
      </c>
      <c r="CQ804" s="223">
        <f t="shared" si="114"/>
        <v>0</v>
      </c>
      <c r="CR804" s="222"/>
      <c r="CS804" s="222"/>
      <c r="CT804" s="222"/>
      <c r="CU804" s="222"/>
      <c r="CV804" s="222"/>
      <c r="CW804" s="222"/>
      <c r="CX804" s="222"/>
      <c r="CY804" s="222"/>
      <c r="CZ804" s="222"/>
      <c r="DA804" s="222"/>
      <c r="DB804" s="224">
        <f t="shared" si="115"/>
        <v>0</v>
      </c>
      <c r="DC804" s="224">
        <f t="shared" si="116"/>
        <v>0</v>
      </c>
      <c r="DD804" s="224">
        <f t="shared" si="117"/>
        <v>0</v>
      </c>
      <c r="DE804" s="225">
        <f t="shared" si="118"/>
        <v>0</v>
      </c>
      <c r="DF804" s="222"/>
      <c r="DG804" s="222"/>
    </row>
    <row r="805" spans="90:111" x14ac:dyDescent="0.25">
      <c r="CL805" s="223">
        <f t="shared" si="110"/>
        <v>0</v>
      </c>
      <c r="CM805" s="223">
        <f t="shared" si="111"/>
        <v>0</v>
      </c>
      <c r="CN805" s="223">
        <f t="shared" si="112"/>
        <v>0</v>
      </c>
      <c r="CO805" s="223">
        <f t="shared" si="112"/>
        <v>0</v>
      </c>
      <c r="CP805" s="223">
        <f t="shared" si="113"/>
        <v>0</v>
      </c>
      <c r="CQ805" s="223">
        <f t="shared" si="114"/>
        <v>0</v>
      </c>
      <c r="CR805" s="222"/>
      <c r="CS805" s="222"/>
      <c r="CT805" s="222"/>
      <c r="CU805" s="222"/>
      <c r="CV805" s="222"/>
      <c r="CW805" s="222"/>
      <c r="CX805" s="222"/>
      <c r="CY805" s="222"/>
      <c r="CZ805" s="222"/>
      <c r="DA805" s="222"/>
      <c r="DB805" s="224">
        <f t="shared" si="115"/>
        <v>0</v>
      </c>
      <c r="DC805" s="224">
        <f t="shared" si="116"/>
        <v>0</v>
      </c>
      <c r="DD805" s="224">
        <f t="shared" si="117"/>
        <v>0</v>
      </c>
      <c r="DE805" s="225">
        <f t="shared" si="118"/>
        <v>0</v>
      </c>
      <c r="DF805" s="222"/>
      <c r="DG805" s="222"/>
    </row>
    <row r="806" spans="90:111" x14ac:dyDescent="0.25">
      <c r="CL806" s="223">
        <f t="shared" si="110"/>
        <v>0</v>
      </c>
      <c r="CM806" s="223">
        <f t="shared" si="111"/>
        <v>0</v>
      </c>
      <c r="CN806" s="223">
        <f t="shared" si="112"/>
        <v>0</v>
      </c>
      <c r="CO806" s="223">
        <f t="shared" si="112"/>
        <v>0</v>
      </c>
      <c r="CP806" s="223">
        <f t="shared" si="113"/>
        <v>0</v>
      </c>
      <c r="CQ806" s="223">
        <f t="shared" si="114"/>
        <v>0</v>
      </c>
      <c r="CR806" s="222"/>
      <c r="CS806" s="222"/>
      <c r="CT806" s="222"/>
      <c r="CU806" s="222"/>
      <c r="CV806" s="222"/>
      <c r="CW806" s="222"/>
      <c r="CX806" s="222"/>
      <c r="CY806" s="222"/>
      <c r="CZ806" s="222"/>
      <c r="DA806" s="222"/>
      <c r="DB806" s="224">
        <f t="shared" si="115"/>
        <v>0</v>
      </c>
      <c r="DC806" s="224">
        <f t="shared" si="116"/>
        <v>0</v>
      </c>
      <c r="DD806" s="224">
        <f t="shared" si="117"/>
        <v>0</v>
      </c>
      <c r="DE806" s="225">
        <f t="shared" si="118"/>
        <v>0</v>
      </c>
      <c r="DF806" s="222"/>
      <c r="DG806" s="222"/>
    </row>
    <row r="807" spans="90:111" x14ac:dyDescent="0.25">
      <c r="CL807" s="223">
        <f t="shared" si="110"/>
        <v>0</v>
      </c>
      <c r="CM807" s="223">
        <f t="shared" si="111"/>
        <v>0</v>
      </c>
      <c r="CN807" s="223">
        <f t="shared" si="112"/>
        <v>0</v>
      </c>
      <c r="CO807" s="223">
        <f t="shared" si="112"/>
        <v>0</v>
      </c>
      <c r="CP807" s="223">
        <f t="shared" si="113"/>
        <v>0</v>
      </c>
      <c r="CQ807" s="223">
        <f t="shared" si="114"/>
        <v>0</v>
      </c>
      <c r="CR807" s="222"/>
      <c r="CS807" s="222"/>
      <c r="CT807" s="222"/>
      <c r="CU807" s="222"/>
      <c r="CV807" s="222"/>
      <c r="CW807" s="222"/>
      <c r="CX807" s="222"/>
      <c r="CY807" s="222"/>
      <c r="CZ807" s="222"/>
      <c r="DA807" s="222"/>
      <c r="DB807" s="224">
        <f t="shared" si="115"/>
        <v>0</v>
      </c>
      <c r="DC807" s="224">
        <f t="shared" si="116"/>
        <v>0</v>
      </c>
      <c r="DD807" s="224">
        <f t="shared" si="117"/>
        <v>0</v>
      </c>
      <c r="DE807" s="225">
        <f t="shared" si="118"/>
        <v>0</v>
      </c>
      <c r="DF807" s="222"/>
      <c r="DG807" s="222"/>
    </row>
    <row r="808" spans="90:111" x14ac:dyDescent="0.25">
      <c r="CL808" s="223">
        <f t="shared" si="110"/>
        <v>0</v>
      </c>
      <c r="CM808" s="223">
        <f t="shared" si="111"/>
        <v>0</v>
      </c>
      <c r="CN808" s="223">
        <f t="shared" si="112"/>
        <v>0</v>
      </c>
      <c r="CO808" s="223">
        <f t="shared" si="112"/>
        <v>0</v>
      </c>
      <c r="CP808" s="223">
        <f t="shared" si="113"/>
        <v>0</v>
      </c>
      <c r="CQ808" s="223">
        <f t="shared" si="114"/>
        <v>0</v>
      </c>
      <c r="CR808" s="222"/>
      <c r="CS808" s="222"/>
      <c r="CT808" s="222"/>
      <c r="CU808" s="222"/>
      <c r="CV808" s="222"/>
      <c r="CW808" s="222"/>
      <c r="CX808" s="222"/>
      <c r="CY808" s="222"/>
      <c r="CZ808" s="222"/>
      <c r="DA808" s="222"/>
      <c r="DB808" s="224">
        <f t="shared" si="115"/>
        <v>0</v>
      </c>
      <c r="DC808" s="224">
        <f t="shared" si="116"/>
        <v>0</v>
      </c>
      <c r="DD808" s="224">
        <f t="shared" si="117"/>
        <v>0</v>
      </c>
      <c r="DE808" s="225">
        <f t="shared" si="118"/>
        <v>0</v>
      </c>
      <c r="DF808" s="222"/>
      <c r="DG808" s="222"/>
    </row>
    <row r="809" spans="90:111" x14ac:dyDescent="0.25">
      <c r="CL809" s="223">
        <f t="shared" si="110"/>
        <v>0</v>
      </c>
      <c r="CM809" s="223">
        <f t="shared" si="111"/>
        <v>0</v>
      </c>
      <c r="CN809" s="223">
        <f t="shared" si="112"/>
        <v>0</v>
      </c>
      <c r="CO809" s="223">
        <f t="shared" si="112"/>
        <v>0</v>
      </c>
      <c r="CP809" s="223">
        <f t="shared" si="113"/>
        <v>0</v>
      </c>
      <c r="CQ809" s="223">
        <f t="shared" si="114"/>
        <v>0</v>
      </c>
      <c r="CR809" s="222"/>
      <c r="CS809" s="222"/>
      <c r="CT809" s="222"/>
      <c r="CU809" s="222"/>
      <c r="CV809" s="222"/>
      <c r="CW809" s="222"/>
      <c r="CX809" s="222"/>
      <c r="CY809" s="222"/>
      <c r="CZ809" s="222"/>
      <c r="DA809" s="222"/>
      <c r="DB809" s="224">
        <f t="shared" si="115"/>
        <v>0</v>
      </c>
      <c r="DC809" s="224">
        <f t="shared" si="116"/>
        <v>0</v>
      </c>
      <c r="DD809" s="224">
        <f t="shared" si="117"/>
        <v>0</v>
      </c>
      <c r="DE809" s="225">
        <f t="shared" si="118"/>
        <v>0</v>
      </c>
      <c r="DF809" s="222"/>
      <c r="DG809" s="222"/>
    </row>
    <row r="810" spans="90:111" x14ac:dyDescent="0.25">
      <c r="CL810" s="223">
        <f t="shared" si="110"/>
        <v>0</v>
      </c>
      <c r="CM810" s="223">
        <f t="shared" si="111"/>
        <v>0</v>
      </c>
      <c r="CN810" s="223">
        <f t="shared" si="112"/>
        <v>0</v>
      </c>
      <c r="CO810" s="223">
        <f t="shared" si="112"/>
        <v>0</v>
      </c>
      <c r="CP810" s="223">
        <f t="shared" si="113"/>
        <v>0</v>
      </c>
      <c r="CQ810" s="223">
        <f t="shared" si="114"/>
        <v>0</v>
      </c>
      <c r="CR810" s="222"/>
      <c r="CS810" s="222"/>
      <c r="CT810" s="222"/>
      <c r="CU810" s="222"/>
      <c r="CV810" s="222"/>
      <c r="CW810" s="222"/>
      <c r="CX810" s="222"/>
      <c r="CY810" s="222"/>
      <c r="CZ810" s="222"/>
      <c r="DA810" s="222"/>
      <c r="DB810" s="224">
        <f t="shared" si="115"/>
        <v>0</v>
      </c>
      <c r="DC810" s="224">
        <f t="shared" si="116"/>
        <v>0</v>
      </c>
      <c r="DD810" s="224">
        <f t="shared" si="117"/>
        <v>0</v>
      </c>
      <c r="DE810" s="225">
        <f t="shared" si="118"/>
        <v>0</v>
      </c>
      <c r="DF810" s="222"/>
      <c r="DG810" s="222"/>
    </row>
    <row r="811" spans="90:111" x14ac:dyDescent="0.25">
      <c r="CL811" s="223">
        <f t="shared" si="110"/>
        <v>0</v>
      </c>
      <c r="CM811" s="223">
        <f t="shared" si="111"/>
        <v>0</v>
      </c>
      <c r="CN811" s="223">
        <f t="shared" si="112"/>
        <v>0</v>
      </c>
      <c r="CO811" s="223">
        <f t="shared" si="112"/>
        <v>0</v>
      </c>
      <c r="CP811" s="223">
        <f t="shared" si="113"/>
        <v>0</v>
      </c>
      <c r="CQ811" s="223">
        <f t="shared" si="114"/>
        <v>0</v>
      </c>
      <c r="CR811" s="222"/>
      <c r="CS811" s="222"/>
      <c r="CT811" s="222"/>
      <c r="CU811" s="222"/>
      <c r="CV811" s="222"/>
      <c r="CW811" s="222"/>
      <c r="CX811" s="222"/>
      <c r="CY811" s="222"/>
      <c r="CZ811" s="222"/>
      <c r="DA811" s="222"/>
      <c r="DB811" s="224">
        <f t="shared" si="115"/>
        <v>0</v>
      </c>
      <c r="DC811" s="224">
        <f t="shared" si="116"/>
        <v>0</v>
      </c>
      <c r="DD811" s="224">
        <f t="shared" si="117"/>
        <v>0</v>
      </c>
      <c r="DE811" s="225">
        <f t="shared" si="118"/>
        <v>0</v>
      </c>
      <c r="DF811" s="222"/>
      <c r="DG811" s="222"/>
    </row>
    <row r="812" spans="90:111" x14ac:dyDescent="0.25">
      <c r="CL812" s="223">
        <f t="shared" si="110"/>
        <v>0</v>
      </c>
      <c r="CM812" s="223">
        <f t="shared" si="111"/>
        <v>0</v>
      </c>
      <c r="CN812" s="223">
        <f t="shared" si="112"/>
        <v>0</v>
      </c>
      <c r="CO812" s="223">
        <f t="shared" si="112"/>
        <v>0</v>
      </c>
      <c r="CP812" s="223">
        <f t="shared" si="113"/>
        <v>0</v>
      </c>
      <c r="CQ812" s="223">
        <f t="shared" si="114"/>
        <v>0</v>
      </c>
      <c r="CR812" s="222"/>
      <c r="CS812" s="222"/>
      <c r="CT812" s="222"/>
      <c r="CU812" s="222"/>
      <c r="CV812" s="222"/>
      <c r="CW812" s="222"/>
      <c r="CX812" s="222"/>
      <c r="CY812" s="222"/>
      <c r="CZ812" s="222"/>
      <c r="DA812" s="222"/>
      <c r="DB812" s="224">
        <f t="shared" si="115"/>
        <v>0</v>
      </c>
      <c r="DC812" s="224">
        <f t="shared" si="116"/>
        <v>0</v>
      </c>
      <c r="DD812" s="224">
        <f t="shared" si="117"/>
        <v>0</v>
      </c>
      <c r="DE812" s="225">
        <f t="shared" si="118"/>
        <v>0</v>
      </c>
      <c r="DF812" s="222"/>
      <c r="DG812" s="222"/>
    </row>
    <row r="813" spans="90:111" x14ac:dyDescent="0.25">
      <c r="CL813" s="223">
        <f t="shared" si="110"/>
        <v>0</v>
      </c>
      <c r="CM813" s="223">
        <f t="shared" si="111"/>
        <v>0</v>
      </c>
      <c r="CN813" s="223">
        <f t="shared" si="112"/>
        <v>0</v>
      </c>
      <c r="CO813" s="223">
        <f t="shared" si="112"/>
        <v>0</v>
      </c>
      <c r="CP813" s="223">
        <f t="shared" si="113"/>
        <v>0</v>
      </c>
      <c r="CQ813" s="223">
        <f t="shared" si="114"/>
        <v>0</v>
      </c>
      <c r="CR813" s="222"/>
      <c r="CS813" s="222"/>
      <c r="CT813" s="222"/>
      <c r="CU813" s="222"/>
      <c r="CV813" s="222"/>
      <c r="CW813" s="222"/>
      <c r="CX813" s="222"/>
      <c r="CY813" s="222"/>
      <c r="CZ813" s="222"/>
      <c r="DA813" s="222"/>
      <c r="DB813" s="224">
        <f t="shared" si="115"/>
        <v>0</v>
      </c>
      <c r="DC813" s="224">
        <f t="shared" si="116"/>
        <v>0</v>
      </c>
      <c r="DD813" s="224">
        <f t="shared" si="117"/>
        <v>0</v>
      </c>
      <c r="DE813" s="225">
        <f t="shared" si="118"/>
        <v>0</v>
      </c>
      <c r="DF813" s="222"/>
      <c r="DG813" s="222"/>
    </row>
    <row r="814" spans="90:111" x14ac:dyDescent="0.25">
      <c r="CL814" s="223">
        <f t="shared" si="110"/>
        <v>0</v>
      </c>
      <c r="CM814" s="223">
        <f t="shared" si="111"/>
        <v>0</v>
      </c>
      <c r="CN814" s="223">
        <f t="shared" si="112"/>
        <v>0</v>
      </c>
      <c r="CO814" s="223">
        <f t="shared" si="112"/>
        <v>0</v>
      </c>
      <c r="CP814" s="223">
        <f t="shared" si="113"/>
        <v>0</v>
      </c>
      <c r="CQ814" s="223">
        <f t="shared" si="114"/>
        <v>0</v>
      </c>
      <c r="CR814" s="222"/>
      <c r="CS814" s="222"/>
      <c r="CT814" s="222"/>
      <c r="CU814" s="222"/>
      <c r="CV814" s="222"/>
      <c r="CW814" s="222"/>
      <c r="CX814" s="222"/>
      <c r="CY814" s="222"/>
      <c r="CZ814" s="222"/>
      <c r="DA814" s="222"/>
      <c r="DB814" s="224">
        <f t="shared" si="115"/>
        <v>0</v>
      </c>
      <c r="DC814" s="224">
        <f t="shared" si="116"/>
        <v>0</v>
      </c>
      <c r="DD814" s="224">
        <f t="shared" si="117"/>
        <v>0</v>
      </c>
      <c r="DE814" s="225">
        <f t="shared" si="118"/>
        <v>0</v>
      </c>
      <c r="DF814" s="222"/>
      <c r="DG814" s="222"/>
    </row>
    <row r="815" spans="90:111" x14ac:dyDescent="0.25">
      <c r="CL815" s="223">
        <f t="shared" si="110"/>
        <v>0</v>
      </c>
      <c r="CM815" s="223">
        <f t="shared" si="111"/>
        <v>0</v>
      </c>
      <c r="CN815" s="223">
        <f t="shared" si="112"/>
        <v>0</v>
      </c>
      <c r="CO815" s="223">
        <f t="shared" si="112"/>
        <v>0</v>
      </c>
      <c r="CP815" s="223">
        <f t="shared" si="113"/>
        <v>0</v>
      </c>
      <c r="CQ815" s="223">
        <f t="shared" si="114"/>
        <v>0</v>
      </c>
      <c r="CR815" s="222"/>
      <c r="CS815" s="222"/>
      <c r="CT815" s="222"/>
      <c r="CU815" s="222"/>
      <c r="CV815" s="222"/>
      <c r="CW815" s="222"/>
      <c r="CX815" s="222"/>
      <c r="CY815" s="222"/>
      <c r="CZ815" s="222"/>
      <c r="DA815" s="222"/>
      <c r="DB815" s="224">
        <f t="shared" si="115"/>
        <v>0</v>
      </c>
      <c r="DC815" s="224">
        <f t="shared" si="116"/>
        <v>0</v>
      </c>
      <c r="DD815" s="224">
        <f t="shared" si="117"/>
        <v>0</v>
      </c>
      <c r="DE815" s="225">
        <f t="shared" si="118"/>
        <v>0</v>
      </c>
      <c r="DF815" s="222"/>
      <c r="DG815" s="222"/>
    </row>
    <row r="816" spans="90:111" x14ac:dyDescent="0.25">
      <c r="CL816" s="223">
        <f t="shared" si="110"/>
        <v>0</v>
      </c>
      <c r="CM816" s="223">
        <f t="shared" si="111"/>
        <v>0</v>
      </c>
      <c r="CN816" s="223">
        <f t="shared" si="112"/>
        <v>0</v>
      </c>
      <c r="CO816" s="223">
        <f t="shared" si="112"/>
        <v>0</v>
      </c>
      <c r="CP816" s="223">
        <f t="shared" si="113"/>
        <v>0</v>
      </c>
      <c r="CQ816" s="223">
        <f t="shared" si="114"/>
        <v>0</v>
      </c>
      <c r="CR816" s="222"/>
      <c r="CS816" s="222"/>
      <c r="CT816" s="222"/>
      <c r="CU816" s="222"/>
      <c r="CV816" s="222"/>
      <c r="CW816" s="222"/>
      <c r="CX816" s="222"/>
      <c r="CY816" s="222"/>
      <c r="CZ816" s="222"/>
      <c r="DA816" s="222"/>
      <c r="DB816" s="224">
        <f t="shared" si="115"/>
        <v>0</v>
      </c>
      <c r="DC816" s="224">
        <f t="shared" si="116"/>
        <v>0</v>
      </c>
      <c r="DD816" s="224">
        <f t="shared" si="117"/>
        <v>0</v>
      </c>
      <c r="DE816" s="225">
        <f t="shared" si="118"/>
        <v>0</v>
      </c>
      <c r="DF816" s="222"/>
      <c r="DG816" s="222"/>
    </row>
    <row r="817" spans="90:111" x14ac:dyDescent="0.25">
      <c r="CL817" s="223">
        <f t="shared" si="110"/>
        <v>0</v>
      </c>
      <c r="CM817" s="223">
        <f t="shared" si="111"/>
        <v>0</v>
      </c>
      <c r="CN817" s="223">
        <f t="shared" si="112"/>
        <v>0</v>
      </c>
      <c r="CO817" s="223">
        <f t="shared" si="112"/>
        <v>0</v>
      </c>
      <c r="CP817" s="223">
        <f t="shared" si="113"/>
        <v>0</v>
      </c>
      <c r="CQ817" s="223">
        <f t="shared" si="114"/>
        <v>0</v>
      </c>
      <c r="CR817" s="222"/>
      <c r="CS817" s="222"/>
      <c r="CT817" s="222"/>
      <c r="CU817" s="222"/>
      <c r="CV817" s="222"/>
      <c r="CW817" s="222"/>
      <c r="CX817" s="222"/>
      <c r="CY817" s="222"/>
      <c r="CZ817" s="222"/>
      <c r="DA817" s="222"/>
      <c r="DB817" s="224">
        <f t="shared" si="115"/>
        <v>0</v>
      </c>
      <c r="DC817" s="224">
        <f t="shared" si="116"/>
        <v>0</v>
      </c>
      <c r="DD817" s="224">
        <f t="shared" si="117"/>
        <v>0</v>
      </c>
      <c r="DE817" s="225">
        <f t="shared" si="118"/>
        <v>0</v>
      </c>
      <c r="DF817" s="222"/>
      <c r="DG817" s="222"/>
    </row>
    <row r="818" spans="90:111" x14ac:dyDescent="0.25">
      <c r="CL818" s="223">
        <f t="shared" si="110"/>
        <v>0</v>
      </c>
      <c r="CM818" s="223">
        <f t="shared" si="111"/>
        <v>0</v>
      </c>
      <c r="CN818" s="223">
        <f t="shared" si="112"/>
        <v>0</v>
      </c>
      <c r="CO818" s="223">
        <f t="shared" si="112"/>
        <v>0</v>
      </c>
      <c r="CP818" s="223">
        <f t="shared" si="113"/>
        <v>0</v>
      </c>
      <c r="CQ818" s="223">
        <f t="shared" si="114"/>
        <v>0</v>
      </c>
      <c r="CR818" s="222"/>
      <c r="CS818" s="222"/>
      <c r="CT818" s="222"/>
      <c r="CU818" s="222"/>
      <c r="CV818" s="222"/>
      <c r="CW818" s="222"/>
      <c r="CX818" s="222"/>
      <c r="CY818" s="222"/>
      <c r="CZ818" s="222"/>
      <c r="DA818" s="222"/>
      <c r="DB818" s="224">
        <f t="shared" si="115"/>
        <v>0</v>
      </c>
      <c r="DC818" s="224">
        <f t="shared" si="116"/>
        <v>0</v>
      </c>
      <c r="DD818" s="224">
        <f t="shared" si="117"/>
        <v>0</v>
      </c>
      <c r="DE818" s="225">
        <f t="shared" si="118"/>
        <v>0</v>
      </c>
      <c r="DF818" s="222"/>
      <c r="DG818" s="222"/>
    </row>
    <row r="819" spans="90:111" x14ac:dyDescent="0.25">
      <c r="CL819" s="223">
        <f t="shared" si="110"/>
        <v>0</v>
      </c>
      <c r="CM819" s="223">
        <f t="shared" si="111"/>
        <v>0</v>
      </c>
      <c r="CN819" s="223">
        <f t="shared" si="112"/>
        <v>0</v>
      </c>
      <c r="CO819" s="223">
        <f t="shared" si="112"/>
        <v>0</v>
      </c>
      <c r="CP819" s="223">
        <f t="shared" si="113"/>
        <v>0</v>
      </c>
      <c r="CQ819" s="223">
        <f t="shared" si="114"/>
        <v>0</v>
      </c>
      <c r="CR819" s="222"/>
      <c r="CS819" s="222"/>
      <c r="CT819" s="222"/>
      <c r="CU819" s="222"/>
      <c r="CV819" s="222"/>
      <c r="CW819" s="222"/>
      <c r="CX819" s="222"/>
      <c r="CY819" s="222"/>
      <c r="CZ819" s="222"/>
      <c r="DA819" s="222"/>
      <c r="DB819" s="224">
        <f t="shared" si="115"/>
        <v>0</v>
      </c>
      <c r="DC819" s="224">
        <f t="shared" si="116"/>
        <v>0</v>
      </c>
      <c r="DD819" s="224">
        <f t="shared" si="117"/>
        <v>0</v>
      </c>
      <c r="DE819" s="225">
        <f t="shared" si="118"/>
        <v>0</v>
      </c>
      <c r="DF819" s="222"/>
      <c r="DG819" s="222"/>
    </row>
    <row r="820" spans="90:111" x14ac:dyDescent="0.25">
      <c r="CL820" s="223">
        <f t="shared" si="110"/>
        <v>0</v>
      </c>
      <c r="CM820" s="223">
        <f t="shared" si="111"/>
        <v>0</v>
      </c>
      <c r="CN820" s="223">
        <f t="shared" si="112"/>
        <v>0</v>
      </c>
      <c r="CO820" s="223">
        <f t="shared" si="112"/>
        <v>0</v>
      </c>
      <c r="CP820" s="223">
        <f t="shared" si="113"/>
        <v>0</v>
      </c>
      <c r="CQ820" s="223">
        <f t="shared" si="114"/>
        <v>0</v>
      </c>
      <c r="CR820" s="222"/>
      <c r="CS820" s="222"/>
      <c r="CT820" s="222"/>
      <c r="CU820" s="222"/>
      <c r="CV820" s="222"/>
      <c r="CW820" s="222"/>
      <c r="CX820" s="222"/>
      <c r="CY820" s="222"/>
      <c r="CZ820" s="222"/>
      <c r="DA820" s="222"/>
      <c r="DB820" s="224">
        <f t="shared" si="115"/>
        <v>0</v>
      </c>
      <c r="DC820" s="224">
        <f t="shared" si="116"/>
        <v>0</v>
      </c>
      <c r="DD820" s="224">
        <f t="shared" si="117"/>
        <v>0</v>
      </c>
      <c r="DE820" s="225">
        <f t="shared" si="118"/>
        <v>0</v>
      </c>
      <c r="DF820" s="222"/>
      <c r="DG820" s="222"/>
    </row>
    <row r="821" spans="90:111" x14ac:dyDescent="0.25">
      <c r="CL821" s="223">
        <f t="shared" si="110"/>
        <v>0</v>
      </c>
      <c r="CM821" s="223">
        <f t="shared" si="111"/>
        <v>0</v>
      </c>
      <c r="CN821" s="223">
        <f t="shared" si="112"/>
        <v>0</v>
      </c>
      <c r="CO821" s="223">
        <f t="shared" si="112"/>
        <v>0</v>
      </c>
      <c r="CP821" s="223">
        <f t="shared" si="113"/>
        <v>0</v>
      </c>
      <c r="CQ821" s="223">
        <f t="shared" si="114"/>
        <v>0</v>
      </c>
      <c r="CR821" s="222"/>
      <c r="CS821" s="222"/>
      <c r="CT821" s="222"/>
      <c r="CU821" s="222"/>
      <c r="CV821" s="222"/>
      <c r="CW821" s="222"/>
      <c r="CX821" s="222"/>
      <c r="CY821" s="222"/>
      <c r="CZ821" s="222"/>
      <c r="DA821" s="222"/>
      <c r="DB821" s="224">
        <f t="shared" si="115"/>
        <v>0</v>
      </c>
      <c r="DC821" s="224">
        <f t="shared" si="116"/>
        <v>0</v>
      </c>
      <c r="DD821" s="224">
        <f t="shared" si="117"/>
        <v>0</v>
      </c>
      <c r="DE821" s="225">
        <f t="shared" si="118"/>
        <v>0</v>
      </c>
      <c r="DF821" s="222"/>
      <c r="DG821" s="222"/>
    </row>
    <row r="822" spans="90:111" x14ac:dyDescent="0.25">
      <c r="CL822" s="223">
        <f t="shared" si="110"/>
        <v>0</v>
      </c>
      <c r="CM822" s="223">
        <f t="shared" si="111"/>
        <v>0</v>
      </c>
      <c r="CN822" s="223">
        <f t="shared" si="112"/>
        <v>0</v>
      </c>
      <c r="CO822" s="223">
        <f t="shared" si="112"/>
        <v>0</v>
      </c>
      <c r="CP822" s="223">
        <f t="shared" si="113"/>
        <v>0</v>
      </c>
      <c r="CQ822" s="223">
        <f t="shared" si="114"/>
        <v>0</v>
      </c>
      <c r="CR822" s="222"/>
      <c r="CS822" s="222"/>
      <c r="CT822" s="222"/>
      <c r="CU822" s="222"/>
      <c r="CV822" s="222"/>
      <c r="CW822" s="222"/>
      <c r="CX822" s="222"/>
      <c r="CY822" s="222"/>
      <c r="CZ822" s="222"/>
      <c r="DA822" s="222"/>
      <c r="DB822" s="224">
        <f t="shared" si="115"/>
        <v>0</v>
      </c>
      <c r="DC822" s="224">
        <f t="shared" si="116"/>
        <v>0</v>
      </c>
      <c r="DD822" s="224">
        <f t="shared" si="117"/>
        <v>0</v>
      </c>
      <c r="DE822" s="225">
        <f t="shared" si="118"/>
        <v>0</v>
      </c>
      <c r="DF822" s="222"/>
      <c r="DG822" s="222"/>
    </row>
    <row r="823" spans="90:111" x14ac:dyDescent="0.25">
      <c r="CL823" s="223">
        <f t="shared" si="110"/>
        <v>0</v>
      </c>
      <c r="CM823" s="223">
        <f t="shared" si="111"/>
        <v>0</v>
      </c>
      <c r="CN823" s="223">
        <f t="shared" si="112"/>
        <v>0</v>
      </c>
      <c r="CO823" s="223">
        <f t="shared" si="112"/>
        <v>0</v>
      </c>
      <c r="CP823" s="223">
        <f t="shared" si="113"/>
        <v>0</v>
      </c>
      <c r="CQ823" s="223">
        <f t="shared" si="114"/>
        <v>0</v>
      </c>
      <c r="CR823" s="222"/>
      <c r="CS823" s="222"/>
      <c r="CT823" s="222"/>
      <c r="CU823" s="222"/>
      <c r="CV823" s="222"/>
      <c r="CW823" s="222"/>
      <c r="CX823" s="222"/>
      <c r="CY823" s="222"/>
      <c r="CZ823" s="222"/>
      <c r="DA823" s="222"/>
      <c r="DB823" s="224">
        <f t="shared" si="115"/>
        <v>0</v>
      </c>
      <c r="DC823" s="224">
        <f t="shared" si="116"/>
        <v>0</v>
      </c>
      <c r="DD823" s="224">
        <f t="shared" si="117"/>
        <v>0</v>
      </c>
      <c r="DE823" s="225">
        <f t="shared" si="118"/>
        <v>0</v>
      </c>
      <c r="DF823" s="222"/>
      <c r="DG823" s="222"/>
    </row>
    <row r="824" spans="90:111" x14ac:dyDescent="0.25">
      <c r="CL824" s="223">
        <f t="shared" si="110"/>
        <v>0</v>
      </c>
      <c r="CM824" s="223">
        <f t="shared" si="111"/>
        <v>0</v>
      </c>
      <c r="CN824" s="223">
        <f t="shared" si="112"/>
        <v>0</v>
      </c>
      <c r="CO824" s="223">
        <f t="shared" si="112"/>
        <v>0</v>
      </c>
      <c r="CP824" s="223">
        <f t="shared" si="113"/>
        <v>0</v>
      </c>
      <c r="CQ824" s="223">
        <f t="shared" si="114"/>
        <v>0</v>
      </c>
      <c r="CR824" s="222"/>
      <c r="CS824" s="222"/>
      <c r="CT824" s="222"/>
      <c r="CU824" s="222"/>
      <c r="CV824" s="222"/>
      <c r="CW824" s="222"/>
      <c r="CX824" s="222"/>
      <c r="CY824" s="222"/>
      <c r="CZ824" s="222"/>
      <c r="DA824" s="222"/>
      <c r="DB824" s="224">
        <f t="shared" si="115"/>
        <v>0</v>
      </c>
      <c r="DC824" s="224">
        <f t="shared" si="116"/>
        <v>0</v>
      </c>
      <c r="DD824" s="224">
        <f t="shared" si="117"/>
        <v>0</v>
      </c>
      <c r="DE824" s="225">
        <f t="shared" si="118"/>
        <v>0</v>
      </c>
      <c r="DF824" s="222"/>
      <c r="DG824" s="222"/>
    </row>
    <row r="825" spans="90:111" x14ac:dyDescent="0.25">
      <c r="CL825" s="223">
        <f t="shared" si="110"/>
        <v>0</v>
      </c>
      <c r="CM825" s="223">
        <f t="shared" si="111"/>
        <v>0</v>
      </c>
      <c r="CN825" s="223">
        <f t="shared" si="112"/>
        <v>0</v>
      </c>
      <c r="CO825" s="223">
        <f t="shared" si="112"/>
        <v>0</v>
      </c>
      <c r="CP825" s="223">
        <f t="shared" si="113"/>
        <v>0</v>
      </c>
      <c r="CQ825" s="223">
        <f t="shared" si="114"/>
        <v>0</v>
      </c>
      <c r="CR825" s="222"/>
      <c r="CS825" s="222"/>
      <c r="CT825" s="222"/>
      <c r="CU825" s="222"/>
      <c r="CV825" s="222"/>
      <c r="CW825" s="222"/>
      <c r="CX825" s="222"/>
      <c r="CY825" s="222"/>
      <c r="CZ825" s="222"/>
      <c r="DA825" s="222"/>
      <c r="DB825" s="224">
        <f t="shared" si="115"/>
        <v>0</v>
      </c>
      <c r="DC825" s="224">
        <f t="shared" si="116"/>
        <v>0</v>
      </c>
      <c r="DD825" s="224">
        <f t="shared" si="117"/>
        <v>0</v>
      </c>
      <c r="DE825" s="225">
        <f t="shared" si="118"/>
        <v>0</v>
      </c>
      <c r="DF825" s="222"/>
      <c r="DG825" s="222"/>
    </row>
    <row r="826" spans="90:111" x14ac:dyDescent="0.25">
      <c r="CL826" s="223">
        <f t="shared" si="110"/>
        <v>0</v>
      </c>
      <c r="CM826" s="223">
        <f t="shared" si="111"/>
        <v>0</v>
      </c>
      <c r="CN826" s="223">
        <f t="shared" si="112"/>
        <v>0</v>
      </c>
      <c r="CO826" s="223">
        <f t="shared" si="112"/>
        <v>0</v>
      </c>
      <c r="CP826" s="223">
        <f t="shared" si="113"/>
        <v>0</v>
      </c>
      <c r="CQ826" s="223">
        <f t="shared" si="114"/>
        <v>0</v>
      </c>
      <c r="CR826" s="222"/>
      <c r="CS826" s="222"/>
      <c r="CT826" s="222"/>
      <c r="CU826" s="222"/>
      <c r="CV826" s="222"/>
      <c r="CW826" s="222"/>
      <c r="CX826" s="222"/>
      <c r="CY826" s="222"/>
      <c r="CZ826" s="222"/>
      <c r="DA826" s="222"/>
      <c r="DB826" s="224">
        <f t="shared" si="115"/>
        <v>0</v>
      </c>
      <c r="DC826" s="224">
        <f t="shared" si="116"/>
        <v>0</v>
      </c>
      <c r="DD826" s="224">
        <f t="shared" si="117"/>
        <v>0</v>
      </c>
      <c r="DE826" s="225">
        <f t="shared" si="118"/>
        <v>0</v>
      </c>
      <c r="DF826" s="222"/>
      <c r="DG826" s="222"/>
    </row>
    <row r="827" spans="90:111" x14ac:dyDescent="0.25">
      <c r="CL827" s="223">
        <f t="shared" si="110"/>
        <v>0</v>
      </c>
      <c r="CM827" s="223">
        <f t="shared" si="111"/>
        <v>0</v>
      </c>
      <c r="CN827" s="223">
        <f t="shared" si="112"/>
        <v>0</v>
      </c>
      <c r="CO827" s="223">
        <f t="shared" si="112"/>
        <v>0</v>
      </c>
      <c r="CP827" s="223">
        <f t="shared" si="113"/>
        <v>0</v>
      </c>
      <c r="CQ827" s="223">
        <f t="shared" si="114"/>
        <v>0</v>
      </c>
      <c r="CR827" s="222"/>
      <c r="CS827" s="222"/>
      <c r="CT827" s="222"/>
      <c r="CU827" s="222"/>
      <c r="CV827" s="222"/>
      <c r="CW827" s="222"/>
      <c r="CX827" s="222"/>
      <c r="CY827" s="222"/>
      <c r="CZ827" s="222"/>
      <c r="DA827" s="222"/>
      <c r="DB827" s="224">
        <f t="shared" si="115"/>
        <v>0</v>
      </c>
      <c r="DC827" s="224">
        <f t="shared" si="116"/>
        <v>0</v>
      </c>
      <c r="DD827" s="224">
        <f t="shared" si="117"/>
        <v>0</v>
      </c>
      <c r="DE827" s="225">
        <f t="shared" si="118"/>
        <v>0</v>
      </c>
      <c r="DF827" s="222"/>
      <c r="DG827" s="222"/>
    </row>
    <row r="828" spans="90:111" x14ac:dyDescent="0.25">
      <c r="CL828" s="223">
        <f t="shared" si="110"/>
        <v>0</v>
      </c>
      <c r="CM828" s="223">
        <f t="shared" si="111"/>
        <v>0</v>
      </c>
      <c r="CN828" s="223">
        <f t="shared" si="112"/>
        <v>0</v>
      </c>
      <c r="CO828" s="223">
        <f t="shared" si="112"/>
        <v>0</v>
      </c>
      <c r="CP828" s="223">
        <f t="shared" si="113"/>
        <v>0</v>
      </c>
      <c r="CQ828" s="223">
        <f t="shared" si="114"/>
        <v>0</v>
      </c>
      <c r="CR828" s="222"/>
      <c r="CS828" s="222"/>
      <c r="CT828" s="222"/>
      <c r="CU828" s="222"/>
      <c r="CV828" s="222"/>
      <c r="CW828" s="222"/>
      <c r="CX828" s="222"/>
      <c r="CY828" s="222"/>
      <c r="CZ828" s="222"/>
      <c r="DA828" s="222"/>
      <c r="DB828" s="224">
        <f t="shared" si="115"/>
        <v>0</v>
      </c>
      <c r="DC828" s="224">
        <f t="shared" si="116"/>
        <v>0</v>
      </c>
      <c r="DD828" s="224">
        <f t="shared" si="117"/>
        <v>0</v>
      </c>
      <c r="DE828" s="225">
        <f t="shared" si="118"/>
        <v>0</v>
      </c>
      <c r="DF828" s="222"/>
      <c r="DG828" s="222"/>
    </row>
    <row r="829" spans="90:111" x14ac:dyDescent="0.25">
      <c r="CL829" s="223">
        <f t="shared" si="110"/>
        <v>0</v>
      </c>
      <c r="CM829" s="223">
        <f t="shared" si="111"/>
        <v>0</v>
      </c>
      <c r="CN829" s="223">
        <f t="shared" si="112"/>
        <v>0</v>
      </c>
      <c r="CO829" s="223">
        <f t="shared" si="112"/>
        <v>0</v>
      </c>
      <c r="CP829" s="223">
        <f t="shared" si="113"/>
        <v>0</v>
      </c>
      <c r="CQ829" s="223">
        <f t="shared" si="114"/>
        <v>0</v>
      </c>
      <c r="CR829" s="222"/>
      <c r="CS829" s="222"/>
      <c r="CT829" s="222"/>
      <c r="CU829" s="222"/>
      <c r="CV829" s="222"/>
      <c r="CW829" s="222"/>
      <c r="CX829" s="222"/>
      <c r="CY829" s="222"/>
      <c r="CZ829" s="222"/>
      <c r="DA829" s="222"/>
      <c r="DB829" s="224">
        <f t="shared" si="115"/>
        <v>0</v>
      </c>
      <c r="DC829" s="224">
        <f t="shared" si="116"/>
        <v>0</v>
      </c>
      <c r="DD829" s="224">
        <f t="shared" si="117"/>
        <v>0</v>
      </c>
      <c r="DE829" s="225">
        <f t="shared" si="118"/>
        <v>0</v>
      </c>
      <c r="DF829" s="222"/>
      <c r="DG829" s="222"/>
    </row>
    <row r="830" spans="90:111" x14ac:dyDescent="0.25">
      <c r="CL830" s="223">
        <f t="shared" si="110"/>
        <v>0</v>
      </c>
      <c r="CM830" s="223">
        <f t="shared" si="111"/>
        <v>0</v>
      </c>
      <c r="CN830" s="223">
        <f t="shared" si="112"/>
        <v>0</v>
      </c>
      <c r="CO830" s="223">
        <f t="shared" si="112"/>
        <v>0</v>
      </c>
      <c r="CP830" s="223">
        <f t="shared" si="113"/>
        <v>0</v>
      </c>
      <c r="CQ830" s="223">
        <f t="shared" si="114"/>
        <v>0</v>
      </c>
      <c r="CR830" s="222"/>
      <c r="CS830" s="222"/>
      <c r="CT830" s="222"/>
      <c r="CU830" s="222"/>
      <c r="CV830" s="222"/>
      <c r="CW830" s="222"/>
      <c r="CX830" s="222"/>
      <c r="CY830" s="222"/>
      <c r="CZ830" s="222"/>
      <c r="DA830" s="222"/>
      <c r="DB830" s="224">
        <f t="shared" si="115"/>
        <v>0</v>
      </c>
      <c r="DC830" s="224">
        <f t="shared" si="116"/>
        <v>0</v>
      </c>
      <c r="DD830" s="224">
        <f t="shared" si="117"/>
        <v>0</v>
      </c>
      <c r="DE830" s="225">
        <f t="shared" si="118"/>
        <v>0</v>
      </c>
      <c r="DF830" s="222"/>
      <c r="DG830" s="222"/>
    </row>
    <row r="831" spans="90:111" x14ac:dyDescent="0.25">
      <c r="CL831" s="223">
        <f t="shared" si="110"/>
        <v>0</v>
      </c>
      <c r="CM831" s="223">
        <f t="shared" si="111"/>
        <v>0</v>
      </c>
      <c r="CN831" s="223">
        <f t="shared" si="112"/>
        <v>0</v>
      </c>
      <c r="CO831" s="223">
        <f t="shared" si="112"/>
        <v>0</v>
      </c>
      <c r="CP831" s="223">
        <f t="shared" si="113"/>
        <v>0</v>
      </c>
      <c r="CQ831" s="223">
        <f t="shared" si="114"/>
        <v>0</v>
      </c>
      <c r="CR831" s="222"/>
      <c r="CS831" s="222"/>
      <c r="CT831" s="222"/>
      <c r="CU831" s="222"/>
      <c r="CV831" s="222"/>
      <c r="CW831" s="222"/>
      <c r="CX831" s="222"/>
      <c r="CY831" s="222"/>
      <c r="CZ831" s="222"/>
      <c r="DA831" s="222"/>
      <c r="DB831" s="224">
        <f t="shared" si="115"/>
        <v>0</v>
      </c>
      <c r="DC831" s="224">
        <f t="shared" si="116"/>
        <v>0</v>
      </c>
      <c r="DD831" s="224">
        <f t="shared" si="117"/>
        <v>0</v>
      </c>
      <c r="DE831" s="225">
        <f t="shared" si="118"/>
        <v>0</v>
      </c>
      <c r="DF831" s="222"/>
      <c r="DG831" s="222"/>
    </row>
    <row r="832" spans="90:111" x14ac:dyDescent="0.25">
      <c r="CL832" s="223">
        <f t="shared" si="110"/>
        <v>0</v>
      </c>
      <c r="CM832" s="223">
        <f t="shared" si="111"/>
        <v>0</v>
      </c>
      <c r="CN832" s="223">
        <f t="shared" si="112"/>
        <v>0</v>
      </c>
      <c r="CO832" s="223">
        <f t="shared" si="112"/>
        <v>0</v>
      </c>
      <c r="CP832" s="223">
        <f t="shared" si="113"/>
        <v>0</v>
      </c>
      <c r="CQ832" s="223">
        <f t="shared" si="114"/>
        <v>0</v>
      </c>
      <c r="CR832" s="222"/>
      <c r="CS832" s="222"/>
      <c r="CT832" s="222"/>
      <c r="CU832" s="222"/>
      <c r="CV832" s="222"/>
      <c r="CW832" s="222"/>
      <c r="CX832" s="222"/>
      <c r="CY832" s="222"/>
      <c r="CZ832" s="222"/>
      <c r="DA832" s="222"/>
      <c r="DB832" s="224">
        <f t="shared" si="115"/>
        <v>0</v>
      </c>
      <c r="DC832" s="224">
        <f t="shared" si="116"/>
        <v>0</v>
      </c>
      <c r="DD832" s="224">
        <f t="shared" si="117"/>
        <v>0</v>
      </c>
      <c r="DE832" s="225">
        <f t="shared" si="118"/>
        <v>0</v>
      </c>
      <c r="DF832" s="222"/>
      <c r="DG832" s="222"/>
    </row>
    <row r="833" spans="90:111" x14ac:dyDescent="0.25">
      <c r="CL833" s="223">
        <f t="shared" si="110"/>
        <v>0</v>
      </c>
      <c r="CM833" s="223">
        <f t="shared" si="111"/>
        <v>0</v>
      </c>
      <c r="CN833" s="223">
        <f t="shared" si="112"/>
        <v>0</v>
      </c>
      <c r="CO833" s="223">
        <f t="shared" si="112"/>
        <v>0</v>
      </c>
      <c r="CP833" s="223">
        <f t="shared" si="113"/>
        <v>0</v>
      </c>
      <c r="CQ833" s="223">
        <f t="shared" si="114"/>
        <v>0</v>
      </c>
      <c r="CR833" s="222"/>
      <c r="CS833" s="222"/>
      <c r="CT833" s="222"/>
      <c r="CU833" s="222"/>
      <c r="CV833" s="222"/>
      <c r="CW833" s="222"/>
      <c r="CX833" s="222"/>
      <c r="CY833" s="222"/>
      <c r="CZ833" s="222"/>
      <c r="DA833" s="222"/>
      <c r="DB833" s="224">
        <f t="shared" si="115"/>
        <v>0</v>
      </c>
      <c r="DC833" s="224">
        <f t="shared" si="116"/>
        <v>0</v>
      </c>
      <c r="DD833" s="224">
        <f t="shared" si="117"/>
        <v>0</v>
      </c>
      <c r="DE833" s="225">
        <f t="shared" si="118"/>
        <v>0</v>
      </c>
      <c r="DF833" s="222"/>
      <c r="DG833" s="222"/>
    </row>
    <row r="834" spans="90:111" x14ac:dyDescent="0.25">
      <c r="CL834" s="223">
        <f t="shared" si="110"/>
        <v>0</v>
      </c>
      <c r="CM834" s="223">
        <f t="shared" si="111"/>
        <v>0</v>
      </c>
      <c r="CN834" s="223">
        <f t="shared" si="112"/>
        <v>0</v>
      </c>
      <c r="CO834" s="223">
        <f t="shared" si="112"/>
        <v>0</v>
      </c>
      <c r="CP834" s="223">
        <f t="shared" si="113"/>
        <v>0</v>
      </c>
      <c r="CQ834" s="223">
        <f t="shared" si="114"/>
        <v>0</v>
      </c>
      <c r="CR834" s="222"/>
      <c r="CS834" s="222"/>
      <c r="CT834" s="222"/>
      <c r="CU834" s="222"/>
      <c r="CV834" s="222"/>
      <c r="CW834" s="222"/>
      <c r="CX834" s="222"/>
      <c r="CY834" s="222"/>
      <c r="CZ834" s="222"/>
      <c r="DA834" s="222"/>
      <c r="DB834" s="224">
        <f t="shared" si="115"/>
        <v>0</v>
      </c>
      <c r="DC834" s="224">
        <f t="shared" si="116"/>
        <v>0</v>
      </c>
      <c r="DD834" s="224">
        <f t="shared" si="117"/>
        <v>0</v>
      </c>
      <c r="DE834" s="225">
        <f t="shared" si="118"/>
        <v>0</v>
      </c>
      <c r="DF834" s="222"/>
      <c r="DG834" s="222"/>
    </row>
    <row r="835" spans="90:111" x14ac:dyDescent="0.25">
      <c r="CL835" s="223">
        <f t="shared" ref="CL835:CL898" si="119">SUM(BB835:BL835)+BR835</f>
        <v>0</v>
      </c>
      <c r="CM835" s="223">
        <f t="shared" ref="CM835:CM898" si="120">SUM(BM835:BO835)</f>
        <v>0</v>
      </c>
      <c r="CN835" s="223">
        <f t="shared" ref="CN835:CO898" si="121">BP835</f>
        <v>0</v>
      </c>
      <c r="CO835" s="223">
        <f t="shared" si="121"/>
        <v>0</v>
      </c>
      <c r="CP835" s="223">
        <f t="shared" ref="CP835:CP898" si="122">SUM(CL835:CO835)</f>
        <v>0</v>
      </c>
      <c r="CQ835" s="223">
        <f t="shared" ref="CQ835:CQ898" si="123">CP835-BU835</f>
        <v>0</v>
      </c>
      <c r="CR835" s="222"/>
      <c r="CS835" s="222"/>
      <c r="CT835" s="222"/>
      <c r="CU835" s="222"/>
      <c r="CV835" s="222"/>
      <c r="CW835" s="222"/>
      <c r="CX835" s="222"/>
      <c r="CY835" s="222"/>
      <c r="CZ835" s="222"/>
      <c r="DA835" s="222"/>
      <c r="DB835" s="224">
        <f t="shared" ref="DB835:DB898" si="124">SUM(BB835:BE835)+BM835+BN835</f>
        <v>0</v>
      </c>
      <c r="DC835" s="224">
        <f t="shared" ref="DC835:DC898" si="125">BF835+BG835+BH835+BI835+BJ835+BK835+BL835+BO835+BR835</f>
        <v>0</v>
      </c>
      <c r="DD835" s="224">
        <f t="shared" ref="DD835:DD898" si="126">DC835+DB835</f>
        <v>0</v>
      </c>
      <c r="DE835" s="225">
        <f t="shared" ref="DE835:DE898" si="127">DD835-BS835</f>
        <v>0</v>
      </c>
      <c r="DF835" s="222"/>
      <c r="DG835" s="222"/>
    </row>
    <row r="836" spans="90:111" x14ac:dyDescent="0.25">
      <c r="CL836" s="223">
        <f t="shared" si="119"/>
        <v>0</v>
      </c>
      <c r="CM836" s="223">
        <f t="shared" si="120"/>
        <v>0</v>
      </c>
      <c r="CN836" s="223">
        <f t="shared" si="121"/>
        <v>0</v>
      </c>
      <c r="CO836" s="223">
        <f t="shared" si="121"/>
        <v>0</v>
      </c>
      <c r="CP836" s="223">
        <f t="shared" si="122"/>
        <v>0</v>
      </c>
      <c r="CQ836" s="223">
        <f t="shared" si="123"/>
        <v>0</v>
      </c>
      <c r="CR836" s="222"/>
      <c r="CS836" s="222"/>
      <c r="CT836" s="222"/>
      <c r="CU836" s="222"/>
      <c r="CV836" s="222"/>
      <c r="CW836" s="222"/>
      <c r="CX836" s="222"/>
      <c r="CY836" s="222"/>
      <c r="CZ836" s="222"/>
      <c r="DA836" s="222"/>
      <c r="DB836" s="224">
        <f t="shared" si="124"/>
        <v>0</v>
      </c>
      <c r="DC836" s="224">
        <f t="shared" si="125"/>
        <v>0</v>
      </c>
      <c r="DD836" s="224">
        <f t="shared" si="126"/>
        <v>0</v>
      </c>
      <c r="DE836" s="225">
        <f t="shared" si="127"/>
        <v>0</v>
      </c>
      <c r="DF836" s="222"/>
      <c r="DG836" s="222"/>
    </row>
    <row r="837" spans="90:111" x14ac:dyDescent="0.25">
      <c r="CL837" s="223">
        <f t="shared" si="119"/>
        <v>0</v>
      </c>
      <c r="CM837" s="223">
        <f t="shared" si="120"/>
        <v>0</v>
      </c>
      <c r="CN837" s="223">
        <f t="shared" si="121"/>
        <v>0</v>
      </c>
      <c r="CO837" s="223">
        <f t="shared" si="121"/>
        <v>0</v>
      </c>
      <c r="CP837" s="223">
        <f t="shared" si="122"/>
        <v>0</v>
      </c>
      <c r="CQ837" s="223">
        <f t="shared" si="123"/>
        <v>0</v>
      </c>
      <c r="CR837" s="222"/>
      <c r="CS837" s="222"/>
      <c r="CT837" s="222"/>
      <c r="CU837" s="222"/>
      <c r="CV837" s="222"/>
      <c r="CW837" s="222"/>
      <c r="CX837" s="222"/>
      <c r="CY837" s="222"/>
      <c r="CZ837" s="222"/>
      <c r="DA837" s="222"/>
      <c r="DB837" s="224">
        <f t="shared" si="124"/>
        <v>0</v>
      </c>
      <c r="DC837" s="224">
        <f t="shared" si="125"/>
        <v>0</v>
      </c>
      <c r="DD837" s="224">
        <f t="shared" si="126"/>
        <v>0</v>
      </c>
      <c r="DE837" s="225">
        <f t="shared" si="127"/>
        <v>0</v>
      </c>
      <c r="DF837" s="222"/>
      <c r="DG837" s="222"/>
    </row>
    <row r="838" spans="90:111" x14ac:dyDescent="0.25">
      <c r="CL838" s="223">
        <f t="shared" si="119"/>
        <v>0</v>
      </c>
      <c r="CM838" s="223">
        <f t="shared" si="120"/>
        <v>0</v>
      </c>
      <c r="CN838" s="223">
        <f t="shared" si="121"/>
        <v>0</v>
      </c>
      <c r="CO838" s="223">
        <f t="shared" si="121"/>
        <v>0</v>
      </c>
      <c r="CP838" s="223">
        <f t="shared" si="122"/>
        <v>0</v>
      </c>
      <c r="CQ838" s="223">
        <f t="shared" si="123"/>
        <v>0</v>
      </c>
      <c r="CR838" s="222"/>
      <c r="CS838" s="222"/>
      <c r="CT838" s="222"/>
      <c r="CU838" s="222"/>
      <c r="CV838" s="222"/>
      <c r="CW838" s="222"/>
      <c r="CX838" s="222"/>
      <c r="CY838" s="222"/>
      <c r="CZ838" s="222"/>
      <c r="DA838" s="222"/>
      <c r="DB838" s="224">
        <f t="shared" si="124"/>
        <v>0</v>
      </c>
      <c r="DC838" s="224">
        <f t="shared" si="125"/>
        <v>0</v>
      </c>
      <c r="DD838" s="224">
        <f t="shared" si="126"/>
        <v>0</v>
      </c>
      <c r="DE838" s="225">
        <f t="shared" si="127"/>
        <v>0</v>
      </c>
      <c r="DF838" s="222"/>
      <c r="DG838" s="222"/>
    </row>
    <row r="839" spans="90:111" x14ac:dyDescent="0.25">
      <c r="CL839" s="223">
        <f t="shared" si="119"/>
        <v>0</v>
      </c>
      <c r="CM839" s="223">
        <f t="shared" si="120"/>
        <v>0</v>
      </c>
      <c r="CN839" s="223">
        <f t="shared" si="121"/>
        <v>0</v>
      </c>
      <c r="CO839" s="223">
        <f t="shared" si="121"/>
        <v>0</v>
      </c>
      <c r="CP839" s="223">
        <f t="shared" si="122"/>
        <v>0</v>
      </c>
      <c r="CQ839" s="223">
        <f t="shared" si="123"/>
        <v>0</v>
      </c>
      <c r="CR839" s="222"/>
      <c r="CS839" s="222"/>
      <c r="CT839" s="222"/>
      <c r="CU839" s="222"/>
      <c r="CV839" s="222"/>
      <c r="CW839" s="222"/>
      <c r="CX839" s="222"/>
      <c r="CY839" s="222"/>
      <c r="CZ839" s="222"/>
      <c r="DA839" s="222"/>
      <c r="DB839" s="224">
        <f t="shared" si="124"/>
        <v>0</v>
      </c>
      <c r="DC839" s="224">
        <f t="shared" si="125"/>
        <v>0</v>
      </c>
      <c r="DD839" s="224">
        <f t="shared" si="126"/>
        <v>0</v>
      </c>
      <c r="DE839" s="225">
        <f t="shared" si="127"/>
        <v>0</v>
      </c>
      <c r="DF839" s="222"/>
      <c r="DG839" s="222"/>
    </row>
    <row r="840" spans="90:111" x14ac:dyDescent="0.25">
      <c r="CL840" s="223">
        <f t="shared" si="119"/>
        <v>0</v>
      </c>
      <c r="CM840" s="223">
        <f t="shared" si="120"/>
        <v>0</v>
      </c>
      <c r="CN840" s="223">
        <f t="shared" si="121"/>
        <v>0</v>
      </c>
      <c r="CO840" s="223">
        <f t="shared" si="121"/>
        <v>0</v>
      </c>
      <c r="CP840" s="223">
        <f t="shared" si="122"/>
        <v>0</v>
      </c>
      <c r="CQ840" s="223">
        <f t="shared" si="123"/>
        <v>0</v>
      </c>
      <c r="CR840" s="222"/>
      <c r="CS840" s="222"/>
      <c r="CT840" s="222"/>
      <c r="CU840" s="222"/>
      <c r="CV840" s="222"/>
      <c r="CW840" s="222"/>
      <c r="CX840" s="222"/>
      <c r="CY840" s="222"/>
      <c r="CZ840" s="222"/>
      <c r="DA840" s="222"/>
      <c r="DB840" s="224">
        <f t="shared" si="124"/>
        <v>0</v>
      </c>
      <c r="DC840" s="224">
        <f t="shared" si="125"/>
        <v>0</v>
      </c>
      <c r="DD840" s="224">
        <f t="shared" si="126"/>
        <v>0</v>
      </c>
      <c r="DE840" s="225">
        <f t="shared" si="127"/>
        <v>0</v>
      </c>
      <c r="DF840" s="222"/>
      <c r="DG840" s="222"/>
    </row>
    <row r="841" spans="90:111" x14ac:dyDescent="0.25">
      <c r="CL841" s="223">
        <f t="shared" si="119"/>
        <v>0</v>
      </c>
      <c r="CM841" s="223">
        <f t="shared" si="120"/>
        <v>0</v>
      </c>
      <c r="CN841" s="223">
        <f t="shared" si="121"/>
        <v>0</v>
      </c>
      <c r="CO841" s="223">
        <f t="shared" si="121"/>
        <v>0</v>
      </c>
      <c r="CP841" s="223">
        <f t="shared" si="122"/>
        <v>0</v>
      </c>
      <c r="CQ841" s="223">
        <f t="shared" si="123"/>
        <v>0</v>
      </c>
      <c r="CR841" s="222"/>
      <c r="CS841" s="222"/>
      <c r="CT841" s="222"/>
      <c r="CU841" s="222"/>
      <c r="CV841" s="222"/>
      <c r="CW841" s="222"/>
      <c r="CX841" s="222"/>
      <c r="CY841" s="222"/>
      <c r="CZ841" s="222"/>
      <c r="DA841" s="222"/>
      <c r="DB841" s="224">
        <f t="shared" si="124"/>
        <v>0</v>
      </c>
      <c r="DC841" s="224">
        <f t="shared" si="125"/>
        <v>0</v>
      </c>
      <c r="DD841" s="224">
        <f t="shared" si="126"/>
        <v>0</v>
      </c>
      <c r="DE841" s="225">
        <f t="shared" si="127"/>
        <v>0</v>
      </c>
      <c r="DF841" s="222"/>
      <c r="DG841" s="222"/>
    </row>
    <row r="842" spans="90:111" x14ac:dyDescent="0.25">
      <c r="CL842" s="223">
        <f t="shared" si="119"/>
        <v>0</v>
      </c>
      <c r="CM842" s="223">
        <f t="shared" si="120"/>
        <v>0</v>
      </c>
      <c r="CN842" s="223">
        <f t="shared" si="121"/>
        <v>0</v>
      </c>
      <c r="CO842" s="223">
        <f t="shared" si="121"/>
        <v>0</v>
      </c>
      <c r="CP842" s="223">
        <f t="shared" si="122"/>
        <v>0</v>
      </c>
      <c r="CQ842" s="223">
        <f t="shared" si="123"/>
        <v>0</v>
      </c>
      <c r="CR842" s="222"/>
      <c r="CS842" s="222"/>
      <c r="CT842" s="222"/>
      <c r="CU842" s="222"/>
      <c r="CV842" s="222"/>
      <c r="CW842" s="222"/>
      <c r="CX842" s="222"/>
      <c r="CY842" s="222"/>
      <c r="CZ842" s="222"/>
      <c r="DA842" s="222"/>
      <c r="DB842" s="224">
        <f t="shared" si="124"/>
        <v>0</v>
      </c>
      <c r="DC842" s="224">
        <f t="shared" si="125"/>
        <v>0</v>
      </c>
      <c r="DD842" s="224">
        <f t="shared" si="126"/>
        <v>0</v>
      </c>
      <c r="DE842" s="225">
        <f t="shared" si="127"/>
        <v>0</v>
      </c>
      <c r="DF842" s="222"/>
      <c r="DG842" s="222"/>
    </row>
    <row r="843" spans="90:111" x14ac:dyDescent="0.25">
      <c r="CL843" s="223">
        <f t="shared" si="119"/>
        <v>0</v>
      </c>
      <c r="CM843" s="223">
        <f t="shared" si="120"/>
        <v>0</v>
      </c>
      <c r="CN843" s="223">
        <f t="shared" si="121"/>
        <v>0</v>
      </c>
      <c r="CO843" s="223">
        <f t="shared" si="121"/>
        <v>0</v>
      </c>
      <c r="CP843" s="223">
        <f t="shared" si="122"/>
        <v>0</v>
      </c>
      <c r="CQ843" s="223">
        <f t="shared" si="123"/>
        <v>0</v>
      </c>
      <c r="CR843" s="222"/>
      <c r="CS843" s="222"/>
      <c r="CT843" s="222"/>
      <c r="CU843" s="222"/>
      <c r="CV843" s="222"/>
      <c r="CW843" s="222"/>
      <c r="CX843" s="222"/>
      <c r="CY843" s="222"/>
      <c r="CZ843" s="222"/>
      <c r="DA843" s="222"/>
      <c r="DB843" s="224">
        <f t="shared" si="124"/>
        <v>0</v>
      </c>
      <c r="DC843" s="224">
        <f t="shared" si="125"/>
        <v>0</v>
      </c>
      <c r="DD843" s="224">
        <f t="shared" si="126"/>
        <v>0</v>
      </c>
      <c r="DE843" s="225">
        <f t="shared" si="127"/>
        <v>0</v>
      </c>
      <c r="DF843" s="222"/>
      <c r="DG843" s="222"/>
    </row>
    <row r="844" spans="90:111" x14ac:dyDescent="0.25">
      <c r="CL844" s="223">
        <f t="shared" si="119"/>
        <v>0</v>
      </c>
      <c r="CM844" s="223">
        <f t="shared" si="120"/>
        <v>0</v>
      </c>
      <c r="CN844" s="223">
        <f t="shared" si="121"/>
        <v>0</v>
      </c>
      <c r="CO844" s="223">
        <f t="shared" si="121"/>
        <v>0</v>
      </c>
      <c r="CP844" s="223">
        <f t="shared" si="122"/>
        <v>0</v>
      </c>
      <c r="CQ844" s="223">
        <f t="shared" si="123"/>
        <v>0</v>
      </c>
      <c r="CR844" s="222"/>
      <c r="CS844" s="222"/>
      <c r="CT844" s="222"/>
      <c r="CU844" s="222"/>
      <c r="CV844" s="222"/>
      <c r="CW844" s="222"/>
      <c r="CX844" s="222"/>
      <c r="CY844" s="222"/>
      <c r="CZ844" s="222"/>
      <c r="DA844" s="222"/>
      <c r="DB844" s="224">
        <f t="shared" si="124"/>
        <v>0</v>
      </c>
      <c r="DC844" s="224">
        <f t="shared" si="125"/>
        <v>0</v>
      </c>
      <c r="DD844" s="224">
        <f t="shared" si="126"/>
        <v>0</v>
      </c>
      <c r="DE844" s="225">
        <f t="shared" si="127"/>
        <v>0</v>
      </c>
      <c r="DF844" s="222"/>
      <c r="DG844" s="222"/>
    </row>
    <row r="845" spans="90:111" x14ac:dyDescent="0.25">
      <c r="CL845" s="223">
        <f t="shared" si="119"/>
        <v>0</v>
      </c>
      <c r="CM845" s="223">
        <f t="shared" si="120"/>
        <v>0</v>
      </c>
      <c r="CN845" s="223">
        <f t="shared" si="121"/>
        <v>0</v>
      </c>
      <c r="CO845" s="223">
        <f t="shared" si="121"/>
        <v>0</v>
      </c>
      <c r="CP845" s="223">
        <f t="shared" si="122"/>
        <v>0</v>
      </c>
      <c r="CQ845" s="223">
        <f t="shared" si="123"/>
        <v>0</v>
      </c>
      <c r="CR845" s="222"/>
      <c r="CS845" s="222"/>
      <c r="CT845" s="222"/>
      <c r="CU845" s="222"/>
      <c r="CV845" s="222"/>
      <c r="CW845" s="222"/>
      <c r="CX845" s="222"/>
      <c r="CY845" s="222"/>
      <c r="CZ845" s="222"/>
      <c r="DA845" s="222"/>
      <c r="DB845" s="224">
        <f t="shared" si="124"/>
        <v>0</v>
      </c>
      <c r="DC845" s="224">
        <f t="shared" si="125"/>
        <v>0</v>
      </c>
      <c r="DD845" s="224">
        <f t="shared" si="126"/>
        <v>0</v>
      </c>
      <c r="DE845" s="225">
        <f t="shared" si="127"/>
        <v>0</v>
      </c>
      <c r="DF845" s="222"/>
      <c r="DG845" s="222"/>
    </row>
    <row r="846" spans="90:111" x14ac:dyDescent="0.25">
      <c r="CL846" s="223">
        <f t="shared" si="119"/>
        <v>0</v>
      </c>
      <c r="CM846" s="223">
        <f t="shared" si="120"/>
        <v>0</v>
      </c>
      <c r="CN846" s="223">
        <f t="shared" si="121"/>
        <v>0</v>
      </c>
      <c r="CO846" s="223">
        <f t="shared" si="121"/>
        <v>0</v>
      </c>
      <c r="CP846" s="223">
        <f t="shared" si="122"/>
        <v>0</v>
      </c>
      <c r="CQ846" s="223">
        <f t="shared" si="123"/>
        <v>0</v>
      </c>
      <c r="CR846" s="222"/>
      <c r="CS846" s="222"/>
      <c r="CT846" s="222"/>
      <c r="CU846" s="222"/>
      <c r="CV846" s="222"/>
      <c r="CW846" s="222"/>
      <c r="CX846" s="222"/>
      <c r="CY846" s="222"/>
      <c r="CZ846" s="222"/>
      <c r="DA846" s="222"/>
      <c r="DB846" s="224">
        <f t="shared" si="124"/>
        <v>0</v>
      </c>
      <c r="DC846" s="224">
        <f t="shared" si="125"/>
        <v>0</v>
      </c>
      <c r="DD846" s="224">
        <f t="shared" si="126"/>
        <v>0</v>
      </c>
      <c r="DE846" s="225">
        <f t="shared" si="127"/>
        <v>0</v>
      </c>
      <c r="DF846" s="222"/>
      <c r="DG846" s="222"/>
    </row>
    <row r="847" spans="90:111" x14ac:dyDescent="0.25">
      <c r="CL847" s="223">
        <f t="shared" si="119"/>
        <v>0</v>
      </c>
      <c r="CM847" s="223">
        <f t="shared" si="120"/>
        <v>0</v>
      </c>
      <c r="CN847" s="223">
        <f t="shared" si="121"/>
        <v>0</v>
      </c>
      <c r="CO847" s="223">
        <f t="shared" si="121"/>
        <v>0</v>
      </c>
      <c r="CP847" s="223">
        <f t="shared" si="122"/>
        <v>0</v>
      </c>
      <c r="CQ847" s="223">
        <f t="shared" si="123"/>
        <v>0</v>
      </c>
      <c r="CR847" s="222"/>
      <c r="CS847" s="222"/>
      <c r="CT847" s="222"/>
      <c r="CU847" s="222"/>
      <c r="CV847" s="222"/>
      <c r="CW847" s="222"/>
      <c r="CX847" s="222"/>
      <c r="CY847" s="222"/>
      <c r="CZ847" s="222"/>
      <c r="DA847" s="222"/>
      <c r="DB847" s="224">
        <f t="shared" si="124"/>
        <v>0</v>
      </c>
      <c r="DC847" s="224">
        <f t="shared" si="125"/>
        <v>0</v>
      </c>
      <c r="DD847" s="224">
        <f t="shared" si="126"/>
        <v>0</v>
      </c>
      <c r="DE847" s="225">
        <f t="shared" si="127"/>
        <v>0</v>
      </c>
      <c r="DF847" s="222"/>
      <c r="DG847" s="222"/>
    </row>
    <row r="848" spans="90:111" x14ac:dyDescent="0.25">
      <c r="CL848" s="223">
        <f t="shared" si="119"/>
        <v>0</v>
      </c>
      <c r="CM848" s="223">
        <f t="shared" si="120"/>
        <v>0</v>
      </c>
      <c r="CN848" s="223">
        <f t="shared" si="121"/>
        <v>0</v>
      </c>
      <c r="CO848" s="223">
        <f t="shared" si="121"/>
        <v>0</v>
      </c>
      <c r="CP848" s="223">
        <f t="shared" si="122"/>
        <v>0</v>
      </c>
      <c r="CQ848" s="223">
        <f t="shared" si="123"/>
        <v>0</v>
      </c>
      <c r="CR848" s="222"/>
      <c r="CS848" s="222"/>
      <c r="CT848" s="222"/>
      <c r="CU848" s="222"/>
      <c r="CV848" s="222"/>
      <c r="CW848" s="222"/>
      <c r="CX848" s="222"/>
      <c r="CY848" s="222"/>
      <c r="CZ848" s="222"/>
      <c r="DA848" s="222"/>
      <c r="DB848" s="224">
        <f t="shared" si="124"/>
        <v>0</v>
      </c>
      <c r="DC848" s="224">
        <f t="shared" si="125"/>
        <v>0</v>
      </c>
      <c r="DD848" s="224">
        <f t="shared" si="126"/>
        <v>0</v>
      </c>
      <c r="DE848" s="225">
        <f t="shared" si="127"/>
        <v>0</v>
      </c>
      <c r="DF848" s="222"/>
      <c r="DG848" s="222"/>
    </row>
    <row r="849" spans="90:111" x14ac:dyDescent="0.25">
      <c r="CL849" s="223">
        <f t="shared" si="119"/>
        <v>0</v>
      </c>
      <c r="CM849" s="223">
        <f t="shared" si="120"/>
        <v>0</v>
      </c>
      <c r="CN849" s="223">
        <f t="shared" si="121"/>
        <v>0</v>
      </c>
      <c r="CO849" s="223">
        <f t="shared" si="121"/>
        <v>0</v>
      </c>
      <c r="CP849" s="223">
        <f t="shared" si="122"/>
        <v>0</v>
      </c>
      <c r="CQ849" s="223">
        <f t="shared" si="123"/>
        <v>0</v>
      </c>
      <c r="CR849" s="222"/>
      <c r="CS849" s="222"/>
      <c r="CT849" s="222"/>
      <c r="CU849" s="222"/>
      <c r="CV849" s="222"/>
      <c r="CW849" s="222"/>
      <c r="CX849" s="222"/>
      <c r="CY849" s="222"/>
      <c r="CZ849" s="222"/>
      <c r="DA849" s="222"/>
      <c r="DB849" s="224">
        <f t="shared" si="124"/>
        <v>0</v>
      </c>
      <c r="DC849" s="224">
        <f t="shared" si="125"/>
        <v>0</v>
      </c>
      <c r="DD849" s="224">
        <f t="shared" si="126"/>
        <v>0</v>
      </c>
      <c r="DE849" s="225">
        <f t="shared" si="127"/>
        <v>0</v>
      </c>
      <c r="DF849" s="222"/>
      <c r="DG849" s="222"/>
    </row>
    <row r="850" spans="90:111" x14ac:dyDescent="0.25">
      <c r="CL850" s="223">
        <f t="shared" si="119"/>
        <v>0</v>
      </c>
      <c r="CM850" s="223">
        <f t="shared" si="120"/>
        <v>0</v>
      </c>
      <c r="CN850" s="223">
        <f t="shared" si="121"/>
        <v>0</v>
      </c>
      <c r="CO850" s="223">
        <f t="shared" si="121"/>
        <v>0</v>
      </c>
      <c r="CP850" s="223">
        <f t="shared" si="122"/>
        <v>0</v>
      </c>
      <c r="CQ850" s="223">
        <f t="shared" si="123"/>
        <v>0</v>
      </c>
      <c r="CR850" s="222"/>
      <c r="CS850" s="222"/>
      <c r="CT850" s="222"/>
      <c r="CU850" s="222"/>
      <c r="CV850" s="222"/>
      <c r="CW850" s="222"/>
      <c r="CX850" s="222"/>
      <c r="CY850" s="222"/>
      <c r="CZ850" s="222"/>
      <c r="DA850" s="222"/>
      <c r="DB850" s="224">
        <f t="shared" si="124"/>
        <v>0</v>
      </c>
      <c r="DC850" s="224">
        <f t="shared" si="125"/>
        <v>0</v>
      </c>
      <c r="DD850" s="224">
        <f t="shared" si="126"/>
        <v>0</v>
      </c>
      <c r="DE850" s="225">
        <f t="shared" si="127"/>
        <v>0</v>
      </c>
      <c r="DF850" s="222"/>
      <c r="DG850" s="222"/>
    </row>
    <row r="851" spans="90:111" x14ac:dyDescent="0.25">
      <c r="CL851" s="223">
        <f t="shared" si="119"/>
        <v>0</v>
      </c>
      <c r="CM851" s="223">
        <f t="shared" si="120"/>
        <v>0</v>
      </c>
      <c r="CN851" s="223">
        <f t="shared" si="121"/>
        <v>0</v>
      </c>
      <c r="CO851" s="223">
        <f t="shared" si="121"/>
        <v>0</v>
      </c>
      <c r="CP851" s="223">
        <f t="shared" si="122"/>
        <v>0</v>
      </c>
      <c r="CQ851" s="223">
        <f t="shared" si="123"/>
        <v>0</v>
      </c>
      <c r="CR851" s="222"/>
      <c r="CS851" s="222"/>
      <c r="CT851" s="222"/>
      <c r="CU851" s="222"/>
      <c r="CV851" s="222"/>
      <c r="CW851" s="222"/>
      <c r="CX851" s="222"/>
      <c r="CY851" s="222"/>
      <c r="CZ851" s="222"/>
      <c r="DA851" s="222"/>
      <c r="DB851" s="224">
        <f t="shared" si="124"/>
        <v>0</v>
      </c>
      <c r="DC851" s="224">
        <f t="shared" si="125"/>
        <v>0</v>
      </c>
      <c r="DD851" s="224">
        <f t="shared" si="126"/>
        <v>0</v>
      </c>
      <c r="DE851" s="225">
        <f t="shared" si="127"/>
        <v>0</v>
      </c>
      <c r="DF851" s="222"/>
      <c r="DG851" s="222"/>
    </row>
    <row r="852" spans="90:111" x14ac:dyDescent="0.25">
      <c r="CL852" s="223">
        <f t="shared" si="119"/>
        <v>0</v>
      </c>
      <c r="CM852" s="223">
        <f t="shared" si="120"/>
        <v>0</v>
      </c>
      <c r="CN852" s="223">
        <f t="shared" si="121"/>
        <v>0</v>
      </c>
      <c r="CO852" s="223">
        <f t="shared" si="121"/>
        <v>0</v>
      </c>
      <c r="CP852" s="223">
        <f t="shared" si="122"/>
        <v>0</v>
      </c>
      <c r="CQ852" s="223">
        <f t="shared" si="123"/>
        <v>0</v>
      </c>
      <c r="CR852" s="222"/>
      <c r="CS852" s="222"/>
      <c r="CT852" s="222"/>
      <c r="CU852" s="222"/>
      <c r="CV852" s="222"/>
      <c r="CW852" s="222"/>
      <c r="CX852" s="222"/>
      <c r="CY852" s="222"/>
      <c r="CZ852" s="222"/>
      <c r="DA852" s="222"/>
      <c r="DB852" s="224">
        <f t="shared" si="124"/>
        <v>0</v>
      </c>
      <c r="DC852" s="224">
        <f t="shared" si="125"/>
        <v>0</v>
      </c>
      <c r="DD852" s="224">
        <f t="shared" si="126"/>
        <v>0</v>
      </c>
      <c r="DE852" s="225">
        <f t="shared" si="127"/>
        <v>0</v>
      </c>
      <c r="DF852" s="222"/>
      <c r="DG852" s="222"/>
    </row>
    <row r="853" spans="90:111" x14ac:dyDescent="0.25">
      <c r="CL853" s="223">
        <f t="shared" si="119"/>
        <v>0</v>
      </c>
      <c r="CM853" s="223">
        <f t="shared" si="120"/>
        <v>0</v>
      </c>
      <c r="CN853" s="223">
        <f t="shared" si="121"/>
        <v>0</v>
      </c>
      <c r="CO853" s="223">
        <f t="shared" si="121"/>
        <v>0</v>
      </c>
      <c r="CP853" s="223">
        <f t="shared" si="122"/>
        <v>0</v>
      </c>
      <c r="CQ853" s="223">
        <f t="shared" si="123"/>
        <v>0</v>
      </c>
      <c r="CR853" s="222"/>
      <c r="CS853" s="222"/>
      <c r="CT853" s="222"/>
      <c r="CU853" s="222"/>
      <c r="CV853" s="222"/>
      <c r="CW853" s="222"/>
      <c r="CX853" s="222"/>
      <c r="CY853" s="222"/>
      <c r="CZ853" s="222"/>
      <c r="DA853" s="222"/>
      <c r="DB853" s="224">
        <f t="shared" si="124"/>
        <v>0</v>
      </c>
      <c r="DC853" s="224">
        <f t="shared" si="125"/>
        <v>0</v>
      </c>
      <c r="DD853" s="224">
        <f t="shared" si="126"/>
        <v>0</v>
      </c>
      <c r="DE853" s="225">
        <f t="shared" si="127"/>
        <v>0</v>
      </c>
      <c r="DF853" s="222"/>
      <c r="DG853" s="222"/>
    </row>
    <row r="854" spans="90:111" x14ac:dyDescent="0.25">
      <c r="CL854" s="223">
        <f t="shared" si="119"/>
        <v>0</v>
      </c>
      <c r="CM854" s="223">
        <f t="shared" si="120"/>
        <v>0</v>
      </c>
      <c r="CN854" s="223">
        <f t="shared" si="121"/>
        <v>0</v>
      </c>
      <c r="CO854" s="223">
        <f t="shared" si="121"/>
        <v>0</v>
      </c>
      <c r="CP854" s="223">
        <f t="shared" si="122"/>
        <v>0</v>
      </c>
      <c r="CQ854" s="223">
        <f t="shared" si="123"/>
        <v>0</v>
      </c>
      <c r="CR854" s="222"/>
      <c r="CS854" s="222"/>
      <c r="CT854" s="222"/>
      <c r="CU854" s="222"/>
      <c r="CV854" s="222"/>
      <c r="CW854" s="222"/>
      <c r="CX854" s="222"/>
      <c r="CY854" s="222"/>
      <c r="CZ854" s="222"/>
      <c r="DA854" s="222"/>
      <c r="DB854" s="224">
        <f t="shared" si="124"/>
        <v>0</v>
      </c>
      <c r="DC854" s="224">
        <f t="shared" si="125"/>
        <v>0</v>
      </c>
      <c r="DD854" s="224">
        <f t="shared" si="126"/>
        <v>0</v>
      </c>
      <c r="DE854" s="225">
        <f t="shared" si="127"/>
        <v>0</v>
      </c>
      <c r="DF854" s="222"/>
      <c r="DG854" s="222"/>
    </row>
    <row r="855" spans="90:111" x14ac:dyDescent="0.25">
      <c r="CL855" s="223">
        <f t="shared" si="119"/>
        <v>0</v>
      </c>
      <c r="CM855" s="223">
        <f t="shared" si="120"/>
        <v>0</v>
      </c>
      <c r="CN855" s="223">
        <f t="shared" si="121"/>
        <v>0</v>
      </c>
      <c r="CO855" s="223">
        <f t="shared" si="121"/>
        <v>0</v>
      </c>
      <c r="CP855" s="223">
        <f t="shared" si="122"/>
        <v>0</v>
      </c>
      <c r="CQ855" s="223">
        <f t="shared" si="123"/>
        <v>0</v>
      </c>
      <c r="CR855" s="222"/>
      <c r="CS855" s="222"/>
      <c r="CT855" s="222"/>
      <c r="CU855" s="222"/>
      <c r="CV855" s="222"/>
      <c r="CW855" s="222"/>
      <c r="CX855" s="222"/>
      <c r="CY855" s="222"/>
      <c r="CZ855" s="222"/>
      <c r="DA855" s="222"/>
      <c r="DB855" s="224">
        <f t="shared" si="124"/>
        <v>0</v>
      </c>
      <c r="DC855" s="224">
        <f t="shared" si="125"/>
        <v>0</v>
      </c>
      <c r="DD855" s="224">
        <f t="shared" si="126"/>
        <v>0</v>
      </c>
      <c r="DE855" s="225">
        <f t="shared" si="127"/>
        <v>0</v>
      </c>
      <c r="DF855" s="222"/>
      <c r="DG855" s="222"/>
    </row>
    <row r="856" spans="90:111" x14ac:dyDescent="0.25">
      <c r="CL856" s="223">
        <f t="shared" si="119"/>
        <v>0</v>
      </c>
      <c r="CM856" s="223">
        <f t="shared" si="120"/>
        <v>0</v>
      </c>
      <c r="CN856" s="223">
        <f t="shared" si="121"/>
        <v>0</v>
      </c>
      <c r="CO856" s="223">
        <f t="shared" si="121"/>
        <v>0</v>
      </c>
      <c r="CP856" s="223">
        <f t="shared" si="122"/>
        <v>0</v>
      </c>
      <c r="CQ856" s="223">
        <f t="shared" si="123"/>
        <v>0</v>
      </c>
      <c r="CR856" s="222"/>
      <c r="CS856" s="222"/>
      <c r="CT856" s="222"/>
      <c r="CU856" s="222"/>
      <c r="CV856" s="222"/>
      <c r="CW856" s="222"/>
      <c r="CX856" s="222"/>
      <c r="CY856" s="222"/>
      <c r="CZ856" s="222"/>
      <c r="DA856" s="222"/>
      <c r="DB856" s="224">
        <f t="shared" si="124"/>
        <v>0</v>
      </c>
      <c r="DC856" s="224">
        <f t="shared" si="125"/>
        <v>0</v>
      </c>
      <c r="DD856" s="224">
        <f t="shared" si="126"/>
        <v>0</v>
      </c>
      <c r="DE856" s="225">
        <f t="shared" si="127"/>
        <v>0</v>
      </c>
      <c r="DF856" s="222"/>
      <c r="DG856" s="222"/>
    </row>
    <row r="857" spans="90:111" x14ac:dyDescent="0.25">
      <c r="CL857" s="223">
        <f t="shared" si="119"/>
        <v>0</v>
      </c>
      <c r="CM857" s="223">
        <f t="shared" si="120"/>
        <v>0</v>
      </c>
      <c r="CN857" s="223">
        <f t="shared" si="121"/>
        <v>0</v>
      </c>
      <c r="CO857" s="223">
        <f t="shared" si="121"/>
        <v>0</v>
      </c>
      <c r="CP857" s="223">
        <f t="shared" si="122"/>
        <v>0</v>
      </c>
      <c r="CQ857" s="223">
        <f t="shared" si="123"/>
        <v>0</v>
      </c>
      <c r="CR857" s="222"/>
      <c r="CS857" s="222"/>
      <c r="CT857" s="222"/>
      <c r="CU857" s="222"/>
      <c r="CV857" s="222"/>
      <c r="CW857" s="222"/>
      <c r="CX857" s="222"/>
      <c r="CY857" s="222"/>
      <c r="CZ857" s="222"/>
      <c r="DA857" s="222"/>
      <c r="DB857" s="224">
        <f t="shared" si="124"/>
        <v>0</v>
      </c>
      <c r="DC857" s="224">
        <f t="shared" si="125"/>
        <v>0</v>
      </c>
      <c r="DD857" s="224">
        <f t="shared" si="126"/>
        <v>0</v>
      </c>
      <c r="DE857" s="225">
        <f t="shared" si="127"/>
        <v>0</v>
      </c>
      <c r="DF857" s="222"/>
      <c r="DG857" s="222"/>
    </row>
    <row r="858" spans="90:111" x14ac:dyDescent="0.25">
      <c r="CL858" s="223">
        <f t="shared" si="119"/>
        <v>0</v>
      </c>
      <c r="CM858" s="223">
        <f t="shared" si="120"/>
        <v>0</v>
      </c>
      <c r="CN858" s="223">
        <f t="shared" si="121"/>
        <v>0</v>
      </c>
      <c r="CO858" s="223">
        <f t="shared" si="121"/>
        <v>0</v>
      </c>
      <c r="CP858" s="223">
        <f t="shared" si="122"/>
        <v>0</v>
      </c>
      <c r="CQ858" s="223">
        <f t="shared" si="123"/>
        <v>0</v>
      </c>
      <c r="CR858" s="222"/>
      <c r="CS858" s="222"/>
      <c r="CT858" s="222"/>
      <c r="CU858" s="222"/>
      <c r="CV858" s="222"/>
      <c r="CW858" s="222"/>
      <c r="CX858" s="222"/>
      <c r="CY858" s="222"/>
      <c r="CZ858" s="222"/>
      <c r="DA858" s="222"/>
      <c r="DB858" s="224">
        <f t="shared" si="124"/>
        <v>0</v>
      </c>
      <c r="DC858" s="224">
        <f t="shared" si="125"/>
        <v>0</v>
      </c>
      <c r="DD858" s="224">
        <f t="shared" si="126"/>
        <v>0</v>
      </c>
      <c r="DE858" s="225">
        <f t="shared" si="127"/>
        <v>0</v>
      </c>
      <c r="DF858" s="222"/>
      <c r="DG858" s="222"/>
    </row>
    <row r="859" spans="90:111" x14ac:dyDescent="0.25">
      <c r="CL859" s="223">
        <f t="shared" si="119"/>
        <v>0</v>
      </c>
      <c r="CM859" s="223">
        <f t="shared" si="120"/>
        <v>0</v>
      </c>
      <c r="CN859" s="223">
        <f t="shared" si="121"/>
        <v>0</v>
      </c>
      <c r="CO859" s="223">
        <f t="shared" si="121"/>
        <v>0</v>
      </c>
      <c r="CP859" s="223">
        <f t="shared" si="122"/>
        <v>0</v>
      </c>
      <c r="CQ859" s="223">
        <f t="shared" si="123"/>
        <v>0</v>
      </c>
      <c r="CR859" s="222"/>
      <c r="CS859" s="222"/>
      <c r="CT859" s="222"/>
      <c r="CU859" s="222"/>
      <c r="CV859" s="222"/>
      <c r="CW859" s="222"/>
      <c r="CX859" s="222"/>
      <c r="CY859" s="222"/>
      <c r="CZ859" s="222"/>
      <c r="DA859" s="222"/>
      <c r="DB859" s="224">
        <f t="shared" si="124"/>
        <v>0</v>
      </c>
      <c r="DC859" s="224">
        <f t="shared" si="125"/>
        <v>0</v>
      </c>
      <c r="DD859" s="224">
        <f t="shared" si="126"/>
        <v>0</v>
      </c>
      <c r="DE859" s="225">
        <f t="shared" si="127"/>
        <v>0</v>
      </c>
      <c r="DF859" s="222"/>
      <c r="DG859" s="222"/>
    </row>
    <row r="860" spans="90:111" x14ac:dyDescent="0.25">
      <c r="CL860" s="223">
        <f t="shared" si="119"/>
        <v>0</v>
      </c>
      <c r="CM860" s="223">
        <f t="shared" si="120"/>
        <v>0</v>
      </c>
      <c r="CN860" s="223">
        <f t="shared" si="121"/>
        <v>0</v>
      </c>
      <c r="CO860" s="223">
        <f t="shared" si="121"/>
        <v>0</v>
      </c>
      <c r="CP860" s="223">
        <f t="shared" si="122"/>
        <v>0</v>
      </c>
      <c r="CQ860" s="223">
        <f t="shared" si="123"/>
        <v>0</v>
      </c>
      <c r="CR860" s="222"/>
      <c r="CS860" s="222"/>
      <c r="CT860" s="222"/>
      <c r="CU860" s="222"/>
      <c r="CV860" s="222"/>
      <c r="CW860" s="222"/>
      <c r="CX860" s="222"/>
      <c r="CY860" s="222"/>
      <c r="CZ860" s="222"/>
      <c r="DA860" s="222"/>
      <c r="DB860" s="224">
        <f t="shared" si="124"/>
        <v>0</v>
      </c>
      <c r="DC860" s="224">
        <f t="shared" si="125"/>
        <v>0</v>
      </c>
      <c r="DD860" s="224">
        <f t="shared" si="126"/>
        <v>0</v>
      </c>
      <c r="DE860" s="225">
        <f t="shared" si="127"/>
        <v>0</v>
      </c>
      <c r="DF860" s="222"/>
      <c r="DG860" s="222"/>
    </row>
    <row r="861" spans="90:111" x14ac:dyDescent="0.25">
      <c r="CL861" s="223">
        <f t="shared" si="119"/>
        <v>0</v>
      </c>
      <c r="CM861" s="223">
        <f t="shared" si="120"/>
        <v>0</v>
      </c>
      <c r="CN861" s="223">
        <f t="shared" si="121"/>
        <v>0</v>
      </c>
      <c r="CO861" s="223">
        <f t="shared" si="121"/>
        <v>0</v>
      </c>
      <c r="CP861" s="223">
        <f t="shared" si="122"/>
        <v>0</v>
      </c>
      <c r="CQ861" s="223">
        <f t="shared" si="123"/>
        <v>0</v>
      </c>
      <c r="CR861" s="222"/>
      <c r="CS861" s="222"/>
      <c r="CT861" s="222"/>
      <c r="CU861" s="222"/>
      <c r="CV861" s="222"/>
      <c r="CW861" s="222"/>
      <c r="CX861" s="222"/>
      <c r="CY861" s="222"/>
      <c r="CZ861" s="222"/>
      <c r="DA861" s="222"/>
      <c r="DB861" s="224">
        <f t="shared" si="124"/>
        <v>0</v>
      </c>
      <c r="DC861" s="224">
        <f t="shared" si="125"/>
        <v>0</v>
      </c>
      <c r="DD861" s="224">
        <f t="shared" si="126"/>
        <v>0</v>
      </c>
      <c r="DE861" s="225">
        <f t="shared" si="127"/>
        <v>0</v>
      </c>
      <c r="DF861" s="222"/>
      <c r="DG861" s="222"/>
    </row>
    <row r="862" spans="90:111" x14ac:dyDescent="0.25">
      <c r="CL862" s="223">
        <f t="shared" si="119"/>
        <v>0</v>
      </c>
      <c r="CM862" s="223">
        <f t="shared" si="120"/>
        <v>0</v>
      </c>
      <c r="CN862" s="223">
        <f t="shared" si="121"/>
        <v>0</v>
      </c>
      <c r="CO862" s="223">
        <f t="shared" si="121"/>
        <v>0</v>
      </c>
      <c r="CP862" s="223">
        <f t="shared" si="122"/>
        <v>0</v>
      </c>
      <c r="CQ862" s="223">
        <f t="shared" si="123"/>
        <v>0</v>
      </c>
      <c r="CR862" s="222"/>
      <c r="CS862" s="222"/>
      <c r="CT862" s="222"/>
      <c r="CU862" s="222"/>
      <c r="CV862" s="222"/>
      <c r="CW862" s="222"/>
      <c r="CX862" s="222"/>
      <c r="CY862" s="222"/>
      <c r="CZ862" s="222"/>
      <c r="DA862" s="222"/>
      <c r="DB862" s="224">
        <f t="shared" si="124"/>
        <v>0</v>
      </c>
      <c r="DC862" s="224">
        <f t="shared" si="125"/>
        <v>0</v>
      </c>
      <c r="DD862" s="224">
        <f t="shared" si="126"/>
        <v>0</v>
      </c>
      <c r="DE862" s="225">
        <f t="shared" si="127"/>
        <v>0</v>
      </c>
      <c r="DF862" s="222"/>
      <c r="DG862" s="222"/>
    </row>
    <row r="863" spans="90:111" x14ac:dyDescent="0.25">
      <c r="CL863" s="223">
        <f t="shared" si="119"/>
        <v>0</v>
      </c>
      <c r="CM863" s="223">
        <f t="shared" si="120"/>
        <v>0</v>
      </c>
      <c r="CN863" s="223">
        <f t="shared" si="121"/>
        <v>0</v>
      </c>
      <c r="CO863" s="223">
        <f t="shared" si="121"/>
        <v>0</v>
      </c>
      <c r="CP863" s="223">
        <f t="shared" si="122"/>
        <v>0</v>
      </c>
      <c r="CQ863" s="223">
        <f t="shared" si="123"/>
        <v>0</v>
      </c>
      <c r="CR863" s="222"/>
      <c r="CS863" s="222"/>
      <c r="CT863" s="222"/>
      <c r="CU863" s="222"/>
      <c r="CV863" s="222"/>
      <c r="CW863" s="222"/>
      <c r="CX863" s="222"/>
      <c r="CY863" s="222"/>
      <c r="CZ863" s="222"/>
      <c r="DA863" s="222"/>
      <c r="DB863" s="224">
        <f t="shared" si="124"/>
        <v>0</v>
      </c>
      <c r="DC863" s="224">
        <f t="shared" si="125"/>
        <v>0</v>
      </c>
      <c r="DD863" s="224">
        <f t="shared" si="126"/>
        <v>0</v>
      </c>
      <c r="DE863" s="225">
        <f t="shared" si="127"/>
        <v>0</v>
      </c>
      <c r="DF863" s="222"/>
      <c r="DG863" s="222"/>
    </row>
    <row r="864" spans="90:111" x14ac:dyDescent="0.25">
      <c r="CL864" s="223">
        <f t="shared" si="119"/>
        <v>0</v>
      </c>
      <c r="CM864" s="223">
        <f t="shared" si="120"/>
        <v>0</v>
      </c>
      <c r="CN864" s="223">
        <f t="shared" si="121"/>
        <v>0</v>
      </c>
      <c r="CO864" s="223">
        <f t="shared" si="121"/>
        <v>0</v>
      </c>
      <c r="CP864" s="223">
        <f t="shared" si="122"/>
        <v>0</v>
      </c>
      <c r="CQ864" s="223">
        <f t="shared" si="123"/>
        <v>0</v>
      </c>
      <c r="CR864" s="222"/>
      <c r="CS864" s="222"/>
      <c r="CT864" s="222"/>
      <c r="CU864" s="222"/>
      <c r="CV864" s="222"/>
      <c r="CW864" s="222"/>
      <c r="CX864" s="222"/>
      <c r="CY864" s="222"/>
      <c r="CZ864" s="222"/>
      <c r="DA864" s="222"/>
      <c r="DB864" s="224">
        <f t="shared" si="124"/>
        <v>0</v>
      </c>
      <c r="DC864" s="224">
        <f t="shared" si="125"/>
        <v>0</v>
      </c>
      <c r="DD864" s="224">
        <f t="shared" si="126"/>
        <v>0</v>
      </c>
      <c r="DE864" s="225">
        <f t="shared" si="127"/>
        <v>0</v>
      </c>
      <c r="DF864" s="222"/>
      <c r="DG864" s="222"/>
    </row>
    <row r="865" spans="90:111" x14ac:dyDescent="0.25">
      <c r="CL865" s="223">
        <f t="shared" si="119"/>
        <v>0</v>
      </c>
      <c r="CM865" s="223">
        <f t="shared" si="120"/>
        <v>0</v>
      </c>
      <c r="CN865" s="223">
        <f t="shared" si="121"/>
        <v>0</v>
      </c>
      <c r="CO865" s="223">
        <f t="shared" si="121"/>
        <v>0</v>
      </c>
      <c r="CP865" s="223">
        <f t="shared" si="122"/>
        <v>0</v>
      </c>
      <c r="CQ865" s="223">
        <f t="shared" si="123"/>
        <v>0</v>
      </c>
      <c r="CR865" s="222"/>
      <c r="CS865" s="222"/>
      <c r="CT865" s="222"/>
      <c r="CU865" s="222"/>
      <c r="CV865" s="222"/>
      <c r="CW865" s="222"/>
      <c r="CX865" s="222"/>
      <c r="CY865" s="222"/>
      <c r="CZ865" s="222"/>
      <c r="DA865" s="222"/>
      <c r="DB865" s="224">
        <f t="shared" si="124"/>
        <v>0</v>
      </c>
      <c r="DC865" s="224">
        <f t="shared" si="125"/>
        <v>0</v>
      </c>
      <c r="DD865" s="224">
        <f t="shared" si="126"/>
        <v>0</v>
      </c>
      <c r="DE865" s="225">
        <f t="shared" si="127"/>
        <v>0</v>
      </c>
      <c r="DF865" s="222"/>
      <c r="DG865" s="222"/>
    </row>
    <row r="866" spans="90:111" x14ac:dyDescent="0.25">
      <c r="CL866" s="223">
        <f t="shared" si="119"/>
        <v>0</v>
      </c>
      <c r="CM866" s="223">
        <f t="shared" si="120"/>
        <v>0</v>
      </c>
      <c r="CN866" s="223">
        <f t="shared" si="121"/>
        <v>0</v>
      </c>
      <c r="CO866" s="223">
        <f t="shared" si="121"/>
        <v>0</v>
      </c>
      <c r="CP866" s="223">
        <f t="shared" si="122"/>
        <v>0</v>
      </c>
      <c r="CQ866" s="223">
        <f t="shared" si="123"/>
        <v>0</v>
      </c>
      <c r="CR866" s="222"/>
      <c r="CS866" s="222"/>
      <c r="CT866" s="222"/>
      <c r="CU866" s="222"/>
      <c r="CV866" s="222"/>
      <c r="CW866" s="222"/>
      <c r="CX866" s="222"/>
      <c r="CY866" s="222"/>
      <c r="CZ866" s="222"/>
      <c r="DA866" s="222"/>
      <c r="DB866" s="224">
        <f t="shared" si="124"/>
        <v>0</v>
      </c>
      <c r="DC866" s="224">
        <f t="shared" si="125"/>
        <v>0</v>
      </c>
      <c r="DD866" s="224">
        <f t="shared" si="126"/>
        <v>0</v>
      </c>
      <c r="DE866" s="225">
        <f t="shared" si="127"/>
        <v>0</v>
      </c>
      <c r="DF866" s="222"/>
      <c r="DG866" s="222"/>
    </row>
    <row r="867" spans="90:111" x14ac:dyDescent="0.25">
      <c r="CL867" s="223">
        <f t="shared" si="119"/>
        <v>0</v>
      </c>
      <c r="CM867" s="223">
        <f t="shared" si="120"/>
        <v>0</v>
      </c>
      <c r="CN867" s="223">
        <f t="shared" si="121"/>
        <v>0</v>
      </c>
      <c r="CO867" s="223">
        <f t="shared" si="121"/>
        <v>0</v>
      </c>
      <c r="CP867" s="223">
        <f t="shared" si="122"/>
        <v>0</v>
      </c>
      <c r="CQ867" s="223">
        <f t="shared" si="123"/>
        <v>0</v>
      </c>
      <c r="CR867" s="222"/>
      <c r="CS867" s="222"/>
      <c r="CT867" s="222"/>
      <c r="CU867" s="222"/>
      <c r="CV867" s="222"/>
      <c r="CW867" s="222"/>
      <c r="CX867" s="222"/>
      <c r="CY867" s="222"/>
      <c r="CZ867" s="222"/>
      <c r="DA867" s="222"/>
      <c r="DB867" s="224">
        <f t="shared" si="124"/>
        <v>0</v>
      </c>
      <c r="DC867" s="224">
        <f t="shared" si="125"/>
        <v>0</v>
      </c>
      <c r="DD867" s="224">
        <f t="shared" si="126"/>
        <v>0</v>
      </c>
      <c r="DE867" s="225">
        <f t="shared" si="127"/>
        <v>0</v>
      </c>
      <c r="DF867" s="222"/>
      <c r="DG867" s="222"/>
    </row>
    <row r="868" spans="90:111" x14ac:dyDescent="0.25">
      <c r="CL868" s="223">
        <f t="shared" si="119"/>
        <v>0</v>
      </c>
      <c r="CM868" s="223">
        <f t="shared" si="120"/>
        <v>0</v>
      </c>
      <c r="CN868" s="223">
        <f t="shared" si="121"/>
        <v>0</v>
      </c>
      <c r="CO868" s="223">
        <f t="shared" si="121"/>
        <v>0</v>
      </c>
      <c r="CP868" s="223">
        <f t="shared" si="122"/>
        <v>0</v>
      </c>
      <c r="CQ868" s="223">
        <f t="shared" si="123"/>
        <v>0</v>
      </c>
      <c r="CR868" s="222"/>
      <c r="CS868" s="222"/>
      <c r="CT868" s="222"/>
      <c r="CU868" s="222"/>
      <c r="CV868" s="222"/>
      <c r="CW868" s="222"/>
      <c r="CX868" s="222"/>
      <c r="CY868" s="222"/>
      <c r="CZ868" s="222"/>
      <c r="DA868" s="222"/>
      <c r="DB868" s="224">
        <f t="shared" si="124"/>
        <v>0</v>
      </c>
      <c r="DC868" s="224">
        <f t="shared" si="125"/>
        <v>0</v>
      </c>
      <c r="DD868" s="224">
        <f t="shared" si="126"/>
        <v>0</v>
      </c>
      <c r="DE868" s="225">
        <f t="shared" si="127"/>
        <v>0</v>
      </c>
      <c r="DF868" s="222"/>
      <c r="DG868" s="222"/>
    </row>
    <row r="869" spans="90:111" x14ac:dyDescent="0.25">
      <c r="CL869" s="223">
        <f t="shared" si="119"/>
        <v>0</v>
      </c>
      <c r="CM869" s="223">
        <f t="shared" si="120"/>
        <v>0</v>
      </c>
      <c r="CN869" s="223">
        <f t="shared" si="121"/>
        <v>0</v>
      </c>
      <c r="CO869" s="223">
        <f t="shared" si="121"/>
        <v>0</v>
      </c>
      <c r="CP869" s="223">
        <f t="shared" si="122"/>
        <v>0</v>
      </c>
      <c r="CQ869" s="223">
        <f t="shared" si="123"/>
        <v>0</v>
      </c>
      <c r="CR869" s="222"/>
      <c r="CS869" s="222"/>
      <c r="CT869" s="222"/>
      <c r="CU869" s="222"/>
      <c r="CV869" s="222"/>
      <c r="CW869" s="222"/>
      <c r="CX869" s="222"/>
      <c r="CY869" s="222"/>
      <c r="CZ869" s="222"/>
      <c r="DA869" s="222"/>
      <c r="DB869" s="224">
        <f t="shared" si="124"/>
        <v>0</v>
      </c>
      <c r="DC869" s="224">
        <f t="shared" si="125"/>
        <v>0</v>
      </c>
      <c r="DD869" s="224">
        <f t="shared" si="126"/>
        <v>0</v>
      </c>
      <c r="DE869" s="225">
        <f t="shared" si="127"/>
        <v>0</v>
      </c>
      <c r="DF869" s="222"/>
      <c r="DG869" s="222"/>
    </row>
    <row r="870" spans="90:111" x14ac:dyDescent="0.25">
      <c r="CL870" s="223">
        <f t="shared" si="119"/>
        <v>0</v>
      </c>
      <c r="CM870" s="223">
        <f t="shared" si="120"/>
        <v>0</v>
      </c>
      <c r="CN870" s="223">
        <f t="shared" si="121"/>
        <v>0</v>
      </c>
      <c r="CO870" s="223">
        <f t="shared" si="121"/>
        <v>0</v>
      </c>
      <c r="CP870" s="223">
        <f t="shared" si="122"/>
        <v>0</v>
      </c>
      <c r="CQ870" s="223">
        <f t="shared" si="123"/>
        <v>0</v>
      </c>
      <c r="CR870" s="222"/>
      <c r="CS870" s="222"/>
      <c r="CT870" s="222"/>
      <c r="CU870" s="222"/>
      <c r="CV870" s="222"/>
      <c r="CW870" s="222"/>
      <c r="CX870" s="222"/>
      <c r="CY870" s="222"/>
      <c r="CZ870" s="222"/>
      <c r="DA870" s="222"/>
      <c r="DB870" s="224">
        <f t="shared" si="124"/>
        <v>0</v>
      </c>
      <c r="DC870" s="224">
        <f t="shared" si="125"/>
        <v>0</v>
      </c>
      <c r="DD870" s="224">
        <f t="shared" si="126"/>
        <v>0</v>
      </c>
      <c r="DE870" s="225">
        <f t="shared" si="127"/>
        <v>0</v>
      </c>
      <c r="DF870" s="222"/>
      <c r="DG870" s="222"/>
    </row>
    <row r="871" spans="90:111" x14ac:dyDescent="0.25">
      <c r="CL871" s="223">
        <f t="shared" si="119"/>
        <v>0</v>
      </c>
      <c r="CM871" s="223">
        <f t="shared" si="120"/>
        <v>0</v>
      </c>
      <c r="CN871" s="223">
        <f t="shared" si="121"/>
        <v>0</v>
      </c>
      <c r="CO871" s="223">
        <f t="shared" si="121"/>
        <v>0</v>
      </c>
      <c r="CP871" s="223">
        <f t="shared" si="122"/>
        <v>0</v>
      </c>
      <c r="CQ871" s="223">
        <f t="shared" si="123"/>
        <v>0</v>
      </c>
      <c r="CR871" s="222"/>
      <c r="CS871" s="222"/>
      <c r="CT871" s="222"/>
      <c r="CU871" s="222"/>
      <c r="CV871" s="222"/>
      <c r="CW871" s="222"/>
      <c r="CX871" s="222"/>
      <c r="CY871" s="222"/>
      <c r="CZ871" s="222"/>
      <c r="DA871" s="222"/>
      <c r="DB871" s="224">
        <f t="shared" si="124"/>
        <v>0</v>
      </c>
      <c r="DC871" s="224">
        <f t="shared" si="125"/>
        <v>0</v>
      </c>
      <c r="DD871" s="224">
        <f t="shared" si="126"/>
        <v>0</v>
      </c>
      <c r="DE871" s="225">
        <f t="shared" si="127"/>
        <v>0</v>
      </c>
      <c r="DF871" s="222"/>
      <c r="DG871" s="222"/>
    </row>
    <row r="872" spans="90:111" x14ac:dyDescent="0.25">
      <c r="CL872" s="223">
        <f t="shared" si="119"/>
        <v>0</v>
      </c>
      <c r="CM872" s="223">
        <f t="shared" si="120"/>
        <v>0</v>
      </c>
      <c r="CN872" s="223">
        <f t="shared" si="121"/>
        <v>0</v>
      </c>
      <c r="CO872" s="223">
        <f t="shared" si="121"/>
        <v>0</v>
      </c>
      <c r="CP872" s="223">
        <f t="shared" si="122"/>
        <v>0</v>
      </c>
      <c r="CQ872" s="223">
        <f t="shared" si="123"/>
        <v>0</v>
      </c>
      <c r="CR872" s="222"/>
      <c r="CS872" s="222"/>
      <c r="CT872" s="222"/>
      <c r="CU872" s="222"/>
      <c r="CV872" s="222"/>
      <c r="CW872" s="222"/>
      <c r="CX872" s="222"/>
      <c r="CY872" s="222"/>
      <c r="CZ872" s="222"/>
      <c r="DA872" s="222"/>
      <c r="DB872" s="224">
        <f t="shared" si="124"/>
        <v>0</v>
      </c>
      <c r="DC872" s="224">
        <f t="shared" si="125"/>
        <v>0</v>
      </c>
      <c r="DD872" s="224">
        <f t="shared" si="126"/>
        <v>0</v>
      </c>
      <c r="DE872" s="225">
        <f t="shared" si="127"/>
        <v>0</v>
      </c>
      <c r="DF872" s="222"/>
      <c r="DG872" s="222"/>
    </row>
    <row r="873" spans="90:111" x14ac:dyDescent="0.25">
      <c r="CL873" s="223">
        <f t="shared" si="119"/>
        <v>0</v>
      </c>
      <c r="CM873" s="223">
        <f t="shared" si="120"/>
        <v>0</v>
      </c>
      <c r="CN873" s="223">
        <f t="shared" si="121"/>
        <v>0</v>
      </c>
      <c r="CO873" s="223">
        <f t="shared" si="121"/>
        <v>0</v>
      </c>
      <c r="CP873" s="223">
        <f t="shared" si="122"/>
        <v>0</v>
      </c>
      <c r="CQ873" s="223">
        <f t="shared" si="123"/>
        <v>0</v>
      </c>
      <c r="CR873" s="222"/>
      <c r="CS873" s="222"/>
      <c r="CT873" s="222"/>
      <c r="CU873" s="222"/>
      <c r="CV873" s="222"/>
      <c r="CW873" s="222"/>
      <c r="CX873" s="222"/>
      <c r="CY873" s="222"/>
      <c r="CZ873" s="222"/>
      <c r="DA873" s="222"/>
      <c r="DB873" s="224">
        <f t="shared" si="124"/>
        <v>0</v>
      </c>
      <c r="DC873" s="224">
        <f t="shared" si="125"/>
        <v>0</v>
      </c>
      <c r="DD873" s="224">
        <f t="shared" si="126"/>
        <v>0</v>
      </c>
      <c r="DE873" s="225">
        <f t="shared" si="127"/>
        <v>0</v>
      </c>
      <c r="DF873" s="222"/>
      <c r="DG873" s="222"/>
    </row>
    <row r="874" spans="90:111" x14ac:dyDescent="0.25">
      <c r="CL874" s="223">
        <f t="shared" si="119"/>
        <v>0</v>
      </c>
      <c r="CM874" s="223">
        <f t="shared" si="120"/>
        <v>0</v>
      </c>
      <c r="CN874" s="223">
        <f t="shared" si="121"/>
        <v>0</v>
      </c>
      <c r="CO874" s="223">
        <f t="shared" si="121"/>
        <v>0</v>
      </c>
      <c r="CP874" s="223">
        <f t="shared" si="122"/>
        <v>0</v>
      </c>
      <c r="CQ874" s="223">
        <f t="shared" si="123"/>
        <v>0</v>
      </c>
      <c r="CR874" s="222"/>
      <c r="CS874" s="222"/>
      <c r="CT874" s="222"/>
      <c r="CU874" s="222"/>
      <c r="CV874" s="222"/>
      <c r="CW874" s="222"/>
      <c r="CX874" s="222"/>
      <c r="CY874" s="222"/>
      <c r="CZ874" s="222"/>
      <c r="DA874" s="222"/>
      <c r="DB874" s="224">
        <f t="shared" si="124"/>
        <v>0</v>
      </c>
      <c r="DC874" s="224">
        <f t="shared" si="125"/>
        <v>0</v>
      </c>
      <c r="DD874" s="224">
        <f t="shared" si="126"/>
        <v>0</v>
      </c>
      <c r="DE874" s="225">
        <f t="shared" si="127"/>
        <v>0</v>
      </c>
      <c r="DF874" s="222"/>
      <c r="DG874" s="222"/>
    </row>
    <row r="875" spans="90:111" x14ac:dyDescent="0.25">
      <c r="CL875" s="223">
        <f t="shared" si="119"/>
        <v>0</v>
      </c>
      <c r="CM875" s="223">
        <f t="shared" si="120"/>
        <v>0</v>
      </c>
      <c r="CN875" s="223">
        <f t="shared" si="121"/>
        <v>0</v>
      </c>
      <c r="CO875" s="223">
        <f t="shared" si="121"/>
        <v>0</v>
      </c>
      <c r="CP875" s="223">
        <f t="shared" si="122"/>
        <v>0</v>
      </c>
      <c r="CQ875" s="223">
        <f t="shared" si="123"/>
        <v>0</v>
      </c>
      <c r="CR875" s="222"/>
      <c r="CS875" s="222"/>
      <c r="CT875" s="222"/>
      <c r="CU875" s="222"/>
      <c r="CV875" s="222"/>
      <c r="CW875" s="222"/>
      <c r="CX875" s="222"/>
      <c r="CY875" s="222"/>
      <c r="CZ875" s="222"/>
      <c r="DA875" s="222"/>
      <c r="DB875" s="224">
        <f t="shared" si="124"/>
        <v>0</v>
      </c>
      <c r="DC875" s="224">
        <f t="shared" si="125"/>
        <v>0</v>
      </c>
      <c r="DD875" s="224">
        <f t="shared" si="126"/>
        <v>0</v>
      </c>
      <c r="DE875" s="225">
        <f t="shared" si="127"/>
        <v>0</v>
      </c>
      <c r="DF875" s="222"/>
      <c r="DG875" s="222"/>
    </row>
    <row r="876" spans="90:111" x14ac:dyDescent="0.25">
      <c r="CL876" s="223">
        <f t="shared" si="119"/>
        <v>0</v>
      </c>
      <c r="CM876" s="223">
        <f t="shared" si="120"/>
        <v>0</v>
      </c>
      <c r="CN876" s="223">
        <f t="shared" si="121"/>
        <v>0</v>
      </c>
      <c r="CO876" s="223">
        <f t="shared" si="121"/>
        <v>0</v>
      </c>
      <c r="CP876" s="223">
        <f t="shared" si="122"/>
        <v>0</v>
      </c>
      <c r="CQ876" s="223">
        <f t="shared" si="123"/>
        <v>0</v>
      </c>
      <c r="CR876" s="222"/>
      <c r="CS876" s="222"/>
      <c r="CT876" s="222"/>
      <c r="CU876" s="222"/>
      <c r="CV876" s="222"/>
      <c r="CW876" s="222"/>
      <c r="CX876" s="222"/>
      <c r="CY876" s="222"/>
      <c r="CZ876" s="222"/>
      <c r="DA876" s="222"/>
      <c r="DB876" s="224">
        <f t="shared" si="124"/>
        <v>0</v>
      </c>
      <c r="DC876" s="224">
        <f t="shared" si="125"/>
        <v>0</v>
      </c>
      <c r="DD876" s="224">
        <f t="shared" si="126"/>
        <v>0</v>
      </c>
      <c r="DE876" s="225">
        <f t="shared" si="127"/>
        <v>0</v>
      </c>
      <c r="DF876" s="222"/>
      <c r="DG876" s="222"/>
    </row>
    <row r="877" spans="90:111" x14ac:dyDescent="0.25">
      <c r="CL877" s="223">
        <f t="shared" si="119"/>
        <v>0</v>
      </c>
      <c r="CM877" s="223">
        <f t="shared" si="120"/>
        <v>0</v>
      </c>
      <c r="CN877" s="223">
        <f t="shared" si="121"/>
        <v>0</v>
      </c>
      <c r="CO877" s="223">
        <f t="shared" si="121"/>
        <v>0</v>
      </c>
      <c r="CP877" s="223">
        <f t="shared" si="122"/>
        <v>0</v>
      </c>
      <c r="CQ877" s="223">
        <f t="shared" si="123"/>
        <v>0</v>
      </c>
      <c r="CR877" s="222"/>
      <c r="CS877" s="222"/>
      <c r="CT877" s="222"/>
      <c r="CU877" s="222"/>
      <c r="CV877" s="222"/>
      <c r="CW877" s="222"/>
      <c r="CX877" s="222"/>
      <c r="CY877" s="222"/>
      <c r="CZ877" s="222"/>
      <c r="DA877" s="222"/>
      <c r="DB877" s="224">
        <f t="shared" si="124"/>
        <v>0</v>
      </c>
      <c r="DC877" s="224">
        <f t="shared" si="125"/>
        <v>0</v>
      </c>
      <c r="DD877" s="224">
        <f t="shared" si="126"/>
        <v>0</v>
      </c>
      <c r="DE877" s="225">
        <f t="shared" si="127"/>
        <v>0</v>
      </c>
      <c r="DF877" s="222"/>
      <c r="DG877" s="222"/>
    </row>
    <row r="878" spans="90:111" x14ac:dyDescent="0.25">
      <c r="CL878" s="223">
        <f t="shared" si="119"/>
        <v>0</v>
      </c>
      <c r="CM878" s="223">
        <f t="shared" si="120"/>
        <v>0</v>
      </c>
      <c r="CN878" s="223">
        <f t="shared" si="121"/>
        <v>0</v>
      </c>
      <c r="CO878" s="223">
        <f t="shared" si="121"/>
        <v>0</v>
      </c>
      <c r="CP878" s="223">
        <f t="shared" si="122"/>
        <v>0</v>
      </c>
      <c r="CQ878" s="223">
        <f t="shared" si="123"/>
        <v>0</v>
      </c>
      <c r="CR878" s="222"/>
      <c r="CS878" s="222"/>
      <c r="CT878" s="222"/>
      <c r="CU878" s="222"/>
      <c r="CV878" s="222"/>
      <c r="CW878" s="222"/>
      <c r="CX878" s="222"/>
      <c r="CY878" s="222"/>
      <c r="CZ878" s="222"/>
      <c r="DA878" s="222"/>
      <c r="DB878" s="224">
        <f t="shared" si="124"/>
        <v>0</v>
      </c>
      <c r="DC878" s="224">
        <f t="shared" si="125"/>
        <v>0</v>
      </c>
      <c r="DD878" s="224">
        <f t="shared" si="126"/>
        <v>0</v>
      </c>
      <c r="DE878" s="225">
        <f t="shared" si="127"/>
        <v>0</v>
      </c>
      <c r="DF878" s="222"/>
      <c r="DG878" s="222"/>
    </row>
    <row r="879" spans="90:111" x14ac:dyDescent="0.25">
      <c r="CL879" s="223">
        <f t="shared" si="119"/>
        <v>0</v>
      </c>
      <c r="CM879" s="223">
        <f t="shared" si="120"/>
        <v>0</v>
      </c>
      <c r="CN879" s="223">
        <f t="shared" si="121"/>
        <v>0</v>
      </c>
      <c r="CO879" s="223">
        <f t="shared" si="121"/>
        <v>0</v>
      </c>
      <c r="CP879" s="223">
        <f t="shared" si="122"/>
        <v>0</v>
      </c>
      <c r="CQ879" s="223">
        <f t="shared" si="123"/>
        <v>0</v>
      </c>
      <c r="CR879" s="222"/>
      <c r="CS879" s="222"/>
      <c r="CT879" s="222"/>
      <c r="CU879" s="222"/>
      <c r="CV879" s="222"/>
      <c r="CW879" s="222"/>
      <c r="CX879" s="222"/>
      <c r="CY879" s="222"/>
      <c r="CZ879" s="222"/>
      <c r="DA879" s="222"/>
      <c r="DB879" s="224">
        <f t="shared" si="124"/>
        <v>0</v>
      </c>
      <c r="DC879" s="224">
        <f t="shared" si="125"/>
        <v>0</v>
      </c>
      <c r="DD879" s="224">
        <f t="shared" si="126"/>
        <v>0</v>
      </c>
      <c r="DE879" s="225">
        <f t="shared" si="127"/>
        <v>0</v>
      </c>
      <c r="DF879" s="222"/>
      <c r="DG879" s="222"/>
    </row>
    <row r="880" spans="90:111" x14ac:dyDescent="0.25">
      <c r="CL880" s="223">
        <f t="shared" si="119"/>
        <v>0</v>
      </c>
      <c r="CM880" s="223">
        <f t="shared" si="120"/>
        <v>0</v>
      </c>
      <c r="CN880" s="223">
        <f t="shared" si="121"/>
        <v>0</v>
      </c>
      <c r="CO880" s="223">
        <f t="shared" si="121"/>
        <v>0</v>
      </c>
      <c r="CP880" s="223">
        <f t="shared" si="122"/>
        <v>0</v>
      </c>
      <c r="CQ880" s="223">
        <f t="shared" si="123"/>
        <v>0</v>
      </c>
      <c r="CR880" s="222"/>
      <c r="CS880" s="222"/>
      <c r="CT880" s="222"/>
      <c r="CU880" s="222"/>
      <c r="CV880" s="222"/>
      <c r="CW880" s="222"/>
      <c r="CX880" s="222"/>
      <c r="CY880" s="222"/>
      <c r="CZ880" s="222"/>
      <c r="DA880" s="222"/>
      <c r="DB880" s="224">
        <f t="shared" si="124"/>
        <v>0</v>
      </c>
      <c r="DC880" s="224">
        <f t="shared" si="125"/>
        <v>0</v>
      </c>
      <c r="DD880" s="224">
        <f t="shared" si="126"/>
        <v>0</v>
      </c>
      <c r="DE880" s="225">
        <f t="shared" si="127"/>
        <v>0</v>
      </c>
      <c r="DF880" s="222"/>
      <c r="DG880" s="222"/>
    </row>
    <row r="881" spans="90:111" x14ac:dyDescent="0.25">
      <c r="CL881" s="223">
        <f t="shared" si="119"/>
        <v>0</v>
      </c>
      <c r="CM881" s="223">
        <f t="shared" si="120"/>
        <v>0</v>
      </c>
      <c r="CN881" s="223">
        <f t="shared" si="121"/>
        <v>0</v>
      </c>
      <c r="CO881" s="223">
        <f t="shared" si="121"/>
        <v>0</v>
      </c>
      <c r="CP881" s="223">
        <f t="shared" si="122"/>
        <v>0</v>
      </c>
      <c r="CQ881" s="223">
        <f t="shared" si="123"/>
        <v>0</v>
      </c>
      <c r="CR881" s="222"/>
      <c r="CS881" s="222"/>
      <c r="CT881" s="222"/>
      <c r="CU881" s="222"/>
      <c r="CV881" s="222"/>
      <c r="CW881" s="222"/>
      <c r="CX881" s="222"/>
      <c r="CY881" s="222"/>
      <c r="CZ881" s="222"/>
      <c r="DA881" s="222"/>
      <c r="DB881" s="224">
        <f t="shared" si="124"/>
        <v>0</v>
      </c>
      <c r="DC881" s="224">
        <f t="shared" si="125"/>
        <v>0</v>
      </c>
      <c r="DD881" s="224">
        <f t="shared" si="126"/>
        <v>0</v>
      </c>
      <c r="DE881" s="225">
        <f t="shared" si="127"/>
        <v>0</v>
      </c>
      <c r="DF881" s="222"/>
      <c r="DG881" s="222"/>
    </row>
    <row r="882" spans="90:111" x14ac:dyDescent="0.25">
      <c r="CL882" s="223">
        <f t="shared" si="119"/>
        <v>0</v>
      </c>
      <c r="CM882" s="223">
        <f t="shared" si="120"/>
        <v>0</v>
      </c>
      <c r="CN882" s="223">
        <f t="shared" si="121"/>
        <v>0</v>
      </c>
      <c r="CO882" s="223">
        <f t="shared" si="121"/>
        <v>0</v>
      </c>
      <c r="CP882" s="223">
        <f t="shared" si="122"/>
        <v>0</v>
      </c>
      <c r="CQ882" s="223">
        <f t="shared" si="123"/>
        <v>0</v>
      </c>
      <c r="CR882" s="222"/>
      <c r="CS882" s="222"/>
      <c r="CT882" s="222"/>
      <c r="CU882" s="222"/>
      <c r="CV882" s="222"/>
      <c r="CW882" s="222"/>
      <c r="CX882" s="222"/>
      <c r="CY882" s="222"/>
      <c r="CZ882" s="222"/>
      <c r="DA882" s="222"/>
      <c r="DB882" s="224">
        <f t="shared" si="124"/>
        <v>0</v>
      </c>
      <c r="DC882" s="224">
        <f t="shared" si="125"/>
        <v>0</v>
      </c>
      <c r="DD882" s="224">
        <f t="shared" si="126"/>
        <v>0</v>
      </c>
      <c r="DE882" s="225">
        <f t="shared" si="127"/>
        <v>0</v>
      </c>
      <c r="DF882" s="222"/>
      <c r="DG882" s="222"/>
    </row>
    <row r="883" spans="90:111" x14ac:dyDescent="0.25">
      <c r="CL883" s="223">
        <f t="shared" si="119"/>
        <v>0</v>
      </c>
      <c r="CM883" s="223">
        <f t="shared" si="120"/>
        <v>0</v>
      </c>
      <c r="CN883" s="223">
        <f t="shared" si="121"/>
        <v>0</v>
      </c>
      <c r="CO883" s="223">
        <f t="shared" si="121"/>
        <v>0</v>
      </c>
      <c r="CP883" s="223">
        <f t="shared" si="122"/>
        <v>0</v>
      </c>
      <c r="CQ883" s="223">
        <f t="shared" si="123"/>
        <v>0</v>
      </c>
      <c r="CR883" s="222"/>
      <c r="CS883" s="222"/>
      <c r="CT883" s="222"/>
      <c r="CU883" s="222"/>
      <c r="CV883" s="222"/>
      <c r="CW883" s="222"/>
      <c r="CX883" s="222"/>
      <c r="CY883" s="222"/>
      <c r="CZ883" s="222"/>
      <c r="DA883" s="222"/>
      <c r="DB883" s="224">
        <f t="shared" si="124"/>
        <v>0</v>
      </c>
      <c r="DC883" s="224">
        <f t="shared" si="125"/>
        <v>0</v>
      </c>
      <c r="DD883" s="224">
        <f t="shared" si="126"/>
        <v>0</v>
      </c>
      <c r="DE883" s="225">
        <f t="shared" si="127"/>
        <v>0</v>
      </c>
      <c r="DF883" s="222"/>
      <c r="DG883" s="222"/>
    </row>
    <row r="884" spans="90:111" x14ac:dyDescent="0.25">
      <c r="CL884" s="223">
        <f t="shared" si="119"/>
        <v>0</v>
      </c>
      <c r="CM884" s="223">
        <f t="shared" si="120"/>
        <v>0</v>
      </c>
      <c r="CN884" s="223">
        <f t="shared" si="121"/>
        <v>0</v>
      </c>
      <c r="CO884" s="223">
        <f t="shared" si="121"/>
        <v>0</v>
      </c>
      <c r="CP884" s="223">
        <f t="shared" si="122"/>
        <v>0</v>
      </c>
      <c r="CQ884" s="223">
        <f t="shared" si="123"/>
        <v>0</v>
      </c>
      <c r="CR884" s="222"/>
      <c r="CS884" s="222"/>
      <c r="CT884" s="222"/>
      <c r="CU884" s="222"/>
      <c r="CV884" s="222"/>
      <c r="CW884" s="222"/>
      <c r="CX884" s="222"/>
      <c r="CY884" s="222"/>
      <c r="CZ884" s="222"/>
      <c r="DA884" s="222"/>
      <c r="DB884" s="224">
        <f t="shared" si="124"/>
        <v>0</v>
      </c>
      <c r="DC884" s="224">
        <f t="shared" si="125"/>
        <v>0</v>
      </c>
      <c r="DD884" s="224">
        <f t="shared" si="126"/>
        <v>0</v>
      </c>
      <c r="DE884" s="225">
        <f t="shared" si="127"/>
        <v>0</v>
      </c>
      <c r="DF884" s="222"/>
      <c r="DG884" s="222"/>
    </row>
    <row r="885" spans="90:111" x14ac:dyDescent="0.25">
      <c r="CL885" s="223">
        <f t="shared" si="119"/>
        <v>0</v>
      </c>
      <c r="CM885" s="223">
        <f t="shared" si="120"/>
        <v>0</v>
      </c>
      <c r="CN885" s="223">
        <f t="shared" si="121"/>
        <v>0</v>
      </c>
      <c r="CO885" s="223">
        <f t="shared" si="121"/>
        <v>0</v>
      </c>
      <c r="CP885" s="223">
        <f t="shared" si="122"/>
        <v>0</v>
      </c>
      <c r="CQ885" s="223">
        <f t="shared" si="123"/>
        <v>0</v>
      </c>
      <c r="CR885" s="222"/>
      <c r="CS885" s="222"/>
      <c r="CT885" s="222"/>
      <c r="CU885" s="222"/>
      <c r="CV885" s="222"/>
      <c r="CW885" s="222"/>
      <c r="CX885" s="222"/>
      <c r="CY885" s="222"/>
      <c r="CZ885" s="222"/>
      <c r="DA885" s="222"/>
      <c r="DB885" s="224">
        <f t="shared" si="124"/>
        <v>0</v>
      </c>
      <c r="DC885" s="224">
        <f t="shared" si="125"/>
        <v>0</v>
      </c>
      <c r="DD885" s="224">
        <f t="shared" si="126"/>
        <v>0</v>
      </c>
      <c r="DE885" s="225">
        <f t="shared" si="127"/>
        <v>0</v>
      </c>
      <c r="DF885" s="222"/>
      <c r="DG885" s="222"/>
    </row>
    <row r="886" spans="90:111" x14ac:dyDescent="0.25">
      <c r="CL886" s="223">
        <f t="shared" si="119"/>
        <v>0</v>
      </c>
      <c r="CM886" s="223">
        <f t="shared" si="120"/>
        <v>0</v>
      </c>
      <c r="CN886" s="223">
        <f t="shared" si="121"/>
        <v>0</v>
      </c>
      <c r="CO886" s="223">
        <f t="shared" si="121"/>
        <v>0</v>
      </c>
      <c r="CP886" s="223">
        <f t="shared" si="122"/>
        <v>0</v>
      </c>
      <c r="CQ886" s="223">
        <f t="shared" si="123"/>
        <v>0</v>
      </c>
      <c r="CR886" s="222"/>
      <c r="CS886" s="222"/>
      <c r="CT886" s="222"/>
      <c r="CU886" s="222"/>
      <c r="CV886" s="222"/>
      <c r="CW886" s="222"/>
      <c r="CX886" s="222"/>
      <c r="CY886" s="222"/>
      <c r="CZ886" s="222"/>
      <c r="DA886" s="222"/>
      <c r="DB886" s="224">
        <f t="shared" si="124"/>
        <v>0</v>
      </c>
      <c r="DC886" s="224">
        <f t="shared" si="125"/>
        <v>0</v>
      </c>
      <c r="DD886" s="224">
        <f t="shared" si="126"/>
        <v>0</v>
      </c>
      <c r="DE886" s="225">
        <f t="shared" si="127"/>
        <v>0</v>
      </c>
      <c r="DF886" s="222"/>
      <c r="DG886" s="222"/>
    </row>
    <row r="887" spans="90:111" x14ac:dyDescent="0.25">
      <c r="CL887" s="223">
        <f t="shared" si="119"/>
        <v>0</v>
      </c>
      <c r="CM887" s="223">
        <f t="shared" si="120"/>
        <v>0</v>
      </c>
      <c r="CN887" s="223">
        <f t="shared" si="121"/>
        <v>0</v>
      </c>
      <c r="CO887" s="223">
        <f t="shared" si="121"/>
        <v>0</v>
      </c>
      <c r="CP887" s="223">
        <f t="shared" si="122"/>
        <v>0</v>
      </c>
      <c r="CQ887" s="223">
        <f t="shared" si="123"/>
        <v>0</v>
      </c>
      <c r="CR887" s="222"/>
      <c r="CS887" s="222"/>
      <c r="CT887" s="222"/>
      <c r="CU887" s="222"/>
      <c r="CV887" s="222"/>
      <c r="CW887" s="222"/>
      <c r="CX887" s="222"/>
      <c r="CY887" s="222"/>
      <c r="CZ887" s="222"/>
      <c r="DA887" s="222"/>
      <c r="DB887" s="224">
        <f t="shared" si="124"/>
        <v>0</v>
      </c>
      <c r="DC887" s="224">
        <f t="shared" si="125"/>
        <v>0</v>
      </c>
      <c r="DD887" s="224">
        <f t="shared" si="126"/>
        <v>0</v>
      </c>
      <c r="DE887" s="225">
        <f t="shared" si="127"/>
        <v>0</v>
      </c>
      <c r="DF887" s="222"/>
      <c r="DG887" s="222"/>
    </row>
    <row r="888" spans="90:111" x14ac:dyDescent="0.25">
      <c r="CL888" s="223">
        <f t="shared" si="119"/>
        <v>0</v>
      </c>
      <c r="CM888" s="223">
        <f t="shared" si="120"/>
        <v>0</v>
      </c>
      <c r="CN888" s="223">
        <f t="shared" si="121"/>
        <v>0</v>
      </c>
      <c r="CO888" s="223">
        <f t="shared" si="121"/>
        <v>0</v>
      </c>
      <c r="CP888" s="223">
        <f t="shared" si="122"/>
        <v>0</v>
      </c>
      <c r="CQ888" s="223">
        <f t="shared" si="123"/>
        <v>0</v>
      </c>
      <c r="CR888" s="222"/>
      <c r="CS888" s="222"/>
      <c r="CT888" s="222"/>
      <c r="CU888" s="222"/>
      <c r="CV888" s="222"/>
      <c r="CW888" s="222"/>
      <c r="CX888" s="222"/>
      <c r="CY888" s="222"/>
      <c r="CZ888" s="222"/>
      <c r="DA888" s="222"/>
      <c r="DB888" s="224">
        <f t="shared" si="124"/>
        <v>0</v>
      </c>
      <c r="DC888" s="224">
        <f t="shared" si="125"/>
        <v>0</v>
      </c>
      <c r="DD888" s="224">
        <f t="shared" si="126"/>
        <v>0</v>
      </c>
      <c r="DE888" s="225">
        <f t="shared" si="127"/>
        <v>0</v>
      </c>
      <c r="DF888" s="222"/>
      <c r="DG888" s="222"/>
    </row>
    <row r="889" spans="90:111" x14ac:dyDescent="0.25">
      <c r="CL889" s="223">
        <f t="shared" si="119"/>
        <v>0</v>
      </c>
      <c r="CM889" s="223">
        <f t="shared" si="120"/>
        <v>0</v>
      </c>
      <c r="CN889" s="223">
        <f t="shared" si="121"/>
        <v>0</v>
      </c>
      <c r="CO889" s="223">
        <f t="shared" si="121"/>
        <v>0</v>
      </c>
      <c r="CP889" s="223">
        <f t="shared" si="122"/>
        <v>0</v>
      </c>
      <c r="CQ889" s="223">
        <f t="shared" si="123"/>
        <v>0</v>
      </c>
      <c r="CR889" s="222"/>
      <c r="CS889" s="222"/>
      <c r="CT889" s="222"/>
      <c r="CU889" s="222"/>
      <c r="CV889" s="222"/>
      <c r="CW889" s="222"/>
      <c r="CX889" s="222"/>
      <c r="CY889" s="222"/>
      <c r="CZ889" s="222"/>
      <c r="DA889" s="222"/>
      <c r="DB889" s="224">
        <f t="shared" si="124"/>
        <v>0</v>
      </c>
      <c r="DC889" s="224">
        <f t="shared" si="125"/>
        <v>0</v>
      </c>
      <c r="DD889" s="224">
        <f t="shared" si="126"/>
        <v>0</v>
      </c>
      <c r="DE889" s="225">
        <f t="shared" si="127"/>
        <v>0</v>
      </c>
      <c r="DF889" s="222"/>
      <c r="DG889" s="222"/>
    </row>
    <row r="890" spans="90:111" x14ac:dyDescent="0.25">
      <c r="CL890" s="223">
        <f t="shared" si="119"/>
        <v>0</v>
      </c>
      <c r="CM890" s="223">
        <f t="shared" si="120"/>
        <v>0</v>
      </c>
      <c r="CN890" s="223">
        <f t="shared" si="121"/>
        <v>0</v>
      </c>
      <c r="CO890" s="223">
        <f t="shared" si="121"/>
        <v>0</v>
      </c>
      <c r="CP890" s="223">
        <f t="shared" si="122"/>
        <v>0</v>
      </c>
      <c r="CQ890" s="223">
        <f t="shared" si="123"/>
        <v>0</v>
      </c>
      <c r="CR890" s="222"/>
      <c r="CS890" s="222"/>
      <c r="CT890" s="222"/>
      <c r="CU890" s="222"/>
      <c r="CV890" s="222"/>
      <c r="CW890" s="222"/>
      <c r="CX890" s="222"/>
      <c r="CY890" s="222"/>
      <c r="CZ890" s="222"/>
      <c r="DA890" s="222"/>
      <c r="DB890" s="224">
        <f t="shared" si="124"/>
        <v>0</v>
      </c>
      <c r="DC890" s="224">
        <f t="shared" si="125"/>
        <v>0</v>
      </c>
      <c r="DD890" s="224">
        <f t="shared" si="126"/>
        <v>0</v>
      </c>
      <c r="DE890" s="225">
        <f t="shared" si="127"/>
        <v>0</v>
      </c>
      <c r="DF890" s="222"/>
      <c r="DG890" s="222"/>
    </row>
    <row r="891" spans="90:111" x14ac:dyDescent="0.25">
      <c r="CL891" s="223">
        <f t="shared" si="119"/>
        <v>0</v>
      </c>
      <c r="CM891" s="223">
        <f t="shared" si="120"/>
        <v>0</v>
      </c>
      <c r="CN891" s="223">
        <f t="shared" si="121"/>
        <v>0</v>
      </c>
      <c r="CO891" s="223">
        <f t="shared" si="121"/>
        <v>0</v>
      </c>
      <c r="CP891" s="223">
        <f t="shared" si="122"/>
        <v>0</v>
      </c>
      <c r="CQ891" s="223">
        <f t="shared" si="123"/>
        <v>0</v>
      </c>
      <c r="CR891" s="222"/>
      <c r="CS891" s="222"/>
      <c r="CT891" s="222"/>
      <c r="CU891" s="222"/>
      <c r="CV891" s="222"/>
      <c r="CW891" s="222"/>
      <c r="CX891" s="222"/>
      <c r="CY891" s="222"/>
      <c r="CZ891" s="222"/>
      <c r="DA891" s="222"/>
      <c r="DB891" s="224">
        <f t="shared" si="124"/>
        <v>0</v>
      </c>
      <c r="DC891" s="224">
        <f t="shared" si="125"/>
        <v>0</v>
      </c>
      <c r="DD891" s="224">
        <f t="shared" si="126"/>
        <v>0</v>
      </c>
      <c r="DE891" s="225">
        <f t="shared" si="127"/>
        <v>0</v>
      </c>
      <c r="DF891" s="222"/>
      <c r="DG891" s="222"/>
    </row>
    <row r="892" spans="90:111" x14ac:dyDescent="0.25">
      <c r="CL892" s="223">
        <f t="shared" si="119"/>
        <v>0</v>
      </c>
      <c r="CM892" s="223">
        <f t="shared" si="120"/>
        <v>0</v>
      </c>
      <c r="CN892" s="223">
        <f t="shared" si="121"/>
        <v>0</v>
      </c>
      <c r="CO892" s="223">
        <f t="shared" si="121"/>
        <v>0</v>
      </c>
      <c r="CP892" s="223">
        <f t="shared" si="122"/>
        <v>0</v>
      </c>
      <c r="CQ892" s="223">
        <f t="shared" si="123"/>
        <v>0</v>
      </c>
      <c r="CR892" s="222"/>
      <c r="CS892" s="222"/>
      <c r="CT892" s="222"/>
      <c r="CU892" s="222"/>
      <c r="CV892" s="222"/>
      <c r="CW892" s="222"/>
      <c r="CX892" s="222"/>
      <c r="CY892" s="222"/>
      <c r="CZ892" s="222"/>
      <c r="DA892" s="222"/>
      <c r="DB892" s="224">
        <f t="shared" si="124"/>
        <v>0</v>
      </c>
      <c r="DC892" s="224">
        <f t="shared" si="125"/>
        <v>0</v>
      </c>
      <c r="DD892" s="224">
        <f t="shared" si="126"/>
        <v>0</v>
      </c>
      <c r="DE892" s="225">
        <f t="shared" si="127"/>
        <v>0</v>
      </c>
      <c r="DF892" s="222"/>
      <c r="DG892" s="222"/>
    </row>
    <row r="893" spans="90:111" x14ac:dyDescent="0.25">
      <c r="CL893" s="223">
        <f t="shared" si="119"/>
        <v>0</v>
      </c>
      <c r="CM893" s="223">
        <f t="shared" si="120"/>
        <v>0</v>
      </c>
      <c r="CN893" s="223">
        <f t="shared" si="121"/>
        <v>0</v>
      </c>
      <c r="CO893" s="223">
        <f t="shared" si="121"/>
        <v>0</v>
      </c>
      <c r="CP893" s="223">
        <f t="shared" si="122"/>
        <v>0</v>
      </c>
      <c r="CQ893" s="223">
        <f t="shared" si="123"/>
        <v>0</v>
      </c>
      <c r="CR893" s="222"/>
      <c r="CS893" s="222"/>
      <c r="CT893" s="222"/>
      <c r="CU893" s="222"/>
      <c r="CV893" s="222"/>
      <c r="CW893" s="222"/>
      <c r="CX893" s="222"/>
      <c r="CY893" s="222"/>
      <c r="CZ893" s="222"/>
      <c r="DA893" s="222"/>
      <c r="DB893" s="224">
        <f t="shared" si="124"/>
        <v>0</v>
      </c>
      <c r="DC893" s="224">
        <f t="shared" si="125"/>
        <v>0</v>
      </c>
      <c r="DD893" s="224">
        <f t="shared" si="126"/>
        <v>0</v>
      </c>
      <c r="DE893" s="225">
        <f t="shared" si="127"/>
        <v>0</v>
      </c>
      <c r="DF893" s="222"/>
      <c r="DG893" s="222"/>
    </row>
    <row r="894" spans="90:111" x14ac:dyDescent="0.25">
      <c r="CL894" s="223">
        <f t="shared" si="119"/>
        <v>0</v>
      </c>
      <c r="CM894" s="223">
        <f t="shared" si="120"/>
        <v>0</v>
      </c>
      <c r="CN894" s="223">
        <f t="shared" si="121"/>
        <v>0</v>
      </c>
      <c r="CO894" s="223">
        <f t="shared" si="121"/>
        <v>0</v>
      </c>
      <c r="CP894" s="223">
        <f t="shared" si="122"/>
        <v>0</v>
      </c>
      <c r="CQ894" s="223">
        <f t="shared" si="123"/>
        <v>0</v>
      </c>
      <c r="CR894" s="222"/>
      <c r="CS894" s="222"/>
      <c r="CT894" s="222"/>
      <c r="CU894" s="222"/>
      <c r="CV894" s="222"/>
      <c r="CW894" s="222"/>
      <c r="CX894" s="222"/>
      <c r="CY894" s="222"/>
      <c r="CZ894" s="222"/>
      <c r="DA894" s="222"/>
      <c r="DB894" s="224">
        <f t="shared" si="124"/>
        <v>0</v>
      </c>
      <c r="DC894" s="224">
        <f t="shared" si="125"/>
        <v>0</v>
      </c>
      <c r="DD894" s="224">
        <f t="shared" si="126"/>
        <v>0</v>
      </c>
      <c r="DE894" s="225">
        <f t="shared" si="127"/>
        <v>0</v>
      </c>
      <c r="DF894" s="222"/>
      <c r="DG894" s="222"/>
    </row>
    <row r="895" spans="90:111" x14ac:dyDescent="0.25">
      <c r="CL895" s="223">
        <f t="shared" si="119"/>
        <v>0</v>
      </c>
      <c r="CM895" s="223">
        <f t="shared" si="120"/>
        <v>0</v>
      </c>
      <c r="CN895" s="223">
        <f t="shared" si="121"/>
        <v>0</v>
      </c>
      <c r="CO895" s="223">
        <f t="shared" si="121"/>
        <v>0</v>
      </c>
      <c r="CP895" s="223">
        <f t="shared" si="122"/>
        <v>0</v>
      </c>
      <c r="CQ895" s="223">
        <f t="shared" si="123"/>
        <v>0</v>
      </c>
      <c r="CR895" s="222"/>
      <c r="CS895" s="222"/>
      <c r="CT895" s="222"/>
      <c r="CU895" s="222"/>
      <c r="CV895" s="222"/>
      <c r="CW895" s="222"/>
      <c r="CX895" s="222"/>
      <c r="CY895" s="222"/>
      <c r="CZ895" s="222"/>
      <c r="DA895" s="222"/>
      <c r="DB895" s="224">
        <f t="shared" si="124"/>
        <v>0</v>
      </c>
      <c r="DC895" s="224">
        <f t="shared" si="125"/>
        <v>0</v>
      </c>
      <c r="DD895" s="224">
        <f t="shared" si="126"/>
        <v>0</v>
      </c>
      <c r="DE895" s="225">
        <f t="shared" si="127"/>
        <v>0</v>
      </c>
      <c r="DF895" s="222"/>
      <c r="DG895" s="222"/>
    </row>
    <row r="896" spans="90:111" x14ac:dyDescent="0.25">
      <c r="CL896" s="223">
        <f t="shared" si="119"/>
        <v>0</v>
      </c>
      <c r="CM896" s="223">
        <f t="shared" si="120"/>
        <v>0</v>
      </c>
      <c r="CN896" s="223">
        <f t="shared" si="121"/>
        <v>0</v>
      </c>
      <c r="CO896" s="223">
        <f t="shared" si="121"/>
        <v>0</v>
      </c>
      <c r="CP896" s="223">
        <f t="shared" si="122"/>
        <v>0</v>
      </c>
      <c r="CQ896" s="223">
        <f t="shared" si="123"/>
        <v>0</v>
      </c>
      <c r="CR896" s="222"/>
      <c r="CS896" s="222"/>
      <c r="CT896" s="222"/>
      <c r="CU896" s="222"/>
      <c r="CV896" s="222"/>
      <c r="CW896" s="222"/>
      <c r="CX896" s="222"/>
      <c r="CY896" s="222"/>
      <c r="CZ896" s="222"/>
      <c r="DA896" s="222"/>
      <c r="DB896" s="224">
        <f t="shared" si="124"/>
        <v>0</v>
      </c>
      <c r="DC896" s="224">
        <f t="shared" si="125"/>
        <v>0</v>
      </c>
      <c r="DD896" s="224">
        <f t="shared" si="126"/>
        <v>0</v>
      </c>
      <c r="DE896" s="225">
        <f t="shared" si="127"/>
        <v>0</v>
      </c>
      <c r="DF896" s="222"/>
      <c r="DG896" s="222"/>
    </row>
    <row r="897" spans="90:111" x14ac:dyDescent="0.25">
      <c r="CL897" s="223">
        <f t="shared" si="119"/>
        <v>0</v>
      </c>
      <c r="CM897" s="223">
        <f t="shared" si="120"/>
        <v>0</v>
      </c>
      <c r="CN897" s="223">
        <f t="shared" si="121"/>
        <v>0</v>
      </c>
      <c r="CO897" s="223">
        <f t="shared" si="121"/>
        <v>0</v>
      </c>
      <c r="CP897" s="223">
        <f t="shared" si="122"/>
        <v>0</v>
      </c>
      <c r="CQ897" s="223">
        <f t="shared" si="123"/>
        <v>0</v>
      </c>
      <c r="CR897" s="222"/>
      <c r="CS897" s="222"/>
      <c r="CT897" s="222"/>
      <c r="CU897" s="222"/>
      <c r="CV897" s="222"/>
      <c r="CW897" s="222"/>
      <c r="CX897" s="222"/>
      <c r="CY897" s="222"/>
      <c r="CZ897" s="222"/>
      <c r="DA897" s="222"/>
      <c r="DB897" s="224">
        <f t="shared" si="124"/>
        <v>0</v>
      </c>
      <c r="DC897" s="224">
        <f t="shared" si="125"/>
        <v>0</v>
      </c>
      <c r="DD897" s="224">
        <f t="shared" si="126"/>
        <v>0</v>
      </c>
      <c r="DE897" s="225">
        <f t="shared" si="127"/>
        <v>0</v>
      </c>
      <c r="DF897" s="222"/>
      <c r="DG897" s="222"/>
    </row>
    <row r="898" spans="90:111" x14ac:dyDescent="0.25">
      <c r="CL898" s="223">
        <f t="shared" si="119"/>
        <v>0</v>
      </c>
      <c r="CM898" s="223">
        <f t="shared" si="120"/>
        <v>0</v>
      </c>
      <c r="CN898" s="223">
        <f t="shared" si="121"/>
        <v>0</v>
      </c>
      <c r="CO898" s="223">
        <f t="shared" si="121"/>
        <v>0</v>
      </c>
      <c r="CP898" s="223">
        <f t="shared" si="122"/>
        <v>0</v>
      </c>
      <c r="CQ898" s="223">
        <f t="shared" si="123"/>
        <v>0</v>
      </c>
      <c r="CR898" s="222"/>
      <c r="CS898" s="222"/>
      <c r="CT898" s="222"/>
      <c r="CU898" s="222"/>
      <c r="CV898" s="222"/>
      <c r="CW898" s="222"/>
      <c r="CX898" s="222"/>
      <c r="CY898" s="222"/>
      <c r="CZ898" s="222"/>
      <c r="DA898" s="222"/>
      <c r="DB898" s="224">
        <f t="shared" si="124"/>
        <v>0</v>
      </c>
      <c r="DC898" s="224">
        <f t="shared" si="125"/>
        <v>0</v>
      </c>
      <c r="DD898" s="224">
        <f t="shared" si="126"/>
        <v>0</v>
      </c>
      <c r="DE898" s="225">
        <f t="shared" si="127"/>
        <v>0</v>
      </c>
      <c r="DF898" s="222"/>
      <c r="DG898" s="222"/>
    </row>
    <row r="899" spans="90:111" x14ac:dyDescent="0.25">
      <c r="CL899" s="223">
        <f t="shared" ref="CL899:CL962" si="128">SUM(BB899:BL899)+BR899</f>
        <v>0</v>
      </c>
      <c r="CM899" s="223">
        <f t="shared" ref="CM899:CM962" si="129">SUM(BM899:BO899)</f>
        <v>0</v>
      </c>
      <c r="CN899" s="223">
        <f t="shared" ref="CN899:CO962" si="130">BP899</f>
        <v>0</v>
      </c>
      <c r="CO899" s="223">
        <f t="shared" si="130"/>
        <v>0</v>
      </c>
      <c r="CP899" s="223">
        <f t="shared" ref="CP899:CP962" si="131">SUM(CL899:CO899)</f>
        <v>0</v>
      </c>
      <c r="CQ899" s="223">
        <f t="shared" ref="CQ899:CQ962" si="132">CP899-BU899</f>
        <v>0</v>
      </c>
      <c r="CR899" s="222"/>
      <c r="CS899" s="222"/>
      <c r="CT899" s="222"/>
      <c r="CU899" s="222"/>
      <c r="CV899" s="222"/>
      <c r="CW899" s="222"/>
      <c r="CX899" s="222"/>
      <c r="CY899" s="222"/>
      <c r="CZ899" s="222"/>
      <c r="DA899" s="222"/>
      <c r="DB899" s="224">
        <f t="shared" ref="DB899:DB962" si="133">SUM(BB899:BE899)+BM899+BN899</f>
        <v>0</v>
      </c>
      <c r="DC899" s="224">
        <f t="shared" ref="DC899:DC962" si="134">BF899+BG899+BH899+BI899+BJ899+BK899+BL899+BO899+BR899</f>
        <v>0</v>
      </c>
      <c r="DD899" s="224">
        <f t="shared" ref="DD899:DD962" si="135">DC899+DB899</f>
        <v>0</v>
      </c>
      <c r="DE899" s="225">
        <f t="shared" ref="DE899:DE962" si="136">DD899-BS899</f>
        <v>0</v>
      </c>
      <c r="DF899" s="222"/>
      <c r="DG899" s="222"/>
    </row>
    <row r="900" spans="90:111" x14ac:dyDescent="0.25">
      <c r="CL900" s="223">
        <f t="shared" si="128"/>
        <v>0</v>
      </c>
      <c r="CM900" s="223">
        <f t="shared" si="129"/>
        <v>0</v>
      </c>
      <c r="CN900" s="223">
        <f t="shared" si="130"/>
        <v>0</v>
      </c>
      <c r="CO900" s="223">
        <f t="shared" si="130"/>
        <v>0</v>
      </c>
      <c r="CP900" s="223">
        <f t="shared" si="131"/>
        <v>0</v>
      </c>
      <c r="CQ900" s="223">
        <f t="shared" si="132"/>
        <v>0</v>
      </c>
      <c r="CR900" s="222"/>
      <c r="CS900" s="222"/>
      <c r="CT900" s="222"/>
      <c r="CU900" s="222"/>
      <c r="CV900" s="222"/>
      <c r="CW900" s="222"/>
      <c r="CX900" s="222"/>
      <c r="CY900" s="222"/>
      <c r="CZ900" s="222"/>
      <c r="DA900" s="222"/>
      <c r="DB900" s="224">
        <f t="shared" si="133"/>
        <v>0</v>
      </c>
      <c r="DC900" s="224">
        <f t="shared" si="134"/>
        <v>0</v>
      </c>
      <c r="DD900" s="224">
        <f t="shared" si="135"/>
        <v>0</v>
      </c>
      <c r="DE900" s="225">
        <f t="shared" si="136"/>
        <v>0</v>
      </c>
      <c r="DF900" s="222"/>
      <c r="DG900" s="222"/>
    </row>
    <row r="901" spans="90:111" x14ac:dyDescent="0.25">
      <c r="CL901" s="223">
        <f t="shared" si="128"/>
        <v>0</v>
      </c>
      <c r="CM901" s="223">
        <f t="shared" si="129"/>
        <v>0</v>
      </c>
      <c r="CN901" s="223">
        <f t="shared" si="130"/>
        <v>0</v>
      </c>
      <c r="CO901" s="223">
        <f t="shared" si="130"/>
        <v>0</v>
      </c>
      <c r="CP901" s="223">
        <f t="shared" si="131"/>
        <v>0</v>
      </c>
      <c r="CQ901" s="223">
        <f t="shared" si="132"/>
        <v>0</v>
      </c>
      <c r="CR901" s="222"/>
      <c r="CS901" s="222"/>
      <c r="CT901" s="222"/>
      <c r="CU901" s="222"/>
      <c r="CV901" s="222"/>
      <c r="CW901" s="222"/>
      <c r="CX901" s="222"/>
      <c r="CY901" s="222"/>
      <c r="CZ901" s="222"/>
      <c r="DA901" s="222"/>
      <c r="DB901" s="224">
        <f t="shared" si="133"/>
        <v>0</v>
      </c>
      <c r="DC901" s="224">
        <f t="shared" si="134"/>
        <v>0</v>
      </c>
      <c r="DD901" s="224">
        <f t="shared" si="135"/>
        <v>0</v>
      </c>
      <c r="DE901" s="225">
        <f t="shared" si="136"/>
        <v>0</v>
      </c>
      <c r="DF901" s="222"/>
      <c r="DG901" s="222"/>
    </row>
    <row r="902" spans="90:111" x14ac:dyDescent="0.25">
      <c r="CL902" s="223">
        <f t="shared" si="128"/>
        <v>0</v>
      </c>
      <c r="CM902" s="223">
        <f t="shared" si="129"/>
        <v>0</v>
      </c>
      <c r="CN902" s="223">
        <f t="shared" si="130"/>
        <v>0</v>
      </c>
      <c r="CO902" s="223">
        <f t="shared" si="130"/>
        <v>0</v>
      </c>
      <c r="CP902" s="223">
        <f t="shared" si="131"/>
        <v>0</v>
      </c>
      <c r="CQ902" s="223">
        <f t="shared" si="132"/>
        <v>0</v>
      </c>
      <c r="CR902" s="222"/>
      <c r="CS902" s="222"/>
      <c r="CT902" s="222"/>
      <c r="CU902" s="222"/>
      <c r="CV902" s="222"/>
      <c r="CW902" s="222"/>
      <c r="CX902" s="222"/>
      <c r="CY902" s="222"/>
      <c r="CZ902" s="222"/>
      <c r="DA902" s="222"/>
      <c r="DB902" s="224">
        <f t="shared" si="133"/>
        <v>0</v>
      </c>
      <c r="DC902" s="224">
        <f t="shared" si="134"/>
        <v>0</v>
      </c>
      <c r="DD902" s="224">
        <f t="shared" si="135"/>
        <v>0</v>
      </c>
      <c r="DE902" s="225">
        <f t="shared" si="136"/>
        <v>0</v>
      </c>
      <c r="DF902" s="222"/>
      <c r="DG902" s="222"/>
    </row>
    <row r="903" spans="90:111" x14ac:dyDescent="0.25">
      <c r="CL903" s="223">
        <f t="shared" si="128"/>
        <v>0</v>
      </c>
      <c r="CM903" s="223">
        <f t="shared" si="129"/>
        <v>0</v>
      </c>
      <c r="CN903" s="223">
        <f t="shared" si="130"/>
        <v>0</v>
      </c>
      <c r="CO903" s="223">
        <f t="shared" si="130"/>
        <v>0</v>
      </c>
      <c r="CP903" s="223">
        <f t="shared" si="131"/>
        <v>0</v>
      </c>
      <c r="CQ903" s="223">
        <f t="shared" si="132"/>
        <v>0</v>
      </c>
      <c r="CR903" s="222"/>
      <c r="CS903" s="222"/>
      <c r="CT903" s="222"/>
      <c r="CU903" s="222"/>
      <c r="CV903" s="222"/>
      <c r="CW903" s="222"/>
      <c r="CX903" s="222"/>
      <c r="CY903" s="222"/>
      <c r="CZ903" s="222"/>
      <c r="DA903" s="222"/>
      <c r="DB903" s="224">
        <f t="shared" si="133"/>
        <v>0</v>
      </c>
      <c r="DC903" s="224">
        <f t="shared" si="134"/>
        <v>0</v>
      </c>
      <c r="DD903" s="224">
        <f t="shared" si="135"/>
        <v>0</v>
      </c>
      <c r="DE903" s="225">
        <f t="shared" si="136"/>
        <v>0</v>
      </c>
      <c r="DF903" s="222"/>
      <c r="DG903" s="222"/>
    </row>
    <row r="904" spans="90:111" x14ac:dyDescent="0.25">
      <c r="CL904" s="223">
        <f t="shared" si="128"/>
        <v>0</v>
      </c>
      <c r="CM904" s="223">
        <f t="shared" si="129"/>
        <v>0</v>
      </c>
      <c r="CN904" s="223">
        <f t="shared" si="130"/>
        <v>0</v>
      </c>
      <c r="CO904" s="223">
        <f t="shared" si="130"/>
        <v>0</v>
      </c>
      <c r="CP904" s="223">
        <f t="shared" si="131"/>
        <v>0</v>
      </c>
      <c r="CQ904" s="223">
        <f t="shared" si="132"/>
        <v>0</v>
      </c>
      <c r="CR904" s="222"/>
      <c r="CS904" s="222"/>
      <c r="CT904" s="222"/>
      <c r="CU904" s="222"/>
      <c r="CV904" s="222"/>
      <c r="CW904" s="222"/>
      <c r="CX904" s="222"/>
      <c r="CY904" s="222"/>
      <c r="CZ904" s="222"/>
      <c r="DA904" s="222"/>
      <c r="DB904" s="224">
        <f t="shared" si="133"/>
        <v>0</v>
      </c>
      <c r="DC904" s="224">
        <f t="shared" si="134"/>
        <v>0</v>
      </c>
      <c r="DD904" s="224">
        <f t="shared" si="135"/>
        <v>0</v>
      </c>
      <c r="DE904" s="225">
        <f t="shared" si="136"/>
        <v>0</v>
      </c>
      <c r="DF904" s="222"/>
      <c r="DG904" s="222"/>
    </row>
    <row r="905" spans="90:111" x14ac:dyDescent="0.25">
      <c r="CL905" s="223">
        <f t="shared" si="128"/>
        <v>0</v>
      </c>
      <c r="CM905" s="223">
        <f t="shared" si="129"/>
        <v>0</v>
      </c>
      <c r="CN905" s="223">
        <f t="shared" si="130"/>
        <v>0</v>
      </c>
      <c r="CO905" s="223">
        <f t="shared" si="130"/>
        <v>0</v>
      </c>
      <c r="CP905" s="223">
        <f t="shared" si="131"/>
        <v>0</v>
      </c>
      <c r="CQ905" s="223">
        <f t="shared" si="132"/>
        <v>0</v>
      </c>
      <c r="CR905" s="222"/>
      <c r="CS905" s="222"/>
      <c r="CT905" s="222"/>
      <c r="CU905" s="222"/>
      <c r="CV905" s="222"/>
      <c r="CW905" s="222"/>
      <c r="CX905" s="222"/>
      <c r="CY905" s="222"/>
      <c r="CZ905" s="222"/>
      <c r="DA905" s="222"/>
      <c r="DB905" s="224">
        <f t="shared" si="133"/>
        <v>0</v>
      </c>
      <c r="DC905" s="224">
        <f t="shared" si="134"/>
        <v>0</v>
      </c>
      <c r="DD905" s="224">
        <f t="shared" si="135"/>
        <v>0</v>
      </c>
      <c r="DE905" s="225">
        <f t="shared" si="136"/>
        <v>0</v>
      </c>
      <c r="DF905" s="222"/>
      <c r="DG905" s="222"/>
    </row>
    <row r="906" spans="90:111" x14ac:dyDescent="0.25">
      <c r="CL906" s="223">
        <f t="shared" si="128"/>
        <v>0</v>
      </c>
      <c r="CM906" s="223">
        <f t="shared" si="129"/>
        <v>0</v>
      </c>
      <c r="CN906" s="223">
        <f t="shared" si="130"/>
        <v>0</v>
      </c>
      <c r="CO906" s="223">
        <f t="shared" si="130"/>
        <v>0</v>
      </c>
      <c r="CP906" s="223">
        <f t="shared" si="131"/>
        <v>0</v>
      </c>
      <c r="CQ906" s="223">
        <f t="shared" si="132"/>
        <v>0</v>
      </c>
      <c r="CR906" s="222"/>
      <c r="CS906" s="222"/>
      <c r="CT906" s="222"/>
      <c r="CU906" s="222"/>
      <c r="CV906" s="222"/>
      <c r="CW906" s="222"/>
      <c r="CX906" s="222"/>
      <c r="CY906" s="222"/>
      <c r="CZ906" s="222"/>
      <c r="DA906" s="222"/>
      <c r="DB906" s="224">
        <f t="shared" si="133"/>
        <v>0</v>
      </c>
      <c r="DC906" s="224">
        <f t="shared" si="134"/>
        <v>0</v>
      </c>
      <c r="DD906" s="224">
        <f t="shared" si="135"/>
        <v>0</v>
      </c>
      <c r="DE906" s="225">
        <f t="shared" si="136"/>
        <v>0</v>
      </c>
      <c r="DF906" s="222"/>
      <c r="DG906" s="222"/>
    </row>
    <row r="907" spans="90:111" x14ac:dyDescent="0.25">
      <c r="CL907" s="223">
        <f t="shared" si="128"/>
        <v>0</v>
      </c>
      <c r="CM907" s="223">
        <f t="shared" si="129"/>
        <v>0</v>
      </c>
      <c r="CN907" s="223">
        <f t="shared" si="130"/>
        <v>0</v>
      </c>
      <c r="CO907" s="223">
        <f t="shared" si="130"/>
        <v>0</v>
      </c>
      <c r="CP907" s="223">
        <f t="shared" si="131"/>
        <v>0</v>
      </c>
      <c r="CQ907" s="223">
        <f t="shared" si="132"/>
        <v>0</v>
      </c>
      <c r="CR907" s="222"/>
      <c r="CS907" s="222"/>
      <c r="CT907" s="222"/>
      <c r="CU907" s="222"/>
      <c r="CV907" s="222"/>
      <c r="CW907" s="222"/>
      <c r="CX907" s="222"/>
      <c r="CY907" s="222"/>
      <c r="CZ907" s="222"/>
      <c r="DA907" s="222"/>
      <c r="DB907" s="224">
        <f t="shared" si="133"/>
        <v>0</v>
      </c>
      <c r="DC907" s="224">
        <f t="shared" si="134"/>
        <v>0</v>
      </c>
      <c r="DD907" s="224">
        <f t="shared" si="135"/>
        <v>0</v>
      </c>
      <c r="DE907" s="225">
        <f t="shared" si="136"/>
        <v>0</v>
      </c>
      <c r="DF907" s="222"/>
      <c r="DG907" s="222"/>
    </row>
    <row r="908" spans="90:111" x14ac:dyDescent="0.25">
      <c r="CL908" s="223">
        <f t="shared" si="128"/>
        <v>0</v>
      </c>
      <c r="CM908" s="223">
        <f t="shared" si="129"/>
        <v>0</v>
      </c>
      <c r="CN908" s="223">
        <f t="shared" si="130"/>
        <v>0</v>
      </c>
      <c r="CO908" s="223">
        <f t="shared" si="130"/>
        <v>0</v>
      </c>
      <c r="CP908" s="223">
        <f t="shared" si="131"/>
        <v>0</v>
      </c>
      <c r="CQ908" s="223">
        <f t="shared" si="132"/>
        <v>0</v>
      </c>
      <c r="CR908" s="222"/>
      <c r="CS908" s="222"/>
      <c r="CT908" s="222"/>
      <c r="CU908" s="222"/>
      <c r="CV908" s="222"/>
      <c r="CW908" s="222"/>
      <c r="CX908" s="222"/>
      <c r="CY908" s="222"/>
      <c r="CZ908" s="222"/>
      <c r="DA908" s="222"/>
      <c r="DB908" s="224">
        <f t="shared" si="133"/>
        <v>0</v>
      </c>
      <c r="DC908" s="224">
        <f t="shared" si="134"/>
        <v>0</v>
      </c>
      <c r="DD908" s="224">
        <f t="shared" si="135"/>
        <v>0</v>
      </c>
      <c r="DE908" s="225">
        <f t="shared" si="136"/>
        <v>0</v>
      </c>
      <c r="DF908" s="222"/>
      <c r="DG908" s="222"/>
    </row>
    <row r="909" spans="90:111" x14ac:dyDescent="0.25">
      <c r="CL909" s="223">
        <f t="shared" si="128"/>
        <v>0</v>
      </c>
      <c r="CM909" s="223">
        <f t="shared" si="129"/>
        <v>0</v>
      </c>
      <c r="CN909" s="223">
        <f t="shared" si="130"/>
        <v>0</v>
      </c>
      <c r="CO909" s="223">
        <f t="shared" si="130"/>
        <v>0</v>
      </c>
      <c r="CP909" s="223">
        <f t="shared" si="131"/>
        <v>0</v>
      </c>
      <c r="CQ909" s="223">
        <f t="shared" si="132"/>
        <v>0</v>
      </c>
      <c r="CR909" s="222"/>
      <c r="CS909" s="222"/>
      <c r="CT909" s="222"/>
      <c r="CU909" s="222"/>
      <c r="CV909" s="222"/>
      <c r="CW909" s="222"/>
      <c r="CX909" s="222"/>
      <c r="CY909" s="222"/>
      <c r="CZ909" s="222"/>
      <c r="DA909" s="222"/>
      <c r="DB909" s="224">
        <f t="shared" si="133"/>
        <v>0</v>
      </c>
      <c r="DC909" s="224">
        <f t="shared" si="134"/>
        <v>0</v>
      </c>
      <c r="DD909" s="224">
        <f t="shared" si="135"/>
        <v>0</v>
      </c>
      <c r="DE909" s="225">
        <f t="shared" si="136"/>
        <v>0</v>
      </c>
      <c r="DF909" s="222"/>
      <c r="DG909" s="222"/>
    </row>
    <row r="910" spans="90:111" x14ac:dyDescent="0.25">
      <c r="CL910" s="223">
        <f t="shared" si="128"/>
        <v>0</v>
      </c>
      <c r="CM910" s="223">
        <f t="shared" si="129"/>
        <v>0</v>
      </c>
      <c r="CN910" s="223">
        <f t="shared" si="130"/>
        <v>0</v>
      </c>
      <c r="CO910" s="223">
        <f t="shared" si="130"/>
        <v>0</v>
      </c>
      <c r="CP910" s="223">
        <f t="shared" si="131"/>
        <v>0</v>
      </c>
      <c r="CQ910" s="223">
        <f t="shared" si="132"/>
        <v>0</v>
      </c>
      <c r="CR910" s="222"/>
      <c r="CS910" s="222"/>
      <c r="CT910" s="222"/>
      <c r="CU910" s="222"/>
      <c r="CV910" s="222"/>
      <c r="CW910" s="222"/>
      <c r="CX910" s="222"/>
      <c r="CY910" s="222"/>
      <c r="CZ910" s="222"/>
      <c r="DA910" s="222"/>
      <c r="DB910" s="224">
        <f t="shared" si="133"/>
        <v>0</v>
      </c>
      <c r="DC910" s="224">
        <f t="shared" si="134"/>
        <v>0</v>
      </c>
      <c r="DD910" s="224">
        <f t="shared" si="135"/>
        <v>0</v>
      </c>
      <c r="DE910" s="225">
        <f t="shared" si="136"/>
        <v>0</v>
      </c>
      <c r="DF910" s="222"/>
      <c r="DG910" s="222"/>
    </row>
    <row r="911" spans="90:111" x14ac:dyDescent="0.25">
      <c r="CL911" s="223">
        <f t="shared" si="128"/>
        <v>0</v>
      </c>
      <c r="CM911" s="223">
        <f t="shared" si="129"/>
        <v>0</v>
      </c>
      <c r="CN911" s="223">
        <f t="shared" si="130"/>
        <v>0</v>
      </c>
      <c r="CO911" s="223">
        <f t="shared" si="130"/>
        <v>0</v>
      </c>
      <c r="CP911" s="223">
        <f t="shared" si="131"/>
        <v>0</v>
      </c>
      <c r="CQ911" s="223">
        <f t="shared" si="132"/>
        <v>0</v>
      </c>
      <c r="CR911" s="222"/>
      <c r="CS911" s="222"/>
      <c r="CT911" s="222"/>
      <c r="CU911" s="222"/>
      <c r="CV911" s="222"/>
      <c r="CW911" s="222"/>
      <c r="CX911" s="222"/>
      <c r="CY911" s="222"/>
      <c r="CZ911" s="222"/>
      <c r="DA911" s="222"/>
      <c r="DB911" s="224">
        <f t="shared" si="133"/>
        <v>0</v>
      </c>
      <c r="DC911" s="224">
        <f t="shared" si="134"/>
        <v>0</v>
      </c>
      <c r="DD911" s="224">
        <f t="shared" si="135"/>
        <v>0</v>
      </c>
      <c r="DE911" s="225">
        <f t="shared" si="136"/>
        <v>0</v>
      </c>
      <c r="DF911" s="222"/>
      <c r="DG911" s="222"/>
    </row>
    <row r="912" spans="90:111" x14ac:dyDescent="0.25">
      <c r="CL912" s="223">
        <f t="shared" si="128"/>
        <v>0</v>
      </c>
      <c r="CM912" s="223">
        <f t="shared" si="129"/>
        <v>0</v>
      </c>
      <c r="CN912" s="223">
        <f t="shared" si="130"/>
        <v>0</v>
      </c>
      <c r="CO912" s="223">
        <f t="shared" si="130"/>
        <v>0</v>
      </c>
      <c r="CP912" s="223">
        <f t="shared" si="131"/>
        <v>0</v>
      </c>
      <c r="CQ912" s="223">
        <f t="shared" si="132"/>
        <v>0</v>
      </c>
      <c r="CR912" s="222"/>
      <c r="CS912" s="222"/>
      <c r="CT912" s="222"/>
      <c r="CU912" s="222"/>
      <c r="CV912" s="222"/>
      <c r="CW912" s="222"/>
      <c r="CX912" s="222"/>
      <c r="CY912" s="222"/>
      <c r="CZ912" s="222"/>
      <c r="DA912" s="222"/>
      <c r="DB912" s="224">
        <f t="shared" si="133"/>
        <v>0</v>
      </c>
      <c r="DC912" s="224">
        <f t="shared" si="134"/>
        <v>0</v>
      </c>
      <c r="DD912" s="224">
        <f t="shared" si="135"/>
        <v>0</v>
      </c>
      <c r="DE912" s="225">
        <f t="shared" si="136"/>
        <v>0</v>
      </c>
      <c r="DF912" s="222"/>
      <c r="DG912" s="222"/>
    </row>
    <row r="913" spans="90:111" x14ac:dyDescent="0.25">
      <c r="CL913" s="223">
        <f t="shared" si="128"/>
        <v>0</v>
      </c>
      <c r="CM913" s="223">
        <f t="shared" si="129"/>
        <v>0</v>
      </c>
      <c r="CN913" s="223">
        <f t="shared" si="130"/>
        <v>0</v>
      </c>
      <c r="CO913" s="223">
        <f t="shared" si="130"/>
        <v>0</v>
      </c>
      <c r="CP913" s="223">
        <f t="shared" si="131"/>
        <v>0</v>
      </c>
      <c r="CQ913" s="223">
        <f t="shared" si="132"/>
        <v>0</v>
      </c>
      <c r="CR913" s="222"/>
      <c r="CS913" s="222"/>
      <c r="CT913" s="222"/>
      <c r="CU913" s="222"/>
      <c r="CV913" s="222"/>
      <c r="CW913" s="222"/>
      <c r="CX913" s="222"/>
      <c r="CY913" s="222"/>
      <c r="CZ913" s="222"/>
      <c r="DA913" s="222"/>
      <c r="DB913" s="224">
        <f t="shared" si="133"/>
        <v>0</v>
      </c>
      <c r="DC913" s="224">
        <f t="shared" si="134"/>
        <v>0</v>
      </c>
      <c r="DD913" s="224">
        <f t="shared" si="135"/>
        <v>0</v>
      </c>
      <c r="DE913" s="225">
        <f t="shared" si="136"/>
        <v>0</v>
      </c>
      <c r="DF913" s="222"/>
      <c r="DG913" s="222"/>
    </row>
    <row r="914" spans="90:111" x14ac:dyDescent="0.25">
      <c r="CL914" s="223">
        <f t="shared" si="128"/>
        <v>0</v>
      </c>
      <c r="CM914" s="223">
        <f t="shared" si="129"/>
        <v>0</v>
      </c>
      <c r="CN914" s="223">
        <f t="shared" si="130"/>
        <v>0</v>
      </c>
      <c r="CO914" s="223">
        <f t="shared" si="130"/>
        <v>0</v>
      </c>
      <c r="CP914" s="223">
        <f t="shared" si="131"/>
        <v>0</v>
      </c>
      <c r="CQ914" s="223">
        <f t="shared" si="132"/>
        <v>0</v>
      </c>
      <c r="CR914" s="222"/>
      <c r="CS914" s="222"/>
      <c r="CT914" s="222"/>
      <c r="CU914" s="222"/>
      <c r="CV914" s="222"/>
      <c r="CW914" s="222"/>
      <c r="CX914" s="222"/>
      <c r="CY914" s="222"/>
      <c r="CZ914" s="222"/>
      <c r="DA914" s="222"/>
      <c r="DB914" s="224">
        <f t="shared" si="133"/>
        <v>0</v>
      </c>
      <c r="DC914" s="224">
        <f t="shared" si="134"/>
        <v>0</v>
      </c>
      <c r="DD914" s="224">
        <f t="shared" si="135"/>
        <v>0</v>
      </c>
      <c r="DE914" s="225">
        <f t="shared" si="136"/>
        <v>0</v>
      </c>
      <c r="DF914" s="222"/>
      <c r="DG914" s="222"/>
    </row>
    <row r="915" spans="90:111" x14ac:dyDescent="0.25">
      <c r="CL915" s="223">
        <f t="shared" si="128"/>
        <v>0</v>
      </c>
      <c r="CM915" s="223">
        <f t="shared" si="129"/>
        <v>0</v>
      </c>
      <c r="CN915" s="223">
        <f t="shared" si="130"/>
        <v>0</v>
      </c>
      <c r="CO915" s="223">
        <f t="shared" si="130"/>
        <v>0</v>
      </c>
      <c r="CP915" s="223">
        <f t="shared" si="131"/>
        <v>0</v>
      </c>
      <c r="CQ915" s="223">
        <f t="shared" si="132"/>
        <v>0</v>
      </c>
      <c r="CR915" s="222"/>
      <c r="CS915" s="222"/>
      <c r="CT915" s="222"/>
      <c r="CU915" s="222"/>
      <c r="CV915" s="222"/>
      <c r="CW915" s="222"/>
      <c r="CX915" s="222"/>
      <c r="CY915" s="222"/>
      <c r="CZ915" s="222"/>
      <c r="DA915" s="222"/>
      <c r="DB915" s="224">
        <f t="shared" si="133"/>
        <v>0</v>
      </c>
      <c r="DC915" s="224">
        <f t="shared" si="134"/>
        <v>0</v>
      </c>
      <c r="DD915" s="224">
        <f t="shared" si="135"/>
        <v>0</v>
      </c>
      <c r="DE915" s="225">
        <f t="shared" si="136"/>
        <v>0</v>
      </c>
      <c r="DF915" s="222"/>
      <c r="DG915" s="222"/>
    </row>
    <row r="916" spans="90:111" x14ac:dyDescent="0.25">
      <c r="CL916" s="223">
        <f t="shared" si="128"/>
        <v>0</v>
      </c>
      <c r="CM916" s="223">
        <f t="shared" si="129"/>
        <v>0</v>
      </c>
      <c r="CN916" s="223">
        <f t="shared" si="130"/>
        <v>0</v>
      </c>
      <c r="CO916" s="223">
        <f t="shared" si="130"/>
        <v>0</v>
      </c>
      <c r="CP916" s="223">
        <f t="shared" si="131"/>
        <v>0</v>
      </c>
      <c r="CQ916" s="223">
        <f t="shared" si="132"/>
        <v>0</v>
      </c>
      <c r="CR916" s="222"/>
      <c r="CS916" s="222"/>
      <c r="CT916" s="222"/>
      <c r="CU916" s="222"/>
      <c r="CV916" s="222"/>
      <c r="CW916" s="222"/>
      <c r="CX916" s="222"/>
      <c r="CY916" s="222"/>
      <c r="CZ916" s="222"/>
      <c r="DA916" s="222"/>
      <c r="DB916" s="224">
        <f t="shared" si="133"/>
        <v>0</v>
      </c>
      <c r="DC916" s="224">
        <f t="shared" si="134"/>
        <v>0</v>
      </c>
      <c r="DD916" s="224">
        <f t="shared" si="135"/>
        <v>0</v>
      </c>
      <c r="DE916" s="225">
        <f t="shared" si="136"/>
        <v>0</v>
      </c>
      <c r="DF916" s="222"/>
      <c r="DG916" s="222"/>
    </row>
    <row r="917" spans="90:111" x14ac:dyDescent="0.25">
      <c r="CL917" s="223">
        <f t="shared" si="128"/>
        <v>0</v>
      </c>
      <c r="CM917" s="223">
        <f t="shared" si="129"/>
        <v>0</v>
      </c>
      <c r="CN917" s="223">
        <f t="shared" si="130"/>
        <v>0</v>
      </c>
      <c r="CO917" s="223">
        <f t="shared" si="130"/>
        <v>0</v>
      </c>
      <c r="CP917" s="223">
        <f t="shared" si="131"/>
        <v>0</v>
      </c>
      <c r="CQ917" s="223">
        <f t="shared" si="132"/>
        <v>0</v>
      </c>
      <c r="CR917" s="222"/>
      <c r="CS917" s="222"/>
      <c r="CT917" s="222"/>
      <c r="CU917" s="222"/>
      <c r="CV917" s="222"/>
      <c r="CW917" s="222"/>
      <c r="CX917" s="222"/>
      <c r="CY917" s="222"/>
      <c r="CZ917" s="222"/>
      <c r="DA917" s="222"/>
      <c r="DB917" s="224">
        <f t="shared" si="133"/>
        <v>0</v>
      </c>
      <c r="DC917" s="224">
        <f t="shared" si="134"/>
        <v>0</v>
      </c>
      <c r="DD917" s="224">
        <f t="shared" si="135"/>
        <v>0</v>
      </c>
      <c r="DE917" s="225">
        <f t="shared" si="136"/>
        <v>0</v>
      </c>
      <c r="DF917" s="222"/>
      <c r="DG917" s="222"/>
    </row>
    <row r="918" spans="90:111" x14ac:dyDescent="0.25">
      <c r="CL918" s="223">
        <f t="shared" si="128"/>
        <v>0</v>
      </c>
      <c r="CM918" s="223">
        <f t="shared" si="129"/>
        <v>0</v>
      </c>
      <c r="CN918" s="223">
        <f t="shared" si="130"/>
        <v>0</v>
      </c>
      <c r="CO918" s="223">
        <f t="shared" si="130"/>
        <v>0</v>
      </c>
      <c r="CP918" s="223">
        <f t="shared" si="131"/>
        <v>0</v>
      </c>
      <c r="CQ918" s="223">
        <f t="shared" si="132"/>
        <v>0</v>
      </c>
      <c r="CR918" s="222"/>
      <c r="CS918" s="222"/>
      <c r="CT918" s="222"/>
      <c r="CU918" s="222"/>
      <c r="CV918" s="222"/>
      <c r="CW918" s="222"/>
      <c r="CX918" s="222"/>
      <c r="CY918" s="222"/>
      <c r="CZ918" s="222"/>
      <c r="DA918" s="222"/>
      <c r="DB918" s="224">
        <f t="shared" si="133"/>
        <v>0</v>
      </c>
      <c r="DC918" s="224">
        <f t="shared" si="134"/>
        <v>0</v>
      </c>
      <c r="DD918" s="224">
        <f t="shared" si="135"/>
        <v>0</v>
      </c>
      <c r="DE918" s="225">
        <f t="shared" si="136"/>
        <v>0</v>
      </c>
      <c r="DF918" s="222"/>
      <c r="DG918" s="222"/>
    </row>
    <row r="919" spans="90:111" x14ac:dyDescent="0.25">
      <c r="CL919" s="223">
        <f t="shared" si="128"/>
        <v>0</v>
      </c>
      <c r="CM919" s="223">
        <f t="shared" si="129"/>
        <v>0</v>
      </c>
      <c r="CN919" s="223">
        <f t="shared" si="130"/>
        <v>0</v>
      </c>
      <c r="CO919" s="223">
        <f t="shared" si="130"/>
        <v>0</v>
      </c>
      <c r="CP919" s="223">
        <f t="shared" si="131"/>
        <v>0</v>
      </c>
      <c r="CQ919" s="223">
        <f t="shared" si="132"/>
        <v>0</v>
      </c>
      <c r="CR919" s="222"/>
      <c r="CS919" s="222"/>
      <c r="CT919" s="222"/>
      <c r="CU919" s="222"/>
      <c r="CV919" s="222"/>
      <c r="CW919" s="222"/>
      <c r="CX919" s="222"/>
      <c r="CY919" s="222"/>
      <c r="CZ919" s="222"/>
      <c r="DA919" s="222"/>
      <c r="DB919" s="224">
        <f t="shared" si="133"/>
        <v>0</v>
      </c>
      <c r="DC919" s="224">
        <f t="shared" si="134"/>
        <v>0</v>
      </c>
      <c r="DD919" s="224">
        <f t="shared" si="135"/>
        <v>0</v>
      </c>
      <c r="DE919" s="225">
        <f t="shared" si="136"/>
        <v>0</v>
      </c>
      <c r="DF919" s="222"/>
      <c r="DG919" s="222"/>
    </row>
    <row r="920" spans="90:111" x14ac:dyDescent="0.25">
      <c r="CL920" s="223">
        <f t="shared" si="128"/>
        <v>0</v>
      </c>
      <c r="CM920" s="223">
        <f t="shared" si="129"/>
        <v>0</v>
      </c>
      <c r="CN920" s="223">
        <f t="shared" si="130"/>
        <v>0</v>
      </c>
      <c r="CO920" s="223">
        <f t="shared" si="130"/>
        <v>0</v>
      </c>
      <c r="CP920" s="223">
        <f t="shared" si="131"/>
        <v>0</v>
      </c>
      <c r="CQ920" s="223">
        <f t="shared" si="132"/>
        <v>0</v>
      </c>
      <c r="CR920" s="222"/>
      <c r="CS920" s="222"/>
      <c r="CT920" s="222"/>
      <c r="CU920" s="222"/>
      <c r="CV920" s="222"/>
      <c r="CW920" s="222"/>
      <c r="CX920" s="222"/>
      <c r="CY920" s="222"/>
      <c r="CZ920" s="222"/>
      <c r="DA920" s="222"/>
      <c r="DB920" s="224">
        <f t="shared" si="133"/>
        <v>0</v>
      </c>
      <c r="DC920" s="224">
        <f t="shared" si="134"/>
        <v>0</v>
      </c>
      <c r="DD920" s="224">
        <f t="shared" si="135"/>
        <v>0</v>
      </c>
      <c r="DE920" s="225">
        <f t="shared" si="136"/>
        <v>0</v>
      </c>
      <c r="DF920" s="222"/>
      <c r="DG920" s="222"/>
    </row>
    <row r="921" spans="90:111" x14ac:dyDescent="0.25">
      <c r="CL921" s="223">
        <f t="shared" si="128"/>
        <v>0</v>
      </c>
      <c r="CM921" s="223">
        <f t="shared" si="129"/>
        <v>0</v>
      </c>
      <c r="CN921" s="223">
        <f t="shared" si="130"/>
        <v>0</v>
      </c>
      <c r="CO921" s="223">
        <f t="shared" si="130"/>
        <v>0</v>
      </c>
      <c r="CP921" s="223">
        <f t="shared" si="131"/>
        <v>0</v>
      </c>
      <c r="CQ921" s="223">
        <f t="shared" si="132"/>
        <v>0</v>
      </c>
      <c r="CR921" s="222"/>
      <c r="CS921" s="222"/>
      <c r="CT921" s="222"/>
      <c r="CU921" s="222"/>
      <c r="CV921" s="222"/>
      <c r="CW921" s="222"/>
      <c r="CX921" s="222"/>
      <c r="CY921" s="222"/>
      <c r="CZ921" s="222"/>
      <c r="DA921" s="222"/>
      <c r="DB921" s="224">
        <f t="shared" si="133"/>
        <v>0</v>
      </c>
      <c r="DC921" s="224">
        <f t="shared" si="134"/>
        <v>0</v>
      </c>
      <c r="DD921" s="224">
        <f t="shared" si="135"/>
        <v>0</v>
      </c>
      <c r="DE921" s="225">
        <f t="shared" si="136"/>
        <v>0</v>
      </c>
      <c r="DF921" s="222"/>
      <c r="DG921" s="222"/>
    </row>
    <row r="922" spans="90:111" x14ac:dyDescent="0.25">
      <c r="CL922" s="223">
        <f t="shared" si="128"/>
        <v>0</v>
      </c>
      <c r="CM922" s="223">
        <f t="shared" si="129"/>
        <v>0</v>
      </c>
      <c r="CN922" s="223">
        <f t="shared" si="130"/>
        <v>0</v>
      </c>
      <c r="CO922" s="223">
        <f t="shared" si="130"/>
        <v>0</v>
      </c>
      <c r="CP922" s="223">
        <f t="shared" si="131"/>
        <v>0</v>
      </c>
      <c r="CQ922" s="223">
        <f t="shared" si="132"/>
        <v>0</v>
      </c>
      <c r="CR922" s="222"/>
      <c r="CS922" s="222"/>
      <c r="CT922" s="222"/>
      <c r="CU922" s="222"/>
      <c r="CV922" s="222"/>
      <c r="CW922" s="222"/>
      <c r="CX922" s="222"/>
      <c r="CY922" s="222"/>
      <c r="CZ922" s="222"/>
      <c r="DA922" s="222"/>
      <c r="DB922" s="224">
        <f t="shared" si="133"/>
        <v>0</v>
      </c>
      <c r="DC922" s="224">
        <f t="shared" si="134"/>
        <v>0</v>
      </c>
      <c r="DD922" s="224">
        <f t="shared" si="135"/>
        <v>0</v>
      </c>
      <c r="DE922" s="225">
        <f t="shared" si="136"/>
        <v>0</v>
      </c>
      <c r="DF922" s="222"/>
      <c r="DG922" s="222"/>
    </row>
    <row r="923" spans="90:111" x14ac:dyDescent="0.25">
      <c r="CL923" s="223">
        <f t="shared" si="128"/>
        <v>0</v>
      </c>
      <c r="CM923" s="223">
        <f t="shared" si="129"/>
        <v>0</v>
      </c>
      <c r="CN923" s="223">
        <f t="shared" si="130"/>
        <v>0</v>
      </c>
      <c r="CO923" s="223">
        <f t="shared" si="130"/>
        <v>0</v>
      </c>
      <c r="CP923" s="223">
        <f t="shared" si="131"/>
        <v>0</v>
      </c>
      <c r="CQ923" s="223">
        <f t="shared" si="132"/>
        <v>0</v>
      </c>
      <c r="CR923" s="222"/>
      <c r="CS923" s="222"/>
      <c r="CT923" s="222"/>
      <c r="CU923" s="222"/>
      <c r="CV923" s="222"/>
      <c r="CW923" s="222"/>
      <c r="CX923" s="222"/>
      <c r="CY923" s="222"/>
      <c r="CZ923" s="222"/>
      <c r="DA923" s="222"/>
      <c r="DB923" s="224">
        <f t="shared" si="133"/>
        <v>0</v>
      </c>
      <c r="DC923" s="224">
        <f t="shared" si="134"/>
        <v>0</v>
      </c>
      <c r="DD923" s="224">
        <f t="shared" si="135"/>
        <v>0</v>
      </c>
      <c r="DE923" s="225">
        <f t="shared" si="136"/>
        <v>0</v>
      </c>
      <c r="DF923" s="222"/>
      <c r="DG923" s="222"/>
    </row>
    <row r="924" spans="90:111" x14ac:dyDescent="0.25">
      <c r="CL924" s="223">
        <f t="shared" si="128"/>
        <v>0</v>
      </c>
      <c r="CM924" s="223">
        <f t="shared" si="129"/>
        <v>0</v>
      </c>
      <c r="CN924" s="223">
        <f t="shared" si="130"/>
        <v>0</v>
      </c>
      <c r="CO924" s="223">
        <f t="shared" si="130"/>
        <v>0</v>
      </c>
      <c r="CP924" s="223">
        <f t="shared" si="131"/>
        <v>0</v>
      </c>
      <c r="CQ924" s="223">
        <f t="shared" si="132"/>
        <v>0</v>
      </c>
      <c r="CR924" s="222"/>
      <c r="CS924" s="222"/>
      <c r="CT924" s="222"/>
      <c r="CU924" s="222"/>
      <c r="CV924" s="222"/>
      <c r="CW924" s="222"/>
      <c r="CX924" s="222"/>
      <c r="CY924" s="222"/>
      <c r="CZ924" s="222"/>
      <c r="DA924" s="222"/>
      <c r="DB924" s="224">
        <f t="shared" si="133"/>
        <v>0</v>
      </c>
      <c r="DC924" s="224">
        <f t="shared" si="134"/>
        <v>0</v>
      </c>
      <c r="DD924" s="224">
        <f t="shared" si="135"/>
        <v>0</v>
      </c>
      <c r="DE924" s="225">
        <f t="shared" si="136"/>
        <v>0</v>
      </c>
      <c r="DF924" s="222"/>
      <c r="DG924" s="222"/>
    </row>
    <row r="925" spans="90:111" x14ac:dyDescent="0.25">
      <c r="CL925" s="223">
        <f t="shared" si="128"/>
        <v>0</v>
      </c>
      <c r="CM925" s="223">
        <f t="shared" si="129"/>
        <v>0</v>
      </c>
      <c r="CN925" s="223">
        <f t="shared" si="130"/>
        <v>0</v>
      </c>
      <c r="CO925" s="223">
        <f t="shared" si="130"/>
        <v>0</v>
      </c>
      <c r="CP925" s="223">
        <f t="shared" si="131"/>
        <v>0</v>
      </c>
      <c r="CQ925" s="223">
        <f t="shared" si="132"/>
        <v>0</v>
      </c>
      <c r="CR925" s="222"/>
      <c r="CS925" s="222"/>
      <c r="CT925" s="222"/>
      <c r="CU925" s="222"/>
      <c r="CV925" s="222"/>
      <c r="CW925" s="222"/>
      <c r="CX925" s="222"/>
      <c r="CY925" s="222"/>
      <c r="CZ925" s="222"/>
      <c r="DA925" s="222"/>
      <c r="DB925" s="224">
        <f t="shared" si="133"/>
        <v>0</v>
      </c>
      <c r="DC925" s="224">
        <f t="shared" si="134"/>
        <v>0</v>
      </c>
      <c r="DD925" s="224">
        <f t="shared" si="135"/>
        <v>0</v>
      </c>
      <c r="DE925" s="225">
        <f t="shared" si="136"/>
        <v>0</v>
      </c>
      <c r="DF925" s="222"/>
      <c r="DG925" s="222"/>
    </row>
    <row r="926" spans="90:111" x14ac:dyDescent="0.25">
      <c r="CL926" s="223">
        <f t="shared" si="128"/>
        <v>0</v>
      </c>
      <c r="CM926" s="223">
        <f t="shared" si="129"/>
        <v>0</v>
      </c>
      <c r="CN926" s="223">
        <f t="shared" si="130"/>
        <v>0</v>
      </c>
      <c r="CO926" s="223">
        <f t="shared" si="130"/>
        <v>0</v>
      </c>
      <c r="CP926" s="223">
        <f t="shared" si="131"/>
        <v>0</v>
      </c>
      <c r="CQ926" s="223">
        <f t="shared" si="132"/>
        <v>0</v>
      </c>
      <c r="CR926" s="222"/>
      <c r="CS926" s="222"/>
      <c r="CT926" s="222"/>
      <c r="CU926" s="222"/>
      <c r="CV926" s="222"/>
      <c r="CW926" s="222"/>
      <c r="CX926" s="222"/>
      <c r="CY926" s="222"/>
      <c r="CZ926" s="222"/>
      <c r="DA926" s="222"/>
      <c r="DB926" s="224">
        <f t="shared" si="133"/>
        <v>0</v>
      </c>
      <c r="DC926" s="224">
        <f t="shared" si="134"/>
        <v>0</v>
      </c>
      <c r="DD926" s="224">
        <f t="shared" si="135"/>
        <v>0</v>
      </c>
      <c r="DE926" s="225">
        <f t="shared" si="136"/>
        <v>0</v>
      </c>
      <c r="DF926" s="222"/>
      <c r="DG926" s="222"/>
    </row>
    <row r="927" spans="90:111" x14ac:dyDescent="0.25">
      <c r="CL927" s="223">
        <f t="shared" si="128"/>
        <v>0</v>
      </c>
      <c r="CM927" s="223">
        <f t="shared" si="129"/>
        <v>0</v>
      </c>
      <c r="CN927" s="223">
        <f t="shared" si="130"/>
        <v>0</v>
      </c>
      <c r="CO927" s="223">
        <f t="shared" si="130"/>
        <v>0</v>
      </c>
      <c r="CP927" s="223">
        <f t="shared" si="131"/>
        <v>0</v>
      </c>
      <c r="CQ927" s="223">
        <f t="shared" si="132"/>
        <v>0</v>
      </c>
      <c r="CR927" s="222"/>
      <c r="CS927" s="222"/>
      <c r="CT927" s="222"/>
      <c r="CU927" s="222"/>
      <c r="CV927" s="222"/>
      <c r="CW927" s="222"/>
      <c r="CX927" s="222"/>
      <c r="CY927" s="222"/>
      <c r="CZ927" s="222"/>
      <c r="DA927" s="222"/>
      <c r="DB927" s="224">
        <f t="shared" si="133"/>
        <v>0</v>
      </c>
      <c r="DC927" s="224">
        <f t="shared" si="134"/>
        <v>0</v>
      </c>
      <c r="DD927" s="224">
        <f t="shared" si="135"/>
        <v>0</v>
      </c>
      <c r="DE927" s="225">
        <f t="shared" si="136"/>
        <v>0</v>
      </c>
      <c r="DF927" s="222"/>
      <c r="DG927" s="222"/>
    </row>
    <row r="928" spans="90:111" x14ac:dyDescent="0.25">
      <c r="CL928" s="223">
        <f t="shared" si="128"/>
        <v>0</v>
      </c>
      <c r="CM928" s="223">
        <f t="shared" si="129"/>
        <v>0</v>
      </c>
      <c r="CN928" s="223">
        <f t="shared" si="130"/>
        <v>0</v>
      </c>
      <c r="CO928" s="223">
        <f t="shared" si="130"/>
        <v>0</v>
      </c>
      <c r="CP928" s="223">
        <f t="shared" si="131"/>
        <v>0</v>
      </c>
      <c r="CQ928" s="223">
        <f t="shared" si="132"/>
        <v>0</v>
      </c>
      <c r="CR928" s="222"/>
      <c r="CS928" s="222"/>
      <c r="CT928" s="222"/>
      <c r="CU928" s="222"/>
      <c r="CV928" s="222"/>
      <c r="CW928" s="222"/>
      <c r="CX928" s="222"/>
      <c r="CY928" s="222"/>
      <c r="CZ928" s="222"/>
      <c r="DA928" s="222"/>
      <c r="DB928" s="224">
        <f t="shared" si="133"/>
        <v>0</v>
      </c>
      <c r="DC928" s="224">
        <f t="shared" si="134"/>
        <v>0</v>
      </c>
      <c r="DD928" s="224">
        <f t="shared" si="135"/>
        <v>0</v>
      </c>
      <c r="DE928" s="225">
        <f t="shared" si="136"/>
        <v>0</v>
      </c>
      <c r="DF928" s="222"/>
      <c r="DG928" s="222"/>
    </row>
    <row r="929" spans="90:111" x14ac:dyDescent="0.25">
      <c r="CL929" s="223">
        <f t="shared" si="128"/>
        <v>0</v>
      </c>
      <c r="CM929" s="223">
        <f t="shared" si="129"/>
        <v>0</v>
      </c>
      <c r="CN929" s="223">
        <f t="shared" si="130"/>
        <v>0</v>
      </c>
      <c r="CO929" s="223">
        <f t="shared" si="130"/>
        <v>0</v>
      </c>
      <c r="CP929" s="223">
        <f t="shared" si="131"/>
        <v>0</v>
      </c>
      <c r="CQ929" s="223">
        <f t="shared" si="132"/>
        <v>0</v>
      </c>
      <c r="CR929" s="222"/>
      <c r="CS929" s="222"/>
      <c r="CT929" s="222"/>
      <c r="CU929" s="222"/>
      <c r="CV929" s="222"/>
      <c r="CW929" s="222"/>
      <c r="CX929" s="222"/>
      <c r="CY929" s="222"/>
      <c r="CZ929" s="222"/>
      <c r="DA929" s="222"/>
      <c r="DB929" s="224">
        <f t="shared" si="133"/>
        <v>0</v>
      </c>
      <c r="DC929" s="224">
        <f t="shared" si="134"/>
        <v>0</v>
      </c>
      <c r="DD929" s="224">
        <f t="shared" si="135"/>
        <v>0</v>
      </c>
      <c r="DE929" s="225">
        <f t="shared" si="136"/>
        <v>0</v>
      </c>
      <c r="DF929" s="222"/>
      <c r="DG929" s="222"/>
    </row>
    <row r="930" spans="90:111" x14ac:dyDescent="0.25">
      <c r="CL930" s="223">
        <f t="shared" si="128"/>
        <v>0</v>
      </c>
      <c r="CM930" s="223">
        <f t="shared" si="129"/>
        <v>0</v>
      </c>
      <c r="CN930" s="223">
        <f t="shared" si="130"/>
        <v>0</v>
      </c>
      <c r="CO930" s="223">
        <f t="shared" si="130"/>
        <v>0</v>
      </c>
      <c r="CP930" s="223">
        <f t="shared" si="131"/>
        <v>0</v>
      </c>
      <c r="CQ930" s="223">
        <f t="shared" si="132"/>
        <v>0</v>
      </c>
      <c r="CR930" s="222"/>
      <c r="CS930" s="222"/>
      <c r="CT930" s="222"/>
      <c r="CU930" s="222"/>
      <c r="CV930" s="222"/>
      <c r="CW930" s="222"/>
      <c r="CX930" s="222"/>
      <c r="CY930" s="222"/>
      <c r="CZ930" s="222"/>
      <c r="DA930" s="222"/>
      <c r="DB930" s="224">
        <f t="shared" si="133"/>
        <v>0</v>
      </c>
      <c r="DC930" s="224">
        <f t="shared" si="134"/>
        <v>0</v>
      </c>
      <c r="DD930" s="224">
        <f t="shared" si="135"/>
        <v>0</v>
      </c>
      <c r="DE930" s="225">
        <f t="shared" si="136"/>
        <v>0</v>
      </c>
      <c r="DF930" s="222"/>
      <c r="DG930" s="222"/>
    </row>
    <row r="931" spans="90:111" x14ac:dyDescent="0.25">
      <c r="CL931" s="223">
        <f t="shared" si="128"/>
        <v>0</v>
      </c>
      <c r="CM931" s="223">
        <f t="shared" si="129"/>
        <v>0</v>
      </c>
      <c r="CN931" s="223">
        <f t="shared" si="130"/>
        <v>0</v>
      </c>
      <c r="CO931" s="223">
        <f t="shared" si="130"/>
        <v>0</v>
      </c>
      <c r="CP931" s="223">
        <f t="shared" si="131"/>
        <v>0</v>
      </c>
      <c r="CQ931" s="223">
        <f t="shared" si="132"/>
        <v>0</v>
      </c>
      <c r="CR931" s="222"/>
      <c r="CS931" s="222"/>
      <c r="CT931" s="222"/>
      <c r="CU931" s="222"/>
      <c r="CV931" s="222"/>
      <c r="CW931" s="222"/>
      <c r="CX931" s="222"/>
      <c r="CY931" s="222"/>
      <c r="CZ931" s="222"/>
      <c r="DA931" s="222"/>
      <c r="DB931" s="224">
        <f t="shared" si="133"/>
        <v>0</v>
      </c>
      <c r="DC931" s="224">
        <f t="shared" si="134"/>
        <v>0</v>
      </c>
      <c r="DD931" s="224">
        <f t="shared" si="135"/>
        <v>0</v>
      </c>
      <c r="DE931" s="225">
        <f t="shared" si="136"/>
        <v>0</v>
      </c>
      <c r="DF931" s="222"/>
      <c r="DG931" s="222"/>
    </row>
    <row r="932" spans="90:111" x14ac:dyDescent="0.25">
      <c r="CL932" s="223">
        <f t="shared" si="128"/>
        <v>0</v>
      </c>
      <c r="CM932" s="223">
        <f t="shared" si="129"/>
        <v>0</v>
      </c>
      <c r="CN932" s="223">
        <f t="shared" si="130"/>
        <v>0</v>
      </c>
      <c r="CO932" s="223">
        <f t="shared" si="130"/>
        <v>0</v>
      </c>
      <c r="CP932" s="223">
        <f t="shared" si="131"/>
        <v>0</v>
      </c>
      <c r="CQ932" s="223">
        <f t="shared" si="132"/>
        <v>0</v>
      </c>
      <c r="CR932" s="222"/>
      <c r="CS932" s="222"/>
      <c r="CT932" s="222"/>
      <c r="CU932" s="222"/>
      <c r="CV932" s="222"/>
      <c r="CW932" s="222"/>
      <c r="CX932" s="222"/>
      <c r="CY932" s="222"/>
      <c r="CZ932" s="222"/>
      <c r="DA932" s="222"/>
      <c r="DB932" s="224">
        <f t="shared" si="133"/>
        <v>0</v>
      </c>
      <c r="DC932" s="224">
        <f t="shared" si="134"/>
        <v>0</v>
      </c>
      <c r="DD932" s="224">
        <f t="shared" si="135"/>
        <v>0</v>
      </c>
      <c r="DE932" s="225">
        <f t="shared" si="136"/>
        <v>0</v>
      </c>
      <c r="DF932" s="222"/>
      <c r="DG932" s="222"/>
    </row>
    <row r="933" spans="90:111" x14ac:dyDescent="0.25">
      <c r="CL933" s="223">
        <f t="shared" si="128"/>
        <v>0</v>
      </c>
      <c r="CM933" s="223">
        <f t="shared" si="129"/>
        <v>0</v>
      </c>
      <c r="CN933" s="223">
        <f t="shared" si="130"/>
        <v>0</v>
      </c>
      <c r="CO933" s="223">
        <f t="shared" si="130"/>
        <v>0</v>
      </c>
      <c r="CP933" s="223">
        <f t="shared" si="131"/>
        <v>0</v>
      </c>
      <c r="CQ933" s="223">
        <f t="shared" si="132"/>
        <v>0</v>
      </c>
      <c r="CR933" s="222"/>
      <c r="CS933" s="222"/>
      <c r="CT933" s="222"/>
      <c r="CU933" s="222"/>
      <c r="CV933" s="222"/>
      <c r="CW933" s="222"/>
      <c r="CX933" s="222"/>
      <c r="CY933" s="222"/>
      <c r="CZ933" s="222"/>
      <c r="DA933" s="222"/>
      <c r="DB933" s="224">
        <f t="shared" si="133"/>
        <v>0</v>
      </c>
      <c r="DC933" s="224">
        <f t="shared" si="134"/>
        <v>0</v>
      </c>
      <c r="DD933" s="224">
        <f t="shared" si="135"/>
        <v>0</v>
      </c>
      <c r="DE933" s="225">
        <f t="shared" si="136"/>
        <v>0</v>
      </c>
      <c r="DF933" s="222"/>
      <c r="DG933" s="222"/>
    </row>
    <row r="934" spans="90:111" x14ac:dyDescent="0.25">
      <c r="CL934" s="223">
        <f t="shared" si="128"/>
        <v>0</v>
      </c>
      <c r="CM934" s="223">
        <f t="shared" si="129"/>
        <v>0</v>
      </c>
      <c r="CN934" s="223">
        <f t="shared" si="130"/>
        <v>0</v>
      </c>
      <c r="CO934" s="223">
        <f t="shared" si="130"/>
        <v>0</v>
      </c>
      <c r="CP934" s="223">
        <f t="shared" si="131"/>
        <v>0</v>
      </c>
      <c r="CQ934" s="223">
        <f t="shared" si="132"/>
        <v>0</v>
      </c>
      <c r="CR934" s="222"/>
      <c r="CS934" s="222"/>
      <c r="CT934" s="222"/>
      <c r="CU934" s="222"/>
      <c r="CV934" s="222"/>
      <c r="CW934" s="222"/>
      <c r="CX934" s="222"/>
      <c r="CY934" s="222"/>
      <c r="CZ934" s="222"/>
      <c r="DA934" s="222"/>
      <c r="DB934" s="224">
        <f t="shared" si="133"/>
        <v>0</v>
      </c>
      <c r="DC934" s="224">
        <f t="shared" si="134"/>
        <v>0</v>
      </c>
      <c r="DD934" s="224">
        <f t="shared" si="135"/>
        <v>0</v>
      </c>
      <c r="DE934" s="225">
        <f t="shared" si="136"/>
        <v>0</v>
      </c>
      <c r="DF934" s="222"/>
      <c r="DG934" s="222"/>
    </row>
    <row r="935" spans="90:111" x14ac:dyDescent="0.25">
      <c r="CL935" s="223">
        <f t="shared" si="128"/>
        <v>0</v>
      </c>
      <c r="CM935" s="223">
        <f t="shared" si="129"/>
        <v>0</v>
      </c>
      <c r="CN935" s="223">
        <f t="shared" si="130"/>
        <v>0</v>
      </c>
      <c r="CO935" s="223">
        <f t="shared" si="130"/>
        <v>0</v>
      </c>
      <c r="CP935" s="223">
        <f t="shared" si="131"/>
        <v>0</v>
      </c>
      <c r="CQ935" s="223">
        <f t="shared" si="132"/>
        <v>0</v>
      </c>
      <c r="CR935" s="222"/>
      <c r="CS935" s="222"/>
      <c r="CT935" s="222"/>
      <c r="CU935" s="222"/>
      <c r="CV935" s="222"/>
      <c r="CW935" s="222"/>
      <c r="CX935" s="222"/>
      <c r="CY935" s="222"/>
      <c r="CZ935" s="222"/>
      <c r="DA935" s="222"/>
      <c r="DB935" s="224">
        <f t="shared" si="133"/>
        <v>0</v>
      </c>
      <c r="DC935" s="224">
        <f t="shared" si="134"/>
        <v>0</v>
      </c>
      <c r="DD935" s="224">
        <f t="shared" si="135"/>
        <v>0</v>
      </c>
      <c r="DE935" s="225">
        <f t="shared" si="136"/>
        <v>0</v>
      </c>
      <c r="DF935" s="222"/>
      <c r="DG935" s="222"/>
    </row>
    <row r="936" spans="90:111" x14ac:dyDescent="0.25">
      <c r="CL936" s="223">
        <f t="shared" si="128"/>
        <v>0</v>
      </c>
      <c r="CM936" s="223">
        <f t="shared" si="129"/>
        <v>0</v>
      </c>
      <c r="CN936" s="223">
        <f t="shared" si="130"/>
        <v>0</v>
      </c>
      <c r="CO936" s="223">
        <f t="shared" si="130"/>
        <v>0</v>
      </c>
      <c r="CP936" s="223">
        <f t="shared" si="131"/>
        <v>0</v>
      </c>
      <c r="CQ936" s="223">
        <f t="shared" si="132"/>
        <v>0</v>
      </c>
      <c r="CR936" s="222"/>
      <c r="CS936" s="222"/>
      <c r="CT936" s="222"/>
      <c r="CU936" s="222"/>
      <c r="CV936" s="222"/>
      <c r="CW936" s="222"/>
      <c r="CX936" s="222"/>
      <c r="CY936" s="222"/>
      <c r="CZ936" s="222"/>
      <c r="DA936" s="222"/>
      <c r="DB936" s="224">
        <f t="shared" si="133"/>
        <v>0</v>
      </c>
      <c r="DC936" s="224">
        <f t="shared" si="134"/>
        <v>0</v>
      </c>
      <c r="DD936" s="224">
        <f t="shared" si="135"/>
        <v>0</v>
      </c>
      <c r="DE936" s="225">
        <f t="shared" si="136"/>
        <v>0</v>
      </c>
      <c r="DF936" s="222"/>
      <c r="DG936" s="222"/>
    </row>
    <row r="937" spans="90:111" x14ac:dyDescent="0.25">
      <c r="CL937" s="223">
        <f t="shared" si="128"/>
        <v>0</v>
      </c>
      <c r="CM937" s="223">
        <f t="shared" si="129"/>
        <v>0</v>
      </c>
      <c r="CN937" s="223">
        <f t="shared" si="130"/>
        <v>0</v>
      </c>
      <c r="CO937" s="223">
        <f t="shared" si="130"/>
        <v>0</v>
      </c>
      <c r="CP937" s="223">
        <f t="shared" si="131"/>
        <v>0</v>
      </c>
      <c r="CQ937" s="223">
        <f t="shared" si="132"/>
        <v>0</v>
      </c>
      <c r="CR937" s="222"/>
      <c r="CS937" s="222"/>
      <c r="CT937" s="222"/>
      <c r="CU937" s="222"/>
      <c r="CV937" s="222"/>
      <c r="CW937" s="222"/>
      <c r="CX937" s="222"/>
      <c r="CY937" s="222"/>
      <c r="CZ937" s="222"/>
      <c r="DA937" s="222"/>
      <c r="DB937" s="224">
        <f t="shared" si="133"/>
        <v>0</v>
      </c>
      <c r="DC937" s="224">
        <f t="shared" si="134"/>
        <v>0</v>
      </c>
      <c r="DD937" s="224">
        <f t="shared" si="135"/>
        <v>0</v>
      </c>
      <c r="DE937" s="225">
        <f t="shared" si="136"/>
        <v>0</v>
      </c>
      <c r="DF937" s="222"/>
      <c r="DG937" s="222"/>
    </row>
    <row r="938" spans="90:111" x14ac:dyDescent="0.25">
      <c r="CL938" s="223">
        <f t="shared" si="128"/>
        <v>0</v>
      </c>
      <c r="CM938" s="223">
        <f t="shared" si="129"/>
        <v>0</v>
      </c>
      <c r="CN938" s="223">
        <f t="shared" si="130"/>
        <v>0</v>
      </c>
      <c r="CO938" s="223">
        <f t="shared" si="130"/>
        <v>0</v>
      </c>
      <c r="CP938" s="223">
        <f t="shared" si="131"/>
        <v>0</v>
      </c>
      <c r="CQ938" s="223">
        <f t="shared" si="132"/>
        <v>0</v>
      </c>
      <c r="CR938" s="222"/>
      <c r="CS938" s="222"/>
      <c r="CT938" s="222"/>
      <c r="CU938" s="222"/>
      <c r="CV938" s="222"/>
      <c r="CW938" s="222"/>
      <c r="CX938" s="222"/>
      <c r="CY938" s="222"/>
      <c r="CZ938" s="222"/>
      <c r="DA938" s="222"/>
      <c r="DB938" s="224">
        <f t="shared" si="133"/>
        <v>0</v>
      </c>
      <c r="DC938" s="224">
        <f t="shared" si="134"/>
        <v>0</v>
      </c>
      <c r="DD938" s="224">
        <f t="shared" si="135"/>
        <v>0</v>
      </c>
      <c r="DE938" s="225">
        <f t="shared" si="136"/>
        <v>0</v>
      </c>
      <c r="DF938" s="222"/>
      <c r="DG938" s="222"/>
    </row>
    <row r="939" spans="90:111" x14ac:dyDescent="0.25">
      <c r="CL939" s="223">
        <f t="shared" si="128"/>
        <v>0</v>
      </c>
      <c r="CM939" s="223">
        <f t="shared" si="129"/>
        <v>0</v>
      </c>
      <c r="CN939" s="223">
        <f t="shared" si="130"/>
        <v>0</v>
      </c>
      <c r="CO939" s="223">
        <f t="shared" si="130"/>
        <v>0</v>
      </c>
      <c r="CP939" s="223">
        <f t="shared" si="131"/>
        <v>0</v>
      </c>
      <c r="CQ939" s="223">
        <f t="shared" si="132"/>
        <v>0</v>
      </c>
      <c r="CR939" s="222"/>
      <c r="CS939" s="222"/>
      <c r="CT939" s="222"/>
      <c r="CU939" s="222"/>
      <c r="CV939" s="222"/>
      <c r="CW939" s="222"/>
      <c r="CX939" s="222"/>
      <c r="CY939" s="222"/>
      <c r="CZ939" s="222"/>
      <c r="DA939" s="222"/>
      <c r="DB939" s="224">
        <f t="shared" si="133"/>
        <v>0</v>
      </c>
      <c r="DC939" s="224">
        <f t="shared" si="134"/>
        <v>0</v>
      </c>
      <c r="DD939" s="224">
        <f t="shared" si="135"/>
        <v>0</v>
      </c>
      <c r="DE939" s="225">
        <f t="shared" si="136"/>
        <v>0</v>
      </c>
      <c r="DF939" s="222"/>
      <c r="DG939" s="222"/>
    </row>
    <row r="940" spans="90:111" x14ac:dyDescent="0.25">
      <c r="CL940" s="223">
        <f t="shared" si="128"/>
        <v>0</v>
      </c>
      <c r="CM940" s="223">
        <f t="shared" si="129"/>
        <v>0</v>
      </c>
      <c r="CN940" s="223">
        <f t="shared" si="130"/>
        <v>0</v>
      </c>
      <c r="CO940" s="223">
        <f t="shared" si="130"/>
        <v>0</v>
      </c>
      <c r="CP940" s="223">
        <f t="shared" si="131"/>
        <v>0</v>
      </c>
      <c r="CQ940" s="223">
        <f t="shared" si="132"/>
        <v>0</v>
      </c>
      <c r="CR940" s="222"/>
      <c r="CS940" s="222"/>
      <c r="CT940" s="222"/>
      <c r="CU940" s="222"/>
      <c r="CV940" s="222"/>
      <c r="CW940" s="222"/>
      <c r="CX940" s="222"/>
      <c r="CY940" s="222"/>
      <c r="CZ940" s="222"/>
      <c r="DA940" s="222"/>
      <c r="DB940" s="224">
        <f t="shared" si="133"/>
        <v>0</v>
      </c>
      <c r="DC940" s="224">
        <f t="shared" si="134"/>
        <v>0</v>
      </c>
      <c r="DD940" s="224">
        <f t="shared" si="135"/>
        <v>0</v>
      </c>
      <c r="DE940" s="225">
        <f t="shared" si="136"/>
        <v>0</v>
      </c>
      <c r="DF940" s="222"/>
      <c r="DG940" s="222"/>
    </row>
    <row r="941" spans="90:111" x14ac:dyDescent="0.25">
      <c r="CL941" s="223">
        <f t="shared" si="128"/>
        <v>0</v>
      </c>
      <c r="CM941" s="223">
        <f t="shared" si="129"/>
        <v>0</v>
      </c>
      <c r="CN941" s="223">
        <f t="shared" si="130"/>
        <v>0</v>
      </c>
      <c r="CO941" s="223">
        <f t="shared" si="130"/>
        <v>0</v>
      </c>
      <c r="CP941" s="223">
        <f t="shared" si="131"/>
        <v>0</v>
      </c>
      <c r="CQ941" s="223">
        <f t="shared" si="132"/>
        <v>0</v>
      </c>
      <c r="CR941" s="222"/>
      <c r="CS941" s="222"/>
      <c r="CT941" s="222"/>
      <c r="CU941" s="222"/>
      <c r="CV941" s="222"/>
      <c r="CW941" s="222"/>
      <c r="CX941" s="222"/>
      <c r="CY941" s="222"/>
      <c r="CZ941" s="222"/>
      <c r="DA941" s="222"/>
      <c r="DB941" s="224">
        <f t="shared" si="133"/>
        <v>0</v>
      </c>
      <c r="DC941" s="224">
        <f t="shared" si="134"/>
        <v>0</v>
      </c>
      <c r="DD941" s="224">
        <f t="shared" si="135"/>
        <v>0</v>
      </c>
      <c r="DE941" s="225">
        <f t="shared" si="136"/>
        <v>0</v>
      </c>
      <c r="DF941" s="222"/>
      <c r="DG941" s="222"/>
    </row>
    <row r="942" spans="90:111" x14ac:dyDescent="0.25">
      <c r="CL942" s="223">
        <f t="shared" si="128"/>
        <v>0</v>
      </c>
      <c r="CM942" s="223">
        <f t="shared" si="129"/>
        <v>0</v>
      </c>
      <c r="CN942" s="223">
        <f t="shared" si="130"/>
        <v>0</v>
      </c>
      <c r="CO942" s="223">
        <f t="shared" si="130"/>
        <v>0</v>
      </c>
      <c r="CP942" s="223">
        <f t="shared" si="131"/>
        <v>0</v>
      </c>
      <c r="CQ942" s="223">
        <f t="shared" si="132"/>
        <v>0</v>
      </c>
      <c r="CR942" s="222"/>
      <c r="CS942" s="222"/>
      <c r="CT942" s="222"/>
      <c r="CU942" s="222"/>
      <c r="CV942" s="222"/>
      <c r="CW942" s="222"/>
      <c r="CX942" s="222"/>
      <c r="CY942" s="222"/>
      <c r="CZ942" s="222"/>
      <c r="DA942" s="222"/>
      <c r="DB942" s="224">
        <f t="shared" si="133"/>
        <v>0</v>
      </c>
      <c r="DC942" s="224">
        <f t="shared" si="134"/>
        <v>0</v>
      </c>
      <c r="DD942" s="224">
        <f t="shared" si="135"/>
        <v>0</v>
      </c>
      <c r="DE942" s="225">
        <f t="shared" si="136"/>
        <v>0</v>
      </c>
      <c r="DF942" s="222"/>
      <c r="DG942" s="222"/>
    </row>
    <row r="943" spans="90:111" x14ac:dyDescent="0.25">
      <c r="CL943" s="223">
        <f t="shared" si="128"/>
        <v>0</v>
      </c>
      <c r="CM943" s="223">
        <f t="shared" si="129"/>
        <v>0</v>
      </c>
      <c r="CN943" s="223">
        <f t="shared" si="130"/>
        <v>0</v>
      </c>
      <c r="CO943" s="223">
        <f t="shared" si="130"/>
        <v>0</v>
      </c>
      <c r="CP943" s="223">
        <f t="shared" si="131"/>
        <v>0</v>
      </c>
      <c r="CQ943" s="223">
        <f t="shared" si="132"/>
        <v>0</v>
      </c>
      <c r="CR943" s="222"/>
      <c r="CS943" s="222"/>
      <c r="CT943" s="222"/>
      <c r="CU943" s="222"/>
      <c r="CV943" s="222"/>
      <c r="CW943" s="222"/>
      <c r="CX943" s="222"/>
      <c r="CY943" s="222"/>
      <c r="CZ943" s="222"/>
      <c r="DA943" s="222"/>
      <c r="DB943" s="224">
        <f t="shared" si="133"/>
        <v>0</v>
      </c>
      <c r="DC943" s="224">
        <f t="shared" si="134"/>
        <v>0</v>
      </c>
      <c r="DD943" s="224">
        <f t="shared" si="135"/>
        <v>0</v>
      </c>
      <c r="DE943" s="225">
        <f t="shared" si="136"/>
        <v>0</v>
      </c>
      <c r="DF943" s="222"/>
      <c r="DG943" s="222"/>
    </row>
    <row r="944" spans="90:111" x14ac:dyDescent="0.25">
      <c r="CL944" s="223">
        <f t="shared" si="128"/>
        <v>0</v>
      </c>
      <c r="CM944" s="223">
        <f t="shared" si="129"/>
        <v>0</v>
      </c>
      <c r="CN944" s="223">
        <f t="shared" si="130"/>
        <v>0</v>
      </c>
      <c r="CO944" s="223">
        <f t="shared" si="130"/>
        <v>0</v>
      </c>
      <c r="CP944" s="223">
        <f t="shared" si="131"/>
        <v>0</v>
      </c>
      <c r="CQ944" s="223">
        <f t="shared" si="132"/>
        <v>0</v>
      </c>
      <c r="CR944" s="222"/>
      <c r="CS944" s="222"/>
      <c r="CT944" s="222"/>
      <c r="CU944" s="222"/>
      <c r="CV944" s="222"/>
      <c r="CW944" s="222"/>
      <c r="CX944" s="222"/>
      <c r="CY944" s="222"/>
      <c r="CZ944" s="222"/>
      <c r="DA944" s="222"/>
      <c r="DB944" s="224">
        <f t="shared" si="133"/>
        <v>0</v>
      </c>
      <c r="DC944" s="224">
        <f t="shared" si="134"/>
        <v>0</v>
      </c>
      <c r="DD944" s="224">
        <f t="shared" si="135"/>
        <v>0</v>
      </c>
      <c r="DE944" s="225">
        <f t="shared" si="136"/>
        <v>0</v>
      </c>
      <c r="DF944" s="222"/>
      <c r="DG944" s="222"/>
    </row>
    <row r="945" spans="90:111" x14ac:dyDescent="0.25">
      <c r="CL945" s="223">
        <f t="shared" si="128"/>
        <v>0</v>
      </c>
      <c r="CM945" s="223">
        <f t="shared" si="129"/>
        <v>0</v>
      </c>
      <c r="CN945" s="223">
        <f t="shared" si="130"/>
        <v>0</v>
      </c>
      <c r="CO945" s="223">
        <f t="shared" si="130"/>
        <v>0</v>
      </c>
      <c r="CP945" s="223">
        <f t="shared" si="131"/>
        <v>0</v>
      </c>
      <c r="CQ945" s="223">
        <f t="shared" si="132"/>
        <v>0</v>
      </c>
      <c r="CR945" s="222"/>
      <c r="CS945" s="222"/>
      <c r="CT945" s="222"/>
      <c r="CU945" s="222"/>
      <c r="CV945" s="222"/>
      <c r="CW945" s="222"/>
      <c r="CX945" s="222"/>
      <c r="CY945" s="222"/>
      <c r="CZ945" s="222"/>
      <c r="DA945" s="222"/>
      <c r="DB945" s="224">
        <f t="shared" si="133"/>
        <v>0</v>
      </c>
      <c r="DC945" s="224">
        <f t="shared" si="134"/>
        <v>0</v>
      </c>
      <c r="DD945" s="224">
        <f t="shared" si="135"/>
        <v>0</v>
      </c>
      <c r="DE945" s="225">
        <f t="shared" si="136"/>
        <v>0</v>
      </c>
      <c r="DF945" s="222"/>
      <c r="DG945" s="222"/>
    </row>
    <row r="946" spans="90:111" x14ac:dyDescent="0.25">
      <c r="CL946" s="223">
        <f t="shared" si="128"/>
        <v>0</v>
      </c>
      <c r="CM946" s="223">
        <f t="shared" si="129"/>
        <v>0</v>
      </c>
      <c r="CN946" s="223">
        <f t="shared" si="130"/>
        <v>0</v>
      </c>
      <c r="CO946" s="223">
        <f t="shared" si="130"/>
        <v>0</v>
      </c>
      <c r="CP946" s="223">
        <f t="shared" si="131"/>
        <v>0</v>
      </c>
      <c r="CQ946" s="223">
        <f t="shared" si="132"/>
        <v>0</v>
      </c>
      <c r="CR946" s="222"/>
      <c r="CS946" s="222"/>
      <c r="CT946" s="222"/>
      <c r="CU946" s="222"/>
      <c r="CV946" s="222"/>
      <c r="CW946" s="222"/>
      <c r="CX946" s="222"/>
      <c r="CY946" s="222"/>
      <c r="CZ946" s="222"/>
      <c r="DA946" s="222"/>
      <c r="DB946" s="224">
        <f t="shared" si="133"/>
        <v>0</v>
      </c>
      <c r="DC946" s="224">
        <f t="shared" si="134"/>
        <v>0</v>
      </c>
      <c r="DD946" s="224">
        <f t="shared" si="135"/>
        <v>0</v>
      </c>
      <c r="DE946" s="225">
        <f t="shared" si="136"/>
        <v>0</v>
      </c>
      <c r="DF946" s="222"/>
      <c r="DG946" s="222"/>
    </row>
    <row r="947" spans="90:111" x14ac:dyDescent="0.25">
      <c r="CL947" s="223">
        <f t="shared" si="128"/>
        <v>0</v>
      </c>
      <c r="CM947" s="223">
        <f t="shared" si="129"/>
        <v>0</v>
      </c>
      <c r="CN947" s="223">
        <f t="shared" si="130"/>
        <v>0</v>
      </c>
      <c r="CO947" s="223">
        <f t="shared" si="130"/>
        <v>0</v>
      </c>
      <c r="CP947" s="223">
        <f t="shared" si="131"/>
        <v>0</v>
      </c>
      <c r="CQ947" s="223">
        <f t="shared" si="132"/>
        <v>0</v>
      </c>
      <c r="CR947" s="222"/>
      <c r="CS947" s="222"/>
      <c r="CT947" s="222"/>
      <c r="CU947" s="222"/>
      <c r="CV947" s="222"/>
      <c r="CW947" s="222"/>
      <c r="CX947" s="222"/>
      <c r="CY947" s="222"/>
      <c r="CZ947" s="222"/>
      <c r="DA947" s="222"/>
      <c r="DB947" s="224">
        <f t="shared" si="133"/>
        <v>0</v>
      </c>
      <c r="DC947" s="224">
        <f t="shared" si="134"/>
        <v>0</v>
      </c>
      <c r="DD947" s="224">
        <f t="shared" si="135"/>
        <v>0</v>
      </c>
      <c r="DE947" s="225">
        <f t="shared" si="136"/>
        <v>0</v>
      </c>
      <c r="DF947" s="222"/>
      <c r="DG947" s="222"/>
    </row>
    <row r="948" spans="90:111" x14ac:dyDescent="0.25">
      <c r="CL948" s="223">
        <f t="shared" si="128"/>
        <v>0</v>
      </c>
      <c r="CM948" s="223">
        <f t="shared" si="129"/>
        <v>0</v>
      </c>
      <c r="CN948" s="223">
        <f t="shared" si="130"/>
        <v>0</v>
      </c>
      <c r="CO948" s="223">
        <f t="shared" si="130"/>
        <v>0</v>
      </c>
      <c r="CP948" s="223">
        <f t="shared" si="131"/>
        <v>0</v>
      </c>
      <c r="CQ948" s="223">
        <f t="shared" si="132"/>
        <v>0</v>
      </c>
      <c r="CR948" s="222"/>
      <c r="CS948" s="222"/>
      <c r="CT948" s="222"/>
      <c r="CU948" s="222"/>
      <c r="CV948" s="222"/>
      <c r="CW948" s="222"/>
      <c r="CX948" s="222"/>
      <c r="CY948" s="222"/>
      <c r="CZ948" s="222"/>
      <c r="DA948" s="222"/>
      <c r="DB948" s="224">
        <f t="shared" si="133"/>
        <v>0</v>
      </c>
      <c r="DC948" s="224">
        <f t="shared" si="134"/>
        <v>0</v>
      </c>
      <c r="DD948" s="224">
        <f t="shared" si="135"/>
        <v>0</v>
      </c>
      <c r="DE948" s="225">
        <f t="shared" si="136"/>
        <v>0</v>
      </c>
      <c r="DF948" s="222"/>
      <c r="DG948" s="222"/>
    </row>
    <row r="949" spans="90:111" x14ac:dyDescent="0.25">
      <c r="CL949" s="223">
        <f t="shared" si="128"/>
        <v>0</v>
      </c>
      <c r="CM949" s="223">
        <f t="shared" si="129"/>
        <v>0</v>
      </c>
      <c r="CN949" s="223">
        <f t="shared" si="130"/>
        <v>0</v>
      </c>
      <c r="CO949" s="223">
        <f t="shared" si="130"/>
        <v>0</v>
      </c>
      <c r="CP949" s="223">
        <f t="shared" si="131"/>
        <v>0</v>
      </c>
      <c r="CQ949" s="223">
        <f t="shared" si="132"/>
        <v>0</v>
      </c>
      <c r="CR949" s="222"/>
      <c r="CS949" s="222"/>
      <c r="CT949" s="222"/>
      <c r="CU949" s="222"/>
      <c r="CV949" s="222"/>
      <c r="CW949" s="222"/>
      <c r="CX949" s="222"/>
      <c r="CY949" s="222"/>
      <c r="CZ949" s="222"/>
      <c r="DA949" s="222"/>
      <c r="DB949" s="224">
        <f t="shared" si="133"/>
        <v>0</v>
      </c>
      <c r="DC949" s="224">
        <f t="shared" si="134"/>
        <v>0</v>
      </c>
      <c r="DD949" s="224">
        <f t="shared" si="135"/>
        <v>0</v>
      </c>
      <c r="DE949" s="225">
        <f t="shared" si="136"/>
        <v>0</v>
      </c>
      <c r="DF949" s="222"/>
      <c r="DG949" s="222"/>
    </row>
    <row r="950" spans="90:111" x14ac:dyDescent="0.25">
      <c r="CL950" s="223">
        <f t="shared" si="128"/>
        <v>0</v>
      </c>
      <c r="CM950" s="223">
        <f t="shared" si="129"/>
        <v>0</v>
      </c>
      <c r="CN950" s="223">
        <f t="shared" si="130"/>
        <v>0</v>
      </c>
      <c r="CO950" s="223">
        <f t="shared" si="130"/>
        <v>0</v>
      </c>
      <c r="CP950" s="223">
        <f t="shared" si="131"/>
        <v>0</v>
      </c>
      <c r="CQ950" s="223">
        <f t="shared" si="132"/>
        <v>0</v>
      </c>
      <c r="CR950" s="222"/>
      <c r="CS950" s="222"/>
      <c r="CT950" s="222"/>
      <c r="CU950" s="222"/>
      <c r="CV950" s="222"/>
      <c r="CW950" s="222"/>
      <c r="CX950" s="222"/>
      <c r="CY950" s="222"/>
      <c r="CZ950" s="222"/>
      <c r="DA950" s="222"/>
      <c r="DB950" s="224">
        <f t="shared" si="133"/>
        <v>0</v>
      </c>
      <c r="DC950" s="224">
        <f t="shared" si="134"/>
        <v>0</v>
      </c>
      <c r="DD950" s="224">
        <f t="shared" si="135"/>
        <v>0</v>
      </c>
      <c r="DE950" s="225">
        <f t="shared" si="136"/>
        <v>0</v>
      </c>
      <c r="DF950" s="222"/>
      <c r="DG950" s="222"/>
    </row>
    <row r="951" spans="90:111" x14ac:dyDescent="0.25">
      <c r="CL951" s="223">
        <f t="shared" si="128"/>
        <v>0</v>
      </c>
      <c r="CM951" s="223">
        <f t="shared" si="129"/>
        <v>0</v>
      </c>
      <c r="CN951" s="223">
        <f t="shared" si="130"/>
        <v>0</v>
      </c>
      <c r="CO951" s="223">
        <f t="shared" si="130"/>
        <v>0</v>
      </c>
      <c r="CP951" s="223">
        <f t="shared" si="131"/>
        <v>0</v>
      </c>
      <c r="CQ951" s="223">
        <f t="shared" si="132"/>
        <v>0</v>
      </c>
      <c r="CR951" s="222"/>
      <c r="CS951" s="222"/>
      <c r="CT951" s="222"/>
      <c r="CU951" s="222"/>
      <c r="CV951" s="222"/>
      <c r="CW951" s="222"/>
      <c r="CX951" s="222"/>
      <c r="CY951" s="222"/>
      <c r="CZ951" s="222"/>
      <c r="DA951" s="222"/>
      <c r="DB951" s="224">
        <f t="shared" si="133"/>
        <v>0</v>
      </c>
      <c r="DC951" s="224">
        <f t="shared" si="134"/>
        <v>0</v>
      </c>
      <c r="DD951" s="224">
        <f t="shared" si="135"/>
        <v>0</v>
      </c>
      <c r="DE951" s="225">
        <f t="shared" si="136"/>
        <v>0</v>
      </c>
      <c r="DF951" s="222"/>
      <c r="DG951" s="222"/>
    </row>
    <row r="952" spans="90:111" x14ac:dyDescent="0.25">
      <c r="CL952" s="223">
        <f t="shared" si="128"/>
        <v>0</v>
      </c>
      <c r="CM952" s="223">
        <f t="shared" si="129"/>
        <v>0</v>
      </c>
      <c r="CN952" s="223">
        <f t="shared" si="130"/>
        <v>0</v>
      </c>
      <c r="CO952" s="223">
        <f t="shared" si="130"/>
        <v>0</v>
      </c>
      <c r="CP952" s="223">
        <f t="shared" si="131"/>
        <v>0</v>
      </c>
      <c r="CQ952" s="223">
        <f t="shared" si="132"/>
        <v>0</v>
      </c>
      <c r="CR952" s="222"/>
      <c r="CS952" s="222"/>
      <c r="CT952" s="222"/>
      <c r="CU952" s="222"/>
      <c r="CV952" s="222"/>
      <c r="CW952" s="222"/>
      <c r="CX952" s="222"/>
      <c r="CY952" s="222"/>
      <c r="CZ952" s="222"/>
      <c r="DA952" s="222"/>
      <c r="DB952" s="224">
        <f t="shared" si="133"/>
        <v>0</v>
      </c>
      <c r="DC952" s="224">
        <f t="shared" si="134"/>
        <v>0</v>
      </c>
      <c r="DD952" s="224">
        <f t="shared" si="135"/>
        <v>0</v>
      </c>
      <c r="DE952" s="225">
        <f t="shared" si="136"/>
        <v>0</v>
      </c>
      <c r="DF952" s="222"/>
      <c r="DG952" s="222"/>
    </row>
    <row r="953" spans="90:111" x14ac:dyDescent="0.25">
      <c r="CL953" s="223">
        <f t="shared" si="128"/>
        <v>0</v>
      </c>
      <c r="CM953" s="223">
        <f t="shared" si="129"/>
        <v>0</v>
      </c>
      <c r="CN953" s="223">
        <f t="shared" si="130"/>
        <v>0</v>
      </c>
      <c r="CO953" s="223">
        <f t="shared" si="130"/>
        <v>0</v>
      </c>
      <c r="CP953" s="223">
        <f t="shared" si="131"/>
        <v>0</v>
      </c>
      <c r="CQ953" s="223">
        <f t="shared" si="132"/>
        <v>0</v>
      </c>
      <c r="CR953" s="222"/>
      <c r="CS953" s="222"/>
      <c r="CT953" s="222"/>
      <c r="CU953" s="222"/>
      <c r="CV953" s="222"/>
      <c r="CW953" s="222"/>
      <c r="CX953" s="222"/>
      <c r="CY953" s="222"/>
      <c r="CZ953" s="222"/>
      <c r="DA953" s="222"/>
      <c r="DB953" s="224">
        <f t="shared" si="133"/>
        <v>0</v>
      </c>
      <c r="DC953" s="224">
        <f t="shared" si="134"/>
        <v>0</v>
      </c>
      <c r="DD953" s="224">
        <f t="shared" si="135"/>
        <v>0</v>
      </c>
      <c r="DE953" s="225">
        <f t="shared" si="136"/>
        <v>0</v>
      </c>
      <c r="DF953" s="222"/>
      <c r="DG953" s="222"/>
    </row>
    <row r="954" spans="90:111" x14ac:dyDescent="0.25">
      <c r="CL954" s="223">
        <f t="shared" si="128"/>
        <v>0</v>
      </c>
      <c r="CM954" s="223">
        <f t="shared" si="129"/>
        <v>0</v>
      </c>
      <c r="CN954" s="223">
        <f t="shared" si="130"/>
        <v>0</v>
      </c>
      <c r="CO954" s="223">
        <f t="shared" si="130"/>
        <v>0</v>
      </c>
      <c r="CP954" s="223">
        <f t="shared" si="131"/>
        <v>0</v>
      </c>
      <c r="CQ954" s="223">
        <f t="shared" si="132"/>
        <v>0</v>
      </c>
      <c r="CR954" s="222"/>
      <c r="CS954" s="222"/>
      <c r="CT954" s="222"/>
      <c r="CU954" s="222"/>
      <c r="CV954" s="222"/>
      <c r="CW954" s="222"/>
      <c r="CX954" s="222"/>
      <c r="CY954" s="222"/>
      <c r="CZ954" s="222"/>
      <c r="DA954" s="222"/>
      <c r="DB954" s="224">
        <f t="shared" si="133"/>
        <v>0</v>
      </c>
      <c r="DC954" s="224">
        <f t="shared" si="134"/>
        <v>0</v>
      </c>
      <c r="DD954" s="224">
        <f t="shared" si="135"/>
        <v>0</v>
      </c>
      <c r="DE954" s="225">
        <f t="shared" si="136"/>
        <v>0</v>
      </c>
      <c r="DF954" s="222"/>
      <c r="DG954" s="222"/>
    </row>
    <row r="955" spans="90:111" x14ac:dyDescent="0.25">
      <c r="CL955" s="223">
        <f t="shared" si="128"/>
        <v>0</v>
      </c>
      <c r="CM955" s="223">
        <f t="shared" si="129"/>
        <v>0</v>
      </c>
      <c r="CN955" s="223">
        <f t="shared" si="130"/>
        <v>0</v>
      </c>
      <c r="CO955" s="223">
        <f t="shared" si="130"/>
        <v>0</v>
      </c>
      <c r="CP955" s="223">
        <f t="shared" si="131"/>
        <v>0</v>
      </c>
      <c r="CQ955" s="223">
        <f t="shared" si="132"/>
        <v>0</v>
      </c>
      <c r="CR955" s="222"/>
      <c r="CS955" s="222"/>
      <c r="CT955" s="222"/>
      <c r="CU955" s="222"/>
      <c r="CV955" s="222"/>
      <c r="CW955" s="222"/>
      <c r="CX955" s="222"/>
      <c r="CY955" s="222"/>
      <c r="CZ955" s="222"/>
      <c r="DA955" s="222"/>
      <c r="DB955" s="224">
        <f t="shared" si="133"/>
        <v>0</v>
      </c>
      <c r="DC955" s="224">
        <f t="shared" si="134"/>
        <v>0</v>
      </c>
      <c r="DD955" s="224">
        <f t="shared" si="135"/>
        <v>0</v>
      </c>
      <c r="DE955" s="225">
        <f t="shared" si="136"/>
        <v>0</v>
      </c>
      <c r="DF955" s="222"/>
      <c r="DG955" s="222"/>
    </row>
    <row r="956" spans="90:111" x14ac:dyDescent="0.25">
      <c r="CL956" s="223">
        <f t="shared" si="128"/>
        <v>0</v>
      </c>
      <c r="CM956" s="223">
        <f t="shared" si="129"/>
        <v>0</v>
      </c>
      <c r="CN956" s="223">
        <f t="shared" si="130"/>
        <v>0</v>
      </c>
      <c r="CO956" s="223">
        <f t="shared" si="130"/>
        <v>0</v>
      </c>
      <c r="CP956" s="223">
        <f t="shared" si="131"/>
        <v>0</v>
      </c>
      <c r="CQ956" s="223">
        <f t="shared" si="132"/>
        <v>0</v>
      </c>
      <c r="CR956" s="222"/>
      <c r="CS956" s="222"/>
      <c r="CT956" s="222"/>
      <c r="CU956" s="222"/>
      <c r="CV956" s="222"/>
      <c r="CW956" s="222"/>
      <c r="CX956" s="222"/>
      <c r="CY956" s="222"/>
      <c r="CZ956" s="222"/>
      <c r="DA956" s="222"/>
      <c r="DB956" s="224">
        <f t="shared" si="133"/>
        <v>0</v>
      </c>
      <c r="DC956" s="224">
        <f t="shared" si="134"/>
        <v>0</v>
      </c>
      <c r="DD956" s="224">
        <f t="shared" si="135"/>
        <v>0</v>
      </c>
      <c r="DE956" s="225">
        <f t="shared" si="136"/>
        <v>0</v>
      </c>
      <c r="DF956" s="222"/>
      <c r="DG956" s="222"/>
    </row>
    <row r="957" spans="90:111" x14ac:dyDescent="0.25">
      <c r="CL957" s="223">
        <f t="shared" si="128"/>
        <v>0</v>
      </c>
      <c r="CM957" s="223">
        <f t="shared" si="129"/>
        <v>0</v>
      </c>
      <c r="CN957" s="223">
        <f t="shared" si="130"/>
        <v>0</v>
      </c>
      <c r="CO957" s="223">
        <f t="shared" si="130"/>
        <v>0</v>
      </c>
      <c r="CP957" s="223">
        <f t="shared" si="131"/>
        <v>0</v>
      </c>
      <c r="CQ957" s="223">
        <f t="shared" si="132"/>
        <v>0</v>
      </c>
      <c r="CR957" s="222"/>
      <c r="CS957" s="222"/>
      <c r="CT957" s="222"/>
      <c r="CU957" s="222"/>
      <c r="CV957" s="222"/>
      <c r="CW957" s="222"/>
      <c r="CX957" s="222"/>
      <c r="CY957" s="222"/>
      <c r="CZ957" s="222"/>
      <c r="DA957" s="222"/>
      <c r="DB957" s="224">
        <f t="shared" si="133"/>
        <v>0</v>
      </c>
      <c r="DC957" s="224">
        <f t="shared" si="134"/>
        <v>0</v>
      </c>
      <c r="DD957" s="224">
        <f t="shared" si="135"/>
        <v>0</v>
      </c>
      <c r="DE957" s="225">
        <f t="shared" si="136"/>
        <v>0</v>
      </c>
      <c r="DF957" s="222"/>
      <c r="DG957" s="222"/>
    </row>
    <row r="958" spans="90:111" x14ac:dyDescent="0.25">
      <c r="CL958" s="223">
        <f t="shared" si="128"/>
        <v>0</v>
      </c>
      <c r="CM958" s="223">
        <f t="shared" si="129"/>
        <v>0</v>
      </c>
      <c r="CN958" s="223">
        <f t="shared" si="130"/>
        <v>0</v>
      </c>
      <c r="CO958" s="223">
        <f t="shared" si="130"/>
        <v>0</v>
      </c>
      <c r="CP958" s="223">
        <f t="shared" si="131"/>
        <v>0</v>
      </c>
      <c r="CQ958" s="223">
        <f t="shared" si="132"/>
        <v>0</v>
      </c>
      <c r="CR958" s="222"/>
      <c r="CS958" s="222"/>
      <c r="CT958" s="222"/>
      <c r="CU958" s="222"/>
      <c r="CV958" s="222"/>
      <c r="CW958" s="222"/>
      <c r="CX958" s="222"/>
      <c r="CY958" s="222"/>
      <c r="CZ958" s="222"/>
      <c r="DA958" s="222"/>
      <c r="DB958" s="224">
        <f t="shared" si="133"/>
        <v>0</v>
      </c>
      <c r="DC958" s="224">
        <f t="shared" si="134"/>
        <v>0</v>
      </c>
      <c r="DD958" s="224">
        <f t="shared" si="135"/>
        <v>0</v>
      </c>
      <c r="DE958" s="225">
        <f t="shared" si="136"/>
        <v>0</v>
      </c>
      <c r="DF958" s="222"/>
      <c r="DG958" s="222"/>
    </row>
    <row r="959" spans="90:111" x14ac:dyDescent="0.25">
      <c r="CL959" s="223">
        <f t="shared" si="128"/>
        <v>0</v>
      </c>
      <c r="CM959" s="223">
        <f t="shared" si="129"/>
        <v>0</v>
      </c>
      <c r="CN959" s="223">
        <f t="shared" si="130"/>
        <v>0</v>
      </c>
      <c r="CO959" s="223">
        <f t="shared" si="130"/>
        <v>0</v>
      </c>
      <c r="CP959" s="223">
        <f t="shared" si="131"/>
        <v>0</v>
      </c>
      <c r="CQ959" s="223">
        <f t="shared" si="132"/>
        <v>0</v>
      </c>
      <c r="CR959" s="222"/>
      <c r="CS959" s="222"/>
      <c r="CT959" s="222"/>
      <c r="CU959" s="222"/>
      <c r="CV959" s="222"/>
      <c r="CW959" s="222"/>
      <c r="CX959" s="222"/>
      <c r="CY959" s="222"/>
      <c r="CZ959" s="222"/>
      <c r="DA959" s="222"/>
      <c r="DB959" s="224">
        <f t="shared" si="133"/>
        <v>0</v>
      </c>
      <c r="DC959" s="224">
        <f t="shared" si="134"/>
        <v>0</v>
      </c>
      <c r="DD959" s="224">
        <f t="shared" si="135"/>
        <v>0</v>
      </c>
      <c r="DE959" s="225">
        <f t="shared" si="136"/>
        <v>0</v>
      </c>
      <c r="DF959" s="222"/>
      <c r="DG959" s="222"/>
    </row>
    <row r="960" spans="90:111" x14ac:dyDescent="0.25">
      <c r="CL960" s="223">
        <f t="shared" si="128"/>
        <v>0</v>
      </c>
      <c r="CM960" s="223">
        <f t="shared" si="129"/>
        <v>0</v>
      </c>
      <c r="CN960" s="223">
        <f t="shared" si="130"/>
        <v>0</v>
      </c>
      <c r="CO960" s="223">
        <f t="shared" si="130"/>
        <v>0</v>
      </c>
      <c r="CP960" s="223">
        <f t="shared" si="131"/>
        <v>0</v>
      </c>
      <c r="CQ960" s="223">
        <f t="shared" si="132"/>
        <v>0</v>
      </c>
      <c r="CR960" s="222"/>
      <c r="CS960" s="222"/>
      <c r="CT960" s="222"/>
      <c r="CU960" s="222"/>
      <c r="CV960" s="222"/>
      <c r="CW960" s="222"/>
      <c r="CX960" s="222"/>
      <c r="CY960" s="222"/>
      <c r="CZ960" s="222"/>
      <c r="DA960" s="222"/>
      <c r="DB960" s="224">
        <f t="shared" si="133"/>
        <v>0</v>
      </c>
      <c r="DC960" s="224">
        <f t="shared" si="134"/>
        <v>0</v>
      </c>
      <c r="DD960" s="224">
        <f t="shared" si="135"/>
        <v>0</v>
      </c>
      <c r="DE960" s="225">
        <f t="shared" si="136"/>
        <v>0</v>
      </c>
      <c r="DF960" s="222"/>
      <c r="DG960" s="222"/>
    </row>
    <row r="961" spans="90:111" x14ac:dyDescent="0.25">
      <c r="CL961" s="223">
        <f t="shared" si="128"/>
        <v>0</v>
      </c>
      <c r="CM961" s="223">
        <f t="shared" si="129"/>
        <v>0</v>
      </c>
      <c r="CN961" s="223">
        <f t="shared" si="130"/>
        <v>0</v>
      </c>
      <c r="CO961" s="223">
        <f t="shared" si="130"/>
        <v>0</v>
      </c>
      <c r="CP961" s="223">
        <f t="shared" si="131"/>
        <v>0</v>
      </c>
      <c r="CQ961" s="223">
        <f t="shared" si="132"/>
        <v>0</v>
      </c>
      <c r="CR961" s="222"/>
      <c r="CS961" s="222"/>
      <c r="CT961" s="222"/>
      <c r="CU961" s="222"/>
      <c r="CV961" s="222"/>
      <c r="CW961" s="222"/>
      <c r="CX961" s="222"/>
      <c r="CY961" s="222"/>
      <c r="CZ961" s="222"/>
      <c r="DA961" s="222"/>
      <c r="DB961" s="224">
        <f t="shared" si="133"/>
        <v>0</v>
      </c>
      <c r="DC961" s="224">
        <f t="shared" si="134"/>
        <v>0</v>
      </c>
      <c r="DD961" s="224">
        <f t="shared" si="135"/>
        <v>0</v>
      </c>
      <c r="DE961" s="225">
        <f t="shared" si="136"/>
        <v>0</v>
      </c>
      <c r="DF961" s="222"/>
      <c r="DG961" s="222"/>
    </row>
    <row r="962" spans="90:111" x14ac:dyDescent="0.25">
      <c r="CL962" s="223">
        <f t="shared" si="128"/>
        <v>0</v>
      </c>
      <c r="CM962" s="223">
        <f t="shared" si="129"/>
        <v>0</v>
      </c>
      <c r="CN962" s="223">
        <f t="shared" si="130"/>
        <v>0</v>
      </c>
      <c r="CO962" s="223">
        <f t="shared" si="130"/>
        <v>0</v>
      </c>
      <c r="CP962" s="223">
        <f t="shared" si="131"/>
        <v>0</v>
      </c>
      <c r="CQ962" s="223">
        <f t="shared" si="132"/>
        <v>0</v>
      </c>
      <c r="CR962" s="222"/>
      <c r="CS962" s="222"/>
      <c r="CT962" s="222"/>
      <c r="CU962" s="222"/>
      <c r="CV962" s="222"/>
      <c r="CW962" s="222"/>
      <c r="CX962" s="222"/>
      <c r="CY962" s="222"/>
      <c r="CZ962" s="222"/>
      <c r="DA962" s="222"/>
      <c r="DB962" s="224">
        <f t="shared" si="133"/>
        <v>0</v>
      </c>
      <c r="DC962" s="224">
        <f t="shared" si="134"/>
        <v>0</v>
      </c>
      <c r="DD962" s="224">
        <f t="shared" si="135"/>
        <v>0</v>
      </c>
      <c r="DE962" s="225">
        <f t="shared" si="136"/>
        <v>0</v>
      </c>
      <c r="DF962" s="222"/>
      <c r="DG962" s="222"/>
    </row>
    <row r="963" spans="90:111" x14ac:dyDescent="0.25">
      <c r="CL963" s="223">
        <f t="shared" ref="CL963:CL1026" si="137">SUM(BB963:BL963)+BR963</f>
        <v>0</v>
      </c>
      <c r="CM963" s="223">
        <f t="shared" ref="CM963:CM1026" si="138">SUM(BM963:BO963)</f>
        <v>0</v>
      </c>
      <c r="CN963" s="223">
        <f t="shared" ref="CN963:CO1026" si="139">BP963</f>
        <v>0</v>
      </c>
      <c r="CO963" s="223">
        <f t="shared" si="139"/>
        <v>0</v>
      </c>
      <c r="CP963" s="223">
        <f t="shared" ref="CP963:CP1026" si="140">SUM(CL963:CO963)</f>
        <v>0</v>
      </c>
      <c r="CQ963" s="223">
        <f t="shared" ref="CQ963:CQ1026" si="141">CP963-BU963</f>
        <v>0</v>
      </c>
      <c r="CR963" s="222"/>
      <c r="CS963" s="222"/>
      <c r="CT963" s="222"/>
      <c r="CU963" s="222"/>
      <c r="CV963" s="222"/>
      <c r="CW963" s="222"/>
      <c r="CX963" s="222"/>
      <c r="CY963" s="222"/>
      <c r="CZ963" s="222"/>
      <c r="DA963" s="222"/>
      <c r="DB963" s="224">
        <f t="shared" ref="DB963:DB1026" si="142">SUM(BB963:BE963)+BM963+BN963</f>
        <v>0</v>
      </c>
      <c r="DC963" s="224">
        <f t="shared" ref="DC963:DC1026" si="143">BF963+BG963+BH963+BI963+BJ963+BK963+BL963+BO963+BR963</f>
        <v>0</v>
      </c>
      <c r="DD963" s="224">
        <f t="shared" ref="DD963:DD1026" si="144">DC963+DB963</f>
        <v>0</v>
      </c>
      <c r="DE963" s="225">
        <f t="shared" ref="DE963:DE1026" si="145">DD963-BS963</f>
        <v>0</v>
      </c>
      <c r="DF963" s="222"/>
      <c r="DG963" s="222"/>
    </row>
    <row r="964" spans="90:111" x14ac:dyDescent="0.25">
      <c r="CL964" s="223">
        <f t="shared" si="137"/>
        <v>0</v>
      </c>
      <c r="CM964" s="223">
        <f t="shared" si="138"/>
        <v>0</v>
      </c>
      <c r="CN964" s="223">
        <f t="shared" si="139"/>
        <v>0</v>
      </c>
      <c r="CO964" s="223">
        <f t="shared" si="139"/>
        <v>0</v>
      </c>
      <c r="CP964" s="223">
        <f t="shared" si="140"/>
        <v>0</v>
      </c>
      <c r="CQ964" s="223">
        <f t="shared" si="141"/>
        <v>0</v>
      </c>
      <c r="CR964" s="222"/>
      <c r="CS964" s="222"/>
      <c r="CT964" s="222"/>
      <c r="CU964" s="222"/>
      <c r="CV964" s="222"/>
      <c r="CW964" s="222"/>
      <c r="CX964" s="222"/>
      <c r="CY964" s="222"/>
      <c r="CZ964" s="222"/>
      <c r="DA964" s="222"/>
      <c r="DB964" s="224">
        <f t="shared" si="142"/>
        <v>0</v>
      </c>
      <c r="DC964" s="224">
        <f t="shared" si="143"/>
        <v>0</v>
      </c>
      <c r="DD964" s="224">
        <f t="shared" si="144"/>
        <v>0</v>
      </c>
      <c r="DE964" s="225">
        <f t="shared" si="145"/>
        <v>0</v>
      </c>
      <c r="DF964" s="222"/>
      <c r="DG964" s="222"/>
    </row>
    <row r="965" spans="90:111" x14ac:dyDescent="0.25">
      <c r="CL965" s="223">
        <f t="shared" si="137"/>
        <v>0</v>
      </c>
      <c r="CM965" s="223">
        <f t="shared" si="138"/>
        <v>0</v>
      </c>
      <c r="CN965" s="223">
        <f t="shared" si="139"/>
        <v>0</v>
      </c>
      <c r="CO965" s="223">
        <f t="shared" si="139"/>
        <v>0</v>
      </c>
      <c r="CP965" s="223">
        <f t="shared" si="140"/>
        <v>0</v>
      </c>
      <c r="CQ965" s="223">
        <f t="shared" si="141"/>
        <v>0</v>
      </c>
      <c r="CR965" s="222"/>
      <c r="CS965" s="222"/>
      <c r="CT965" s="222"/>
      <c r="CU965" s="222"/>
      <c r="CV965" s="222"/>
      <c r="CW965" s="222"/>
      <c r="CX965" s="222"/>
      <c r="CY965" s="222"/>
      <c r="CZ965" s="222"/>
      <c r="DA965" s="222"/>
      <c r="DB965" s="224">
        <f t="shared" si="142"/>
        <v>0</v>
      </c>
      <c r="DC965" s="224">
        <f t="shared" si="143"/>
        <v>0</v>
      </c>
      <c r="DD965" s="224">
        <f t="shared" si="144"/>
        <v>0</v>
      </c>
      <c r="DE965" s="225">
        <f t="shared" si="145"/>
        <v>0</v>
      </c>
      <c r="DF965" s="222"/>
      <c r="DG965" s="222"/>
    </row>
    <row r="966" spans="90:111" x14ac:dyDescent="0.25">
      <c r="CL966" s="223">
        <f t="shared" si="137"/>
        <v>0</v>
      </c>
      <c r="CM966" s="223">
        <f t="shared" si="138"/>
        <v>0</v>
      </c>
      <c r="CN966" s="223">
        <f t="shared" si="139"/>
        <v>0</v>
      </c>
      <c r="CO966" s="223">
        <f t="shared" si="139"/>
        <v>0</v>
      </c>
      <c r="CP966" s="223">
        <f t="shared" si="140"/>
        <v>0</v>
      </c>
      <c r="CQ966" s="223">
        <f t="shared" si="141"/>
        <v>0</v>
      </c>
      <c r="CR966" s="222"/>
      <c r="CS966" s="222"/>
      <c r="CT966" s="222"/>
      <c r="CU966" s="222"/>
      <c r="CV966" s="222"/>
      <c r="CW966" s="222"/>
      <c r="CX966" s="222"/>
      <c r="CY966" s="222"/>
      <c r="CZ966" s="222"/>
      <c r="DA966" s="222"/>
      <c r="DB966" s="224">
        <f t="shared" si="142"/>
        <v>0</v>
      </c>
      <c r="DC966" s="224">
        <f t="shared" si="143"/>
        <v>0</v>
      </c>
      <c r="DD966" s="224">
        <f t="shared" si="144"/>
        <v>0</v>
      </c>
      <c r="DE966" s="225">
        <f t="shared" si="145"/>
        <v>0</v>
      </c>
      <c r="DF966" s="222"/>
      <c r="DG966" s="222"/>
    </row>
    <row r="967" spans="90:111" x14ac:dyDescent="0.25">
      <c r="CL967" s="223">
        <f t="shared" si="137"/>
        <v>0</v>
      </c>
      <c r="CM967" s="223">
        <f t="shared" si="138"/>
        <v>0</v>
      </c>
      <c r="CN967" s="223">
        <f t="shared" si="139"/>
        <v>0</v>
      </c>
      <c r="CO967" s="223">
        <f t="shared" si="139"/>
        <v>0</v>
      </c>
      <c r="CP967" s="223">
        <f t="shared" si="140"/>
        <v>0</v>
      </c>
      <c r="CQ967" s="223">
        <f t="shared" si="141"/>
        <v>0</v>
      </c>
      <c r="CR967" s="222"/>
      <c r="CS967" s="222"/>
      <c r="CT967" s="222"/>
      <c r="CU967" s="222"/>
      <c r="CV967" s="222"/>
      <c r="CW967" s="222"/>
      <c r="CX967" s="222"/>
      <c r="CY967" s="222"/>
      <c r="CZ967" s="222"/>
      <c r="DA967" s="222"/>
      <c r="DB967" s="224">
        <f t="shared" si="142"/>
        <v>0</v>
      </c>
      <c r="DC967" s="224">
        <f t="shared" si="143"/>
        <v>0</v>
      </c>
      <c r="DD967" s="224">
        <f t="shared" si="144"/>
        <v>0</v>
      </c>
      <c r="DE967" s="225">
        <f t="shared" si="145"/>
        <v>0</v>
      </c>
      <c r="DF967" s="222"/>
      <c r="DG967" s="222"/>
    </row>
    <row r="968" spans="90:111" x14ac:dyDescent="0.25">
      <c r="CL968" s="223">
        <f t="shared" si="137"/>
        <v>0</v>
      </c>
      <c r="CM968" s="223">
        <f t="shared" si="138"/>
        <v>0</v>
      </c>
      <c r="CN968" s="223">
        <f t="shared" si="139"/>
        <v>0</v>
      </c>
      <c r="CO968" s="223">
        <f t="shared" si="139"/>
        <v>0</v>
      </c>
      <c r="CP968" s="223">
        <f t="shared" si="140"/>
        <v>0</v>
      </c>
      <c r="CQ968" s="223">
        <f t="shared" si="141"/>
        <v>0</v>
      </c>
      <c r="CR968" s="222"/>
      <c r="CS968" s="222"/>
      <c r="CT968" s="222"/>
      <c r="CU968" s="222"/>
      <c r="CV968" s="222"/>
      <c r="CW968" s="222"/>
      <c r="CX968" s="222"/>
      <c r="CY968" s="222"/>
      <c r="CZ968" s="222"/>
      <c r="DA968" s="222"/>
      <c r="DB968" s="224">
        <f t="shared" si="142"/>
        <v>0</v>
      </c>
      <c r="DC968" s="224">
        <f t="shared" si="143"/>
        <v>0</v>
      </c>
      <c r="DD968" s="224">
        <f t="shared" si="144"/>
        <v>0</v>
      </c>
      <c r="DE968" s="225">
        <f t="shared" si="145"/>
        <v>0</v>
      </c>
      <c r="DF968" s="222"/>
      <c r="DG968" s="222"/>
    </row>
    <row r="969" spans="90:111" x14ac:dyDescent="0.25">
      <c r="CL969" s="223">
        <f t="shared" si="137"/>
        <v>0</v>
      </c>
      <c r="CM969" s="223">
        <f t="shared" si="138"/>
        <v>0</v>
      </c>
      <c r="CN969" s="223">
        <f t="shared" si="139"/>
        <v>0</v>
      </c>
      <c r="CO969" s="223">
        <f t="shared" si="139"/>
        <v>0</v>
      </c>
      <c r="CP969" s="223">
        <f t="shared" si="140"/>
        <v>0</v>
      </c>
      <c r="CQ969" s="223">
        <f t="shared" si="141"/>
        <v>0</v>
      </c>
      <c r="CR969" s="222"/>
      <c r="CS969" s="222"/>
      <c r="CT969" s="222"/>
      <c r="CU969" s="222"/>
      <c r="CV969" s="222"/>
      <c r="CW969" s="222"/>
      <c r="CX969" s="222"/>
      <c r="CY969" s="222"/>
      <c r="CZ969" s="222"/>
      <c r="DA969" s="222"/>
      <c r="DB969" s="224">
        <f t="shared" si="142"/>
        <v>0</v>
      </c>
      <c r="DC969" s="224">
        <f t="shared" si="143"/>
        <v>0</v>
      </c>
      <c r="DD969" s="224">
        <f t="shared" si="144"/>
        <v>0</v>
      </c>
      <c r="DE969" s="225">
        <f t="shared" si="145"/>
        <v>0</v>
      </c>
      <c r="DF969" s="222"/>
      <c r="DG969" s="222"/>
    </row>
    <row r="970" spans="90:111" x14ac:dyDescent="0.25">
      <c r="CL970" s="223">
        <f t="shared" si="137"/>
        <v>0</v>
      </c>
      <c r="CM970" s="223">
        <f t="shared" si="138"/>
        <v>0</v>
      </c>
      <c r="CN970" s="223">
        <f t="shared" si="139"/>
        <v>0</v>
      </c>
      <c r="CO970" s="223">
        <f t="shared" si="139"/>
        <v>0</v>
      </c>
      <c r="CP970" s="223">
        <f t="shared" si="140"/>
        <v>0</v>
      </c>
      <c r="CQ970" s="223">
        <f t="shared" si="141"/>
        <v>0</v>
      </c>
      <c r="CR970" s="222"/>
      <c r="CS970" s="222"/>
      <c r="CT970" s="222"/>
      <c r="CU970" s="222"/>
      <c r="CV970" s="222"/>
      <c r="CW970" s="222"/>
      <c r="CX970" s="222"/>
      <c r="CY970" s="222"/>
      <c r="CZ970" s="222"/>
      <c r="DA970" s="222"/>
      <c r="DB970" s="224">
        <f t="shared" si="142"/>
        <v>0</v>
      </c>
      <c r="DC970" s="224">
        <f t="shared" si="143"/>
        <v>0</v>
      </c>
      <c r="DD970" s="224">
        <f t="shared" si="144"/>
        <v>0</v>
      </c>
      <c r="DE970" s="225">
        <f t="shared" si="145"/>
        <v>0</v>
      </c>
      <c r="DF970" s="222"/>
      <c r="DG970" s="222"/>
    </row>
    <row r="971" spans="90:111" x14ac:dyDescent="0.25">
      <c r="CL971" s="223">
        <f t="shared" si="137"/>
        <v>0</v>
      </c>
      <c r="CM971" s="223">
        <f t="shared" si="138"/>
        <v>0</v>
      </c>
      <c r="CN971" s="223">
        <f t="shared" si="139"/>
        <v>0</v>
      </c>
      <c r="CO971" s="223">
        <f t="shared" si="139"/>
        <v>0</v>
      </c>
      <c r="CP971" s="223">
        <f t="shared" si="140"/>
        <v>0</v>
      </c>
      <c r="CQ971" s="223">
        <f t="shared" si="141"/>
        <v>0</v>
      </c>
      <c r="CR971" s="222"/>
      <c r="CS971" s="222"/>
      <c r="CT971" s="222"/>
      <c r="CU971" s="222"/>
      <c r="CV971" s="222"/>
      <c r="CW971" s="222"/>
      <c r="CX971" s="222"/>
      <c r="CY971" s="222"/>
      <c r="CZ971" s="222"/>
      <c r="DA971" s="222"/>
      <c r="DB971" s="224">
        <f t="shared" si="142"/>
        <v>0</v>
      </c>
      <c r="DC971" s="224">
        <f t="shared" si="143"/>
        <v>0</v>
      </c>
      <c r="DD971" s="224">
        <f t="shared" si="144"/>
        <v>0</v>
      </c>
      <c r="DE971" s="225">
        <f t="shared" si="145"/>
        <v>0</v>
      </c>
      <c r="DF971" s="222"/>
      <c r="DG971" s="222"/>
    </row>
    <row r="972" spans="90:111" x14ac:dyDescent="0.25">
      <c r="CL972" s="223">
        <f t="shared" si="137"/>
        <v>0</v>
      </c>
      <c r="CM972" s="223">
        <f t="shared" si="138"/>
        <v>0</v>
      </c>
      <c r="CN972" s="223">
        <f t="shared" si="139"/>
        <v>0</v>
      </c>
      <c r="CO972" s="223">
        <f t="shared" si="139"/>
        <v>0</v>
      </c>
      <c r="CP972" s="223">
        <f t="shared" si="140"/>
        <v>0</v>
      </c>
      <c r="CQ972" s="223">
        <f t="shared" si="141"/>
        <v>0</v>
      </c>
      <c r="CR972" s="222"/>
      <c r="CS972" s="222"/>
      <c r="CT972" s="222"/>
      <c r="CU972" s="222"/>
      <c r="CV972" s="222"/>
      <c r="CW972" s="222"/>
      <c r="CX972" s="222"/>
      <c r="CY972" s="222"/>
      <c r="CZ972" s="222"/>
      <c r="DA972" s="222"/>
      <c r="DB972" s="224">
        <f t="shared" si="142"/>
        <v>0</v>
      </c>
      <c r="DC972" s="224">
        <f t="shared" si="143"/>
        <v>0</v>
      </c>
      <c r="DD972" s="224">
        <f t="shared" si="144"/>
        <v>0</v>
      </c>
      <c r="DE972" s="225">
        <f t="shared" si="145"/>
        <v>0</v>
      </c>
      <c r="DF972" s="222"/>
      <c r="DG972" s="222"/>
    </row>
    <row r="973" spans="90:111" x14ac:dyDescent="0.25">
      <c r="CL973" s="223">
        <f t="shared" si="137"/>
        <v>0</v>
      </c>
      <c r="CM973" s="223">
        <f t="shared" si="138"/>
        <v>0</v>
      </c>
      <c r="CN973" s="223">
        <f t="shared" si="139"/>
        <v>0</v>
      </c>
      <c r="CO973" s="223">
        <f t="shared" si="139"/>
        <v>0</v>
      </c>
      <c r="CP973" s="223">
        <f t="shared" si="140"/>
        <v>0</v>
      </c>
      <c r="CQ973" s="223">
        <f t="shared" si="141"/>
        <v>0</v>
      </c>
      <c r="CR973" s="222"/>
      <c r="CS973" s="222"/>
      <c r="CT973" s="222"/>
      <c r="CU973" s="222"/>
      <c r="CV973" s="222"/>
      <c r="CW973" s="222"/>
      <c r="CX973" s="222"/>
      <c r="CY973" s="222"/>
      <c r="CZ973" s="222"/>
      <c r="DA973" s="222"/>
      <c r="DB973" s="224">
        <f t="shared" si="142"/>
        <v>0</v>
      </c>
      <c r="DC973" s="224">
        <f t="shared" si="143"/>
        <v>0</v>
      </c>
      <c r="DD973" s="224">
        <f t="shared" si="144"/>
        <v>0</v>
      </c>
      <c r="DE973" s="225">
        <f t="shared" si="145"/>
        <v>0</v>
      </c>
      <c r="DF973" s="222"/>
      <c r="DG973" s="222"/>
    </row>
    <row r="974" spans="90:111" x14ac:dyDescent="0.25">
      <c r="CL974" s="223">
        <f t="shared" si="137"/>
        <v>0</v>
      </c>
      <c r="CM974" s="223">
        <f t="shared" si="138"/>
        <v>0</v>
      </c>
      <c r="CN974" s="223">
        <f t="shared" si="139"/>
        <v>0</v>
      </c>
      <c r="CO974" s="223">
        <f t="shared" si="139"/>
        <v>0</v>
      </c>
      <c r="CP974" s="223">
        <f t="shared" si="140"/>
        <v>0</v>
      </c>
      <c r="CQ974" s="223">
        <f t="shared" si="141"/>
        <v>0</v>
      </c>
      <c r="CR974" s="222"/>
      <c r="CS974" s="222"/>
      <c r="CT974" s="222"/>
      <c r="CU974" s="222"/>
      <c r="CV974" s="222"/>
      <c r="CW974" s="222"/>
      <c r="CX974" s="222"/>
      <c r="CY974" s="222"/>
      <c r="CZ974" s="222"/>
      <c r="DA974" s="222"/>
      <c r="DB974" s="224">
        <f t="shared" si="142"/>
        <v>0</v>
      </c>
      <c r="DC974" s="224">
        <f t="shared" si="143"/>
        <v>0</v>
      </c>
      <c r="DD974" s="224">
        <f t="shared" si="144"/>
        <v>0</v>
      </c>
      <c r="DE974" s="225">
        <f t="shared" si="145"/>
        <v>0</v>
      </c>
      <c r="DF974" s="222"/>
      <c r="DG974" s="222"/>
    </row>
    <row r="975" spans="90:111" x14ac:dyDescent="0.25">
      <c r="CL975" s="223">
        <f t="shared" si="137"/>
        <v>0</v>
      </c>
      <c r="CM975" s="223">
        <f t="shared" si="138"/>
        <v>0</v>
      </c>
      <c r="CN975" s="223">
        <f t="shared" si="139"/>
        <v>0</v>
      </c>
      <c r="CO975" s="223">
        <f t="shared" si="139"/>
        <v>0</v>
      </c>
      <c r="CP975" s="223">
        <f t="shared" si="140"/>
        <v>0</v>
      </c>
      <c r="CQ975" s="223">
        <f t="shared" si="141"/>
        <v>0</v>
      </c>
      <c r="CR975" s="222"/>
      <c r="CS975" s="222"/>
      <c r="CT975" s="222"/>
      <c r="CU975" s="222"/>
      <c r="CV975" s="222"/>
      <c r="CW975" s="222"/>
      <c r="CX975" s="222"/>
      <c r="CY975" s="222"/>
      <c r="CZ975" s="222"/>
      <c r="DA975" s="222"/>
      <c r="DB975" s="224">
        <f t="shared" si="142"/>
        <v>0</v>
      </c>
      <c r="DC975" s="224">
        <f t="shared" si="143"/>
        <v>0</v>
      </c>
      <c r="DD975" s="224">
        <f t="shared" si="144"/>
        <v>0</v>
      </c>
      <c r="DE975" s="225">
        <f t="shared" si="145"/>
        <v>0</v>
      </c>
      <c r="DF975" s="222"/>
      <c r="DG975" s="222"/>
    </row>
    <row r="976" spans="90:111" x14ac:dyDescent="0.25">
      <c r="CL976" s="223">
        <f t="shared" si="137"/>
        <v>0</v>
      </c>
      <c r="CM976" s="223">
        <f t="shared" si="138"/>
        <v>0</v>
      </c>
      <c r="CN976" s="223">
        <f t="shared" si="139"/>
        <v>0</v>
      </c>
      <c r="CO976" s="223">
        <f t="shared" si="139"/>
        <v>0</v>
      </c>
      <c r="CP976" s="223">
        <f t="shared" si="140"/>
        <v>0</v>
      </c>
      <c r="CQ976" s="223">
        <f t="shared" si="141"/>
        <v>0</v>
      </c>
      <c r="CR976" s="222"/>
      <c r="CS976" s="222"/>
      <c r="CT976" s="222"/>
      <c r="CU976" s="222"/>
      <c r="CV976" s="222"/>
      <c r="CW976" s="222"/>
      <c r="CX976" s="222"/>
      <c r="CY976" s="222"/>
      <c r="CZ976" s="222"/>
      <c r="DA976" s="222"/>
      <c r="DB976" s="224">
        <f t="shared" si="142"/>
        <v>0</v>
      </c>
      <c r="DC976" s="224">
        <f t="shared" si="143"/>
        <v>0</v>
      </c>
      <c r="DD976" s="224">
        <f t="shared" si="144"/>
        <v>0</v>
      </c>
      <c r="DE976" s="225">
        <f t="shared" si="145"/>
        <v>0</v>
      </c>
      <c r="DF976" s="222"/>
      <c r="DG976" s="222"/>
    </row>
    <row r="977" spans="90:111" x14ac:dyDescent="0.25">
      <c r="CL977" s="223">
        <f t="shared" si="137"/>
        <v>0</v>
      </c>
      <c r="CM977" s="223">
        <f t="shared" si="138"/>
        <v>0</v>
      </c>
      <c r="CN977" s="223">
        <f t="shared" si="139"/>
        <v>0</v>
      </c>
      <c r="CO977" s="223">
        <f t="shared" si="139"/>
        <v>0</v>
      </c>
      <c r="CP977" s="223">
        <f t="shared" si="140"/>
        <v>0</v>
      </c>
      <c r="CQ977" s="223">
        <f t="shared" si="141"/>
        <v>0</v>
      </c>
      <c r="CR977" s="222"/>
      <c r="CS977" s="222"/>
      <c r="CT977" s="222"/>
      <c r="CU977" s="222"/>
      <c r="CV977" s="222"/>
      <c r="CW977" s="222"/>
      <c r="CX977" s="222"/>
      <c r="CY977" s="222"/>
      <c r="CZ977" s="222"/>
      <c r="DA977" s="222"/>
      <c r="DB977" s="224">
        <f t="shared" si="142"/>
        <v>0</v>
      </c>
      <c r="DC977" s="224">
        <f t="shared" si="143"/>
        <v>0</v>
      </c>
      <c r="DD977" s="224">
        <f t="shared" si="144"/>
        <v>0</v>
      </c>
      <c r="DE977" s="225">
        <f t="shared" si="145"/>
        <v>0</v>
      </c>
      <c r="DF977" s="222"/>
      <c r="DG977" s="222"/>
    </row>
    <row r="978" spans="90:111" x14ac:dyDescent="0.25">
      <c r="CL978" s="223">
        <f t="shared" si="137"/>
        <v>0</v>
      </c>
      <c r="CM978" s="223">
        <f t="shared" si="138"/>
        <v>0</v>
      </c>
      <c r="CN978" s="223">
        <f t="shared" si="139"/>
        <v>0</v>
      </c>
      <c r="CO978" s="223">
        <f t="shared" si="139"/>
        <v>0</v>
      </c>
      <c r="CP978" s="223">
        <f t="shared" si="140"/>
        <v>0</v>
      </c>
      <c r="CQ978" s="223">
        <f t="shared" si="141"/>
        <v>0</v>
      </c>
      <c r="CR978" s="222"/>
      <c r="CS978" s="222"/>
      <c r="CT978" s="222"/>
      <c r="CU978" s="222"/>
      <c r="CV978" s="222"/>
      <c r="CW978" s="222"/>
      <c r="CX978" s="222"/>
      <c r="CY978" s="222"/>
      <c r="CZ978" s="222"/>
      <c r="DA978" s="222"/>
      <c r="DB978" s="224">
        <f t="shared" si="142"/>
        <v>0</v>
      </c>
      <c r="DC978" s="224">
        <f t="shared" si="143"/>
        <v>0</v>
      </c>
      <c r="DD978" s="224">
        <f t="shared" si="144"/>
        <v>0</v>
      </c>
      <c r="DE978" s="225">
        <f t="shared" si="145"/>
        <v>0</v>
      </c>
      <c r="DF978" s="222"/>
      <c r="DG978" s="222"/>
    </row>
    <row r="979" spans="90:111" x14ac:dyDescent="0.25">
      <c r="CL979" s="223">
        <f t="shared" si="137"/>
        <v>0</v>
      </c>
      <c r="CM979" s="223">
        <f t="shared" si="138"/>
        <v>0</v>
      </c>
      <c r="CN979" s="223">
        <f t="shared" si="139"/>
        <v>0</v>
      </c>
      <c r="CO979" s="223">
        <f t="shared" si="139"/>
        <v>0</v>
      </c>
      <c r="CP979" s="223">
        <f t="shared" si="140"/>
        <v>0</v>
      </c>
      <c r="CQ979" s="223">
        <f t="shared" si="141"/>
        <v>0</v>
      </c>
      <c r="CR979" s="222"/>
      <c r="CS979" s="222"/>
      <c r="CT979" s="222"/>
      <c r="CU979" s="222"/>
      <c r="CV979" s="222"/>
      <c r="CW979" s="222"/>
      <c r="CX979" s="222"/>
      <c r="CY979" s="222"/>
      <c r="CZ979" s="222"/>
      <c r="DA979" s="222"/>
      <c r="DB979" s="224">
        <f t="shared" si="142"/>
        <v>0</v>
      </c>
      <c r="DC979" s="224">
        <f t="shared" si="143"/>
        <v>0</v>
      </c>
      <c r="DD979" s="224">
        <f t="shared" si="144"/>
        <v>0</v>
      </c>
      <c r="DE979" s="225">
        <f t="shared" si="145"/>
        <v>0</v>
      </c>
      <c r="DF979" s="222"/>
      <c r="DG979" s="222"/>
    </row>
    <row r="980" spans="90:111" x14ac:dyDescent="0.25">
      <c r="CL980" s="223">
        <f t="shared" si="137"/>
        <v>0</v>
      </c>
      <c r="CM980" s="223">
        <f t="shared" si="138"/>
        <v>0</v>
      </c>
      <c r="CN980" s="223">
        <f t="shared" si="139"/>
        <v>0</v>
      </c>
      <c r="CO980" s="223">
        <f t="shared" si="139"/>
        <v>0</v>
      </c>
      <c r="CP980" s="223">
        <f t="shared" si="140"/>
        <v>0</v>
      </c>
      <c r="CQ980" s="223">
        <f t="shared" si="141"/>
        <v>0</v>
      </c>
      <c r="CR980" s="222"/>
      <c r="CS980" s="222"/>
      <c r="CT980" s="222"/>
      <c r="CU980" s="222"/>
      <c r="CV980" s="222"/>
      <c r="CW980" s="222"/>
      <c r="CX980" s="222"/>
      <c r="CY980" s="222"/>
      <c r="CZ980" s="222"/>
      <c r="DA980" s="222"/>
      <c r="DB980" s="224">
        <f t="shared" si="142"/>
        <v>0</v>
      </c>
      <c r="DC980" s="224">
        <f t="shared" si="143"/>
        <v>0</v>
      </c>
      <c r="DD980" s="224">
        <f t="shared" si="144"/>
        <v>0</v>
      </c>
      <c r="DE980" s="225">
        <f t="shared" si="145"/>
        <v>0</v>
      </c>
      <c r="DF980" s="222"/>
      <c r="DG980" s="222"/>
    </row>
    <row r="981" spans="90:111" x14ac:dyDescent="0.25">
      <c r="CL981" s="223">
        <f t="shared" si="137"/>
        <v>0</v>
      </c>
      <c r="CM981" s="223">
        <f t="shared" si="138"/>
        <v>0</v>
      </c>
      <c r="CN981" s="223">
        <f t="shared" si="139"/>
        <v>0</v>
      </c>
      <c r="CO981" s="223">
        <f t="shared" si="139"/>
        <v>0</v>
      </c>
      <c r="CP981" s="223">
        <f t="shared" si="140"/>
        <v>0</v>
      </c>
      <c r="CQ981" s="223">
        <f t="shared" si="141"/>
        <v>0</v>
      </c>
      <c r="CR981" s="222"/>
      <c r="CS981" s="222"/>
      <c r="CT981" s="222"/>
      <c r="CU981" s="222"/>
      <c r="CV981" s="222"/>
      <c r="CW981" s="222"/>
      <c r="CX981" s="222"/>
      <c r="CY981" s="222"/>
      <c r="CZ981" s="222"/>
      <c r="DA981" s="222"/>
      <c r="DB981" s="224">
        <f t="shared" si="142"/>
        <v>0</v>
      </c>
      <c r="DC981" s="224">
        <f t="shared" si="143"/>
        <v>0</v>
      </c>
      <c r="DD981" s="224">
        <f t="shared" si="144"/>
        <v>0</v>
      </c>
      <c r="DE981" s="225">
        <f t="shared" si="145"/>
        <v>0</v>
      </c>
      <c r="DF981" s="222"/>
      <c r="DG981" s="222"/>
    </row>
    <row r="982" spans="90:111" x14ac:dyDescent="0.25">
      <c r="CL982" s="223">
        <f t="shared" si="137"/>
        <v>0</v>
      </c>
      <c r="CM982" s="223">
        <f t="shared" si="138"/>
        <v>0</v>
      </c>
      <c r="CN982" s="223">
        <f t="shared" si="139"/>
        <v>0</v>
      </c>
      <c r="CO982" s="223">
        <f t="shared" si="139"/>
        <v>0</v>
      </c>
      <c r="CP982" s="223">
        <f t="shared" si="140"/>
        <v>0</v>
      </c>
      <c r="CQ982" s="223">
        <f t="shared" si="141"/>
        <v>0</v>
      </c>
      <c r="CR982" s="222"/>
      <c r="CS982" s="222"/>
      <c r="CT982" s="222"/>
      <c r="CU982" s="222"/>
      <c r="CV982" s="222"/>
      <c r="CW982" s="222"/>
      <c r="CX982" s="222"/>
      <c r="CY982" s="222"/>
      <c r="CZ982" s="222"/>
      <c r="DA982" s="222"/>
      <c r="DB982" s="224">
        <f t="shared" si="142"/>
        <v>0</v>
      </c>
      <c r="DC982" s="224">
        <f t="shared" si="143"/>
        <v>0</v>
      </c>
      <c r="DD982" s="224">
        <f t="shared" si="144"/>
        <v>0</v>
      </c>
      <c r="DE982" s="225">
        <f t="shared" si="145"/>
        <v>0</v>
      </c>
      <c r="DF982" s="222"/>
      <c r="DG982" s="222"/>
    </row>
    <row r="983" spans="90:111" x14ac:dyDescent="0.25">
      <c r="CL983" s="223">
        <f t="shared" si="137"/>
        <v>0</v>
      </c>
      <c r="CM983" s="223">
        <f t="shared" si="138"/>
        <v>0</v>
      </c>
      <c r="CN983" s="223">
        <f t="shared" si="139"/>
        <v>0</v>
      </c>
      <c r="CO983" s="223">
        <f t="shared" si="139"/>
        <v>0</v>
      </c>
      <c r="CP983" s="223">
        <f t="shared" si="140"/>
        <v>0</v>
      </c>
      <c r="CQ983" s="223">
        <f t="shared" si="141"/>
        <v>0</v>
      </c>
      <c r="CR983" s="222"/>
      <c r="CS983" s="222"/>
      <c r="CT983" s="222"/>
      <c r="CU983" s="222"/>
      <c r="CV983" s="222"/>
      <c r="CW983" s="222"/>
      <c r="CX983" s="222"/>
      <c r="CY983" s="222"/>
      <c r="CZ983" s="222"/>
      <c r="DA983" s="222"/>
      <c r="DB983" s="224">
        <f t="shared" si="142"/>
        <v>0</v>
      </c>
      <c r="DC983" s="224">
        <f t="shared" si="143"/>
        <v>0</v>
      </c>
      <c r="DD983" s="224">
        <f t="shared" si="144"/>
        <v>0</v>
      </c>
      <c r="DE983" s="225">
        <f t="shared" si="145"/>
        <v>0</v>
      </c>
      <c r="DF983" s="222"/>
      <c r="DG983" s="222"/>
    </row>
    <row r="984" spans="90:111" x14ac:dyDescent="0.25">
      <c r="CL984" s="223">
        <f t="shared" si="137"/>
        <v>0</v>
      </c>
      <c r="CM984" s="223">
        <f t="shared" si="138"/>
        <v>0</v>
      </c>
      <c r="CN984" s="223">
        <f t="shared" si="139"/>
        <v>0</v>
      </c>
      <c r="CO984" s="223">
        <f t="shared" si="139"/>
        <v>0</v>
      </c>
      <c r="CP984" s="223">
        <f t="shared" si="140"/>
        <v>0</v>
      </c>
      <c r="CQ984" s="223">
        <f t="shared" si="141"/>
        <v>0</v>
      </c>
      <c r="CR984" s="222"/>
      <c r="CS984" s="222"/>
      <c r="CT984" s="222"/>
      <c r="CU984" s="222"/>
      <c r="CV984" s="222"/>
      <c r="CW984" s="222"/>
      <c r="CX984" s="222"/>
      <c r="CY984" s="222"/>
      <c r="CZ984" s="222"/>
      <c r="DA984" s="222"/>
      <c r="DB984" s="224">
        <f t="shared" si="142"/>
        <v>0</v>
      </c>
      <c r="DC984" s="224">
        <f t="shared" si="143"/>
        <v>0</v>
      </c>
      <c r="DD984" s="224">
        <f t="shared" si="144"/>
        <v>0</v>
      </c>
      <c r="DE984" s="225">
        <f t="shared" si="145"/>
        <v>0</v>
      </c>
      <c r="DF984" s="222"/>
      <c r="DG984" s="222"/>
    </row>
    <row r="985" spans="90:111" x14ac:dyDescent="0.25">
      <c r="CL985" s="223">
        <f t="shared" si="137"/>
        <v>0</v>
      </c>
      <c r="CM985" s="223">
        <f t="shared" si="138"/>
        <v>0</v>
      </c>
      <c r="CN985" s="223">
        <f t="shared" si="139"/>
        <v>0</v>
      </c>
      <c r="CO985" s="223">
        <f t="shared" si="139"/>
        <v>0</v>
      </c>
      <c r="CP985" s="223">
        <f t="shared" si="140"/>
        <v>0</v>
      </c>
      <c r="CQ985" s="223">
        <f t="shared" si="141"/>
        <v>0</v>
      </c>
      <c r="CR985" s="222"/>
      <c r="CS985" s="222"/>
      <c r="CT985" s="222"/>
      <c r="CU985" s="222"/>
      <c r="CV985" s="222"/>
      <c r="CW985" s="222"/>
      <c r="CX985" s="222"/>
      <c r="CY985" s="222"/>
      <c r="CZ985" s="222"/>
      <c r="DA985" s="222"/>
      <c r="DB985" s="224">
        <f t="shared" si="142"/>
        <v>0</v>
      </c>
      <c r="DC985" s="224">
        <f t="shared" si="143"/>
        <v>0</v>
      </c>
      <c r="DD985" s="224">
        <f t="shared" si="144"/>
        <v>0</v>
      </c>
      <c r="DE985" s="225">
        <f t="shared" si="145"/>
        <v>0</v>
      </c>
      <c r="DF985" s="222"/>
      <c r="DG985" s="222"/>
    </row>
    <row r="986" spans="90:111" x14ac:dyDescent="0.25">
      <c r="CL986" s="223">
        <f t="shared" si="137"/>
        <v>0</v>
      </c>
      <c r="CM986" s="223">
        <f t="shared" si="138"/>
        <v>0</v>
      </c>
      <c r="CN986" s="223">
        <f t="shared" si="139"/>
        <v>0</v>
      </c>
      <c r="CO986" s="223">
        <f t="shared" si="139"/>
        <v>0</v>
      </c>
      <c r="CP986" s="223">
        <f t="shared" si="140"/>
        <v>0</v>
      </c>
      <c r="CQ986" s="223">
        <f t="shared" si="141"/>
        <v>0</v>
      </c>
      <c r="CR986" s="222"/>
      <c r="CS986" s="222"/>
      <c r="CT986" s="222"/>
      <c r="CU986" s="222"/>
      <c r="CV986" s="222"/>
      <c r="CW986" s="222"/>
      <c r="CX986" s="222"/>
      <c r="CY986" s="222"/>
      <c r="CZ986" s="222"/>
      <c r="DA986" s="222"/>
      <c r="DB986" s="224">
        <f t="shared" si="142"/>
        <v>0</v>
      </c>
      <c r="DC986" s="224">
        <f t="shared" si="143"/>
        <v>0</v>
      </c>
      <c r="DD986" s="224">
        <f t="shared" si="144"/>
        <v>0</v>
      </c>
      <c r="DE986" s="225">
        <f t="shared" si="145"/>
        <v>0</v>
      </c>
      <c r="DF986" s="222"/>
      <c r="DG986" s="222"/>
    </row>
    <row r="987" spans="90:111" x14ac:dyDescent="0.25">
      <c r="CL987" s="223">
        <f t="shared" si="137"/>
        <v>0</v>
      </c>
      <c r="CM987" s="223">
        <f t="shared" si="138"/>
        <v>0</v>
      </c>
      <c r="CN987" s="223">
        <f t="shared" si="139"/>
        <v>0</v>
      </c>
      <c r="CO987" s="223">
        <f t="shared" si="139"/>
        <v>0</v>
      </c>
      <c r="CP987" s="223">
        <f t="shared" si="140"/>
        <v>0</v>
      </c>
      <c r="CQ987" s="223">
        <f t="shared" si="141"/>
        <v>0</v>
      </c>
      <c r="CR987" s="222"/>
      <c r="CS987" s="222"/>
      <c r="CT987" s="222"/>
      <c r="CU987" s="222"/>
      <c r="CV987" s="222"/>
      <c r="CW987" s="222"/>
      <c r="CX987" s="222"/>
      <c r="CY987" s="222"/>
      <c r="CZ987" s="222"/>
      <c r="DA987" s="222"/>
      <c r="DB987" s="224">
        <f t="shared" si="142"/>
        <v>0</v>
      </c>
      <c r="DC987" s="224">
        <f t="shared" si="143"/>
        <v>0</v>
      </c>
      <c r="DD987" s="224">
        <f t="shared" si="144"/>
        <v>0</v>
      </c>
      <c r="DE987" s="225">
        <f t="shared" si="145"/>
        <v>0</v>
      </c>
      <c r="DF987" s="222"/>
      <c r="DG987" s="222"/>
    </row>
    <row r="988" spans="90:111" x14ac:dyDescent="0.25">
      <c r="CL988" s="223">
        <f t="shared" si="137"/>
        <v>0</v>
      </c>
      <c r="CM988" s="223">
        <f t="shared" si="138"/>
        <v>0</v>
      </c>
      <c r="CN988" s="223">
        <f t="shared" si="139"/>
        <v>0</v>
      </c>
      <c r="CO988" s="223">
        <f t="shared" si="139"/>
        <v>0</v>
      </c>
      <c r="CP988" s="223">
        <f t="shared" si="140"/>
        <v>0</v>
      </c>
      <c r="CQ988" s="223">
        <f t="shared" si="141"/>
        <v>0</v>
      </c>
      <c r="CR988" s="222"/>
      <c r="CS988" s="222"/>
      <c r="CT988" s="222"/>
      <c r="CU988" s="222"/>
      <c r="CV988" s="222"/>
      <c r="CW988" s="222"/>
      <c r="CX988" s="222"/>
      <c r="CY988" s="222"/>
      <c r="CZ988" s="222"/>
      <c r="DA988" s="222"/>
      <c r="DB988" s="224">
        <f t="shared" si="142"/>
        <v>0</v>
      </c>
      <c r="DC988" s="224">
        <f t="shared" si="143"/>
        <v>0</v>
      </c>
      <c r="DD988" s="224">
        <f t="shared" si="144"/>
        <v>0</v>
      </c>
      <c r="DE988" s="225">
        <f t="shared" si="145"/>
        <v>0</v>
      </c>
      <c r="DF988" s="222"/>
      <c r="DG988" s="222"/>
    </row>
    <row r="989" spans="90:111" x14ac:dyDescent="0.25">
      <c r="CL989" s="223">
        <f t="shared" si="137"/>
        <v>0</v>
      </c>
      <c r="CM989" s="223">
        <f t="shared" si="138"/>
        <v>0</v>
      </c>
      <c r="CN989" s="223">
        <f t="shared" si="139"/>
        <v>0</v>
      </c>
      <c r="CO989" s="223">
        <f t="shared" si="139"/>
        <v>0</v>
      </c>
      <c r="CP989" s="223">
        <f t="shared" si="140"/>
        <v>0</v>
      </c>
      <c r="CQ989" s="223">
        <f t="shared" si="141"/>
        <v>0</v>
      </c>
      <c r="CR989" s="222"/>
      <c r="CS989" s="222"/>
      <c r="CT989" s="222"/>
      <c r="CU989" s="222"/>
      <c r="CV989" s="222"/>
      <c r="CW989" s="222"/>
      <c r="CX989" s="222"/>
      <c r="CY989" s="222"/>
      <c r="CZ989" s="222"/>
      <c r="DA989" s="222"/>
      <c r="DB989" s="224">
        <f t="shared" si="142"/>
        <v>0</v>
      </c>
      <c r="DC989" s="224">
        <f t="shared" si="143"/>
        <v>0</v>
      </c>
      <c r="DD989" s="224">
        <f t="shared" si="144"/>
        <v>0</v>
      </c>
      <c r="DE989" s="225">
        <f t="shared" si="145"/>
        <v>0</v>
      </c>
      <c r="DF989" s="222"/>
      <c r="DG989" s="222"/>
    </row>
    <row r="990" spans="90:111" x14ac:dyDescent="0.25">
      <c r="CL990" s="223">
        <f t="shared" si="137"/>
        <v>0</v>
      </c>
      <c r="CM990" s="223">
        <f t="shared" si="138"/>
        <v>0</v>
      </c>
      <c r="CN990" s="223">
        <f t="shared" si="139"/>
        <v>0</v>
      </c>
      <c r="CO990" s="223">
        <f t="shared" si="139"/>
        <v>0</v>
      </c>
      <c r="CP990" s="223">
        <f t="shared" si="140"/>
        <v>0</v>
      </c>
      <c r="CQ990" s="223">
        <f t="shared" si="141"/>
        <v>0</v>
      </c>
      <c r="CR990" s="222"/>
      <c r="CS990" s="222"/>
      <c r="CT990" s="222"/>
      <c r="CU990" s="222"/>
      <c r="CV990" s="222"/>
      <c r="CW990" s="222"/>
      <c r="CX990" s="222"/>
      <c r="CY990" s="222"/>
      <c r="CZ990" s="222"/>
      <c r="DA990" s="222"/>
      <c r="DB990" s="224">
        <f t="shared" si="142"/>
        <v>0</v>
      </c>
      <c r="DC990" s="224">
        <f t="shared" si="143"/>
        <v>0</v>
      </c>
      <c r="DD990" s="224">
        <f t="shared" si="144"/>
        <v>0</v>
      </c>
      <c r="DE990" s="225">
        <f t="shared" si="145"/>
        <v>0</v>
      </c>
      <c r="DF990" s="222"/>
      <c r="DG990" s="222"/>
    </row>
    <row r="991" spans="90:111" x14ac:dyDescent="0.25">
      <c r="CL991" s="223">
        <f t="shared" si="137"/>
        <v>0</v>
      </c>
      <c r="CM991" s="223">
        <f t="shared" si="138"/>
        <v>0</v>
      </c>
      <c r="CN991" s="223">
        <f t="shared" si="139"/>
        <v>0</v>
      </c>
      <c r="CO991" s="223">
        <f t="shared" si="139"/>
        <v>0</v>
      </c>
      <c r="CP991" s="223">
        <f t="shared" si="140"/>
        <v>0</v>
      </c>
      <c r="CQ991" s="223">
        <f t="shared" si="141"/>
        <v>0</v>
      </c>
      <c r="CR991" s="222"/>
      <c r="CS991" s="222"/>
      <c r="CT991" s="222"/>
      <c r="CU991" s="222"/>
      <c r="CV991" s="222"/>
      <c r="CW991" s="222"/>
      <c r="CX991" s="222"/>
      <c r="CY991" s="222"/>
      <c r="CZ991" s="222"/>
      <c r="DA991" s="222"/>
      <c r="DB991" s="224">
        <f t="shared" si="142"/>
        <v>0</v>
      </c>
      <c r="DC991" s="224">
        <f t="shared" si="143"/>
        <v>0</v>
      </c>
      <c r="DD991" s="224">
        <f t="shared" si="144"/>
        <v>0</v>
      </c>
      <c r="DE991" s="225">
        <f t="shared" si="145"/>
        <v>0</v>
      </c>
      <c r="DF991" s="222"/>
      <c r="DG991" s="222"/>
    </row>
    <row r="992" spans="90:111" x14ac:dyDescent="0.25">
      <c r="CL992" s="223">
        <f t="shared" si="137"/>
        <v>0</v>
      </c>
      <c r="CM992" s="223">
        <f t="shared" si="138"/>
        <v>0</v>
      </c>
      <c r="CN992" s="223">
        <f t="shared" si="139"/>
        <v>0</v>
      </c>
      <c r="CO992" s="223">
        <f t="shared" si="139"/>
        <v>0</v>
      </c>
      <c r="CP992" s="223">
        <f t="shared" si="140"/>
        <v>0</v>
      </c>
      <c r="CQ992" s="223">
        <f t="shared" si="141"/>
        <v>0</v>
      </c>
      <c r="CR992" s="222"/>
      <c r="CS992" s="222"/>
      <c r="CT992" s="222"/>
      <c r="CU992" s="222"/>
      <c r="CV992" s="222"/>
      <c r="CW992" s="222"/>
      <c r="CX992" s="222"/>
      <c r="CY992" s="222"/>
      <c r="CZ992" s="222"/>
      <c r="DA992" s="222"/>
      <c r="DB992" s="224">
        <f t="shared" si="142"/>
        <v>0</v>
      </c>
      <c r="DC992" s="224">
        <f t="shared" si="143"/>
        <v>0</v>
      </c>
      <c r="DD992" s="224">
        <f t="shared" si="144"/>
        <v>0</v>
      </c>
      <c r="DE992" s="225">
        <f t="shared" si="145"/>
        <v>0</v>
      </c>
      <c r="DF992" s="222"/>
      <c r="DG992" s="222"/>
    </row>
    <row r="993" spans="90:111" x14ac:dyDescent="0.25">
      <c r="CL993" s="223">
        <f t="shared" si="137"/>
        <v>0</v>
      </c>
      <c r="CM993" s="223">
        <f t="shared" si="138"/>
        <v>0</v>
      </c>
      <c r="CN993" s="223">
        <f t="shared" si="139"/>
        <v>0</v>
      </c>
      <c r="CO993" s="223">
        <f t="shared" si="139"/>
        <v>0</v>
      </c>
      <c r="CP993" s="223">
        <f t="shared" si="140"/>
        <v>0</v>
      </c>
      <c r="CQ993" s="223">
        <f t="shared" si="141"/>
        <v>0</v>
      </c>
      <c r="CR993" s="222"/>
      <c r="CS993" s="222"/>
      <c r="CT993" s="222"/>
      <c r="CU993" s="222"/>
      <c r="CV993" s="222"/>
      <c r="CW993" s="222"/>
      <c r="CX993" s="222"/>
      <c r="CY993" s="222"/>
      <c r="CZ993" s="222"/>
      <c r="DA993" s="222"/>
      <c r="DB993" s="224">
        <f t="shared" si="142"/>
        <v>0</v>
      </c>
      <c r="DC993" s="224">
        <f t="shared" si="143"/>
        <v>0</v>
      </c>
      <c r="DD993" s="224">
        <f t="shared" si="144"/>
        <v>0</v>
      </c>
      <c r="DE993" s="225">
        <f t="shared" si="145"/>
        <v>0</v>
      </c>
      <c r="DF993" s="222"/>
      <c r="DG993" s="222"/>
    </row>
    <row r="994" spans="90:111" x14ac:dyDescent="0.25">
      <c r="CL994" s="223">
        <f t="shared" si="137"/>
        <v>0</v>
      </c>
      <c r="CM994" s="223">
        <f t="shared" si="138"/>
        <v>0</v>
      </c>
      <c r="CN994" s="223">
        <f t="shared" si="139"/>
        <v>0</v>
      </c>
      <c r="CO994" s="223">
        <f t="shared" si="139"/>
        <v>0</v>
      </c>
      <c r="CP994" s="223">
        <f t="shared" si="140"/>
        <v>0</v>
      </c>
      <c r="CQ994" s="223">
        <f t="shared" si="141"/>
        <v>0</v>
      </c>
      <c r="CR994" s="222"/>
      <c r="CS994" s="222"/>
      <c r="CT994" s="222"/>
      <c r="CU994" s="222"/>
      <c r="CV994" s="222"/>
      <c r="CW994" s="222"/>
      <c r="CX994" s="222"/>
      <c r="CY994" s="222"/>
      <c r="CZ994" s="222"/>
      <c r="DA994" s="222"/>
      <c r="DB994" s="224">
        <f t="shared" si="142"/>
        <v>0</v>
      </c>
      <c r="DC994" s="224">
        <f t="shared" si="143"/>
        <v>0</v>
      </c>
      <c r="DD994" s="224">
        <f t="shared" si="144"/>
        <v>0</v>
      </c>
      <c r="DE994" s="225">
        <f t="shared" si="145"/>
        <v>0</v>
      </c>
      <c r="DF994" s="222"/>
      <c r="DG994" s="222"/>
    </row>
    <row r="995" spans="90:111" x14ac:dyDescent="0.25">
      <c r="CL995" s="223">
        <f t="shared" si="137"/>
        <v>0</v>
      </c>
      <c r="CM995" s="223">
        <f t="shared" si="138"/>
        <v>0</v>
      </c>
      <c r="CN995" s="223">
        <f t="shared" si="139"/>
        <v>0</v>
      </c>
      <c r="CO995" s="223">
        <f t="shared" si="139"/>
        <v>0</v>
      </c>
      <c r="CP995" s="223">
        <f t="shared" si="140"/>
        <v>0</v>
      </c>
      <c r="CQ995" s="223">
        <f t="shared" si="141"/>
        <v>0</v>
      </c>
      <c r="CR995" s="222"/>
      <c r="CS995" s="222"/>
      <c r="CT995" s="222"/>
      <c r="CU995" s="222"/>
      <c r="CV995" s="222"/>
      <c r="CW995" s="222"/>
      <c r="CX995" s="222"/>
      <c r="CY995" s="222"/>
      <c r="CZ995" s="222"/>
      <c r="DA995" s="222"/>
      <c r="DB995" s="224">
        <f t="shared" si="142"/>
        <v>0</v>
      </c>
      <c r="DC995" s="224">
        <f t="shared" si="143"/>
        <v>0</v>
      </c>
      <c r="DD995" s="224">
        <f t="shared" si="144"/>
        <v>0</v>
      </c>
      <c r="DE995" s="225">
        <f t="shared" si="145"/>
        <v>0</v>
      </c>
      <c r="DF995" s="222"/>
      <c r="DG995" s="222"/>
    </row>
    <row r="996" spans="90:111" x14ac:dyDescent="0.25">
      <c r="CL996" s="223">
        <f t="shared" si="137"/>
        <v>0</v>
      </c>
      <c r="CM996" s="223">
        <f t="shared" si="138"/>
        <v>0</v>
      </c>
      <c r="CN996" s="223">
        <f t="shared" si="139"/>
        <v>0</v>
      </c>
      <c r="CO996" s="223">
        <f t="shared" si="139"/>
        <v>0</v>
      </c>
      <c r="CP996" s="223">
        <f t="shared" si="140"/>
        <v>0</v>
      </c>
      <c r="CQ996" s="223">
        <f t="shared" si="141"/>
        <v>0</v>
      </c>
      <c r="CR996" s="222"/>
      <c r="CS996" s="222"/>
      <c r="CT996" s="222"/>
      <c r="CU996" s="222"/>
      <c r="CV996" s="222"/>
      <c r="CW996" s="222"/>
      <c r="CX996" s="222"/>
      <c r="CY996" s="222"/>
      <c r="CZ996" s="222"/>
      <c r="DA996" s="222"/>
      <c r="DB996" s="224">
        <f t="shared" si="142"/>
        <v>0</v>
      </c>
      <c r="DC996" s="224">
        <f t="shared" si="143"/>
        <v>0</v>
      </c>
      <c r="DD996" s="224">
        <f t="shared" si="144"/>
        <v>0</v>
      </c>
      <c r="DE996" s="225">
        <f t="shared" si="145"/>
        <v>0</v>
      </c>
      <c r="DF996" s="222"/>
      <c r="DG996" s="222"/>
    </row>
    <row r="997" spans="90:111" x14ac:dyDescent="0.25">
      <c r="CL997" s="223">
        <f t="shared" si="137"/>
        <v>0</v>
      </c>
      <c r="CM997" s="223">
        <f t="shared" si="138"/>
        <v>0</v>
      </c>
      <c r="CN997" s="223">
        <f t="shared" si="139"/>
        <v>0</v>
      </c>
      <c r="CO997" s="223">
        <f t="shared" si="139"/>
        <v>0</v>
      </c>
      <c r="CP997" s="223">
        <f t="shared" si="140"/>
        <v>0</v>
      </c>
      <c r="CQ997" s="223">
        <f t="shared" si="141"/>
        <v>0</v>
      </c>
      <c r="CR997" s="222"/>
      <c r="CS997" s="222"/>
      <c r="CT997" s="222"/>
      <c r="CU997" s="222"/>
      <c r="CV997" s="222"/>
      <c r="CW997" s="222"/>
      <c r="CX997" s="222"/>
      <c r="CY997" s="222"/>
      <c r="CZ997" s="222"/>
      <c r="DA997" s="222"/>
      <c r="DB997" s="224">
        <f t="shared" si="142"/>
        <v>0</v>
      </c>
      <c r="DC997" s="224">
        <f t="shared" si="143"/>
        <v>0</v>
      </c>
      <c r="DD997" s="224">
        <f t="shared" si="144"/>
        <v>0</v>
      </c>
      <c r="DE997" s="225">
        <f t="shared" si="145"/>
        <v>0</v>
      </c>
      <c r="DF997" s="222"/>
      <c r="DG997" s="222"/>
    </row>
    <row r="998" spans="90:111" x14ac:dyDescent="0.25">
      <c r="CL998" s="223">
        <f t="shared" si="137"/>
        <v>0</v>
      </c>
      <c r="CM998" s="223">
        <f t="shared" si="138"/>
        <v>0</v>
      </c>
      <c r="CN998" s="223">
        <f t="shared" si="139"/>
        <v>0</v>
      </c>
      <c r="CO998" s="223">
        <f t="shared" si="139"/>
        <v>0</v>
      </c>
      <c r="CP998" s="223">
        <f t="shared" si="140"/>
        <v>0</v>
      </c>
      <c r="CQ998" s="223">
        <f t="shared" si="141"/>
        <v>0</v>
      </c>
      <c r="CR998" s="222"/>
      <c r="CS998" s="222"/>
      <c r="CT998" s="222"/>
      <c r="CU998" s="222"/>
      <c r="CV998" s="222"/>
      <c r="CW998" s="222"/>
      <c r="CX998" s="222"/>
      <c r="CY998" s="222"/>
      <c r="CZ998" s="222"/>
      <c r="DA998" s="222"/>
      <c r="DB998" s="224">
        <f t="shared" si="142"/>
        <v>0</v>
      </c>
      <c r="DC998" s="224">
        <f t="shared" si="143"/>
        <v>0</v>
      </c>
      <c r="DD998" s="224">
        <f t="shared" si="144"/>
        <v>0</v>
      </c>
      <c r="DE998" s="225">
        <f t="shared" si="145"/>
        <v>0</v>
      </c>
      <c r="DF998" s="222"/>
      <c r="DG998" s="222"/>
    </row>
    <row r="999" spans="90:111" x14ac:dyDescent="0.25">
      <c r="CL999" s="223">
        <f t="shared" si="137"/>
        <v>0</v>
      </c>
      <c r="CM999" s="223">
        <f t="shared" si="138"/>
        <v>0</v>
      </c>
      <c r="CN999" s="223">
        <f t="shared" si="139"/>
        <v>0</v>
      </c>
      <c r="CO999" s="223">
        <f t="shared" si="139"/>
        <v>0</v>
      </c>
      <c r="CP999" s="223">
        <f t="shared" si="140"/>
        <v>0</v>
      </c>
      <c r="CQ999" s="223">
        <f t="shared" si="141"/>
        <v>0</v>
      </c>
      <c r="CR999" s="222"/>
      <c r="CS999" s="222"/>
      <c r="CT999" s="222"/>
      <c r="CU999" s="222"/>
      <c r="CV999" s="222"/>
      <c r="CW999" s="222"/>
      <c r="CX999" s="222"/>
      <c r="CY999" s="222"/>
      <c r="CZ999" s="222"/>
      <c r="DA999" s="222"/>
      <c r="DB999" s="224">
        <f t="shared" si="142"/>
        <v>0</v>
      </c>
      <c r="DC999" s="224">
        <f t="shared" si="143"/>
        <v>0</v>
      </c>
      <c r="DD999" s="224">
        <f t="shared" si="144"/>
        <v>0</v>
      </c>
      <c r="DE999" s="225">
        <f t="shared" si="145"/>
        <v>0</v>
      </c>
      <c r="DF999" s="222"/>
      <c r="DG999" s="222"/>
    </row>
    <row r="1000" spans="90:111" x14ac:dyDescent="0.25">
      <c r="CL1000" s="223">
        <f t="shared" si="137"/>
        <v>0</v>
      </c>
      <c r="CM1000" s="223">
        <f t="shared" si="138"/>
        <v>0</v>
      </c>
      <c r="CN1000" s="223">
        <f t="shared" si="139"/>
        <v>0</v>
      </c>
      <c r="CO1000" s="223">
        <f t="shared" si="139"/>
        <v>0</v>
      </c>
      <c r="CP1000" s="223">
        <f t="shared" si="140"/>
        <v>0</v>
      </c>
      <c r="CQ1000" s="223">
        <f t="shared" si="141"/>
        <v>0</v>
      </c>
      <c r="CR1000" s="222"/>
      <c r="CS1000" s="222"/>
      <c r="CT1000" s="222"/>
      <c r="CU1000" s="222"/>
      <c r="CV1000" s="222"/>
      <c r="CW1000" s="222"/>
      <c r="CX1000" s="222"/>
      <c r="CY1000" s="222"/>
      <c r="CZ1000" s="222"/>
      <c r="DA1000" s="222"/>
      <c r="DB1000" s="224">
        <f t="shared" si="142"/>
        <v>0</v>
      </c>
      <c r="DC1000" s="224">
        <f t="shared" si="143"/>
        <v>0</v>
      </c>
      <c r="DD1000" s="224">
        <f t="shared" si="144"/>
        <v>0</v>
      </c>
      <c r="DE1000" s="225">
        <f t="shared" si="145"/>
        <v>0</v>
      </c>
      <c r="DF1000" s="222"/>
      <c r="DG1000" s="222"/>
    </row>
    <row r="1001" spans="90:111" x14ac:dyDescent="0.25">
      <c r="CL1001" s="223">
        <f t="shared" si="137"/>
        <v>0</v>
      </c>
      <c r="CM1001" s="223">
        <f t="shared" si="138"/>
        <v>0</v>
      </c>
      <c r="CN1001" s="223">
        <f t="shared" si="139"/>
        <v>0</v>
      </c>
      <c r="CO1001" s="223">
        <f t="shared" si="139"/>
        <v>0</v>
      </c>
      <c r="CP1001" s="223">
        <f t="shared" si="140"/>
        <v>0</v>
      </c>
      <c r="CQ1001" s="223">
        <f t="shared" si="141"/>
        <v>0</v>
      </c>
      <c r="CR1001" s="222"/>
      <c r="CS1001" s="222"/>
      <c r="CT1001" s="222"/>
      <c r="CU1001" s="222"/>
      <c r="CV1001" s="222"/>
      <c r="CW1001" s="222"/>
      <c r="CX1001" s="222"/>
      <c r="CY1001" s="222"/>
      <c r="CZ1001" s="222"/>
      <c r="DA1001" s="222"/>
      <c r="DB1001" s="224">
        <f t="shared" si="142"/>
        <v>0</v>
      </c>
      <c r="DC1001" s="224">
        <f t="shared" si="143"/>
        <v>0</v>
      </c>
      <c r="DD1001" s="224">
        <f t="shared" si="144"/>
        <v>0</v>
      </c>
      <c r="DE1001" s="225">
        <f t="shared" si="145"/>
        <v>0</v>
      </c>
      <c r="DF1001" s="222"/>
      <c r="DG1001" s="222"/>
    </row>
    <row r="1002" spans="90:111" x14ac:dyDescent="0.25">
      <c r="CL1002" s="223">
        <f t="shared" si="137"/>
        <v>0</v>
      </c>
      <c r="CM1002" s="223">
        <f t="shared" si="138"/>
        <v>0</v>
      </c>
      <c r="CN1002" s="223">
        <f t="shared" si="139"/>
        <v>0</v>
      </c>
      <c r="CO1002" s="223">
        <f t="shared" si="139"/>
        <v>0</v>
      </c>
      <c r="CP1002" s="223">
        <f t="shared" si="140"/>
        <v>0</v>
      </c>
      <c r="CQ1002" s="223">
        <f t="shared" si="141"/>
        <v>0</v>
      </c>
      <c r="CR1002" s="222"/>
      <c r="CS1002" s="222"/>
      <c r="CT1002" s="222"/>
      <c r="CU1002" s="222"/>
      <c r="CV1002" s="222"/>
      <c r="CW1002" s="222"/>
      <c r="CX1002" s="222"/>
      <c r="CY1002" s="222"/>
      <c r="CZ1002" s="222"/>
      <c r="DA1002" s="222"/>
      <c r="DB1002" s="224">
        <f t="shared" si="142"/>
        <v>0</v>
      </c>
      <c r="DC1002" s="224">
        <f t="shared" si="143"/>
        <v>0</v>
      </c>
      <c r="DD1002" s="224">
        <f t="shared" si="144"/>
        <v>0</v>
      </c>
      <c r="DE1002" s="225">
        <f t="shared" si="145"/>
        <v>0</v>
      </c>
      <c r="DF1002" s="222"/>
      <c r="DG1002" s="222"/>
    </row>
    <row r="1003" spans="90:111" x14ac:dyDescent="0.25">
      <c r="CL1003" s="223">
        <f t="shared" si="137"/>
        <v>0</v>
      </c>
      <c r="CM1003" s="223">
        <f t="shared" si="138"/>
        <v>0</v>
      </c>
      <c r="CN1003" s="223">
        <f t="shared" si="139"/>
        <v>0</v>
      </c>
      <c r="CO1003" s="223">
        <f t="shared" si="139"/>
        <v>0</v>
      </c>
      <c r="CP1003" s="223">
        <f t="shared" si="140"/>
        <v>0</v>
      </c>
      <c r="CQ1003" s="223">
        <f t="shared" si="141"/>
        <v>0</v>
      </c>
      <c r="CR1003" s="222"/>
      <c r="CS1003" s="222"/>
      <c r="CT1003" s="222"/>
      <c r="CU1003" s="222"/>
      <c r="CV1003" s="222"/>
      <c r="CW1003" s="222"/>
      <c r="CX1003" s="222"/>
      <c r="CY1003" s="222"/>
      <c r="CZ1003" s="222"/>
      <c r="DA1003" s="222"/>
      <c r="DB1003" s="224">
        <f t="shared" si="142"/>
        <v>0</v>
      </c>
      <c r="DC1003" s="224">
        <f t="shared" si="143"/>
        <v>0</v>
      </c>
      <c r="DD1003" s="224">
        <f t="shared" si="144"/>
        <v>0</v>
      </c>
      <c r="DE1003" s="225">
        <f t="shared" si="145"/>
        <v>0</v>
      </c>
      <c r="DF1003" s="222"/>
      <c r="DG1003" s="222"/>
    </row>
    <row r="1004" spans="90:111" x14ac:dyDescent="0.25">
      <c r="CL1004" s="223">
        <f t="shared" si="137"/>
        <v>0</v>
      </c>
      <c r="CM1004" s="223">
        <f t="shared" si="138"/>
        <v>0</v>
      </c>
      <c r="CN1004" s="223">
        <f t="shared" si="139"/>
        <v>0</v>
      </c>
      <c r="CO1004" s="223">
        <f t="shared" si="139"/>
        <v>0</v>
      </c>
      <c r="CP1004" s="223">
        <f t="shared" si="140"/>
        <v>0</v>
      </c>
      <c r="CQ1004" s="223">
        <f t="shared" si="141"/>
        <v>0</v>
      </c>
      <c r="CR1004" s="222"/>
      <c r="CS1004" s="222"/>
      <c r="CT1004" s="222"/>
      <c r="CU1004" s="222"/>
      <c r="CV1004" s="222"/>
      <c r="CW1004" s="222"/>
      <c r="CX1004" s="222"/>
      <c r="CY1004" s="222"/>
      <c r="CZ1004" s="222"/>
      <c r="DA1004" s="222"/>
      <c r="DB1004" s="224">
        <f t="shared" si="142"/>
        <v>0</v>
      </c>
      <c r="DC1004" s="224">
        <f t="shared" si="143"/>
        <v>0</v>
      </c>
      <c r="DD1004" s="224">
        <f t="shared" si="144"/>
        <v>0</v>
      </c>
      <c r="DE1004" s="225">
        <f t="shared" si="145"/>
        <v>0</v>
      </c>
      <c r="DF1004" s="222"/>
      <c r="DG1004" s="222"/>
    </row>
    <row r="1005" spans="90:111" x14ac:dyDescent="0.25">
      <c r="CL1005" s="223">
        <f t="shared" si="137"/>
        <v>0</v>
      </c>
      <c r="CM1005" s="223">
        <f t="shared" si="138"/>
        <v>0</v>
      </c>
      <c r="CN1005" s="223">
        <f t="shared" si="139"/>
        <v>0</v>
      </c>
      <c r="CO1005" s="223">
        <f t="shared" si="139"/>
        <v>0</v>
      </c>
      <c r="CP1005" s="223">
        <f t="shared" si="140"/>
        <v>0</v>
      </c>
      <c r="CQ1005" s="223">
        <f t="shared" si="141"/>
        <v>0</v>
      </c>
      <c r="CR1005" s="222"/>
      <c r="CS1005" s="222"/>
      <c r="CT1005" s="222"/>
      <c r="CU1005" s="222"/>
      <c r="CV1005" s="222"/>
      <c r="CW1005" s="222"/>
      <c r="CX1005" s="222"/>
      <c r="CY1005" s="222"/>
      <c r="CZ1005" s="222"/>
      <c r="DA1005" s="222"/>
      <c r="DB1005" s="224">
        <f t="shared" si="142"/>
        <v>0</v>
      </c>
      <c r="DC1005" s="224">
        <f t="shared" si="143"/>
        <v>0</v>
      </c>
      <c r="DD1005" s="224">
        <f t="shared" si="144"/>
        <v>0</v>
      </c>
      <c r="DE1005" s="225">
        <f t="shared" si="145"/>
        <v>0</v>
      </c>
      <c r="DF1005" s="222"/>
      <c r="DG1005" s="222"/>
    </row>
    <row r="1006" spans="90:111" x14ac:dyDescent="0.25">
      <c r="CL1006" s="223">
        <f t="shared" si="137"/>
        <v>0</v>
      </c>
      <c r="CM1006" s="223">
        <f t="shared" si="138"/>
        <v>0</v>
      </c>
      <c r="CN1006" s="223">
        <f t="shared" si="139"/>
        <v>0</v>
      </c>
      <c r="CO1006" s="223">
        <f t="shared" si="139"/>
        <v>0</v>
      </c>
      <c r="CP1006" s="223">
        <f t="shared" si="140"/>
        <v>0</v>
      </c>
      <c r="CQ1006" s="223">
        <f t="shared" si="141"/>
        <v>0</v>
      </c>
      <c r="CR1006" s="222"/>
      <c r="CS1006" s="222"/>
      <c r="CT1006" s="222"/>
      <c r="CU1006" s="222"/>
      <c r="CV1006" s="222"/>
      <c r="CW1006" s="222"/>
      <c r="CX1006" s="222"/>
      <c r="CY1006" s="222"/>
      <c r="CZ1006" s="222"/>
      <c r="DA1006" s="222"/>
      <c r="DB1006" s="224">
        <f t="shared" si="142"/>
        <v>0</v>
      </c>
      <c r="DC1006" s="224">
        <f t="shared" si="143"/>
        <v>0</v>
      </c>
      <c r="DD1006" s="224">
        <f t="shared" si="144"/>
        <v>0</v>
      </c>
      <c r="DE1006" s="225">
        <f t="shared" si="145"/>
        <v>0</v>
      </c>
      <c r="DF1006" s="222"/>
      <c r="DG1006" s="222"/>
    </row>
    <row r="1007" spans="90:111" x14ac:dyDescent="0.25">
      <c r="CL1007" s="223">
        <f t="shared" si="137"/>
        <v>0</v>
      </c>
      <c r="CM1007" s="223">
        <f t="shared" si="138"/>
        <v>0</v>
      </c>
      <c r="CN1007" s="223">
        <f t="shared" si="139"/>
        <v>0</v>
      </c>
      <c r="CO1007" s="223">
        <f t="shared" si="139"/>
        <v>0</v>
      </c>
      <c r="CP1007" s="223">
        <f t="shared" si="140"/>
        <v>0</v>
      </c>
      <c r="CQ1007" s="223">
        <f t="shared" si="141"/>
        <v>0</v>
      </c>
      <c r="CR1007" s="222"/>
      <c r="CS1007" s="222"/>
      <c r="CT1007" s="222"/>
      <c r="CU1007" s="222"/>
      <c r="CV1007" s="222"/>
      <c r="CW1007" s="222"/>
      <c r="CX1007" s="222"/>
      <c r="CY1007" s="222"/>
      <c r="CZ1007" s="222"/>
      <c r="DA1007" s="222"/>
      <c r="DB1007" s="224">
        <f t="shared" si="142"/>
        <v>0</v>
      </c>
      <c r="DC1007" s="224">
        <f t="shared" si="143"/>
        <v>0</v>
      </c>
      <c r="DD1007" s="224">
        <f t="shared" si="144"/>
        <v>0</v>
      </c>
      <c r="DE1007" s="225">
        <f t="shared" si="145"/>
        <v>0</v>
      </c>
      <c r="DF1007" s="222"/>
      <c r="DG1007" s="222"/>
    </row>
    <row r="1008" spans="90:111" x14ac:dyDescent="0.25">
      <c r="CL1008" s="223">
        <f t="shared" si="137"/>
        <v>0</v>
      </c>
      <c r="CM1008" s="223">
        <f t="shared" si="138"/>
        <v>0</v>
      </c>
      <c r="CN1008" s="223">
        <f t="shared" si="139"/>
        <v>0</v>
      </c>
      <c r="CO1008" s="223">
        <f t="shared" si="139"/>
        <v>0</v>
      </c>
      <c r="CP1008" s="223">
        <f t="shared" si="140"/>
        <v>0</v>
      </c>
      <c r="CQ1008" s="223">
        <f t="shared" si="141"/>
        <v>0</v>
      </c>
      <c r="CR1008" s="222"/>
      <c r="CS1008" s="222"/>
      <c r="CT1008" s="222"/>
      <c r="CU1008" s="222"/>
      <c r="CV1008" s="222"/>
      <c r="CW1008" s="222"/>
      <c r="CX1008" s="222"/>
      <c r="CY1008" s="222"/>
      <c r="CZ1008" s="222"/>
      <c r="DA1008" s="222"/>
      <c r="DB1008" s="224">
        <f t="shared" si="142"/>
        <v>0</v>
      </c>
      <c r="DC1008" s="224">
        <f t="shared" si="143"/>
        <v>0</v>
      </c>
      <c r="DD1008" s="224">
        <f t="shared" si="144"/>
        <v>0</v>
      </c>
      <c r="DE1008" s="225">
        <f t="shared" si="145"/>
        <v>0</v>
      </c>
      <c r="DF1008" s="222"/>
      <c r="DG1008" s="222"/>
    </row>
    <row r="1009" spans="90:111" x14ac:dyDescent="0.25">
      <c r="CL1009" s="223">
        <f t="shared" si="137"/>
        <v>0</v>
      </c>
      <c r="CM1009" s="223">
        <f t="shared" si="138"/>
        <v>0</v>
      </c>
      <c r="CN1009" s="223">
        <f t="shared" si="139"/>
        <v>0</v>
      </c>
      <c r="CO1009" s="223">
        <f t="shared" si="139"/>
        <v>0</v>
      </c>
      <c r="CP1009" s="223">
        <f t="shared" si="140"/>
        <v>0</v>
      </c>
      <c r="CQ1009" s="223">
        <f t="shared" si="141"/>
        <v>0</v>
      </c>
      <c r="CR1009" s="222"/>
      <c r="CS1009" s="222"/>
      <c r="CT1009" s="222"/>
      <c r="CU1009" s="222"/>
      <c r="CV1009" s="222"/>
      <c r="CW1009" s="222"/>
      <c r="CX1009" s="222"/>
      <c r="CY1009" s="222"/>
      <c r="CZ1009" s="222"/>
      <c r="DA1009" s="222"/>
      <c r="DB1009" s="224">
        <f t="shared" si="142"/>
        <v>0</v>
      </c>
      <c r="DC1009" s="224">
        <f t="shared" si="143"/>
        <v>0</v>
      </c>
      <c r="DD1009" s="224">
        <f t="shared" si="144"/>
        <v>0</v>
      </c>
      <c r="DE1009" s="225">
        <f t="shared" si="145"/>
        <v>0</v>
      </c>
      <c r="DF1009" s="222"/>
      <c r="DG1009" s="222"/>
    </row>
    <row r="1010" spans="90:111" x14ac:dyDescent="0.25">
      <c r="CL1010" s="223">
        <f t="shared" si="137"/>
        <v>0</v>
      </c>
      <c r="CM1010" s="223">
        <f t="shared" si="138"/>
        <v>0</v>
      </c>
      <c r="CN1010" s="223">
        <f t="shared" si="139"/>
        <v>0</v>
      </c>
      <c r="CO1010" s="223">
        <f t="shared" si="139"/>
        <v>0</v>
      </c>
      <c r="CP1010" s="223">
        <f t="shared" si="140"/>
        <v>0</v>
      </c>
      <c r="CQ1010" s="223">
        <f t="shared" si="141"/>
        <v>0</v>
      </c>
      <c r="CR1010" s="222"/>
      <c r="CS1010" s="222"/>
      <c r="CT1010" s="222"/>
      <c r="CU1010" s="222"/>
      <c r="CV1010" s="222"/>
      <c r="CW1010" s="222"/>
      <c r="CX1010" s="222"/>
      <c r="CY1010" s="222"/>
      <c r="CZ1010" s="222"/>
      <c r="DA1010" s="222"/>
      <c r="DB1010" s="224">
        <f t="shared" si="142"/>
        <v>0</v>
      </c>
      <c r="DC1010" s="224">
        <f t="shared" si="143"/>
        <v>0</v>
      </c>
      <c r="DD1010" s="224">
        <f t="shared" si="144"/>
        <v>0</v>
      </c>
      <c r="DE1010" s="225">
        <f t="shared" si="145"/>
        <v>0</v>
      </c>
      <c r="DF1010" s="222"/>
      <c r="DG1010" s="222"/>
    </row>
    <row r="1011" spans="90:111" x14ac:dyDescent="0.25">
      <c r="CL1011" s="223">
        <f t="shared" si="137"/>
        <v>0</v>
      </c>
      <c r="CM1011" s="223">
        <f t="shared" si="138"/>
        <v>0</v>
      </c>
      <c r="CN1011" s="223">
        <f t="shared" si="139"/>
        <v>0</v>
      </c>
      <c r="CO1011" s="223">
        <f t="shared" si="139"/>
        <v>0</v>
      </c>
      <c r="CP1011" s="223">
        <f t="shared" si="140"/>
        <v>0</v>
      </c>
      <c r="CQ1011" s="223">
        <f t="shared" si="141"/>
        <v>0</v>
      </c>
      <c r="CR1011" s="222"/>
      <c r="CS1011" s="222"/>
      <c r="CT1011" s="222"/>
      <c r="CU1011" s="222"/>
      <c r="CV1011" s="222"/>
      <c r="CW1011" s="222"/>
      <c r="CX1011" s="222"/>
      <c r="CY1011" s="222"/>
      <c r="CZ1011" s="222"/>
      <c r="DA1011" s="222"/>
      <c r="DB1011" s="224">
        <f t="shared" si="142"/>
        <v>0</v>
      </c>
      <c r="DC1011" s="224">
        <f t="shared" si="143"/>
        <v>0</v>
      </c>
      <c r="DD1011" s="224">
        <f t="shared" si="144"/>
        <v>0</v>
      </c>
      <c r="DE1011" s="225">
        <f t="shared" si="145"/>
        <v>0</v>
      </c>
      <c r="DF1011" s="222"/>
      <c r="DG1011" s="222"/>
    </row>
    <row r="1012" spans="90:111" x14ac:dyDescent="0.25">
      <c r="CL1012" s="223">
        <f t="shared" si="137"/>
        <v>0</v>
      </c>
      <c r="CM1012" s="223">
        <f t="shared" si="138"/>
        <v>0</v>
      </c>
      <c r="CN1012" s="223">
        <f t="shared" si="139"/>
        <v>0</v>
      </c>
      <c r="CO1012" s="223">
        <f t="shared" si="139"/>
        <v>0</v>
      </c>
      <c r="CP1012" s="223">
        <f t="shared" si="140"/>
        <v>0</v>
      </c>
      <c r="CQ1012" s="223">
        <f t="shared" si="141"/>
        <v>0</v>
      </c>
      <c r="CR1012" s="222"/>
      <c r="CS1012" s="222"/>
      <c r="CT1012" s="222"/>
      <c r="CU1012" s="222"/>
      <c r="CV1012" s="222"/>
      <c r="CW1012" s="222"/>
      <c r="CX1012" s="222"/>
      <c r="CY1012" s="222"/>
      <c r="CZ1012" s="222"/>
      <c r="DA1012" s="222"/>
      <c r="DB1012" s="224">
        <f t="shared" si="142"/>
        <v>0</v>
      </c>
      <c r="DC1012" s="224">
        <f t="shared" si="143"/>
        <v>0</v>
      </c>
      <c r="DD1012" s="224">
        <f t="shared" si="144"/>
        <v>0</v>
      </c>
      <c r="DE1012" s="225">
        <f t="shared" si="145"/>
        <v>0</v>
      </c>
      <c r="DF1012" s="222"/>
      <c r="DG1012" s="222"/>
    </row>
    <row r="1013" spans="90:111" x14ac:dyDescent="0.25">
      <c r="CL1013" s="223">
        <f t="shared" si="137"/>
        <v>0</v>
      </c>
      <c r="CM1013" s="223">
        <f t="shared" si="138"/>
        <v>0</v>
      </c>
      <c r="CN1013" s="223">
        <f t="shared" si="139"/>
        <v>0</v>
      </c>
      <c r="CO1013" s="223">
        <f t="shared" si="139"/>
        <v>0</v>
      </c>
      <c r="CP1013" s="223">
        <f t="shared" si="140"/>
        <v>0</v>
      </c>
      <c r="CQ1013" s="223">
        <f t="shared" si="141"/>
        <v>0</v>
      </c>
      <c r="CR1013" s="222"/>
      <c r="CS1013" s="222"/>
      <c r="CT1013" s="222"/>
      <c r="CU1013" s="222"/>
      <c r="CV1013" s="222"/>
      <c r="CW1013" s="222"/>
      <c r="CX1013" s="222"/>
      <c r="CY1013" s="222"/>
      <c r="CZ1013" s="222"/>
      <c r="DA1013" s="222"/>
      <c r="DB1013" s="224">
        <f t="shared" si="142"/>
        <v>0</v>
      </c>
      <c r="DC1013" s="224">
        <f t="shared" si="143"/>
        <v>0</v>
      </c>
      <c r="DD1013" s="224">
        <f t="shared" si="144"/>
        <v>0</v>
      </c>
      <c r="DE1013" s="225">
        <f t="shared" si="145"/>
        <v>0</v>
      </c>
      <c r="DF1013" s="222"/>
      <c r="DG1013" s="222"/>
    </row>
    <row r="1014" spans="90:111" x14ac:dyDescent="0.25">
      <c r="CL1014" s="223">
        <f t="shared" si="137"/>
        <v>0</v>
      </c>
      <c r="CM1014" s="223">
        <f t="shared" si="138"/>
        <v>0</v>
      </c>
      <c r="CN1014" s="223">
        <f t="shared" si="139"/>
        <v>0</v>
      </c>
      <c r="CO1014" s="223">
        <f t="shared" si="139"/>
        <v>0</v>
      </c>
      <c r="CP1014" s="223">
        <f t="shared" si="140"/>
        <v>0</v>
      </c>
      <c r="CQ1014" s="223">
        <f t="shared" si="141"/>
        <v>0</v>
      </c>
      <c r="CR1014" s="222"/>
      <c r="CS1014" s="222"/>
      <c r="CT1014" s="222"/>
      <c r="CU1014" s="222"/>
      <c r="CV1014" s="222"/>
      <c r="CW1014" s="222"/>
      <c r="CX1014" s="222"/>
      <c r="CY1014" s="222"/>
      <c r="CZ1014" s="222"/>
      <c r="DA1014" s="222"/>
      <c r="DB1014" s="224">
        <f t="shared" si="142"/>
        <v>0</v>
      </c>
      <c r="DC1014" s="224">
        <f t="shared" si="143"/>
        <v>0</v>
      </c>
      <c r="DD1014" s="224">
        <f t="shared" si="144"/>
        <v>0</v>
      </c>
      <c r="DE1014" s="225">
        <f t="shared" si="145"/>
        <v>0</v>
      </c>
      <c r="DF1014" s="222"/>
      <c r="DG1014" s="222"/>
    </row>
    <row r="1015" spans="90:111" x14ac:dyDescent="0.25">
      <c r="CL1015" s="223">
        <f t="shared" si="137"/>
        <v>0</v>
      </c>
      <c r="CM1015" s="223">
        <f t="shared" si="138"/>
        <v>0</v>
      </c>
      <c r="CN1015" s="223">
        <f t="shared" si="139"/>
        <v>0</v>
      </c>
      <c r="CO1015" s="223">
        <f t="shared" si="139"/>
        <v>0</v>
      </c>
      <c r="CP1015" s="223">
        <f t="shared" si="140"/>
        <v>0</v>
      </c>
      <c r="CQ1015" s="223">
        <f t="shared" si="141"/>
        <v>0</v>
      </c>
      <c r="CR1015" s="222"/>
      <c r="CS1015" s="222"/>
      <c r="CT1015" s="222"/>
      <c r="CU1015" s="222"/>
      <c r="CV1015" s="222"/>
      <c r="CW1015" s="222"/>
      <c r="CX1015" s="222"/>
      <c r="CY1015" s="222"/>
      <c r="CZ1015" s="222"/>
      <c r="DA1015" s="222"/>
      <c r="DB1015" s="224">
        <f t="shared" si="142"/>
        <v>0</v>
      </c>
      <c r="DC1015" s="224">
        <f t="shared" si="143"/>
        <v>0</v>
      </c>
      <c r="DD1015" s="224">
        <f t="shared" si="144"/>
        <v>0</v>
      </c>
      <c r="DE1015" s="225">
        <f t="shared" si="145"/>
        <v>0</v>
      </c>
      <c r="DF1015" s="222"/>
      <c r="DG1015" s="222"/>
    </row>
    <row r="1016" spans="90:111" x14ac:dyDescent="0.25">
      <c r="CL1016" s="223">
        <f t="shared" si="137"/>
        <v>0</v>
      </c>
      <c r="CM1016" s="223">
        <f t="shared" si="138"/>
        <v>0</v>
      </c>
      <c r="CN1016" s="223">
        <f t="shared" si="139"/>
        <v>0</v>
      </c>
      <c r="CO1016" s="223">
        <f t="shared" si="139"/>
        <v>0</v>
      </c>
      <c r="CP1016" s="223">
        <f t="shared" si="140"/>
        <v>0</v>
      </c>
      <c r="CQ1016" s="223">
        <f t="shared" si="141"/>
        <v>0</v>
      </c>
      <c r="CR1016" s="222"/>
      <c r="CS1016" s="222"/>
      <c r="CT1016" s="222"/>
      <c r="CU1016" s="222"/>
      <c r="CV1016" s="222"/>
      <c r="CW1016" s="222"/>
      <c r="CX1016" s="222"/>
      <c r="CY1016" s="222"/>
      <c r="CZ1016" s="222"/>
      <c r="DA1016" s="222"/>
      <c r="DB1016" s="224">
        <f t="shared" si="142"/>
        <v>0</v>
      </c>
      <c r="DC1016" s="224">
        <f t="shared" si="143"/>
        <v>0</v>
      </c>
      <c r="DD1016" s="224">
        <f t="shared" si="144"/>
        <v>0</v>
      </c>
      <c r="DE1016" s="225">
        <f t="shared" si="145"/>
        <v>0</v>
      </c>
      <c r="DF1016" s="222"/>
      <c r="DG1016" s="222"/>
    </row>
    <row r="1017" spans="90:111" x14ac:dyDescent="0.25">
      <c r="CL1017" s="223">
        <f t="shared" si="137"/>
        <v>0</v>
      </c>
      <c r="CM1017" s="223">
        <f t="shared" si="138"/>
        <v>0</v>
      </c>
      <c r="CN1017" s="223">
        <f t="shared" si="139"/>
        <v>0</v>
      </c>
      <c r="CO1017" s="223">
        <f t="shared" si="139"/>
        <v>0</v>
      </c>
      <c r="CP1017" s="223">
        <f t="shared" si="140"/>
        <v>0</v>
      </c>
      <c r="CQ1017" s="223">
        <f t="shared" si="141"/>
        <v>0</v>
      </c>
      <c r="CR1017" s="222"/>
      <c r="CS1017" s="222"/>
      <c r="CT1017" s="222"/>
      <c r="CU1017" s="222"/>
      <c r="CV1017" s="222"/>
      <c r="CW1017" s="222"/>
      <c r="CX1017" s="222"/>
      <c r="CY1017" s="222"/>
      <c r="CZ1017" s="222"/>
      <c r="DA1017" s="222"/>
      <c r="DB1017" s="224">
        <f t="shared" si="142"/>
        <v>0</v>
      </c>
      <c r="DC1017" s="224">
        <f t="shared" si="143"/>
        <v>0</v>
      </c>
      <c r="DD1017" s="224">
        <f t="shared" si="144"/>
        <v>0</v>
      </c>
      <c r="DE1017" s="225">
        <f t="shared" si="145"/>
        <v>0</v>
      </c>
      <c r="DF1017" s="222"/>
      <c r="DG1017" s="222"/>
    </row>
    <row r="1018" spans="90:111" x14ac:dyDescent="0.25">
      <c r="CL1018" s="223">
        <f t="shared" si="137"/>
        <v>0</v>
      </c>
      <c r="CM1018" s="223">
        <f t="shared" si="138"/>
        <v>0</v>
      </c>
      <c r="CN1018" s="223">
        <f t="shared" si="139"/>
        <v>0</v>
      </c>
      <c r="CO1018" s="223">
        <f t="shared" si="139"/>
        <v>0</v>
      </c>
      <c r="CP1018" s="223">
        <f t="shared" si="140"/>
        <v>0</v>
      </c>
      <c r="CQ1018" s="223">
        <f t="shared" si="141"/>
        <v>0</v>
      </c>
      <c r="CR1018" s="222"/>
      <c r="CS1018" s="222"/>
      <c r="CT1018" s="222"/>
      <c r="CU1018" s="222"/>
      <c r="CV1018" s="222"/>
      <c r="CW1018" s="222"/>
      <c r="CX1018" s="222"/>
      <c r="CY1018" s="222"/>
      <c r="CZ1018" s="222"/>
      <c r="DA1018" s="222"/>
      <c r="DB1018" s="224">
        <f t="shared" si="142"/>
        <v>0</v>
      </c>
      <c r="DC1018" s="224">
        <f t="shared" si="143"/>
        <v>0</v>
      </c>
      <c r="DD1018" s="224">
        <f t="shared" si="144"/>
        <v>0</v>
      </c>
      <c r="DE1018" s="225">
        <f t="shared" si="145"/>
        <v>0</v>
      </c>
      <c r="DF1018" s="222"/>
      <c r="DG1018" s="222"/>
    </row>
    <row r="1019" spans="90:111" x14ac:dyDescent="0.25">
      <c r="CL1019" s="223">
        <f t="shared" si="137"/>
        <v>0</v>
      </c>
      <c r="CM1019" s="223">
        <f t="shared" si="138"/>
        <v>0</v>
      </c>
      <c r="CN1019" s="223">
        <f t="shared" si="139"/>
        <v>0</v>
      </c>
      <c r="CO1019" s="223">
        <f t="shared" si="139"/>
        <v>0</v>
      </c>
      <c r="CP1019" s="223">
        <f t="shared" si="140"/>
        <v>0</v>
      </c>
      <c r="CQ1019" s="223">
        <f t="shared" si="141"/>
        <v>0</v>
      </c>
      <c r="CR1019" s="222"/>
      <c r="CS1019" s="222"/>
      <c r="CT1019" s="222"/>
      <c r="CU1019" s="222"/>
      <c r="CV1019" s="222"/>
      <c r="CW1019" s="222"/>
      <c r="CX1019" s="222"/>
      <c r="CY1019" s="222"/>
      <c r="CZ1019" s="222"/>
      <c r="DA1019" s="222"/>
      <c r="DB1019" s="224">
        <f t="shared" si="142"/>
        <v>0</v>
      </c>
      <c r="DC1019" s="224">
        <f t="shared" si="143"/>
        <v>0</v>
      </c>
      <c r="DD1019" s="224">
        <f t="shared" si="144"/>
        <v>0</v>
      </c>
      <c r="DE1019" s="225">
        <f t="shared" si="145"/>
        <v>0</v>
      </c>
      <c r="DF1019" s="222"/>
      <c r="DG1019" s="222"/>
    </row>
    <row r="1020" spans="90:111" x14ac:dyDescent="0.25">
      <c r="CL1020" s="223">
        <f t="shared" si="137"/>
        <v>0</v>
      </c>
      <c r="CM1020" s="223">
        <f t="shared" si="138"/>
        <v>0</v>
      </c>
      <c r="CN1020" s="223">
        <f t="shared" si="139"/>
        <v>0</v>
      </c>
      <c r="CO1020" s="223">
        <f t="shared" si="139"/>
        <v>0</v>
      </c>
      <c r="CP1020" s="223">
        <f t="shared" si="140"/>
        <v>0</v>
      </c>
      <c r="CQ1020" s="223">
        <f t="shared" si="141"/>
        <v>0</v>
      </c>
      <c r="CR1020" s="222"/>
      <c r="CS1020" s="222"/>
      <c r="CT1020" s="222"/>
      <c r="CU1020" s="222"/>
      <c r="CV1020" s="222"/>
      <c r="CW1020" s="222"/>
      <c r="CX1020" s="222"/>
      <c r="CY1020" s="222"/>
      <c r="CZ1020" s="222"/>
      <c r="DA1020" s="222"/>
      <c r="DB1020" s="224">
        <f t="shared" si="142"/>
        <v>0</v>
      </c>
      <c r="DC1020" s="224">
        <f t="shared" si="143"/>
        <v>0</v>
      </c>
      <c r="DD1020" s="224">
        <f t="shared" si="144"/>
        <v>0</v>
      </c>
      <c r="DE1020" s="225">
        <f t="shared" si="145"/>
        <v>0</v>
      </c>
      <c r="DF1020" s="222"/>
      <c r="DG1020" s="222"/>
    </row>
    <row r="1021" spans="90:111" x14ac:dyDescent="0.25">
      <c r="CL1021" s="223">
        <f t="shared" si="137"/>
        <v>0</v>
      </c>
      <c r="CM1021" s="223">
        <f t="shared" si="138"/>
        <v>0</v>
      </c>
      <c r="CN1021" s="223">
        <f t="shared" si="139"/>
        <v>0</v>
      </c>
      <c r="CO1021" s="223">
        <f t="shared" si="139"/>
        <v>0</v>
      </c>
      <c r="CP1021" s="223">
        <f t="shared" si="140"/>
        <v>0</v>
      </c>
      <c r="CQ1021" s="223">
        <f t="shared" si="141"/>
        <v>0</v>
      </c>
      <c r="CR1021" s="222"/>
      <c r="CS1021" s="222"/>
      <c r="CT1021" s="222"/>
      <c r="CU1021" s="222"/>
      <c r="CV1021" s="222"/>
      <c r="CW1021" s="222"/>
      <c r="CX1021" s="222"/>
      <c r="CY1021" s="222"/>
      <c r="CZ1021" s="222"/>
      <c r="DA1021" s="222"/>
      <c r="DB1021" s="224">
        <f t="shared" si="142"/>
        <v>0</v>
      </c>
      <c r="DC1021" s="224">
        <f t="shared" si="143"/>
        <v>0</v>
      </c>
      <c r="DD1021" s="224">
        <f t="shared" si="144"/>
        <v>0</v>
      </c>
      <c r="DE1021" s="225">
        <f t="shared" si="145"/>
        <v>0</v>
      </c>
      <c r="DF1021" s="222"/>
      <c r="DG1021" s="222"/>
    </row>
    <row r="1022" spans="90:111" x14ac:dyDescent="0.25">
      <c r="CL1022" s="223">
        <f t="shared" si="137"/>
        <v>0</v>
      </c>
      <c r="CM1022" s="223">
        <f t="shared" si="138"/>
        <v>0</v>
      </c>
      <c r="CN1022" s="223">
        <f t="shared" si="139"/>
        <v>0</v>
      </c>
      <c r="CO1022" s="223">
        <f t="shared" si="139"/>
        <v>0</v>
      </c>
      <c r="CP1022" s="223">
        <f t="shared" si="140"/>
        <v>0</v>
      </c>
      <c r="CQ1022" s="223">
        <f t="shared" si="141"/>
        <v>0</v>
      </c>
      <c r="CR1022" s="222"/>
      <c r="CS1022" s="222"/>
      <c r="CT1022" s="222"/>
      <c r="CU1022" s="222"/>
      <c r="CV1022" s="222"/>
      <c r="CW1022" s="222"/>
      <c r="CX1022" s="222"/>
      <c r="CY1022" s="222"/>
      <c r="CZ1022" s="222"/>
      <c r="DA1022" s="222"/>
      <c r="DB1022" s="224">
        <f t="shared" si="142"/>
        <v>0</v>
      </c>
      <c r="DC1022" s="224">
        <f t="shared" si="143"/>
        <v>0</v>
      </c>
      <c r="DD1022" s="224">
        <f t="shared" si="144"/>
        <v>0</v>
      </c>
      <c r="DE1022" s="225">
        <f t="shared" si="145"/>
        <v>0</v>
      </c>
      <c r="DF1022" s="222"/>
      <c r="DG1022" s="222"/>
    </row>
    <row r="1023" spans="90:111" x14ac:dyDescent="0.25">
      <c r="CL1023" s="223">
        <f t="shared" si="137"/>
        <v>0</v>
      </c>
      <c r="CM1023" s="223">
        <f t="shared" si="138"/>
        <v>0</v>
      </c>
      <c r="CN1023" s="223">
        <f t="shared" si="139"/>
        <v>0</v>
      </c>
      <c r="CO1023" s="223">
        <f t="shared" si="139"/>
        <v>0</v>
      </c>
      <c r="CP1023" s="223">
        <f t="shared" si="140"/>
        <v>0</v>
      </c>
      <c r="CQ1023" s="223">
        <f t="shared" si="141"/>
        <v>0</v>
      </c>
      <c r="CR1023" s="222"/>
      <c r="CS1023" s="222"/>
      <c r="CT1023" s="222"/>
      <c r="CU1023" s="222"/>
      <c r="CV1023" s="222"/>
      <c r="CW1023" s="222"/>
      <c r="CX1023" s="222"/>
      <c r="CY1023" s="222"/>
      <c r="CZ1023" s="222"/>
      <c r="DA1023" s="222"/>
      <c r="DB1023" s="224">
        <f t="shared" si="142"/>
        <v>0</v>
      </c>
      <c r="DC1023" s="224">
        <f t="shared" si="143"/>
        <v>0</v>
      </c>
      <c r="DD1023" s="224">
        <f t="shared" si="144"/>
        <v>0</v>
      </c>
      <c r="DE1023" s="225">
        <f t="shared" si="145"/>
        <v>0</v>
      </c>
      <c r="DF1023" s="222"/>
      <c r="DG1023" s="222"/>
    </row>
    <row r="1024" spans="90:111" x14ac:dyDescent="0.25">
      <c r="CL1024" s="223">
        <f t="shared" si="137"/>
        <v>0</v>
      </c>
      <c r="CM1024" s="223">
        <f t="shared" si="138"/>
        <v>0</v>
      </c>
      <c r="CN1024" s="223">
        <f t="shared" si="139"/>
        <v>0</v>
      </c>
      <c r="CO1024" s="223">
        <f t="shared" si="139"/>
        <v>0</v>
      </c>
      <c r="CP1024" s="223">
        <f t="shared" si="140"/>
        <v>0</v>
      </c>
      <c r="CQ1024" s="223">
        <f t="shared" si="141"/>
        <v>0</v>
      </c>
      <c r="CR1024" s="222"/>
      <c r="CS1024" s="222"/>
      <c r="CT1024" s="222"/>
      <c r="CU1024" s="222"/>
      <c r="CV1024" s="222"/>
      <c r="CW1024" s="222"/>
      <c r="CX1024" s="222"/>
      <c r="CY1024" s="222"/>
      <c r="CZ1024" s="222"/>
      <c r="DA1024" s="222"/>
      <c r="DB1024" s="224">
        <f t="shared" si="142"/>
        <v>0</v>
      </c>
      <c r="DC1024" s="224">
        <f t="shared" si="143"/>
        <v>0</v>
      </c>
      <c r="DD1024" s="224">
        <f t="shared" si="144"/>
        <v>0</v>
      </c>
      <c r="DE1024" s="225">
        <f t="shared" si="145"/>
        <v>0</v>
      </c>
      <c r="DF1024" s="222"/>
      <c r="DG1024" s="222"/>
    </row>
    <row r="1025" spans="90:111" x14ac:dyDescent="0.25">
      <c r="CL1025" s="223">
        <f t="shared" si="137"/>
        <v>0</v>
      </c>
      <c r="CM1025" s="223">
        <f t="shared" si="138"/>
        <v>0</v>
      </c>
      <c r="CN1025" s="223">
        <f t="shared" si="139"/>
        <v>0</v>
      </c>
      <c r="CO1025" s="223">
        <f t="shared" si="139"/>
        <v>0</v>
      </c>
      <c r="CP1025" s="223">
        <f t="shared" si="140"/>
        <v>0</v>
      </c>
      <c r="CQ1025" s="223">
        <f t="shared" si="141"/>
        <v>0</v>
      </c>
      <c r="CR1025" s="222"/>
      <c r="CS1025" s="222"/>
      <c r="CT1025" s="222"/>
      <c r="CU1025" s="222"/>
      <c r="CV1025" s="222"/>
      <c r="CW1025" s="222"/>
      <c r="CX1025" s="222"/>
      <c r="CY1025" s="222"/>
      <c r="CZ1025" s="222"/>
      <c r="DA1025" s="222"/>
      <c r="DB1025" s="224">
        <f t="shared" si="142"/>
        <v>0</v>
      </c>
      <c r="DC1025" s="224">
        <f t="shared" si="143"/>
        <v>0</v>
      </c>
      <c r="DD1025" s="224">
        <f t="shared" si="144"/>
        <v>0</v>
      </c>
      <c r="DE1025" s="225">
        <f t="shared" si="145"/>
        <v>0</v>
      </c>
      <c r="DF1025" s="222"/>
      <c r="DG1025" s="222"/>
    </row>
    <row r="1026" spans="90:111" x14ac:dyDescent="0.25">
      <c r="CL1026" s="223">
        <f t="shared" si="137"/>
        <v>0</v>
      </c>
      <c r="CM1026" s="223">
        <f t="shared" si="138"/>
        <v>0</v>
      </c>
      <c r="CN1026" s="223">
        <f t="shared" si="139"/>
        <v>0</v>
      </c>
      <c r="CO1026" s="223">
        <f t="shared" si="139"/>
        <v>0</v>
      </c>
      <c r="CP1026" s="223">
        <f t="shared" si="140"/>
        <v>0</v>
      </c>
      <c r="CQ1026" s="223">
        <f t="shared" si="141"/>
        <v>0</v>
      </c>
      <c r="CR1026" s="222"/>
      <c r="CS1026" s="222"/>
      <c r="CT1026" s="222"/>
      <c r="CU1026" s="222"/>
      <c r="CV1026" s="222"/>
      <c r="CW1026" s="222"/>
      <c r="CX1026" s="222"/>
      <c r="CY1026" s="222"/>
      <c r="CZ1026" s="222"/>
      <c r="DA1026" s="222"/>
      <c r="DB1026" s="224">
        <f t="shared" si="142"/>
        <v>0</v>
      </c>
      <c r="DC1026" s="224">
        <f t="shared" si="143"/>
        <v>0</v>
      </c>
      <c r="DD1026" s="224">
        <f t="shared" si="144"/>
        <v>0</v>
      </c>
      <c r="DE1026" s="225">
        <f t="shared" si="145"/>
        <v>0</v>
      </c>
      <c r="DF1026" s="222"/>
      <c r="DG1026" s="222"/>
    </row>
    <row r="1027" spans="90:111" x14ac:dyDescent="0.25">
      <c r="CL1027" s="223">
        <f t="shared" ref="CL1027:CL1090" si="146">SUM(BB1027:BL1027)+BR1027</f>
        <v>0</v>
      </c>
      <c r="CM1027" s="223">
        <f t="shared" ref="CM1027:CM1090" si="147">SUM(BM1027:BO1027)</f>
        <v>0</v>
      </c>
      <c r="CN1027" s="223">
        <f t="shared" ref="CN1027:CO1090" si="148">BP1027</f>
        <v>0</v>
      </c>
      <c r="CO1027" s="223">
        <f t="shared" si="148"/>
        <v>0</v>
      </c>
      <c r="CP1027" s="223">
        <f t="shared" ref="CP1027:CP1090" si="149">SUM(CL1027:CO1027)</f>
        <v>0</v>
      </c>
      <c r="CQ1027" s="223">
        <f t="shared" ref="CQ1027:CQ1090" si="150">CP1027-BU1027</f>
        <v>0</v>
      </c>
      <c r="CR1027" s="222"/>
      <c r="CS1027" s="222"/>
      <c r="CT1027" s="222"/>
      <c r="CU1027" s="222"/>
      <c r="CV1027" s="222"/>
      <c r="CW1027" s="222"/>
      <c r="CX1027" s="222"/>
      <c r="CY1027" s="222"/>
      <c r="CZ1027" s="222"/>
      <c r="DA1027" s="222"/>
      <c r="DB1027" s="224">
        <f t="shared" ref="DB1027:DB1090" si="151">SUM(BB1027:BE1027)+BM1027+BN1027</f>
        <v>0</v>
      </c>
      <c r="DC1027" s="224">
        <f t="shared" ref="DC1027:DC1090" si="152">BF1027+BG1027+BH1027+BI1027+BJ1027+BK1027+BL1027+BO1027+BR1027</f>
        <v>0</v>
      </c>
      <c r="DD1027" s="224">
        <f t="shared" ref="DD1027:DD1090" si="153">DC1027+DB1027</f>
        <v>0</v>
      </c>
      <c r="DE1027" s="225">
        <f t="shared" ref="DE1027:DE1090" si="154">DD1027-BS1027</f>
        <v>0</v>
      </c>
      <c r="DF1027" s="222"/>
      <c r="DG1027" s="222"/>
    </row>
    <row r="1028" spans="90:111" x14ac:dyDescent="0.25">
      <c r="CL1028" s="223">
        <f t="shared" si="146"/>
        <v>0</v>
      </c>
      <c r="CM1028" s="223">
        <f t="shared" si="147"/>
        <v>0</v>
      </c>
      <c r="CN1028" s="223">
        <f t="shared" si="148"/>
        <v>0</v>
      </c>
      <c r="CO1028" s="223">
        <f t="shared" si="148"/>
        <v>0</v>
      </c>
      <c r="CP1028" s="223">
        <f t="shared" si="149"/>
        <v>0</v>
      </c>
      <c r="CQ1028" s="223">
        <f t="shared" si="150"/>
        <v>0</v>
      </c>
      <c r="CR1028" s="222"/>
      <c r="CS1028" s="222"/>
      <c r="CT1028" s="222"/>
      <c r="CU1028" s="222"/>
      <c r="CV1028" s="222"/>
      <c r="CW1028" s="222"/>
      <c r="CX1028" s="222"/>
      <c r="CY1028" s="222"/>
      <c r="CZ1028" s="222"/>
      <c r="DA1028" s="222"/>
      <c r="DB1028" s="224">
        <f t="shared" si="151"/>
        <v>0</v>
      </c>
      <c r="DC1028" s="224">
        <f t="shared" si="152"/>
        <v>0</v>
      </c>
      <c r="DD1028" s="224">
        <f t="shared" si="153"/>
        <v>0</v>
      </c>
      <c r="DE1028" s="225">
        <f t="shared" si="154"/>
        <v>0</v>
      </c>
      <c r="DF1028" s="222"/>
      <c r="DG1028" s="222"/>
    </row>
    <row r="1029" spans="90:111" x14ac:dyDescent="0.25">
      <c r="CL1029" s="223">
        <f t="shared" si="146"/>
        <v>0</v>
      </c>
      <c r="CM1029" s="223">
        <f t="shared" si="147"/>
        <v>0</v>
      </c>
      <c r="CN1029" s="223">
        <f t="shared" si="148"/>
        <v>0</v>
      </c>
      <c r="CO1029" s="223">
        <f t="shared" si="148"/>
        <v>0</v>
      </c>
      <c r="CP1029" s="223">
        <f t="shared" si="149"/>
        <v>0</v>
      </c>
      <c r="CQ1029" s="223">
        <f t="shared" si="150"/>
        <v>0</v>
      </c>
      <c r="CR1029" s="222"/>
      <c r="CS1029" s="222"/>
      <c r="CT1029" s="222"/>
      <c r="CU1029" s="222"/>
      <c r="CV1029" s="222"/>
      <c r="CW1029" s="222"/>
      <c r="CX1029" s="222"/>
      <c r="CY1029" s="222"/>
      <c r="CZ1029" s="222"/>
      <c r="DA1029" s="222"/>
      <c r="DB1029" s="224">
        <f t="shared" si="151"/>
        <v>0</v>
      </c>
      <c r="DC1029" s="224">
        <f t="shared" si="152"/>
        <v>0</v>
      </c>
      <c r="DD1029" s="224">
        <f t="shared" si="153"/>
        <v>0</v>
      </c>
      <c r="DE1029" s="225">
        <f t="shared" si="154"/>
        <v>0</v>
      </c>
      <c r="DF1029" s="222"/>
      <c r="DG1029" s="222"/>
    </row>
    <row r="1030" spans="90:111" x14ac:dyDescent="0.25">
      <c r="CL1030" s="223">
        <f t="shared" si="146"/>
        <v>0</v>
      </c>
      <c r="CM1030" s="223">
        <f t="shared" si="147"/>
        <v>0</v>
      </c>
      <c r="CN1030" s="223">
        <f t="shared" si="148"/>
        <v>0</v>
      </c>
      <c r="CO1030" s="223">
        <f t="shared" si="148"/>
        <v>0</v>
      </c>
      <c r="CP1030" s="223">
        <f t="shared" si="149"/>
        <v>0</v>
      </c>
      <c r="CQ1030" s="223">
        <f t="shared" si="150"/>
        <v>0</v>
      </c>
      <c r="CR1030" s="222"/>
      <c r="CS1030" s="222"/>
      <c r="CT1030" s="222"/>
      <c r="CU1030" s="222"/>
      <c r="CV1030" s="222"/>
      <c r="CW1030" s="222"/>
      <c r="CX1030" s="222"/>
      <c r="CY1030" s="222"/>
      <c r="CZ1030" s="222"/>
      <c r="DA1030" s="222"/>
      <c r="DB1030" s="224">
        <f t="shared" si="151"/>
        <v>0</v>
      </c>
      <c r="DC1030" s="224">
        <f t="shared" si="152"/>
        <v>0</v>
      </c>
      <c r="DD1030" s="224">
        <f t="shared" si="153"/>
        <v>0</v>
      </c>
      <c r="DE1030" s="225">
        <f t="shared" si="154"/>
        <v>0</v>
      </c>
      <c r="DF1030" s="222"/>
      <c r="DG1030" s="222"/>
    </row>
    <row r="1031" spans="90:111" x14ac:dyDescent="0.25">
      <c r="CL1031" s="223">
        <f t="shared" si="146"/>
        <v>0</v>
      </c>
      <c r="CM1031" s="223">
        <f t="shared" si="147"/>
        <v>0</v>
      </c>
      <c r="CN1031" s="223">
        <f t="shared" si="148"/>
        <v>0</v>
      </c>
      <c r="CO1031" s="223">
        <f t="shared" si="148"/>
        <v>0</v>
      </c>
      <c r="CP1031" s="223">
        <f t="shared" si="149"/>
        <v>0</v>
      </c>
      <c r="CQ1031" s="223">
        <f t="shared" si="150"/>
        <v>0</v>
      </c>
      <c r="CR1031" s="222"/>
      <c r="CS1031" s="222"/>
      <c r="CT1031" s="222"/>
      <c r="CU1031" s="222"/>
      <c r="CV1031" s="222"/>
      <c r="CW1031" s="222"/>
      <c r="CX1031" s="222"/>
      <c r="CY1031" s="222"/>
      <c r="CZ1031" s="222"/>
      <c r="DA1031" s="222"/>
      <c r="DB1031" s="224">
        <f t="shared" si="151"/>
        <v>0</v>
      </c>
      <c r="DC1031" s="224">
        <f t="shared" si="152"/>
        <v>0</v>
      </c>
      <c r="DD1031" s="224">
        <f t="shared" si="153"/>
        <v>0</v>
      </c>
      <c r="DE1031" s="225">
        <f t="shared" si="154"/>
        <v>0</v>
      </c>
      <c r="DF1031" s="222"/>
      <c r="DG1031" s="222"/>
    </row>
    <row r="1032" spans="90:111" x14ac:dyDescent="0.25">
      <c r="CL1032" s="223">
        <f t="shared" si="146"/>
        <v>0</v>
      </c>
      <c r="CM1032" s="223">
        <f t="shared" si="147"/>
        <v>0</v>
      </c>
      <c r="CN1032" s="223">
        <f t="shared" si="148"/>
        <v>0</v>
      </c>
      <c r="CO1032" s="223">
        <f t="shared" si="148"/>
        <v>0</v>
      </c>
      <c r="CP1032" s="223">
        <f t="shared" si="149"/>
        <v>0</v>
      </c>
      <c r="CQ1032" s="223">
        <f t="shared" si="150"/>
        <v>0</v>
      </c>
      <c r="CR1032" s="222"/>
      <c r="CS1032" s="222"/>
      <c r="CT1032" s="222"/>
      <c r="CU1032" s="222"/>
      <c r="CV1032" s="222"/>
      <c r="CW1032" s="222"/>
      <c r="CX1032" s="222"/>
      <c r="CY1032" s="222"/>
      <c r="CZ1032" s="222"/>
      <c r="DA1032" s="222"/>
      <c r="DB1032" s="224">
        <f t="shared" si="151"/>
        <v>0</v>
      </c>
      <c r="DC1032" s="224">
        <f t="shared" si="152"/>
        <v>0</v>
      </c>
      <c r="DD1032" s="224">
        <f t="shared" si="153"/>
        <v>0</v>
      </c>
      <c r="DE1032" s="225">
        <f t="shared" si="154"/>
        <v>0</v>
      </c>
      <c r="DF1032" s="222"/>
      <c r="DG1032" s="222"/>
    </row>
    <row r="1033" spans="90:111" x14ac:dyDescent="0.25">
      <c r="CL1033" s="223">
        <f t="shared" si="146"/>
        <v>0</v>
      </c>
      <c r="CM1033" s="223">
        <f t="shared" si="147"/>
        <v>0</v>
      </c>
      <c r="CN1033" s="223">
        <f t="shared" si="148"/>
        <v>0</v>
      </c>
      <c r="CO1033" s="223">
        <f t="shared" si="148"/>
        <v>0</v>
      </c>
      <c r="CP1033" s="223">
        <f t="shared" si="149"/>
        <v>0</v>
      </c>
      <c r="CQ1033" s="223">
        <f t="shared" si="150"/>
        <v>0</v>
      </c>
      <c r="CR1033" s="222"/>
      <c r="CS1033" s="222"/>
      <c r="CT1033" s="222"/>
      <c r="CU1033" s="222"/>
      <c r="CV1033" s="222"/>
      <c r="CW1033" s="222"/>
      <c r="CX1033" s="222"/>
      <c r="CY1033" s="222"/>
      <c r="CZ1033" s="222"/>
      <c r="DA1033" s="222"/>
      <c r="DB1033" s="224">
        <f t="shared" si="151"/>
        <v>0</v>
      </c>
      <c r="DC1033" s="224">
        <f t="shared" si="152"/>
        <v>0</v>
      </c>
      <c r="DD1033" s="224">
        <f t="shared" si="153"/>
        <v>0</v>
      </c>
      <c r="DE1033" s="225">
        <f t="shared" si="154"/>
        <v>0</v>
      </c>
      <c r="DF1033" s="222"/>
      <c r="DG1033" s="222"/>
    </row>
    <row r="1034" spans="90:111" x14ac:dyDescent="0.25">
      <c r="CL1034" s="223">
        <f t="shared" si="146"/>
        <v>0</v>
      </c>
      <c r="CM1034" s="223">
        <f t="shared" si="147"/>
        <v>0</v>
      </c>
      <c r="CN1034" s="223">
        <f t="shared" si="148"/>
        <v>0</v>
      </c>
      <c r="CO1034" s="223">
        <f t="shared" si="148"/>
        <v>0</v>
      </c>
      <c r="CP1034" s="223">
        <f t="shared" si="149"/>
        <v>0</v>
      </c>
      <c r="CQ1034" s="223">
        <f t="shared" si="150"/>
        <v>0</v>
      </c>
      <c r="CR1034" s="222"/>
      <c r="CS1034" s="222"/>
      <c r="CT1034" s="222"/>
      <c r="CU1034" s="222"/>
      <c r="CV1034" s="222"/>
      <c r="CW1034" s="222"/>
      <c r="CX1034" s="222"/>
      <c r="CY1034" s="222"/>
      <c r="CZ1034" s="222"/>
      <c r="DA1034" s="222"/>
      <c r="DB1034" s="224">
        <f t="shared" si="151"/>
        <v>0</v>
      </c>
      <c r="DC1034" s="224">
        <f t="shared" si="152"/>
        <v>0</v>
      </c>
      <c r="DD1034" s="224">
        <f t="shared" si="153"/>
        <v>0</v>
      </c>
      <c r="DE1034" s="225">
        <f t="shared" si="154"/>
        <v>0</v>
      </c>
      <c r="DF1034" s="222"/>
      <c r="DG1034" s="222"/>
    </row>
    <row r="1035" spans="90:111" x14ac:dyDescent="0.25">
      <c r="CL1035" s="223">
        <f t="shared" si="146"/>
        <v>0</v>
      </c>
      <c r="CM1035" s="223">
        <f t="shared" si="147"/>
        <v>0</v>
      </c>
      <c r="CN1035" s="223">
        <f t="shared" si="148"/>
        <v>0</v>
      </c>
      <c r="CO1035" s="223">
        <f t="shared" si="148"/>
        <v>0</v>
      </c>
      <c r="CP1035" s="223">
        <f t="shared" si="149"/>
        <v>0</v>
      </c>
      <c r="CQ1035" s="223">
        <f t="shared" si="150"/>
        <v>0</v>
      </c>
      <c r="CR1035" s="222"/>
      <c r="CS1035" s="222"/>
      <c r="CT1035" s="222"/>
      <c r="CU1035" s="222"/>
      <c r="CV1035" s="222"/>
      <c r="CW1035" s="222"/>
      <c r="CX1035" s="222"/>
      <c r="CY1035" s="222"/>
      <c r="CZ1035" s="222"/>
      <c r="DA1035" s="222"/>
      <c r="DB1035" s="224">
        <f t="shared" si="151"/>
        <v>0</v>
      </c>
      <c r="DC1035" s="224">
        <f t="shared" si="152"/>
        <v>0</v>
      </c>
      <c r="DD1035" s="224">
        <f t="shared" si="153"/>
        <v>0</v>
      </c>
      <c r="DE1035" s="225">
        <f t="shared" si="154"/>
        <v>0</v>
      </c>
      <c r="DF1035" s="222"/>
      <c r="DG1035" s="222"/>
    </row>
    <row r="1036" spans="90:111" x14ac:dyDescent="0.25">
      <c r="CL1036" s="223">
        <f t="shared" si="146"/>
        <v>0</v>
      </c>
      <c r="CM1036" s="223">
        <f t="shared" si="147"/>
        <v>0</v>
      </c>
      <c r="CN1036" s="223">
        <f t="shared" si="148"/>
        <v>0</v>
      </c>
      <c r="CO1036" s="223">
        <f t="shared" si="148"/>
        <v>0</v>
      </c>
      <c r="CP1036" s="223">
        <f t="shared" si="149"/>
        <v>0</v>
      </c>
      <c r="CQ1036" s="223">
        <f t="shared" si="150"/>
        <v>0</v>
      </c>
      <c r="CR1036" s="222"/>
      <c r="CS1036" s="222"/>
      <c r="CT1036" s="222"/>
      <c r="CU1036" s="222"/>
      <c r="CV1036" s="222"/>
      <c r="CW1036" s="222"/>
      <c r="CX1036" s="222"/>
      <c r="CY1036" s="222"/>
      <c r="CZ1036" s="222"/>
      <c r="DA1036" s="222"/>
      <c r="DB1036" s="224">
        <f t="shared" si="151"/>
        <v>0</v>
      </c>
      <c r="DC1036" s="224">
        <f t="shared" si="152"/>
        <v>0</v>
      </c>
      <c r="DD1036" s="224">
        <f t="shared" si="153"/>
        <v>0</v>
      </c>
      <c r="DE1036" s="225">
        <f t="shared" si="154"/>
        <v>0</v>
      </c>
      <c r="DF1036" s="222"/>
      <c r="DG1036" s="222"/>
    </row>
    <row r="1037" spans="90:111" x14ac:dyDescent="0.25">
      <c r="CL1037" s="223">
        <f t="shared" si="146"/>
        <v>0</v>
      </c>
      <c r="CM1037" s="223">
        <f t="shared" si="147"/>
        <v>0</v>
      </c>
      <c r="CN1037" s="223">
        <f t="shared" si="148"/>
        <v>0</v>
      </c>
      <c r="CO1037" s="223">
        <f t="shared" si="148"/>
        <v>0</v>
      </c>
      <c r="CP1037" s="223">
        <f t="shared" si="149"/>
        <v>0</v>
      </c>
      <c r="CQ1037" s="223">
        <f t="shared" si="150"/>
        <v>0</v>
      </c>
      <c r="CR1037" s="222"/>
      <c r="CS1037" s="222"/>
      <c r="CT1037" s="222"/>
      <c r="CU1037" s="222"/>
      <c r="CV1037" s="222"/>
      <c r="CW1037" s="222"/>
      <c r="CX1037" s="222"/>
      <c r="CY1037" s="222"/>
      <c r="CZ1037" s="222"/>
      <c r="DA1037" s="222"/>
      <c r="DB1037" s="224">
        <f t="shared" si="151"/>
        <v>0</v>
      </c>
      <c r="DC1037" s="224">
        <f t="shared" si="152"/>
        <v>0</v>
      </c>
      <c r="DD1037" s="224">
        <f t="shared" si="153"/>
        <v>0</v>
      </c>
      <c r="DE1037" s="225">
        <f t="shared" si="154"/>
        <v>0</v>
      </c>
      <c r="DF1037" s="222"/>
      <c r="DG1037" s="222"/>
    </row>
    <row r="1038" spans="90:111" x14ac:dyDescent="0.25">
      <c r="CL1038" s="223">
        <f t="shared" si="146"/>
        <v>0</v>
      </c>
      <c r="CM1038" s="223">
        <f t="shared" si="147"/>
        <v>0</v>
      </c>
      <c r="CN1038" s="223">
        <f t="shared" si="148"/>
        <v>0</v>
      </c>
      <c r="CO1038" s="223">
        <f t="shared" si="148"/>
        <v>0</v>
      </c>
      <c r="CP1038" s="223">
        <f t="shared" si="149"/>
        <v>0</v>
      </c>
      <c r="CQ1038" s="223">
        <f t="shared" si="150"/>
        <v>0</v>
      </c>
      <c r="CR1038" s="222"/>
      <c r="CS1038" s="222"/>
      <c r="CT1038" s="222"/>
      <c r="CU1038" s="222"/>
      <c r="CV1038" s="222"/>
      <c r="CW1038" s="222"/>
      <c r="CX1038" s="222"/>
      <c r="CY1038" s="222"/>
      <c r="CZ1038" s="222"/>
      <c r="DA1038" s="222"/>
      <c r="DB1038" s="224">
        <f t="shared" si="151"/>
        <v>0</v>
      </c>
      <c r="DC1038" s="224">
        <f t="shared" si="152"/>
        <v>0</v>
      </c>
      <c r="DD1038" s="224">
        <f t="shared" si="153"/>
        <v>0</v>
      </c>
      <c r="DE1038" s="225">
        <f t="shared" si="154"/>
        <v>0</v>
      </c>
      <c r="DF1038" s="222"/>
      <c r="DG1038" s="222"/>
    </row>
    <row r="1039" spans="90:111" x14ac:dyDescent="0.25">
      <c r="CL1039" s="223">
        <f t="shared" si="146"/>
        <v>0</v>
      </c>
      <c r="CM1039" s="223">
        <f t="shared" si="147"/>
        <v>0</v>
      </c>
      <c r="CN1039" s="223">
        <f t="shared" si="148"/>
        <v>0</v>
      </c>
      <c r="CO1039" s="223">
        <f t="shared" si="148"/>
        <v>0</v>
      </c>
      <c r="CP1039" s="223">
        <f t="shared" si="149"/>
        <v>0</v>
      </c>
      <c r="CQ1039" s="223">
        <f t="shared" si="150"/>
        <v>0</v>
      </c>
      <c r="CR1039" s="222"/>
      <c r="CS1039" s="222"/>
      <c r="CT1039" s="222"/>
      <c r="CU1039" s="222"/>
      <c r="CV1039" s="222"/>
      <c r="CW1039" s="222"/>
      <c r="CX1039" s="222"/>
      <c r="CY1039" s="222"/>
      <c r="CZ1039" s="222"/>
      <c r="DA1039" s="222"/>
      <c r="DB1039" s="224">
        <f t="shared" si="151"/>
        <v>0</v>
      </c>
      <c r="DC1039" s="224">
        <f t="shared" si="152"/>
        <v>0</v>
      </c>
      <c r="DD1039" s="224">
        <f t="shared" si="153"/>
        <v>0</v>
      </c>
      <c r="DE1039" s="225">
        <f t="shared" si="154"/>
        <v>0</v>
      </c>
      <c r="DF1039" s="222"/>
      <c r="DG1039" s="222"/>
    </row>
    <row r="1040" spans="90:111" x14ac:dyDescent="0.25">
      <c r="CL1040" s="223">
        <f t="shared" si="146"/>
        <v>0</v>
      </c>
      <c r="CM1040" s="223">
        <f t="shared" si="147"/>
        <v>0</v>
      </c>
      <c r="CN1040" s="223">
        <f t="shared" si="148"/>
        <v>0</v>
      </c>
      <c r="CO1040" s="223">
        <f t="shared" si="148"/>
        <v>0</v>
      </c>
      <c r="CP1040" s="223">
        <f t="shared" si="149"/>
        <v>0</v>
      </c>
      <c r="CQ1040" s="223">
        <f t="shared" si="150"/>
        <v>0</v>
      </c>
      <c r="CR1040" s="222"/>
      <c r="CS1040" s="222"/>
      <c r="CT1040" s="222"/>
      <c r="CU1040" s="222"/>
      <c r="CV1040" s="222"/>
      <c r="CW1040" s="222"/>
      <c r="CX1040" s="222"/>
      <c r="CY1040" s="222"/>
      <c r="CZ1040" s="222"/>
      <c r="DA1040" s="222"/>
      <c r="DB1040" s="224">
        <f t="shared" si="151"/>
        <v>0</v>
      </c>
      <c r="DC1040" s="224">
        <f t="shared" si="152"/>
        <v>0</v>
      </c>
      <c r="DD1040" s="224">
        <f t="shared" si="153"/>
        <v>0</v>
      </c>
      <c r="DE1040" s="225">
        <f t="shared" si="154"/>
        <v>0</v>
      </c>
      <c r="DF1040" s="222"/>
      <c r="DG1040" s="222"/>
    </row>
    <row r="1041" spans="90:111" x14ac:dyDescent="0.25">
      <c r="CL1041" s="223">
        <f t="shared" si="146"/>
        <v>0</v>
      </c>
      <c r="CM1041" s="223">
        <f t="shared" si="147"/>
        <v>0</v>
      </c>
      <c r="CN1041" s="223">
        <f t="shared" si="148"/>
        <v>0</v>
      </c>
      <c r="CO1041" s="223">
        <f t="shared" si="148"/>
        <v>0</v>
      </c>
      <c r="CP1041" s="223">
        <f t="shared" si="149"/>
        <v>0</v>
      </c>
      <c r="CQ1041" s="223">
        <f t="shared" si="150"/>
        <v>0</v>
      </c>
      <c r="CR1041" s="222"/>
      <c r="CS1041" s="222"/>
      <c r="CT1041" s="222"/>
      <c r="CU1041" s="222"/>
      <c r="CV1041" s="222"/>
      <c r="CW1041" s="222"/>
      <c r="CX1041" s="222"/>
      <c r="CY1041" s="222"/>
      <c r="CZ1041" s="222"/>
      <c r="DA1041" s="222"/>
      <c r="DB1041" s="224">
        <f t="shared" si="151"/>
        <v>0</v>
      </c>
      <c r="DC1041" s="224">
        <f t="shared" si="152"/>
        <v>0</v>
      </c>
      <c r="DD1041" s="224">
        <f t="shared" si="153"/>
        <v>0</v>
      </c>
      <c r="DE1041" s="225">
        <f t="shared" si="154"/>
        <v>0</v>
      </c>
      <c r="DF1041" s="222"/>
      <c r="DG1041" s="222"/>
    </row>
    <row r="1042" spans="90:111" x14ac:dyDescent="0.25">
      <c r="CL1042" s="223">
        <f t="shared" si="146"/>
        <v>0</v>
      </c>
      <c r="CM1042" s="223">
        <f t="shared" si="147"/>
        <v>0</v>
      </c>
      <c r="CN1042" s="223">
        <f t="shared" si="148"/>
        <v>0</v>
      </c>
      <c r="CO1042" s="223">
        <f t="shared" si="148"/>
        <v>0</v>
      </c>
      <c r="CP1042" s="223">
        <f t="shared" si="149"/>
        <v>0</v>
      </c>
      <c r="CQ1042" s="223">
        <f t="shared" si="150"/>
        <v>0</v>
      </c>
      <c r="CR1042" s="222"/>
      <c r="CS1042" s="222"/>
      <c r="CT1042" s="222"/>
      <c r="CU1042" s="222"/>
      <c r="CV1042" s="222"/>
      <c r="CW1042" s="222"/>
      <c r="CX1042" s="222"/>
      <c r="CY1042" s="222"/>
      <c r="CZ1042" s="222"/>
      <c r="DA1042" s="222"/>
      <c r="DB1042" s="224">
        <f t="shared" si="151"/>
        <v>0</v>
      </c>
      <c r="DC1042" s="224">
        <f t="shared" si="152"/>
        <v>0</v>
      </c>
      <c r="DD1042" s="224">
        <f t="shared" si="153"/>
        <v>0</v>
      </c>
      <c r="DE1042" s="225">
        <f t="shared" si="154"/>
        <v>0</v>
      </c>
      <c r="DF1042" s="222"/>
      <c r="DG1042" s="222"/>
    </row>
    <row r="1043" spans="90:111" x14ac:dyDescent="0.25">
      <c r="CL1043" s="223">
        <f t="shared" si="146"/>
        <v>0</v>
      </c>
      <c r="CM1043" s="223">
        <f t="shared" si="147"/>
        <v>0</v>
      </c>
      <c r="CN1043" s="223">
        <f t="shared" si="148"/>
        <v>0</v>
      </c>
      <c r="CO1043" s="223">
        <f t="shared" si="148"/>
        <v>0</v>
      </c>
      <c r="CP1043" s="223">
        <f t="shared" si="149"/>
        <v>0</v>
      </c>
      <c r="CQ1043" s="223">
        <f t="shared" si="150"/>
        <v>0</v>
      </c>
      <c r="CR1043" s="222"/>
      <c r="CS1043" s="222"/>
      <c r="CT1043" s="222"/>
      <c r="CU1043" s="222"/>
      <c r="CV1043" s="222"/>
      <c r="CW1043" s="222"/>
      <c r="CX1043" s="222"/>
      <c r="CY1043" s="222"/>
      <c r="CZ1043" s="222"/>
      <c r="DA1043" s="222"/>
      <c r="DB1043" s="224">
        <f t="shared" si="151"/>
        <v>0</v>
      </c>
      <c r="DC1043" s="224">
        <f t="shared" si="152"/>
        <v>0</v>
      </c>
      <c r="DD1043" s="224">
        <f t="shared" si="153"/>
        <v>0</v>
      </c>
      <c r="DE1043" s="225">
        <f t="shared" si="154"/>
        <v>0</v>
      </c>
      <c r="DF1043" s="222"/>
      <c r="DG1043" s="222"/>
    </row>
    <row r="1044" spans="90:111" x14ac:dyDescent="0.25">
      <c r="CL1044" s="223">
        <f t="shared" si="146"/>
        <v>0</v>
      </c>
      <c r="CM1044" s="223">
        <f t="shared" si="147"/>
        <v>0</v>
      </c>
      <c r="CN1044" s="223">
        <f t="shared" si="148"/>
        <v>0</v>
      </c>
      <c r="CO1044" s="223">
        <f t="shared" si="148"/>
        <v>0</v>
      </c>
      <c r="CP1044" s="223">
        <f t="shared" si="149"/>
        <v>0</v>
      </c>
      <c r="CQ1044" s="223">
        <f t="shared" si="150"/>
        <v>0</v>
      </c>
      <c r="CR1044" s="222"/>
      <c r="CS1044" s="222"/>
      <c r="CT1044" s="222"/>
      <c r="CU1044" s="222"/>
      <c r="CV1044" s="222"/>
      <c r="CW1044" s="222"/>
      <c r="CX1044" s="222"/>
      <c r="CY1044" s="222"/>
      <c r="CZ1044" s="222"/>
      <c r="DA1044" s="222"/>
      <c r="DB1044" s="224">
        <f t="shared" si="151"/>
        <v>0</v>
      </c>
      <c r="DC1044" s="224">
        <f t="shared" si="152"/>
        <v>0</v>
      </c>
      <c r="DD1044" s="224">
        <f t="shared" si="153"/>
        <v>0</v>
      </c>
      <c r="DE1044" s="225">
        <f t="shared" si="154"/>
        <v>0</v>
      </c>
      <c r="DF1044" s="222"/>
      <c r="DG1044" s="222"/>
    </row>
    <row r="1045" spans="90:111" x14ac:dyDescent="0.25">
      <c r="CL1045" s="223">
        <f t="shared" si="146"/>
        <v>0</v>
      </c>
      <c r="CM1045" s="223">
        <f t="shared" si="147"/>
        <v>0</v>
      </c>
      <c r="CN1045" s="223">
        <f t="shared" si="148"/>
        <v>0</v>
      </c>
      <c r="CO1045" s="223">
        <f t="shared" si="148"/>
        <v>0</v>
      </c>
      <c r="CP1045" s="223">
        <f t="shared" si="149"/>
        <v>0</v>
      </c>
      <c r="CQ1045" s="223">
        <f t="shared" si="150"/>
        <v>0</v>
      </c>
      <c r="CR1045" s="222"/>
      <c r="CS1045" s="222"/>
      <c r="CT1045" s="222"/>
      <c r="CU1045" s="222"/>
      <c r="CV1045" s="222"/>
      <c r="CW1045" s="222"/>
      <c r="CX1045" s="222"/>
      <c r="CY1045" s="222"/>
      <c r="CZ1045" s="222"/>
      <c r="DA1045" s="222"/>
      <c r="DB1045" s="224">
        <f t="shared" si="151"/>
        <v>0</v>
      </c>
      <c r="DC1045" s="224">
        <f t="shared" si="152"/>
        <v>0</v>
      </c>
      <c r="DD1045" s="224">
        <f t="shared" si="153"/>
        <v>0</v>
      </c>
      <c r="DE1045" s="225">
        <f t="shared" si="154"/>
        <v>0</v>
      </c>
      <c r="DF1045" s="222"/>
      <c r="DG1045" s="222"/>
    </row>
    <row r="1046" spans="90:111" x14ac:dyDescent="0.25">
      <c r="CL1046" s="223">
        <f t="shared" si="146"/>
        <v>0</v>
      </c>
      <c r="CM1046" s="223">
        <f t="shared" si="147"/>
        <v>0</v>
      </c>
      <c r="CN1046" s="223">
        <f t="shared" si="148"/>
        <v>0</v>
      </c>
      <c r="CO1046" s="223">
        <f t="shared" si="148"/>
        <v>0</v>
      </c>
      <c r="CP1046" s="223">
        <f t="shared" si="149"/>
        <v>0</v>
      </c>
      <c r="CQ1046" s="223">
        <f t="shared" si="150"/>
        <v>0</v>
      </c>
      <c r="CR1046" s="222"/>
      <c r="CS1046" s="222"/>
      <c r="CT1046" s="222"/>
      <c r="CU1046" s="222"/>
      <c r="CV1046" s="222"/>
      <c r="CW1046" s="222"/>
      <c r="CX1046" s="222"/>
      <c r="CY1046" s="222"/>
      <c r="CZ1046" s="222"/>
      <c r="DA1046" s="222"/>
      <c r="DB1046" s="224">
        <f t="shared" si="151"/>
        <v>0</v>
      </c>
      <c r="DC1046" s="224">
        <f t="shared" si="152"/>
        <v>0</v>
      </c>
      <c r="DD1046" s="224">
        <f t="shared" si="153"/>
        <v>0</v>
      </c>
      <c r="DE1046" s="225">
        <f t="shared" si="154"/>
        <v>0</v>
      </c>
      <c r="DF1046" s="222"/>
      <c r="DG1046" s="222"/>
    </row>
    <row r="1047" spans="90:111" x14ac:dyDescent="0.25">
      <c r="CL1047" s="223">
        <f t="shared" si="146"/>
        <v>0</v>
      </c>
      <c r="CM1047" s="223">
        <f t="shared" si="147"/>
        <v>0</v>
      </c>
      <c r="CN1047" s="223">
        <f t="shared" si="148"/>
        <v>0</v>
      </c>
      <c r="CO1047" s="223">
        <f t="shared" si="148"/>
        <v>0</v>
      </c>
      <c r="CP1047" s="223">
        <f t="shared" si="149"/>
        <v>0</v>
      </c>
      <c r="CQ1047" s="223">
        <f t="shared" si="150"/>
        <v>0</v>
      </c>
      <c r="CR1047" s="222"/>
      <c r="CS1047" s="222"/>
      <c r="CT1047" s="222"/>
      <c r="CU1047" s="222"/>
      <c r="CV1047" s="222"/>
      <c r="CW1047" s="222"/>
      <c r="CX1047" s="222"/>
      <c r="CY1047" s="222"/>
      <c r="CZ1047" s="222"/>
      <c r="DA1047" s="222"/>
      <c r="DB1047" s="224">
        <f t="shared" si="151"/>
        <v>0</v>
      </c>
      <c r="DC1047" s="224">
        <f t="shared" si="152"/>
        <v>0</v>
      </c>
      <c r="DD1047" s="224">
        <f t="shared" si="153"/>
        <v>0</v>
      </c>
      <c r="DE1047" s="225">
        <f t="shared" si="154"/>
        <v>0</v>
      </c>
      <c r="DF1047" s="222"/>
      <c r="DG1047" s="222"/>
    </row>
    <row r="1048" spans="90:111" x14ac:dyDescent="0.25">
      <c r="CL1048" s="223">
        <f t="shared" si="146"/>
        <v>0</v>
      </c>
      <c r="CM1048" s="223">
        <f t="shared" si="147"/>
        <v>0</v>
      </c>
      <c r="CN1048" s="223">
        <f t="shared" si="148"/>
        <v>0</v>
      </c>
      <c r="CO1048" s="223">
        <f t="shared" si="148"/>
        <v>0</v>
      </c>
      <c r="CP1048" s="223">
        <f t="shared" si="149"/>
        <v>0</v>
      </c>
      <c r="CQ1048" s="223">
        <f t="shared" si="150"/>
        <v>0</v>
      </c>
      <c r="CR1048" s="222"/>
      <c r="CS1048" s="222"/>
      <c r="CT1048" s="222"/>
      <c r="CU1048" s="222"/>
      <c r="CV1048" s="222"/>
      <c r="CW1048" s="222"/>
      <c r="CX1048" s="222"/>
      <c r="CY1048" s="222"/>
      <c r="CZ1048" s="222"/>
      <c r="DA1048" s="222"/>
      <c r="DB1048" s="224">
        <f t="shared" si="151"/>
        <v>0</v>
      </c>
      <c r="DC1048" s="224">
        <f t="shared" si="152"/>
        <v>0</v>
      </c>
      <c r="DD1048" s="224">
        <f t="shared" si="153"/>
        <v>0</v>
      </c>
      <c r="DE1048" s="225">
        <f t="shared" si="154"/>
        <v>0</v>
      </c>
      <c r="DF1048" s="222"/>
      <c r="DG1048" s="222"/>
    </row>
    <row r="1049" spans="90:111" x14ac:dyDescent="0.25">
      <c r="CL1049" s="223">
        <f t="shared" si="146"/>
        <v>0</v>
      </c>
      <c r="CM1049" s="223">
        <f t="shared" si="147"/>
        <v>0</v>
      </c>
      <c r="CN1049" s="223">
        <f t="shared" si="148"/>
        <v>0</v>
      </c>
      <c r="CO1049" s="223">
        <f t="shared" si="148"/>
        <v>0</v>
      </c>
      <c r="CP1049" s="223">
        <f t="shared" si="149"/>
        <v>0</v>
      </c>
      <c r="CQ1049" s="223">
        <f t="shared" si="150"/>
        <v>0</v>
      </c>
      <c r="CR1049" s="222"/>
      <c r="CS1049" s="222"/>
      <c r="CT1049" s="222"/>
      <c r="CU1049" s="222"/>
      <c r="CV1049" s="222"/>
      <c r="CW1049" s="222"/>
      <c r="CX1049" s="222"/>
      <c r="CY1049" s="222"/>
      <c r="CZ1049" s="222"/>
      <c r="DA1049" s="222"/>
      <c r="DB1049" s="224">
        <f t="shared" si="151"/>
        <v>0</v>
      </c>
      <c r="DC1049" s="224">
        <f t="shared" si="152"/>
        <v>0</v>
      </c>
      <c r="DD1049" s="224">
        <f t="shared" si="153"/>
        <v>0</v>
      </c>
      <c r="DE1049" s="225">
        <f t="shared" si="154"/>
        <v>0</v>
      </c>
      <c r="DF1049" s="222"/>
      <c r="DG1049" s="222"/>
    </row>
    <row r="1050" spans="90:111" x14ac:dyDescent="0.25">
      <c r="CL1050" s="223">
        <f t="shared" si="146"/>
        <v>0</v>
      </c>
      <c r="CM1050" s="223">
        <f t="shared" si="147"/>
        <v>0</v>
      </c>
      <c r="CN1050" s="223">
        <f t="shared" si="148"/>
        <v>0</v>
      </c>
      <c r="CO1050" s="223">
        <f t="shared" si="148"/>
        <v>0</v>
      </c>
      <c r="CP1050" s="223">
        <f t="shared" si="149"/>
        <v>0</v>
      </c>
      <c r="CQ1050" s="223">
        <f t="shared" si="150"/>
        <v>0</v>
      </c>
      <c r="CR1050" s="222"/>
      <c r="CS1050" s="222"/>
      <c r="CT1050" s="222"/>
      <c r="CU1050" s="222"/>
      <c r="CV1050" s="222"/>
      <c r="CW1050" s="222"/>
      <c r="CX1050" s="222"/>
      <c r="CY1050" s="222"/>
      <c r="CZ1050" s="222"/>
      <c r="DA1050" s="222"/>
      <c r="DB1050" s="224">
        <f t="shared" si="151"/>
        <v>0</v>
      </c>
      <c r="DC1050" s="224">
        <f t="shared" si="152"/>
        <v>0</v>
      </c>
      <c r="DD1050" s="224">
        <f t="shared" si="153"/>
        <v>0</v>
      </c>
      <c r="DE1050" s="225">
        <f t="shared" si="154"/>
        <v>0</v>
      </c>
      <c r="DF1050" s="222"/>
      <c r="DG1050" s="222"/>
    </row>
    <row r="1051" spans="90:111" x14ac:dyDescent="0.25">
      <c r="CL1051" s="223">
        <f t="shared" si="146"/>
        <v>0</v>
      </c>
      <c r="CM1051" s="223">
        <f t="shared" si="147"/>
        <v>0</v>
      </c>
      <c r="CN1051" s="223">
        <f t="shared" si="148"/>
        <v>0</v>
      </c>
      <c r="CO1051" s="223">
        <f t="shared" si="148"/>
        <v>0</v>
      </c>
      <c r="CP1051" s="223">
        <f t="shared" si="149"/>
        <v>0</v>
      </c>
      <c r="CQ1051" s="223">
        <f t="shared" si="150"/>
        <v>0</v>
      </c>
      <c r="CR1051" s="222"/>
      <c r="CS1051" s="222"/>
      <c r="CT1051" s="222"/>
      <c r="CU1051" s="222"/>
      <c r="CV1051" s="222"/>
      <c r="CW1051" s="222"/>
      <c r="CX1051" s="222"/>
      <c r="CY1051" s="222"/>
      <c r="CZ1051" s="222"/>
      <c r="DA1051" s="222"/>
      <c r="DB1051" s="224">
        <f t="shared" si="151"/>
        <v>0</v>
      </c>
      <c r="DC1051" s="224">
        <f t="shared" si="152"/>
        <v>0</v>
      </c>
      <c r="DD1051" s="224">
        <f t="shared" si="153"/>
        <v>0</v>
      </c>
      <c r="DE1051" s="225">
        <f t="shared" si="154"/>
        <v>0</v>
      </c>
      <c r="DF1051" s="222"/>
      <c r="DG1051" s="222"/>
    </row>
    <row r="1052" spans="90:111" x14ac:dyDescent="0.25">
      <c r="CL1052" s="223">
        <f t="shared" si="146"/>
        <v>0</v>
      </c>
      <c r="CM1052" s="223">
        <f t="shared" si="147"/>
        <v>0</v>
      </c>
      <c r="CN1052" s="223">
        <f t="shared" si="148"/>
        <v>0</v>
      </c>
      <c r="CO1052" s="223">
        <f t="shared" si="148"/>
        <v>0</v>
      </c>
      <c r="CP1052" s="223">
        <f t="shared" si="149"/>
        <v>0</v>
      </c>
      <c r="CQ1052" s="223">
        <f t="shared" si="150"/>
        <v>0</v>
      </c>
      <c r="CR1052" s="222"/>
      <c r="CS1052" s="222"/>
      <c r="CT1052" s="222"/>
      <c r="CU1052" s="222"/>
      <c r="CV1052" s="222"/>
      <c r="CW1052" s="222"/>
      <c r="CX1052" s="222"/>
      <c r="CY1052" s="222"/>
      <c r="CZ1052" s="222"/>
      <c r="DA1052" s="222"/>
      <c r="DB1052" s="224">
        <f t="shared" si="151"/>
        <v>0</v>
      </c>
      <c r="DC1052" s="224">
        <f t="shared" si="152"/>
        <v>0</v>
      </c>
      <c r="DD1052" s="224">
        <f t="shared" si="153"/>
        <v>0</v>
      </c>
      <c r="DE1052" s="225">
        <f t="shared" si="154"/>
        <v>0</v>
      </c>
      <c r="DF1052" s="222"/>
      <c r="DG1052" s="222"/>
    </row>
    <row r="1053" spans="90:111" x14ac:dyDescent="0.25">
      <c r="CL1053" s="223">
        <f t="shared" si="146"/>
        <v>0</v>
      </c>
      <c r="CM1053" s="223">
        <f t="shared" si="147"/>
        <v>0</v>
      </c>
      <c r="CN1053" s="223">
        <f t="shared" si="148"/>
        <v>0</v>
      </c>
      <c r="CO1053" s="223">
        <f t="shared" si="148"/>
        <v>0</v>
      </c>
      <c r="CP1053" s="223">
        <f t="shared" si="149"/>
        <v>0</v>
      </c>
      <c r="CQ1053" s="223">
        <f t="shared" si="150"/>
        <v>0</v>
      </c>
      <c r="CR1053" s="222"/>
      <c r="CS1053" s="222"/>
      <c r="CT1053" s="222"/>
      <c r="CU1053" s="222"/>
      <c r="CV1053" s="222"/>
      <c r="CW1053" s="222"/>
      <c r="CX1053" s="222"/>
      <c r="CY1053" s="222"/>
      <c r="CZ1053" s="222"/>
      <c r="DA1053" s="222"/>
      <c r="DB1053" s="224">
        <f t="shared" si="151"/>
        <v>0</v>
      </c>
      <c r="DC1053" s="224">
        <f t="shared" si="152"/>
        <v>0</v>
      </c>
      <c r="DD1053" s="224">
        <f t="shared" si="153"/>
        <v>0</v>
      </c>
      <c r="DE1053" s="225">
        <f t="shared" si="154"/>
        <v>0</v>
      </c>
      <c r="DF1053" s="222"/>
      <c r="DG1053" s="222"/>
    </row>
    <row r="1054" spans="90:111" x14ac:dyDescent="0.25">
      <c r="CL1054" s="223">
        <f t="shared" si="146"/>
        <v>0</v>
      </c>
      <c r="CM1054" s="223">
        <f t="shared" si="147"/>
        <v>0</v>
      </c>
      <c r="CN1054" s="223">
        <f t="shared" si="148"/>
        <v>0</v>
      </c>
      <c r="CO1054" s="223">
        <f t="shared" si="148"/>
        <v>0</v>
      </c>
      <c r="CP1054" s="223">
        <f t="shared" si="149"/>
        <v>0</v>
      </c>
      <c r="CQ1054" s="223">
        <f t="shared" si="150"/>
        <v>0</v>
      </c>
      <c r="CR1054" s="222"/>
      <c r="CS1054" s="222"/>
      <c r="CT1054" s="222"/>
      <c r="CU1054" s="222"/>
      <c r="CV1054" s="222"/>
      <c r="CW1054" s="222"/>
      <c r="CX1054" s="222"/>
      <c r="CY1054" s="222"/>
      <c r="CZ1054" s="222"/>
      <c r="DA1054" s="222"/>
      <c r="DB1054" s="224">
        <f t="shared" si="151"/>
        <v>0</v>
      </c>
      <c r="DC1054" s="224">
        <f t="shared" si="152"/>
        <v>0</v>
      </c>
      <c r="DD1054" s="224">
        <f t="shared" si="153"/>
        <v>0</v>
      </c>
      <c r="DE1054" s="225">
        <f t="shared" si="154"/>
        <v>0</v>
      </c>
      <c r="DF1054" s="222"/>
      <c r="DG1054" s="222"/>
    </row>
    <row r="1055" spans="90:111" x14ac:dyDescent="0.25">
      <c r="CL1055" s="223">
        <f t="shared" si="146"/>
        <v>0</v>
      </c>
      <c r="CM1055" s="223">
        <f t="shared" si="147"/>
        <v>0</v>
      </c>
      <c r="CN1055" s="223">
        <f t="shared" si="148"/>
        <v>0</v>
      </c>
      <c r="CO1055" s="223">
        <f t="shared" si="148"/>
        <v>0</v>
      </c>
      <c r="CP1055" s="223">
        <f t="shared" si="149"/>
        <v>0</v>
      </c>
      <c r="CQ1055" s="223">
        <f t="shared" si="150"/>
        <v>0</v>
      </c>
      <c r="CR1055" s="222"/>
      <c r="CS1055" s="222"/>
      <c r="CT1055" s="222"/>
      <c r="CU1055" s="222"/>
      <c r="CV1055" s="222"/>
      <c r="CW1055" s="222"/>
      <c r="CX1055" s="222"/>
      <c r="CY1055" s="222"/>
      <c r="CZ1055" s="222"/>
      <c r="DA1055" s="222"/>
      <c r="DB1055" s="224">
        <f t="shared" si="151"/>
        <v>0</v>
      </c>
      <c r="DC1055" s="224">
        <f t="shared" si="152"/>
        <v>0</v>
      </c>
      <c r="DD1055" s="224">
        <f t="shared" si="153"/>
        <v>0</v>
      </c>
      <c r="DE1055" s="225">
        <f t="shared" si="154"/>
        <v>0</v>
      </c>
      <c r="DF1055" s="222"/>
      <c r="DG1055" s="222"/>
    </row>
    <row r="1056" spans="90:111" x14ac:dyDescent="0.25">
      <c r="CL1056" s="223">
        <f t="shared" si="146"/>
        <v>0</v>
      </c>
      <c r="CM1056" s="223">
        <f t="shared" si="147"/>
        <v>0</v>
      </c>
      <c r="CN1056" s="223">
        <f t="shared" si="148"/>
        <v>0</v>
      </c>
      <c r="CO1056" s="223">
        <f t="shared" si="148"/>
        <v>0</v>
      </c>
      <c r="CP1056" s="223">
        <f t="shared" si="149"/>
        <v>0</v>
      </c>
      <c r="CQ1056" s="223">
        <f t="shared" si="150"/>
        <v>0</v>
      </c>
      <c r="CR1056" s="222"/>
      <c r="CS1056" s="222"/>
      <c r="CT1056" s="222"/>
      <c r="CU1056" s="222"/>
      <c r="CV1056" s="222"/>
      <c r="CW1056" s="222"/>
      <c r="CX1056" s="222"/>
      <c r="CY1056" s="222"/>
      <c r="CZ1056" s="222"/>
      <c r="DA1056" s="222"/>
      <c r="DB1056" s="224">
        <f t="shared" si="151"/>
        <v>0</v>
      </c>
      <c r="DC1056" s="224">
        <f t="shared" si="152"/>
        <v>0</v>
      </c>
      <c r="DD1056" s="224">
        <f t="shared" si="153"/>
        <v>0</v>
      </c>
      <c r="DE1056" s="225">
        <f t="shared" si="154"/>
        <v>0</v>
      </c>
      <c r="DF1056" s="222"/>
      <c r="DG1056" s="222"/>
    </row>
    <row r="1057" spans="90:111" x14ac:dyDescent="0.25">
      <c r="CL1057" s="223">
        <f t="shared" si="146"/>
        <v>0</v>
      </c>
      <c r="CM1057" s="223">
        <f t="shared" si="147"/>
        <v>0</v>
      </c>
      <c r="CN1057" s="223">
        <f t="shared" si="148"/>
        <v>0</v>
      </c>
      <c r="CO1057" s="223">
        <f t="shared" si="148"/>
        <v>0</v>
      </c>
      <c r="CP1057" s="223">
        <f t="shared" si="149"/>
        <v>0</v>
      </c>
      <c r="CQ1057" s="223">
        <f t="shared" si="150"/>
        <v>0</v>
      </c>
      <c r="CR1057" s="222"/>
      <c r="CS1057" s="222"/>
      <c r="CT1057" s="222"/>
      <c r="CU1057" s="222"/>
      <c r="CV1057" s="222"/>
      <c r="CW1057" s="222"/>
      <c r="CX1057" s="222"/>
      <c r="CY1057" s="222"/>
      <c r="CZ1057" s="222"/>
      <c r="DA1057" s="222"/>
      <c r="DB1057" s="224">
        <f t="shared" si="151"/>
        <v>0</v>
      </c>
      <c r="DC1057" s="224">
        <f t="shared" si="152"/>
        <v>0</v>
      </c>
      <c r="DD1057" s="224">
        <f t="shared" si="153"/>
        <v>0</v>
      </c>
      <c r="DE1057" s="225">
        <f t="shared" si="154"/>
        <v>0</v>
      </c>
      <c r="DF1057" s="222"/>
      <c r="DG1057" s="222"/>
    </row>
    <row r="1058" spans="90:111" x14ac:dyDescent="0.25">
      <c r="CL1058" s="223">
        <f t="shared" si="146"/>
        <v>0</v>
      </c>
      <c r="CM1058" s="223">
        <f t="shared" si="147"/>
        <v>0</v>
      </c>
      <c r="CN1058" s="223">
        <f t="shared" si="148"/>
        <v>0</v>
      </c>
      <c r="CO1058" s="223">
        <f t="shared" si="148"/>
        <v>0</v>
      </c>
      <c r="CP1058" s="223">
        <f t="shared" si="149"/>
        <v>0</v>
      </c>
      <c r="CQ1058" s="223">
        <f t="shared" si="150"/>
        <v>0</v>
      </c>
      <c r="CR1058" s="222"/>
      <c r="CS1058" s="222"/>
      <c r="CT1058" s="222"/>
      <c r="CU1058" s="222"/>
      <c r="CV1058" s="222"/>
      <c r="CW1058" s="222"/>
      <c r="CX1058" s="222"/>
      <c r="CY1058" s="222"/>
      <c r="CZ1058" s="222"/>
      <c r="DA1058" s="222"/>
      <c r="DB1058" s="224">
        <f t="shared" si="151"/>
        <v>0</v>
      </c>
      <c r="DC1058" s="224">
        <f t="shared" si="152"/>
        <v>0</v>
      </c>
      <c r="DD1058" s="224">
        <f t="shared" si="153"/>
        <v>0</v>
      </c>
      <c r="DE1058" s="225">
        <f t="shared" si="154"/>
        <v>0</v>
      </c>
      <c r="DF1058" s="222"/>
      <c r="DG1058" s="222"/>
    </row>
    <row r="1059" spans="90:111" x14ac:dyDescent="0.25">
      <c r="CL1059" s="223">
        <f t="shared" si="146"/>
        <v>0</v>
      </c>
      <c r="CM1059" s="223">
        <f t="shared" si="147"/>
        <v>0</v>
      </c>
      <c r="CN1059" s="223">
        <f t="shared" si="148"/>
        <v>0</v>
      </c>
      <c r="CO1059" s="223">
        <f t="shared" si="148"/>
        <v>0</v>
      </c>
      <c r="CP1059" s="223">
        <f t="shared" si="149"/>
        <v>0</v>
      </c>
      <c r="CQ1059" s="223">
        <f t="shared" si="150"/>
        <v>0</v>
      </c>
      <c r="CR1059" s="222"/>
      <c r="CS1059" s="222"/>
      <c r="CT1059" s="222"/>
      <c r="CU1059" s="222"/>
      <c r="CV1059" s="222"/>
      <c r="CW1059" s="222"/>
      <c r="CX1059" s="222"/>
      <c r="CY1059" s="222"/>
      <c r="CZ1059" s="222"/>
      <c r="DA1059" s="222"/>
      <c r="DB1059" s="224">
        <f t="shared" si="151"/>
        <v>0</v>
      </c>
      <c r="DC1059" s="224">
        <f t="shared" si="152"/>
        <v>0</v>
      </c>
      <c r="DD1059" s="224">
        <f t="shared" si="153"/>
        <v>0</v>
      </c>
      <c r="DE1059" s="225">
        <f t="shared" si="154"/>
        <v>0</v>
      </c>
      <c r="DF1059" s="222"/>
      <c r="DG1059" s="222"/>
    </row>
    <row r="1060" spans="90:111" x14ac:dyDescent="0.25">
      <c r="CL1060" s="223">
        <f t="shared" si="146"/>
        <v>0</v>
      </c>
      <c r="CM1060" s="223">
        <f t="shared" si="147"/>
        <v>0</v>
      </c>
      <c r="CN1060" s="223">
        <f t="shared" si="148"/>
        <v>0</v>
      </c>
      <c r="CO1060" s="223">
        <f t="shared" si="148"/>
        <v>0</v>
      </c>
      <c r="CP1060" s="223">
        <f t="shared" si="149"/>
        <v>0</v>
      </c>
      <c r="CQ1060" s="223">
        <f t="shared" si="150"/>
        <v>0</v>
      </c>
      <c r="CR1060" s="222"/>
      <c r="CS1060" s="222"/>
      <c r="CT1060" s="222"/>
      <c r="CU1060" s="222"/>
      <c r="CV1060" s="222"/>
      <c r="CW1060" s="222"/>
      <c r="CX1060" s="222"/>
      <c r="CY1060" s="222"/>
      <c r="CZ1060" s="222"/>
      <c r="DA1060" s="222"/>
      <c r="DB1060" s="224">
        <f t="shared" si="151"/>
        <v>0</v>
      </c>
      <c r="DC1060" s="224">
        <f t="shared" si="152"/>
        <v>0</v>
      </c>
      <c r="DD1060" s="224">
        <f t="shared" si="153"/>
        <v>0</v>
      </c>
      <c r="DE1060" s="225">
        <f t="shared" si="154"/>
        <v>0</v>
      </c>
      <c r="DF1060" s="222"/>
      <c r="DG1060" s="222"/>
    </row>
    <row r="1061" spans="90:111" x14ac:dyDescent="0.25">
      <c r="CL1061" s="223">
        <f t="shared" si="146"/>
        <v>0</v>
      </c>
      <c r="CM1061" s="223">
        <f t="shared" si="147"/>
        <v>0</v>
      </c>
      <c r="CN1061" s="223">
        <f t="shared" si="148"/>
        <v>0</v>
      </c>
      <c r="CO1061" s="223">
        <f t="shared" si="148"/>
        <v>0</v>
      </c>
      <c r="CP1061" s="223">
        <f t="shared" si="149"/>
        <v>0</v>
      </c>
      <c r="CQ1061" s="223">
        <f t="shared" si="150"/>
        <v>0</v>
      </c>
      <c r="CR1061" s="222"/>
      <c r="CS1061" s="222"/>
      <c r="CT1061" s="222"/>
      <c r="CU1061" s="222"/>
      <c r="CV1061" s="222"/>
      <c r="CW1061" s="222"/>
      <c r="CX1061" s="222"/>
      <c r="CY1061" s="222"/>
      <c r="CZ1061" s="222"/>
      <c r="DA1061" s="222"/>
      <c r="DB1061" s="224">
        <f t="shared" si="151"/>
        <v>0</v>
      </c>
      <c r="DC1061" s="224">
        <f t="shared" si="152"/>
        <v>0</v>
      </c>
      <c r="DD1061" s="224">
        <f t="shared" si="153"/>
        <v>0</v>
      </c>
      <c r="DE1061" s="225">
        <f t="shared" si="154"/>
        <v>0</v>
      </c>
      <c r="DF1061" s="222"/>
      <c r="DG1061" s="222"/>
    </row>
    <row r="1062" spans="90:111" x14ac:dyDescent="0.25">
      <c r="CL1062" s="223">
        <f t="shared" si="146"/>
        <v>0</v>
      </c>
      <c r="CM1062" s="223">
        <f t="shared" si="147"/>
        <v>0</v>
      </c>
      <c r="CN1062" s="223">
        <f t="shared" si="148"/>
        <v>0</v>
      </c>
      <c r="CO1062" s="223">
        <f t="shared" si="148"/>
        <v>0</v>
      </c>
      <c r="CP1062" s="223">
        <f t="shared" si="149"/>
        <v>0</v>
      </c>
      <c r="CQ1062" s="223">
        <f t="shared" si="150"/>
        <v>0</v>
      </c>
      <c r="CR1062" s="222"/>
      <c r="CS1062" s="222"/>
      <c r="CT1062" s="222"/>
      <c r="CU1062" s="222"/>
      <c r="CV1062" s="222"/>
      <c r="CW1062" s="222"/>
      <c r="CX1062" s="222"/>
      <c r="CY1062" s="222"/>
      <c r="CZ1062" s="222"/>
      <c r="DA1062" s="222"/>
      <c r="DB1062" s="224">
        <f t="shared" si="151"/>
        <v>0</v>
      </c>
      <c r="DC1062" s="224">
        <f t="shared" si="152"/>
        <v>0</v>
      </c>
      <c r="DD1062" s="224">
        <f t="shared" si="153"/>
        <v>0</v>
      </c>
      <c r="DE1062" s="225">
        <f t="shared" si="154"/>
        <v>0</v>
      </c>
      <c r="DF1062" s="222"/>
      <c r="DG1062" s="222"/>
    </row>
    <row r="1063" spans="90:111" x14ac:dyDescent="0.25">
      <c r="CL1063" s="223">
        <f t="shared" si="146"/>
        <v>0</v>
      </c>
      <c r="CM1063" s="223">
        <f t="shared" si="147"/>
        <v>0</v>
      </c>
      <c r="CN1063" s="223">
        <f t="shared" si="148"/>
        <v>0</v>
      </c>
      <c r="CO1063" s="223">
        <f t="shared" si="148"/>
        <v>0</v>
      </c>
      <c r="CP1063" s="223">
        <f t="shared" si="149"/>
        <v>0</v>
      </c>
      <c r="CQ1063" s="223">
        <f t="shared" si="150"/>
        <v>0</v>
      </c>
      <c r="CR1063" s="222"/>
      <c r="CS1063" s="222"/>
      <c r="CT1063" s="222"/>
      <c r="CU1063" s="222"/>
      <c r="CV1063" s="222"/>
      <c r="CW1063" s="222"/>
      <c r="CX1063" s="222"/>
      <c r="CY1063" s="222"/>
      <c r="CZ1063" s="222"/>
      <c r="DA1063" s="222"/>
      <c r="DB1063" s="224">
        <f t="shared" si="151"/>
        <v>0</v>
      </c>
      <c r="DC1063" s="224">
        <f t="shared" si="152"/>
        <v>0</v>
      </c>
      <c r="DD1063" s="224">
        <f t="shared" si="153"/>
        <v>0</v>
      </c>
      <c r="DE1063" s="225">
        <f t="shared" si="154"/>
        <v>0</v>
      </c>
      <c r="DF1063" s="222"/>
      <c r="DG1063" s="222"/>
    </row>
    <row r="1064" spans="90:111" x14ac:dyDescent="0.25">
      <c r="CL1064" s="223">
        <f t="shared" si="146"/>
        <v>0</v>
      </c>
      <c r="CM1064" s="223">
        <f t="shared" si="147"/>
        <v>0</v>
      </c>
      <c r="CN1064" s="223">
        <f t="shared" si="148"/>
        <v>0</v>
      </c>
      <c r="CO1064" s="223">
        <f t="shared" si="148"/>
        <v>0</v>
      </c>
      <c r="CP1064" s="223">
        <f t="shared" si="149"/>
        <v>0</v>
      </c>
      <c r="CQ1064" s="223">
        <f t="shared" si="150"/>
        <v>0</v>
      </c>
      <c r="CR1064" s="222"/>
      <c r="CS1064" s="222"/>
      <c r="CT1064" s="222"/>
      <c r="CU1064" s="222"/>
      <c r="CV1064" s="222"/>
      <c r="CW1064" s="222"/>
      <c r="CX1064" s="222"/>
      <c r="CY1064" s="222"/>
      <c r="CZ1064" s="222"/>
      <c r="DA1064" s="222"/>
      <c r="DB1064" s="224">
        <f t="shared" si="151"/>
        <v>0</v>
      </c>
      <c r="DC1064" s="224">
        <f t="shared" si="152"/>
        <v>0</v>
      </c>
      <c r="DD1064" s="224">
        <f t="shared" si="153"/>
        <v>0</v>
      </c>
      <c r="DE1064" s="225">
        <f t="shared" si="154"/>
        <v>0</v>
      </c>
      <c r="DF1064" s="222"/>
      <c r="DG1064" s="222"/>
    </row>
    <row r="1065" spans="90:111" x14ac:dyDescent="0.25">
      <c r="CL1065" s="223">
        <f t="shared" si="146"/>
        <v>0</v>
      </c>
      <c r="CM1065" s="223">
        <f t="shared" si="147"/>
        <v>0</v>
      </c>
      <c r="CN1065" s="223">
        <f t="shared" si="148"/>
        <v>0</v>
      </c>
      <c r="CO1065" s="223">
        <f t="shared" si="148"/>
        <v>0</v>
      </c>
      <c r="CP1065" s="223">
        <f t="shared" si="149"/>
        <v>0</v>
      </c>
      <c r="CQ1065" s="223">
        <f t="shared" si="150"/>
        <v>0</v>
      </c>
      <c r="CR1065" s="222"/>
      <c r="CS1065" s="222"/>
      <c r="CT1065" s="222"/>
      <c r="CU1065" s="222"/>
      <c r="CV1065" s="222"/>
      <c r="CW1065" s="222"/>
      <c r="CX1065" s="222"/>
      <c r="CY1065" s="222"/>
      <c r="CZ1065" s="222"/>
      <c r="DA1065" s="222"/>
      <c r="DB1065" s="224">
        <f t="shared" si="151"/>
        <v>0</v>
      </c>
      <c r="DC1065" s="224">
        <f t="shared" si="152"/>
        <v>0</v>
      </c>
      <c r="DD1065" s="224">
        <f t="shared" si="153"/>
        <v>0</v>
      </c>
      <c r="DE1065" s="225">
        <f t="shared" si="154"/>
        <v>0</v>
      </c>
      <c r="DF1065" s="222"/>
      <c r="DG1065" s="222"/>
    </row>
    <row r="1066" spans="90:111" x14ac:dyDescent="0.25">
      <c r="CL1066" s="223">
        <f t="shared" si="146"/>
        <v>0</v>
      </c>
      <c r="CM1066" s="223">
        <f t="shared" si="147"/>
        <v>0</v>
      </c>
      <c r="CN1066" s="223">
        <f t="shared" si="148"/>
        <v>0</v>
      </c>
      <c r="CO1066" s="223">
        <f t="shared" si="148"/>
        <v>0</v>
      </c>
      <c r="CP1066" s="223">
        <f t="shared" si="149"/>
        <v>0</v>
      </c>
      <c r="CQ1066" s="223">
        <f t="shared" si="150"/>
        <v>0</v>
      </c>
      <c r="CR1066" s="222"/>
      <c r="CS1066" s="222"/>
      <c r="CT1066" s="222"/>
      <c r="CU1066" s="222"/>
      <c r="CV1066" s="222"/>
      <c r="CW1066" s="222"/>
      <c r="CX1066" s="222"/>
      <c r="CY1066" s="222"/>
      <c r="CZ1066" s="222"/>
      <c r="DA1066" s="222"/>
      <c r="DB1066" s="224">
        <f t="shared" si="151"/>
        <v>0</v>
      </c>
      <c r="DC1066" s="224">
        <f t="shared" si="152"/>
        <v>0</v>
      </c>
      <c r="DD1066" s="224">
        <f t="shared" si="153"/>
        <v>0</v>
      </c>
      <c r="DE1066" s="225">
        <f t="shared" si="154"/>
        <v>0</v>
      </c>
      <c r="DF1066" s="222"/>
      <c r="DG1066" s="222"/>
    </row>
    <row r="1067" spans="90:111" x14ac:dyDescent="0.25">
      <c r="CL1067" s="223">
        <f t="shared" si="146"/>
        <v>0</v>
      </c>
      <c r="CM1067" s="223">
        <f t="shared" si="147"/>
        <v>0</v>
      </c>
      <c r="CN1067" s="223">
        <f t="shared" si="148"/>
        <v>0</v>
      </c>
      <c r="CO1067" s="223">
        <f t="shared" si="148"/>
        <v>0</v>
      </c>
      <c r="CP1067" s="223">
        <f t="shared" si="149"/>
        <v>0</v>
      </c>
      <c r="CQ1067" s="223">
        <f t="shared" si="150"/>
        <v>0</v>
      </c>
      <c r="CR1067" s="222"/>
      <c r="CS1067" s="222"/>
      <c r="CT1067" s="222"/>
      <c r="CU1067" s="222"/>
      <c r="CV1067" s="222"/>
      <c r="CW1067" s="222"/>
      <c r="CX1067" s="222"/>
      <c r="CY1067" s="222"/>
      <c r="CZ1067" s="222"/>
      <c r="DA1067" s="222"/>
      <c r="DB1067" s="224">
        <f t="shared" si="151"/>
        <v>0</v>
      </c>
      <c r="DC1067" s="224">
        <f t="shared" si="152"/>
        <v>0</v>
      </c>
      <c r="DD1067" s="224">
        <f t="shared" si="153"/>
        <v>0</v>
      </c>
      <c r="DE1067" s="225">
        <f t="shared" si="154"/>
        <v>0</v>
      </c>
      <c r="DF1067" s="222"/>
      <c r="DG1067" s="222"/>
    </row>
    <row r="1068" spans="90:111" x14ac:dyDescent="0.25">
      <c r="CL1068" s="223">
        <f t="shared" si="146"/>
        <v>0</v>
      </c>
      <c r="CM1068" s="223">
        <f t="shared" si="147"/>
        <v>0</v>
      </c>
      <c r="CN1068" s="223">
        <f t="shared" si="148"/>
        <v>0</v>
      </c>
      <c r="CO1068" s="223">
        <f t="shared" si="148"/>
        <v>0</v>
      </c>
      <c r="CP1068" s="223">
        <f t="shared" si="149"/>
        <v>0</v>
      </c>
      <c r="CQ1068" s="223">
        <f t="shared" si="150"/>
        <v>0</v>
      </c>
      <c r="CR1068" s="222"/>
      <c r="CS1068" s="222"/>
      <c r="CT1068" s="222"/>
      <c r="CU1068" s="222"/>
      <c r="CV1068" s="222"/>
      <c r="CW1068" s="222"/>
      <c r="CX1068" s="222"/>
      <c r="CY1068" s="222"/>
      <c r="CZ1068" s="222"/>
      <c r="DA1068" s="222"/>
      <c r="DB1068" s="224">
        <f t="shared" si="151"/>
        <v>0</v>
      </c>
      <c r="DC1068" s="224">
        <f t="shared" si="152"/>
        <v>0</v>
      </c>
      <c r="DD1068" s="224">
        <f t="shared" si="153"/>
        <v>0</v>
      </c>
      <c r="DE1068" s="225">
        <f t="shared" si="154"/>
        <v>0</v>
      </c>
      <c r="DF1068" s="222"/>
      <c r="DG1068" s="222"/>
    </row>
    <row r="1069" spans="90:111" x14ac:dyDescent="0.25">
      <c r="CL1069" s="223">
        <f t="shared" si="146"/>
        <v>0</v>
      </c>
      <c r="CM1069" s="223">
        <f t="shared" si="147"/>
        <v>0</v>
      </c>
      <c r="CN1069" s="223">
        <f t="shared" si="148"/>
        <v>0</v>
      </c>
      <c r="CO1069" s="223">
        <f t="shared" si="148"/>
        <v>0</v>
      </c>
      <c r="CP1069" s="223">
        <f t="shared" si="149"/>
        <v>0</v>
      </c>
      <c r="CQ1069" s="223">
        <f t="shared" si="150"/>
        <v>0</v>
      </c>
      <c r="CR1069" s="222"/>
      <c r="CS1069" s="222"/>
      <c r="CT1069" s="222"/>
      <c r="CU1069" s="222"/>
      <c r="CV1069" s="222"/>
      <c r="CW1069" s="222"/>
      <c r="CX1069" s="222"/>
      <c r="CY1069" s="222"/>
      <c r="CZ1069" s="222"/>
      <c r="DA1069" s="222"/>
      <c r="DB1069" s="224">
        <f t="shared" si="151"/>
        <v>0</v>
      </c>
      <c r="DC1069" s="224">
        <f t="shared" si="152"/>
        <v>0</v>
      </c>
      <c r="DD1069" s="224">
        <f t="shared" si="153"/>
        <v>0</v>
      </c>
      <c r="DE1069" s="225">
        <f t="shared" si="154"/>
        <v>0</v>
      </c>
      <c r="DF1069" s="222"/>
      <c r="DG1069" s="222"/>
    </row>
    <row r="1070" spans="90:111" x14ac:dyDescent="0.25">
      <c r="CL1070" s="223">
        <f t="shared" si="146"/>
        <v>0</v>
      </c>
      <c r="CM1070" s="223">
        <f t="shared" si="147"/>
        <v>0</v>
      </c>
      <c r="CN1070" s="223">
        <f t="shared" si="148"/>
        <v>0</v>
      </c>
      <c r="CO1070" s="223">
        <f t="shared" si="148"/>
        <v>0</v>
      </c>
      <c r="CP1070" s="223">
        <f t="shared" si="149"/>
        <v>0</v>
      </c>
      <c r="CQ1070" s="223">
        <f t="shared" si="150"/>
        <v>0</v>
      </c>
      <c r="CR1070" s="222"/>
      <c r="CS1070" s="222"/>
      <c r="CT1070" s="222"/>
      <c r="CU1070" s="222"/>
      <c r="CV1070" s="222"/>
      <c r="CW1070" s="222"/>
      <c r="CX1070" s="222"/>
      <c r="CY1070" s="222"/>
      <c r="CZ1070" s="222"/>
      <c r="DA1070" s="222"/>
      <c r="DB1070" s="224">
        <f t="shared" si="151"/>
        <v>0</v>
      </c>
      <c r="DC1070" s="224">
        <f t="shared" si="152"/>
        <v>0</v>
      </c>
      <c r="DD1070" s="224">
        <f t="shared" si="153"/>
        <v>0</v>
      </c>
      <c r="DE1070" s="225">
        <f t="shared" si="154"/>
        <v>0</v>
      </c>
      <c r="DF1070" s="222"/>
      <c r="DG1070" s="222"/>
    </row>
    <row r="1071" spans="90:111" x14ac:dyDescent="0.25">
      <c r="CL1071" s="223">
        <f t="shared" si="146"/>
        <v>0</v>
      </c>
      <c r="CM1071" s="223">
        <f t="shared" si="147"/>
        <v>0</v>
      </c>
      <c r="CN1071" s="223">
        <f t="shared" si="148"/>
        <v>0</v>
      </c>
      <c r="CO1071" s="223">
        <f t="shared" si="148"/>
        <v>0</v>
      </c>
      <c r="CP1071" s="223">
        <f t="shared" si="149"/>
        <v>0</v>
      </c>
      <c r="CQ1071" s="223">
        <f t="shared" si="150"/>
        <v>0</v>
      </c>
      <c r="CR1071" s="222"/>
      <c r="CS1071" s="222"/>
      <c r="CT1071" s="222"/>
      <c r="CU1071" s="222"/>
      <c r="CV1071" s="222"/>
      <c r="CW1071" s="222"/>
      <c r="CX1071" s="222"/>
      <c r="CY1071" s="222"/>
      <c r="CZ1071" s="222"/>
      <c r="DA1071" s="222"/>
      <c r="DB1071" s="224">
        <f t="shared" si="151"/>
        <v>0</v>
      </c>
      <c r="DC1071" s="224">
        <f t="shared" si="152"/>
        <v>0</v>
      </c>
      <c r="DD1071" s="224">
        <f t="shared" si="153"/>
        <v>0</v>
      </c>
      <c r="DE1071" s="225">
        <f t="shared" si="154"/>
        <v>0</v>
      </c>
      <c r="DF1071" s="222"/>
      <c r="DG1071" s="222"/>
    </row>
    <row r="1072" spans="90:111" x14ac:dyDescent="0.25">
      <c r="CL1072" s="223">
        <f t="shared" si="146"/>
        <v>0</v>
      </c>
      <c r="CM1072" s="223">
        <f t="shared" si="147"/>
        <v>0</v>
      </c>
      <c r="CN1072" s="223">
        <f t="shared" si="148"/>
        <v>0</v>
      </c>
      <c r="CO1072" s="223">
        <f t="shared" si="148"/>
        <v>0</v>
      </c>
      <c r="CP1072" s="223">
        <f t="shared" si="149"/>
        <v>0</v>
      </c>
      <c r="CQ1072" s="223">
        <f t="shared" si="150"/>
        <v>0</v>
      </c>
      <c r="CR1072" s="222"/>
      <c r="CS1072" s="222"/>
      <c r="CT1072" s="222"/>
      <c r="CU1072" s="222"/>
      <c r="CV1072" s="222"/>
      <c r="CW1072" s="222"/>
      <c r="CX1072" s="222"/>
      <c r="CY1072" s="222"/>
      <c r="CZ1072" s="222"/>
      <c r="DA1072" s="222"/>
      <c r="DB1072" s="224">
        <f t="shared" si="151"/>
        <v>0</v>
      </c>
      <c r="DC1072" s="224">
        <f t="shared" si="152"/>
        <v>0</v>
      </c>
      <c r="DD1072" s="224">
        <f t="shared" si="153"/>
        <v>0</v>
      </c>
      <c r="DE1072" s="225">
        <f t="shared" si="154"/>
        <v>0</v>
      </c>
      <c r="DF1072" s="222"/>
      <c r="DG1072" s="222"/>
    </row>
    <row r="1073" spans="90:111" x14ac:dyDescent="0.25">
      <c r="CL1073" s="223">
        <f t="shared" si="146"/>
        <v>0</v>
      </c>
      <c r="CM1073" s="223">
        <f t="shared" si="147"/>
        <v>0</v>
      </c>
      <c r="CN1073" s="223">
        <f t="shared" si="148"/>
        <v>0</v>
      </c>
      <c r="CO1073" s="223">
        <f t="shared" si="148"/>
        <v>0</v>
      </c>
      <c r="CP1073" s="223">
        <f t="shared" si="149"/>
        <v>0</v>
      </c>
      <c r="CQ1073" s="223">
        <f t="shared" si="150"/>
        <v>0</v>
      </c>
      <c r="CR1073" s="222"/>
      <c r="CS1073" s="222"/>
      <c r="CT1073" s="222"/>
      <c r="CU1073" s="222"/>
      <c r="CV1073" s="222"/>
      <c r="CW1073" s="222"/>
      <c r="CX1073" s="222"/>
      <c r="CY1073" s="222"/>
      <c r="CZ1073" s="222"/>
      <c r="DA1073" s="222"/>
      <c r="DB1073" s="224">
        <f t="shared" si="151"/>
        <v>0</v>
      </c>
      <c r="DC1073" s="224">
        <f t="shared" si="152"/>
        <v>0</v>
      </c>
      <c r="DD1073" s="224">
        <f t="shared" si="153"/>
        <v>0</v>
      </c>
      <c r="DE1073" s="225">
        <f t="shared" si="154"/>
        <v>0</v>
      </c>
      <c r="DF1073" s="222"/>
      <c r="DG1073" s="222"/>
    </row>
    <row r="1074" spans="90:111" x14ac:dyDescent="0.25">
      <c r="CL1074" s="223">
        <f t="shared" si="146"/>
        <v>0</v>
      </c>
      <c r="CM1074" s="223">
        <f t="shared" si="147"/>
        <v>0</v>
      </c>
      <c r="CN1074" s="223">
        <f t="shared" si="148"/>
        <v>0</v>
      </c>
      <c r="CO1074" s="223">
        <f t="shared" si="148"/>
        <v>0</v>
      </c>
      <c r="CP1074" s="223">
        <f t="shared" si="149"/>
        <v>0</v>
      </c>
      <c r="CQ1074" s="223">
        <f t="shared" si="150"/>
        <v>0</v>
      </c>
      <c r="CR1074" s="222"/>
      <c r="CS1074" s="222"/>
      <c r="CT1074" s="222"/>
      <c r="CU1074" s="222"/>
      <c r="CV1074" s="222"/>
      <c r="CW1074" s="222"/>
      <c r="CX1074" s="222"/>
      <c r="CY1074" s="222"/>
      <c r="CZ1074" s="222"/>
      <c r="DA1074" s="222"/>
      <c r="DB1074" s="224">
        <f t="shared" si="151"/>
        <v>0</v>
      </c>
      <c r="DC1074" s="224">
        <f t="shared" si="152"/>
        <v>0</v>
      </c>
      <c r="DD1074" s="224">
        <f t="shared" si="153"/>
        <v>0</v>
      </c>
      <c r="DE1074" s="225">
        <f t="shared" si="154"/>
        <v>0</v>
      </c>
      <c r="DF1074" s="222"/>
      <c r="DG1074" s="222"/>
    </row>
    <row r="1075" spans="90:111" x14ac:dyDescent="0.25">
      <c r="CL1075" s="223">
        <f t="shared" si="146"/>
        <v>0</v>
      </c>
      <c r="CM1075" s="223">
        <f t="shared" si="147"/>
        <v>0</v>
      </c>
      <c r="CN1075" s="223">
        <f t="shared" si="148"/>
        <v>0</v>
      </c>
      <c r="CO1075" s="223">
        <f t="shared" si="148"/>
        <v>0</v>
      </c>
      <c r="CP1075" s="223">
        <f t="shared" si="149"/>
        <v>0</v>
      </c>
      <c r="CQ1075" s="223">
        <f t="shared" si="150"/>
        <v>0</v>
      </c>
      <c r="CR1075" s="222"/>
      <c r="CS1075" s="222"/>
      <c r="CT1075" s="222"/>
      <c r="CU1075" s="222"/>
      <c r="CV1075" s="222"/>
      <c r="CW1075" s="222"/>
      <c r="CX1075" s="222"/>
      <c r="CY1075" s="222"/>
      <c r="CZ1075" s="222"/>
      <c r="DA1075" s="222"/>
      <c r="DB1075" s="224">
        <f t="shared" si="151"/>
        <v>0</v>
      </c>
      <c r="DC1075" s="224">
        <f t="shared" si="152"/>
        <v>0</v>
      </c>
      <c r="DD1075" s="224">
        <f t="shared" si="153"/>
        <v>0</v>
      </c>
      <c r="DE1075" s="225">
        <f t="shared" si="154"/>
        <v>0</v>
      </c>
      <c r="DF1075" s="222"/>
      <c r="DG1075" s="222"/>
    </row>
    <row r="1076" spans="90:111" x14ac:dyDescent="0.25">
      <c r="CL1076" s="223">
        <f t="shared" si="146"/>
        <v>0</v>
      </c>
      <c r="CM1076" s="223">
        <f t="shared" si="147"/>
        <v>0</v>
      </c>
      <c r="CN1076" s="223">
        <f t="shared" si="148"/>
        <v>0</v>
      </c>
      <c r="CO1076" s="223">
        <f t="shared" si="148"/>
        <v>0</v>
      </c>
      <c r="CP1076" s="223">
        <f t="shared" si="149"/>
        <v>0</v>
      </c>
      <c r="CQ1076" s="223">
        <f t="shared" si="150"/>
        <v>0</v>
      </c>
      <c r="CR1076" s="222"/>
      <c r="CS1076" s="222"/>
      <c r="CT1076" s="222"/>
      <c r="CU1076" s="222"/>
      <c r="CV1076" s="222"/>
      <c r="CW1076" s="222"/>
      <c r="CX1076" s="222"/>
      <c r="CY1076" s="222"/>
      <c r="CZ1076" s="222"/>
      <c r="DA1076" s="222"/>
      <c r="DB1076" s="224">
        <f t="shared" si="151"/>
        <v>0</v>
      </c>
      <c r="DC1076" s="224">
        <f t="shared" si="152"/>
        <v>0</v>
      </c>
      <c r="DD1076" s="224">
        <f t="shared" si="153"/>
        <v>0</v>
      </c>
      <c r="DE1076" s="225">
        <f t="shared" si="154"/>
        <v>0</v>
      </c>
      <c r="DF1076" s="222"/>
      <c r="DG1076" s="222"/>
    </row>
    <row r="1077" spans="90:111" x14ac:dyDescent="0.25">
      <c r="CL1077" s="223">
        <f t="shared" si="146"/>
        <v>0</v>
      </c>
      <c r="CM1077" s="223">
        <f t="shared" si="147"/>
        <v>0</v>
      </c>
      <c r="CN1077" s="223">
        <f t="shared" si="148"/>
        <v>0</v>
      </c>
      <c r="CO1077" s="223">
        <f t="shared" si="148"/>
        <v>0</v>
      </c>
      <c r="CP1077" s="223">
        <f t="shared" si="149"/>
        <v>0</v>
      </c>
      <c r="CQ1077" s="223">
        <f t="shared" si="150"/>
        <v>0</v>
      </c>
      <c r="CR1077" s="222"/>
      <c r="CS1077" s="222"/>
      <c r="CT1077" s="222"/>
      <c r="CU1077" s="222"/>
      <c r="CV1077" s="222"/>
      <c r="CW1077" s="222"/>
      <c r="CX1077" s="222"/>
      <c r="CY1077" s="222"/>
      <c r="CZ1077" s="222"/>
      <c r="DA1077" s="222"/>
      <c r="DB1077" s="224">
        <f t="shared" si="151"/>
        <v>0</v>
      </c>
      <c r="DC1077" s="224">
        <f t="shared" si="152"/>
        <v>0</v>
      </c>
      <c r="DD1077" s="224">
        <f t="shared" si="153"/>
        <v>0</v>
      </c>
      <c r="DE1077" s="225">
        <f t="shared" si="154"/>
        <v>0</v>
      </c>
      <c r="DF1077" s="222"/>
      <c r="DG1077" s="222"/>
    </row>
    <row r="1078" spans="90:111" x14ac:dyDescent="0.25">
      <c r="CL1078" s="223">
        <f t="shared" si="146"/>
        <v>0</v>
      </c>
      <c r="CM1078" s="223">
        <f t="shared" si="147"/>
        <v>0</v>
      </c>
      <c r="CN1078" s="223">
        <f t="shared" si="148"/>
        <v>0</v>
      </c>
      <c r="CO1078" s="223">
        <f t="shared" si="148"/>
        <v>0</v>
      </c>
      <c r="CP1078" s="223">
        <f t="shared" si="149"/>
        <v>0</v>
      </c>
      <c r="CQ1078" s="223">
        <f t="shared" si="150"/>
        <v>0</v>
      </c>
      <c r="CR1078" s="222"/>
      <c r="CS1078" s="222"/>
      <c r="CT1078" s="222"/>
      <c r="CU1078" s="222"/>
      <c r="CV1078" s="222"/>
      <c r="CW1078" s="222"/>
      <c r="CX1078" s="222"/>
      <c r="CY1078" s="222"/>
      <c r="CZ1078" s="222"/>
      <c r="DA1078" s="222"/>
      <c r="DB1078" s="224">
        <f t="shared" si="151"/>
        <v>0</v>
      </c>
      <c r="DC1078" s="224">
        <f t="shared" si="152"/>
        <v>0</v>
      </c>
      <c r="DD1078" s="224">
        <f t="shared" si="153"/>
        <v>0</v>
      </c>
      <c r="DE1078" s="225">
        <f t="shared" si="154"/>
        <v>0</v>
      </c>
      <c r="DF1078" s="222"/>
      <c r="DG1078" s="222"/>
    </row>
    <row r="1079" spans="90:111" x14ac:dyDescent="0.25">
      <c r="CL1079" s="223">
        <f t="shared" si="146"/>
        <v>0</v>
      </c>
      <c r="CM1079" s="223">
        <f t="shared" si="147"/>
        <v>0</v>
      </c>
      <c r="CN1079" s="223">
        <f t="shared" si="148"/>
        <v>0</v>
      </c>
      <c r="CO1079" s="223">
        <f t="shared" si="148"/>
        <v>0</v>
      </c>
      <c r="CP1079" s="223">
        <f t="shared" si="149"/>
        <v>0</v>
      </c>
      <c r="CQ1079" s="223">
        <f t="shared" si="150"/>
        <v>0</v>
      </c>
      <c r="CR1079" s="222"/>
      <c r="CS1079" s="222"/>
      <c r="CT1079" s="222"/>
      <c r="CU1079" s="222"/>
      <c r="CV1079" s="222"/>
      <c r="CW1079" s="222"/>
      <c r="CX1079" s="222"/>
      <c r="CY1079" s="222"/>
      <c r="CZ1079" s="222"/>
      <c r="DA1079" s="222"/>
      <c r="DB1079" s="224">
        <f t="shared" si="151"/>
        <v>0</v>
      </c>
      <c r="DC1079" s="224">
        <f t="shared" si="152"/>
        <v>0</v>
      </c>
      <c r="DD1079" s="224">
        <f t="shared" si="153"/>
        <v>0</v>
      </c>
      <c r="DE1079" s="225">
        <f t="shared" si="154"/>
        <v>0</v>
      </c>
      <c r="DF1079" s="222"/>
      <c r="DG1079" s="222"/>
    </row>
    <row r="1080" spans="90:111" x14ac:dyDescent="0.25">
      <c r="CL1080" s="223">
        <f t="shared" si="146"/>
        <v>0</v>
      </c>
      <c r="CM1080" s="223">
        <f t="shared" si="147"/>
        <v>0</v>
      </c>
      <c r="CN1080" s="223">
        <f t="shared" si="148"/>
        <v>0</v>
      </c>
      <c r="CO1080" s="223">
        <f t="shared" si="148"/>
        <v>0</v>
      </c>
      <c r="CP1080" s="223">
        <f t="shared" si="149"/>
        <v>0</v>
      </c>
      <c r="CQ1080" s="223">
        <f t="shared" si="150"/>
        <v>0</v>
      </c>
      <c r="CR1080" s="222"/>
      <c r="CS1080" s="222"/>
      <c r="CT1080" s="222"/>
      <c r="CU1080" s="222"/>
      <c r="CV1080" s="222"/>
      <c r="CW1080" s="222"/>
      <c r="CX1080" s="222"/>
      <c r="CY1080" s="222"/>
      <c r="CZ1080" s="222"/>
      <c r="DA1080" s="222"/>
      <c r="DB1080" s="224">
        <f t="shared" si="151"/>
        <v>0</v>
      </c>
      <c r="DC1080" s="224">
        <f t="shared" si="152"/>
        <v>0</v>
      </c>
      <c r="DD1080" s="224">
        <f t="shared" si="153"/>
        <v>0</v>
      </c>
      <c r="DE1080" s="225">
        <f t="shared" si="154"/>
        <v>0</v>
      </c>
      <c r="DF1080" s="222"/>
      <c r="DG1080" s="222"/>
    </row>
    <row r="1081" spans="90:111" x14ac:dyDescent="0.25">
      <c r="CL1081" s="223">
        <f t="shared" si="146"/>
        <v>0</v>
      </c>
      <c r="CM1081" s="223">
        <f t="shared" si="147"/>
        <v>0</v>
      </c>
      <c r="CN1081" s="223">
        <f t="shared" si="148"/>
        <v>0</v>
      </c>
      <c r="CO1081" s="223">
        <f t="shared" si="148"/>
        <v>0</v>
      </c>
      <c r="CP1081" s="223">
        <f t="shared" si="149"/>
        <v>0</v>
      </c>
      <c r="CQ1081" s="223">
        <f t="shared" si="150"/>
        <v>0</v>
      </c>
      <c r="CR1081" s="222"/>
      <c r="CS1081" s="222"/>
      <c r="CT1081" s="222"/>
      <c r="CU1081" s="222"/>
      <c r="CV1081" s="222"/>
      <c r="CW1081" s="222"/>
      <c r="CX1081" s="222"/>
      <c r="CY1081" s="222"/>
      <c r="CZ1081" s="222"/>
      <c r="DA1081" s="222"/>
      <c r="DB1081" s="224">
        <f t="shared" si="151"/>
        <v>0</v>
      </c>
      <c r="DC1081" s="224">
        <f t="shared" si="152"/>
        <v>0</v>
      </c>
      <c r="DD1081" s="224">
        <f t="shared" si="153"/>
        <v>0</v>
      </c>
      <c r="DE1081" s="225">
        <f t="shared" si="154"/>
        <v>0</v>
      </c>
      <c r="DF1081" s="222"/>
      <c r="DG1081" s="222"/>
    </row>
    <row r="1082" spans="90:111" x14ac:dyDescent="0.25">
      <c r="CL1082" s="223">
        <f t="shared" si="146"/>
        <v>0</v>
      </c>
      <c r="CM1082" s="223">
        <f t="shared" si="147"/>
        <v>0</v>
      </c>
      <c r="CN1082" s="223">
        <f t="shared" si="148"/>
        <v>0</v>
      </c>
      <c r="CO1082" s="223">
        <f t="shared" si="148"/>
        <v>0</v>
      </c>
      <c r="CP1082" s="223">
        <f t="shared" si="149"/>
        <v>0</v>
      </c>
      <c r="CQ1082" s="223">
        <f t="shared" si="150"/>
        <v>0</v>
      </c>
      <c r="CR1082" s="222"/>
      <c r="CS1082" s="222"/>
      <c r="CT1082" s="222"/>
      <c r="CU1082" s="222"/>
      <c r="CV1082" s="222"/>
      <c r="CW1082" s="222"/>
      <c r="CX1082" s="222"/>
      <c r="CY1082" s="222"/>
      <c r="CZ1082" s="222"/>
      <c r="DA1082" s="222"/>
      <c r="DB1082" s="224">
        <f t="shared" si="151"/>
        <v>0</v>
      </c>
      <c r="DC1082" s="224">
        <f t="shared" si="152"/>
        <v>0</v>
      </c>
      <c r="DD1082" s="224">
        <f t="shared" si="153"/>
        <v>0</v>
      </c>
      <c r="DE1082" s="225">
        <f t="shared" si="154"/>
        <v>0</v>
      </c>
      <c r="DF1082" s="222"/>
      <c r="DG1082" s="222"/>
    </row>
    <row r="1083" spans="90:111" x14ac:dyDescent="0.25">
      <c r="CL1083" s="223">
        <f t="shared" si="146"/>
        <v>0</v>
      </c>
      <c r="CM1083" s="223">
        <f t="shared" si="147"/>
        <v>0</v>
      </c>
      <c r="CN1083" s="223">
        <f t="shared" si="148"/>
        <v>0</v>
      </c>
      <c r="CO1083" s="223">
        <f t="shared" si="148"/>
        <v>0</v>
      </c>
      <c r="CP1083" s="223">
        <f t="shared" si="149"/>
        <v>0</v>
      </c>
      <c r="CQ1083" s="223">
        <f t="shared" si="150"/>
        <v>0</v>
      </c>
      <c r="CR1083" s="222"/>
      <c r="CS1083" s="222"/>
      <c r="CT1083" s="222"/>
      <c r="CU1083" s="222"/>
      <c r="CV1083" s="222"/>
      <c r="CW1083" s="222"/>
      <c r="CX1083" s="222"/>
      <c r="CY1083" s="222"/>
      <c r="CZ1083" s="222"/>
      <c r="DA1083" s="222"/>
      <c r="DB1083" s="224">
        <f t="shared" si="151"/>
        <v>0</v>
      </c>
      <c r="DC1083" s="224">
        <f t="shared" si="152"/>
        <v>0</v>
      </c>
      <c r="DD1083" s="224">
        <f t="shared" si="153"/>
        <v>0</v>
      </c>
      <c r="DE1083" s="225">
        <f t="shared" si="154"/>
        <v>0</v>
      </c>
      <c r="DF1083" s="222"/>
      <c r="DG1083" s="222"/>
    </row>
    <row r="1084" spans="90:111" x14ac:dyDescent="0.25">
      <c r="CL1084" s="223">
        <f t="shared" si="146"/>
        <v>0</v>
      </c>
      <c r="CM1084" s="223">
        <f t="shared" si="147"/>
        <v>0</v>
      </c>
      <c r="CN1084" s="223">
        <f t="shared" si="148"/>
        <v>0</v>
      </c>
      <c r="CO1084" s="223">
        <f t="shared" si="148"/>
        <v>0</v>
      </c>
      <c r="CP1084" s="223">
        <f t="shared" si="149"/>
        <v>0</v>
      </c>
      <c r="CQ1084" s="223">
        <f t="shared" si="150"/>
        <v>0</v>
      </c>
      <c r="CR1084" s="222"/>
      <c r="CS1084" s="222"/>
      <c r="CT1084" s="222"/>
      <c r="CU1084" s="222"/>
      <c r="CV1084" s="222"/>
      <c r="CW1084" s="222"/>
      <c r="CX1084" s="222"/>
      <c r="CY1084" s="222"/>
      <c r="CZ1084" s="222"/>
      <c r="DA1084" s="222"/>
      <c r="DB1084" s="224">
        <f t="shared" si="151"/>
        <v>0</v>
      </c>
      <c r="DC1084" s="224">
        <f t="shared" si="152"/>
        <v>0</v>
      </c>
      <c r="DD1084" s="224">
        <f t="shared" si="153"/>
        <v>0</v>
      </c>
      <c r="DE1084" s="225">
        <f t="shared" si="154"/>
        <v>0</v>
      </c>
      <c r="DF1084" s="222"/>
      <c r="DG1084" s="222"/>
    </row>
    <row r="1085" spans="90:111" x14ac:dyDescent="0.25">
      <c r="CL1085" s="223">
        <f t="shared" si="146"/>
        <v>0</v>
      </c>
      <c r="CM1085" s="223">
        <f t="shared" si="147"/>
        <v>0</v>
      </c>
      <c r="CN1085" s="223">
        <f t="shared" si="148"/>
        <v>0</v>
      </c>
      <c r="CO1085" s="223">
        <f t="shared" si="148"/>
        <v>0</v>
      </c>
      <c r="CP1085" s="223">
        <f t="shared" si="149"/>
        <v>0</v>
      </c>
      <c r="CQ1085" s="223">
        <f t="shared" si="150"/>
        <v>0</v>
      </c>
      <c r="CR1085" s="222"/>
      <c r="CS1085" s="222"/>
      <c r="CT1085" s="222"/>
      <c r="CU1085" s="222"/>
      <c r="CV1085" s="222"/>
      <c r="CW1085" s="222"/>
      <c r="CX1085" s="222"/>
      <c r="CY1085" s="222"/>
      <c r="CZ1085" s="222"/>
      <c r="DA1085" s="222"/>
      <c r="DB1085" s="224">
        <f t="shared" si="151"/>
        <v>0</v>
      </c>
      <c r="DC1085" s="224">
        <f t="shared" si="152"/>
        <v>0</v>
      </c>
      <c r="DD1085" s="224">
        <f t="shared" si="153"/>
        <v>0</v>
      </c>
      <c r="DE1085" s="225">
        <f t="shared" si="154"/>
        <v>0</v>
      </c>
      <c r="DF1085" s="222"/>
      <c r="DG1085" s="222"/>
    </row>
    <row r="1086" spans="90:111" x14ac:dyDescent="0.25">
      <c r="CL1086" s="223">
        <f t="shared" si="146"/>
        <v>0</v>
      </c>
      <c r="CM1086" s="223">
        <f t="shared" si="147"/>
        <v>0</v>
      </c>
      <c r="CN1086" s="223">
        <f t="shared" si="148"/>
        <v>0</v>
      </c>
      <c r="CO1086" s="223">
        <f t="shared" si="148"/>
        <v>0</v>
      </c>
      <c r="CP1086" s="223">
        <f t="shared" si="149"/>
        <v>0</v>
      </c>
      <c r="CQ1086" s="223">
        <f t="shared" si="150"/>
        <v>0</v>
      </c>
      <c r="CR1086" s="222"/>
      <c r="CS1086" s="222"/>
      <c r="CT1086" s="222"/>
      <c r="CU1086" s="222"/>
      <c r="CV1086" s="222"/>
      <c r="CW1086" s="222"/>
      <c r="CX1086" s="222"/>
      <c r="CY1086" s="222"/>
      <c r="CZ1086" s="222"/>
      <c r="DA1086" s="222"/>
      <c r="DB1086" s="224">
        <f t="shared" si="151"/>
        <v>0</v>
      </c>
      <c r="DC1086" s="224">
        <f t="shared" si="152"/>
        <v>0</v>
      </c>
      <c r="DD1086" s="224">
        <f t="shared" si="153"/>
        <v>0</v>
      </c>
      <c r="DE1086" s="225">
        <f t="shared" si="154"/>
        <v>0</v>
      </c>
      <c r="DF1086" s="222"/>
      <c r="DG1086" s="222"/>
    </row>
    <row r="1087" spans="90:111" x14ac:dyDescent="0.25">
      <c r="CL1087" s="223">
        <f t="shared" si="146"/>
        <v>0</v>
      </c>
      <c r="CM1087" s="223">
        <f t="shared" si="147"/>
        <v>0</v>
      </c>
      <c r="CN1087" s="223">
        <f t="shared" si="148"/>
        <v>0</v>
      </c>
      <c r="CO1087" s="223">
        <f t="shared" si="148"/>
        <v>0</v>
      </c>
      <c r="CP1087" s="223">
        <f t="shared" si="149"/>
        <v>0</v>
      </c>
      <c r="CQ1087" s="223">
        <f t="shared" si="150"/>
        <v>0</v>
      </c>
      <c r="CR1087" s="222"/>
      <c r="CS1087" s="222"/>
      <c r="CT1087" s="222"/>
      <c r="CU1087" s="222"/>
      <c r="CV1087" s="222"/>
      <c r="CW1087" s="222"/>
      <c r="CX1087" s="222"/>
      <c r="CY1087" s="222"/>
      <c r="CZ1087" s="222"/>
      <c r="DA1087" s="222"/>
      <c r="DB1087" s="224">
        <f t="shared" si="151"/>
        <v>0</v>
      </c>
      <c r="DC1087" s="224">
        <f t="shared" si="152"/>
        <v>0</v>
      </c>
      <c r="DD1087" s="224">
        <f t="shared" si="153"/>
        <v>0</v>
      </c>
      <c r="DE1087" s="225">
        <f t="shared" si="154"/>
        <v>0</v>
      </c>
      <c r="DF1087" s="222"/>
      <c r="DG1087" s="222"/>
    </row>
    <row r="1088" spans="90:111" x14ac:dyDescent="0.25">
      <c r="CL1088" s="223">
        <f t="shared" si="146"/>
        <v>0</v>
      </c>
      <c r="CM1088" s="223">
        <f t="shared" si="147"/>
        <v>0</v>
      </c>
      <c r="CN1088" s="223">
        <f t="shared" si="148"/>
        <v>0</v>
      </c>
      <c r="CO1088" s="223">
        <f t="shared" si="148"/>
        <v>0</v>
      </c>
      <c r="CP1088" s="223">
        <f t="shared" si="149"/>
        <v>0</v>
      </c>
      <c r="CQ1088" s="223">
        <f t="shared" si="150"/>
        <v>0</v>
      </c>
      <c r="CR1088" s="222"/>
      <c r="CS1088" s="222"/>
      <c r="CT1088" s="222"/>
      <c r="CU1088" s="222"/>
      <c r="CV1088" s="222"/>
      <c r="CW1088" s="222"/>
      <c r="CX1088" s="222"/>
      <c r="CY1088" s="222"/>
      <c r="CZ1088" s="222"/>
      <c r="DA1088" s="222"/>
      <c r="DB1088" s="224">
        <f t="shared" si="151"/>
        <v>0</v>
      </c>
      <c r="DC1088" s="224">
        <f t="shared" si="152"/>
        <v>0</v>
      </c>
      <c r="DD1088" s="224">
        <f t="shared" si="153"/>
        <v>0</v>
      </c>
      <c r="DE1088" s="225">
        <f t="shared" si="154"/>
        <v>0</v>
      </c>
      <c r="DF1088" s="222"/>
      <c r="DG1088" s="222"/>
    </row>
    <row r="1089" spans="90:111" x14ac:dyDescent="0.25">
      <c r="CL1089" s="223">
        <f t="shared" si="146"/>
        <v>0</v>
      </c>
      <c r="CM1089" s="223">
        <f t="shared" si="147"/>
        <v>0</v>
      </c>
      <c r="CN1089" s="223">
        <f t="shared" si="148"/>
        <v>0</v>
      </c>
      <c r="CO1089" s="223">
        <f t="shared" si="148"/>
        <v>0</v>
      </c>
      <c r="CP1089" s="223">
        <f t="shared" si="149"/>
        <v>0</v>
      </c>
      <c r="CQ1089" s="223">
        <f t="shared" si="150"/>
        <v>0</v>
      </c>
      <c r="CR1089" s="222"/>
      <c r="CS1089" s="222"/>
      <c r="CT1089" s="222"/>
      <c r="CU1089" s="222"/>
      <c r="CV1089" s="222"/>
      <c r="CW1089" s="222"/>
      <c r="CX1089" s="222"/>
      <c r="CY1089" s="222"/>
      <c r="CZ1089" s="222"/>
      <c r="DA1089" s="222"/>
      <c r="DB1089" s="224">
        <f t="shared" si="151"/>
        <v>0</v>
      </c>
      <c r="DC1089" s="224">
        <f t="shared" si="152"/>
        <v>0</v>
      </c>
      <c r="DD1089" s="224">
        <f t="shared" si="153"/>
        <v>0</v>
      </c>
      <c r="DE1089" s="225">
        <f t="shared" si="154"/>
        <v>0</v>
      </c>
      <c r="DF1089" s="222"/>
      <c r="DG1089" s="222"/>
    </row>
    <row r="1090" spans="90:111" x14ac:dyDescent="0.25">
      <c r="CL1090" s="223">
        <f t="shared" si="146"/>
        <v>0</v>
      </c>
      <c r="CM1090" s="223">
        <f t="shared" si="147"/>
        <v>0</v>
      </c>
      <c r="CN1090" s="223">
        <f t="shared" si="148"/>
        <v>0</v>
      </c>
      <c r="CO1090" s="223">
        <f t="shared" si="148"/>
        <v>0</v>
      </c>
      <c r="CP1090" s="223">
        <f t="shared" si="149"/>
        <v>0</v>
      </c>
      <c r="CQ1090" s="223">
        <f t="shared" si="150"/>
        <v>0</v>
      </c>
      <c r="CR1090" s="222"/>
      <c r="CS1090" s="222"/>
      <c r="CT1090" s="222"/>
      <c r="CU1090" s="222"/>
      <c r="CV1090" s="222"/>
      <c r="CW1090" s="222"/>
      <c r="CX1090" s="222"/>
      <c r="CY1090" s="222"/>
      <c r="CZ1090" s="222"/>
      <c r="DA1090" s="222"/>
      <c r="DB1090" s="224">
        <f t="shared" si="151"/>
        <v>0</v>
      </c>
      <c r="DC1090" s="224">
        <f t="shared" si="152"/>
        <v>0</v>
      </c>
      <c r="DD1090" s="224">
        <f t="shared" si="153"/>
        <v>0</v>
      </c>
      <c r="DE1090" s="225">
        <f t="shared" si="154"/>
        <v>0</v>
      </c>
      <c r="DF1090" s="222"/>
      <c r="DG1090" s="222"/>
    </row>
    <row r="1091" spans="90:111" x14ac:dyDescent="0.25">
      <c r="CL1091" s="223">
        <f t="shared" ref="CL1091:CL1154" si="155">SUM(BB1091:BL1091)+BR1091</f>
        <v>0</v>
      </c>
      <c r="CM1091" s="223">
        <f t="shared" ref="CM1091:CM1154" si="156">SUM(BM1091:BO1091)</f>
        <v>0</v>
      </c>
      <c r="CN1091" s="223">
        <f t="shared" ref="CN1091:CO1154" si="157">BP1091</f>
        <v>0</v>
      </c>
      <c r="CO1091" s="223">
        <f t="shared" si="157"/>
        <v>0</v>
      </c>
      <c r="CP1091" s="223">
        <f t="shared" ref="CP1091:CP1154" si="158">SUM(CL1091:CO1091)</f>
        <v>0</v>
      </c>
      <c r="CQ1091" s="223">
        <f t="shared" ref="CQ1091:CQ1154" si="159">CP1091-BU1091</f>
        <v>0</v>
      </c>
      <c r="CR1091" s="222"/>
      <c r="CS1091" s="222"/>
      <c r="CT1091" s="222"/>
      <c r="CU1091" s="222"/>
      <c r="CV1091" s="222"/>
      <c r="CW1091" s="222"/>
      <c r="CX1091" s="222"/>
      <c r="CY1091" s="222"/>
      <c r="CZ1091" s="222"/>
      <c r="DA1091" s="222"/>
      <c r="DB1091" s="224">
        <f t="shared" ref="DB1091:DB1154" si="160">SUM(BB1091:BE1091)+BM1091+BN1091</f>
        <v>0</v>
      </c>
      <c r="DC1091" s="224">
        <f t="shared" ref="DC1091:DC1154" si="161">BF1091+BG1091+BH1091+BI1091+BJ1091+BK1091+BL1091+BO1091+BR1091</f>
        <v>0</v>
      </c>
      <c r="DD1091" s="224">
        <f t="shared" ref="DD1091:DD1154" si="162">DC1091+DB1091</f>
        <v>0</v>
      </c>
      <c r="DE1091" s="225">
        <f t="shared" ref="DE1091:DE1154" si="163">DD1091-BS1091</f>
        <v>0</v>
      </c>
      <c r="DF1091" s="222"/>
      <c r="DG1091" s="222"/>
    </row>
    <row r="1092" spans="90:111" x14ac:dyDescent="0.25">
      <c r="CL1092" s="223">
        <f t="shared" si="155"/>
        <v>0</v>
      </c>
      <c r="CM1092" s="223">
        <f t="shared" si="156"/>
        <v>0</v>
      </c>
      <c r="CN1092" s="223">
        <f t="shared" si="157"/>
        <v>0</v>
      </c>
      <c r="CO1092" s="223">
        <f t="shared" si="157"/>
        <v>0</v>
      </c>
      <c r="CP1092" s="223">
        <f t="shared" si="158"/>
        <v>0</v>
      </c>
      <c r="CQ1092" s="223">
        <f t="shared" si="159"/>
        <v>0</v>
      </c>
      <c r="CR1092" s="222"/>
      <c r="CS1092" s="222"/>
      <c r="CT1092" s="222"/>
      <c r="CU1092" s="222"/>
      <c r="CV1092" s="222"/>
      <c r="CW1092" s="222"/>
      <c r="CX1092" s="222"/>
      <c r="CY1092" s="222"/>
      <c r="CZ1092" s="222"/>
      <c r="DA1092" s="222"/>
      <c r="DB1092" s="224">
        <f t="shared" si="160"/>
        <v>0</v>
      </c>
      <c r="DC1092" s="224">
        <f t="shared" si="161"/>
        <v>0</v>
      </c>
      <c r="DD1092" s="224">
        <f t="shared" si="162"/>
        <v>0</v>
      </c>
      <c r="DE1092" s="225">
        <f t="shared" si="163"/>
        <v>0</v>
      </c>
      <c r="DF1092" s="222"/>
      <c r="DG1092" s="222"/>
    </row>
    <row r="1093" spans="90:111" x14ac:dyDescent="0.25">
      <c r="CL1093" s="223">
        <f t="shared" si="155"/>
        <v>0</v>
      </c>
      <c r="CM1093" s="223">
        <f t="shared" si="156"/>
        <v>0</v>
      </c>
      <c r="CN1093" s="223">
        <f t="shared" si="157"/>
        <v>0</v>
      </c>
      <c r="CO1093" s="223">
        <f t="shared" si="157"/>
        <v>0</v>
      </c>
      <c r="CP1093" s="223">
        <f t="shared" si="158"/>
        <v>0</v>
      </c>
      <c r="CQ1093" s="223">
        <f t="shared" si="159"/>
        <v>0</v>
      </c>
      <c r="CR1093" s="222"/>
      <c r="CS1093" s="222"/>
      <c r="CT1093" s="222"/>
      <c r="CU1093" s="222"/>
      <c r="CV1093" s="222"/>
      <c r="CW1093" s="222"/>
      <c r="CX1093" s="222"/>
      <c r="CY1093" s="222"/>
      <c r="CZ1093" s="222"/>
      <c r="DA1093" s="222"/>
      <c r="DB1093" s="224">
        <f t="shared" si="160"/>
        <v>0</v>
      </c>
      <c r="DC1093" s="224">
        <f t="shared" si="161"/>
        <v>0</v>
      </c>
      <c r="DD1093" s="224">
        <f t="shared" si="162"/>
        <v>0</v>
      </c>
      <c r="DE1093" s="225">
        <f t="shared" si="163"/>
        <v>0</v>
      </c>
      <c r="DF1093" s="222"/>
      <c r="DG1093" s="222"/>
    </row>
    <row r="1094" spans="90:111" x14ac:dyDescent="0.25">
      <c r="CL1094" s="223">
        <f t="shared" si="155"/>
        <v>0</v>
      </c>
      <c r="CM1094" s="223">
        <f t="shared" si="156"/>
        <v>0</v>
      </c>
      <c r="CN1094" s="223">
        <f t="shared" si="157"/>
        <v>0</v>
      </c>
      <c r="CO1094" s="223">
        <f t="shared" si="157"/>
        <v>0</v>
      </c>
      <c r="CP1094" s="223">
        <f t="shared" si="158"/>
        <v>0</v>
      </c>
      <c r="CQ1094" s="223">
        <f t="shared" si="159"/>
        <v>0</v>
      </c>
      <c r="CR1094" s="222"/>
      <c r="CS1094" s="222"/>
      <c r="CT1094" s="222"/>
      <c r="CU1094" s="222"/>
      <c r="CV1094" s="222"/>
      <c r="CW1094" s="222"/>
      <c r="CX1094" s="222"/>
      <c r="CY1094" s="222"/>
      <c r="CZ1094" s="222"/>
      <c r="DA1094" s="222"/>
      <c r="DB1094" s="224">
        <f t="shared" si="160"/>
        <v>0</v>
      </c>
      <c r="DC1094" s="224">
        <f t="shared" si="161"/>
        <v>0</v>
      </c>
      <c r="DD1094" s="224">
        <f t="shared" si="162"/>
        <v>0</v>
      </c>
      <c r="DE1094" s="225">
        <f t="shared" si="163"/>
        <v>0</v>
      </c>
      <c r="DF1094" s="222"/>
      <c r="DG1094" s="222"/>
    </row>
    <row r="1095" spans="90:111" x14ac:dyDescent="0.25">
      <c r="CL1095" s="223">
        <f t="shared" si="155"/>
        <v>0</v>
      </c>
      <c r="CM1095" s="223">
        <f t="shared" si="156"/>
        <v>0</v>
      </c>
      <c r="CN1095" s="223">
        <f t="shared" si="157"/>
        <v>0</v>
      </c>
      <c r="CO1095" s="223">
        <f t="shared" si="157"/>
        <v>0</v>
      </c>
      <c r="CP1095" s="223">
        <f t="shared" si="158"/>
        <v>0</v>
      </c>
      <c r="CQ1095" s="223">
        <f t="shared" si="159"/>
        <v>0</v>
      </c>
      <c r="CR1095" s="222"/>
      <c r="CS1095" s="222"/>
      <c r="CT1095" s="222"/>
      <c r="CU1095" s="222"/>
      <c r="CV1095" s="222"/>
      <c r="CW1095" s="222"/>
      <c r="CX1095" s="222"/>
      <c r="CY1095" s="222"/>
      <c r="CZ1095" s="222"/>
      <c r="DA1095" s="222"/>
      <c r="DB1095" s="224">
        <f t="shared" si="160"/>
        <v>0</v>
      </c>
      <c r="DC1095" s="224">
        <f t="shared" si="161"/>
        <v>0</v>
      </c>
      <c r="DD1095" s="224">
        <f t="shared" si="162"/>
        <v>0</v>
      </c>
      <c r="DE1095" s="225">
        <f t="shared" si="163"/>
        <v>0</v>
      </c>
      <c r="DF1095" s="222"/>
      <c r="DG1095" s="222"/>
    </row>
    <row r="1096" spans="90:111" x14ac:dyDescent="0.25">
      <c r="CL1096" s="223">
        <f t="shared" si="155"/>
        <v>0</v>
      </c>
      <c r="CM1096" s="223">
        <f t="shared" si="156"/>
        <v>0</v>
      </c>
      <c r="CN1096" s="223">
        <f t="shared" si="157"/>
        <v>0</v>
      </c>
      <c r="CO1096" s="223">
        <f t="shared" si="157"/>
        <v>0</v>
      </c>
      <c r="CP1096" s="223">
        <f t="shared" si="158"/>
        <v>0</v>
      </c>
      <c r="CQ1096" s="223">
        <f t="shared" si="159"/>
        <v>0</v>
      </c>
      <c r="CR1096" s="222"/>
      <c r="CS1096" s="222"/>
      <c r="CT1096" s="222"/>
      <c r="CU1096" s="222"/>
      <c r="CV1096" s="222"/>
      <c r="CW1096" s="222"/>
      <c r="CX1096" s="222"/>
      <c r="CY1096" s="222"/>
      <c r="CZ1096" s="222"/>
      <c r="DA1096" s="222"/>
      <c r="DB1096" s="224">
        <f t="shared" si="160"/>
        <v>0</v>
      </c>
      <c r="DC1096" s="224">
        <f t="shared" si="161"/>
        <v>0</v>
      </c>
      <c r="DD1096" s="224">
        <f t="shared" si="162"/>
        <v>0</v>
      </c>
      <c r="DE1096" s="225">
        <f t="shared" si="163"/>
        <v>0</v>
      </c>
      <c r="DF1096" s="222"/>
      <c r="DG1096" s="222"/>
    </row>
    <row r="1097" spans="90:111" x14ac:dyDescent="0.25">
      <c r="CL1097" s="223">
        <f t="shared" si="155"/>
        <v>0</v>
      </c>
      <c r="CM1097" s="223">
        <f t="shared" si="156"/>
        <v>0</v>
      </c>
      <c r="CN1097" s="223">
        <f t="shared" si="157"/>
        <v>0</v>
      </c>
      <c r="CO1097" s="223">
        <f t="shared" si="157"/>
        <v>0</v>
      </c>
      <c r="CP1097" s="223">
        <f t="shared" si="158"/>
        <v>0</v>
      </c>
      <c r="CQ1097" s="223">
        <f t="shared" si="159"/>
        <v>0</v>
      </c>
      <c r="CR1097" s="222"/>
      <c r="CS1097" s="222"/>
      <c r="CT1097" s="222"/>
      <c r="CU1097" s="222"/>
      <c r="CV1097" s="222"/>
      <c r="CW1097" s="222"/>
      <c r="CX1097" s="222"/>
      <c r="CY1097" s="222"/>
      <c r="CZ1097" s="222"/>
      <c r="DA1097" s="222"/>
      <c r="DB1097" s="224">
        <f t="shared" si="160"/>
        <v>0</v>
      </c>
      <c r="DC1097" s="224">
        <f t="shared" si="161"/>
        <v>0</v>
      </c>
      <c r="DD1097" s="224">
        <f t="shared" si="162"/>
        <v>0</v>
      </c>
      <c r="DE1097" s="225">
        <f t="shared" si="163"/>
        <v>0</v>
      </c>
      <c r="DF1097" s="222"/>
      <c r="DG1097" s="222"/>
    </row>
    <row r="1098" spans="90:111" x14ac:dyDescent="0.25">
      <c r="CL1098" s="223">
        <f t="shared" si="155"/>
        <v>0</v>
      </c>
      <c r="CM1098" s="223">
        <f t="shared" si="156"/>
        <v>0</v>
      </c>
      <c r="CN1098" s="223">
        <f t="shared" si="157"/>
        <v>0</v>
      </c>
      <c r="CO1098" s="223">
        <f t="shared" si="157"/>
        <v>0</v>
      </c>
      <c r="CP1098" s="223">
        <f t="shared" si="158"/>
        <v>0</v>
      </c>
      <c r="CQ1098" s="223">
        <f t="shared" si="159"/>
        <v>0</v>
      </c>
      <c r="CR1098" s="222"/>
      <c r="CS1098" s="222"/>
      <c r="CT1098" s="222"/>
      <c r="CU1098" s="222"/>
      <c r="CV1098" s="222"/>
      <c r="CW1098" s="222"/>
      <c r="CX1098" s="222"/>
      <c r="CY1098" s="222"/>
      <c r="CZ1098" s="222"/>
      <c r="DA1098" s="222"/>
      <c r="DB1098" s="224">
        <f t="shared" si="160"/>
        <v>0</v>
      </c>
      <c r="DC1098" s="224">
        <f t="shared" si="161"/>
        <v>0</v>
      </c>
      <c r="DD1098" s="224">
        <f t="shared" si="162"/>
        <v>0</v>
      </c>
      <c r="DE1098" s="225">
        <f t="shared" si="163"/>
        <v>0</v>
      </c>
      <c r="DF1098" s="222"/>
      <c r="DG1098" s="222"/>
    </row>
    <row r="1099" spans="90:111" x14ac:dyDescent="0.25">
      <c r="CL1099" s="223">
        <f t="shared" si="155"/>
        <v>0</v>
      </c>
      <c r="CM1099" s="223">
        <f t="shared" si="156"/>
        <v>0</v>
      </c>
      <c r="CN1099" s="223">
        <f t="shared" si="157"/>
        <v>0</v>
      </c>
      <c r="CO1099" s="223">
        <f t="shared" si="157"/>
        <v>0</v>
      </c>
      <c r="CP1099" s="223">
        <f t="shared" si="158"/>
        <v>0</v>
      </c>
      <c r="CQ1099" s="223">
        <f t="shared" si="159"/>
        <v>0</v>
      </c>
      <c r="CR1099" s="222"/>
      <c r="CS1099" s="222"/>
      <c r="CT1099" s="222"/>
      <c r="CU1099" s="222"/>
      <c r="CV1099" s="222"/>
      <c r="CW1099" s="222"/>
      <c r="CX1099" s="222"/>
      <c r="CY1099" s="222"/>
      <c r="CZ1099" s="222"/>
      <c r="DA1099" s="222"/>
      <c r="DB1099" s="224">
        <f t="shared" si="160"/>
        <v>0</v>
      </c>
      <c r="DC1099" s="224">
        <f t="shared" si="161"/>
        <v>0</v>
      </c>
      <c r="DD1099" s="224">
        <f t="shared" si="162"/>
        <v>0</v>
      </c>
      <c r="DE1099" s="225">
        <f t="shared" si="163"/>
        <v>0</v>
      </c>
      <c r="DF1099" s="222"/>
      <c r="DG1099" s="222"/>
    </row>
    <row r="1100" spans="90:111" x14ac:dyDescent="0.25">
      <c r="CL1100" s="223">
        <f t="shared" si="155"/>
        <v>0</v>
      </c>
      <c r="CM1100" s="223">
        <f t="shared" si="156"/>
        <v>0</v>
      </c>
      <c r="CN1100" s="223">
        <f t="shared" si="157"/>
        <v>0</v>
      </c>
      <c r="CO1100" s="223">
        <f t="shared" si="157"/>
        <v>0</v>
      </c>
      <c r="CP1100" s="223">
        <f t="shared" si="158"/>
        <v>0</v>
      </c>
      <c r="CQ1100" s="223">
        <f t="shared" si="159"/>
        <v>0</v>
      </c>
      <c r="CR1100" s="222"/>
      <c r="CS1100" s="222"/>
      <c r="CT1100" s="222"/>
      <c r="CU1100" s="222"/>
      <c r="CV1100" s="222"/>
      <c r="CW1100" s="222"/>
      <c r="CX1100" s="222"/>
      <c r="CY1100" s="222"/>
      <c r="CZ1100" s="222"/>
      <c r="DA1100" s="222"/>
      <c r="DB1100" s="224">
        <f t="shared" si="160"/>
        <v>0</v>
      </c>
      <c r="DC1100" s="224">
        <f t="shared" si="161"/>
        <v>0</v>
      </c>
      <c r="DD1100" s="224">
        <f t="shared" si="162"/>
        <v>0</v>
      </c>
      <c r="DE1100" s="225">
        <f t="shared" si="163"/>
        <v>0</v>
      </c>
      <c r="DF1100" s="222"/>
      <c r="DG1100" s="222"/>
    </row>
    <row r="1101" spans="90:111" x14ac:dyDescent="0.25">
      <c r="CL1101" s="223">
        <f t="shared" si="155"/>
        <v>0</v>
      </c>
      <c r="CM1101" s="223">
        <f t="shared" si="156"/>
        <v>0</v>
      </c>
      <c r="CN1101" s="223">
        <f t="shared" si="157"/>
        <v>0</v>
      </c>
      <c r="CO1101" s="223">
        <f t="shared" si="157"/>
        <v>0</v>
      </c>
      <c r="CP1101" s="223">
        <f t="shared" si="158"/>
        <v>0</v>
      </c>
      <c r="CQ1101" s="223">
        <f t="shared" si="159"/>
        <v>0</v>
      </c>
      <c r="CR1101" s="222"/>
      <c r="CS1101" s="222"/>
      <c r="CT1101" s="222"/>
      <c r="CU1101" s="222"/>
      <c r="CV1101" s="222"/>
      <c r="CW1101" s="222"/>
      <c r="CX1101" s="222"/>
      <c r="CY1101" s="222"/>
      <c r="CZ1101" s="222"/>
      <c r="DA1101" s="222"/>
      <c r="DB1101" s="224">
        <f t="shared" si="160"/>
        <v>0</v>
      </c>
      <c r="DC1101" s="224">
        <f t="shared" si="161"/>
        <v>0</v>
      </c>
      <c r="DD1101" s="224">
        <f t="shared" si="162"/>
        <v>0</v>
      </c>
      <c r="DE1101" s="225">
        <f t="shared" si="163"/>
        <v>0</v>
      </c>
      <c r="DF1101" s="222"/>
      <c r="DG1101" s="222"/>
    </row>
    <row r="1102" spans="90:111" x14ac:dyDescent="0.25">
      <c r="CL1102" s="223">
        <f t="shared" si="155"/>
        <v>0</v>
      </c>
      <c r="CM1102" s="223">
        <f t="shared" si="156"/>
        <v>0</v>
      </c>
      <c r="CN1102" s="223">
        <f t="shared" si="157"/>
        <v>0</v>
      </c>
      <c r="CO1102" s="223">
        <f t="shared" si="157"/>
        <v>0</v>
      </c>
      <c r="CP1102" s="223">
        <f t="shared" si="158"/>
        <v>0</v>
      </c>
      <c r="CQ1102" s="223">
        <f t="shared" si="159"/>
        <v>0</v>
      </c>
      <c r="CR1102" s="222"/>
      <c r="CS1102" s="222"/>
      <c r="CT1102" s="222"/>
      <c r="CU1102" s="222"/>
      <c r="CV1102" s="222"/>
      <c r="CW1102" s="222"/>
      <c r="CX1102" s="222"/>
      <c r="CY1102" s="222"/>
      <c r="CZ1102" s="222"/>
      <c r="DA1102" s="222"/>
      <c r="DB1102" s="224">
        <f t="shared" si="160"/>
        <v>0</v>
      </c>
      <c r="DC1102" s="224">
        <f t="shared" si="161"/>
        <v>0</v>
      </c>
      <c r="DD1102" s="224">
        <f t="shared" si="162"/>
        <v>0</v>
      </c>
      <c r="DE1102" s="225">
        <f t="shared" si="163"/>
        <v>0</v>
      </c>
      <c r="DF1102" s="222"/>
      <c r="DG1102" s="222"/>
    </row>
    <row r="1103" spans="90:111" x14ac:dyDescent="0.25">
      <c r="CL1103" s="223">
        <f t="shared" si="155"/>
        <v>0</v>
      </c>
      <c r="CM1103" s="223">
        <f t="shared" si="156"/>
        <v>0</v>
      </c>
      <c r="CN1103" s="223">
        <f t="shared" si="157"/>
        <v>0</v>
      </c>
      <c r="CO1103" s="223">
        <f t="shared" si="157"/>
        <v>0</v>
      </c>
      <c r="CP1103" s="223">
        <f t="shared" si="158"/>
        <v>0</v>
      </c>
      <c r="CQ1103" s="223">
        <f t="shared" si="159"/>
        <v>0</v>
      </c>
      <c r="CR1103" s="222"/>
      <c r="CS1103" s="222"/>
      <c r="CT1103" s="222"/>
      <c r="CU1103" s="222"/>
      <c r="CV1103" s="222"/>
      <c r="CW1103" s="222"/>
      <c r="CX1103" s="222"/>
      <c r="CY1103" s="222"/>
      <c r="CZ1103" s="222"/>
      <c r="DA1103" s="222"/>
      <c r="DB1103" s="224">
        <f t="shared" si="160"/>
        <v>0</v>
      </c>
      <c r="DC1103" s="224">
        <f t="shared" si="161"/>
        <v>0</v>
      </c>
      <c r="DD1103" s="224">
        <f t="shared" si="162"/>
        <v>0</v>
      </c>
      <c r="DE1103" s="225">
        <f t="shared" si="163"/>
        <v>0</v>
      </c>
      <c r="DF1103" s="222"/>
      <c r="DG1103" s="222"/>
    </row>
    <row r="1104" spans="90:111" x14ac:dyDescent="0.25">
      <c r="CL1104" s="223">
        <f t="shared" si="155"/>
        <v>0</v>
      </c>
      <c r="CM1104" s="223">
        <f t="shared" si="156"/>
        <v>0</v>
      </c>
      <c r="CN1104" s="223">
        <f t="shared" si="157"/>
        <v>0</v>
      </c>
      <c r="CO1104" s="223">
        <f t="shared" si="157"/>
        <v>0</v>
      </c>
      <c r="CP1104" s="223">
        <f t="shared" si="158"/>
        <v>0</v>
      </c>
      <c r="CQ1104" s="223">
        <f t="shared" si="159"/>
        <v>0</v>
      </c>
      <c r="CR1104" s="222"/>
      <c r="CS1104" s="222"/>
      <c r="CT1104" s="222"/>
      <c r="CU1104" s="222"/>
      <c r="CV1104" s="222"/>
      <c r="CW1104" s="222"/>
      <c r="CX1104" s="222"/>
      <c r="CY1104" s="222"/>
      <c r="CZ1104" s="222"/>
      <c r="DA1104" s="222"/>
      <c r="DB1104" s="224">
        <f t="shared" si="160"/>
        <v>0</v>
      </c>
      <c r="DC1104" s="224">
        <f t="shared" si="161"/>
        <v>0</v>
      </c>
      <c r="DD1104" s="224">
        <f t="shared" si="162"/>
        <v>0</v>
      </c>
      <c r="DE1104" s="225">
        <f t="shared" si="163"/>
        <v>0</v>
      </c>
      <c r="DF1104" s="222"/>
      <c r="DG1104" s="222"/>
    </row>
    <row r="1105" spans="90:111" x14ac:dyDescent="0.25">
      <c r="CL1105" s="223">
        <f t="shared" si="155"/>
        <v>0</v>
      </c>
      <c r="CM1105" s="223">
        <f t="shared" si="156"/>
        <v>0</v>
      </c>
      <c r="CN1105" s="223">
        <f t="shared" si="157"/>
        <v>0</v>
      </c>
      <c r="CO1105" s="223">
        <f t="shared" si="157"/>
        <v>0</v>
      </c>
      <c r="CP1105" s="223">
        <f t="shared" si="158"/>
        <v>0</v>
      </c>
      <c r="CQ1105" s="223">
        <f t="shared" si="159"/>
        <v>0</v>
      </c>
      <c r="CR1105" s="222"/>
      <c r="CS1105" s="222"/>
      <c r="CT1105" s="222"/>
      <c r="CU1105" s="222"/>
      <c r="CV1105" s="222"/>
      <c r="CW1105" s="222"/>
      <c r="CX1105" s="222"/>
      <c r="CY1105" s="222"/>
      <c r="CZ1105" s="222"/>
      <c r="DA1105" s="222"/>
      <c r="DB1105" s="224">
        <f t="shared" si="160"/>
        <v>0</v>
      </c>
      <c r="DC1105" s="224">
        <f t="shared" si="161"/>
        <v>0</v>
      </c>
      <c r="DD1105" s="224">
        <f t="shared" si="162"/>
        <v>0</v>
      </c>
      <c r="DE1105" s="225">
        <f t="shared" si="163"/>
        <v>0</v>
      </c>
      <c r="DF1105" s="222"/>
      <c r="DG1105" s="222"/>
    </row>
    <row r="1106" spans="90:111" x14ac:dyDescent="0.25">
      <c r="CL1106" s="223">
        <f t="shared" si="155"/>
        <v>0</v>
      </c>
      <c r="CM1106" s="223">
        <f t="shared" si="156"/>
        <v>0</v>
      </c>
      <c r="CN1106" s="223">
        <f t="shared" si="157"/>
        <v>0</v>
      </c>
      <c r="CO1106" s="223">
        <f t="shared" si="157"/>
        <v>0</v>
      </c>
      <c r="CP1106" s="223">
        <f t="shared" si="158"/>
        <v>0</v>
      </c>
      <c r="CQ1106" s="223">
        <f t="shared" si="159"/>
        <v>0</v>
      </c>
      <c r="CR1106" s="222"/>
      <c r="CS1106" s="222"/>
      <c r="CT1106" s="222"/>
      <c r="CU1106" s="222"/>
      <c r="CV1106" s="222"/>
      <c r="CW1106" s="222"/>
      <c r="CX1106" s="222"/>
      <c r="CY1106" s="222"/>
      <c r="CZ1106" s="222"/>
      <c r="DA1106" s="222"/>
      <c r="DB1106" s="224">
        <f t="shared" si="160"/>
        <v>0</v>
      </c>
      <c r="DC1106" s="224">
        <f t="shared" si="161"/>
        <v>0</v>
      </c>
      <c r="DD1106" s="224">
        <f t="shared" si="162"/>
        <v>0</v>
      </c>
      <c r="DE1106" s="225">
        <f t="shared" si="163"/>
        <v>0</v>
      </c>
      <c r="DF1106" s="222"/>
      <c r="DG1106" s="222"/>
    </row>
    <row r="1107" spans="90:111" x14ac:dyDescent="0.25">
      <c r="CL1107" s="223">
        <f t="shared" si="155"/>
        <v>0</v>
      </c>
      <c r="CM1107" s="223">
        <f t="shared" si="156"/>
        <v>0</v>
      </c>
      <c r="CN1107" s="223">
        <f t="shared" si="157"/>
        <v>0</v>
      </c>
      <c r="CO1107" s="223">
        <f t="shared" si="157"/>
        <v>0</v>
      </c>
      <c r="CP1107" s="223">
        <f t="shared" si="158"/>
        <v>0</v>
      </c>
      <c r="CQ1107" s="223">
        <f t="shared" si="159"/>
        <v>0</v>
      </c>
      <c r="CR1107" s="222"/>
      <c r="CS1107" s="222"/>
      <c r="CT1107" s="222"/>
      <c r="CU1107" s="222"/>
      <c r="CV1107" s="222"/>
      <c r="CW1107" s="222"/>
      <c r="CX1107" s="222"/>
      <c r="CY1107" s="222"/>
      <c r="CZ1107" s="222"/>
      <c r="DA1107" s="222"/>
      <c r="DB1107" s="224">
        <f t="shared" si="160"/>
        <v>0</v>
      </c>
      <c r="DC1107" s="224">
        <f t="shared" si="161"/>
        <v>0</v>
      </c>
      <c r="DD1107" s="224">
        <f t="shared" si="162"/>
        <v>0</v>
      </c>
      <c r="DE1107" s="225">
        <f t="shared" si="163"/>
        <v>0</v>
      </c>
      <c r="DF1107" s="222"/>
      <c r="DG1107" s="222"/>
    </row>
    <row r="1108" spans="90:111" x14ac:dyDescent="0.25">
      <c r="CL1108" s="223">
        <f t="shared" si="155"/>
        <v>0</v>
      </c>
      <c r="CM1108" s="223">
        <f t="shared" si="156"/>
        <v>0</v>
      </c>
      <c r="CN1108" s="223">
        <f t="shared" si="157"/>
        <v>0</v>
      </c>
      <c r="CO1108" s="223">
        <f t="shared" si="157"/>
        <v>0</v>
      </c>
      <c r="CP1108" s="223">
        <f t="shared" si="158"/>
        <v>0</v>
      </c>
      <c r="CQ1108" s="223">
        <f t="shared" si="159"/>
        <v>0</v>
      </c>
      <c r="CR1108" s="222"/>
      <c r="CS1108" s="222"/>
      <c r="CT1108" s="222"/>
      <c r="CU1108" s="222"/>
      <c r="CV1108" s="222"/>
      <c r="CW1108" s="222"/>
      <c r="CX1108" s="222"/>
      <c r="CY1108" s="222"/>
      <c r="CZ1108" s="222"/>
      <c r="DA1108" s="222"/>
      <c r="DB1108" s="224">
        <f t="shared" si="160"/>
        <v>0</v>
      </c>
      <c r="DC1108" s="224">
        <f t="shared" si="161"/>
        <v>0</v>
      </c>
      <c r="DD1108" s="224">
        <f t="shared" si="162"/>
        <v>0</v>
      </c>
      <c r="DE1108" s="225">
        <f t="shared" si="163"/>
        <v>0</v>
      </c>
      <c r="DF1108" s="222"/>
      <c r="DG1108" s="222"/>
    </row>
    <row r="1109" spans="90:111" x14ac:dyDescent="0.25">
      <c r="CL1109" s="223">
        <f t="shared" si="155"/>
        <v>0</v>
      </c>
      <c r="CM1109" s="223">
        <f t="shared" si="156"/>
        <v>0</v>
      </c>
      <c r="CN1109" s="223">
        <f t="shared" si="157"/>
        <v>0</v>
      </c>
      <c r="CO1109" s="223">
        <f t="shared" si="157"/>
        <v>0</v>
      </c>
      <c r="CP1109" s="223">
        <f t="shared" si="158"/>
        <v>0</v>
      </c>
      <c r="CQ1109" s="223">
        <f t="shared" si="159"/>
        <v>0</v>
      </c>
      <c r="CR1109" s="222"/>
      <c r="CS1109" s="222"/>
      <c r="CT1109" s="222"/>
      <c r="CU1109" s="222"/>
      <c r="CV1109" s="222"/>
      <c r="CW1109" s="222"/>
      <c r="CX1109" s="222"/>
      <c r="CY1109" s="222"/>
      <c r="CZ1109" s="222"/>
      <c r="DA1109" s="222"/>
      <c r="DB1109" s="224">
        <f t="shared" si="160"/>
        <v>0</v>
      </c>
      <c r="DC1109" s="224">
        <f t="shared" si="161"/>
        <v>0</v>
      </c>
      <c r="DD1109" s="224">
        <f t="shared" si="162"/>
        <v>0</v>
      </c>
      <c r="DE1109" s="225">
        <f t="shared" si="163"/>
        <v>0</v>
      </c>
      <c r="DF1109" s="222"/>
      <c r="DG1109" s="222"/>
    </row>
    <row r="1110" spans="90:111" x14ac:dyDescent="0.25">
      <c r="CL1110" s="223">
        <f t="shared" si="155"/>
        <v>0</v>
      </c>
      <c r="CM1110" s="223">
        <f t="shared" si="156"/>
        <v>0</v>
      </c>
      <c r="CN1110" s="223">
        <f t="shared" si="157"/>
        <v>0</v>
      </c>
      <c r="CO1110" s="223">
        <f t="shared" si="157"/>
        <v>0</v>
      </c>
      <c r="CP1110" s="223">
        <f t="shared" si="158"/>
        <v>0</v>
      </c>
      <c r="CQ1110" s="223">
        <f t="shared" si="159"/>
        <v>0</v>
      </c>
      <c r="CR1110" s="222"/>
      <c r="CS1110" s="222"/>
      <c r="CT1110" s="222"/>
      <c r="CU1110" s="222"/>
      <c r="CV1110" s="222"/>
      <c r="CW1110" s="222"/>
      <c r="CX1110" s="222"/>
      <c r="CY1110" s="222"/>
      <c r="CZ1110" s="222"/>
      <c r="DA1110" s="222"/>
      <c r="DB1110" s="224">
        <f t="shared" si="160"/>
        <v>0</v>
      </c>
      <c r="DC1110" s="224">
        <f t="shared" si="161"/>
        <v>0</v>
      </c>
      <c r="DD1110" s="224">
        <f t="shared" si="162"/>
        <v>0</v>
      </c>
      <c r="DE1110" s="225">
        <f t="shared" si="163"/>
        <v>0</v>
      </c>
      <c r="DF1110" s="222"/>
      <c r="DG1110" s="222"/>
    </row>
    <row r="1111" spans="90:111" x14ac:dyDescent="0.25">
      <c r="CL1111" s="223">
        <f t="shared" si="155"/>
        <v>0</v>
      </c>
      <c r="CM1111" s="223">
        <f t="shared" si="156"/>
        <v>0</v>
      </c>
      <c r="CN1111" s="223">
        <f t="shared" si="157"/>
        <v>0</v>
      </c>
      <c r="CO1111" s="223">
        <f t="shared" si="157"/>
        <v>0</v>
      </c>
      <c r="CP1111" s="223">
        <f t="shared" si="158"/>
        <v>0</v>
      </c>
      <c r="CQ1111" s="223">
        <f t="shared" si="159"/>
        <v>0</v>
      </c>
      <c r="CR1111" s="222"/>
      <c r="CS1111" s="222"/>
      <c r="CT1111" s="222"/>
      <c r="CU1111" s="222"/>
      <c r="CV1111" s="222"/>
      <c r="CW1111" s="222"/>
      <c r="CX1111" s="222"/>
      <c r="CY1111" s="222"/>
      <c r="CZ1111" s="222"/>
      <c r="DA1111" s="222"/>
      <c r="DB1111" s="224">
        <f t="shared" si="160"/>
        <v>0</v>
      </c>
      <c r="DC1111" s="224">
        <f t="shared" si="161"/>
        <v>0</v>
      </c>
      <c r="DD1111" s="224">
        <f t="shared" si="162"/>
        <v>0</v>
      </c>
      <c r="DE1111" s="225">
        <f t="shared" si="163"/>
        <v>0</v>
      </c>
      <c r="DF1111" s="222"/>
      <c r="DG1111" s="222"/>
    </row>
    <row r="1112" spans="90:111" x14ac:dyDescent="0.25">
      <c r="CL1112" s="223">
        <f t="shared" si="155"/>
        <v>0</v>
      </c>
      <c r="CM1112" s="223">
        <f t="shared" si="156"/>
        <v>0</v>
      </c>
      <c r="CN1112" s="223">
        <f t="shared" si="157"/>
        <v>0</v>
      </c>
      <c r="CO1112" s="223">
        <f t="shared" si="157"/>
        <v>0</v>
      </c>
      <c r="CP1112" s="223">
        <f t="shared" si="158"/>
        <v>0</v>
      </c>
      <c r="CQ1112" s="223">
        <f t="shared" si="159"/>
        <v>0</v>
      </c>
      <c r="CR1112" s="222"/>
      <c r="CS1112" s="222"/>
      <c r="CT1112" s="222"/>
      <c r="CU1112" s="222"/>
      <c r="CV1112" s="222"/>
      <c r="CW1112" s="222"/>
      <c r="CX1112" s="222"/>
      <c r="CY1112" s="222"/>
      <c r="CZ1112" s="222"/>
      <c r="DA1112" s="222"/>
      <c r="DB1112" s="224">
        <f t="shared" si="160"/>
        <v>0</v>
      </c>
      <c r="DC1112" s="224">
        <f t="shared" si="161"/>
        <v>0</v>
      </c>
      <c r="DD1112" s="224">
        <f t="shared" si="162"/>
        <v>0</v>
      </c>
      <c r="DE1112" s="225">
        <f t="shared" si="163"/>
        <v>0</v>
      </c>
      <c r="DF1112" s="222"/>
      <c r="DG1112" s="222"/>
    </row>
    <row r="1113" spans="90:111" x14ac:dyDescent="0.25">
      <c r="CL1113" s="223">
        <f t="shared" si="155"/>
        <v>0</v>
      </c>
      <c r="CM1113" s="223">
        <f t="shared" si="156"/>
        <v>0</v>
      </c>
      <c r="CN1113" s="223">
        <f t="shared" si="157"/>
        <v>0</v>
      </c>
      <c r="CO1113" s="223">
        <f t="shared" si="157"/>
        <v>0</v>
      </c>
      <c r="CP1113" s="223">
        <f t="shared" si="158"/>
        <v>0</v>
      </c>
      <c r="CQ1113" s="223">
        <f t="shared" si="159"/>
        <v>0</v>
      </c>
      <c r="CR1113" s="222"/>
      <c r="CS1113" s="222"/>
      <c r="CT1113" s="222"/>
      <c r="CU1113" s="222"/>
      <c r="CV1113" s="222"/>
      <c r="CW1113" s="222"/>
      <c r="CX1113" s="222"/>
      <c r="CY1113" s="222"/>
      <c r="CZ1113" s="222"/>
      <c r="DA1113" s="222"/>
      <c r="DB1113" s="224">
        <f t="shared" si="160"/>
        <v>0</v>
      </c>
      <c r="DC1113" s="224">
        <f t="shared" si="161"/>
        <v>0</v>
      </c>
      <c r="DD1113" s="224">
        <f t="shared" si="162"/>
        <v>0</v>
      </c>
      <c r="DE1113" s="225">
        <f t="shared" si="163"/>
        <v>0</v>
      </c>
      <c r="DF1113" s="222"/>
      <c r="DG1113" s="222"/>
    </row>
    <row r="1114" spans="90:111" x14ac:dyDescent="0.25">
      <c r="CL1114" s="223">
        <f t="shared" si="155"/>
        <v>0</v>
      </c>
      <c r="CM1114" s="223">
        <f t="shared" si="156"/>
        <v>0</v>
      </c>
      <c r="CN1114" s="223">
        <f t="shared" si="157"/>
        <v>0</v>
      </c>
      <c r="CO1114" s="223">
        <f t="shared" si="157"/>
        <v>0</v>
      </c>
      <c r="CP1114" s="223">
        <f t="shared" si="158"/>
        <v>0</v>
      </c>
      <c r="CQ1114" s="223">
        <f t="shared" si="159"/>
        <v>0</v>
      </c>
      <c r="CR1114" s="222"/>
      <c r="CS1114" s="222"/>
      <c r="CT1114" s="222"/>
      <c r="CU1114" s="222"/>
      <c r="CV1114" s="222"/>
      <c r="CW1114" s="222"/>
      <c r="CX1114" s="222"/>
      <c r="CY1114" s="222"/>
      <c r="CZ1114" s="222"/>
      <c r="DA1114" s="222"/>
      <c r="DB1114" s="224">
        <f t="shared" si="160"/>
        <v>0</v>
      </c>
      <c r="DC1114" s="224">
        <f t="shared" si="161"/>
        <v>0</v>
      </c>
      <c r="DD1114" s="224">
        <f t="shared" si="162"/>
        <v>0</v>
      </c>
      <c r="DE1114" s="225">
        <f t="shared" si="163"/>
        <v>0</v>
      </c>
      <c r="DF1114" s="222"/>
      <c r="DG1114" s="222"/>
    </row>
    <row r="1115" spans="90:111" x14ac:dyDescent="0.25">
      <c r="CL1115" s="223">
        <f t="shared" si="155"/>
        <v>0</v>
      </c>
      <c r="CM1115" s="223">
        <f t="shared" si="156"/>
        <v>0</v>
      </c>
      <c r="CN1115" s="223">
        <f t="shared" si="157"/>
        <v>0</v>
      </c>
      <c r="CO1115" s="223">
        <f t="shared" si="157"/>
        <v>0</v>
      </c>
      <c r="CP1115" s="223">
        <f t="shared" si="158"/>
        <v>0</v>
      </c>
      <c r="CQ1115" s="223">
        <f t="shared" si="159"/>
        <v>0</v>
      </c>
      <c r="CR1115" s="222"/>
      <c r="CS1115" s="222"/>
      <c r="CT1115" s="222"/>
      <c r="CU1115" s="222"/>
      <c r="CV1115" s="222"/>
      <c r="CW1115" s="222"/>
      <c r="CX1115" s="222"/>
      <c r="CY1115" s="222"/>
      <c r="CZ1115" s="222"/>
      <c r="DA1115" s="222"/>
      <c r="DB1115" s="224">
        <f t="shared" si="160"/>
        <v>0</v>
      </c>
      <c r="DC1115" s="224">
        <f t="shared" si="161"/>
        <v>0</v>
      </c>
      <c r="DD1115" s="224">
        <f t="shared" si="162"/>
        <v>0</v>
      </c>
      <c r="DE1115" s="225">
        <f t="shared" si="163"/>
        <v>0</v>
      </c>
      <c r="DF1115" s="222"/>
      <c r="DG1115" s="222"/>
    </row>
    <row r="1116" spans="90:111" x14ac:dyDescent="0.25">
      <c r="CL1116" s="223">
        <f t="shared" si="155"/>
        <v>0</v>
      </c>
      <c r="CM1116" s="223">
        <f t="shared" si="156"/>
        <v>0</v>
      </c>
      <c r="CN1116" s="223">
        <f t="shared" si="157"/>
        <v>0</v>
      </c>
      <c r="CO1116" s="223">
        <f t="shared" si="157"/>
        <v>0</v>
      </c>
      <c r="CP1116" s="223">
        <f t="shared" si="158"/>
        <v>0</v>
      </c>
      <c r="CQ1116" s="223">
        <f t="shared" si="159"/>
        <v>0</v>
      </c>
      <c r="CR1116" s="222"/>
      <c r="CS1116" s="222"/>
      <c r="CT1116" s="222"/>
      <c r="CU1116" s="222"/>
      <c r="CV1116" s="222"/>
      <c r="CW1116" s="222"/>
      <c r="CX1116" s="222"/>
      <c r="CY1116" s="222"/>
      <c r="CZ1116" s="222"/>
      <c r="DA1116" s="222"/>
      <c r="DB1116" s="224">
        <f t="shared" si="160"/>
        <v>0</v>
      </c>
      <c r="DC1116" s="224">
        <f t="shared" si="161"/>
        <v>0</v>
      </c>
      <c r="DD1116" s="224">
        <f t="shared" si="162"/>
        <v>0</v>
      </c>
      <c r="DE1116" s="225">
        <f t="shared" si="163"/>
        <v>0</v>
      </c>
      <c r="DF1116" s="222"/>
      <c r="DG1116" s="222"/>
    </row>
    <row r="1117" spans="90:111" x14ac:dyDescent="0.25">
      <c r="CL1117" s="223">
        <f t="shared" si="155"/>
        <v>0</v>
      </c>
      <c r="CM1117" s="223">
        <f t="shared" si="156"/>
        <v>0</v>
      </c>
      <c r="CN1117" s="223">
        <f t="shared" si="157"/>
        <v>0</v>
      </c>
      <c r="CO1117" s="223">
        <f t="shared" si="157"/>
        <v>0</v>
      </c>
      <c r="CP1117" s="223">
        <f t="shared" si="158"/>
        <v>0</v>
      </c>
      <c r="CQ1117" s="223">
        <f t="shared" si="159"/>
        <v>0</v>
      </c>
      <c r="CR1117" s="222"/>
      <c r="CS1117" s="222"/>
      <c r="CT1117" s="222"/>
      <c r="CU1117" s="222"/>
      <c r="CV1117" s="222"/>
      <c r="CW1117" s="222"/>
      <c r="CX1117" s="222"/>
      <c r="CY1117" s="222"/>
      <c r="CZ1117" s="222"/>
      <c r="DA1117" s="222"/>
      <c r="DB1117" s="224">
        <f t="shared" si="160"/>
        <v>0</v>
      </c>
      <c r="DC1117" s="224">
        <f t="shared" si="161"/>
        <v>0</v>
      </c>
      <c r="DD1117" s="224">
        <f t="shared" si="162"/>
        <v>0</v>
      </c>
      <c r="DE1117" s="225">
        <f t="shared" si="163"/>
        <v>0</v>
      </c>
      <c r="DF1117" s="222"/>
      <c r="DG1117" s="222"/>
    </row>
    <row r="1118" spans="90:111" x14ac:dyDescent="0.25">
      <c r="CL1118" s="223">
        <f t="shared" si="155"/>
        <v>0</v>
      </c>
      <c r="CM1118" s="223">
        <f t="shared" si="156"/>
        <v>0</v>
      </c>
      <c r="CN1118" s="223">
        <f t="shared" si="157"/>
        <v>0</v>
      </c>
      <c r="CO1118" s="223">
        <f t="shared" si="157"/>
        <v>0</v>
      </c>
      <c r="CP1118" s="223">
        <f t="shared" si="158"/>
        <v>0</v>
      </c>
      <c r="CQ1118" s="223">
        <f t="shared" si="159"/>
        <v>0</v>
      </c>
      <c r="CR1118" s="222"/>
      <c r="CS1118" s="222"/>
      <c r="CT1118" s="222"/>
      <c r="CU1118" s="222"/>
      <c r="CV1118" s="222"/>
      <c r="CW1118" s="222"/>
      <c r="CX1118" s="222"/>
      <c r="CY1118" s="222"/>
      <c r="CZ1118" s="222"/>
      <c r="DA1118" s="222"/>
      <c r="DB1118" s="224">
        <f t="shared" si="160"/>
        <v>0</v>
      </c>
      <c r="DC1118" s="224">
        <f t="shared" si="161"/>
        <v>0</v>
      </c>
      <c r="DD1118" s="224">
        <f t="shared" si="162"/>
        <v>0</v>
      </c>
      <c r="DE1118" s="225">
        <f t="shared" si="163"/>
        <v>0</v>
      </c>
      <c r="DF1118" s="222"/>
      <c r="DG1118" s="222"/>
    </row>
    <row r="1119" spans="90:111" x14ac:dyDescent="0.25">
      <c r="CL1119" s="223">
        <f t="shared" si="155"/>
        <v>0</v>
      </c>
      <c r="CM1119" s="223">
        <f t="shared" si="156"/>
        <v>0</v>
      </c>
      <c r="CN1119" s="223">
        <f t="shared" si="157"/>
        <v>0</v>
      </c>
      <c r="CO1119" s="223">
        <f t="shared" si="157"/>
        <v>0</v>
      </c>
      <c r="CP1119" s="223">
        <f t="shared" si="158"/>
        <v>0</v>
      </c>
      <c r="CQ1119" s="223">
        <f t="shared" si="159"/>
        <v>0</v>
      </c>
      <c r="CR1119" s="222"/>
      <c r="CS1119" s="222"/>
      <c r="CT1119" s="222"/>
      <c r="CU1119" s="222"/>
      <c r="CV1119" s="222"/>
      <c r="CW1119" s="222"/>
      <c r="CX1119" s="222"/>
      <c r="CY1119" s="222"/>
      <c r="CZ1119" s="222"/>
      <c r="DA1119" s="222"/>
      <c r="DB1119" s="224">
        <f t="shared" si="160"/>
        <v>0</v>
      </c>
      <c r="DC1119" s="224">
        <f t="shared" si="161"/>
        <v>0</v>
      </c>
      <c r="DD1119" s="224">
        <f t="shared" si="162"/>
        <v>0</v>
      </c>
      <c r="DE1119" s="225">
        <f t="shared" si="163"/>
        <v>0</v>
      </c>
      <c r="DF1119" s="222"/>
      <c r="DG1119" s="222"/>
    </row>
    <row r="1120" spans="90:111" x14ac:dyDescent="0.25">
      <c r="CL1120" s="223">
        <f t="shared" si="155"/>
        <v>0</v>
      </c>
      <c r="CM1120" s="223">
        <f t="shared" si="156"/>
        <v>0</v>
      </c>
      <c r="CN1120" s="223">
        <f t="shared" si="157"/>
        <v>0</v>
      </c>
      <c r="CO1120" s="223">
        <f t="shared" si="157"/>
        <v>0</v>
      </c>
      <c r="CP1120" s="223">
        <f t="shared" si="158"/>
        <v>0</v>
      </c>
      <c r="CQ1120" s="223">
        <f t="shared" si="159"/>
        <v>0</v>
      </c>
      <c r="CR1120" s="222"/>
      <c r="CS1120" s="222"/>
      <c r="CT1120" s="222"/>
      <c r="CU1120" s="222"/>
      <c r="CV1120" s="222"/>
      <c r="CW1120" s="222"/>
      <c r="CX1120" s="222"/>
      <c r="CY1120" s="222"/>
      <c r="CZ1120" s="222"/>
      <c r="DA1120" s="222"/>
      <c r="DB1120" s="224">
        <f t="shared" si="160"/>
        <v>0</v>
      </c>
      <c r="DC1120" s="224">
        <f t="shared" si="161"/>
        <v>0</v>
      </c>
      <c r="DD1120" s="224">
        <f t="shared" si="162"/>
        <v>0</v>
      </c>
      <c r="DE1120" s="225">
        <f t="shared" si="163"/>
        <v>0</v>
      </c>
      <c r="DF1120" s="222"/>
      <c r="DG1120" s="222"/>
    </row>
    <row r="1121" spans="90:111" x14ac:dyDescent="0.25">
      <c r="CL1121" s="223">
        <f t="shared" si="155"/>
        <v>0</v>
      </c>
      <c r="CM1121" s="223">
        <f t="shared" si="156"/>
        <v>0</v>
      </c>
      <c r="CN1121" s="223">
        <f t="shared" si="157"/>
        <v>0</v>
      </c>
      <c r="CO1121" s="223">
        <f t="shared" si="157"/>
        <v>0</v>
      </c>
      <c r="CP1121" s="223">
        <f t="shared" si="158"/>
        <v>0</v>
      </c>
      <c r="CQ1121" s="223">
        <f t="shared" si="159"/>
        <v>0</v>
      </c>
      <c r="CR1121" s="222"/>
      <c r="CS1121" s="222"/>
      <c r="CT1121" s="222"/>
      <c r="CU1121" s="222"/>
      <c r="CV1121" s="222"/>
      <c r="CW1121" s="222"/>
      <c r="CX1121" s="222"/>
      <c r="CY1121" s="222"/>
      <c r="CZ1121" s="222"/>
      <c r="DA1121" s="222"/>
      <c r="DB1121" s="224">
        <f t="shared" si="160"/>
        <v>0</v>
      </c>
      <c r="DC1121" s="224">
        <f t="shared" si="161"/>
        <v>0</v>
      </c>
      <c r="DD1121" s="224">
        <f t="shared" si="162"/>
        <v>0</v>
      </c>
      <c r="DE1121" s="225">
        <f t="shared" si="163"/>
        <v>0</v>
      </c>
      <c r="DF1121" s="222"/>
      <c r="DG1121" s="222"/>
    </row>
    <row r="1122" spans="90:111" x14ac:dyDescent="0.25">
      <c r="CL1122" s="223">
        <f t="shared" si="155"/>
        <v>0</v>
      </c>
      <c r="CM1122" s="223">
        <f t="shared" si="156"/>
        <v>0</v>
      </c>
      <c r="CN1122" s="223">
        <f t="shared" si="157"/>
        <v>0</v>
      </c>
      <c r="CO1122" s="223">
        <f t="shared" si="157"/>
        <v>0</v>
      </c>
      <c r="CP1122" s="223">
        <f t="shared" si="158"/>
        <v>0</v>
      </c>
      <c r="CQ1122" s="223">
        <f t="shared" si="159"/>
        <v>0</v>
      </c>
      <c r="CR1122" s="222"/>
      <c r="CS1122" s="222"/>
      <c r="CT1122" s="222"/>
      <c r="CU1122" s="222"/>
      <c r="CV1122" s="222"/>
      <c r="CW1122" s="222"/>
      <c r="CX1122" s="222"/>
      <c r="CY1122" s="222"/>
      <c r="CZ1122" s="222"/>
      <c r="DA1122" s="222"/>
      <c r="DB1122" s="224">
        <f t="shared" si="160"/>
        <v>0</v>
      </c>
      <c r="DC1122" s="224">
        <f t="shared" si="161"/>
        <v>0</v>
      </c>
      <c r="DD1122" s="224">
        <f t="shared" si="162"/>
        <v>0</v>
      </c>
      <c r="DE1122" s="225">
        <f t="shared" si="163"/>
        <v>0</v>
      </c>
      <c r="DF1122" s="222"/>
      <c r="DG1122" s="222"/>
    </row>
    <row r="1123" spans="90:111" x14ac:dyDescent="0.25">
      <c r="CL1123" s="223">
        <f t="shared" si="155"/>
        <v>0</v>
      </c>
      <c r="CM1123" s="223">
        <f t="shared" si="156"/>
        <v>0</v>
      </c>
      <c r="CN1123" s="223">
        <f t="shared" si="157"/>
        <v>0</v>
      </c>
      <c r="CO1123" s="223">
        <f t="shared" si="157"/>
        <v>0</v>
      </c>
      <c r="CP1123" s="223">
        <f t="shared" si="158"/>
        <v>0</v>
      </c>
      <c r="CQ1123" s="223">
        <f t="shared" si="159"/>
        <v>0</v>
      </c>
      <c r="CR1123" s="222"/>
      <c r="CS1123" s="222"/>
      <c r="CT1123" s="222"/>
      <c r="CU1123" s="222"/>
      <c r="CV1123" s="222"/>
      <c r="CW1123" s="222"/>
      <c r="CX1123" s="222"/>
      <c r="CY1123" s="222"/>
      <c r="CZ1123" s="222"/>
      <c r="DA1123" s="222"/>
      <c r="DB1123" s="224">
        <f t="shared" si="160"/>
        <v>0</v>
      </c>
      <c r="DC1123" s="224">
        <f t="shared" si="161"/>
        <v>0</v>
      </c>
      <c r="DD1123" s="224">
        <f t="shared" si="162"/>
        <v>0</v>
      </c>
      <c r="DE1123" s="225">
        <f t="shared" si="163"/>
        <v>0</v>
      </c>
      <c r="DF1123" s="222"/>
      <c r="DG1123" s="222"/>
    </row>
    <row r="1124" spans="90:111" x14ac:dyDescent="0.25">
      <c r="CL1124" s="223">
        <f t="shared" si="155"/>
        <v>0</v>
      </c>
      <c r="CM1124" s="223">
        <f t="shared" si="156"/>
        <v>0</v>
      </c>
      <c r="CN1124" s="223">
        <f t="shared" si="157"/>
        <v>0</v>
      </c>
      <c r="CO1124" s="223">
        <f t="shared" si="157"/>
        <v>0</v>
      </c>
      <c r="CP1124" s="223">
        <f t="shared" si="158"/>
        <v>0</v>
      </c>
      <c r="CQ1124" s="223">
        <f t="shared" si="159"/>
        <v>0</v>
      </c>
      <c r="CR1124" s="222"/>
      <c r="CS1124" s="222"/>
      <c r="CT1124" s="222"/>
      <c r="CU1124" s="222"/>
      <c r="CV1124" s="222"/>
      <c r="CW1124" s="222"/>
      <c r="CX1124" s="222"/>
      <c r="CY1124" s="222"/>
      <c r="CZ1124" s="222"/>
      <c r="DA1124" s="222"/>
      <c r="DB1124" s="224">
        <f t="shared" si="160"/>
        <v>0</v>
      </c>
      <c r="DC1124" s="224">
        <f t="shared" si="161"/>
        <v>0</v>
      </c>
      <c r="DD1124" s="224">
        <f t="shared" si="162"/>
        <v>0</v>
      </c>
      <c r="DE1124" s="225">
        <f t="shared" si="163"/>
        <v>0</v>
      </c>
      <c r="DF1124" s="222"/>
      <c r="DG1124" s="222"/>
    </row>
    <row r="1125" spans="90:111" x14ac:dyDescent="0.25">
      <c r="CL1125" s="223">
        <f t="shared" si="155"/>
        <v>0</v>
      </c>
      <c r="CM1125" s="223">
        <f t="shared" si="156"/>
        <v>0</v>
      </c>
      <c r="CN1125" s="223">
        <f t="shared" si="157"/>
        <v>0</v>
      </c>
      <c r="CO1125" s="223">
        <f t="shared" si="157"/>
        <v>0</v>
      </c>
      <c r="CP1125" s="223">
        <f t="shared" si="158"/>
        <v>0</v>
      </c>
      <c r="CQ1125" s="223">
        <f t="shared" si="159"/>
        <v>0</v>
      </c>
      <c r="CR1125" s="222"/>
      <c r="CS1125" s="222"/>
      <c r="CT1125" s="222"/>
      <c r="CU1125" s="222"/>
      <c r="CV1125" s="222"/>
      <c r="CW1125" s="222"/>
      <c r="CX1125" s="222"/>
      <c r="CY1125" s="222"/>
      <c r="CZ1125" s="222"/>
      <c r="DA1125" s="222"/>
      <c r="DB1125" s="224">
        <f t="shared" si="160"/>
        <v>0</v>
      </c>
      <c r="DC1125" s="224">
        <f t="shared" si="161"/>
        <v>0</v>
      </c>
      <c r="DD1125" s="224">
        <f t="shared" si="162"/>
        <v>0</v>
      </c>
      <c r="DE1125" s="225">
        <f t="shared" si="163"/>
        <v>0</v>
      </c>
      <c r="DF1125" s="222"/>
      <c r="DG1125" s="222"/>
    </row>
    <row r="1126" spans="90:111" x14ac:dyDescent="0.25">
      <c r="CL1126" s="223">
        <f t="shared" si="155"/>
        <v>0</v>
      </c>
      <c r="CM1126" s="223">
        <f t="shared" si="156"/>
        <v>0</v>
      </c>
      <c r="CN1126" s="223">
        <f t="shared" si="157"/>
        <v>0</v>
      </c>
      <c r="CO1126" s="223">
        <f t="shared" si="157"/>
        <v>0</v>
      </c>
      <c r="CP1126" s="223">
        <f t="shared" si="158"/>
        <v>0</v>
      </c>
      <c r="CQ1126" s="223">
        <f t="shared" si="159"/>
        <v>0</v>
      </c>
      <c r="CR1126" s="222"/>
      <c r="CS1126" s="222"/>
      <c r="CT1126" s="222"/>
      <c r="CU1126" s="222"/>
      <c r="CV1126" s="222"/>
      <c r="CW1126" s="222"/>
      <c r="CX1126" s="222"/>
      <c r="CY1126" s="222"/>
      <c r="CZ1126" s="222"/>
      <c r="DA1126" s="222"/>
      <c r="DB1126" s="224">
        <f t="shared" si="160"/>
        <v>0</v>
      </c>
      <c r="DC1126" s="224">
        <f t="shared" si="161"/>
        <v>0</v>
      </c>
      <c r="DD1126" s="224">
        <f t="shared" si="162"/>
        <v>0</v>
      </c>
      <c r="DE1126" s="225">
        <f t="shared" si="163"/>
        <v>0</v>
      </c>
      <c r="DF1126" s="222"/>
      <c r="DG1126" s="222"/>
    </row>
    <row r="1127" spans="90:111" x14ac:dyDescent="0.25">
      <c r="CL1127" s="223">
        <f t="shared" si="155"/>
        <v>0</v>
      </c>
      <c r="CM1127" s="223">
        <f t="shared" si="156"/>
        <v>0</v>
      </c>
      <c r="CN1127" s="223">
        <f t="shared" si="157"/>
        <v>0</v>
      </c>
      <c r="CO1127" s="223">
        <f t="shared" si="157"/>
        <v>0</v>
      </c>
      <c r="CP1127" s="223">
        <f t="shared" si="158"/>
        <v>0</v>
      </c>
      <c r="CQ1127" s="223">
        <f t="shared" si="159"/>
        <v>0</v>
      </c>
      <c r="CR1127" s="222"/>
      <c r="CS1127" s="222"/>
      <c r="CT1127" s="222"/>
      <c r="CU1127" s="222"/>
      <c r="CV1127" s="222"/>
      <c r="CW1127" s="222"/>
      <c r="CX1127" s="222"/>
      <c r="CY1127" s="222"/>
      <c r="CZ1127" s="222"/>
      <c r="DA1127" s="222"/>
      <c r="DB1127" s="224">
        <f t="shared" si="160"/>
        <v>0</v>
      </c>
      <c r="DC1127" s="224">
        <f t="shared" si="161"/>
        <v>0</v>
      </c>
      <c r="DD1127" s="224">
        <f t="shared" si="162"/>
        <v>0</v>
      </c>
      <c r="DE1127" s="225">
        <f t="shared" si="163"/>
        <v>0</v>
      </c>
      <c r="DF1127" s="222"/>
      <c r="DG1127" s="222"/>
    </row>
    <row r="1128" spans="90:111" x14ac:dyDescent="0.25">
      <c r="CL1128" s="223">
        <f t="shared" si="155"/>
        <v>0</v>
      </c>
      <c r="CM1128" s="223">
        <f t="shared" si="156"/>
        <v>0</v>
      </c>
      <c r="CN1128" s="223">
        <f t="shared" si="157"/>
        <v>0</v>
      </c>
      <c r="CO1128" s="223">
        <f t="shared" si="157"/>
        <v>0</v>
      </c>
      <c r="CP1128" s="223">
        <f t="shared" si="158"/>
        <v>0</v>
      </c>
      <c r="CQ1128" s="223">
        <f t="shared" si="159"/>
        <v>0</v>
      </c>
      <c r="CR1128" s="222"/>
      <c r="CS1128" s="222"/>
      <c r="CT1128" s="222"/>
      <c r="CU1128" s="222"/>
      <c r="CV1128" s="222"/>
      <c r="CW1128" s="222"/>
      <c r="CX1128" s="222"/>
      <c r="CY1128" s="222"/>
      <c r="CZ1128" s="222"/>
      <c r="DA1128" s="222"/>
      <c r="DB1128" s="224">
        <f t="shared" si="160"/>
        <v>0</v>
      </c>
      <c r="DC1128" s="224">
        <f t="shared" si="161"/>
        <v>0</v>
      </c>
      <c r="DD1128" s="224">
        <f t="shared" si="162"/>
        <v>0</v>
      </c>
      <c r="DE1128" s="225">
        <f t="shared" si="163"/>
        <v>0</v>
      </c>
      <c r="DF1128" s="222"/>
      <c r="DG1128" s="222"/>
    </row>
    <row r="1129" spans="90:111" x14ac:dyDescent="0.25">
      <c r="CL1129" s="223">
        <f t="shared" si="155"/>
        <v>0</v>
      </c>
      <c r="CM1129" s="223">
        <f t="shared" si="156"/>
        <v>0</v>
      </c>
      <c r="CN1129" s="223">
        <f t="shared" si="157"/>
        <v>0</v>
      </c>
      <c r="CO1129" s="223">
        <f t="shared" si="157"/>
        <v>0</v>
      </c>
      <c r="CP1129" s="223">
        <f t="shared" si="158"/>
        <v>0</v>
      </c>
      <c r="CQ1129" s="223">
        <f t="shared" si="159"/>
        <v>0</v>
      </c>
      <c r="CR1129" s="222"/>
      <c r="CS1129" s="222"/>
      <c r="CT1129" s="222"/>
      <c r="CU1129" s="222"/>
      <c r="CV1129" s="222"/>
      <c r="CW1129" s="222"/>
      <c r="CX1129" s="222"/>
      <c r="CY1129" s="222"/>
      <c r="CZ1129" s="222"/>
      <c r="DA1129" s="222"/>
      <c r="DB1129" s="224">
        <f t="shared" si="160"/>
        <v>0</v>
      </c>
      <c r="DC1129" s="224">
        <f t="shared" si="161"/>
        <v>0</v>
      </c>
      <c r="DD1129" s="224">
        <f t="shared" si="162"/>
        <v>0</v>
      </c>
      <c r="DE1129" s="225">
        <f t="shared" si="163"/>
        <v>0</v>
      </c>
      <c r="DF1129" s="222"/>
      <c r="DG1129" s="222"/>
    </row>
    <row r="1130" spans="90:111" x14ac:dyDescent="0.25">
      <c r="CL1130" s="223">
        <f t="shared" si="155"/>
        <v>0</v>
      </c>
      <c r="CM1130" s="223">
        <f t="shared" si="156"/>
        <v>0</v>
      </c>
      <c r="CN1130" s="223">
        <f t="shared" si="157"/>
        <v>0</v>
      </c>
      <c r="CO1130" s="223">
        <f t="shared" si="157"/>
        <v>0</v>
      </c>
      <c r="CP1130" s="223">
        <f t="shared" si="158"/>
        <v>0</v>
      </c>
      <c r="CQ1130" s="223">
        <f t="shared" si="159"/>
        <v>0</v>
      </c>
      <c r="CR1130" s="222"/>
      <c r="CS1130" s="222"/>
      <c r="CT1130" s="222"/>
      <c r="CU1130" s="222"/>
      <c r="CV1130" s="222"/>
      <c r="CW1130" s="222"/>
      <c r="CX1130" s="222"/>
      <c r="CY1130" s="222"/>
      <c r="CZ1130" s="222"/>
      <c r="DA1130" s="222"/>
      <c r="DB1130" s="224">
        <f t="shared" si="160"/>
        <v>0</v>
      </c>
      <c r="DC1130" s="224">
        <f t="shared" si="161"/>
        <v>0</v>
      </c>
      <c r="DD1130" s="224">
        <f t="shared" si="162"/>
        <v>0</v>
      </c>
      <c r="DE1130" s="225">
        <f t="shared" si="163"/>
        <v>0</v>
      </c>
      <c r="DF1130" s="222"/>
      <c r="DG1130" s="222"/>
    </row>
    <row r="1131" spans="90:111" x14ac:dyDescent="0.25">
      <c r="CL1131" s="223">
        <f t="shared" si="155"/>
        <v>0</v>
      </c>
      <c r="CM1131" s="223">
        <f t="shared" si="156"/>
        <v>0</v>
      </c>
      <c r="CN1131" s="223">
        <f t="shared" si="157"/>
        <v>0</v>
      </c>
      <c r="CO1131" s="223">
        <f t="shared" si="157"/>
        <v>0</v>
      </c>
      <c r="CP1131" s="223">
        <f t="shared" si="158"/>
        <v>0</v>
      </c>
      <c r="CQ1131" s="223">
        <f t="shared" si="159"/>
        <v>0</v>
      </c>
      <c r="CR1131" s="222"/>
      <c r="CS1131" s="222"/>
      <c r="CT1131" s="222"/>
      <c r="CU1131" s="222"/>
      <c r="CV1131" s="222"/>
      <c r="CW1131" s="222"/>
      <c r="CX1131" s="222"/>
      <c r="CY1131" s="222"/>
      <c r="CZ1131" s="222"/>
      <c r="DA1131" s="222"/>
      <c r="DB1131" s="224">
        <f t="shared" si="160"/>
        <v>0</v>
      </c>
      <c r="DC1131" s="224">
        <f t="shared" si="161"/>
        <v>0</v>
      </c>
      <c r="DD1131" s="224">
        <f t="shared" si="162"/>
        <v>0</v>
      </c>
      <c r="DE1131" s="225">
        <f t="shared" si="163"/>
        <v>0</v>
      </c>
      <c r="DF1131" s="222"/>
      <c r="DG1131" s="222"/>
    </row>
    <row r="1132" spans="90:111" x14ac:dyDescent="0.25">
      <c r="CL1132" s="223">
        <f t="shared" si="155"/>
        <v>0</v>
      </c>
      <c r="CM1132" s="223">
        <f t="shared" si="156"/>
        <v>0</v>
      </c>
      <c r="CN1132" s="223">
        <f t="shared" si="157"/>
        <v>0</v>
      </c>
      <c r="CO1132" s="223">
        <f t="shared" si="157"/>
        <v>0</v>
      </c>
      <c r="CP1132" s="223">
        <f t="shared" si="158"/>
        <v>0</v>
      </c>
      <c r="CQ1132" s="223">
        <f t="shared" si="159"/>
        <v>0</v>
      </c>
      <c r="CR1132" s="222"/>
      <c r="CS1132" s="222"/>
      <c r="CT1132" s="222"/>
      <c r="CU1132" s="222"/>
      <c r="CV1132" s="222"/>
      <c r="CW1132" s="222"/>
      <c r="CX1132" s="222"/>
      <c r="CY1132" s="222"/>
      <c r="CZ1132" s="222"/>
      <c r="DA1132" s="222"/>
      <c r="DB1132" s="224">
        <f t="shared" si="160"/>
        <v>0</v>
      </c>
      <c r="DC1132" s="224">
        <f t="shared" si="161"/>
        <v>0</v>
      </c>
      <c r="DD1132" s="224">
        <f t="shared" si="162"/>
        <v>0</v>
      </c>
      <c r="DE1132" s="225">
        <f t="shared" si="163"/>
        <v>0</v>
      </c>
      <c r="DF1132" s="222"/>
      <c r="DG1132" s="222"/>
    </row>
    <row r="1133" spans="90:111" x14ac:dyDescent="0.25">
      <c r="CL1133" s="223">
        <f t="shared" si="155"/>
        <v>0</v>
      </c>
      <c r="CM1133" s="223">
        <f t="shared" si="156"/>
        <v>0</v>
      </c>
      <c r="CN1133" s="223">
        <f t="shared" si="157"/>
        <v>0</v>
      </c>
      <c r="CO1133" s="223">
        <f t="shared" si="157"/>
        <v>0</v>
      </c>
      <c r="CP1133" s="223">
        <f t="shared" si="158"/>
        <v>0</v>
      </c>
      <c r="CQ1133" s="223">
        <f t="shared" si="159"/>
        <v>0</v>
      </c>
      <c r="CR1133" s="222"/>
      <c r="CS1133" s="222"/>
      <c r="CT1133" s="222"/>
      <c r="CU1133" s="222"/>
      <c r="CV1133" s="222"/>
      <c r="CW1133" s="222"/>
      <c r="CX1133" s="222"/>
      <c r="CY1133" s="222"/>
      <c r="CZ1133" s="222"/>
      <c r="DA1133" s="222"/>
      <c r="DB1133" s="224">
        <f t="shared" si="160"/>
        <v>0</v>
      </c>
      <c r="DC1133" s="224">
        <f t="shared" si="161"/>
        <v>0</v>
      </c>
      <c r="DD1133" s="224">
        <f t="shared" si="162"/>
        <v>0</v>
      </c>
      <c r="DE1133" s="225">
        <f t="shared" si="163"/>
        <v>0</v>
      </c>
      <c r="DF1133" s="222"/>
      <c r="DG1133" s="222"/>
    </row>
    <row r="1134" spans="90:111" x14ac:dyDescent="0.25">
      <c r="CL1134" s="223">
        <f t="shared" si="155"/>
        <v>0</v>
      </c>
      <c r="CM1134" s="223">
        <f t="shared" si="156"/>
        <v>0</v>
      </c>
      <c r="CN1134" s="223">
        <f t="shared" si="157"/>
        <v>0</v>
      </c>
      <c r="CO1134" s="223">
        <f t="shared" si="157"/>
        <v>0</v>
      </c>
      <c r="CP1134" s="223">
        <f t="shared" si="158"/>
        <v>0</v>
      </c>
      <c r="CQ1134" s="223">
        <f t="shared" si="159"/>
        <v>0</v>
      </c>
      <c r="CR1134" s="222"/>
      <c r="CS1134" s="222"/>
      <c r="CT1134" s="222"/>
      <c r="CU1134" s="222"/>
      <c r="CV1134" s="222"/>
      <c r="CW1134" s="222"/>
      <c r="CX1134" s="222"/>
      <c r="CY1134" s="222"/>
      <c r="CZ1134" s="222"/>
      <c r="DA1134" s="222"/>
      <c r="DB1134" s="224">
        <f t="shared" si="160"/>
        <v>0</v>
      </c>
      <c r="DC1134" s="224">
        <f t="shared" si="161"/>
        <v>0</v>
      </c>
      <c r="DD1134" s="224">
        <f t="shared" si="162"/>
        <v>0</v>
      </c>
      <c r="DE1134" s="225">
        <f t="shared" si="163"/>
        <v>0</v>
      </c>
      <c r="DF1134" s="222"/>
      <c r="DG1134" s="222"/>
    </row>
    <row r="1135" spans="90:111" x14ac:dyDescent="0.25">
      <c r="CL1135" s="223">
        <f t="shared" si="155"/>
        <v>0</v>
      </c>
      <c r="CM1135" s="223">
        <f t="shared" si="156"/>
        <v>0</v>
      </c>
      <c r="CN1135" s="223">
        <f t="shared" si="157"/>
        <v>0</v>
      </c>
      <c r="CO1135" s="223">
        <f t="shared" si="157"/>
        <v>0</v>
      </c>
      <c r="CP1135" s="223">
        <f t="shared" si="158"/>
        <v>0</v>
      </c>
      <c r="CQ1135" s="223">
        <f t="shared" si="159"/>
        <v>0</v>
      </c>
      <c r="CR1135" s="222"/>
      <c r="CS1135" s="222"/>
      <c r="CT1135" s="222"/>
      <c r="CU1135" s="222"/>
      <c r="CV1135" s="222"/>
      <c r="CW1135" s="222"/>
      <c r="CX1135" s="222"/>
      <c r="CY1135" s="222"/>
      <c r="CZ1135" s="222"/>
      <c r="DA1135" s="222"/>
      <c r="DB1135" s="224">
        <f t="shared" si="160"/>
        <v>0</v>
      </c>
      <c r="DC1135" s="224">
        <f t="shared" si="161"/>
        <v>0</v>
      </c>
      <c r="DD1135" s="224">
        <f t="shared" si="162"/>
        <v>0</v>
      </c>
      <c r="DE1135" s="225">
        <f t="shared" si="163"/>
        <v>0</v>
      </c>
      <c r="DF1135" s="222"/>
      <c r="DG1135" s="222"/>
    </row>
    <row r="1136" spans="90:111" x14ac:dyDescent="0.25">
      <c r="CL1136" s="223">
        <f t="shared" si="155"/>
        <v>0</v>
      </c>
      <c r="CM1136" s="223">
        <f t="shared" si="156"/>
        <v>0</v>
      </c>
      <c r="CN1136" s="223">
        <f t="shared" si="157"/>
        <v>0</v>
      </c>
      <c r="CO1136" s="223">
        <f t="shared" si="157"/>
        <v>0</v>
      </c>
      <c r="CP1136" s="223">
        <f t="shared" si="158"/>
        <v>0</v>
      </c>
      <c r="CQ1136" s="223">
        <f t="shared" si="159"/>
        <v>0</v>
      </c>
      <c r="CR1136" s="222"/>
      <c r="CS1136" s="222"/>
      <c r="CT1136" s="222"/>
      <c r="CU1136" s="222"/>
      <c r="CV1136" s="222"/>
      <c r="CW1136" s="222"/>
      <c r="CX1136" s="222"/>
      <c r="CY1136" s="222"/>
      <c r="CZ1136" s="222"/>
      <c r="DA1136" s="222"/>
      <c r="DB1136" s="224">
        <f t="shared" si="160"/>
        <v>0</v>
      </c>
      <c r="DC1136" s="224">
        <f t="shared" si="161"/>
        <v>0</v>
      </c>
      <c r="DD1136" s="224">
        <f t="shared" si="162"/>
        <v>0</v>
      </c>
      <c r="DE1136" s="225">
        <f t="shared" si="163"/>
        <v>0</v>
      </c>
      <c r="DF1136" s="222"/>
      <c r="DG1136" s="222"/>
    </row>
    <row r="1137" spans="90:111" x14ac:dyDescent="0.25">
      <c r="CL1137" s="223">
        <f t="shared" si="155"/>
        <v>0</v>
      </c>
      <c r="CM1137" s="223">
        <f t="shared" si="156"/>
        <v>0</v>
      </c>
      <c r="CN1137" s="223">
        <f t="shared" si="157"/>
        <v>0</v>
      </c>
      <c r="CO1137" s="223">
        <f t="shared" si="157"/>
        <v>0</v>
      </c>
      <c r="CP1137" s="223">
        <f t="shared" si="158"/>
        <v>0</v>
      </c>
      <c r="CQ1137" s="223">
        <f t="shared" si="159"/>
        <v>0</v>
      </c>
      <c r="CR1137" s="222"/>
      <c r="CS1137" s="222"/>
      <c r="CT1137" s="222"/>
      <c r="CU1137" s="222"/>
      <c r="CV1137" s="222"/>
      <c r="CW1137" s="222"/>
      <c r="CX1137" s="222"/>
      <c r="CY1137" s="222"/>
      <c r="CZ1137" s="222"/>
      <c r="DA1137" s="222"/>
      <c r="DB1137" s="224">
        <f t="shared" si="160"/>
        <v>0</v>
      </c>
      <c r="DC1137" s="224">
        <f t="shared" si="161"/>
        <v>0</v>
      </c>
      <c r="DD1137" s="224">
        <f t="shared" si="162"/>
        <v>0</v>
      </c>
      <c r="DE1137" s="225">
        <f t="shared" si="163"/>
        <v>0</v>
      </c>
      <c r="DF1137" s="222"/>
      <c r="DG1137" s="222"/>
    </row>
    <row r="1138" spans="90:111" x14ac:dyDescent="0.25">
      <c r="CL1138" s="223">
        <f t="shared" si="155"/>
        <v>0</v>
      </c>
      <c r="CM1138" s="223">
        <f t="shared" si="156"/>
        <v>0</v>
      </c>
      <c r="CN1138" s="223">
        <f t="shared" si="157"/>
        <v>0</v>
      </c>
      <c r="CO1138" s="223">
        <f t="shared" si="157"/>
        <v>0</v>
      </c>
      <c r="CP1138" s="223">
        <f t="shared" si="158"/>
        <v>0</v>
      </c>
      <c r="CQ1138" s="223">
        <f t="shared" si="159"/>
        <v>0</v>
      </c>
      <c r="CR1138" s="222"/>
      <c r="CS1138" s="222"/>
      <c r="CT1138" s="222"/>
      <c r="CU1138" s="222"/>
      <c r="CV1138" s="222"/>
      <c r="CW1138" s="222"/>
      <c r="CX1138" s="222"/>
      <c r="CY1138" s="222"/>
      <c r="CZ1138" s="222"/>
      <c r="DA1138" s="222"/>
      <c r="DB1138" s="224">
        <f t="shared" si="160"/>
        <v>0</v>
      </c>
      <c r="DC1138" s="224">
        <f t="shared" si="161"/>
        <v>0</v>
      </c>
      <c r="DD1138" s="224">
        <f t="shared" si="162"/>
        <v>0</v>
      </c>
      <c r="DE1138" s="225">
        <f t="shared" si="163"/>
        <v>0</v>
      </c>
      <c r="DF1138" s="222"/>
      <c r="DG1138" s="222"/>
    </row>
    <row r="1139" spans="90:111" x14ac:dyDescent="0.25">
      <c r="CL1139" s="223">
        <f t="shared" si="155"/>
        <v>0</v>
      </c>
      <c r="CM1139" s="223">
        <f t="shared" si="156"/>
        <v>0</v>
      </c>
      <c r="CN1139" s="223">
        <f t="shared" si="157"/>
        <v>0</v>
      </c>
      <c r="CO1139" s="223">
        <f t="shared" si="157"/>
        <v>0</v>
      </c>
      <c r="CP1139" s="223">
        <f t="shared" si="158"/>
        <v>0</v>
      </c>
      <c r="CQ1139" s="223">
        <f t="shared" si="159"/>
        <v>0</v>
      </c>
      <c r="CR1139" s="222"/>
      <c r="CS1139" s="222"/>
      <c r="CT1139" s="222"/>
      <c r="CU1139" s="222"/>
      <c r="CV1139" s="222"/>
      <c r="CW1139" s="222"/>
      <c r="CX1139" s="222"/>
      <c r="CY1139" s="222"/>
      <c r="CZ1139" s="222"/>
      <c r="DA1139" s="222"/>
      <c r="DB1139" s="224">
        <f t="shared" si="160"/>
        <v>0</v>
      </c>
      <c r="DC1139" s="224">
        <f t="shared" si="161"/>
        <v>0</v>
      </c>
      <c r="DD1139" s="224">
        <f t="shared" si="162"/>
        <v>0</v>
      </c>
      <c r="DE1139" s="225">
        <f t="shared" si="163"/>
        <v>0</v>
      </c>
      <c r="DF1139" s="222"/>
      <c r="DG1139" s="222"/>
    </row>
    <row r="1140" spans="90:111" x14ac:dyDescent="0.25">
      <c r="CL1140" s="223">
        <f t="shared" si="155"/>
        <v>0</v>
      </c>
      <c r="CM1140" s="223">
        <f t="shared" si="156"/>
        <v>0</v>
      </c>
      <c r="CN1140" s="223">
        <f t="shared" si="157"/>
        <v>0</v>
      </c>
      <c r="CO1140" s="223">
        <f t="shared" si="157"/>
        <v>0</v>
      </c>
      <c r="CP1140" s="223">
        <f t="shared" si="158"/>
        <v>0</v>
      </c>
      <c r="CQ1140" s="223">
        <f t="shared" si="159"/>
        <v>0</v>
      </c>
      <c r="CR1140" s="222"/>
      <c r="CS1140" s="222"/>
      <c r="CT1140" s="222"/>
      <c r="CU1140" s="222"/>
      <c r="CV1140" s="222"/>
      <c r="CW1140" s="222"/>
      <c r="CX1140" s="222"/>
      <c r="CY1140" s="222"/>
      <c r="CZ1140" s="222"/>
      <c r="DA1140" s="222"/>
      <c r="DB1140" s="224">
        <f t="shared" si="160"/>
        <v>0</v>
      </c>
      <c r="DC1140" s="224">
        <f t="shared" si="161"/>
        <v>0</v>
      </c>
      <c r="DD1140" s="224">
        <f t="shared" si="162"/>
        <v>0</v>
      </c>
      <c r="DE1140" s="225">
        <f t="shared" si="163"/>
        <v>0</v>
      </c>
      <c r="DF1140" s="222"/>
      <c r="DG1140" s="222"/>
    </row>
    <row r="1141" spans="90:111" x14ac:dyDescent="0.25">
      <c r="CL1141" s="223">
        <f t="shared" si="155"/>
        <v>0</v>
      </c>
      <c r="CM1141" s="223">
        <f t="shared" si="156"/>
        <v>0</v>
      </c>
      <c r="CN1141" s="223">
        <f t="shared" si="157"/>
        <v>0</v>
      </c>
      <c r="CO1141" s="223">
        <f t="shared" si="157"/>
        <v>0</v>
      </c>
      <c r="CP1141" s="223">
        <f t="shared" si="158"/>
        <v>0</v>
      </c>
      <c r="CQ1141" s="223">
        <f t="shared" si="159"/>
        <v>0</v>
      </c>
      <c r="CR1141" s="222"/>
      <c r="CS1141" s="222"/>
      <c r="CT1141" s="222"/>
      <c r="CU1141" s="222"/>
      <c r="CV1141" s="222"/>
      <c r="CW1141" s="222"/>
      <c r="CX1141" s="222"/>
      <c r="CY1141" s="222"/>
      <c r="CZ1141" s="222"/>
      <c r="DA1141" s="222"/>
      <c r="DB1141" s="224">
        <f t="shared" si="160"/>
        <v>0</v>
      </c>
      <c r="DC1141" s="224">
        <f t="shared" si="161"/>
        <v>0</v>
      </c>
      <c r="DD1141" s="224">
        <f t="shared" si="162"/>
        <v>0</v>
      </c>
      <c r="DE1141" s="225">
        <f t="shared" si="163"/>
        <v>0</v>
      </c>
      <c r="DF1141" s="222"/>
      <c r="DG1141" s="222"/>
    </row>
    <row r="1142" spans="90:111" x14ac:dyDescent="0.25">
      <c r="CL1142" s="223">
        <f t="shared" si="155"/>
        <v>0</v>
      </c>
      <c r="CM1142" s="223">
        <f t="shared" si="156"/>
        <v>0</v>
      </c>
      <c r="CN1142" s="223">
        <f t="shared" si="157"/>
        <v>0</v>
      </c>
      <c r="CO1142" s="223">
        <f t="shared" si="157"/>
        <v>0</v>
      </c>
      <c r="CP1142" s="223">
        <f t="shared" si="158"/>
        <v>0</v>
      </c>
      <c r="CQ1142" s="223">
        <f t="shared" si="159"/>
        <v>0</v>
      </c>
      <c r="CR1142" s="222"/>
      <c r="CS1142" s="222"/>
      <c r="CT1142" s="222"/>
      <c r="CU1142" s="222"/>
      <c r="CV1142" s="222"/>
      <c r="CW1142" s="222"/>
      <c r="CX1142" s="222"/>
      <c r="CY1142" s="222"/>
      <c r="CZ1142" s="222"/>
      <c r="DA1142" s="222"/>
      <c r="DB1142" s="224">
        <f t="shared" si="160"/>
        <v>0</v>
      </c>
      <c r="DC1142" s="224">
        <f t="shared" si="161"/>
        <v>0</v>
      </c>
      <c r="DD1142" s="224">
        <f t="shared" si="162"/>
        <v>0</v>
      </c>
      <c r="DE1142" s="225">
        <f t="shared" si="163"/>
        <v>0</v>
      </c>
      <c r="DF1142" s="222"/>
      <c r="DG1142" s="222"/>
    </row>
    <row r="1143" spans="90:111" x14ac:dyDescent="0.25">
      <c r="CL1143" s="223">
        <f t="shared" si="155"/>
        <v>0</v>
      </c>
      <c r="CM1143" s="223">
        <f t="shared" si="156"/>
        <v>0</v>
      </c>
      <c r="CN1143" s="223">
        <f t="shared" si="157"/>
        <v>0</v>
      </c>
      <c r="CO1143" s="223">
        <f t="shared" si="157"/>
        <v>0</v>
      </c>
      <c r="CP1143" s="223">
        <f t="shared" si="158"/>
        <v>0</v>
      </c>
      <c r="CQ1143" s="223">
        <f t="shared" si="159"/>
        <v>0</v>
      </c>
      <c r="CR1143" s="222"/>
      <c r="CS1143" s="222"/>
      <c r="CT1143" s="222"/>
      <c r="CU1143" s="222"/>
      <c r="CV1143" s="222"/>
      <c r="CW1143" s="222"/>
      <c r="CX1143" s="222"/>
      <c r="CY1143" s="222"/>
      <c r="CZ1143" s="222"/>
      <c r="DA1143" s="222"/>
      <c r="DB1143" s="224">
        <f t="shared" si="160"/>
        <v>0</v>
      </c>
      <c r="DC1143" s="224">
        <f t="shared" si="161"/>
        <v>0</v>
      </c>
      <c r="DD1143" s="224">
        <f t="shared" si="162"/>
        <v>0</v>
      </c>
      <c r="DE1143" s="225">
        <f t="shared" si="163"/>
        <v>0</v>
      </c>
      <c r="DF1143" s="222"/>
      <c r="DG1143" s="222"/>
    </row>
    <row r="1144" spans="90:111" x14ac:dyDescent="0.25">
      <c r="CL1144" s="223">
        <f t="shared" si="155"/>
        <v>0</v>
      </c>
      <c r="CM1144" s="223">
        <f t="shared" si="156"/>
        <v>0</v>
      </c>
      <c r="CN1144" s="223">
        <f t="shared" si="157"/>
        <v>0</v>
      </c>
      <c r="CO1144" s="223">
        <f t="shared" si="157"/>
        <v>0</v>
      </c>
      <c r="CP1144" s="223">
        <f t="shared" si="158"/>
        <v>0</v>
      </c>
      <c r="CQ1144" s="223">
        <f t="shared" si="159"/>
        <v>0</v>
      </c>
      <c r="CR1144" s="222"/>
      <c r="CS1144" s="222"/>
      <c r="CT1144" s="222"/>
      <c r="CU1144" s="222"/>
      <c r="CV1144" s="222"/>
      <c r="CW1144" s="222"/>
      <c r="CX1144" s="222"/>
      <c r="CY1144" s="222"/>
      <c r="CZ1144" s="222"/>
      <c r="DA1144" s="222"/>
      <c r="DB1144" s="224">
        <f t="shared" si="160"/>
        <v>0</v>
      </c>
      <c r="DC1144" s="224">
        <f t="shared" si="161"/>
        <v>0</v>
      </c>
      <c r="DD1144" s="224">
        <f t="shared" si="162"/>
        <v>0</v>
      </c>
      <c r="DE1144" s="225">
        <f t="shared" si="163"/>
        <v>0</v>
      </c>
      <c r="DF1144" s="222"/>
      <c r="DG1144" s="222"/>
    </row>
    <row r="1145" spans="90:111" x14ac:dyDescent="0.25">
      <c r="CL1145" s="223">
        <f t="shared" si="155"/>
        <v>0</v>
      </c>
      <c r="CM1145" s="223">
        <f t="shared" si="156"/>
        <v>0</v>
      </c>
      <c r="CN1145" s="223">
        <f t="shared" si="157"/>
        <v>0</v>
      </c>
      <c r="CO1145" s="223">
        <f t="shared" si="157"/>
        <v>0</v>
      </c>
      <c r="CP1145" s="223">
        <f t="shared" si="158"/>
        <v>0</v>
      </c>
      <c r="CQ1145" s="223">
        <f t="shared" si="159"/>
        <v>0</v>
      </c>
      <c r="CR1145" s="222"/>
      <c r="CS1145" s="222"/>
      <c r="CT1145" s="222"/>
      <c r="CU1145" s="222"/>
      <c r="CV1145" s="222"/>
      <c r="CW1145" s="222"/>
      <c r="CX1145" s="222"/>
      <c r="CY1145" s="222"/>
      <c r="CZ1145" s="222"/>
      <c r="DA1145" s="222"/>
      <c r="DB1145" s="224">
        <f t="shared" si="160"/>
        <v>0</v>
      </c>
      <c r="DC1145" s="224">
        <f t="shared" si="161"/>
        <v>0</v>
      </c>
      <c r="DD1145" s="224">
        <f t="shared" si="162"/>
        <v>0</v>
      </c>
      <c r="DE1145" s="225">
        <f t="shared" si="163"/>
        <v>0</v>
      </c>
      <c r="DF1145" s="222"/>
      <c r="DG1145" s="222"/>
    </row>
    <row r="1146" spans="90:111" x14ac:dyDescent="0.25">
      <c r="CL1146" s="223">
        <f t="shared" si="155"/>
        <v>0</v>
      </c>
      <c r="CM1146" s="223">
        <f t="shared" si="156"/>
        <v>0</v>
      </c>
      <c r="CN1146" s="223">
        <f t="shared" si="157"/>
        <v>0</v>
      </c>
      <c r="CO1146" s="223">
        <f t="shared" si="157"/>
        <v>0</v>
      </c>
      <c r="CP1146" s="223">
        <f t="shared" si="158"/>
        <v>0</v>
      </c>
      <c r="CQ1146" s="223">
        <f t="shared" si="159"/>
        <v>0</v>
      </c>
      <c r="CR1146" s="222"/>
      <c r="CS1146" s="222"/>
      <c r="CT1146" s="222"/>
      <c r="CU1146" s="222"/>
      <c r="CV1146" s="222"/>
      <c r="CW1146" s="222"/>
      <c r="CX1146" s="222"/>
      <c r="CY1146" s="222"/>
      <c r="CZ1146" s="222"/>
      <c r="DA1146" s="222"/>
      <c r="DB1146" s="224">
        <f t="shared" si="160"/>
        <v>0</v>
      </c>
      <c r="DC1146" s="224">
        <f t="shared" si="161"/>
        <v>0</v>
      </c>
      <c r="DD1146" s="224">
        <f t="shared" si="162"/>
        <v>0</v>
      </c>
      <c r="DE1146" s="225">
        <f t="shared" si="163"/>
        <v>0</v>
      </c>
      <c r="DF1146" s="222"/>
      <c r="DG1146" s="222"/>
    </row>
    <row r="1147" spans="90:111" x14ac:dyDescent="0.25">
      <c r="CL1147" s="223">
        <f t="shared" si="155"/>
        <v>0</v>
      </c>
      <c r="CM1147" s="223">
        <f t="shared" si="156"/>
        <v>0</v>
      </c>
      <c r="CN1147" s="223">
        <f t="shared" si="157"/>
        <v>0</v>
      </c>
      <c r="CO1147" s="223">
        <f t="shared" si="157"/>
        <v>0</v>
      </c>
      <c r="CP1147" s="223">
        <f t="shared" si="158"/>
        <v>0</v>
      </c>
      <c r="CQ1147" s="223">
        <f t="shared" si="159"/>
        <v>0</v>
      </c>
      <c r="CR1147" s="222"/>
      <c r="CS1147" s="222"/>
      <c r="CT1147" s="222"/>
      <c r="CU1147" s="222"/>
      <c r="CV1147" s="222"/>
      <c r="CW1147" s="222"/>
      <c r="CX1147" s="222"/>
      <c r="CY1147" s="222"/>
      <c r="CZ1147" s="222"/>
      <c r="DA1147" s="222"/>
      <c r="DB1147" s="224">
        <f t="shared" si="160"/>
        <v>0</v>
      </c>
      <c r="DC1147" s="224">
        <f t="shared" si="161"/>
        <v>0</v>
      </c>
      <c r="DD1147" s="224">
        <f t="shared" si="162"/>
        <v>0</v>
      </c>
      <c r="DE1147" s="225">
        <f t="shared" si="163"/>
        <v>0</v>
      </c>
      <c r="DF1147" s="222"/>
      <c r="DG1147" s="222"/>
    </row>
    <row r="1148" spans="90:111" x14ac:dyDescent="0.25">
      <c r="CL1148" s="223">
        <f t="shared" si="155"/>
        <v>0</v>
      </c>
      <c r="CM1148" s="223">
        <f t="shared" si="156"/>
        <v>0</v>
      </c>
      <c r="CN1148" s="223">
        <f t="shared" si="157"/>
        <v>0</v>
      </c>
      <c r="CO1148" s="223">
        <f t="shared" si="157"/>
        <v>0</v>
      </c>
      <c r="CP1148" s="223">
        <f t="shared" si="158"/>
        <v>0</v>
      </c>
      <c r="CQ1148" s="223">
        <f t="shared" si="159"/>
        <v>0</v>
      </c>
      <c r="CR1148" s="222"/>
      <c r="CS1148" s="222"/>
      <c r="CT1148" s="222"/>
      <c r="CU1148" s="222"/>
      <c r="CV1148" s="222"/>
      <c r="CW1148" s="222"/>
      <c r="CX1148" s="222"/>
      <c r="CY1148" s="222"/>
      <c r="CZ1148" s="222"/>
      <c r="DA1148" s="222"/>
      <c r="DB1148" s="224">
        <f t="shared" si="160"/>
        <v>0</v>
      </c>
      <c r="DC1148" s="224">
        <f t="shared" si="161"/>
        <v>0</v>
      </c>
      <c r="DD1148" s="224">
        <f t="shared" si="162"/>
        <v>0</v>
      </c>
      <c r="DE1148" s="225">
        <f t="shared" si="163"/>
        <v>0</v>
      </c>
      <c r="DF1148" s="222"/>
      <c r="DG1148" s="222"/>
    </row>
    <row r="1149" spans="90:111" x14ac:dyDescent="0.25">
      <c r="CL1149" s="223">
        <f t="shared" si="155"/>
        <v>0</v>
      </c>
      <c r="CM1149" s="223">
        <f t="shared" si="156"/>
        <v>0</v>
      </c>
      <c r="CN1149" s="223">
        <f t="shared" si="157"/>
        <v>0</v>
      </c>
      <c r="CO1149" s="223">
        <f t="shared" si="157"/>
        <v>0</v>
      </c>
      <c r="CP1149" s="223">
        <f t="shared" si="158"/>
        <v>0</v>
      </c>
      <c r="CQ1149" s="223">
        <f t="shared" si="159"/>
        <v>0</v>
      </c>
      <c r="CR1149" s="222"/>
      <c r="CS1149" s="222"/>
      <c r="CT1149" s="222"/>
      <c r="CU1149" s="222"/>
      <c r="CV1149" s="222"/>
      <c r="CW1149" s="222"/>
      <c r="CX1149" s="222"/>
      <c r="CY1149" s="222"/>
      <c r="CZ1149" s="222"/>
      <c r="DA1149" s="222"/>
      <c r="DB1149" s="224">
        <f t="shared" si="160"/>
        <v>0</v>
      </c>
      <c r="DC1149" s="224">
        <f t="shared" si="161"/>
        <v>0</v>
      </c>
      <c r="DD1149" s="224">
        <f t="shared" si="162"/>
        <v>0</v>
      </c>
      <c r="DE1149" s="225">
        <f t="shared" si="163"/>
        <v>0</v>
      </c>
      <c r="DF1149" s="222"/>
      <c r="DG1149" s="222"/>
    </row>
    <row r="1150" spans="90:111" x14ac:dyDescent="0.25">
      <c r="CL1150" s="223">
        <f t="shared" si="155"/>
        <v>0</v>
      </c>
      <c r="CM1150" s="223">
        <f t="shared" si="156"/>
        <v>0</v>
      </c>
      <c r="CN1150" s="223">
        <f t="shared" si="157"/>
        <v>0</v>
      </c>
      <c r="CO1150" s="223">
        <f t="shared" si="157"/>
        <v>0</v>
      </c>
      <c r="CP1150" s="223">
        <f t="shared" si="158"/>
        <v>0</v>
      </c>
      <c r="CQ1150" s="223">
        <f t="shared" si="159"/>
        <v>0</v>
      </c>
      <c r="CR1150" s="222"/>
      <c r="CS1150" s="222"/>
      <c r="CT1150" s="222"/>
      <c r="CU1150" s="222"/>
      <c r="CV1150" s="222"/>
      <c r="CW1150" s="222"/>
      <c r="CX1150" s="222"/>
      <c r="CY1150" s="222"/>
      <c r="CZ1150" s="222"/>
      <c r="DA1150" s="222"/>
      <c r="DB1150" s="224">
        <f t="shared" si="160"/>
        <v>0</v>
      </c>
      <c r="DC1150" s="224">
        <f t="shared" si="161"/>
        <v>0</v>
      </c>
      <c r="DD1150" s="224">
        <f t="shared" si="162"/>
        <v>0</v>
      </c>
      <c r="DE1150" s="225">
        <f t="shared" si="163"/>
        <v>0</v>
      </c>
      <c r="DF1150" s="222"/>
      <c r="DG1150" s="222"/>
    </row>
    <row r="1151" spans="90:111" x14ac:dyDescent="0.25">
      <c r="CL1151" s="223">
        <f t="shared" si="155"/>
        <v>0</v>
      </c>
      <c r="CM1151" s="223">
        <f t="shared" si="156"/>
        <v>0</v>
      </c>
      <c r="CN1151" s="223">
        <f t="shared" si="157"/>
        <v>0</v>
      </c>
      <c r="CO1151" s="223">
        <f t="shared" si="157"/>
        <v>0</v>
      </c>
      <c r="CP1151" s="223">
        <f t="shared" si="158"/>
        <v>0</v>
      </c>
      <c r="CQ1151" s="223">
        <f t="shared" si="159"/>
        <v>0</v>
      </c>
      <c r="CR1151" s="222"/>
      <c r="CS1151" s="222"/>
      <c r="CT1151" s="222"/>
      <c r="CU1151" s="222"/>
      <c r="CV1151" s="222"/>
      <c r="CW1151" s="222"/>
      <c r="CX1151" s="222"/>
      <c r="CY1151" s="222"/>
      <c r="CZ1151" s="222"/>
      <c r="DA1151" s="222"/>
      <c r="DB1151" s="224">
        <f t="shared" si="160"/>
        <v>0</v>
      </c>
      <c r="DC1151" s="224">
        <f t="shared" si="161"/>
        <v>0</v>
      </c>
      <c r="DD1151" s="224">
        <f t="shared" si="162"/>
        <v>0</v>
      </c>
      <c r="DE1151" s="225">
        <f t="shared" si="163"/>
        <v>0</v>
      </c>
      <c r="DF1151" s="222"/>
      <c r="DG1151" s="222"/>
    </row>
    <row r="1152" spans="90:111" x14ac:dyDescent="0.25">
      <c r="CL1152" s="223">
        <f t="shared" si="155"/>
        <v>0</v>
      </c>
      <c r="CM1152" s="223">
        <f t="shared" si="156"/>
        <v>0</v>
      </c>
      <c r="CN1152" s="223">
        <f t="shared" si="157"/>
        <v>0</v>
      </c>
      <c r="CO1152" s="223">
        <f t="shared" si="157"/>
        <v>0</v>
      </c>
      <c r="CP1152" s="223">
        <f t="shared" si="158"/>
        <v>0</v>
      </c>
      <c r="CQ1152" s="223">
        <f t="shared" si="159"/>
        <v>0</v>
      </c>
      <c r="CR1152" s="222"/>
      <c r="CS1152" s="222"/>
      <c r="CT1152" s="222"/>
      <c r="CU1152" s="222"/>
      <c r="CV1152" s="222"/>
      <c r="CW1152" s="222"/>
      <c r="CX1152" s="222"/>
      <c r="CY1152" s="222"/>
      <c r="CZ1152" s="222"/>
      <c r="DA1152" s="222"/>
      <c r="DB1152" s="224">
        <f t="shared" si="160"/>
        <v>0</v>
      </c>
      <c r="DC1152" s="224">
        <f t="shared" si="161"/>
        <v>0</v>
      </c>
      <c r="DD1152" s="224">
        <f t="shared" si="162"/>
        <v>0</v>
      </c>
      <c r="DE1152" s="225">
        <f t="shared" si="163"/>
        <v>0</v>
      </c>
      <c r="DF1152" s="222"/>
      <c r="DG1152" s="222"/>
    </row>
    <row r="1153" spans="90:111" x14ac:dyDescent="0.25">
      <c r="CL1153" s="223">
        <f t="shared" si="155"/>
        <v>0</v>
      </c>
      <c r="CM1153" s="223">
        <f t="shared" si="156"/>
        <v>0</v>
      </c>
      <c r="CN1153" s="223">
        <f t="shared" si="157"/>
        <v>0</v>
      </c>
      <c r="CO1153" s="223">
        <f t="shared" si="157"/>
        <v>0</v>
      </c>
      <c r="CP1153" s="223">
        <f t="shared" si="158"/>
        <v>0</v>
      </c>
      <c r="CQ1153" s="223">
        <f t="shared" si="159"/>
        <v>0</v>
      </c>
      <c r="CR1153" s="222"/>
      <c r="CS1153" s="222"/>
      <c r="CT1153" s="222"/>
      <c r="CU1153" s="222"/>
      <c r="CV1153" s="222"/>
      <c r="CW1153" s="222"/>
      <c r="CX1153" s="222"/>
      <c r="CY1153" s="222"/>
      <c r="CZ1153" s="222"/>
      <c r="DA1153" s="222"/>
      <c r="DB1153" s="224">
        <f t="shared" si="160"/>
        <v>0</v>
      </c>
      <c r="DC1153" s="224">
        <f t="shared" si="161"/>
        <v>0</v>
      </c>
      <c r="DD1153" s="224">
        <f t="shared" si="162"/>
        <v>0</v>
      </c>
      <c r="DE1153" s="225">
        <f t="shared" si="163"/>
        <v>0</v>
      </c>
      <c r="DF1153" s="222"/>
      <c r="DG1153" s="222"/>
    </row>
    <row r="1154" spans="90:111" x14ac:dyDescent="0.25">
      <c r="CL1154" s="223">
        <f t="shared" si="155"/>
        <v>0</v>
      </c>
      <c r="CM1154" s="223">
        <f t="shared" si="156"/>
        <v>0</v>
      </c>
      <c r="CN1154" s="223">
        <f t="shared" si="157"/>
        <v>0</v>
      </c>
      <c r="CO1154" s="223">
        <f t="shared" si="157"/>
        <v>0</v>
      </c>
      <c r="CP1154" s="223">
        <f t="shared" si="158"/>
        <v>0</v>
      </c>
      <c r="CQ1154" s="223">
        <f t="shared" si="159"/>
        <v>0</v>
      </c>
      <c r="CR1154" s="222"/>
      <c r="CS1154" s="222"/>
      <c r="CT1154" s="222"/>
      <c r="CU1154" s="222"/>
      <c r="CV1154" s="222"/>
      <c r="CW1154" s="222"/>
      <c r="CX1154" s="222"/>
      <c r="CY1154" s="222"/>
      <c r="CZ1154" s="222"/>
      <c r="DA1154" s="222"/>
      <c r="DB1154" s="224">
        <f t="shared" si="160"/>
        <v>0</v>
      </c>
      <c r="DC1154" s="224">
        <f t="shared" si="161"/>
        <v>0</v>
      </c>
      <c r="DD1154" s="224">
        <f t="shared" si="162"/>
        <v>0</v>
      </c>
      <c r="DE1154" s="225">
        <f t="shared" si="163"/>
        <v>0</v>
      </c>
      <c r="DF1154" s="222"/>
      <c r="DG1154" s="222"/>
    </row>
    <row r="1155" spans="90:111" x14ac:dyDescent="0.25">
      <c r="CL1155" s="223">
        <f t="shared" ref="CL1155:CL1218" si="164">SUM(BB1155:BL1155)+BR1155</f>
        <v>0</v>
      </c>
      <c r="CM1155" s="223">
        <f t="shared" ref="CM1155:CM1218" si="165">SUM(BM1155:BO1155)</f>
        <v>0</v>
      </c>
      <c r="CN1155" s="223">
        <f t="shared" ref="CN1155:CO1218" si="166">BP1155</f>
        <v>0</v>
      </c>
      <c r="CO1155" s="223">
        <f t="shared" si="166"/>
        <v>0</v>
      </c>
      <c r="CP1155" s="223">
        <f t="shared" ref="CP1155:CP1218" si="167">SUM(CL1155:CO1155)</f>
        <v>0</v>
      </c>
      <c r="CQ1155" s="223">
        <f t="shared" ref="CQ1155:CQ1218" si="168">CP1155-BU1155</f>
        <v>0</v>
      </c>
      <c r="CR1155" s="222"/>
      <c r="CS1155" s="222"/>
      <c r="CT1155" s="222"/>
      <c r="CU1155" s="222"/>
      <c r="CV1155" s="222"/>
      <c r="CW1155" s="222"/>
      <c r="CX1155" s="222"/>
      <c r="CY1155" s="222"/>
      <c r="CZ1155" s="222"/>
      <c r="DA1155" s="222"/>
      <c r="DB1155" s="224">
        <f t="shared" ref="DB1155:DB1218" si="169">SUM(BB1155:BE1155)+BM1155+BN1155</f>
        <v>0</v>
      </c>
      <c r="DC1155" s="224">
        <f t="shared" ref="DC1155:DC1218" si="170">BF1155+BG1155+BH1155+BI1155+BJ1155+BK1155+BL1155+BO1155+BR1155</f>
        <v>0</v>
      </c>
      <c r="DD1155" s="224">
        <f t="shared" ref="DD1155:DD1218" si="171">DC1155+DB1155</f>
        <v>0</v>
      </c>
      <c r="DE1155" s="225">
        <f t="shared" ref="DE1155:DE1218" si="172">DD1155-BS1155</f>
        <v>0</v>
      </c>
      <c r="DF1155" s="222"/>
      <c r="DG1155" s="222"/>
    </row>
    <row r="1156" spans="90:111" x14ac:dyDescent="0.25">
      <c r="CL1156" s="223">
        <f t="shared" si="164"/>
        <v>0</v>
      </c>
      <c r="CM1156" s="223">
        <f t="shared" si="165"/>
        <v>0</v>
      </c>
      <c r="CN1156" s="223">
        <f t="shared" si="166"/>
        <v>0</v>
      </c>
      <c r="CO1156" s="223">
        <f t="shared" si="166"/>
        <v>0</v>
      </c>
      <c r="CP1156" s="223">
        <f t="shared" si="167"/>
        <v>0</v>
      </c>
      <c r="CQ1156" s="223">
        <f t="shared" si="168"/>
        <v>0</v>
      </c>
      <c r="CR1156" s="222"/>
      <c r="CS1156" s="222"/>
      <c r="CT1156" s="222"/>
      <c r="CU1156" s="222"/>
      <c r="CV1156" s="222"/>
      <c r="CW1156" s="222"/>
      <c r="CX1156" s="222"/>
      <c r="CY1156" s="222"/>
      <c r="CZ1156" s="222"/>
      <c r="DA1156" s="222"/>
      <c r="DB1156" s="224">
        <f t="shared" si="169"/>
        <v>0</v>
      </c>
      <c r="DC1156" s="224">
        <f t="shared" si="170"/>
        <v>0</v>
      </c>
      <c r="DD1156" s="224">
        <f t="shared" si="171"/>
        <v>0</v>
      </c>
      <c r="DE1156" s="225">
        <f t="shared" si="172"/>
        <v>0</v>
      </c>
      <c r="DF1156" s="222"/>
      <c r="DG1156" s="222"/>
    </row>
    <row r="1157" spans="90:111" x14ac:dyDescent="0.25">
      <c r="CL1157" s="223">
        <f t="shared" si="164"/>
        <v>0</v>
      </c>
      <c r="CM1157" s="223">
        <f t="shared" si="165"/>
        <v>0</v>
      </c>
      <c r="CN1157" s="223">
        <f t="shared" si="166"/>
        <v>0</v>
      </c>
      <c r="CO1157" s="223">
        <f t="shared" si="166"/>
        <v>0</v>
      </c>
      <c r="CP1157" s="223">
        <f t="shared" si="167"/>
        <v>0</v>
      </c>
      <c r="CQ1157" s="223">
        <f t="shared" si="168"/>
        <v>0</v>
      </c>
      <c r="CR1157" s="222"/>
      <c r="CS1157" s="222"/>
      <c r="CT1157" s="222"/>
      <c r="CU1157" s="222"/>
      <c r="CV1157" s="222"/>
      <c r="CW1157" s="222"/>
      <c r="CX1157" s="222"/>
      <c r="CY1157" s="222"/>
      <c r="CZ1157" s="222"/>
      <c r="DA1157" s="222"/>
      <c r="DB1157" s="224">
        <f t="shared" si="169"/>
        <v>0</v>
      </c>
      <c r="DC1157" s="224">
        <f t="shared" si="170"/>
        <v>0</v>
      </c>
      <c r="DD1157" s="224">
        <f t="shared" si="171"/>
        <v>0</v>
      </c>
      <c r="DE1157" s="225">
        <f t="shared" si="172"/>
        <v>0</v>
      </c>
      <c r="DF1157" s="222"/>
      <c r="DG1157" s="222"/>
    </row>
    <row r="1158" spans="90:111" x14ac:dyDescent="0.25">
      <c r="CL1158" s="223">
        <f t="shared" si="164"/>
        <v>0</v>
      </c>
      <c r="CM1158" s="223">
        <f t="shared" si="165"/>
        <v>0</v>
      </c>
      <c r="CN1158" s="223">
        <f t="shared" si="166"/>
        <v>0</v>
      </c>
      <c r="CO1158" s="223">
        <f t="shared" si="166"/>
        <v>0</v>
      </c>
      <c r="CP1158" s="223">
        <f t="shared" si="167"/>
        <v>0</v>
      </c>
      <c r="CQ1158" s="223">
        <f t="shared" si="168"/>
        <v>0</v>
      </c>
      <c r="CR1158" s="222"/>
      <c r="CS1158" s="222"/>
      <c r="CT1158" s="222"/>
      <c r="CU1158" s="222"/>
      <c r="CV1158" s="222"/>
      <c r="CW1158" s="222"/>
      <c r="CX1158" s="222"/>
      <c r="CY1158" s="222"/>
      <c r="CZ1158" s="222"/>
      <c r="DA1158" s="222"/>
      <c r="DB1158" s="224">
        <f t="shared" si="169"/>
        <v>0</v>
      </c>
      <c r="DC1158" s="224">
        <f t="shared" si="170"/>
        <v>0</v>
      </c>
      <c r="DD1158" s="224">
        <f t="shared" si="171"/>
        <v>0</v>
      </c>
      <c r="DE1158" s="225">
        <f t="shared" si="172"/>
        <v>0</v>
      </c>
      <c r="DF1158" s="222"/>
      <c r="DG1158" s="222"/>
    </row>
    <row r="1159" spans="90:111" x14ac:dyDescent="0.25">
      <c r="CL1159" s="223">
        <f t="shared" si="164"/>
        <v>0</v>
      </c>
      <c r="CM1159" s="223">
        <f t="shared" si="165"/>
        <v>0</v>
      </c>
      <c r="CN1159" s="223">
        <f t="shared" si="166"/>
        <v>0</v>
      </c>
      <c r="CO1159" s="223">
        <f t="shared" si="166"/>
        <v>0</v>
      </c>
      <c r="CP1159" s="223">
        <f t="shared" si="167"/>
        <v>0</v>
      </c>
      <c r="CQ1159" s="223">
        <f t="shared" si="168"/>
        <v>0</v>
      </c>
      <c r="CR1159" s="222"/>
      <c r="CS1159" s="222"/>
      <c r="CT1159" s="222"/>
      <c r="CU1159" s="222"/>
      <c r="CV1159" s="222"/>
      <c r="CW1159" s="222"/>
      <c r="CX1159" s="222"/>
      <c r="CY1159" s="222"/>
      <c r="CZ1159" s="222"/>
      <c r="DA1159" s="222"/>
      <c r="DB1159" s="224">
        <f t="shared" si="169"/>
        <v>0</v>
      </c>
      <c r="DC1159" s="224">
        <f t="shared" si="170"/>
        <v>0</v>
      </c>
      <c r="DD1159" s="224">
        <f t="shared" si="171"/>
        <v>0</v>
      </c>
      <c r="DE1159" s="225">
        <f t="shared" si="172"/>
        <v>0</v>
      </c>
      <c r="DF1159" s="222"/>
      <c r="DG1159" s="222"/>
    </row>
    <row r="1160" spans="90:111" x14ac:dyDescent="0.25">
      <c r="CL1160" s="223">
        <f t="shared" si="164"/>
        <v>0</v>
      </c>
      <c r="CM1160" s="223">
        <f t="shared" si="165"/>
        <v>0</v>
      </c>
      <c r="CN1160" s="223">
        <f t="shared" si="166"/>
        <v>0</v>
      </c>
      <c r="CO1160" s="223">
        <f t="shared" si="166"/>
        <v>0</v>
      </c>
      <c r="CP1160" s="223">
        <f t="shared" si="167"/>
        <v>0</v>
      </c>
      <c r="CQ1160" s="223">
        <f t="shared" si="168"/>
        <v>0</v>
      </c>
      <c r="CR1160" s="222"/>
      <c r="CS1160" s="222"/>
      <c r="CT1160" s="222"/>
      <c r="CU1160" s="222"/>
      <c r="CV1160" s="222"/>
      <c r="CW1160" s="222"/>
      <c r="CX1160" s="222"/>
      <c r="CY1160" s="222"/>
      <c r="CZ1160" s="222"/>
      <c r="DA1160" s="222"/>
      <c r="DB1160" s="224">
        <f t="shared" si="169"/>
        <v>0</v>
      </c>
      <c r="DC1160" s="224">
        <f t="shared" si="170"/>
        <v>0</v>
      </c>
      <c r="DD1160" s="224">
        <f t="shared" si="171"/>
        <v>0</v>
      </c>
      <c r="DE1160" s="225">
        <f t="shared" si="172"/>
        <v>0</v>
      </c>
      <c r="DF1160" s="222"/>
      <c r="DG1160" s="222"/>
    </row>
    <row r="1161" spans="90:111" x14ac:dyDescent="0.25">
      <c r="CL1161" s="223">
        <f t="shared" si="164"/>
        <v>0</v>
      </c>
      <c r="CM1161" s="223">
        <f t="shared" si="165"/>
        <v>0</v>
      </c>
      <c r="CN1161" s="223">
        <f t="shared" si="166"/>
        <v>0</v>
      </c>
      <c r="CO1161" s="223">
        <f t="shared" si="166"/>
        <v>0</v>
      </c>
      <c r="CP1161" s="223">
        <f t="shared" si="167"/>
        <v>0</v>
      </c>
      <c r="CQ1161" s="223">
        <f t="shared" si="168"/>
        <v>0</v>
      </c>
      <c r="CR1161" s="222"/>
      <c r="CS1161" s="222"/>
      <c r="CT1161" s="222"/>
      <c r="CU1161" s="222"/>
      <c r="CV1161" s="222"/>
      <c r="CW1161" s="222"/>
      <c r="CX1161" s="222"/>
      <c r="CY1161" s="222"/>
      <c r="CZ1161" s="222"/>
      <c r="DA1161" s="222"/>
      <c r="DB1161" s="224">
        <f t="shared" si="169"/>
        <v>0</v>
      </c>
      <c r="DC1161" s="224">
        <f t="shared" si="170"/>
        <v>0</v>
      </c>
      <c r="DD1161" s="224">
        <f t="shared" si="171"/>
        <v>0</v>
      </c>
      <c r="DE1161" s="225">
        <f t="shared" si="172"/>
        <v>0</v>
      </c>
      <c r="DF1161" s="222"/>
      <c r="DG1161" s="222"/>
    </row>
    <row r="1162" spans="90:111" x14ac:dyDescent="0.25">
      <c r="CL1162" s="223">
        <f t="shared" si="164"/>
        <v>0</v>
      </c>
      <c r="CM1162" s="223">
        <f t="shared" si="165"/>
        <v>0</v>
      </c>
      <c r="CN1162" s="223">
        <f t="shared" si="166"/>
        <v>0</v>
      </c>
      <c r="CO1162" s="223">
        <f t="shared" si="166"/>
        <v>0</v>
      </c>
      <c r="CP1162" s="223">
        <f t="shared" si="167"/>
        <v>0</v>
      </c>
      <c r="CQ1162" s="223">
        <f t="shared" si="168"/>
        <v>0</v>
      </c>
      <c r="CR1162" s="222"/>
      <c r="CS1162" s="222"/>
      <c r="CT1162" s="222"/>
      <c r="CU1162" s="222"/>
      <c r="CV1162" s="222"/>
      <c r="CW1162" s="222"/>
      <c r="CX1162" s="222"/>
      <c r="CY1162" s="222"/>
      <c r="CZ1162" s="222"/>
      <c r="DA1162" s="222"/>
      <c r="DB1162" s="224">
        <f t="shared" si="169"/>
        <v>0</v>
      </c>
      <c r="DC1162" s="224">
        <f t="shared" si="170"/>
        <v>0</v>
      </c>
      <c r="DD1162" s="224">
        <f t="shared" si="171"/>
        <v>0</v>
      </c>
      <c r="DE1162" s="225">
        <f t="shared" si="172"/>
        <v>0</v>
      </c>
      <c r="DF1162" s="222"/>
      <c r="DG1162" s="222"/>
    </row>
    <row r="1163" spans="90:111" x14ac:dyDescent="0.25">
      <c r="CL1163" s="223">
        <f t="shared" si="164"/>
        <v>0</v>
      </c>
      <c r="CM1163" s="223">
        <f t="shared" si="165"/>
        <v>0</v>
      </c>
      <c r="CN1163" s="223">
        <f t="shared" si="166"/>
        <v>0</v>
      </c>
      <c r="CO1163" s="223">
        <f t="shared" si="166"/>
        <v>0</v>
      </c>
      <c r="CP1163" s="223">
        <f t="shared" si="167"/>
        <v>0</v>
      </c>
      <c r="CQ1163" s="223">
        <f t="shared" si="168"/>
        <v>0</v>
      </c>
      <c r="CR1163" s="222"/>
      <c r="CS1163" s="222"/>
      <c r="CT1163" s="222"/>
      <c r="CU1163" s="222"/>
      <c r="CV1163" s="222"/>
      <c r="CW1163" s="222"/>
      <c r="CX1163" s="222"/>
      <c r="CY1163" s="222"/>
      <c r="CZ1163" s="222"/>
      <c r="DA1163" s="222"/>
      <c r="DB1163" s="224">
        <f t="shared" si="169"/>
        <v>0</v>
      </c>
      <c r="DC1163" s="224">
        <f t="shared" si="170"/>
        <v>0</v>
      </c>
      <c r="DD1163" s="224">
        <f t="shared" si="171"/>
        <v>0</v>
      </c>
      <c r="DE1163" s="225">
        <f t="shared" si="172"/>
        <v>0</v>
      </c>
      <c r="DF1163" s="222"/>
      <c r="DG1163" s="222"/>
    </row>
    <row r="1164" spans="90:111" x14ac:dyDescent="0.25">
      <c r="CL1164" s="223">
        <f t="shared" si="164"/>
        <v>0</v>
      </c>
      <c r="CM1164" s="223">
        <f t="shared" si="165"/>
        <v>0</v>
      </c>
      <c r="CN1164" s="223">
        <f t="shared" si="166"/>
        <v>0</v>
      </c>
      <c r="CO1164" s="223">
        <f t="shared" si="166"/>
        <v>0</v>
      </c>
      <c r="CP1164" s="223">
        <f t="shared" si="167"/>
        <v>0</v>
      </c>
      <c r="CQ1164" s="223">
        <f t="shared" si="168"/>
        <v>0</v>
      </c>
      <c r="CR1164" s="222"/>
      <c r="CS1164" s="222"/>
      <c r="CT1164" s="222"/>
      <c r="CU1164" s="222"/>
      <c r="CV1164" s="222"/>
      <c r="CW1164" s="222"/>
      <c r="CX1164" s="222"/>
      <c r="CY1164" s="222"/>
      <c r="CZ1164" s="222"/>
      <c r="DA1164" s="222"/>
      <c r="DB1164" s="224">
        <f t="shared" si="169"/>
        <v>0</v>
      </c>
      <c r="DC1164" s="224">
        <f t="shared" si="170"/>
        <v>0</v>
      </c>
      <c r="DD1164" s="224">
        <f t="shared" si="171"/>
        <v>0</v>
      </c>
      <c r="DE1164" s="225">
        <f t="shared" si="172"/>
        <v>0</v>
      </c>
      <c r="DF1164" s="222"/>
      <c r="DG1164" s="222"/>
    </row>
    <row r="1165" spans="90:111" x14ac:dyDescent="0.25">
      <c r="CL1165" s="223">
        <f t="shared" si="164"/>
        <v>0</v>
      </c>
      <c r="CM1165" s="223">
        <f t="shared" si="165"/>
        <v>0</v>
      </c>
      <c r="CN1165" s="223">
        <f t="shared" si="166"/>
        <v>0</v>
      </c>
      <c r="CO1165" s="223">
        <f t="shared" si="166"/>
        <v>0</v>
      </c>
      <c r="CP1165" s="223">
        <f t="shared" si="167"/>
        <v>0</v>
      </c>
      <c r="CQ1165" s="223">
        <f t="shared" si="168"/>
        <v>0</v>
      </c>
      <c r="CR1165" s="222"/>
      <c r="CS1165" s="222"/>
      <c r="CT1165" s="222"/>
      <c r="CU1165" s="222"/>
      <c r="CV1165" s="222"/>
      <c r="CW1165" s="222"/>
      <c r="CX1165" s="222"/>
      <c r="CY1165" s="222"/>
      <c r="CZ1165" s="222"/>
      <c r="DA1165" s="222"/>
      <c r="DB1165" s="224">
        <f t="shared" si="169"/>
        <v>0</v>
      </c>
      <c r="DC1165" s="224">
        <f t="shared" si="170"/>
        <v>0</v>
      </c>
      <c r="DD1165" s="224">
        <f t="shared" si="171"/>
        <v>0</v>
      </c>
      <c r="DE1165" s="225">
        <f t="shared" si="172"/>
        <v>0</v>
      </c>
      <c r="DF1165" s="222"/>
      <c r="DG1165" s="222"/>
    </row>
    <row r="1166" spans="90:111" x14ac:dyDescent="0.25">
      <c r="CL1166" s="223">
        <f t="shared" si="164"/>
        <v>0</v>
      </c>
      <c r="CM1166" s="223">
        <f t="shared" si="165"/>
        <v>0</v>
      </c>
      <c r="CN1166" s="223">
        <f t="shared" si="166"/>
        <v>0</v>
      </c>
      <c r="CO1166" s="223">
        <f t="shared" si="166"/>
        <v>0</v>
      </c>
      <c r="CP1166" s="223">
        <f t="shared" si="167"/>
        <v>0</v>
      </c>
      <c r="CQ1166" s="223">
        <f t="shared" si="168"/>
        <v>0</v>
      </c>
      <c r="CR1166" s="222"/>
      <c r="CS1166" s="222"/>
      <c r="CT1166" s="222"/>
      <c r="CU1166" s="222"/>
      <c r="CV1166" s="222"/>
      <c r="CW1166" s="222"/>
      <c r="CX1166" s="222"/>
      <c r="CY1166" s="222"/>
      <c r="CZ1166" s="222"/>
      <c r="DA1166" s="222"/>
      <c r="DB1166" s="224">
        <f t="shared" si="169"/>
        <v>0</v>
      </c>
      <c r="DC1166" s="224">
        <f t="shared" si="170"/>
        <v>0</v>
      </c>
      <c r="DD1166" s="224">
        <f t="shared" si="171"/>
        <v>0</v>
      </c>
      <c r="DE1166" s="225">
        <f t="shared" si="172"/>
        <v>0</v>
      </c>
      <c r="DF1166" s="222"/>
      <c r="DG1166" s="222"/>
    </row>
    <row r="1167" spans="90:111" x14ac:dyDescent="0.25">
      <c r="CL1167" s="223">
        <f t="shared" si="164"/>
        <v>0</v>
      </c>
      <c r="CM1167" s="223">
        <f t="shared" si="165"/>
        <v>0</v>
      </c>
      <c r="CN1167" s="223">
        <f t="shared" si="166"/>
        <v>0</v>
      </c>
      <c r="CO1167" s="223">
        <f t="shared" si="166"/>
        <v>0</v>
      </c>
      <c r="CP1167" s="223">
        <f t="shared" si="167"/>
        <v>0</v>
      </c>
      <c r="CQ1167" s="223">
        <f t="shared" si="168"/>
        <v>0</v>
      </c>
      <c r="CR1167" s="222"/>
      <c r="CS1167" s="222"/>
      <c r="CT1167" s="222"/>
      <c r="CU1167" s="222"/>
      <c r="CV1167" s="222"/>
      <c r="CW1167" s="222"/>
      <c r="CX1167" s="222"/>
      <c r="CY1167" s="222"/>
      <c r="CZ1167" s="222"/>
      <c r="DA1167" s="222"/>
      <c r="DB1167" s="224">
        <f t="shared" si="169"/>
        <v>0</v>
      </c>
      <c r="DC1167" s="224">
        <f t="shared" si="170"/>
        <v>0</v>
      </c>
      <c r="DD1167" s="224">
        <f t="shared" si="171"/>
        <v>0</v>
      </c>
      <c r="DE1167" s="225">
        <f t="shared" si="172"/>
        <v>0</v>
      </c>
      <c r="DF1167" s="222"/>
      <c r="DG1167" s="222"/>
    </row>
    <row r="1168" spans="90:111" x14ac:dyDescent="0.25">
      <c r="CL1168" s="223">
        <f t="shared" si="164"/>
        <v>0</v>
      </c>
      <c r="CM1168" s="223">
        <f t="shared" si="165"/>
        <v>0</v>
      </c>
      <c r="CN1168" s="223">
        <f t="shared" si="166"/>
        <v>0</v>
      </c>
      <c r="CO1168" s="223">
        <f t="shared" si="166"/>
        <v>0</v>
      </c>
      <c r="CP1168" s="223">
        <f t="shared" si="167"/>
        <v>0</v>
      </c>
      <c r="CQ1168" s="223">
        <f t="shared" si="168"/>
        <v>0</v>
      </c>
      <c r="CR1168" s="222"/>
      <c r="CS1168" s="222"/>
      <c r="CT1168" s="222"/>
      <c r="CU1168" s="222"/>
      <c r="CV1168" s="222"/>
      <c r="CW1168" s="222"/>
      <c r="CX1168" s="222"/>
      <c r="CY1168" s="222"/>
      <c r="CZ1168" s="222"/>
      <c r="DA1168" s="222"/>
      <c r="DB1168" s="224">
        <f t="shared" si="169"/>
        <v>0</v>
      </c>
      <c r="DC1168" s="224">
        <f t="shared" si="170"/>
        <v>0</v>
      </c>
      <c r="DD1168" s="224">
        <f t="shared" si="171"/>
        <v>0</v>
      </c>
      <c r="DE1168" s="225">
        <f t="shared" si="172"/>
        <v>0</v>
      </c>
      <c r="DF1168" s="222"/>
      <c r="DG1168" s="222"/>
    </row>
    <row r="1169" spans="90:111" x14ac:dyDescent="0.25">
      <c r="CL1169" s="223">
        <f t="shared" si="164"/>
        <v>0</v>
      </c>
      <c r="CM1169" s="223">
        <f t="shared" si="165"/>
        <v>0</v>
      </c>
      <c r="CN1169" s="223">
        <f t="shared" si="166"/>
        <v>0</v>
      </c>
      <c r="CO1169" s="223">
        <f t="shared" si="166"/>
        <v>0</v>
      </c>
      <c r="CP1169" s="223">
        <f t="shared" si="167"/>
        <v>0</v>
      </c>
      <c r="CQ1169" s="223">
        <f t="shared" si="168"/>
        <v>0</v>
      </c>
      <c r="CR1169" s="222"/>
      <c r="CS1169" s="222"/>
      <c r="CT1169" s="222"/>
      <c r="CU1169" s="222"/>
      <c r="CV1169" s="222"/>
      <c r="CW1169" s="222"/>
      <c r="CX1169" s="222"/>
      <c r="CY1169" s="222"/>
      <c r="CZ1169" s="222"/>
      <c r="DA1169" s="222"/>
      <c r="DB1169" s="224">
        <f t="shared" si="169"/>
        <v>0</v>
      </c>
      <c r="DC1169" s="224">
        <f t="shared" si="170"/>
        <v>0</v>
      </c>
      <c r="DD1169" s="224">
        <f t="shared" si="171"/>
        <v>0</v>
      </c>
      <c r="DE1169" s="225">
        <f t="shared" si="172"/>
        <v>0</v>
      </c>
      <c r="DF1169" s="222"/>
      <c r="DG1169" s="222"/>
    </row>
    <row r="1170" spans="90:111" x14ac:dyDescent="0.25">
      <c r="CL1170" s="223">
        <f t="shared" si="164"/>
        <v>0</v>
      </c>
      <c r="CM1170" s="223">
        <f t="shared" si="165"/>
        <v>0</v>
      </c>
      <c r="CN1170" s="223">
        <f t="shared" si="166"/>
        <v>0</v>
      </c>
      <c r="CO1170" s="223">
        <f t="shared" si="166"/>
        <v>0</v>
      </c>
      <c r="CP1170" s="223">
        <f t="shared" si="167"/>
        <v>0</v>
      </c>
      <c r="CQ1170" s="223">
        <f t="shared" si="168"/>
        <v>0</v>
      </c>
      <c r="CR1170" s="222"/>
      <c r="CS1170" s="222"/>
      <c r="CT1170" s="222"/>
      <c r="CU1170" s="222"/>
      <c r="CV1170" s="222"/>
      <c r="CW1170" s="222"/>
      <c r="CX1170" s="222"/>
      <c r="CY1170" s="222"/>
      <c r="CZ1170" s="222"/>
      <c r="DA1170" s="222"/>
      <c r="DB1170" s="224">
        <f t="shared" si="169"/>
        <v>0</v>
      </c>
      <c r="DC1170" s="224">
        <f t="shared" si="170"/>
        <v>0</v>
      </c>
      <c r="DD1170" s="224">
        <f t="shared" si="171"/>
        <v>0</v>
      </c>
      <c r="DE1170" s="225">
        <f t="shared" si="172"/>
        <v>0</v>
      </c>
      <c r="DF1170" s="222"/>
      <c r="DG1170" s="222"/>
    </row>
    <row r="1171" spans="90:111" x14ac:dyDescent="0.25">
      <c r="CL1171" s="223">
        <f t="shared" si="164"/>
        <v>0</v>
      </c>
      <c r="CM1171" s="223">
        <f t="shared" si="165"/>
        <v>0</v>
      </c>
      <c r="CN1171" s="223">
        <f t="shared" si="166"/>
        <v>0</v>
      </c>
      <c r="CO1171" s="223">
        <f t="shared" si="166"/>
        <v>0</v>
      </c>
      <c r="CP1171" s="223">
        <f t="shared" si="167"/>
        <v>0</v>
      </c>
      <c r="CQ1171" s="223">
        <f t="shared" si="168"/>
        <v>0</v>
      </c>
      <c r="CR1171" s="222"/>
      <c r="CS1171" s="222"/>
      <c r="CT1171" s="222"/>
      <c r="CU1171" s="222"/>
      <c r="CV1171" s="222"/>
      <c r="CW1171" s="222"/>
      <c r="CX1171" s="222"/>
      <c r="CY1171" s="222"/>
      <c r="CZ1171" s="222"/>
      <c r="DA1171" s="222"/>
      <c r="DB1171" s="224">
        <f t="shared" si="169"/>
        <v>0</v>
      </c>
      <c r="DC1171" s="224">
        <f t="shared" si="170"/>
        <v>0</v>
      </c>
      <c r="DD1171" s="224">
        <f t="shared" si="171"/>
        <v>0</v>
      </c>
      <c r="DE1171" s="225">
        <f t="shared" si="172"/>
        <v>0</v>
      </c>
      <c r="DF1171" s="222"/>
      <c r="DG1171" s="222"/>
    </row>
    <row r="1172" spans="90:111" x14ac:dyDescent="0.25">
      <c r="CL1172" s="223">
        <f t="shared" si="164"/>
        <v>0</v>
      </c>
      <c r="CM1172" s="223">
        <f t="shared" si="165"/>
        <v>0</v>
      </c>
      <c r="CN1172" s="223">
        <f t="shared" si="166"/>
        <v>0</v>
      </c>
      <c r="CO1172" s="223">
        <f t="shared" si="166"/>
        <v>0</v>
      </c>
      <c r="CP1172" s="223">
        <f t="shared" si="167"/>
        <v>0</v>
      </c>
      <c r="CQ1172" s="223">
        <f t="shared" si="168"/>
        <v>0</v>
      </c>
      <c r="CR1172" s="222"/>
      <c r="CS1172" s="222"/>
      <c r="CT1172" s="222"/>
      <c r="CU1172" s="222"/>
      <c r="CV1172" s="222"/>
      <c r="CW1172" s="222"/>
      <c r="CX1172" s="222"/>
      <c r="CY1172" s="222"/>
      <c r="CZ1172" s="222"/>
      <c r="DA1172" s="222"/>
      <c r="DB1172" s="224">
        <f t="shared" si="169"/>
        <v>0</v>
      </c>
      <c r="DC1172" s="224">
        <f t="shared" si="170"/>
        <v>0</v>
      </c>
      <c r="DD1172" s="224">
        <f t="shared" si="171"/>
        <v>0</v>
      </c>
      <c r="DE1172" s="225">
        <f t="shared" si="172"/>
        <v>0</v>
      </c>
      <c r="DF1172" s="222"/>
      <c r="DG1172" s="222"/>
    </row>
    <row r="1173" spans="90:111" x14ac:dyDescent="0.25">
      <c r="CL1173" s="223">
        <f t="shared" si="164"/>
        <v>0</v>
      </c>
      <c r="CM1173" s="223">
        <f t="shared" si="165"/>
        <v>0</v>
      </c>
      <c r="CN1173" s="223">
        <f t="shared" si="166"/>
        <v>0</v>
      </c>
      <c r="CO1173" s="223">
        <f t="shared" si="166"/>
        <v>0</v>
      </c>
      <c r="CP1173" s="223">
        <f t="shared" si="167"/>
        <v>0</v>
      </c>
      <c r="CQ1173" s="223">
        <f t="shared" si="168"/>
        <v>0</v>
      </c>
      <c r="CR1173" s="222"/>
      <c r="CS1173" s="222"/>
      <c r="CT1173" s="222"/>
      <c r="CU1173" s="222"/>
      <c r="CV1173" s="222"/>
      <c r="CW1173" s="222"/>
      <c r="CX1173" s="222"/>
      <c r="CY1173" s="222"/>
      <c r="CZ1173" s="222"/>
      <c r="DA1173" s="222"/>
      <c r="DB1173" s="224">
        <f t="shared" si="169"/>
        <v>0</v>
      </c>
      <c r="DC1173" s="224">
        <f t="shared" si="170"/>
        <v>0</v>
      </c>
      <c r="DD1173" s="224">
        <f t="shared" si="171"/>
        <v>0</v>
      </c>
      <c r="DE1173" s="225">
        <f t="shared" si="172"/>
        <v>0</v>
      </c>
      <c r="DF1173" s="222"/>
      <c r="DG1173" s="222"/>
    </row>
    <row r="1174" spans="90:111" x14ac:dyDescent="0.25">
      <c r="CL1174" s="223">
        <f t="shared" si="164"/>
        <v>0</v>
      </c>
      <c r="CM1174" s="223">
        <f t="shared" si="165"/>
        <v>0</v>
      </c>
      <c r="CN1174" s="223">
        <f t="shared" si="166"/>
        <v>0</v>
      </c>
      <c r="CO1174" s="223">
        <f t="shared" si="166"/>
        <v>0</v>
      </c>
      <c r="CP1174" s="223">
        <f t="shared" si="167"/>
        <v>0</v>
      </c>
      <c r="CQ1174" s="223">
        <f t="shared" si="168"/>
        <v>0</v>
      </c>
      <c r="CR1174" s="222"/>
      <c r="CS1174" s="222"/>
      <c r="CT1174" s="222"/>
      <c r="CU1174" s="222"/>
      <c r="CV1174" s="222"/>
      <c r="CW1174" s="222"/>
      <c r="CX1174" s="222"/>
      <c r="CY1174" s="222"/>
      <c r="CZ1174" s="222"/>
      <c r="DA1174" s="222"/>
      <c r="DB1174" s="224">
        <f t="shared" si="169"/>
        <v>0</v>
      </c>
      <c r="DC1174" s="224">
        <f t="shared" si="170"/>
        <v>0</v>
      </c>
      <c r="DD1174" s="224">
        <f t="shared" si="171"/>
        <v>0</v>
      </c>
      <c r="DE1174" s="225">
        <f t="shared" si="172"/>
        <v>0</v>
      </c>
      <c r="DF1174" s="222"/>
      <c r="DG1174" s="222"/>
    </row>
    <row r="1175" spans="90:111" x14ac:dyDescent="0.25">
      <c r="CL1175" s="223">
        <f t="shared" si="164"/>
        <v>0</v>
      </c>
      <c r="CM1175" s="223">
        <f t="shared" si="165"/>
        <v>0</v>
      </c>
      <c r="CN1175" s="223">
        <f t="shared" si="166"/>
        <v>0</v>
      </c>
      <c r="CO1175" s="223">
        <f t="shared" si="166"/>
        <v>0</v>
      </c>
      <c r="CP1175" s="223">
        <f t="shared" si="167"/>
        <v>0</v>
      </c>
      <c r="CQ1175" s="223">
        <f t="shared" si="168"/>
        <v>0</v>
      </c>
      <c r="CR1175" s="222"/>
      <c r="CS1175" s="222"/>
      <c r="CT1175" s="222"/>
      <c r="CU1175" s="222"/>
      <c r="CV1175" s="222"/>
      <c r="CW1175" s="222"/>
      <c r="CX1175" s="222"/>
      <c r="CY1175" s="222"/>
      <c r="CZ1175" s="222"/>
      <c r="DA1175" s="222"/>
      <c r="DB1175" s="224">
        <f t="shared" si="169"/>
        <v>0</v>
      </c>
      <c r="DC1175" s="224">
        <f t="shared" si="170"/>
        <v>0</v>
      </c>
      <c r="DD1175" s="224">
        <f t="shared" si="171"/>
        <v>0</v>
      </c>
      <c r="DE1175" s="225">
        <f t="shared" si="172"/>
        <v>0</v>
      </c>
      <c r="DF1175" s="222"/>
      <c r="DG1175" s="222"/>
    </row>
    <row r="1176" spans="90:111" x14ac:dyDescent="0.25">
      <c r="CL1176" s="223">
        <f t="shared" si="164"/>
        <v>0</v>
      </c>
      <c r="CM1176" s="223">
        <f t="shared" si="165"/>
        <v>0</v>
      </c>
      <c r="CN1176" s="223">
        <f t="shared" si="166"/>
        <v>0</v>
      </c>
      <c r="CO1176" s="223">
        <f t="shared" si="166"/>
        <v>0</v>
      </c>
      <c r="CP1176" s="223">
        <f t="shared" si="167"/>
        <v>0</v>
      </c>
      <c r="CQ1176" s="223">
        <f t="shared" si="168"/>
        <v>0</v>
      </c>
      <c r="CR1176" s="222"/>
      <c r="CS1176" s="222"/>
      <c r="CT1176" s="222"/>
      <c r="CU1176" s="222"/>
      <c r="CV1176" s="222"/>
      <c r="CW1176" s="222"/>
      <c r="CX1176" s="222"/>
      <c r="CY1176" s="222"/>
      <c r="CZ1176" s="222"/>
      <c r="DA1176" s="222"/>
      <c r="DB1176" s="224">
        <f t="shared" si="169"/>
        <v>0</v>
      </c>
      <c r="DC1176" s="224">
        <f t="shared" si="170"/>
        <v>0</v>
      </c>
      <c r="DD1176" s="224">
        <f t="shared" si="171"/>
        <v>0</v>
      </c>
      <c r="DE1176" s="225">
        <f t="shared" si="172"/>
        <v>0</v>
      </c>
      <c r="DF1176" s="222"/>
      <c r="DG1176" s="222"/>
    </row>
    <row r="1177" spans="90:111" x14ac:dyDescent="0.25">
      <c r="CL1177" s="223">
        <f t="shared" si="164"/>
        <v>0</v>
      </c>
      <c r="CM1177" s="223">
        <f t="shared" si="165"/>
        <v>0</v>
      </c>
      <c r="CN1177" s="223">
        <f t="shared" si="166"/>
        <v>0</v>
      </c>
      <c r="CO1177" s="223">
        <f t="shared" si="166"/>
        <v>0</v>
      </c>
      <c r="CP1177" s="223">
        <f t="shared" si="167"/>
        <v>0</v>
      </c>
      <c r="CQ1177" s="223">
        <f t="shared" si="168"/>
        <v>0</v>
      </c>
      <c r="CR1177" s="222"/>
      <c r="CS1177" s="222"/>
      <c r="CT1177" s="222"/>
      <c r="CU1177" s="222"/>
      <c r="CV1177" s="222"/>
      <c r="CW1177" s="222"/>
      <c r="CX1177" s="222"/>
      <c r="CY1177" s="222"/>
      <c r="CZ1177" s="222"/>
      <c r="DA1177" s="222"/>
      <c r="DB1177" s="224">
        <f t="shared" si="169"/>
        <v>0</v>
      </c>
      <c r="DC1177" s="224">
        <f t="shared" si="170"/>
        <v>0</v>
      </c>
      <c r="DD1177" s="224">
        <f t="shared" si="171"/>
        <v>0</v>
      </c>
      <c r="DE1177" s="225">
        <f t="shared" si="172"/>
        <v>0</v>
      </c>
      <c r="DF1177" s="222"/>
      <c r="DG1177" s="222"/>
    </row>
    <row r="1178" spans="90:111" x14ac:dyDescent="0.25">
      <c r="CL1178" s="223">
        <f t="shared" si="164"/>
        <v>0</v>
      </c>
      <c r="CM1178" s="223">
        <f t="shared" si="165"/>
        <v>0</v>
      </c>
      <c r="CN1178" s="223">
        <f t="shared" si="166"/>
        <v>0</v>
      </c>
      <c r="CO1178" s="223">
        <f t="shared" si="166"/>
        <v>0</v>
      </c>
      <c r="CP1178" s="223">
        <f t="shared" si="167"/>
        <v>0</v>
      </c>
      <c r="CQ1178" s="223">
        <f t="shared" si="168"/>
        <v>0</v>
      </c>
      <c r="CR1178" s="222"/>
      <c r="CS1178" s="222"/>
      <c r="CT1178" s="222"/>
      <c r="CU1178" s="222"/>
      <c r="CV1178" s="222"/>
      <c r="CW1178" s="222"/>
      <c r="CX1178" s="222"/>
      <c r="CY1178" s="222"/>
      <c r="CZ1178" s="222"/>
      <c r="DA1178" s="222"/>
      <c r="DB1178" s="224">
        <f t="shared" si="169"/>
        <v>0</v>
      </c>
      <c r="DC1178" s="224">
        <f t="shared" si="170"/>
        <v>0</v>
      </c>
      <c r="DD1178" s="224">
        <f t="shared" si="171"/>
        <v>0</v>
      </c>
      <c r="DE1178" s="225">
        <f t="shared" si="172"/>
        <v>0</v>
      </c>
      <c r="DF1178" s="222"/>
      <c r="DG1178" s="222"/>
    </row>
    <row r="1179" spans="90:111" x14ac:dyDescent="0.25">
      <c r="CL1179" s="223">
        <f t="shared" si="164"/>
        <v>0</v>
      </c>
      <c r="CM1179" s="223">
        <f t="shared" si="165"/>
        <v>0</v>
      </c>
      <c r="CN1179" s="223">
        <f t="shared" si="166"/>
        <v>0</v>
      </c>
      <c r="CO1179" s="223">
        <f t="shared" si="166"/>
        <v>0</v>
      </c>
      <c r="CP1179" s="223">
        <f t="shared" si="167"/>
        <v>0</v>
      </c>
      <c r="CQ1179" s="223">
        <f t="shared" si="168"/>
        <v>0</v>
      </c>
      <c r="CR1179" s="222"/>
      <c r="CS1179" s="222"/>
      <c r="CT1179" s="222"/>
      <c r="CU1179" s="222"/>
      <c r="CV1179" s="222"/>
      <c r="CW1179" s="222"/>
      <c r="CX1179" s="222"/>
      <c r="CY1179" s="222"/>
      <c r="CZ1179" s="222"/>
      <c r="DA1179" s="222"/>
      <c r="DB1179" s="224">
        <f t="shared" si="169"/>
        <v>0</v>
      </c>
      <c r="DC1179" s="224">
        <f t="shared" si="170"/>
        <v>0</v>
      </c>
      <c r="DD1179" s="224">
        <f t="shared" si="171"/>
        <v>0</v>
      </c>
      <c r="DE1179" s="225">
        <f t="shared" si="172"/>
        <v>0</v>
      </c>
      <c r="DF1179" s="222"/>
      <c r="DG1179" s="222"/>
    </row>
    <row r="1180" spans="90:111" x14ac:dyDescent="0.25">
      <c r="CL1180" s="223">
        <f t="shared" si="164"/>
        <v>0</v>
      </c>
      <c r="CM1180" s="223">
        <f t="shared" si="165"/>
        <v>0</v>
      </c>
      <c r="CN1180" s="223">
        <f t="shared" si="166"/>
        <v>0</v>
      </c>
      <c r="CO1180" s="223">
        <f t="shared" si="166"/>
        <v>0</v>
      </c>
      <c r="CP1180" s="223">
        <f t="shared" si="167"/>
        <v>0</v>
      </c>
      <c r="CQ1180" s="223">
        <f t="shared" si="168"/>
        <v>0</v>
      </c>
      <c r="CR1180" s="222"/>
      <c r="CS1180" s="222"/>
      <c r="CT1180" s="222"/>
      <c r="CU1180" s="222"/>
      <c r="CV1180" s="222"/>
      <c r="CW1180" s="222"/>
      <c r="CX1180" s="222"/>
      <c r="CY1180" s="222"/>
      <c r="CZ1180" s="222"/>
      <c r="DA1180" s="222"/>
      <c r="DB1180" s="224">
        <f t="shared" si="169"/>
        <v>0</v>
      </c>
      <c r="DC1180" s="224">
        <f t="shared" si="170"/>
        <v>0</v>
      </c>
      <c r="DD1180" s="224">
        <f t="shared" si="171"/>
        <v>0</v>
      </c>
      <c r="DE1180" s="225">
        <f t="shared" si="172"/>
        <v>0</v>
      </c>
      <c r="DF1180" s="222"/>
      <c r="DG1180" s="222"/>
    </row>
    <row r="1181" spans="90:111" x14ac:dyDescent="0.25">
      <c r="CL1181" s="223">
        <f t="shared" si="164"/>
        <v>0</v>
      </c>
      <c r="CM1181" s="223">
        <f t="shared" si="165"/>
        <v>0</v>
      </c>
      <c r="CN1181" s="223">
        <f t="shared" si="166"/>
        <v>0</v>
      </c>
      <c r="CO1181" s="223">
        <f t="shared" si="166"/>
        <v>0</v>
      </c>
      <c r="CP1181" s="223">
        <f t="shared" si="167"/>
        <v>0</v>
      </c>
      <c r="CQ1181" s="223">
        <f t="shared" si="168"/>
        <v>0</v>
      </c>
      <c r="CR1181" s="222"/>
      <c r="CS1181" s="222"/>
      <c r="CT1181" s="222"/>
      <c r="CU1181" s="222"/>
      <c r="CV1181" s="222"/>
      <c r="CW1181" s="222"/>
      <c r="CX1181" s="222"/>
      <c r="CY1181" s="222"/>
      <c r="CZ1181" s="222"/>
      <c r="DA1181" s="222"/>
      <c r="DB1181" s="224">
        <f t="shared" si="169"/>
        <v>0</v>
      </c>
      <c r="DC1181" s="224">
        <f t="shared" si="170"/>
        <v>0</v>
      </c>
      <c r="DD1181" s="224">
        <f t="shared" si="171"/>
        <v>0</v>
      </c>
      <c r="DE1181" s="225">
        <f t="shared" si="172"/>
        <v>0</v>
      </c>
      <c r="DF1181" s="222"/>
      <c r="DG1181" s="222"/>
    </row>
    <row r="1182" spans="90:111" x14ac:dyDescent="0.25">
      <c r="CL1182" s="223">
        <f t="shared" si="164"/>
        <v>0</v>
      </c>
      <c r="CM1182" s="223">
        <f t="shared" si="165"/>
        <v>0</v>
      </c>
      <c r="CN1182" s="223">
        <f t="shared" si="166"/>
        <v>0</v>
      </c>
      <c r="CO1182" s="223">
        <f t="shared" si="166"/>
        <v>0</v>
      </c>
      <c r="CP1182" s="223">
        <f t="shared" si="167"/>
        <v>0</v>
      </c>
      <c r="CQ1182" s="223">
        <f t="shared" si="168"/>
        <v>0</v>
      </c>
      <c r="CR1182" s="222"/>
      <c r="CS1182" s="222"/>
      <c r="CT1182" s="222"/>
      <c r="CU1182" s="222"/>
      <c r="CV1182" s="222"/>
      <c r="CW1182" s="222"/>
      <c r="CX1182" s="222"/>
      <c r="CY1182" s="222"/>
      <c r="CZ1182" s="222"/>
      <c r="DA1182" s="222"/>
      <c r="DB1182" s="224">
        <f t="shared" si="169"/>
        <v>0</v>
      </c>
      <c r="DC1182" s="224">
        <f t="shared" si="170"/>
        <v>0</v>
      </c>
      <c r="DD1182" s="224">
        <f t="shared" si="171"/>
        <v>0</v>
      </c>
      <c r="DE1182" s="225">
        <f t="shared" si="172"/>
        <v>0</v>
      </c>
      <c r="DF1182" s="222"/>
      <c r="DG1182" s="222"/>
    </row>
    <row r="1183" spans="90:111" x14ac:dyDescent="0.25">
      <c r="CL1183" s="223">
        <f t="shared" si="164"/>
        <v>0</v>
      </c>
      <c r="CM1183" s="223">
        <f t="shared" si="165"/>
        <v>0</v>
      </c>
      <c r="CN1183" s="223">
        <f t="shared" si="166"/>
        <v>0</v>
      </c>
      <c r="CO1183" s="223">
        <f t="shared" si="166"/>
        <v>0</v>
      </c>
      <c r="CP1183" s="223">
        <f t="shared" si="167"/>
        <v>0</v>
      </c>
      <c r="CQ1183" s="223">
        <f t="shared" si="168"/>
        <v>0</v>
      </c>
      <c r="CR1183" s="222"/>
      <c r="CS1183" s="222"/>
      <c r="CT1183" s="222"/>
      <c r="CU1183" s="222"/>
      <c r="CV1183" s="222"/>
      <c r="CW1183" s="222"/>
      <c r="CX1183" s="222"/>
      <c r="CY1183" s="222"/>
      <c r="CZ1183" s="222"/>
      <c r="DA1183" s="222"/>
      <c r="DB1183" s="224">
        <f t="shared" si="169"/>
        <v>0</v>
      </c>
      <c r="DC1183" s="224">
        <f t="shared" si="170"/>
        <v>0</v>
      </c>
      <c r="DD1183" s="224">
        <f t="shared" si="171"/>
        <v>0</v>
      </c>
      <c r="DE1183" s="225">
        <f t="shared" si="172"/>
        <v>0</v>
      </c>
      <c r="DF1183" s="222"/>
      <c r="DG1183" s="222"/>
    </row>
    <row r="1184" spans="90:111" x14ac:dyDescent="0.25">
      <c r="CL1184" s="223">
        <f t="shared" si="164"/>
        <v>0</v>
      </c>
      <c r="CM1184" s="223">
        <f t="shared" si="165"/>
        <v>0</v>
      </c>
      <c r="CN1184" s="223">
        <f t="shared" si="166"/>
        <v>0</v>
      </c>
      <c r="CO1184" s="223">
        <f t="shared" si="166"/>
        <v>0</v>
      </c>
      <c r="CP1184" s="223">
        <f t="shared" si="167"/>
        <v>0</v>
      </c>
      <c r="CQ1184" s="223">
        <f t="shared" si="168"/>
        <v>0</v>
      </c>
      <c r="CR1184" s="222"/>
      <c r="CS1184" s="222"/>
      <c r="CT1184" s="222"/>
      <c r="CU1184" s="222"/>
      <c r="CV1184" s="222"/>
      <c r="CW1184" s="222"/>
      <c r="CX1184" s="222"/>
      <c r="CY1184" s="222"/>
      <c r="CZ1184" s="222"/>
      <c r="DA1184" s="222"/>
      <c r="DB1184" s="224">
        <f t="shared" si="169"/>
        <v>0</v>
      </c>
      <c r="DC1184" s="224">
        <f t="shared" si="170"/>
        <v>0</v>
      </c>
      <c r="DD1184" s="224">
        <f t="shared" si="171"/>
        <v>0</v>
      </c>
      <c r="DE1184" s="225">
        <f t="shared" si="172"/>
        <v>0</v>
      </c>
      <c r="DF1184" s="222"/>
      <c r="DG1184" s="222"/>
    </row>
    <row r="1185" spans="90:111" x14ac:dyDescent="0.25">
      <c r="CL1185" s="223">
        <f t="shared" si="164"/>
        <v>0</v>
      </c>
      <c r="CM1185" s="223">
        <f t="shared" si="165"/>
        <v>0</v>
      </c>
      <c r="CN1185" s="223">
        <f t="shared" si="166"/>
        <v>0</v>
      </c>
      <c r="CO1185" s="223">
        <f t="shared" si="166"/>
        <v>0</v>
      </c>
      <c r="CP1185" s="223">
        <f t="shared" si="167"/>
        <v>0</v>
      </c>
      <c r="CQ1185" s="223">
        <f t="shared" si="168"/>
        <v>0</v>
      </c>
      <c r="CR1185" s="222"/>
      <c r="CS1185" s="222"/>
      <c r="CT1185" s="222"/>
      <c r="CU1185" s="222"/>
      <c r="CV1185" s="222"/>
      <c r="CW1185" s="222"/>
      <c r="CX1185" s="222"/>
      <c r="CY1185" s="222"/>
      <c r="CZ1185" s="222"/>
      <c r="DA1185" s="222"/>
      <c r="DB1185" s="224">
        <f t="shared" si="169"/>
        <v>0</v>
      </c>
      <c r="DC1185" s="224">
        <f t="shared" si="170"/>
        <v>0</v>
      </c>
      <c r="DD1185" s="224">
        <f t="shared" si="171"/>
        <v>0</v>
      </c>
      <c r="DE1185" s="225">
        <f t="shared" si="172"/>
        <v>0</v>
      </c>
      <c r="DF1185" s="222"/>
      <c r="DG1185" s="222"/>
    </row>
    <row r="1186" spans="90:111" x14ac:dyDescent="0.25">
      <c r="CL1186" s="223">
        <f t="shared" si="164"/>
        <v>0</v>
      </c>
      <c r="CM1186" s="223">
        <f t="shared" si="165"/>
        <v>0</v>
      </c>
      <c r="CN1186" s="223">
        <f t="shared" si="166"/>
        <v>0</v>
      </c>
      <c r="CO1186" s="223">
        <f t="shared" si="166"/>
        <v>0</v>
      </c>
      <c r="CP1186" s="223">
        <f t="shared" si="167"/>
        <v>0</v>
      </c>
      <c r="CQ1186" s="223">
        <f t="shared" si="168"/>
        <v>0</v>
      </c>
      <c r="CR1186" s="222"/>
      <c r="CS1186" s="222"/>
      <c r="CT1186" s="222"/>
      <c r="CU1186" s="222"/>
      <c r="CV1186" s="222"/>
      <c r="CW1186" s="222"/>
      <c r="CX1186" s="222"/>
      <c r="CY1186" s="222"/>
      <c r="CZ1186" s="222"/>
      <c r="DA1186" s="222"/>
      <c r="DB1186" s="224">
        <f t="shared" si="169"/>
        <v>0</v>
      </c>
      <c r="DC1186" s="224">
        <f t="shared" si="170"/>
        <v>0</v>
      </c>
      <c r="DD1186" s="224">
        <f t="shared" si="171"/>
        <v>0</v>
      </c>
      <c r="DE1186" s="225">
        <f t="shared" si="172"/>
        <v>0</v>
      </c>
      <c r="DF1186" s="222"/>
      <c r="DG1186" s="222"/>
    </row>
    <row r="1187" spans="90:111" x14ac:dyDescent="0.25">
      <c r="CL1187" s="223">
        <f t="shared" si="164"/>
        <v>0</v>
      </c>
      <c r="CM1187" s="223">
        <f t="shared" si="165"/>
        <v>0</v>
      </c>
      <c r="CN1187" s="223">
        <f t="shared" si="166"/>
        <v>0</v>
      </c>
      <c r="CO1187" s="223">
        <f t="shared" si="166"/>
        <v>0</v>
      </c>
      <c r="CP1187" s="223">
        <f t="shared" si="167"/>
        <v>0</v>
      </c>
      <c r="CQ1187" s="223">
        <f t="shared" si="168"/>
        <v>0</v>
      </c>
      <c r="CR1187" s="222"/>
      <c r="CS1187" s="222"/>
      <c r="CT1187" s="222"/>
      <c r="CU1187" s="222"/>
      <c r="CV1187" s="222"/>
      <c r="CW1187" s="222"/>
      <c r="CX1187" s="222"/>
      <c r="CY1187" s="222"/>
      <c r="CZ1187" s="222"/>
      <c r="DA1187" s="222"/>
      <c r="DB1187" s="224">
        <f t="shared" si="169"/>
        <v>0</v>
      </c>
      <c r="DC1187" s="224">
        <f t="shared" si="170"/>
        <v>0</v>
      </c>
      <c r="DD1187" s="224">
        <f t="shared" si="171"/>
        <v>0</v>
      </c>
      <c r="DE1187" s="225">
        <f t="shared" si="172"/>
        <v>0</v>
      </c>
      <c r="DF1187" s="222"/>
      <c r="DG1187" s="222"/>
    </row>
    <row r="1188" spans="90:111" x14ac:dyDescent="0.25">
      <c r="CL1188" s="223">
        <f t="shared" si="164"/>
        <v>0</v>
      </c>
      <c r="CM1188" s="223">
        <f t="shared" si="165"/>
        <v>0</v>
      </c>
      <c r="CN1188" s="223">
        <f t="shared" si="166"/>
        <v>0</v>
      </c>
      <c r="CO1188" s="223">
        <f t="shared" si="166"/>
        <v>0</v>
      </c>
      <c r="CP1188" s="223">
        <f t="shared" si="167"/>
        <v>0</v>
      </c>
      <c r="CQ1188" s="223">
        <f t="shared" si="168"/>
        <v>0</v>
      </c>
      <c r="CR1188" s="222"/>
      <c r="CS1188" s="222"/>
      <c r="CT1188" s="222"/>
      <c r="CU1188" s="222"/>
      <c r="CV1188" s="222"/>
      <c r="CW1188" s="222"/>
      <c r="CX1188" s="222"/>
      <c r="CY1188" s="222"/>
      <c r="CZ1188" s="222"/>
      <c r="DA1188" s="222"/>
      <c r="DB1188" s="224">
        <f t="shared" si="169"/>
        <v>0</v>
      </c>
      <c r="DC1188" s="224">
        <f t="shared" si="170"/>
        <v>0</v>
      </c>
      <c r="DD1188" s="224">
        <f t="shared" si="171"/>
        <v>0</v>
      </c>
      <c r="DE1188" s="225">
        <f t="shared" si="172"/>
        <v>0</v>
      </c>
      <c r="DF1188" s="222"/>
      <c r="DG1188" s="222"/>
    </row>
    <row r="1189" spans="90:111" x14ac:dyDescent="0.25">
      <c r="CL1189" s="223">
        <f t="shared" si="164"/>
        <v>0</v>
      </c>
      <c r="CM1189" s="223">
        <f t="shared" si="165"/>
        <v>0</v>
      </c>
      <c r="CN1189" s="223">
        <f t="shared" si="166"/>
        <v>0</v>
      </c>
      <c r="CO1189" s="223">
        <f t="shared" si="166"/>
        <v>0</v>
      </c>
      <c r="CP1189" s="223">
        <f t="shared" si="167"/>
        <v>0</v>
      </c>
      <c r="CQ1189" s="223">
        <f t="shared" si="168"/>
        <v>0</v>
      </c>
      <c r="CR1189" s="222"/>
      <c r="CS1189" s="222"/>
      <c r="CT1189" s="222"/>
      <c r="CU1189" s="222"/>
      <c r="CV1189" s="222"/>
      <c r="CW1189" s="222"/>
      <c r="CX1189" s="222"/>
      <c r="CY1189" s="222"/>
      <c r="CZ1189" s="222"/>
      <c r="DA1189" s="222"/>
      <c r="DB1189" s="224">
        <f t="shared" si="169"/>
        <v>0</v>
      </c>
      <c r="DC1189" s="224">
        <f t="shared" si="170"/>
        <v>0</v>
      </c>
      <c r="DD1189" s="224">
        <f t="shared" si="171"/>
        <v>0</v>
      </c>
      <c r="DE1189" s="225">
        <f t="shared" si="172"/>
        <v>0</v>
      </c>
      <c r="DF1189" s="222"/>
      <c r="DG1189" s="222"/>
    </row>
    <row r="1190" spans="90:111" x14ac:dyDescent="0.25">
      <c r="CL1190" s="223">
        <f t="shared" si="164"/>
        <v>0</v>
      </c>
      <c r="CM1190" s="223">
        <f t="shared" si="165"/>
        <v>0</v>
      </c>
      <c r="CN1190" s="223">
        <f t="shared" si="166"/>
        <v>0</v>
      </c>
      <c r="CO1190" s="223">
        <f t="shared" si="166"/>
        <v>0</v>
      </c>
      <c r="CP1190" s="223">
        <f t="shared" si="167"/>
        <v>0</v>
      </c>
      <c r="CQ1190" s="223">
        <f t="shared" si="168"/>
        <v>0</v>
      </c>
      <c r="CR1190" s="222"/>
      <c r="CS1190" s="222"/>
      <c r="CT1190" s="222"/>
      <c r="CU1190" s="222"/>
      <c r="CV1190" s="222"/>
      <c r="CW1190" s="222"/>
      <c r="CX1190" s="222"/>
      <c r="CY1190" s="222"/>
      <c r="CZ1190" s="222"/>
      <c r="DA1190" s="222"/>
      <c r="DB1190" s="224">
        <f t="shared" si="169"/>
        <v>0</v>
      </c>
      <c r="DC1190" s="224">
        <f t="shared" si="170"/>
        <v>0</v>
      </c>
      <c r="DD1190" s="224">
        <f t="shared" si="171"/>
        <v>0</v>
      </c>
      <c r="DE1190" s="225">
        <f t="shared" si="172"/>
        <v>0</v>
      </c>
      <c r="DF1190" s="222"/>
      <c r="DG1190" s="222"/>
    </row>
    <row r="1191" spans="90:111" x14ac:dyDescent="0.25">
      <c r="CL1191" s="223">
        <f t="shared" si="164"/>
        <v>0</v>
      </c>
      <c r="CM1191" s="223">
        <f t="shared" si="165"/>
        <v>0</v>
      </c>
      <c r="CN1191" s="223">
        <f t="shared" si="166"/>
        <v>0</v>
      </c>
      <c r="CO1191" s="223">
        <f t="shared" si="166"/>
        <v>0</v>
      </c>
      <c r="CP1191" s="223">
        <f t="shared" si="167"/>
        <v>0</v>
      </c>
      <c r="CQ1191" s="223">
        <f t="shared" si="168"/>
        <v>0</v>
      </c>
      <c r="CR1191" s="222"/>
      <c r="CS1191" s="222"/>
      <c r="CT1191" s="222"/>
      <c r="CU1191" s="222"/>
      <c r="CV1191" s="222"/>
      <c r="CW1191" s="222"/>
      <c r="CX1191" s="222"/>
      <c r="CY1191" s="222"/>
      <c r="CZ1191" s="222"/>
      <c r="DA1191" s="222"/>
      <c r="DB1191" s="224">
        <f t="shared" si="169"/>
        <v>0</v>
      </c>
      <c r="DC1191" s="224">
        <f t="shared" si="170"/>
        <v>0</v>
      </c>
      <c r="DD1191" s="224">
        <f t="shared" si="171"/>
        <v>0</v>
      </c>
      <c r="DE1191" s="225">
        <f t="shared" si="172"/>
        <v>0</v>
      </c>
      <c r="DF1191" s="222"/>
      <c r="DG1191" s="222"/>
    </row>
    <row r="1192" spans="90:111" x14ac:dyDescent="0.25">
      <c r="CL1192" s="223">
        <f t="shared" si="164"/>
        <v>0</v>
      </c>
      <c r="CM1192" s="223">
        <f t="shared" si="165"/>
        <v>0</v>
      </c>
      <c r="CN1192" s="223">
        <f t="shared" si="166"/>
        <v>0</v>
      </c>
      <c r="CO1192" s="223">
        <f t="shared" si="166"/>
        <v>0</v>
      </c>
      <c r="CP1192" s="223">
        <f t="shared" si="167"/>
        <v>0</v>
      </c>
      <c r="CQ1192" s="223">
        <f t="shared" si="168"/>
        <v>0</v>
      </c>
      <c r="CR1192" s="222"/>
      <c r="CS1192" s="222"/>
      <c r="CT1192" s="222"/>
      <c r="CU1192" s="222"/>
      <c r="CV1192" s="222"/>
      <c r="CW1192" s="222"/>
      <c r="CX1192" s="222"/>
      <c r="CY1192" s="222"/>
      <c r="CZ1192" s="222"/>
      <c r="DA1192" s="222"/>
      <c r="DB1192" s="224">
        <f t="shared" si="169"/>
        <v>0</v>
      </c>
      <c r="DC1192" s="224">
        <f t="shared" si="170"/>
        <v>0</v>
      </c>
      <c r="DD1192" s="224">
        <f t="shared" si="171"/>
        <v>0</v>
      </c>
      <c r="DE1192" s="225">
        <f t="shared" si="172"/>
        <v>0</v>
      </c>
      <c r="DF1192" s="222"/>
      <c r="DG1192" s="222"/>
    </row>
    <row r="1193" spans="90:111" x14ac:dyDescent="0.25">
      <c r="CL1193" s="223">
        <f t="shared" si="164"/>
        <v>0</v>
      </c>
      <c r="CM1193" s="223">
        <f t="shared" si="165"/>
        <v>0</v>
      </c>
      <c r="CN1193" s="223">
        <f t="shared" si="166"/>
        <v>0</v>
      </c>
      <c r="CO1193" s="223">
        <f t="shared" si="166"/>
        <v>0</v>
      </c>
      <c r="CP1193" s="223">
        <f t="shared" si="167"/>
        <v>0</v>
      </c>
      <c r="CQ1193" s="223">
        <f t="shared" si="168"/>
        <v>0</v>
      </c>
      <c r="CR1193" s="222"/>
      <c r="CS1193" s="222"/>
      <c r="CT1193" s="222"/>
      <c r="CU1193" s="222"/>
      <c r="CV1193" s="222"/>
      <c r="CW1193" s="222"/>
      <c r="CX1193" s="222"/>
      <c r="CY1193" s="222"/>
      <c r="CZ1193" s="222"/>
      <c r="DA1193" s="222"/>
      <c r="DB1193" s="224">
        <f t="shared" si="169"/>
        <v>0</v>
      </c>
      <c r="DC1193" s="224">
        <f t="shared" si="170"/>
        <v>0</v>
      </c>
      <c r="DD1193" s="224">
        <f t="shared" si="171"/>
        <v>0</v>
      </c>
      <c r="DE1193" s="225">
        <f t="shared" si="172"/>
        <v>0</v>
      </c>
      <c r="DF1193" s="222"/>
      <c r="DG1193" s="222"/>
    </row>
    <row r="1194" spans="90:111" x14ac:dyDescent="0.25">
      <c r="CL1194" s="223">
        <f t="shared" si="164"/>
        <v>0</v>
      </c>
      <c r="CM1194" s="223">
        <f t="shared" si="165"/>
        <v>0</v>
      </c>
      <c r="CN1194" s="223">
        <f t="shared" si="166"/>
        <v>0</v>
      </c>
      <c r="CO1194" s="223">
        <f t="shared" si="166"/>
        <v>0</v>
      </c>
      <c r="CP1194" s="223">
        <f t="shared" si="167"/>
        <v>0</v>
      </c>
      <c r="CQ1194" s="223">
        <f t="shared" si="168"/>
        <v>0</v>
      </c>
      <c r="CR1194" s="222"/>
      <c r="CS1194" s="222"/>
      <c r="CT1194" s="222"/>
      <c r="CU1194" s="222"/>
      <c r="CV1194" s="222"/>
      <c r="CW1194" s="222"/>
      <c r="CX1194" s="222"/>
      <c r="CY1194" s="222"/>
      <c r="CZ1194" s="222"/>
      <c r="DA1194" s="222"/>
      <c r="DB1194" s="224">
        <f t="shared" si="169"/>
        <v>0</v>
      </c>
      <c r="DC1194" s="224">
        <f t="shared" si="170"/>
        <v>0</v>
      </c>
      <c r="DD1194" s="224">
        <f t="shared" si="171"/>
        <v>0</v>
      </c>
      <c r="DE1194" s="225">
        <f t="shared" si="172"/>
        <v>0</v>
      </c>
      <c r="DF1194" s="222"/>
      <c r="DG1194" s="222"/>
    </row>
    <row r="1195" spans="90:111" x14ac:dyDescent="0.25">
      <c r="CL1195" s="223">
        <f t="shared" si="164"/>
        <v>0</v>
      </c>
      <c r="CM1195" s="223">
        <f t="shared" si="165"/>
        <v>0</v>
      </c>
      <c r="CN1195" s="223">
        <f t="shared" si="166"/>
        <v>0</v>
      </c>
      <c r="CO1195" s="223">
        <f t="shared" si="166"/>
        <v>0</v>
      </c>
      <c r="CP1195" s="223">
        <f t="shared" si="167"/>
        <v>0</v>
      </c>
      <c r="CQ1195" s="223">
        <f t="shared" si="168"/>
        <v>0</v>
      </c>
      <c r="CR1195" s="222"/>
      <c r="CS1195" s="222"/>
      <c r="CT1195" s="222"/>
      <c r="CU1195" s="222"/>
      <c r="CV1195" s="222"/>
      <c r="CW1195" s="222"/>
      <c r="CX1195" s="222"/>
      <c r="CY1195" s="222"/>
      <c r="CZ1195" s="222"/>
      <c r="DA1195" s="222"/>
      <c r="DB1195" s="224">
        <f t="shared" si="169"/>
        <v>0</v>
      </c>
      <c r="DC1195" s="224">
        <f t="shared" si="170"/>
        <v>0</v>
      </c>
      <c r="DD1195" s="224">
        <f t="shared" si="171"/>
        <v>0</v>
      </c>
      <c r="DE1195" s="225">
        <f t="shared" si="172"/>
        <v>0</v>
      </c>
      <c r="DF1195" s="222"/>
      <c r="DG1195" s="222"/>
    </row>
    <row r="1196" spans="90:111" x14ac:dyDescent="0.25">
      <c r="CL1196" s="223">
        <f t="shared" si="164"/>
        <v>0</v>
      </c>
      <c r="CM1196" s="223">
        <f t="shared" si="165"/>
        <v>0</v>
      </c>
      <c r="CN1196" s="223">
        <f t="shared" si="166"/>
        <v>0</v>
      </c>
      <c r="CO1196" s="223">
        <f t="shared" si="166"/>
        <v>0</v>
      </c>
      <c r="CP1196" s="223">
        <f t="shared" si="167"/>
        <v>0</v>
      </c>
      <c r="CQ1196" s="223">
        <f t="shared" si="168"/>
        <v>0</v>
      </c>
      <c r="CR1196" s="222"/>
      <c r="CS1196" s="222"/>
      <c r="CT1196" s="222"/>
      <c r="CU1196" s="222"/>
      <c r="CV1196" s="222"/>
      <c r="CW1196" s="222"/>
      <c r="CX1196" s="222"/>
      <c r="CY1196" s="222"/>
      <c r="CZ1196" s="222"/>
      <c r="DA1196" s="222"/>
      <c r="DB1196" s="224">
        <f t="shared" si="169"/>
        <v>0</v>
      </c>
      <c r="DC1196" s="224">
        <f t="shared" si="170"/>
        <v>0</v>
      </c>
      <c r="DD1196" s="224">
        <f t="shared" si="171"/>
        <v>0</v>
      </c>
      <c r="DE1196" s="225">
        <f t="shared" si="172"/>
        <v>0</v>
      </c>
      <c r="DF1196" s="222"/>
      <c r="DG1196" s="222"/>
    </row>
    <row r="1197" spans="90:111" x14ac:dyDescent="0.25">
      <c r="CL1197" s="223">
        <f t="shared" si="164"/>
        <v>0</v>
      </c>
      <c r="CM1197" s="223">
        <f t="shared" si="165"/>
        <v>0</v>
      </c>
      <c r="CN1197" s="223">
        <f t="shared" si="166"/>
        <v>0</v>
      </c>
      <c r="CO1197" s="223">
        <f t="shared" si="166"/>
        <v>0</v>
      </c>
      <c r="CP1197" s="223">
        <f t="shared" si="167"/>
        <v>0</v>
      </c>
      <c r="CQ1197" s="223">
        <f t="shared" si="168"/>
        <v>0</v>
      </c>
      <c r="CR1197" s="222"/>
      <c r="CS1197" s="222"/>
      <c r="CT1197" s="222"/>
      <c r="CU1197" s="222"/>
      <c r="CV1197" s="222"/>
      <c r="CW1197" s="222"/>
      <c r="CX1197" s="222"/>
      <c r="CY1197" s="222"/>
      <c r="CZ1197" s="222"/>
      <c r="DA1197" s="222"/>
      <c r="DB1197" s="224">
        <f t="shared" si="169"/>
        <v>0</v>
      </c>
      <c r="DC1197" s="224">
        <f t="shared" si="170"/>
        <v>0</v>
      </c>
      <c r="DD1197" s="224">
        <f t="shared" si="171"/>
        <v>0</v>
      </c>
      <c r="DE1197" s="225">
        <f t="shared" si="172"/>
        <v>0</v>
      </c>
      <c r="DF1197" s="222"/>
      <c r="DG1197" s="222"/>
    </row>
    <row r="1198" spans="90:111" x14ac:dyDescent="0.25">
      <c r="CL1198" s="223">
        <f t="shared" si="164"/>
        <v>0</v>
      </c>
      <c r="CM1198" s="223">
        <f t="shared" si="165"/>
        <v>0</v>
      </c>
      <c r="CN1198" s="223">
        <f t="shared" si="166"/>
        <v>0</v>
      </c>
      <c r="CO1198" s="223">
        <f t="shared" si="166"/>
        <v>0</v>
      </c>
      <c r="CP1198" s="223">
        <f t="shared" si="167"/>
        <v>0</v>
      </c>
      <c r="CQ1198" s="223">
        <f t="shared" si="168"/>
        <v>0</v>
      </c>
      <c r="CR1198" s="222"/>
      <c r="CS1198" s="222"/>
      <c r="CT1198" s="222"/>
      <c r="CU1198" s="222"/>
      <c r="CV1198" s="222"/>
      <c r="CW1198" s="222"/>
      <c r="CX1198" s="222"/>
      <c r="CY1198" s="222"/>
      <c r="CZ1198" s="222"/>
      <c r="DA1198" s="222"/>
      <c r="DB1198" s="224">
        <f t="shared" si="169"/>
        <v>0</v>
      </c>
      <c r="DC1198" s="224">
        <f t="shared" si="170"/>
        <v>0</v>
      </c>
      <c r="DD1198" s="224">
        <f t="shared" si="171"/>
        <v>0</v>
      </c>
      <c r="DE1198" s="225">
        <f t="shared" si="172"/>
        <v>0</v>
      </c>
      <c r="DF1198" s="222"/>
      <c r="DG1198" s="222"/>
    </row>
    <row r="1199" spans="90:111" x14ac:dyDescent="0.25">
      <c r="CL1199" s="223">
        <f t="shared" si="164"/>
        <v>0</v>
      </c>
      <c r="CM1199" s="223">
        <f t="shared" si="165"/>
        <v>0</v>
      </c>
      <c r="CN1199" s="223">
        <f t="shared" si="166"/>
        <v>0</v>
      </c>
      <c r="CO1199" s="223">
        <f t="shared" si="166"/>
        <v>0</v>
      </c>
      <c r="CP1199" s="223">
        <f t="shared" si="167"/>
        <v>0</v>
      </c>
      <c r="CQ1199" s="223">
        <f t="shared" si="168"/>
        <v>0</v>
      </c>
      <c r="CR1199" s="222"/>
      <c r="CS1199" s="222"/>
      <c r="CT1199" s="222"/>
      <c r="CU1199" s="222"/>
      <c r="CV1199" s="222"/>
      <c r="CW1199" s="222"/>
      <c r="CX1199" s="222"/>
      <c r="CY1199" s="222"/>
      <c r="CZ1199" s="222"/>
      <c r="DA1199" s="222"/>
      <c r="DB1199" s="224">
        <f t="shared" si="169"/>
        <v>0</v>
      </c>
      <c r="DC1199" s="224">
        <f t="shared" si="170"/>
        <v>0</v>
      </c>
      <c r="DD1199" s="224">
        <f t="shared" si="171"/>
        <v>0</v>
      </c>
      <c r="DE1199" s="225">
        <f t="shared" si="172"/>
        <v>0</v>
      </c>
      <c r="DF1199" s="222"/>
      <c r="DG1199" s="222"/>
    </row>
    <row r="1200" spans="90:111" x14ac:dyDescent="0.25">
      <c r="CL1200" s="223">
        <f t="shared" si="164"/>
        <v>0</v>
      </c>
      <c r="CM1200" s="223">
        <f t="shared" si="165"/>
        <v>0</v>
      </c>
      <c r="CN1200" s="223">
        <f t="shared" si="166"/>
        <v>0</v>
      </c>
      <c r="CO1200" s="223">
        <f t="shared" si="166"/>
        <v>0</v>
      </c>
      <c r="CP1200" s="223">
        <f t="shared" si="167"/>
        <v>0</v>
      </c>
      <c r="CQ1200" s="223">
        <f t="shared" si="168"/>
        <v>0</v>
      </c>
      <c r="CR1200" s="222"/>
      <c r="CS1200" s="222"/>
      <c r="CT1200" s="222"/>
      <c r="CU1200" s="222"/>
      <c r="CV1200" s="222"/>
      <c r="CW1200" s="222"/>
      <c r="CX1200" s="222"/>
      <c r="CY1200" s="222"/>
      <c r="CZ1200" s="222"/>
      <c r="DA1200" s="222"/>
      <c r="DB1200" s="224">
        <f t="shared" si="169"/>
        <v>0</v>
      </c>
      <c r="DC1200" s="224">
        <f t="shared" si="170"/>
        <v>0</v>
      </c>
      <c r="DD1200" s="224">
        <f t="shared" si="171"/>
        <v>0</v>
      </c>
      <c r="DE1200" s="225">
        <f t="shared" si="172"/>
        <v>0</v>
      </c>
      <c r="DF1200" s="222"/>
      <c r="DG1200" s="222"/>
    </row>
    <row r="1201" spans="90:111" x14ac:dyDescent="0.25">
      <c r="CL1201" s="223">
        <f t="shared" si="164"/>
        <v>0</v>
      </c>
      <c r="CM1201" s="223">
        <f t="shared" si="165"/>
        <v>0</v>
      </c>
      <c r="CN1201" s="223">
        <f t="shared" si="166"/>
        <v>0</v>
      </c>
      <c r="CO1201" s="223">
        <f t="shared" si="166"/>
        <v>0</v>
      </c>
      <c r="CP1201" s="223">
        <f t="shared" si="167"/>
        <v>0</v>
      </c>
      <c r="CQ1201" s="223">
        <f t="shared" si="168"/>
        <v>0</v>
      </c>
      <c r="CR1201" s="222"/>
      <c r="CS1201" s="222"/>
      <c r="CT1201" s="222"/>
      <c r="CU1201" s="222"/>
      <c r="CV1201" s="222"/>
      <c r="CW1201" s="222"/>
      <c r="CX1201" s="222"/>
      <c r="CY1201" s="222"/>
      <c r="CZ1201" s="222"/>
      <c r="DA1201" s="222"/>
      <c r="DB1201" s="224">
        <f t="shared" si="169"/>
        <v>0</v>
      </c>
      <c r="DC1201" s="224">
        <f t="shared" si="170"/>
        <v>0</v>
      </c>
      <c r="DD1201" s="224">
        <f t="shared" si="171"/>
        <v>0</v>
      </c>
      <c r="DE1201" s="225">
        <f t="shared" si="172"/>
        <v>0</v>
      </c>
      <c r="DF1201" s="222"/>
      <c r="DG1201" s="222"/>
    </row>
    <row r="1202" spans="90:111" x14ac:dyDescent="0.25">
      <c r="CL1202" s="223">
        <f t="shared" si="164"/>
        <v>0</v>
      </c>
      <c r="CM1202" s="223">
        <f t="shared" si="165"/>
        <v>0</v>
      </c>
      <c r="CN1202" s="223">
        <f t="shared" si="166"/>
        <v>0</v>
      </c>
      <c r="CO1202" s="223">
        <f t="shared" si="166"/>
        <v>0</v>
      </c>
      <c r="CP1202" s="223">
        <f t="shared" si="167"/>
        <v>0</v>
      </c>
      <c r="CQ1202" s="223">
        <f t="shared" si="168"/>
        <v>0</v>
      </c>
      <c r="CR1202" s="222"/>
      <c r="CS1202" s="222"/>
      <c r="CT1202" s="222"/>
      <c r="CU1202" s="222"/>
      <c r="CV1202" s="222"/>
      <c r="CW1202" s="222"/>
      <c r="CX1202" s="222"/>
      <c r="CY1202" s="222"/>
      <c r="CZ1202" s="222"/>
      <c r="DA1202" s="222"/>
      <c r="DB1202" s="224">
        <f t="shared" si="169"/>
        <v>0</v>
      </c>
      <c r="DC1202" s="224">
        <f t="shared" si="170"/>
        <v>0</v>
      </c>
      <c r="DD1202" s="224">
        <f t="shared" si="171"/>
        <v>0</v>
      </c>
      <c r="DE1202" s="225">
        <f t="shared" si="172"/>
        <v>0</v>
      </c>
      <c r="DF1202" s="222"/>
      <c r="DG1202" s="222"/>
    </row>
    <row r="1203" spans="90:111" x14ac:dyDescent="0.25">
      <c r="CL1203" s="223">
        <f t="shared" si="164"/>
        <v>0</v>
      </c>
      <c r="CM1203" s="223">
        <f t="shared" si="165"/>
        <v>0</v>
      </c>
      <c r="CN1203" s="223">
        <f t="shared" si="166"/>
        <v>0</v>
      </c>
      <c r="CO1203" s="223">
        <f t="shared" si="166"/>
        <v>0</v>
      </c>
      <c r="CP1203" s="223">
        <f t="shared" si="167"/>
        <v>0</v>
      </c>
      <c r="CQ1203" s="223">
        <f t="shared" si="168"/>
        <v>0</v>
      </c>
      <c r="CR1203" s="222"/>
      <c r="CS1203" s="222"/>
      <c r="CT1203" s="222"/>
      <c r="CU1203" s="222"/>
      <c r="CV1203" s="222"/>
      <c r="CW1203" s="222"/>
      <c r="CX1203" s="222"/>
      <c r="CY1203" s="222"/>
      <c r="CZ1203" s="222"/>
      <c r="DA1203" s="222"/>
      <c r="DB1203" s="224">
        <f t="shared" si="169"/>
        <v>0</v>
      </c>
      <c r="DC1203" s="224">
        <f t="shared" si="170"/>
        <v>0</v>
      </c>
      <c r="DD1203" s="224">
        <f t="shared" si="171"/>
        <v>0</v>
      </c>
      <c r="DE1203" s="225">
        <f t="shared" si="172"/>
        <v>0</v>
      </c>
      <c r="DF1203" s="222"/>
      <c r="DG1203" s="222"/>
    </row>
    <row r="1204" spans="90:111" x14ac:dyDescent="0.25">
      <c r="CL1204" s="223">
        <f t="shared" si="164"/>
        <v>0</v>
      </c>
      <c r="CM1204" s="223">
        <f t="shared" si="165"/>
        <v>0</v>
      </c>
      <c r="CN1204" s="223">
        <f t="shared" si="166"/>
        <v>0</v>
      </c>
      <c r="CO1204" s="223">
        <f t="shared" si="166"/>
        <v>0</v>
      </c>
      <c r="CP1204" s="223">
        <f t="shared" si="167"/>
        <v>0</v>
      </c>
      <c r="CQ1204" s="223">
        <f t="shared" si="168"/>
        <v>0</v>
      </c>
      <c r="CR1204" s="222"/>
      <c r="CS1204" s="222"/>
      <c r="CT1204" s="222"/>
      <c r="CU1204" s="222"/>
      <c r="CV1204" s="222"/>
      <c r="CW1204" s="222"/>
      <c r="CX1204" s="222"/>
      <c r="CY1204" s="222"/>
      <c r="CZ1204" s="222"/>
      <c r="DA1204" s="222"/>
      <c r="DB1204" s="224">
        <f t="shared" si="169"/>
        <v>0</v>
      </c>
      <c r="DC1204" s="224">
        <f t="shared" si="170"/>
        <v>0</v>
      </c>
      <c r="DD1204" s="224">
        <f t="shared" si="171"/>
        <v>0</v>
      </c>
      <c r="DE1204" s="225">
        <f t="shared" si="172"/>
        <v>0</v>
      </c>
      <c r="DF1204" s="222"/>
      <c r="DG1204" s="222"/>
    </row>
    <row r="1205" spans="90:111" x14ac:dyDescent="0.25">
      <c r="CL1205" s="223">
        <f t="shared" si="164"/>
        <v>0</v>
      </c>
      <c r="CM1205" s="223">
        <f t="shared" si="165"/>
        <v>0</v>
      </c>
      <c r="CN1205" s="223">
        <f t="shared" si="166"/>
        <v>0</v>
      </c>
      <c r="CO1205" s="223">
        <f t="shared" si="166"/>
        <v>0</v>
      </c>
      <c r="CP1205" s="223">
        <f t="shared" si="167"/>
        <v>0</v>
      </c>
      <c r="CQ1205" s="223">
        <f t="shared" si="168"/>
        <v>0</v>
      </c>
      <c r="CR1205" s="222"/>
      <c r="CS1205" s="222"/>
      <c r="CT1205" s="222"/>
      <c r="CU1205" s="222"/>
      <c r="CV1205" s="222"/>
      <c r="CW1205" s="222"/>
      <c r="CX1205" s="222"/>
      <c r="CY1205" s="222"/>
      <c r="CZ1205" s="222"/>
      <c r="DA1205" s="222"/>
      <c r="DB1205" s="224">
        <f t="shared" si="169"/>
        <v>0</v>
      </c>
      <c r="DC1205" s="224">
        <f t="shared" si="170"/>
        <v>0</v>
      </c>
      <c r="DD1205" s="224">
        <f t="shared" si="171"/>
        <v>0</v>
      </c>
      <c r="DE1205" s="225">
        <f t="shared" si="172"/>
        <v>0</v>
      </c>
      <c r="DF1205" s="222"/>
      <c r="DG1205" s="222"/>
    </row>
    <row r="1206" spans="90:111" x14ac:dyDescent="0.25">
      <c r="CL1206" s="223">
        <f t="shared" si="164"/>
        <v>0</v>
      </c>
      <c r="CM1206" s="223">
        <f t="shared" si="165"/>
        <v>0</v>
      </c>
      <c r="CN1206" s="223">
        <f t="shared" si="166"/>
        <v>0</v>
      </c>
      <c r="CO1206" s="223">
        <f t="shared" si="166"/>
        <v>0</v>
      </c>
      <c r="CP1206" s="223">
        <f t="shared" si="167"/>
        <v>0</v>
      </c>
      <c r="CQ1206" s="223">
        <f t="shared" si="168"/>
        <v>0</v>
      </c>
      <c r="CR1206" s="222"/>
      <c r="CS1206" s="222"/>
      <c r="CT1206" s="222"/>
      <c r="CU1206" s="222"/>
      <c r="CV1206" s="222"/>
      <c r="CW1206" s="222"/>
      <c r="CX1206" s="222"/>
      <c r="CY1206" s="222"/>
      <c r="CZ1206" s="222"/>
      <c r="DA1206" s="222"/>
      <c r="DB1206" s="224">
        <f t="shared" si="169"/>
        <v>0</v>
      </c>
      <c r="DC1206" s="224">
        <f t="shared" si="170"/>
        <v>0</v>
      </c>
      <c r="DD1206" s="224">
        <f t="shared" si="171"/>
        <v>0</v>
      </c>
      <c r="DE1206" s="225">
        <f t="shared" si="172"/>
        <v>0</v>
      </c>
      <c r="DF1206" s="222"/>
      <c r="DG1206" s="222"/>
    </row>
    <row r="1207" spans="90:111" x14ac:dyDescent="0.25">
      <c r="CL1207" s="223">
        <f t="shared" si="164"/>
        <v>0</v>
      </c>
      <c r="CM1207" s="223">
        <f t="shared" si="165"/>
        <v>0</v>
      </c>
      <c r="CN1207" s="223">
        <f t="shared" si="166"/>
        <v>0</v>
      </c>
      <c r="CO1207" s="223">
        <f t="shared" si="166"/>
        <v>0</v>
      </c>
      <c r="CP1207" s="223">
        <f t="shared" si="167"/>
        <v>0</v>
      </c>
      <c r="CQ1207" s="223">
        <f t="shared" si="168"/>
        <v>0</v>
      </c>
      <c r="CR1207" s="222"/>
      <c r="CS1207" s="222"/>
      <c r="CT1207" s="222"/>
      <c r="CU1207" s="222"/>
      <c r="CV1207" s="222"/>
      <c r="CW1207" s="222"/>
      <c r="CX1207" s="222"/>
      <c r="CY1207" s="222"/>
      <c r="CZ1207" s="222"/>
      <c r="DA1207" s="222"/>
      <c r="DB1207" s="224">
        <f t="shared" si="169"/>
        <v>0</v>
      </c>
      <c r="DC1207" s="224">
        <f t="shared" si="170"/>
        <v>0</v>
      </c>
      <c r="DD1207" s="224">
        <f t="shared" si="171"/>
        <v>0</v>
      </c>
      <c r="DE1207" s="225">
        <f t="shared" si="172"/>
        <v>0</v>
      </c>
      <c r="DF1207" s="222"/>
      <c r="DG1207" s="222"/>
    </row>
    <row r="1208" spans="90:111" x14ac:dyDescent="0.25">
      <c r="CL1208" s="223">
        <f t="shared" si="164"/>
        <v>0</v>
      </c>
      <c r="CM1208" s="223">
        <f t="shared" si="165"/>
        <v>0</v>
      </c>
      <c r="CN1208" s="223">
        <f t="shared" si="166"/>
        <v>0</v>
      </c>
      <c r="CO1208" s="223">
        <f t="shared" si="166"/>
        <v>0</v>
      </c>
      <c r="CP1208" s="223">
        <f t="shared" si="167"/>
        <v>0</v>
      </c>
      <c r="CQ1208" s="223">
        <f t="shared" si="168"/>
        <v>0</v>
      </c>
      <c r="CR1208" s="222"/>
      <c r="CS1208" s="222"/>
      <c r="CT1208" s="222"/>
      <c r="CU1208" s="222"/>
      <c r="CV1208" s="222"/>
      <c r="CW1208" s="222"/>
      <c r="CX1208" s="222"/>
      <c r="CY1208" s="222"/>
      <c r="CZ1208" s="222"/>
      <c r="DA1208" s="222"/>
      <c r="DB1208" s="224">
        <f t="shared" si="169"/>
        <v>0</v>
      </c>
      <c r="DC1208" s="224">
        <f t="shared" si="170"/>
        <v>0</v>
      </c>
      <c r="DD1208" s="224">
        <f t="shared" si="171"/>
        <v>0</v>
      </c>
      <c r="DE1208" s="225">
        <f t="shared" si="172"/>
        <v>0</v>
      </c>
      <c r="DF1208" s="222"/>
      <c r="DG1208" s="222"/>
    </row>
    <row r="1209" spans="90:111" x14ac:dyDescent="0.25">
      <c r="CL1209" s="223">
        <f t="shared" si="164"/>
        <v>0</v>
      </c>
      <c r="CM1209" s="223">
        <f t="shared" si="165"/>
        <v>0</v>
      </c>
      <c r="CN1209" s="223">
        <f t="shared" si="166"/>
        <v>0</v>
      </c>
      <c r="CO1209" s="223">
        <f t="shared" si="166"/>
        <v>0</v>
      </c>
      <c r="CP1209" s="223">
        <f t="shared" si="167"/>
        <v>0</v>
      </c>
      <c r="CQ1209" s="223">
        <f t="shared" si="168"/>
        <v>0</v>
      </c>
      <c r="CR1209" s="222"/>
      <c r="CS1209" s="222"/>
      <c r="CT1209" s="222"/>
      <c r="CU1209" s="222"/>
      <c r="CV1209" s="222"/>
      <c r="CW1209" s="222"/>
      <c r="CX1209" s="222"/>
      <c r="CY1209" s="222"/>
      <c r="CZ1209" s="222"/>
      <c r="DA1209" s="222"/>
      <c r="DB1209" s="224">
        <f t="shared" si="169"/>
        <v>0</v>
      </c>
      <c r="DC1209" s="224">
        <f t="shared" si="170"/>
        <v>0</v>
      </c>
      <c r="DD1209" s="224">
        <f t="shared" si="171"/>
        <v>0</v>
      </c>
      <c r="DE1209" s="225">
        <f t="shared" si="172"/>
        <v>0</v>
      </c>
      <c r="DF1209" s="222"/>
      <c r="DG1209" s="222"/>
    </row>
    <row r="1210" spans="90:111" x14ac:dyDescent="0.25">
      <c r="CL1210" s="223">
        <f t="shared" si="164"/>
        <v>0</v>
      </c>
      <c r="CM1210" s="223">
        <f t="shared" si="165"/>
        <v>0</v>
      </c>
      <c r="CN1210" s="223">
        <f t="shared" si="166"/>
        <v>0</v>
      </c>
      <c r="CO1210" s="223">
        <f t="shared" si="166"/>
        <v>0</v>
      </c>
      <c r="CP1210" s="223">
        <f t="shared" si="167"/>
        <v>0</v>
      </c>
      <c r="CQ1210" s="223">
        <f t="shared" si="168"/>
        <v>0</v>
      </c>
      <c r="CR1210" s="222"/>
      <c r="CS1210" s="222"/>
      <c r="CT1210" s="222"/>
      <c r="CU1210" s="222"/>
      <c r="CV1210" s="222"/>
      <c r="CW1210" s="222"/>
      <c r="CX1210" s="222"/>
      <c r="CY1210" s="222"/>
      <c r="CZ1210" s="222"/>
      <c r="DA1210" s="222"/>
      <c r="DB1210" s="224">
        <f t="shared" si="169"/>
        <v>0</v>
      </c>
      <c r="DC1210" s="224">
        <f t="shared" si="170"/>
        <v>0</v>
      </c>
      <c r="DD1210" s="224">
        <f t="shared" si="171"/>
        <v>0</v>
      </c>
      <c r="DE1210" s="225">
        <f t="shared" si="172"/>
        <v>0</v>
      </c>
      <c r="DF1210" s="222"/>
      <c r="DG1210" s="222"/>
    </row>
    <row r="1211" spans="90:111" x14ac:dyDescent="0.25">
      <c r="CL1211" s="223">
        <f t="shared" si="164"/>
        <v>0</v>
      </c>
      <c r="CM1211" s="223">
        <f t="shared" si="165"/>
        <v>0</v>
      </c>
      <c r="CN1211" s="223">
        <f t="shared" si="166"/>
        <v>0</v>
      </c>
      <c r="CO1211" s="223">
        <f t="shared" si="166"/>
        <v>0</v>
      </c>
      <c r="CP1211" s="223">
        <f t="shared" si="167"/>
        <v>0</v>
      </c>
      <c r="CQ1211" s="223">
        <f t="shared" si="168"/>
        <v>0</v>
      </c>
      <c r="CR1211" s="222"/>
      <c r="CS1211" s="222"/>
      <c r="CT1211" s="222"/>
      <c r="CU1211" s="222"/>
      <c r="CV1211" s="222"/>
      <c r="CW1211" s="222"/>
      <c r="CX1211" s="222"/>
      <c r="CY1211" s="222"/>
      <c r="CZ1211" s="222"/>
      <c r="DA1211" s="222"/>
      <c r="DB1211" s="224">
        <f t="shared" si="169"/>
        <v>0</v>
      </c>
      <c r="DC1211" s="224">
        <f t="shared" si="170"/>
        <v>0</v>
      </c>
      <c r="DD1211" s="224">
        <f t="shared" si="171"/>
        <v>0</v>
      </c>
      <c r="DE1211" s="225">
        <f t="shared" si="172"/>
        <v>0</v>
      </c>
      <c r="DF1211" s="222"/>
      <c r="DG1211" s="222"/>
    </row>
    <row r="1212" spans="90:111" x14ac:dyDescent="0.25">
      <c r="CL1212" s="223">
        <f t="shared" si="164"/>
        <v>0</v>
      </c>
      <c r="CM1212" s="223">
        <f t="shared" si="165"/>
        <v>0</v>
      </c>
      <c r="CN1212" s="223">
        <f t="shared" si="166"/>
        <v>0</v>
      </c>
      <c r="CO1212" s="223">
        <f t="shared" si="166"/>
        <v>0</v>
      </c>
      <c r="CP1212" s="223">
        <f t="shared" si="167"/>
        <v>0</v>
      </c>
      <c r="CQ1212" s="223">
        <f t="shared" si="168"/>
        <v>0</v>
      </c>
      <c r="CR1212" s="222"/>
      <c r="CS1212" s="222"/>
      <c r="CT1212" s="222"/>
      <c r="CU1212" s="222"/>
      <c r="CV1212" s="222"/>
      <c r="CW1212" s="222"/>
      <c r="CX1212" s="222"/>
      <c r="CY1212" s="222"/>
      <c r="CZ1212" s="222"/>
      <c r="DA1212" s="222"/>
      <c r="DB1212" s="224">
        <f t="shared" si="169"/>
        <v>0</v>
      </c>
      <c r="DC1212" s="224">
        <f t="shared" si="170"/>
        <v>0</v>
      </c>
      <c r="DD1212" s="224">
        <f t="shared" si="171"/>
        <v>0</v>
      </c>
      <c r="DE1212" s="225">
        <f t="shared" si="172"/>
        <v>0</v>
      </c>
      <c r="DF1212" s="222"/>
      <c r="DG1212" s="222"/>
    </row>
    <row r="1213" spans="90:111" x14ac:dyDescent="0.25">
      <c r="CL1213" s="223">
        <f t="shared" si="164"/>
        <v>0</v>
      </c>
      <c r="CM1213" s="223">
        <f t="shared" si="165"/>
        <v>0</v>
      </c>
      <c r="CN1213" s="223">
        <f t="shared" si="166"/>
        <v>0</v>
      </c>
      <c r="CO1213" s="223">
        <f t="shared" si="166"/>
        <v>0</v>
      </c>
      <c r="CP1213" s="223">
        <f t="shared" si="167"/>
        <v>0</v>
      </c>
      <c r="CQ1213" s="223">
        <f t="shared" si="168"/>
        <v>0</v>
      </c>
      <c r="CR1213" s="222"/>
      <c r="CS1213" s="222"/>
      <c r="CT1213" s="222"/>
      <c r="CU1213" s="222"/>
      <c r="CV1213" s="222"/>
      <c r="CW1213" s="222"/>
      <c r="CX1213" s="222"/>
      <c r="CY1213" s="222"/>
      <c r="CZ1213" s="222"/>
      <c r="DA1213" s="222"/>
      <c r="DB1213" s="224">
        <f t="shared" si="169"/>
        <v>0</v>
      </c>
      <c r="DC1213" s="224">
        <f t="shared" si="170"/>
        <v>0</v>
      </c>
      <c r="DD1213" s="224">
        <f t="shared" si="171"/>
        <v>0</v>
      </c>
      <c r="DE1213" s="225">
        <f t="shared" si="172"/>
        <v>0</v>
      </c>
      <c r="DF1213" s="222"/>
      <c r="DG1213" s="222"/>
    </row>
    <row r="1214" spans="90:111" x14ac:dyDescent="0.25">
      <c r="CL1214" s="223">
        <f t="shared" si="164"/>
        <v>0</v>
      </c>
      <c r="CM1214" s="223">
        <f t="shared" si="165"/>
        <v>0</v>
      </c>
      <c r="CN1214" s="223">
        <f t="shared" si="166"/>
        <v>0</v>
      </c>
      <c r="CO1214" s="223">
        <f t="shared" si="166"/>
        <v>0</v>
      </c>
      <c r="CP1214" s="223">
        <f t="shared" si="167"/>
        <v>0</v>
      </c>
      <c r="CQ1214" s="223">
        <f t="shared" si="168"/>
        <v>0</v>
      </c>
      <c r="CR1214" s="222"/>
      <c r="CS1214" s="222"/>
      <c r="CT1214" s="222"/>
      <c r="CU1214" s="222"/>
      <c r="CV1214" s="222"/>
      <c r="CW1214" s="222"/>
      <c r="CX1214" s="222"/>
      <c r="CY1214" s="222"/>
      <c r="CZ1214" s="222"/>
      <c r="DA1214" s="222"/>
      <c r="DB1214" s="224">
        <f t="shared" si="169"/>
        <v>0</v>
      </c>
      <c r="DC1214" s="224">
        <f t="shared" si="170"/>
        <v>0</v>
      </c>
      <c r="DD1214" s="224">
        <f t="shared" si="171"/>
        <v>0</v>
      </c>
      <c r="DE1214" s="225">
        <f t="shared" si="172"/>
        <v>0</v>
      </c>
      <c r="DF1214" s="222"/>
      <c r="DG1214" s="222"/>
    </row>
    <row r="1215" spans="90:111" x14ac:dyDescent="0.25">
      <c r="CL1215" s="223">
        <f t="shared" si="164"/>
        <v>0</v>
      </c>
      <c r="CM1215" s="223">
        <f t="shared" si="165"/>
        <v>0</v>
      </c>
      <c r="CN1215" s="223">
        <f t="shared" si="166"/>
        <v>0</v>
      </c>
      <c r="CO1215" s="223">
        <f t="shared" si="166"/>
        <v>0</v>
      </c>
      <c r="CP1215" s="223">
        <f t="shared" si="167"/>
        <v>0</v>
      </c>
      <c r="CQ1215" s="223">
        <f t="shared" si="168"/>
        <v>0</v>
      </c>
      <c r="CR1215" s="222"/>
      <c r="CS1215" s="222"/>
      <c r="CT1215" s="222"/>
      <c r="CU1215" s="222"/>
      <c r="CV1215" s="222"/>
      <c r="CW1215" s="222"/>
      <c r="CX1215" s="222"/>
      <c r="CY1215" s="222"/>
      <c r="CZ1215" s="222"/>
      <c r="DA1215" s="222"/>
      <c r="DB1215" s="224">
        <f t="shared" si="169"/>
        <v>0</v>
      </c>
      <c r="DC1215" s="224">
        <f t="shared" si="170"/>
        <v>0</v>
      </c>
      <c r="DD1215" s="224">
        <f t="shared" si="171"/>
        <v>0</v>
      </c>
      <c r="DE1215" s="225">
        <f t="shared" si="172"/>
        <v>0</v>
      </c>
      <c r="DF1215" s="222"/>
      <c r="DG1215" s="222"/>
    </row>
    <row r="1216" spans="90:111" x14ac:dyDescent="0.25">
      <c r="CL1216" s="223">
        <f t="shared" si="164"/>
        <v>0</v>
      </c>
      <c r="CM1216" s="223">
        <f t="shared" si="165"/>
        <v>0</v>
      </c>
      <c r="CN1216" s="223">
        <f t="shared" si="166"/>
        <v>0</v>
      </c>
      <c r="CO1216" s="223">
        <f t="shared" si="166"/>
        <v>0</v>
      </c>
      <c r="CP1216" s="223">
        <f t="shared" si="167"/>
        <v>0</v>
      </c>
      <c r="CQ1216" s="223">
        <f t="shared" si="168"/>
        <v>0</v>
      </c>
      <c r="CR1216" s="222"/>
      <c r="CS1216" s="222"/>
      <c r="CT1216" s="222"/>
      <c r="CU1216" s="222"/>
      <c r="CV1216" s="222"/>
      <c r="CW1216" s="222"/>
      <c r="CX1216" s="222"/>
      <c r="CY1216" s="222"/>
      <c r="CZ1216" s="222"/>
      <c r="DA1216" s="222"/>
      <c r="DB1216" s="224">
        <f t="shared" si="169"/>
        <v>0</v>
      </c>
      <c r="DC1216" s="224">
        <f t="shared" si="170"/>
        <v>0</v>
      </c>
      <c r="DD1216" s="224">
        <f t="shared" si="171"/>
        <v>0</v>
      </c>
      <c r="DE1216" s="225">
        <f t="shared" si="172"/>
        <v>0</v>
      </c>
      <c r="DF1216" s="222"/>
      <c r="DG1216" s="222"/>
    </row>
    <row r="1217" spans="90:111" x14ac:dyDescent="0.25">
      <c r="CL1217" s="223">
        <f t="shared" si="164"/>
        <v>0</v>
      </c>
      <c r="CM1217" s="223">
        <f t="shared" si="165"/>
        <v>0</v>
      </c>
      <c r="CN1217" s="223">
        <f t="shared" si="166"/>
        <v>0</v>
      </c>
      <c r="CO1217" s="223">
        <f t="shared" si="166"/>
        <v>0</v>
      </c>
      <c r="CP1217" s="223">
        <f t="shared" si="167"/>
        <v>0</v>
      </c>
      <c r="CQ1217" s="223">
        <f t="shared" si="168"/>
        <v>0</v>
      </c>
      <c r="CR1217" s="222"/>
      <c r="CS1217" s="222"/>
      <c r="CT1217" s="222"/>
      <c r="CU1217" s="222"/>
      <c r="CV1217" s="222"/>
      <c r="CW1217" s="222"/>
      <c r="CX1217" s="222"/>
      <c r="CY1217" s="222"/>
      <c r="CZ1217" s="222"/>
      <c r="DA1217" s="222"/>
      <c r="DB1217" s="224">
        <f t="shared" si="169"/>
        <v>0</v>
      </c>
      <c r="DC1217" s="224">
        <f t="shared" si="170"/>
        <v>0</v>
      </c>
      <c r="DD1217" s="224">
        <f t="shared" si="171"/>
        <v>0</v>
      </c>
      <c r="DE1217" s="225">
        <f t="shared" si="172"/>
        <v>0</v>
      </c>
      <c r="DF1217" s="222"/>
      <c r="DG1217" s="222"/>
    </row>
    <row r="1218" spans="90:111" x14ac:dyDescent="0.25">
      <c r="CL1218" s="223">
        <f t="shared" si="164"/>
        <v>0</v>
      </c>
      <c r="CM1218" s="223">
        <f t="shared" si="165"/>
        <v>0</v>
      </c>
      <c r="CN1218" s="223">
        <f t="shared" si="166"/>
        <v>0</v>
      </c>
      <c r="CO1218" s="223">
        <f t="shared" si="166"/>
        <v>0</v>
      </c>
      <c r="CP1218" s="223">
        <f t="shared" si="167"/>
        <v>0</v>
      </c>
      <c r="CQ1218" s="223">
        <f t="shared" si="168"/>
        <v>0</v>
      </c>
      <c r="CR1218" s="222"/>
      <c r="CS1218" s="222"/>
      <c r="CT1218" s="222"/>
      <c r="CU1218" s="222"/>
      <c r="CV1218" s="222"/>
      <c r="CW1218" s="222"/>
      <c r="CX1218" s="222"/>
      <c r="CY1218" s="222"/>
      <c r="CZ1218" s="222"/>
      <c r="DA1218" s="222"/>
      <c r="DB1218" s="224">
        <f t="shared" si="169"/>
        <v>0</v>
      </c>
      <c r="DC1218" s="224">
        <f t="shared" si="170"/>
        <v>0</v>
      </c>
      <c r="DD1218" s="224">
        <f t="shared" si="171"/>
        <v>0</v>
      </c>
      <c r="DE1218" s="225">
        <f t="shared" si="172"/>
        <v>0</v>
      </c>
      <c r="DF1218" s="222"/>
      <c r="DG1218" s="222"/>
    </row>
    <row r="1219" spans="90:111" x14ac:dyDescent="0.25">
      <c r="CL1219" s="223">
        <f t="shared" ref="CL1219:CL1282" si="173">SUM(BB1219:BL1219)+BR1219</f>
        <v>0</v>
      </c>
      <c r="CM1219" s="223">
        <f t="shared" ref="CM1219:CM1282" si="174">SUM(BM1219:BO1219)</f>
        <v>0</v>
      </c>
      <c r="CN1219" s="223">
        <f t="shared" ref="CN1219:CO1282" si="175">BP1219</f>
        <v>0</v>
      </c>
      <c r="CO1219" s="223">
        <f t="shared" si="175"/>
        <v>0</v>
      </c>
      <c r="CP1219" s="223">
        <f t="shared" ref="CP1219:CP1282" si="176">SUM(CL1219:CO1219)</f>
        <v>0</v>
      </c>
      <c r="CQ1219" s="223">
        <f t="shared" ref="CQ1219:CQ1282" si="177">CP1219-BU1219</f>
        <v>0</v>
      </c>
      <c r="CR1219" s="222"/>
      <c r="CS1219" s="222"/>
      <c r="CT1219" s="222"/>
      <c r="CU1219" s="222"/>
      <c r="CV1219" s="222"/>
      <c r="CW1219" s="222"/>
      <c r="CX1219" s="222"/>
      <c r="CY1219" s="222"/>
      <c r="CZ1219" s="222"/>
      <c r="DA1219" s="222"/>
      <c r="DB1219" s="224">
        <f t="shared" ref="DB1219:DB1282" si="178">SUM(BB1219:BE1219)+BM1219+BN1219</f>
        <v>0</v>
      </c>
      <c r="DC1219" s="224">
        <f t="shared" ref="DC1219:DC1282" si="179">BF1219+BG1219+BH1219+BI1219+BJ1219+BK1219+BL1219+BO1219+BR1219</f>
        <v>0</v>
      </c>
      <c r="DD1219" s="224">
        <f t="shared" ref="DD1219:DD1282" si="180">DC1219+DB1219</f>
        <v>0</v>
      </c>
      <c r="DE1219" s="225">
        <f t="shared" ref="DE1219:DE1282" si="181">DD1219-BS1219</f>
        <v>0</v>
      </c>
      <c r="DF1219" s="222"/>
      <c r="DG1219" s="222"/>
    </row>
    <row r="1220" spans="90:111" x14ac:dyDescent="0.25">
      <c r="CL1220" s="223">
        <f t="shared" si="173"/>
        <v>0</v>
      </c>
      <c r="CM1220" s="223">
        <f t="shared" si="174"/>
        <v>0</v>
      </c>
      <c r="CN1220" s="223">
        <f t="shared" si="175"/>
        <v>0</v>
      </c>
      <c r="CO1220" s="223">
        <f t="shared" si="175"/>
        <v>0</v>
      </c>
      <c r="CP1220" s="223">
        <f t="shared" si="176"/>
        <v>0</v>
      </c>
      <c r="CQ1220" s="223">
        <f t="shared" si="177"/>
        <v>0</v>
      </c>
      <c r="CR1220" s="222"/>
      <c r="CS1220" s="222"/>
      <c r="CT1220" s="222"/>
      <c r="CU1220" s="222"/>
      <c r="CV1220" s="222"/>
      <c r="CW1220" s="222"/>
      <c r="CX1220" s="222"/>
      <c r="CY1220" s="222"/>
      <c r="CZ1220" s="222"/>
      <c r="DA1220" s="222"/>
      <c r="DB1220" s="224">
        <f t="shared" si="178"/>
        <v>0</v>
      </c>
      <c r="DC1220" s="224">
        <f t="shared" si="179"/>
        <v>0</v>
      </c>
      <c r="DD1220" s="224">
        <f t="shared" si="180"/>
        <v>0</v>
      </c>
      <c r="DE1220" s="225">
        <f t="shared" si="181"/>
        <v>0</v>
      </c>
      <c r="DF1220" s="222"/>
      <c r="DG1220" s="222"/>
    </row>
    <row r="1221" spans="90:111" x14ac:dyDescent="0.25">
      <c r="CL1221" s="223">
        <f t="shared" si="173"/>
        <v>0</v>
      </c>
      <c r="CM1221" s="223">
        <f t="shared" si="174"/>
        <v>0</v>
      </c>
      <c r="CN1221" s="223">
        <f t="shared" si="175"/>
        <v>0</v>
      </c>
      <c r="CO1221" s="223">
        <f t="shared" si="175"/>
        <v>0</v>
      </c>
      <c r="CP1221" s="223">
        <f t="shared" si="176"/>
        <v>0</v>
      </c>
      <c r="CQ1221" s="223">
        <f t="shared" si="177"/>
        <v>0</v>
      </c>
      <c r="CR1221" s="222"/>
      <c r="CS1221" s="222"/>
      <c r="CT1221" s="222"/>
      <c r="CU1221" s="222"/>
      <c r="CV1221" s="222"/>
      <c r="CW1221" s="222"/>
      <c r="CX1221" s="222"/>
      <c r="CY1221" s="222"/>
      <c r="CZ1221" s="222"/>
      <c r="DA1221" s="222"/>
      <c r="DB1221" s="224">
        <f t="shared" si="178"/>
        <v>0</v>
      </c>
      <c r="DC1221" s="224">
        <f t="shared" si="179"/>
        <v>0</v>
      </c>
      <c r="DD1221" s="224">
        <f t="shared" si="180"/>
        <v>0</v>
      </c>
      <c r="DE1221" s="225">
        <f t="shared" si="181"/>
        <v>0</v>
      </c>
      <c r="DF1221" s="222"/>
      <c r="DG1221" s="222"/>
    </row>
    <row r="1222" spans="90:111" x14ac:dyDescent="0.25">
      <c r="CL1222" s="223">
        <f t="shared" si="173"/>
        <v>0</v>
      </c>
      <c r="CM1222" s="223">
        <f t="shared" si="174"/>
        <v>0</v>
      </c>
      <c r="CN1222" s="223">
        <f t="shared" si="175"/>
        <v>0</v>
      </c>
      <c r="CO1222" s="223">
        <f t="shared" si="175"/>
        <v>0</v>
      </c>
      <c r="CP1222" s="223">
        <f t="shared" si="176"/>
        <v>0</v>
      </c>
      <c r="CQ1222" s="223">
        <f t="shared" si="177"/>
        <v>0</v>
      </c>
      <c r="CR1222" s="222"/>
      <c r="CS1222" s="222"/>
      <c r="CT1222" s="222"/>
      <c r="CU1222" s="222"/>
      <c r="CV1222" s="222"/>
      <c r="CW1222" s="222"/>
      <c r="CX1222" s="222"/>
      <c r="CY1222" s="222"/>
      <c r="CZ1222" s="222"/>
      <c r="DA1222" s="222"/>
      <c r="DB1222" s="224">
        <f t="shared" si="178"/>
        <v>0</v>
      </c>
      <c r="DC1222" s="224">
        <f t="shared" si="179"/>
        <v>0</v>
      </c>
      <c r="DD1222" s="224">
        <f t="shared" si="180"/>
        <v>0</v>
      </c>
      <c r="DE1222" s="225">
        <f t="shared" si="181"/>
        <v>0</v>
      </c>
      <c r="DF1222" s="222"/>
      <c r="DG1222" s="222"/>
    </row>
    <row r="1223" spans="90:111" x14ac:dyDescent="0.25">
      <c r="CL1223" s="223">
        <f t="shared" si="173"/>
        <v>0</v>
      </c>
      <c r="CM1223" s="223">
        <f t="shared" si="174"/>
        <v>0</v>
      </c>
      <c r="CN1223" s="223">
        <f t="shared" si="175"/>
        <v>0</v>
      </c>
      <c r="CO1223" s="223">
        <f t="shared" si="175"/>
        <v>0</v>
      </c>
      <c r="CP1223" s="223">
        <f t="shared" si="176"/>
        <v>0</v>
      </c>
      <c r="CQ1223" s="223">
        <f t="shared" si="177"/>
        <v>0</v>
      </c>
      <c r="CR1223" s="222"/>
      <c r="CS1223" s="222"/>
      <c r="CT1223" s="222"/>
      <c r="CU1223" s="222"/>
      <c r="CV1223" s="222"/>
      <c r="CW1223" s="222"/>
      <c r="CX1223" s="222"/>
      <c r="CY1223" s="222"/>
      <c r="CZ1223" s="222"/>
      <c r="DA1223" s="222"/>
      <c r="DB1223" s="224">
        <f t="shared" si="178"/>
        <v>0</v>
      </c>
      <c r="DC1223" s="224">
        <f t="shared" si="179"/>
        <v>0</v>
      </c>
      <c r="DD1223" s="224">
        <f t="shared" si="180"/>
        <v>0</v>
      </c>
      <c r="DE1223" s="225">
        <f t="shared" si="181"/>
        <v>0</v>
      </c>
      <c r="DF1223" s="222"/>
      <c r="DG1223" s="222"/>
    </row>
    <row r="1224" spans="90:111" x14ac:dyDescent="0.25">
      <c r="CL1224" s="223">
        <f t="shared" si="173"/>
        <v>0</v>
      </c>
      <c r="CM1224" s="223">
        <f t="shared" si="174"/>
        <v>0</v>
      </c>
      <c r="CN1224" s="223">
        <f t="shared" si="175"/>
        <v>0</v>
      </c>
      <c r="CO1224" s="223">
        <f t="shared" si="175"/>
        <v>0</v>
      </c>
      <c r="CP1224" s="223">
        <f t="shared" si="176"/>
        <v>0</v>
      </c>
      <c r="CQ1224" s="223">
        <f t="shared" si="177"/>
        <v>0</v>
      </c>
      <c r="CR1224" s="222"/>
      <c r="CS1224" s="222"/>
      <c r="CT1224" s="222"/>
      <c r="CU1224" s="222"/>
      <c r="CV1224" s="222"/>
      <c r="CW1224" s="222"/>
      <c r="CX1224" s="222"/>
      <c r="CY1224" s="222"/>
      <c r="CZ1224" s="222"/>
      <c r="DA1224" s="222"/>
      <c r="DB1224" s="224">
        <f t="shared" si="178"/>
        <v>0</v>
      </c>
      <c r="DC1224" s="224">
        <f t="shared" si="179"/>
        <v>0</v>
      </c>
      <c r="DD1224" s="224">
        <f t="shared" si="180"/>
        <v>0</v>
      </c>
      <c r="DE1224" s="225">
        <f t="shared" si="181"/>
        <v>0</v>
      </c>
      <c r="DF1224" s="222"/>
      <c r="DG1224" s="222"/>
    </row>
    <row r="1225" spans="90:111" x14ac:dyDescent="0.25">
      <c r="CL1225" s="223">
        <f t="shared" si="173"/>
        <v>0</v>
      </c>
      <c r="CM1225" s="223">
        <f t="shared" si="174"/>
        <v>0</v>
      </c>
      <c r="CN1225" s="223">
        <f t="shared" si="175"/>
        <v>0</v>
      </c>
      <c r="CO1225" s="223">
        <f t="shared" si="175"/>
        <v>0</v>
      </c>
      <c r="CP1225" s="223">
        <f t="shared" si="176"/>
        <v>0</v>
      </c>
      <c r="CQ1225" s="223">
        <f t="shared" si="177"/>
        <v>0</v>
      </c>
      <c r="CR1225" s="222"/>
      <c r="CS1225" s="222"/>
      <c r="CT1225" s="222"/>
      <c r="CU1225" s="222"/>
      <c r="CV1225" s="222"/>
      <c r="CW1225" s="222"/>
      <c r="CX1225" s="222"/>
      <c r="CY1225" s="222"/>
      <c r="CZ1225" s="222"/>
      <c r="DA1225" s="222"/>
      <c r="DB1225" s="224">
        <f t="shared" si="178"/>
        <v>0</v>
      </c>
      <c r="DC1225" s="224">
        <f t="shared" si="179"/>
        <v>0</v>
      </c>
      <c r="DD1225" s="224">
        <f t="shared" si="180"/>
        <v>0</v>
      </c>
      <c r="DE1225" s="225">
        <f t="shared" si="181"/>
        <v>0</v>
      </c>
      <c r="DF1225" s="222"/>
      <c r="DG1225" s="222"/>
    </row>
    <row r="1226" spans="90:111" x14ac:dyDescent="0.25">
      <c r="CL1226" s="223">
        <f t="shared" si="173"/>
        <v>0</v>
      </c>
      <c r="CM1226" s="223">
        <f t="shared" si="174"/>
        <v>0</v>
      </c>
      <c r="CN1226" s="223">
        <f t="shared" si="175"/>
        <v>0</v>
      </c>
      <c r="CO1226" s="223">
        <f t="shared" si="175"/>
        <v>0</v>
      </c>
      <c r="CP1226" s="223">
        <f t="shared" si="176"/>
        <v>0</v>
      </c>
      <c r="CQ1226" s="223">
        <f t="shared" si="177"/>
        <v>0</v>
      </c>
      <c r="CR1226" s="222"/>
      <c r="CS1226" s="222"/>
      <c r="CT1226" s="222"/>
      <c r="CU1226" s="222"/>
      <c r="CV1226" s="222"/>
      <c r="CW1226" s="222"/>
      <c r="CX1226" s="222"/>
      <c r="CY1226" s="222"/>
      <c r="CZ1226" s="222"/>
      <c r="DA1226" s="222"/>
      <c r="DB1226" s="224">
        <f t="shared" si="178"/>
        <v>0</v>
      </c>
      <c r="DC1226" s="224">
        <f t="shared" si="179"/>
        <v>0</v>
      </c>
      <c r="DD1226" s="224">
        <f t="shared" si="180"/>
        <v>0</v>
      </c>
      <c r="DE1226" s="225">
        <f t="shared" si="181"/>
        <v>0</v>
      </c>
      <c r="DF1226" s="222"/>
      <c r="DG1226" s="222"/>
    </row>
    <row r="1227" spans="90:111" x14ac:dyDescent="0.25">
      <c r="CL1227" s="223">
        <f t="shared" si="173"/>
        <v>0</v>
      </c>
      <c r="CM1227" s="223">
        <f t="shared" si="174"/>
        <v>0</v>
      </c>
      <c r="CN1227" s="223">
        <f t="shared" si="175"/>
        <v>0</v>
      </c>
      <c r="CO1227" s="223">
        <f t="shared" si="175"/>
        <v>0</v>
      </c>
      <c r="CP1227" s="223">
        <f t="shared" si="176"/>
        <v>0</v>
      </c>
      <c r="CQ1227" s="223">
        <f t="shared" si="177"/>
        <v>0</v>
      </c>
      <c r="CR1227" s="222"/>
      <c r="CS1227" s="222"/>
      <c r="CT1227" s="222"/>
      <c r="CU1227" s="222"/>
      <c r="CV1227" s="222"/>
      <c r="CW1227" s="222"/>
      <c r="CX1227" s="222"/>
      <c r="CY1227" s="222"/>
      <c r="CZ1227" s="222"/>
      <c r="DA1227" s="222"/>
      <c r="DB1227" s="224">
        <f t="shared" si="178"/>
        <v>0</v>
      </c>
      <c r="DC1227" s="224">
        <f t="shared" si="179"/>
        <v>0</v>
      </c>
      <c r="DD1227" s="224">
        <f t="shared" si="180"/>
        <v>0</v>
      </c>
      <c r="DE1227" s="225">
        <f t="shared" si="181"/>
        <v>0</v>
      </c>
      <c r="DF1227" s="222"/>
      <c r="DG1227" s="222"/>
    </row>
    <row r="1228" spans="90:111" x14ac:dyDescent="0.25">
      <c r="CL1228" s="223">
        <f t="shared" si="173"/>
        <v>0</v>
      </c>
      <c r="CM1228" s="223">
        <f t="shared" si="174"/>
        <v>0</v>
      </c>
      <c r="CN1228" s="223">
        <f t="shared" si="175"/>
        <v>0</v>
      </c>
      <c r="CO1228" s="223">
        <f t="shared" si="175"/>
        <v>0</v>
      </c>
      <c r="CP1228" s="223">
        <f t="shared" si="176"/>
        <v>0</v>
      </c>
      <c r="CQ1228" s="223">
        <f t="shared" si="177"/>
        <v>0</v>
      </c>
      <c r="CR1228" s="222"/>
      <c r="CS1228" s="222"/>
      <c r="CT1228" s="222"/>
      <c r="CU1228" s="222"/>
      <c r="CV1228" s="222"/>
      <c r="CW1228" s="222"/>
      <c r="CX1228" s="222"/>
      <c r="CY1228" s="222"/>
      <c r="CZ1228" s="222"/>
      <c r="DA1228" s="222"/>
      <c r="DB1228" s="224">
        <f t="shared" si="178"/>
        <v>0</v>
      </c>
      <c r="DC1228" s="224">
        <f t="shared" si="179"/>
        <v>0</v>
      </c>
      <c r="DD1228" s="224">
        <f t="shared" si="180"/>
        <v>0</v>
      </c>
      <c r="DE1228" s="225">
        <f t="shared" si="181"/>
        <v>0</v>
      </c>
      <c r="DF1228" s="222"/>
      <c r="DG1228" s="222"/>
    </row>
    <row r="1229" spans="90:111" x14ac:dyDescent="0.25">
      <c r="CL1229" s="223">
        <f t="shared" si="173"/>
        <v>0</v>
      </c>
      <c r="CM1229" s="223">
        <f t="shared" si="174"/>
        <v>0</v>
      </c>
      <c r="CN1229" s="223">
        <f t="shared" si="175"/>
        <v>0</v>
      </c>
      <c r="CO1229" s="223">
        <f t="shared" si="175"/>
        <v>0</v>
      </c>
      <c r="CP1229" s="223">
        <f t="shared" si="176"/>
        <v>0</v>
      </c>
      <c r="CQ1229" s="223">
        <f t="shared" si="177"/>
        <v>0</v>
      </c>
      <c r="CR1229" s="222"/>
      <c r="CS1229" s="222"/>
      <c r="CT1229" s="222"/>
      <c r="CU1229" s="222"/>
      <c r="CV1229" s="222"/>
      <c r="CW1229" s="222"/>
      <c r="CX1229" s="222"/>
      <c r="CY1229" s="222"/>
      <c r="CZ1229" s="222"/>
      <c r="DA1229" s="222"/>
      <c r="DB1229" s="224">
        <f t="shared" si="178"/>
        <v>0</v>
      </c>
      <c r="DC1229" s="224">
        <f t="shared" si="179"/>
        <v>0</v>
      </c>
      <c r="DD1229" s="224">
        <f t="shared" si="180"/>
        <v>0</v>
      </c>
      <c r="DE1229" s="225">
        <f t="shared" si="181"/>
        <v>0</v>
      </c>
      <c r="DF1229" s="222"/>
      <c r="DG1229" s="222"/>
    </row>
    <row r="1230" spans="90:111" x14ac:dyDescent="0.25">
      <c r="CL1230" s="223">
        <f t="shared" si="173"/>
        <v>0</v>
      </c>
      <c r="CM1230" s="223">
        <f t="shared" si="174"/>
        <v>0</v>
      </c>
      <c r="CN1230" s="223">
        <f t="shared" si="175"/>
        <v>0</v>
      </c>
      <c r="CO1230" s="223">
        <f t="shared" si="175"/>
        <v>0</v>
      </c>
      <c r="CP1230" s="223">
        <f t="shared" si="176"/>
        <v>0</v>
      </c>
      <c r="CQ1230" s="223">
        <f t="shared" si="177"/>
        <v>0</v>
      </c>
      <c r="CR1230" s="222"/>
      <c r="CS1230" s="222"/>
      <c r="CT1230" s="222"/>
      <c r="CU1230" s="222"/>
      <c r="CV1230" s="222"/>
      <c r="CW1230" s="222"/>
      <c r="CX1230" s="222"/>
      <c r="CY1230" s="222"/>
      <c r="CZ1230" s="222"/>
      <c r="DA1230" s="222"/>
      <c r="DB1230" s="224">
        <f t="shared" si="178"/>
        <v>0</v>
      </c>
      <c r="DC1230" s="224">
        <f t="shared" si="179"/>
        <v>0</v>
      </c>
      <c r="DD1230" s="224">
        <f t="shared" si="180"/>
        <v>0</v>
      </c>
      <c r="DE1230" s="225">
        <f t="shared" si="181"/>
        <v>0</v>
      </c>
      <c r="DF1230" s="222"/>
      <c r="DG1230" s="222"/>
    </row>
    <row r="1231" spans="90:111" x14ac:dyDescent="0.25">
      <c r="CL1231" s="223">
        <f t="shared" si="173"/>
        <v>0</v>
      </c>
      <c r="CM1231" s="223">
        <f t="shared" si="174"/>
        <v>0</v>
      </c>
      <c r="CN1231" s="223">
        <f t="shared" si="175"/>
        <v>0</v>
      </c>
      <c r="CO1231" s="223">
        <f t="shared" si="175"/>
        <v>0</v>
      </c>
      <c r="CP1231" s="223">
        <f t="shared" si="176"/>
        <v>0</v>
      </c>
      <c r="CQ1231" s="223">
        <f t="shared" si="177"/>
        <v>0</v>
      </c>
      <c r="CR1231" s="222"/>
      <c r="CS1231" s="222"/>
      <c r="CT1231" s="222"/>
      <c r="CU1231" s="222"/>
      <c r="CV1231" s="222"/>
      <c r="CW1231" s="222"/>
      <c r="CX1231" s="222"/>
      <c r="CY1231" s="222"/>
      <c r="CZ1231" s="222"/>
      <c r="DA1231" s="222"/>
      <c r="DB1231" s="224">
        <f t="shared" si="178"/>
        <v>0</v>
      </c>
      <c r="DC1231" s="224">
        <f t="shared" si="179"/>
        <v>0</v>
      </c>
      <c r="DD1231" s="224">
        <f t="shared" si="180"/>
        <v>0</v>
      </c>
      <c r="DE1231" s="225">
        <f t="shared" si="181"/>
        <v>0</v>
      </c>
      <c r="DF1231" s="222"/>
      <c r="DG1231" s="222"/>
    </row>
    <row r="1232" spans="90:111" x14ac:dyDescent="0.25">
      <c r="CL1232" s="223">
        <f t="shared" si="173"/>
        <v>0</v>
      </c>
      <c r="CM1232" s="223">
        <f t="shared" si="174"/>
        <v>0</v>
      </c>
      <c r="CN1232" s="223">
        <f t="shared" si="175"/>
        <v>0</v>
      </c>
      <c r="CO1232" s="223">
        <f t="shared" si="175"/>
        <v>0</v>
      </c>
      <c r="CP1232" s="223">
        <f t="shared" si="176"/>
        <v>0</v>
      </c>
      <c r="CQ1232" s="223">
        <f t="shared" si="177"/>
        <v>0</v>
      </c>
      <c r="CR1232" s="222"/>
      <c r="CS1232" s="222"/>
      <c r="CT1232" s="222"/>
      <c r="CU1232" s="222"/>
      <c r="CV1232" s="222"/>
      <c r="CW1232" s="222"/>
      <c r="CX1232" s="222"/>
      <c r="CY1232" s="222"/>
      <c r="CZ1232" s="222"/>
      <c r="DA1232" s="222"/>
      <c r="DB1232" s="224">
        <f t="shared" si="178"/>
        <v>0</v>
      </c>
      <c r="DC1232" s="224">
        <f t="shared" si="179"/>
        <v>0</v>
      </c>
      <c r="DD1232" s="224">
        <f t="shared" si="180"/>
        <v>0</v>
      </c>
      <c r="DE1232" s="225">
        <f t="shared" si="181"/>
        <v>0</v>
      </c>
      <c r="DF1232" s="222"/>
      <c r="DG1232" s="222"/>
    </row>
    <row r="1233" spans="90:111" x14ac:dyDescent="0.25">
      <c r="CL1233" s="223">
        <f t="shared" si="173"/>
        <v>0</v>
      </c>
      <c r="CM1233" s="223">
        <f t="shared" si="174"/>
        <v>0</v>
      </c>
      <c r="CN1233" s="223">
        <f t="shared" si="175"/>
        <v>0</v>
      </c>
      <c r="CO1233" s="223">
        <f t="shared" si="175"/>
        <v>0</v>
      </c>
      <c r="CP1233" s="223">
        <f t="shared" si="176"/>
        <v>0</v>
      </c>
      <c r="CQ1233" s="223">
        <f t="shared" si="177"/>
        <v>0</v>
      </c>
      <c r="CR1233" s="222"/>
      <c r="CS1233" s="222"/>
      <c r="CT1233" s="222"/>
      <c r="CU1233" s="222"/>
      <c r="CV1233" s="222"/>
      <c r="CW1233" s="222"/>
      <c r="CX1233" s="222"/>
      <c r="CY1233" s="222"/>
      <c r="CZ1233" s="222"/>
      <c r="DA1233" s="222"/>
      <c r="DB1233" s="224">
        <f t="shared" si="178"/>
        <v>0</v>
      </c>
      <c r="DC1233" s="224">
        <f t="shared" si="179"/>
        <v>0</v>
      </c>
      <c r="DD1233" s="224">
        <f t="shared" si="180"/>
        <v>0</v>
      </c>
      <c r="DE1233" s="225">
        <f t="shared" si="181"/>
        <v>0</v>
      </c>
      <c r="DF1233" s="222"/>
      <c r="DG1233" s="222"/>
    </row>
    <row r="1234" spans="90:111" x14ac:dyDescent="0.25">
      <c r="CL1234" s="223">
        <f t="shared" si="173"/>
        <v>0</v>
      </c>
      <c r="CM1234" s="223">
        <f t="shared" si="174"/>
        <v>0</v>
      </c>
      <c r="CN1234" s="223">
        <f t="shared" si="175"/>
        <v>0</v>
      </c>
      <c r="CO1234" s="223">
        <f t="shared" si="175"/>
        <v>0</v>
      </c>
      <c r="CP1234" s="223">
        <f t="shared" si="176"/>
        <v>0</v>
      </c>
      <c r="CQ1234" s="223">
        <f t="shared" si="177"/>
        <v>0</v>
      </c>
      <c r="CR1234" s="222"/>
      <c r="CS1234" s="222"/>
      <c r="CT1234" s="222"/>
      <c r="CU1234" s="222"/>
      <c r="CV1234" s="222"/>
      <c r="CW1234" s="222"/>
      <c r="CX1234" s="222"/>
      <c r="CY1234" s="222"/>
      <c r="CZ1234" s="222"/>
      <c r="DA1234" s="222"/>
      <c r="DB1234" s="224">
        <f t="shared" si="178"/>
        <v>0</v>
      </c>
      <c r="DC1234" s="224">
        <f t="shared" si="179"/>
        <v>0</v>
      </c>
      <c r="DD1234" s="224">
        <f t="shared" si="180"/>
        <v>0</v>
      </c>
      <c r="DE1234" s="225">
        <f t="shared" si="181"/>
        <v>0</v>
      </c>
      <c r="DF1234" s="222"/>
      <c r="DG1234" s="222"/>
    </row>
    <row r="1235" spans="90:111" x14ac:dyDescent="0.25">
      <c r="CL1235" s="223">
        <f t="shared" si="173"/>
        <v>0</v>
      </c>
      <c r="CM1235" s="223">
        <f t="shared" si="174"/>
        <v>0</v>
      </c>
      <c r="CN1235" s="223">
        <f t="shared" si="175"/>
        <v>0</v>
      </c>
      <c r="CO1235" s="223">
        <f t="shared" si="175"/>
        <v>0</v>
      </c>
      <c r="CP1235" s="223">
        <f t="shared" si="176"/>
        <v>0</v>
      </c>
      <c r="CQ1235" s="223">
        <f t="shared" si="177"/>
        <v>0</v>
      </c>
      <c r="CR1235" s="222"/>
      <c r="CS1235" s="222"/>
      <c r="CT1235" s="222"/>
      <c r="CU1235" s="222"/>
      <c r="CV1235" s="222"/>
      <c r="CW1235" s="222"/>
      <c r="CX1235" s="222"/>
      <c r="CY1235" s="222"/>
      <c r="CZ1235" s="222"/>
      <c r="DA1235" s="222"/>
      <c r="DB1235" s="224">
        <f t="shared" si="178"/>
        <v>0</v>
      </c>
      <c r="DC1235" s="224">
        <f t="shared" si="179"/>
        <v>0</v>
      </c>
      <c r="DD1235" s="224">
        <f t="shared" si="180"/>
        <v>0</v>
      </c>
      <c r="DE1235" s="225">
        <f t="shared" si="181"/>
        <v>0</v>
      </c>
      <c r="DF1235" s="222"/>
      <c r="DG1235" s="222"/>
    </row>
    <row r="1236" spans="90:111" x14ac:dyDescent="0.25">
      <c r="CL1236" s="223">
        <f t="shared" si="173"/>
        <v>0</v>
      </c>
      <c r="CM1236" s="223">
        <f t="shared" si="174"/>
        <v>0</v>
      </c>
      <c r="CN1236" s="223">
        <f t="shared" si="175"/>
        <v>0</v>
      </c>
      <c r="CO1236" s="223">
        <f t="shared" si="175"/>
        <v>0</v>
      </c>
      <c r="CP1236" s="223">
        <f t="shared" si="176"/>
        <v>0</v>
      </c>
      <c r="CQ1236" s="223">
        <f t="shared" si="177"/>
        <v>0</v>
      </c>
      <c r="CR1236" s="222"/>
      <c r="CS1236" s="222"/>
      <c r="CT1236" s="222"/>
      <c r="CU1236" s="222"/>
      <c r="CV1236" s="222"/>
      <c r="CW1236" s="222"/>
      <c r="CX1236" s="222"/>
      <c r="CY1236" s="222"/>
      <c r="CZ1236" s="222"/>
      <c r="DA1236" s="222"/>
      <c r="DB1236" s="224">
        <f t="shared" si="178"/>
        <v>0</v>
      </c>
      <c r="DC1236" s="224">
        <f t="shared" si="179"/>
        <v>0</v>
      </c>
      <c r="DD1236" s="224">
        <f t="shared" si="180"/>
        <v>0</v>
      </c>
      <c r="DE1236" s="225">
        <f t="shared" si="181"/>
        <v>0</v>
      </c>
      <c r="DF1236" s="222"/>
      <c r="DG1236" s="222"/>
    </row>
    <row r="1237" spans="90:111" x14ac:dyDescent="0.25">
      <c r="CL1237" s="223">
        <f t="shared" si="173"/>
        <v>0</v>
      </c>
      <c r="CM1237" s="223">
        <f t="shared" si="174"/>
        <v>0</v>
      </c>
      <c r="CN1237" s="223">
        <f t="shared" si="175"/>
        <v>0</v>
      </c>
      <c r="CO1237" s="223">
        <f t="shared" si="175"/>
        <v>0</v>
      </c>
      <c r="CP1237" s="223">
        <f t="shared" si="176"/>
        <v>0</v>
      </c>
      <c r="CQ1237" s="223">
        <f t="shared" si="177"/>
        <v>0</v>
      </c>
      <c r="CR1237" s="222"/>
      <c r="CS1237" s="222"/>
      <c r="CT1237" s="222"/>
      <c r="CU1237" s="222"/>
      <c r="CV1237" s="222"/>
      <c r="CW1237" s="222"/>
      <c r="CX1237" s="222"/>
      <c r="CY1237" s="222"/>
      <c r="CZ1237" s="222"/>
      <c r="DA1237" s="222"/>
      <c r="DB1237" s="224">
        <f t="shared" si="178"/>
        <v>0</v>
      </c>
      <c r="DC1237" s="224">
        <f t="shared" si="179"/>
        <v>0</v>
      </c>
      <c r="DD1237" s="224">
        <f t="shared" si="180"/>
        <v>0</v>
      </c>
      <c r="DE1237" s="225">
        <f t="shared" si="181"/>
        <v>0</v>
      </c>
      <c r="DF1237" s="222"/>
      <c r="DG1237" s="222"/>
    </row>
    <row r="1238" spans="90:111" x14ac:dyDescent="0.25">
      <c r="CL1238" s="223">
        <f t="shared" si="173"/>
        <v>0</v>
      </c>
      <c r="CM1238" s="223">
        <f t="shared" si="174"/>
        <v>0</v>
      </c>
      <c r="CN1238" s="223">
        <f t="shared" si="175"/>
        <v>0</v>
      </c>
      <c r="CO1238" s="223">
        <f t="shared" si="175"/>
        <v>0</v>
      </c>
      <c r="CP1238" s="223">
        <f t="shared" si="176"/>
        <v>0</v>
      </c>
      <c r="CQ1238" s="223">
        <f t="shared" si="177"/>
        <v>0</v>
      </c>
      <c r="CR1238" s="222"/>
      <c r="CS1238" s="222"/>
      <c r="CT1238" s="222"/>
      <c r="CU1238" s="222"/>
      <c r="CV1238" s="222"/>
      <c r="CW1238" s="222"/>
      <c r="CX1238" s="222"/>
      <c r="CY1238" s="222"/>
      <c r="CZ1238" s="222"/>
      <c r="DA1238" s="222"/>
      <c r="DB1238" s="224">
        <f t="shared" si="178"/>
        <v>0</v>
      </c>
      <c r="DC1238" s="224">
        <f t="shared" si="179"/>
        <v>0</v>
      </c>
      <c r="DD1238" s="224">
        <f t="shared" si="180"/>
        <v>0</v>
      </c>
      <c r="DE1238" s="225">
        <f t="shared" si="181"/>
        <v>0</v>
      </c>
      <c r="DF1238" s="222"/>
      <c r="DG1238" s="222"/>
    </row>
    <row r="1239" spans="90:111" x14ac:dyDescent="0.25">
      <c r="CL1239" s="223">
        <f t="shared" si="173"/>
        <v>0</v>
      </c>
      <c r="CM1239" s="223">
        <f t="shared" si="174"/>
        <v>0</v>
      </c>
      <c r="CN1239" s="223">
        <f t="shared" si="175"/>
        <v>0</v>
      </c>
      <c r="CO1239" s="223">
        <f t="shared" si="175"/>
        <v>0</v>
      </c>
      <c r="CP1239" s="223">
        <f t="shared" si="176"/>
        <v>0</v>
      </c>
      <c r="CQ1239" s="223">
        <f t="shared" si="177"/>
        <v>0</v>
      </c>
      <c r="CR1239" s="222"/>
      <c r="CS1239" s="222"/>
      <c r="CT1239" s="222"/>
      <c r="CU1239" s="222"/>
      <c r="CV1239" s="222"/>
      <c r="CW1239" s="222"/>
      <c r="CX1239" s="222"/>
      <c r="CY1239" s="222"/>
      <c r="CZ1239" s="222"/>
      <c r="DA1239" s="222"/>
      <c r="DB1239" s="224">
        <f t="shared" si="178"/>
        <v>0</v>
      </c>
      <c r="DC1239" s="224">
        <f t="shared" si="179"/>
        <v>0</v>
      </c>
      <c r="DD1239" s="224">
        <f t="shared" si="180"/>
        <v>0</v>
      </c>
      <c r="DE1239" s="225">
        <f t="shared" si="181"/>
        <v>0</v>
      </c>
      <c r="DF1239" s="222"/>
      <c r="DG1239" s="222"/>
    </row>
    <row r="1240" spans="90:111" x14ac:dyDescent="0.25">
      <c r="CL1240" s="223">
        <f t="shared" si="173"/>
        <v>0</v>
      </c>
      <c r="CM1240" s="223">
        <f t="shared" si="174"/>
        <v>0</v>
      </c>
      <c r="CN1240" s="223">
        <f t="shared" si="175"/>
        <v>0</v>
      </c>
      <c r="CO1240" s="223">
        <f t="shared" si="175"/>
        <v>0</v>
      </c>
      <c r="CP1240" s="223">
        <f t="shared" si="176"/>
        <v>0</v>
      </c>
      <c r="CQ1240" s="223">
        <f t="shared" si="177"/>
        <v>0</v>
      </c>
      <c r="CR1240" s="222"/>
      <c r="CS1240" s="222"/>
      <c r="CT1240" s="222"/>
      <c r="CU1240" s="222"/>
      <c r="CV1240" s="222"/>
      <c r="CW1240" s="222"/>
      <c r="CX1240" s="222"/>
      <c r="CY1240" s="222"/>
      <c r="CZ1240" s="222"/>
      <c r="DA1240" s="222"/>
      <c r="DB1240" s="224">
        <f t="shared" si="178"/>
        <v>0</v>
      </c>
      <c r="DC1240" s="224">
        <f t="shared" si="179"/>
        <v>0</v>
      </c>
      <c r="DD1240" s="224">
        <f t="shared" si="180"/>
        <v>0</v>
      </c>
      <c r="DE1240" s="225">
        <f t="shared" si="181"/>
        <v>0</v>
      </c>
      <c r="DF1240" s="222"/>
      <c r="DG1240" s="222"/>
    </row>
    <row r="1241" spans="90:111" x14ac:dyDescent="0.25">
      <c r="CL1241" s="223">
        <f t="shared" si="173"/>
        <v>0</v>
      </c>
      <c r="CM1241" s="223">
        <f t="shared" si="174"/>
        <v>0</v>
      </c>
      <c r="CN1241" s="223">
        <f t="shared" si="175"/>
        <v>0</v>
      </c>
      <c r="CO1241" s="223">
        <f t="shared" si="175"/>
        <v>0</v>
      </c>
      <c r="CP1241" s="223">
        <f t="shared" si="176"/>
        <v>0</v>
      </c>
      <c r="CQ1241" s="223">
        <f t="shared" si="177"/>
        <v>0</v>
      </c>
      <c r="CR1241" s="222"/>
      <c r="CS1241" s="222"/>
      <c r="CT1241" s="222"/>
      <c r="CU1241" s="222"/>
      <c r="CV1241" s="222"/>
      <c r="CW1241" s="222"/>
      <c r="CX1241" s="222"/>
      <c r="CY1241" s="222"/>
      <c r="CZ1241" s="222"/>
      <c r="DA1241" s="222"/>
      <c r="DB1241" s="224">
        <f t="shared" si="178"/>
        <v>0</v>
      </c>
      <c r="DC1241" s="224">
        <f t="shared" si="179"/>
        <v>0</v>
      </c>
      <c r="DD1241" s="224">
        <f t="shared" si="180"/>
        <v>0</v>
      </c>
      <c r="DE1241" s="225">
        <f t="shared" si="181"/>
        <v>0</v>
      </c>
      <c r="DF1241" s="222"/>
      <c r="DG1241" s="222"/>
    </row>
    <row r="1242" spans="90:111" x14ac:dyDescent="0.25">
      <c r="CL1242" s="223">
        <f t="shared" si="173"/>
        <v>0</v>
      </c>
      <c r="CM1242" s="223">
        <f t="shared" si="174"/>
        <v>0</v>
      </c>
      <c r="CN1242" s="223">
        <f t="shared" si="175"/>
        <v>0</v>
      </c>
      <c r="CO1242" s="223">
        <f t="shared" si="175"/>
        <v>0</v>
      </c>
      <c r="CP1242" s="223">
        <f t="shared" si="176"/>
        <v>0</v>
      </c>
      <c r="CQ1242" s="223">
        <f t="shared" si="177"/>
        <v>0</v>
      </c>
      <c r="CR1242" s="222"/>
      <c r="CS1242" s="222"/>
      <c r="CT1242" s="222"/>
      <c r="CU1242" s="222"/>
      <c r="CV1242" s="222"/>
      <c r="CW1242" s="222"/>
      <c r="CX1242" s="222"/>
      <c r="CY1242" s="222"/>
      <c r="CZ1242" s="222"/>
      <c r="DA1242" s="222"/>
      <c r="DB1242" s="224">
        <f t="shared" si="178"/>
        <v>0</v>
      </c>
      <c r="DC1242" s="224">
        <f t="shared" si="179"/>
        <v>0</v>
      </c>
      <c r="DD1242" s="224">
        <f t="shared" si="180"/>
        <v>0</v>
      </c>
      <c r="DE1242" s="225">
        <f t="shared" si="181"/>
        <v>0</v>
      </c>
      <c r="DF1242" s="222"/>
      <c r="DG1242" s="222"/>
    </row>
    <row r="1243" spans="90:111" x14ac:dyDescent="0.25">
      <c r="CL1243" s="223">
        <f t="shared" si="173"/>
        <v>0</v>
      </c>
      <c r="CM1243" s="223">
        <f t="shared" si="174"/>
        <v>0</v>
      </c>
      <c r="CN1243" s="223">
        <f t="shared" si="175"/>
        <v>0</v>
      </c>
      <c r="CO1243" s="223">
        <f t="shared" si="175"/>
        <v>0</v>
      </c>
      <c r="CP1243" s="223">
        <f t="shared" si="176"/>
        <v>0</v>
      </c>
      <c r="CQ1243" s="223">
        <f t="shared" si="177"/>
        <v>0</v>
      </c>
      <c r="CR1243" s="222"/>
      <c r="CS1243" s="222"/>
      <c r="CT1243" s="222"/>
      <c r="CU1243" s="222"/>
      <c r="CV1243" s="222"/>
      <c r="CW1243" s="222"/>
      <c r="CX1243" s="222"/>
      <c r="CY1243" s="222"/>
      <c r="CZ1243" s="222"/>
      <c r="DA1243" s="222"/>
      <c r="DB1243" s="224">
        <f t="shared" si="178"/>
        <v>0</v>
      </c>
      <c r="DC1243" s="224">
        <f t="shared" si="179"/>
        <v>0</v>
      </c>
      <c r="DD1243" s="224">
        <f t="shared" si="180"/>
        <v>0</v>
      </c>
      <c r="DE1243" s="225">
        <f t="shared" si="181"/>
        <v>0</v>
      </c>
      <c r="DF1243" s="222"/>
      <c r="DG1243" s="222"/>
    </row>
    <row r="1244" spans="90:111" x14ac:dyDescent="0.25">
      <c r="CL1244" s="223">
        <f t="shared" si="173"/>
        <v>0</v>
      </c>
      <c r="CM1244" s="223">
        <f t="shared" si="174"/>
        <v>0</v>
      </c>
      <c r="CN1244" s="223">
        <f t="shared" si="175"/>
        <v>0</v>
      </c>
      <c r="CO1244" s="223">
        <f t="shared" si="175"/>
        <v>0</v>
      </c>
      <c r="CP1244" s="223">
        <f t="shared" si="176"/>
        <v>0</v>
      </c>
      <c r="CQ1244" s="223">
        <f t="shared" si="177"/>
        <v>0</v>
      </c>
      <c r="CR1244" s="222"/>
      <c r="CS1244" s="222"/>
      <c r="CT1244" s="222"/>
      <c r="CU1244" s="222"/>
      <c r="CV1244" s="222"/>
      <c r="CW1244" s="222"/>
      <c r="CX1244" s="222"/>
      <c r="CY1244" s="222"/>
      <c r="CZ1244" s="222"/>
      <c r="DA1244" s="222"/>
      <c r="DB1244" s="224">
        <f t="shared" si="178"/>
        <v>0</v>
      </c>
      <c r="DC1244" s="224">
        <f t="shared" si="179"/>
        <v>0</v>
      </c>
      <c r="DD1244" s="224">
        <f t="shared" si="180"/>
        <v>0</v>
      </c>
      <c r="DE1244" s="225">
        <f t="shared" si="181"/>
        <v>0</v>
      </c>
      <c r="DF1244" s="222"/>
      <c r="DG1244" s="222"/>
    </row>
    <row r="1245" spans="90:111" x14ac:dyDescent="0.25">
      <c r="CL1245" s="223">
        <f t="shared" si="173"/>
        <v>0</v>
      </c>
      <c r="CM1245" s="223">
        <f t="shared" si="174"/>
        <v>0</v>
      </c>
      <c r="CN1245" s="223">
        <f t="shared" si="175"/>
        <v>0</v>
      </c>
      <c r="CO1245" s="223">
        <f t="shared" si="175"/>
        <v>0</v>
      </c>
      <c r="CP1245" s="223">
        <f t="shared" si="176"/>
        <v>0</v>
      </c>
      <c r="CQ1245" s="223">
        <f t="shared" si="177"/>
        <v>0</v>
      </c>
      <c r="CR1245" s="222"/>
      <c r="CS1245" s="222"/>
      <c r="CT1245" s="222"/>
      <c r="CU1245" s="222"/>
      <c r="CV1245" s="222"/>
      <c r="CW1245" s="222"/>
      <c r="CX1245" s="222"/>
      <c r="CY1245" s="222"/>
      <c r="CZ1245" s="222"/>
      <c r="DA1245" s="222"/>
      <c r="DB1245" s="224">
        <f t="shared" si="178"/>
        <v>0</v>
      </c>
      <c r="DC1245" s="224">
        <f t="shared" si="179"/>
        <v>0</v>
      </c>
      <c r="DD1245" s="224">
        <f t="shared" si="180"/>
        <v>0</v>
      </c>
      <c r="DE1245" s="225">
        <f t="shared" si="181"/>
        <v>0</v>
      </c>
      <c r="DF1245" s="222"/>
      <c r="DG1245" s="222"/>
    </row>
    <row r="1246" spans="90:111" x14ac:dyDescent="0.25">
      <c r="CL1246" s="223">
        <f t="shared" si="173"/>
        <v>0</v>
      </c>
      <c r="CM1246" s="223">
        <f t="shared" si="174"/>
        <v>0</v>
      </c>
      <c r="CN1246" s="223">
        <f t="shared" si="175"/>
        <v>0</v>
      </c>
      <c r="CO1246" s="223">
        <f t="shared" si="175"/>
        <v>0</v>
      </c>
      <c r="CP1246" s="223">
        <f t="shared" si="176"/>
        <v>0</v>
      </c>
      <c r="CQ1246" s="223">
        <f t="shared" si="177"/>
        <v>0</v>
      </c>
      <c r="CR1246" s="222"/>
      <c r="CS1246" s="222"/>
      <c r="CT1246" s="222"/>
      <c r="CU1246" s="222"/>
      <c r="CV1246" s="222"/>
      <c r="CW1246" s="222"/>
      <c r="CX1246" s="222"/>
      <c r="CY1246" s="222"/>
      <c r="CZ1246" s="222"/>
      <c r="DA1246" s="222"/>
      <c r="DB1246" s="224">
        <f t="shared" si="178"/>
        <v>0</v>
      </c>
      <c r="DC1246" s="224">
        <f t="shared" si="179"/>
        <v>0</v>
      </c>
      <c r="DD1246" s="224">
        <f t="shared" si="180"/>
        <v>0</v>
      </c>
      <c r="DE1246" s="225">
        <f t="shared" si="181"/>
        <v>0</v>
      </c>
      <c r="DF1246" s="222"/>
      <c r="DG1246" s="222"/>
    </row>
    <row r="1247" spans="90:111" x14ac:dyDescent="0.25">
      <c r="CL1247" s="223">
        <f t="shared" si="173"/>
        <v>0</v>
      </c>
      <c r="CM1247" s="223">
        <f t="shared" si="174"/>
        <v>0</v>
      </c>
      <c r="CN1247" s="223">
        <f t="shared" si="175"/>
        <v>0</v>
      </c>
      <c r="CO1247" s="223">
        <f t="shared" si="175"/>
        <v>0</v>
      </c>
      <c r="CP1247" s="223">
        <f t="shared" si="176"/>
        <v>0</v>
      </c>
      <c r="CQ1247" s="223">
        <f t="shared" si="177"/>
        <v>0</v>
      </c>
      <c r="CR1247" s="222"/>
      <c r="CS1247" s="222"/>
      <c r="CT1247" s="222"/>
      <c r="CU1247" s="222"/>
      <c r="CV1247" s="222"/>
      <c r="CW1247" s="222"/>
      <c r="CX1247" s="222"/>
      <c r="CY1247" s="222"/>
      <c r="CZ1247" s="222"/>
      <c r="DA1247" s="222"/>
      <c r="DB1247" s="224">
        <f t="shared" si="178"/>
        <v>0</v>
      </c>
      <c r="DC1247" s="224">
        <f t="shared" si="179"/>
        <v>0</v>
      </c>
      <c r="DD1247" s="224">
        <f t="shared" si="180"/>
        <v>0</v>
      </c>
      <c r="DE1247" s="225">
        <f t="shared" si="181"/>
        <v>0</v>
      </c>
      <c r="DF1247" s="222"/>
      <c r="DG1247" s="222"/>
    </row>
    <row r="1248" spans="90:111" x14ac:dyDescent="0.25">
      <c r="CL1248" s="223">
        <f t="shared" si="173"/>
        <v>0</v>
      </c>
      <c r="CM1248" s="223">
        <f t="shared" si="174"/>
        <v>0</v>
      </c>
      <c r="CN1248" s="223">
        <f t="shared" si="175"/>
        <v>0</v>
      </c>
      <c r="CO1248" s="223">
        <f t="shared" si="175"/>
        <v>0</v>
      </c>
      <c r="CP1248" s="223">
        <f t="shared" si="176"/>
        <v>0</v>
      </c>
      <c r="CQ1248" s="223">
        <f t="shared" si="177"/>
        <v>0</v>
      </c>
      <c r="CR1248" s="222"/>
      <c r="CS1248" s="222"/>
      <c r="CT1248" s="222"/>
      <c r="CU1248" s="222"/>
      <c r="CV1248" s="222"/>
      <c r="CW1248" s="222"/>
      <c r="CX1248" s="222"/>
      <c r="CY1248" s="222"/>
      <c r="CZ1248" s="222"/>
      <c r="DA1248" s="222"/>
      <c r="DB1248" s="224">
        <f t="shared" si="178"/>
        <v>0</v>
      </c>
      <c r="DC1248" s="224">
        <f t="shared" si="179"/>
        <v>0</v>
      </c>
      <c r="DD1248" s="224">
        <f t="shared" si="180"/>
        <v>0</v>
      </c>
      <c r="DE1248" s="225">
        <f t="shared" si="181"/>
        <v>0</v>
      </c>
      <c r="DF1248" s="222"/>
      <c r="DG1248" s="222"/>
    </row>
    <row r="1249" spans="90:111" x14ac:dyDescent="0.25">
      <c r="CL1249" s="223">
        <f t="shared" si="173"/>
        <v>0</v>
      </c>
      <c r="CM1249" s="223">
        <f t="shared" si="174"/>
        <v>0</v>
      </c>
      <c r="CN1249" s="223">
        <f t="shared" si="175"/>
        <v>0</v>
      </c>
      <c r="CO1249" s="223">
        <f t="shared" si="175"/>
        <v>0</v>
      </c>
      <c r="CP1249" s="223">
        <f t="shared" si="176"/>
        <v>0</v>
      </c>
      <c r="CQ1249" s="223">
        <f t="shared" si="177"/>
        <v>0</v>
      </c>
      <c r="CR1249" s="222"/>
      <c r="CS1249" s="222"/>
      <c r="CT1249" s="222"/>
      <c r="CU1249" s="222"/>
      <c r="CV1249" s="222"/>
      <c r="CW1249" s="222"/>
      <c r="CX1249" s="222"/>
      <c r="CY1249" s="222"/>
      <c r="CZ1249" s="222"/>
      <c r="DA1249" s="222"/>
      <c r="DB1249" s="224">
        <f t="shared" si="178"/>
        <v>0</v>
      </c>
      <c r="DC1249" s="224">
        <f t="shared" si="179"/>
        <v>0</v>
      </c>
      <c r="DD1249" s="224">
        <f t="shared" si="180"/>
        <v>0</v>
      </c>
      <c r="DE1249" s="225">
        <f t="shared" si="181"/>
        <v>0</v>
      </c>
      <c r="DF1249" s="222"/>
      <c r="DG1249" s="222"/>
    </row>
    <row r="1250" spans="90:111" x14ac:dyDescent="0.25">
      <c r="CL1250" s="223">
        <f t="shared" si="173"/>
        <v>0</v>
      </c>
      <c r="CM1250" s="223">
        <f t="shared" si="174"/>
        <v>0</v>
      </c>
      <c r="CN1250" s="223">
        <f t="shared" si="175"/>
        <v>0</v>
      </c>
      <c r="CO1250" s="223">
        <f t="shared" si="175"/>
        <v>0</v>
      </c>
      <c r="CP1250" s="223">
        <f t="shared" si="176"/>
        <v>0</v>
      </c>
      <c r="CQ1250" s="223">
        <f t="shared" si="177"/>
        <v>0</v>
      </c>
      <c r="CR1250" s="222"/>
      <c r="CS1250" s="222"/>
      <c r="CT1250" s="222"/>
      <c r="CU1250" s="222"/>
      <c r="CV1250" s="222"/>
      <c r="CW1250" s="222"/>
      <c r="CX1250" s="222"/>
      <c r="CY1250" s="222"/>
      <c r="CZ1250" s="222"/>
      <c r="DA1250" s="222"/>
      <c r="DB1250" s="224">
        <f t="shared" si="178"/>
        <v>0</v>
      </c>
      <c r="DC1250" s="224">
        <f t="shared" si="179"/>
        <v>0</v>
      </c>
      <c r="DD1250" s="224">
        <f t="shared" si="180"/>
        <v>0</v>
      </c>
      <c r="DE1250" s="225">
        <f t="shared" si="181"/>
        <v>0</v>
      </c>
      <c r="DF1250" s="222"/>
      <c r="DG1250" s="222"/>
    </row>
    <row r="1251" spans="90:111" x14ac:dyDescent="0.25">
      <c r="CL1251" s="223">
        <f t="shared" si="173"/>
        <v>0</v>
      </c>
      <c r="CM1251" s="223">
        <f t="shared" si="174"/>
        <v>0</v>
      </c>
      <c r="CN1251" s="223">
        <f t="shared" si="175"/>
        <v>0</v>
      </c>
      <c r="CO1251" s="223">
        <f t="shared" si="175"/>
        <v>0</v>
      </c>
      <c r="CP1251" s="223">
        <f t="shared" si="176"/>
        <v>0</v>
      </c>
      <c r="CQ1251" s="223">
        <f t="shared" si="177"/>
        <v>0</v>
      </c>
      <c r="CR1251" s="222"/>
      <c r="CS1251" s="222"/>
      <c r="CT1251" s="222"/>
      <c r="CU1251" s="222"/>
      <c r="CV1251" s="222"/>
      <c r="CW1251" s="222"/>
      <c r="CX1251" s="222"/>
      <c r="CY1251" s="222"/>
      <c r="CZ1251" s="222"/>
      <c r="DA1251" s="222"/>
      <c r="DB1251" s="224">
        <f t="shared" si="178"/>
        <v>0</v>
      </c>
      <c r="DC1251" s="224">
        <f t="shared" si="179"/>
        <v>0</v>
      </c>
      <c r="DD1251" s="224">
        <f t="shared" si="180"/>
        <v>0</v>
      </c>
      <c r="DE1251" s="225">
        <f t="shared" si="181"/>
        <v>0</v>
      </c>
      <c r="DF1251" s="222"/>
      <c r="DG1251" s="222"/>
    </row>
    <row r="1252" spans="90:111" x14ac:dyDescent="0.25">
      <c r="CL1252" s="223">
        <f t="shared" si="173"/>
        <v>0</v>
      </c>
      <c r="CM1252" s="223">
        <f t="shared" si="174"/>
        <v>0</v>
      </c>
      <c r="CN1252" s="223">
        <f t="shared" si="175"/>
        <v>0</v>
      </c>
      <c r="CO1252" s="223">
        <f t="shared" si="175"/>
        <v>0</v>
      </c>
      <c r="CP1252" s="223">
        <f t="shared" si="176"/>
        <v>0</v>
      </c>
      <c r="CQ1252" s="223">
        <f t="shared" si="177"/>
        <v>0</v>
      </c>
      <c r="CR1252" s="222"/>
      <c r="CS1252" s="222"/>
      <c r="CT1252" s="222"/>
      <c r="CU1252" s="222"/>
      <c r="CV1252" s="222"/>
      <c r="CW1252" s="222"/>
      <c r="CX1252" s="222"/>
      <c r="CY1252" s="222"/>
      <c r="CZ1252" s="222"/>
      <c r="DA1252" s="222"/>
      <c r="DB1252" s="224">
        <f t="shared" si="178"/>
        <v>0</v>
      </c>
      <c r="DC1252" s="224">
        <f t="shared" si="179"/>
        <v>0</v>
      </c>
      <c r="DD1252" s="224">
        <f t="shared" si="180"/>
        <v>0</v>
      </c>
      <c r="DE1252" s="225">
        <f t="shared" si="181"/>
        <v>0</v>
      </c>
      <c r="DF1252" s="222"/>
      <c r="DG1252" s="222"/>
    </row>
    <row r="1253" spans="90:111" x14ac:dyDescent="0.25">
      <c r="CL1253" s="223">
        <f t="shared" si="173"/>
        <v>0</v>
      </c>
      <c r="CM1253" s="223">
        <f t="shared" si="174"/>
        <v>0</v>
      </c>
      <c r="CN1253" s="223">
        <f t="shared" si="175"/>
        <v>0</v>
      </c>
      <c r="CO1253" s="223">
        <f t="shared" si="175"/>
        <v>0</v>
      </c>
      <c r="CP1253" s="223">
        <f t="shared" si="176"/>
        <v>0</v>
      </c>
      <c r="CQ1253" s="223">
        <f t="shared" si="177"/>
        <v>0</v>
      </c>
      <c r="CR1253" s="222"/>
      <c r="CS1253" s="222"/>
      <c r="CT1253" s="222"/>
      <c r="CU1253" s="222"/>
      <c r="CV1253" s="222"/>
      <c r="CW1253" s="222"/>
      <c r="CX1253" s="222"/>
      <c r="CY1253" s="222"/>
      <c r="CZ1253" s="222"/>
      <c r="DA1253" s="222"/>
      <c r="DB1253" s="224">
        <f t="shared" si="178"/>
        <v>0</v>
      </c>
      <c r="DC1253" s="224">
        <f t="shared" si="179"/>
        <v>0</v>
      </c>
      <c r="DD1253" s="224">
        <f t="shared" si="180"/>
        <v>0</v>
      </c>
      <c r="DE1253" s="225">
        <f t="shared" si="181"/>
        <v>0</v>
      </c>
      <c r="DF1253" s="222"/>
      <c r="DG1253" s="222"/>
    </row>
    <row r="1254" spans="90:111" x14ac:dyDescent="0.25">
      <c r="CL1254" s="223">
        <f t="shared" si="173"/>
        <v>0</v>
      </c>
      <c r="CM1254" s="223">
        <f t="shared" si="174"/>
        <v>0</v>
      </c>
      <c r="CN1254" s="223">
        <f t="shared" si="175"/>
        <v>0</v>
      </c>
      <c r="CO1254" s="223">
        <f t="shared" si="175"/>
        <v>0</v>
      </c>
      <c r="CP1254" s="223">
        <f t="shared" si="176"/>
        <v>0</v>
      </c>
      <c r="CQ1254" s="223">
        <f t="shared" si="177"/>
        <v>0</v>
      </c>
      <c r="CR1254" s="222"/>
      <c r="CS1254" s="222"/>
      <c r="CT1254" s="222"/>
      <c r="CU1254" s="222"/>
      <c r="CV1254" s="222"/>
      <c r="CW1254" s="222"/>
      <c r="CX1254" s="222"/>
      <c r="CY1254" s="222"/>
      <c r="CZ1254" s="222"/>
      <c r="DA1254" s="222"/>
      <c r="DB1254" s="224">
        <f t="shared" si="178"/>
        <v>0</v>
      </c>
      <c r="DC1254" s="224">
        <f t="shared" si="179"/>
        <v>0</v>
      </c>
      <c r="DD1254" s="224">
        <f t="shared" si="180"/>
        <v>0</v>
      </c>
      <c r="DE1254" s="225">
        <f t="shared" si="181"/>
        <v>0</v>
      </c>
      <c r="DF1254" s="222"/>
      <c r="DG1254" s="222"/>
    </row>
    <row r="1255" spans="90:111" x14ac:dyDescent="0.25">
      <c r="CL1255" s="223">
        <f t="shared" si="173"/>
        <v>0</v>
      </c>
      <c r="CM1255" s="223">
        <f t="shared" si="174"/>
        <v>0</v>
      </c>
      <c r="CN1255" s="223">
        <f t="shared" si="175"/>
        <v>0</v>
      </c>
      <c r="CO1255" s="223">
        <f t="shared" si="175"/>
        <v>0</v>
      </c>
      <c r="CP1255" s="223">
        <f t="shared" si="176"/>
        <v>0</v>
      </c>
      <c r="CQ1255" s="223">
        <f t="shared" si="177"/>
        <v>0</v>
      </c>
      <c r="CR1255" s="222"/>
      <c r="CS1255" s="222"/>
      <c r="CT1255" s="222"/>
      <c r="CU1255" s="222"/>
      <c r="CV1255" s="222"/>
      <c r="CW1255" s="222"/>
      <c r="CX1255" s="222"/>
      <c r="CY1255" s="222"/>
      <c r="CZ1255" s="222"/>
      <c r="DA1255" s="222"/>
      <c r="DB1255" s="224">
        <f t="shared" si="178"/>
        <v>0</v>
      </c>
      <c r="DC1255" s="224">
        <f t="shared" si="179"/>
        <v>0</v>
      </c>
      <c r="DD1255" s="224">
        <f t="shared" si="180"/>
        <v>0</v>
      </c>
      <c r="DE1255" s="225">
        <f t="shared" si="181"/>
        <v>0</v>
      </c>
      <c r="DF1255" s="222"/>
      <c r="DG1255" s="222"/>
    </row>
    <row r="1256" spans="90:111" x14ac:dyDescent="0.25">
      <c r="CL1256" s="223">
        <f t="shared" si="173"/>
        <v>0</v>
      </c>
      <c r="CM1256" s="223">
        <f t="shared" si="174"/>
        <v>0</v>
      </c>
      <c r="CN1256" s="223">
        <f t="shared" si="175"/>
        <v>0</v>
      </c>
      <c r="CO1256" s="223">
        <f t="shared" si="175"/>
        <v>0</v>
      </c>
      <c r="CP1256" s="223">
        <f t="shared" si="176"/>
        <v>0</v>
      </c>
      <c r="CQ1256" s="223">
        <f t="shared" si="177"/>
        <v>0</v>
      </c>
      <c r="CR1256" s="222"/>
      <c r="CS1256" s="222"/>
      <c r="CT1256" s="222"/>
      <c r="CU1256" s="222"/>
      <c r="CV1256" s="222"/>
      <c r="CW1256" s="222"/>
      <c r="CX1256" s="222"/>
      <c r="CY1256" s="222"/>
      <c r="CZ1256" s="222"/>
      <c r="DA1256" s="222"/>
      <c r="DB1256" s="224">
        <f t="shared" si="178"/>
        <v>0</v>
      </c>
      <c r="DC1256" s="224">
        <f t="shared" si="179"/>
        <v>0</v>
      </c>
      <c r="DD1256" s="224">
        <f t="shared" si="180"/>
        <v>0</v>
      </c>
      <c r="DE1256" s="225">
        <f t="shared" si="181"/>
        <v>0</v>
      </c>
      <c r="DF1256" s="222"/>
      <c r="DG1256" s="222"/>
    </row>
    <row r="1257" spans="90:111" x14ac:dyDescent="0.25">
      <c r="CL1257" s="223">
        <f t="shared" si="173"/>
        <v>0</v>
      </c>
      <c r="CM1257" s="223">
        <f t="shared" si="174"/>
        <v>0</v>
      </c>
      <c r="CN1257" s="223">
        <f t="shared" si="175"/>
        <v>0</v>
      </c>
      <c r="CO1257" s="223">
        <f t="shared" si="175"/>
        <v>0</v>
      </c>
      <c r="CP1257" s="223">
        <f t="shared" si="176"/>
        <v>0</v>
      </c>
      <c r="CQ1257" s="223">
        <f t="shared" si="177"/>
        <v>0</v>
      </c>
      <c r="CR1257" s="222"/>
      <c r="CS1257" s="222"/>
      <c r="CT1257" s="222"/>
      <c r="CU1257" s="222"/>
      <c r="CV1257" s="222"/>
      <c r="CW1257" s="222"/>
      <c r="CX1257" s="222"/>
      <c r="CY1257" s="222"/>
      <c r="CZ1257" s="222"/>
      <c r="DA1257" s="222"/>
      <c r="DB1257" s="224">
        <f t="shared" si="178"/>
        <v>0</v>
      </c>
      <c r="DC1257" s="224">
        <f t="shared" si="179"/>
        <v>0</v>
      </c>
      <c r="DD1257" s="224">
        <f t="shared" si="180"/>
        <v>0</v>
      </c>
      <c r="DE1257" s="225">
        <f t="shared" si="181"/>
        <v>0</v>
      </c>
      <c r="DF1257" s="222"/>
      <c r="DG1257" s="222"/>
    </row>
    <row r="1258" spans="90:111" x14ac:dyDescent="0.25">
      <c r="CL1258" s="223">
        <f t="shared" si="173"/>
        <v>0</v>
      </c>
      <c r="CM1258" s="223">
        <f t="shared" si="174"/>
        <v>0</v>
      </c>
      <c r="CN1258" s="223">
        <f t="shared" si="175"/>
        <v>0</v>
      </c>
      <c r="CO1258" s="223">
        <f t="shared" si="175"/>
        <v>0</v>
      </c>
      <c r="CP1258" s="223">
        <f t="shared" si="176"/>
        <v>0</v>
      </c>
      <c r="CQ1258" s="223">
        <f t="shared" si="177"/>
        <v>0</v>
      </c>
      <c r="CR1258" s="222"/>
      <c r="CS1258" s="222"/>
      <c r="CT1258" s="222"/>
      <c r="CU1258" s="222"/>
      <c r="CV1258" s="222"/>
      <c r="CW1258" s="222"/>
      <c r="CX1258" s="222"/>
      <c r="CY1258" s="222"/>
      <c r="CZ1258" s="222"/>
      <c r="DA1258" s="222"/>
      <c r="DB1258" s="224">
        <f t="shared" si="178"/>
        <v>0</v>
      </c>
      <c r="DC1258" s="224">
        <f t="shared" si="179"/>
        <v>0</v>
      </c>
      <c r="DD1258" s="224">
        <f t="shared" si="180"/>
        <v>0</v>
      </c>
      <c r="DE1258" s="225">
        <f t="shared" si="181"/>
        <v>0</v>
      </c>
      <c r="DF1258" s="222"/>
      <c r="DG1258" s="222"/>
    </row>
    <row r="1259" spans="90:111" x14ac:dyDescent="0.25">
      <c r="CL1259" s="223">
        <f t="shared" si="173"/>
        <v>0</v>
      </c>
      <c r="CM1259" s="223">
        <f t="shared" si="174"/>
        <v>0</v>
      </c>
      <c r="CN1259" s="223">
        <f t="shared" si="175"/>
        <v>0</v>
      </c>
      <c r="CO1259" s="223">
        <f t="shared" si="175"/>
        <v>0</v>
      </c>
      <c r="CP1259" s="223">
        <f t="shared" si="176"/>
        <v>0</v>
      </c>
      <c r="CQ1259" s="223">
        <f t="shared" si="177"/>
        <v>0</v>
      </c>
      <c r="CR1259" s="222"/>
      <c r="CS1259" s="222"/>
      <c r="CT1259" s="222"/>
      <c r="CU1259" s="222"/>
      <c r="CV1259" s="222"/>
      <c r="CW1259" s="222"/>
      <c r="CX1259" s="222"/>
      <c r="CY1259" s="222"/>
      <c r="CZ1259" s="222"/>
      <c r="DA1259" s="222"/>
      <c r="DB1259" s="224">
        <f t="shared" si="178"/>
        <v>0</v>
      </c>
      <c r="DC1259" s="224">
        <f t="shared" si="179"/>
        <v>0</v>
      </c>
      <c r="DD1259" s="224">
        <f t="shared" si="180"/>
        <v>0</v>
      </c>
      <c r="DE1259" s="225">
        <f t="shared" si="181"/>
        <v>0</v>
      </c>
      <c r="DF1259" s="222"/>
      <c r="DG1259" s="222"/>
    </row>
    <row r="1260" spans="90:111" x14ac:dyDescent="0.25">
      <c r="CL1260" s="223">
        <f t="shared" si="173"/>
        <v>0</v>
      </c>
      <c r="CM1260" s="223">
        <f t="shared" si="174"/>
        <v>0</v>
      </c>
      <c r="CN1260" s="223">
        <f t="shared" si="175"/>
        <v>0</v>
      </c>
      <c r="CO1260" s="223">
        <f t="shared" si="175"/>
        <v>0</v>
      </c>
      <c r="CP1260" s="223">
        <f t="shared" si="176"/>
        <v>0</v>
      </c>
      <c r="CQ1260" s="223">
        <f t="shared" si="177"/>
        <v>0</v>
      </c>
      <c r="CR1260" s="222"/>
      <c r="CS1260" s="222"/>
      <c r="CT1260" s="222"/>
      <c r="CU1260" s="222"/>
      <c r="CV1260" s="222"/>
      <c r="CW1260" s="222"/>
      <c r="CX1260" s="222"/>
      <c r="CY1260" s="222"/>
      <c r="CZ1260" s="222"/>
      <c r="DA1260" s="222"/>
      <c r="DB1260" s="224">
        <f t="shared" si="178"/>
        <v>0</v>
      </c>
      <c r="DC1260" s="224">
        <f t="shared" si="179"/>
        <v>0</v>
      </c>
      <c r="DD1260" s="224">
        <f t="shared" si="180"/>
        <v>0</v>
      </c>
      <c r="DE1260" s="225">
        <f t="shared" si="181"/>
        <v>0</v>
      </c>
      <c r="DF1260" s="222"/>
      <c r="DG1260" s="222"/>
    </row>
    <row r="1261" spans="90:111" x14ac:dyDescent="0.25">
      <c r="CL1261" s="223">
        <f t="shared" si="173"/>
        <v>0</v>
      </c>
      <c r="CM1261" s="223">
        <f t="shared" si="174"/>
        <v>0</v>
      </c>
      <c r="CN1261" s="223">
        <f t="shared" si="175"/>
        <v>0</v>
      </c>
      <c r="CO1261" s="223">
        <f t="shared" si="175"/>
        <v>0</v>
      </c>
      <c r="CP1261" s="223">
        <f t="shared" si="176"/>
        <v>0</v>
      </c>
      <c r="CQ1261" s="223">
        <f t="shared" si="177"/>
        <v>0</v>
      </c>
      <c r="CR1261" s="222"/>
      <c r="CS1261" s="222"/>
      <c r="CT1261" s="222"/>
      <c r="CU1261" s="222"/>
      <c r="CV1261" s="222"/>
      <c r="CW1261" s="222"/>
      <c r="CX1261" s="222"/>
      <c r="CY1261" s="222"/>
      <c r="CZ1261" s="222"/>
      <c r="DA1261" s="222"/>
      <c r="DB1261" s="224">
        <f t="shared" si="178"/>
        <v>0</v>
      </c>
      <c r="DC1261" s="224">
        <f t="shared" si="179"/>
        <v>0</v>
      </c>
      <c r="DD1261" s="224">
        <f t="shared" si="180"/>
        <v>0</v>
      </c>
      <c r="DE1261" s="225">
        <f t="shared" si="181"/>
        <v>0</v>
      </c>
      <c r="DF1261" s="222"/>
      <c r="DG1261" s="222"/>
    </row>
    <row r="1262" spans="90:111" x14ac:dyDescent="0.25">
      <c r="CL1262" s="223">
        <f t="shared" si="173"/>
        <v>0</v>
      </c>
      <c r="CM1262" s="223">
        <f t="shared" si="174"/>
        <v>0</v>
      </c>
      <c r="CN1262" s="223">
        <f t="shared" si="175"/>
        <v>0</v>
      </c>
      <c r="CO1262" s="223">
        <f t="shared" si="175"/>
        <v>0</v>
      </c>
      <c r="CP1262" s="223">
        <f t="shared" si="176"/>
        <v>0</v>
      </c>
      <c r="CQ1262" s="223">
        <f t="shared" si="177"/>
        <v>0</v>
      </c>
      <c r="CR1262" s="222"/>
      <c r="CS1262" s="222"/>
      <c r="CT1262" s="222"/>
      <c r="CU1262" s="222"/>
      <c r="CV1262" s="222"/>
      <c r="CW1262" s="222"/>
      <c r="CX1262" s="222"/>
      <c r="CY1262" s="222"/>
      <c r="CZ1262" s="222"/>
      <c r="DA1262" s="222"/>
      <c r="DB1262" s="224">
        <f t="shared" si="178"/>
        <v>0</v>
      </c>
      <c r="DC1262" s="224">
        <f t="shared" si="179"/>
        <v>0</v>
      </c>
      <c r="DD1262" s="224">
        <f t="shared" si="180"/>
        <v>0</v>
      </c>
      <c r="DE1262" s="225">
        <f t="shared" si="181"/>
        <v>0</v>
      </c>
      <c r="DF1262" s="222"/>
      <c r="DG1262" s="222"/>
    </row>
    <row r="1263" spans="90:111" x14ac:dyDescent="0.25">
      <c r="CL1263" s="223">
        <f t="shared" si="173"/>
        <v>0</v>
      </c>
      <c r="CM1263" s="223">
        <f t="shared" si="174"/>
        <v>0</v>
      </c>
      <c r="CN1263" s="223">
        <f t="shared" si="175"/>
        <v>0</v>
      </c>
      <c r="CO1263" s="223">
        <f t="shared" si="175"/>
        <v>0</v>
      </c>
      <c r="CP1263" s="223">
        <f t="shared" si="176"/>
        <v>0</v>
      </c>
      <c r="CQ1263" s="223">
        <f t="shared" si="177"/>
        <v>0</v>
      </c>
      <c r="CR1263" s="222"/>
      <c r="CS1263" s="222"/>
      <c r="CT1263" s="222"/>
      <c r="CU1263" s="222"/>
      <c r="CV1263" s="222"/>
      <c r="CW1263" s="222"/>
      <c r="CX1263" s="222"/>
      <c r="CY1263" s="222"/>
      <c r="CZ1263" s="222"/>
      <c r="DA1263" s="222"/>
      <c r="DB1263" s="224">
        <f t="shared" si="178"/>
        <v>0</v>
      </c>
      <c r="DC1263" s="224">
        <f t="shared" si="179"/>
        <v>0</v>
      </c>
      <c r="DD1263" s="224">
        <f t="shared" si="180"/>
        <v>0</v>
      </c>
      <c r="DE1263" s="225">
        <f t="shared" si="181"/>
        <v>0</v>
      </c>
      <c r="DF1263" s="222"/>
      <c r="DG1263" s="222"/>
    </row>
    <row r="1264" spans="90:111" x14ac:dyDescent="0.25">
      <c r="CL1264" s="223">
        <f t="shared" si="173"/>
        <v>0</v>
      </c>
      <c r="CM1264" s="223">
        <f t="shared" si="174"/>
        <v>0</v>
      </c>
      <c r="CN1264" s="223">
        <f t="shared" si="175"/>
        <v>0</v>
      </c>
      <c r="CO1264" s="223">
        <f t="shared" si="175"/>
        <v>0</v>
      </c>
      <c r="CP1264" s="223">
        <f t="shared" si="176"/>
        <v>0</v>
      </c>
      <c r="CQ1264" s="223">
        <f t="shared" si="177"/>
        <v>0</v>
      </c>
      <c r="CR1264" s="222"/>
      <c r="CS1264" s="222"/>
      <c r="CT1264" s="222"/>
      <c r="CU1264" s="222"/>
      <c r="CV1264" s="222"/>
      <c r="CW1264" s="222"/>
      <c r="CX1264" s="222"/>
      <c r="CY1264" s="222"/>
      <c r="CZ1264" s="222"/>
      <c r="DA1264" s="222"/>
      <c r="DB1264" s="224">
        <f t="shared" si="178"/>
        <v>0</v>
      </c>
      <c r="DC1264" s="224">
        <f t="shared" si="179"/>
        <v>0</v>
      </c>
      <c r="DD1264" s="224">
        <f t="shared" si="180"/>
        <v>0</v>
      </c>
      <c r="DE1264" s="225">
        <f t="shared" si="181"/>
        <v>0</v>
      </c>
      <c r="DF1264" s="222"/>
      <c r="DG1264" s="222"/>
    </row>
    <row r="1265" spans="90:111" x14ac:dyDescent="0.25">
      <c r="CL1265" s="223">
        <f t="shared" si="173"/>
        <v>0</v>
      </c>
      <c r="CM1265" s="223">
        <f t="shared" si="174"/>
        <v>0</v>
      </c>
      <c r="CN1265" s="223">
        <f t="shared" si="175"/>
        <v>0</v>
      </c>
      <c r="CO1265" s="223">
        <f t="shared" si="175"/>
        <v>0</v>
      </c>
      <c r="CP1265" s="223">
        <f t="shared" si="176"/>
        <v>0</v>
      </c>
      <c r="CQ1265" s="223">
        <f t="shared" si="177"/>
        <v>0</v>
      </c>
      <c r="CR1265" s="222"/>
      <c r="CS1265" s="222"/>
      <c r="CT1265" s="222"/>
      <c r="CU1265" s="222"/>
      <c r="CV1265" s="222"/>
      <c r="CW1265" s="222"/>
      <c r="CX1265" s="222"/>
      <c r="CY1265" s="222"/>
      <c r="CZ1265" s="222"/>
      <c r="DA1265" s="222"/>
      <c r="DB1265" s="224">
        <f t="shared" si="178"/>
        <v>0</v>
      </c>
      <c r="DC1265" s="224">
        <f t="shared" si="179"/>
        <v>0</v>
      </c>
      <c r="DD1265" s="224">
        <f t="shared" si="180"/>
        <v>0</v>
      </c>
      <c r="DE1265" s="225">
        <f t="shared" si="181"/>
        <v>0</v>
      </c>
      <c r="DF1265" s="222"/>
      <c r="DG1265" s="222"/>
    </row>
    <row r="1266" spans="90:111" x14ac:dyDescent="0.25">
      <c r="CL1266" s="223">
        <f t="shared" si="173"/>
        <v>0</v>
      </c>
      <c r="CM1266" s="223">
        <f t="shared" si="174"/>
        <v>0</v>
      </c>
      <c r="CN1266" s="223">
        <f t="shared" si="175"/>
        <v>0</v>
      </c>
      <c r="CO1266" s="223">
        <f t="shared" si="175"/>
        <v>0</v>
      </c>
      <c r="CP1266" s="223">
        <f t="shared" si="176"/>
        <v>0</v>
      </c>
      <c r="CQ1266" s="223">
        <f t="shared" si="177"/>
        <v>0</v>
      </c>
      <c r="CR1266" s="222"/>
      <c r="CS1266" s="222"/>
      <c r="CT1266" s="222"/>
      <c r="CU1266" s="222"/>
      <c r="CV1266" s="222"/>
      <c r="CW1266" s="222"/>
      <c r="CX1266" s="222"/>
      <c r="CY1266" s="222"/>
      <c r="CZ1266" s="222"/>
      <c r="DA1266" s="222"/>
      <c r="DB1266" s="224">
        <f t="shared" si="178"/>
        <v>0</v>
      </c>
      <c r="DC1266" s="224">
        <f t="shared" si="179"/>
        <v>0</v>
      </c>
      <c r="DD1266" s="224">
        <f t="shared" si="180"/>
        <v>0</v>
      </c>
      <c r="DE1266" s="225">
        <f t="shared" si="181"/>
        <v>0</v>
      </c>
      <c r="DF1266" s="222"/>
      <c r="DG1266" s="222"/>
    </row>
    <row r="1267" spans="90:111" x14ac:dyDescent="0.25">
      <c r="CL1267" s="223">
        <f t="shared" si="173"/>
        <v>0</v>
      </c>
      <c r="CM1267" s="223">
        <f t="shared" si="174"/>
        <v>0</v>
      </c>
      <c r="CN1267" s="223">
        <f t="shared" si="175"/>
        <v>0</v>
      </c>
      <c r="CO1267" s="223">
        <f t="shared" si="175"/>
        <v>0</v>
      </c>
      <c r="CP1267" s="223">
        <f t="shared" si="176"/>
        <v>0</v>
      </c>
      <c r="CQ1267" s="223">
        <f t="shared" si="177"/>
        <v>0</v>
      </c>
      <c r="CR1267" s="222"/>
      <c r="CS1267" s="222"/>
      <c r="CT1267" s="222"/>
      <c r="CU1267" s="222"/>
      <c r="CV1267" s="222"/>
      <c r="CW1267" s="222"/>
      <c r="CX1267" s="222"/>
      <c r="CY1267" s="222"/>
      <c r="CZ1267" s="222"/>
      <c r="DA1267" s="222"/>
      <c r="DB1267" s="224">
        <f t="shared" si="178"/>
        <v>0</v>
      </c>
      <c r="DC1267" s="224">
        <f t="shared" si="179"/>
        <v>0</v>
      </c>
      <c r="DD1267" s="224">
        <f t="shared" si="180"/>
        <v>0</v>
      </c>
      <c r="DE1267" s="225">
        <f t="shared" si="181"/>
        <v>0</v>
      </c>
      <c r="DF1267" s="222"/>
      <c r="DG1267" s="222"/>
    </row>
    <row r="1268" spans="90:111" x14ac:dyDescent="0.25">
      <c r="CL1268" s="223">
        <f t="shared" si="173"/>
        <v>0</v>
      </c>
      <c r="CM1268" s="223">
        <f t="shared" si="174"/>
        <v>0</v>
      </c>
      <c r="CN1268" s="223">
        <f t="shared" si="175"/>
        <v>0</v>
      </c>
      <c r="CO1268" s="223">
        <f t="shared" si="175"/>
        <v>0</v>
      </c>
      <c r="CP1268" s="223">
        <f t="shared" si="176"/>
        <v>0</v>
      </c>
      <c r="CQ1268" s="223">
        <f t="shared" si="177"/>
        <v>0</v>
      </c>
      <c r="CR1268" s="222"/>
      <c r="CS1268" s="222"/>
      <c r="CT1268" s="222"/>
      <c r="CU1268" s="222"/>
      <c r="CV1268" s="222"/>
      <c r="CW1268" s="222"/>
      <c r="CX1268" s="222"/>
      <c r="CY1268" s="222"/>
      <c r="CZ1268" s="222"/>
      <c r="DA1268" s="222"/>
      <c r="DB1268" s="224">
        <f t="shared" si="178"/>
        <v>0</v>
      </c>
      <c r="DC1268" s="224">
        <f t="shared" si="179"/>
        <v>0</v>
      </c>
      <c r="DD1268" s="224">
        <f t="shared" si="180"/>
        <v>0</v>
      </c>
      <c r="DE1268" s="225">
        <f t="shared" si="181"/>
        <v>0</v>
      </c>
      <c r="DF1268" s="222"/>
      <c r="DG1268" s="222"/>
    </row>
    <row r="1269" spans="90:111" x14ac:dyDescent="0.25">
      <c r="CL1269" s="223">
        <f t="shared" si="173"/>
        <v>0</v>
      </c>
      <c r="CM1269" s="223">
        <f t="shared" si="174"/>
        <v>0</v>
      </c>
      <c r="CN1269" s="223">
        <f t="shared" si="175"/>
        <v>0</v>
      </c>
      <c r="CO1269" s="223">
        <f t="shared" si="175"/>
        <v>0</v>
      </c>
      <c r="CP1269" s="223">
        <f t="shared" si="176"/>
        <v>0</v>
      </c>
      <c r="CQ1269" s="223">
        <f t="shared" si="177"/>
        <v>0</v>
      </c>
      <c r="CR1269" s="222"/>
      <c r="CS1269" s="222"/>
      <c r="CT1269" s="222"/>
      <c r="CU1269" s="222"/>
      <c r="CV1269" s="222"/>
      <c r="CW1269" s="222"/>
      <c r="CX1269" s="222"/>
      <c r="CY1269" s="222"/>
      <c r="CZ1269" s="222"/>
      <c r="DA1269" s="222"/>
      <c r="DB1269" s="224">
        <f t="shared" si="178"/>
        <v>0</v>
      </c>
      <c r="DC1269" s="224">
        <f t="shared" si="179"/>
        <v>0</v>
      </c>
      <c r="DD1269" s="224">
        <f t="shared" si="180"/>
        <v>0</v>
      </c>
      <c r="DE1269" s="225">
        <f t="shared" si="181"/>
        <v>0</v>
      </c>
      <c r="DF1269" s="222"/>
      <c r="DG1269" s="222"/>
    </row>
    <row r="1270" spans="90:111" x14ac:dyDescent="0.25">
      <c r="CL1270" s="223">
        <f t="shared" si="173"/>
        <v>0</v>
      </c>
      <c r="CM1270" s="223">
        <f t="shared" si="174"/>
        <v>0</v>
      </c>
      <c r="CN1270" s="223">
        <f t="shared" si="175"/>
        <v>0</v>
      </c>
      <c r="CO1270" s="223">
        <f t="shared" si="175"/>
        <v>0</v>
      </c>
      <c r="CP1270" s="223">
        <f t="shared" si="176"/>
        <v>0</v>
      </c>
      <c r="CQ1270" s="223">
        <f t="shared" si="177"/>
        <v>0</v>
      </c>
      <c r="CR1270" s="222"/>
      <c r="CS1270" s="222"/>
      <c r="CT1270" s="222"/>
      <c r="CU1270" s="222"/>
      <c r="CV1270" s="222"/>
      <c r="CW1270" s="222"/>
      <c r="CX1270" s="222"/>
      <c r="CY1270" s="222"/>
      <c r="CZ1270" s="222"/>
      <c r="DA1270" s="222"/>
      <c r="DB1270" s="224">
        <f t="shared" si="178"/>
        <v>0</v>
      </c>
      <c r="DC1270" s="224">
        <f t="shared" si="179"/>
        <v>0</v>
      </c>
      <c r="DD1270" s="224">
        <f t="shared" si="180"/>
        <v>0</v>
      </c>
      <c r="DE1270" s="225">
        <f t="shared" si="181"/>
        <v>0</v>
      </c>
      <c r="DF1270" s="222"/>
      <c r="DG1270" s="222"/>
    </row>
    <row r="1271" spans="90:111" x14ac:dyDescent="0.25">
      <c r="CL1271" s="223">
        <f t="shared" si="173"/>
        <v>0</v>
      </c>
      <c r="CM1271" s="223">
        <f t="shared" si="174"/>
        <v>0</v>
      </c>
      <c r="CN1271" s="223">
        <f t="shared" si="175"/>
        <v>0</v>
      </c>
      <c r="CO1271" s="223">
        <f t="shared" si="175"/>
        <v>0</v>
      </c>
      <c r="CP1271" s="223">
        <f t="shared" si="176"/>
        <v>0</v>
      </c>
      <c r="CQ1271" s="223">
        <f t="shared" si="177"/>
        <v>0</v>
      </c>
      <c r="CR1271" s="222"/>
      <c r="CS1271" s="222"/>
      <c r="CT1271" s="222"/>
      <c r="CU1271" s="222"/>
      <c r="CV1271" s="222"/>
      <c r="CW1271" s="222"/>
      <c r="CX1271" s="222"/>
      <c r="CY1271" s="222"/>
      <c r="CZ1271" s="222"/>
      <c r="DA1271" s="222"/>
      <c r="DB1271" s="224">
        <f t="shared" si="178"/>
        <v>0</v>
      </c>
      <c r="DC1271" s="224">
        <f t="shared" si="179"/>
        <v>0</v>
      </c>
      <c r="DD1271" s="224">
        <f t="shared" si="180"/>
        <v>0</v>
      </c>
      <c r="DE1271" s="225">
        <f t="shared" si="181"/>
        <v>0</v>
      </c>
      <c r="DF1271" s="222"/>
      <c r="DG1271" s="222"/>
    </row>
    <row r="1272" spans="90:111" x14ac:dyDescent="0.25">
      <c r="CL1272" s="223">
        <f t="shared" si="173"/>
        <v>0</v>
      </c>
      <c r="CM1272" s="223">
        <f t="shared" si="174"/>
        <v>0</v>
      </c>
      <c r="CN1272" s="223">
        <f t="shared" si="175"/>
        <v>0</v>
      </c>
      <c r="CO1272" s="223">
        <f t="shared" si="175"/>
        <v>0</v>
      </c>
      <c r="CP1272" s="223">
        <f t="shared" si="176"/>
        <v>0</v>
      </c>
      <c r="CQ1272" s="223">
        <f t="shared" si="177"/>
        <v>0</v>
      </c>
      <c r="CR1272" s="222"/>
      <c r="CS1272" s="222"/>
      <c r="CT1272" s="222"/>
      <c r="CU1272" s="222"/>
      <c r="CV1272" s="222"/>
      <c r="CW1272" s="222"/>
      <c r="CX1272" s="222"/>
      <c r="CY1272" s="222"/>
      <c r="CZ1272" s="222"/>
      <c r="DA1272" s="222"/>
      <c r="DB1272" s="224">
        <f t="shared" si="178"/>
        <v>0</v>
      </c>
      <c r="DC1272" s="224">
        <f t="shared" si="179"/>
        <v>0</v>
      </c>
      <c r="DD1272" s="224">
        <f t="shared" si="180"/>
        <v>0</v>
      </c>
      <c r="DE1272" s="225">
        <f t="shared" si="181"/>
        <v>0</v>
      </c>
      <c r="DF1272" s="222"/>
      <c r="DG1272" s="222"/>
    </row>
    <row r="1273" spans="90:111" x14ac:dyDescent="0.25">
      <c r="CL1273" s="223">
        <f t="shared" si="173"/>
        <v>0</v>
      </c>
      <c r="CM1273" s="223">
        <f t="shared" si="174"/>
        <v>0</v>
      </c>
      <c r="CN1273" s="223">
        <f t="shared" si="175"/>
        <v>0</v>
      </c>
      <c r="CO1273" s="223">
        <f t="shared" si="175"/>
        <v>0</v>
      </c>
      <c r="CP1273" s="223">
        <f t="shared" si="176"/>
        <v>0</v>
      </c>
      <c r="CQ1273" s="223">
        <f t="shared" si="177"/>
        <v>0</v>
      </c>
      <c r="CR1273" s="222"/>
      <c r="CS1273" s="222"/>
      <c r="CT1273" s="222"/>
      <c r="CU1273" s="222"/>
      <c r="CV1273" s="222"/>
      <c r="CW1273" s="222"/>
      <c r="CX1273" s="222"/>
      <c r="CY1273" s="222"/>
      <c r="CZ1273" s="222"/>
      <c r="DA1273" s="222"/>
      <c r="DB1273" s="224">
        <f t="shared" si="178"/>
        <v>0</v>
      </c>
      <c r="DC1273" s="224">
        <f t="shared" si="179"/>
        <v>0</v>
      </c>
      <c r="DD1273" s="224">
        <f t="shared" si="180"/>
        <v>0</v>
      </c>
      <c r="DE1273" s="225">
        <f t="shared" si="181"/>
        <v>0</v>
      </c>
      <c r="DF1273" s="222"/>
      <c r="DG1273" s="222"/>
    </row>
    <row r="1274" spans="90:111" x14ac:dyDescent="0.25">
      <c r="CL1274" s="223">
        <f t="shared" si="173"/>
        <v>0</v>
      </c>
      <c r="CM1274" s="223">
        <f t="shared" si="174"/>
        <v>0</v>
      </c>
      <c r="CN1274" s="223">
        <f t="shared" si="175"/>
        <v>0</v>
      </c>
      <c r="CO1274" s="223">
        <f t="shared" si="175"/>
        <v>0</v>
      </c>
      <c r="CP1274" s="223">
        <f t="shared" si="176"/>
        <v>0</v>
      </c>
      <c r="CQ1274" s="223">
        <f t="shared" si="177"/>
        <v>0</v>
      </c>
      <c r="CR1274" s="222"/>
      <c r="CS1274" s="222"/>
      <c r="CT1274" s="222"/>
      <c r="CU1274" s="222"/>
      <c r="CV1274" s="222"/>
      <c r="CW1274" s="222"/>
      <c r="CX1274" s="222"/>
      <c r="CY1274" s="222"/>
      <c r="CZ1274" s="222"/>
      <c r="DA1274" s="222"/>
      <c r="DB1274" s="224">
        <f t="shared" si="178"/>
        <v>0</v>
      </c>
      <c r="DC1274" s="224">
        <f t="shared" si="179"/>
        <v>0</v>
      </c>
      <c r="DD1274" s="224">
        <f t="shared" si="180"/>
        <v>0</v>
      </c>
      <c r="DE1274" s="225">
        <f t="shared" si="181"/>
        <v>0</v>
      </c>
      <c r="DF1274" s="222"/>
      <c r="DG1274" s="222"/>
    </row>
    <row r="1275" spans="90:111" x14ac:dyDescent="0.25">
      <c r="CL1275" s="223">
        <f t="shared" si="173"/>
        <v>0</v>
      </c>
      <c r="CM1275" s="223">
        <f t="shared" si="174"/>
        <v>0</v>
      </c>
      <c r="CN1275" s="223">
        <f t="shared" si="175"/>
        <v>0</v>
      </c>
      <c r="CO1275" s="223">
        <f t="shared" si="175"/>
        <v>0</v>
      </c>
      <c r="CP1275" s="223">
        <f t="shared" si="176"/>
        <v>0</v>
      </c>
      <c r="CQ1275" s="223">
        <f t="shared" si="177"/>
        <v>0</v>
      </c>
      <c r="CR1275" s="222"/>
      <c r="CS1275" s="222"/>
      <c r="CT1275" s="222"/>
      <c r="CU1275" s="222"/>
      <c r="CV1275" s="222"/>
      <c r="CW1275" s="222"/>
      <c r="CX1275" s="222"/>
      <c r="CY1275" s="222"/>
      <c r="CZ1275" s="222"/>
      <c r="DA1275" s="222"/>
      <c r="DB1275" s="224">
        <f t="shared" si="178"/>
        <v>0</v>
      </c>
      <c r="DC1275" s="224">
        <f t="shared" si="179"/>
        <v>0</v>
      </c>
      <c r="DD1275" s="224">
        <f t="shared" si="180"/>
        <v>0</v>
      </c>
      <c r="DE1275" s="225">
        <f t="shared" si="181"/>
        <v>0</v>
      </c>
      <c r="DF1275" s="222"/>
      <c r="DG1275" s="222"/>
    </row>
    <row r="1276" spans="90:111" x14ac:dyDescent="0.25">
      <c r="CL1276" s="223">
        <f t="shared" si="173"/>
        <v>0</v>
      </c>
      <c r="CM1276" s="223">
        <f t="shared" si="174"/>
        <v>0</v>
      </c>
      <c r="CN1276" s="223">
        <f t="shared" si="175"/>
        <v>0</v>
      </c>
      <c r="CO1276" s="223">
        <f t="shared" si="175"/>
        <v>0</v>
      </c>
      <c r="CP1276" s="223">
        <f t="shared" si="176"/>
        <v>0</v>
      </c>
      <c r="CQ1276" s="223">
        <f t="shared" si="177"/>
        <v>0</v>
      </c>
      <c r="CR1276" s="222"/>
      <c r="CS1276" s="222"/>
      <c r="CT1276" s="222"/>
      <c r="CU1276" s="222"/>
      <c r="CV1276" s="222"/>
      <c r="CW1276" s="222"/>
      <c r="CX1276" s="222"/>
      <c r="CY1276" s="222"/>
      <c r="CZ1276" s="222"/>
      <c r="DA1276" s="222"/>
      <c r="DB1276" s="224">
        <f t="shared" si="178"/>
        <v>0</v>
      </c>
      <c r="DC1276" s="224">
        <f t="shared" si="179"/>
        <v>0</v>
      </c>
      <c r="DD1276" s="224">
        <f t="shared" si="180"/>
        <v>0</v>
      </c>
      <c r="DE1276" s="225">
        <f t="shared" si="181"/>
        <v>0</v>
      </c>
      <c r="DF1276" s="222"/>
      <c r="DG1276" s="222"/>
    </row>
    <row r="1277" spans="90:111" x14ac:dyDescent="0.25">
      <c r="CL1277" s="223">
        <f t="shared" si="173"/>
        <v>0</v>
      </c>
      <c r="CM1277" s="223">
        <f t="shared" si="174"/>
        <v>0</v>
      </c>
      <c r="CN1277" s="223">
        <f t="shared" si="175"/>
        <v>0</v>
      </c>
      <c r="CO1277" s="223">
        <f t="shared" si="175"/>
        <v>0</v>
      </c>
      <c r="CP1277" s="223">
        <f t="shared" si="176"/>
        <v>0</v>
      </c>
      <c r="CQ1277" s="223">
        <f t="shared" si="177"/>
        <v>0</v>
      </c>
      <c r="CR1277" s="222"/>
      <c r="CS1277" s="222"/>
      <c r="CT1277" s="222"/>
      <c r="CU1277" s="222"/>
      <c r="CV1277" s="222"/>
      <c r="CW1277" s="222"/>
      <c r="CX1277" s="222"/>
      <c r="CY1277" s="222"/>
      <c r="CZ1277" s="222"/>
      <c r="DA1277" s="222"/>
      <c r="DB1277" s="224">
        <f t="shared" si="178"/>
        <v>0</v>
      </c>
      <c r="DC1277" s="224">
        <f t="shared" si="179"/>
        <v>0</v>
      </c>
      <c r="DD1277" s="224">
        <f t="shared" si="180"/>
        <v>0</v>
      </c>
      <c r="DE1277" s="225">
        <f t="shared" si="181"/>
        <v>0</v>
      </c>
      <c r="DF1277" s="222"/>
      <c r="DG1277" s="222"/>
    </row>
    <row r="1278" spans="90:111" x14ac:dyDescent="0.25">
      <c r="CL1278" s="223">
        <f t="shared" si="173"/>
        <v>0</v>
      </c>
      <c r="CM1278" s="223">
        <f t="shared" si="174"/>
        <v>0</v>
      </c>
      <c r="CN1278" s="223">
        <f t="shared" si="175"/>
        <v>0</v>
      </c>
      <c r="CO1278" s="223">
        <f t="shared" si="175"/>
        <v>0</v>
      </c>
      <c r="CP1278" s="223">
        <f t="shared" si="176"/>
        <v>0</v>
      </c>
      <c r="CQ1278" s="223">
        <f t="shared" si="177"/>
        <v>0</v>
      </c>
      <c r="CR1278" s="222"/>
      <c r="CS1278" s="222"/>
      <c r="CT1278" s="222"/>
      <c r="CU1278" s="222"/>
      <c r="CV1278" s="222"/>
      <c r="CW1278" s="222"/>
      <c r="CX1278" s="222"/>
      <c r="CY1278" s="222"/>
      <c r="CZ1278" s="222"/>
      <c r="DA1278" s="222"/>
      <c r="DB1278" s="224">
        <f t="shared" si="178"/>
        <v>0</v>
      </c>
      <c r="DC1278" s="224">
        <f t="shared" si="179"/>
        <v>0</v>
      </c>
      <c r="DD1278" s="224">
        <f t="shared" si="180"/>
        <v>0</v>
      </c>
      <c r="DE1278" s="225">
        <f t="shared" si="181"/>
        <v>0</v>
      </c>
      <c r="DF1278" s="222"/>
      <c r="DG1278" s="222"/>
    </row>
    <row r="1279" spans="90:111" x14ac:dyDescent="0.25">
      <c r="CL1279" s="223">
        <f t="shared" si="173"/>
        <v>0</v>
      </c>
      <c r="CM1279" s="223">
        <f t="shared" si="174"/>
        <v>0</v>
      </c>
      <c r="CN1279" s="223">
        <f t="shared" si="175"/>
        <v>0</v>
      </c>
      <c r="CO1279" s="223">
        <f t="shared" si="175"/>
        <v>0</v>
      </c>
      <c r="CP1279" s="223">
        <f t="shared" si="176"/>
        <v>0</v>
      </c>
      <c r="CQ1279" s="223">
        <f t="shared" si="177"/>
        <v>0</v>
      </c>
      <c r="CR1279" s="222"/>
      <c r="CS1279" s="222"/>
      <c r="CT1279" s="222"/>
      <c r="CU1279" s="222"/>
      <c r="CV1279" s="222"/>
      <c r="CW1279" s="222"/>
      <c r="CX1279" s="222"/>
      <c r="CY1279" s="222"/>
      <c r="CZ1279" s="222"/>
      <c r="DA1279" s="222"/>
      <c r="DB1279" s="224">
        <f t="shared" si="178"/>
        <v>0</v>
      </c>
      <c r="DC1279" s="224">
        <f t="shared" si="179"/>
        <v>0</v>
      </c>
      <c r="DD1279" s="224">
        <f t="shared" si="180"/>
        <v>0</v>
      </c>
      <c r="DE1279" s="225">
        <f t="shared" si="181"/>
        <v>0</v>
      </c>
      <c r="DF1279" s="222"/>
      <c r="DG1279" s="222"/>
    </row>
    <row r="1280" spans="90:111" x14ac:dyDescent="0.25">
      <c r="CL1280" s="223">
        <f t="shared" si="173"/>
        <v>0</v>
      </c>
      <c r="CM1280" s="223">
        <f t="shared" si="174"/>
        <v>0</v>
      </c>
      <c r="CN1280" s="223">
        <f t="shared" si="175"/>
        <v>0</v>
      </c>
      <c r="CO1280" s="223">
        <f t="shared" si="175"/>
        <v>0</v>
      </c>
      <c r="CP1280" s="223">
        <f t="shared" si="176"/>
        <v>0</v>
      </c>
      <c r="CQ1280" s="223">
        <f t="shared" si="177"/>
        <v>0</v>
      </c>
      <c r="CR1280" s="222"/>
      <c r="CS1280" s="222"/>
      <c r="CT1280" s="222"/>
      <c r="CU1280" s="222"/>
      <c r="CV1280" s="222"/>
      <c r="CW1280" s="222"/>
      <c r="CX1280" s="222"/>
      <c r="CY1280" s="222"/>
      <c r="CZ1280" s="222"/>
      <c r="DA1280" s="222"/>
      <c r="DB1280" s="224">
        <f t="shared" si="178"/>
        <v>0</v>
      </c>
      <c r="DC1280" s="224">
        <f t="shared" si="179"/>
        <v>0</v>
      </c>
      <c r="DD1280" s="224">
        <f t="shared" si="180"/>
        <v>0</v>
      </c>
      <c r="DE1280" s="225">
        <f t="shared" si="181"/>
        <v>0</v>
      </c>
      <c r="DF1280" s="222"/>
      <c r="DG1280" s="222"/>
    </row>
    <row r="1281" spans="90:111" x14ac:dyDescent="0.25">
      <c r="CL1281" s="223">
        <f t="shared" si="173"/>
        <v>0</v>
      </c>
      <c r="CM1281" s="223">
        <f t="shared" si="174"/>
        <v>0</v>
      </c>
      <c r="CN1281" s="223">
        <f t="shared" si="175"/>
        <v>0</v>
      </c>
      <c r="CO1281" s="223">
        <f t="shared" si="175"/>
        <v>0</v>
      </c>
      <c r="CP1281" s="223">
        <f t="shared" si="176"/>
        <v>0</v>
      </c>
      <c r="CQ1281" s="223">
        <f t="shared" si="177"/>
        <v>0</v>
      </c>
      <c r="CR1281" s="222"/>
      <c r="CS1281" s="222"/>
      <c r="CT1281" s="222"/>
      <c r="CU1281" s="222"/>
      <c r="CV1281" s="222"/>
      <c r="CW1281" s="222"/>
      <c r="CX1281" s="222"/>
      <c r="CY1281" s="222"/>
      <c r="CZ1281" s="222"/>
      <c r="DA1281" s="222"/>
      <c r="DB1281" s="224">
        <f t="shared" si="178"/>
        <v>0</v>
      </c>
      <c r="DC1281" s="224">
        <f t="shared" si="179"/>
        <v>0</v>
      </c>
      <c r="DD1281" s="224">
        <f t="shared" si="180"/>
        <v>0</v>
      </c>
      <c r="DE1281" s="225">
        <f t="shared" si="181"/>
        <v>0</v>
      </c>
      <c r="DF1281" s="222"/>
      <c r="DG1281" s="222"/>
    </row>
    <row r="1282" spans="90:111" x14ac:dyDescent="0.25">
      <c r="CL1282" s="223">
        <f t="shared" si="173"/>
        <v>0</v>
      </c>
      <c r="CM1282" s="223">
        <f t="shared" si="174"/>
        <v>0</v>
      </c>
      <c r="CN1282" s="223">
        <f t="shared" si="175"/>
        <v>0</v>
      </c>
      <c r="CO1282" s="223">
        <f t="shared" si="175"/>
        <v>0</v>
      </c>
      <c r="CP1282" s="223">
        <f t="shared" si="176"/>
        <v>0</v>
      </c>
      <c r="CQ1282" s="223">
        <f t="shared" si="177"/>
        <v>0</v>
      </c>
      <c r="CR1282" s="222"/>
      <c r="CS1282" s="222"/>
      <c r="CT1282" s="222"/>
      <c r="CU1282" s="222"/>
      <c r="CV1282" s="222"/>
      <c r="CW1282" s="222"/>
      <c r="CX1282" s="222"/>
      <c r="CY1282" s="222"/>
      <c r="CZ1282" s="222"/>
      <c r="DA1282" s="222"/>
      <c r="DB1282" s="224">
        <f t="shared" si="178"/>
        <v>0</v>
      </c>
      <c r="DC1282" s="224">
        <f t="shared" si="179"/>
        <v>0</v>
      </c>
      <c r="DD1282" s="224">
        <f t="shared" si="180"/>
        <v>0</v>
      </c>
      <c r="DE1282" s="225">
        <f t="shared" si="181"/>
        <v>0</v>
      </c>
      <c r="DF1282" s="222"/>
      <c r="DG1282" s="222"/>
    </row>
    <row r="1283" spans="90:111" x14ac:dyDescent="0.25">
      <c r="CL1283" s="223">
        <f t="shared" ref="CL1283:CL1346" si="182">SUM(BB1283:BL1283)+BR1283</f>
        <v>0</v>
      </c>
      <c r="CM1283" s="223">
        <f t="shared" ref="CM1283:CM1346" si="183">SUM(BM1283:BO1283)</f>
        <v>0</v>
      </c>
      <c r="CN1283" s="223">
        <f t="shared" ref="CN1283:CO1346" si="184">BP1283</f>
        <v>0</v>
      </c>
      <c r="CO1283" s="223">
        <f t="shared" si="184"/>
        <v>0</v>
      </c>
      <c r="CP1283" s="223">
        <f t="shared" ref="CP1283:CP1346" si="185">SUM(CL1283:CO1283)</f>
        <v>0</v>
      </c>
      <c r="CQ1283" s="223">
        <f t="shared" ref="CQ1283:CQ1346" si="186">CP1283-BU1283</f>
        <v>0</v>
      </c>
      <c r="CR1283" s="222"/>
      <c r="CS1283" s="222"/>
      <c r="CT1283" s="222"/>
      <c r="CU1283" s="222"/>
      <c r="CV1283" s="222"/>
      <c r="CW1283" s="222"/>
      <c r="CX1283" s="222"/>
      <c r="CY1283" s="222"/>
      <c r="CZ1283" s="222"/>
      <c r="DA1283" s="222"/>
      <c r="DB1283" s="224">
        <f t="shared" ref="DB1283:DB1346" si="187">SUM(BB1283:BE1283)+BM1283+BN1283</f>
        <v>0</v>
      </c>
      <c r="DC1283" s="224">
        <f t="shared" ref="DC1283:DC1346" si="188">BF1283+BG1283+BH1283+BI1283+BJ1283+BK1283+BL1283+BO1283+BR1283</f>
        <v>0</v>
      </c>
      <c r="DD1283" s="224">
        <f t="shared" ref="DD1283:DD1346" si="189">DC1283+DB1283</f>
        <v>0</v>
      </c>
      <c r="DE1283" s="225">
        <f t="shared" ref="DE1283:DE1346" si="190">DD1283-BS1283</f>
        <v>0</v>
      </c>
      <c r="DF1283" s="222"/>
      <c r="DG1283" s="222"/>
    </row>
    <row r="1284" spans="90:111" x14ac:dyDescent="0.25">
      <c r="CL1284" s="223">
        <f t="shared" si="182"/>
        <v>0</v>
      </c>
      <c r="CM1284" s="223">
        <f t="shared" si="183"/>
        <v>0</v>
      </c>
      <c r="CN1284" s="223">
        <f t="shared" si="184"/>
        <v>0</v>
      </c>
      <c r="CO1284" s="223">
        <f t="shared" si="184"/>
        <v>0</v>
      </c>
      <c r="CP1284" s="223">
        <f t="shared" si="185"/>
        <v>0</v>
      </c>
      <c r="CQ1284" s="223">
        <f t="shared" si="186"/>
        <v>0</v>
      </c>
      <c r="CR1284" s="222"/>
      <c r="CS1284" s="222"/>
      <c r="CT1284" s="222"/>
      <c r="CU1284" s="222"/>
      <c r="CV1284" s="222"/>
      <c r="CW1284" s="222"/>
      <c r="CX1284" s="222"/>
      <c r="CY1284" s="222"/>
      <c r="CZ1284" s="222"/>
      <c r="DA1284" s="222"/>
      <c r="DB1284" s="224">
        <f t="shared" si="187"/>
        <v>0</v>
      </c>
      <c r="DC1284" s="224">
        <f t="shared" si="188"/>
        <v>0</v>
      </c>
      <c r="DD1284" s="224">
        <f t="shared" si="189"/>
        <v>0</v>
      </c>
      <c r="DE1284" s="225">
        <f t="shared" si="190"/>
        <v>0</v>
      </c>
      <c r="DF1284" s="222"/>
      <c r="DG1284" s="222"/>
    </row>
    <row r="1285" spans="90:111" x14ac:dyDescent="0.25">
      <c r="CL1285" s="223">
        <f t="shared" si="182"/>
        <v>0</v>
      </c>
      <c r="CM1285" s="223">
        <f t="shared" si="183"/>
        <v>0</v>
      </c>
      <c r="CN1285" s="223">
        <f t="shared" si="184"/>
        <v>0</v>
      </c>
      <c r="CO1285" s="223">
        <f t="shared" si="184"/>
        <v>0</v>
      </c>
      <c r="CP1285" s="223">
        <f t="shared" si="185"/>
        <v>0</v>
      </c>
      <c r="CQ1285" s="223">
        <f t="shared" si="186"/>
        <v>0</v>
      </c>
      <c r="CR1285" s="222"/>
      <c r="CS1285" s="222"/>
      <c r="CT1285" s="222"/>
      <c r="CU1285" s="222"/>
      <c r="CV1285" s="222"/>
      <c r="CW1285" s="222"/>
      <c r="CX1285" s="222"/>
      <c r="CY1285" s="222"/>
      <c r="CZ1285" s="222"/>
      <c r="DA1285" s="222"/>
      <c r="DB1285" s="224">
        <f t="shared" si="187"/>
        <v>0</v>
      </c>
      <c r="DC1285" s="224">
        <f t="shared" si="188"/>
        <v>0</v>
      </c>
      <c r="DD1285" s="224">
        <f t="shared" si="189"/>
        <v>0</v>
      </c>
      <c r="DE1285" s="225">
        <f t="shared" si="190"/>
        <v>0</v>
      </c>
      <c r="DF1285" s="222"/>
      <c r="DG1285" s="222"/>
    </row>
    <row r="1286" spans="90:111" x14ac:dyDescent="0.25">
      <c r="CL1286" s="223">
        <f t="shared" si="182"/>
        <v>0</v>
      </c>
      <c r="CM1286" s="223">
        <f t="shared" si="183"/>
        <v>0</v>
      </c>
      <c r="CN1286" s="223">
        <f t="shared" si="184"/>
        <v>0</v>
      </c>
      <c r="CO1286" s="223">
        <f t="shared" si="184"/>
        <v>0</v>
      </c>
      <c r="CP1286" s="223">
        <f t="shared" si="185"/>
        <v>0</v>
      </c>
      <c r="CQ1286" s="223">
        <f t="shared" si="186"/>
        <v>0</v>
      </c>
      <c r="CR1286" s="222"/>
      <c r="CS1286" s="222"/>
      <c r="CT1286" s="222"/>
      <c r="CU1286" s="222"/>
      <c r="CV1286" s="222"/>
      <c r="CW1286" s="222"/>
      <c r="CX1286" s="222"/>
      <c r="CY1286" s="222"/>
      <c r="CZ1286" s="222"/>
      <c r="DA1286" s="222"/>
      <c r="DB1286" s="224">
        <f t="shared" si="187"/>
        <v>0</v>
      </c>
      <c r="DC1286" s="224">
        <f t="shared" si="188"/>
        <v>0</v>
      </c>
      <c r="DD1286" s="224">
        <f t="shared" si="189"/>
        <v>0</v>
      </c>
      <c r="DE1286" s="225">
        <f t="shared" si="190"/>
        <v>0</v>
      </c>
      <c r="DF1286" s="222"/>
      <c r="DG1286" s="222"/>
    </row>
    <row r="1287" spans="90:111" x14ac:dyDescent="0.25">
      <c r="CL1287" s="223">
        <f t="shared" si="182"/>
        <v>0</v>
      </c>
      <c r="CM1287" s="223">
        <f t="shared" si="183"/>
        <v>0</v>
      </c>
      <c r="CN1287" s="223">
        <f t="shared" si="184"/>
        <v>0</v>
      </c>
      <c r="CO1287" s="223">
        <f t="shared" si="184"/>
        <v>0</v>
      </c>
      <c r="CP1287" s="223">
        <f t="shared" si="185"/>
        <v>0</v>
      </c>
      <c r="CQ1287" s="223">
        <f t="shared" si="186"/>
        <v>0</v>
      </c>
      <c r="CR1287" s="222"/>
      <c r="CS1287" s="222"/>
      <c r="CT1287" s="222"/>
      <c r="CU1287" s="222"/>
      <c r="CV1287" s="222"/>
      <c r="CW1287" s="222"/>
      <c r="CX1287" s="222"/>
      <c r="CY1287" s="222"/>
      <c r="CZ1287" s="222"/>
      <c r="DA1287" s="222"/>
      <c r="DB1287" s="224">
        <f t="shared" si="187"/>
        <v>0</v>
      </c>
      <c r="DC1287" s="224">
        <f t="shared" si="188"/>
        <v>0</v>
      </c>
      <c r="DD1287" s="224">
        <f t="shared" si="189"/>
        <v>0</v>
      </c>
      <c r="DE1287" s="225">
        <f t="shared" si="190"/>
        <v>0</v>
      </c>
      <c r="DF1287" s="222"/>
      <c r="DG1287" s="222"/>
    </row>
    <row r="1288" spans="90:111" x14ac:dyDescent="0.25">
      <c r="CL1288" s="223">
        <f t="shared" si="182"/>
        <v>0</v>
      </c>
      <c r="CM1288" s="223">
        <f t="shared" si="183"/>
        <v>0</v>
      </c>
      <c r="CN1288" s="223">
        <f t="shared" si="184"/>
        <v>0</v>
      </c>
      <c r="CO1288" s="223">
        <f t="shared" si="184"/>
        <v>0</v>
      </c>
      <c r="CP1288" s="223">
        <f t="shared" si="185"/>
        <v>0</v>
      </c>
      <c r="CQ1288" s="223">
        <f t="shared" si="186"/>
        <v>0</v>
      </c>
      <c r="CR1288" s="222"/>
      <c r="CS1288" s="222"/>
      <c r="CT1288" s="222"/>
      <c r="CU1288" s="222"/>
      <c r="CV1288" s="222"/>
      <c r="CW1288" s="222"/>
      <c r="CX1288" s="222"/>
      <c r="CY1288" s="222"/>
      <c r="CZ1288" s="222"/>
      <c r="DA1288" s="222"/>
      <c r="DB1288" s="224">
        <f t="shared" si="187"/>
        <v>0</v>
      </c>
      <c r="DC1288" s="224">
        <f t="shared" si="188"/>
        <v>0</v>
      </c>
      <c r="DD1288" s="224">
        <f t="shared" si="189"/>
        <v>0</v>
      </c>
      <c r="DE1288" s="225">
        <f t="shared" si="190"/>
        <v>0</v>
      </c>
      <c r="DF1288" s="222"/>
      <c r="DG1288" s="222"/>
    </row>
    <row r="1289" spans="90:111" x14ac:dyDescent="0.25">
      <c r="CL1289" s="223">
        <f t="shared" si="182"/>
        <v>0</v>
      </c>
      <c r="CM1289" s="223">
        <f t="shared" si="183"/>
        <v>0</v>
      </c>
      <c r="CN1289" s="223">
        <f t="shared" si="184"/>
        <v>0</v>
      </c>
      <c r="CO1289" s="223">
        <f t="shared" si="184"/>
        <v>0</v>
      </c>
      <c r="CP1289" s="223">
        <f t="shared" si="185"/>
        <v>0</v>
      </c>
      <c r="CQ1289" s="223">
        <f t="shared" si="186"/>
        <v>0</v>
      </c>
      <c r="CR1289" s="222"/>
      <c r="CS1289" s="222"/>
      <c r="CT1289" s="222"/>
      <c r="CU1289" s="222"/>
      <c r="CV1289" s="222"/>
      <c r="CW1289" s="222"/>
      <c r="CX1289" s="222"/>
      <c r="CY1289" s="222"/>
      <c r="CZ1289" s="222"/>
      <c r="DA1289" s="222"/>
      <c r="DB1289" s="224">
        <f t="shared" si="187"/>
        <v>0</v>
      </c>
      <c r="DC1289" s="224">
        <f t="shared" si="188"/>
        <v>0</v>
      </c>
      <c r="DD1289" s="224">
        <f t="shared" si="189"/>
        <v>0</v>
      </c>
      <c r="DE1289" s="225">
        <f t="shared" si="190"/>
        <v>0</v>
      </c>
      <c r="DF1289" s="222"/>
      <c r="DG1289" s="222"/>
    </row>
    <row r="1290" spans="90:111" x14ac:dyDescent="0.25">
      <c r="CL1290" s="223">
        <f t="shared" si="182"/>
        <v>0</v>
      </c>
      <c r="CM1290" s="223">
        <f t="shared" si="183"/>
        <v>0</v>
      </c>
      <c r="CN1290" s="223">
        <f t="shared" si="184"/>
        <v>0</v>
      </c>
      <c r="CO1290" s="223">
        <f t="shared" si="184"/>
        <v>0</v>
      </c>
      <c r="CP1290" s="223">
        <f t="shared" si="185"/>
        <v>0</v>
      </c>
      <c r="CQ1290" s="223">
        <f t="shared" si="186"/>
        <v>0</v>
      </c>
      <c r="CR1290" s="222"/>
      <c r="CS1290" s="222"/>
      <c r="CT1290" s="222"/>
      <c r="CU1290" s="222"/>
      <c r="CV1290" s="222"/>
      <c r="CW1290" s="222"/>
      <c r="CX1290" s="222"/>
      <c r="CY1290" s="222"/>
      <c r="CZ1290" s="222"/>
      <c r="DA1290" s="222"/>
      <c r="DB1290" s="224">
        <f t="shared" si="187"/>
        <v>0</v>
      </c>
      <c r="DC1290" s="224">
        <f t="shared" si="188"/>
        <v>0</v>
      </c>
      <c r="DD1290" s="224">
        <f t="shared" si="189"/>
        <v>0</v>
      </c>
      <c r="DE1290" s="225">
        <f t="shared" si="190"/>
        <v>0</v>
      </c>
      <c r="DF1290" s="222"/>
      <c r="DG1290" s="222"/>
    </row>
    <row r="1291" spans="90:111" x14ac:dyDescent="0.25">
      <c r="CL1291" s="223">
        <f t="shared" si="182"/>
        <v>0</v>
      </c>
      <c r="CM1291" s="223">
        <f t="shared" si="183"/>
        <v>0</v>
      </c>
      <c r="CN1291" s="223">
        <f t="shared" si="184"/>
        <v>0</v>
      </c>
      <c r="CO1291" s="223">
        <f t="shared" si="184"/>
        <v>0</v>
      </c>
      <c r="CP1291" s="223">
        <f t="shared" si="185"/>
        <v>0</v>
      </c>
      <c r="CQ1291" s="223">
        <f t="shared" si="186"/>
        <v>0</v>
      </c>
      <c r="CR1291" s="222"/>
      <c r="CS1291" s="222"/>
      <c r="CT1291" s="222"/>
      <c r="CU1291" s="222"/>
      <c r="CV1291" s="222"/>
      <c r="CW1291" s="222"/>
      <c r="CX1291" s="222"/>
      <c r="CY1291" s="222"/>
      <c r="CZ1291" s="222"/>
      <c r="DA1291" s="222"/>
      <c r="DB1291" s="224">
        <f t="shared" si="187"/>
        <v>0</v>
      </c>
      <c r="DC1291" s="224">
        <f t="shared" si="188"/>
        <v>0</v>
      </c>
      <c r="DD1291" s="224">
        <f t="shared" si="189"/>
        <v>0</v>
      </c>
      <c r="DE1291" s="225">
        <f t="shared" si="190"/>
        <v>0</v>
      </c>
      <c r="DF1291" s="222"/>
      <c r="DG1291" s="222"/>
    </row>
    <row r="1292" spans="90:111" x14ac:dyDescent="0.25">
      <c r="CL1292" s="223">
        <f t="shared" si="182"/>
        <v>0</v>
      </c>
      <c r="CM1292" s="223">
        <f t="shared" si="183"/>
        <v>0</v>
      </c>
      <c r="CN1292" s="223">
        <f t="shared" si="184"/>
        <v>0</v>
      </c>
      <c r="CO1292" s="223">
        <f t="shared" si="184"/>
        <v>0</v>
      </c>
      <c r="CP1292" s="223">
        <f t="shared" si="185"/>
        <v>0</v>
      </c>
      <c r="CQ1292" s="223">
        <f t="shared" si="186"/>
        <v>0</v>
      </c>
      <c r="CR1292" s="222"/>
      <c r="CS1292" s="222"/>
      <c r="CT1292" s="222"/>
      <c r="CU1292" s="222"/>
      <c r="CV1292" s="222"/>
      <c r="CW1292" s="222"/>
      <c r="CX1292" s="222"/>
      <c r="CY1292" s="222"/>
      <c r="CZ1292" s="222"/>
      <c r="DA1292" s="222"/>
      <c r="DB1292" s="224">
        <f t="shared" si="187"/>
        <v>0</v>
      </c>
      <c r="DC1292" s="224">
        <f t="shared" si="188"/>
        <v>0</v>
      </c>
      <c r="DD1292" s="224">
        <f t="shared" si="189"/>
        <v>0</v>
      </c>
      <c r="DE1292" s="225">
        <f t="shared" si="190"/>
        <v>0</v>
      </c>
      <c r="DF1292" s="222"/>
      <c r="DG1292" s="222"/>
    </row>
    <row r="1293" spans="90:111" x14ac:dyDescent="0.25">
      <c r="CL1293" s="223">
        <f t="shared" si="182"/>
        <v>0</v>
      </c>
      <c r="CM1293" s="223">
        <f t="shared" si="183"/>
        <v>0</v>
      </c>
      <c r="CN1293" s="223">
        <f t="shared" si="184"/>
        <v>0</v>
      </c>
      <c r="CO1293" s="223">
        <f t="shared" si="184"/>
        <v>0</v>
      </c>
      <c r="CP1293" s="223">
        <f t="shared" si="185"/>
        <v>0</v>
      </c>
      <c r="CQ1293" s="223">
        <f t="shared" si="186"/>
        <v>0</v>
      </c>
      <c r="CR1293" s="222"/>
      <c r="CS1293" s="222"/>
      <c r="CT1293" s="222"/>
      <c r="CU1293" s="222"/>
      <c r="CV1293" s="222"/>
      <c r="CW1293" s="222"/>
      <c r="CX1293" s="222"/>
      <c r="CY1293" s="222"/>
      <c r="CZ1293" s="222"/>
      <c r="DA1293" s="222"/>
      <c r="DB1293" s="224">
        <f t="shared" si="187"/>
        <v>0</v>
      </c>
      <c r="DC1293" s="224">
        <f t="shared" si="188"/>
        <v>0</v>
      </c>
      <c r="DD1293" s="224">
        <f t="shared" si="189"/>
        <v>0</v>
      </c>
      <c r="DE1293" s="225">
        <f t="shared" si="190"/>
        <v>0</v>
      </c>
      <c r="DF1293" s="222"/>
      <c r="DG1293" s="222"/>
    </row>
    <row r="1294" spans="90:111" x14ac:dyDescent="0.25">
      <c r="CL1294" s="223">
        <f t="shared" si="182"/>
        <v>0</v>
      </c>
      <c r="CM1294" s="223">
        <f t="shared" si="183"/>
        <v>0</v>
      </c>
      <c r="CN1294" s="223">
        <f t="shared" si="184"/>
        <v>0</v>
      </c>
      <c r="CO1294" s="223">
        <f t="shared" si="184"/>
        <v>0</v>
      </c>
      <c r="CP1294" s="223">
        <f t="shared" si="185"/>
        <v>0</v>
      </c>
      <c r="CQ1294" s="223">
        <f t="shared" si="186"/>
        <v>0</v>
      </c>
      <c r="CR1294" s="222"/>
      <c r="CS1294" s="222"/>
      <c r="CT1294" s="222"/>
      <c r="CU1294" s="222"/>
      <c r="CV1294" s="222"/>
      <c r="CW1294" s="222"/>
      <c r="CX1294" s="222"/>
      <c r="CY1294" s="222"/>
      <c r="CZ1294" s="222"/>
      <c r="DA1294" s="222"/>
      <c r="DB1294" s="224">
        <f t="shared" si="187"/>
        <v>0</v>
      </c>
      <c r="DC1294" s="224">
        <f t="shared" si="188"/>
        <v>0</v>
      </c>
      <c r="DD1294" s="224">
        <f t="shared" si="189"/>
        <v>0</v>
      </c>
      <c r="DE1294" s="225">
        <f t="shared" si="190"/>
        <v>0</v>
      </c>
      <c r="DF1294" s="222"/>
      <c r="DG1294" s="222"/>
    </row>
    <row r="1295" spans="90:111" x14ac:dyDescent="0.25">
      <c r="CL1295" s="223">
        <f t="shared" si="182"/>
        <v>0</v>
      </c>
      <c r="CM1295" s="223">
        <f t="shared" si="183"/>
        <v>0</v>
      </c>
      <c r="CN1295" s="223">
        <f t="shared" si="184"/>
        <v>0</v>
      </c>
      <c r="CO1295" s="223">
        <f t="shared" si="184"/>
        <v>0</v>
      </c>
      <c r="CP1295" s="223">
        <f t="shared" si="185"/>
        <v>0</v>
      </c>
      <c r="CQ1295" s="223">
        <f t="shared" si="186"/>
        <v>0</v>
      </c>
      <c r="CR1295" s="222"/>
      <c r="CS1295" s="222"/>
      <c r="CT1295" s="222"/>
      <c r="CU1295" s="222"/>
      <c r="CV1295" s="222"/>
      <c r="CW1295" s="222"/>
      <c r="CX1295" s="222"/>
      <c r="CY1295" s="222"/>
      <c r="CZ1295" s="222"/>
      <c r="DA1295" s="222"/>
      <c r="DB1295" s="224">
        <f t="shared" si="187"/>
        <v>0</v>
      </c>
      <c r="DC1295" s="224">
        <f t="shared" si="188"/>
        <v>0</v>
      </c>
      <c r="DD1295" s="224">
        <f t="shared" si="189"/>
        <v>0</v>
      </c>
      <c r="DE1295" s="225">
        <f t="shared" si="190"/>
        <v>0</v>
      </c>
      <c r="DF1295" s="222"/>
      <c r="DG1295" s="222"/>
    </row>
    <row r="1296" spans="90:111" x14ac:dyDescent="0.25">
      <c r="CL1296" s="223">
        <f t="shared" si="182"/>
        <v>0</v>
      </c>
      <c r="CM1296" s="223">
        <f t="shared" si="183"/>
        <v>0</v>
      </c>
      <c r="CN1296" s="223">
        <f t="shared" si="184"/>
        <v>0</v>
      </c>
      <c r="CO1296" s="223">
        <f t="shared" si="184"/>
        <v>0</v>
      </c>
      <c r="CP1296" s="223">
        <f t="shared" si="185"/>
        <v>0</v>
      </c>
      <c r="CQ1296" s="223">
        <f t="shared" si="186"/>
        <v>0</v>
      </c>
      <c r="CR1296" s="222"/>
      <c r="CS1296" s="222"/>
      <c r="CT1296" s="222"/>
      <c r="CU1296" s="222"/>
      <c r="CV1296" s="222"/>
      <c r="CW1296" s="222"/>
      <c r="CX1296" s="222"/>
      <c r="CY1296" s="222"/>
      <c r="CZ1296" s="222"/>
      <c r="DA1296" s="222"/>
      <c r="DB1296" s="224">
        <f t="shared" si="187"/>
        <v>0</v>
      </c>
      <c r="DC1296" s="224">
        <f t="shared" si="188"/>
        <v>0</v>
      </c>
      <c r="DD1296" s="224">
        <f t="shared" si="189"/>
        <v>0</v>
      </c>
      <c r="DE1296" s="225">
        <f t="shared" si="190"/>
        <v>0</v>
      </c>
      <c r="DF1296" s="222"/>
      <c r="DG1296" s="222"/>
    </row>
    <row r="1297" spans="90:111" x14ac:dyDescent="0.25">
      <c r="CL1297" s="223">
        <f t="shared" si="182"/>
        <v>0</v>
      </c>
      <c r="CM1297" s="223">
        <f t="shared" si="183"/>
        <v>0</v>
      </c>
      <c r="CN1297" s="223">
        <f t="shared" si="184"/>
        <v>0</v>
      </c>
      <c r="CO1297" s="223">
        <f t="shared" si="184"/>
        <v>0</v>
      </c>
      <c r="CP1297" s="223">
        <f t="shared" si="185"/>
        <v>0</v>
      </c>
      <c r="CQ1297" s="223">
        <f t="shared" si="186"/>
        <v>0</v>
      </c>
      <c r="CR1297" s="222"/>
      <c r="CS1297" s="222"/>
      <c r="CT1297" s="222"/>
      <c r="CU1297" s="222"/>
      <c r="CV1297" s="222"/>
      <c r="CW1297" s="222"/>
      <c r="CX1297" s="222"/>
      <c r="CY1297" s="222"/>
      <c r="CZ1297" s="222"/>
      <c r="DA1297" s="222"/>
      <c r="DB1297" s="224">
        <f t="shared" si="187"/>
        <v>0</v>
      </c>
      <c r="DC1297" s="224">
        <f t="shared" si="188"/>
        <v>0</v>
      </c>
      <c r="DD1297" s="224">
        <f t="shared" si="189"/>
        <v>0</v>
      </c>
      <c r="DE1297" s="225">
        <f t="shared" si="190"/>
        <v>0</v>
      </c>
      <c r="DF1297" s="222"/>
      <c r="DG1297" s="222"/>
    </row>
    <row r="1298" spans="90:111" x14ac:dyDescent="0.25">
      <c r="CL1298" s="223">
        <f t="shared" si="182"/>
        <v>0</v>
      </c>
      <c r="CM1298" s="223">
        <f t="shared" si="183"/>
        <v>0</v>
      </c>
      <c r="CN1298" s="223">
        <f t="shared" si="184"/>
        <v>0</v>
      </c>
      <c r="CO1298" s="223">
        <f t="shared" si="184"/>
        <v>0</v>
      </c>
      <c r="CP1298" s="223">
        <f t="shared" si="185"/>
        <v>0</v>
      </c>
      <c r="CQ1298" s="223">
        <f t="shared" si="186"/>
        <v>0</v>
      </c>
      <c r="CR1298" s="222"/>
      <c r="CS1298" s="222"/>
      <c r="CT1298" s="222"/>
      <c r="CU1298" s="222"/>
      <c r="CV1298" s="222"/>
      <c r="CW1298" s="222"/>
      <c r="CX1298" s="222"/>
      <c r="CY1298" s="222"/>
      <c r="CZ1298" s="222"/>
      <c r="DA1298" s="222"/>
      <c r="DB1298" s="224">
        <f t="shared" si="187"/>
        <v>0</v>
      </c>
      <c r="DC1298" s="224">
        <f t="shared" si="188"/>
        <v>0</v>
      </c>
      <c r="DD1298" s="224">
        <f t="shared" si="189"/>
        <v>0</v>
      </c>
      <c r="DE1298" s="225">
        <f t="shared" si="190"/>
        <v>0</v>
      </c>
      <c r="DF1298" s="222"/>
      <c r="DG1298" s="222"/>
    </row>
    <row r="1299" spans="90:111" x14ac:dyDescent="0.25">
      <c r="CL1299" s="223">
        <f t="shared" si="182"/>
        <v>0</v>
      </c>
      <c r="CM1299" s="223">
        <f t="shared" si="183"/>
        <v>0</v>
      </c>
      <c r="CN1299" s="223">
        <f t="shared" si="184"/>
        <v>0</v>
      </c>
      <c r="CO1299" s="223">
        <f t="shared" si="184"/>
        <v>0</v>
      </c>
      <c r="CP1299" s="223">
        <f t="shared" si="185"/>
        <v>0</v>
      </c>
      <c r="CQ1299" s="223">
        <f t="shared" si="186"/>
        <v>0</v>
      </c>
      <c r="CR1299" s="222"/>
      <c r="CS1299" s="222"/>
      <c r="CT1299" s="222"/>
      <c r="CU1299" s="222"/>
      <c r="CV1299" s="222"/>
      <c r="CW1299" s="222"/>
      <c r="CX1299" s="222"/>
      <c r="CY1299" s="222"/>
      <c r="CZ1299" s="222"/>
      <c r="DA1299" s="222"/>
      <c r="DB1299" s="224">
        <f t="shared" si="187"/>
        <v>0</v>
      </c>
      <c r="DC1299" s="224">
        <f t="shared" si="188"/>
        <v>0</v>
      </c>
      <c r="DD1299" s="224">
        <f t="shared" si="189"/>
        <v>0</v>
      </c>
      <c r="DE1299" s="225">
        <f t="shared" si="190"/>
        <v>0</v>
      </c>
      <c r="DF1299" s="222"/>
      <c r="DG1299" s="222"/>
    </row>
    <row r="1300" spans="90:111" x14ac:dyDescent="0.25">
      <c r="CL1300" s="223">
        <f t="shared" si="182"/>
        <v>0</v>
      </c>
      <c r="CM1300" s="223">
        <f t="shared" si="183"/>
        <v>0</v>
      </c>
      <c r="CN1300" s="223">
        <f t="shared" si="184"/>
        <v>0</v>
      </c>
      <c r="CO1300" s="223">
        <f t="shared" si="184"/>
        <v>0</v>
      </c>
      <c r="CP1300" s="223">
        <f t="shared" si="185"/>
        <v>0</v>
      </c>
      <c r="CQ1300" s="223">
        <f t="shared" si="186"/>
        <v>0</v>
      </c>
      <c r="CR1300" s="222"/>
      <c r="CS1300" s="222"/>
      <c r="CT1300" s="222"/>
      <c r="CU1300" s="222"/>
      <c r="CV1300" s="222"/>
      <c r="CW1300" s="222"/>
      <c r="CX1300" s="222"/>
      <c r="CY1300" s="222"/>
      <c r="CZ1300" s="222"/>
      <c r="DA1300" s="222"/>
      <c r="DB1300" s="224">
        <f t="shared" si="187"/>
        <v>0</v>
      </c>
      <c r="DC1300" s="224">
        <f t="shared" si="188"/>
        <v>0</v>
      </c>
      <c r="DD1300" s="224">
        <f t="shared" si="189"/>
        <v>0</v>
      </c>
      <c r="DE1300" s="225">
        <f t="shared" si="190"/>
        <v>0</v>
      </c>
      <c r="DF1300" s="222"/>
      <c r="DG1300" s="222"/>
    </row>
    <row r="1301" spans="90:111" x14ac:dyDescent="0.25">
      <c r="CL1301" s="223">
        <f t="shared" si="182"/>
        <v>0</v>
      </c>
      <c r="CM1301" s="223">
        <f t="shared" si="183"/>
        <v>0</v>
      </c>
      <c r="CN1301" s="223">
        <f t="shared" si="184"/>
        <v>0</v>
      </c>
      <c r="CO1301" s="223">
        <f t="shared" si="184"/>
        <v>0</v>
      </c>
      <c r="CP1301" s="223">
        <f t="shared" si="185"/>
        <v>0</v>
      </c>
      <c r="CQ1301" s="223">
        <f t="shared" si="186"/>
        <v>0</v>
      </c>
      <c r="CR1301" s="222"/>
      <c r="CS1301" s="222"/>
      <c r="CT1301" s="222"/>
      <c r="CU1301" s="222"/>
      <c r="CV1301" s="222"/>
      <c r="CW1301" s="222"/>
      <c r="CX1301" s="222"/>
      <c r="CY1301" s="222"/>
      <c r="CZ1301" s="222"/>
      <c r="DA1301" s="222"/>
      <c r="DB1301" s="224">
        <f t="shared" si="187"/>
        <v>0</v>
      </c>
      <c r="DC1301" s="224">
        <f t="shared" si="188"/>
        <v>0</v>
      </c>
      <c r="DD1301" s="224">
        <f t="shared" si="189"/>
        <v>0</v>
      </c>
      <c r="DE1301" s="225">
        <f t="shared" si="190"/>
        <v>0</v>
      </c>
      <c r="DF1301" s="222"/>
      <c r="DG1301" s="222"/>
    </row>
    <row r="1302" spans="90:111" x14ac:dyDescent="0.25">
      <c r="CL1302" s="223">
        <f t="shared" si="182"/>
        <v>0</v>
      </c>
      <c r="CM1302" s="223">
        <f t="shared" si="183"/>
        <v>0</v>
      </c>
      <c r="CN1302" s="223">
        <f t="shared" si="184"/>
        <v>0</v>
      </c>
      <c r="CO1302" s="223">
        <f t="shared" si="184"/>
        <v>0</v>
      </c>
      <c r="CP1302" s="223">
        <f t="shared" si="185"/>
        <v>0</v>
      </c>
      <c r="CQ1302" s="223">
        <f t="shared" si="186"/>
        <v>0</v>
      </c>
      <c r="CR1302" s="222"/>
      <c r="CS1302" s="222"/>
      <c r="CT1302" s="222"/>
      <c r="CU1302" s="222"/>
      <c r="CV1302" s="222"/>
      <c r="CW1302" s="222"/>
      <c r="CX1302" s="222"/>
      <c r="CY1302" s="222"/>
      <c r="CZ1302" s="222"/>
      <c r="DA1302" s="222"/>
      <c r="DB1302" s="224">
        <f t="shared" si="187"/>
        <v>0</v>
      </c>
      <c r="DC1302" s="224">
        <f t="shared" si="188"/>
        <v>0</v>
      </c>
      <c r="DD1302" s="224">
        <f t="shared" si="189"/>
        <v>0</v>
      </c>
      <c r="DE1302" s="225">
        <f t="shared" si="190"/>
        <v>0</v>
      </c>
      <c r="DF1302" s="222"/>
      <c r="DG1302" s="222"/>
    </row>
    <row r="1303" spans="90:111" x14ac:dyDescent="0.25">
      <c r="CL1303" s="223">
        <f t="shared" si="182"/>
        <v>0</v>
      </c>
      <c r="CM1303" s="223">
        <f t="shared" si="183"/>
        <v>0</v>
      </c>
      <c r="CN1303" s="223">
        <f t="shared" si="184"/>
        <v>0</v>
      </c>
      <c r="CO1303" s="223">
        <f t="shared" si="184"/>
        <v>0</v>
      </c>
      <c r="CP1303" s="223">
        <f t="shared" si="185"/>
        <v>0</v>
      </c>
      <c r="CQ1303" s="223">
        <f t="shared" si="186"/>
        <v>0</v>
      </c>
      <c r="CR1303" s="222"/>
      <c r="CS1303" s="222"/>
      <c r="CT1303" s="222"/>
      <c r="CU1303" s="222"/>
      <c r="CV1303" s="222"/>
      <c r="CW1303" s="222"/>
      <c r="CX1303" s="222"/>
      <c r="CY1303" s="222"/>
      <c r="CZ1303" s="222"/>
      <c r="DA1303" s="222"/>
      <c r="DB1303" s="224">
        <f t="shared" si="187"/>
        <v>0</v>
      </c>
      <c r="DC1303" s="224">
        <f t="shared" si="188"/>
        <v>0</v>
      </c>
      <c r="DD1303" s="224">
        <f t="shared" si="189"/>
        <v>0</v>
      </c>
      <c r="DE1303" s="225">
        <f t="shared" si="190"/>
        <v>0</v>
      </c>
      <c r="DF1303" s="222"/>
      <c r="DG1303" s="222"/>
    </row>
    <row r="1304" spans="90:111" x14ac:dyDescent="0.25">
      <c r="CL1304" s="223">
        <f t="shared" si="182"/>
        <v>0</v>
      </c>
      <c r="CM1304" s="223">
        <f t="shared" si="183"/>
        <v>0</v>
      </c>
      <c r="CN1304" s="223">
        <f t="shared" si="184"/>
        <v>0</v>
      </c>
      <c r="CO1304" s="223">
        <f t="shared" si="184"/>
        <v>0</v>
      </c>
      <c r="CP1304" s="223">
        <f t="shared" si="185"/>
        <v>0</v>
      </c>
      <c r="CQ1304" s="223">
        <f t="shared" si="186"/>
        <v>0</v>
      </c>
      <c r="CR1304" s="222"/>
      <c r="CS1304" s="222"/>
      <c r="CT1304" s="222"/>
      <c r="CU1304" s="222"/>
      <c r="CV1304" s="222"/>
      <c r="CW1304" s="222"/>
      <c r="CX1304" s="222"/>
      <c r="CY1304" s="222"/>
      <c r="CZ1304" s="222"/>
      <c r="DA1304" s="222"/>
      <c r="DB1304" s="224">
        <f t="shared" si="187"/>
        <v>0</v>
      </c>
      <c r="DC1304" s="224">
        <f t="shared" si="188"/>
        <v>0</v>
      </c>
      <c r="DD1304" s="224">
        <f t="shared" si="189"/>
        <v>0</v>
      </c>
      <c r="DE1304" s="225">
        <f t="shared" si="190"/>
        <v>0</v>
      </c>
      <c r="DF1304" s="222"/>
      <c r="DG1304" s="222"/>
    </row>
    <row r="1305" spans="90:111" x14ac:dyDescent="0.25">
      <c r="CL1305" s="223">
        <f t="shared" si="182"/>
        <v>0</v>
      </c>
      <c r="CM1305" s="223">
        <f t="shared" si="183"/>
        <v>0</v>
      </c>
      <c r="CN1305" s="223">
        <f t="shared" si="184"/>
        <v>0</v>
      </c>
      <c r="CO1305" s="223">
        <f t="shared" si="184"/>
        <v>0</v>
      </c>
      <c r="CP1305" s="223">
        <f t="shared" si="185"/>
        <v>0</v>
      </c>
      <c r="CQ1305" s="223">
        <f t="shared" si="186"/>
        <v>0</v>
      </c>
      <c r="CR1305" s="222"/>
      <c r="CS1305" s="222"/>
      <c r="CT1305" s="222"/>
      <c r="CU1305" s="222"/>
      <c r="CV1305" s="222"/>
      <c r="CW1305" s="222"/>
      <c r="CX1305" s="222"/>
      <c r="CY1305" s="222"/>
      <c r="CZ1305" s="222"/>
      <c r="DA1305" s="222"/>
      <c r="DB1305" s="224">
        <f t="shared" si="187"/>
        <v>0</v>
      </c>
      <c r="DC1305" s="224">
        <f t="shared" si="188"/>
        <v>0</v>
      </c>
      <c r="DD1305" s="224">
        <f t="shared" si="189"/>
        <v>0</v>
      </c>
      <c r="DE1305" s="225">
        <f t="shared" si="190"/>
        <v>0</v>
      </c>
      <c r="DF1305" s="222"/>
      <c r="DG1305" s="222"/>
    </row>
    <row r="1306" spans="90:111" x14ac:dyDescent="0.25">
      <c r="CL1306" s="223">
        <f t="shared" si="182"/>
        <v>0</v>
      </c>
      <c r="CM1306" s="223">
        <f t="shared" si="183"/>
        <v>0</v>
      </c>
      <c r="CN1306" s="223">
        <f t="shared" si="184"/>
        <v>0</v>
      </c>
      <c r="CO1306" s="223">
        <f t="shared" si="184"/>
        <v>0</v>
      </c>
      <c r="CP1306" s="223">
        <f t="shared" si="185"/>
        <v>0</v>
      </c>
      <c r="CQ1306" s="223">
        <f t="shared" si="186"/>
        <v>0</v>
      </c>
      <c r="CR1306" s="222"/>
      <c r="CS1306" s="222"/>
      <c r="CT1306" s="222"/>
      <c r="CU1306" s="222"/>
      <c r="CV1306" s="222"/>
      <c r="CW1306" s="222"/>
      <c r="CX1306" s="222"/>
      <c r="CY1306" s="222"/>
      <c r="CZ1306" s="222"/>
      <c r="DA1306" s="222"/>
      <c r="DB1306" s="224">
        <f t="shared" si="187"/>
        <v>0</v>
      </c>
      <c r="DC1306" s="224">
        <f t="shared" si="188"/>
        <v>0</v>
      </c>
      <c r="DD1306" s="224">
        <f t="shared" si="189"/>
        <v>0</v>
      </c>
      <c r="DE1306" s="225">
        <f t="shared" si="190"/>
        <v>0</v>
      </c>
      <c r="DF1306" s="222"/>
      <c r="DG1306" s="222"/>
    </row>
    <row r="1307" spans="90:111" x14ac:dyDescent="0.25">
      <c r="CL1307" s="223">
        <f t="shared" si="182"/>
        <v>0</v>
      </c>
      <c r="CM1307" s="223">
        <f t="shared" si="183"/>
        <v>0</v>
      </c>
      <c r="CN1307" s="223">
        <f t="shared" si="184"/>
        <v>0</v>
      </c>
      <c r="CO1307" s="223">
        <f t="shared" si="184"/>
        <v>0</v>
      </c>
      <c r="CP1307" s="223">
        <f t="shared" si="185"/>
        <v>0</v>
      </c>
      <c r="CQ1307" s="223">
        <f t="shared" si="186"/>
        <v>0</v>
      </c>
      <c r="CR1307" s="222"/>
      <c r="CS1307" s="222"/>
      <c r="CT1307" s="222"/>
      <c r="CU1307" s="222"/>
      <c r="CV1307" s="222"/>
      <c r="CW1307" s="222"/>
      <c r="CX1307" s="222"/>
      <c r="CY1307" s="222"/>
      <c r="CZ1307" s="222"/>
      <c r="DA1307" s="222"/>
      <c r="DB1307" s="224">
        <f t="shared" si="187"/>
        <v>0</v>
      </c>
      <c r="DC1307" s="224">
        <f t="shared" si="188"/>
        <v>0</v>
      </c>
      <c r="DD1307" s="224">
        <f t="shared" si="189"/>
        <v>0</v>
      </c>
      <c r="DE1307" s="225">
        <f t="shared" si="190"/>
        <v>0</v>
      </c>
      <c r="DF1307" s="222"/>
      <c r="DG1307" s="222"/>
    </row>
    <row r="1308" spans="90:111" x14ac:dyDescent="0.25">
      <c r="CL1308" s="223">
        <f t="shared" si="182"/>
        <v>0</v>
      </c>
      <c r="CM1308" s="223">
        <f t="shared" si="183"/>
        <v>0</v>
      </c>
      <c r="CN1308" s="223">
        <f t="shared" si="184"/>
        <v>0</v>
      </c>
      <c r="CO1308" s="223">
        <f t="shared" si="184"/>
        <v>0</v>
      </c>
      <c r="CP1308" s="223">
        <f t="shared" si="185"/>
        <v>0</v>
      </c>
      <c r="CQ1308" s="223">
        <f t="shared" si="186"/>
        <v>0</v>
      </c>
      <c r="CR1308" s="222"/>
      <c r="CS1308" s="222"/>
      <c r="CT1308" s="222"/>
      <c r="CU1308" s="222"/>
      <c r="CV1308" s="222"/>
      <c r="CW1308" s="222"/>
      <c r="CX1308" s="222"/>
      <c r="CY1308" s="222"/>
      <c r="CZ1308" s="222"/>
      <c r="DA1308" s="222"/>
      <c r="DB1308" s="224">
        <f t="shared" si="187"/>
        <v>0</v>
      </c>
      <c r="DC1308" s="224">
        <f t="shared" si="188"/>
        <v>0</v>
      </c>
      <c r="DD1308" s="224">
        <f t="shared" si="189"/>
        <v>0</v>
      </c>
      <c r="DE1308" s="225">
        <f t="shared" si="190"/>
        <v>0</v>
      </c>
      <c r="DF1308" s="222"/>
      <c r="DG1308" s="222"/>
    </row>
    <row r="1309" spans="90:111" x14ac:dyDescent="0.25">
      <c r="CL1309" s="223">
        <f t="shared" si="182"/>
        <v>0</v>
      </c>
      <c r="CM1309" s="223">
        <f t="shared" si="183"/>
        <v>0</v>
      </c>
      <c r="CN1309" s="223">
        <f t="shared" si="184"/>
        <v>0</v>
      </c>
      <c r="CO1309" s="223">
        <f t="shared" si="184"/>
        <v>0</v>
      </c>
      <c r="CP1309" s="223">
        <f t="shared" si="185"/>
        <v>0</v>
      </c>
      <c r="CQ1309" s="223">
        <f t="shared" si="186"/>
        <v>0</v>
      </c>
      <c r="CR1309" s="222"/>
      <c r="CS1309" s="222"/>
      <c r="CT1309" s="222"/>
      <c r="CU1309" s="222"/>
      <c r="CV1309" s="222"/>
      <c r="CW1309" s="222"/>
      <c r="CX1309" s="222"/>
      <c r="CY1309" s="222"/>
      <c r="CZ1309" s="222"/>
      <c r="DA1309" s="222"/>
      <c r="DB1309" s="224">
        <f t="shared" si="187"/>
        <v>0</v>
      </c>
      <c r="DC1309" s="224">
        <f t="shared" si="188"/>
        <v>0</v>
      </c>
      <c r="DD1309" s="224">
        <f t="shared" si="189"/>
        <v>0</v>
      </c>
      <c r="DE1309" s="225">
        <f t="shared" si="190"/>
        <v>0</v>
      </c>
      <c r="DF1309" s="222"/>
      <c r="DG1309" s="222"/>
    </row>
    <row r="1310" spans="90:111" x14ac:dyDescent="0.25">
      <c r="CL1310" s="223">
        <f t="shared" si="182"/>
        <v>0</v>
      </c>
      <c r="CM1310" s="223">
        <f t="shared" si="183"/>
        <v>0</v>
      </c>
      <c r="CN1310" s="223">
        <f t="shared" si="184"/>
        <v>0</v>
      </c>
      <c r="CO1310" s="223">
        <f t="shared" si="184"/>
        <v>0</v>
      </c>
      <c r="CP1310" s="223">
        <f t="shared" si="185"/>
        <v>0</v>
      </c>
      <c r="CQ1310" s="223">
        <f t="shared" si="186"/>
        <v>0</v>
      </c>
      <c r="CR1310" s="222"/>
      <c r="CS1310" s="222"/>
      <c r="CT1310" s="222"/>
      <c r="CU1310" s="222"/>
      <c r="CV1310" s="222"/>
      <c r="CW1310" s="222"/>
      <c r="CX1310" s="222"/>
      <c r="CY1310" s="222"/>
      <c r="CZ1310" s="222"/>
      <c r="DA1310" s="222"/>
      <c r="DB1310" s="224">
        <f t="shared" si="187"/>
        <v>0</v>
      </c>
      <c r="DC1310" s="224">
        <f t="shared" si="188"/>
        <v>0</v>
      </c>
      <c r="DD1310" s="224">
        <f t="shared" si="189"/>
        <v>0</v>
      </c>
      <c r="DE1310" s="225">
        <f t="shared" si="190"/>
        <v>0</v>
      </c>
      <c r="DF1310" s="222"/>
      <c r="DG1310" s="222"/>
    </row>
    <row r="1311" spans="90:111" x14ac:dyDescent="0.25">
      <c r="CL1311" s="223">
        <f t="shared" si="182"/>
        <v>0</v>
      </c>
      <c r="CM1311" s="223">
        <f t="shared" si="183"/>
        <v>0</v>
      </c>
      <c r="CN1311" s="223">
        <f t="shared" si="184"/>
        <v>0</v>
      </c>
      <c r="CO1311" s="223">
        <f t="shared" si="184"/>
        <v>0</v>
      </c>
      <c r="CP1311" s="223">
        <f t="shared" si="185"/>
        <v>0</v>
      </c>
      <c r="CQ1311" s="223">
        <f t="shared" si="186"/>
        <v>0</v>
      </c>
      <c r="CR1311" s="222"/>
      <c r="CS1311" s="222"/>
      <c r="CT1311" s="222"/>
      <c r="CU1311" s="222"/>
      <c r="CV1311" s="222"/>
      <c r="CW1311" s="222"/>
      <c r="CX1311" s="222"/>
      <c r="CY1311" s="222"/>
      <c r="CZ1311" s="222"/>
      <c r="DA1311" s="222"/>
      <c r="DB1311" s="224">
        <f t="shared" si="187"/>
        <v>0</v>
      </c>
      <c r="DC1311" s="224">
        <f t="shared" si="188"/>
        <v>0</v>
      </c>
      <c r="DD1311" s="224">
        <f t="shared" si="189"/>
        <v>0</v>
      </c>
      <c r="DE1311" s="225">
        <f t="shared" si="190"/>
        <v>0</v>
      </c>
      <c r="DF1311" s="222"/>
      <c r="DG1311" s="222"/>
    </row>
    <row r="1312" spans="90:111" x14ac:dyDescent="0.25">
      <c r="CL1312" s="223">
        <f t="shared" si="182"/>
        <v>0</v>
      </c>
      <c r="CM1312" s="223">
        <f t="shared" si="183"/>
        <v>0</v>
      </c>
      <c r="CN1312" s="223">
        <f t="shared" si="184"/>
        <v>0</v>
      </c>
      <c r="CO1312" s="223">
        <f t="shared" si="184"/>
        <v>0</v>
      </c>
      <c r="CP1312" s="223">
        <f t="shared" si="185"/>
        <v>0</v>
      </c>
      <c r="CQ1312" s="223">
        <f t="shared" si="186"/>
        <v>0</v>
      </c>
      <c r="CR1312" s="222"/>
      <c r="CS1312" s="222"/>
      <c r="CT1312" s="222"/>
      <c r="CU1312" s="222"/>
      <c r="CV1312" s="222"/>
      <c r="CW1312" s="222"/>
      <c r="CX1312" s="222"/>
      <c r="CY1312" s="222"/>
      <c r="CZ1312" s="222"/>
      <c r="DA1312" s="222"/>
      <c r="DB1312" s="224">
        <f t="shared" si="187"/>
        <v>0</v>
      </c>
      <c r="DC1312" s="224">
        <f t="shared" si="188"/>
        <v>0</v>
      </c>
      <c r="DD1312" s="224">
        <f t="shared" si="189"/>
        <v>0</v>
      </c>
      <c r="DE1312" s="225">
        <f t="shared" si="190"/>
        <v>0</v>
      </c>
      <c r="DF1312" s="222"/>
      <c r="DG1312" s="222"/>
    </row>
    <row r="1313" spans="90:111" x14ac:dyDescent="0.25">
      <c r="CL1313" s="223">
        <f t="shared" si="182"/>
        <v>0</v>
      </c>
      <c r="CM1313" s="223">
        <f t="shared" si="183"/>
        <v>0</v>
      </c>
      <c r="CN1313" s="223">
        <f t="shared" si="184"/>
        <v>0</v>
      </c>
      <c r="CO1313" s="223">
        <f t="shared" si="184"/>
        <v>0</v>
      </c>
      <c r="CP1313" s="223">
        <f t="shared" si="185"/>
        <v>0</v>
      </c>
      <c r="CQ1313" s="223">
        <f t="shared" si="186"/>
        <v>0</v>
      </c>
      <c r="CR1313" s="222"/>
      <c r="CS1313" s="222"/>
      <c r="CT1313" s="222"/>
      <c r="CU1313" s="222"/>
      <c r="CV1313" s="222"/>
      <c r="CW1313" s="222"/>
      <c r="CX1313" s="222"/>
      <c r="CY1313" s="222"/>
      <c r="CZ1313" s="222"/>
      <c r="DA1313" s="222"/>
      <c r="DB1313" s="224">
        <f t="shared" si="187"/>
        <v>0</v>
      </c>
      <c r="DC1313" s="224">
        <f t="shared" si="188"/>
        <v>0</v>
      </c>
      <c r="DD1313" s="224">
        <f t="shared" si="189"/>
        <v>0</v>
      </c>
      <c r="DE1313" s="225">
        <f t="shared" si="190"/>
        <v>0</v>
      </c>
      <c r="DF1313" s="222"/>
      <c r="DG1313" s="222"/>
    </row>
    <row r="1314" spans="90:111" x14ac:dyDescent="0.25">
      <c r="CL1314" s="223">
        <f t="shared" si="182"/>
        <v>0</v>
      </c>
      <c r="CM1314" s="223">
        <f t="shared" si="183"/>
        <v>0</v>
      </c>
      <c r="CN1314" s="223">
        <f t="shared" si="184"/>
        <v>0</v>
      </c>
      <c r="CO1314" s="223">
        <f t="shared" si="184"/>
        <v>0</v>
      </c>
      <c r="CP1314" s="223">
        <f t="shared" si="185"/>
        <v>0</v>
      </c>
      <c r="CQ1314" s="223">
        <f t="shared" si="186"/>
        <v>0</v>
      </c>
      <c r="CR1314" s="222"/>
      <c r="CS1314" s="222"/>
      <c r="CT1314" s="222"/>
      <c r="CU1314" s="222"/>
      <c r="CV1314" s="222"/>
      <c r="CW1314" s="222"/>
      <c r="CX1314" s="222"/>
      <c r="CY1314" s="222"/>
      <c r="CZ1314" s="222"/>
      <c r="DA1314" s="222"/>
      <c r="DB1314" s="224">
        <f t="shared" si="187"/>
        <v>0</v>
      </c>
      <c r="DC1314" s="224">
        <f t="shared" si="188"/>
        <v>0</v>
      </c>
      <c r="DD1314" s="224">
        <f t="shared" si="189"/>
        <v>0</v>
      </c>
      <c r="DE1314" s="225">
        <f t="shared" si="190"/>
        <v>0</v>
      </c>
      <c r="DF1314" s="222"/>
      <c r="DG1314" s="222"/>
    </row>
    <row r="1315" spans="90:111" x14ac:dyDescent="0.25">
      <c r="CL1315" s="223">
        <f t="shared" si="182"/>
        <v>0</v>
      </c>
      <c r="CM1315" s="223">
        <f t="shared" si="183"/>
        <v>0</v>
      </c>
      <c r="CN1315" s="223">
        <f t="shared" si="184"/>
        <v>0</v>
      </c>
      <c r="CO1315" s="223">
        <f t="shared" si="184"/>
        <v>0</v>
      </c>
      <c r="CP1315" s="223">
        <f t="shared" si="185"/>
        <v>0</v>
      </c>
      <c r="CQ1315" s="223">
        <f t="shared" si="186"/>
        <v>0</v>
      </c>
      <c r="CR1315" s="222"/>
      <c r="CS1315" s="222"/>
      <c r="CT1315" s="222"/>
      <c r="CU1315" s="222"/>
      <c r="CV1315" s="222"/>
      <c r="CW1315" s="222"/>
      <c r="CX1315" s="222"/>
      <c r="CY1315" s="222"/>
      <c r="CZ1315" s="222"/>
      <c r="DA1315" s="222"/>
      <c r="DB1315" s="224">
        <f t="shared" si="187"/>
        <v>0</v>
      </c>
      <c r="DC1315" s="224">
        <f t="shared" si="188"/>
        <v>0</v>
      </c>
      <c r="DD1315" s="224">
        <f t="shared" si="189"/>
        <v>0</v>
      </c>
      <c r="DE1315" s="225">
        <f t="shared" si="190"/>
        <v>0</v>
      </c>
      <c r="DF1315" s="222"/>
      <c r="DG1315" s="222"/>
    </row>
    <row r="1316" spans="90:111" x14ac:dyDescent="0.25">
      <c r="CL1316" s="223">
        <f t="shared" si="182"/>
        <v>0</v>
      </c>
      <c r="CM1316" s="223">
        <f t="shared" si="183"/>
        <v>0</v>
      </c>
      <c r="CN1316" s="223">
        <f t="shared" si="184"/>
        <v>0</v>
      </c>
      <c r="CO1316" s="223">
        <f t="shared" si="184"/>
        <v>0</v>
      </c>
      <c r="CP1316" s="223">
        <f t="shared" si="185"/>
        <v>0</v>
      </c>
      <c r="CQ1316" s="223">
        <f t="shared" si="186"/>
        <v>0</v>
      </c>
      <c r="CR1316" s="222"/>
      <c r="CS1316" s="222"/>
      <c r="CT1316" s="222"/>
      <c r="CU1316" s="222"/>
      <c r="CV1316" s="222"/>
      <c r="CW1316" s="222"/>
      <c r="CX1316" s="222"/>
      <c r="CY1316" s="222"/>
      <c r="CZ1316" s="222"/>
      <c r="DA1316" s="222"/>
      <c r="DB1316" s="224">
        <f t="shared" si="187"/>
        <v>0</v>
      </c>
      <c r="DC1316" s="224">
        <f t="shared" si="188"/>
        <v>0</v>
      </c>
      <c r="DD1316" s="224">
        <f t="shared" si="189"/>
        <v>0</v>
      </c>
      <c r="DE1316" s="225">
        <f t="shared" si="190"/>
        <v>0</v>
      </c>
      <c r="DF1316" s="222"/>
      <c r="DG1316" s="222"/>
    </row>
    <row r="1317" spans="90:111" x14ac:dyDescent="0.25">
      <c r="CL1317" s="223">
        <f t="shared" si="182"/>
        <v>0</v>
      </c>
      <c r="CM1317" s="223">
        <f t="shared" si="183"/>
        <v>0</v>
      </c>
      <c r="CN1317" s="223">
        <f t="shared" si="184"/>
        <v>0</v>
      </c>
      <c r="CO1317" s="223">
        <f t="shared" si="184"/>
        <v>0</v>
      </c>
      <c r="CP1317" s="223">
        <f t="shared" si="185"/>
        <v>0</v>
      </c>
      <c r="CQ1317" s="223">
        <f t="shared" si="186"/>
        <v>0</v>
      </c>
      <c r="CR1317" s="222"/>
      <c r="CS1317" s="222"/>
      <c r="CT1317" s="222"/>
      <c r="CU1317" s="222"/>
      <c r="CV1317" s="222"/>
      <c r="CW1317" s="222"/>
      <c r="CX1317" s="222"/>
      <c r="CY1317" s="222"/>
      <c r="CZ1317" s="222"/>
      <c r="DA1317" s="222"/>
      <c r="DB1317" s="224">
        <f t="shared" si="187"/>
        <v>0</v>
      </c>
      <c r="DC1317" s="224">
        <f t="shared" si="188"/>
        <v>0</v>
      </c>
      <c r="DD1317" s="224">
        <f t="shared" si="189"/>
        <v>0</v>
      </c>
      <c r="DE1317" s="225">
        <f t="shared" si="190"/>
        <v>0</v>
      </c>
      <c r="DF1317" s="222"/>
      <c r="DG1317" s="222"/>
    </row>
    <row r="1318" spans="90:111" x14ac:dyDescent="0.25">
      <c r="CL1318" s="223">
        <f t="shared" si="182"/>
        <v>0</v>
      </c>
      <c r="CM1318" s="223">
        <f t="shared" si="183"/>
        <v>0</v>
      </c>
      <c r="CN1318" s="223">
        <f t="shared" si="184"/>
        <v>0</v>
      </c>
      <c r="CO1318" s="223">
        <f t="shared" si="184"/>
        <v>0</v>
      </c>
      <c r="CP1318" s="223">
        <f t="shared" si="185"/>
        <v>0</v>
      </c>
      <c r="CQ1318" s="223">
        <f t="shared" si="186"/>
        <v>0</v>
      </c>
      <c r="CR1318" s="222"/>
      <c r="CS1318" s="222"/>
      <c r="CT1318" s="222"/>
      <c r="CU1318" s="222"/>
      <c r="CV1318" s="222"/>
      <c r="CW1318" s="222"/>
      <c r="CX1318" s="222"/>
      <c r="CY1318" s="222"/>
      <c r="CZ1318" s="222"/>
      <c r="DA1318" s="222"/>
      <c r="DB1318" s="224">
        <f t="shared" si="187"/>
        <v>0</v>
      </c>
      <c r="DC1318" s="224">
        <f t="shared" si="188"/>
        <v>0</v>
      </c>
      <c r="DD1318" s="224">
        <f t="shared" si="189"/>
        <v>0</v>
      </c>
      <c r="DE1318" s="225">
        <f t="shared" si="190"/>
        <v>0</v>
      </c>
      <c r="DF1318" s="222"/>
      <c r="DG1318" s="222"/>
    </row>
    <row r="1319" spans="90:111" x14ac:dyDescent="0.25">
      <c r="CL1319" s="223">
        <f t="shared" si="182"/>
        <v>0</v>
      </c>
      <c r="CM1319" s="223">
        <f t="shared" si="183"/>
        <v>0</v>
      </c>
      <c r="CN1319" s="223">
        <f t="shared" si="184"/>
        <v>0</v>
      </c>
      <c r="CO1319" s="223">
        <f t="shared" si="184"/>
        <v>0</v>
      </c>
      <c r="CP1319" s="223">
        <f t="shared" si="185"/>
        <v>0</v>
      </c>
      <c r="CQ1319" s="223">
        <f t="shared" si="186"/>
        <v>0</v>
      </c>
      <c r="CR1319" s="222"/>
      <c r="CS1319" s="222"/>
      <c r="CT1319" s="222"/>
      <c r="CU1319" s="222"/>
      <c r="CV1319" s="222"/>
      <c r="CW1319" s="222"/>
      <c r="CX1319" s="222"/>
      <c r="CY1319" s="222"/>
      <c r="CZ1319" s="222"/>
      <c r="DA1319" s="222"/>
      <c r="DB1319" s="224">
        <f t="shared" si="187"/>
        <v>0</v>
      </c>
      <c r="DC1319" s="224">
        <f t="shared" si="188"/>
        <v>0</v>
      </c>
      <c r="DD1319" s="224">
        <f t="shared" si="189"/>
        <v>0</v>
      </c>
      <c r="DE1319" s="225">
        <f t="shared" si="190"/>
        <v>0</v>
      </c>
      <c r="DF1319" s="222"/>
      <c r="DG1319" s="222"/>
    </row>
    <row r="1320" spans="90:111" x14ac:dyDescent="0.25">
      <c r="CL1320" s="223">
        <f t="shared" si="182"/>
        <v>0</v>
      </c>
      <c r="CM1320" s="223">
        <f t="shared" si="183"/>
        <v>0</v>
      </c>
      <c r="CN1320" s="223">
        <f t="shared" si="184"/>
        <v>0</v>
      </c>
      <c r="CO1320" s="223">
        <f t="shared" si="184"/>
        <v>0</v>
      </c>
      <c r="CP1320" s="223">
        <f t="shared" si="185"/>
        <v>0</v>
      </c>
      <c r="CQ1320" s="223">
        <f t="shared" si="186"/>
        <v>0</v>
      </c>
      <c r="CR1320" s="222"/>
      <c r="CS1320" s="222"/>
      <c r="CT1320" s="222"/>
      <c r="CU1320" s="222"/>
      <c r="CV1320" s="222"/>
      <c r="CW1320" s="222"/>
      <c r="CX1320" s="222"/>
      <c r="CY1320" s="222"/>
      <c r="CZ1320" s="222"/>
      <c r="DA1320" s="222"/>
      <c r="DB1320" s="224">
        <f t="shared" si="187"/>
        <v>0</v>
      </c>
      <c r="DC1320" s="224">
        <f t="shared" si="188"/>
        <v>0</v>
      </c>
      <c r="DD1320" s="224">
        <f t="shared" si="189"/>
        <v>0</v>
      </c>
      <c r="DE1320" s="225">
        <f t="shared" si="190"/>
        <v>0</v>
      </c>
      <c r="DF1320" s="222"/>
      <c r="DG1320" s="222"/>
    </row>
    <row r="1321" spans="90:111" x14ac:dyDescent="0.25">
      <c r="CL1321" s="223">
        <f t="shared" si="182"/>
        <v>0</v>
      </c>
      <c r="CM1321" s="223">
        <f t="shared" si="183"/>
        <v>0</v>
      </c>
      <c r="CN1321" s="223">
        <f t="shared" si="184"/>
        <v>0</v>
      </c>
      <c r="CO1321" s="223">
        <f t="shared" si="184"/>
        <v>0</v>
      </c>
      <c r="CP1321" s="223">
        <f t="shared" si="185"/>
        <v>0</v>
      </c>
      <c r="CQ1321" s="223">
        <f t="shared" si="186"/>
        <v>0</v>
      </c>
      <c r="CR1321" s="222"/>
      <c r="CS1321" s="222"/>
      <c r="CT1321" s="222"/>
      <c r="CU1321" s="222"/>
      <c r="CV1321" s="222"/>
      <c r="CW1321" s="222"/>
      <c r="CX1321" s="222"/>
      <c r="CY1321" s="222"/>
      <c r="CZ1321" s="222"/>
      <c r="DA1321" s="222"/>
      <c r="DB1321" s="224">
        <f t="shared" si="187"/>
        <v>0</v>
      </c>
      <c r="DC1321" s="224">
        <f t="shared" si="188"/>
        <v>0</v>
      </c>
      <c r="DD1321" s="224">
        <f t="shared" si="189"/>
        <v>0</v>
      </c>
      <c r="DE1321" s="225">
        <f t="shared" si="190"/>
        <v>0</v>
      </c>
      <c r="DF1321" s="222"/>
      <c r="DG1321" s="222"/>
    </row>
    <row r="1322" spans="90:111" x14ac:dyDescent="0.25">
      <c r="CL1322" s="223">
        <f t="shared" si="182"/>
        <v>0</v>
      </c>
      <c r="CM1322" s="223">
        <f t="shared" si="183"/>
        <v>0</v>
      </c>
      <c r="CN1322" s="223">
        <f t="shared" si="184"/>
        <v>0</v>
      </c>
      <c r="CO1322" s="223">
        <f t="shared" si="184"/>
        <v>0</v>
      </c>
      <c r="CP1322" s="223">
        <f t="shared" si="185"/>
        <v>0</v>
      </c>
      <c r="CQ1322" s="223">
        <f t="shared" si="186"/>
        <v>0</v>
      </c>
      <c r="CR1322" s="222"/>
      <c r="CS1322" s="222"/>
      <c r="CT1322" s="222"/>
      <c r="CU1322" s="222"/>
      <c r="CV1322" s="222"/>
      <c r="CW1322" s="222"/>
      <c r="CX1322" s="222"/>
      <c r="CY1322" s="222"/>
      <c r="CZ1322" s="222"/>
      <c r="DA1322" s="222"/>
      <c r="DB1322" s="224">
        <f t="shared" si="187"/>
        <v>0</v>
      </c>
      <c r="DC1322" s="224">
        <f t="shared" si="188"/>
        <v>0</v>
      </c>
      <c r="DD1322" s="224">
        <f t="shared" si="189"/>
        <v>0</v>
      </c>
      <c r="DE1322" s="225">
        <f t="shared" si="190"/>
        <v>0</v>
      </c>
      <c r="DF1322" s="222"/>
      <c r="DG1322" s="222"/>
    </row>
    <row r="1323" spans="90:111" x14ac:dyDescent="0.25">
      <c r="CL1323" s="223">
        <f t="shared" si="182"/>
        <v>0</v>
      </c>
      <c r="CM1323" s="223">
        <f t="shared" si="183"/>
        <v>0</v>
      </c>
      <c r="CN1323" s="223">
        <f t="shared" si="184"/>
        <v>0</v>
      </c>
      <c r="CO1323" s="223">
        <f t="shared" si="184"/>
        <v>0</v>
      </c>
      <c r="CP1323" s="223">
        <f t="shared" si="185"/>
        <v>0</v>
      </c>
      <c r="CQ1323" s="223">
        <f t="shared" si="186"/>
        <v>0</v>
      </c>
      <c r="CR1323" s="222"/>
      <c r="CS1323" s="222"/>
      <c r="CT1323" s="222"/>
      <c r="CU1323" s="222"/>
      <c r="CV1323" s="222"/>
      <c r="CW1323" s="222"/>
      <c r="CX1323" s="222"/>
      <c r="CY1323" s="222"/>
      <c r="CZ1323" s="222"/>
      <c r="DA1323" s="222"/>
      <c r="DB1323" s="224">
        <f t="shared" si="187"/>
        <v>0</v>
      </c>
      <c r="DC1323" s="224">
        <f t="shared" si="188"/>
        <v>0</v>
      </c>
      <c r="DD1323" s="224">
        <f t="shared" si="189"/>
        <v>0</v>
      </c>
      <c r="DE1323" s="225">
        <f t="shared" si="190"/>
        <v>0</v>
      </c>
      <c r="DF1323" s="222"/>
      <c r="DG1323" s="222"/>
    </row>
    <row r="1324" spans="90:111" x14ac:dyDescent="0.25">
      <c r="CL1324" s="223">
        <f t="shared" si="182"/>
        <v>0</v>
      </c>
      <c r="CM1324" s="223">
        <f t="shared" si="183"/>
        <v>0</v>
      </c>
      <c r="CN1324" s="223">
        <f t="shared" si="184"/>
        <v>0</v>
      </c>
      <c r="CO1324" s="223">
        <f t="shared" si="184"/>
        <v>0</v>
      </c>
      <c r="CP1324" s="223">
        <f t="shared" si="185"/>
        <v>0</v>
      </c>
      <c r="CQ1324" s="223">
        <f t="shared" si="186"/>
        <v>0</v>
      </c>
      <c r="CR1324" s="222"/>
      <c r="CS1324" s="222"/>
      <c r="CT1324" s="222"/>
      <c r="CU1324" s="222"/>
      <c r="CV1324" s="222"/>
      <c r="CW1324" s="222"/>
      <c r="CX1324" s="222"/>
      <c r="CY1324" s="222"/>
      <c r="CZ1324" s="222"/>
      <c r="DA1324" s="222"/>
      <c r="DB1324" s="224">
        <f t="shared" si="187"/>
        <v>0</v>
      </c>
      <c r="DC1324" s="224">
        <f t="shared" si="188"/>
        <v>0</v>
      </c>
      <c r="DD1324" s="224">
        <f t="shared" si="189"/>
        <v>0</v>
      </c>
      <c r="DE1324" s="225">
        <f t="shared" si="190"/>
        <v>0</v>
      </c>
      <c r="DF1324" s="222"/>
      <c r="DG1324" s="222"/>
    </row>
    <row r="1325" spans="90:111" x14ac:dyDescent="0.25">
      <c r="CL1325" s="223">
        <f t="shared" si="182"/>
        <v>0</v>
      </c>
      <c r="CM1325" s="223">
        <f t="shared" si="183"/>
        <v>0</v>
      </c>
      <c r="CN1325" s="223">
        <f t="shared" si="184"/>
        <v>0</v>
      </c>
      <c r="CO1325" s="223">
        <f t="shared" si="184"/>
        <v>0</v>
      </c>
      <c r="CP1325" s="223">
        <f t="shared" si="185"/>
        <v>0</v>
      </c>
      <c r="CQ1325" s="223">
        <f t="shared" si="186"/>
        <v>0</v>
      </c>
      <c r="CR1325" s="222"/>
      <c r="CS1325" s="222"/>
      <c r="CT1325" s="222"/>
      <c r="CU1325" s="222"/>
      <c r="CV1325" s="222"/>
      <c r="CW1325" s="222"/>
      <c r="CX1325" s="222"/>
      <c r="CY1325" s="222"/>
      <c r="CZ1325" s="222"/>
      <c r="DA1325" s="222"/>
      <c r="DB1325" s="224">
        <f t="shared" si="187"/>
        <v>0</v>
      </c>
      <c r="DC1325" s="224">
        <f t="shared" si="188"/>
        <v>0</v>
      </c>
      <c r="DD1325" s="224">
        <f t="shared" si="189"/>
        <v>0</v>
      </c>
      <c r="DE1325" s="225">
        <f t="shared" si="190"/>
        <v>0</v>
      </c>
      <c r="DF1325" s="222"/>
      <c r="DG1325" s="222"/>
    </row>
    <row r="1326" spans="90:111" x14ac:dyDescent="0.25">
      <c r="CL1326" s="223">
        <f t="shared" si="182"/>
        <v>0</v>
      </c>
      <c r="CM1326" s="223">
        <f t="shared" si="183"/>
        <v>0</v>
      </c>
      <c r="CN1326" s="223">
        <f t="shared" si="184"/>
        <v>0</v>
      </c>
      <c r="CO1326" s="223">
        <f t="shared" si="184"/>
        <v>0</v>
      </c>
      <c r="CP1326" s="223">
        <f t="shared" si="185"/>
        <v>0</v>
      </c>
      <c r="CQ1326" s="223">
        <f t="shared" si="186"/>
        <v>0</v>
      </c>
      <c r="CR1326" s="222"/>
      <c r="CS1326" s="222"/>
      <c r="CT1326" s="222"/>
      <c r="CU1326" s="222"/>
      <c r="CV1326" s="222"/>
      <c r="CW1326" s="222"/>
      <c r="CX1326" s="222"/>
      <c r="CY1326" s="222"/>
      <c r="CZ1326" s="222"/>
      <c r="DA1326" s="222"/>
      <c r="DB1326" s="224">
        <f t="shared" si="187"/>
        <v>0</v>
      </c>
      <c r="DC1326" s="224">
        <f t="shared" si="188"/>
        <v>0</v>
      </c>
      <c r="DD1326" s="224">
        <f t="shared" si="189"/>
        <v>0</v>
      </c>
      <c r="DE1326" s="225">
        <f t="shared" si="190"/>
        <v>0</v>
      </c>
      <c r="DF1326" s="222"/>
      <c r="DG1326" s="222"/>
    </row>
    <row r="1327" spans="90:111" x14ac:dyDescent="0.25">
      <c r="CL1327" s="223">
        <f t="shared" si="182"/>
        <v>0</v>
      </c>
      <c r="CM1327" s="223">
        <f t="shared" si="183"/>
        <v>0</v>
      </c>
      <c r="CN1327" s="223">
        <f t="shared" si="184"/>
        <v>0</v>
      </c>
      <c r="CO1327" s="223">
        <f t="shared" si="184"/>
        <v>0</v>
      </c>
      <c r="CP1327" s="223">
        <f t="shared" si="185"/>
        <v>0</v>
      </c>
      <c r="CQ1327" s="223">
        <f t="shared" si="186"/>
        <v>0</v>
      </c>
      <c r="CR1327" s="222"/>
      <c r="CS1327" s="222"/>
      <c r="CT1327" s="222"/>
      <c r="CU1327" s="222"/>
      <c r="CV1327" s="222"/>
      <c r="CW1327" s="222"/>
      <c r="CX1327" s="222"/>
      <c r="CY1327" s="222"/>
      <c r="CZ1327" s="222"/>
      <c r="DA1327" s="222"/>
      <c r="DB1327" s="224">
        <f t="shared" si="187"/>
        <v>0</v>
      </c>
      <c r="DC1327" s="224">
        <f t="shared" si="188"/>
        <v>0</v>
      </c>
      <c r="DD1327" s="224">
        <f t="shared" si="189"/>
        <v>0</v>
      </c>
      <c r="DE1327" s="225">
        <f t="shared" si="190"/>
        <v>0</v>
      </c>
      <c r="DF1327" s="222"/>
      <c r="DG1327" s="222"/>
    </row>
    <row r="1328" spans="90:111" x14ac:dyDescent="0.25">
      <c r="CL1328" s="223">
        <f t="shared" si="182"/>
        <v>0</v>
      </c>
      <c r="CM1328" s="223">
        <f t="shared" si="183"/>
        <v>0</v>
      </c>
      <c r="CN1328" s="223">
        <f t="shared" si="184"/>
        <v>0</v>
      </c>
      <c r="CO1328" s="223">
        <f t="shared" si="184"/>
        <v>0</v>
      </c>
      <c r="CP1328" s="223">
        <f t="shared" si="185"/>
        <v>0</v>
      </c>
      <c r="CQ1328" s="223">
        <f t="shared" si="186"/>
        <v>0</v>
      </c>
      <c r="CR1328" s="222"/>
      <c r="CS1328" s="222"/>
      <c r="CT1328" s="222"/>
      <c r="CU1328" s="222"/>
      <c r="CV1328" s="222"/>
      <c r="CW1328" s="222"/>
      <c r="CX1328" s="222"/>
      <c r="CY1328" s="222"/>
      <c r="CZ1328" s="222"/>
      <c r="DA1328" s="222"/>
      <c r="DB1328" s="224">
        <f t="shared" si="187"/>
        <v>0</v>
      </c>
      <c r="DC1328" s="224">
        <f t="shared" si="188"/>
        <v>0</v>
      </c>
      <c r="DD1328" s="224">
        <f t="shared" si="189"/>
        <v>0</v>
      </c>
      <c r="DE1328" s="225">
        <f t="shared" si="190"/>
        <v>0</v>
      </c>
      <c r="DF1328" s="222"/>
      <c r="DG1328" s="222"/>
    </row>
    <row r="1329" spans="90:111" x14ac:dyDescent="0.25">
      <c r="CL1329" s="223">
        <f t="shared" si="182"/>
        <v>0</v>
      </c>
      <c r="CM1329" s="223">
        <f t="shared" si="183"/>
        <v>0</v>
      </c>
      <c r="CN1329" s="223">
        <f t="shared" si="184"/>
        <v>0</v>
      </c>
      <c r="CO1329" s="223">
        <f t="shared" si="184"/>
        <v>0</v>
      </c>
      <c r="CP1329" s="223">
        <f t="shared" si="185"/>
        <v>0</v>
      </c>
      <c r="CQ1329" s="223">
        <f t="shared" si="186"/>
        <v>0</v>
      </c>
      <c r="CR1329" s="222"/>
      <c r="CS1329" s="222"/>
      <c r="CT1329" s="222"/>
      <c r="CU1329" s="222"/>
      <c r="CV1329" s="222"/>
      <c r="CW1329" s="222"/>
      <c r="CX1329" s="222"/>
      <c r="CY1329" s="222"/>
      <c r="CZ1329" s="222"/>
      <c r="DA1329" s="222"/>
      <c r="DB1329" s="224">
        <f t="shared" si="187"/>
        <v>0</v>
      </c>
      <c r="DC1329" s="224">
        <f t="shared" si="188"/>
        <v>0</v>
      </c>
      <c r="DD1329" s="224">
        <f t="shared" si="189"/>
        <v>0</v>
      </c>
      <c r="DE1329" s="225">
        <f t="shared" si="190"/>
        <v>0</v>
      </c>
      <c r="DF1329" s="222"/>
      <c r="DG1329" s="222"/>
    </row>
    <row r="1330" spans="90:111" x14ac:dyDescent="0.25">
      <c r="CL1330" s="223">
        <f t="shared" si="182"/>
        <v>0</v>
      </c>
      <c r="CM1330" s="223">
        <f t="shared" si="183"/>
        <v>0</v>
      </c>
      <c r="CN1330" s="223">
        <f t="shared" si="184"/>
        <v>0</v>
      </c>
      <c r="CO1330" s="223">
        <f t="shared" si="184"/>
        <v>0</v>
      </c>
      <c r="CP1330" s="223">
        <f t="shared" si="185"/>
        <v>0</v>
      </c>
      <c r="CQ1330" s="223">
        <f t="shared" si="186"/>
        <v>0</v>
      </c>
      <c r="CR1330" s="222"/>
      <c r="CS1330" s="222"/>
      <c r="CT1330" s="222"/>
      <c r="CU1330" s="222"/>
      <c r="CV1330" s="222"/>
      <c r="CW1330" s="222"/>
      <c r="CX1330" s="222"/>
      <c r="CY1330" s="222"/>
      <c r="CZ1330" s="222"/>
      <c r="DA1330" s="222"/>
      <c r="DB1330" s="224">
        <f t="shared" si="187"/>
        <v>0</v>
      </c>
      <c r="DC1330" s="224">
        <f t="shared" si="188"/>
        <v>0</v>
      </c>
      <c r="DD1330" s="224">
        <f t="shared" si="189"/>
        <v>0</v>
      </c>
      <c r="DE1330" s="225">
        <f t="shared" si="190"/>
        <v>0</v>
      </c>
      <c r="DF1330" s="222"/>
      <c r="DG1330" s="222"/>
    </row>
    <row r="1331" spans="90:111" x14ac:dyDescent="0.25">
      <c r="CL1331" s="223">
        <f t="shared" si="182"/>
        <v>0</v>
      </c>
      <c r="CM1331" s="223">
        <f t="shared" si="183"/>
        <v>0</v>
      </c>
      <c r="CN1331" s="223">
        <f t="shared" si="184"/>
        <v>0</v>
      </c>
      <c r="CO1331" s="223">
        <f t="shared" si="184"/>
        <v>0</v>
      </c>
      <c r="CP1331" s="223">
        <f t="shared" si="185"/>
        <v>0</v>
      </c>
      <c r="CQ1331" s="223">
        <f t="shared" si="186"/>
        <v>0</v>
      </c>
      <c r="CR1331" s="222"/>
      <c r="CS1331" s="222"/>
      <c r="CT1331" s="222"/>
      <c r="CU1331" s="222"/>
      <c r="CV1331" s="222"/>
      <c r="CW1331" s="222"/>
      <c r="CX1331" s="222"/>
      <c r="CY1331" s="222"/>
      <c r="CZ1331" s="222"/>
      <c r="DA1331" s="222"/>
      <c r="DB1331" s="224">
        <f t="shared" si="187"/>
        <v>0</v>
      </c>
      <c r="DC1331" s="224">
        <f t="shared" si="188"/>
        <v>0</v>
      </c>
      <c r="DD1331" s="224">
        <f t="shared" si="189"/>
        <v>0</v>
      </c>
      <c r="DE1331" s="225">
        <f t="shared" si="190"/>
        <v>0</v>
      </c>
      <c r="DF1331" s="222"/>
      <c r="DG1331" s="222"/>
    </row>
    <row r="1332" spans="90:111" x14ac:dyDescent="0.25">
      <c r="CL1332" s="223">
        <f t="shared" si="182"/>
        <v>0</v>
      </c>
      <c r="CM1332" s="223">
        <f t="shared" si="183"/>
        <v>0</v>
      </c>
      <c r="CN1332" s="223">
        <f t="shared" si="184"/>
        <v>0</v>
      </c>
      <c r="CO1332" s="223">
        <f t="shared" si="184"/>
        <v>0</v>
      </c>
      <c r="CP1332" s="223">
        <f t="shared" si="185"/>
        <v>0</v>
      </c>
      <c r="CQ1332" s="223">
        <f t="shared" si="186"/>
        <v>0</v>
      </c>
      <c r="CR1332" s="222"/>
      <c r="CS1332" s="222"/>
      <c r="CT1332" s="222"/>
      <c r="CU1332" s="222"/>
      <c r="CV1332" s="222"/>
      <c r="CW1332" s="222"/>
      <c r="CX1332" s="222"/>
      <c r="CY1332" s="222"/>
      <c r="CZ1332" s="222"/>
      <c r="DA1332" s="222"/>
      <c r="DB1332" s="224">
        <f t="shared" si="187"/>
        <v>0</v>
      </c>
      <c r="DC1332" s="224">
        <f t="shared" si="188"/>
        <v>0</v>
      </c>
      <c r="DD1332" s="224">
        <f t="shared" si="189"/>
        <v>0</v>
      </c>
      <c r="DE1332" s="225">
        <f t="shared" si="190"/>
        <v>0</v>
      </c>
      <c r="DF1332" s="222"/>
      <c r="DG1332" s="222"/>
    </row>
    <row r="1333" spans="90:111" x14ac:dyDescent="0.25">
      <c r="CL1333" s="223">
        <f t="shared" si="182"/>
        <v>0</v>
      </c>
      <c r="CM1333" s="223">
        <f t="shared" si="183"/>
        <v>0</v>
      </c>
      <c r="CN1333" s="223">
        <f t="shared" si="184"/>
        <v>0</v>
      </c>
      <c r="CO1333" s="223">
        <f t="shared" si="184"/>
        <v>0</v>
      </c>
      <c r="CP1333" s="223">
        <f t="shared" si="185"/>
        <v>0</v>
      </c>
      <c r="CQ1333" s="223">
        <f t="shared" si="186"/>
        <v>0</v>
      </c>
      <c r="CR1333" s="222"/>
      <c r="CS1333" s="222"/>
      <c r="CT1333" s="222"/>
      <c r="CU1333" s="222"/>
      <c r="CV1333" s="222"/>
      <c r="CW1333" s="222"/>
      <c r="CX1333" s="222"/>
      <c r="CY1333" s="222"/>
      <c r="CZ1333" s="222"/>
      <c r="DA1333" s="222"/>
      <c r="DB1333" s="224">
        <f t="shared" si="187"/>
        <v>0</v>
      </c>
      <c r="DC1333" s="224">
        <f t="shared" si="188"/>
        <v>0</v>
      </c>
      <c r="DD1333" s="224">
        <f t="shared" si="189"/>
        <v>0</v>
      </c>
      <c r="DE1333" s="225">
        <f t="shared" si="190"/>
        <v>0</v>
      </c>
      <c r="DF1333" s="222"/>
      <c r="DG1333" s="222"/>
    </row>
    <row r="1334" spans="90:111" x14ac:dyDescent="0.25">
      <c r="CL1334" s="223">
        <f t="shared" si="182"/>
        <v>0</v>
      </c>
      <c r="CM1334" s="223">
        <f t="shared" si="183"/>
        <v>0</v>
      </c>
      <c r="CN1334" s="223">
        <f t="shared" si="184"/>
        <v>0</v>
      </c>
      <c r="CO1334" s="223">
        <f t="shared" si="184"/>
        <v>0</v>
      </c>
      <c r="CP1334" s="223">
        <f t="shared" si="185"/>
        <v>0</v>
      </c>
      <c r="CQ1334" s="223">
        <f t="shared" si="186"/>
        <v>0</v>
      </c>
      <c r="CR1334" s="222"/>
      <c r="CS1334" s="222"/>
      <c r="CT1334" s="222"/>
      <c r="CU1334" s="222"/>
      <c r="CV1334" s="222"/>
      <c r="CW1334" s="222"/>
      <c r="CX1334" s="222"/>
      <c r="CY1334" s="222"/>
      <c r="CZ1334" s="222"/>
      <c r="DA1334" s="222"/>
      <c r="DB1334" s="224">
        <f t="shared" si="187"/>
        <v>0</v>
      </c>
      <c r="DC1334" s="224">
        <f t="shared" si="188"/>
        <v>0</v>
      </c>
      <c r="DD1334" s="224">
        <f t="shared" si="189"/>
        <v>0</v>
      </c>
      <c r="DE1334" s="225">
        <f t="shared" si="190"/>
        <v>0</v>
      </c>
      <c r="DF1334" s="222"/>
      <c r="DG1334" s="222"/>
    </row>
    <row r="1335" spans="90:111" x14ac:dyDescent="0.25">
      <c r="CL1335" s="223">
        <f t="shared" si="182"/>
        <v>0</v>
      </c>
      <c r="CM1335" s="223">
        <f t="shared" si="183"/>
        <v>0</v>
      </c>
      <c r="CN1335" s="223">
        <f t="shared" si="184"/>
        <v>0</v>
      </c>
      <c r="CO1335" s="223">
        <f t="shared" si="184"/>
        <v>0</v>
      </c>
      <c r="CP1335" s="223">
        <f t="shared" si="185"/>
        <v>0</v>
      </c>
      <c r="CQ1335" s="223">
        <f t="shared" si="186"/>
        <v>0</v>
      </c>
      <c r="CR1335" s="222"/>
      <c r="CS1335" s="222"/>
      <c r="CT1335" s="222"/>
      <c r="CU1335" s="222"/>
      <c r="CV1335" s="222"/>
      <c r="CW1335" s="222"/>
      <c r="CX1335" s="222"/>
      <c r="CY1335" s="222"/>
      <c r="CZ1335" s="222"/>
      <c r="DA1335" s="222"/>
      <c r="DB1335" s="224">
        <f t="shared" si="187"/>
        <v>0</v>
      </c>
      <c r="DC1335" s="224">
        <f t="shared" si="188"/>
        <v>0</v>
      </c>
      <c r="DD1335" s="224">
        <f t="shared" si="189"/>
        <v>0</v>
      </c>
      <c r="DE1335" s="225">
        <f t="shared" si="190"/>
        <v>0</v>
      </c>
      <c r="DF1335" s="222"/>
      <c r="DG1335" s="222"/>
    </row>
    <row r="1336" spans="90:111" x14ac:dyDescent="0.25">
      <c r="CL1336" s="223">
        <f t="shared" si="182"/>
        <v>0</v>
      </c>
      <c r="CM1336" s="223">
        <f t="shared" si="183"/>
        <v>0</v>
      </c>
      <c r="CN1336" s="223">
        <f t="shared" si="184"/>
        <v>0</v>
      </c>
      <c r="CO1336" s="223">
        <f t="shared" si="184"/>
        <v>0</v>
      </c>
      <c r="CP1336" s="223">
        <f t="shared" si="185"/>
        <v>0</v>
      </c>
      <c r="CQ1336" s="223">
        <f t="shared" si="186"/>
        <v>0</v>
      </c>
      <c r="CR1336" s="222"/>
      <c r="CS1336" s="222"/>
      <c r="CT1336" s="222"/>
      <c r="CU1336" s="222"/>
      <c r="CV1336" s="222"/>
      <c r="CW1336" s="222"/>
      <c r="CX1336" s="222"/>
      <c r="CY1336" s="222"/>
      <c r="CZ1336" s="222"/>
      <c r="DA1336" s="222"/>
      <c r="DB1336" s="224">
        <f t="shared" si="187"/>
        <v>0</v>
      </c>
      <c r="DC1336" s="224">
        <f t="shared" si="188"/>
        <v>0</v>
      </c>
      <c r="DD1336" s="224">
        <f t="shared" si="189"/>
        <v>0</v>
      </c>
      <c r="DE1336" s="225">
        <f t="shared" si="190"/>
        <v>0</v>
      </c>
      <c r="DF1336" s="222"/>
      <c r="DG1336" s="222"/>
    </row>
    <row r="1337" spans="90:111" x14ac:dyDescent="0.25">
      <c r="CL1337" s="223">
        <f t="shared" si="182"/>
        <v>0</v>
      </c>
      <c r="CM1337" s="223">
        <f t="shared" si="183"/>
        <v>0</v>
      </c>
      <c r="CN1337" s="223">
        <f t="shared" si="184"/>
        <v>0</v>
      </c>
      <c r="CO1337" s="223">
        <f t="shared" si="184"/>
        <v>0</v>
      </c>
      <c r="CP1337" s="223">
        <f t="shared" si="185"/>
        <v>0</v>
      </c>
      <c r="CQ1337" s="223">
        <f t="shared" si="186"/>
        <v>0</v>
      </c>
      <c r="CR1337" s="222"/>
      <c r="CS1337" s="222"/>
      <c r="CT1337" s="222"/>
      <c r="CU1337" s="222"/>
      <c r="CV1337" s="222"/>
      <c r="CW1337" s="222"/>
      <c r="CX1337" s="222"/>
      <c r="CY1337" s="222"/>
      <c r="CZ1337" s="222"/>
      <c r="DA1337" s="222"/>
      <c r="DB1337" s="224">
        <f t="shared" si="187"/>
        <v>0</v>
      </c>
      <c r="DC1337" s="224">
        <f t="shared" si="188"/>
        <v>0</v>
      </c>
      <c r="DD1337" s="224">
        <f t="shared" si="189"/>
        <v>0</v>
      </c>
      <c r="DE1337" s="225">
        <f t="shared" si="190"/>
        <v>0</v>
      </c>
      <c r="DF1337" s="222"/>
      <c r="DG1337" s="222"/>
    </row>
    <row r="1338" spans="90:111" x14ac:dyDescent="0.25">
      <c r="CL1338" s="223">
        <f t="shared" si="182"/>
        <v>0</v>
      </c>
      <c r="CM1338" s="223">
        <f t="shared" si="183"/>
        <v>0</v>
      </c>
      <c r="CN1338" s="223">
        <f t="shared" si="184"/>
        <v>0</v>
      </c>
      <c r="CO1338" s="223">
        <f t="shared" si="184"/>
        <v>0</v>
      </c>
      <c r="CP1338" s="223">
        <f t="shared" si="185"/>
        <v>0</v>
      </c>
      <c r="CQ1338" s="223">
        <f t="shared" si="186"/>
        <v>0</v>
      </c>
      <c r="CR1338" s="222"/>
      <c r="CS1338" s="222"/>
      <c r="CT1338" s="222"/>
      <c r="CU1338" s="222"/>
      <c r="CV1338" s="222"/>
      <c r="CW1338" s="222"/>
      <c r="CX1338" s="222"/>
      <c r="CY1338" s="222"/>
      <c r="CZ1338" s="222"/>
      <c r="DA1338" s="222"/>
      <c r="DB1338" s="224">
        <f t="shared" si="187"/>
        <v>0</v>
      </c>
      <c r="DC1338" s="224">
        <f t="shared" si="188"/>
        <v>0</v>
      </c>
      <c r="DD1338" s="224">
        <f t="shared" si="189"/>
        <v>0</v>
      </c>
      <c r="DE1338" s="225">
        <f t="shared" si="190"/>
        <v>0</v>
      </c>
      <c r="DF1338" s="222"/>
      <c r="DG1338" s="222"/>
    </row>
    <row r="1339" spans="90:111" x14ac:dyDescent="0.25">
      <c r="CL1339" s="223">
        <f t="shared" si="182"/>
        <v>0</v>
      </c>
      <c r="CM1339" s="223">
        <f t="shared" si="183"/>
        <v>0</v>
      </c>
      <c r="CN1339" s="223">
        <f t="shared" si="184"/>
        <v>0</v>
      </c>
      <c r="CO1339" s="223">
        <f t="shared" si="184"/>
        <v>0</v>
      </c>
      <c r="CP1339" s="223">
        <f t="shared" si="185"/>
        <v>0</v>
      </c>
      <c r="CQ1339" s="223">
        <f t="shared" si="186"/>
        <v>0</v>
      </c>
      <c r="CR1339" s="222"/>
      <c r="CS1339" s="222"/>
      <c r="CT1339" s="222"/>
      <c r="CU1339" s="222"/>
      <c r="CV1339" s="222"/>
      <c r="CW1339" s="222"/>
      <c r="CX1339" s="222"/>
      <c r="CY1339" s="222"/>
      <c r="CZ1339" s="222"/>
      <c r="DA1339" s="222"/>
      <c r="DB1339" s="224">
        <f t="shared" si="187"/>
        <v>0</v>
      </c>
      <c r="DC1339" s="224">
        <f t="shared" si="188"/>
        <v>0</v>
      </c>
      <c r="DD1339" s="224">
        <f t="shared" si="189"/>
        <v>0</v>
      </c>
      <c r="DE1339" s="225">
        <f t="shared" si="190"/>
        <v>0</v>
      </c>
      <c r="DF1339" s="222"/>
      <c r="DG1339" s="222"/>
    </row>
    <row r="1340" spans="90:111" x14ac:dyDescent="0.25">
      <c r="CL1340" s="223">
        <f t="shared" si="182"/>
        <v>0</v>
      </c>
      <c r="CM1340" s="223">
        <f t="shared" si="183"/>
        <v>0</v>
      </c>
      <c r="CN1340" s="223">
        <f t="shared" si="184"/>
        <v>0</v>
      </c>
      <c r="CO1340" s="223">
        <f t="shared" si="184"/>
        <v>0</v>
      </c>
      <c r="CP1340" s="223">
        <f t="shared" si="185"/>
        <v>0</v>
      </c>
      <c r="CQ1340" s="223">
        <f t="shared" si="186"/>
        <v>0</v>
      </c>
      <c r="CR1340" s="222"/>
      <c r="CS1340" s="222"/>
      <c r="CT1340" s="222"/>
      <c r="CU1340" s="222"/>
      <c r="CV1340" s="222"/>
      <c r="CW1340" s="222"/>
      <c r="CX1340" s="222"/>
      <c r="CY1340" s="222"/>
      <c r="CZ1340" s="222"/>
      <c r="DA1340" s="222"/>
      <c r="DB1340" s="224">
        <f t="shared" si="187"/>
        <v>0</v>
      </c>
      <c r="DC1340" s="224">
        <f t="shared" si="188"/>
        <v>0</v>
      </c>
      <c r="DD1340" s="224">
        <f t="shared" si="189"/>
        <v>0</v>
      </c>
      <c r="DE1340" s="225">
        <f t="shared" si="190"/>
        <v>0</v>
      </c>
      <c r="DF1340" s="222"/>
      <c r="DG1340" s="222"/>
    </row>
    <row r="1341" spans="90:111" x14ac:dyDescent="0.25">
      <c r="CL1341" s="223">
        <f t="shared" si="182"/>
        <v>0</v>
      </c>
      <c r="CM1341" s="223">
        <f t="shared" si="183"/>
        <v>0</v>
      </c>
      <c r="CN1341" s="223">
        <f t="shared" si="184"/>
        <v>0</v>
      </c>
      <c r="CO1341" s="223">
        <f t="shared" si="184"/>
        <v>0</v>
      </c>
      <c r="CP1341" s="223">
        <f t="shared" si="185"/>
        <v>0</v>
      </c>
      <c r="CQ1341" s="223">
        <f t="shared" si="186"/>
        <v>0</v>
      </c>
      <c r="CR1341" s="222"/>
      <c r="CS1341" s="222"/>
      <c r="CT1341" s="222"/>
      <c r="CU1341" s="222"/>
      <c r="CV1341" s="222"/>
      <c r="CW1341" s="222"/>
      <c r="CX1341" s="222"/>
      <c r="CY1341" s="222"/>
      <c r="CZ1341" s="222"/>
      <c r="DA1341" s="222"/>
      <c r="DB1341" s="224">
        <f t="shared" si="187"/>
        <v>0</v>
      </c>
      <c r="DC1341" s="224">
        <f t="shared" si="188"/>
        <v>0</v>
      </c>
      <c r="DD1341" s="224">
        <f t="shared" si="189"/>
        <v>0</v>
      </c>
      <c r="DE1341" s="225">
        <f t="shared" si="190"/>
        <v>0</v>
      </c>
      <c r="DF1341" s="222"/>
      <c r="DG1341" s="222"/>
    </row>
    <row r="1342" spans="90:111" x14ac:dyDescent="0.25">
      <c r="CL1342" s="223">
        <f t="shared" si="182"/>
        <v>0</v>
      </c>
      <c r="CM1342" s="223">
        <f t="shared" si="183"/>
        <v>0</v>
      </c>
      <c r="CN1342" s="223">
        <f t="shared" si="184"/>
        <v>0</v>
      </c>
      <c r="CO1342" s="223">
        <f t="shared" si="184"/>
        <v>0</v>
      </c>
      <c r="CP1342" s="223">
        <f t="shared" si="185"/>
        <v>0</v>
      </c>
      <c r="CQ1342" s="223">
        <f t="shared" si="186"/>
        <v>0</v>
      </c>
      <c r="CR1342" s="222"/>
      <c r="CS1342" s="222"/>
      <c r="CT1342" s="222"/>
      <c r="CU1342" s="222"/>
      <c r="CV1342" s="222"/>
      <c r="CW1342" s="222"/>
      <c r="CX1342" s="222"/>
      <c r="CY1342" s="222"/>
      <c r="CZ1342" s="222"/>
      <c r="DA1342" s="222"/>
      <c r="DB1342" s="224">
        <f t="shared" si="187"/>
        <v>0</v>
      </c>
      <c r="DC1342" s="224">
        <f t="shared" si="188"/>
        <v>0</v>
      </c>
      <c r="DD1342" s="224">
        <f t="shared" si="189"/>
        <v>0</v>
      </c>
      <c r="DE1342" s="225">
        <f t="shared" si="190"/>
        <v>0</v>
      </c>
      <c r="DF1342" s="222"/>
      <c r="DG1342" s="222"/>
    </row>
    <row r="1343" spans="90:111" x14ac:dyDescent="0.25">
      <c r="CL1343" s="223">
        <f t="shared" si="182"/>
        <v>0</v>
      </c>
      <c r="CM1343" s="223">
        <f t="shared" si="183"/>
        <v>0</v>
      </c>
      <c r="CN1343" s="223">
        <f t="shared" si="184"/>
        <v>0</v>
      </c>
      <c r="CO1343" s="223">
        <f t="shared" si="184"/>
        <v>0</v>
      </c>
      <c r="CP1343" s="223">
        <f t="shared" si="185"/>
        <v>0</v>
      </c>
      <c r="CQ1343" s="223">
        <f t="shared" si="186"/>
        <v>0</v>
      </c>
      <c r="CR1343" s="222"/>
      <c r="CS1343" s="222"/>
      <c r="CT1343" s="222"/>
      <c r="CU1343" s="222"/>
      <c r="CV1343" s="222"/>
      <c r="CW1343" s="222"/>
      <c r="CX1343" s="222"/>
      <c r="CY1343" s="222"/>
      <c r="CZ1343" s="222"/>
      <c r="DA1343" s="222"/>
      <c r="DB1343" s="224">
        <f t="shared" si="187"/>
        <v>0</v>
      </c>
      <c r="DC1343" s="224">
        <f t="shared" si="188"/>
        <v>0</v>
      </c>
      <c r="DD1343" s="224">
        <f t="shared" si="189"/>
        <v>0</v>
      </c>
      <c r="DE1343" s="225">
        <f t="shared" si="190"/>
        <v>0</v>
      </c>
      <c r="DF1343" s="222"/>
      <c r="DG1343" s="222"/>
    </row>
    <row r="1344" spans="90:111" x14ac:dyDescent="0.25">
      <c r="CL1344" s="223">
        <f t="shared" si="182"/>
        <v>0</v>
      </c>
      <c r="CM1344" s="223">
        <f t="shared" si="183"/>
        <v>0</v>
      </c>
      <c r="CN1344" s="223">
        <f t="shared" si="184"/>
        <v>0</v>
      </c>
      <c r="CO1344" s="223">
        <f t="shared" si="184"/>
        <v>0</v>
      </c>
      <c r="CP1344" s="223">
        <f t="shared" si="185"/>
        <v>0</v>
      </c>
      <c r="CQ1344" s="223">
        <f t="shared" si="186"/>
        <v>0</v>
      </c>
      <c r="CR1344" s="222"/>
      <c r="CS1344" s="222"/>
      <c r="CT1344" s="222"/>
      <c r="CU1344" s="222"/>
      <c r="CV1344" s="222"/>
      <c r="CW1344" s="222"/>
      <c r="CX1344" s="222"/>
      <c r="CY1344" s="222"/>
      <c r="CZ1344" s="222"/>
      <c r="DA1344" s="222"/>
      <c r="DB1344" s="224">
        <f t="shared" si="187"/>
        <v>0</v>
      </c>
      <c r="DC1344" s="224">
        <f t="shared" si="188"/>
        <v>0</v>
      </c>
      <c r="DD1344" s="224">
        <f t="shared" si="189"/>
        <v>0</v>
      </c>
      <c r="DE1344" s="225">
        <f t="shared" si="190"/>
        <v>0</v>
      </c>
      <c r="DF1344" s="222"/>
      <c r="DG1344" s="222"/>
    </row>
    <row r="1345" spans="90:111" x14ac:dyDescent="0.25">
      <c r="CL1345" s="223">
        <f t="shared" si="182"/>
        <v>0</v>
      </c>
      <c r="CM1345" s="223">
        <f t="shared" si="183"/>
        <v>0</v>
      </c>
      <c r="CN1345" s="223">
        <f t="shared" si="184"/>
        <v>0</v>
      </c>
      <c r="CO1345" s="223">
        <f t="shared" si="184"/>
        <v>0</v>
      </c>
      <c r="CP1345" s="223">
        <f t="shared" si="185"/>
        <v>0</v>
      </c>
      <c r="CQ1345" s="223">
        <f t="shared" si="186"/>
        <v>0</v>
      </c>
      <c r="CR1345" s="222"/>
      <c r="CS1345" s="222"/>
      <c r="CT1345" s="222"/>
      <c r="CU1345" s="222"/>
      <c r="CV1345" s="222"/>
      <c r="CW1345" s="222"/>
      <c r="CX1345" s="222"/>
      <c r="CY1345" s="222"/>
      <c r="CZ1345" s="222"/>
      <c r="DA1345" s="222"/>
      <c r="DB1345" s="224">
        <f t="shared" si="187"/>
        <v>0</v>
      </c>
      <c r="DC1345" s="224">
        <f t="shared" si="188"/>
        <v>0</v>
      </c>
      <c r="DD1345" s="224">
        <f t="shared" si="189"/>
        <v>0</v>
      </c>
      <c r="DE1345" s="225">
        <f t="shared" si="190"/>
        <v>0</v>
      </c>
      <c r="DF1345" s="222"/>
      <c r="DG1345" s="222"/>
    </row>
    <row r="1346" spans="90:111" x14ac:dyDescent="0.25">
      <c r="CL1346" s="223">
        <f t="shared" si="182"/>
        <v>0</v>
      </c>
      <c r="CM1346" s="223">
        <f t="shared" si="183"/>
        <v>0</v>
      </c>
      <c r="CN1346" s="223">
        <f t="shared" si="184"/>
        <v>0</v>
      </c>
      <c r="CO1346" s="223">
        <f t="shared" si="184"/>
        <v>0</v>
      </c>
      <c r="CP1346" s="223">
        <f t="shared" si="185"/>
        <v>0</v>
      </c>
      <c r="CQ1346" s="223">
        <f t="shared" si="186"/>
        <v>0</v>
      </c>
      <c r="CR1346" s="222"/>
      <c r="CS1346" s="222"/>
      <c r="CT1346" s="222"/>
      <c r="CU1346" s="222"/>
      <c r="CV1346" s="222"/>
      <c r="CW1346" s="222"/>
      <c r="CX1346" s="222"/>
      <c r="CY1346" s="222"/>
      <c r="CZ1346" s="222"/>
      <c r="DA1346" s="222"/>
      <c r="DB1346" s="224">
        <f t="shared" si="187"/>
        <v>0</v>
      </c>
      <c r="DC1346" s="224">
        <f t="shared" si="188"/>
        <v>0</v>
      </c>
      <c r="DD1346" s="224">
        <f t="shared" si="189"/>
        <v>0</v>
      </c>
      <c r="DE1346" s="225">
        <f t="shared" si="190"/>
        <v>0</v>
      </c>
      <c r="DF1346" s="222"/>
      <c r="DG1346" s="222"/>
    </row>
    <row r="1347" spans="90:111" x14ac:dyDescent="0.25">
      <c r="CL1347" s="223">
        <f t="shared" ref="CL1347:CL1410" si="191">SUM(BB1347:BL1347)+BR1347</f>
        <v>0</v>
      </c>
      <c r="CM1347" s="223">
        <f t="shared" ref="CM1347:CM1410" si="192">SUM(BM1347:BO1347)</f>
        <v>0</v>
      </c>
      <c r="CN1347" s="223">
        <f t="shared" ref="CN1347:CO1410" si="193">BP1347</f>
        <v>0</v>
      </c>
      <c r="CO1347" s="223">
        <f t="shared" si="193"/>
        <v>0</v>
      </c>
      <c r="CP1347" s="223">
        <f t="shared" ref="CP1347:CP1410" si="194">SUM(CL1347:CO1347)</f>
        <v>0</v>
      </c>
      <c r="CQ1347" s="223">
        <f t="shared" ref="CQ1347:CQ1410" si="195">CP1347-BU1347</f>
        <v>0</v>
      </c>
      <c r="CR1347" s="222"/>
      <c r="CS1347" s="222"/>
      <c r="CT1347" s="222"/>
      <c r="CU1347" s="222"/>
      <c r="CV1347" s="222"/>
      <c r="CW1347" s="222"/>
      <c r="CX1347" s="222"/>
      <c r="CY1347" s="222"/>
      <c r="CZ1347" s="222"/>
      <c r="DA1347" s="222"/>
      <c r="DB1347" s="224">
        <f t="shared" ref="DB1347:DB1410" si="196">SUM(BB1347:BE1347)+BM1347+BN1347</f>
        <v>0</v>
      </c>
      <c r="DC1347" s="224">
        <f t="shared" ref="DC1347:DC1410" si="197">BF1347+BG1347+BH1347+BI1347+BJ1347+BK1347+BL1347+BO1347+BR1347</f>
        <v>0</v>
      </c>
      <c r="DD1347" s="224">
        <f t="shared" ref="DD1347:DD1410" si="198">DC1347+DB1347</f>
        <v>0</v>
      </c>
      <c r="DE1347" s="225">
        <f t="shared" ref="DE1347:DE1410" si="199">DD1347-BS1347</f>
        <v>0</v>
      </c>
      <c r="DF1347" s="222"/>
      <c r="DG1347" s="222"/>
    </row>
    <row r="1348" spans="90:111" x14ac:dyDescent="0.25">
      <c r="CL1348" s="223">
        <f t="shared" si="191"/>
        <v>0</v>
      </c>
      <c r="CM1348" s="223">
        <f t="shared" si="192"/>
        <v>0</v>
      </c>
      <c r="CN1348" s="223">
        <f t="shared" si="193"/>
        <v>0</v>
      </c>
      <c r="CO1348" s="223">
        <f t="shared" si="193"/>
        <v>0</v>
      </c>
      <c r="CP1348" s="223">
        <f t="shared" si="194"/>
        <v>0</v>
      </c>
      <c r="CQ1348" s="223">
        <f t="shared" si="195"/>
        <v>0</v>
      </c>
      <c r="CR1348" s="222"/>
      <c r="CS1348" s="222"/>
      <c r="CT1348" s="222"/>
      <c r="CU1348" s="222"/>
      <c r="CV1348" s="222"/>
      <c r="CW1348" s="222"/>
      <c r="CX1348" s="222"/>
      <c r="CY1348" s="222"/>
      <c r="CZ1348" s="222"/>
      <c r="DA1348" s="222"/>
      <c r="DB1348" s="224">
        <f t="shared" si="196"/>
        <v>0</v>
      </c>
      <c r="DC1348" s="224">
        <f t="shared" si="197"/>
        <v>0</v>
      </c>
      <c r="DD1348" s="224">
        <f t="shared" si="198"/>
        <v>0</v>
      </c>
      <c r="DE1348" s="225">
        <f t="shared" si="199"/>
        <v>0</v>
      </c>
      <c r="DF1348" s="222"/>
      <c r="DG1348" s="222"/>
    </row>
    <row r="1349" spans="90:111" x14ac:dyDescent="0.25">
      <c r="CL1349" s="223">
        <f t="shared" si="191"/>
        <v>0</v>
      </c>
      <c r="CM1349" s="223">
        <f t="shared" si="192"/>
        <v>0</v>
      </c>
      <c r="CN1349" s="223">
        <f t="shared" si="193"/>
        <v>0</v>
      </c>
      <c r="CO1349" s="223">
        <f t="shared" si="193"/>
        <v>0</v>
      </c>
      <c r="CP1349" s="223">
        <f t="shared" si="194"/>
        <v>0</v>
      </c>
      <c r="CQ1349" s="223">
        <f t="shared" si="195"/>
        <v>0</v>
      </c>
      <c r="CR1349" s="222"/>
      <c r="CS1349" s="222"/>
      <c r="CT1349" s="222"/>
      <c r="CU1349" s="222"/>
      <c r="CV1349" s="222"/>
      <c r="CW1349" s="222"/>
      <c r="CX1349" s="222"/>
      <c r="CY1349" s="222"/>
      <c r="CZ1349" s="222"/>
      <c r="DA1349" s="222"/>
      <c r="DB1349" s="224">
        <f t="shared" si="196"/>
        <v>0</v>
      </c>
      <c r="DC1349" s="224">
        <f t="shared" si="197"/>
        <v>0</v>
      </c>
      <c r="DD1349" s="224">
        <f t="shared" si="198"/>
        <v>0</v>
      </c>
      <c r="DE1349" s="225">
        <f t="shared" si="199"/>
        <v>0</v>
      </c>
      <c r="DF1349" s="222"/>
      <c r="DG1349" s="222"/>
    </row>
    <row r="1350" spans="90:111" x14ac:dyDescent="0.25">
      <c r="CL1350" s="223">
        <f t="shared" si="191"/>
        <v>0</v>
      </c>
      <c r="CM1350" s="223">
        <f t="shared" si="192"/>
        <v>0</v>
      </c>
      <c r="CN1350" s="223">
        <f t="shared" si="193"/>
        <v>0</v>
      </c>
      <c r="CO1350" s="223">
        <f t="shared" si="193"/>
        <v>0</v>
      </c>
      <c r="CP1350" s="223">
        <f t="shared" si="194"/>
        <v>0</v>
      </c>
      <c r="CQ1350" s="223">
        <f t="shared" si="195"/>
        <v>0</v>
      </c>
      <c r="CR1350" s="222"/>
      <c r="CS1350" s="222"/>
      <c r="CT1350" s="222"/>
      <c r="CU1350" s="222"/>
      <c r="CV1350" s="222"/>
      <c r="CW1350" s="222"/>
      <c r="CX1350" s="222"/>
      <c r="CY1350" s="222"/>
      <c r="CZ1350" s="222"/>
      <c r="DA1350" s="222"/>
      <c r="DB1350" s="224">
        <f t="shared" si="196"/>
        <v>0</v>
      </c>
      <c r="DC1350" s="224">
        <f t="shared" si="197"/>
        <v>0</v>
      </c>
      <c r="DD1350" s="224">
        <f t="shared" si="198"/>
        <v>0</v>
      </c>
      <c r="DE1350" s="225">
        <f t="shared" si="199"/>
        <v>0</v>
      </c>
      <c r="DF1350" s="222"/>
      <c r="DG1350" s="222"/>
    </row>
    <row r="1351" spans="90:111" x14ac:dyDescent="0.25">
      <c r="CL1351" s="223">
        <f t="shared" si="191"/>
        <v>0</v>
      </c>
      <c r="CM1351" s="223">
        <f t="shared" si="192"/>
        <v>0</v>
      </c>
      <c r="CN1351" s="223">
        <f t="shared" si="193"/>
        <v>0</v>
      </c>
      <c r="CO1351" s="223">
        <f t="shared" si="193"/>
        <v>0</v>
      </c>
      <c r="CP1351" s="223">
        <f t="shared" si="194"/>
        <v>0</v>
      </c>
      <c r="CQ1351" s="223">
        <f t="shared" si="195"/>
        <v>0</v>
      </c>
      <c r="CR1351" s="222"/>
      <c r="CS1351" s="222"/>
      <c r="CT1351" s="222"/>
      <c r="CU1351" s="222"/>
      <c r="CV1351" s="222"/>
      <c r="CW1351" s="222"/>
      <c r="CX1351" s="222"/>
      <c r="CY1351" s="222"/>
      <c r="CZ1351" s="222"/>
      <c r="DA1351" s="222"/>
      <c r="DB1351" s="224">
        <f t="shared" si="196"/>
        <v>0</v>
      </c>
      <c r="DC1351" s="224">
        <f t="shared" si="197"/>
        <v>0</v>
      </c>
      <c r="DD1351" s="224">
        <f t="shared" si="198"/>
        <v>0</v>
      </c>
      <c r="DE1351" s="225">
        <f t="shared" si="199"/>
        <v>0</v>
      </c>
      <c r="DF1351" s="222"/>
      <c r="DG1351" s="222"/>
    </row>
    <row r="1352" spans="90:111" x14ac:dyDescent="0.25">
      <c r="CL1352" s="223">
        <f t="shared" si="191"/>
        <v>0</v>
      </c>
      <c r="CM1352" s="223">
        <f t="shared" si="192"/>
        <v>0</v>
      </c>
      <c r="CN1352" s="223">
        <f t="shared" si="193"/>
        <v>0</v>
      </c>
      <c r="CO1352" s="223">
        <f t="shared" si="193"/>
        <v>0</v>
      </c>
      <c r="CP1352" s="223">
        <f t="shared" si="194"/>
        <v>0</v>
      </c>
      <c r="CQ1352" s="223">
        <f t="shared" si="195"/>
        <v>0</v>
      </c>
      <c r="CR1352" s="222"/>
      <c r="CS1352" s="222"/>
      <c r="CT1352" s="222"/>
      <c r="CU1352" s="222"/>
      <c r="CV1352" s="222"/>
      <c r="CW1352" s="222"/>
      <c r="CX1352" s="222"/>
      <c r="CY1352" s="222"/>
      <c r="CZ1352" s="222"/>
      <c r="DA1352" s="222"/>
      <c r="DB1352" s="224">
        <f t="shared" si="196"/>
        <v>0</v>
      </c>
      <c r="DC1352" s="224">
        <f t="shared" si="197"/>
        <v>0</v>
      </c>
      <c r="DD1352" s="224">
        <f t="shared" si="198"/>
        <v>0</v>
      </c>
      <c r="DE1352" s="225">
        <f t="shared" si="199"/>
        <v>0</v>
      </c>
      <c r="DF1352" s="222"/>
      <c r="DG1352" s="222"/>
    </row>
    <row r="1353" spans="90:111" x14ac:dyDescent="0.25">
      <c r="CL1353" s="223">
        <f t="shared" si="191"/>
        <v>0</v>
      </c>
      <c r="CM1353" s="223">
        <f t="shared" si="192"/>
        <v>0</v>
      </c>
      <c r="CN1353" s="223">
        <f t="shared" si="193"/>
        <v>0</v>
      </c>
      <c r="CO1353" s="223">
        <f t="shared" si="193"/>
        <v>0</v>
      </c>
      <c r="CP1353" s="223">
        <f t="shared" si="194"/>
        <v>0</v>
      </c>
      <c r="CQ1353" s="223">
        <f t="shared" si="195"/>
        <v>0</v>
      </c>
      <c r="CR1353" s="222"/>
      <c r="CS1353" s="222"/>
      <c r="CT1353" s="222"/>
      <c r="CU1353" s="222"/>
      <c r="CV1353" s="222"/>
      <c r="CW1353" s="222"/>
      <c r="CX1353" s="222"/>
      <c r="CY1353" s="222"/>
      <c r="CZ1353" s="222"/>
      <c r="DA1353" s="222"/>
      <c r="DB1353" s="224">
        <f t="shared" si="196"/>
        <v>0</v>
      </c>
      <c r="DC1353" s="224">
        <f t="shared" si="197"/>
        <v>0</v>
      </c>
      <c r="DD1353" s="224">
        <f t="shared" si="198"/>
        <v>0</v>
      </c>
      <c r="DE1353" s="225">
        <f t="shared" si="199"/>
        <v>0</v>
      </c>
      <c r="DF1353" s="222"/>
      <c r="DG1353" s="222"/>
    </row>
    <row r="1354" spans="90:111" x14ac:dyDescent="0.25">
      <c r="CL1354" s="223">
        <f t="shared" si="191"/>
        <v>0</v>
      </c>
      <c r="CM1354" s="223">
        <f t="shared" si="192"/>
        <v>0</v>
      </c>
      <c r="CN1354" s="223">
        <f t="shared" si="193"/>
        <v>0</v>
      </c>
      <c r="CO1354" s="223">
        <f t="shared" si="193"/>
        <v>0</v>
      </c>
      <c r="CP1354" s="223">
        <f t="shared" si="194"/>
        <v>0</v>
      </c>
      <c r="CQ1354" s="223">
        <f t="shared" si="195"/>
        <v>0</v>
      </c>
      <c r="CR1354" s="222"/>
      <c r="CS1354" s="222"/>
      <c r="CT1354" s="222"/>
      <c r="CU1354" s="222"/>
      <c r="CV1354" s="222"/>
      <c r="CW1354" s="222"/>
      <c r="CX1354" s="222"/>
      <c r="CY1354" s="222"/>
      <c r="CZ1354" s="222"/>
      <c r="DA1354" s="222"/>
      <c r="DB1354" s="224">
        <f t="shared" si="196"/>
        <v>0</v>
      </c>
      <c r="DC1354" s="224">
        <f t="shared" si="197"/>
        <v>0</v>
      </c>
      <c r="DD1354" s="224">
        <f t="shared" si="198"/>
        <v>0</v>
      </c>
      <c r="DE1354" s="225">
        <f t="shared" si="199"/>
        <v>0</v>
      </c>
      <c r="DF1354" s="222"/>
      <c r="DG1354" s="222"/>
    </row>
    <row r="1355" spans="90:111" x14ac:dyDescent="0.25">
      <c r="CL1355" s="223">
        <f t="shared" si="191"/>
        <v>0</v>
      </c>
      <c r="CM1355" s="223">
        <f t="shared" si="192"/>
        <v>0</v>
      </c>
      <c r="CN1355" s="223">
        <f t="shared" si="193"/>
        <v>0</v>
      </c>
      <c r="CO1355" s="223">
        <f t="shared" si="193"/>
        <v>0</v>
      </c>
      <c r="CP1355" s="223">
        <f t="shared" si="194"/>
        <v>0</v>
      </c>
      <c r="CQ1355" s="223">
        <f t="shared" si="195"/>
        <v>0</v>
      </c>
      <c r="CR1355" s="222"/>
      <c r="CS1355" s="222"/>
      <c r="CT1355" s="222"/>
      <c r="CU1355" s="222"/>
      <c r="CV1355" s="222"/>
      <c r="CW1355" s="222"/>
      <c r="CX1355" s="222"/>
      <c r="CY1355" s="222"/>
      <c r="CZ1355" s="222"/>
      <c r="DA1355" s="222"/>
      <c r="DB1355" s="224">
        <f t="shared" si="196"/>
        <v>0</v>
      </c>
      <c r="DC1355" s="224">
        <f t="shared" si="197"/>
        <v>0</v>
      </c>
      <c r="DD1355" s="224">
        <f t="shared" si="198"/>
        <v>0</v>
      </c>
      <c r="DE1355" s="225">
        <f t="shared" si="199"/>
        <v>0</v>
      </c>
      <c r="DF1355" s="222"/>
      <c r="DG1355" s="222"/>
    </row>
    <row r="1356" spans="90:111" x14ac:dyDescent="0.25">
      <c r="CL1356" s="223">
        <f t="shared" si="191"/>
        <v>0</v>
      </c>
      <c r="CM1356" s="223">
        <f t="shared" si="192"/>
        <v>0</v>
      </c>
      <c r="CN1356" s="223">
        <f t="shared" si="193"/>
        <v>0</v>
      </c>
      <c r="CO1356" s="223">
        <f t="shared" si="193"/>
        <v>0</v>
      </c>
      <c r="CP1356" s="223">
        <f t="shared" si="194"/>
        <v>0</v>
      </c>
      <c r="CQ1356" s="223">
        <f t="shared" si="195"/>
        <v>0</v>
      </c>
      <c r="CR1356" s="222"/>
      <c r="CS1356" s="222"/>
      <c r="CT1356" s="222"/>
      <c r="CU1356" s="222"/>
      <c r="CV1356" s="222"/>
      <c r="CW1356" s="222"/>
      <c r="CX1356" s="222"/>
      <c r="CY1356" s="222"/>
      <c r="CZ1356" s="222"/>
      <c r="DA1356" s="222"/>
      <c r="DB1356" s="224">
        <f t="shared" si="196"/>
        <v>0</v>
      </c>
      <c r="DC1356" s="224">
        <f t="shared" si="197"/>
        <v>0</v>
      </c>
      <c r="DD1356" s="224">
        <f t="shared" si="198"/>
        <v>0</v>
      </c>
      <c r="DE1356" s="225">
        <f t="shared" si="199"/>
        <v>0</v>
      </c>
      <c r="DF1356" s="222"/>
      <c r="DG1356" s="222"/>
    </row>
    <row r="1357" spans="90:111" x14ac:dyDescent="0.25">
      <c r="CL1357" s="223">
        <f t="shared" si="191"/>
        <v>0</v>
      </c>
      <c r="CM1357" s="223">
        <f t="shared" si="192"/>
        <v>0</v>
      </c>
      <c r="CN1357" s="223">
        <f t="shared" si="193"/>
        <v>0</v>
      </c>
      <c r="CO1357" s="223">
        <f t="shared" si="193"/>
        <v>0</v>
      </c>
      <c r="CP1357" s="223">
        <f t="shared" si="194"/>
        <v>0</v>
      </c>
      <c r="CQ1357" s="223">
        <f t="shared" si="195"/>
        <v>0</v>
      </c>
      <c r="CR1357" s="222"/>
      <c r="CS1357" s="222"/>
      <c r="CT1357" s="222"/>
      <c r="CU1357" s="222"/>
      <c r="CV1357" s="222"/>
      <c r="CW1357" s="222"/>
      <c r="CX1357" s="222"/>
      <c r="CY1357" s="222"/>
      <c r="CZ1357" s="222"/>
      <c r="DA1357" s="222"/>
      <c r="DB1357" s="224">
        <f t="shared" si="196"/>
        <v>0</v>
      </c>
      <c r="DC1357" s="224">
        <f t="shared" si="197"/>
        <v>0</v>
      </c>
      <c r="DD1357" s="224">
        <f t="shared" si="198"/>
        <v>0</v>
      </c>
      <c r="DE1357" s="225">
        <f t="shared" si="199"/>
        <v>0</v>
      </c>
      <c r="DF1357" s="222"/>
      <c r="DG1357" s="222"/>
    </row>
    <row r="1358" spans="90:111" x14ac:dyDescent="0.25">
      <c r="CL1358" s="223">
        <f t="shared" si="191"/>
        <v>0</v>
      </c>
      <c r="CM1358" s="223">
        <f t="shared" si="192"/>
        <v>0</v>
      </c>
      <c r="CN1358" s="223">
        <f t="shared" si="193"/>
        <v>0</v>
      </c>
      <c r="CO1358" s="223">
        <f t="shared" si="193"/>
        <v>0</v>
      </c>
      <c r="CP1358" s="223">
        <f t="shared" si="194"/>
        <v>0</v>
      </c>
      <c r="CQ1358" s="223">
        <f t="shared" si="195"/>
        <v>0</v>
      </c>
      <c r="CR1358" s="222"/>
      <c r="CS1358" s="222"/>
      <c r="CT1358" s="222"/>
      <c r="CU1358" s="222"/>
      <c r="CV1358" s="222"/>
      <c r="CW1358" s="222"/>
      <c r="CX1358" s="222"/>
      <c r="CY1358" s="222"/>
      <c r="CZ1358" s="222"/>
      <c r="DA1358" s="222"/>
      <c r="DB1358" s="224">
        <f t="shared" si="196"/>
        <v>0</v>
      </c>
      <c r="DC1358" s="224">
        <f t="shared" si="197"/>
        <v>0</v>
      </c>
      <c r="DD1358" s="224">
        <f t="shared" si="198"/>
        <v>0</v>
      </c>
      <c r="DE1358" s="225">
        <f t="shared" si="199"/>
        <v>0</v>
      </c>
      <c r="DF1358" s="222"/>
      <c r="DG1358" s="222"/>
    </row>
    <row r="1359" spans="90:111" x14ac:dyDescent="0.25">
      <c r="CL1359" s="223">
        <f t="shared" si="191"/>
        <v>0</v>
      </c>
      <c r="CM1359" s="223">
        <f t="shared" si="192"/>
        <v>0</v>
      </c>
      <c r="CN1359" s="223">
        <f t="shared" si="193"/>
        <v>0</v>
      </c>
      <c r="CO1359" s="223">
        <f t="shared" si="193"/>
        <v>0</v>
      </c>
      <c r="CP1359" s="223">
        <f t="shared" si="194"/>
        <v>0</v>
      </c>
      <c r="CQ1359" s="223">
        <f t="shared" si="195"/>
        <v>0</v>
      </c>
      <c r="CR1359" s="222"/>
      <c r="CS1359" s="222"/>
      <c r="CT1359" s="222"/>
      <c r="CU1359" s="222"/>
      <c r="CV1359" s="222"/>
      <c r="CW1359" s="222"/>
      <c r="CX1359" s="222"/>
      <c r="CY1359" s="222"/>
      <c r="CZ1359" s="222"/>
      <c r="DA1359" s="222"/>
      <c r="DB1359" s="224">
        <f t="shared" si="196"/>
        <v>0</v>
      </c>
      <c r="DC1359" s="224">
        <f t="shared" si="197"/>
        <v>0</v>
      </c>
      <c r="DD1359" s="224">
        <f t="shared" si="198"/>
        <v>0</v>
      </c>
      <c r="DE1359" s="225">
        <f t="shared" si="199"/>
        <v>0</v>
      </c>
      <c r="DF1359" s="222"/>
      <c r="DG1359" s="222"/>
    </row>
    <row r="1360" spans="90:111" x14ac:dyDescent="0.25">
      <c r="CL1360" s="223">
        <f t="shared" si="191"/>
        <v>0</v>
      </c>
      <c r="CM1360" s="223">
        <f t="shared" si="192"/>
        <v>0</v>
      </c>
      <c r="CN1360" s="223">
        <f t="shared" si="193"/>
        <v>0</v>
      </c>
      <c r="CO1360" s="223">
        <f t="shared" si="193"/>
        <v>0</v>
      </c>
      <c r="CP1360" s="223">
        <f t="shared" si="194"/>
        <v>0</v>
      </c>
      <c r="CQ1360" s="223">
        <f t="shared" si="195"/>
        <v>0</v>
      </c>
      <c r="CR1360" s="222"/>
      <c r="CS1360" s="222"/>
      <c r="CT1360" s="222"/>
      <c r="CU1360" s="222"/>
      <c r="CV1360" s="222"/>
      <c r="CW1360" s="222"/>
      <c r="CX1360" s="222"/>
      <c r="CY1360" s="222"/>
      <c r="CZ1360" s="222"/>
      <c r="DA1360" s="222"/>
      <c r="DB1360" s="224">
        <f t="shared" si="196"/>
        <v>0</v>
      </c>
      <c r="DC1360" s="224">
        <f t="shared" si="197"/>
        <v>0</v>
      </c>
      <c r="DD1360" s="224">
        <f t="shared" si="198"/>
        <v>0</v>
      </c>
      <c r="DE1360" s="225">
        <f t="shared" si="199"/>
        <v>0</v>
      </c>
      <c r="DF1360" s="222"/>
      <c r="DG1360" s="222"/>
    </row>
    <row r="1361" spans="90:111" x14ac:dyDescent="0.25">
      <c r="CL1361" s="223">
        <f t="shared" si="191"/>
        <v>0</v>
      </c>
      <c r="CM1361" s="223">
        <f t="shared" si="192"/>
        <v>0</v>
      </c>
      <c r="CN1361" s="223">
        <f t="shared" si="193"/>
        <v>0</v>
      </c>
      <c r="CO1361" s="223">
        <f t="shared" si="193"/>
        <v>0</v>
      </c>
      <c r="CP1361" s="223">
        <f t="shared" si="194"/>
        <v>0</v>
      </c>
      <c r="CQ1361" s="223">
        <f t="shared" si="195"/>
        <v>0</v>
      </c>
      <c r="CR1361" s="222"/>
      <c r="CS1361" s="222"/>
      <c r="CT1361" s="222"/>
      <c r="CU1361" s="222"/>
      <c r="CV1361" s="222"/>
      <c r="CW1361" s="222"/>
      <c r="CX1361" s="222"/>
      <c r="CY1361" s="222"/>
      <c r="CZ1361" s="222"/>
      <c r="DA1361" s="222"/>
      <c r="DB1361" s="224">
        <f t="shared" si="196"/>
        <v>0</v>
      </c>
      <c r="DC1361" s="224">
        <f t="shared" si="197"/>
        <v>0</v>
      </c>
      <c r="DD1361" s="224">
        <f t="shared" si="198"/>
        <v>0</v>
      </c>
      <c r="DE1361" s="225">
        <f t="shared" si="199"/>
        <v>0</v>
      </c>
      <c r="DF1361" s="222"/>
      <c r="DG1361" s="222"/>
    </row>
    <row r="1362" spans="90:111" x14ac:dyDescent="0.25">
      <c r="CL1362" s="223">
        <f t="shared" si="191"/>
        <v>0</v>
      </c>
      <c r="CM1362" s="223">
        <f t="shared" si="192"/>
        <v>0</v>
      </c>
      <c r="CN1362" s="223">
        <f t="shared" si="193"/>
        <v>0</v>
      </c>
      <c r="CO1362" s="223">
        <f t="shared" si="193"/>
        <v>0</v>
      </c>
      <c r="CP1362" s="223">
        <f t="shared" si="194"/>
        <v>0</v>
      </c>
      <c r="CQ1362" s="223">
        <f t="shared" si="195"/>
        <v>0</v>
      </c>
      <c r="CR1362" s="222"/>
      <c r="CS1362" s="222"/>
      <c r="CT1362" s="222"/>
      <c r="CU1362" s="222"/>
      <c r="CV1362" s="222"/>
      <c r="CW1362" s="222"/>
      <c r="CX1362" s="222"/>
      <c r="CY1362" s="222"/>
      <c r="CZ1362" s="222"/>
      <c r="DA1362" s="222"/>
      <c r="DB1362" s="224">
        <f t="shared" si="196"/>
        <v>0</v>
      </c>
      <c r="DC1362" s="224">
        <f t="shared" si="197"/>
        <v>0</v>
      </c>
      <c r="DD1362" s="224">
        <f t="shared" si="198"/>
        <v>0</v>
      </c>
      <c r="DE1362" s="225">
        <f t="shared" si="199"/>
        <v>0</v>
      </c>
      <c r="DF1362" s="222"/>
      <c r="DG1362" s="222"/>
    </row>
    <row r="1363" spans="90:111" x14ac:dyDescent="0.25">
      <c r="CL1363" s="223">
        <f t="shared" si="191"/>
        <v>0</v>
      </c>
      <c r="CM1363" s="223">
        <f t="shared" si="192"/>
        <v>0</v>
      </c>
      <c r="CN1363" s="223">
        <f t="shared" si="193"/>
        <v>0</v>
      </c>
      <c r="CO1363" s="223">
        <f t="shared" si="193"/>
        <v>0</v>
      </c>
      <c r="CP1363" s="223">
        <f t="shared" si="194"/>
        <v>0</v>
      </c>
      <c r="CQ1363" s="223">
        <f t="shared" si="195"/>
        <v>0</v>
      </c>
      <c r="CR1363" s="222"/>
      <c r="CS1363" s="222"/>
      <c r="CT1363" s="222"/>
      <c r="CU1363" s="222"/>
      <c r="CV1363" s="222"/>
      <c r="CW1363" s="222"/>
      <c r="CX1363" s="222"/>
      <c r="CY1363" s="222"/>
      <c r="CZ1363" s="222"/>
      <c r="DA1363" s="222"/>
      <c r="DB1363" s="224">
        <f t="shared" si="196"/>
        <v>0</v>
      </c>
      <c r="DC1363" s="224">
        <f t="shared" si="197"/>
        <v>0</v>
      </c>
      <c r="DD1363" s="224">
        <f t="shared" si="198"/>
        <v>0</v>
      </c>
      <c r="DE1363" s="225">
        <f t="shared" si="199"/>
        <v>0</v>
      </c>
      <c r="DF1363" s="222"/>
      <c r="DG1363" s="222"/>
    </row>
    <row r="1364" spans="90:111" x14ac:dyDescent="0.25">
      <c r="CL1364" s="223">
        <f t="shared" si="191"/>
        <v>0</v>
      </c>
      <c r="CM1364" s="223">
        <f t="shared" si="192"/>
        <v>0</v>
      </c>
      <c r="CN1364" s="223">
        <f t="shared" si="193"/>
        <v>0</v>
      </c>
      <c r="CO1364" s="223">
        <f t="shared" si="193"/>
        <v>0</v>
      </c>
      <c r="CP1364" s="223">
        <f t="shared" si="194"/>
        <v>0</v>
      </c>
      <c r="CQ1364" s="223">
        <f t="shared" si="195"/>
        <v>0</v>
      </c>
      <c r="CR1364" s="222"/>
      <c r="CS1364" s="222"/>
      <c r="CT1364" s="222"/>
      <c r="CU1364" s="222"/>
      <c r="CV1364" s="222"/>
      <c r="CW1364" s="222"/>
      <c r="CX1364" s="222"/>
      <c r="CY1364" s="222"/>
      <c r="CZ1364" s="222"/>
      <c r="DA1364" s="222"/>
      <c r="DB1364" s="224">
        <f t="shared" si="196"/>
        <v>0</v>
      </c>
      <c r="DC1364" s="224">
        <f t="shared" si="197"/>
        <v>0</v>
      </c>
      <c r="DD1364" s="224">
        <f t="shared" si="198"/>
        <v>0</v>
      </c>
      <c r="DE1364" s="225">
        <f t="shared" si="199"/>
        <v>0</v>
      </c>
      <c r="DF1364" s="222"/>
      <c r="DG1364" s="222"/>
    </row>
    <row r="1365" spans="90:111" x14ac:dyDescent="0.25">
      <c r="CL1365" s="223">
        <f t="shared" si="191"/>
        <v>0</v>
      </c>
      <c r="CM1365" s="223">
        <f t="shared" si="192"/>
        <v>0</v>
      </c>
      <c r="CN1365" s="223">
        <f t="shared" si="193"/>
        <v>0</v>
      </c>
      <c r="CO1365" s="223">
        <f t="shared" si="193"/>
        <v>0</v>
      </c>
      <c r="CP1365" s="223">
        <f t="shared" si="194"/>
        <v>0</v>
      </c>
      <c r="CQ1365" s="223">
        <f t="shared" si="195"/>
        <v>0</v>
      </c>
      <c r="CR1365" s="222"/>
      <c r="CS1365" s="222"/>
      <c r="CT1365" s="222"/>
      <c r="CU1365" s="222"/>
      <c r="CV1365" s="222"/>
      <c r="CW1365" s="222"/>
      <c r="CX1365" s="222"/>
      <c r="CY1365" s="222"/>
      <c r="CZ1365" s="222"/>
      <c r="DA1365" s="222"/>
      <c r="DB1365" s="224">
        <f t="shared" si="196"/>
        <v>0</v>
      </c>
      <c r="DC1365" s="224">
        <f t="shared" si="197"/>
        <v>0</v>
      </c>
      <c r="DD1365" s="224">
        <f t="shared" si="198"/>
        <v>0</v>
      </c>
      <c r="DE1365" s="225">
        <f t="shared" si="199"/>
        <v>0</v>
      </c>
      <c r="DF1365" s="222"/>
      <c r="DG1365" s="222"/>
    </row>
    <row r="1366" spans="90:111" x14ac:dyDescent="0.25">
      <c r="CL1366" s="223">
        <f t="shared" si="191"/>
        <v>0</v>
      </c>
      <c r="CM1366" s="223">
        <f t="shared" si="192"/>
        <v>0</v>
      </c>
      <c r="CN1366" s="223">
        <f t="shared" si="193"/>
        <v>0</v>
      </c>
      <c r="CO1366" s="223">
        <f t="shared" si="193"/>
        <v>0</v>
      </c>
      <c r="CP1366" s="223">
        <f t="shared" si="194"/>
        <v>0</v>
      </c>
      <c r="CQ1366" s="223">
        <f t="shared" si="195"/>
        <v>0</v>
      </c>
      <c r="CR1366" s="222"/>
      <c r="CS1366" s="222"/>
      <c r="CT1366" s="222"/>
      <c r="CU1366" s="222"/>
      <c r="CV1366" s="222"/>
      <c r="CW1366" s="222"/>
      <c r="CX1366" s="222"/>
      <c r="CY1366" s="222"/>
      <c r="CZ1366" s="222"/>
      <c r="DA1366" s="222"/>
      <c r="DB1366" s="224">
        <f t="shared" si="196"/>
        <v>0</v>
      </c>
      <c r="DC1366" s="224">
        <f t="shared" si="197"/>
        <v>0</v>
      </c>
      <c r="DD1366" s="224">
        <f t="shared" si="198"/>
        <v>0</v>
      </c>
      <c r="DE1366" s="225">
        <f t="shared" si="199"/>
        <v>0</v>
      </c>
      <c r="DF1366" s="222"/>
      <c r="DG1366" s="222"/>
    </row>
    <row r="1367" spans="90:111" x14ac:dyDescent="0.25">
      <c r="CL1367" s="223">
        <f t="shared" si="191"/>
        <v>0</v>
      </c>
      <c r="CM1367" s="223">
        <f t="shared" si="192"/>
        <v>0</v>
      </c>
      <c r="CN1367" s="223">
        <f t="shared" si="193"/>
        <v>0</v>
      </c>
      <c r="CO1367" s="223">
        <f t="shared" si="193"/>
        <v>0</v>
      </c>
      <c r="CP1367" s="223">
        <f t="shared" si="194"/>
        <v>0</v>
      </c>
      <c r="CQ1367" s="223">
        <f t="shared" si="195"/>
        <v>0</v>
      </c>
      <c r="CR1367" s="222"/>
      <c r="CS1367" s="222"/>
      <c r="CT1367" s="222"/>
      <c r="CU1367" s="222"/>
      <c r="CV1367" s="222"/>
      <c r="CW1367" s="222"/>
      <c r="CX1367" s="222"/>
      <c r="CY1367" s="222"/>
      <c r="CZ1367" s="222"/>
      <c r="DA1367" s="222"/>
      <c r="DB1367" s="224">
        <f t="shared" si="196"/>
        <v>0</v>
      </c>
      <c r="DC1367" s="224">
        <f t="shared" si="197"/>
        <v>0</v>
      </c>
      <c r="DD1367" s="224">
        <f t="shared" si="198"/>
        <v>0</v>
      </c>
      <c r="DE1367" s="225">
        <f t="shared" si="199"/>
        <v>0</v>
      </c>
      <c r="DF1367" s="222"/>
      <c r="DG1367" s="222"/>
    </row>
    <row r="1368" spans="90:111" x14ac:dyDescent="0.25">
      <c r="CL1368" s="223">
        <f t="shared" si="191"/>
        <v>0</v>
      </c>
      <c r="CM1368" s="223">
        <f t="shared" si="192"/>
        <v>0</v>
      </c>
      <c r="CN1368" s="223">
        <f t="shared" si="193"/>
        <v>0</v>
      </c>
      <c r="CO1368" s="223">
        <f t="shared" si="193"/>
        <v>0</v>
      </c>
      <c r="CP1368" s="223">
        <f t="shared" si="194"/>
        <v>0</v>
      </c>
      <c r="CQ1368" s="223">
        <f t="shared" si="195"/>
        <v>0</v>
      </c>
      <c r="CR1368" s="222"/>
      <c r="CS1368" s="222"/>
      <c r="CT1368" s="222"/>
      <c r="CU1368" s="222"/>
      <c r="CV1368" s="222"/>
      <c r="CW1368" s="222"/>
      <c r="CX1368" s="222"/>
      <c r="CY1368" s="222"/>
      <c r="CZ1368" s="222"/>
      <c r="DA1368" s="222"/>
      <c r="DB1368" s="224">
        <f t="shared" si="196"/>
        <v>0</v>
      </c>
      <c r="DC1368" s="224">
        <f t="shared" si="197"/>
        <v>0</v>
      </c>
      <c r="DD1368" s="224">
        <f t="shared" si="198"/>
        <v>0</v>
      </c>
      <c r="DE1368" s="225">
        <f t="shared" si="199"/>
        <v>0</v>
      </c>
      <c r="DF1368" s="222"/>
      <c r="DG1368" s="222"/>
    </row>
    <row r="1369" spans="90:111" x14ac:dyDescent="0.25">
      <c r="CL1369" s="223">
        <f t="shared" si="191"/>
        <v>0</v>
      </c>
      <c r="CM1369" s="223">
        <f t="shared" si="192"/>
        <v>0</v>
      </c>
      <c r="CN1369" s="223">
        <f t="shared" si="193"/>
        <v>0</v>
      </c>
      <c r="CO1369" s="223">
        <f t="shared" si="193"/>
        <v>0</v>
      </c>
      <c r="CP1369" s="223">
        <f t="shared" si="194"/>
        <v>0</v>
      </c>
      <c r="CQ1369" s="223">
        <f t="shared" si="195"/>
        <v>0</v>
      </c>
      <c r="CR1369" s="222"/>
      <c r="CS1369" s="222"/>
      <c r="CT1369" s="222"/>
      <c r="CU1369" s="222"/>
      <c r="CV1369" s="222"/>
      <c r="CW1369" s="222"/>
      <c r="CX1369" s="222"/>
      <c r="CY1369" s="222"/>
      <c r="CZ1369" s="222"/>
      <c r="DA1369" s="222"/>
      <c r="DB1369" s="224">
        <f t="shared" si="196"/>
        <v>0</v>
      </c>
      <c r="DC1369" s="224">
        <f t="shared" si="197"/>
        <v>0</v>
      </c>
      <c r="DD1369" s="224">
        <f t="shared" si="198"/>
        <v>0</v>
      </c>
      <c r="DE1369" s="225">
        <f t="shared" si="199"/>
        <v>0</v>
      </c>
      <c r="DF1369" s="222"/>
      <c r="DG1369" s="222"/>
    </row>
    <row r="1370" spans="90:111" x14ac:dyDescent="0.25">
      <c r="CL1370" s="223">
        <f t="shared" si="191"/>
        <v>0</v>
      </c>
      <c r="CM1370" s="223">
        <f t="shared" si="192"/>
        <v>0</v>
      </c>
      <c r="CN1370" s="223">
        <f t="shared" si="193"/>
        <v>0</v>
      </c>
      <c r="CO1370" s="223">
        <f t="shared" si="193"/>
        <v>0</v>
      </c>
      <c r="CP1370" s="223">
        <f t="shared" si="194"/>
        <v>0</v>
      </c>
      <c r="CQ1370" s="223">
        <f t="shared" si="195"/>
        <v>0</v>
      </c>
      <c r="CR1370" s="222"/>
      <c r="CS1370" s="222"/>
      <c r="CT1370" s="222"/>
      <c r="CU1370" s="222"/>
      <c r="CV1370" s="222"/>
      <c r="CW1370" s="222"/>
      <c r="CX1370" s="222"/>
      <c r="CY1370" s="222"/>
      <c r="CZ1370" s="222"/>
      <c r="DA1370" s="222"/>
      <c r="DB1370" s="224">
        <f t="shared" si="196"/>
        <v>0</v>
      </c>
      <c r="DC1370" s="224">
        <f t="shared" si="197"/>
        <v>0</v>
      </c>
      <c r="DD1370" s="224">
        <f t="shared" si="198"/>
        <v>0</v>
      </c>
      <c r="DE1370" s="225">
        <f t="shared" si="199"/>
        <v>0</v>
      </c>
      <c r="DF1370" s="222"/>
      <c r="DG1370" s="222"/>
    </row>
    <row r="1371" spans="90:111" x14ac:dyDescent="0.25">
      <c r="CL1371" s="223">
        <f t="shared" si="191"/>
        <v>0</v>
      </c>
      <c r="CM1371" s="223">
        <f t="shared" si="192"/>
        <v>0</v>
      </c>
      <c r="CN1371" s="223">
        <f t="shared" si="193"/>
        <v>0</v>
      </c>
      <c r="CO1371" s="223">
        <f t="shared" si="193"/>
        <v>0</v>
      </c>
      <c r="CP1371" s="223">
        <f t="shared" si="194"/>
        <v>0</v>
      </c>
      <c r="CQ1371" s="223">
        <f t="shared" si="195"/>
        <v>0</v>
      </c>
      <c r="CR1371" s="222"/>
      <c r="CS1371" s="222"/>
      <c r="CT1371" s="222"/>
      <c r="CU1371" s="222"/>
      <c r="CV1371" s="222"/>
      <c r="CW1371" s="222"/>
      <c r="CX1371" s="222"/>
      <c r="CY1371" s="222"/>
      <c r="CZ1371" s="222"/>
      <c r="DA1371" s="222"/>
      <c r="DB1371" s="224">
        <f t="shared" si="196"/>
        <v>0</v>
      </c>
      <c r="DC1371" s="224">
        <f t="shared" si="197"/>
        <v>0</v>
      </c>
      <c r="DD1371" s="224">
        <f t="shared" si="198"/>
        <v>0</v>
      </c>
      <c r="DE1371" s="225">
        <f t="shared" si="199"/>
        <v>0</v>
      </c>
      <c r="DF1371" s="222"/>
      <c r="DG1371" s="222"/>
    </row>
    <row r="1372" spans="90:111" x14ac:dyDescent="0.25">
      <c r="CL1372" s="223">
        <f t="shared" si="191"/>
        <v>0</v>
      </c>
      <c r="CM1372" s="223">
        <f t="shared" si="192"/>
        <v>0</v>
      </c>
      <c r="CN1372" s="223">
        <f t="shared" si="193"/>
        <v>0</v>
      </c>
      <c r="CO1372" s="223">
        <f t="shared" si="193"/>
        <v>0</v>
      </c>
      <c r="CP1372" s="223">
        <f t="shared" si="194"/>
        <v>0</v>
      </c>
      <c r="CQ1372" s="223">
        <f t="shared" si="195"/>
        <v>0</v>
      </c>
      <c r="CR1372" s="222"/>
      <c r="CS1372" s="222"/>
      <c r="CT1372" s="222"/>
      <c r="CU1372" s="222"/>
      <c r="CV1372" s="222"/>
      <c r="CW1372" s="222"/>
      <c r="CX1372" s="222"/>
      <c r="CY1372" s="222"/>
      <c r="CZ1372" s="222"/>
      <c r="DA1372" s="222"/>
      <c r="DB1372" s="224">
        <f t="shared" si="196"/>
        <v>0</v>
      </c>
      <c r="DC1372" s="224">
        <f t="shared" si="197"/>
        <v>0</v>
      </c>
      <c r="DD1372" s="224">
        <f t="shared" si="198"/>
        <v>0</v>
      </c>
      <c r="DE1372" s="225">
        <f t="shared" si="199"/>
        <v>0</v>
      </c>
      <c r="DF1372" s="222"/>
      <c r="DG1372" s="222"/>
    </row>
    <row r="1373" spans="90:111" x14ac:dyDescent="0.25">
      <c r="CL1373" s="223">
        <f t="shared" si="191"/>
        <v>0</v>
      </c>
      <c r="CM1373" s="223">
        <f t="shared" si="192"/>
        <v>0</v>
      </c>
      <c r="CN1373" s="223">
        <f t="shared" si="193"/>
        <v>0</v>
      </c>
      <c r="CO1373" s="223">
        <f t="shared" si="193"/>
        <v>0</v>
      </c>
      <c r="CP1373" s="223">
        <f t="shared" si="194"/>
        <v>0</v>
      </c>
      <c r="CQ1373" s="223">
        <f t="shared" si="195"/>
        <v>0</v>
      </c>
      <c r="CR1373" s="222"/>
      <c r="CS1373" s="222"/>
      <c r="CT1373" s="222"/>
      <c r="CU1373" s="222"/>
      <c r="CV1373" s="222"/>
      <c r="CW1373" s="222"/>
      <c r="CX1373" s="222"/>
      <c r="CY1373" s="222"/>
      <c r="CZ1373" s="222"/>
      <c r="DA1373" s="222"/>
      <c r="DB1373" s="224">
        <f t="shared" si="196"/>
        <v>0</v>
      </c>
      <c r="DC1373" s="224">
        <f t="shared" si="197"/>
        <v>0</v>
      </c>
      <c r="DD1373" s="224">
        <f t="shared" si="198"/>
        <v>0</v>
      </c>
      <c r="DE1373" s="225">
        <f t="shared" si="199"/>
        <v>0</v>
      </c>
      <c r="DF1373" s="222"/>
      <c r="DG1373" s="222"/>
    </row>
    <row r="1374" spans="90:111" x14ac:dyDescent="0.25">
      <c r="CL1374" s="223">
        <f t="shared" si="191"/>
        <v>0</v>
      </c>
      <c r="CM1374" s="223">
        <f t="shared" si="192"/>
        <v>0</v>
      </c>
      <c r="CN1374" s="223">
        <f t="shared" si="193"/>
        <v>0</v>
      </c>
      <c r="CO1374" s="223">
        <f t="shared" si="193"/>
        <v>0</v>
      </c>
      <c r="CP1374" s="223">
        <f t="shared" si="194"/>
        <v>0</v>
      </c>
      <c r="CQ1374" s="223">
        <f t="shared" si="195"/>
        <v>0</v>
      </c>
      <c r="CR1374" s="222"/>
      <c r="CS1374" s="222"/>
      <c r="CT1374" s="222"/>
      <c r="CU1374" s="222"/>
      <c r="CV1374" s="222"/>
      <c r="CW1374" s="222"/>
      <c r="CX1374" s="222"/>
      <c r="CY1374" s="222"/>
      <c r="CZ1374" s="222"/>
      <c r="DA1374" s="222"/>
      <c r="DB1374" s="224">
        <f t="shared" si="196"/>
        <v>0</v>
      </c>
      <c r="DC1374" s="224">
        <f t="shared" si="197"/>
        <v>0</v>
      </c>
      <c r="DD1374" s="224">
        <f t="shared" si="198"/>
        <v>0</v>
      </c>
      <c r="DE1374" s="225">
        <f t="shared" si="199"/>
        <v>0</v>
      </c>
      <c r="DF1374" s="222"/>
      <c r="DG1374" s="222"/>
    </row>
    <row r="1375" spans="90:111" x14ac:dyDescent="0.25">
      <c r="CL1375" s="223">
        <f t="shared" si="191"/>
        <v>0</v>
      </c>
      <c r="CM1375" s="223">
        <f t="shared" si="192"/>
        <v>0</v>
      </c>
      <c r="CN1375" s="223">
        <f t="shared" si="193"/>
        <v>0</v>
      </c>
      <c r="CO1375" s="223">
        <f t="shared" si="193"/>
        <v>0</v>
      </c>
      <c r="CP1375" s="223">
        <f t="shared" si="194"/>
        <v>0</v>
      </c>
      <c r="CQ1375" s="223">
        <f t="shared" si="195"/>
        <v>0</v>
      </c>
      <c r="CR1375" s="222"/>
      <c r="CS1375" s="222"/>
      <c r="CT1375" s="222"/>
      <c r="CU1375" s="222"/>
      <c r="CV1375" s="222"/>
      <c r="CW1375" s="222"/>
      <c r="CX1375" s="222"/>
      <c r="CY1375" s="222"/>
      <c r="CZ1375" s="222"/>
      <c r="DA1375" s="222"/>
      <c r="DB1375" s="224">
        <f t="shared" si="196"/>
        <v>0</v>
      </c>
      <c r="DC1375" s="224">
        <f t="shared" si="197"/>
        <v>0</v>
      </c>
      <c r="DD1375" s="224">
        <f t="shared" si="198"/>
        <v>0</v>
      </c>
      <c r="DE1375" s="225">
        <f t="shared" si="199"/>
        <v>0</v>
      </c>
      <c r="DF1375" s="222"/>
      <c r="DG1375" s="222"/>
    </row>
    <row r="1376" spans="90:111" x14ac:dyDescent="0.25">
      <c r="CL1376" s="223">
        <f t="shared" si="191"/>
        <v>0</v>
      </c>
      <c r="CM1376" s="223">
        <f t="shared" si="192"/>
        <v>0</v>
      </c>
      <c r="CN1376" s="223">
        <f t="shared" si="193"/>
        <v>0</v>
      </c>
      <c r="CO1376" s="223">
        <f t="shared" si="193"/>
        <v>0</v>
      </c>
      <c r="CP1376" s="223">
        <f t="shared" si="194"/>
        <v>0</v>
      </c>
      <c r="CQ1376" s="223">
        <f t="shared" si="195"/>
        <v>0</v>
      </c>
      <c r="CR1376" s="222"/>
      <c r="CS1376" s="222"/>
      <c r="CT1376" s="222"/>
      <c r="CU1376" s="222"/>
      <c r="CV1376" s="222"/>
      <c r="CW1376" s="222"/>
      <c r="CX1376" s="222"/>
      <c r="CY1376" s="222"/>
      <c r="CZ1376" s="222"/>
      <c r="DA1376" s="222"/>
      <c r="DB1376" s="224">
        <f t="shared" si="196"/>
        <v>0</v>
      </c>
      <c r="DC1376" s="224">
        <f t="shared" si="197"/>
        <v>0</v>
      </c>
      <c r="DD1376" s="224">
        <f t="shared" si="198"/>
        <v>0</v>
      </c>
      <c r="DE1376" s="225">
        <f t="shared" si="199"/>
        <v>0</v>
      </c>
      <c r="DF1376" s="222"/>
      <c r="DG1376" s="222"/>
    </row>
    <row r="1377" spans="90:111" x14ac:dyDescent="0.25">
      <c r="CL1377" s="223">
        <f t="shared" si="191"/>
        <v>0</v>
      </c>
      <c r="CM1377" s="223">
        <f t="shared" si="192"/>
        <v>0</v>
      </c>
      <c r="CN1377" s="223">
        <f t="shared" si="193"/>
        <v>0</v>
      </c>
      <c r="CO1377" s="223">
        <f t="shared" si="193"/>
        <v>0</v>
      </c>
      <c r="CP1377" s="223">
        <f t="shared" si="194"/>
        <v>0</v>
      </c>
      <c r="CQ1377" s="223">
        <f t="shared" si="195"/>
        <v>0</v>
      </c>
      <c r="CR1377" s="222"/>
      <c r="CS1377" s="222"/>
      <c r="CT1377" s="222"/>
      <c r="CU1377" s="222"/>
      <c r="CV1377" s="222"/>
      <c r="CW1377" s="222"/>
      <c r="CX1377" s="222"/>
      <c r="CY1377" s="222"/>
      <c r="CZ1377" s="222"/>
      <c r="DA1377" s="222"/>
      <c r="DB1377" s="224">
        <f t="shared" si="196"/>
        <v>0</v>
      </c>
      <c r="DC1377" s="224">
        <f t="shared" si="197"/>
        <v>0</v>
      </c>
      <c r="DD1377" s="224">
        <f t="shared" si="198"/>
        <v>0</v>
      </c>
      <c r="DE1377" s="225">
        <f t="shared" si="199"/>
        <v>0</v>
      </c>
      <c r="DF1377" s="222"/>
      <c r="DG1377" s="222"/>
    </row>
    <row r="1378" spans="90:111" x14ac:dyDescent="0.25">
      <c r="CL1378" s="223">
        <f t="shared" si="191"/>
        <v>0</v>
      </c>
      <c r="CM1378" s="223">
        <f t="shared" si="192"/>
        <v>0</v>
      </c>
      <c r="CN1378" s="223">
        <f t="shared" si="193"/>
        <v>0</v>
      </c>
      <c r="CO1378" s="223">
        <f t="shared" si="193"/>
        <v>0</v>
      </c>
      <c r="CP1378" s="223">
        <f t="shared" si="194"/>
        <v>0</v>
      </c>
      <c r="CQ1378" s="223">
        <f t="shared" si="195"/>
        <v>0</v>
      </c>
      <c r="CR1378" s="222"/>
      <c r="CS1378" s="222"/>
      <c r="CT1378" s="222"/>
      <c r="CU1378" s="222"/>
      <c r="CV1378" s="222"/>
      <c r="CW1378" s="222"/>
      <c r="CX1378" s="222"/>
      <c r="CY1378" s="222"/>
      <c r="CZ1378" s="222"/>
      <c r="DA1378" s="222"/>
      <c r="DB1378" s="224">
        <f t="shared" si="196"/>
        <v>0</v>
      </c>
      <c r="DC1378" s="224">
        <f t="shared" si="197"/>
        <v>0</v>
      </c>
      <c r="DD1378" s="224">
        <f t="shared" si="198"/>
        <v>0</v>
      </c>
      <c r="DE1378" s="225">
        <f t="shared" si="199"/>
        <v>0</v>
      </c>
      <c r="DF1378" s="222"/>
      <c r="DG1378" s="222"/>
    </row>
    <row r="1379" spans="90:111" x14ac:dyDescent="0.25">
      <c r="CL1379" s="223">
        <f t="shared" si="191"/>
        <v>0</v>
      </c>
      <c r="CM1379" s="223">
        <f t="shared" si="192"/>
        <v>0</v>
      </c>
      <c r="CN1379" s="223">
        <f t="shared" si="193"/>
        <v>0</v>
      </c>
      <c r="CO1379" s="223">
        <f t="shared" si="193"/>
        <v>0</v>
      </c>
      <c r="CP1379" s="223">
        <f t="shared" si="194"/>
        <v>0</v>
      </c>
      <c r="CQ1379" s="223">
        <f t="shared" si="195"/>
        <v>0</v>
      </c>
      <c r="CR1379" s="222"/>
      <c r="CS1379" s="222"/>
      <c r="CT1379" s="222"/>
      <c r="CU1379" s="222"/>
      <c r="CV1379" s="222"/>
      <c r="CW1379" s="222"/>
      <c r="CX1379" s="222"/>
      <c r="CY1379" s="222"/>
      <c r="CZ1379" s="222"/>
      <c r="DA1379" s="222"/>
      <c r="DB1379" s="224">
        <f t="shared" si="196"/>
        <v>0</v>
      </c>
      <c r="DC1379" s="224">
        <f t="shared" si="197"/>
        <v>0</v>
      </c>
      <c r="DD1379" s="224">
        <f t="shared" si="198"/>
        <v>0</v>
      </c>
      <c r="DE1379" s="225">
        <f t="shared" si="199"/>
        <v>0</v>
      </c>
      <c r="DF1379" s="222"/>
      <c r="DG1379" s="222"/>
    </row>
    <row r="1380" spans="90:111" x14ac:dyDescent="0.25">
      <c r="CL1380" s="223">
        <f t="shared" si="191"/>
        <v>0</v>
      </c>
      <c r="CM1380" s="223">
        <f t="shared" si="192"/>
        <v>0</v>
      </c>
      <c r="CN1380" s="223">
        <f t="shared" si="193"/>
        <v>0</v>
      </c>
      <c r="CO1380" s="223">
        <f t="shared" si="193"/>
        <v>0</v>
      </c>
      <c r="CP1380" s="223">
        <f t="shared" si="194"/>
        <v>0</v>
      </c>
      <c r="CQ1380" s="223">
        <f t="shared" si="195"/>
        <v>0</v>
      </c>
      <c r="CR1380" s="222"/>
      <c r="CS1380" s="222"/>
      <c r="CT1380" s="222"/>
      <c r="CU1380" s="222"/>
      <c r="CV1380" s="222"/>
      <c r="CW1380" s="222"/>
      <c r="CX1380" s="222"/>
      <c r="CY1380" s="222"/>
      <c r="CZ1380" s="222"/>
      <c r="DA1380" s="222"/>
      <c r="DB1380" s="224">
        <f t="shared" si="196"/>
        <v>0</v>
      </c>
      <c r="DC1380" s="224">
        <f t="shared" si="197"/>
        <v>0</v>
      </c>
      <c r="DD1380" s="224">
        <f t="shared" si="198"/>
        <v>0</v>
      </c>
      <c r="DE1380" s="225">
        <f t="shared" si="199"/>
        <v>0</v>
      </c>
      <c r="DF1380" s="222"/>
      <c r="DG1380" s="222"/>
    </row>
    <row r="1381" spans="90:111" x14ac:dyDescent="0.25">
      <c r="CL1381" s="223">
        <f t="shared" si="191"/>
        <v>0</v>
      </c>
      <c r="CM1381" s="223">
        <f t="shared" si="192"/>
        <v>0</v>
      </c>
      <c r="CN1381" s="223">
        <f t="shared" si="193"/>
        <v>0</v>
      </c>
      <c r="CO1381" s="223">
        <f t="shared" si="193"/>
        <v>0</v>
      </c>
      <c r="CP1381" s="223">
        <f t="shared" si="194"/>
        <v>0</v>
      </c>
      <c r="CQ1381" s="223">
        <f t="shared" si="195"/>
        <v>0</v>
      </c>
      <c r="CR1381" s="222"/>
      <c r="CS1381" s="222"/>
      <c r="CT1381" s="222"/>
      <c r="CU1381" s="222"/>
      <c r="CV1381" s="222"/>
      <c r="CW1381" s="222"/>
      <c r="CX1381" s="222"/>
      <c r="CY1381" s="222"/>
      <c r="CZ1381" s="222"/>
      <c r="DA1381" s="222"/>
      <c r="DB1381" s="224">
        <f t="shared" si="196"/>
        <v>0</v>
      </c>
      <c r="DC1381" s="224">
        <f t="shared" si="197"/>
        <v>0</v>
      </c>
      <c r="DD1381" s="224">
        <f t="shared" si="198"/>
        <v>0</v>
      </c>
      <c r="DE1381" s="225">
        <f t="shared" si="199"/>
        <v>0</v>
      </c>
      <c r="DF1381" s="222"/>
      <c r="DG1381" s="222"/>
    </row>
    <row r="1382" spans="90:111" x14ac:dyDescent="0.25">
      <c r="CL1382" s="223">
        <f t="shared" si="191"/>
        <v>0</v>
      </c>
      <c r="CM1382" s="223">
        <f t="shared" si="192"/>
        <v>0</v>
      </c>
      <c r="CN1382" s="223">
        <f t="shared" si="193"/>
        <v>0</v>
      </c>
      <c r="CO1382" s="223">
        <f t="shared" si="193"/>
        <v>0</v>
      </c>
      <c r="CP1382" s="223">
        <f t="shared" si="194"/>
        <v>0</v>
      </c>
      <c r="CQ1382" s="223">
        <f t="shared" si="195"/>
        <v>0</v>
      </c>
      <c r="CR1382" s="222"/>
      <c r="CS1382" s="222"/>
      <c r="CT1382" s="222"/>
      <c r="CU1382" s="222"/>
      <c r="CV1382" s="222"/>
      <c r="CW1382" s="222"/>
      <c r="CX1382" s="222"/>
      <c r="CY1382" s="222"/>
      <c r="CZ1382" s="222"/>
      <c r="DA1382" s="222"/>
      <c r="DB1382" s="224">
        <f t="shared" si="196"/>
        <v>0</v>
      </c>
      <c r="DC1382" s="224">
        <f t="shared" si="197"/>
        <v>0</v>
      </c>
      <c r="DD1382" s="224">
        <f t="shared" si="198"/>
        <v>0</v>
      </c>
      <c r="DE1382" s="225">
        <f t="shared" si="199"/>
        <v>0</v>
      </c>
      <c r="DF1382" s="222"/>
      <c r="DG1382" s="222"/>
    </row>
    <row r="1383" spans="90:111" x14ac:dyDescent="0.25">
      <c r="CL1383" s="223">
        <f t="shared" si="191"/>
        <v>0</v>
      </c>
      <c r="CM1383" s="223">
        <f t="shared" si="192"/>
        <v>0</v>
      </c>
      <c r="CN1383" s="223">
        <f t="shared" si="193"/>
        <v>0</v>
      </c>
      <c r="CO1383" s="223">
        <f t="shared" si="193"/>
        <v>0</v>
      </c>
      <c r="CP1383" s="223">
        <f t="shared" si="194"/>
        <v>0</v>
      </c>
      <c r="CQ1383" s="223">
        <f t="shared" si="195"/>
        <v>0</v>
      </c>
      <c r="CR1383" s="222"/>
      <c r="CS1383" s="222"/>
      <c r="CT1383" s="222"/>
      <c r="CU1383" s="222"/>
      <c r="CV1383" s="222"/>
      <c r="CW1383" s="222"/>
      <c r="CX1383" s="222"/>
      <c r="CY1383" s="222"/>
      <c r="CZ1383" s="222"/>
      <c r="DA1383" s="222"/>
      <c r="DB1383" s="224">
        <f t="shared" si="196"/>
        <v>0</v>
      </c>
      <c r="DC1383" s="224">
        <f t="shared" si="197"/>
        <v>0</v>
      </c>
      <c r="DD1383" s="224">
        <f t="shared" si="198"/>
        <v>0</v>
      </c>
      <c r="DE1383" s="225">
        <f t="shared" si="199"/>
        <v>0</v>
      </c>
      <c r="DF1383" s="222"/>
      <c r="DG1383" s="222"/>
    </row>
    <row r="1384" spans="90:111" x14ac:dyDescent="0.25">
      <c r="CL1384" s="223">
        <f t="shared" si="191"/>
        <v>0</v>
      </c>
      <c r="CM1384" s="223">
        <f t="shared" si="192"/>
        <v>0</v>
      </c>
      <c r="CN1384" s="223">
        <f t="shared" si="193"/>
        <v>0</v>
      </c>
      <c r="CO1384" s="223">
        <f t="shared" si="193"/>
        <v>0</v>
      </c>
      <c r="CP1384" s="223">
        <f t="shared" si="194"/>
        <v>0</v>
      </c>
      <c r="CQ1384" s="223">
        <f t="shared" si="195"/>
        <v>0</v>
      </c>
      <c r="CR1384" s="222"/>
      <c r="CS1384" s="222"/>
      <c r="CT1384" s="222"/>
      <c r="CU1384" s="222"/>
      <c r="CV1384" s="222"/>
      <c r="CW1384" s="222"/>
      <c r="CX1384" s="222"/>
      <c r="CY1384" s="222"/>
      <c r="CZ1384" s="222"/>
      <c r="DA1384" s="222"/>
      <c r="DB1384" s="224">
        <f t="shared" si="196"/>
        <v>0</v>
      </c>
      <c r="DC1384" s="224">
        <f t="shared" si="197"/>
        <v>0</v>
      </c>
      <c r="DD1384" s="224">
        <f t="shared" si="198"/>
        <v>0</v>
      </c>
      <c r="DE1384" s="225">
        <f t="shared" si="199"/>
        <v>0</v>
      </c>
      <c r="DF1384" s="222"/>
      <c r="DG1384" s="222"/>
    </row>
    <row r="1385" spans="90:111" x14ac:dyDescent="0.25">
      <c r="CL1385" s="223">
        <f t="shared" si="191"/>
        <v>0</v>
      </c>
      <c r="CM1385" s="223">
        <f t="shared" si="192"/>
        <v>0</v>
      </c>
      <c r="CN1385" s="223">
        <f t="shared" si="193"/>
        <v>0</v>
      </c>
      <c r="CO1385" s="223">
        <f t="shared" si="193"/>
        <v>0</v>
      </c>
      <c r="CP1385" s="223">
        <f t="shared" si="194"/>
        <v>0</v>
      </c>
      <c r="CQ1385" s="223">
        <f t="shared" si="195"/>
        <v>0</v>
      </c>
      <c r="CR1385" s="222"/>
      <c r="CS1385" s="222"/>
      <c r="CT1385" s="222"/>
      <c r="CU1385" s="222"/>
      <c r="CV1385" s="222"/>
      <c r="CW1385" s="222"/>
      <c r="CX1385" s="222"/>
      <c r="CY1385" s="222"/>
      <c r="CZ1385" s="222"/>
      <c r="DA1385" s="222"/>
      <c r="DB1385" s="224">
        <f t="shared" si="196"/>
        <v>0</v>
      </c>
      <c r="DC1385" s="224">
        <f t="shared" si="197"/>
        <v>0</v>
      </c>
      <c r="DD1385" s="224">
        <f t="shared" si="198"/>
        <v>0</v>
      </c>
      <c r="DE1385" s="225">
        <f t="shared" si="199"/>
        <v>0</v>
      </c>
      <c r="DF1385" s="222"/>
      <c r="DG1385" s="222"/>
    </row>
    <row r="1386" spans="90:111" x14ac:dyDescent="0.25">
      <c r="CL1386" s="223">
        <f t="shared" si="191"/>
        <v>0</v>
      </c>
      <c r="CM1386" s="223">
        <f t="shared" si="192"/>
        <v>0</v>
      </c>
      <c r="CN1386" s="223">
        <f t="shared" si="193"/>
        <v>0</v>
      </c>
      <c r="CO1386" s="223">
        <f t="shared" si="193"/>
        <v>0</v>
      </c>
      <c r="CP1386" s="223">
        <f t="shared" si="194"/>
        <v>0</v>
      </c>
      <c r="CQ1386" s="223">
        <f t="shared" si="195"/>
        <v>0</v>
      </c>
      <c r="CR1386" s="222"/>
      <c r="CS1386" s="222"/>
      <c r="CT1386" s="222"/>
      <c r="CU1386" s="222"/>
      <c r="CV1386" s="222"/>
      <c r="CW1386" s="222"/>
      <c r="CX1386" s="222"/>
      <c r="CY1386" s="222"/>
      <c r="CZ1386" s="222"/>
      <c r="DA1386" s="222"/>
      <c r="DB1386" s="224">
        <f t="shared" si="196"/>
        <v>0</v>
      </c>
      <c r="DC1386" s="224">
        <f t="shared" si="197"/>
        <v>0</v>
      </c>
      <c r="DD1386" s="224">
        <f t="shared" si="198"/>
        <v>0</v>
      </c>
      <c r="DE1386" s="225">
        <f t="shared" si="199"/>
        <v>0</v>
      </c>
      <c r="DF1386" s="222"/>
      <c r="DG1386" s="222"/>
    </row>
    <row r="1387" spans="90:111" x14ac:dyDescent="0.25">
      <c r="CL1387" s="223">
        <f t="shared" si="191"/>
        <v>0</v>
      </c>
      <c r="CM1387" s="223">
        <f t="shared" si="192"/>
        <v>0</v>
      </c>
      <c r="CN1387" s="223">
        <f t="shared" si="193"/>
        <v>0</v>
      </c>
      <c r="CO1387" s="223">
        <f t="shared" si="193"/>
        <v>0</v>
      </c>
      <c r="CP1387" s="223">
        <f t="shared" si="194"/>
        <v>0</v>
      </c>
      <c r="CQ1387" s="223">
        <f t="shared" si="195"/>
        <v>0</v>
      </c>
      <c r="CR1387" s="222"/>
      <c r="CS1387" s="222"/>
      <c r="CT1387" s="222"/>
      <c r="CU1387" s="222"/>
      <c r="CV1387" s="222"/>
      <c r="CW1387" s="222"/>
      <c r="CX1387" s="222"/>
      <c r="CY1387" s="222"/>
      <c r="CZ1387" s="222"/>
      <c r="DA1387" s="222"/>
      <c r="DB1387" s="224">
        <f t="shared" si="196"/>
        <v>0</v>
      </c>
      <c r="DC1387" s="224">
        <f t="shared" si="197"/>
        <v>0</v>
      </c>
      <c r="DD1387" s="224">
        <f t="shared" si="198"/>
        <v>0</v>
      </c>
      <c r="DE1387" s="225">
        <f t="shared" si="199"/>
        <v>0</v>
      </c>
      <c r="DF1387" s="222"/>
      <c r="DG1387" s="222"/>
    </row>
    <row r="1388" spans="90:111" x14ac:dyDescent="0.25">
      <c r="CL1388" s="223">
        <f t="shared" si="191"/>
        <v>0</v>
      </c>
      <c r="CM1388" s="223">
        <f t="shared" si="192"/>
        <v>0</v>
      </c>
      <c r="CN1388" s="223">
        <f t="shared" si="193"/>
        <v>0</v>
      </c>
      <c r="CO1388" s="223">
        <f t="shared" si="193"/>
        <v>0</v>
      </c>
      <c r="CP1388" s="223">
        <f t="shared" si="194"/>
        <v>0</v>
      </c>
      <c r="CQ1388" s="223">
        <f t="shared" si="195"/>
        <v>0</v>
      </c>
      <c r="CR1388" s="222"/>
      <c r="CS1388" s="222"/>
      <c r="CT1388" s="222"/>
      <c r="CU1388" s="222"/>
      <c r="CV1388" s="222"/>
      <c r="CW1388" s="222"/>
      <c r="CX1388" s="222"/>
      <c r="CY1388" s="222"/>
      <c r="CZ1388" s="222"/>
      <c r="DA1388" s="222"/>
      <c r="DB1388" s="224">
        <f t="shared" si="196"/>
        <v>0</v>
      </c>
      <c r="DC1388" s="224">
        <f t="shared" si="197"/>
        <v>0</v>
      </c>
      <c r="DD1388" s="224">
        <f t="shared" si="198"/>
        <v>0</v>
      </c>
      <c r="DE1388" s="225">
        <f t="shared" si="199"/>
        <v>0</v>
      </c>
      <c r="DF1388" s="222"/>
      <c r="DG1388" s="222"/>
    </row>
    <row r="1389" spans="90:111" x14ac:dyDescent="0.25">
      <c r="CL1389" s="223">
        <f t="shared" si="191"/>
        <v>0</v>
      </c>
      <c r="CM1389" s="223">
        <f t="shared" si="192"/>
        <v>0</v>
      </c>
      <c r="CN1389" s="223">
        <f t="shared" si="193"/>
        <v>0</v>
      </c>
      <c r="CO1389" s="223">
        <f t="shared" si="193"/>
        <v>0</v>
      </c>
      <c r="CP1389" s="223">
        <f t="shared" si="194"/>
        <v>0</v>
      </c>
      <c r="CQ1389" s="223">
        <f t="shared" si="195"/>
        <v>0</v>
      </c>
      <c r="CR1389" s="222"/>
      <c r="CS1389" s="222"/>
      <c r="CT1389" s="222"/>
      <c r="CU1389" s="222"/>
      <c r="CV1389" s="222"/>
      <c r="CW1389" s="222"/>
      <c r="CX1389" s="222"/>
      <c r="CY1389" s="222"/>
      <c r="CZ1389" s="222"/>
      <c r="DA1389" s="222"/>
      <c r="DB1389" s="224">
        <f t="shared" si="196"/>
        <v>0</v>
      </c>
      <c r="DC1389" s="224">
        <f t="shared" si="197"/>
        <v>0</v>
      </c>
      <c r="DD1389" s="224">
        <f t="shared" si="198"/>
        <v>0</v>
      </c>
      <c r="DE1389" s="225">
        <f t="shared" si="199"/>
        <v>0</v>
      </c>
      <c r="DF1389" s="222"/>
      <c r="DG1389" s="222"/>
    </row>
    <row r="1390" spans="90:111" x14ac:dyDescent="0.25">
      <c r="CL1390" s="223">
        <f t="shared" si="191"/>
        <v>0</v>
      </c>
      <c r="CM1390" s="223">
        <f t="shared" si="192"/>
        <v>0</v>
      </c>
      <c r="CN1390" s="223">
        <f t="shared" si="193"/>
        <v>0</v>
      </c>
      <c r="CO1390" s="223">
        <f t="shared" si="193"/>
        <v>0</v>
      </c>
      <c r="CP1390" s="223">
        <f t="shared" si="194"/>
        <v>0</v>
      </c>
      <c r="CQ1390" s="223">
        <f t="shared" si="195"/>
        <v>0</v>
      </c>
      <c r="CR1390" s="222"/>
      <c r="CS1390" s="222"/>
      <c r="CT1390" s="222"/>
      <c r="CU1390" s="222"/>
      <c r="CV1390" s="222"/>
      <c r="CW1390" s="222"/>
      <c r="CX1390" s="222"/>
      <c r="CY1390" s="222"/>
      <c r="CZ1390" s="222"/>
      <c r="DA1390" s="222"/>
      <c r="DB1390" s="224">
        <f t="shared" si="196"/>
        <v>0</v>
      </c>
      <c r="DC1390" s="224">
        <f t="shared" si="197"/>
        <v>0</v>
      </c>
      <c r="DD1390" s="224">
        <f t="shared" si="198"/>
        <v>0</v>
      </c>
      <c r="DE1390" s="225">
        <f t="shared" si="199"/>
        <v>0</v>
      </c>
      <c r="DF1390" s="222"/>
      <c r="DG1390" s="222"/>
    </row>
    <row r="1391" spans="90:111" x14ac:dyDescent="0.25">
      <c r="CL1391" s="223">
        <f t="shared" si="191"/>
        <v>0</v>
      </c>
      <c r="CM1391" s="223">
        <f t="shared" si="192"/>
        <v>0</v>
      </c>
      <c r="CN1391" s="223">
        <f t="shared" si="193"/>
        <v>0</v>
      </c>
      <c r="CO1391" s="223">
        <f t="shared" si="193"/>
        <v>0</v>
      </c>
      <c r="CP1391" s="223">
        <f t="shared" si="194"/>
        <v>0</v>
      </c>
      <c r="CQ1391" s="223">
        <f t="shared" si="195"/>
        <v>0</v>
      </c>
      <c r="CR1391" s="222"/>
      <c r="CS1391" s="222"/>
      <c r="CT1391" s="222"/>
      <c r="CU1391" s="222"/>
      <c r="CV1391" s="222"/>
      <c r="CW1391" s="222"/>
      <c r="CX1391" s="222"/>
      <c r="CY1391" s="222"/>
      <c r="CZ1391" s="222"/>
      <c r="DA1391" s="222"/>
      <c r="DB1391" s="224">
        <f t="shared" si="196"/>
        <v>0</v>
      </c>
      <c r="DC1391" s="224">
        <f t="shared" si="197"/>
        <v>0</v>
      </c>
      <c r="DD1391" s="224">
        <f t="shared" si="198"/>
        <v>0</v>
      </c>
      <c r="DE1391" s="225">
        <f t="shared" si="199"/>
        <v>0</v>
      </c>
      <c r="DF1391" s="222"/>
      <c r="DG1391" s="222"/>
    </row>
    <row r="1392" spans="90:111" x14ac:dyDescent="0.25">
      <c r="CL1392" s="223">
        <f t="shared" si="191"/>
        <v>0</v>
      </c>
      <c r="CM1392" s="223">
        <f t="shared" si="192"/>
        <v>0</v>
      </c>
      <c r="CN1392" s="223">
        <f t="shared" si="193"/>
        <v>0</v>
      </c>
      <c r="CO1392" s="223">
        <f t="shared" si="193"/>
        <v>0</v>
      </c>
      <c r="CP1392" s="223">
        <f t="shared" si="194"/>
        <v>0</v>
      </c>
      <c r="CQ1392" s="223">
        <f t="shared" si="195"/>
        <v>0</v>
      </c>
      <c r="CR1392" s="222"/>
      <c r="CS1392" s="222"/>
      <c r="CT1392" s="222"/>
      <c r="CU1392" s="222"/>
      <c r="CV1392" s="222"/>
      <c r="CW1392" s="222"/>
      <c r="CX1392" s="222"/>
      <c r="CY1392" s="222"/>
      <c r="CZ1392" s="222"/>
      <c r="DA1392" s="222"/>
      <c r="DB1392" s="224">
        <f t="shared" si="196"/>
        <v>0</v>
      </c>
      <c r="DC1392" s="224">
        <f t="shared" si="197"/>
        <v>0</v>
      </c>
      <c r="DD1392" s="224">
        <f t="shared" si="198"/>
        <v>0</v>
      </c>
      <c r="DE1392" s="225">
        <f t="shared" si="199"/>
        <v>0</v>
      </c>
      <c r="DF1392" s="222"/>
      <c r="DG1392" s="222"/>
    </row>
    <row r="1393" spans="90:111" x14ac:dyDescent="0.25">
      <c r="CL1393" s="223">
        <f t="shared" si="191"/>
        <v>0</v>
      </c>
      <c r="CM1393" s="223">
        <f t="shared" si="192"/>
        <v>0</v>
      </c>
      <c r="CN1393" s="223">
        <f t="shared" si="193"/>
        <v>0</v>
      </c>
      <c r="CO1393" s="223">
        <f t="shared" si="193"/>
        <v>0</v>
      </c>
      <c r="CP1393" s="223">
        <f t="shared" si="194"/>
        <v>0</v>
      </c>
      <c r="CQ1393" s="223">
        <f t="shared" si="195"/>
        <v>0</v>
      </c>
      <c r="CR1393" s="222"/>
      <c r="CS1393" s="222"/>
      <c r="CT1393" s="222"/>
      <c r="CU1393" s="222"/>
      <c r="CV1393" s="222"/>
      <c r="CW1393" s="222"/>
      <c r="CX1393" s="222"/>
      <c r="CY1393" s="222"/>
      <c r="CZ1393" s="222"/>
      <c r="DA1393" s="222"/>
      <c r="DB1393" s="224">
        <f t="shared" si="196"/>
        <v>0</v>
      </c>
      <c r="DC1393" s="224">
        <f t="shared" si="197"/>
        <v>0</v>
      </c>
      <c r="DD1393" s="224">
        <f t="shared" si="198"/>
        <v>0</v>
      </c>
      <c r="DE1393" s="225">
        <f t="shared" si="199"/>
        <v>0</v>
      </c>
      <c r="DF1393" s="222"/>
      <c r="DG1393" s="222"/>
    </row>
    <row r="1394" spans="90:111" x14ac:dyDescent="0.25">
      <c r="CL1394" s="223">
        <f t="shared" si="191"/>
        <v>0</v>
      </c>
      <c r="CM1394" s="223">
        <f t="shared" si="192"/>
        <v>0</v>
      </c>
      <c r="CN1394" s="223">
        <f t="shared" si="193"/>
        <v>0</v>
      </c>
      <c r="CO1394" s="223">
        <f t="shared" si="193"/>
        <v>0</v>
      </c>
      <c r="CP1394" s="223">
        <f t="shared" si="194"/>
        <v>0</v>
      </c>
      <c r="CQ1394" s="223">
        <f t="shared" si="195"/>
        <v>0</v>
      </c>
      <c r="CR1394" s="222"/>
      <c r="CS1394" s="222"/>
      <c r="CT1394" s="222"/>
      <c r="CU1394" s="222"/>
      <c r="CV1394" s="222"/>
      <c r="CW1394" s="222"/>
      <c r="CX1394" s="222"/>
      <c r="CY1394" s="222"/>
      <c r="CZ1394" s="222"/>
      <c r="DA1394" s="222"/>
      <c r="DB1394" s="224">
        <f t="shared" si="196"/>
        <v>0</v>
      </c>
      <c r="DC1394" s="224">
        <f t="shared" si="197"/>
        <v>0</v>
      </c>
      <c r="DD1394" s="224">
        <f t="shared" si="198"/>
        <v>0</v>
      </c>
      <c r="DE1394" s="225">
        <f t="shared" si="199"/>
        <v>0</v>
      </c>
      <c r="DF1394" s="222"/>
      <c r="DG1394" s="222"/>
    </row>
    <row r="1395" spans="90:111" x14ac:dyDescent="0.25">
      <c r="CL1395" s="223">
        <f t="shared" si="191"/>
        <v>0</v>
      </c>
      <c r="CM1395" s="223">
        <f t="shared" si="192"/>
        <v>0</v>
      </c>
      <c r="CN1395" s="223">
        <f t="shared" si="193"/>
        <v>0</v>
      </c>
      <c r="CO1395" s="223">
        <f t="shared" si="193"/>
        <v>0</v>
      </c>
      <c r="CP1395" s="223">
        <f t="shared" si="194"/>
        <v>0</v>
      </c>
      <c r="CQ1395" s="223">
        <f t="shared" si="195"/>
        <v>0</v>
      </c>
      <c r="CR1395" s="222"/>
      <c r="CS1395" s="222"/>
      <c r="CT1395" s="222"/>
      <c r="CU1395" s="222"/>
      <c r="CV1395" s="222"/>
      <c r="CW1395" s="222"/>
      <c r="CX1395" s="222"/>
      <c r="CY1395" s="222"/>
      <c r="CZ1395" s="222"/>
      <c r="DA1395" s="222"/>
      <c r="DB1395" s="224">
        <f t="shared" si="196"/>
        <v>0</v>
      </c>
      <c r="DC1395" s="224">
        <f t="shared" si="197"/>
        <v>0</v>
      </c>
      <c r="DD1395" s="224">
        <f t="shared" si="198"/>
        <v>0</v>
      </c>
      <c r="DE1395" s="225">
        <f t="shared" si="199"/>
        <v>0</v>
      </c>
      <c r="DF1395" s="222"/>
      <c r="DG1395" s="222"/>
    </row>
    <row r="1396" spans="90:111" x14ac:dyDescent="0.25">
      <c r="CL1396" s="223">
        <f t="shared" si="191"/>
        <v>0</v>
      </c>
      <c r="CM1396" s="223">
        <f t="shared" si="192"/>
        <v>0</v>
      </c>
      <c r="CN1396" s="223">
        <f t="shared" si="193"/>
        <v>0</v>
      </c>
      <c r="CO1396" s="223">
        <f t="shared" si="193"/>
        <v>0</v>
      </c>
      <c r="CP1396" s="223">
        <f t="shared" si="194"/>
        <v>0</v>
      </c>
      <c r="CQ1396" s="223">
        <f t="shared" si="195"/>
        <v>0</v>
      </c>
      <c r="CR1396" s="222"/>
      <c r="CS1396" s="222"/>
      <c r="CT1396" s="222"/>
      <c r="CU1396" s="222"/>
      <c r="CV1396" s="222"/>
      <c r="CW1396" s="222"/>
      <c r="CX1396" s="222"/>
      <c r="CY1396" s="222"/>
      <c r="CZ1396" s="222"/>
      <c r="DA1396" s="222"/>
      <c r="DB1396" s="224">
        <f t="shared" si="196"/>
        <v>0</v>
      </c>
      <c r="DC1396" s="224">
        <f t="shared" si="197"/>
        <v>0</v>
      </c>
      <c r="DD1396" s="224">
        <f t="shared" si="198"/>
        <v>0</v>
      </c>
      <c r="DE1396" s="225">
        <f t="shared" si="199"/>
        <v>0</v>
      </c>
      <c r="DF1396" s="222"/>
      <c r="DG1396" s="222"/>
    </row>
    <row r="1397" spans="90:111" x14ac:dyDescent="0.25">
      <c r="CL1397" s="223">
        <f t="shared" si="191"/>
        <v>0</v>
      </c>
      <c r="CM1397" s="223">
        <f t="shared" si="192"/>
        <v>0</v>
      </c>
      <c r="CN1397" s="223">
        <f t="shared" si="193"/>
        <v>0</v>
      </c>
      <c r="CO1397" s="223">
        <f t="shared" si="193"/>
        <v>0</v>
      </c>
      <c r="CP1397" s="223">
        <f t="shared" si="194"/>
        <v>0</v>
      </c>
      <c r="CQ1397" s="223">
        <f t="shared" si="195"/>
        <v>0</v>
      </c>
      <c r="CR1397" s="222"/>
      <c r="CS1397" s="222"/>
      <c r="CT1397" s="222"/>
      <c r="CU1397" s="222"/>
      <c r="CV1397" s="222"/>
      <c r="CW1397" s="222"/>
      <c r="CX1397" s="222"/>
      <c r="CY1397" s="222"/>
      <c r="CZ1397" s="222"/>
      <c r="DA1397" s="222"/>
      <c r="DB1397" s="224">
        <f t="shared" si="196"/>
        <v>0</v>
      </c>
      <c r="DC1397" s="224">
        <f t="shared" si="197"/>
        <v>0</v>
      </c>
      <c r="DD1397" s="224">
        <f t="shared" si="198"/>
        <v>0</v>
      </c>
      <c r="DE1397" s="225">
        <f t="shared" si="199"/>
        <v>0</v>
      </c>
      <c r="DF1397" s="222"/>
      <c r="DG1397" s="222"/>
    </row>
    <row r="1398" spans="90:111" x14ac:dyDescent="0.25">
      <c r="CL1398" s="223">
        <f t="shared" si="191"/>
        <v>0</v>
      </c>
      <c r="CM1398" s="223">
        <f t="shared" si="192"/>
        <v>0</v>
      </c>
      <c r="CN1398" s="223">
        <f t="shared" si="193"/>
        <v>0</v>
      </c>
      <c r="CO1398" s="223">
        <f t="shared" si="193"/>
        <v>0</v>
      </c>
      <c r="CP1398" s="223">
        <f t="shared" si="194"/>
        <v>0</v>
      </c>
      <c r="CQ1398" s="223">
        <f t="shared" si="195"/>
        <v>0</v>
      </c>
      <c r="CR1398" s="222"/>
      <c r="CS1398" s="222"/>
      <c r="CT1398" s="222"/>
      <c r="CU1398" s="222"/>
      <c r="CV1398" s="222"/>
      <c r="CW1398" s="222"/>
      <c r="CX1398" s="222"/>
      <c r="CY1398" s="222"/>
      <c r="CZ1398" s="222"/>
      <c r="DA1398" s="222"/>
      <c r="DB1398" s="224">
        <f t="shared" si="196"/>
        <v>0</v>
      </c>
      <c r="DC1398" s="224">
        <f t="shared" si="197"/>
        <v>0</v>
      </c>
      <c r="DD1398" s="224">
        <f t="shared" si="198"/>
        <v>0</v>
      </c>
      <c r="DE1398" s="225">
        <f t="shared" si="199"/>
        <v>0</v>
      </c>
      <c r="DF1398" s="222"/>
      <c r="DG1398" s="222"/>
    </row>
    <row r="1399" spans="90:111" x14ac:dyDescent="0.25">
      <c r="CL1399" s="223">
        <f t="shared" si="191"/>
        <v>0</v>
      </c>
      <c r="CM1399" s="223">
        <f t="shared" si="192"/>
        <v>0</v>
      </c>
      <c r="CN1399" s="223">
        <f t="shared" si="193"/>
        <v>0</v>
      </c>
      <c r="CO1399" s="223">
        <f t="shared" si="193"/>
        <v>0</v>
      </c>
      <c r="CP1399" s="223">
        <f t="shared" si="194"/>
        <v>0</v>
      </c>
      <c r="CQ1399" s="223">
        <f t="shared" si="195"/>
        <v>0</v>
      </c>
      <c r="CR1399" s="222"/>
      <c r="CS1399" s="222"/>
      <c r="CT1399" s="222"/>
      <c r="CU1399" s="222"/>
      <c r="CV1399" s="222"/>
      <c r="CW1399" s="222"/>
      <c r="CX1399" s="222"/>
      <c r="CY1399" s="222"/>
      <c r="CZ1399" s="222"/>
      <c r="DA1399" s="222"/>
      <c r="DB1399" s="224">
        <f t="shared" si="196"/>
        <v>0</v>
      </c>
      <c r="DC1399" s="224">
        <f t="shared" si="197"/>
        <v>0</v>
      </c>
      <c r="DD1399" s="224">
        <f t="shared" si="198"/>
        <v>0</v>
      </c>
      <c r="DE1399" s="225">
        <f t="shared" si="199"/>
        <v>0</v>
      </c>
      <c r="DF1399" s="222"/>
      <c r="DG1399" s="222"/>
    </row>
    <row r="1400" spans="90:111" x14ac:dyDescent="0.25">
      <c r="CL1400" s="223">
        <f t="shared" si="191"/>
        <v>0</v>
      </c>
      <c r="CM1400" s="223">
        <f t="shared" si="192"/>
        <v>0</v>
      </c>
      <c r="CN1400" s="223">
        <f t="shared" si="193"/>
        <v>0</v>
      </c>
      <c r="CO1400" s="223">
        <f t="shared" si="193"/>
        <v>0</v>
      </c>
      <c r="CP1400" s="223">
        <f t="shared" si="194"/>
        <v>0</v>
      </c>
      <c r="CQ1400" s="223">
        <f t="shared" si="195"/>
        <v>0</v>
      </c>
      <c r="CR1400" s="222"/>
      <c r="CS1400" s="222"/>
      <c r="CT1400" s="222"/>
      <c r="CU1400" s="222"/>
      <c r="CV1400" s="222"/>
      <c r="CW1400" s="222"/>
      <c r="CX1400" s="222"/>
      <c r="CY1400" s="222"/>
      <c r="CZ1400" s="222"/>
      <c r="DA1400" s="222"/>
      <c r="DB1400" s="224">
        <f t="shared" si="196"/>
        <v>0</v>
      </c>
      <c r="DC1400" s="224">
        <f t="shared" si="197"/>
        <v>0</v>
      </c>
      <c r="DD1400" s="224">
        <f t="shared" si="198"/>
        <v>0</v>
      </c>
      <c r="DE1400" s="225">
        <f t="shared" si="199"/>
        <v>0</v>
      </c>
      <c r="DF1400" s="222"/>
      <c r="DG1400" s="222"/>
    </row>
    <row r="1401" spans="90:111" x14ac:dyDescent="0.25">
      <c r="CL1401" s="223">
        <f t="shared" si="191"/>
        <v>0</v>
      </c>
      <c r="CM1401" s="223">
        <f t="shared" si="192"/>
        <v>0</v>
      </c>
      <c r="CN1401" s="223">
        <f t="shared" si="193"/>
        <v>0</v>
      </c>
      <c r="CO1401" s="223">
        <f t="shared" si="193"/>
        <v>0</v>
      </c>
      <c r="CP1401" s="223">
        <f t="shared" si="194"/>
        <v>0</v>
      </c>
      <c r="CQ1401" s="223">
        <f t="shared" si="195"/>
        <v>0</v>
      </c>
      <c r="CR1401" s="222"/>
      <c r="CS1401" s="222"/>
      <c r="CT1401" s="222"/>
      <c r="CU1401" s="222"/>
      <c r="CV1401" s="222"/>
      <c r="CW1401" s="222"/>
      <c r="CX1401" s="222"/>
      <c r="CY1401" s="222"/>
      <c r="CZ1401" s="222"/>
      <c r="DA1401" s="222"/>
      <c r="DB1401" s="224">
        <f t="shared" si="196"/>
        <v>0</v>
      </c>
      <c r="DC1401" s="224">
        <f t="shared" si="197"/>
        <v>0</v>
      </c>
      <c r="DD1401" s="224">
        <f t="shared" si="198"/>
        <v>0</v>
      </c>
      <c r="DE1401" s="225">
        <f t="shared" si="199"/>
        <v>0</v>
      </c>
      <c r="DF1401" s="222"/>
      <c r="DG1401" s="222"/>
    </row>
    <row r="1402" spans="90:111" x14ac:dyDescent="0.25">
      <c r="CL1402" s="223">
        <f t="shared" si="191"/>
        <v>0</v>
      </c>
      <c r="CM1402" s="223">
        <f t="shared" si="192"/>
        <v>0</v>
      </c>
      <c r="CN1402" s="223">
        <f t="shared" si="193"/>
        <v>0</v>
      </c>
      <c r="CO1402" s="223">
        <f t="shared" si="193"/>
        <v>0</v>
      </c>
      <c r="CP1402" s="223">
        <f t="shared" si="194"/>
        <v>0</v>
      </c>
      <c r="CQ1402" s="223">
        <f t="shared" si="195"/>
        <v>0</v>
      </c>
      <c r="CR1402" s="222"/>
      <c r="CS1402" s="222"/>
      <c r="CT1402" s="222"/>
      <c r="CU1402" s="222"/>
      <c r="CV1402" s="222"/>
      <c r="CW1402" s="222"/>
      <c r="CX1402" s="222"/>
      <c r="CY1402" s="222"/>
      <c r="CZ1402" s="222"/>
      <c r="DA1402" s="222"/>
      <c r="DB1402" s="224">
        <f t="shared" si="196"/>
        <v>0</v>
      </c>
      <c r="DC1402" s="224">
        <f t="shared" si="197"/>
        <v>0</v>
      </c>
      <c r="DD1402" s="224">
        <f t="shared" si="198"/>
        <v>0</v>
      </c>
      <c r="DE1402" s="225">
        <f t="shared" si="199"/>
        <v>0</v>
      </c>
      <c r="DF1402" s="222"/>
      <c r="DG1402" s="222"/>
    </row>
    <row r="1403" spans="90:111" x14ac:dyDescent="0.25">
      <c r="CL1403" s="223">
        <f t="shared" si="191"/>
        <v>0</v>
      </c>
      <c r="CM1403" s="223">
        <f t="shared" si="192"/>
        <v>0</v>
      </c>
      <c r="CN1403" s="223">
        <f t="shared" si="193"/>
        <v>0</v>
      </c>
      <c r="CO1403" s="223">
        <f t="shared" si="193"/>
        <v>0</v>
      </c>
      <c r="CP1403" s="223">
        <f t="shared" si="194"/>
        <v>0</v>
      </c>
      <c r="CQ1403" s="223">
        <f t="shared" si="195"/>
        <v>0</v>
      </c>
      <c r="CR1403" s="222"/>
      <c r="CS1403" s="222"/>
      <c r="CT1403" s="222"/>
      <c r="CU1403" s="222"/>
      <c r="CV1403" s="222"/>
      <c r="CW1403" s="222"/>
      <c r="CX1403" s="222"/>
      <c r="CY1403" s="222"/>
      <c r="CZ1403" s="222"/>
      <c r="DA1403" s="222"/>
      <c r="DB1403" s="224">
        <f t="shared" si="196"/>
        <v>0</v>
      </c>
      <c r="DC1403" s="224">
        <f t="shared" si="197"/>
        <v>0</v>
      </c>
      <c r="DD1403" s="224">
        <f t="shared" si="198"/>
        <v>0</v>
      </c>
      <c r="DE1403" s="225">
        <f t="shared" si="199"/>
        <v>0</v>
      </c>
      <c r="DF1403" s="222"/>
      <c r="DG1403" s="222"/>
    </row>
    <row r="1404" spans="90:111" x14ac:dyDescent="0.25">
      <c r="CL1404" s="223">
        <f t="shared" si="191"/>
        <v>0</v>
      </c>
      <c r="CM1404" s="223">
        <f t="shared" si="192"/>
        <v>0</v>
      </c>
      <c r="CN1404" s="223">
        <f t="shared" si="193"/>
        <v>0</v>
      </c>
      <c r="CO1404" s="223">
        <f t="shared" si="193"/>
        <v>0</v>
      </c>
      <c r="CP1404" s="223">
        <f t="shared" si="194"/>
        <v>0</v>
      </c>
      <c r="CQ1404" s="223">
        <f t="shared" si="195"/>
        <v>0</v>
      </c>
      <c r="CR1404" s="222"/>
      <c r="CS1404" s="222"/>
      <c r="CT1404" s="222"/>
      <c r="CU1404" s="222"/>
      <c r="CV1404" s="222"/>
      <c r="CW1404" s="222"/>
      <c r="CX1404" s="222"/>
      <c r="CY1404" s="222"/>
      <c r="CZ1404" s="222"/>
      <c r="DA1404" s="222"/>
      <c r="DB1404" s="224">
        <f t="shared" si="196"/>
        <v>0</v>
      </c>
      <c r="DC1404" s="224">
        <f t="shared" si="197"/>
        <v>0</v>
      </c>
      <c r="DD1404" s="224">
        <f t="shared" si="198"/>
        <v>0</v>
      </c>
      <c r="DE1404" s="225">
        <f t="shared" si="199"/>
        <v>0</v>
      </c>
      <c r="DF1404" s="222"/>
      <c r="DG1404" s="222"/>
    </row>
    <row r="1405" spans="90:111" x14ac:dyDescent="0.25">
      <c r="CL1405" s="223">
        <f t="shared" si="191"/>
        <v>0</v>
      </c>
      <c r="CM1405" s="223">
        <f t="shared" si="192"/>
        <v>0</v>
      </c>
      <c r="CN1405" s="223">
        <f t="shared" si="193"/>
        <v>0</v>
      </c>
      <c r="CO1405" s="223">
        <f t="shared" si="193"/>
        <v>0</v>
      </c>
      <c r="CP1405" s="223">
        <f t="shared" si="194"/>
        <v>0</v>
      </c>
      <c r="CQ1405" s="223">
        <f t="shared" si="195"/>
        <v>0</v>
      </c>
      <c r="CR1405" s="222"/>
      <c r="CS1405" s="222"/>
      <c r="CT1405" s="222"/>
      <c r="CU1405" s="222"/>
      <c r="CV1405" s="222"/>
      <c r="CW1405" s="222"/>
      <c r="CX1405" s="222"/>
      <c r="CY1405" s="222"/>
      <c r="CZ1405" s="222"/>
      <c r="DA1405" s="222"/>
      <c r="DB1405" s="224">
        <f t="shared" si="196"/>
        <v>0</v>
      </c>
      <c r="DC1405" s="224">
        <f t="shared" si="197"/>
        <v>0</v>
      </c>
      <c r="DD1405" s="224">
        <f t="shared" si="198"/>
        <v>0</v>
      </c>
      <c r="DE1405" s="225">
        <f t="shared" si="199"/>
        <v>0</v>
      </c>
      <c r="DF1405" s="222"/>
      <c r="DG1405" s="222"/>
    </row>
    <row r="1406" spans="90:111" x14ac:dyDescent="0.25">
      <c r="CL1406" s="223">
        <f t="shared" si="191"/>
        <v>0</v>
      </c>
      <c r="CM1406" s="223">
        <f t="shared" si="192"/>
        <v>0</v>
      </c>
      <c r="CN1406" s="223">
        <f t="shared" si="193"/>
        <v>0</v>
      </c>
      <c r="CO1406" s="223">
        <f t="shared" si="193"/>
        <v>0</v>
      </c>
      <c r="CP1406" s="223">
        <f t="shared" si="194"/>
        <v>0</v>
      </c>
      <c r="CQ1406" s="223">
        <f t="shared" si="195"/>
        <v>0</v>
      </c>
      <c r="CR1406" s="222"/>
      <c r="CS1406" s="222"/>
      <c r="CT1406" s="222"/>
      <c r="CU1406" s="222"/>
      <c r="CV1406" s="222"/>
      <c r="CW1406" s="222"/>
      <c r="CX1406" s="222"/>
      <c r="CY1406" s="222"/>
      <c r="CZ1406" s="222"/>
      <c r="DA1406" s="222"/>
      <c r="DB1406" s="224">
        <f t="shared" si="196"/>
        <v>0</v>
      </c>
      <c r="DC1406" s="224">
        <f t="shared" si="197"/>
        <v>0</v>
      </c>
      <c r="DD1406" s="224">
        <f t="shared" si="198"/>
        <v>0</v>
      </c>
      <c r="DE1406" s="225">
        <f t="shared" si="199"/>
        <v>0</v>
      </c>
      <c r="DF1406" s="222"/>
      <c r="DG1406" s="222"/>
    </row>
    <row r="1407" spans="90:111" x14ac:dyDescent="0.25">
      <c r="CL1407" s="223">
        <f t="shared" si="191"/>
        <v>0</v>
      </c>
      <c r="CM1407" s="223">
        <f t="shared" si="192"/>
        <v>0</v>
      </c>
      <c r="CN1407" s="223">
        <f t="shared" si="193"/>
        <v>0</v>
      </c>
      <c r="CO1407" s="223">
        <f t="shared" si="193"/>
        <v>0</v>
      </c>
      <c r="CP1407" s="223">
        <f t="shared" si="194"/>
        <v>0</v>
      </c>
      <c r="CQ1407" s="223">
        <f t="shared" si="195"/>
        <v>0</v>
      </c>
      <c r="CR1407" s="222"/>
      <c r="CS1407" s="222"/>
      <c r="CT1407" s="222"/>
      <c r="CU1407" s="222"/>
      <c r="CV1407" s="222"/>
      <c r="CW1407" s="222"/>
      <c r="CX1407" s="222"/>
      <c r="CY1407" s="222"/>
      <c r="CZ1407" s="222"/>
      <c r="DA1407" s="222"/>
      <c r="DB1407" s="224">
        <f t="shared" si="196"/>
        <v>0</v>
      </c>
      <c r="DC1407" s="224">
        <f t="shared" si="197"/>
        <v>0</v>
      </c>
      <c r="DD1407" s="224">
        <f t="shared" si="198"/>
        <v>0</v>
      </c>
      <c r="DE1407" s="225">
        <f t="shared" si="199"/>
        <v>0</v>
      </c>
      <c r="DF1407" s="222"/>
      <c r="DG1407" s="222"/>
    </row>
    <row r="1408" spans="90:111" x14ac:dyDescent="0.25">
      <c r="CL1408" s="223">
        <f t="shared" si="191"/>
        <v>0</v>
      </c>
      <c r="CM1408" s="223">
        <f t="shared" si="192"/>
        <v>0</v>
      </c>
      <c r="CN1408" s="223">
        <f t="shared" si="193"/>
        <v>0</v>
      </c>
      <c r="CO1408" s="223">
        <f t="shared" si="193"/>
        <v>0</v>
      </c>
      <c r="CP1408" s="223">
        <f t="shared" si="194"/>
        <v>0</v>
      </c>
      <c r="CQ1408" s="223">
        <f t="shared" si="195"/>
        <v>0</v>
      </c>
      <c r="CR1408" s="222"/>
      <c r="CS1408" s="222"/>
      <c r="CT1408" s="222"/>
      <c r="CU1408" s="222"/>
      <c r="CV1408" s="222"/>
      <c r="CW1408" s="222"/>
      <c r="CX1408" s="222"/>
      <c r="CY1408" s="222"/>
      <c r="CZ1408" s="222"/>
      <c r="DA1408" s="222"/>
      <c r="DB1408" s="224">
        <f t="shared" si="196"/>
        <v>0</v>
      </c>
      <c r="DC1408" s="224">
        <f t="shared" si="197"/>
        <v>0</v>
      </c>
      <c r="DD1408" s="224">
        <f t="shared" si="198"/>
        <v>0</v>
      </c>
      <c r="DE1408" s="225">
        <f t="shared" si="199"/>
        <v>0</v>
      </c>
      <c r="DF1408" s="222"/>
      <c r="DG1408" s="222"/>
    </row>
    <row r="1409" spans="90:111" x14ac:dyDescent="0.25">
      <c r="CL1409" s="223">
        <f t="shared" si="191"/>
        <v>0</v>
      </c>
      <c r="CM1409" s="223">
        <f t="shared" si="192"/>
        <v>0</v>
      </c>
      <c r="CN1409" s="223">
        <f t="shared" si="193"/>
        <v>0</v>
      </c>
      <c r="CO1409" s="223">
        <f t="shared" si="193"/>
        <v>0</v>
      </c>
      <c r="CP1409" s="223">
        <f t="shared" si="194"/>
        <v>0</v>
      </c>
      <c r="CQ1409" s="223">
        <f t="shared" si="195"/>
        <v>0</v>
      </c>
      <c r="CR1409" s="222"/>
      <c r="CS1409" s="222"/>
      <c r="CT1409" s="222"/>
      <c r="CU1409" s="222"/>
      <c r="CV1409" s="222"/>
      <c r="CW1409" s="222"/>
      <c r="CX1409" s="222"/>
      <c r="CY1409" s="222"/>
      <c r="CZ1409" s="222"/>
      <c r="DA1409" s="222"/>
      <c r="DB1409" s="224">
        <f t="shared" si="196"/>
        <v>0</v>
      </c>
      <c r="DC1409" s="224">
        <f t="shared" si="197"/>
        <v>0</v>
      </c>
      <c r="DD1409" s="224">
        <f t="shared" si="198"/>
        <v>0</v>
      </c>
      <c r="DE1409" s="225">
        <f t="shared" si="199"/>
        <v>0</v>
      </c>
      <c r="DF1409" s="222"/>
      <c r="DG1409" s="222"/>
    </row>
    <row r="1410" spans="90:111" x14ac:dyDescent="0.25">
      <c r="CL1410" s="223">
        <f t="shared" si="191"/>
        <v>0</v>
      </c>
      <c r="CM1410" s="223">
        <f t="shared" si="192"/>
        <v>0</v>
      </c>
      <c r="CN1410" s="223">
        <f t="shared" si="193"/>
        <v>0</v>
      </c>
      <c r="CO1410" s="223">
        <f t="shared" si="193"/>
        <v>0</v>
      </c>
      <c r="CP1410" s="223">
        <f t="shared" si="194"/>
        <v>0</v>
      </c>
      <c r="CQ1410" s="223">
        <f t="shared" si="195"/>
        <v>0</v>
      </c>
      <c r="CR1410" s="222"/>
      <c r="CS1410" s="222"/>
      <c r="CT1410" s="222"/>
      <c r="CU1410" s="222"/>
      <c r="CV1410" s="222"/>
      <c r="CW1410" s="222"/>
      <c r="CX1410" s="222"/>
      <c r="CY1410" s="222"/>
      <c r="CZ1410" s="222"/>
      <c r="DA1410" s="222"/>
      <c r="DB1410" s="224">
        <f t="shared" si="196"/>
        <v>0</v>
      </c>
      <c r="DC1410" s="224">
        <f t="shared" si="197"/>
        <v>0</v>
      </c>
      <c r="DD1410" s="224">
        <f t="shared" si="198"/>
        <v>0</v>
      </c>
      <c r="DE1410" s="225">
        <f t="shared" si="199"/>
        <v>0</v>
      </c>
      <c r="DF1410" s="222"/>
      <c r="DG1410" s="222"/>
    </row>
    <row r="1411" spans="90:111" x14ac:dyDescent="0.25">
      <c r="CL1411" s="223">
        <f t="shared" ref="CL1411:CL1474" si="200">SUM(BB1411:BL1411)+BR1411</f>
        <v>0</v>
      </c>
      <c r="CM1411" s="223">
        <f t="shared" ref="CM1411:CM1474" si="201">SUM(BM1411:BO1411)</f>
        <v>0</v>
      </c>
      <c r="CN1411" s="223">
        <f t="shared" ref="CN1411:CO1474" si="202">BP1411</f>
        <v>0</v>
      </c>
      <c r="CO1411" s="223">
        <f t="shared" si="202"/>
        <v>0</v>
      </c>
      <c r="CP1411" s="223">
        <f t="shared" ref="CP1411:CP1474" si="203">SUM(CL1411:CO1411)</f>
        <v>0</v>
      </c>
      <c r="CQ1411" s="223">
        <f t="shared" ref="CQ1411:CQ1474" si="204">CP1411-BU1411</f>
        <v>0</v>
      </c>
      <c r="CR1411" s="222"/>
      <c r="CS1411" s="222"/>
      <c r="CT1411" s="222"/>
      <c r="CU1411" s="222"/>
      <c r="CV1411" s="222"/>
      <c r="CW1411" s="222"/>
      <c r="CX1411" s="222"/>
      <c r="CY1411" s="222"/>
      <c r="CZ1411" s="222"/>
      <c r="DA1411" s="222"/>
      <c r="DB1411" s="224">
        <f t="shared" ref="DB1411:DB1474" si="205">SUM(BB1411:BE1411)+BM1411+BN1411</f>
        <v>0</v>
      </c>
      <c r="DC1411" s="224">
        <f t="shared" ref="DC1411:DC1474" si="206">BF1411+BG1411+BH1411+BI1411+BJ1411+BK1411+BL1411+BO1411+BR1411</f>
        <v>0</v>
      </c>
      <c r="DD1411" s="224">
        <f t="shared" ref="DD1411:DD1474" si="207">DC1411+DB1411</f>
        <v>0</v>
      </c>
      <c r="DE1411" s="225">
        <f t="shared" ref="DE1411:DE1474" si="208">DD1411-BS1411</f>
        <v>0</v>
      </c>
      <c r="DF1411" s="222"/>
      <c r="DG1411" s="222"/>
    </row>
    <row r="1412" spans="90:111" x14ac:dyDescent="0.25">
      <c r="CL1412" s="223">
        <f t="shared" si="200"/>
        <v>0</v>
      </c>
      <c r="CM1412" s="223">
        <f t="shared" si="201"/>
        <v>0</v>
      </c>
      <c r="CN1412" s="223">
        <f t="shared" si="202"/>
        <v>0</v>
      </c>
      <c r="CO1412" s="223">
        <f t="shared" si="202"/>
        <v>0</v>
      </c>
      <c r="CP1412" s="223">
        <f t="shared" si="203"/>
        <v>0</v>
      </c>
      <c r="CQ1412" s="223">
        <f t="shared" si="204"/>
        <v>0</v>
      </c>
      <c r="CR1412" s="222"/>
      <c r="CS1412" s="222"/>
      <c r="CT1412" s="222"/>
      <c r="CU1412" s="222"/>
      <c r="CV1412" s="222"/>
      <c r="CW1412" s="222"/>
      <c r="CX1412" s="222"/>
      <c r="CY1412" s="222"/>
      <c r="CZ1412" s="222"/>
      <c r="DA1412" s="222"/>
      <c r="DB1412" s="224">
        <f t="shared" si="205"/>
        <v>0</v>
      </c>
      <c r="DC1412" s="224">
        <f t="shared" si="206"/>
        <v>0</v>
      </c>
      <c r="DD1412" s="224">
        <f t="shared" si="207"/>
        <v>0</v>
      </c>
      <c r="DE1412" s="225">
        <f t="shared" si="208"/>
        <v>0</v>
      </c>
      <c r="DF1412" s="222"/>
      <c r="DG1412" s="222"/>
    </row>
    <row r="1413" spans="90:111" x14ac:dyDescent="0.25">
      <c r="CL1413" s="223">
        <f t="shared" si="200"/>
        <v>0</v>
      </c>
      <c r="CM1413" s="223">
        <f t="shared" si="201"/>
        <v>0</v>
      </c>
      <c r="CN1413" s="223">
        <f t="shared" si="202"/>
        <v>0</v>
      </c>
      <c r="CO1413" s="223">
        <f t="shared" si="202"/>
        <v>0</v>
      </c>
      <c r="CP1413" s="223">
        <f t="shared" si="203"/>
        <v>0</v>
      </c>
      <c r="CQ1413" s="223">
        <f t="shared" si="204"/>
        <v>0</v>
      </c>
      <c r="CR1413" s="222"/>
      <c r="CS1413" s="222"/>
      <c r="CT1413" s="222"/>
      <c r="CU1413" s="222"/>
      <c r="CV1413" s="222"/>
      <c r="CW1413" s="222"/>
      <c r="CX1413" s="222"/>
      <c r="CY1413" s="222"/>
      <c r="CZ1413" s="222"/>
      <c r="DA1413" s="222"/>
      <c r="DB1413" s="224">
        <f t="shared" si="205"/>
        <v>0</v>
      </c>
      <c r="DC1413" s="224">
        <f t="shared" si="206"/>
        <v>0</v>
      </c>
      <c r="DD1413" s="224">
        <f t="shared" si="207"/>
        <v>0</v>
      </c>
      <c r="DE1413" s="225">
        <f t="shared" si="208"/>
        <v>0</v>
      </c>
      <c r="DF1413" s="222"/>
      <c r="DG1413" s="222"/>
    </row>
    <row r="1414" spans="90:111" x14ac:dyDescent="0.25">
      <c r="CL1414" s="223">
        <f t="shared" si="200"/>
        <v>0</v>
      </c>
      <c r="CM1414" s="223">
        <f t="shared" si="201"/>
        <v>0</v>
      </c>
      <c r="CN1414" s="223">
        <f t="shared" si="202"/>
        <v>0</v>
      </c>
      <c r="CO1414" s="223">
        <f t="shared" si="202"/>
        <v>0</v>
      </c>
      <c r="CP1414" s="223">
        <f t="shared" si="203"/>
        <v>0</v>
      </c>
      <c r="CQ1414" s="223">
        <f t="shared" si="204"/>
        <v>0</v>
      </c>
      <c r="CR1414" s="222"/>
      <c r="CS1414" s="222"/>
      <c r="CT1414" s="222"/>
      <c r="CU1414" s="222"/>
      <c r="CV1414" s="222"/>
      <c r="CW1414" s="222"/>
      <c r="CX1414" s="222"/>
      <c r="CY1414" s="222"/>
      <c r="CZ1414" s="222"/>
      <c r="DA1414" s="222"/>
      <c r="DB1414" s="224">
        <f t="shared" si="205"/>
        <v>0</v>
      </c>
      <c r="DC1414" s="224">
        <f t="shared" si="206"/>
        <v>0</v>
      </c>
      <c r="DD1414" s="224">
        <f t="shared" si="207"/>
        <v>0</v>
      </c>
      <c r="DE1414" s="225">
        <f t="shared" si="208"/>
        <v>0</v>
      </c>
      <c r="DF1414" s="222"/>
      <c r="DG1414" s="222"/>
    </row>
    <row r="1415" spans="90:111" x14ac:dyDescent="0.25">
      <c r="CL1415" s="223">
        <f t="shared" si="200"/>
        <v>0</v>
      </c>
      <c r="CM1415" s="223">
        <f t="shared" si="201"/>
        <v>0</v>
      </c>
      <c r="CN1415" s="223">
        <f t="shared" si="202"/>
        <v>0</v>
      </c>
      <c r="CO1415" s="223">
        <f t="shared" si="202"/>
        <v>0</v>
      </c>
      <c r="CP1415" s="223">
        <f t="shared" si="203"/>
        <v>0</v>
      </c>
      <c r="CQ1415" s="223">
        <f t="shared" si="204"/>
        <v>0</v>
      </c>
      <c r="CR1415" s="222"/>
      <c r="CS1415" s="222"/>
      <c r="CT1415" s="222"/>
      <c r="CU1415" s="222"/>
      <c r="CV1415" s="222"/>
      <c r="CW1415" s="222"/>
      <c r="CX1415" s="222"/>
      <c r="CY1415" s="222"/>
      <c r="CZ1415" s="222"/>
      <c r="DA1415" s="222"/>
      <c r="DB1415" s="224">
        <f t="shared" si="205"/>
        <v>0</v>
      </c>
      <c r="DC1415" s="224">
        <f t="shared" si="206"/>
        <v>0</v>
      </c>
      <c r="DD1415" s="224">
        <f t="shared" si="207"/>
        <v>0</v>
      </c>
      <c r="DE1415" s="225">
        <f t="shared" si="208"/>
        <v>0</v>
      </c>
      <c r="DF1415" s="222"/>
      <c r="DG1415" s="222"/>
    </row>
    <row r="1416" spans="90:111" x14ac:dyDescent="0.25">
      <c r="CL1416" s="223">
        <f t="shared" si="200"/>
        <v>0</v>
      </c>
      <c r="CM1416" s="223">
        <f t="shared" si="201"/>
        <v>0</v>
      </c>
      <c r="CN1416" s="223">
        <f t="shared" si="202"/>
        <v>0</v>
      </c>
      <c r="CO1416" s="223">
        <f t="shared" si="202"/>
        <v>0</v>
      </c>
      <c r="CP1416" s="223">
        <f t="shared" si="203"/>
        <v>0</v>
      </c>
      <c r="CQ1416" s="223">
        <f t="shared" si="204"/>
        <v>0</v>
      </c>
      <c r="CR1416" s="222"/>
      <c r="CS1416" s="222"/>
      <c r="CT1416" s="222"/>
      <c r="CU1416" s="222"/>
      <c r="CV1416" s="222"/>
      <c r="CW1416" s="222"/>
      <c r="CX1416" s="222"/>
      <c r="CY1416" s="222"/>
      <c r="CZ1416" s="222"/>
      <c r="DA1416" s="222"/>
      <c r="DB1416" s="224">
        <f t="shared" si="205"/>
        <v>0</v>
      </c>
      <c r="DC1416" s="224">
        <f t="shared" si="206"/>
        <v>0</v>
      </c>
      <c r="DD1416" s="224">
        <f t="shared" si="207"/>
        <v>0</v>
      </c>
      <c r="DE1416" s="225">
        <f t="shared" si="208"/>
        <v>0</v>
      </c>
      <c r="DF1416" s="222"/>
      <c r="DG1416" s="222"/>
    </row>
    <row r="1417" spans="90:111" x14ac:dyDescent="0.25">
      <c r="CL1417" s="223">
        <f t="shared" si="200"/>
        <v>0</v>
      </c>
      <c r="CM1417" s="223">
        <f t="shared" si="201"/>
        <v>0</v>
      </c>
      <c r="CN1417" s="223">
        <f t="shared" si="202"/>
        <v>0</v>
      </c>
      <c r="CO1417" s="223">
        <f t="shared" si="202"/>
        <v>0</v>
      </c>
      <c r="CP1417" s="223">
        <f t="shared" si="203"/>
        <v>0</v>
      </c>
      <c r="CQ1417" s="223">
        <f t="shared" si="204"/>
        <v>0</v>
      </c>
      <c r="CR1417" s="222"/>
      <c r="CS1417" s="222"/>
      <c r="CT1417" s="222"/>
      <c r="CU1417" s="222"/>
      <c r="CV1417" s="222"/>
      <c r="CW1417" s="222"/>
      <c r="CX1417" s="222"/>
      <c r="CY1417" s="222"/>
      <c r="CZ1417" s="222"/>
      <c r="DA1417" s="222"/>
      <c r="DB1417" s="224">
        <f t="shared" si="205"/>
        <v>0</v>
      </c>
      <c r="DC1417" s="224">
        <f t="shared" si="206"/>
        <v>0</v>
      </c>
      <c r="DD1417" s="224">
        <f t="shared" si="207"/>
        <v>0</v>
      </c>
      <c r="DE1417" s="225">
        <f t="shared" si="208"/>
        <v>0</v>
      </c>
      <c r="DF1417" s="222"/>
      <c r="DG1417" s="222"/>
    </row>
    <row r="1418" spans="90:111" x14ac:dyDescent="0.25">
      <c r="CL1418" s="223">
        <f t="shared" si="200"/>
        <v>0</v>
      </c>
      <c r="CM1418" s="223">
        <f t="shared" si="201"/>
        <v>0</v>
      </c>
      <c r="CN1418" s="223">
        <f t="shared" si="202"/>
        <v>0</v>
      </c>
      <c r="CO1418" s="223">
        <f t="shared" si="202"/>
        <v>0</v>
      </c>
      <c r="CP1418" s="223">
        <f t="shared" si="203"/>
        <v>0</v>
      </c>
      <c r="CQ1418" s="223">
        <f t="shared" si="204"/>
        <v>0</v>
      </c>
      <c r="CR1418" s="222"/>
      <c r="CS1418" s="222"/>
      <c r="CT1418" s="222"/>
      <c r="CU1418" s="222"/>
      <c r="CV1418" s="222"/>
      <c r="CW1418" s="222"/>
      <c r="CX1418" s="222"/>
      <c r="CY1418" s="222"/>
      <c r="CZ1418" s="222"/>
      <c r="DA1418" s="222"/>
      <c r="DB1418" s="224">
        <f t="shared" si="205"/>
        <v>0</v>
      </c>
      <c r="DC1418" s="224">
        <f t="shared" si="206"/>
        <v>0</v>
      </c>
      <c r="DD1418" s="224">
        <f t="shared" si="207"/>
        <v>0</v>
      </c>
      <c r="DE1418" s="225">
        <f t="shared" si="208"/>
        <v>0</v>
      </c>
      <c r="DF1418" s="222"/>
      <c r="DG1418" s="222"/>
    </row>
    <row r="1419" spans="90:111" x14ac:dyDescent="0.25">
      <c r="CL1419" s="223">
        <f t="shared" si="200"/>
        <v>0</v>
      </c>
      <c r="CM1419" s="223">
        <f t="shared" si="201"/>
        <v>0</v>
      </c>
      <c r="CN1419" s="223">
        <f t="shared" si="202"/>
        <v>0</v>
      </c>
      <c r="CO1419" s="223">
        <f t="shared" si="202"/>
        <v>0</v>
      </c>
      <c r="CP1419" s="223">
        <f t="shared" si="203"/>
        <v>0</v>
      </c>
      <c r="CQ1419" s="223">
        <f t="shared" si="204"/>
        <v>0</v>
      </c>
      <c r="CR1419" s="222"/>
      <c r="CS1419" s="222"/>
      <c r="CT1419" s="222"/>
      <c r="CU1419" s="222"/>
      <c r="CV1419" s="222"/>
      <c r="CW1419" s="222"/>
      <c r="CX1419" s="222"/>
      <c r="CY1419" s="222"/>
      <c r="CZ1419" s="222"/>
      <c r="DA1419" s="222"/>
      <c r="DB1419" s="224">
        <f t="shared" si="205"/>
        <v>0</v>
      </c>
      <c r="DC1419" s="224">
        <f t="shared" si="206"/>
        <v>0</v>
      </c>
      <c r="DD1419" s="224">
        <f t="shared" si="207"/>
        <v>0</v>
      </c>
      <c r="DE1419" s="225">
        <f t="shared" si="208"/>
        <v>0</v>
      </c>
      <c r="DF1419" s="222"/>
      <c r="DG1419" s="222"/>
    </row>
    <row r="1420" spans="90:111" x14ac:dyDescent="0.25">
      <c r="CL1420" s="223">
        <f t="shared" si="200"/>
        <v>0</v>
      </c>
      <c r="CM1420" s="223">
        <f t="shared" si="201"/>
        <v>0</v>
      </c>
      <c r="CN1420" s="223">
        <f t="shared" si="202"/>
        <v>0</v>
      </c>
      <c r="CO1420" s="223">
        <f t="shared" si="202"/>
        <v>0</v>
      </c>
      <c r="CP1420" s="223">
        <f t="shared" si="203"/>
        <v>0</v>
      </c>
      <c r="CQ1420" s="223">
        <f t="shared" si="204"/>
        <v>0</v>
      </c>
      <c r="CR1420" s="222"/>
      <c r="CS1420" s="222"/>
      <c r="CT1420" s="222"/>
      <c r="CU1420" s="222"/>
      <c r="CV1420" s="222"/>
      <c r="CW1420" s="222"/>
      <c r="CX1420" s="222"/>
      <c r="CY1420" s="222"/>
      <c r="CZ1420" s="222"/>
      <c r="DA1420" s="222"/>
      <c r="DB1420" s="224">
        <f t="shared" si="205"/>
        <v>0</v>
      </c>
      <c r="DC1420" s="224">
        <f t="shared" si="206"/>
        <v>0</v>
      </c>
      <c r="DD1420" s="224">
        <f t="shared" si="207"/>
        <v>0</v>
      </c>
      <c r="DE1420" s="225">
        <f t="shared" si="208"/>
        <v>0</v>
      </c>
      <c r="DF1420" s="222"/>
      <c r="DG1420" s="222"/>
    </row>
    <row r="1421" spans="90:111" x14ac:dyDescent="0.25">
      <c r="CL1421" s="223">
        <f t="shared" si="200"/>
        <v>0</v>
      </c>
      <c r="CM1421" s="223">
        <f t="shared" si="201"/>
        <v>0</v>
      </c>
      <c r="CN1421" s="223">
        <f t="shared" si="202"/>
        <v>0</v>
      </c>
      <c r="CO1421" s="223">
        <f t="shared" si="202"/>
        <v>0</v>
      </c>
      <c r="CP1421" s="223">
        <f t="shared" si="203"/>
        <v>0</v>
      </c>
      <c r="CQ1421" s="223">
        <f t="shared" si="204"/>
        <v>0</v>
      </c>
      <c r="CR1421" s="222"/>
      <c r="CS1421" s="222"/>
      <c r="CT1421" s="222"/>
      <c r="CU1421" s="222"/>
      <c r="CV1421" s="222"/>
      <c r="CW1421" s="222"/>
      <c r="CX1421" s="222"/>
      <c r="CY1421" s="222"/>
      <c r="CZ1421" s="222"/>
      <c r="DA1421" s="222"/>
      <c r="DB1421" s="224">
        <f t="shared" si="205"/>
        <v>0</v>
      </c>
      <c r="DC1421" s="224">
        <f t="shared" si="206"/>
        <v>0</v>
      </c>
      <c r="DD1421" s="224">
        <f t="shared" si="207"/>
        <v>0</v>
      </c>
      <c r="DE1421" s="225">
        <f t="shared" si="208"/>
        <v>0</v>
      </c>
      <c r="DF1421" s="222"/>
      <c r="DG1421" s="222"/>
    </row>
    <row r="1422" spans="90:111" x14ac:dyDescent="0.25">
      <c r="CL1422" s="223">
        <f t="shared" si="200"/>
        <v>0</v>
      </c>
      <c r="CM1422" s="223">
        <f t="shared" si="201"/>
        <v>0</v>
      </c>
      <c r="CN1422" s="223">
        <f t="shared" si="202"/>
        <v>0</v>
      </c>
      <c r="CO1422" s="223">
        <f t="shared" si="202"/>
        <v>0</v>
      </c>
      <c r="CP1422" s="223">
        <f t="shared" si="203"/>
        <v>0</v>
      </c>
      <c r="CQ1422" s="223">
        <f t="shared" si="204"/>
        <v>0</v>
      </c>
      <c r="CR1422" s="222"/>
      <c r="CS1422" s="222"/>
      <c r="CT1422" s="222"/>
      <c r="CU1422" s="222"/>
      <c r="CV1422" s="222"/>
      <c r="CW1422" s="222"/>
      <c r="CX1422" s="222"/>
      <c r="CY1422" s="222"/>
      <c r="CZ1422" s="222"/>
      <c r="DA1422" s="222"/>
      <c r="DB1422" s="224">
        <f t="shared" si="205"/>
        <v>0</v>
      </c>
      <c r="DC1422" s="224">
        <f t="shared" si="206"/>
        <v>0</v>
      </c>
      <c r="DD1422" s="224">
        <f t="shared" si="207"/>
        <v>0</v>
      </c>
      <c r="DE1422" s="225">
        <f t="shared" si="208"/>
        <v>0</v>
      </c>
      <c r="DF1422" s="222"/>
      <c r="DG1422" s="222"/>
    </row>
    <row r="1423" spans="90:111" x14ac:dyDescent="0.25">
      <c r="CL1423" s="223">
        <f t="shared" si="200"/>
        <v>0</v>
      </c>
      <c r="CM1423" s="223">
        <f t="shared" si="201"/>
        <v>0</v>
      </c>
      <c r="CN1423" s="223">
        <f t="shared" si="202"/>
        <v>0</v>
      </c>
      <c r="CO1423" s="223">
        <f t="shared" si="202"/>
        <v>0</v>
      </c>
      <c r="CP1423" s="223">
        <f t="shared" si="203"/>
        <v>0</v>
      </c>
      <c r="CQ1423" s="223">
        <f t="shared" si="204"/>
        <v>0</v>
      </c>
      <c r="CR1423" s="222"/>
      <c r="CS1423" s="222"/>
      <c r="CT1423" s="222"/>
      <c r="CU1423" s="222"/>
      <c r="CV1423" s="222"/>
      <c r="CW1423" s="222"/>
      <c r="CX1423" s="222"/>
      <c r="CY1423" s="222"/>
      <c r="CZ1423" s="222"/>
      <c r="DA1423" s="222"/>
      <c r="DB1423" s="224">
        <f t="shared" si="205"/>
        <v>0</v>
      </c>
      <c r="DC1423" s="224">
        <f t="shared" si="206"/>
        <v>0</v>
      </c>
      <c r="DD1423" s="224">
        <f t="shared" si="207"/>
        <v>0</v>
      </c>
      <c r="DE1423" s="225">
        <f t="shared" si="208"/>
        <v>0</v>
      </c>
      <c r="DF1423" s="222"/>
      <c r="DG1423" s="222"/>
    </row>
    <row r="1424" spans="90:111" x14ac:dyDescent="0.25">
      <c r="CL1424" s="223">
        <f t="shared" si="200"/>
        <v>0</v>
      </c>
      <c r="CM1424" s="223">
        <f t="shared" si="201"/>
        <v>0</v>
      </c>
      <c r="CN1424" s="223">
        <f t="shared" si="202"/>
        <v>0</v>
      </c>
      <c r="CO1424" s="223">
        <f t="shared" si="202"/>
        <v>0</v>
      </c>
      <c r="CP1424" s="223">
        <f t="shared" si="203"/>
        <v>0</v>
      </c>
      <c r="CQ1424" s="223">
        <f t="shared" si="204"/>
        <v>0</v>
      </c>
      <c r="CR1424" s="222"/>
      <c r="CS1424" s="222"/>
      <c r="CT1424" s="222"/>
      <c r="CU1424" s="222"/>
      <c r="CV1424" s="222"/>
      <c r="CW1424" s="222"/>
      <c r="CX1424" s="222"/>
      <c r="CY1424" s="222"/>
      <c r="CZ1424" s="222"/>
      <c r="DA1424" s="222"/>
      <c r="DB1424" s="224">
        <f t="shared" si="205"/>
        <v>0</v>
      </c>
      <c r="DC1424" s="224">
        <f t="shared" si="206"/>
        <v>0</v>
      </c>
      <c r="DD1424" s="224">
        <f t="shared" si="207"/>
        <v>0</v>
      </c>
      <c r="DE1424" s="225">
        <f t="shared" si="208"/>
        <v>0</v>
      </c>
      <c r="DF1424" s="222"/>
      <c r="DG1424" s="222"/>
    </row>
    <row r="1425" spans="90:111" x14ac:dyDescent="0.25">
      <c r="CL1425" s="223">
        <f t="shared" si="200"/>
        <v>0</v>
      </c>
      <c r="CM1425" s="223">
        <f t="shared" si="201"/>
        <v>0</v>
      </c>
      <c r="CN1425" s="223">
        <f t="shared" si="202"/>
        <v>0</v>
      </c>
      <c r="CO1425" s="223">
        <f t="shared" si="202"/>
        <v>0</v>
      </c>
      <c r="CP1425" s="223">
        <f t="shared" si="203"/>
        <v>0</v>
      </c>
      <c r="CQ1425" s="223">
        <f t="shared" si="204"/>
        <v>0</v>
      </c>
      <c r="CR1425" s="222"/>
      <c r="CS1425" s="222"/>
      <c r="CT1425" s="222"/>
      <c r="CU1425" s="222"/>
      <c r="CV1425" s="222"/>
      <c r="CW1425" s="222"/>
      <c r="CX1425" s="222"/>
      <c r="CY1425" s="222"/>
      <c r="CZ1425" s="222"/>
      <c r="DA1425" s="222"/>
      <c r="DB1425" s="224">
        <f t="shared" si="205"/>
        <v>0</v>
      </c>
      <c r="DC1425" s="224">
        <f t="shared" si="206"/>
        <v>0</v>
      </c>
      <c r="DD1425" s="224">
        <f t="shared" si="207"/>
        <v>0</v>
      </c>
      <c r="DE1425" s="225">
        <f t="shared" si="208"/>
        <v>0</v>
      </c>
      <c r="DF1425" s="222"/>
      <c r="DG1425" s="222"/>
    </row>
    <row r="1426" spans="90:111" x14ac:dyDescent="0.25">
      <c r="CL1426" s="223">
        <f t="shared" si="200"/>
        <v>0</v>
      </c>
      <c r="CM1426" s="223">
        <f t="shared" si="201"/>
        <v>0</v>
      </c>
      <c r="CN1426" s="223">
        <f t="shared" si="202"/>
        <v>0</v>
      </c>
      <c r="CO1426" s="223">
        <f t="shared" si="202"/>
        <v>0</v>
      </c>
      <c r="CP1426" s="223">
        <f t="shared" si="203"/>
        <v>0</v>
      </c>
      <c r="CQ1426" s="223">
        <f t="shared" si="204"/>
        <v>0</v>
      </c>
      <c r="CR1426" s="222"/>
      <c r="CS1426" s="222"/>
      <c r="CT1426" s="222"/>
      <c r="CU1426" s="222"/>
      <c r="CV1426" s="222"/>
      <c r="CW1426" s="222"/>
      <c r="CX1426" s="222"/>
      <c r="CY1426" s="222"/>
      <c r="CZ1426" s="222"/>
      <c r="DA1426" s="222"/>
      <c r="DB1426" s="224">
        <f t="shared" si="205"/>
        <v>0</v>
      </c>
      <c r="DC1426" s="224">
        <f t="shared" si="206"/>
        <v>0</v>
      </c>
      <c r="DD1426" s="224">
        <f t="shared" si="207"/>
        <v>0</v>
      </c>
      <c r="DE1426" s="225">
        <f t="shared" si="208"/>
        <v>0</v>
      </c>
      <c r="DF1426" s="222"/>
      <c r="DG1426" s="222"/>
    </row>
    <row r="1427" spans="90:111" x14ac:dyDescent="0.25">
      <c r="CL1427" s="223">
        <f t="shared" si="200"/>
        <v>0</v>
      </c>
      <c r="CM1427" s="223">
        <f t="shared" si="201"/>
        <v>0</v>
      </c>
      <c r="CN1427" s="223">
        <f t="shared" si="202"/>
        <v>0</v>
      </c>
      <c r="CO1427" s="223">
        <f t="shared" si="202"/>
        <v>0</v>
      </c>
      <c r="CP1427" s="223">
        <f t="shared" si="203"/>
        <v>0</v>
      </c>
      <c r="CQ1427" s="223">
        <f t="shared" si="204"/>
        <v>0</v>
      </c>
      <c r="CR1427" s="222"/>
      <c r="CS1427" s="222"/>
      <c r="CT1427" s="222"/>
      <c r="CU1427" s="222"/>
      <c r="CV1427" s="222"/>
      <c r="CW1427" s="222"/>
      <c r="CX1427" s="222"/>
      <c r="CY1427" s="222"/>
      <c r="CZ1427" s="222"/>
      <c r="DA1427" s="222"/>
      <c r="DB1427" s="224">
        <f t="shared" si="205"/>
        <v>0</v>
      </c>
      <c r="DC1427" s="224">
        <f t="shared" si="206"/>
        <v>0</v>
      </c>
      <c r="DD1427" s="224">
        <f t="shared" si="207"/>
        <v>0</v>
      </c>
      <c r="DE1427" s="225">
        <f t="shared" si="208"/>
        <v>0</v>
      </c>
      <c r="DF1427" s="222"/>
      <c r="DG1427" s="222"/>
    </row>
    <row r="1428" spans="90:111" x14ac:dyDescent="0.25">
      <c r="CL1428" s="223">
        <f t="shared" si="200"/>
        <v>0</v>
      </c>
      <c r="CM1428" s="223">
        <f t="shared" si="201"/>
        <v>0</v>
      </c>
      <c r="CN1428" s="223">
        <f t="shared" si="202"/>
        <v>0</v>
      </c>
      <c r="CO1428" s="223">
        <f t="shared" si="202"/>
        <v>0</v>
      </c>
      <c r="CP1428" s="223">
        <f t="shared" si="203"/>
        <v>0</v>
      </c>
      <c r="CQ1428" s="223">
        <f t="shared" si="204"/>
        <v>0</v>
      </c>
      <c r="CR1428" s="222"/>
      <c r="CS1428" s="222"/>
      <c r="CT1428" s="222"/>
      <c r="CU1428" s="222"/>
      <c r="CV1428" s="222"/>
      <c r="CW1428" s="222"/>
      <c r="CX1428" s="222"/>
      <c r="CY1428" s="222"/>
      <c r="CZ1428" s="222"/>
      <c r="DA1428" s="222"/>
      <c r="DB1428" s="224">
        <f t="shared" si="205"/>
        <v>0</v>
      </c>
      <c r="DC1428" s="224">
        <f t="shared" si="206"/>
        <v>0</v>
      </c>
      <c r="DD1428" s="224">
        <f t="shared" si="207"/>
        <v>0</v>
      </c>
      <c r="DE1428" s="225">
        <f t="shared" si="208"/>
        <v>0</v>
      </c>
      <c r="DF1428" s="222"/>
      <c r="DG1428" s="222"/>
    </row>
    <row r="1429" spans="90:111" x14ac:dyDescent="0.25">
      <c r="CL1429" s="223">
        <f t="shared" si="200"/>
        <v>0</v>
      </c>
      <c r="CM1429" s="223">
        <f t="shared" si="201"/>
        <v>0</v>
      </c>
      <c r="CN1429" s="223">
        <f t="shared" si="202"/>
        <v>0</v>
      </c>
      <c r="CO1429" s="223">
        <f t="shared" si="202"/>
        <v>0</v>
      </c>
      <c r="CP1429" s="223">
        <f t="shared" si="203"/>
        <v>0</v>
      </c>
      <c r="CQ1429" s="223">
        <f t="shared" si="204"/>
        <v>0</v>
      </c>
      <c r="CR1429" s="222"/>
      <c r="CS1429" s="222"/>
      <c r="CT1429" s="222"/>
      <c r="CU1429" s="222"/>
      <c r="CV1429" s="222"/>
      <c r="CW1429" s="222"/>
      <c r="CX1429" s="222"/>
      <c r="CY1429" s="222"/>
      <c r="CZ1429" s="222"/>
      <c r="DA1429" s="222"/>
      <c r="DB1429" s="224">
        <f t="shared" si="205"/>
        <v>0</v>
      </c>
      <c r="DC1429" s="224">
        <f t="shared" si="206"/>
        <v>0</v>
      </c>
      <c r="DD1429" s="224">
        <f t="shared" si="207"/>
        <v>0</v>
      </c>
      <c r="DE1429" s="225">
        <f t="shared" si="208"/>
        <v>0</v>
      </c>
      <c r="DF1429" s="222"/>
      <c r="DG1429" s="222"/>
    </row>
    <row r="1430" spans="90:111" x14ac:dyDescent="0.25">
      <c r="CL1430" s="223">
        <f t="shared" si="200"/>
        <v>0</v>
      </c>
      <c r="CM1430" s="223">
        <f t="shared" si="201"/>
        <v>0</v>
      </c>
      <c r="CN1430" s="223">
        <f t="shared" si="202"/>
        <v>0</v>
      </c>
      <c r="CO1430" s="223">
        <f t="shared" si="202"/>
        <v>0</v>
      </c>
      <c r="CP1430" s="223">
        <f t="shared" si="203"/>
        <v>0</v>
      </c>
      <c r="CQ1430" s="223">
        <f t="shared" si="204"/>
        <v>0</v>
      </c>
      <c r="CR1430" s="222"/>
      <c r="CS1430" s="222"/>
      <c r="CT1430" s="222"/>
      <c r="CU1430" s="222"/>
      <c r="CV1430" s="222"/>
      <c r="CW1430" s="222"/>
      <c r="CX1430" s="222"/>
      <c r="CY1430" s="222"/>
      <c r="CZ1430" s="222"/>
      <c r="DA1430" s="222"/>
      <c r="DB1430" s="224">
        <f t="shared" si="205"/>
        <v>0</v>
      </c>
      <c r="DC1430" s="224">
        <f t="shared" si="206"/>
        <v>0</v>
      </c>
      <c r="DD1430" s="224">
        <f t="shared" si="207"/>
        <v>0</v>
      </c>
      <c r="DE1430" s="225">
        <f t="shared" si="208"/>
        <v>0</v>
      </c>
      <c r="DF1430" s="222"/>
      <c r="DG1430" s="222"/>
    </row>
    <row r="1431" spans="90:111" x14ac:dyDescent="0.25">
      <c r="CL1431" s="223">
        <f t="shared" si="200"/>
        <v>0</v>
      </c>
      <c r="CM1431" s="223">
        <f t="shared" si="201"/>
        <v>0</v>
      </c>
      <c r="CN1431" s="223">
        <f t="shared" si="202"/>
        <v>0</v>
      </c>
      <c r="CO1431" s="223">
        <f t="shared" si="202"/>
        <v>0</v>
      </c>
      <c r="CP1431" s="223">
        <f t="shared" si="203"/>
        <v>0</v>
      </c>
      <c r="CQ1431" s="223">
        <f t="shared" si="204"/>
        <v>0</v>
      </c>
      <c r="CR1431" s="222"/>
      <c r="CS1431" s="222"/>
      <c r="CT1431" s="222"/>
      <c r="CU1431" s="222"/>
      <c r="CV1431" s="222"/>
      <c r="CW1431" s="222"/>
      <c r="CX1431" s="222"/>
      <c r="CY1431" s="222"/>
      <c r="CZ1431" s="222"/>
      <c r="DA1431" s="222"/>
      <c r="DB1431" s="224">
        <f t="shared" si="205"/>
        <v>0</v>
      </c>
      <c r="DC1431" s="224">
        <f t="shared" si="206"/>
        <v>0</v>
      </c>
      <c r="DD1431" s="224">
        <f t="shared" si="207"/>
        <v>0</v>
      </c>
      <c r="DE1431" s="225">
        <f t="shared" si="208"/>
        <v>0</v>
      </c>
      <c r="DF1431" s="222"/>
      <c r="DG1431" s="222"/>
    </row>
    <row r="1432" spans="90:111" x14ac:dyDescent="0.25">
      <c r="CL1432" s="223">
        <f t="shared" si="200"/>
        <v>0</v>
      </c>
      <c r="CM1432" s="223">
        <f t="shared" si="201"/>
        <v>0</v>
      </c>
      <c r="CN1432" s="223">
        <f t="shared" si="202"/>
        <v>0</v>
      </c>
      <c r="CO1432" s="223">
        <f t="shared" si="202"/>
        <v>0</v>
      </c>
      <c r="CP1432" s="223">
        <f t="shared" si="203"/>
        <v>0</v>
      </c>
      <c r="CQ1432" s="223">
        <f t="shared" si="204"/>
        <v>0</v>
      </c>
      <c r="CR1432" s="222"/>
      <c r="CS1432" s="222"/>
      <c r="CT1432" s="222"/>
      <c r="CU1432" s="222"/>
      <c r="CV1432" s="222"/>
      <c r="CW1432" s="222"/>
      <c r="CX1432" s="222"/>
      <c r="CY1432" s="222"/>
      <c r="CZ1432" s="222"/>
      <c r="DA1432" s="222"/>
      <c r="DB1432" s="224">
        <f t="shared" si="205"/>
        <v>0</v>
      </c>
      <c r="DC1432" s="224">
        <f t="shared" si="206"/>
        <v>0</v>
      </c>
      <c r="DD1432" s="224">
        <f t="shared" si="207"/>
        <v>0</v>
      </c>
      <c r="DE1432" s="225">
        <f t="shared" si="208"/>
        <v>0</v>
      </c>
      <c r="DF1432" s="222"/>
      <c r="DG1432" s="222"/>
    </row>
    <row r="1433" spans="90:111" x14ac:dyDescent="0.25">
      <c r="CL1433" s="223">
        <f t="shared" si="200"/>
        <v>0</v>
      </c>
      <c r="CM1433" s="223">
        <f t="shared" si="201"/>
        <v>0</v>
      </c>
      <c r="CN1433" s="223">
        <f t="shared" si="202"/>
        <v>0</v>
      </c>
      <c r="CO1433" s="223">
        <f t="shared" si="202"/>
        <v>0</v>
      </c>
      <c r="CP1433" s="223">
        <f t="shared" si="203"/>
        <v>0</v>
      </c>
      <c r="CQ1433" s="223">
        <f t="shared" si="204"/>
        <v>0</v>
      </c>
      <c r="CR1433" s="222"/>
      <c r="CS1433" s="222"/>
      <c r="CT1433" s="222"/>
      <c r="CU1433" s="222"/>
      <c r="CV1433" s="222"/>
      <c r="CW1433" s="222"/>
      <c r="CX1433" s="222"/>
      <c r="CY1433" s="222"/>
      <c r="CZ1433" s="222"/>
      <c r="DA1433" s="222"/>
      <c r="DB1433" s="224">
        <f t="shared" si="205"/>
        <v>0</v>
      </c>
      <c r="DC1433" s="224">
        <f t="shared" si="206"/>
        <v>0</v>
      </c>
      <c r="DD1433" s="224">
        <f t="shared" si="207"/>
        <v>0</v>
      </c>
      <c r="DE1433" s="225">
        <f t="shared" si="208"/>
        <v>0</v>
      </c>
      <c r="DF1433" s="222"/>
      <c r="DG1433" s="222"/>
    </row>
    <row r="1434" spans="90:111" x14ac:dyDescent="0.25">
      <c r="CL1434" s="223">
        <f t="shared" si="200"/>
        <v>0</v>
      </c>
      <c r="CM1434" s="223">
        <f t="shared" si="201"/>
        <v>0</v>
      </c>
      <c r="CN1434" s="223">
        <f t="shared" si="202"/>
        <v>0</v>
      </c>
      <c r="CO1434" s="223">
        <f t="shared" si="202"/>
        <v>0</v>
      </c>
      <c r="CP1434" s="223">
        <f t="shared" si="203"/>
        <v>0</v>
      </c>
      <c r="CQ1434" s="223">
        <f t="shared" si="204"/>
        <v>0</v>
      </c>
      <c r="CR1434" s="222"/>
      <c r="CS1434" s="222"/>
      <c r="CT1434" s="222"/>
      <c r="CU1434" s="222"/>
      <c r="CV1434" s="222"/>
      <c r="CW1434" s="222"/>
      <c r="CX1434" s="222"/>
      <c r="CY1434" s="222"/>
      <c r="CZ1434" s="222"/>
      <c r="DA1434" s="222"/>
      <c r="DB1434" s="224">
        <f t="shared" si="205"/>
        <v>0</v>
      </c>
      <c r="DC1434" s="224">
        <f t="shared" si="206"/>
        <v>0</v>
      </c>
      <c r="DD1434" s="224">
        <f t="shared" si="207"/>
        <v>0</v>
      </c>
      <c r="DE1434" s="225">
        <f t="shared" si="208"/>
        <v>0</v>
      </c>
      <c r="DF1434" s="222"/>
      <c r="DG1434" s="222"/>
    </row>
    <row r="1435" spans="90:111" x14ac:dyDescent="0.25">
      <c r="CL1435" s="223">
        <f t="shared" si="200"/>
        <v>0</v>
      </c>
      <c r="CM1435" s="223">
        <f t="shared" si="201"/>
        <v>0</v>
      </c>
      <c r="CN1435" s="223">
        <f t="shared" si="202"/>
        <v>0</v>
      </c>
      <c r="CO1435" s="223">
        <f t="shared" si="202"/>
        <v>0</v>
      </c>
      <c r="CP1435" s="223">
        <f t="shared" si="203"/>
        <v>0</v>
      </c>
      <c r="CQ1435" s="223">
        <f t="shared" si="204"/>
        <v>0</v>
      </c>
      <c r="CR1435" s="222"/>
      <c r="CS1435" s="222"/>
      <c r="CT1435" s="222"/>
      <c r="CU1435" s="222"/>
      <c r="CV1435" s="222"/>
      <c r="CW1435" s="222"/>
      <c r="CX1435" s="222"/>
      <c r="CY1435" s="222"/>
      <c r="CZ1435" s="222"/>
      <c r="DA1435" s="222"/>
      <c r="DB1435" s="224">
        <f t="shared" si="205"/>
        <v>0</v>
      </c>
      <c r="DC1435" s="224">
        <f t="shared" si="206"/>
        <v>0</v>
      </c>
      <c r="DD1435" s="224">
        <f t="shared" si="207"/>
        <v>0</v>
      </c>
      <c r="DE1435" s="225">
        <f t="shared" si="208"/>
        <v>0</v>
      </c>
      <c r="DF1435" s="222"/>
      <c r="DG1435" s="222"/>
    </row>
    <row r="1436" spans="90:111" x14ac:dyDescent="0.25">
      <c r="CL1436" s="223">
        <f t="shared" si="200"/>
        <v>0</v>
      </c>
      <c r="CM1436" s="223">
        <f t="shared" si="201"/>
        <v>0</v>
      </c>
      <c r="CN1436" s="223">
        <f t="shared" si="202"/>
        <v>0</v>
      </c>
      <c r="CO1436" s="223">
        <f t="shared" si="202"/>
        <v>0</v>
      </c>
      <c r="CP1436" s="223">
        <f t="shared" si="203"/>
        <v>0</v>
      </c>
      <c r="CQ1436" s="223">
        <f t="shared" si="204"/>
        <v>0</v>
      </c>
      <c r="CR1436" s="222"/>
      <c r="CS1436" s="222"/>
      <c r="CT1436" s="222"/>
      <c r="CU1436" s="222"/>
      <c r="CV1436" s="222"/>
      <c r="CW1436" s="222"/>
      <c r="CX1436" s="222"/>
      <c r="CY1436" s="222"/>
      <c r="CZ1436" s="222"/>
      <c r="DA1436" s="222"/>
      <c r="DB1436" s="224">
        <f t="shared" si="205"/>
        <v>0</v>
      </c>
      <c r="DC1436" s="224">
        <f t="shared" si="206"/>
        <v>0</v>
      </c>
      <c r="DD1436" s="224">
        <f t="shared" si="207"/>
        <v>0</v>
      </c>
      <c r="DE1436" s="225">
        <f t="shared" si="208"/>
        <v>0</v>
      </c>
      <c r="DF1436" s="222"/>
      <c r="DG1436" s="222"/>
    </row>
    <row r="1437" spans="90:111" x14ac:dyDescent="0.25">
      <c r="CL1437" s="223">
        <f t="shared" si="200"/>
        <v>0</v>
      </c>
      <c r="CM1437" s="223">
        <f t="shared" si="201"/>
        <v>0</v>
      </c>
      <c r="CN1437" s="223">
        <f t="shared" si="202"/>
        <v>0</v>
      </c>
      <c r="CO1437" s="223">
        <f t="shared" si="202"/>
        <v>0</v>
      </c>
      <c r="CP1437" s="223">
        <f t="shared" si="203"/>
        <v>0</v>
      </c>
      <c r="CQ1437" s="223">
        <f t="shared" si="204"/>
        <v>0</v>
      </c>
      <c r="CR1437" s="222"/>
      <c r="CS1437" s="222"/>
      <c r="CT1437" s="222"/>
      <c r="CU1437" s="222"/>
      <c r="CV1437" s="222"/>
      <c r="CW1437" s="222"/>
      <c r="CX1437" s="222"/>
      <c r="CY1437" s="222"/>
      <c r="CZ1437" s="222"/>
      <c r="DA1437" s="222"/>
      <c r="DB1437" s="224">
        <f t="shared" si="205"/>
        <v>0</v>
      </c>
      <c r="DC1437" s="224">
        <f t="shared" si="206"/>
        <v>0</v>
      </c>
      <c r="DD1437" s="224">
        <f t="shared" si="207"/>
        <v>0</v>
      </c>
      <c r="DE1437" s="225">
        <f t="shared" si="208"/>
        <v>0</v>
      </c>
      <c r="DF1437" s="222"/>
      <c r="DG1437" s="222"/>
    </row>
    <row r="1438" spans="90:111" x14ac:dyDescent="0.25">
      <c r="CL1438" s="223">
        <f t="shared" si="200"/>
        <v>0</v>
      </c>
      <c r="CM1438" s="223">
        <f t="shared" si="201"/>
        <v>0</v>
      </c>
      <c r="CN1438" s="223">
        <f t="shared" si="202"/>
        <v>0</v>
      </c>
      <c r="CO1438" s="223">
        <f t="shared" si="202"/>
        <v>0</v>
      </c>
      <c r="CP1438" s="223">
        <f t="shared" si="203"/>
        <v>0</v>
      </c>
      <c r="CQ1438" s="223">
        <f t="shared" si="204"/>
        <v>0</v>
      </c>
      <c r="CR1438" s="222"/>
      <c r="CS1438" s="222"/>
      <c r="CT1438" s="222"/>
      <c r="CU1438" s="222"/>
      <c r="CV1438" s="222"/>
      <c r="CW1438" s="222"/>
      <c r="CX1438" s="222"/>
      <c r="CY1438" s="222"/>
      <c r="CZ1438" s="222"/>
      <c r="DA1438" s="222"/>
      <c r="DB1438" s="224">
        <f t="shared" si="205"/>
        <v>0</v>
      </c>
      <c r="DC1438" s="224">
        <f t="shared" si="206"/>
        <v>0</v>
      </c>
      <c r="DD1438" s="224">
        <f t="shared" si="207"/>
        <v>0</v>
      </c>
      <c r="DE1438" s="225">
        <f t="shared" si="208"/>
        <v>0</v>
      </c>
      <c r="DF1438" s="222"/>
      <c r="DG1438" s="222"/>
    </row>
    <row r="1439" spans="90:111" x14ac:dyDescent="0.25">
      <c r="CL1439" s="223">
        <f t="shared" si="200"/>
        <v>0</v>
      </c>
      <c r="CM1439" s="223">
        <f t="shared" si="201"/>
        <v>0</v>
      </c>
      <c r="CN1439" s="223">
        <f t="shared" si="202"/>
        <v>0</v>
      </c>
      <c r="CO1439" s="223">
        <f t="shared" si="202"/>
        <v>0</v>
      </c>
      <c r="CP1439" s="223">
        <f t="shared" si="203"/>
        <v>0</v>
      </c>
      <c r="CQ1439" s="223">
        <f t="shared" si="204"/>
        <v>0</v>
      </c>
      <c r="CR1439" s="222"/>
      <c r="CS1439" s="222"/>
      <c r="CT1439" s="222"/>
      <c r="CU1439" s="222"/>
      <c r="CV1439" s="222"/>
      <c r="CW1439" s="222"/>
      <c r="CX1439" s="222"/>
      <c r="CY1439" s="222"/>
      <c r="CZ1439" s="222"/>
      <c r="DA1439" s="222"/>
      <c r="DB1439" s="224">
        <f t="shared" si="205"/>
        <v>0</v>
      </c>
      <c r="DC1439" s="224">
        <f t="shared" si="206"/>
        <v>0</v>
      </c>
      <c r="DD1439" s="224">
        <f t="shared" si="207"/>
        <v>0</v>
      </c>
      <c r="DE1439" s="225">
        <f t="shared" si="208"/>
        <v>0</v>
      </c>
      <c r="DF1439" s="222"/>
      <c r="DG1439" s="222"/>
    </row>
    <row r="1440" spans="90:111" x14ac:dyDescent="0.25">
      <c r="CL1440" s="223">
        <f t="shared" si="200"/>
        <v>0</v>
      </c>
      <c r="CM1440" s="223">
        <f t="shared" si="201"/>
        <v>0</v>
      </c>
      <c r="CN1440" s="223">
        <f t="shared" si="202"/>
        <v>0</v>
      </c>
      <c r="CO1440" s="223">
        <f t="shared" si="202"/>
        <v>0</v>
      </c>
      <c r="CP1440" s="223">
        <f t="shared" si="203"/>
        <v>0</v>
      </c>
      <c r="CQ1440" s="223">
        <f t="shared" si="204"/>
        <v>0</v>
      </c>
      <c r="CR1440" s="222"/>
      <c r="CS1440" s="222"/>
      <c r="CT1440" s="222"/>
      <c r="CU1440" s="222"/>
      <c r="CV1440" s="222"/>
      <c r="CW1440" s="222"/>
      <c r="CX1440" s="222"/>
      <c r="CY1440" s="222"/>
      <c r="CZ1440" s="222"/>
      <c r="DA1440" s="222"/>
      <c r="DB1440" s="224">
        <f t="shared" si="205"/>
        <v>0</v>
      </c>
      <c r="DC1440" s="224">
        <f t="shared" si="206"/>
        <v>0</v>
      </c>
      <c r="DD1440" s="224">
        <f t="shared" si="207"/>
        <v>0</v>
      </c>
      <c r="DE1440" s="225">
        <f t="shared" si="208"/>
        <v>0</v>
      </c>
      <c r="DF1440" s="222"/>
      <c r="DG1440" s="222"/>
    </row>
    <row r="1441" spans="90:111" x14ac:dyDescent="0.25">
      <c r="CL1441" s="223">
        <f t="shared" si="200"/>
        <v>0</v>
      </c>
      <c r="CM1441" s="223">
        <f t="shared" si="201"/>
        <v>0</v>
      </c>
      <c r="CN1441" s="223">
        <f t="shared" si="202"/>
        <v>0</v>
      </c>
      <c r="CO1441" s="223">
        <f t="shared" si="202"/>
        <v>0</v>
      </c>
      <c r="CP1441" s="223">
        <f t="shared" si="203"/>
        <v>0</v>
      </c>
      <c r="CQ1441" s="223">
        <f t="shared" si="204"/>
        <v>0</v>
      </c>
      <c r="CR1441" s="222"/>
      <c r="CS1441" s="222"/>
      <c r="CT1441" s="222"/>
      <c r="CU1441" s="222"/>
      <c r="CV1441" s="222"/>
      <c r="CW1441" s="222"/>
      <c r="CX1441" s="222"/>
      <c r="CY1441" s="222"/>
      <c r="CZ1441" s="222"/>
      <c r="DA1441" s="222"/>
      <c r="DB1441" s="224">
        <f t="shared" si="205"/>
        <v>0</v>
      </c>
      <c r="DC1441" s="224">
        <f t="shared" si="206"/>
        <v>0</v>
      </c>
      <c r="DD1441" s="224">
        <f t="shared" si="207"/>
        <v>0</v>
      </c>
      <c r="DE1441" s="225">
        <f t="shared" si="208"/>
        <v>0</v>
      </c>
      <c r="DF1441" s="222"/>
      <c r="DG1441" s="222"/>
    </row>
    <row r="1442" spans="90:111" x14ac:dyDescent="0.25">
      <c r="CL1442" s="223">
        <f t="shared" si="200"/>
        <v>0</v>
      </c>
      <c r="CM1442" s="223">
        <f t="shared" si="201"/>
        <v>0</v>
      </c>
      <c r="CN1442" s="223">
        <f t="shared" si="202"/>
        <v>0</v>
      </c>
      <c r="CO1442" s="223">
        <f t="shared" si="202"/>
        <v>0</v>
      </c>
      <c r="CP1442" s="223">
        <f t="shared" si="203"/>
        <v>0</v>
      </c>
      <c r="CQ1442" s="223">
        <f t="shared" si="204"/>
        <v>0</v>
      </c>
      <c r="CR1442" s="222"/>
      <c r="CS1442" s="222"/>
      <c r="CT1442" s="222"/>
      <c r="CU1442" s="222"/>
      <c r="CV1442" s="222"/>
      <c r="CW1442" s="222"/>
      <c r="CX1442" s="222"/>
      <c r="CY1442" s="222"/>
      <c r="CZ1442" s="222"/>
      <c r="DA1442" s="222"/>
      <c r="DB1442" s="224">
        <f t="shared" si="205"/>
        <v>0</v>
      </c>
      <c r="DC1442" s="224">
        <f t="shared" si="206"/>
        <v>0</v>
      </c>
      <c r="DD1442" s="224">
        <f t="shared" si="207"/>
        <v>0</v>
      </c>
      <c r="DE1442" s="225">
        <f t="shared" si="208"/>
        <v>0</v>
      </c>
      <c r="DF1442" s="222"/>
      <c r="DG1442" s="222"/>
    </row>
    <row r="1443" spans="90:111" x14ac:dyDescent="0.25">
      <c r="CL1443" s="223">
        <f t="shared" si="200"/>
        <v>0</v>
      </c>
      <c r="CM1443" s="223">
        <f t="shared" si="201"/>
        <v>0</v>
      </c>
      <c r="CN1443" s="223">
        <f t="shared" si="202"/>
        <v>0</v>
      </c>
      <c r="CO1443" s="223">
        <f t="shared" si="202"/>
        <v>0</v>
      </c>
      <c r="CP1443" s="223">
        <f t="shared" si="203"/>
        <v>0</v>
      </c>
      <c r="CQ1443" s="223">
        <f t="shared" si="204"/>
        <v>0</v>
      </c>
      <c r="CR1443" s="222"/>
      <c r="CS1443" s="222"/>
      <c r="CT1443" s="222"/>
      <c r="CU1443" s="222"/>
      <c r="CV1443" s="222"/>
      <c r="CW1443" s="222"/>
      <c r="CX1443" s="222"/>
      <c r="CY1443" s="222"/>
      <c r="CZ1443" s="222"/>
      <c r="DA1443" s="222"/>
      <c r="DB1443" s="224">
        <f t="shared" si="205"/>
        <v>0</v>
      </c>
      <c r="DC1443" s="224">
        <f t="shared" si="206"/>
        <v>0</v>
      </c>
      <c r="DD1443" s="224">
        <f t="shared" si="207"/>
        <v>0</v>
      </c>
      <c r="DE1443" s="225">
        <f t="shared" si="208"/>
        <v>0</v>
      </c>
      <c r="DF1443" s="222"/>
      <c r="DG1443" s="222"/>
    </row>
    <row r="1444" spans="90:111" x14ac:dyDescent="0.25">
      <c r="CL1444" s="223">
        <f t="shared" si="200"/>
        <v>0</v>
      </c>
      <c r="CM1444" s="223">
        <f t="shared" si="201"/>
        <v>0</v>
      </c>
      <c r="CN1444" s="223">
        <f t="shared" si="202"/>
        <v>0</v>
      </c>
      <c r="CO1444" s="223">
        <f t="shared" si="202"/>
        <v>0</v>
      </c>
      <c r="CP1444" s="223">
        <f t="shared" si="203"/>
        <v>0</v>
      </c>
      <c r="CQ1444" s="223">
        <f t="shared" si="204"/>
        <v>0</v>
      </c>
      <c r="CR1444" s="222"/>
      <c r="CS1444" s="222"/>
      <c r="CT1444" s="222"/>
      <c r="CU1444" s="222"/>
      <c r="CV1444" s="222"/>
      <c r="CW1444" s="222"/>
      <c r="CX1444" s="222"/>
      <c r="CY1444" s="222"/>
      <c r="CZ1444" s="222"/>
      <c r="DA1444" s="222"/>
      <c r="DB1444" s="224">
        <f t="shared" si="205"/>
        <v>0</v>
      </c>
      <c r="DC1444" s="224">
        <f t="shared" si="206"/>
        <v>0</v>
      </c>
      <c r="DD1444" s="224">
        <f t="shared" si="207"/>
        <v>0</v>
      </c>
      <c r="DE1444" s="225">
        <f t="shared" si="208"/>
        <v>0</v>
      </c>
      <c r="DF1444" s="222"/>
      <c r="DG1444" s="222"/>
    </row>
    <row r="1445" spans="90:111" x14ac:dyDescent="0.25">
      <c r="CL1445" s="223">
        <f t="shared" si="200"/>
        <v>0</v>
      </c>
      <c r="CM1445" s="223">
        <f t="shared" si="201"/>
        <v>0</v>
      </c>
      <c r="CN1445" s="223">
        <f t="shared" si="202"/>
        <v>0</v>
      </c>
      <c r="CO1445" s="223">
        <f t="shared" si="202"/>
        <v>0</v>
      </c>
      <c r="CP1445" s="223">
        <f t="shared" si="203"/>
        <v>0</v>
      </c>
      <c r="CQ1445" s="223">
        <f t="shared" si="204"/>
        <v>0</v>
      </c>
      <c r="CR1445" s="222"/>
      <c r="CS1445" s="222"/>
      <c r="CT1445" s="222"/>
      <c r="CU1445" s="222"/>
      <c r="CV1445" s="222"/>
      <c r="CW1445" s="222"/>
      <c r="CX1445" s="222"/>
      <c r="CY1445" s="222"/>
      <c r="CZ1445" s="222"/>
      <c r="DA1445" s="222"/>
      <c r="DB1445" s="224">
        <f t="shared" si="205"/>
        <v>0</v>
      </c>
      <c r="DC1445" s="224">
        <f t="shared" si="206"/>
        <v>0</v>
      </c>
      <c r="DD1445" s="224">
        <f t="shared" si="207"/>
        <v>0</v>
      </c>
      <c r="DE1445" s="225">
        <f t="shared" si="208"/>
        <v>0</v>
      </c>
      <c r="DF1445" s="222"/>
      <c r="DG1445" s="222"/>
    </row>
    <row r="1446" spans="90:111" x14ac:dyDescent="0.25">
      <c r="CL1446" s="223">
        <f t="shared" si="200"/>
        <v>0</v>
      </c>
      <c r="CM1446" s="223">
        <f t="shared" si="201"/>
        <v>0</v>
      </c>
      <c r="CN1446" s="223">
        <f t="shared" si="202"/>
        <v>0</v>
      </c>
      <c r="CO1446" s="223">
        <f t="shared" si="202"/>
        <v>0</v>
      </c>
      <c r="CP1446" s="223">
        <f t="shared" si="203"/>
        <v>0</v>
      </c>
      <c r="CQ1446" s="223">
        <f t="shared" si="204"/>
        <v>0</v>
      </c>
      <c r="CR1446" s="222"/>
      <c r="CS1446" s="222"/>
      <c r="CT1446" s="222"/>
      <c r="CU1446" s="222"/>
      <c r="CV1446" s="222"/>
      <c r="CW1446" s="222"/>
      <c r="CX1446" s="222"/>
      <c r="CY1446" s="222"/>
      <c r="CZ1446" s="222"/>
      <c r="DA1446" s="222"/>
      <c r="DB1446" s="224">
        <f t="shared" si="205"/>
        <v>0</v>
      </c>
      <c r="DC1446" s="224">
        <f t="shared" si="206"/>
        <v>0</v>
      </c>
      <c r="DD1446" s="224">
        <f t="shared" si="207"/>
        <v>0</v>
      </c>
      <c r="DE1446" s="225">
        <f t="shared" si="208"/>
        <v>0</v>
      </c>
      <c r="DF1446" s="222"/>
      <c r="DG1446" s="222"/>
    </row>
    <row r="1447" spans="90:111" x14ac:dyDescent="0.25">
      <c r="CL1447" s="223">
        <f t="shared" si="200"/>
        <v>0</v>
      </c>
      <c r="CM1447" s="223">
        <f t="shared" si="201"/>
        <v>0</v>
      </c>
      <c r="CN1447" s="223">
        <f t="shared" si="202"/>
        <v>0</v>
      </c>
      <c r="CO1447" s="223">
        <f t="shared" si="202"/>
        <v>0</v>
      </c>
      <c r="CP1447" s="223">
        <f t="shared" si="203"/>
        <v>0</v>
      </c>
      <c r="CQ1447" s="223">
        <f t="shared" si="204"/>
        <v>0</v>
      </c>
      <c r="CR1447" s="222"/>
      <c r="CS1447" s="222"/>
      <c r="CT1447" s="222"/>
      <c r="CU1447" s="222"/>
      <c r="CV1447" s="222"/>
      <c r="CW1447" s="222"/>
      <c r="CX1447" s="222"/>
      <c r="CY1447" s="222"/>
      <c r="CZ1447" s="222"/>
      <c r="DA1447" s="222"/>
      <c r="DB1447" s="224">
        <f t="shared" si="205"/>
        <v>0</v>
      </c>
      <c r="DC1447" s="224">
        <f t="shared" si="206"/>
        <v>0</v>
      </c>
      <c r="DD1447" s="224">
        <f t="shared" si="207"/>
        <v>0</v>
      </c>
      <c r="DE1447" s="225">
        <f t="shared" si="208"/>
        <v>0</v>
      </c>
      <c r="DF1447" s="222"/>
      <c r="DG1447" s="222"/>
    </row>
    <row r="1448" spans="90:111" x14ac:dyDescent="0.25">
      <c r="CL1448" s="223">
        <f t="shared" si="200"/>
        <v>0</v>
      </c>
      <c r="CM1448" s="223">
        <f t="shared" si="201"/>
        <v>0</v>
      </c>
      <c r="CN1448" s="223">
        <f t="shared" si="202"/>
        <v>0</v>
      </c>
      <c r="CO1448" s="223">
        <f t="shared" si="202"/>
        <v>0</v>
      </c>
      <c r="CP1448" s="223">
        <f t="shared" si="203"/>
        <v>0</v>
      </c>
      <c r="CQ1448" s="223">
        <f t="shared" si="204"/>
        <v>0</v>
      </c>
      <c r="CR1448" s="222"/>
      <c r="CS1448" s="222"/>
      <c r="CT1448" s="222"/>
      <c r="CU1448" s="222"/>
      <c r="CV1448" s="222"/>
      <c r="CW1448" s="222"/>
      <c r="CX1448" s="222"/>
      <c r="CY1448" s="222"/>
      <c r="CZ1448" s="222"/>
      <c r="DA1448" s="222"/>
      <c r="DB1448" s="224">
        <f t="shared" si="205"/>
        <v>0</v>
      </c>
      <c r="DC1448" s="224">
        <f t="shared" si="206"/>
        <v>0</v>
      </c>
      <c r="DD1448" s="224">
        <f t="shared" si="207"/>
        <v>0</v>
      </c>
      <c r="DE1448" s="225">
        <f t="shared" si="208"/>
        <v>0</v>
      </c>
      <c r="DF1448" s="222"/>
      <c r="DG1448" s="222"/>
    </row>
    <row r="1449" spans="90:111" x14ac:dyDescent="0.25">
      <c r="CL1449" s="223">
        <f t="shared" si="200"/>
        <v>0</v>
      </c>
      <c r="CM1449" s="223">
        <f t="shared" si="201"/>
        <v>0</v>
      </c>
      <c r="CN1449" s="223">
        <f t="shared" si="202"/>
        <v>0</v>
      </c>
      <c r="CO1449" s="223">
        <f t="shared" si="202"/>
        <v>0</v>
      </c>
      <c r="CP1449" s="223">
        <f t="shared" si="203"/>
        <v>0</v>
      </c>
      <c r="CQ1449" s="223">
        <f t="shared" si="204"/>
        <v>0</v>
      </c>
      <c r="CR1449" s="222"/>
      <c r="CS1449" s="222"/>
      <c r="CT1449" s="222"/>
      <c r="CU1449" s="222"/>
      <c r="CV1449" s="222"/>
      <c r="CW1449" s="222"/>
      <c r="CX1449" s="222"/>
      <c r="CY1449" s="222"/>
      <c r="CZ1449" s="222"/>
      <c r="DA1449" s="222"/>
      <c r="DB1449" s="224">
        <f t="shared" si="205"/>
        <v>0</v>
      </c>
      <c r="DC1449" s="224">
        <f t="shared" si="206"/>
        <v>0</v>
      </c>
      <c r="DD1449" s="224">
        <f t="shared" si="207"/>
        <v>0</v>
      </c>
      <c r="DE1449" s="225">
        <f t="shared" si="208"/>
        <v>0</v>
      </c>
      <c r="DF1449" s="222"/>
      <c r="DG1449" s="222"/>
    </row>
    <row r="1450" spans="90:111" x14ac:dyDescent="0.25">
      <c r="CL1450" s="223">
        <f t="shared" si="200"/>
        <v>0</v>
      </c>
      <c r="CM1450" s="223">
        <f t="shared" si="201"/>
        <v>0</v>
      </c>
      <c r="CN1450" s="223">
        <f t="shared" si="202"/>
        <v>0</v>
      </c>
      <c r="CO1450" s="223">
        <f t="shared" si="202"/>
        <v>0</v>
      </c>
      <c r="CP1450" s="223">
        <f t="shared" si="203"/>
        <v>0</v>
      </c>
      <c r="CQ1450" s="223">
        <f t="shared" si="204"/>
        <v>0</v>
      </c>
      <c r="CR1450" s="222"/>
      <c r="CS1450" s="222"/>
      <c r="CT1450" s="222"/>
      <c r="CU1450" s="222"/>
      <c r="CV1450" s="222"/>
      <c r="CW1450" s="222"/>
      <c r="CX1450" s="222"/>
      <c r="CY1450" s="222"/>
      <c r="CZ1450" s="222"/>
      <c r="DA1450" s="222"/>
      <c r="DB1450" s="224">
        <f t="shared" si="205"/>
        <v>0</v>
      </c>
      <c r="DC1450" s="224">
        <f t="shared" si="206"/>
        <v>0</v>
      </c>
      <c r="DD1450" s="224">
        <f t="shared" si="207"/>
        <v>0</v>
      </c>
      <c r="DE1450" s="225">
        <f t="shared" si="208"/>
        <v>0</v>
      </c>
      <c r="DF1450" s="222"/>
      <c r="DG1450" s="222"/>
    </row>
    <row r="1451" spans="90:111" x14ac:dyDescent="0.25">
      <c r="CL1451" s="223">
        <f t="shared" si="200"/>
        <v>0</v>
      </c>
      <c r="CM1451" s="223">
        <f t="shared" si="201"/>
        <v>0</v>
      </c>
      <c r="CN1451" s="223">
        <f t="shared" si="202"/>
        <v>0</v>
      </c>
      <c r="CO1451" s="223">
        <f t="shared" si="202"/>
        <v>0</v>
      </c>
      <c r="CP1451" s="223">
        <f t="shared" si="203"/>
        <v>0</v>
      </c>
      <c r="CQ1451" s="223">
        <f t="shared" si="204"/>
        <v>0</v>
      </c>
      <c r="CR1451" s="222"/>
      <c r="CS1451" s="222"/>
      <c r="CT1451" s="222"/>
      <c r="CU1451" s="222"/>
      <c r="CV1451" s="222"/>
      <c r="CW1451" s="222"/>
      <c r="CX1451" s="222"/>
      <c r="CY1451" s="222"/>
      <c r="CZ1451" s="222"/>
      <c r="DA1451" s="222"/>
      <c r="DB1451" s="224">
        <f t="shared" si="205"/>
        <v>0</v>
      </c>
      <c r="DC1451" s="224">
        <f t="shared" si="206"/>
        <v>0</v>
      </c>
      <c r="DD1451" s="224">
        <f t="shared" si="207"/>
        <v>0</v>
      </c>
      <c r="DE1451" s="225">
        <f t="shared" si="208"/>
        <v>0</v>
      </c>
      <c r="DF1451" s="222"/>
      <c r="DG1451" s="222"/>
    </row>
    <row r="1452" spans="90:111" x14ac:dyDescent="0.25">
      <c r="CL1452" s="223">
        <f t="shared" si="200"/>
        <v>0</v>
      </c>
      <c r="CM1452" s="223">
        <f t="shared" si="201"/>
        <v>0</v>
      </c>
      <c r="CN1452" s="223">
        <f t="shared" si="202"/>
        <v>0</v>
      </c>
      <c r="CO1452" s="223">
        <f t="shared" si="202"/>
        <v>0</v>
      </c>
      <c r="CP1452" s="223">
        <f t="shared" si="203"/>
        <v>0</v>
      </c>
      <c r="CQ1452" s="223">
        <f t="shared" si="204"/>
        <v>0</v>
      </c>
      <c r="CR1452" s="222"/>
      <c r="CS1452" s="222"/>
      <c r="CT1452" s="222"/>
      <c r="CU1452" s="222"/>
      <c r="CV1452" s="222"/>
      <c r="CW1452" s="222"/>
      <c r="CX1452" s="222"/>
      <c r="CY1452" s="222"/>
      <c r="CZ1452" s="222"/>
      <c r="DA1452" s="222"/>
      <c r="DB1452" s="224">
        <f t="shared" si="205"/>
        <v>0</v>
      </c>
      <c r="DC1452" s="224">
        <f t="shared" si="206"/>
        <v>0</v>
      </c>
      <c r="DD1452" s="224">
        <f t="shared" si="207"/>
        <v>0</v>
      </c>
      <c r="DE1452" s="225">
        <f t="shared" si="208"/>
        <v>0</v>
      </c>
      <c r="DF1452" s="222"/>
      <c r="DG1452" s="222"/>
    </row>
    <row r="1453" spans="90:111" x14ac:dyDescent="0.25">
      <c r="CL1453" s="223">
        <f t="shared" si="200"/>
        <v>0</v>
      </c>
      <c r="CM1453" s="223">
        <f t="shared" si="201"/>
        <v>0</v>
      </c>
      <c r="CN1453" s="223">
        <f t="shared" si="202"/>
        <v>0</v>
      </c>
      <c r="CO1453" s="223">
        <f t="shared" si="202"/>
        <v>0</v>
      </c>
      <c r="CP1453" s="223">
        <f t="shared" si="203"/>
        <v>0</v>
      </c>
      <c r="CQ1453" s="223">
        <f t="shared" si="204"/>
        <v>0</v>
      </c>
      <c r="CR1453" s="222"/>
      <c r="CS1453" s="222"/>
      <c r="CT1453" s="222"/>
      <c r="CU1453" s="222"/>
      <c r="CV1453" s="222"/>
      <c r="CW1453" s="222"/>
      <c r="CX1453" s="222"/>
      <c r="CY1453" s="222"/>
      <c r="CZ1453" s="222"/>
      <c r="DA1453" s="222"/>
      <c r="DB1453" s="224">
        <f t="shared" si="205"/>
        <v>0</v>
      </c>
      <c r="DC1453" s="224">
        <f t="shared" si="206"/>
        <v>0</v>
      </c>
      <c r="DD1453" s="224">
        <f t="shared" si="207"/>
        <v>0</v>
      </c>
      <c r="DE1453" s="225">
        <f t="shared" si="208"/>
        <v>0</v>
      </c>
      <c r="DF1453" s="222"/>
      <c r="DG1453" s="222"/>
    </row>
    <row r="1454" spans="90:111" x14ac:dyDescent="0.25">
      <c r="CL1454" s="223">
        <f t="shared" si="200"/>
        <v>0</v>
      </c>
      <c r="CM1454" s="223">
        <f t="shared" si="201"/>
        <v>0</v>
      </c>
      <c r="CN1454" s="223">
        <f t="shared" si="202"/>
        <v>0</v>
      </c>
      <c r="CO1454" s="223">
        <f t="shared" si="202"/>
        <v>0</v>
      </c>
      <c r="CP1454" s="223">
        <f t="shared" si="203"/>
        <v>0</v>
      </c>
      <c r="CQ1454" s="223">
        <f t="shared" si="204"/>
        <v>0</v>
      </c>
      <c r="CR1454" s="222"/>
      <c r="CS1454" s="222"/>
      <c r="CT1454" s="222"/>
      <c r="CU1454" s="222"/>
      <c r="CV1454" s="222"/>
      <c r="CW1454" s="222"/>
      <c r="CX1454" s="222"/>
      <c r="CY1454" s="222"/>
      <c r="CZ1454" s="222"/>
      <c r="DA1454" s="222"/>
      <c r="DB1454" s="224">
        <f t="shared" si="205"/>
        <v>0</v>
      </c>
      <c r="DC1454" s="224">
        <f t="shared" si="206"/>
        <v>0</v>
      </c>
      <c r="DD1454" s="224">
        <f t="shared" si="207"/>
        <v>0</v>
      </c>
      <c r="DE1454" s="225">
        <f t="shared" si="208"/>
        <v>0</v>
      </c>
      <c r="DF1454" s="222"/>
      <c r="DG1454" s="222"/>
    </row>
    <row r="1455" spans="90:111" x14ac:dyDescent="0.25">
      <c r="CL1455" s="223">
        <f t="shared" si="200"/>
        <v>0</v>
      </c>
      <c r="CM1455" s="223">
        <f t="shared" si="201"/>
        <v>0</v>
      </c>
      <c r="CN1455" s="223">
        <f t="shared" si="202"/>
        <v>0</v>
      </c>
      <c r="CO1455" s="223">
        <f t="shared" si="202"/>
        <v>0</v>
      </c>
      <c r="CP1455" s="223">
        <f t="shared" si="203"/>
        <v>0</v>
      </c>
      <c r="CQ1455" s="223">
        <f t="shared" si="204"/>
        <v>0</v>
      </c>
      <c r="CR1455" s="222"/>
      <c r="CS1455" s="222"/>
      <c r="CT1455" s="222"/>
      <c r="CU1455" s="222"/>
      <c r="CV1455" s="222"/>
      <c r="CW1455" s="222"/>
      <c r="CX1455" s="222"/>
      <c r="CY1455" s="222"/>
      <c r="CZ1455" s="222"/>
      <c r="DA1455" s="222"/>
      <c r="DB1455" s="224">
        <f t="shared" si="205"/>
        <v>0</v>
      </c>
      <c r="DC1455" s="224">
        <f t="shared" si="206"/>
        <v>0</v>
      </c>
      <c r="DD1455" s="224">
        <f t="shared" si="207"/>
        <v>0</v>
      </c>
      <c r="DE1455" s="225">
        <f t="shared" si="208"/>
        <v>0</v>
      </c>
      <c r="DF1455" s="222"/>
      <c r="DG1455" s="222"/>
    </row>
    <row r="1456" spans="90:111" x14ac:dyDescent="0.25">
      <c r="CL1456" s="223">
        <f t="shared" si="200"/>
        <v>0</v>
      </c>
      <c r="CM1456" s="223">
        <f t="shared" si="201"/>
        <v>0</v>
      </c>
      <c r="CN1456" s="223">
        <f t="shared" si="202"/>
        <v>0</v>
      </c>
      <c r="CO1456" s="223">
        <f t="shared" si="202"/>
        <v>0</v>
      </c>
      <c r="CP1456" s="223">
        <f t="shared" si="203"/>
        <v>0</v>
      </c>
      <c r="CQ1456" s="223">
        <f t="shared" si="204"/>
        <v>0</v>
      </c>
      <c r="CR1456" s="222"/>
      <c r="CS1456" s="222"/>
      <c r="CT1456" s="222"/>
      <c r="CU1456" s="222"/>
      <c r="CV1456" s="222"/>
      <c r="CW1456" s="222"/>
      <c r="CX1456" s="222"/>
      <c r="CY1456" s="222"/>
      <c r="CZ1456" s="222"/>
      <c r="DA1456" s="222"/>
      <c r="DB1456" s="224">
        <f t="shared" si="205"/>
        <v>0</v>
      </c>
      <c r="DC1456" s="224">
        <f t="shared" si="206"/>
        <v>0</v>
      </c>
      <c r="DD1456" s="224">
        <f t="shared" si="207"/>
        <v>0</v>
      </c>
      <c r="DE1456" s="225">
        <f t="shared" si="208"/>
        <v>0</v>
      </c>
      <c r="DF1456" s="222"/>
      <c r="DG1456" s="222"/>
    </row>
    <row r="1457" spans="90:111" x14ac:dyDescent="0.25">
      <c r="CL1457" s="223">
        <f t="shared" si="200"/>
        <v>0</v>
      </c>
      <c r="CM1457" s="223">
        <f t="shared" si="201"/>
        <v>0</v>
      </c>
      <c r="CN1457" s="223">
        <f t="shared" si="202"/>
        <v>0</v>
      </c>
      <c r="CO1457" s="223">
        <f t="shared" si="202"/>
        <v>0</v>
      </c>
      <c r="CP1457" s="223">
        <f t="shared" si="203"/>
        <v>0</v>
      </c>
      <c r="CQ1457" s="223">
        <f t="shared" si="204"/>
        <v>0</v>
      </c>
      <c r="CR1457" s="222"/>
      <c r="CS1457" s="222"/>
      <c r="CT1457" s="222"/>
      <c r="CU1457" s="222"/>
      <c r="CV1457" s="222"/>
      <c r="CW1457" s="222"/>
      <c r="CX1457" s="222"/>
      <c r="CY1457" s="222"/>
      <c r="CZ1457" s="222"/>
      <c r="DA1457" s="222"/>
      <c r="DB1457" s="224">
        <f t="shared" si="205"/>
        <v>0</v>
      </c>
      <c r="DC1457" s="224">
        <f t="shared" si="206"/>
        <v>0</v>
      </c>
      <c r="DD1457" s="224">
        <f t="shared" si="207"/>
        <v>0</v>
      </c>
      <c r="DE1457" s="225">
        <f t="shared" si="208"/>
        <v>0</v>
      </c>
      <c r="DF1457" s="222"/>
      <c r="DG1457" s="222"/>
    </row>
    <row r="1458" spans="90:111" x14ac:dyDescent="0.25">
      <c r="CL1458" s="223">
        <f t="shared" si="200"/>
        <v>0</v>
      </c>
      <c r="CM1458" s="223">
        <f t="shared" si="201"/>
        <v>0</v>
      </c>
      <c r="CN1458" s="223">
        <f t="shared" si="202"/>
        <v>0</v>
      </c>
      <c r="CO1458" s="223">
        <f t="shared" si="202"/>
        <v>0</v>
      </c>
      <c r="CP1458" s="223">
        <f t="shared" si="203"/>
        <v>0</v>
      </c>
      <c r="CQ1458" s="223">
        <f t="shared" si="204"/>
        <v>0</v>
      </c>
      <c r="CR1458" s="222"/>
      <c r="CS1458" s="222"/>
      <c r="CT1458" s="222"/>
      <c r="CU1458" s="222"/>
      <c r="CV1458" s="222"/>
      <c r="CW1458" s="222"/>
      <c r="CX1458" s="222"/>
      <c r="CY1458" s="222"/>
      <c r="CZ1458" s="222"/>
      <c r="DA1458" s="222"/>
      <c r="DB1458" s="224">
        <f t="shared" si="205"/>
        <v>0</v>
      </c>
      <c r="DC1458" s="224">
        <f t="shared" si="206"/>
        <v>0</v>
      </c>
      <c r="DD1458" s="224">
        <f t="shared" si="207"/>
        <v>0</v>
      </c>
      <c r="DE1458" s="225">
        <f t="shared" si="208"/>
        <v>0</v>
      </c>
      <c r="DF1458" s="222"/>
      <c r="DG1458" s="222"/>
    </row>
    <row r="1459" spans="90:111" x14ac:dyDescent="0.25">
      <c r="CL1459" s="223">
        <f t="shared" si="200"/>
        <v>0</v>
      </c>
      <c r="CM1459" s="223">
        <f t="shared" si="201"/>
        <v>0</v>
      </c>
      <c r="CN1459" s="223">
        <f t="shared" si="202"/>
        <v>0</v>
      </c>
      <c r="CO1459" s="223">
        <f t="shared" si="202"/>
        <v>0</v>
      </c>
      <c r="CP1459" s="223">
        <f t="shared" si="203"/>
        <v>0</v>
      </c>
      <c r="CQ1459" s="223">
        <f t="shared" si="204"/>
        <v>0</v>
      </c>
      <c r="CR1459" s="222"/>
      <c r="CS1459" s="222"/>
      <c r="CT1459" s="222"/>
      <c r="CU1459" s="222"/>
      <c r="CV1459" s="222"/>
      <c r="CW1459" s="222"/>
      <c r="CX1459" s="222"/>
      <c r="CY1459" s="222"/>
      <c r="CZ1459" s="222"/>
      <c r="DA1459" s="222"/>
      <c r="DB1459" s="224">
        <f t="shared" si="205"/>
        <v>0</v>
      </c>
      <c r="DC1459" s="224">
        <f t="shared" si="206"/>
        <v>0</v>
      </c>
      <c r="DD1459" s="224">
        <f t="shared" si="207"/>
        <v>0</v>
      </c>
      <c r="DE1459" s="225">
        <f t="shared" si="208"/>
        <v>0</v>
      </c>
      <c r="DF1459" s="222"/>
      <c r="DG1459" s="222"/>
    </row>
    <row r="1460" spans="90:111" x14ac:dyDescent="0.25">
      <c r="CL1460" s="223">
        <f t="shared" si="200"/>
        <v>0</v>
      </c>
      <c r="CM1460" s="223">
        <f t="shared" si="201"/>
        <v>0</v>
      </c>
      <c r="CN1460" s="223">
        <f t="shared" si="202"/>
        <v>0</v>
      </c>
      <c r="CO1460" s="223">
        <f t="shared" si="202"/>
        <v>0</v>
      </c>
      <c r="CP1460" s="223">
        <f t="shared" si="203"/>
        <v>0</v>
      </c>
      <c r="CQ1460" s="223">
        <f t="shared" si="204"/>
        <v>0</v>
      </c>
      <c r="CR1460" s="222"/>
      <c r="CS1460" s="222"/>
      <c r="CT1460" s="222"/>
      <c r="CU1460" s="222"/>
      <c r="CV1460" s="222"/>
      <c r="CW1460" s="222"/>
      <c r="CX1460" s="222"/>
      <c r="CY1460" s="222"/>
      <c r="CZ1460" s="222"/>
      <c r="DA1460" s="222"/>
      <c r="DB1460" s="224">
        <f t="shared" si="205"/>
        <v>0</v>
      </c>
      <c r="DC1460" s="224">
        <f t="shared" si="206"/>
        <v>0</v>
      </c>
      <c r="DD1460" s="224">
        <f t="shared" si="207"/>
        <v>0</v>
      </c>
      <c r="DE1460" s="225">
        <f t="shared" si="208"/>
        <v>0</v>
      </c>
      <c r="DF1460" s="222"/>
      <c r="DG1460" s="222"/>
    </row>
    <row r="1461" spans="90:111" x14ac:dyDescent="0.25">
      <c r="CL1461" s="223">
        <f t="shared" si="200"/>
        <v>0</v>
      </c>
      <c r="CM1461" s="223">
        <f t="shared" si="201"/>
        <v>0</v>
      </c>
      <c r="CN1461" s="223">
        <f t="shared" si="202"/>
        <v>0</v>
      </c>
      <c r="CO1461" s="223">
        <f t="shared" si="202"/>
        <v>0</v>
      </c>
      <c r="CP1461" s="223">
        <f t="shared" si="203"/>
        <v>0</v>
      </c>
      <c r="CQ1461" s="223">
        <f t="shared" si="204"/>
        <v>0</v>
      </c>
      <c r="CR1461" s="222"/>
      <c r="CS1461" s="222"/>
      <c r="CT1461" s="222"/>
      <c r="CU1461" s="222"/>
      <c r="CV1461" s="222"/>
      <c r="CW1461" s="222"/>
      <c r="CX1461" s="222"/>
      <c r="CY1461" s="222"/>
      <c r="CZ1461" s="222"/>
      <c r="DA1461" s="222"/>
      <c r="DB1461" s="224">
        <f t="shared" si="205"/>
        <v>0</v>
      </c>
      <c r="DC1461" s="224">
        <f t="shared" si="206"/>
        <v>0</v>
      </c>
      <c r="DD1461" s="224">
        <f t="shared" si="207"/>
        <v>0</v>
      </c>
      <c r="DE1461" s="225">
        <f t="shared" si="208"/>
        <v>0</v>
      </c>
      <c r="DF1461" s="222"/>
      <c r="DG1461" s="222"/>
    </row>
    <row r="1462" spans="90:111" x14ac:dyDescent="0.25">
      <c r="CL1462" s="223">
        <f t="shared" si="200"/>
        <v>0</v>
      </c>
      <c r="CM1462" s="223">
        <f t="shared" si="201"/>
        <v>0</v>
      </c>
      <c r="CN1462" s="223">
        <f t="shared" si="202"/>
        <v>0</v>
      </c>
      <c r="CO1462" s="223">
        <f t="shared" si="202"/>
        <v>0</v>
      </c>
      <c r="CP1462" s="223">
        <f t="shared" si="203"/>
        <v>0</v>
      </c>
      <c r="CQ1462" s="223">
        <f t="shared" si="204"/>
        <v>0</v>
      </c>
      <c r="CR1462" s="222"/>
      <c r="CS1462" s="222"/>
      <c r="CT1462" s="222"/>
      <c r="CU1462" s="222"/>
      <c r="CV1462" s="222"/>
      <c r="CW1462" s="222"/>
      <c r="CX1462" s="222"/>
      <c r="CY1462" s="222"/>
      <c r="CZ1462" s="222"/>
      <c r="DA1462" s="222"/>
      <c r="DB1462" s="224">
        <f t="shared" si="205"/>
        <v>0</v>
      </c>
      <c r="DC1462" s="224">
        <f t="shared" si="206"/>
        <v>0</v>
      </c>
      <c r="DD1462" s="224">
        <f t="shared" si="207"/>
        <v>0</v>
      </c>
      <c r="DE1462" s="225">
        <f t="shared" si="208"/>
        <v>0</v>
      </c>
      <c r="DF1462" s="222"/>
      <c r="DG1462" s="222"/>
    </row>
    <row r="1463" spans="90:111" x14ac:dyDescent="0.25">
      <c r="CL1463" s="223">
        <f t="shared" si="200"/>
        <v>0</v>
      </c>
      <c r="CM1463" s="223">
        <f t="shared" si="201"/>
        <v>0</v>
      </c>
      <c r="CN1463" s="223">
        <f t="shared" si="202"/>
        <v>0</v>
      </c>
      <c r="CO1463" s="223">
        <f t="shared" si="202"/>
        <v>0</v>
      </c>
      <c r="CP1463" s="223">
        <f t="shared" si="203"/>
        <v>0</v>
      </c>
      <c r="CQ1463" s="223">
        <f t="shared" si="204"/>
        <v>0</v>
      </c>
      <c r="CR1463" s="222"/>
      <c r="CS1463" s="222"/>
      <c r="CT1463" s="222"/>
      <c r="CU1463" s="222"/>
      <c r="CV1463" s="222"/>
      <c r="CW1463" s="222"/>
      <c r="CX1463" s="222"/>
      <c r="CY1463" s="222"/>
      <c r="CZ1463" s="222"/>
      <c r="DA1463" s="222"/>
      <c r="DB1463" s="224">
        <f t="shared" si="205"/>
        <v>0</v>
      </c>
      <c r="DC1463" s="224">
        <f t="shared" si="206"/>
        <v>0</v>
      </c>
      <c r="DD1463" s="224">
        <f t="shared" si="207"/>
        <v>0</v>
      </c>
      <c r="DE1463" s="225">
        <f t="shared" si="208"/>
        <v>0</v>
      </c>
      <c r="DF1463" s="222"/>
      <c r="DG1463" s="222"/>
    </row>
    <row r="1464" spans="90:111" x14ac:dyDescent="0.25">
      <c r="CL1464" s="223">
        <f t="shared" si="200"/>
        <v>0</v>
      </c>
      <c r="CM1464" s="223">
        <f t="shared" si="201"/>
        <v>0</v>
      </c>
      <c r="CN1464" s="223">
        <f t="shared" si="202"/>
        <v>0</v>
      </c>
      <c r="CO1464" s="223">
        <f t="shared" si="202"/>
        <v>0</v>
      </c>
      <c r="CP1464" s="223">
        <f t="shared" si="203"/>
        <v>0</v>
      </c>
      <c r="CQ1464" s="223">
        <f t="shared" si="204"/>
        <v>0</v>
      </c>
      <c r="CR1464" s="222"/>
      <c r="CS1464" s="222"/>
      <c r="CT1464" s="222"/>
      <c r="CU1464" s="222"/>
      <c r="CV1464" s="222"/>
      <c r="CW1464" s="222"/>
      <c r="CX1464" s="222"/>
      <c r="CY1464" s="222"/>
      <c r="CZ1464" s="222"/>
      <c r="DA1464" s="222"/>
      <c r="DB1464" s="224">
        <f t="shared" si="205"/>
        <v>0</v>
      </c>
      <c r="DC1464" s="224">
        <f t="shared" si="206"/>
        <v>0</v>
      </c>
      <c r="DD1464" s="224">
        <f t="shared" si="207"/>
        <v>0</v>
      </c>
      <c r="DE1464" s="225">
        <f t="shared" si="208"/>
        <v>0</v>
      </c>
      <c r="DF1464" s="222"/>
      <c r="DG1464" s="222"/>
    </row>
    <row r="1465" spans="90:111" x14ac:dyDescent="0.25">
      <c r="CL1465" s="223">
        <f t="shared" si="200"/>
        <v>0</v>
      </c>
      <c r="CM1465" s="223">
        <f t="shared" si="201"/>
        <v>0</v>
      </c>
      <c r="CN1465" s="223">
        <f t="shared" si="202"/>
        <v>0</v>
      </c>
      <c r="CO1465" s="223">
        <f t="shared" si="202"/>
        <v>0</v>
      </c>
      <c r="CP1465" s="223">
        <f t="shared" si="203"/>
        <v>0</v>
      </c>
      <c r="CQ1465" s="223">
        <f t="shared" si="204"/>
        <v>0</v>
      </c>
      <c r="CR1465" s="222"/>
      <c r="CS1465" s="222"/>
      <c r="CT1465" s="222"/>
      <c r="CU1465" s="222"/>
      <c r="CV1465" s="222"/>
      <c r="CW1465" s="222"/>
      <c r="CX1465" s="222"/>
      <c r="CY1465" s="222"/>
      <c r="CZ1465" s="222"/>
      <c r="DA1465" s="222"/>
      <c r="DB1465" s="224">
        <f t="shared" si="205"/>
        <v>0</v>
      </c>
      <c r="DC1465" s="224">
        <f t="shared" si="206"/>
        <v>0</v>
      </c>
      <c r="DD1465" s="224">
        <f t="shared" si="207"/>
        <v>0</v>
      </c>
      <c r="DE1465" s="225">
        <f t="shared" si="208"/>
        <v>0</v>
      </c>
      <c r="DF1465" s="222"/>
      <c r="DG1465" s="222"/>
    </row>
    <row r="1466" spans="90:111" x14ac:dyDescent="0.25">
      <c r="CL1466" s="223">
        <f t="shared" si="200"/>
        <v>0</v>
      </c>
      <c r="CM1466" s="223">
        <f t="shared" si="201"/>
        <v>0</v>
      </c>
      <c r="CN1466" s="223">
        <f t="shared" si="202"/>
        <v>0</v>
      </c>
      <c r="CO1466" s="223">
        <f t="shared" si="202"/>
        <v>0</v>
      </c>
      <c r="CP1466" s="223">
        <f t="shared" si="203"/>
        <v>0</v>
      </c>
      <c r="CQ1466" s="223">
        <f t="shared" si="204"/>
        <v>0</v>
      </c>
      <c r="CR1466" s="222"/>
      <c r="CS1466" s="222"/>
      <c r="CT1466" s="222"/>
      <c r="CU1466" s="222"/>
      <c r="CV1466" s="222"/>
      <c r="CW1466" s="222"/>
      <c r="CX1466" s="222"/>
      <c r="CY1466" s="222"/>
      <c r="CZ1466" s="222"/>
      <c r="DA1466" s="222"/>
      <c r="DB1466" s="224">
        <f t="shared" si="205"/>
        <v>0</v>
      </c>
      <c r="DC1466" s="224">
        <f t="shared" si="206"/>
        <v>0</v>
      </c>
      <c r="DD1466" s="224">
        <f t="shared" si="207"/>
        <v>0</v>
      </c>
      <c r="DE1466" s="225">
        <f t="shared" si="208"/>
        <v>0</v>
      </c>
      <c r="DF1466" s="222"/>
      <c r="DG1466" s="222"/>
    </row>
    <row r="1467" spans="90:111" x14ac:dyDescent="0.25">
      <c r="CL1467" s="223">
        <f t="shared" si="200"/>
        <v>0</v>
      </c>
      <c r="CM1467" s="223">
        <f t="shared" si="201"/>
        <v>0</v>
      </c>
      <c r="CN1467" s="223">
        <f t="shared" si="202"/>
        <v>0</v>
      </c>
      <c r="CO1467" s="223">
        <f t="shared" si="202"/>
        <v>0</v>
      </c>
      <c r="CP1467" s="223">
        <f t="shared" si="203"/>
        <v>0</v>
      </c>
      <c r="CQ1467" s="223">
        <f t="shared" si="204"/>
        <v>0</v>
      </c>
      <c r="CR1467" s="222"/>
      <c r="CS1467" s="222"/>
      <c r="CT1467" s="222"/>
      <c r="CU1467" s="222"/>
      <c r="CV1467" s="222"/>
      <c r="CW1467" s="222"/>
      <c r="CX1467" s="222"/>
      <c r="CY1467" s="222"/>
      <c r="CZ1467" s="222"/>
      <c r="DA1467" s="222"/>
      <c r="DB1467" s="224">
        <f t="shared" si="205"/>
        <v>0</v>
      </c>
      <c r="DC1467" s="224">
        <f t="shared" si="206"/>
        <v>0</v>
      </c>
      <c r="DD1467" s="224">
        <f t="shared" si="207"/>
        <v>0</v>
      </c>
      <c r="DE1467" s="225">
        <f t="shared" si="208"/>
        <v>0</v>
      </c>
      <c r="DF1467" s="222"/>
      <c r="DG1467" s="222"/>
    </row>
    <row r="1468" spans="90:111" x14ac:dyDescent="0.25">
      <c r="CL1468" s="223">
        <f t="shared" si="200"/>
        <v>0</v>
      </c>
      <c r="CM1468" s="223">
        <f t="shared" si="201"/>
        <v>0</v>
      </c>
      <c r="CN1468" s="223">
        <f t="shared" si="202"/>
        <v>0</v>
      </c>
      <c r="CO1468" s="223">
        <f t="shared" si="202"/>
        <v>0</v>
      </c>
      <c r="CP1468" s="223">
        <f t="shared" si="203"/>
        <v>0</v>
      </c>
      <c r="CQ1468" s="223">
        <f t="shared" si="204"/>
        <v>0</v>
      </c>
      <c r="CR1468" s="222"/>
      <c r="CS1468" s="222"/>
      <c r="CT1468" s="222"/>
      <c r="CU1468" s="222"/>
      <c r="CV1468" s="222"/>
      <c r="CW1468" s="222"/>
      <c r="CX1468" s="222"/>
      <c r="CY1468" s="222"/>
      <c r="CZ1468" s="222"/>
      <c r="DA1468" s="222"/>
      <c r="DB1468" s="224">
        <f t="shared" si="205"/>
        <v>0</v>
      </c>
      <c r="DC1468" s="224">
        <f t="shared" si="206"/>
        <v>0</v>
      </c>
      <c r="DD1468" s="224">
        <f t="shared" si="207"/>
        <v>0</v>
      </c>
      <c r="DE1468" s="225">
        <f t="shared" si="208"/>
        <v>0</v>
      </c>
      <c r="DF1468" s="222"/>
      <c r="DG1468" s="222"/>
    </row>
    <row r="1469" spans="90:111" x14ac:dyDescent="0.25">
      <c r="CL1469" s="223">
        <f t="shared" si="200"/>
        <v>0</v>
      </c>
      <c r="CM1469" s="223">
        <f t="shared" si="201"/>
        <v>0</v>
      </c>
      <c r="CN1469" s="223">
        <f t="shared" si="202"/>
        <v>0</v>
      </c>
      <c r="CO1469" s="223">
        <f t="shared" si="202"/>
        <v>0</v>
      </c>
      <c r="CP1469" s="223">
        <f t="shared" si="203"/>
        <v>0</v>
      </c>
      <c r="CQ1469" s="223">
        <f t="shared" si="204"/>
        <v>0</v>
      </c>
      <c r="CR1469" s="222"/>
      <c r="CS1469" s="222"/>
      <c r="CT1469" s="222"/>
      <c r="CU1469" s="222"/>
      <c r="CV1469" s="222"/>
      <c r="CW1469" s="222"/>
      <c r="CX1469" s="222"/>
      <c r="CY1469" s="222"/>
      <c r="CZ1469" s="222"/>
      <c r="DA1469" s="222"/>
      <c r="DB1469" s="224">
        <f t="shared" si="205"/>
        <v>0</v>
      </c>
      <c r="DC1469" s="224">
        <f t="shared" si="206"/>
        <v>0</v>
      </c>
      <c r="DD1469" s="224">
        <f t="shared" si="207"/>
        <v>0</v>
      </c>
      <c r="DE1469" s="225">
        <f t="shared" si="208"/>
        <v>0</v>
      </c>
      <c r="DF1469" s="222"/>
      <c r="DG1469" s="222"/>
    </row>
    <row r="1470" spans="90:111" x14ac:dyDescent="0.25">
      <c r="CL1470" s="223">
        <f t="shared" si="200"/>
        <v>0</v>
      </c>
      <c r="CM1470" s="223">
        <f t="shared" si="201"/>
        <v>0</v>
      </c>
      <c r="CN1470" s="223">
        <f t="shared" si="202"/>
        <v>0</v>
      </c>
      <c r="CO1470" s="223">
        <f t="shared" si="202"/>
        <v>0</v>
      </c>
      <c r="CP1470" s="223">
        <f t="shared" si="203"/>
        <v>0</v>
      </c>
      <c r="CQ1470" s="223">
        <f t="shared" si="204"/>
        <v>0</v>
      </c>
      <c r="CR1470" s="222"/>
      <c r="CS1470" s="222"/>
      <c r="CT1470" s="222"/>
      <c r="CU1470" s="222"/>
      <c r="CV1470" s="222"/>
      <c r="CW1470" s="222"/>
      <c r="CX1470" s="222"/>
      <c r="CY1470" s="222"/>
      <c r="CZ1470" s="222"/>
      <c r="DA1470" s="222"/>
      <c r="DB1470" s="224">
        <f t="shared" si="205"/>
        <v>0</v>
      </c>
      <c r="DC1470" s="224">
        <f t="shared" si="206"/>
        <v>0</v>
      </c>
      <c r="DD1470" s="224">
        <f t="shared" si="207"/>
        <v>0</v>
      </c>
      <c r="DE1470" s="225">
        <f t="shared" si="208"/>
        <v>0</v>
      </c>
      <c r="DF1470" s="222"/>
      <c r="DG1470" s="222"/>
    </row>
    <row r="1471" spans="90:111" x14ac:dyDescent="0.25">
      <c r="CL1471" s="223">
        <f t="shared" si="200"/>
        <v>0</v>
      </c>
      <c r="CM1471" s="223">
        <f t="shared" si="201"/>
        <v>0</v>
      </c>
      <c r="CN1471" s="223">
        <f t="shared" si="202"/>
        <v>0</v>
      </c>
      <c r="CO1471" s="223">
        <f t="shared" si="202"/>
        <v>0</v>
      </c>
      <c r="CP1471" s="223">
        <f t="shared" si="203"/>
        <v>0</v>
      </c>
      <c r="CQ1471" s="223">
        <f t="shared" si="204"/>
        <v>0</v>
      </c>
      <c r="CR1471" s="222"/>
      <c r="CS1471" s="222"/>
      <c r="CT1471" s="222"/>
      <c r="CU1471" s="222"/>
      <c r="CV1471" s="222"/>
      <c r="CW1471" s="222"/>
      <c r="CX1471" s="222"/>
      <c r="CY1471" s="222"/>
      <c r="CZ1471" s="222"/>
      <c r="DA1471" s="222"/>
      <c r="DB1471" s="224">
        <f t="shared" si="205"/>
        <v>0</v>
      </c>
      <c r="DC1471" s="224">
        <f t="shared" si="206"/>
        <v>0</v>
      </c>
      <c r="DD1471" s="224">
        <f t="shared" si="207"/>
        <v>0</v>
      </c>
      <c r="DE1471" s="225">
        <f t="shared" si="208"/>
        <v>0</v>
      </c>
      <c r="DF1471" s="222"/>
      <c r="DG1471" s="222"/>
    </row>
    <row r="1472" spans="90:111" x14ac:dyDescent="0.25">
      <c r="CL1472" s="223">
        <f t="shared" si="200"/>
        <v>0</v>
      </c>
      <c r="CM1472" s="223">
        <f t="shared" si="201"/>
        <v>0</v>
      </c>
      <c r="CN1472" s="223">
        <f t="shared" si="202"/>
        <v>0</v>
      </c>
      <c r="CO1472" s="223">
        <f t="shared" si="202"/>
        <v>0</v>
      </c>
      <c r="CP1472" s="223">
        <f t="shared" si="203"/>
        <v>0</v>
      </c>
      <c r="CQ1472" s="223">
        <f t="shared" si="204"/>
        <v>0</v>
      </c>
      <c r="CR1472" s="222"/>
      <c r="CS1472" s="222"/>
      <c r="CT1472" s="222"/>
      <c r="CU1472" s="222"/>
      <c r="CV1472" s="222"/>
      <c r="CW1472" s="222"/>
      <c r="CX1472" s="222"/>
      <c r="CY1472" s="222"/>
      <c r="CZ1472" s="222"/>
      <c r="DA1472" s="222"/>
      <c r="DB1472" s="224">
        <f t="shared" si="205"/>
        <v>0</v>
      </c>
      <c r="DC1472" s="224">
        <f t="shared" si="206"/>
        <v>0</v>
      </c>
      <c r="DD1472" s="224">
        <f t="shared" si="207"/>
        <v>0</v>
      </c>
      <c r="DE1472" s="225">
        <f t="shared" si="208"/>
        <v>0</v>
      </c>
      <c r="DF1472" s="222"/>
      <c r="DG1472" s="222"/>
    </row>
    <row r="1473" spans="90:111" x14ac:dyDescent="0.25">
      <c r="CL1473" s="223">
        <f t="shared" si="200"/>
        <v>0</v>
      </c>
      <c r="CM1473" s="223">
        <f t="shared" si="201"/>
        <v>0</v>
      </c>
      <c r="CN1473" s="223">
        <f t="shared" si="202"/>
        <v>0</v>
      </c>
      <c r="CO1473" s="223">
        <f t="shared" si="202"/>
        <v>0</v>
      </c>
      <c r="CP1473" s="223">
        <f t="shared" si="203"/>
        <v>0</v>
      </c>
      <c r="CQ1473" s="223">
        <f t="shared" si="204"/>
        <v>0</v>
      </c>
      <c r="CR1473" s="222"/>
      <c r="CS1473" s="222"/>
      <c r="CT1473" s="222"/>
      <c r="CU1473" s="222"/>
      <c r="CV1473" s="222"/>
      <c r="CW1473" s="222"/>
      <c r="CX1473" s="222"/>
      <c r="CY1473" s="222"/>
      <c r="CZ1473" s="222"/>
      <c r="DA1473" s="222"/>
      <c r="DB1473" s="224">
        <f t="shared" si="205"/>
        <v>0</v>
      </c>
      <c r="DC1473" s="224">
        <f t="shared" si="206"/>
        <v>0</v>
      </c>
      <c r="DD1473" s="224">
        <f t="shared" si="207"/>
        <v>0</v>
      </c>
      <c r="DE1473" s="225">
        <f t="shared" si="208"/>
        <v>0</v>
      </c>
      <c r="DF1473" s="222"/>
      <c r="DG1473" s="222"/>
    </row>
    <row r="1474" spans="90:111" x14ac:dyDescent="0.25">
      <c r="CL1474" s="223">
        <f t="shared" si="200"/>
        <v>0</v>
      </c>
      <c r="CM1474" s="223">
        <f t="shared" si="201"/>
        <v>0</v>
      </c>
      <c r="CN1474" s="223">
        <f t="shared" si="202"/>
        <v>0</v>
      </c>
      <c r="CO1474" s="223">
        <f t="shared" si="202"/>
        <v>0</v>
      </c>
      <c r="CP1474" s="223">
        <f t="shared" si="203"/>
        <v>0</v>
      </c>
      <c r="CQ1474" s="223">
        <f t="shared" si="204"/>
        <v>0</v>
      </c>
      <c r="CR1474" s="222"/>
      <c r="CS1474" s="222"/>
      <c r="CT1474" s="222"/>
      <c r="CU1474" s="222"/>
      <c r="CV1474" s="222"/>
      <c r="CW1474" s="222"/>
      <c r="CX1474" s="222"/>
      <c r="CY1474" s="222"/>
      <c r="CZ1474" s="222"/>
      <c r="DA1474" s="222"/>
      <c r="DB1474" s="224">
        <f t="shared" si="205"/>
        <v>0</v>
      </c>
      <c r="DC1474" s="224">
        <f t="shared" si="206"/>
        <v>0</v>
      </c>
      <c r="DD1474" s="224">
        <f t="shared" si="207"/>
        <v>0</v>
      </c>
      <c r="DE1474" s="225">
        <f t="shared" si="208"/>
        <v>0</v>
      </c>
      <c r="DF1474" s="222"/>
      <c r="DG1474" s="222"/>
    </row>
    <row r="1475" spans="90:111" x14ac:dyDescent="0.25">
      <c r="CL1475" s="223">
        <f t="shared" ref="CL1475:CL1538" si="209">SUM(BB1475:BL1475)+BR1475</f>
        <v>0</v>
      </c>
      <c r="CM1475" s="223">
        <f t="shared" ref="CM1475:CM1538" si="210">SUM(BM1475:BO1475)</f>
        <v>0</v>
      </c>
      <c r="CN1475" s="223">
        <f t="shared" ref="CN1475:CO1538" si="211">BP1475</f>
        <v>0</v>
      </c>
      <c r="CO1475" s="223">
        <f t="shared" si="211"/>
        <v>0</v>
      </c>
      <c r="CP1475" s="223">
        <f t="shared" ref="CP1475:CP1538" si="212">SUM(CL1475:CO1475)</f>
        <v>0</v>
      </c>
      <c r="CQ1475" s="223">
        <f t="shared" ref="CQ1475:CQ1538" si="213">CP1475-BU1475</f>
        <v>0</v>
      </c>
      <c r="CR1475" s="222"/>
      <c r="CS1475" s="222"/>
      <c r="CT1475" s="222"/>
      <c r="CU1475" s="222"/>
      <c r="CV1475" s="222"/>
      <c r="CW1475" s="222"/>
      <c r="CX1475" s="222"/>
      <c r="CY1475" s="222"/>
      <c r="CZ1475" s="222"/>
      <c r="DA1475" s="222"/>
      <c r="DB1475" s="224">
        <f t="shared" ref="DB1475:DB1538" si="214">SUM(BB1475:BE1475)+BM1475+BN1475</f>
        <v>0</v>
      </c>
      <c r="DC1475" s="224">
        <f t="shared" ref="DC1475:DC1538" si="215">BF1475+BG1475+BH1475+BI1475+BJ1475+BK1475+BL1475+BO1475+BR1475</f>
        <v>0</v>
      </c>
      <c r="DD1475" s="224">
        <f t="shared" ref="DD1475:DD1538" si="216">DC1475+DB1475</f>
        <v>0</v>
      </c>
      <c r="DE1475" s="225">
        <f t="shared" ref="DE1475:DE1538" si="217">DD1475-BS1475</f>
        <v>0</v>
      </c>
      <c r="DF1475" s="222"/>
      <c r="DG1475" s="222"/>
    </row>
    <row r="1476" spans="90:111" x14ac:dyDescent="0.25">
      <c r="CL1476" s="223">
        <f t="shared" si="209"/>
        <v>0</v>
      </c>
      <c r="CM1476" s="223">
        <f t="shared" si="210"/>
        <v>0</v>
      </c>
      <c r="CN1476" s="223">
        <f t="shared" si="211"/>
        <v>0</v>
      </c>
      <c r="CO1476" s="223">
        <f t="shared" si="211"/>
        <v>0</v>
      </c>
      <c r="CP1476" s="223">
        <f t="shared" si="212"/>
        <v>0</v>
      </c>
      <c r="CQ1476" s="223">
        <f t="shared" si="213"/>
        <v>0</v>
      </c>
      <c r="CR1476" s="222"/>
      <c r="CS1476" s="222"/>
      <c r="CT1476" s="222"/>
      <c r="CU1476" s="222"/>
      <c r="CV1476" s="222"/>
      <c r="CW1476" s="222"/>
      <c r="CX1476" s="222"/>
      <c r="CY1476" s="222"/>
      <c r="CZ1476" s="222"/>
      <c r="DA1476" s="222"/>
      <c r="DB1476" s="224">
        <f t="shared" si="214"/>
        <v>0</v>
      </c>
      <c r="DC1476" s="224">
        <f t="shared" si="215"/>
        <v>0</v>
      </c>
      <c r="DD1476" s="224">
        <f t="shared" si="216"/>
        <v>0</v>
      </c>
      <c r="DE1476" s="225">
        <f t="shared" si="217"/>
        <v>0</v>
      </c>
      <c r="DF1476" s="222"/>
      <c r="DG1476" s="222"/>
    </row>
    <row r="1477" spans="90:111" x14ac:dyDescent="0.25">
      <c r="CL1477" s="223">
        <f t="shared" si="209"/>
        <v>0</v>
      </c>
      <c r="CM1477" s="223">
        <f t="shared" si="210"/>
        <v>0</v>
      </c>
      <c r="CN1477" s="223">
        <f t="shared" si="211"/>
        <v>0</v>
      </c>
      <c r="CO1477" s="223">
        <f t="shared" si="211"/>
        <v>0</v>
      </c>
      <c r="CP1477" s="223">
        <f t="shared" si="212"/>
        <v>0</v>
      </c>
      <c r="CQ1477" s="223">
        <f t="shared" si="213"/>
        <v>0</v>
      </c>
      <c r="CR1477" s="222"/>
      <c r="CS1477" s="222"/>
      <c r="CT1477" s="222"/>
      <c r="CU1477" s="222"/>
      <c r="CV1477" s="222"/>
      <c r="CW1477" s="222"/>
      <c r="CX1477" s="222"/>
      <c r="CY1477" s="222"/>
      <c r="CZ1477" s="222"/>
      <c r="DA1477" s="222"/>
      <c r="DB1477" s="224">
        <f t="shared" si="214"/>
        <v>0</v>
      </c>
      <c r="DC1477" s="224">
        <f t="shared" si="215"/>
        <v>0</v>
      </c>
      <c r="DD1477" s="224">
        <f t="shared" si="216"/>
        <v>0</v>
      </c>
      <c r="DE1477" s="225">
        <f t="shared" si="217"/>
        <v>0</v>
      </c>
      <c r="DF1477" s="222"/>
      <c r="DG1477" s="222"/>
    </row>
    <row r="1478" spans="90:111" x14ac:dyDescent="0.25">
      <c r="CL1478" s="223">
        <f t="shared" si="209"/>
        <v>0</v>
      </c>
      <c r="CM1478" s="223">
        <f t="shared" si="210"/>
        <v>0</v>
      </c>
      <c r="CN1478" s="223">
        <f t="shared" si="211"/>
        <v>0</v>
      </c>
      <c r="CO1478" s="223">
        <f t="shared" si="211"/>
        <v>0</v>
      </c>
      <c r="CP1478" s="223">
        <f t="shared" si="212"/>
        <v>0</v>
      </c>
      <c r="CQ1478" s="223">
        <f t="shared" si="213"/>
        <v>0</v>
      </c>
      <c r="CR1478" s="222"/>
      <c r="CS1478" s="222"/>
      <c r="CT1478" s="222"/>
      <c r="CU1478" s="222"/>
      <c r="CV1478" s="222"/>
      <c r="CW1478" s="222"/>
      <c r="CX1478" s="222"/>
      <c r="CY1478" s="222"/>
      <c r="CZ1478" s="222"/>
      <c r="DA1478" s="222"/>
      <c r="DB1478" s="224">
        <f t="shared" si="214"/>
        <v>0</v>
      </c>
      <c r="DC1478" s="224">
        <f t="shared" si="215"/>
        <v>0</v>
      </c>
      <c r="DD1478" s="224">
        <f t="shared" si="216"/>
        <v>0</v>
      </c>
      <c r="DE1478" s="225">
        <f t="shared" si="217"/>
        <v>0</v>
      </c>
      <c r="DF1478" s="222"/>
      <c r="DG1478" s="222"/>
    </row>
    <row r="1479" spans="90:111" x14ac:dyDescent="0.25">
      <c r="CL1479" s="223">
        <f t="shared" si="209"/>
        <v>0</v>
      </c>
      <c r="CM1479" s="223">
        <f t="shared" si="210"/>
        <v>0</v>
      </c>
      <c r="CN1479" s="223">
        <f t="shared" si="211"/>
        <v>0</v>
      </c>
      <c r="CO1479" s="223">
        <f t="shared" si="211"/>
        <v>0</v>
      </c>
      <c r="CP1479" s="223">
        <f t="shared" si="212"/>
        <v>0</v>
      </c>
      <c r="CQ1479" s="223">
        <f t="shared" si="213"/>
        <v>0</v>
      </c>
      <c r="CR1479" s="222"/>
      <c r="CS1479" s="222"/>
      <c r="CT1479" s="222"/>
      <c r="CU1479" s="222"/>
      <c r="CV1479" s="222"/>
      <c r="CW1479" s="222"/>
      <c r="CX1479" s="222"/>
      <c r="CY1479" s="222"/>
      <c r="CZ1479" s="222"/>
      <c r="DA1479" s="222"/>
      <c r="DB1479" s="224">
        <f t="shared" si="214"/>
        <v>0</v>
      </c>
      <c r="DC1479" s="224">
        <f t="shared" si="215"/>
        <v>0</v>
      </c>
      <c r="DD1479" s="224">
        <f t="shared" si="216"/>
        <v>0</v>
      </c>
      <c r="DE1479" s="225">
        <f t="shared" si="217"/>
        <v>0</v>
      </c>
      <c r="DF1479" s="222"/>
      <c r="DG1479" s="222"/>
    </row>
    <row r="1480" spans="90:111" x14ac:dyDescent="0.25">
      <c r="CL1480" s="223">
        <f t="shared" si="209"/>
        <v>0</v>
      </c>
      <c r="CM1480" s="223">
        <f t="shared" si="210"/>
        <v>0</v>
      </c>
      <c r="CN1480" s="223">
        <f t="shared" si="211"/>
        <v>0</v>
      </c>
      <c r="CO1480" s="223">
        <f t="shared" si="211"/>
        <v>0</v>
      </c>
      <c r="CP1480" s="223">
        <f t="shared" si="212"/>
        <v>0</v>
      </c>
      <c r="CQ1480" s="223">
        <f t="shared" si="213"/>
        <v>0</v>
      </c>
      <c r="CR1480" s="222"/>
      <c r="CS1480" s="222"/>
      <c r="CT1480" s="222"/>
      <c r="CU1480" s="222"/>
      <c r="CV1480" s="222"/>
      <c r="CW1480" s="222"/>
      <c r="CX1480" s="222"/>
      <c r="CY1480" s="222"/>
      <c r="CZ1480" s="222"/>
      <c r="DA1480" s="222"/>
      <c r="DB1480" s="224">
        <f t="shared" si="214"/>
        <v>0</v>
      </c>
      <c r="DC1480" s="224">
        <f t="shared" si="215"/>
        <v>0</v>
      </c>
      <c r="DD1480" s="224">
        <f t="shared" si="216"/>
        <v>0</v>
      </c>
      <c r="DE1480" s="225">
        <f t="shared" si="217"/>
        <v>0</v>
      </c>
      <c r="DF1480" s="222"/>
      <c r="DG1480" s="222"/>
    </row>
    <row r="1481" spans="90:111" x14ac:dyDescent="0.25">
      <c r="CL1481" s="223">
        <f t="shared" si="209"/>
        <v>0</v>
      </c>
      <c r="CM1481" s="223">
        <f t="shared" si="210"/>
        <v>0</v>
      </c>
      <c r="CN1481" s="223">
        <f t="shared" si="211"/>
        <v>0</v>
      </c>
      <c r="CO1481" s="223">
        <f t="shared" si="211"/>
        <v>0</v>
      </c>
      <c r="CP1481" s="223">
        <f t="shared" si="212"/>
        <v>0</v>
      </c>
      <c r="CQ1481" s="223">
        <f t="shared" si="213"/>
        <v>0</v>
      </c>
      <c r="CR1481" s="222"/>
      <c r="CS1481" s="222"/>
      <c r="CT1481" s="222"/>
      <c r="CU1481" s="222"/>
      <c r="CV1481" s="222"/>
      <c r="CW1481" s="222"/>
      <c r="CX1481" s="222"/>
      <c r="CY1481" s="222"/>
      <c r="CZ1481" s="222"/>
      <c r="DA1481" s="222"/>
      <c r="DB1481" s="224">
        <f t="shared" si="214"/>
        <v>0</v>
      </c>
      <c r="DC1481" s="224">
        <f t="shared" si="215"/>
        <v>0</v>
      </c>
      <c r="DD1481" s="224">
        <f t="shared" si="216"/>
        <v>0</v>
      </c>
      <c r="DE1481" s="225">
        <f t="shared" si="217"/>
        <v>0</v>
      </c>
      <c r="DF1481" s="222"/>
      <c r="DG1481" s="222"/>
    </row>
    <row r="1482" spans="90:111" x14ac:dyDescent="0.25">
      <c r="CL1482" s="223">
        <f t="shared" si="209"/>
        <v>0</v>
      </c>
      <c r="CM1482" s="223">
        <f t="shared" si="210"/>
        <v>0</v>
      </c>
      <c r="CN1482" s="223">
        <f t="shared" si="211"/>
        <v>0</v>
      </c>
      <c r="CO1482" s="223">
        <f t="shared" si="211"/>
        <v>0</v>
      </c>
      <c r="CP1482" s="223">
        <f t="shared" si="212"/>
        <v>0</v>
      </c>
      <c r="CQ1482" s="223">
        <f t="shared" si="213"/>
        <v>0</v>
      </c>
      <c r="CR1482" s="222"/>
      <c r="CS1482" s="222"/>
      <c r="CT1482" s="222"/>
      <c r="CU1482" s="222"/>
      <c r="CV1482" s="222"/>
      <c r="CW1482" s="222"/>
      <c r="CX1482" s="222"/>
      <c r="CY1482" s="222"/>
      <c r="CZ1482" s="222"/>
      <c r="DA1482" s="222"/>
      <c r="DB1482" s="224">
        <f t="shared" si="214"/>
        <v>0</v>
      </c>
      <c r="DC1482" s="224">
        <f t="shared" si="215"/>
        <v>0</v>
      </c>
      <c r="DD1482" s="224">
        <f t="shared" si="216"/>
        <v>0</v>
      </c>
      <c r="DE1482" s="225">
        <f t="shared" si="217"/>
        <v>0</v>
      </c>
      <c r="DF1482" s="222"/>
      <c r="DG1482" s="222"/>
    </row>
    <row r="1483" spans="90:111" x14ac:dyDescent="0.25">
      <c r="CL1483" s="223">
        <f t="shared" si="209"/>
        <v>0</v>
      </c>
      <c r="CM1483" s="223">
        <f t="shared" si="210"/>
        <v>0</v>
      </c>
      <c r="CN1483" s="223">
        <f t="shared" si="211"/>
        <v>0</v>
      </c>
      <c r="CO1483" s="223">
        <f t="shared" si="211"/>
        <v>0</v>
      </c>
      <c r="CP1483" s="223">
        <f t="shared" si="212"/>
        <v>0</v>
      </c>
      <c r="CQ1483" s="223">
        <f t="shared" si="213"/>
        <v>0</v>
      </c>
      <c r="CR1483" s="222"/>
      <c r="CS1483" s="222"/>
      <c r="CT1483" s="222"/>
      <c r="CU1483" s="222"/>
      <c r="CV1483" s="222"/>
      <c r="CW1483" s="222"/>
      <c r="CX1483" s="222"/>
      <c r="CY1483" s="222"/>
      <c r="CZ1483" s="222"/>
      <c r="DA1483" s="222"/>
      <c r="DB1483" s="224">
        <f t="shared" si="214"/>
        <v>0</v>
      </c>
      <c r="DC1483" s="224">
        <f t="shared" si="215"/>
        <v>0</v>
      </c>
      <c r="DD1483" s="224">
        <f t="shared" si="216"/>
        <v>0</v>
      </c>
      <c r="DE1483" s="225">
        <f t="shared" si="217"/>
        <v>0</v>
      </c>
      <c r="DF1483" s="222"/>
      <c r="DG1483" s="222"/>
    </row>
    <row r="1484" spans="90:111" x14ac:dyDescent="0.25">
      <c r="CL1484" s="223">
        <f t="shared" si="209"/>
        <v>0</v>
      </c>
      <c r="CM1484" s="223">
        <f t="shared" si="210"/>
        <v>0</v>
      </c>
      <c r="CN1484" s="223">
        <f t="shared" si="211"/>
        <v>0</v>
      </c>
      <c r="CO1484" s="223">
        <f t="shared" si="211"/>
        <v>0</v>
      </c>
      <c r="CP1484" s="223">
        <f t="shared" si="212"/>
        <v>0</v>
      </c>
      <c r="CQ1484" s="223">
        <f t="shared" si="213"/>
        <v>0</v>
      </c>
      <c r="CR1484" s="222"/>
      <c r="CS1484" s="222"/>
      <c r="CT1484" s="222"/>
      <c r="CU1484" s="222"/>
      <c r="CV1484" s="222"/>
      <c r="CW1484" s="222"/>
      <c r="CX1484" s="222"/>
      <c r="CY1484" s="222"/>
      <c r="CZ1484" s="222"/>
      <c r="DA1484" s="222"/>
      <c r="DB1484" s="224">
        <f t="shared" si="214"/>
        <v>0</v>
      </c>
      <c r="DC1484" s="224">
        <f t="shared" si="215"/>
        <v>0</v>
      </c>
      <c r="DD1484" s="224">
        <f t="shared" si="216"/>
        <v>0</v>
      </c>
      <c r="DE1484" s="225">
        <f t="shared" si="217"/>
        <v>0</v>
      </c>
      <c r="DF1484" s="222"/>
      <c r="DG1484" s="222"/>
    </row>
    <row r="1485" spans="90:111" x14ac:dyDescent="0.25">
      <c r="CL1485" s="223">
        <f t="shared" si="209"/>
        <v>0</v>
      </c>
      <c r="CM1485" s="223">
        <f t="shared" si="210"/>
        <v>0</v>
      </c>
      <c r="CN1485" s="223">
        <f t="shared" si="211"/>
        <v>0</v>
      </c>
      <c r="CO1485" s="223">
        <f t="shared" si="211"/>
        <v>0</v>
      </c>
      <c r="CP1485" s="223">
        <f t="shared" si="212"/>
        <v>0</v>
      </c>
      <c r="CQ1485" s="223">
        <f t="shared" si="213"/>
        <v>0</v>
      </c>
      <c r="CR1485" s="222"/>
      <c r="CS1485" s="222"/>
      <c r="CT1485" s="222"/>
      <c r="CU1485" s="222"/>
      <c r="CV1485" s="222"/>
      <c r="CW1485" s="222"/>
      <c r="CX1485" s="222"/>
      <c r="CY1485" s="222"/>
      <c r="CZ1485" s="222"/>
      <c r="DA1485" s="222"/>
      <c r="DB1485" s="224">
        <f t="shared" si="214"/>
        <v>0</v>
      </c>
      <c r="DC1485" s="224">
        <f t="shared" si="215"/>
        <v>0</v>
      </c>
      <c r="DD1485" s="224">
        <f t="shared" si="216"/>
        <v>0</v>
      </c>
      <c r="DE1485" s="225">
        <f t="shared" si="217"/>
        <v>0</v>
      </c>
      <c r="DF1485" s="222"/>
      <c r="DG1485" s="222"/>
    </row>
    <row r="1486" spans="90:111" x14ac:dyDescent="0.25">
      <c r="CL1486" s="223">
        <f t="shared" si="209"/>
        <v>0</v>
      </c>
      <c r="CM1486" s="223">
        <f t="shared" si="210"/>
        <v>0</v>
      </c>
      <c r="CN1486" s="223">
        <f t="shared" si="211"/>
        <v>0</v>
      </c>
      <c r="CO1486" s="223">
        <f t="shared" si="211"/>
        <v>0</v>
      </c>
      <c r="CP1486" s="223">
        <f t="shared" si="212"/>
        <v>0</v>
      </c>
      <c r="CQ1486" s="223">
        <f t="shared" si="213"/>
        <v>0</v>
      </c>
      <c r="CR1486" s="222"/>
      <c r="CS1486" s="222"/>
      <c r="CT1486" s="222"/>
      <c r="CU1486" s="222"/>
      <c r="CV1486" s="222"/>
      <c r="CW1486" s="222"/>
      <c r="CX1486" s="222"/>
      <c r="CY1486" s="222"/>
      <c r="CZ1486" s="222"/>
      <c r="DA1486" s="222"/>
      <c r="DB1486" s="224">
        <f t="shared" si="214"/>
        <v>0</v>
      </c>
      <c r="DC1486" s="224">
        <f t="shared" si="215"/>
        <v>0</v>
      </c>
      <c r="DD1486" s="224">
        <f t="shared" si="216"/>
        <v>0</v>
      </c>
      <c r="DE1486" s="225">
        <f t="shared" si="217"/>
        <v>0</v>
      </c>
      <c r="DF1486" s="222"/>
      <c r="DG1486" s="222"/>
    </row>
    <row r="1487" spans="90:111" x14ac:dyDescent="0.25">
      <c r="CL1487" s="223">
        <f t="shared" si="209"/>
        <v>0</v>
      </c>
      <c r="CM1487" s="223">
        <f t="shared" si="210"/>
        <v>0</v>
      </c>
      <c r="CN1487" s="223">
        <f t="shared" si="211"/>
        <v>0</v>
      </c>
      <c r="CO1487" s="223">
        <f t="shared" si="211"/>
        <v>0</v>
      </c>
      <c r="CP1487" s="223">
        <f t="shared" si="212"/>
        <v>0</v>
      </c>
      <c r="CQ1487" s="223">
        <f t="shared" si="213"/>
        <v>0</v>
      </c>
      <c r="CR1487" s="222"/>
      <c r="CS1487" s="222"/>
      <c r="CT1487" s="222"/>
      <c r="CU1487" s="222"/>
      <c r="CV1487" s="222"/>
      <c r="CW1487" s="222"/>
      <c r="CX1487" s="222"/>
      <c r="CY1487" s="222"/>
      <c r="CZ1487" s="222"/>
      <c r="DA1487" s="222"/>
      <c r="DB1487" s="224">
        <f t="shared" si="214"/>
        <v>0</v>
      </c>
      <c r="DC1487" s="224">
        <f t="shared" si="215"/>
        <v>0</v>
      </c>
      <c r="DD1487" s="224">
        <f t="shared" si="216"/>
        <v>0</v>
      </c>
      <c r="DE1487" s="225">
        <f t="shared" si="217"/>
        <v>0</v>
      </c>
      <c r="DF1487" s="222"/>
      <c r="DG1487" s="222"/>
    </row>
    <row r="1488" spans="90:111" x14ac:dyDescent="0.25">
      <c r="CL1488" s="223">
        <f t="shared" si="209"/>
        <v>0</v>
      </c>
      <c r="CM1488" s="223">
        <f t="shared" si="210"/>
        <v>0</v>
      </c>
      <c r="CN1488" s="223">
        <f t="shared" si="211"/>
        <v>0</v>
      </c>
      <c r="CO1488" s="223">
        <f t="shared" si="211"/>
        <v>0</v>
      </c>
      <c r="CP1488" s="223">
        <f t="shared" si="212"/>
        <v>0</v>
      </c>
      <c r="CQ1488" s="223">
        <f t="shared" si="213"/>
        <v>0</v>
      </c>
      <c r="CR1488" s="222"/>
      <c r="CS1488" s="222"/>
      <c r="CT1488" s="222"/>
      <c r="CU1488" s="222"/>
      <c r="CV1488" s="222"/>
      <c r="CW1488" s="222"/>
      <c r="CX1488" s="222"/>
      <c r="CY1488" s="222"/>
      <c r="CZ1488" s="222"/>
      <c r="DA1488" s="222"/>
      <c r="DB1488" s="224">
        <f t="shared" si="214"/>
        <v>0</v>
      </c>
      <c r="DC1488" s="224">
        <f t="shared" si="215"/>
        <v>0</v>
      </c>
      <c r="DD1488" s="224">
        <f t="shared" si="216"/>
        <v>0</v>
      </c>
      <c r="DE1488" s="225">
        <f t="shared" si="217"/>
        <v>0</v>
      </c>
      <c r="DF1488" s="222"/>
      <c r="DG1488" s="222"/>
    </row>
    <row r="1489" spans="90:111" x14ac:dyDescent="0.25">
      <c r="CL1489" s="223">
        <f t="shared" si="209"/>
        <v>0</v>
      </c>
      <c r="CM1489" s="223">
        <f t="shared" si="210"/>
        <v>0</v>
      </c>
      <c r="CN1489" s="223">
        <f t="shared" si="211"/>
        <v>0</v>
      </c>
      <c r="CO1489" s="223">
        <f t="shared" si="211"/>
        <v>0</v>
      </c>
      <c r="CP1489" s="223">
        <f t="shared" si="212"/>
        <v>0</v>
      </c>
      <c r="CQ1489" s="223">
        <f t="shared" si="213"/>
        <v>0</v>
      </c>
      <c r="CR1489" s="222"/>
      <c r="CS1489" s="222"/>
      <c r="CT1489" s="222"/>
      <c r="CU1489" s="222"/>
      <c r="CV1489" s="222"/>
      <c r="CW1489" s="222"/>
      <c r="CX1489" s="222"/>
      <c r="CY1489" s="222"/>
      <c r="CZ1489" s="222"/>
      <c r="DA1489" s="222"/>
      <c r="DB1489" s="224">
        <f t="shared" si="214"/>
        <v>0</v>
      </c>
      <c r="DC1489" s="224">
        <f t="shared" si="215"/>
        <v>0</v>
      </c>
      <c r="DD1489" s="224">
        <f t="shared" si="216"/>
        <v>0</v>
      </c>
      <c r="DE1489" s="225">
        <f t="shared" si="217"/>
        <v>0</v>
      </c>
      <c r="DF1489" s="222"/>
      <c r="DG1489" s="222"/>
    </row>
    <row r="1490" spans="90:111" x14ac:dyDescent="0.25">
      <c r="CL1490" s="223">
        <f t="shared" si="209"/>
        <v>0</v>
      </c>
      <c r="CM1490" s="223">
        <f t="shared" si="210"/>
        <v>0</v>
      </c>
      <c r="CN1490" s="223">
        <f t="shared" si="211"/>
        <v>0</v>
      </c>
      <c r="CO1490" s="223">
        <f t="shared" si="211"/>
        <v>0</v>
      </c>
      <c r="CP1490" s="223">
        <f t="shared" si="212"/>
        <v>0</v>
      </c>
      <c r="CQ1490" s="223">
        <f t="shared" si="213"/>
        <v>0</v>
      </c>
      <c r="CR1490" s="222"/>
      <c r="CS1490" s="222"/>
      <c r="CT1490" s="222"/>
      <c r="CU1490" s="222"/>
      <c r="CV1490" s="222"/>
      <c r="CW1490" s="222"/>
      <c r="CX1490" s="222"/>
      <c r="CY1490" s="222"/>
      <c r="CZ1490" s="222"/>
      <c r="DA1490" s="222"/>
      <c r="DB1490" s="224">
        <f t="shared" si="214"/>
        <v>0</v>
      </c>
      <c r="DC1490" s="224">
        <f t="shared" si="215"/>
        <v>0</v>
      </c>
      <c r="DD1490" s="224">
        <f t="shared" si="216"/>
        <v>0</v>
      </c>
      <c r="DE1490" s="225">
        <f t="shared" si="217"/>
        <v>0</v>
      </c>
      <c r="DF1490" s="222"/>
      <c r="DG1490" s="222"/>
    </row>
    <row r="1491" spans="90:111" x14ac:dyDescent="0.25">
      <c r="CL1491" s="223">
        <f t="shared" si="209"/>
        <v>0</v>
      </c>
      <c r="CM1491" s="223">
        <f t="shared" si="210"/>
        <v>0</v>
      </c>
      <c r="CN1491" s="223">
        <f t="shared" si="211"/>
        <v>0</v>
      </c>
      <c r="CO1491" s="223">
        <f t="shared" si="211"/>
        <v>0</v>
      </c>
      <c r="CP1491" s="223">
        <f t="shared" si="212"/>
        <v>0</v>
      </c>
      <c r="CQ1491" s="223">
        <f t="shared" si="213"/>
        <v>0</v>
      </c>
      <c r="CR1491" s="222"/>
      <c r="CS1491" s="222"/>
      <c r="CT1491" s="222"/>
      <c r="CU1491" s="222"/>
      <c r="CV1491" s="222"/>
      <c r="CW1491" s="222"/>
      <c r="CX1491" s="222"/>
      <c r="CY1491" s="222"/>
      <c r="CZ1491" s="222"/>
      <c r="DA1491" s="222"/>
      <c r="DB1491" s="224">
        <f t="shared" si="214"/>
        <v>0</v>
      </c>
      <c r="DC1491" s="224">
        <f t="shared" si="215"/>
        <v>0</v>
      </c>
      <c r="DD1491" s="224">
        <f t="shared" si="216"/>
        <v>0</v>
      </c>
      <c r="DE1491" s="225">
        <f t="shared" si="217"/>
        <v>0</v>
      </c>
      <c r="DF1491" s="222"/>
      <c r="DG1491" s="222"/>
    </row>
    <row r="1492" spans="90:111" x14ac:dyDescent="0.25">
      <c r="CL1492" s="223">
        <f t="shared" si="209"/>
        <v>0</v>
      </c>
      <c r="CM1492" s="223">
        <f t="shared" si="210"/>
        <v>0</v>
      </c>
      <c r="CN1492" s="223">
        <f t="shared" si="211"/>
        <v>0</v>
      </c>
      <c r="CO1492" s="223">
        <f t="shared" si="211"/>
        <v>0</v>
      </c>
      <c r="CP1492" s="223">
        <f t="shared" si="212"/>
        <v>0</v>
      </c>
      <c r="CQ1492" s="223">
        <f t="shared" si="213"/>
        <v>0</v>
      </c>
      <c r="CR1492" s="222"/>
      <c r="CS1492" s="222"/>
      <c r="CT1492" s="222"/>
      <c r="CU1492" s="222"/>
      <c r="CV1492" s="222"/>
      <c r="CW1492" s="222"/>
      <c r="CX1492" s="222"/>
      <c r="CY1492" s="222"/>
      <c r="CZ1492" s="222"/>
      <c r="DA1492" s="222"/>
      <c r="DB1492" s="224">
        <f t="shared" si="214"/>
        <v>0</v>
      </c>
      <c r="DC1492" s="224">
        <f t="shared" si="215"/>
        <v>0</v>
      </c>
      <c r="DD1492" s="224">
        <f t="shared" si="216"/>
        <v>0</v>
      </c>
      <c r="DE1492" s="225">
        <f t="shared" si="217"/>
        <v>0</v>
      </c>
      <c r="DF1492" s="222"/>
      <c r="DG1492" s="222"/>
    </row>
    <row r="1493" spans="90:111" x14ac:dyDescent="0.25">
      <c r="CL1493" s="223">
        <f t="shared" si="209"/>
        <v>0</v>
      </c>
      <c r="CM1493" s="223">
        <f t="shared" si="210"/>
        <v>0</v>
      </c>
      <c r="CN1493" s="223">
        <f t="shared" si="211"/>
        <v>0</v>
      </c>
      <c r="CO1493" s="223">
        <f t="shared" si="211"/>
        <v>0</v>
      </c>
      <c r="CP1493" s="223">
        <f t="shared" si="212"/>
        <v>0</v>
      </c>
      <c r="CQ1493" s="223">
        <f t="shared" si="213"/>
        <v>0</v>
      </c>
      <c r="CR1493" s="222"/>
      <c r="CS1493" s="222"/>
      <c r="CT1493" s="222"/>
      <c r="CU1493" s="222"/>
      <c r="CV1493" s="222"/>
      <c r="CW1493" s="222"/>
      <c r="CX1493" s="222"/>
      <c r="CY1493" s="222"/>
      <c r="CZ1493" s="222"/>
      <c r="DA1493" s="222"/>
      <c r="DB1493" s="224">
        <f t="shared" si="214"/>
        <v>0</v>
      </c>
      <c r="DC1493" s="224">
        <f t="shared" si="215"/>
        <v>0</v>
      </c>
      <c r="DD1493" s="224">
        <f t="shared" si="216"/>
        <v>0</v>
      </c>
      <c r="DE1493" s="225">
        <f t="shared" si="217"/>
        <v>0</v>
      </c>
      <c r="DF1493" s="222"/>
      <c r="DG1493" s="222"/>
    </row>
    <row r="1494" spans="90:111" x14ac:dyDescent="0.25">
      <c r="CL1494" s="223">
        <f t="shared" si="209"/>
        <v>0</v>
      </c>
      <c r="CM1494" s="223">
        <f t="shared" si="210"/>
        <v>0</v>
      </c>
      <c r="CN1494" s="223">
        <f t="shared" si="211"/>
        <v>0</v>
      </c>
      <c r="CO1494" s="223">
        <f t="shared" si="211"/>
        <v>0</v>
      </c>
      <c r="CP1494" s="223">
        <f t="shared" si="212"/>
        <v>0</v>
      </c>
      <c r="CQ1494" s="223">
        <f t="shared" si="213"/>
        <v>0</v>
      </c>
      <c r="CR1494" s="222"/>
      <c r="CS1494" s="222"/>
      <c r="CT1494" s="222"/>
      <c r="CU1494" s="222"/>
      <c r="CV1494" s="222"/>
      <c r="CW1494" s="222"/>
      <c r="CX1494" s="222"/>
      <c r="CY1494" s="222"/>
      <c r="CZ1494" s="222"/>
      <c r="DA1494" s="222"/>
      <c r="DB1494" s="224">
        <f t="shared" si="214"/>
        <v>0</v>
      </c>
      <c r="DC1494" s="224">
        <f t="shared" si="215"/>
        <v>0</v>
      </c>
      <c r="DD1494" s="224">
        <f t="shared" si="216"/>
        <v>0</v>
      </c>
      <c r="DE1494" s="225">
        <f t="shared" si="217"/>
        <v>0</v>
      </c>
      <c r="DF1494" s="222"/>
      <c r="DG1494" s="222"/>
    </row>
    <row r="1495" spans="90:111" x14ac:dyDescent="0.25">
      <c r="CL1495" s="223">
        <f t="shared" si="209"/>
        <v>0</v>
      </c>
      <c r="CM1495" s="223">
        <f t="shared" si="210"/>
        <v>0</v>
      </c>
      <c r="CN1495" s="223">
        <f t="shared" si="211"/>
        <v>0</v>
      </c>
      <c r="CO1495" s="223">
        <f t="shared" si="211"/>
        <v>0</v>
      </c>
      <c r="CP1495" s="223">
        <f t="shared" si="212"/>
        <v>0</v>
      </c>
      <c r="CQ1495" s="223">
        <f t="shared" si="213"/>
        <v>0</v>
      </c>
      <c r="CR1495" s="222"/>
      <c r="CS1495" s="222"/>
      <c r="CT1495" s="222"/>
      <c r="CU1495" s="222"/>
      <c r="CV1495" s="222"/>
      <c r="CW1495" s="222"/>
      <c r="CX1495" s="222"/>
      <c r="CY1495" s="222"/>
      <c r="CZ1495" s="222"/>
      <c r="DA1495" s="222"/>
      <c r="DB1495" s="224">
        <f t="shared" si="214"/>
        <v>0</v>
      </c>
      <c r="DC1495" s="224">
        <f t="shared" si="215"/>
        <v>0</v>
      </c>
      <c r="DD1495" s="224">
        <f t="shared" si="216"/>
        <v>0</v>
      </c>
      <c r="DE1495" s="225">
        <f t="shared" si="217"/>
        <v>0</v>
      </c>
      <c r="DF1495" s="222"/>
      <c r="DG1495" s="222"/>
    </row>
    <row r="1496" spans="90:111" x14ac:dyDescent="0.25">
      <c r="CL1496" s="223">
        <f t="shared" si="209"/>
        <v>0</v>
      </c>
      <c r="CM1496" s="223">
        <f t="shared" si="210"/>
        <v>0</v>
      </c>
      <c r="CN1496" s="223">
        <f t="shared" si="211"/>
        <v>0</v>
      </c>
      <c r="CO1496" s="223">
        <f t="shared" si="211"/>
        <v>0</v>
      </c>
      <c r="CP1496" s="223">
        <f t="shared" si="212"/>
        <v>0</v>
      </c>
      <c r="CQ1496" s="223">
        <f t="shared" si="213"/>
        <v>0</v>
      </c>
      <c r="CR1496" s="222"/>
      <c r="CS1496" s="222"/>
      <c r="CT1496" s="222"/>
      <c r="CU1496" s="222"/>
      <c r="CV1496" s="222"/>
      <c r="CW1496" s="222"/>
      <c r="CX1496" s="222"/>
      <c r="CY1496" s="222"/>
      <c r="CZ1496" s="222"/>
      <c r="DA1496" s="222"/>
      <c r="DB1496" s="224">
        <f t="shared" si="214"/>
        <v>0</v>
      </c>
      <c r="DC1496" s="224">
        <f t="shared" si="215"/>
        <v>0</v>
      </c>
      <c r="DD1496" s="224">
        <f t="shared" si="216"/>
        <v>0</v>
      </c>
      <c r="DE1496" s="225">
        <f t="shared" si="217"/>
        <v>0</v>
      </c>
      <c r="DF1496" s="222"/>
      <c r="DG1496" s="222"/>
    </row>
    <row r="1497" spans="90:111" x14ac:dyDescent="0.25">
      <c r="CL1497" s="223">
        <f t="shared" si="209"/>
        <v>0</v>
      </c>
      <c r="CM1497" s="223">
        <f t="shared" si="210"/>
        <v>0</v>
      </c>
      <c r="CN1497" s="223">
        <f t="shared" si="211"/>
        <v>0</v>
      </c>
      <c r="CO1497" s="223">
        <f t="shared" si="211"/>
        <v>0</v>
      </c>
      <c r="CP1497" s="223">
        <f t="shared" si="212"/>
        <v>0</v>
      </c>
      <c r="CQ1497" s="223">
        <f t="shared" si="213"/>
        <v>0</v>
      </c>
      <c r="CR1497" s="222"/>
      <c r="CS1497" s="222"/>
      <c r="CT1497" s="222"/>
      <c r="CU1497" s="222"/>
      <c r="CV1497" s="222"/>
      <c r="CW1497" s="222"/>
      <c r="CX1497" s="222"/>
      <c r="CY1497" s="222"/>
      <c r="CZ1497" s="222"/>
      <c r="DA1497" s="222"/>
      <c r="DB1497" s="224">
        <f t="shared" si="214"/>
        <v>0</v>
      </c>
      <c r="DC1497" s="224">
        <f t="shared" si="215"/>
        <v>0</v>
      </c>
      <c r="DD1497" s="224">
        <f t="shared" si="216"/>
        <v>0</v>
      </c>
      <c r="DE1497" s="225">
        <f t="shared" si="217"/>
        <v>0</v>
      </c>
      <c r="DF1497" s="222"/>
      <c r="DG1497" s="222"/>
    </row>
    <row r="1498" spans="90:111" x14ac:dyDescent="0.25">
      <c r="CL1498" s="223">
        <f t="shared" si="209"/>
        <v>0</v>
      </c>
      <c r="CM1498" s="223">
        <f t="shared" si="210"/>
        <v>0</v>
      </c>
      <c r="CN1498" s="223">
        <f t="shared" si="211"/>
        <v>0</v>
      </c>
      <c r="CO1498" s="223">
        <f t="shared" si="211"/>
        <v>0</v>
      </c>
      <c r="CP1498" s="223">
        <f t="shared" si="212"/>
        <v>0</v>
      </c>
      <c r="CQ1498" s="223">
        <f t="shared" si="213"/>
        <v>0</v>
      </c>
      <c r="CR1498" s="222"/>
      <c r="CS1498" s="222"/>
      <c r="CT1498" s="222"/>
      <c r="CU1498" s="222"/>
      <c r="CV1498" s="222"/>
      <c r="CW1498" s="222"/>
      <c r="CX1498" s="222"/>
      <c r="CY1498" s="222"/>
      <c r="CZ1498" s="222"/>
      <c r="DA1498" s="222"/>
      <c r="DB1498" s="224">
        <f t="shared" si="214"/>
        <v>0</v>
      </c>
      <c r="DC1498" s="224">
        <f t="shared" si="215"/>
        <v>0</v>
      </c>
      <c r="DD1498" s="224">
        <f t="shared" si="216"/>
        <v>0</v>
      </c>
      <c r="DE1498" s="225">
        <f t="shared" si="217"/>
        <v>0</v>
      </c>
      <c r="DF1498" s="222"/>
      <c r="DG1498" s="222"/>
    </row>
    <row r="1499" spans="90:111" x14ac:dyDescent="0.25">
      <c r="CL1499" s="223">
        <f t="shared" si="209"/>
        <v>0</v>
      </c>
      <c r="CM1499" s="223">
        <f t="shared" si="210"/>
        <v>0</v>
      </c>
      <c r="CN1499" s="223">
        <f t="shared" si="211"/>
        <v>0</v>
      </c>
      <c r="CO1499" s="223">
        <f t="shared" si="211"/>
        <v>0</v>
      </c>
      <c r="CP1499" s="223">
        <f t="shared" si="212"/>
        <v>0</v>
      </c>
      <c r="CQ1499" s="223">
        <f t="shared" si="213"/>
        <v>0</v>
      </c>
      <c r="CR1499" s="222"/>
      <c r="CS1499" s="222"/>
      <c r="CT1499" s="222"/>
      <c r="CU1499" s="222"/>
      <c r="CV1499" s="222"/>
      <c r="CW1499" s="222"/>
      <c r="CX1499" s="222"/>
      <c r="CY1499" s="222"/>
      <c r="CZ1499" s="222"/>
      <c r="DA1499" s="222"/>
      <c r="DB1499" s="224">
        <f t="shared" si="214"/>
        <v>0</v>
      </c>
      <c r="DC1499" s="224">
        <f t="shared" si="215"/>
        <v>0</v>
      </c>
      <c r="DD1499" s="224">
        <f t="shared" si="216"/>
        <v>0</v>
      </c>
      <c r="DE1499" s="225">
        <f t="shared" si="217"/>
        <v>0</v>
      </c>
      <c r="DF1499" s="222"/>
      <c r="DG1499" s="222"/>
    </row>
    <row r="1500" spans="90:111" x14ac:dyDescent="0.25">
      <c r="CL1500" s="223">
        <f t="shared" si="209"/>
        <v>0</v>
      </c>
      <c r="CM1500" s="223">
        <f t="shared" si="210"/>
        <v>0</v>
      </c>
      <c r="CN1500" s="223">
        <f t="shared" si="211"/>
        <v>0</v>
      </c>
      <c r="CO1500" s="223">
        <f t="shared" si="211"/>
        <v>0</v>
      </c>
      <c r="CP1500" s="223">
        <f t="shared" si="212"/>
        <v>0</v>
      </c>
      <c r="CQ1500" s="223">
        <f t="shared" si="213"/>
        <v>0</v>
      </c>
      <c r="CR1500" s="222"/>
      <c r="CS1500" s="222"/>
      <c r="CT1500" s="222"/>
      <c r="CU1500" s="222"/>
      <c r="CV1500" s="222"/>
      <c r="CW1500" s="222"/>
      <c r="CX1500" s="222"/>
      <c r="CY1500" s="222"/>
      <c r="CZ1500" s="222"/>
      <c r="DA1500" s="222"/>
      <c r="DB1500" s="224">
        <f t="shared" si="214"/>
        <v>0</v>
      </c>
      <c r="DC1500" s="224">
        <f t="shared" si="215"/>
        <v>0</v>
      </c>
      <c r="DD1500" s="224">
        <f t="shared" si="216"/>
        <v>0</v>
      </c>
      <c r="DE1500" s="225">
        <f t="shared" si="217"/>
        <v>0</v>
      </c>
      <c r="DF1500" s="222"/>
      <c r="DG1500" s="222"/>
    </row>
    <row r="1501" spans="90:111" x14ac:dyDescent="0.25">
      <c r="CL1501" s="223">
        <f t="shared" si="209"/>
        <v>0</v>
      </c>
      <c r="CM1501" s="223">
        <f t="shared" si="210"/>
        <v>0</v>
      </c>
      <c r="CN1501" s="223">
        <f t="shared" si="211"/>
        <v>0</v>
      </c>
      <c r="CO1501" s="223">
        <f t="shared" si="211"/>
        <v>0</v>
      </c>
      <c r="CP1501" s="223">
        <f t="shared" si="212"/>
        <v>0</v>
      </c>
      <c r="CQ1501" s="223">
        <f t="shared" si="213"/>
        <v>0</v>
      </c>
      <c r="CR1501" s="222"/>
      <c r="CS1501" s="222"/>
      <c r="CT1501" s="222"/>
      <c r="CU1501" s="222"/>
      <c r="CV1501" s="222"/>
      <c r="CW1501" s="222"/>
      <c r="CX1501" s="222"/>
      <c r="CY1501" s="222"/>
      <c r="CZ1501" s="222"/>
      <c r="DA1501" s="222"/>
      <c r="DB1501" s="224">
        <f t="shared" si="214"/>
        <v>0</v>
      </c>
      <c r="DC1501" s="224">
        <f t="shared" si="215"/>
        <v>0</v>
      </c>
      <c r="DD1501" s="224">
        <f t="shared" si="216"/>
        <v>0</v>
      </c>
      <c r="DE1501" s="225">
        <f t="shared" si="217"/>
        <v>0</v>
      </c>
      <c r="DF1501" s="222"/>
      <c r="DG1501" s="222"/>
    </row>
    <row r="1502" spans="90:111" x14ac:dyDescent="0.25">
      <c r="CL1502" s="223">
        <f t="shared" si="209"/>
        <v>0</v>
      </c>
      <c r="CM1502" s="223">
        <f t="shared" si="210"/>
        <v>0</v>
      </c>
      <c r="CN1502" s="223">
        <f t="shared" si="211"/>
        <v>0</v>
      </c>
      <c r="CO1502" s="223">
        <f t="shared" si="211"/>
        <v>0</v>
      </c>
      <c r="CP1502" s="223">
        <f t="shared" si="212"/>
        <v>0</v>
      </c>
      <c r="CQ1502" s="223">
        <f t="shared" si="213"/>
        <v>0</v>
      </c>
      <c r="CR1502" s="222"/>
      <c r="CS1502" s="222"/>
      <c r="CT1502" s="222"/>
      <c r="CU1502" s="222"/>
      <c r="CV1502" s="222"/>
      <c r="CW1502" s="222"/>
      <c r="CX1502" s="222"/>
      <c r="CY1502" s="222"/>
      <c r="CZ1502" s="222"/>
      <c r="DA1502" s="222"/>
      <c r="DB1502" s="224">
        <f t="shared" si="214"/>
        <v>0</v>
      </c>
      <c r="DC1502" s="224">
        <f t="shared" si="215"/>
        <v>0</v>
      </c>
      <c r="DD1502" s="224">
        <f t="shared" si="216"/>
        <v>0</v>
      </c>
      <c r="DE1502" s="225">
        <f t="shared" si="217"/>
        <v>0</v>
      </c>
      <c r="DF1502" s="222"/>
      <c r="DG1502" s="222"/>
    </row>
    <row r="1503" spans="90:111" x14ac:dyDescent="0.25">
      <c r="CL1503" s="223">
        <f t="shared" si="209"/>
        <v>0</v>
      </c>
      <c r="CM1503" s="223">
        <f t="shared" si="210"/>
        <v>0</v>
      </c>
      <c r="CN1503" s="223">
        <f t="shared" si="211"/>
        <v>0</v>
      </c>
      <c r="CO1503" s="223">
        <f t="shared" si="211"/>
        <v>0</v>
      </c>
      <c r="CP1503" s="223">
        <f t="shared" si="212"/>
        <v>0</v>
      </c>
      <c r="CQ1503" s="223">
        <f t="shared" si="213"/>
        <v>0</v>
      </c>
      <c r="CR1503" s="222"/>
      <c r="CS1503" s="222"/>
      <c r="CT1503" s="222"/>
      <c r="CU1503" s="222"/>
      <c r="CV1503" s="222"/>
      <c r="CW1503" s="222"/>
      <c r="CX1503" s="222"/>
      <c r="CY1503" s="222"/>
      <c r="CZ1503" s="222"/>
      <c r="DA1503" s="222"/>
      <c r="DB1503" s="224">
        <f t="shared" si="214"/>
        <v>0</v>
      </c>
      <c r="DC1503" s="224">
        <f t="shared" si="215"/>
        <v>0</v>
      </c>
      <c r="DD1503" s="224">
        <f t="shared" si="216"/>
        <v>0</v>
      </c>
      <c r="DE1503" s="225">
        <f t="shared" si="217"/>
        <v>0</v>
      </c>
      <c r="DF1503" s="222"/>
      <c r="DG1503" s="222"/>
    </row>
    <row r="1504" spans="90:111" x14ac:dyDescent="0.25">
      <c r="CL1504" s="223">
        <f t="shared" si="209"/>
        <v>0</v>
      </c>
      <c r="CM1504" s="223">
        <f t="shared" si="210"/>
        <v>0</v>
      </c>
      <c r="CN1504" s="223">
        <f t="shared" si="211"/>
        <v>0</v>
      </c>
      <c r="CO1504" s="223">
        <f t="shared" si="211"/>
        <v>0</v>
      </c>
      <c r="CP1504" s="223">
        <f t="shared" si="212"/>
        <v>0</v>
      </c>
      <c r="CQ1504" s="223">
        <f t="shared" si="213"/>
        <v>0</v>
      </c>
      <c r="CR1504" s="222"/>
      <c r="CS1504" s="222"/>
      <c r="CT1504" s="222"/>
      <c r="CU1504" s="222"/>
      <c r="CV1504" s="222"/>
      <c r="CW1504" s="222"/>
      <c r="CX1504" s="222"/>
      <c r="CY1504" s="222"/>
      <c r="CZ1504" s="222"/>
      <c r="DA1504" s="222"/>
      <c r="DB1504" s="224">
        <f t="shared" si="214"/>
        <v>0</v>
      </c>
      <c r="DC1504" s="224">
        <f t="shared" si="215"/>
        <v>0</v>
      </c>
      <c r="DD1504" s="224">
        <f t="shared" si="216"/>
        <v>0</v>
      </c>
      <c r="DE1504" s="225">
        <f t="shared" si="217"/>
        <v>0</v>
      </c>
      <c r="DF1504" s="222"/>
      <c r="DG1504" s="222"/>
    </row>
    <row r="1505" spans="90:111" x14ac:dyDescent="0.25">
      <c r="CL1505" s="223">
        <f t="shared" si="209"/>
        <v>0</v>
      </c>
      <c r="CM1505" s="223">
        <f t="shared" si="210"/>
        <v>0</v>
      </c>
      <c r="CN1505" s="223">
        <f t="shared" si="211"/>
        <v>0</v>
      </c>
      <c r="CO1505" s="223">
        <f t="shared" si="211"/>
        <v>0</v>
      </c>
      <c r="CP1505" s="223">
        <f t="shared" si="212"/>
        <v>0</v>
      </c>
      <c r="CQ1505" s="223">
        <f t="shared" si="213"/>
        <v>0</v>
      </c>
      <c r="CR1505" s="222"/>
      <c r="CS1505" s="222"/>
      <c r="CT1505" s="222"/>
      <c r="CU1505" s="222"/>
      <c r="CV1505" s="222"/>
      <c r="CW1505" s="222"/>
      <c r="CX1505" s="222"/>
      <c r="CY1505" s="222"/>
      <c r="CZ1505" s="222"/>
      <c r="DA1505" s="222"/>
      <c r="DB1505" s="224">
        <f t="shared" si="214"/>
        <v>0</v>
      </c>
      <c r="DC1505" s="224">
        <f t="shared" si="215"/>
        <v>0</v>
      </c>
      <c r="DD1505" s="224">
        <f t="shared" si="216"/>
        <v>0</v>
      </c>
      <c r="DE1505" s="225">
        <f t="shared" si="217"/>
        <v>0</v>
      </c>
      <c r="DF1505" s="222"/>
      <c r="DG1505" s="222"/>
    </row>
    <row r="1506" spans="90:111" x14ac:dyDescent="0.25">
      <c r="CL1506" s="223">
        <f t="shared" si="209"/>
        <v>0</v>
      </c>
      <c r="CM1506" s="223">
        <f t="shared" si="210"/>
        <v>0</v>
      </c>
      <c r="CN1506" s="223">
        <f t="shared" si="211"/>
        <v>0</v>
      </c>
      <c r="CO1506" s="223">
        <f t="shared" si="211"/>
        <v>0</v>
      </c>
      <c r="CP1506" s="223">
        <f t="shared" si="212"/>
        <v>0</v>
      </c>
      <c r="CQ1506" s="223">
        <f t="shared" si="213"/>
        <v>0</v>
      </c>
      <c r="CR1506" s="222"/>
      <c r="CS1506" s="222"/>
      <c r="CT1506" s="222"/>
      <c r="CU1506" s="222"/>
      <c r="CV1506" s="222"/>
      <c r="CW1506" s="222"/>
      <c r="CX1506" s="222"/>
      <c r="CY1506" s="222"/>
      <c r="CZ1506" s="222"/>
      <c r="DA1506" s="222"/>
      <c r="DB1506" s="224">
        <f t="shared" si="214"/>
        <v>0</v>
      </c>
      <c r="DC1506" s="224">
        <f t="shared" si="215"/>
        <v>0</v>
      </c>
      <c r="DD1506" s="224">
        <f t="shared" si="216"/>
        <v>0</v>
      </c>
      <c r="DE1506" s="225">
        <f t="shared" si="217"/>
        <v>0</v>
      </c>
      <c r="DF1506" s="222"/>
      <c r="DG1506" s="222"/>
    </row>
    <row r="1507" spans="90:111" x14ac:dyDescent="0.25">
      <c r="CL1507" s="223">
        <f t="shared" si="209"/>
        <v>0</v>
      </c>
      <c r="CM1507" s="223">
        <f t="shared" si="210"/>
        <v>0</v>
      </c>
      <c r="CN1507" s="223">
        <f t="shared" si="211"/>
        <v>0</v>
      </c>
      <c r="CO1507" s="223">
        <f t="shared" si="211"/>
        <v>0</v>
      </c>
      <c r="CP1507" s="223">
        <f t="shared" si="212"/>
        <v>0</v>
      </c>
      <c r="CQ1507" s="223">
        <f t="shared" si="213"/>
        <v>0</v>
      </c>
      <c r="CR1507" s="222"/>
      <c r="CS1507" s="222"/>
      <c r="CT1507" s="222"/>
      <c r="CU1507" s="222"/>
      <c r="CV1507" s="222"/>
      <c r="CW1507" s="222"/>
      <c r="CX1507" s="222"/>
      <c r="CY1507" s="222"/>
      <c r="CZ1507" s="222"/>
      <c r="DA1507" s="222"/>
      <c r="DB1507" s="224">
        <f t="shared" si="214"/>
        <v>0</v>
      </c>
      <c r="DC1507" s="224">
        <f t="shared" si="215"/>
        <v>0</v>
      </c>
      <c r="DD1507" s="224">
        <f t="shared" si="216"/>
        <v>0</v>
      </c>
      <c r="DE1507" s="225">
        <f t="shared" si="217"/>
        <v>0</v>
      </c>
      <c r="DF1507" s="222"/>
      <c r="DG1507" s="222"/>
    </row>
    <row r="1508" spans="90:111" x14ac:dyDescent="0.25">
      <c r="CL1508" s="223">
        <f t="shared" si="209"/>
        <v>0</v>
      </c>
      <c r="CM1508" s="223">
        <f t="shared" si="210"/>
        <v>0</v>
      </c>
      <c r="CN1508" s="223">
        <f t="shared" si="211"/>
        <v>0</v>
      </c>
      <c r="CO1508" s="223">
        <f t="shared" si="211"/>
        <v>0</v>
      </c>
      <c r="CP1508" s="223">
        <f t="shared" si="212"/>
        <v>0</v>
      </c>
      <c r="CQ1508" s="223">
        <f t="shared" si="213"/>
        <v>0</v>
      </c>
      <c r="CR1508" s="222"/>
      <c r="CS1508" s="222"/>
      <c r="CT1508" s="222"/>
      <c r="CU1508" s="222"/>
      <c r="CV1508" s="222"/>
      <c r="CW1508" s="222"/>
      <c r="CX1508" s="222"/>
      <c r="CY1508" s="222"/>
      <c r="CZ1508" s="222"/>
      <c r="DA1508" s="222"/>
      <c r="DB1508" s="224">
        <f t="shared" si="214"/>
        <v>0</v>
      </c>
      <c r="DC1508" s="224">
        <f t="shared" si="215"/>
        <v>0</v>
      </c>
      <c r="DD1508" s="224">
        <f t="shared" si="216"/>
        <v>0</v>
      </c>
      <c r="DE1508" s="225">
        <f t="shared" si="217"/>
        <v>0</v>
      </c>
      <c r="DF1508" s="222"/>
      <c r="DG1508" s="222"/>
    </row>
    <row r="1509" spans="90:111" x14ac:dyDescent="0.25">
      <c r="CL1509" s="223">
        <f t="shared" si="209"/>
        <v>0</v>
      </c>
      <c r="CM1509" s="223">
        <f t="shared" si="210"/>
        <v>0</v>
      </c>
      <c r="CN1509" s="223">
        <f t="shared" si="211"/>
        <v>0</v>
      </c>
      <c r="CO1509" s="223">
        <f t="shared" si="211"/>
        <v>0</v>
      </c>
      <c r="CP1509" s="223">
        <f t="shared" si="212"/>
        <v>0</v>
      </c>
      <c r="CQ1509" s="223">
        <f t="shared" si="213"/>
        <v>0</v>
      </c>
      <c r="CR1509" s="222"/>
      <c r="CS1509" s="222"/>
      <c r="CT1509" s="222"/>
      <c r="CU1509" s="222"/>
      <c r="CV1509" s="222"/>
      <c r="CW1509" s="222"/>
      <c r="CX1509" s="222"/>
      <c r="CY1509" s="222"/>
      <c r="CZ1509" s="222"/>
      <c r="DA1509" s="222"/>
      <c r="DB1509" s="224">
        <f t="shared" si="214"/>
        <v>0</v>
      </c>
      <c r="DC1509" s="224">
        <f t="shared" si="215"/>
        <v>0</v>
      </c>
      <c r="DD1509" s="224">
        <f t="shared" si="216"/>
        <v>0</v>
      </c>
      <c r="DE1509" s="225">
        <f t="shared" si="217"/>
        <v>0</v>
      </c>
      <c r="DF1509" s="222"/>
      <c r="DG1509" s="222"/>
    </row>
    <row r="1510" spans="90:111" x14ac:dyDescent="0.25">
      <c r="CL1510" s="223">
        <f t="shared" si="209"/>
        <v>0</v>
      </c>
      <c r="CM1510" s="223">
        <f t="shared" si="210"/>
        <v>0</v>
      </c>
      <c r="CN1510" s="223">
        <f t="shared" si="211"/>
        <v>0</v>
      </c>
      <c r="CO1510" s="223">
        <f t="shared" si="211"/>
        <v>0</v>
      </c>
      <c r="CP1510" s="223">
        <f t="shared" si="212"/>
        <v>0</v>
      </c>
      <c r="CQ1510" s="223">
        <f t="shared" si="213"/>
        <v>0</v>
      </c>
      <c r="CR1510" s="222"/>
      <c r="CS1510" s="222"/>
      <c r="CT1510" s="222"/>
      <c r="CU1510" s="222"/>
      <c r="CV1510" s="222"/>
      <c r="CW1510" s="222"/>
      <c r="CX1510" s="222"/>
      <c r="CY1510" s="222"/>
      <c r="CZ1510" s="222"/>
      <c r="DA1510" s="222"/>
      <c r="DB1510" s="224">
        <f t="shared" si="214"/>
        <v>0</v>
      </c>
      <c r="DC1510" s="224">
        <f t="shared" si="215"/>
        <v>0</v>
      </c>
      <c r="DD1510" s="224">
        <f t="shared" si="216"/>
        <v>0</v>
      </c>
      <c r="DE1510" s="225">
        <f t="shared" si="217"/>
        <v>0</v>
      </c>
      <c r="DF1510" s="222"/>
      <c r="DG1510" s="222"/>
    </row>
    <row r="1511" spans="90:111" x14ac:dyDescent="0.25">
      <c r="CL1511" s="223">
        <f t="shared" si="209"/>
        <v>0</v>
      </c>
      <c r="CM1511" s="223">
        <f t="shared" si="210"/>
        <v>0</v>
      </c>
      <c r="CN1511" s="223">
        <f t="shared" si="211"/>
        <v>0</v>
      </c>
      <c r="CO1511" s="223">
        <f t="shared" si="211"/>
        <v>0</v>
      </c>
      <c r="CP1511" s="223">
        <f t="shared" si="212"/>
        <v>0</v>
      </c>
      <c r="CQ1511" s="223">
        <f t="shared" si="213"/>
        <v>0</v>
      </c>
      <c r="CR1511" s="222"/>
      <c r="CS1511" s="222"/>
      <c r="CT1511" s="222"/>
      <c r="CU1511" s="222"/>
      <c r="CV1511" s="222"/>
      <c r="CW1511" s="222"/>
      <c r="CX1511" s="222"/>
      <c r="CY1511" s="222"/>
      <c r="CZ1511" s="222"/>
      <c r="DA1511" s="222"/>
      <c r="DB1511" s="224">
        <f t="shared" si="214"/>
        <v>0</v>
      </c>
      <c r="DC1511" s="224">
        <f t="shared" si="215"/>
        <v>0</v>
      </c>
      <c r="DD1511" s="224">
        <f t="shared" si="216"/>
        <v>0</v>
      </c>
      <c r="DE1511" s="225">
        <f t="shared" si="217"/>
        <v>0</v>
      </c>
      <c r="DF1511" s="222"/>
      <c r="DG1511" s="222"/>
    </row>
    <row r="1512" spans="90:111" x14ac:dyDescent="0.25">
      <c r="CL1512" s="223">
        <f t="shared" si="209"/>
        <v>0</v>
      </c>
      <c r="CM1512" s="223">
        <f t="shared" si="210"/>
        <v>0</v>
      </c>
      <c r="CN1512" s="223">
        <f t="shared" si="211"/>
        <v>0</v>
      </c>
      <c r="CO1512" s="223">
        <f t="shared" si="211"/>
        <v>0</v>
      </c>
      <c r="CP1512" s="223">
        <f t="shared" si="212"/>
        <v>0</v>
      </c>
      <c r="CQ1512" s="223">
        <f t="shared" si="213"/>
        <v>0</v>
      </c>
      <c r="CR1512" s="222"/>
      <c r="CS1512" s="222"/>
      <c r="CT1512" s="222"/>
      <c r="CU1512" s="222"/>
      <c r="CV1512" s="222"/>
      <c r="CW1512" s="222"/>
      <c r="CX1512" s="222"/>
      <c r="CY1512" s="222"/>
      <c r="CZ1512" s="222"/>
      <c r="DA1512" s="222"/>
      <c r="DB1512" s="224">
        <f t="shared" si="214"/>
        <v>0</v>
      </c>
      <c r="DC1512" s="224">
        <f t="shared" si="215"/>
        <v>0</v>
      </c>
      <c r="DD1512" s="224">
        <f t="shared" si="216"/>
        <v>0</v>
      </c>
      <c r="DE1512" s="225">
        <f t="shared" si="217"/>
        <v>0</v>
      </c>
      <c r="DF1512" s="222"/>
      <c r="DG1512" s="222"/>
    </row>
    <row r="1513" spans="90:111" x14ac:dyDescent="0.25">
      <c r="CL1513" s="223">
        <f t="shared" si="209"/>
        <v>0</v>
      </c>
      <c r="CM1513" s="223">
        <f t="shared" si="210"/>
        <v>0</v>
      </c>
      <c r="CN1513" s="223">
        <f t="shared" si="211"/>
        <v>0</v>
      </c>
      <c r="CO1513" s="223">
        <f t="shared" si="211"/>
        <v>0</v>
      </c>
      <c r="CP1513" s="223">
        <f t="shared" si="212"/>
        <v>0</v>
      </c>
      <c r="CQ1513" s="223">
        <f t="shared" si="213"/>
        <v>0</v>
      </c>
      <c r="CR1513" s="222"/>
      <c r="CS1513" s="222"/>
      <c r="CT1513" s="222"/>
      <c r="CU1513" s="222"/>
      <c r="CV1513" s="222"/>
      <c r="CW1513" s="222"/>
      <c r="CX1513" s="222"/>
      <c r="CY1513" s="222"/>
      <c r="CZ1513" s="222"/>
      <c r="DA1513" s="222"/>
      <c r="DB1513" s="224">
        <f t="shared" si="214"/>
        <v>0</v>
      </c>
      <c r="DC1513" s="224">
        <f t="shared" si="215"/>
        <v>0</v>
      </c>
      <c r="DD1513" s="224">
        <f t="shared" si="216"/>
        <v>0</v>
      </c>
      <c r="DE1513" s="225">
        <f t="shared" si="217"/>
        <v>0</v>
      </c>
      <c r="DF1513" s="222"/>
      <c r="DG1513" s="222"/>
    </row>
    <row r="1514" spans="90:111" x14ac:dyDescent="0.25">
      <c r="CL1514" s="223">
        <f t="shared" si="209"/>
        <v>0</v>
      </c>
      <c r="CM1514" s="223">
        <f t="shared" si="210"/>
        <v>0</v>
      </c>
      <c r="CN1514" s="223">
        <f t="shared" si="211"/>
        <v>0</v>
      </c>
      <c r="CO1514" s="223">
        <f t="shared" si="211"/>
        <v>0</v>
      </c>
      <c r="CP1514" s="223">
        <f t="shared" si="212"/>
        <v>0</v>
      </c>
      <c r="CQ1514" s="223">
        <f t="shared" si="213"/>
        <v>0</v>
      </c>
      <c r="CR1514" s="222"/>
      <c r="CS1514" s="222"/>
      <c r="CT1514" s="222"/>
      <c r="CU1514" s="222"/>
      <c r="CV1514" s="222"/>
      <c r="CW1514" s="222"/>
      <c r="CX1514" s="222"/>
      <c r="CY1514" s="222"/>
      <c r="CZ1514" s="222"/>
      <c r="DA1514" s="222"/>
      <c r="DB1514" s="224">
        <f t="shared" si="214"/>
        <v>0</v>
      </c>
      <c r="DC1514" s="224">
        <f t="shared" si="215"/>
        <v>0</v>
      </c>
      <c r="DD1514" s="224">
        <f t="shared" si="216"/>
        <v>0</v>
      </c>
      <c r="DE1514" s="225">
        <f t="shared" si="217"/>
        <v>0</v>
      </c>
      <c r="DF1514" s="222"/>
      <c r="DG1514" s="222"/>
    </row>
    <row r="1515" spans="90:111" x14ac:dyDescent="0.25">
      <c r="CL1515" s="223">
        <f t="shared" si="209"/>
        <v>0</v>
      </c>
      <c r="CM1515" s="223">
        <f t="shared" si="210"/>
        <v>0</v>
      </c>
      <c r="CN1515" s="223">
        <f t="shared" si="211"/>
        <v>0</v>
      </c>
      <c r="CO1515" s="223">
        <f t="shared" si="211"/>
        <v>0</v>
      </c>
      <c r="CP1515" s="223">
        <f t="shared" si="212"/>
        <v>0</v>
      </c>
      <c r="CQ1515" s="223">
        <f t="shared" si="213"/>
        <v>0</v>
      </c>
      <c r="CR1515" s="222"/>
      <c r="CS1515" s="222"/>
      <c r="CT1515" s="222"/>
      <c r="CU1515" s="222"/>
      <c r="CV1515" s="222"/>
      <c r="CW1515" s="222"/>
      <c r="CX1515" s="222"/>
      <c r="CY1515" s="222"/>
      <c r="CZ1515" s="222"/>
      <c r="DA1515" s="222"/>
      <c r="DB1515" s="224">
        <f t="shared" si="214"/>
        <v>0</v>
      </c>
      <c r="DC1515" s="224">
        <f t="shared" si="215"/>
        <v>0</v>
      </c>
      <c r="DD1515" s="224">
        <f t="shared" si="216"/>
        <v>0</v>
      </c>
      <c r="DE1515" s="225">
        <f t="shared" si="217"/>
        <v>0</v>
      </c>
      <c r="DF1515" s="222"/>
      <c r="DG1515" s="222"/>
    </row>
    <row r="1516" spans="90:111" x14ac:dyDescent="0.25">
      <c r="CL1516" s="223">
        <f t="shared" si="209"/>
        <v>0</v>
      </c>
      <c r="CM1516" s="223">
        <f t="shared" si="210"/>
        <v>0</v>
      </c>
      <c r="CN1516" s="223">
        <f t="shared" si="211"/>
        <v>0</v>
      </c>
      <c r="CO1516" s="223">
        <f t="shared" si="211"/>
        <v>0</v>
      </c>
      <c r="CP1516" s="223">
        <f t="shared" si="212"/>
        <v>0</v>
      </c>
      <c r="CQ1516" s="223">
        <f t="shared" si="213"/>
        <v>0</v>
      </c>
      <c r="CR1516" s="222"/>
      <c r="CS1516" s="222"/>
      <c r="CT1516" s="222"/>
      <c r="CU1516" s="222"/>
      <c r="CV1516" s="222"/>
      <c r="CW1516" s="222"/>
      <c r="CX1516" s="222"/>
      <c r="CY1516" s="222"/>
      <c r="CZ1516" s="222"/>
      <c r="DA1516" s="222"/>
      <c r="DB1516" s="224">
        <f t="shared" si="214"/>
        <v>0</v>
      </c>
      <c r="DC1516" s="224">
        <f t="shared" si="215"/>
        <v>0</v>
      </c>
      <c r="DD1516" s="224">
        <f t="shared" si="216"/>
        <v>0</v>
      </c>
      <c r="DE1516" s="225">
        <f t="shared" si="217"/>
        <v>0</v>
      </c>
      <c r="DF1516" s="222"/>
      <c r="DG1516" s="222"/>
    </row>
    <row r="1517" spans="90:111" x14ac:dyDescent="0.25">
      <c r="CL1517" s="223">
        <f t="shared" si="209"/>
        <v>0</v>
      </c>
      <c r="CM1517" s="223">
        <f t="shared" si="210"/>
        <v>0</v>
      </c>
      <c r="CN1517" s="223">
        <f t="shared" si="211"/>
        <v>0</v>
      </c>
      <c r="CO1517" s="223">
        <f t="shared" si="211"/>
        <v>0</v>
      </c>
      <c r="CP1517" s="223">
        <f t="shared" si="212"/>
        <v>0</v>
      </c>
      <c r="CQ1517" s="223">
        <f t="shared" si="213"/>
        <v>0</v>
      </c>
      <c r="CR1517" s="222"/>
      <c r="CS1517" s="222"/>
      <c r="CT1517" s="222"/>
      <c r="CU1517" s="222"/>
      <c r="CV1517" s="222"/>
      <c r="CW1517" s="222"/>
      <c r="CX1517" s="222"/>
      <c r="CY1517" s="222"/>
      <c r="CZ1517" s="222"/>
      <c r="DA1517" s="222"/>
      <c r="DB1517" s="224">
        <f t="shared" si="214"/>
        <v>0</v>
      </c>
      <c r="DC1517" s="224">
        <f t="shared" si="215"/>
        <v>0</v>
      </c>
      <c r="DD1517" s="224">
        <f t="shared" si="216"/>
        <v>0</v>
      </c>
      <c r="DE1517" s="225">
        <f t="shared" si="217"/>
        <v>0</v>
      </c>
      <c r="DF1517" s="222"/>
      <c r="DG1517" s="222"/>
    </row>
    <row r="1518" spans="90:111" x14ac:dyDescent="0.25">
      <c r="CL1518" s="223">
        <f t="shared" si="209"/>
        <v>0</v>
      </c>
      <c r="CM1518" s="223">
        <f t="shared" si="210"/>
        <v>0</v>
      </c>
      <c r="CN1518" s="223">
        <f t="shared" si="211"/>
        <v>0</v>
      </c>
      <c r="CO1518" s="223">
        <f t="shared" si="211"/>
        <v>0</v>
      </c>
      <c r="CP1518" s="223">
        <f t="shared" si="212"/>
        <v>0</v>
      </c>
      <c r="CQ1518" s="223">
        <f t="shared" si="213"/>
        <v>0</v>
      </c>
      <c r="CR1518" s="222"/>
      <c r="CS1518" s="222"/>
      <c r="CT1518" s="222"/>
      <c r="CU1518" s="222"/>
      <c r="CV1518" s="222"/>
      <c r="CW1518" s="222"/>
      <c r="CX1518" s="222"/>
      <c r="CY1518" s="222"/>
      <c r="CZ1518" s="222"/>
      <c r="DA1518" s="222"/>
      <c r="DB1518" s="224">
        <f t="shared" si="214"/>
        <v>0</v>
      </c>
      <c r="DC1518" s="224">
        <f t="shared" si="215"/>
        <v>0</v>
      </c>
      <c r="DD1518" s="224">
        <f t="shared" si="216"/>
        <v>0</v>
      </c>
      <c r="DE1518" s="225">
        <f t="shared" si="217"/>
        <v>0</v>
      </c>
      <c r="DF1518" s="222"/>
      <c r="DG1518" s="222"/>
    </row>
    <row r="1519" spans="90:111" x14ac:dyDescent="0.25">
      <c r="CL1519" s="223">
        <f t="shared" si="209"/>
        <v>0</v>
      </c>
      <c r="CM1519" s="223">
        <f t="shared" si="210"/>
        <v>0</v>
      </c>
      <c r="CN1519" s="223">
        <f t="shared" si="211"/>
        <v>0</v>
      </c>
      <c r="CO1519" s="223">
        <f t="shared" si="211"/>
        <v>0</v>
      </c>
      <c r="CP1519" s="223">
        <f t="shared" si="212"/>
        <v>0</v>
      </c>
      <c r="CQ1519" s="223">
        <f t="shared" si="213"/>
        <v>0</v>
      </c>
      <c r="CR1519" s="222"/>
      <c r="CS1519" s="222"/>
      <c r="CT1519" s="222"/>
      <c r="CU1519" s="222"/>
      <c r="CV1519" s="222"/>
      <c r="CW1519" s="222"/>
      <c r="CX1519" s="222"/>
      <c r="CY1519" s="222"/>
      <c r="CZ1519" s="222"/>
      <c r="DA1519" s="222"/>
      <c r="DB1519" s="224">
        <f t="shared" si="214"/>
        <v>0</v>
      </c>
      <c r="DC1519" s="224">
        <f t="shared" si="215"/>
        <v>0</v>
      </c>
      <c r="DD1519" s="224">
        <f t="shared" si="216"/>
        <v>0</v>
      </c>
      <c r="DE1519" s="225">
        <f t="shared" si="217"/>
        <v>0</v>
      </c>
      <c r="DF1519" s="222"/>
      <c r="DG1519" s="222"/>
    </row>
    <row r="1520" spans="90:111" x14ac:dyDescent="0.25">
      <c r="CL1520" s="223">
        <f t="shared" si="209"/>
        <v>0</v>
      </c>
      <c r="CM1520" s="223">
        <f t="shared" si="210"/>
        <v>0</v>
      </c>
      <c r="CN1520" s="223">
        <f t="shared" si="211"/>
        <v>0</v>
      </c>
      <c r="CO1520" s="223">
        <f t="shared" si="211"/>
        <v>0</v>
      </c>
      <c r="CP1520" s="223">
        <f t="shared" si="212"/>
        <v>0</v>
      </c>
      <c r="CQ1520" s="223">
        <f t="shared" si="213"/>
        <v>0</v>
      </c>
      <c r="CR1520" s="222"/>
      <c r="CS1520" s="222"/>
      <c r="CT1520" s="222"/>
      <c r="CU1520" s="222"/>
      <c r="CV1520" s="222"/>
      <c r="CW1520" s="222"/>
      <c r="CX1520" s="222"/>
      <c r="CY1520" s="222"/>
      <c r="CZ1520" s="222"/>
      <c r="DA1520" s="222"/>
      <c r="DB1520" s="224">
        <f t="shared" si="214"/>
        <v>0</v>
      </c>
      <c r="DC1520" s="224">
        <f t="shared" si="215"/>
        <v>0</v>
      </c>
      <c r="DD1520" s="224">
        <f t="shared" si="216"/>
        <v>0</v>
      </c>
      <c r="DE1520" s="225">
        <f t="shared" si="217"/>
        <v>0</v>
      </c>
      <c r="DF1520" s="222"/>
      <c r="DG1520" s="222"/>
    </row>
    <row r="1521" spans="90:111" x14ac:dyDescent="0.25">
      <c r="CL1521" s="223">
        <f t="shared" si="209"/>
        <v>0</v>
      </c>
      <c r="CM1521" s="223">
        <f t="shared" si="210"/>
        <v>0</v>
      </c>
      <c r="CN1521" s="223">
        <f t="shared" si="211"/>
        <v>0</v>
      </c>
      <c r="CO1521" s="223">
        <f t="shared" si="211"/>
        <v>0</v>
      </c>
      <c r="CP1521" s="223">
        <f t="shared" si="212"/>
        <v>0</v>
      </c>
      <c r="CQ1521" s="223">
        <f t="shared" si="213"/>
        <v>0</v>
      </c>
      <c r="CR1521" s="222"/>
      <c r="CS1521" s="222"/>
      <c r="CT1521" s="222"/>
      <c r="CU1521" s="222"/>
      <c r="CV1521" s="222"/>
      <c r="CW1521" s="222"/>
      <c r="CX1521" s="222"/>
      <c r="CY1521" s="222"/>
      <c r="CZ1521" s="222"/>
      <c r="DA1521" s="222"/>
      <c r="DB1521" s="224">
        <f t="shared" si="214"/>
        <v>0</v>
      </c>
      <c r="DC1521" s="224">
        <f t="shared" si="215"/>
        <v>0</v>
      </c>
      <c r="DD1521" s="224">
        <f t="shared" si="216"/>
        <v>0</v>
      </c>
      <c r="DE1521" s="225">
        <f t="shared" si="217"/>
        <v>0</v>
      </c>
      <c r="DF1521" s="222"/>
      <c r="DG1521" s="222"/>
    </row>
    <row r="1522" spans="90:111" x14ac:dyDescent="0.25">
      <c r="CL1522" s="223">
        <f t="shared" si="209"/>
        <v>0</v>
      </c>
      <c r="CM1522" s="223">
        <f t="shared" si="210"/>
        <v>0</v>
      </c>
      <c r="CN1522" s="223">
        <f t="shared" si="211"/>
        <v>0</v>
      </c>
      <c r="CO1522" s="223">
        <f t="shared" si="211"/>
        <v>0</v>
      </c>
      <c r="CP1522" s="223">
        <f t="shared" si="212"/>
        <v>0</v>
      </c>
      <c r="CQ1522" s="223">
        <f t="shared" si="213"/>
        <v>0</v>
      </c>
      <c r="CR1522" s="222"/>
      <c r="CS1522" s="222"/>
      <c r="CT1522" s="222"/>
      <c r="CU1522" s="222"/>
      <c r="CV1522" s="222"/>
      <c r="CW1522" s="222"/>
      <c r="CX1522" s="222"/>
      <c r="CY1522" s="222"/>
      <c r="CZ1522" s="222"/>
      <c r="DA1522" s="222"/>
      <c r="DB1522" s="224">
        <f t="shared" si="214"/>
        <v>0</v>
      </c>
      <c r="DC1522" s="224">
        <f t="shared" si="215"/>
        <v>0</v>
      </c>
      <c r="DD1522" s="224">
        <f t="shared" si="216"/>
        <v>0</v>
      </c>
      <c r="DE1522" s="225">
        <f t="shared" si="217"/>
        <v>0</v>
      </c>
      <c r="DF1522" s="222"/>
      <c r="DG1522" s="222"/>
    </row>
    <row r="1523" spans="90:111" x14ac:dyDescent="0.25">
      <c r="CL1523" s="223">
        <f t="shared" si="209"/>
        <v>0</v>
      </c>
      <c r="CM1523" s="223">
        <f t="shared" si="210"/>
        <v>0</v>
      </c>
      <c r="CN1523" s="223">
        <f t="shared" si="211"/>
        <v>0</v>
      </c>
      <c r="CO1523" s="223">
        <f t="shared" si="211"/>
        <v>0</v>
      </c>
      <c r="CP1523" s="223">
        <f t="shared" si="212"/>
        <v>0</v>
      </c>
      <c r="CQ1523" s="223">
        <f t="shared" si="213"/>
        <v>0</v>
      </c>
      <c r="CR1523" s="222"/>
      <c r="CS1523" s="222"/>
      <c r="CT1523" s="222"/>
      <c r="CU1523" s="222"/>
      <c r="CV1523" s="222"/>
      <c r="CW1523" s="222"/>
      <c r="CX1523" s="222"/>
      <c r="CY1523" s="222"/>
      <c r="CZ1523" s="222"/>
      <c r="DA1523" s="222"/>
      <c r="DB1523" s="224">
        <f t="shared" si="214"/>
        <v>0</v>
      </c>
      <c r="DC1523" s="224">
        <f t="shared" si="215"/>
        <v>0</v>
      </c>
      <c r="DD1523" s="224">
        <f t="shared" si="216"/>
        <v>0</v>
      </c>
      <c r="DE1523" s="225">
        <f t="shared" si="217"/>
        <v>0</v>
      </c>
      <c r="DF1523" s="222"/>
      <c r="DG1523" s="222"/>
    </row>
    <row r="1524" spans="90:111" x14ac:dyDescent="0.25">
      <c r="CL1524" s="223">
        <f t="shared" si="209"/>
        <v>0</v>
      </c>
      <c r="CM1524" s="223">
        <f t="shared" si="210"/>
        <v>0</v>
      </c>
      <c r="CN1524" s="223">
        <f t="shared" si="211"/>
        <v>0</v>
      </c>
      <c r="CO1524" s="223">
        <f t="shared" si="211"/>
        <v>0</v>
      </c>
      <c r="CP1524" s="223">
        <f t="shared" si="212"/>
        <v>0</v>
      </c>
      <c r="CQ1524" s="223">
        <f t="shared" si="213"/>
        <v>0</v>
      </c>
      <c r="CR1524" s="222"/>
      <c r="CS1524" s="222"/>
      <c r="CT1524" s="222"/>
      <c r="CU1524" s="222"/>
      <c r="CV1524" s="222"/>
      <c r="CW1524" s="222"/>
      <c r="CX1524" s="222"/>
      <c r="CY1524" s="222"/>
      <c r="CZ1524" s="222"/>
      <c r="DA1524" s="222"/>
      <c r="DB1524" s="224">
        <f t="shared" si="214"/>
        <v>0</v>
      </c>
      <c r="DC1524" s="224">
        <f t="shared" si="215"/>
        <v>0</v>
      </c>
      <c r="DD1524" s="224">
        <f t="shared" si="216"/>
        <v>0</v>
      </c>
      <c r="DE1524" s="225">
        <f t="shared" si="217"/>
        <v>0</v>
      </c>
      <c r="DF1524" s="222"/>
      <c r="DG1524" s="222"/>
    </row>
    <row r="1525" spans="90:111" x14ac:dyDescent="0.25">
      <c r="CL1525" s="223">
        <f t="shared" si="209"/>
        <v>0</v>
      </c>
      <c r="CM1525" s="223">
        <f t="shared" si="210"/>
        <v>0</v>
      </c>
      <c r="CN1525" s="223">
        <f t="shared" si="211"/>
        <v>0</v>
      </c>
      <c r="CO1525" s="223">
        <f t="shared" si="211"/>
        <v>0</v>
      </c>
      <c r="CP1525" s="223">
        <f t="shared" si="212"/>
        <v>0</v>
      </c>
      <c r="CQ1525" s="223">
        <f t="shared" si="213"/>
        <v>0</v>
      </c>
      <c r="CR1525" s="222"/>
      <c r="CS1525" s="222"/>
      <c r="CT1525" s="222"/>
      <c r="CU1525" s="222"/>
      <c r="CV1525" s="222"/>
      <c r="CW1525" s="222"/>
      <c r="CX1525" s="222"/>
      <c r="CY1525" s="222"/>
      <c r="CZ1525" s="222"/>
      <c r="DA1525" s="222"/>
      <c r="DB1525" s="224">
        <f t="shared" si="214"/>
        <v>0</v>
      </c>
      <c r="DC1525" s="224">
        <f t="shared" si="215"/>
        <v>0</v>
      </c>
      <c r="DD1525" s="224">
        <f t="shared" si="216"/>
        <v>0</v>
      </c>
      <c r="DE1525" s="225">
        <f t="shared" si="217"/>
        <v>0</v>
      </c>
      <c r="DF1525" s="222"/>
      <c r="DG1525" s="222"/>
    </row>
    <row r="1526" spans="90:111" x14ac:dyDescent="0.25">
      <c r="CL1526" s="223">
        <f t="shared" si="209"/>
        <v>0</v>
      </c>
      <c r="CM1526" s="223">
        <f t="shared" si="210"/>
        <v>0</v>
      </c>
      <c r="CN1526" s="223">
        <f t="shared" si="211"/>
        <v>0</v>
      </c>
      <c r="CO1526" s="223">
        <f t="shared" si="211"/>
        <v>0</v>
      </c>
      <c r="CP1526" s="223">
        <f t="shared" si="212"/>
        <v>0</v>
      </c>
      <c r="CQ1526" s="223">
        <f t="shared" si="213"/>
        <v>0</v>
      </c>
      <c r="CR1526" s="222"/>
      <c r="CS1526" s="222"/>
      <c r="CT1526" s="222"/>
      <c r="CU1526" s="222"/>
      <c r="CV1526" s="222"/>
      <c r="CW1526" s="222"/>
      <c r="CX1526" s="222"/>
      <c r="CY1526" s="222"/>
      <c r="CZ1526" s="222"/>
      <c r="DA1526" s="222"/>
      <c r="DB1526" s="224">
        <f t="shared" si="214"/>
        <v>0</v>
      </c>
      <c r="DC1526" s="224">
        <f t="shared" si="215"/>
        <v>0</v>
      </c>
      <c r="DD1526" s="224">
        <f t="shared" si="216"/>
        <v>0</v>
      </c>
      <c r="DE1526" s="225">
        <f t="shared" si="217"/>
        <v>0</v>
      </c>
      <c r="DF1526" s="222"/>
      <c r="DG1526" s="222"/>
    </row>
    <row r="1527" spans="90:111" x14ac:dyDescent="0.25">
      <c r="CL1527" s="223">
        <f t="shared" si="209"/>
        <v>0</v>
      </c>
      <c r="CM1527" s="223">
        <f t="shared" si="210"/>
        <v>0</v>
      </c>
      <c r="CN1527" s="223">
        <f t="shared" si="211"/>
        <v>0</v>
      </c>
      <c r="CO1527" s="223">
        <f t="shared" si="211"/>
        <v>0</v>
      </c>
      <c r="CP1527" s="223">
        <f t="shared" si="212"/>
        <v>0</v>
      </c>
      <c r="CQ1527" s="223">
        <f t="shared" si="213"/>
        <v>0</v>
      </c>
      <c r="CR1527" s="222"/>
      <c r="CS1527" s="222"/>
      <c r="CT1527" s="222"/>
      <c r="CU1527" s="222"/>
      <c r="CV1527" s="222"/>
      <c r="CW1527" s="222"/>
      <c r="CX1527" s="222"/>
      <c r="CY1527" s="222"/>
      <c r="CZ1527" s="222"/>
      <c r="DA1527" s="222"/>
      <c r="DB1527" s="224">
        <f t="shared" si="214"/>
        <v>0</v>
      </c>
      <c r="DC1527" s="224">
        <f t="shared" si="215"/>
        <v>0</v>
      </c>
      <c r="DD1527" s="224">
        <f t="shared" si="216"/>
        <v>0</v>
      </c>
      <c r="DE1527" s="225">
        <f t="shared" si="217"/>
        <v>0</v>
      </c>
      <c r="DF1527" s="222"/>
      <c r="DG1527" s="222"/>
    </row>
    <row r="1528" spans="90:111" x14ac:dyDescent="0.25">
      <c r="CL1528" s="223">
        <f t="shared" si="209"/>
        <v>0</v>
      </c>
      <c r="CM1528" s="223">
        <f t="shared" si="210"/>
        <v>0</v>
      </c>
      <c r="CN1528" s="223">
        <f t="shared" si="211"/>
        <v>0</v>
      </c>
      <c r="CO1528" s="223">
        <f t="shared" si="211"/>
        <v>0</v>
      </c>
      <c r="CP1528" s="223">
        <f t="shared" si="212"/>
        <v>0</v>
      </c>
      <c r="CQ1528" s="223">
        <f t="shared" si="213"/>
        <v>0</v>
      </c>
      <c r="CR1528" s="222"/>
      <c r="CS1528" s="222"/>
      <c r="CT1528" s="222"/>
      <c r="CU1528" s="222"/>
      <c r="CV1528" s="222"/>
      <c r="CW1528" s="222"/>
      <c r="CX1528" s="222"/>
      <c r="CY1528" s="222"/>
      <c r="CZ1528" s="222"/>
      <c r="DA1528" s="222"/>
      <c r="DB1528" s="224">
        <f t="shared" si="214"/>
        <v>0</v>
      </c>
      <c r="DC1528" s="224">
        <f t="shared" si="215"/>
        <v>0</v>
      </c>
      <c r="DD1528" s="224">
        <f t="shared" si="216"/>
        <v>0</v>
      </c>
      <c r="DE1528" s="225">
        <f t="shared" si="217"/>
        <v>0</v>
      </c>
      <c r="DF1528" s="222"/>
      <c r="DG1528" s="222"/>
    </row>
    <row r="1529" spans="90:111" x14ac:dyDescent="0.25">
      <c r="CL1529" s="223">
        <f t="shared" si="209"/>
        <v>0</v>
      </c>
      <c r="CM1529" s="223">
        <f t="shared" si="210"/>
        <v>0</v>
      </c>
      <c r="CN1529" s="223">
        <f t="shared" si="211"/>
        <v>0</v>
      </c>
      <c r="CO1529" s="223">
        <f t="shared" si="211"/>
        <v>0</v>
      </c>
      <c r="CP1529" s="223">
        <f t="shared" si="212"/>
        <v>0</v>
      </c>
      <c r="CQ1529" s="223">
        <f t="shared" si="213"/>
        <v>0</v>
      </c>
      <c r="CR1529" s="222"/>
      <c r="CS1529" s="222"/>
      <c r="CT1529" s="222"/>
      <c r="CU1529" s="222"/>
      <c r="CV1529" s="222"/>
      <c r="CW1529" s="222"/>
      <c r="CX1529" s="222"/>
      <c r="CY1529" s="222"/>
      <c r="CZ1529" s="222"/>
      <c r="DA1529" s="222"/>
      <c r="DB1529" s="224">
        <f t="shared" si="214"/>
        <v>0</v>
      </c>
      <c r="DC1529" s="224">
        <f t="shared" si="215"/>
        <v>0</v>
      </c>
      <c r="DD1529" s="224">
        <f t="shared" si="216"/>
        <v>0</v>
      </c>
      <c r="DE1529" s="225">
        <f t="shared" si="217"/>
        <v>0</v>
      </c>
      <c r="DF1529" s="222"/>
      <c r="DG1529" s="222"/>
    </row>
    <row r="1530" spans="90:111" x14ac:dyDescent="0.25">
      <c r="CL1530" s="223">
        <f t="shared" si="209"/>
        <v>0</v>
      </c>
      <c r="CM1530" s="223">
        <f t="shared" si="210"/>
        <v>0</v>
      </c>
      <c r="CN1530" s="223">
        <f t="shared" si="211"/>
        <v>0</v>
      </c>
      <c r="CO1530" s="223">
        <f t="shared" si="211"/>
        <v>0</v>
      </c>
      <c r="CP1530" s="223">
        <f t="shared" si="212"/>
        <v>0</v>
      </c>
      <c r="CQ1530" s="223">
        <f t="shared" si="213"/>
        <v>0</v>
      </c>
      <c r="CR1530" s="222"/>
      <c r="CS1530" s="222"/>
      <c r="CT1530" s="222"/>
      <c r="CU1530" s="222"/>
      <c r="CV1530" s="222"/>
      <c r="CW1530" s="222"/>
      <c r="CX1530" s="222"/>
      <c r="CY1530" s="222"/>
      <c r="CZ1530" s="222"/>
      <c r="DA1530" s="222"/>
      <c r="DB1530" s="224">
        <f t="shared" si="214"/>
        <v>0</v>
      </c>
      <c r="DC1530" s="224">
        <f t="shared" si="215"/>
        <v>0</v>
      </c>
      <c r="DD1530" s="224">
        <f t="shared" si="216"/>
        <v>0</v>
      </c>
      <c r="DE1530" s="225">
        <f t="shared" si="217"/>
        <v>0</v>
      </c>
      <c r="DF1530" s="222"/>
      <c r="DG1530" s="222"/>
    </row>
    <row r="1531" spans="90:111" x14ac:dyDescent="0.25">
      <c r="CL1531" s="223">
        <f t="shared" si="209"/>
        <v>0</v>
      </c>
      <c r="CM1531" s="223">
        <f t="shared" si="210"/>
        <v>0</v>
      </c>
      <c r="CN1531" s="223">
        <f t="shared" si="211"/>
        <v>0</v>
      </c>
      <c r="CO1531" s="223">
        <f t="shared" si="211"/>
        <v>0</v>
      </c>
      <c r="CP1531" s="223">
        <f t="shared" si="212"/>
        <v>0</v>
      </c>
      <c r="CQ1531" s="223">
        <f t="shared" si="213"/>
        <v>0</v>
      </c>
      <c r="CR1531" s="222"/>
      <c r="CS1531" s="222"/>
      <c r="CT1531" s="222"/>
      <c r="CU1531" s="222"/>
      <c r="CV1531" s="222"/>
      <c r="CW1531" s="222"/>
      <c r="CX1531" s="222"/>
      <c r="CY1531" s="222"/>
      <c r="CZ1531" s="222"/>
      <c r="DA1531" s="222"/>
      <c r="DB1531" s="224">
        <f t="shared" si="214"/>
        <v>0</v>
      </c>
      <c r="DC1531" s="224">
        <f t="shared" si="215"/>
        <v>0</v>
      </c>
      <c r="DD1531" s="224">
        <f t="shared" si="216"/>
        <v>0</v>
      </c>
      <c r="DE1531" s="225">
        <f t="shared" si="217"/>
        <v>0</v>
      </c>
      <c r="DF1531" s="222"/>
      <c r="DG1531" s="222"/>
    </row>
    <row r="1532" spans="90:111" x14ac:dyDescent="0.25">
      <c r="CL1532" s="223">
        <f t="shared" si="209"/>
        <v>0</v>
      </c>
      <c r="CM1532" s="223">
        <f t="shared" si="210"/>
        <v>0</v>
      </c>
      <c r="CN1532" s="223">
        <f t="shared" si="211"/>
        <v>0</v>
      </c>
      <c r="CO1532" s="223">
        <f t="shared" si="211"/>
        <v>0</v>
      </c>
      <c r="CP1532" s="223">
        <f t="shared" si="212"/>
        <v>0</v>
      </c>
      <c r="CQ1532" s="223">
        <f t="shared" si="213"/>
        <v>0</v>
      </c>
      <c r="CR1532" s="222"/>
      <c r="CS1532" s="222"/>
      <c r="CT1532" s="222"/>
      <c r="CU1532" s="222"/>
      <c r="CV1532" s="222"/>
      <c r="CW1532" s="222"/>
      <c r="CX1532" s="222"/>
      <c r="CY1532" s="222"/>
      <c r="CZ1532" s="222"/>
      <c r="DA1532" s="222"/>
      <c r="DB1532" s="224">
        <f t="shared" si="214"/>
        <v>0</v>
      </c>
      <c r="DC1532" s="224">
        <f t="shared" si="215"/>
        <v>0</v>
      </c>
      <c r="DD1532" s="224">
        <f t="shared" si="216"/>
        <v>0</v>
      </c>
      <c r="DE1532" s="225">
        <f t="shared" si="217"/>
        <v>0</v>
      </c>
      <c r="DF1532" s="222"/>
      <c r="DG1532" s="222"/>
    </row>
    <row r="1533" spans="90:111" x14ac:dyDescent="0.25">
      <c r="CL1533" s="223">
        <f t="shared" si="209"/>
        <v>0</v>
      </c>
      <c r="CM1533" s="223">
        <f t="shared" si="210"/>
        <v>0</v>
      </c>
      <c r="CN1533" s="223">
        <f t="shared" si="211"/>
        <v>0</v>
      </c>
      <c r="CO1533" s="223">
        <f t="shared" si="211"/>
        <v>0</v>
      </c>
      <c r="CP1533" s="223">
        <f t="shared" si="212"/>
        <v>0</v>
      </c>
      <c r="CQ1533" s="223">
        <f t="shared" si="213"/>
        <v>0</v>
      </c>
      <c r="CR1533" s="222"/>
      <c r="CS1533" s="222"/>
      <c r="CT1533" s="222"/>
      <c r="CU1533" s="222"/>
      <c r="CV1533" s="222"/>
      <c r="CW1533" s="222"/>
      <c r="CX1533" s="222"/>
      <c r="CY1533" s="222"/>
      <c r="CZ1533" s="222"/>
      <c r="DA1533" s="222"/>
      <c r="DB1533" s="224">
        <f t="shared" si="214"/>
        <v>0</v>
      </c>
      <c r="DC1533" s="224">
        <f t="shared" si="215"/>
        <v>0</v>
      </c>
      <c r="DD1533" s="224">
        <f t="shared" si="216"/>
        <v>0</v>
      </c>
      <c r="DE1533" s="225">
        <f t="shared" si="217"/>
        <v>0</v>
      </c>
      <c r="DF1533" s="222"/>
      <c r="DG1533" s="222"/>
    </row>
    <row r="1534" spans="90:111" x14ac:dyDescent="0.25">
      <c r="CL1534" s="223">
        <f t="shared" si="209"/>
        <v>0</v>
      </c>
      <c r="CM1534" s="223">
        <f t="shared" si="210"/>
        <v>0</v>
      </c>
      <c r="CN1534" s="223">
        <f t="shared" si="211"/>
        <v>0</v>
      </c>
      <c r="CO1534" s="223">
        <f t="shared" si="211"/>
        <v>0</v>
      </c>
      <c r="CP1534" s="223">
        <f t="shared" si="212"/>
        <v>0</v>
      </c>
      <c r="CQ1534" s="223">
        <f t="shared" si="213"/>
        <v>0</v>
      </c>
      <c r="CR1534" s="222"/>
      <c r="CS1534" s="222"/>
      <c r="CT1534" s="222"/>
      <c r="CU1534" s="222"/>
      <c r="CV1534" s="222"/>
      <c r="CW1534" s="222"/>
      <c r="CX1534" s="222"/>
      <c r="CY1534" s="222"/>
      <c r="CZ1534" s="222"/>
      <c r="DA1534" s="222"/>
      <c r="DB1534" s="224">
        <f t="shared" si="214"/>
        <v>0</v>
      </c>
      <c r="DC1534" s="224">
        <f t="shared" si="215"/>
        <v>0</v>
      </c>
      <c r="DD1534" s="224">
        <f t="shared" si="216"/>
        <v>0</v>
      </c>
      <c r="DE1534" s="225">
        <f t="shared" si="217"/>
        <v>0</v>
      </c>
      <c r="DF1534" s="222"/>
      <c r="DG1534" s="222"/>
    </row>
    <row r="1535" spans="90:111" x14ac:dyDescent="0.25">
      <c r="CL1535" s="223">
        <f t="shared" si="209"/>
        <v>0</v>
      </c>
      <c r="CM1535" s="223">
        <f t="shared" si="210"/>
        <v>0</v>
      </c>
      <c r="CN1535" s="223">
        <f t="shared" si="211"/>
        <v>0</v>
      </c>
      <c r="CO1535" s="223">
        <f t="shared" si="211"/>
        <v>0</v>
      </c>
      <c r="CP1535" s="223">
        <f t="shared" si="212"/>
        <v>0</v>
      </c>
      <c r="CQ1535" s="223">
        <f t="shared" si="213"/>
        <v>0</v>
      </c>
      <c r="CR1535" s="222"/>
      <c r="CS1535" s="222"/>
      <c r="CT1535" s="222"/>
      <c r="CU1535" s="222"/>
      <c r="CV1535" s="222"/>
      <c r="CW1535" s="222"/>
      <c r="CX1535" s="222"/>
      <c r="CY1535" s="222"/>
      <c r="CZ1535" s="222"/>
      <c r="DA1535" s="222"/>
      <c r="DB1535" s="224">
        <f t="shared" si="214"/>
        <v>0</v>
      </c>
      <c r="DC1535" s="224">
        <f t="shared" si="215"/>
        <v>0</v>
      </c>
      <c r="DD1535" s="224">
        <f t="shared" si="216"/>
        <v>0</v>
      </c>
      <c r="DE1535" s="225">
        <f t="shared" si="217"/>
        <v>0</v>
      </c>
      <c r="DF1535" s="222"/>
      <c r="DG1535" s="222"/>
    </row>
    <row r="1536" spans="90:111" x14ac:dyDescent="0.25">
      <c r="CL1536" s="223">
        <f t="shared" si="209"/>
        <v>0</v>
      </c>
      <c r="CM1536" s="223">
        <f t="shared" si="210"/>
        <v>0</v>
      </c>
      <c r="CN1536" s="223">
        <f t="shared" si="211"/>
        <v>0</v>
      </c>
      <c r="CO1536" s="223">
        <f t="shared" si="211"/>
        <v>0</v>
      </c>
      <c r="CP1536" s="223">
        <f t="shared" si="212"/>
        <v>0</v>
      </c>
      <c r="CQ1536" s="223">
        <f t="shared" si="213"/>
        <v>0</v>
      </c>
      <c r="CR1536" s="222"/>
      <c r="CS1536" s="222"/>
      <c r="CT1536" s="222"/>
      <c r="CU1536" s="222"/>
      <c r="CV1536" s="222"/>
      <c r="CW1536" s="222"/>
      <c r="CX1536" s="222"/>
      <c r="CY1536" s="222"/>
      <c r="CZ1536" s="222"/>
      <c r="DA1536" s="222"/>
      <c r="DB1536" s="224">
        <f t="shared" si="214"/>
        <v>0</v>
      </c>
      <c r="DC1536" s="224">
        <f t="shared" si="215"/>
        <v>0</v>
      </c>
      <c r="DD1536" s="224">
        <f t="shared" si="216"/>
        <v>0</v>
      </c>
      <c r="DE1536" s="225">
        <f t="shared" si="217"/>
        <v>0</v>
      </c>
      <c r="DF1536" s="222"/>
      <c r="DG1536" s="222"/>
    </row>
    <row r="1537" spans="90:111" x14ac:dyDescent="0.25">
      <c r="CL1537" s="223">
        <f t="shared" si="209"/>
        <v>0</v>
      </c>
      <c r="CM1537" s="223">
        <f t="shared" si="210"/>
        <v>0</v>
      </c>
      <c r="CN1537" s="223">
        <f t="shared" si="211"/>
        <v>0</v>
      </c>
      <c r="CO1537" s="223">
        <f t="shared" si="211"/>
        <v>0</v>
      </c>
      <c r="CP1537" s="223">
        <f t="shared" si="212"/>
        <v>0</v>
      </c>
      <c r="CQ1537" s="223">
        <f t="shared" si="213"/>
        <v>0</v>
      </c>
      <c r="CR1537" s="222"/>
      <c r="CS1537" s="222"/>
      <c r="CT1537" s="222"/>
      <c r="CU1537" s="222"/>
      <c r="CV1537" s="222"/>
      <c r="CW1537" s="222"/>
      <c r="CX1537" s="222"/>
      <c r="CY1537" s="222"/>
      <c r="CZ1537" s="222"/>
      <c r="DA1537" s="222"/>
      <c r="DB1537" s="224">
        <f t="shared" si="214"/>
        <v>0</v>
      </c>
      <c r="DC1537" s="224">
        <f t="shared" si="215"/>
        <v>0</v>
      </c>
      <c r="DD1537" s="224">
        <f t="shared" si="216"/>
        <v>0</v>
      </c>
      <c r="DE1537" s="225">
        <f t="shared" si="217"/>
        <v>0</v>
      </c>
      <c r="DF1537" s="222"/>
      <c r="DG1537" s="222"/>
    </row>
    <row r="1538" spans="90:111" x14ac:dyDescent="0.25">
      <c r="CL1538" s="223">
        <f t="shared" si="209"/>
        <v>0</v>
      </c>
      <c r="CM1538" s="223">
        <f t="shared" si="210"/>
        <v>0</v>
      </c>
      <c r="CN1538" s="223">
        <f t="shared" si="211"/>
        <v>0</v>
      </c>
      <c r="CO1538" s="223">
        <f t="shared" si="211"/>
        <v>0</v>
      </c>
      <c r="CP1538" s="223">
        <f t="shared" si="212"/>
        <v>0</v>
      </c>
      <c r="CQ1538" s="223">
        <f t="shared" si="213"/>
        <v>0</v>
      </c>
      <c r="CR1538" s="222"/>
      <c r="CS1538" s="222"/>
      <c r="CT1538" s="222"/>
      <c r="CU1538" s="222"/>
      <c r="CV1538" s="222"/>
      <c r="CW1538" s="222"/>
      <c r="CX1538" s="222"/>
      <c r="CY1538" s="222"/>
      <c r="CZ1538" s="222"/>
      <c r="DA1538" s="222"/>
      <c r="DB1538" s="224">
        <f t="shared" si="214"/>
        <v>0</v>
      </c>
      <c r="DC1538" s="224">
        <f t="shared" si="215"/>
        <v>0</v>
      </c>
      <c r="DD1538" s="224">
        <f t="shared" si="216"/>
        <v>0</v>
      </c>
      <c r="DE1538" s="225">
        <f t="shared" si="217"/>
        <v>0</v>
      </c>
      <c r="DF1538" s="222"/>
      <c r="DG1538" s="222"/>
    </row>
    <row r="1539" spans="90:111" x14ac:dyDescent="0.25">
      <c r="CL1539" s="223">
        <f t="shared" ref="CL1539:CL1602" si="218">SUM(BB1539:BL1539)+BR1539</f>
        <v>0</v>
      </c>
      <c r="CM1539" s="223">
        <f t="shared" ref="CM1539:CM1602" si="219">SUM(BM1539:BO1539)</f>
        <v>0</v>
      </c>
      <c r="CN1539" s="223">
        <f t="shared" ref="CN1539:CO1602" si="220">BP1539</f>
        <v>0</v>
      </c>
      <c r="CO1539" s="223">
        <f t="shared" si="220"/>
        <v>0</v>
      </c>
      <c r="CP1539" s="223">
        <f t="shared" ref="CP1539:CP1602" si="221">SUM(CL1539:CO1539)</f>
        <v>0</v>
      </c>
      <c r="CQ1539" s="223">
        <f t="shared" ref="CQ1539:CQ1602" si="222">CP1539-BU1539</f>
        <v>0</v>
      </c>
      <c r="CR1539" s="222"/>
      <c r="CS1539" s="222"/>
      <c r="CT1539" s="222"/>
      <c r="CU1539" s="222"/>
      <c r="CV1539" s="222"/>
      <c r="CW1539" s="222"/>
      <c r="CX1539" s="222"/>
      <c r="CY1539" s="222"/>
      <c r="CZ1539" s="222"/>
      <c r="DA1539" s="222"/>
      <c r="DB1539" s="224">
        <f t="shared" ref="DB1539:DB1602" si="223">SUM(BB1539:BE1539)+BM1539+BN1539</f>
        <v>0</v>
      </c>
      <c r="DC1539" s="224">
        <f t="shared" ref="DC1539:DC1602" si="224">BF1539+BG1539+BH1539+BI1539+BJ1539+BK1539+BL1539+BO1539+BR1539</f>
        <v>0</v>
      </c>
      <c r="DD1539" s="224">
        <f t="shared" ref="DD1539:DD1602" si="225">DC1539+DB1539</f>
        <v>0</v>
      </c>
      <c r="DE1539" s="225">
        <f t="shared" ref="DE1539:DE1602" si="226">DD1539-BS1539</f>
        <v>0</v>
      </c>
      <c r="DF1539" s="222"/>
      <c r="DG1539" s="222"/>
    </row>
    <row r="1540" spans="90:111" x14ac:dyDescent="0.25">
      <c r="CL1540" s="223">
        <f t="shared" si="218"/>
        <v>0</v>
      </c>
      <c r="CM1540" s="223">
        <f t="shared" si="219"/>
        <v>0</v>
      </c>
      <c r="CN1540" s="223">
        <f t="shared" si="220"/>
        <v>0</v>
      </c>
      <c r="CO1540" s="223">
        <f t="shared" si="220"/>
        <v>0</v>
      </c>
      <c r="CP1540" s="223">
        <f t="shared" si="221"/>
        <v>0</v>
      </c>
      <c r="CQ1540" s="223">
        <f t="shared" si="222"/>
        <v>0</v>
      </c>
      <c r="CR1540" s="222"/>
      <c r="CS1540" s="222"/>
      <c r="CT1540" s="222"/>
      <c r="CU1540" s="222"/>
      <c r="CV1540" s="222"/>
      <c r="CW1540" s="222"/>
      <c r="CX1540" s="222"/>
      <c r="CY1540" s="222"/>
      <c r="CZ1540" s="222"/>
      <c r="DA1540" s="222"/>
      <c r="DB1540" s="224">
        <f t="shared" si="223"/>
        <v>0</v>
      </c>
      <c r="DC1540" s="224">
        <f t="shared" si="224"/>
        <v>0</v>
      </c>
      <c r="DD1540" s="224">
        <f t="shared" si="225"/>
        <v>0</v>
      </c>
      <c r="DE1540" s="225">
        <f t="shared" si="226"/>
        <v>0</v>
      </c>
      <c r="DF1540" s="222"/>
      <c r="DG1540" s="222"/>
    </row>
    <row r="1541" spans="90:111" x14ac:dyDescent="0.25">
      <c r="CL1541" s="223">
        <f t="shared" si="218"/>
        <v>0</v>
      </c>
      <c r="CM1541" s="223">
        <f t="shared" si="219"/>
        <v>0</v>
      </c>
      <c r="CN1541" s="223">
        <f t="shared" si="220"/>
        <v>0</v>
      </c>
      <c r="CO1541" s="223">
        <f t="shared" si="220"/>
        <v>0</v>
      </c>
      <c r="CP1541" s="223">
        <f t="shared" si="221"/>
        <v>0</v>
      </c>
      <c r="CQ1541" s="223">
        <f t="shared" si="222"/>
        <v>0</v>
      </c>
      <c r="CR1541" s="222"/>
      <c r="CS1541" s="222"/>
      <c r="CT1541" s="222"/>
      <c r="CU1541" s="222"/>
      <c r="CV1541" s="222"/>
      <c r="CW1541" s="222"/>
      <c r="CX1541" s="222"/>
      <c r="CY1541" s="222"/>
      <c r="CZ1541" s="222"/>
      <c r="DA1541" s="222"/>
      <c r="DB1541" s="224">
        <f t="shared" si="223"/>
        <v>0</v>
      </c>
      <c r="DC1541" s="224">
        <f t="shared" si="224"/>
        <v>0</v>
      </c>
      <c r="DD1541" s="224">
        <f t="shared" si="225"/>
        <v>0</v>
      </c>
      <c r="DE1541" s="225">
        <f t="shared" si="226"/>
        <v>0</v>
      </c>
      <c r="DF1541" s="222"/>
      <c r="DG1541" s="222"/>
    </row>
    <row r="1542" spans="90:111" x14ac:dyDescent="0.25">
      <c r="CL1542" s="223">
        <f t="shared" si="218"/>
        <v>0</v>
      </c>
      <c r="CM1542" s="223">
        <f t="shared" si="219"/>
        <v>0</v>
      </c>
      <c r="CN1542" s="223">
        <f t="shared" si="220"/>
        <v>0</v>
      </c>
      <c r="CO1542" s="223">
        <f t="shared" si="220"/>
        <v>0</v>
      </c>
      <c r="CP1542" s="223">
        <f t="shared" si="221"/>
        <v>0</v>
      </c>
      <c r="CQ1542" s="223">
        <f t="shared" si="222"/>
        <v>0</v>
      </c>
      <c r="CR1542" s="222"/>
      <c r="CS1542" s="222"/>
      <c r="CT1542" s="222"/>
      <c r="CU1542" s="222"/>
      <c r="CV1542" s="222"/>
      <c r="CW1542" s="222"/>
      <c r="CX1542" s="222"/>
      <c r="CY1542" s="222"/>
      <c r="CZ1542" s="222"/>
      <c r="DA1542" s="222"/>
      <c r="DB1542" s="224">
        <f t="shared" si="223"/>
        <v>0</v>
      </c>
      <c r="DC1542" s="224">
        <f t="shared" si="224"/>
        <v>0</v>
      </c>
      <c r="DD1542" s="224">
        <f t="shared" si="225"/>
        <v>0</v>
      </c>
      <c r="DE1542" s="225">
        <f t="shared" si="226"/>
        <v>0</v>
      </c>
      <c r="DF1542" s="222"/>
      <c r="DG1542" s="222"/>
    </row>
    <row r="1543" spans="90:111" x14ac:dyDescent="0.25">
      <c r="CL1543" s="223">
        <f t="shared" si="218"/>
        <v>0</v>
      </c>
      <c r="CM1543" s="223">
        <f t="shared" si="219"/>
        <v>0</v>
      </c>
      <c r="CN1543" s="223">
        <f t="shared" si="220"/>
        <v>0</v>
      </c>
      <c r="CO1543" s="223">
        <f t="shared" si="220"/>
        <v>0</v>
      </c>
      <c r="CP1543" s="223">
        <f t="shared" si="221"/>
        <v>0</v>
      </c>
      <c r="CQ1543" s="223">
        <f t="shared" si="222"/>
        <v>0</v>
      </c>
      <c r="CR1543" s="222"/>
      <c r="CS1543" s="222"/>
      <c r="CT1543" s="222"/>
      <c r="CU1543" s="222"/>
      <c r="CV1543" s="222"/>
      <c r="CW1543" s="222"/>
      <c r="CX1543" s="222"/>
      <c r="CY1543" s="222"/>
      <c r="CZ1543" s="222"/>
      <c r="DA1543" s="222"/>
      <c r="DB1543" s="224">
        <f t="shared" si="223"/>
        <v>0</v>
      </c>
      <c r="DC1543" s="224">
        <f t="shared" si="224"/>
        <v>0</v>
      </c>
      <c r="DD1543" s="224">
        <f t="shared" si="225"/>
        <v>0</v>
      </c>
      <c r="DE1543" s="225">
        <f t="shared" si="226"/>
        <v>0</v>
      </c>
      <c r="DF1543" s="222"/>
      <c r="DG1543" s="222"/>
    </row>
    <row r="1544" spans="90:111" x14ac:dyDescent="0.25">
      <c r="CL1544" s="223">
        <f t="shared" si="218"/>
        <v>0</v>
      </c>
      <c r="CM1544" s="223">
        <f t="shared" si="219"/>
        <v>0</v>
      </c>
      <c r="CN1544" s="223">
        <f t="shared" si="220"/>
        <v>0</v>
      </c>
      <c r="CO1544" s="223">
        <f t="shared" si="220"/>
        <v>0</v>
      </c>
      <c r="CP1544" s="223">
        <f t="shared" si="221"/>
        <v>0</v>
      </c>
      <c r="CQ1544" s="223">
        <f t="shared" si="222"/>
        <v>0</v>
      </c>
      <c r="CR1544" s="222"/>
      <c r="CS1544" s="222"/>
      <c r="CT1544" s="222"/>
      <c r="CU1544" s="222"/>
      <c r="CV1544" s="222"/>
      <c r="CW1544" s="222"/>
      <c r="CX1544" s="222"/>
      <c r="CY1544" s="222"/>
      <c r="CZ1544" s="222"/>
      <c r="DA1544" s="222"/>
      <c r="DB1544" s="224">
        <f t="shared" si="223"/>
        <v>0</v>
      </c>
      <c r="DC1544" s="224">
        <f t="shared" si="224"/>
        <v>0</v>
      </c>
      <c r="DD1544" s="224">
        <f t="shared" si="225"/>
        <v>0</v>
      </c>
      <c r="DE1544" s="225">
        <f t="shared" si="226"/>
        <v>0</v>
      </c>
      <c r="DF1544" s="222"/>
      <c r="DG1544" s="222"/>
    </row>
    <row r="1545" spans="90:111" x14ac:dyDescent="0.25">
      <c r="CL1545" s="223">
        <f t="shared" si="218"/>
        <v>0</v>
      </c>
      <c r="CM1545" s="223">
        <f t="shared" si="219"/>
        <v>0</v>
      </c>
      <c r="CN1545" s="223">
        <f t="shared" si="220"/>
        <v>0</v>
      </c>
      <c r="CO1545" s="223">
        <f t="shared" si="220"/>
        <v>0</v>
      </c>
      <c r="CP1545" s="223">
        <f t="shared" si="221"/>
        <v>0</v>
      </c>
      <c r="CQ1545" s="223">
        <f t="shared" si="222"/>
        <v>0</v>
      </c>
      <c r="CR1545" s="222"/>
      <c r="CS1545" s="222"/>
      <c r="CT1545" s="222"/>
      <c r="CU1545" s="222"/>
      <c r="CV1545" s="222"/>
      <c r="CW1545" s="222"/>
      <c r="CX1545" s="222"/>
      <c r="CY1545" s="222"/>
      <c r="CZ1545" s="222"/>
      <c r="DA1545" s="222"/>
      <c r="DB1545" s="224">
        <f t="shared" si="223"/>
        <v>0</v>
      </c>
      <c r="DC1545" s="224">
        <f t="shared" si="224"/>
        <v>0</v>
      </c>
      <c r="DD1545" s="224">
        <f t="shared" si="225"/>
        <v>0</v>
      </c>
      <c r="DE1545" s="225">
        <f t="shared" si="226"/>
        <v>0</v>
      </c>
      <c r="DF1545" s="222"/>
      <c r="DG1545" s="222"/>
    </row>
    <row r="1546" spans="90:111" x14ac:dyDescent="0.25">
      <c r="CL1546" s="223">
        <f t="shared" si="218"/>
        <v>0</v>
      </c>
      <c r="CM1546" s="223">
        <f t="shared" si="219"/>
        <v>0</v>
      </c>
      <c r="CN1546" s="223">
        <f t="shared" si="220"/>
        <v>0</v>
      </c>
      <c r="CO1546" s="223">
        <f t="shared" si="220"/>
        <v>0</v>
      </c>
      <c r="CP1546" s="223">
        <f t="shared" si="221"/>
        <v>0</v>
      </c>
      <c r="CQ1546" s="223">
        <f t="shared" si="222"/>
        <v>0</v>
      </c>
      <c r="CR1546" s="222"/>
      <c r="CS1546" s="222"/>
      <c r="CT1546" s="222"/>
      <c r="CU1546" s="222"/>
      <c r="CV1546" s="222"/>
      <c r="CW1546" s="222"/>
      <c r="CX1546" s="222"/>
      <c r="CY1546" s="222"/>
      <c r="CZ1546" s="222"/>
      <c r="DA1546" s="222"/>
      <c r="DB1546" s="224">
        <f t="shared" si="223"/>
        <v>0</v>
      </c>
      <c r="DC1546" s="224">
        <f t="shared" si="224"/>
        <v>0</v>
      </c>
      <c r="DD1546" s="224">
        <f t="shared" si="225"/>
        <v>0</v>
      </c>
      <c r="DE1546" s="225">
        <f t="shared" si="226"/>
        <v>0</v>
      </c>
      <c r="DF1546" s="222"/>
      <c r="DG1546" s="222"/>
    </row>
    <row r="1547" spans="90:111" x14ac:dyDescent="0.25">
      <c r="CL1547" s="223">
        <f t="shared" si="218"/>
        <v>0</v>
      </c>
      <c r="CM1547" s="223">
        <f t="shared" si="219"/>
        <v>0</v>
      </c>
      <c r="CN1547" s="223">
        <f t="shared" si="220"/>
        <v>0</v>
      </c>
      <c r="CO1547" s="223">
        <f t="shared" si="220"/>
        <v>0</v>
      </c>
      <c r="CP1547" s="223">
        <f t="shared" si="221"/>
        <v>0</v>
      </c>
      <c r="CQ1547" s="223">
        <f t="shared" si="222"/>
        <v>0</v>
      </c>
      <c r="CR1547" s="222"/>
      <c r="CS1547" s="222"/>
      <c r="CT1547" s="222"/>
      <c r="CU1547" s="222"/>
      <c r="CV1547" s="222"/>
      <c r="CW1547" s="222"/>
      <c r="CX1547" s="222"/>
      <c r="CY1547" s="222"/>
      <c r="CZ1547" s="222"/>
      <c r="DA1547" s="222"/>
      <c r="DB1547" s="224">
        <f t="shared" si="223"/>
        <v>0</v>
      </c>
      <c r="DC1547" s="224">
        <f t="shared" si="224"/>
        <v>0</v>
      </c>
      <c r="DD1547" s="224">
        <f t="shared" si="225"/>
        <v>0</v>
      </c>
      <c r="DE1547" s="225">
        <f t="shared" si="226"/>
        <v>0</v>
      </c>
      <c r="DF1547" s="222"/>
      <c r="DG1547" s="222"/>
    </row>
    <row r="1548" spans="90:111" x14ac:dyDescent="0.25">
      <c r="CL1548" s="223">
        <f t="shared" si="218"/>
        <v>0</v>
      </c>
      <c r="CM1548" s="223">
        <f t="shared" si="219"/>
        <v>0</v>
      </c>
      <c r="CN1548" s="223">
        <f t="shared" si="220"/>
        <v>0</v>
      </c>
      <c r="CO1548" s="223">
        <f t="shared" si="220"/>
        <v>0</v>
      </c>
      <c r="CP1548" s="223">
        <f t="shared" si="221"/>
        <v>0</v>
      </c>
      <c r="CQ1548" s="223">
        <f t="shared" si="222"/>
        <v>0</v>
      </c>
      <c r="CR1548" s="222"/>
      <c r="CS1548" s="222"/>
      <c r="CT1548" s="222"/>
      <c r="CU1548" s="222"/>
      <c r="CV1548" s="222"/>
      <c r="CW1548" s="222"/>
      <c r="CX1548" s="222"/>
      <c r="CY1548" s="222"/>
      <c r="CZ1548" s="222"/>
      <c r="DA1548" s="222"/>
      <c r="DB1548" s="224">
        <f t="shared" si="223"/>
        <v>0</v>
      </c>
      <c r="DC1548" s="224">
        <f t="shared" si="224"/>
        <v>0</v>
      </c>
      <c r="DD1548" s="224">
        <f t="shared" si="225"/>
        <v>0</v>
      </c>
      <c r="DE1548" s="225">
        <f t="shared" si="226"/>
        <v>0</v>
      </c>
      <c r="DF1548" s="222"/>
      <c r="DG1548" s="222"/>
    </row>
    <row r="1549" spans="90:111" x14ac:dyDescent="0.25">
      <c r="CL1549" s="223">
        <f t="shared" si="218"/>
        <v>0</v>
      </c>
      <c r="CM1549" s="223">
        <f t="shared" si="219"/>
        <v>0</v>
      </c>
      <c r="CN1549" s="223">
        <f t="shared" si="220"/>
        <v>0</v>
      </c>
      <c r="CO1549" s="223">
        <f t="shared" si="220"/>
        <v>0</v>
      </c>
      <c r="CP1549" s="223">
        <f t="shared" si="221"/>
        <v>0</v>
      </c>
      <c r="CQ1549" s="223">
        <f t="shared" si="222"/>
        <v>0</v>
      </c>
      <c r="CR1549" s="222"/>
      <c r="CS1549" s="222"/>
      <c r="CT1549" s="222"/>
      <c r="CU1549" s="222"/>
      <c r="CV1549" s="222"/>
      <c r="CW1549" s="222"/>
      <c r="CX1549" s="222"/>
      <c r="CY1549" s="222"/>
      <c r="CZ1549" s="222"/>
      <c r="DA1549" s="222"/>
      <c r="DB1549" s="224">
        <f t="shared" si="223"/>
        <v>0</v>
      </c>
      <c r="DC1549" s="224">
        <f t="shared" si="224"/>
        <v>0</v>
      </c>
      <c r="DD1549" s="224">
        <f t="shared" si="225"/>
        <v>0</v>
      </c>
      <c r="DE1549" s="225">
        <f t="shared" si="226"/>
        <v>0</v>
      </c>
      <c r="DF1549" s="222"/>
      <c r="DG1549" s="222"/>
    </row>
    <row r="1550" spans="90:111" x14ac:dyDescent="0.25">
      <c r="CL1550" s="223">
        <f t="shared" si="218"/>
        <v>0</v>
      </c>
      <c r="CM1550" s="223">
        <f t="shared" si="219"/>
        <v>0</v>
      </c>
      <c r="CN1550" s="223">
        <f t="shared" si="220"/>
        <v>0</v>
      </c>
      <c r="CO1550" s="223">
        <f t="shared" si="220"/>
        <v>0</v>
      </c>
      <c r="CP1550" s="223">
        <f t="shared" si="221"/>
        <v>0</v>
      </c>
      <c r="CQ1550" s="223">
        <f t="shared" si="222"/>
        <v>0</v>
      </c>
      <c r="CR1550" s="222"/>
      <c r="CS1550" s="222"/>
      <c r="CT1550" s="222"/>
      <c r="CU1550" s="222"/>
      <c r="CV1550" s="222"/>
      <c r="CW1550" s="222"/>
      <c r="CX1550" s="222"/>
      <c r="CY1550" s="222"/>
      <c r="CZ1550" s="222"/>
      <c r="DA1550" s="222"/>
      <c r="DB1550" s="224">
        <f t="shared" si="223"/>
        <v>0</v>
      </c>
      <c r="DC1550" s="224">
        <f t="shared" si="224"/>
        <v>0</v>
      </c>
      <c r="DD1550" s="224">
        <f t="shared" si="225"/>
        <v>0</v>
      </c>
      <c r="DE1550" s="225">
        <f t="shared" si="226"/>
        <v>0</v>
      </c>
      <c r="DF1550" s="222"/>
      <c r="DG1550" s="222"/>
    </row>
    <row r="1551" spans="90:111" x14ac:dyDescent="0.25">
      <c r="CL1551" s="223">
        <f t="shared" si="218"/>
        <v>0</v>
      </c>
      <c r="CM1551" s="223">
        <f t="shared" si="219"/>
        <v>0</v>
      </c>
      <c r="CN1551" s="223">
        <f t="shared" si="220"/>
        <v>0</v>
      </c>
      <c r="CO1551" s="223">
        <f t="shared" si="220"/>
        <v>0</v>
      </c>
      <c r="CP1551" s="223">
        <f t="shared" si="221"/>
        <v>0</v>
      </c>
      <c r="CQ1551" s="223">
        <f t="shared" si="222"/>
        <v>0</v>
      </c>
      <c r="CR1551" s="222"/>
      <c r="CS1551" s="222"/>
      <c r="CT1551" s="222"/>
      <c r="CU1551" s="222"/>
      <c r="CV1551" s="222"/>
      <c r="CW1551" s="222"/>
      <c r="CX1551" s="222"/>
      <c r="CY1551" s="222"/>
      <c r="CZ1551" s="222"/>
      <c r="DA1551" s="222"/>
      <c r="DB1551" s="224">
        <f t="shared" si="223"/>
        <v>0</v>
      </c>
      <c r="DC1551" s="224">
        <f t="shared" si="224"/>
        <v>0</v>
      </c>
      <c r="DD1551" s="224">
        <f t="shared" si="225"/>
        <v>0</v>
      </c>
      <c r="DE1551" s="225">
        <f t="shared" si="226"/>
        <v>0</v>
      </c>
      <c r="DF1551" s="222"/>
      <c r="DG1551" s="222"/>
    </row>
    <row r="1552" spans="90:111" x14ac:dyDescent="0.25">
      <c r="CL1552" s="223">
        <f t="shared" si="218"/>
        <v>0</v>
      </c>
      <c r="CM1552" s="223">
        <f t="shared" si="219"/>
        <v>0</v>
      </c>
      <c r="CN1552" s="223">
        <f t="shared" si="220"/>
        <v>0</v>
      </c>
      <c r="CO1552" s="223">
        <f t="shared" si="220"/>
        <v>0</v>
      </c>
      <c r="CP1552" s="223">
        <f t="shared" si="221"/>
        <v>0</v>
      </c>
      <c r="CQ1552" s="223">
        <f t="shared" si="222"/>
        <v>0</v>
      </c>
      <c r="CR1552" s="222"/>
      <c r="CS1552" s="222"/>
      <c r="CT1552" s="222"/>
      <c r="CU1552" s="222"/>
      <c r="CV1552" s="222"/>
      <c r="CW1552" s="222"/>
      <c r="CX1552" s="222"/>
      <c r="CY1552" s="222"/>
      <c r="CZ1552" s="222"/>
      <c r="DA1552" s="222"/>
      <c r="DB1552" s="224">
        <f t="shared" si="223"/>
        <v>0</v>
      </c>
      <c r="DC1552" s="224">
        <f t="shared" si="224"/>
        <v>0</v>
      </c>
      <c r="DD1552" s="224">
        <f t="shared" si="225"/>
        <v>0</v>
      </c>
      <c r="DE1552" s="225">
        <f t="shared" si="226"/>
        <v>0</v>
      </c>
      <c r="DF1552" s="222"/>
      <c r="DG1552" s="222"/>
    </row>
    <row r="1553" spans="90:111" x14ac:dyDescent="0.25">
      <c r="CL1553" s="223">
        <f t="shared" si="218"/>
        <v>0</v>
      </c>
      <c r="CM1553" s="223">
        <f t="shared" si="219"/>
        <v>0</v>
      </c>
      <c r="CN1553" s="223">
        <f t="shared" si="220"/>
        <v>0</v>
      </c>
      <c r="CO1553" s="223">
        <f t="shared" si="220"/>
        <v>0</v>
      </c>
      <c r="CP1553" s="223">
        <f t="shared" si="221"/>
        <v>0</v>
      </c>
      <c r="CQ1553" s="223">
        <f t="shared" si="222"/>
        <v>0</v>
      </c>
      <c r="CR1553" s="222"/>
      <c r="CS1553" s="222"/>
      <c r="CT1553" s="222"/>
      <c r="CU1553" s="222"/>
      <c r="CV1553" s="222"/>
      <c r="CW1553" s="222"/>
      <c r="CX1553" s="222"/>
      <c r="CY1553" s="222"/>
      <c r="CZ1553" s="222"/>
      <c r="DA1553" s="222"/>
      <c r="DB1553" s="224">
        <f t="shared" si="223"/>
        <v>0</v>
      </c>
      <c r="DC1553" s="224">
        <f t="shared" si="224"/>
        <v>0</v>
      </c>
      <c r="DD1553" s="224">
        <f t="shared" si="225"/>
        <v>0</v>
      </c>
      <c r="DE1553" s="225">
        <f t="shared" si="226"/>
        <v>0</v>
      </c>
      <c r="DF1553" s="222"/>
      <c r="DG1553" s="222"/>
    </row>
    <row r="1554" spans="90:111" x14ac:dyDescent="0.25">
      <c r="CL1554" s="223">
        <f t="shared" si="218"/>
        <v>0</v>
      </c>
      <c r="CM1554" s="223">
        <f t="shared" si="219"/>
        <v>0</v>
      </c>
      <c r="CN1554" s="223">
        <f t="shared" si="220"/>
        <v>0</v>
      </c>
      <c r="CO1554" s="223">
        <f t="shared" si="220"/>
        <v>0</v>
      </c>
      <c r="CP1554" s="223">
        <f t="shared" si="221"/>
        <v>0</v>
      </c>
      <c r="CQ1554" s="223">
        <f t="shared" si="222"/>
        <v>0</v>
      </c>
      <c r="CR1554" s="222"/>
      <c r="CS1554" s="222"/>
      <c r="CT1554" s="222"/>
      <c r="CU1554" s="222"/>
      <c r="CV1554" s="222"/>
      <c r="CW1554" s="222"/>
      <c r="CX1554" s="222"/>
      <c r="CY1554" s="222"/>
      <c r="CZ1554" s="222"/>
      <c r="DA1554" s="222"/>
      <c r="DB1554" s="224">
        <f t="shared" si="223"/>
        <v>0</v>
      </c>
      <c r="DC1554" s="224">
        <f t="shared" si="224"/>
        <v>0</v>
      </c>
      <c r="DD1554" s="224">
        <f t="shared" si="225"/>
        <v>0</v>
      </c>
      <c r="DE1554" s="225">
        <f t="shared" si="226"/>
        <v>0</v>
      </c>
      <c r="DF1554" s="222"/>
      <c r="DG1554" s="222"/>
    </row>
    <row r="1555" spans="90:111" x14ac:dyDescent="0.25">
      <c r="CL1555" s="223">
        <f t="shared" si="218"/>
        <v>0</v>
      </c>
      <c r="CM1555" s="223">
        <f t="shared" si="219"/>
        <v>0</v>
      </c>
      <c r="CN1555" s="223">
        <f t="shared" si="220"/>
        <v>0</v>
      </c>
      <c r="CO1555" s="223">
        <f t="shared" si="220"/>
        <v>0</v>
      </c>
      <c r="CP1555" s="223">
        <f t="shared" si="221"/>
        <v>0</v>
      </c>
      <c r="CQ1555" s="223">
        <f t="shared" si="222"/>
        <v>0</v>
      </c>
      <c r="CR1555" s="222"/>
      <c r="CS1555" s="222"/>
      <c r="CT1555" s="222"/>
      <c r="CU1555" s="222"/>
      <c r="CV1555" s="222"/>
      <c r="CW1555" s="222"/>
      <c r="CX1555" s="222"/>
      <c r="CY1555" s="222"/>
      <c r="CZ1555" s="222"/>
      <c r="DA1555" s="222"/>
      <c r="DB1555" s="224">
        <f t="shared" si="223"/>
        <v>0</v>
      </c>
      <c r="DC1555" s="224">
        <f t="shared" si="224"/>
        <v>0</v>
      </c>
      <c r="DD1555" s="224">
        <f t="shared" si="225"/>
        <v>0</v>
      </c>
      <c r="DE1555" s="225">
        <f t="shared" si="226"/>
        <v>0</v>
      </c>
      <c r="DF1555" s="222"/>
      <c r="DG1555" s="222"/>
    </row>
    <row r="1556" spans="90:111" x14ac:dyDescent="0.25">
      <c r="CL1556" s="223">
        <f t="shared" si="218"/>
        <v>0</v>
      </c>
      <c r="CM1556" s="223">
        <f t="shared" si="219"/>
        <v>0</v>
      </c>
      <c r="CN1556" s="223">
        <f t="shared" si="220"/>
        <v>0</v>
      </c>
      <c r="CO1556" s="223">
        <f t="shared" si="220"/>
        <v>0</v>
      </c>
      <c r="CP1556" s="223">
        <f t="shared" si="221"/>
        <v>0</v>
      </c>
      <c r="CQ1556" s="223">
        <f t="shared" si="222"/>
        <v>0</v>
      </c>
      <c r="CR1556" s="222"/>
      <c r="CS1556" s="222"/>
      <c r="CT1556" s="222"/>
      <c r="CU1556" s="222"/>
      <c r="CV1556" s="222"/>
      <c r="CW1556" s="222"/>
      <c r="CX1556" s="222"/>
      <c r="CY1556" s="222"/>
      <c r="CZ1556" s="222"/>
      <c r="DA1556" s="222"/>
      <c r="DB1556" s="224">
        <f t="shared" si="223"/>
        <v>0</v>
      </c>
      <c r="DC1556" s="224">
        <f t="shared" si="224"/>
        <v>0</v>
      </c>
      <c r="DD1556" s="224">
        <f t="shared" si="225"/>
        <v>0</v>
      </c>
      <c r="DE1556" s="225">
        <f t="shared" si="226"/>
        <v>0</v>
      </c>
      <c r="DF1556" s="222"/>
      <c r="DG1556" s="222"/>
    </row>
    <row r="1557" spans="90:111" x14ac:dyDescent="0.25">
      <c r="CL1557" s="223">
        <f t="shared" si="218"/>
        <v>0</v>
      </c>
      <c r="CM1557" s="223">
        <f t="shared" si="219"/>
        <v>0</v>
      </c>
      <c r="CN1557" s="223">
        <f t="shared" si="220"/>
        <v>0</v>
      </c>
      <c r="CO1557" s="223">
        <f t="shared" si="220"/>
        <v>0</v>
      </c>
      <c r="CP1557" s="223">
        <f t="shared" si="221"/>
        <v>0</v>
      </c>
      <c r="CQ1557" s="223">
        <f t="shared" si="222"/>
        <v>0</v>
      </c>
      <c r="CR1557" s="222"/>
      <c r="CS1557" s="222"/>
      <c r="CT1557" s="222"/>
      <c r="CU1557" s="222"/>
      <c r="CV1557" s="222"/>
      <c r="CW1557" s="222"/>
      <c r="CX1557" s="222"/>
      <c r="CY1557" s="222"/>
      <c r="CZ1557" s="222"/>
      <c r="DA1557" s="222"/>
      <c r="DB1557" s="224">
        <f t="shared" si="223"/>
        <v>0</v>
      </c>
      <c r="DC1557" s="224">
        <f t="shared" si="224"/>
        <v>0</v>
      </c>
      <c r="DD1557" s="224">
        <f t="shared" si="225"/>
        <v>0</v>
      </c>
      <c r="DE1557" s="225">
        <f t="shared" si="226"/>
        <v>0</v>
      </c>
      <c r="DF1557" s="222"/>
      <c r="DG1557" s="222"/>
    </row>
    <row r="1558" spans="90:111" x14ac:dyDescent="0.25">
      <c r="CL1558" s="223">
        <f t="shared" si="218"/>
        <v>0</v>
      </c>
      <c r="CM1558" s="223">
        <f t="shared" si="219"/>
        <v>0</v>
      </c>
      <c r="CN1558" s="223">
        <f t="shared" si="220"/>
        <v>0</v>
      </c>
      <c r="CO1558" s="223">
        <f t="shared" si="220"/>
        <v>0</v>
      </c>
      <c r="CP1558" s="223">
        <f t="shared" si="221"/>
        <v>0</v>
      </c>
      <c r="CQ1558" s="223">
        <f t="shared" si="222"/>
        <v>0</v>
      </c>
      <c r="CR1558" s="222"/>
      <c r="CS1558" s="222"/>
      <c r="CT1558" s="222"/>
      <c r="CU1558" s="222"/>
      <c r="CV1558" s="222"/>
      <c r="CW1558" s="222"/>
      <c r="CX1558" s="222"/>
      <c r="CY1558" s="222"/>
      <c r="CZ1558" s="222"/>
      <c r="DA1558" s="222"/>
      <c r="DB1558" s="224">
        <f t="shared" si="223"/>
        <v>0</v>
      </c>
      <c r="DC1558" s="224">
        <f t="shared" si="224"/>
        <v>0</v>
      </c>
      <c r="DD1558" s="224">
        <f t="shared" si="225"/>
        <v>0</v>
      </c>
      <c r="DE1558" s="225">
        <f t="shared" si="226"/>
        <v>0</v>
      </c>
      <c r="DF1558" s="222"/>
      <c r="DG1558" s="222"/>
    </row>
    <row r="1559" spans="90:111" x14ac:dyDescent="0.25">
      <c r="CL1559" s="223">
        <f t="shared" si="218"/>
        <v>0</v>
      </c>
      <c r="CM1559" s="223">
        <f t="shared" si="219"/>
        <v>0</v>
      </c>
      <c r="CN1559" s="223">
        <f t="shared" si="220"/>
        <v>0</v>
      </c>
      <c r="CO1559" s="223">
        <f t="shared" si="220"/>
        <v>0</v>
      </c>
      <c r="CP1559" s="223">
        <f t="shared" si="221"/>
        <v>0</v>
      </c>
      <c r="CQ1559" s="223">
        <f t="shared" si="222"/>
        <v>0</v>
      </c>
      <c r="CR1559" s="222"/>
      <c r="CS1559" s="222"/>
      <c r="CT1559" s="222"/>
      <c r="CU1559" s="222"/>
      <c r="CV1559" s="222"/>
      <c r="CW1559" s="222"/>
      <c r="CX1559" s="222"/>
      <c r="CY1559" s="222"/>
      <c r="CZ1559" s="222"/>
      <c r="DA1559" s="222"/>
      <c r="DB1559" s="224">
        <f t="shared" si="223"/>
        <v>0</v>
      </c>
      <c r="DC1559" s="224">
        <f t="shared" si="224"/>
        <v>0</v>
      </c>
      <c r="DD1559" s="224">
        <f t="shared" si="225"/>
        <v>0</v>
      </c>
      <c r="DE1559" s="225">
        <f t="shared" si="226"/>
        <v>0</v>
      </c>
      <c r="DF1559" s="222"/>
      <c r="DG1559" s="222"/>
    </row>
    <row r="1560" spans="90:111" x14ac:dyDescent="0.25">
      <c r="CL1560" s="223">
        <f t="shared" si="218"/>
        <v>0</v>
      </c>
      <c r="CM1560" s="223">
        <f t="shared" si="219"/>
        <v>0</v>
      </c>
      <c r="CN1560" s="223">
        <f t="shared" si="220"/>
        <v>0</v>
      </c>
      <c r="CO1560" s="223">
        <f t="shared" si="220"/>
        <v>0</v>
      </c>
      <c r="CP1560" s="223">
        <f t="shared" si="221"/>
        <v>0</v>
      </c>
      <c r="CQ1560" s="223">
        <f t="shared" si="222"/>
        <v>0</v>
      </c>
      <c r="CR1560" s="222"/>
      <c r="CS1560" s="222"/>
      <c r="CT1560" s="222"/>
      <c r="CU1560" s="222"/>
      <c r="CV1560" s="222"/>
      <c r="CW1560" s="222"/>
      <c r="CX1560" s="222"/>
      <c r="CY1560" s="222"/>
      <c r="CZ1560" s="222"/>
      <c r="DA1560" s="222"/>
      <c r="DB1560" s="224">
        <f t="shared" si="223"/>
        <v>0</v>
      </c>
      <c r="DC1560" s="224">
        <f t="shared" si="224"/>
        <v>0</v>
      </c>
      <c r="DD1560" s="224">
        <f t="shared" si="225"/>
        <v>0</v>
      </c>
      <c r="DE1560" s="225">
        <f t="shared" si="226"/>
        <v>0</v>
      </c>
      <c r="DF1560" s="222"/>
      <c r="DG1560" s="222"/>
    </row>
    <row r="1561" spans="90:111" x14ac:dyDescent="0.25">
      <c r="CL1561" s="223">
        <f t="shared" si="218"/>
        <v>0</v>
      </c>
      <c r="CM1561" s="223">
        <f t="shared" si="219"/>
        <v>0</v>
      </c>
      <c r="CN1561" s="223">
        <f t="shared" si="220"/>
        <v>0</v>
      </c>
      <c r="CO1561" s="223">
        <f t="shared" si="220"/>
        <v>0</v>
      </c>
      <c r="CP1561" s="223">
        <f t="shared" si="221"/>
        <v>0</v>
      </c>
      <c r="CQ1561" s="223">
        <f t="shared" si="222"/>
        <v>0</v>
      </c>
      <c r="CR1561" s="222"/>
      <c r="CS1561" s="222"/>
      <c r="CT1561" s="222"/>
      <c r="CU1561" s="222"/>
      <c r="CV1561" s="222"/>
      <c r="CW1561" s="222"/>
      <c r="CX1561" s="222"/>
      <c r="CY1561" s="222"/>
      <c r="CZ1561" s="222"/>
      <c r="DA1561" s="222"/>
      <c r="DB1561" s="224">
        <f t="shared" si="223"/>
        <v>0</v>
      </c>
      <c r="DC1561" s="224">
        <f t="shared" si="224"/>
        <v>0</v>
      </c>
      <c r="DD1561" s="224">
        <f t="shared" si="225"/>
        <v>0</v>
      </c>
      <c r="DE1561" s="225">
        <f t="shared" si="226"/>
        <v>0</v>
      </c>
      <c r="DF1561" s="222"/>
      <c r="DG1561" s="222"/>
    </row>
    <row r="1562" spans="90:111" x14ac:dyDescent="0.25">
      <c r="CL1562" s="223">
        <f t="shared" si="218"/>
        <v>0</v>
      </c>
      <c r="CM1562" s="223">
        <f t="shared" si="219"/>
        <v>0</v>
      </c>
      <c r="CN1562" s="223">
        <f t="shared" si="220"/>
        <v>0</v>
      </c>
      <c r="CO1562" s="223">
        <f t="shared" si="220"/>
        <v>0</v>
      </c>
      <c r="CP1562" s="223">
        <f t="shared" si="221"/>
        <v>0</v>
      </c>
      <c r="CQ1562" s="223">
        <f t="shared" si="222"/>
        <v>0</v>
      </c>
      <c r="CR1562" s="222"/>
      <c r="CS1562" s="222"/>
      <c r="CT1562" s="222"/>
      <c r="CU1562" s="222"/>
      <c r="CV1562" s="222"/>
      <c r="CW1562" s="222"/>
      <c r="CX1562" s="222"/>
      <c r="CY1562" s="222"/>
      <c r="CZ1562" s="222"/>
      <c r="DA1562" s="222"/>
      <c r="DB1562" s="224">
        <f t="shared" si="223"/>
        <v>0</v>
      </c>
      <c r="DC1562" s="224">
        <f t="shared" si="224"/>
        <v>0</v>
      </c>
      <c r="DD1562" s="224">
        <f t="shared" si="225"/>
        <v>0</v>
      </c>
      <c r="DE1562" s="225">
        <f t="shared" si="226"/>
        <v>0</v>
      </c>
      <c r="DF1562" s="222"/>
      <c r="DG1562" s="222"/>
    </row>
    <row r="1563" spans="90:111" x14ac:dyDescent="0.25">
      <c r="CL1563" s="223">
        <f t="shared" si="218"/>
        <v>0</v>
      </c>
      <c r="CM1563" s="223">
        <f t="shared" si="219"/>
        <v>0</v>
      </c>
      <c r="CN1563" s="223">
        <f t="shared" si="220"/>
        <v>0</v>
      </c>
      <c r="CO1563" s="223">
        <f t="shared" si="220"/>
        <v>0</v>
      </c>
      <c r="CP1563" s="223">
        <f t="shared" si="221"/>
        <v>0</v>
      </c>
      <c r="CQ1563" s="223">
        <f t="shared" si="222"/>
        <v>0</v>
      </c>
      <c r="CR1563" s="222"/>
      <c r="CS1563" s="222"/>
      <c r="CT1563" s="222"/>
      <c r="CU1563" s="222"/>
      <c r="CV1563" s="222"/>
      <c r="CW1563" s="222"/>
      <c r="CX1563" s="222"/>
      <c r="CY1563" s="222"/>
      <c r="CZ1563" s="222"/>
      <c r="DA1563" s="222"/>
      <c r="DB1563" s="224">
        <f t="shared" si="223"/>
        <v>0</v>
      </c>
      <c r="DC1563" s="224">
        <f t="shared" si="224"/>
        <v>0</v>
      </c>
      <c r="DD1563" s="224">
        <f t="shared" si="225"/>
        <v>0</v>
      </c>
      <c r="DE1563" s="225">
        <f t="shared" si="226"/>
        <v>0</v>
      </c>
      <c r="DF1563" s="222"/>
      <c r="DG1563" s="222"/>
    </row>
    <row r="1564" spans="90:111" x14ac:dyDescent="0.25">
      <c r="CL1564" s="223">
        <f t="shared" si="218"/>
        <v>0</v>
      </c>
      <c r="CM1564" s="223">
        <f t="shared" si="219"/>
        <v>0</v>
      </c>
      <c r="CN1564" s="223">
        <f t="shared" si="220"/>
        <v>0</v>
      </c>
      <c r="CO1564" s="223">
        <f t="shared" si="220"/>
        <v>0</v>
      </c>
      <c r="CP1564" s="223">
        <f t="shared" si="221"/>
        <v>0</v>
      </c>
      <c r="CQ1564" s="223">
        <f t="shared" si="222"/>
        <v>0</v>
      </c>
      <c r="CR1564" s="222"/>
      <c r="CS1564" s="222"/>
      <c r="CT1564" s="222"/>
      <c r="CU1564" s="222"/>
      <c r="CV1564" s="222"/>
      <c r="CW1564" s="222"/>
      <c r="CX1564" s="222"/>
      <c r="CY1564" s="222"/>
      <c r="CZ1564" s="222"/>
      <c r="DA1564" s="222"/>
      <c r="DB1564" s="224">
        <f t="shared" si="223"/>
        <v>0</v>
      </c>
      <c r="DC1564" s="224">
        <f t="shared" si="224"/>
        <v>0</v>
      </c>
      <c r="DD1564" s="224">
        <f t="shared" si="225"/>
        <v>0</v>
      </c>
      <c r="DE1564" s="225">
        <f t="shared" si="226"/>
        <v>0</v>
      </c>
      <c r="DF1564" s="222"/>
      <c r="DG1564" s="222"/>
    </row>
    <row r="1565" spans="90:111" x14ac:dyDescent="0.25">
      <c r="CL1565" s="223">
        <f t="shared" si="218"/>
        <v>0</v>
      </c>
      <c r="CM1565" s="223">
        <f t="shared" si="219"/>
        <v>0</v>
      </c>
      <c r="CN1565" s="223">
        <f t="shared" si="220"/>
        <v>0</v>
      </c>
      <c r="CO1565" s="223">
        <f t="shared" si="220"/>
        <v>0</v>
      </c>
      <c r="CP1565" s="223">
        <f t="shared" si="221"/>
        <v>0</v>
      </c>
      <c r="CQ1565" s="223">
        <f t="shared" si="222"/>
        <v>0</v>
      </c>
      <c r="CR1565" s="222"/>
      <c r="CS1565" s="222"/>
      <c r="CT1565" s="222"/>
      <c r="CU1565" s="222"/>
      <c r="CV1565" s="222"/>
      <c r="CW1565" s="222"/>
      <c r="CX1565" s="222"/>
      <c r="CY1565" s="222"/>
      <c r="CZ1565" s="222"/>
      <c r="DA1565" s="222"/>
      <c r="DB1565" s="224">
        <f t="shared" si="223"/>
        <v>0</v>
      </c>
      <c r="DC1565" s="224">
        <f t="shared" si="224"/>
        <v>0</v>
      </c>
      <c r="DD1565" s="224">
        <f t="shared" si="225"/>
        <v>0</v>
      </c>
      <c r="DE1565" s="225">
        <f t="shared" si="226"/>
        <v>0</v>
      </c>
      <c r="DF1565" s="222"/>
      <c r="DG1565" s="222"/>
    </row>
    <row r="1566" spans="90:111" x14ac:dyDescent="0.25">
      <c r="CL1566" s="223">
        <f t="shared" si="218"/>
        <v>0</v>
      </c>
      <c r="CM1566" s="223">
        <f t="shared" si="219"/>
        <v>0</v>
      </c>
      <c r="CN1566" s="223">
        <f t="shared" si="220"/>
        <v>0</v>
      </c>
      <c r="CO1566" s="223">
        <f t="shared" si="220"/>
        <v>0</v>
      </c>
      <c r="CP1566" s="223">
        <f t="shared" si="221"/>
        <v>0</v>
      </c>
      <c r="CQ1566" s="223">
        <f t="shared" si="222"/>
        <v>0</v>
      </c>
      <c r="CR1566" s="222"/>
      <c r="CS1566" s="222"/>
      <c r="CT1566" s="222"/>
      <c r="CU1566" s="222"/>
      <c r="CV1566" s="222"/>
      <c r="CW1566" s="222"/>
      <c r="CX1566" s="222"/>
      <c r="CY1566" s="222"/>
      <c r="CZ1566" s="222"/>
      <c r="DA1566" s="222"/>
      <c r="DB1566" s="224">
        <f t="shared" si="223"/>
        <v>0</v>
      </c>
      <c r="DC1566" s="224">
        <f t="shared" si="224"/>
        <v>0</v>
      </c>
      <c r="DD1566" s="224">
        <f t="shared" si="225"/>
        <v>0</v>
      </c>
      <c r="DE1566" s="225">
        <f t="shared" si="226"/>
        <v>0</v>
      </c>
      <c r="DF1566" s="222"/>
      <c r="DG1566" s="222"/>
    </row>
    <row r="1567" spans="90:111" x14ac:dyDescent="0.25">
      <c r="CL1567" s="223">
        <f t="shared" si="218"/>
        <v>0</v>
      </c>
      <c r="CM1567" s="223">
        <f t="shared" si="219"/>
        <v>0</v>
      </c>
      <c r="CN1567" s="223">
        <f t="shared" si="220"/>
        <v>0</v>
      </c>
      <c r="CO1567" s="223">
        <f t="shared" si="220"/>
        <v>0</v>
      </c>
      <c r="CP1567" s="223">
        <f t="shared" si="221"/>
        <v>0</v>
      </c>
      <c r="CQ1567" s="223">
        <f t="shared" si="222"/>
        <v>0</v>
      </c>
      <c r="CR1567" s="222"/>
      <c r="CS1567" s="222"/>
      <c r="CT1567" s="222"/>
      <c r="CU1567" s="222"/>
      <c r="CV1567" s="222"/>
      <c r="CW1567" s="222"/>
      <c r="CX1567" s="222"/>
      <c r="CY1567" s="222"/>
      <c r="CZ1567" s="222"/>
      <c r="DA1567" s="222"/>
      <c r="DB1567" s="224">
        <f t="shared" si="223"/>
        <v>0</v>
      </c>
      <c r="DC1567" s="224">
        <f t="shared" si="224"/>
        <v>0</v>
      </c>
      <c r="DD1567" s="224">
        <f t="shared" si="225"/>
        <v>0</v>
      </c>
      <c r="DE1567" s="225">
        <f t="shared" si="226"/>
        <v>0</v>
      </c>
      <c r="DF1567" s="222"/>
      <c r="DG1567" s="222"/>
    </row>
    <row r="1568" spans="90:111" x14ac:dyDescent="0.25">
      <c r="CL1568" s="223">
        <f t="shared" si="218"/>
        <v>0</v>
      </c>
      <c r="CM1568" s="223">
        <f t="shared" si="219"/>
        <v>0</v>
      </c>
      <c r="CN1568" s="223">
        <f t="shared" si="220"/>
        <v>0</v>
      </c>
      <c r="CO1568" s="223">
        <f t="shared" si="220"/>
        <v>0</v>
      </c>
      <c r="CP1568" s="223">
        <f t="shared" si="221"/>
        <v>0</v>
      </c>
      <c r="CQ1568" s="223">
        <f t="shared" si="222"/>
        <v>0</v>
      </c>
      <c r="CR1568" s="222"/>
      <c r="CS1568" s="222"/>
      <c r="CT1568" s="222"/>
      <c r="CU1568" s="222"/>
      <c r="CV1568" s="222"/>
      <c r="CW1568" s="222"/>
      <c r="CX1568" s="222"/>
      <c r="CY1568" s="222"/>
      <c r="CZ1568" s="222"/>
      <c r="DA1568" s="222"/>
      <c r="DB1568" s="224">
        <f t="shared" si="223"/>
        <v>0</v>
      </c>
      <c r="DC1568" s="224">
        <f t="shared" si="224"/>
        <v>0</v>
      </c>
      <c r="DD1568" s="224">
        <f t="shared" si="225"/>
        <v>0</v>
      </c>
      <c r="DE1568" s="225">
        <f t="shared" si="226"/>
        <v>0</v>
      </c>
      <c r="DF1568" s="222"/>
      <c r="DG1568" s="222"/>
    </row>
    <row r="1569" spans="90:111" x14ac:dyDescent="0.25">
      <c r="CL1569" s="223">
        <f t="shared" si="218"/>
        <v>0</v>
      </c>
      <c r="CM1569" s="223">
        <f t="shared" si="219"/>
        <v>0</v>
      </c>
      <c r="CN1569" s="223">
        <f t="shared" si="220"/>
        <v>0</v>
      </c>
      <c r="CO1569" s="223">
        <f t="shared" si="220"/>
        <v>0</v>
      </c>
      <c r="CP1569" s="223">
        <f t="shared" si="221"/>
        <v>0</v>
      </c>
      <c r="CQ1569" s="223">
        <f t="shared" si="222"/>
        <v>0</v>
      </c>
      <c r="CR1569" s="222"/>
      <c r="CS1569" s="222"/>
      <c r="CT1569" s="222"/>
      <c r="CU1569" s="222"/>
      <c r="CV1569" s="222"/>
      <c r="CW1569" s="222"/>
      <c r="CX1569" s="222"/>
      <c r="CY1569" s="222"/>
      <c r="CZ1569" s="222"/>
      <c r="DA1569" s="222"/>
      <c r="DB1569" s="224">
        <f t="shared" si="223"/>
        <v>0</v>
      </c>
      <c r="DC1569" s="224">
        <f t="shared" si="224"/>
        <v>0</v>
      </c>
      <c r="DD1569" s="224">
        <f t="shared" si="225"/>
        <v>0</v>
      </c>
      <c r="DE1569" s="225">
        <f t="shared" si="226"/>
        <v>0</v>
      </c>
      <c r="DF1569" s="222"/>
      <c r="DG1569" s="222"/>
    </row>
    <row r="1570" spans="90:111" x14ac:dyDescent="0.25">
      <c r="CL1570" s="223">
        <f t="shared" si="218"/>
        <v>0</v>
      </c>
      <c r="CM1570" s="223">
        <f t="shared" si="219"/>
        <v>0</v>
      </c>
      <c r="CN1570" s="223">
        <f t="shared" si="220"/>
        <v>0</v>
      </c>
      <c r="CO1570" s="223">
        <f t="shared" si="220"/>
        <v>0</v>
      </c>
      <c r="CP1570" s="223">
        <f t="shared" si="221"/>
        <v>0</v>
      </c>
      <c r="CQ1570" s="223">
        <f t="shared" si="222"/>
        <v>0</v>
      </c>
      <c r="CR1570" s="222"/>
      <c r="CS1570" s="222"/>
      <c r="CT1570" s="222"/>
      <c r="CU1570" s="222"/>
      <c r="CV1570" s="222"/>
      <c r="CW1570" s="222"/>
      <c r="CX1570" s="222"/>
      <c r="CY1570" s="222"/>
      <c r="CZ1570" s="222"/>
      <c r="DA1570" s="222"/>
      <c r="DB1570" s="224">
        <f t="shared" si="223"/>
        <v>0</v>
      </c>
      <c r="DC1570" s="224">
        <f t="shared" si="224"/>
        <v>0</v>
      </c>
      <c r="DD1570" s="224">
        <f t="shared" si="225"/>
        <v>0</v>
      </c>
      <c r="DE1570" s="225">
        <f t="shared" si="226"/>
        <v>0</v>
      </c>
      <c r="DF1570" s="222"/>
      <c r="DG1570" s="222"/>
    </row>
    <row r="1571" spans="90:111" x14ac:dyDescent="0.25">
      <c r="CL1571" s="223">
        <f t="shared" si="218"/>
        <v>0</v>
      </c>
      <c r="CM1571" s="223">
        <f t="shared" si="219"/>
        <v>0</v>
      </c>
      <c r="CN1571" s="223">
        <f t="shared" si="220"/>
        <v>0</v>
      </c>
      <c r="CO1571" s="223">
        <f t="shared" si="220"/>
        <v>0</v>
      </c>
      <c r="CP1571" s="223">
        <f t="shared" si="221"/>
        <v>0</v>
      </c>
      <c r="CQ1571" s="223">
        <f t="shared" si="222"/>
        <v>0</v>
      </c>
      <c r="CR1571" s="222"/>
      <c r="CS1571" s="222"/>
      <c r="CT1571" s="222"/>
      <c r="CU1571" s="222"/>
      <c r="CV1571" s="222"/>
      <c r="CW1571" s="222"/>
      <c r="CX1571" s="222"/>
      <c r="CY1571" s="222"/>
      <c r="CZ1571" s="222"/>
      <c r="DA1571" s="222"/>
      <c r="DB1571" s="224">
        <f t="shared" si="223"/>
        <v>0</v>
      </c>
      <c r="DC1571" s="224">
        <f t="shared" si="224"/>
        <v>0</v>
      </c>
      <c r="DD1571" s="224">
        <f t="shared" si="225"/>
        <v>0</v>
      </c>
      <c r="DE1571" s="225">
        <f t="shared" si="226"/>
        <v>0</v>
      </c>
      <c r="DF1571" s="222"/>
      <c r="DG1571" s="222"/>
    </row>
    <row r="1572" spans="90:111" x14ac:dyDescent="0.25">
      <c r="CL1572" s="223">
        <f t="shared" si="218"/>
        <v>0</v>
      </c>
      <c r="CM1572" s="223">
        <f t="shared" si="219"/>
        <v>0</v>
      </c>
      <c r="CN1572" s="223">
        <f t="shared" si="220"/>
        <v>0</v>
      </c>
      <c r="CO1572" s="223">
        <f t="shared" si="220"/>
        <v>0</v>
      </c>
      <c r="CP1572" s="223">
        <f t="shared" si="221"/>
        <v>0</v>
      </c>
      <c r="CQ1572" s="223">
        <f t="shared" si="222"/>
        <v>0</v>
      </c>
      <c r="CR1572" s="222"/>
      <c r="CS1572" s="222"/>
      <c r="CT1572" s="222"/>
      <c r="CU1572" s="222"/>
      <c r="CV1572" s="222"/>
      <c r="CW1572" s="222"/>
      <c r="CX1572" s="222"/>
      <c r="CY1572" s="222"/>
      <c r="CZ1572" s="222"/>
      <c r="DA1572" s="222"/>
      <c r="DB1572" s="224">
        <f t="shared" si="223"/>
        <v>0</v>
      </c>
      <c r="DC1572" s="224">
        <f t="shared" si="224"/>
        <v>0</v>
      </c>
      <c r="DD1572" s="224">
        <f t="shared" si="225"/>
        <v>0</v>
      </c>
      <c r="DE1572" s="225">
        <f t="shared" si="226"/>
        <v>0</v>
      </c>
      <c r="DF1572" s="222"/>
      <c r="DG1572" s="222"/>
    </row>
    <row r="1573" spans="90:111" x14ac:dyDescent="0.25">
      <c r="CL1573" s="223">
        <f t="shared" si="218"/>
        <v>0</v>
      </c>
      <c r="CM1573" s="223">
        <f t="shared" si="219"/>
        <v>0</v>
      </c>
      <c r="CN1573" s="223">
        <f t="shared" si="220"/>
        <v>0</v>
      </c>
      <c r="CO1573" s="223">
        <f t="shared" si="220"/>
        <v>0</v>
      </c>
      <c r="CP1573" s="223">
        <f t="shared" si="221"/>
        <v>0</v>
      </c>
      <c r="CQ1573" s="223">
        <f t="shared" si="222"/>
        <v>0</v>
      </c>
      <c r="CR1573" s="222"/>
      <c r="CS1573" s="222"/>
      <c r="CT1573" s="222"/>
      <c r="CU1573" s="222"/>
      <c r="CV1573" s="222"/>
      <c r="CW1573" s="222"/>
      <c r="CX1573" s="222"/>
      <c r="CY1573" s="222"/>
      <c r="CZ1573" s="222"/>
      <c r="DA1573" s="222"/>
      <c r="DB1573" s="224">
        <f t="shared" si="223"/>
        <v>0</v>
      </c>
      <c r="DC1573" s="224">
        <f t="shared" si="224"/>
        <v>0</v>
      </c>
      <c r="DD1573" s="224">
        <f t="shared" si="225"/>
        <v>0</v>
      </c>
      <c r="DE1573" s="225">
        <f t="shared" si="226"/>
        <v>0</v>
      </c>
      <c r="DF1573" s="222"/>
      <c r="DG1573" s="222"/>
    </row>
    <row r="1574" spans="90:111" x14ac:dyDescent="0.25">
      <c r="CL1574" s="223">
        <f t="shared" si="218"/>
        <v>0</v>
      </c>
      <c r="CM1574" s="223">
        <f t="shared" si="219"/>
        <v>0</v>
      </c>
      <c r="CN1574" s="223">
        <f t="shared" si="220"/>
        <v>0</v>
      </c>
      <c r="CO1574" s="223">
        <f t="shared" si="220"/>
        <v>0</v>
      </c>
      <c r="CP1574" s="223">
        <f t="shared" si="221"/>
        <v>0</v>
      </c>
      <c r="CQ1574" s="223">
        <f t="shared" si="222"/>
        <v>0</v>
      </c>
      <c r="CR1574" s="222"/>
      <c r="CS1574" s="222"/>
      <c r="CT1574" s="222"/>
      <c r="CU1574" s="222"/>
      <c r="CV1574" s="222"/>
      <c r="CW1574" s="222"/>
      <c r="CX1574" s="222"/>
      <c r="CY1574" s="222"/>
      <c r="CZ1574" s="222"/>
      <c r="DA1574" s="222"/>
      <c r="DB1574" s="224">
        <f t="shared" si="223"/>
        <v>0</v>
      </c>
      <c r="DC1574" s="224">
        <f t="shared" si="224"/>
        <v>0</v>
      </c>
      <c r="DD1574" s="224">
        <f t="shared" si="225"/>
        <v>0</v>
      </c>
      <c r="DE1574" s="225">
        <f t="shared" si="226"/>
        <v>0</v>
      </c>
      <c r="DF1574" s="222"/>
      <c r="DG1574" s="222"/>
    </row>
    <row r="1575" spans="90:111" x14ac:dyDescent="0.25">
      <c r="CL1575" s="223">
        <f t="shared" si="218"/>
        <v>0</v>
      </c>
      <c r="CM1575" s="223">
        <f t="shared" si="219"/>
        <v>0</v>
      </c>
      <c r="CN1575" s="223">
        <f t="shared" si="220"/>
        <v>0</v>
      </c>
      <c r="CO1575" s="223">
        <f t="shared" si="220"/>
        <v>0</v>
      </c>
      <c r="CP1575" s="223">
        <f t="shared" si="221"/>
        <v>0</v>
      </c>
      <c r="CQ1575" s="223">
        <f t="shared" si="222"/>
        <v>0</v>
      </c>
      <c r="CR1575" s="222"/>
      <c r="CS1575" s="222"/>
      <c r="CT1575" s="222"/>
      <c r="CU1575" s="222"/>
      <c r="CV1575" s="222"/>
      <c r="CW1575" s="222"/>
      <c r="CX1575" s="222"/>
      <c r="CY1575" s="222"/>
      <c r="CZ1575" s="222"/>
      <c r="DA1575" s="222"/>
      <c r="DB1575" s="224">
        <f t="shared" si="223"/>
        <v>0</v>
      </c>
      <c r="DC1575" s="224">
        <f t="shared" si="224"/>
        <v>0</v>
      </c>
      <c r="DD1575" s="224">
        <f t="shared" si="225"/>
        <v>0</v>
      </c>
      <c r="DE1575" s="225">
        <f t="shared" si="226"/>
        <v>0</v>
      </c>
      <c r="DF1575" s="222"/>
      <c r="DG1575" s="222"/>
    </row>
    <row r="1576" spans="90:111" x14ac:dyDescent="0.25">
      <c r="CL1576" s="223">
        <f t="shared" si="218"/>
        <v>0</v>
      </c>
      <c r="CM1576" s="223">
        <f t="shared" si="219"/>
        <v>0</v>
      </c>
      <c r="CN1576" s="223">
        <f t="shared" si="220"/>
        <v>0</v>
      </c>
      <c r="CO1576" s="223">
        <f t="shared" si="220"/>
        <v>0</v>
      </c>
      <c r="CP1576" s="223">
        <f t="shared" si="221"/>
        <v>0</v>
      </c>
      <c r="CQ1576" s="223">
        <f t="shared" si="222"/>
        <v>0</v>
      </c>
      <c r="CR1576" s="222"/>
      <c r="CS1576" s="222"/>
      <c r="CT1576" s="222"/>
      <c r="CU1576" s="222"/>
      <c r="CV1576" s="222"/>
      <c r="CW1576" s="222"/>
      <c r="CX1576" s="222"/>
      <c r="CY1576" s="222"/>
      <c r="CZ1576" s="222"/>
      <c r="DA1576" s="222"/>
      <c r="DB1576" s="224">
        <f t="shared" si="223"/>
        <v>0</v>
      </c>
      <c r="DC1576" s="224">
        <f t="shared" si="224"/>
        <v>0</v>
      </c>
      <c r="DD1576" s="224">
        <f t="shared" si="225"/>
        <v>0</v>
      </c>
      <c r="DE1576" s="225">
        <f t="shared" si="226"/>
        <v>0</v>
      </c>
      <c r="DF1576" s="222"/>
      <c r="DG1576" s="222"/>
    </row>
    <row r="1577" spans="90:111" x14ac:dyDescent="0.25">
      <c r="CL1577" s="223">
        <f t="shared" si="218"/>
        <v>0</v>
      </c>
      <c r="CM1577" s="223">
        <f t="shared" si="219"/>
        <v>0</v>
      </c>
      <c r="CN1577" s="223">
        <f t="shared" si="220"/>
        <v>0</v>
      </c>
      <c r="CO1577" s="223">
        <f t="shared" si="220"/>
        <v>0</v>
      </c>
      <c r="CP1577" s="223">
        <f t="shared" si="221"/>
        <v>0</v>
      </c>
      <c r="CQ1577" s="223">
        <f t="shared" si="222"/>
        <v>0</v>
      </c>
      <c r="CR1577" s="222"/>
      <c r="CS1577" s="222"/>
      <c r="CT1577" s="222"/>
      <c r="CU1577" s="222"/>
      <c r="CV1577" s="222"/>
      <c r="CW1577" s="222"/>
      <c r="CX1577" s="222"/>
      <c r="CY1577" s="222"/>
      <c r="CZ1577" s="222"/>
      <c r="DA1577" s="222"/>
      <c r="DB1577" s="224">
        <f t="shared" si="223"/>
        <v>0</v>
      </c>
      <c r="DC1577" s="224">
        <f t="shared" si="224"/>
        <v>0</v>
      </c>
      <c r="DD1577" s="224">
        <f t="shared" si="225"/>
        <v>0</v>
      </c>
      <c r="DE1577" s="225">
        <f t="shared" si="226"/>
        <v>0</v>
      </c>
      <c r="DF1577" s="222"/>
      <c r="DG1577" s="222"/>
    </row>
    <row r="1578" spans="90:111" x14ac:dyDescent="0.25">
      <c r="CL1578" s="223">
        <f t="shared" si="218"/>
        <v>0</v>
      </c>
      <c r="CM1578" s="223">
        <f t="shared" si="219"/>
        <v>0</v>
      </c>
      <c r="CN1578" s="223">
        <f t="shared" si="220"/>
        <v>0</v>
      </c>
      <c r="CO1578" s="223">
        <f t="shared" si="220"/>
        <v>0</v>
      </c>
      <c r="CP1578" s="223">
        <f t="shared" si="221"/>
        <v>0</v>
      </c>
      <c r="CQ1578" s="223">
        <f t="shared" si="222"/>
        <v>0</v>
      </c>
      <c r="CR1578" s="222"/>
      <c r="CS1578" s="222"/>
      <c r="CT1578" s="222"/>
      <c r="CU1578" s="222"/>
      <c r="CV1578" s="222"/>
      <c r="CW1578" s="222"/>
      <c r="CX1578" s="222"/>
      <c r="CY1578" s="222"/>
      <c r="CZ1578" s="222"/>
      <c r="DA1578" s="222"/>
      <c r="DB1578" s="224">
        <f t="shared" si="223"/>
        <v>0</v>
      </c>
      <c r="DC1578" s="224">
        <f t="shared" si="224"/>
        <v>0</v>
      </c>
      <c r="DD1578" s="224">
        <f t="shared" si="225"/>
        <v>0</v>
      </c>
      <c r="DE1578" s="225">
        <f t="shared" si="226"/>
        <v>0</v>
      </c>
      <c r="DF1578" s="222"/>
      <c r="DG1578" s="222"/>
    </row>
    <row r="1579" spans="90:111" x14ac:dyDescent="0.25">
      <c r="CL1579" s="223">
        <f t="shared" si="218"/>
        <v>0</v>
      </c>
      <c r="CM1579" s="223">
        <f t="shared" si="219"/>
        <v>0</v>
      </c>
      <c r="CN1579" s="223">
        <f t="shared" si="220"/>
        <v>0</v>
      </c>
      <c r="CO1579" s="223">
        <f t="shared" si="220"/>
        <v>0</v>
      </c>
      <c r="CP1579" s="223">
        <f t="shared" si="221"/>
        <v>0</v>
      </c>
      <c r="CQ1579" s="223">
        <f t="shared" si="222"/>
        <v>0</v>
      </c>
      <c r="CR1579" s="222"/>
      <c r="CS1579" s="222"/>
      <c r="CT1579" s="222"/>
      <c r="CU1579" s="222"/>
      <c r="CV1579" s="222"/>
      <c r="CW1579" s="222"/>
      <c r="CX1579" s="222"/>
      <c r="CY1579" s="222"/>
      <c r="CZ1579" s="222"/>
      <c r="DA1579" s="222"/>
      <c r="DB1579" s="224">
        <f t="shared" si="223"/>
        <v>0</v>
      </c>
      <c r="DC1579" s="224">
        <f t="shared" si="224"/>
        <v>0</v>
      </c>
      <c r="DD1579" s="224">
        <f t="shared" si="225"/>
        <v>0</v>
      </c>
      <c r="DE1579" s="225">
        <f t="shared" si="226"/>
        <v>0</v>
      </c>
      <c r="DF1579" s="222"/>
      <c r="DG1579" s="222"/>
    </row>
    <row r="1580" spans="90:111" x14ac:dyDescent="0.25">
      <c r="CL1580" s="223">
        <f t="shared" si="218"/>
        <v>0</v>
      </c>
      <c r="CM1580" s="223">
        <f t="shared" si="219"/>
        <v>0</v>
      </c>
      <c r="CN1580" s="223">
        <f t="shared" si="220"/>
        <v>0</v>
      </c>
      <c r="CO1580" s="223">
        <f t="shared" si="220"/>
        <v>0</v>
      </c>
      <c r="CP1580" s="223">
        <f t="shared" si="221"/>
        <v>0</v>
      </c>
      <c r="CQ1580" s="223">
        <f t="shared" si="222"/>
        <v>0</v>
      </c>
      <c r="CR1580" s="222"/>
      <c r="CS1580" s="222"/>
      <c r="CT1580" s="222"/>
      <c r="CU1580" s="222"/>
      <c r="CV1580" s="222"/>
      <c r="CW1580" s="222"/>
      <c r="CX1580" s="222"/>
      <c r="CY1580" s="222"/>
      <c r="CZ1580" s="222"/>
      <c r="DA1580" s="222"/>
      <c r="DB1580" s="224">
        <f t="shared" si="223"/>
        <v>0</v>
      </c>
      <c r="DC1580" s="224">
        <f t="shared" si="224"/>
        <v>0</v>
      </c>
      <c r="DD1580" s="224">
        <f t="shared" si="225"/>
        <v>0</v>
      </c>
      <c r="DE1580" s="225">
        <f t="shared" si="226"/>
        <v>0</v>
      </c>
      <c r="DF1580" s="222"/>
      <c r="DG1580" s="222"/>
    </row>
    <row r="1581" spans="90:111" x14ac:dyDescent="0.25">
      <c r="CL1581" s="223">
        <f t="shared" si="218"/>
        <v>0</v>
      </c>
      <c r="CM1581" s="223">
        <f t="shared" si="219"/>
        <v>0</v>
      </c>
      <c r="CN1581" s="223">
        <f t="shared" si="220"/>
        <v>0</v>
      </c>
      <c r="CO1581" s="223">
        <f t="shared" si="220"/>
        <v>0</v>
      </c>
      <c r="CP1581" s="223">
        <f t="shared" si="221"/>
        <v>0</v>
      </c>
      <c r="CQ1581" s="223">
        <f t="shared" si="222"/>
        <v>0</v>
      </c>
      <c r="CR1581" s="222"/>
      <c r="CS1581" s="222"/>
      <c r="CT1581" s="222"/>
      <c r="CU1581" s="222"/>
      <c r="CV1581" s="222"/>
      <c r="CW1581" s="222"/>
      <c r="CX1581" s="222"/>
      <c r="CY1581" s="222"/>
      <c r="CZ1581" s="222"/>
      <c r="DA1581" s="222"/>
      <c r="DB1581" s="224">
        <f t="shared" si="223"/>
        <v>0</v>
      </c>
      <c r="DC1581" s="224">
        <f t="shared" si="224"/>
        <v>0</v>
      </c>
      <c r="DD1581" s="224">
        <f t="shared" si="225"/>
        <v>0</v>
      </c>
      <c r="DE1581" s="225">
        <f t="shared" si="226"/>
        <v>0</v>
      </c>
      <c r="DF1581" s="222"/>
      <c r="DG1581" s="222"/>
    </row>
    <row r="1582" spans="90:111" x14ac:dyDescent="0.25">
      <c r="CL1582" s="223">
        <f t="shared" si="218"/>
        <v>0</v>
      </c>
      <c r="CM1582" s="223">
        <f t="shared" si="219"/>
        <v>0</v>
      </c>
      <c r="CN1582" s="223">
        <f t="shared" si="220"/>
        <v>0</v>
      </c>
      <c r="CO1582" s="223">
        <f t="shared" si="220"/>
        <v>0</v>
      </c>
      <c r="CP1582" s="223">
        <f t="shared" si="221"/>
        <v>0</v>
      </c>
      <c r="CQ1582" s="223">
        <f t="shared" si="222"/>
        <v>0</v>
      </c>
      <c r="CR1582" s="222"/>
      <c r="CS1582" s="222"/>
      <c r="CT1582" s="222"/>
      <c r="CU1582" s="222"/>
      <c r="CV1582" s="222"/>
      <c r="CW1582" s="222"/>
      <c r="CX1582" s="222"/>
      <c r="CY1582" s="222"/>
      <c r="CZ1582" s="222"/>
      <c r="DA1582" s="222"/>
      <c r="DB1582" s="224">
        <f t="shared" si="223"/>
        <v>0</v>
      </c>
      <c r="DC1582" s="224">
        <f t="shared" si="224"/>
        <v>0</v>
      </c>
      <c r="DD1582" s="224">
        <f t="shared" si="225"/>
        <v>0</v>
      </c>
      <c r="DE1582" s="225">
        <f t="shared" si="226"/>
        <v>0</v>
      </c>
      <c r="DF1582" s="222"/>
      <c r="DG1582" s="222"/>
    </row>
    <row r="1583" spans="90:111" x14ac:dyDescent="0.25">
      <c r="CL1583" s="223">
        <f t="shared" si="218"/>
        <v>0</v>
      </c>
      <c r="CM1583" s="223">
        <f t="shared" si="219"/>
        <v>0</v>
      </c>
      <c r="CN1583" s="223">
        <f t="shared" si="220"/>
        <v>0</v>
      </c>
      <c r="CO1583" s="223">
        <f t="shared" si="220"/>
        <v>0</v>
      </c>
      <c r="CP1583" s="223">
        <f t="shared" si="221"/>
        <v>0</v>
      </c>
      <c r="CQ1583" s="223">
        <f t="shared" si="222"/>
        <v>0</v>
      </c>
      <c r="CR1583" s="222"/>
      <c r="CS1583" s="222"/>
      <c r="CT1583" s="222"/>
      <c r="CU1583" s="222"/>
      <c r="CV1583" s="222"/>
      <c r="CW1583" s="222"/>
      <c r="CX1583" s="222"/>
      <c r="CY1583" s="222"/>
      <c r="CZ1583" s="222"/>
      <c r="DA1583" s="222"/>
      <c r="DB1583" s="224">
        <f t="shared" si="223"/>
        <v>0</v>
      </c>
      <c r="DC1583" s="224">
        <f t="shared" si="224"/>
        <v>0</v>
      </c>
      <c r="DD1583" s="224">
        <f t="shared" si="225"/>
        <v>0</v>
      </c>
      <c r="DE1583" s="225">
        <f t="shared" si="226"/>
        <v>0</v>
      </c>
      <c r="DF1583" s="222"/>
      <c r="DG1583" s="222"/>
    </row>
    <row r="1584" spans="90:111" x14ac:dyDescent="0.25">
      <c r="CL1584" s="223">
        <f t="shared" si="218"/>
        <v>0</v>
      </c>
      <c r="CM1584" s="223">
        <f t="shared" si="219"/>
        <v>0</v>
      </c>
      <c r="CN1584" s="223">
        <f t="shared" si="220"/>
        <v>0</v>
      </c>
      <c r="CO1584" s="223">
        <f t="shared" si="220"/>
        <v>0</v>
      </c>
      <c r="CP1584" s="223">
        <f t="shared" si="221"/>
        <v>0</v>
      </c>
      <c r="CQ1584" s="223">
        <f t="shared" si="222"/>
        <v>0</v>
      </c>
      <c r="CR1584" s="222"/>
      <c r="CS1584" s="222"/>
      <c r="CT1584" s="222"/>
      <c r="CU1584" s="222"/>
      <c r="CV1584" s="222"/>
      <c r="CW1584" s="222"/>
      <c r="CX1584" s="222"/>
      <c r="CY1584" s="222"/>
      <c r="CZ1584" s="222"/>
      <c r="DA1584" s="222"/>
      <c r="DB1584" s="224">
        <f t="shared" si="223"/>
        <v>0</v>
      </c>
      <c r="DC1584" s="224">
        <f t="shared" si="224"/>
        <v>0</v>
      </c>
      <c r="DD1584" s="224">
        <f t="shared" si="225"/>
        <v>0</v>
      </c>
      <c r="DE1584" s="225">
        <f t="shared" si="226"/>
        <v>0</v>
      </c>
      <c r="DF1584" s="222"/>
      <c r="DG1584" s="222"/>
    </row>
    <row r="1585" spans="90:111" x14ac:dyDescent="0.25">
      <c r="CL1585" s="223">
        <f t="shared" si="218"/>
        <v>0</v>
      </c>
      <c r="CM1585" s="223">
        <f t="shared" si="219"/>
        <v>0</v>
      </c>
      <c r="CN1585" s="223">
        <f t="shared" si="220"/>
        <v>0</v>
      </c>
      <c r="CO1585" s="223">
        <f t="shared" si="220"/>
        <v>0</v>
      </c>
      <c r="CP1585" s="223">
        <f t="shared" si="221"/>
        <v>0</v>
      </c>
      <c r="CQ1585" s="223">
        <f t="shared" si="222"/>
        <v>0</v>
      </c>
      <c r="CR1585" s="222"/>
      <c r="CS1585" s="222"/>
      <c r="CT1585" s="222"/>
      <c r="CU1585" s="222"/>
      <c r="CV1585" s="222"/>
      <c r="CW1585" s="222"/>
      <c r="CX1585" s="222"/>
      <c r="CY1585" s="222"/>
      <c r="CZ1585" s="222"/>
      <c r="DA1585" s="222"/>
      <c r="DB1585" s="224">
        <f t="shared" si="223"/>
        <v>0</v>
      </c>
      <c r="DC1585" s="224">
        <f t="shared" si="224"/>
        <v>0</v>
      </c>
      <c r="DD1585" s="224">
        <f t="shared" si="225"/>
        <v>0</v>
      </c>
      <c r="DE1585" s="225">
        <f t="shared" si="226"/>
        <v>0</v>
      </c>
      <c r="DF1585" s="222"/>
      <c r="DG1585" s="222"/>
    </row>
    <row r="1586" spans="90:111" x14ac:dyDescent="0.25">
      <c r="CL1586" s="223">
        <f t="shared" si="218"/>
        <v>0</v>
      </c>
      <c r="CM1586" s="223">
        <f t="shared" si="219"/>
        <v>0</v>
      </c>
      <c r="CN1586" s="223">
        <f t="shared" si="220"/>
        <v>0</v>
      </c>
      <c r="CO1586" s="223">
        <f t="shared" si="220"/>
        <v>0</v>
      </c>
      <c r="CP1586" s="223">
        <f t="shared" si="221"/>
        <v>0</v>
      </c>
      <c r="CQ1586" s="223">
        <f t="shared" si="222"/>
        <v>0</v>
      </c>
      <c r="CR1586" s="222"/>
      <c r="CS1586" s="222"/>
      <c r="CT1586" s="222"/>
      <c r="CU1586" s="222"/>
      <c r="CV1586" s="222"/>
      <c r="CW1586" s="222"/>
      <c r="CX1586" s="222"/>
      <c r="CY1586" s="222"/>
      <c r="CZ1586" s="222"/>
      <c r="DA1586" s="222"/>
      <c r="DB1586" s="224">
        <f t="shared" si="223"/>
        <v>0</v>
      </c>
      <c r="DC1586" s="224">
        <f t="shared" si="224"/>
        <v>0</v>
      </c>
      <c r="DD1586" s="224">
        <f t="shared" si="225"/>
        <v>0</v>
      </c>
      <c r="DE1586" s="225">
        <f t="shared" si="226"/>
        <v>0</v>
      </c>
      <c r="DF1586" s="222"/>
      <c r="DG1586" s="222"/>
    </row>
    <row r="1587" spans="90:111" x14ac:dyDescent="0.25">
      <c r="CL1587" s="223">
        <f t="shared" si="218"/>
        <v>0</v>
      </c>
      <c r="CM1587" s="223">
        <f t="shared" si="219"/>
        <v>0</v>
      </c>
      <c r="CN1587" s="223">
        <f t="shared" si="220"/>
        <v>0</v>
      </c>
      <c r="CO1587" s="223">
        <f t="shared" si="220"/>
        <v>0</v>
      </c>
      <c r="CP1587" s="223">
        <f t="shared" si="221"/>
        <v>0</v>
      </c>
      <c r="CQ1587" s="223">
        <f t="shared" si="222"/>
        <v>0</v>
      </c>
      <c r="CR1587" s="222"/>
      <c r="CS1587" s="222"/>
      <c r="CT1587" s="222"/>
      <c r="CU1587" s="222"/>
      <c r="CV1587" s="222"/>
      <c r="CW1587" s="222"/>
      <c r="CX1587" s="222"/>
      <c r="CY1587" s="222"/>
      <c r="CZ1587" s="222"/>
      <c r="DA1587" s="222"/>
      <c r="DB1587" s="224">
        <f t="shared" si="223"/>
        <v>0</v>
      </c>
      <c r="DC1587" s="224">
        <f t="shared" si="224"/>
        <v>0</v>
      </c>
      <c r="DD1587" s="224">
        <f t="shared" si="225"/>
        <v>0</v>
      </c>
      <c r="DE1587" s="225">
        <f t="shared" si="226"/>
        <v>0</v>
      </c>
      <c r="DF1587" s="222"/>
      <c r="DG1587" s="222"/>
    </row>
    <row r="1588" spans="90:111" x14ac:dyDescent="0.25">
      <c r="CL1588" s="223">
        <f t="shared" si="218"/>
        <v>0</v>
      </c>
      <c r="CM1588" s="223">
        <f t="shared" si="219"/>
        <v>0</v>
      </c>
      <c r="CN1588" s="223">
        <f t="shared" si="220"/>
        <v>0</v>
      </c>
      <c r="CO1588" s="223">
        <f t="shared" si="220"/>
        <v>0</v>
      </c>
      <c r="CP1588" s="223">
        <f t="shared" si="221"/>
        <v>0</v>
      </c>
      <c r="CQ1588" s="223">
        <f t="shared" si="222"/>
        <v>0</v>
      </c>
      <c r="CR1588" s="222"/>
      <c r="CS1588" s="222"/>
      <c r="CT1588" s="222"/>
      <c r="CU1588" s="222"/>
      <c r="CV1588" s="222"/>
      <c r="CW1588" s="222"/>
      <c r="CX1588" s="222"/>
      <c r="CY1588" s="222"/>
      <c r="CZ1588" s="222"/>
      <c r="DA1588" s="222"/>
      <c r="DB1588" s="224">
        <f t="shared" si="223"/>
        <v>0</v>
      </c>
      <c r="DC1588" s="224">
        <f t="shared" si="224"/>
        <v>0</v>
      </c>
      <c r="DD1588" s="224">
        <f t="shared" si="225"/>
        <v>0</v>
      </c>
      <c r="DE1588" s="225">
        <f t="shared" si="226"/>
        <v>0</v>
      </c>
      <c r="DF1588" s="222"/>
      <c r="DG1588" s="222"/>
    </row>
    <row r="1589" spans="90:111" x14ac:dyDescent="0.25">
      <c r="CL1589" s="223">
        <f t="shared" si="218"/>
        <v>0</v>
      </c>
      <c r="CM1589" s="223">
        <f t="shared" si="219"/>
        <v>0</v>
      </c>
      <c r="CN1589" s="223">
        <f t="shared" si="220"/>
        <v>0</v>
      </c>
      <c r="CO1589" s="223">
        <f t="shared" si="220"/>
        <v>0</v>
      </c>
      <c r="CP1589" s="223">
        <f t="shared" si="221"/>
        <v>0</v>
      </c>
      <c r="CQ1589" s="223">
        <f t="shared" si="222"/>
        <v>0</v>
      </c>
      <c r="CR1589" s="222"/>
      <c r="CS1589" s="222"/>
      <c r="CT1589" s="222"/>
      <c r="CU1589" s="222"/>
      <c r="CV1589" s="222"/>
      <c r="CW1589" s="222"/>
      <c r="CX1589" s="222"/>
      <c r="CY1589" s="222"/>
      <c r="CZ1589" s="222"/>
      <c r="DA1589" s="222"/>
      <c r="DB1589" s="224">
        <f t="shared" si="223"/>
        <v>0</v>
      </c>
      <c r="DC1589" s="224">
        <f t="shared" si="224"/>
        <v>0</v>
      </c>
      <c r="DD1589" s="224">
        <f t="shared" si="225"/>
        <v>0</v>
      </c>
      <c r="DE1589" s="225">
        <f t="shared" si="226"/>
        <v>0</v>
      </c>
      <c r="DF1589" s="222"/>
      <c r="DG1589" s="222"/>
    </row>
    <row r="1590" spans="90:111" x14ac:dyDescent="0.25">
      <c r="CL1590" s="223">
        <f t="shared" si="218"/>
        <v>0</v>
      </c>
      <c r="CM1590" s="223">
        <f t="shared" si="219"/>
        <v>0</v>
      </c>
      <c r="CN1590" s="223">
        <f t="shared" si="220"/>
        <v>0</v>
      </c>
      <c r="CO1590" s="223">
        <f t="shared" si="220"/>
        <v>0</v>
      </c>
      <c r="CP1590" s="223">
        <f t="shared" si="221"/>
        <v>0</v>
      </c>
      <c r="CQ1590" s="223">
        <f t="shared" si="222"/>
        <v>0</v>
      </c>
      <c r="CR1590" s="222"/>
      <c r="CS1590" s="222"/>
      <c r="CT1590" s="222"/>
      <c r="CU1590" s="222"/>
      <c r="CV1590" s="222"/>
      <c r="CW1590" s="222"/>
      <c r="CX1590" s="222"/>
      <c r="CY1590" s="222"/>
      <c r="CZ1590" s="222"/>
      <c r="DA1590" s="222"/>
      <c r="DB1590" s="224">
        <f t="shared" si="223"/>
        <v>0</v>
      </c>
      <c r="DC1590" s="224">
        <f t="shared" si="224"/>
        <v>0</v>
      </c>
      <c r="DD1590" s="224">
        <f t="shared" si="225"/>
        <v>0</v>
      </c>
      <c r="DE1590" s="225">
        <f t="shared" si="226"/>
        <v>0</v>
      </c>
      <c r="DF1590" s="222"/>
      <c r="DG1590" s="222"/>
    </row>
    <row r="1591" spans="90:111" x14ac:dyDescent="0.25">
      <c r="CL1591" s="223">
        <f t="shared" si="218"/>
        <v>0</v>
      </c>
      <c r="CM1591" s="223">
        <f t="shared" si="219"/>
        <v>0</v>
      </c>
      <c r="CN1591" s="223">
        <f t="shared" si="220"/>
        <v>0</v>
      </c>
      <c r="CO1591" s="223">
        <f t="shared" si="220"/>
        <v>0</v>
      </c>
      <c r="CP1591" s="223">
        <f t="shared" si="221"/>
        <v>0</v>
      </c>
      <c r="CQ1591" s="223">
        <f t="shared" si="222"/>
        <v>0</v>
      </c>
      <c r="CR1591" s="222"/>
      <c r="CS1591" s="222"/>
      <c r="CT1591" s="222"/>
      <c r="CU1591" s="222"/>
      <c r="CV1591" s="222"/>
      <c r="CW1591" s="222"/>
      <c r="CX1591" s="222"/>
      <c r="CY1591" s="222"/>
      <c r="CZ1591" s="222"/>
      <c r="DA1591" s="222"/>
      <c r="DB1591" s="224">
        <f t="shared" si="223"/>
        <v>0</v>
      </c>
      <c r="DC1591" s="224">
        <f t="shared" si="224"/>
        <v>0</v>
      </c>
      <c r="DD1591" s="224">
        <f t="shared" si="225"/>
        <v>0</v>
      </c>
      <c r="DE1591" s="225">
        <f t="shared" si="226"/>
        <v>0</v>
      </c>
      <c r="DF1591" s="222"/>
      <c r="DG1591" s="222"/>
    </row>
    <row r="1592" spans="90:111" x14ac:dyDescent="0.25">
      <c r="CL1592" s="223">
        <f t="shared" si="218"/>
        <v>0</v>
      </c>
      <c r="CM1592" s="223">
        <f t="shared" si="219"/>
        <v>0</v>
      </c>
      <c r="CN1592" s="223">
        <f t="shared" si="220"/>
        <v>0</v>
      </c>
      <c r="CO1592" s="223">
        <f t="shared" si="220"/>
        <v>0</v>
      </c>
      <c r="CP1592" s="223">
        <f t="shared" si="221"/>
        <v>0</v>
      </c>
      <c r="CQ1592" s="223">
        <f t="shared" si="222"/>
        <v>0</v>
      </c>
      <c r="CR1592" s="222"/>
      <c r="CS1592" s="222"/>
      <c r="CT1592" s="222"/>
      <c r="CU1592" s="222"/>
      <c r="CV1592" s="222"/>
      <c r="CW1592" s="222"/>
      <c r="CX1592" s="222"/>
      <c r="CY1592" s="222"/>
      <c r="CZ1592" s="222"/>
      <c r="DA1592" s="222"/>
      <c r="DB1592" s="224">
        <f t="shared" si="223"/>
        <v>0</v>
      </c>
      <c r="DC1592" s="224">
        <f t="shared" si="224"/>
        <v>0</v>
      </c>
      <c r="DD1592" s="224">
        <f t="shared" si="225"/>
        <v>0</v>
      </c>
      <c r="DE1592" s="225">
        <f t="shared" si="226"/>
        <v>0</v>
      </c>
      <c r="DF1592" s="222"/>
      <c r="DG1592" s="222"/>
    </row>
    <row r="1593" spans="90:111" x14ac:dyDescent="0.25">
      <c r="CL1593" s="223">
        <f t="shared" si="218"/>
        <v>0</v>
      </c>
      <c r="CM1593" s="223">
        <f t="shared" si="219"/>
        <v>0</v>
      </c>
      <c r="CN1593" s="223">
        <f t="shared" si="220"/>
        <v>0</v>
      </c>
      <c r="CO1593" s="223">
        <f t="shared" si="220"/>
        <v>0</v>
      </c>
      <c r="CP1593" s="223">
        <f t="shared" si="221"/>
        <v>0</v>
      </c>
      <c r="CQ1593" s="223">
        <f t="shared" si="222"/>
        <v>0</v>
      </c>
      <c r="CR1593" s="222"/>
      <c r="CS1593" s="222"/>
      <c r="CT1593" s="222"/>
      <c r="CU1593" s="222"/>
      <c r="CV1593" s="222"/>
      <c r="CW1593" s="222"/>
      <c r="CX1593" s="222"/>
      <c r="CY1593" s="222"/>
      <c r="CZ1593" s="222"/>
      <c r="DA1593" s="222"/>
      <c r="DB1593" s="224">
        <f t="shared" si="223"/>
        <v>0</v>
      </c>
      <c r="DC1593" s="224">
        <f t="shared" si="224"/>
        <v>0</v>
      </c>
      <c r="DD1593" s="224">
        <f t="shared" si="225"/>
        <v>0</v>
      </c>
      <c r="DE1593" s="225">
        <f t="shared" si="226"/>
        <v>0</v>
      </c>
      <c r="DF1593" s="222"/>
      <c r="DG1593" s="222"/>
    </row>
    <row r="1594" spans="90:111" x14ac:dyDescent="0.25">
      <c r="CL1594" s="223">
        <f t="shared" si="218"/>
        <v>0</v>
      </c>
      <c r="CM1594" s="223">
        <f t="shared" si="219"/>
        <v>0</v>
      </c>
      <c r="CN1594" s="223">
        <f t="shared" si="220"/>
        <v>0</v>
      </c>
      <c r="CO1594" s="223">
        <f t="shared" si="220"/>
        <v>0</v>
      </c>
      <c r="CP1594" s="223">
        <f t="shared" si="221"/>
        <v>0</v>
      </c>
      <c r="CQ1594" s="223">
        <f t="shared" si="222"/>
        <v>0</v>
      </c>
      <c r="CR1594" s="222"/>
      <c r="CS1594" s="222"/>
      <c r="CT1594" s="222"/>
      <c r="CU1594" s="222"/>
      <c r="CV1594" s="222"/>
      <c r="CW1594" s="222"/>
      <c r="CX1594" s="222"/>
      <c r="CY1594" s="222"/>
      <c r="CZ1594" s="222"/>
      <c r="DA1594" s="222"/>
      <c r="DB1594" s="224">
        <f t="shared" si="223"/>
        <v>0</v>
      </c>
      <c r="DC1594" s="224">
        <f t="shared" si="224"/>
        <v>0</v>
      </c>
      <c r="DD1594" s="224">
        <f t="shared" si="225"/>
        <v>0</v>
      </c>
      <c r="DE1594" s="225">
        <f t="shared" si="226"/>
        <v>0</v>
      </c>
      <c r="DF1594" s="222"/>
      <c r="DG1594" s="222"/>
    </row>
    <row r="1595" spans="90:111" x14ac:dyDescent="0.25">
      <c r="CL1595" s="223">
        <f t="shared" si="218"/>
        <v>0</v>
      </c>
      <c r="CM1595" s="223">
        <f t="shared" si="219"/>
        <v>0</v>
      </c>
      <c r="CN1595" s="223">
        <f t="shared" si="220"/>
        <v>0</v>
      </c>
      <c r="CO1595" s="223">
        <f t="shared" si="220"/>
        <v>0</v>
      </c>
      <c r="CP1595" s="223">
        <f t="shared" si="221"/>
        <v>0</v>
      </c>
      <c r="CQ1595" s="223">
        <f t="shared" si="222"/>
        <v>0</v>
      </c>
      <c r="CR1595" s="222"/>
      <c r="CS1595" s="222"/>
      <c r="CT1595" s="222"/>
      <c r="CU1595" s="222"/>
      <c r="CV1595" s="222"/>
      <c r="CW1595" s="222"/>
      <c r="CX1595" s="222"/>
      <c r="CY1595" s="222"/>
      <c r="CZ1595" s="222"/>
      <c r="DA1595" s="222"/>
      <c r="DB1595" s="224">
        <f t="shared" si="223"/>
        <v>0</v>
      </c>
      <c r="DC1595" s="224">
        <f t="shared" si="224"/>
        <v>0</v>
      </c>
      <c r="DD1595" s="224">
        <f t="shared" si="225"/>
        <v>0</v>
      </c>
      <c r="DE1595" s="225">
        <f t="shared" si="226"/>
        <v>0</v>
      </c>
      <c r="DF1595" s="222"/>
      <c r="DG1595" s="222"/>
    </row>
    <row r="1596" spans="90:111" x14ac:dyDescent="0.25">
      <c r="CL1596" s="223">
        <f t="shared" si="218"/>
        <v>0</v>
      </c>
      <c r="CM1596" s="223">
        <f t="shared" si="219"/>
        <v>0</v>
      </c>
      <c r="CN1596" s="223">
        <f t="shared" si="220"/>
        <v>0</v>
      </c>
      <c r="CO1596" s="223">
        <f t="shared" si="220"/>
        <v>0</v>
      </c>
      <c r="CP1596" s="223">
        <f t="shared" si="221"/>
        <v>0</v>
      </c>
      <c r="CQ1596" s="223">
        <f t="shared" si="222"/>
        <v>0</v>
      </c>
      <c r="CR1596" s="222"/>
      <c r="CS1596" s="222"/>
      <c r="CT1596" s="222"/>
      <c r="CU1596" s="222"/>
      <c r="CV1596" s="222"/>
      <c r="CW1596" s="222"/>
      <c r="CX1596" s="222"/>
      <c r="CY1596" s="222"/>
      <c r="CZ1596" s="222"/>
      <c r="DA1596" s="222"/>
      <c r="DB1596" s="224">
        <f t="shared" si="223"/>
        <v>0</v>
      </c>
      <c r="DC1596" s="224">
        <f t="shared" si="224"/>
        <v>0</v>
      </c>
      <c r="DD1596" s="224">
        <f t="shared" si="225"/>
        <v>0</v>
      </c>
      <c r="DE1596" s="225">
        <f t="shared" si="226"/>
        <v>0</v>
      </c>
      <c r="DF1596" s="222"/>
      <c r="DG1596" s="222"/>
    </row>
    <row r="1597" spans="90:111" x14ac:dyDescent="0.25">
      <c r="CL1597" s="223">
        <f t="shared" si="218"/>
        <v>0</v>
      </c>
      <c r="CM1597" s="223">
        <f t="shared" si="219"/>
        <v>0</v>
      </c>
      <c r="CN1597" s="223">
        <f t="shared" si="220"/>
        <v>0</v>
      </c>
      <c r="CO1597" s="223">
        <f t="shared" si="220"/>
        <v>0</v>
      </c>
      <c r="CP1597" s="223">
        <f t="shared" si="221"/>
        <v>0</v>
      </c>
      <c r="CQ1597" s="223">
        <f t="shared" si="222"/>
        <v>0</v>
      </c>
      <c r="CR1597" s="222"/>
      <c r="CS1597" s="222"/>
      <c r="CT1597" s="222"/>
      <c r="CU1597" s="222"/>
      <c r="CV1597" s="222"/>
      <c r="CW1597" s="222"/>
      <c r="CX1597" s="222"/>
      <c r="CY1597" s="222"/>
      <c r="CZ1597" s="222"/>
      <c r="DA1597" s="222"/>
      <c r="DB1597" s="224">
        <f t="shared" si="223"/>
        <v>0</v>
      </c>
      <c r="DC1597" s="224">
        <f t="shared" si="224"/>
        <v>0</v>
      </c>
      <c r="DD1597" s="224">
        <f t="shared" si="225"/>
        <v>0</v>
      </c>
      <c r="DE1597" s="225">
        <f t="shared" si="226"/>
        <v>0</v>
      </c>
      <c r="DF1597" s="222"/>
      <c r="DG1597" s="222"/>
    </row>
    <row r="1598" spans="90:111" x14ac:dyDescent="0.25">
      <c r="CL1598" s="223">
        <f t="shared" si="218"/>
        <v>0</v>
      </c>
      <c r="CM1598" s="223">
        <f t="shared" si="219"/>
        <v>0</v>
      </c>
      <c r="CN1598" s="223">
        <f t="shared" si="220"/>
        <v>0</v>
      </c>
      <c r="CO1598" s="223">
        <f t="shared" si="220"/>
        <v>0</v>
      </c>
      <c r="CP1598" s="223">
        <f t="shared" si="221"/>
        <v>0</v>
      </c>
      <c r="CQ1598" s="223">
        <f t="shared" si="222"/>
        <v>0</v>
      </c>
      <c r="CR1598" s="222"/>
      <c r="CS1598" s="222"/>
      <c r="CT1598" s="222"/>
      <c r="CU1598" s="222"/>
      <c r="CV1598" s="222"/>
      <c r="CW1598" s="222"/>
      <c r="CX1598" s="222"/>
      <c r="CY1598" s="222"/>
      <c r="CZ1598" s="222"/>
      <c r="DA1598" s="222"/>
      <c r="DB1598" s="224">
        <f t="shared" si="223"/>
        <v>0</v>
      </c>
      <c r="DC1598" s="224">
        <f t="shared" si="224"/>
        <v>0</v>
      </c>
      <c r="DD1598" s="224">
        <f t="shared" si="225"/>
        <v>0</v>
      </c>
      <c r="DE1598" s="225">
        <f t="shared" si="226"/>
        <v>0</v>
      </c>
      <c r="DF1598" s="222"/>
      <c r="DG1598" s="222"/>
    </row>
    <row r="1599" spans="90:111" x14ac:dyDescent="0.25">
      <c r="CL1599" s="223">
        <f t="shared" si="218"/>
        <v>0</v>
      </c>
      <c r="CM1599" s="223">
        <f t="shared" si="219"/>
        <v>0</v>
      </c>
      <c r="CN1599" s="223">
        <f t="shared" si="220"/>
        <v>0</v>
      </c>
      <c r="CO1599" s="223">
        <f t="shared" si="220"/>
        <v>0</v>
      </c>
      <c r="CP1599" s="223">
        <f t="shared" si="221"/>
        <v>0</v>
      </c>
      <c r="CQ1599" s="223">
        <f t="shared" si="222"/>
        <v>0</v>
      </c>
      <c r="CR1599" s="222"/>
      <c r="CS1599" s="222"/>
      <c r="CT1599" s="222"/>
      <c r="CU1599" s="222"/>
      <c r="CV1599" s="222"/>
      <c r="CW1599" s="222"/>
      <c r="CX1599" s="222"/>
      <c r="CY1599" s="222"/>
      <c r="CZ1599" s="222"/>
      <c r="DA1599" s="222"/>
      <c r="DB1599" s="224">
        <f t="shared" si="223"/>
        <v>0</v>
      </c>
      <c r="DC1599" s="224">
        <f t="shared" si="224"/>
        <v>0</v>
      </c>
      <c r="DD1599" s="224">
        <f t="shared" si="225"/>
        <v>0</v>
      </c>
      <c r="DE1599" s="225">
        <f t="shared" si="226"/>
        <v>0</v>
      </c>
      <c r="DF1599" s="222"/>
      <c r="DG1599" s="222"/>
    </row>
    <row r="1600" spans="90:111" x14ac:dyDescent="0.25">
      <c r="CL1600" s="223">
        <f t="shared" si="218"/>
        <v>0</v>
      </c>
      <c r="CM1600" s="223">
        <f t="shared" si="219"/>
        <v>0</v>
      </c>
      <c r="CN1600" s="223">
        <f t="shared" si="220"/>
        <v>0</v>
      </c>
      <c r="CO1600" s="223">
        <f t="shared" si="220"/>
        <v>0</v>
      </c>
      <c r="CP1600" s="223">
        <f t="shared" si="221"/>
        <v>0</v>
      </c>
      <c r="CQ1600" s="223">
        <f t="shared" si="222"/>
        <v>0</v>
      </c>
      <c r="CR1600" s="222"/>
      <c r="CS1600" s="222"/>
      <c r="CT1600" s="222"/>
      <c r="CU1600" s="222"/>
      <c r="CV1600" s="222"/>
      <c r="CW1600" s="222"/>
      <c r="CX1600" s="222"/>
      <c r="CY1600" s="222"/>
      <c r="CZ1600" s="222"/>
      <c r="DA1600" s="222"/>
      <c r="DB1600" s="224">
        <f t="shared" si="223"/>
        <v>0</v>
      </c>
      <c r="DC1600" s="224">
        <f t="shared" si="224"/>
        <v>0</v>
      </c>
      <c r="DD1600" s="224">
        <f t="shared" si="225"/>
        <v>0</v>
      </c>
      <c r="DE1600" s="225">
        <f t="shared" si="226"/>
        <v>0</v>
      </c>
      <c r="DF1600" s="222"/>
      <c r="DG1600" s="222"/>
    </row>
    <row r="1601" spans="90:111" x14ac:dyDescent="0.25">
      <c r="CL1601" s="223">
        <f t="shared" si="218"/>
        <v>0</v>
      </c>
      <c r="CM1601" s="223">
        <f t="shared" si="219"/>
        <v>0</v>
      </c>
      <c r="CN1601" s="223">
        <f t="shared" si="220"/>
        <v>0</v>
      </c>
      <c r="CO1601" s="223">
        <f t="shared" si="220"/>
        <v>0</v>
      </c>
      <c r="CP1601" s="223">
        <f t="shared" si="221"/>
        <v>0</v>
      </c>
      <c r="CQ1601" s="223">
        <f t="shared" si="222"/>
        <v>0</v>
      </c>
      <c r="CR1601" s="222"/>
      <c r="CS1601" s="222"/>
      <c r="CT1601" s="222"/>
      <c r="CU1601" s="222"/>
      <c r="CV1601" s="222"/>
      <c r="CW1601" s="222"/>
      <c r="CX1601" s="222"/>
      <c r="CY1601" s="222"/>
      <c r="CZ1601" s="222"/>
      <c r="DA1601" s="222"/>
      <c r="DB1601" s="224">
        <f t="shared" si="223"/>
        <v>0</v>
      </c>
      <c r="DC1601" s="224">
        <f t="shared" si="224"/>
        <v>0</v>
      </c>
      <c r="DD1601" s="224">
        <f t="shared" si="225"/>
        <v>0</v>
      </c>
      <c r="DE1601" s="225">
        <f t="shared" si="226"/>
        <v>0</v>
      </c>
      <c r="DF1601" s="222"/>
      <c r="DG1601" s="222"/>
    </row>
    <row r="1602" spans="90:111" x14ac:dyDescent="0.25">
      <c r="CL1602" s="223">
        <f t="shared" si="218"/>
        <v>0</v>
      </c>
      <c r="CM1602" s="223">
        <f t="shared" si="219"/>
        <v>0</v>
      </c>
      <c r="CN1602" s="223">
        <f t="shared" si="220"/>
        <v>0</v>
      </c>
      <c r="CO1602" s="223">
        <f t="shared" si="220"/>
        <v>0</v>
      </c>
      <c r="CP1602" s="223">
        <f t="shared" si="221"/>
        <v>0</v>
      </c>
      <c r="CQ1602" s="223">
        <f t="shared" si="222"/>
        <v>0</v>
      </c>
      <c r="CR1602" s="222"/>
      <c r="CS1602" s="222"/>
      <c r="CT1602" s="222"/>
      <c r="CU1602" s="222"/>
      <c r="CV1602" s="222"/>
      <c r="CW1602" s="222"/>
      <c r="CX1602" s="222"/>
      <c r="CY1602" s="222"/>
      <c r="CZ1602" s="222"/>
      <c r="DA1602" s="222"/>
      <c r="DB1602" s="224">
        <f t="shared" si="223"/>
        <v>0</v>
      </c>
      <c r="DC1602" s="224">
        <f t="shared" si="224"/>
        <v>0</v>
      </c>
      <c r="DD1602" s="224">
        <f t="shared" si="225"/>
        <v>0</v>
      </c>
      <c r="DE1602" s="225">
        <f t="shared" si="226"/>
        <v>0</v>
      </c>
      <c r="DF1602" s="222"/>
      <c r="DG1602" s="222"/>
    </row>
    <row r="1603" spans="90:111" x14ac:dyDescent="0.25">
      <c r="CL1603" s="223">
        <f t="shared" ref="CL1603:CL1666" si="227">SUM(BB1603:BL1603)+BR1603</f>
        <v>0</v>
      </c>
      <c r="CM1603" s="223">
        <f t="shared" ref="CM1603:CM1666" si="228">SUM(BM1603:BO1603)</f>
        <v>0</v>
      </c>
      <c r="CN1603" s="223">
        <f t="shared" ref="CN1603:CO1666" si="229">BP1603</f>
        <v>0</v>
      </c>
      <c r="CO1603" s="223">
        <f t="shared" si="229"/>
        <v>0</v>
      </c>
      <c r="CP1603" s="223">
        <f t="shared" ref="CP1603:CP1666" si="230">SUM(CL1603:CO1603)</f>
        <v>0</v>
      </c>
      <c r="CQ1603" s="223">
        <f t="shared" ref="CQ1603:CQ1666" si="231">CP1603-BU1603</f>
        <v>0</v>
      </c>
      <c r="CR1603" s="222"/>
      <c r="CS1603" s="222"/>
      <c r="CT1603" s="222"/>
      <c r="CU1603" s="222"/>
      <c r="CV1603" s="222"/>
      <c r="CW1603" s="222"/>
      <c r="CX1603" s="222"/>
      <c r="CY1603" s="222"/>
      <c r="CZ1603" s="222"/>
      <c r="DA1603" s="222"/>
      <c r="DB1603" s="224">
        <f t="shared" ref="DB1603:DB1666" si="232">SUM(BB1603:BE1603)+BM1603+BN1603</f>
        <v>0</v>
      </c>
      <c r="DC1603" s="224">
        <f t="shared" ref="DC1603:DC1666" si="233">BF1603+BG1603+BH1603+BI1603+BJ1603+BK1603+BL1603+BO1603+BR1603</f>
        <v>0</v>
      </c>
      <c r="DD1603" s="224">
        <f t="shared" ref="DD1603:DD1666" si="234">DC1603+DB1603</f>
        <v>0</v>
      </c>
      <c r="DE1603" s="225">
        <f t="shared" ref="DE1603:DE1666" si="235">DD1603-BS1603</f>
        <v>0</v>
      </c>
      <c r="DF1603" s="222"/>
      <c r="DG1603" s="222"/>
    </row>
    <row r="1604" spans="90:111" x14ac:dyDescent="0.25">
      <c r="CL1604" s="223">
        <f t="shared" si="227"/>
        <v>0</v>
      </c>
      <c r="CM1604" s="223">
        <f t="shared" si="228"/>
        <v>0</v>
      </c>
      <c r="CN1604" s="223">
        <f t="shared" si="229"/>
        <v>0</v>
      </c>
      <c r="CO1604" s="223">
        <f t="shared" si="229"/>
        <v>0</v>
      </c>
      <c r="CP1604" s="223">
        <f t="shared" si="230"/>
        <v>0</v>
      </c>
      <c r="CQ1604" s="223">
        <f t="shared" si="231"/>
        <v>0</v>
      </c>
      <c r="CR1604" s="222"/>
      <c r="CS1604" s="222"/>
      <c r="CT1604" s="222"/>
      <c r="CU1604" s="222"/>
      <c r="CV1604" s="222"/>
      <c r="CW1604" s="222"/>
      <c r="CX1604" s="222"/>
      <c r="CY1604" s="222"/>
      <c r="CZ1604" s="222"/>
      <c r="DA1604" s="222"/>
      <c r="DB1604" s="224">
        <f t="shared" si="232"/>
        <v>0</v>
      </c>
      <c r="DC1604" s="224">
        <f t="shared" si="233"/>
        <v>0</v>
      </c>
      <c r="DD1604" s="224">
        <f t="shared" si="234"/>
        <v>0</v>
      </c>
      <c r="DE1604" s="225">
        <f t="shared" si="235"/>
        <v>0</v>
      </c>
      <c r="DF1604" s="222"/>
      <c r="DG1604" s="222"/>
    </row>
    <row r="1605" spans="90:111" x14ac:dyDescent="0.25">
      <c r="CL1605" s="223">
        <f t="shared" si="227"/>
        <v>0</v>
      </c>
      <c r="CM1605" s="223">
        <f t="shared" si="228"/>
        <v>0</v>
      </c>
      <c r="CN1605" s="223">
        <f t="shared" si="229"/>
        <v>0</v>
      </c>
      <c r="CO1605" s="223">
        <f t="shared" si="229"/>
        <v>0</v>
      </c>
      <c r="CP1605" s="223">
        <f t="shared" si="230"/>
        <v>0</v>
      </c>
      <c r="CQ1605" s="223">
        <f t="shared" si="231"/>
        <v>0</v>
      </c>
      <c r="CR1605" s="222"/>
      <c r="CS1605" s="222"/>
      <c r="CT1605" s="222"/>
      <c r="CU1605" s="222"/>
      <c r="CV1605" s="222"/>
      <c r="CW1605" s="222"/>
      <c r="CX1605" s="222"/>
      <c r="CY1605" s="222"/>
      <c r="CZ1605" s="222"/>
      <c r="DA1605" s="222"/>
      <c r="DB1605" s="224">
        <f t="shared" si="232"/>
        <v>0</v>
      </c>
      <c r="DC1605" s="224">
        <f t="shared" si="233"/>
        <v>0</v>
      </c>
      <c r="DD1605" s="224">
        <f t="shared" si="234"/>
        <v>0</v>
      </c>
      <c r="DE1605" s="225">
        <f t="shared" si="235"/>
        <v>0</v>
      </c>
      <c r="DF1605" s="222"/>
      <c r="DG1605" s="222"/>
    </row>
    <row r="1606" spans="90:111" x14ac:dyDescent="0.25">
      <c r="CL1606" s="223">
        <f t="shared" si="227"/>
        <v>0</v>
      </c>
      <c r="CM1606" s="223">
        <f t="shared" si="228"/>
        <v>0</v>
      </c>
      <c r="CN1606" s="223">
        <f t="shared" si="229"/>
        <v>0</v>
      </c>
      <c r="CO1606" s="223">
        <f t="shared" si="229"/>
        <v>0</v>
      </c>
      <c r="CP1606" s="223">
        <f t="shared" si="230"/>
        <v>0</v>
      </c>
      <c r="CQ1606" s="223">
        <f t="shared" si="231"/>
        <v>0</v>
      </c>
      <c r="CR1606" s="222"/>
      <c r="CS1606" s="222"/>
      <c r="CT1606" s="222"/>
      <c r="CU1606" s="222"/>
      <c r="CV1606" s="222"/>
      <c r="CW1606" s="222"/>
      <c r="CX1606" s="222"/>
      <c r="CY1606" s="222"/>
      <c r="CZ1606" s="222"/>
      <c r="DA1606" s="222"/>
      <c r="DB1606" s="224">
        <f t="shared" si="232"/>
        <v>0</v>
      </c>
      <c r="DC1606" s="224">
        <f t="shared" si="233"/>
        <v>0</v>
      </c>
      <c r="DD1606" s="224">
        <f t="shared" si="234"/>
        <v>0</v>
      </c>
      <c r="DE1606" s="225">
        <f t="shared" si="235"/>
        <v>0</v>
      </c>
      <c r="DF1606" s="222"/>
      <c r="DG1606" s="222"/>
    </row>
    <row r="1607" spans="90:111" x14ac:dyDescent="0.25">
      <c r="CL1607" s="223">
        <f t="shared" si="227"/>
        <v>0</v>
      </c>
      <c r="CM1607" s="223">
        <f t="shared" si="228"/>
        <v>0</v>
      </c>
      <c r="CN1607" s="223">
        <f t="shared" si="229"/>
        <v>0</v>
      </c>
      <c r="CO1607" s="223">
        <f t="shared" si="229"/>
        <v>0</v>
      </c>
      <c r="CP1607" s="223">
        <f t="shared" si="230"/>
        <v>0</v>
      </c>
      <c r="CQ1607" s="223">
        <f t="shared" si="231"/>
        <v>0</v>
      </c>
      <c r="CR1607" s="222"/>
      <c r="CS1607" s="222"/>
      <c r="CT1607" s="222"/>
      <c r="CU1607" s="222"/>
      <c r="CV1607" s="222"/>
      <c r="CW1607" s="222"/>
      <c r="CX1607" s="222"/>
      <c r="CY1607" s="222"/>
      <c r="CZ1607" s="222"/>
      <c r="DA1607" s="222"/>
      <c r="DB1607" s="224">
        <f t="shared" si="232"/>
        <v>0</v>
      </c>
      <c r="DC1607" s="224">
        <f t="shared" si="233"/>
        <v>0</v>
      </c>
      <c r="DD1607" s="224">
        <f t="shared" si="234"/>
        <v>0</v>
      </c>
      <c r="DE1607" s="225">
        <f t="shared" si="235"/>
        <v>0</v>
      </c>
      <c r="DF1607" s="222"/>
      <c r="DG1607" s="222"/>
    </row>
    <row r="1608" spans="90:111" x14ac:dyDescent="0.25">
      <c r="CL1608" s="223">
        <f t="shared" si="227"/>
        <v>0</v>
      </c>
      <c r="CM1608" s="223">
        <f t="shared" si="228"/>
        <v>0</v>
      </c>
      <c r="CN1608" s="223">
        <f t="shared" si="229"/>
        <v>0</v>
      </c>
      <c r="CO1608" s="223">
        <f t="shared" si="229"/>
        <v>0</v>
      </c>
      <c r="CP1608" s="223">
        <f t="shared" si="230"/>
        <v>0</v>
      </c>
      <c r="CQ1608" s="223">
        <f t="shared" si="231"/>
        <v>0</v>
      </c>
      <c r="CR1608" s="222"/>
      <c r="CS1608" s="222"/>
      <c r="CT1608" s="222"/>
      <c r="CU1608" s="222"/>
      <c r="CV1608" s="222"/>
      <c r="CW1608" s="222"/>
      <c r="CX1608" s="222"/>
      <c r="CY1608" s="222"/>
      <c r="CZ1608" s="222"/>
      <c r="DA1608" s="222"/>
      <c r="DB1608" s="224">
        <f t="shared" si="232"/>
        <v>0</v>
      </c>
      <c r="DC1608" s="224">
        <f t="shared" si="233"/>
        <v>0</v>
      </c>
      <c r="DD1608" s="224">
        <f t="shared" si="234"/>
        <v>0</v>
      </c>
      <c r="DE1608" s="225">
        <f t="shared" si="235"/>
        <v>0</v>
      </c>
      <c r="DF1608" s="222"/>
      <c r="DG1608" s="222"/>
    </row>
    <row r="1609" spans="90:111" x14ac:dyDescent="0.25">
      <c r="CL1609" s="223">
        <f t="shared" si="227"/>
        <v>0</v>
      </c>
      <c r="CM1609" s="223">
        <f t="shared" si="228"/>
        <v>0</v>
      </c>
      <c r="CN1609" s="223">
        <f t="shared" si="229"/>
        <v>0</v>
      </c>
      <c r="CO1609" s="223">
        <f t="shared" si="229"/>
        <v>0</v>
      </c>
      <c r="CP1609" s="223">
        <f t="shared" si="230"/>
        <v>0</v>
      </c>
      <c r="CQ1609" s="223">
        <f t="shared" si="231"/>
        <v>0</v>
      </c>
      <c r="CR1609" s="222"/>
      <c r="CS1609" s="222"/>
      <c r="CT1609" s="222"/>
      <c r="CU1609" s="222"/>
      <c r="CV1609" s="222"/>
      <c r="CW1609" s="222"/>
      <c r="CX1609" s="222"/>
      <c r="CY1609" s="222"/>
      <c r="CZ1609" s="222"/>
      <c r="DA1609" s="222"/>
      <c r="DB1609" s="224">
        <f t="shared" si="232"/>
        <v>0</v>
      </c>
      <c r="DC1609" s="224">
        <f t="shared" si="233"/>
        <v>0</v>
      </c>
      <c r="DD1609" s="224">
        <f t="shared" si="234"/>
        <v>0</v>
      </c>
      <c r="DE1609" s="225">
        <f t="shared" si="235"/>
        <v>0</v>
      </c>
      <c r="DF1609" s="222"/>
      <c r="DG1609" s="222"/>
    </row>
    <row r="1610" spans="90:111" x14ac:dyDescent="0.25">
      <c r="CL1610" s="223">
        <f t="shared" si="227"/>
        <v>0</v>
      </c>
      <c r="CM1610" s="223">
        <f t="shared" si="228"/>
        <v>0</v>
      </c>
      <c r="CN1610" s="223">
        <f t="shared" si="229"/>
        <v>0</v>
      </c>
      <c r="CO1610" s="223">
        <f t="shared" si="229"/>
        <v>0</v>
      </c>
      <c r="CP1610" s="223">
        <f t="shared" si="230"/>
        <v>0</v>
      </c>
      <c r="CQ1610" s="223">
        <f t="shared" si="231"/>
        <v>0</v>
      </c>
      <c r="CR1610" s="222"/>
      <c r="CS1610" s="222"/>
      <c r="CT1610" s="222"/>
      <c r="CU1610" s="222"/>
      <c r="CV1610" s="222"/>
      <c r="CW1610" s="222"/>
      <c r="CX1610" s="222"/>
      <c r="CY1610" s="222"/>
      <c r="CZ1610" s="222"/>
      <c r="DA1610" s="222"/>
      <c r="DB1610" s="224">
        <f t="shared" si="232"/>
        <v>0</v>
      </c>
      <c r="DC1610" s="224">
        <f t="shared" si="233"/>
        <v>0</v>
      </c>
      <c r="DD1610" s="224">
        <f t="shared" si="234"/>
        <v>0</v>
      </c>
      <c r="DE1610" s="225">
        <f t="shared" si="235"/>
        <v>0</v>
      </c>
      <c r="DF1610" s="222"/>
      <c r="DG1610" s="222"/>
    </row>
    <row r="1611" spans="90:111" x14ac:dyDescent="0.25">
      <c r="CL1611" s="223">
        <f t="shared" si="227"/>
        <v>0</v>
      </c>
      <c r="CM1611" s="223">
        <f t="shared" si="228"/>
        <v>0</v>
      </c>
      <c r="CN1611" s="223">
        <f t="shared" si="229"/>
        <v>0</v>
      </c>
      <c r="CO1611" s="223">
        <f t="shared" si="229"/>
        <v>0</v>
      </c>
      <c r="CP1611" s="223">
        <f t="shared" si="230"/>
        <v>0</v>
      </c>
      <c r="CQ1611" s="223">
        <f t="shared" si="231"/>
        <v>0</v>
      </c>
      <c r="CR1611" s="222"/>
      <c r="CS1611" s="222"/>
      <c r="CT1611" s="222"/>
      <c r="CU1611" s="222"/>
      <c r="CV1611" s="222"/>
      <c r="CW1611" s="222"/>
      <c r="CX1611" s="222"/>
      <c r="CY1611" s="222"/>
      <c r="CZ1611" s="222"/>
      <c r="DA1611" s="222"/>
      <c r="DB1611" s="224">
        <f t="shared" si="232"/>
        <v>0</v>
      </c>
      <c r="DC1611" s="224">
        <f t="shared" si="233"/>
        <v>0</v>
      </c>
      <c r="DD1611" s="224">
        <f t="shared" si="234"/>
        <v>0</v>
      </c>
      <c r="DE1611" s="225">
        <f t="shared" si="235"/>
        <v>0</v>
      </c>
      <c r="DF1611" s="222"/>
      <c r="DG1611" s="222"/>
    </row>
    <row r="1612" spans="90:111" x14ac:dyDescent="0.25">
      <c r="CL1612" s="223">
        <f t="shared" si="227"/>
        <v>0</v>
      </c>
      <c r="CM1612" s="223">
        <f t="shared" si="228"/>
        <v>0</v>
      </c>
      <c r="CN1612" s="223">
        <f t="shared" si="229"/>
        <v>0</v>
      </c>
      <c r="CO1612" s="223">
        <f t="shared" si="229"/>
        <v>0</v>
      </c>
      <c r="CP1612" s="223">
        <f t="shared" si="230"/>
        <v>0</v>
      </c>
      <c r="CQ1612" s="223">
        <f t="shared" si="231"/>
        <v>0</v>
      </c>
      <c r="CR1612" s="222"/>
      <c r="CS1612" s="222"/>
      <c r="CT1612" s="222"/>
      <c r="CU1612" s="222"/>
      <c r="CV1612" s="222"/>
      <c r="CW1612" s="222"/>
      <c r="CX1612" s="222"/>
      <c r="CY1612" s="222"/>
      <c r="CZ1612" s="222"/>
      <c r="DA1612" s="222"/>
      <c r="DB1612" s="224">
        <f t="shared" si="232"/>
        <v>0</v>
      </c>
      <c r="DC1612" s="224">
        <f t="shared" si="233"/>
        <v>0</v>
      </c>
      <c r="DD1612" s="224">
        <f t="shared" si="234"/>
        <v>0</v>
      </c>
      <c r="DE1612" s="225">
        <f t="shared" si="235"/>
        <v>0</v>
      </c>
      <c r="DF1612" s="222"/>
      <c r="DG1612" s="222"/>
    </row>
    <row r="1613" spans="90:111" x14ac:dyDescent="0.25">
      <c r="CL1613" s="223">
        <f t="shared" si="227"/>
        <v>0</v>
      </c>
      <c r="CM1613" s="223">
        <f t="shared" si="228"/>
        <v>0</v>
      </c>
      <c r="CN1613" s="223">
        <f t="shared" si="229"/>
        <v>0</v>
      </c>
      <c r="CO1613" s="223">
        <f t="shared" si="229"/>
        <v>0</v>
      </c>
      <c r="CP1613" s="223">
        <f t="shared" si="230"/>
        <v>0</v>
      </c>
      <c r="CQ1613" s="223">
        <f t="shared" si="231"/>
        <v>0</v>
      </c>
      <c r="CR1613" s="222"/>
      <c r="CS1613" s="222"/>
      <c r="CT1613" s="222"/>
      <c r="CU1613" s="222"/>
      <c r="CV1613" s="222"/>
      <c r="CW1613" s="222"/>
      <c r="CX1613" s="222"/>
      <c r="CY1613" s="222"/>
      <c r="CZ1613" s="222"/>
      <c r="DA1613" s="222"/>
      <c r="DB1613" s="224">
        <f t="shared" si="232"/>
        <v>0</v>
      </c>
      <c r="DC1613" s="224">
        <f t="shared" si="233"/>
        <v>0</v>
      </c>
      <c r="DD1613" s="224">
        <f t="shared" si="234"/>
        <v>0</v>
      </c>
      <c r="DE1613" s="225">
        <f t="shared" si="235"/>
        <v>0</v>
      </c>
      <c r="DF1613" s="222"/>
      <c r="DG1613" s="222"/>
    </row>
    <row r="1614" spans="90:111" x14ac:dyDescent="0.25">
      <c r="CL1614" s="223">
        <f t="shared" si="227"/>
        <v>0</v>
      </c>
      <c r="CM1614" s="223">
        <f t="shared" si="228"/>
        <v>0</v>
      </c>
      <c r="CN1614" s="223">
        <f t="shared" si="229"/>
        <v>0</v>
      </c>
      <c r="CO1614" s="223">
        <f t="shared" si="229"/>
        <v>0</v>
      </c>
      <c r="CP1614" s="223">
        <f t="shared" si="230"/>
        <v>0</v>
      </c>
      <c r="CQ1614" s="223">
        <f t="shared" si="231"/>
        <v>0</v>
      </c>
      <c r="CR1614" s="222"/>
      <c r="CS1614" s="222"/>
      <c r="CT1614" s="222"/>
      <c r="CU1614" s="222"/>
      <c r="CV1614" s="222"/>
      <c r="CW1614" s="222"/>
      <c r="CX1614" s="222"/>
      <c r="CY1614" s="222"/>
      <c r="CZ1614" s="222"/>
      <c r="DA1614" s="222"/>
      <c r="DB1614" s="224">
        <f t="shared" si="232"/>
        <v>0</v>
      </c>
      <c r="DC1614" s="224">
        <f t="shared" si="233"/>
        <v>0</v>
      </c>
      <c r="DD1614" s="224">
        <f t="shared" si="234"/>
        <v>0</v>
      </c>
      <c r="DE1614" s="225">
        <f t="shared" si="235"/>
        <v>0</v>
      </c>
      <c r="DF1614" s="222"/>
      <c r="DG1614" s="222"/>
    </row>
    <row r="1615" spans="90:111" x14ac:dyDescent="0.25">
      <c r="CL1615" s="223">
        <f t="shared" si="227"/>
        <v>0</v>
      </c>
      <c r="CM1615" s="223">
        <f t="shared" si="228"/>
        <v>0</v>
      </c>
      <c r="CN1615" s="223">
        <f t="shared" si="229"/>
        <v>0</v>
      </c>
      <c r="CO1615" s="223">
        <f t="shared" si="229"/>
        <v>0</v>
      </c>
      <c r="CP1615" s="223">
        <f t="shared" si="230"/>
        <v>0</v>
      </c>
      <c r="CQ1615" s="223">
        <f t="shared" si="231"/>
        <v>0</v>
      </c>
      <c r="CR1615" s="222"/>
      <c r="CS1615" s="222"/>
      <c r="CT1615" s="222"/>
      <c r="CU1615" s="222"/>
      <c r="CV1615" s="222"/>
      <c r="CW1615" s="222"/>
      <c r="CX1615" s="222"/>
      <c r="CY1615" s="222"/>
      <c r="CZ1615" s="222"/>
      <c r="DA1615" s="222"/>
      <c r="DB1615" s="224">
        <f t="shared" si="232"/>
        <v>0</v>
      </c>
      <c r="DC1615" s="224">
        <f t="shared" si="233"/>
        <v>0</v>
      </c>
      <c r="DD1615" s="224">
        <f t="shared" si="234"/>
        <v>0</v>
      </c>
      <c r="DE1615" s="225">
        <f t="shared" si="235"/>
        <v>0</v>
      </c>
      <c r="DF1615" s="222"/>
      <c r="DG1615" s="222"/>
    </row>
    <row r="1616" spans="90:111" x14ac:dyDescent="0.25">
      <c r="CL1616" s="223">
        <f t="shared" si="227"/>
        <v>0</v>
      </c>
      <c r="CM1616" s="223">
        <f t="shared" si="228"/>
        <v>0</v>
      </c>
      <c r="CN1616" s="223">
        <f t="shared" si="229"/>
        <v>0</v>
      </c>
      <c r="CO1616" s="223">
        <f t="shared" si="229"/>
        <v>0</v>
      </c>
      <c r="CP1616" s="223">
        <f t="shared" si="230"/>
        <v>0</v>
      </c>
      <c r="CQ1616" s="223">
        <f t="shared" si="231"/>
        <v>0</v>
      </c>
      <c r="CR1616" s="222"/>
      <c r="CS1616" s="222"/>
      <c r="CT1616" s="222"/>
      <c r="CU1616" s="222"/>
      <c r="CV1616" s="222"/>
      <c r="CW1616" s="222"/>
      <c r="CX1616" s="222"/>
      <c r="CY1616" s="222"/>
      <c r="CZ1616" s="222"/>
      <c r="DA1616" s="222"/>
      <c r="DB1616" s="224">
        <f t="shared" si="232"/>
        <v>0</v>
      </c>
      <c r="DC1616" s="224">
        <f t="shared" si="233"/>
        <v>0</v>
      </c>
      <c r="DD1616" s="224">
        <f t="shared" si="234"/>
        <v>0</v>
      </c>
      <c r="DE1616" s="225">
        <f t="shared" si="235"/>
        <v>0</v>
      </c>
      <c r="DF1616" s="222"/>
      <c r="DG1616" s="222"/>
    </row>
    <row r="1617" spans="90:111" x14ac:dyDescent="0.25">
      <c r="CL1617" s="223">
        <f t="shared" si="227"/>
        <v>0</v>
      </c>
      <c r="CM1617" s="223">
        <f t="shared" si="228"/>
        <v>0</v>
      </c>
      <c r="CN1617" s="223">
        <f t="shared" si="229"/>
        <v>0</v>
      </c>
      <c r="CO1617" s="223">
        <f t="shared" si="229"/>
        <v>0</v>
      </c>
      <c r="CP1617" s="223">
        <f t="shared" si="230"/>
        <v>0</v>
      </c>
      <c r="CQ1617" s="223">
        <f t="shared" si="231"/>
        <v>0</v>
      </c>
      <c r="CR1617" s="222"/>
      <c r="CS1617" s="222"/>
      <c r="CT1617" s="222"/>
      <c r="CU1617" s="222"/>
      <c r="CV1617" s="222"/>
      <c r="CW1617" s="222"/>
      <c r="CX1617" s="222"/>
      <c r="CY1617" s="222"/>
      <c r="CZ1617" s="222"/>
      <c r="DA1617" s="222"/>
      <c r="DB1617" s="224">
        <f t="shared" si="232"/>
        <v>0</v>
      </c>
      <c r="DC1617" s="224">
        <f t="shared" si="233"/>
        <v>0</v>
      </c>
      <c r="DD1617" s="224">
        <f t="shared" si="234"/>
        <v>0</v>
      </c>
      <c r="DE1617" s="225">
        <f t="shared" si="235"/>
        <v>0</v>
      </c>
      <c r="DF1617" s="222"/>
      <c r="DG1617" s="222"/>
    </row>
    <row r="1618" spans="90:111" x14ac:dyDescent="0.25">
      <c r="CL1618" s="223">
        <f t="shared" si="227"/>
        <v>0</v>
      </c>
      <c r="CM1618" s="223">
        <f t="shared" si="228"/>
        <v>0</v>
      </c>
      <c r="CN1618" s="223">
        <f t="shared" si="229"/>
        <v>0</v>
      </c>
      <c r="CO1618" s="223">
        <f t="shared" si="229"/>
        <v>0</v>
      </c>
      <c r="CP1618" s="223">
        <f t="shared" si="230"/>
        <v>0</v>
      </c>
      <c r="CQ1618" s="223">
        <f t="shared" si="231"/>
        <v>0</v>
      </c>
      <c r="CR1618" s="222"/>
      <c r="CS1618" s="222"/>
      <c r="CT1618" s="222"/>
      <c r="CU1618" s="222"/>
      <c r="CV1618" s="222"/>
      <c r="CW1618" s="222"/>
      <c r="CX1618" s="222"/>
      <c r="CY1618" s="222"/>
      <c r="CZ1618" s="222"/>
      <c r="DA1618" s="222"/>
      <c r="DB1618" s="224">
        <f t="shared" si="232"/>
        <v>0</v>
      </c>
      <c r="DC1618" s="224">
        <f t="shared" si="233"/>
        <v>0</v>
      </c>
      <c r="DD1618" s="224">
        <f t="shared" si="234"/>
        <v>0</v>
      </c>
      <c r="DE1618" s="225">
        <f t="shared" si="235"/>
        <v>0</v>
      </c>
      <c r="DF1618" s="222"/>
      <c r="DG1618" s="222"/>
    </row>
    <row r="1619" spans="90:111" x14ac:dyDescent="0.25">
      <c r="CL1619" s="223">
        <f t="shared" si="227"/>
        <v>0</v>
      </c>
      <c r="CM1619" s="223">
        <f t="shared" si="228"/>
        <v>0</v>
      </c>
      <c r="CN1619" s="223">
        <f t="shared" si="229"/>
        <v>0</v>
      </c>
      <c r="CO1619" s="223">
        <f t="shared" si="229"/>
        <v>0</v>
      </c>
      <c r="CP1619" s="223">
        <f t="shared" si="230"/>
        <v>0</v>
      </c>
      <c r="CQ1619" s="223">
        <f t="shared" si="231"/>
        <v>0</v>
      </c>
      <c r="CR1619" s="222"/>
      <c r="CS1619" s="222"/>
      <c r="CT1619" s="222"/>
      <c r="CU1619" s="222"/>
      <c r="CV1619" s="222"/>
      <c r="CW1619" s="222"/>
      <c r="CX1619" s="222"/>
      <c r="CY1619" s="222"/>
      <c r="CZ1619" s="222"/>
      <c r="DA1619" s="222"/>
      <c r="DB1619" s="224">
        <f t="shared" si="232"/>
        <v>0</v>
      </c>
      <c r="DC1619" s="224">
        <f t="shared" si="233"/>
        <v>0</v>
      </c>
      <c r="DD1619" s="224">
        <f t="shared" si="234"/>
        <v>0</v>
      </c>
      <c r="DE1619" s="225">
        <f t="shared" si="235"/>
        <v>0</v>
      </c>
      <c r="DF1619" s="222"/>
      <c r="DG1619" s="222"/>
    </row>
    <row r="1620" spans="90:111" x14ac:dyDescent="0.25">
      <c r="CL1620" s="223">
        <f t="shared" si="227"/>
        <v>0</v>
      </c>
      <c r="CM1620" s="223">
        <f t="shared" si="228"/>
        <v>0</v>
      </c>
      <c r="CN1620" s="223">
        <f t="shared" si="229"/>
        <v>0</v>
      </c>
      <c r="CO1620" s="223">
        <f t="shared" si="229"/>
        <v>0</v>
      </c>
      <c r="CP1620" s="223">
        <f t="shared" si="230"/>
        <v>0</v>
      </c>
      <c r="CQ1620" s="223">
        <f t="shared" si="231"/>
        <v>0</v>
      </c>
      <c r="CR1620" s="222"/>
      <c r="CS1620" s="222"/>
      <c r="CT1620" s="222"/>
      <c r="CU1620" s="222"/>
      <c r="CV1620" s="222"/>
      <c r="CW1620" s="222"/>
      <c r="CX1620" s="222"/>
      <c r="CY1620" s="222"/>
      <c r="CZ1620" s="222"/>
      <c r="DA1620" s="222"/>
      <c r="DB1620" s="224">
        <f t="shared" si="232"/>
        <v>0</v>
      </c>
      <c r="DC1620" s="224">
        <f t="shared" si="233"/>
        <v>0</v>
      </c>
      <c r="DD1620" s="224">
        <f t="shared" si="234"/>
        <v>0</v>
      </c>
      <c r="DE1620" s="225">
        <f t="shared" si="235"/>
        <v>0</v>
      </c>
      <c r="DF1620" s="222"/>
      <c r="DG1620" s="222"/>
    </row>
    <row r="1621" spans="90:111" x14ac:dyDescent="0.25">
      <c r="CL1621" s="223">
        <f t="shared" si="227"/>
        <v>0</v>
      </c>
      <c r="CM1621" s="223">
        <f t="shared" si="228"/>
        <v>0</v>
      </c>
      <c r="CN1621" s="223">
        <f t="shared" si="229"/>
        <v>0</v>
      </c>
      <c r="CO1621" s="223">
        <f t="shared" si="229"/>
        <v>0</v>
      </c>
      <c r="CP1621" s="223">
        <f t="shared" si="230"/>
        <v>0</v>
      </c>
      <c r="CQ1621" s="223">
        <f t="shared" si="231"/>
        <v>0</v>
      </c>
      <c r="CR1621" s="222"/>
      <c r="CS1621" s="222"/>
      <c r="CT1621" s="222"/>
      <c r="CU1621" s="222"/>
      <c r="CV1621" s="222"/>
      <c r="CW1621" s="222"/>
      <c r="CX1621" s="222"/>
      <c r="CY1621" s="222"/>
      <c r="CZ1621" s="222"/>
      <c r="DA1621" s="222"/>
      <c r="DB1621" s="224">
        <f t="shared" si="232"/>
        <v>0</v>
      </c>
      <c r="DC1621" s="224">
        <f t="shared" si="233"/>
        <v>0</v>
      </c>
      <c r="DD1621" s="224">
        <f t="shared" si="234"/>
        <v>0</v>
      </c>
      <c r="DE1621" s="225">
        <f t="shared" si="235"/>
        <v>0</v>
      </c>
      <c r="DF1621" s="222"/>
      <c r="DG1621" s="222"/>
    </row>
    <row r="1622" spans="90:111" x14ac:dyDescent="0.25">
      <c r="CL1622" s="223">
        <f t="shared" si="227"/>
        <v>0</v>
      </c>
      <c r="CM1622" s="223">
        <f t="shared" si="228"/>
        <v>0</v>
      </c>
      <c r="CN1622" s="223">
        <f t="shared" si="229"/>
        <v>0</v>
      </c>
      <c r="CO1622" s="223">
        <f t="shared" si="229"/>
        <v>0</v>
      </c>
      <c r="CP1622" s="223">
        <f t="shared" si="230"/>
        <v>0</v>
      </c>
      <c r="CQ1622" s="223">
        <f t="shared" si="231"/>
        <v>0</v>
      </c>
      <c r="CR1622" s="222"/>
      <c r="CS1622" s="222"/>
      <c r="CT1622" s="222"/>
      <c r="CU1622" s="222"/>
      <c r="CV1622" s="222"/>
      <c r="CW1622" s="222"/>
      <c r="CX1622" s="222"/>
      <c r="CY1622" s="222"/>
      <c r="CZ1622" s="222"/>
      <c r="DA1622" s="222"/>
      <c r="DB1622" s="224">
        <f t="shared" si="232"/>
        <v>0</v>
      </c>
      <c r="DC1622" s="224">
        <f t="shared" si="233"/>
        <v>0</v>
      </c>
      <c r="DD1622" s="224">
        <f t="shared" si="234"/>
        <v>0</v>
      </c>
      <c r="DE1622" s="225">
        <f t="shared" si="235"/>
        <v>0</v>
      </c>
      <c r="DF1622" s="222"/>
      <c r="DG1622" s="222"/>
    </row>
    <row r="1623" spans="90:111" x14ac:dyDescent="0.25">
      <c r="CL1623" s="223">
        <f t="shared" si="227"/>
        <v>0</v>
      </c>
      <c r="CM1623" s="223">
        <f t="shared" si="228"/>
        <v>0</v>
      </c>
      <c r="CN1623" s="223">
        <f t="shared" si="229"/>
        <v>0</v>
      </c>
      <c r="CO1623" s="223">
        <f t="shared" si="229"/>
        <v>0</v>
      </c>
      <c r="CP1623" s="223">
        <f t="shared" si="230"/>
        <v>0</v>
      </c>
      <c r="CQ1623" s="223">
        <f t="shared" si="231"/>
        <v>0</v>
      </c>
      <c r="CR1623" s="222"/>
      <c r="CS1623" s="222"/>
      <c r="CT1623" s="222"/>
      <c r="CU1623" s="222"/>
      <c r="CV1623" s="222"/>
      <c r="CW1623" s="222"/>
      <c r="CX1623" s="222"/>
      <c r="CY1623" s="222"/>
      <c r="CZ1623" s="222"/>
      <c r="DA1623" s="222"/>
      <c r="DB1623" s="224">
        <f t="shared" si="232"/>
        <v>0</v>
      </c>
      <c r="DC1623" s="224">
        <f t="shared" si="233"/>
        <v>0</v>
      </c>
      <c r="DD1623" s="224">
        <f t="shared" si="234"/>
        <v>0</v>
      </c>
      <c r="DE1623" s="225">
        <f t="shared" si="235"/>
        <v>0</v>
      </c>
      <c r="DF1623" s="222"/>
      <c r="DG1623" s="222"/>
    </row>
    <row r="1624" spans="90:111" x14ac:dyDescent="0.25">
      <c r="CL1624" s="223">
        <f t="shared" si="227"/>
        <v>0</v>
      </c>
      <c r="CM1624" s="223">
        <f t="shared" si="228"/>
        <v>0</v>
      </c>
      <c r="CN1624" s="223">
        <f t="shared" si="229"/>
        <v>0</v>
      </c>
      <c r="CO1624" s="223">
        <f t="shared" si="229"/>
        <v>0</v>
      </c>
      <c r="CP1624" s="223">
        <f t="shared" si="230"/>
        <v>0</v>
      </c>
      <c r="CQ1624" s="223">
        <f t="shared" si="231"/>
        <v>0</v>
      </c>
      <c r="CR1624" s="222"/>
      <c r="CS1624" s="222"/>
      <c r="CT1624" s="222"/>
      <c r="CU1624" s="222"/>
      <c r="CV1624" s="222"/>
      <c r="CW1624" s="222"/>
      <c r="CX1624" s="222"/>
      <c r="CY1624" s="222"/>
      <c r="CZ1624" s="222"/>
      <c r="DA1624" s="222"/>
      <c r="DB1624" s="224">
        <f t="shared" si="232"/>
        <v>0</v>
      </c>
      <c r="DC1624" s="224">
        <f t="shared" si="233"/>
        <v>0</v>
      </c>
      <c r="DD1624" s="224">
        <f t="shared" si="234"/>
        <v>0</v>
      </c>
      <c r="DE1624" s="225">
        <f t="shared" si="235"/>
        <v>0</v>
      </c>
      <c r="DF1624" s="222"/>
      <c r="DG1624" s="222"/>
    </row>
    <row r="1625" spans="90:111" x14ac:dyDescent="0.25">
      <c r="CL1625" s="223">
        <f t="shared" si="227"/>
        <v>0</v>
      </c>
      <c r="CM1625" s="223">
        <f t="shared" si="228"/>
        <v>0</v>
      </c>
      <c r="CN1625" s="223">
        <f t="shared" si="229"/>
        <v>0</v>
      </c>
      <c r="CO1625" s="223">
        <f t="shared" si="229"/>
        <v>0</v>
      </c>
      <c r="CP1625" s="223">
        <f t="shared" si="230"/>
        <v>0</v>
      </c>
      <c r="CQ1625" s="223">
        <f t="shared" si="231"/>
        <v>0</v>
      </c>
      <c r="CR1625" s="222"/>
      <c r="CS1625" s="222"/>
      <c r="CT1625" s="222"/>
      <c r="CU1625" s="222"/>
      <c r="CV1625" s="222"/>
      <c r="CW1625" s="222"/>
      <c r="CX1625" s="222"/>
      <c r="CY1625" s="222"/>
      <c r="CZ1625" s="222"/>
      <c r="DA1625" s="222"/>
      <c r="DB1625" s="224">
        <f t="shared" si="232"/>
        <v>0</v>
      </c>
      <c r="DC1625" s="224">
        <f t="shared" si="233"/>
        <v>0</v>
      </c>
      <c r="DD1625" s="224">
        <f t="shared" si="234"/>
        <v>0</v>
      </c>
      <c r="DE1625" s="225">
        <f t="shared" si="235"/>
        <v>0</v>
      </c>
      <c r="DF1625" s="222"/>
      <c r="DG1625" s="222"/>
    </row>
    <row r="1626" spans="90:111" x14ac:dyDescent="0.25">
      <c r="CL1626" s="223">
        <f t="shared" si="227"/>
        <v>0</v>
      </c>
      <c r="CM1626" s="223">
        <f t="shared" si="228"/>
        <v>0</v>
      </c>
      <c r="CN1626" s="223">
        <f t="shared" si="229"/>
        <v>0</v>
      </c>
      <c r="CO1626" s="223">
        <f t="shared" si="229"/>
        <v>0</v>
      </c>
      <c r="CP1626" s="223">
        <f t="shared" si="230"/>
        <v>0</v>
      </c>
      <c r="CQ1626" s="223">
        <f t="shared" si="231"/>
        <v>0</v>
      </c>
      <c r="CR1626" s="222"/>
      <c r="CS1626" s="222"/>
      <c r="CT1626" s="222"/>
      <c r="CU1626" s="222"/>
      <c r="CV1626" s="222"/>
      <c r="CW1626" s="222"/>
      <c r="CX1626" s="222"/>
      <c r="CY1626" s="222"/>
      <c r="CZ1626" s="222"/>
      <c r="DA1626" s="222"/>
      <c r="DB1626" s="224">
        <f t="shared" si="232"/>
        <v>0</v>
      </c>
      <c r="DC1626" s="224">
        <f t="shared" si="233"/>
        <v>0</v>
      </c>
      <c r="DD1626" s="224">
        <f t="shared" si="234"/>
        <v>0</v>
      </c>
      <c r="DE1626" s="225">
        <f t="shared" si="235"/>
        <v>0</v>
      </c>
      <c r="DF1626" s="222"/>
      <c r="DG1626" s="222"/>
    </row>
    <row r="1627" spans="90:111" x14ac:dyDescent="0.25">
      <c r="CL1627" s="223">
        <f t="shared" si="227"/>
        <v>0</v>
      </c>
      <c r="CM1627" s="223">
        <f t="shared" si="228"/>
        <v>0</v>
      </c>
      <c r="CN1627" s="223">
        <f t="shared" si="229"/>
        <v>0</v>
      </c>
      <c r="CO1627" s="223">
        <f t="shared" si="229"/>
        <v>0</v>
      </c>
      <c r="CP1627" s="223">
        <f t="shared" si="230"/>
        <v>0</v>
      </c>
      <c r="CQ1627" s="223">
        <f t="shared" si="231"/>
        <v>0</v>
      </c>
      <c r="CR1627" s="222"/>
      <c r="CS1627" s="222"/>
      <c r="CT1627" s="222"/>
      <c r="CU1627" s="222"/>
      <c r="CV1627" s="222"/>
      <c r="CW1627" s="222"/>
      <c r="CX1627" s="222"/>
      <c r="CY1627" s="222"/>
      <c r="CZ1627" s="222"/>
      <c r="DA1627" s="222"/>
      <c r="DB1627" s="224">
        <f t="shared" si="232"/>
        <v>0</v>
      </c>
      <c r="DC1627" s="224">
        <f t="shared" si="233"/>
        <v>0</v>
      </c>
      <c r="DD1627" s="224">
        <f t="shared" si="234"/>
        <v>0</v>
      </c>
      <c r="DE1627" s="225">
        <f t="shared" si="235"/>
        <v>0</v>
      </c>
      <c r="DF1627" s="222"/>
      <c r="DG1627" s="222"/>
    </row>
    <row r="1628" spans="90:111" x14ac:dyDescent="0.25">
      <c r="CL1628" s="223">
        <f t="shared" si="227"/>
        <v>0</v>
      </c>
      <c r="CM1628" s="223">
        <f t="shared" si="228"/>
        <v>0</v>
      </c>
      <c r="CN1628" s="223">
        <f t="shared" si="229"/>
        <v>0</v>
      </c>
      <c r="CO1628" s="223">
        <f t="shared" si="229"/>
        <v>0</v>
      </c>
      <c r="CP1628" s="223">
        <f t="shared" si="230"/>
        <v>0</v>
      </c>
      <c r="CQ1628" s="223">
        <f t="shared" si="231"/>
        <v>0</v>
      </c>
      <c r="CR1628" s="222"/>
      <c r="CS1628" s="222"/>
      <c r="CT1628" s="222"/>
      <c r="CU1628" s="222"/>
      <c r="CV1628" s="222"/>
      <c r="CW1628" s="222"/>
      <c r="CX1628" s="222"/>
      <c r="CY1628" s="222"/>
      <c r="CZ1628" s="222"/>
      <c r="DA1628" s="222"/>
      <c r="DB1628" s="224">
        <f t="shared" si="232"/>
        <v>0</v>
      </c>
      <c r="DC1628" s="224">
        <f t="shared" si="233"/>
        <v>0</v>
      </c>
      <c r="DD1628" s="224">
        <f t="shared" si="234"/>
        <v>0</v>
      </c>
      <c r="DE1628" s="225">
        <f t="shared" si="235"/>
        <v>0</v>
      </c>
      <c r="DF1628" s="222"/>
      <c r="DG1628" s="222"/>
    </row>
    <row r="1629" spans="90:111" x14ac:dyDescent="0.25">
      <c r="CL1629" s="223">
        <f t="shared" si="227"/>
        <v>0</v>
      </c>
      <c r="CM1629" s="223">
        <f t="shared" si="228"/>
        <v>0</v>
      </c>
      <c r="CN1629" s="223">
        <f t="shared" si="229"/>
        <v>0</v>
      </c>
      <c r="CO1629" s="223">
        <f t="shared" si="229"/>
        <v>0</v>
      </c>
      <c r="CP1629" s="223">
        <f t="shared" si="230"/>
        <v>0</v>
      </c>
      <c r="CQ1629" s="223">
        <f t="shared" si="231"/>
        <v>0</v>
      </c>
      <c r="CR1629" s="222"/>
      <c r="CS1629" s="222"/>
      <c r="CT1629" s="222"/>
      <c r="CU1629" s="222"/>
      <c r="CV1629" s="222"/>
      <c r="CW1629" s="222"/>
      <c r="CX1629" s="222"/>
      <c r="CY1629" s="222"/>
      <c r="CZ1629" s="222"/>
      <c r="DA1629" s="222"/>
      <c r="DB1629" s="224">
        <f t="shared" si="232"/>
        <v>0</v>
      </c>
      <c r="DC1629" s="224">
        <f t="shared" si="233"/>
        <v>0</v>
      </c>
      <c r="DD1629" s="224">
        <f t="shared" si="234"/>
        <v>0</v>
      </c>
      <c r="DE1629" s="225">
        <f t="shared" si="235"/>
        <v>0</v>
      </c>
      <c r="DF1629" s="222"/>
      <c r="DG1629" s="222"/>
    </row>
    <row r="1630" spans="90:111" x14ac:dyDescent="0.25">
      <c r="CL1630" s="223">
        <f t="shared" si="227"/>
        <v>0</v>
      </c>
      <c r="CM1630" s="223">
        <f t="shared" si="228"/>
        <v>0</v>
      </c>
      <c r="CN1630" s="223">
        <f t="shared" si="229"/>
        <v>0</v>
      </c>
      <c r="CO1630" s="223">
        <f t="shared" si="229"/>
        <v>0</v>
      </c>
      <c r="CP1630" s="223">
        <f t="shared" si="230"/>
        <v>0</v>
      </c>
      <c r="CQ1630" s="223">
        <f t="shared" si="231"/>
        <v>0</v>
      </c>
      <c r="CR1630" s="222"/>
      <c r="CS1630" s="222"/>
      <c r="CT1630" s="222"/>
      <c r="CU1630" s="222"/>
      <c r="CV1630" s="222"/>
      <c r="CW1630" s="222"/>
      <c r="CX1630" s="222"/>
      <c r="CY1630" s="222"/>
      <c r="CZ1630" s="222"/>
      <c r="DA1630" s="222"/>
      <c r="DB1630" s="224">
        <f t="shared" si="232"/>
        <v>0</v>
      </c>
      <c r="DC1630" s="224">
        <f t="shared" si="233"/>
        <v>0</v>
      </c>
      <c r="DD1630" s="224">
        <f t="shared" si="234"/>
        <v>0</v>
      </c>
      <c r="DE1630" s="225">
        <f t="shared" si="235"/>
        <v>0</v>
      </c>
      <c r="DF1630" s="222"/>
      <c r="DG1630" s="222"/>
    </row>
    <row r="1631" spans="90:111" x14ac:dyDescent="0.25">
      <c r="CL1631" s="223">
        <f t="shared" si="227"/>
        <v>0</v>
      </c>
      <c r="CM1631" s="223">
        <f t="shared" si="228"/>
        <v>0</v>
      </c>
      <c r="CN1631" s="223">
        <f t="shared" si="229"/>
        <v>0</v>
      </c>
      <c r="CO1631" s="223">
        <f t="shared" si="229"/>
        <v>0</v>
      </c>
      <c r="CP1631" s="223">
        <f t="shared" si="230"/>
        <v>0</v>
      </c>
      <c r="CQ1631" s="223">
        <f t="shared" si="231"/>
        <v>0</v>
      </c>
      <c r="CR1631" s="222"/>
      <c r="CS1631" s="222"/>
      <c r="CT1631" s="222"/>
      <c r="CU1631" s="222"/>
      <c r="CV1631" s="222"/>
      <c r="CW1631" s="222"/>
      <c r="CX1631" s="222"/>
      <c r="CY1631" s="222"/>
      <c r="CZ1631" s="222"/>
      <c r="DA1631" s="222"/>
      <c r="DB1631" s="224">
        <f t="shared" si="232"/>
        <v>0</v>
      </c>
      <c r="DC1631" s="224">
        <f t="shared" si="233"/>
        <v>0</v>
      </c>
      <c r="DD1631" s="224">
        <f t="shared" si="234"/>
        <v>0</v>
      </c>
      <c r="DE1631" s="225">
        <f t="shared" si="235"/>
        <v>0</v>
      </c>
      <c r="DF1631" s="222"/>
      <c r="DG1631" s="222"/>
    </row>
    <row r="1632" spans="90:111" x14ac:dyDescent="0.25">
      <c r="CL1632" s="223">
        <f t="shared" si="227"/>
        <v>0</v>
      </c>
      <c r="CM1632" s="223">
        <f t="shared" si="228"/>
        <v>0</v>
      </c>
      <c r="CN1632" s="223">
        <f t="shared" si="229"/>
        <v>0</v>
      </c>
      <c r="CO1632" s="223">
        <f t="shared" si="229"/>
        <v>0</v>
      </c>
      <c r="CP1632" s="223">
        <f t="shared" si="230"/>
        <v>0</v>
      </c>
      <c r="CQ1632" s="223">
        <f t="shared" si="231"/>
        <v>0</v>
      </c>
      <c r="CR1632" s="222"/>
      <c r="CS1632" s="222"/>
      <c r="CT1632" s="222"/>
      <c r="CU1632" s="222"/>
      <c r="CV1632" s="222"/>
      <c r="CW1632" s="222"/>
      <c r="CX1632" s="222"/>
      <c r="CY1632" s="222"/>
      <c r="CZ1632" s="222"/>
      <c r="DA1632" s="222"/>
      <c r="DB1632" s="224">
        <f t="shared" si="232"/>
        <v>0</v>
      </c>
      <c r="DC1632" s="224">
        <f t="shared" si="233"/>
        <v>0</v>
      </c>
      <c r="DD1632" s="224">
        <f t="shared" si="234"/>
        <v>0</v>
      </c>
      <c r="DE1632" s="225">
        <f t="shared" si="235"/>
        <v>0</v>
      </c>
      <c r="DF1632" s="222"/>
      <c r="DG1632" s="222"/>
    </row>
    <row r="1633" spans="90:111" x14ac:dyDescent="0.25">
      <c r="CL1633" s="223">
        <f t="shared" si="227"/>
        <v>0</v>
      </c>
      <c r="CM1633" s="223">
        <f t="shared" si="228"/>
        <v>0</v>
      </c>
      <c r="CN1633" s="223">
        <f t="shared" si="229"/>
        <v>0</v>
      </c>
      <c r="CO1633" s="223">
        <f t="shared" si="229"/>
        <v>0</v>
      </c>
      <c r="CP1633" s="223">
        <f t="shared" si="230"/>
        <v>0</v>
      </c>
      <c r="CQ1633" s="223">
        <f t="shared" si="231"/>
        <v>0</v>
      </c>
      <c r="CR1633" s="222"/>
      <c r="CS1633" s="222"/>
      <c r="CT1633" s="222"/>
      <c r="CU1633" s="222"/>
      <c r="CV1633" s="222"/>
      <c r="CW1633" s="222"/>
      <c r="CX1633" s="222"/>
      <c r="CY1633" s="222"/>
      <c r="CZ1633" s="222"/>
      <c r="DA1633" s="222"/>
      <c r="DB1633" s="224">
        <f t="shared" si="232"/>
        <v>0</v>
      </c>
      <c r="DC1633" s="224">
        <f t="shared" si="233"/>
        <v>0</v>
      </c>
      <c r="DD1633" s="224">
        <f t="shared" si="234"/>
        <v>0</v>
      </c>
      <c r="DE1633" s="225">
        <f t="shared" si="235"/>
        <v>0</v>
      </c>
      <c r="DF1633" s="222"/>
      <c r="DG1633" s="222"/>
    </row>
    <row r="1634" spans="90:111" x14ac:dyDescent="0.25">
      <c r="CL1634" s="223">
        <f t="shared" si="227"/>
        <v>0</v>
      </c>
      <c r="CM1634" s="223">
        <f t="shared" si="228"/>
        <v>0</v>
      </c>
      <c r="CN1634" s="223">
        <f t="shared" si="229"/>
        <v>0</v>
      </c>
      <c r="CO1634" s="223">
        <f t="shared" si="229"/>
        <v>0</v>
      </c>
      <c r="CP1634" s="223">
        <f t="shared" si="230"/>
        <v>0</v>
      </c>
      <c r="CQ1634" s="223">
        <f t="shared" si="231"/>
        <v>0</v>
      </c>
      <c r="CR1634" s="222"/>
      <c r="CS1634" s="222"/>
      <c r="CT1634" s="222"/>
      <c r="CU1634" s="222"/>
      <c r="CV1634" s="222"/>
      <c r="CW1634" s="222"/>
      <c r="CX1634" s="222"/>
      <c r="CY1634" s="222"/>
      <c r="CZ1634" s="222"/>
      <c r="DA1634" s="222"/>
      <c r="DB1634" s="224">
        <f t="shared" si="232"/>
        <v>0</v>
      </c>
      <c r="DC1634" s="224">
        <f t="shared" si="233"/>
        <v>0</v>
      </c>
      <c r="DD1634" s="224">
        <f t="shared" si="234"/>
        <v>0</v>
      </c>
      <c r="DE1634" s="225">
        <f t="shared" si="235"/>
        <v>0</v>
      </c>
      <c r="DF1634" s="222"/>
      <c r="DG1634" s="222"/>
    </row>
    <row r="1635" spans="90:111" x14ac:dyDescent="0.25">
      <c r="CL1635" s="223">
        <f t="shared" si="227"/>
        <v>0</v>
      </c>
      <c r="CM1635" s="223">
        <f t="shared" si="228"/>
        <v>0</v>
      </c>
      <c r="CN1635" s="223">
        <f t="shared" si="229"/>
        <v>0</v>
      </c>
      <c r="CO1635" s="223">
        <f t="shared" si="229"/>
        <v>0</v>
      </c>
      <c r="CP1635" s="223">
        <f t="shared" si="230"/>
        <v>0</v>
      </c>
      <c r="CQ1635" s="223">
        <f t="shared" si="231"/>
        <v>0</v>
      </c>
      <c r="CR1635" s="222"/>
      <c r="CS1635" s="222"/>
      <c r="CT1635" s="222"/>
      <c r="CU1635" s="222"/>
      <c r="CV1635" s="222"/>
      <c r="CW1635" s="222"/>
      <c r="CX1635" s="222"/>
      <c r="CY1635" s="222"/>
      <c r="CZ1635" s="222"/>
      <c r="DA1635" s="222"/>
      <c r="DB1635" s="224">
        <f t="shared" si="232"/>
        <v>0</v>
      </c>
      <c r="DC1635" s="224">
        <f t="shared" si="233"/>
        <v>0</v>
      </c>
      <c r="DD1635" s="224">
        <f t="shared" si="234"/>
        <v>0</v>
      </c>
      <c r="DE1635" s="225">
        <f t="shared" si="235"/>
        <v>0</v>
      </c>
      <c r="DF1635" s="222"/>
      <c r="DG1635" s="222"/>
    </row>
    <row r="1636" spans="90:111" x14ac:dyDescent="0.25">
      <c r="CL1636" s="223">
        <f t="shared" si="227"/>
        <v>0</v>
      </c>
      <c r="CM1636" s="223">
        <f t="shared" si="228"/>
        <v>0</v>
      </c>
      <c r="CN1636" s="223">
        <f t="shared" si="229"/>
        <v>0</v>
      </c>
      <c r="CO1636" s="223">
        <f t="shared" si="229"/>
        <v>0</v>
      </c>
      <c r="CP1636" s="223">
        <f t="shared" si="230"/>
        <v>0</v>
      </c>
      <c r="CQ1636" s="223">
        <f t="shared" si="231"/>
        <v>0</v>
      </c>
      <c r="CR1636" s="222"/>
      <c r="CS1636" s="222"/>
      <c r="CT1636" s="222"/>
      <c r="CU1636" s="222"/>
      <c r="CV1636" s="222"/>
      <c r="CW1636" s="222"/>
      <c r="CX1636" s="222"/>
      <c r="CY1636" s="222"/>
      <c r="CZ1636" s="222"/>
      <c r="DA1636" s="222"/>
      <c r="DB1636" s="224">
        <f t="shared" si="232"/>
        <v>0</v>
      </c>
      <c r="DC1636" s="224">
        <f t="shared" si="233"/>
        <v>0</v>
      </c>
      <c r="DD1636" s="224">
        <f t="shared" si="234"/>
        <v>0</v>
      </c>
      <c r="DE1636" s="225">
        <f t="shared" si="235"/>
        <v>0</v>
      </c>
      <c r="DF1636" s="222"/>
      <c r="DG1636" s="222"/>
    </row>
    <row r="1637" spans="90:111" x14ac:dyDescent="0.25">
      <c r="CL1637" s="223">
        <f t="shared" si="227"/>
        <v>0</v>
      </c>
      <c r="CM1637" s="223">
        <f t="shared" si="228"/>
        <v>0</v>
      </c>
      <c r="CN1637" s="223">
        <f t="shared" si="229"/>
        <v>0</v>
      </c>
      <c r="CO1637" s="223">
        <f t="shared" si="229"/>
        <v>0</v>
      </c>
      <c r="CP1637" s="223">
        <f t="shared" si="230"/>
        <v>0</v>
      </c>
      <c r="CQ1637" s="223">
        <f t="shared" si="231"/>
        <v>0</v>
      </c>
      <c r="CR1637" s="222"/>
      <c r="CS1637" s="222"/>
      <c r="CT1637" s="222"/>
      <c r="CU1637" s="222"/>
      <c r="CV1637" s="222"/>
      <c r="CW1637" s="222"/>
      <c r="CX1637" s="222"/>
      <c r="CY1637" s="222"/>
      <c r="CZ1637" s="222"/>
      <c r="DA1637" s="222"/>
      <c r="DB1637" s="224">
        <f t="shared" si="232"/>
        <v>0</v>
      </c>
      <c r="DC1637" s="224">
        <f t="shared" si="233"/>
        <v>0</v>
      </c>
      <c r="DD1637" s="224">
        <f t="shared" si="234"/>
        <v>0</v>
      </c>
      <c r="DE1637" s="225">
        <f t="shared" si="235"/>
        <v>0</v>
      </c>
      <c r="DF1637" s="222"/>
      <c r="DG1637" s="222"/>
    </row>
    <row r="1638" spans="90:111" x14ac:dyDescent="0.25">
      <c r="CL1638" s="223">
        <f t="shared" si="227"/>
        <v>0</v>
      </c>
      <c r="CM1638" s="223">
        <f t="shared" si="228"/>
        <v>0</v>
      </c>
      <c r="CN1638" s="223">
        <f t="shared" si="229"/>
        <v>0</v>
      </c>
      <c r="CO1638" s="223">
        <f t="shared" si="229"/>
        <v>0</v>
      </c>
      <c r="CP1638" s="223">
        <f t="shared" si="230"/>
        <v>0</v>
      </c>
      <c r="CQ1638" s="223">
        <f t="shared" si="231"/>
        <v>0</v>
      </c>
      <c r="CR1638" s="222"/>
      <c r="CS1638" s="222"/>
      <c r="CT1638" s="222"/>
      <c r="CU1638" s="222"/>
      <c r="CV1638" s="222"/>
      <c r="CW1638" s="222"/>
      <c r="CX1638" s="222"/>
      <c r="CY1638" s="222"/>
      <c r="CZ1638" s="222"/>
      <c r="DA1638" s="222"/>
      <c r="DB1638" s="224">
        <f t="shared" si="232"/>
        <v>0</v>
      </c>
      <c r="DC1638" s="224">
        <f t="shared" si="233"/>
        <v>0</v>
      </c>
      <c r="DD1638" s="224">
        <f t="shared" si="234"/>
        <v>0</v>
      </c>
      <c r="DE1638" s="225">
        <f t="shared" si="235"/>
        <v>0</v>
      </c>
      <c r="DF1638" s="222"/>
      <c r="DG1638" s="222"/>
    </row>
    <row r="1639" spans="90:111" x14ac:dyDescent="0.25">
      <c r="CL1639" s="223">
        <f t="shared" si="227"/>
        <v>0</v>
      </c>
      <c r="CM1639" s="223">
        <f t="shared" si="228"/>
        <v>0</v>
      </c>
      <c r="CN1639" s="223">
        <f t="shared" si="229"/>
        <v>0</v>
      </c>
      <c r="CO1639" s="223">
        <f t="shared" si="229"/>
        <v>0</v>
      </c>
      <c r="CP1639" s="223">
        <f t="shared" si="230"/>
        <v>0</v>
      </c>
      <c r="CQ1639" s="223">
        <f t="shared" si="231"/>
        <v>0</v>
      </c>
      <c r="CR1639" s="222"/>
      <c r="CS1639" s="222"/>
      <c r="CT1639" s="222"/>
      <c r="CU1639" s="222"/>
      <c r="CV1639" s="222"/>
      <c r="CW1639" s="222"/>
      <c r="CX1639" s="222"/>
      <c r="CY1639" s="222"/>
      <c r="CZ1639" s="222"/>
      <c r="DA1639" s="222"/>
      <c r="DB1639" s="224">
        <f t="shared" si="232"/>
        <v>0</v>
      </c>
      <c r="DC1639" s="224">
        <f t="shared" si="233"/>
        <v>0</v>
      </c>
      <c r="DD1639" s="224">
        <f t="shared" si="234"/>
        <v>0</v>
      </c>
      <c r="DE1639" s="225">
        <f t="shared" si="235"/>
        <v>0</v>
      </c>
      <c r="DF1639" s="222"/>
      <c r="DG1639" s="222"/>
    </row>
    <row r="1640" spans="90:111" x14ac:dyDescent="0.25">
      <c r="CL1640" s="223">
        <f t="shared" si="227"/>
        <v>0</v>
      </c>
      <c r="CM1640" s="223">
        <f t="shared" si="228"/>
        <v>0</v>
      </c>
      <c r="CN1640" s="223">
        <f t="shared" si="229"/>
        <v>0</v>
      </c>
      <c r="CO1640" s="223">
        <f t="shared" si="229"/>
        <v>0</v>
      </c>
      <c r="CP1640" s="223">
        <f t="shared" si="230"/>
        <v>0</v>
      </c>
      <c r="CQ1640" s="223">
        <f t="shared" si="231"/>
        <v>0</v>
      </c>
      <c r="CR1640" s="222"/>
      <c r="CS1640" s="222"/>
      <c r="CT1640" s="222"/>
      <c r="CU1640" s="222"/>
      <c r="CV1640" s="222"/>
      <c r="CW1640" s="222"/>
      <c r="CX1640" s="222"/>
      <c r="CY1640" s="222"/>
      <c r="CZ1640" s="222"/>
      <c r="DA1640" s="222"/>
      <c r="DB1640" s="224">
        <f t="shared" si="232"/>
        <v>0</v>
      </c>
      <c r="DC1640" s="224">
        <f t="shared" si="233"/>
        <v>0</v>
      </c>
      <c r="DD1640" s="224">
        <f t="shared" si="234"/>
        <v>0</v>
      </c>
      <c r="DE1640" s="225">
        <f t="shared" si="235"/>
        <v>0</v>
      </c>
      <c r="DF1640" s="222"/>
      <c r="DG1640" s="222"/>
    </row>
    <row r="1641" spans="90:111" x14ac:dyDescent="0.25">
      <c r="CL1641" s="223">
        <f t="shared" si="227"/>
        <v>0</v>
      </c>
      <c r="CM1641" s="223">
        <f t="shared" si="228"/>
        <v>0</v>
      </c>
      <c r="CN1641" s="223">
        <f t="shared" si="229"/>
        <v>0</v>
      </c>
      <c r="CO1641" s="223">
        <f t="shared" si="229"/>
        <v>0</v>
      </c>
      <c r="CP1641" s="223">
        <f t="shared" si="230"/>
        <v>0</v>
      </c>
      <c r="CQ1641" s="223">
        <f t="shared" si="231"/>
        <v>0</v>
      </c>
      <c r="CR1641" s="222"/>
      <c r="CS1641" s="222"/>
      <c r="CT1641" s="222"/>
      <c r="CU1641" s="222"/>
      <c r="CV1641" s="222"/>
      <c r="CW1641" s="222"/>
      <c r="CX1641" s="222"/>
      <c r="CY1641" s="222"/>
      <c r="CZ1641" s="222"/>
      <c r="DA1641" s="222"/>
      <c r="DB1641" s="224">
        <f t="shared" si="232"/>
        <v>0</v>
      </c>
      <c r="DC1641" s="224">
        <f t="shared" si="233"/>
        <v>0</v>
      </c>
      <c r="DD1641" s="224">
        <f t="shared" si="234"/>
        <v>0</v>
      </c>
      <c r="DE1641" s="225">
        <f t="shared" si="235"/>
        <v>0</v>
      </c>
      <c r="DF1641" s="222"/>
      <c r="DG1641" s="222"/>
    </row>
    <row r="1642" spans="90:111" x14ac:dyDescent="0.25">
      <c r="CL1642" s="223">
        <f t="shared" si="227"/>
        <v>0</v>
      </c>
      <c r="CM1642" s="223">
        <f t="shared" si="228"/>
        <v>0</v>
      </c>
      <c r="CN1642" s="223">
        <f t="shared" si="229"/>
        <v>0</v>
      </c>
      <c r="CO1642" s="223">
        <f t="shared" si="229"/>
        <v>0</v>
      </c>
      <c r="CP1642" s="223">
        <f t="shared" si="230"/>
        <v>0</v>
      </c>
      <c r="CQ1642" s="223">
        <f t="shared" si="231"/>
        <v>0</v>
      </c>
      <c r="CR1642" s="222"/>
      <c r="CS1642" s="222"/>
      <c r="CT1642" s="222"/>
      <c r="CU1642" s="222"/>
      <c r="CV1642" s="222"/>
      <c r="CW1642" s="222"/>
      <c r="CX1642" s="222"/>
      <c r="CY1642" s="222"/>
      <c r="CZ1642" s="222"/>
      <c r="DA1642" s="222"/>
      <c r="DB1642" s="224">
        <f t="shared" si="232"/>
        <v>0</v>
      </c>
      <c r="DC1642" s="224">
        <f t="shared" si="233"/>
        <v>0</v>
      </c>
      <c r="DD1642" s="224">
        <f t="shared" si="234"/>
        <v>0</v>
      </c>
      <c r="DE1642" s="225">
        <f t="shared" si="235"/>
        <v>0</v>
      </c>
      <c r="DF1642" s="222"/>
      <c r="DG1642" s="222"/>
    </row>
    <row r="1643" spans="90:111" x14ac:dyDescent="0.25">
      <c r="CL1643" s="223">
        <f t="shared" si="227"/>
        <v>0</v>
      </c>
      <c r="CM1643" s="223">
        <f t="shared" si="228"/>
        <v>0</v>
      </c>
      <c r="CN1643" s="223">
        <f t="shared" si="229"/>
        <v>0</v>
      </c>
      <c r="CO1643" s="223">
        <f t="shared" si="229"/>
        <v>0</v>
      </c>
      <c r="CP1643" s="223">
        <f t="shared" si="230"/>
        <v>0</v>
      </c>
      <c r="CQ1643" s="223">
        <f t="shared" si="231"/>
        <v>0</v>
      </c>
      <c r="CR1643" s="222"/>
      <c r="CS1643" s="222"/>
      <c r="CT1643" s="222"/>
      <c r="CU1643" s="222"/>
      <c r="CV1643" s="222"/>
      <c r="CW1643" s="222"/>
      <c r="CX1643" s="222"/>
      <c r="CY1643" s="222"/>
      <c r="CZ1643" s="222"/>
      <c r="DA1643" s="222"/>
      <c r="DB1643" s="224">
        <f t="shared" si="232"/>
        <v>0</v>
      </c>
      <c r="DC1643" s="224">
        <f t="shared" si="233"/>
        <v>0</v>
      </c>
      <c r="DD1643" s="224">
        <f t="shared" si="234"/>
        <v>0</v>
      </c>
      <c r="DE1643" s="225">
        <f t="shared" si="235"/>
        <v>0</v>
      </c>
      <c r="DF1643" s="222"/>
      <c r="DG1643" s="222"/>
    </row>
    <row r="1644" spans="90:111" x14ac:dyDescent="0.25">
      <c r="CL1644" s="223">
        <f t="shared" si="227"/>
        <v>0</v>
      </c>
      <c r="CM1644" s="223">
        <f t="shared" si="228"/>
        <v>0</v>
      </c>
      <c r="CN1644" s="223">
        <f t="shared" si="229"/>
        <v>0</v>
      </c>
      <c r="CO1644" s="223">
        <f t="shared" si="229"/>
        <v>0</v>
      </c>
      <c r="CP1644" s="223">
        <f t="shared" si="230"/>
        <v>0</v>
      </c>
      <c r="CQ1644" s="223">
        <f t="shared" si="231"/>
        <v>0</v>
      </c>
      <c r="CR1644" s="222"/>
      <c r="CS1644" s="222"/>
      <c r="CT1644" s="222"/>
      <c r="CU1644" s="222"/>
      <c r="CV1644" s="222"/>
      <c r="CW1644" s="222"/>
      <c r="CX1644" s="222"/>
      <c r="CY1644" s="222"/>
      <c r="CZ1644" s="222"/>
      <c r="DA1644" s="222"/>
      <c r="DB1644" s="224">
        <f t="shared" si="232"/>
        <v>0</v>
      </c>
      <c r="DC1644" s="224">
        <f t="shared" si="233"/>
        <v>0</v>
      </c>
      <c r="DD1644" s="224">
        <f t="shared" si="234"/>
        <v>0</v>
      </c>
      <c r="DE1644" s="225">
        <f t="shared" si="235"/>
        <v>0</v>
      </c>
      <c r="DF1644" s="222"/>
      <c r="DG1644" s="222"/>
    </row>
    <row r="1645" spans="90:111" x14ac:dyDescent="0.25">
      <c r="CL1645" s="223">
        <f t="shared" si="227"/>
        <v>0</v>
      </c>
      <c r="CM1645" s="223">
        <f t="shared" si="228"/>
        <v>0</v>
      </c>
      <c r="CN1645" s="223">
        <f t="shared" si="229"/>
        <v>0</v>
      </c>
      <c r="CO1645" s="223">
        <f t="shared" si="229"/>
        <v>0</v>
      </c>
      <c r="CP1645" s="223">
        <f t="shared" si="230"/>
        <v>0</v>
      </c>
      <c r="CQ1645" s="223">
        <f t="shared" si="231"/>
        <v>0</v>
      </c>
      <c r="CR1645" s="222"/>
      <c r="CS1645" s="222"/>
      <c r="CT1645" s="222"/>
      <c r="CU1645" s="222"/>
      <c r="CV1645" s="222"/>
      <c r="CW1645" s="222"/>
      <c r="CX1645" s="222"/>
      <c r="CY1645" s="222"/>
      <c r="CZ1645" s="222"/>
      <c r="DA1645" s="222"/>
      <c r="DB1645" s="224">
        <f t="shared" si="232"/>
        <v>0</v>
      </c>
      <c r="DC1645" s="224">
        <f t="shared" si="233"/>
        <v>0</v>
      </c>
      <c r="DD1645" s="224">
        <f t="shared" si="234"/>
        <v>0</v>
      </c>
      <c r="DE1645" s="225">
        <f t="shared" si="235"/>
        <v>0</v>
      </c>
      <c r="DF1645" s="222"/>
      <c r="DG1645" s="222"/>
    </row>
    <row r="1646" spans="90:111" x14ac:dyDescent="0.25">
      <c r="CL1646" s="223">
        <f t="shared" si="227"/>
        <v>0</v>
      </c>
      <c r="CM1646" s="223">
        <f t="shared" si="228"/>
        <v>0</v>
      </c>
      <c r="CN1646" s="223">
        <f t="shared" si="229"/>
        <v>0</v>
      </c>
      <c r="CO1646" s="223">
        <f t="shared" si="229"/>
        <v>0</v>
      </c>
      <c r="CP1646" s="223">
        <f t="shared" si="230"/>
        <v>0</v>
      </c>
      <c r="CQ1646" s="223">
        <f t="shared" si="231"/>
        <v>0</v>
      </c>
      <c r="CR1646" s="222"/>
      <c r="CS1646" s="222"/>
      <c r="CT1646" s="222"/>
      <c r="CU1646" s="222"/>
      <c r="CV1646" s="222"/>
      <c r="CW1646" s="222"/>
      <c r="CX1646" s="222"/>
      <c r="CY1646" s="222"/>
      <c r="CZ1646" s="222"/>
      <c r="DA1646" s="222"/>
      <c r="DB1646" s="224">
        <f t="shared" si="232"/>
        <v>0</v>
      </c>
      <c r="DC1646" s="224">
        <f t="shared" si="233"/>
        <v>0</v>
      </c>
      <c r="DD1646" s="224">
        <f t="shared" si="234"/>
        <v>0</v>
      </c>
      <c r="DE1646" s="225">
        <f t="shared" si="235"/>
        <v>0</v>
      </c>
      <c r="DF1646" s="222"/>
      <c r="DG1646" s="222"/>
    </row>
    <row r="1647" spans="90:111" x14ac:dyDescent="0.25">
      <c r="CL1647" s="223">
        <f t="shared" si="227"/>
        <v>0</v>
      </c>
      <c r="CM1647" s="223">
        <f t="shared" si="228"/>
        <v>0</v>
      </c>
      <c r="CN1647" s="223">
        <f t="shared" si="229"/>
        <v>0</v>
      </c>
      <c r="CO1647" s="223">
        <f t="shared" si="229"/>
        <v>0</v>
      </c>
      <c r="CP1647" s="223">
        <f t="shared" si="230"/>
        <v>0</v>
      </c>
      <c r="CQ1647" s="223">
        <f t="shared" si="231"/>
        <v>0</v>
      </c>
      <c r="CR1647" s="222"/>
      <c r="CS1647" s="222"/>
      <c r="CT1647" s="222"/>
      <c r="CU1647" s="222"/>
      <c r="CV1647" s="222"/>
      <c r="CW1647" s="222"/>
      <c r="CX1647" s="222"/>
      <c r="CY1647" s="222"/>
      <c r="CZ1647" s="222"/>
      <c r="DA1647" s="222"/>
      <c r="DB1647" s="224">
        <f t="shared" si="232"/>
        <v>0</v>
      </c>
      <c r="DC1647" s="224">
        <f t="shared" si="233"/>
        <v>0</v>
      </c>
      <c r="DD1647" s="224">
        <f t="shared" si="234"/>
        <v>0</v>
      </c>
      <c r="DE1647" s="225">
        <f t="shared" si="235"/>
        <v>0</v>
      </c>
      <c r="DF1647" s="222"/>
      <c r="DG1647" s="222"/>
    </row>
    <row r="1648" spans="90:111" x14ac:dyDescent="0.25">
      <c r="CL1648" s="223">
        <f t="shared" si="227"/>
        <v>0</v>
      </c>
      <c r="CM1648" s="223">
        <f t="shared" si="228"/>
        <v>0</v>
      </c>
      <c r="CN1648" s="223">
        <f t="shared" si="229"/>
        <v>0</v>
      </c>
      <c r="CO1648" s="223">
        <f t="shared" si="229"/>
        <v>0</v>
      </c>
      <c r="CP1648" s="223">
        <f t="shared" si="230"/>
        <v>0</v>
      </c>
      <c r="CQ1648" s="223">
        <f t="shared" si="231"/>
        <v>0</v>
      </c>
      <c r="CR1648" s="222"/>
      <c r="CS1648" s="222"/>
      <c r="CT1648" s="222"/>
      <c r="CU1648" s="222"/>
      <c r="CV1648" s="222"/>
      <c r="CW1648" s="222"/>
      <c r="CX1648" s="222"/>
      <c r="CY1648" s="222"/>
      <c r="CZ1648" s="222"/>
      <c r="DA1648" s="222"/>
      <c r="DB1648" s="224">
        <f t="shared" si="232"/>
        <v>0</v>
      </c>
      <c r="DC1648" s="224">
        <f t="shared" si="233"/>
        <v>0</v>
      </c>
      <c r="DD1648" s="224">
        <f t="shared" si="234"/>
        <v>0</v>
      </c>
      <c r="DE1648" s="225">
        <f t="shared" si="235"/>
        <v>0</v>
      </c>
      <c r="DF1648" s="222"/>
      <c r="DG1648" s="222"/>
    </row>
    <row r="1649" spans="90:111" x14ac:dyDescent="0.25">
      <c r="CL1649" s="223">
        <f t="shared" si="227"/>
        <v>0</v>
      </c>
      <c r="CM1649" s="223">
        <f t="shared" si="228"/>
        <v>0</v>
      </c>
      <c r="CN1649" s="223">
        <f t="shared" si="229"/>
        <v>0</v>
      </c>
      <c r="CO1649" s="223">
        <f t="shared" si="229"/>
        <v>0</v>
      </c>
      <c r="CP1649" s="223">
        <f t="shared" si="230"/>
        <v>0</v>
      </c>
      <c r="CQ1649" s="223">
        <f t="shared" si="231"/>
        <v>0</v>
      </c>
      <c r="CR1649" s="222"/>
      <c r="CS1649" s="222"/>
      <c r="CT1649" s="222"/>
      <c r="CU1649" s="222"/>
      <c r="CV1649" s="222"/>
      <c r="CW1649" s="222"/>
      <c r="CX1649" s="222"/>
      <c r="CY1649" s="222"/>
      <c r="CZ1649" s="222"/>
      <c r="DA1649" s="222"/>
      <c r="DB1649" s="224">
        <f t="shared" si="232"/>
        <v>0</v>
      </c>
      <c r="DC1649" s="224">
        <f t="shared" si="233"/>
        <v>0</v>
      </c>
      <c r="DD1649" s="224">
        <f t="shared" si="234"/>
        <v>0</v>
      </c>
      <c r="DE1649" s="225">
        <f t="shared" si="235"/>
        <v>0</v>
      </c>
      <c r="DF1649" s="222"/>
      <c r="DG1649" s="222"/>
    </row>
    <row r="1650" spans="90:111" x14ac:dyDescent="0.25">
      <c r="CL1650" s="223">
        <f t="shared" si="227"/>
        <v>0</v>
      </c>
      <c r="CM1650" s="223">
        <f t="shared" si="228"/>
        <v>0</v>
      </c>
      <c r="CN1650" s="223">
        <f t="shared" si="229"/>
        <v>0</v>
      </c>
      <c r="CO1650" s="223">
        <f t="shared" si="229"/>
        <v>0</v>
      </c>
      <c r="CP1650" s="223">
        <f t="shared" si="230"/>
        <v>0</v>
      </c>
      <c r="CQ1650" s="223">
        <f t="shared" si="231"/>
        <v>0</v>
      </c>
      <c r="CR1650" s="222"/>
      <c r="CS1650" s="222"/>
      <c r="CT1650" s="222"/>
      <c r="CU1650" s="222"/>
      <c r="CV1650" s="222"/>
      <c r="CW1650" s="222"/>
      <c r="CX1650" s="222"/>
      <c r="CY1650" s="222"/>
      <c r="CZ1650" s="222"/>
      <c r="DA1650" s="222"/>
      <c r="DB1650" s="224">
        <f t="shared" si="232"/>
        <v>0</v>
      </c>
      <c r="DC1650" s="224">
        <f t="shared" si="233"/>
        <v>0</v>
      </c>
      <c r="DD1650" s="224">
        <f t="shared" si="234"/>
        <v>0</v>
      </c>
      <c r="DE1650" s="225">
        <f t="shared" si="235"/>
        <v>0</v>
      </c>
      <c r="DF1650" s="222"/>
      <c r="DG1650" s="222"/>
    </row>
    <row r="1651" spans="90:111" x14ac:dyDescent="0.25">
      <c r="CL1651" s="223">
        <f t="shared" si="227"/>
        <v>0</v>
      </c>
      <c r="CM1651" s="223">
        <f t="shared" si="228"/>
        <v>0</v>
      </c>
      <c r="CN1651" s="223">
        <f t="shared" si="229"/>
        <v>0</v>
      </c>
      <c r="CO1651" s="223">
        <f t="shared" si="229"/>
        <v>0</v>
      </c>
      <c r="CP1651" s="223">
        <f t="shared" si="230"/>
        <v>0</v>
      </c>
      <c r="CQ1651" s="223">
        <f t="shared" si="231"/>
        <v>0</v>
      </c>
      <c r="CR1651" s="222"/>
      <c r="CS1651" s="222"/>
      <c r="CT1651" s="222"/>
      <c r="CU1651" s="222"/>
      <c r="CV1651" s="222"/>
      <c r="CW1651" s="222"/>
      <c r="CX1651" s="222"/>
      <c r="CY1651" s="222"/>
      <c r="CZ1651" s="222"/>
      <c r="DA1651" s="222"/>
      <c r="DB1651" s="224">
        <f t="shared" si="232"/>
        <v>0</v>
      </c>
      <c r="DC1651" s="224">
        <f t="shared" si="233"/>
        <v>0</v>
      </c>
      <c r="DD1651" s="224">
        <f t="shared" si="234"/>
        <v>0</v>
      </c>
      <c r="DE1651" s="225">
        <f t="shared" si="235"/>
        <v>0</v>
      </c>
      <c r="DF1651" s="222"/>
      <c r="DG1651" s="222"/>
    </row>
    <row r="1652" spans="90:111" x14ac:dyDescent="0.25">
      <c r="CL1652" s="223">
        <f t="shared" si="227"/>
        <v>0</v>
      </c>
      <c r="CM1652" s="223">
        <f t="shared" si="228"/>
        <v>0</v>
      </c>
      <c r="CN1652" s="223">
        <f t="shared" si="229"/>
        <v>0</v>
      </c>
      <c r="CO1652" s="223">
        <f t="shared" si="229"/>
        <v>0</v>
      </c>
      <c r="CP1652" s="223">
        <f t="shared" si="230"/>
        <v>0</v>
      </c>
      <c r="CQ1652" s="223">
        <f t="shared" si="231"/>
        <v>0</v>
      </c>
      <c r="CR1652" s="222"/>
      <c r="CS1652" s="222"/>
      <c r="CT1652" s="222"/>
      <c r="CU1652" s="222"/>
      <c r="CV1652" s="222"/>
      <c r="CW1652" s="222"/>
      <c r="CX1652" s="222"/>
      <c r="CY1652" s="222"/>
      <c r="CZ1652" s="222"/>
      <c r="DA1652" s="222"/>
      <c r="DB1652" s="224">
        <f t="shared" si="232"/>
        <v>0</v>
      </c>
      <c r="DC1652" s="224">
        <f t="shared" si="233"/>
        <v>0</v>
      </c>
      <c r="DD1652" s="224">
        <f t="shared" si="234"/>
        <v>0</v>
      </c>
      <c r="DE1652" s="225">
        <f t="shared" si="235"/>
        <v>0</v>
      </c>
      <c r="DF1652" s="222"/>
      <c r="DG1652" s="222"/>
    </row>
    <row r="1653" spans="90:111" x14ac:dyDescent="0.25">
      <c r="CL1653" s="223">
        <f t="shared" si="227"/>
        <v>0</v>
      </c>
      <c r="CM1653" s="223">
        <f t="shared" si="228"/>
        <v>0</v>
      </c>
      <c r="CN1653" s="223">
        <f t="shared" si="229"/>
        <v>0</v>
      </c>
      <c r="CO1653" s="223">
        <f t="shared" si="229"/>
        <v>0</v>
      </c>
      <c r="CP1653" s="223">
        <f t="shared" si="230"/>
        <v>0</v>
      </c>
      <c r="CQ1653" s="223">
        <f t="shared" si="231"/>
        <v>0</v>
      </c>
      <c r="CR1653" s="222"/>
      <c r="CS1653" s="222"/>
      <c r="CT1653" s="222"/>
      <c r="CU1653" s="222"/>
      <c r="CV1653" s="222"/>
      <c r="CW1653" s="222"/>
      <c r="CX1653" s="222"/>
      <c r="CY1653" s="222"/>
      <c r="CZ1653" s="222"/>
      <c r="DA1653" s="222"/>
      <c r="DB1653" s="224">
        <f t="shared" si="232"/>
        <v>0</v>
      </c>
      <c r="DC1653" s="224">
        <f t="shared" si="233"/>
        <v>0</v>
      </c>
      <c r="DD1653" s="224">
        <f t="shared" si="234"/>
        <v>0</v>
      </c>
      <c r="DE1653" s="225">
        <f t="shared" si="235"/>
        <v>0</v>
      </c>
      <c r="DF1653" s="222"/>
      <c r="DG1653" s="222"/>
    </row>
    <row r="1654" spans="90:111" x14ac:dyDescent="0.25">
      <c r="CL1654" s="223">
        <f t="shared" si="227"/>
        <v>0</v>
      </c>
      <c r="CM1654" s="223">
        <f t="shared" si="228"/>
        <v>0</v>
      </c>
      <c r="CN1654" s="223">
        <f t="shared" si="229"/>
        <v>0</v>
      </c>
      <c r="CO1654" s="223">
        <f t="shared" si="229"/>
        <v>0</v>
      </c>
      <c r="CP1654" s="223">
        <f t="shared" si="230"/>
        <v>0</v>
      </c>
      <c r="CQ1654" s="223">
        <f t="shared" si="231"/>
        <v>0</v>
      </c>
      <c r="CR1654" s="222"/>
      <c r="CS1654" s="222"/>
      <c r="CT1654" s="222"/>
      <c r="CU1654" s="222"/>
      <c r="CV1654" s="222"/>
      <c r="CW1654" s="222"/>
      <c r="CX1654" s="222"/>
      <c r="CY1654" s="222"/>
      <c r="CZ1654" s="222"/>
      <c r="DA1654" s="222"/>
      <c r="DB1654" s="224">
        <f t="shared" si="232"/>
        <v>0</v>
      </c>
      <c r="DC1654" s="224">
        <f t="shared" si="233"/>
        <v>0</v>
      </c>
      <c r="DD1654" s="224">
        <f t="shared" si="234"/>
        <v>0</v>
      </c>
      <c r="DE1654" s="225">
        <f t="shared" si="235"/>
        <v>0</v>
      </c>
      <c r="DF1654" s="222"/>
      <c r="DG1654" s="222"/>
    </row>
    <row r="1655" spans="90:111" x14ac:dyDescent="0.25">
      <c r="CL1655" s="223">
        <f t="shared" si="227"/>
        <v>0</v>
      </c>
      <c r="CM1655" s="223">
        <f t="shared" si="228"/>
        <v>0</v>
      </c>
      <c r="CN1655" s="223">
        <f t="shared" si="229"/>
        <v>0</v>
      </c>
      <c r="CO1655" s="223">
        <f t="shared" si="229"/>
        <v>0</v>
      </c>
      <c r="CP1655" s="223">
        <f t="shared" si="230"/>
        <v>0</v>
      </c>
      <c r="CQ1655" s="223">
        <f t="shared" si="231"/>
        <v>0</v>
      </c>
      <c r="CR1655" s="222"/>
      <c r="CS1655" s="222"/>
      <c r="CT1655" s="222"/>
      <c r="CU1655" s="222"/>
      <c r="CV1655" s="222"/>
      <c r="CW1655" s="222"/>
      <c r="CX1655" s="222"/>
      <c r="CY1655" s="222"/>
      <c r="CZ1655" s="222"/>
      <c r="DA1655" s="222"/>
      <c r="DB1655" s="224">
        <f t="shared" si="232"/>
        <v>0</v>
      </c>
      <c r="DC1655" s="224">
        <f t="shared" si="233"/>
        <v>0</v>
      </c>
      <c r="DD1655" s="224">
        <f t="shared" si="234"/>
        <v>0</v>
      </c>
      <c r="DE1655" s="225">
        <f t="shared" si="235"/>
        <v>0</v>
      </c>
      <c r="DF1655" s="222"/>
      <c r="DG1655" s="222"/>
    </row>
    <row r="1656" spans="90:111" x14ac:dyDescent="0.25">
      <c r="CL1656" s="223">
        <f t="shared" si="227"/>
        <v>0</v>
      </c>
      <c r="CM1656" s="223">
        <f t="shared" si="228"/>
        <v>0</v>
      </c>
      <c r="CN1656" s="223">
        <f t="shared" si="229"/>
        <v>0</v>
      </c>
      <c r="CO1656" s="223">
        <f t="shared" si="229"/>
        <v>0</v>
      </c>
      <c r="CP1656" s="223">
        <f t="shared" si="230"/>
        <v>0</v>
      </c>
      <c r="CQ1656" s="223">
        <f t="shared" si="231"/>
        <v>0</v>
      </c>
      <c r="CR1656" s="222"/>
      <c r="CS1656" s="222"/>
      <c r="CT1656" s="222"/>
      <c r="CU1656" s="222"/>
      <c r="CV1656" s="222"/>
      <c r="CW1656" s="222"/>
      <c r="CX1656" s="222"/>
      <c r="CY1656" s="222"/>
      <c r="CZ1656" s="222"/>
      <c r="DA1656" s="222"/>
      <c r="DB1656" s="224">
        <f t="shared" si="232"/>
        <v>0</v>
      </c>
      <c r="DC1656" s="224">
        <f t="shared" si="233"/>
        <v>0</v>
      </c>
      <c r="DD1656" s="224">
        <f t="shared" si="234"/>
        <v>0</v>
      </c>
      <c r="DE1656" s="225">
        <f t="shared" si="235"/>
        <v>0</v>
      </c>
      <c r="DF1656" s="222"/>
      <c r="DG1656" s="222"/>
    </row>
    <row r="1657" spans="90:111" x14ac:dyDescent="0.25">
      <c r="CL1657" s="223">
        <f t="shared" si="227"/>
        <v>0</v>
      </c>
      <c r="CM1657" s="223">
        <f t="shared" si="228"/>
        <v>0</v>
      </c>
      <c r="CN1657" s="223">
        <f t="shared" si="229"/>
        <v>0</v>
      </c>
      <c r="CO1657" s="223">
        <f t="shared" si="229"/>
        <v>0</v>
      </c>
      <c r="CP1657" s="223">
        <f t="shared" si="230"/>
        <v>0</v>
      </c>
      <c r="CQ1657" s="223">
        <f t="shared" si="231"/>
        <v>0</v>
      </c>
      <c r="CR1657" s="222"/>
      <c r="CS1657" s="222"/>
      <c r="CT1657" s="222"/>
      <c r="CU1657" s="222"/>
      <c r="CV1657" s="222"/>
      <c r="CW1657" s="222"/>
      <c r="CX1657" s="222"/>
      <c r="CY1657" s="222"/>
      <c r="CZ1657" s="222"/>
      <c r="DA1657" s="222"/>
      <c r="DB1657" s="224">
        <f t="shared" si="232"/>
        <v>0</v>
      </c>
      <c r="DC1657" s="224">
        <f t="shared" si="233"/>
        <v>0</v>
      </c>
      <c r="DD1657" s="224">
        <f t="shared" si="234"/>
        <v>0</v>
      </c>
      <c r="DE1657" s="225">
        <f t="shared" si="235"/>
        <v>0</v>
      </c>
      <c r="DF1657" s="222"/>
      <c r="DG1657" s="222"/>
    </row>
    <row r="1658" spans="90:111" x14ac:dyDescent="0.25">
      <c r="CL1658" s="223">
        <f t="shared" si="227"/>
        <v>0</v>
      </c>
      <c r="CM1658" s="223">
        <f t="shared" si="228"/>
        <v>0</v>
      </c>
      <c r="CN1658" s="223">
        <f t="shared" si="229"/>
        <v>0</v>
      </c>
      <c r="CO1658" s="223">
        <f t="shared" si="229"/>
        <v>0</v>
      </c>
      <c r="CP1658" s="223">
        <f t="shared" si="230"/>
        <v>0</v>
      </c>
      <c r="CQ1658" s="223">
        <f t="shared" si="231"/>
        <v>0</v>
      </c>
      <c r="CR1658" s="222"/>
      <c r="CS1658" s="222"/>
      <c r="CT1658" s="222"/>
      <c r="CU1658" s="222"/>
      <c r="CV1658" s="222"/>
      <c r="CW1658" s="222"/>
      <c r="CX1658" s="222"/>
      <c r="CY1658" s="222"/>
      <c r="CZ1658" s="222"/>
      <c r="DA1658" s="222"/>
      <c r="DB1658" s="224">
        <f t="shared" si="232"/>
        <v>0</v>
      </c>
      <c r="DC1658" s="224">
        <f t="shared" si="233"/>
        <v>0</v>
      </c>
      <c r="DD1658" s="224">
        <f t="shared" si="234"/>
        <v>0</v>
      </c>
      <c r="DE1658" s="225">
        <f t="shared" si="235"/>
        <v>0</v>
      </c>
      <c r="DF1658" s="222"/>
      <c r="DG1658" s="222"/>
    </row>
    <row r="1659" spans="90:111" x14ac:dyDescent="0.25">
      <c r="CL1659" s="223">
        <f t="shared" si="227"/>
        <v>0</v>
      </c>
      <c r="CM1659" s="223">
        <f t="shared" si="228"/>
        <v>0</v>
      </c>
      <c r="CN1659" s="223">
        <f t="shared" si="229"/>
        <v>0</v>
      </c>
      <c r="CO1659" s="223">
        <f t="shared" si="229"/>
        <v>0</v>
      </c>
      <c r="CP1659" s="223">
        <f t="shared" si="230"/>
        <v>0</v>
      </c>
      <c r="CQ1659" s="223">
        <f t="shared" si="231"/>
        <v>0</v>
      </c>
      <c r="CR1659" s="222"/>
      <c r="CS1659" s="222"/>
      <c r="CT1659" s="222"/>
      <c r="CU1659" s="222"/>
      <c r="CV1659" s="222"/>
      <c r="CW1659" s="222"/>
      <c r="CX1659" s="222"/>
      <c r="CY1659" s="222"/>
      <c r="CZ1659" s="222"/>
      <c r="DA1659" s="222"/>
      <c r="DB1659" s="224">
        <f t="shared" si="232"/>
        <v>0</v>
      </c>
      <c r="DC1659" s="224">
        <f t="shared" si="233"/>
        <v>0</v>
      </c>
      <c r="DD1659" s="224">
        <f t="shared" si="234"/>
        <v>0</v>
      </c>
      <c r="DE1659" s="225">
        <f t="shared" si="235"/>
        <v>0</v>
      </c>
      <c r="DF1659" s="222"/>
      <c r="DG1659" s="222"/>
    </row>
    <row r="1660" spans="90:111" x14ac:dyDescent="0.25">
      <c r="CL1660" s="223">
        <f t="shared" si="227"/>
        <v>0</v>
      </c>
      <c r="CM1660" s="223">
        <f t="shared" si="228"/>
        <v>0</v>
      </c>
      <c r="CN1660" s="223">
        <f t="shared" si="229"/>
        <v>0</v>
      </c>
      <c r="CO1660" s="223">
        <f t="shared" si="229"/>
        <v>0</v>
      </c>
      <c r="CP1660" s="223">
        <f t="shared" si="230"/>
        <v>0</v>
      </c>
      <c r="CQ1660" s="223">
        <f t="shared" si="231"/>
        <v>0</v>
      </c>
      <c r="CR1660" s="222"/>
      <c r="CS1660" s="222"/>
      <c r="CT1660" s="222"/>
      <c r="CU1660" s="222"/>
      <c r="CV1660" s="222"/>
      <c r="CW1660" s="222"/>
      <c r="CX1660" s="222"/>
      <c r="CY1660" s="222"/>
      <c r="CZ1660" s="222"/>
      <c r="DA1660" s="222"/>
      <c r="DB1660" s="224">
        <f t="shared" si="232"/>
        <v>0</v>
      </c>
      <c r="DC1660" s="224">
        <f t="shared" si="233"/>
        <v>0</v>
      </c>
      <c r="DD1660" s="224">
        <f t="shared" si="234"/>
        <v>0</v>
      </c>
      <c r="DE1660" s="225">
        <f t="shared" si="235"/>
        <v>0</v>
      </c>
      <c r="DF1660" s="222"/>
      <c r="DG1660" s="222"/>
    </row>
    <row r="1661" spans="90:111" x14ac:dyDescent="0.25">
      <c r="CL1661" s="223">
        <f t="shared" si="227"/>
        <v>0</v>
      </c>
      <c r="CM1661" s="223">
        <f t="shared" si="228"/>
        <v>0</v>
      </c>
      <c r="CN1661" s="223">
        <f t="shared" si="229"/>
        <v>0</v>
      </c>
      <c r="CO1661" s="223">
        <f t="shared" si="229"/>
        <v>0</v>
      </c>
      <c r="CP1661" s="223">
        <f t="shared" si="230"/>
        <v>0</v>
      </c>
      <c r="CQ1661" s="223">
        <f t="shared" si="231"/>
        <v>0</v>
      </c>
      <c r="CR1661" s="222"/>
      <c r="CS1661" s="222"/>
      <c r="CT1661" s="222"/>
      <c r="CU1661" s="222"/>
      <c r="CV1661" s="222"/>
      <c r="CW1661" s="222"/>
      <c r="CX1661" s="222"/>
      <c r="CY1661" s="222"/>
      <c r="CZ1661" s="222"/>
      <c r="DA1661" s="222"/>
      <c r="DB1661" s="224">
        <f t="shared" si="232"/>
        <v>0</v>
      </c>
      <c r="DC1661" s="224">
        <f t="shared" si="233"/>
        <v>0</v>
      </c>
      <c r="DD1661" s="224">
        <f t="shared" si="234"/>
        <v>0</v>
      </c>
      <c r="DE1661" s="225">
        <f t="shared" si="235"/>
        <v>0</v>
      </c>
      <c r="DF1661" s="222"/>
      <c r="DG1661" s="222"/>
    </row>
    <row r="1662" spans="90:111" x14ac:dyDescent="0.25">
      <c r="CL1662" s="223">
        <f t="shared" si="227"/>
        <v>0</v>
      </c>
      <c r="CM1662" s="223">
        <f t="shared" si="228"/>
        <v>0</v>
      </c>
      <c r="CN1662" s="223">
        <f t="shared" si="229"/>
        <v>0</v>
      </c>
      <c r="CO1662" s="223">
        <f t="shared" si="229"/>
        <v>0</v>
      </c>
      <c r="CP1662" s="223">
        <f t="shared" si="230"/>
        <v>0</v>
      </c>
      <c r="CQ1662" s="223">
        <f t="shared" si="231"/>
        <v>0</v>
      </c>
      <c r="CR1662" s="222"/>
      <c r="CS1662" s="222"/>
      <c r="CT1662" s="222"/>
      <c r="CU1662" s="222"/>
      <c r="CV1662" s="222"/>
      <c r="CW1662" s="222"/>
      <c r="CX1662" s="222"/>
      <c r="CY1662" s="222"/>
      <c r="CZ1662" s="222"/>
      <c r="DA1662" s="222"/>
      <c r="DB1662" s="224">
        <f t="shared" si="232"/>
        <v>0</v>
      </c>
      <c r="DC1662" s="224">
        <f t="shared" si="233"/>
        <v>0</v>
      </c>
      <c r="DD1662" s="224">
        <f t="shared" si="234"/>
        <v>0</v>
      </c>
      <c r="DE1662" s="225">
        <f t="shared" si="235"/>
        <v>0</v>
      </c>
      <c r="DF1662" s="222"/>
      <c r="DG1662" s="222"/>
    </row>
    <row r="1663" spans="90:111" x14ac:dyDescent="0.25">
      <c r="CL1663" s="223">
        <f t="shared" si="227"/>
        <v>0</v>
      </c>
      <c r="CM1663" s="223">
        <f t="shared" si="228"/>
        <v>0</v>
      </c>
      <c r="CN1663" s="223">
        <f t="shared" si="229"/>
        <v>0</v>
      </c>
      <c r="CO1663" s="223">
        <f t="shared" si="229"/>
        <v>0</v>
      </c>
      <c r="CP1663" s="223">
        <f t="shared" si="230"/>
        <v>0</v>
      </c>
      <c r="CQ1663" s="223">
        <f t="shared" si="231"/>
        <v>0</v>
      </c>
      <c r="CR1663" s="222"/>
      <c r="CS1663" s="222"/>
      <c r="CT1663" s="222"/>
      <c r="CU1663" s="222"/>
      <c r="CV1663" s="222"/>
      <c r="CW1663" s="222"/>
      <c r="CX1663" s="222"/>
      <c r="CY1663" s="222"/>
      <c r="CZ1663" s="222"/>
      <c r="DA1663" s="222"/>
      <c r="DB1663" s="224">
        <f t="shared" si="232"/>
        <v>0</v>
      </c>
      <c r="DC1663" s="224">
        <f t="shared" si="233"/>
        <v>0</v>
      </c>
      <c r="DD1663" s="224">
        <f t="shared" si="234"/>
        <v>0</v>
      </c>
      <c r="DE1663" s="225">
        <f t="shared" si="235"/>
        <v>0</v>
      </c>
      <c r="DF1663" s="222"/>
      <c r="DG1663" s="222"/>
    </row>
    <row r="1664" spans="90:111" x14ac:dyDescent="0.25">
      <c r="CL1664" s="223">
        <f t="shared" si="227"/>
        <v>0</v>
      </c>
      <c r="CM1664" s="223">
        <f t="shared" si="228"/>
        <v>0</v>
      </c>
      <c r="CN1664" s="223">
        <f t="shared" si="229"/>
        <v>0</v>
      </c>
      <c r="CO1664" s="223">
        <f t="shared" si="229"/>
        <v>0</v>
      </c>
      <c r="CP1664" s="223">
        <f t="shared" si="230"/>
        <v>0</v>
      </c>
      <c r="CQ1664" s="223">
        <f t="shared" si="231"/>
        <v>0</v>
      </c>
      <c r="CR1664" s="222"/>
      <c r="CS1664" s="222"/>
      <c r="CT1664" s="222"/>
      <c r="CU1664" s="222"/>
      <c r="CV1664" s="222"/>
      <c r="CW1664" s="222"/>
      <c r="CX1664" s="222"/>
      <c r="CY1664" s="222"/>
      <c r="CZ1664" s="222"/>
      <c r="DA1664" s="222"/>
      <c r="DB1664" s="224">
        <f t="shared" si="232"/>
        <v>0</v>
      </c>
      <c r="DC1664" s="224">
        <f t="shared" si="233"/>
        <v>0</v>
      </c>
      <c r="DD1664" s="224">
        <f t="shared" si="234"/>
        <v>0</v>
      </c>
      <c r="DE1664" s="225">
        <f t="shared" si="235"/>
        <v>0</v>
      </c>
      <c r="DF1664" s="222"/>
      <c r="DG1664" s="222"/>
    </row>
    <row r="1665" spans="90:111" x14ac:dyDescent="0.25">
      <c r="CL1665" s="223">
        <f t="shared" si="227"/>
        <v>0</v>
      </c>
      <c r="CM1665" s="223">
        <f t="shared" si="228"/>
        <v>0</v>
      </c>
      <c r="CN1665" s="223">
        <f t="shared" si="229"/>
        <v>0</v>
      </c>
      <c r="CO1665" s="223">
        <f t="shared" si="229"/>
        <v>0</v>
      </c>
      <c r="CP1665" s="223">
        <f t="shared" si="230"/>
        <v>0</v>
      </c>
      <c r="CQ1665" s="223">
        <f t="shared" si="231"/>
        <v>0</v>
      </c>
      <c r="CR1665" s="222"/>
      <c r="CS1665" s="222"/>
      <c r="CT1665" s="222"/>
      <c r="CU1665" s="222"/>
      <c r="CV1665" s="222"/>
      <c r="CW1665" s="222"/>
      <c r="CX1665" s="222"/>
      <c r="CY1665" s="222"/>
      <c r="CZ1665" s="222"/>
      <c r="DA1665" s="222"/>
      <c r="DB1665" s="224">
        <f t="shared" si="232"/>
        <v>0</v>
      </c>
      <c r="DC1665" s="224">
        <f t="shared" si="233"/>
        <v>0</v>
      </c>
      <c r="DD1665" s="224">
        <f t="shared" si="234"/>
        <v>0</v>
      </c>
      <c r="DE1665" s="225">
        <f t="shared" si="235"/>
        <v>0</v>
      </c>
      <c r="DF1665" s="222"/>
      <c r="DG1665" s="222"/>
    </row>
    <row r="1666" spans="90:111" x14ac:dyDescent="0.25">
      <c r="CL1666" s="223">
        <f t="shared" si="227"/>
        <v>0</v>
      </c>
      <c r="CM1666" s="223">
        <f t="shared" si="228"/>
        <v>0</v>
      </c>
      <c r="CN1666" s="223">
        <f t="shared" si="229"/>
        <v>0</v>
      </c>
      <c r="CO1666" s="223">
        <f t="shared" si="229"/>
        <v>0</v>
      </c>
      <c r="CP1666" s="223">
        <f t="shared" si="230"/>
        <v>0</v>
      </c>
      <c r="CQ1666" s="223">
        <f t="shared" si="231"/>
        <v>0</v>
      </c>
      <c r="CR1666" s="222"/>
      <c r="CS1666" s="222"/>
      <c r="CT1666" s="222"/>
      <c r="CU1666" s="222"/>
      <c r="CV1666" s="222"/>
      <c r="CW1666" s="222"/>
      <c r="CX1666" s="222"/>
      <c r="CY1666" s="222"/>
      <c r="CZ1666" s="222"/>
      <c r="DA1666" s="222"/>
      <c r="DB1666" s="224">
        <f t="shared" si="232"/>
        <v>0</v>
      </c>
      <c r="DC1666" s="224">
        <f t="shared" si="233"/>
        <v>0</v>
      </c>
      <c r="DD1666" s="224">
        <f t="shared" si="234"/>
        <v>0</v>
      </c>
      <c r="DE1666" s="225">
        <f t="shared" si="235"/>
        <v>0</v>
      </c>
      <c r="DF1666" s="222"/>
      <c r="DG1666" s="222"/>
    </row>
    <row r="1667" spans="90:111" x14ac:dyDescent="0.25">
      <c r="CL1667" s="223">
        <f t="shared" ref="CL1667:CL1730" si="236">SUM(BB1667:BL1667)+BR1667</f>
        <v>0</v>
      </c>
      <c r="CM1667" s="223">
        <f t="shared" ref="CM1667:CM1730" si="237">SUM(BM1667:BO1667)</f>
        <v>0</v>
      </c>
      <c r="CN1667" s="223">
        <f t="shared" ref="CN1667:CO1730" si="238">BP1667</f>
        <v>0</v>
      </c>
      <c r="CO1667" s="223">
        <f t="shared" si="238"/>
        <v>0</v>
      </c>
      <c r="CP1667" s="223">
        <f t="shared" ref="CP1667:CP1730" si="239">SUM(CL1667:CO1667)</f>
        <v>0</v>
      </c>
      <c r="CQ1667" s="223">
        <f t="shared" ref="CQ1667:CQ1730" si="240">CP1667-BU1667</f>
        <v>0</v>
      </c>
      <c r="CR1667" s="222"/>
      <c r="CS1667" s="222"/>
      <c r="CT1667" s="222"/>
      <c r="CU1667" s="222"/>
      <c r="CV1667" s="222"/>
      <c r="CW1667" s="222"/>
      <c r="CX1667" s="222"/>
      <c r="CY1667" s="222"/>
      <c r="CZ1667" s="222"/>
      <c r="DA1667" s="222"/>
      <c r="DB1667" s="224">
        <f t="shared" ref="DB1667:DB1730" si="241">SUM(BB1667:BE1667)+BM1667+BN1667</f>
        <v>0</v>
      </c>
      <c r="DC1667" s="224">
        <f t="shared" ref="DC1667:DC1730" si="242">BF1667+BG1667+BH1667+BI1667+BJ1667+BK1667+BL1667+BO1667+BR1667</f>
        <v>0</v>
      </c>
      <c r="DD1667" s="224">
        <f t="shared" ref="DD1667:DD1730" si="243">DC1667+DB1667</f>
        <v>0</v>
      </c>
      <c r="DE1667" s="225">
        <f t="shared" ref="DE1667:DE1730" si="244">DD1667-BS1667</f>
        <v>0</v>
      </c>
      <c r="DF1667" s="222"/>
      <c r="DG1667" s="222"/>
    </row>
    <row r="1668" spans="90:111" x14ac:dyDescent="0.25">
      <c r="CL1668" s="223">
        <f t="shared" si="236"/>
        <v>0</v>
      </c>
      <c r="CM1668" s="223">
        <f t="shared" si="237"/>
        <v>0</v>
      </c>
      <c r="CN1668" s="223">
        <f t="shared" si="238"/>
        <v>0</v>
      </c>
      <c r="CO1668" s="223">
        <f t="shared" si="238"/>
        <v>0</v>
      </c>
      <c r="CP1668" s="223">
        <f t="shared" si="239"/>
        <v>0</v>
      </c>
      <c r="CQ1668" s="223">
        <f t="shared" si="240"/>
        <v>0</v>
      </c>
      <c r="CR1668" s="222"/>
      <c r="CS1668" s="222"/>
      <c r="CT1668" s="222"/>
      <c r="CU1668" s="222"/>
      <c r="CV1668" s="222"/>
      <c r="CW1668" s="222"/>
      <c r="CX1668" s="222"/>
      <c r="CY1668" s="222"/>
      <c r="CZ1668" s="222"/>
      <c r="DA1668" s="222"/>
      <c r="DB1668" s="224">
        <f t="shared" si="241"/>
        <v>0</v>
      </c>
      <c r="DC1668" s="224">
        <f t="shared" si="242"/>
        <v>0</v>
      </c>
      <c r="DD1668" s="224">
        <f t="shared" si="243"/>
        <v>0</v>
      </c>
      <c r="DE1668" s="225">
        <f t="shared" si="244"/>
        <v>0</v>
      </c>
      <c r="DF1668" s="222"/>
      <c r="DG1668" s="222"/>
    </row>
    <row r="1669" spans="90:111" x14ac:dyDescent="0.25">
      <c r="CL1669" s="223">
        <f t="shared" si="236"/>
        <v>0</v>
      </c>
      <c r="CM1669" s="223">
        <f t="shared" si="237"/>
        <v>0</v>
      </c>
      <c r="CN1669" s="223">
        <f t="shared" si="238"/>
        <v>0</v>
      </c>
      <c r="CO1669" s="223">
        <f t="shared" si="238"/>
        <v>0</v>
      </c>
      <c r="CP1669" s="223">
        <f t="shared" si="239"/>
        <v>0</v>
      </c>
      <c r="CQ1669" s="223">
        <f t="shared" si="240"/>
        <v>0</v>
      </c>
      <c r="CR1669" s="222"/>
      <c r="CS1669" s="222"/>
      <c r="CT1669" s="222"/>
      <c r="CU1669" s="222"/>
      <c r="CV1669" s="222"/>
      <c r="CW1669" s="222"/>
      <c r="CX1669" s="222"/>
      <c r="CY1669" s="222"/>
      <c r="CZ1669" s="222"/>
      <c r="DA1669" s="222"/>
      <c r="DB1669" s="224">
        <f t="shared" si="241"/>
        <v>0</v>
      </c>
      <c r="DC1669" s="224">
        <f t="shared" si="242"/>
        <v>0</v>
      </c>
      <c r="DD1669" s="224">
        <f t="shared" si="243"/>
        <v>0</v>
      </c>
      <c r="DE1669" s="225">
        <f t="shared" si="244"/>
        <v>0</v>
      </c>
      <c r="DF1669" s="222"/>
      <c r="DG1669" s="222"/>
    </row>
    <row r="1670" spans="90:111" x14ac:dyDescent="0.25">
      <c r="CL1670" s="223">
        <f t="shared" si="236"/>
        <v>0</v>
      </c>
      <c r="CM1670" s="223">
        <f t="shared" si="237"/>
        <v>0</v>
      </c>
      <c r="CN1670" s="223">
        <f t="shared" si="238"/>
        <v>0</v>
      </c>
      <c r="CO1670" s="223">
        <f t="shared" si="238"/>
        <v>0</v>
      </c>
      <c r="CP1670" s="223">
        <f t="shared" si="239"/>
        <v>0</v>
      </c>
      <c r="CQ1670" s="223">
        <f t="shared" si="240"/>
        <v>0</v>
      </c>
      <c r="CR1670" s="222"/>
      <c r="CS1670" s="222"/>
      <c r="CT1670" s="222"/>
      <c r="CU1670" s="222"/>
      <c r="CV1670" s="222"/>
      <c r="CW1670" s="222"/>
      <c r="CX1670" s="222"/>
      <c r="CY1670" s="222"/>
      <c r="CZ1670" s="222"/>
      <c r="DA1670" s="222"/>
      <c r="DB1670" s="224">
        <f t="shared" si="241"/>
        <v>0</v>
      </c>
      <c r="DC1670" s="224">
        <f t="shared" si="242"/>
        <v>0</v>
      </c>
      <c r="DD1670" s="224">
        <f t="shared" si="243"/>
        <v>0</v>
      </c>
      <c r="DE1670" s="225">
        <f t="shared" si="244"/>
        <v>0</v>
      </c>
      <c r="DF1670" s="222"/>
      <c r="DG1670" s="222"/>
    </row>
    <row r="1671" spans="90:111" x14ac:dyDescent="0.25">
      <c r="CL1671" s="223">
        <f t="shared" si="236"/>
        <v>0</v>
      </c>
      <c r="CM1671" s="223">
        <f t="shared" si="237"/>
        <v>0</v>
      </c>
      <c r="CN1671" s="223">
        <f t="shared" si="238"/>
        <v>0</v>
      </c>
      <c r="CO1671" s="223">
        <f t="shared" si="238"/>
        <v>0</v>
      </c>
      <c r="CP1671" s="223">
        <f t="shared" si="239"/>
        <v>0</v>
      </c>
      <c r="CQ1671" s="223">
        <f t="shared" si="240"/>
        <v>0</v>
      </c>
      <c r="CR1671" s="222"/>
      <c r="CS1671" s="222"/>
      <c r="CT1671" s="222"/>
      <c r="CU1671" s="222"/>
      <c r="CV1671" s="222"/>
      <c r="CW1671" s="222"/>
      <c r="CX1671" s="222"/>
      <c r="CY1671" s="222"/>
      <c r="CZ1671" s="222"/>
      <c r="DA1671" s="222"/>
      <c r="DB1671" s="224">
        <f t="shared" si="241"/>
        <v>0</v>
      </c>
      <c r="DC1671" s="224">
        <f t="shared" si="242"/>
        <v>0</v>
      </c>
      <c r="DD1671" s="224">
        <f t="shared" si="243"/>
        <v>0</v>
      </c>
      <c r="DE1671" s="225">
        <f t="shared" si="244"/>
        <v>0</v>
      </c>
      <c r="DF1671" s="222"/>
      <c r="DG1671" s="222"/>
    </row>
    <row r="1672" spans="90:111" x14ac:dyDescent="0.25">
      <c r="CL1672" s="223">
        <f t="shared" si="236"/>
        <v>0</v>
      </c>
      <c r="CM1672" s="223">
        <f t="shared" si="237"/>
        <v>0</v>
      </c>
      <c r="CN1672" s="223">
        <f t="shared" si="238"/>
        <v>0</v>
      </c>
      <c r="CO1672" s="223">
        <f t="shared" si="238"/>
        <v>0</v>
      </c>
      <c r="CP1672" s="223">
        <f t="shared" si="239"/>
        <v>0</v>
      </c>
      <c r="CQ1672" s="223">
        <f t="shared" si="240"/>
        <v>0</v>
      </c>
      <c r="CR1672" s="222"/>
      <c r="CS1672" s="222"/>
      <c r="CT1672" s="222"/>
      <c r="CU1672" s="222"/>
      <c r="CV1672" s="222"/>
      <c r="CW1672" s="222"/>
      <c r="CX1672" s="222"/>
      <c r="CY1672" s="222"/>
      <c r="CZ1672" s="222"/>
      <c r="DA1672" s="222"/>
      <c r="DB1672" s="224">
        <f t="shared" si="241"/>
        <v>0</v>
      </c>
      <c r="DC1672" s="224">
        <f t="shared" si="242"/>
        <v>0</v>
      </c>
      <c r="DD1672" s="224">
        <f t="shared" si="243"/>
        <v>0</v>
      </c>
      <c r="DE1672" s="225">
        <f t="shared" si="244"/>
        <v>0</v>
      </c>
      <c r="DF1672" s="222"/>
      <c r="DG1672" s="222"/>
    </row>
    <row r="1673" spans="90:111" x14ac:dyDescent="0.25">
      <c r="CL1673" s="223">
        <f t="shared" si="236"/>
        <v>0</v>
      </c>
      <c r="CM1673" s="223">
        <f t="shared" si="237"/>
        <v>0</v>
      </c>
      <c r="CN1673" s="223">
        <f t="shared" si="238"/>
        <v>0</v>
      </c>
      <c r="CO1673" s="223">
        <f t="shared" si="238"/>
        <v>0</v>
      </c>
      <c r="CP1673" s="223">
        <f t="shared" si="239"/>
        <v>0</v>
      </c>
      <c r="CQ1673" s="223">
        <f t="shared" si="240"/>
        <v>0</v>
      </c>
      <c r="CR1673" s="222"/>
      <c r="CS1673" s="222"/>
      <c r="CT1673" s="222"/>
      <c r="CU1673" s="222"/>
      <c r="CV1673" s="222"/>
      <c r="CW1673" s="222"/>
      <c r="CX1673" s="222"/>
      <c r="CY1673" s="222"/>
      <c r="CZ1673" s="222"/>
      <c r="DA1673" s="222"/>
      <c r="DB1673" s="224">
        <f t="shared" si="241"/>
        <v>0</v>
      </c>
      <c r="DC1673" s="224">
        <f t="shared" si="242"/>
        <v>0</v>
      </c>
      <c r="DD1673" s="224">
        <f t="shared" si="243"/>
        <v>0</v>
      </c>
      <c r="DE1673" s="225">
        <f t="shared" si="244"/>
        <v>0</v>
      </c>
      <c r="DF1673" s="222"/>
      <c r="DG1673" s="222"/>
    </row>
    <row r="1674" spans="90:111" x14ac:dyDescent="0.25">
      <c r="CL1674" s="223">
        <f t="shared" si="236"/>
        <v>0</v>
      </c>
      <c r="CM1674" s="223">
        <f t="shared" si="237"/>
        <v>0</v>
      </c>
      <c r="CN1674" s="223">
        <f t="shared" si="238"/>
        <v>0</v>
      </c>
      <c r="CO1674" s="223">
        <f t="shared" si="238"/>
        <v>0</v>
      </c>
      <c r="CP1674" s="223">
        <f t="shared" si="239"/>
        <v>0</v>
      </c>
      <c r="CQ1674" s="223">
        <f t="shared" si="240"/>
        <v>0</v>
      </c>
      <c r="CR1674" s="222"/>
      <c r="CS1674" s="222"/>
      <c r="CT1674" s="222"/>
      <c r="CU1674" s="222"/>
      <c r="CV1674" s="222"/>
      <c r="CW1674" s="222"/>
      <c r="CX1674" s="222"/>
      <c r="CY1674" s="222"/>
      <c r="CZ1674" s="222"/>
      <c r="DA1674" s="222"/>
      <c r="DB1674" s="224">
        <f t="shared" si="241"/>
        <v>0</v>
      </c>
      <c r="DC1674" s="224">
        <f t="shared" si="242"/>
        <v>0</v>
      </c>
      <c r="DD1674" s="224">
        <f t="shared" si="243"/>
        <v>0</v>
      </c>
      <c r="DE1674" s="225">
        <f t="shared" si="244"/>
        <v>0</v>
      </c>
      <c r="DF1674" s="222"/>
      <c r="DG1674" s="222"/>
    </row>
    <row r="1675" spans="90:111" x14ac:dyDescent="0.25">
      <c r="CL1675" s="223">
        <f t="shared" si="236"/>
        <v>0</v>
      </c>
      <c r="CM1675" s="223">
        <f t="shared" si="237"/>
        <v>0</v>
      </c>
      <c r="CN1675" s="223">
        <f t="shared" si="238"/>
        <v>0</v>
      </c>
      <c r="CO1675" s="223">
        <f t="shared" si="238"/>
        <v>0</v>
      </c>
      <c r="CP1675" s="223">
        <f t="shared" si="239"/>
        <v>0</v>
      </c>
      <c r="CQ1675" s="223">
        <f t="shared" si="240"/>
        <v>0</v>
      </c>
      <c r="CR1675" s="222"/>
      <c r="CS1675" s="222"/>
      <c r="CT1675" s="222"/>
      <c r="CU1675" s="222"/>
      <c r="CV1675" s="222"/>
      <c r="CW1675" s="222"/>
      <c r="CX1675" s="222"/>
      <c r="CY1675" s="222"/>
      <c r="CZ1675" s="222"/>
      <c r="DA1675" s="222"/>
      <c r="DB1675" s="224">
        <f t="shared" si="241"/>
        <v>0</v>
      </c>
      <c r="DC1675" s="224">
        <f t="shared" si="242"/>
        <v>0</v>
      </c>
      <c r="DD1675" s="224">
        <f t="shared" si="243"/>
        <v>0</v>
      </c>
      <c r="DE1675" s="225">
        <f t="shared" si="244"/>
        <v>0</v>
      </c>
      <c r="DF1675" s="222"/>
      <c r="DG1675" s="222"/>
    </row>
    <row r="1676" spans="90:111" x14ac:dyDescent="0.25">
      <c r="CL1676" s="223">
        <f t="shared" si="236"/>
        <v>0</v>
      </c>
      <c r="CM1676" s="223">
        <f t="shared" si="237"/>
        <v>0</v>
      </c>
      <c r="CN1676" s="223">
        <f t="shared" si="238"/>
        <v>0</v>
      </c>
      <c r="CO1676" s="223">
        <f t="shared" si="238"/>
        <v>0</v>
      </c>
      <c r="CP1676" s="223">
        <f t="shared" si="239"/>
        <v>0</v>
      </c>
      <c r="CQ1676" s="223">
        <f t="shared" si="240"/>
        <v>0</v>
      </c>
      <c r="CR1676" s="222"/>
      <c r="CS1676" s="222"/>
      <c r="CT1676" s="222"/>
      <c r="CU1676" s="222"/>
      <c r="CV1676" s="222"/>
      <c r="CW1676" s="222"/>
      <c r="CX1676" s="222"/>
      <c r="CY1676" s="222"/>
      <c r="CZ1676" s="222"/>
      <c r="DA1676" s="222"/>
      <c r="DB1676" s="224">
        <f t="shared" si="241"/>
        <v>0</v>
      </c>
      <c r="DC1676" s="224">
        <f t="shared" si="242"/>
        <v>0</v>
      </c>
      <c r="DD1676" s="224">
        <f t="shared" si="243"/>
        <v>0</v>
      </c>
      <c r="DE1676" s="225">
        <f t="shared" si="244"/>
        <v>0</v>
      </c>
      <c r="DF1676" s="222"/>
      <c r="DG1676" s="222"/>
    </row>
    <row r="1677" spans="90:111" x14ac:dyDescent="0.25">
      <c r="CL1677" s="223">
        <f t="shared" si="236"/>
        <v>0</v>
      </c>
      <c r="CM1677" s="223">
        <f t="shared" si="237"/>
        <v>0</v>
      </c>
      <c r="CN1677" s="223">
        <f t="shared" si="238"/>
        <v>0</v>
      </c>
      <c r="CO1677" s="223">
        <f t="shared" si="238"/>
        <v>0</v>
      </c>
      <c r="CP1677" s="223">
        <f t="shared" si="239"/>
        <v>0</v>
      </c>
      <c r="CQ1677" s="223">
        <f t="shared" si="240"/>
        <v>0</v>
      </c>
      <c r="CR1677" s="222"/>
      <c r="CS1677" s="222"/>
      <c r="CT1677" s="222"/>
      <c r="CU1677" s="222"/>
      <c r="CV1677" s="222"/>
      <c r="CW1677" s="222"/>
      <c r="CX1677" s="222"/>
      <c r="CY1677" s="222"/>
      <c r="CZ1677" s="222"/>
      <c r="DA1677" s="222"/>
      <c r="DB1677" s="224">
        <f t="shared" si="241"/>
        <v>0</v>
      </c>
      <c r="DC1677" s="224">
        <f t="shared" si="242"/>
        <v>0</v>
      </c>
      <c r="DD1677" s="224">
        <f t="shared" si="243"/>
        <v>0</v>
      </c>
      <c r="DE1677" s="225">
        <f t="shared" si="244"/>
        <v>0</v>
      </c>
      <c r="DF1677" s="222"/>
      <c r="DG1677" s="222"/>
    </row>
    <row r="1678" spans="90:111" x14ac:dyDescent="0.25">
      <c r="CL1678" s="223">
        <f t="shared" si="236"/>
        <v>0</v>
      </c>
      <c r="CM1678" s="223">
        <f t="shared" si="237"/>
        <v>0</v>
      </c>
      <c r="CN1678" s="223">
        <f t="shared" si="238"/>
        <v>0</v>
      </c>
      <c r="CO1678" s="223">
        <f t="shared" si="238"/>
        <v>0</v>
      </c>
      <c r="CP1678" s="223">
        <f t="shared" si="239"/>
        <v>0</v>
      </c>
      <c r="CQ1678" s="223">
        <f t="shared" si="240"/>
        <v>0</v>
      </c>
      <c r="CR1678" s="222"/>
      <c r="CS1678" s="222"/>
      <c r="CT1678" s="222"/>
      <c r="CU1678" s="222"/>
      <c r="CV1678" s="222"/>
      <c r="CW1678" s="222"/>
      <c r="CX1678" s="222"/>
      <c r="CY1678" s="222"/>
      <c r="CZ1678" s="222"/>
      <c r="DA1678" s="222"/>
      <c r="DB1678" s="224">
        <f t="shared" si="241"/>
        <v>0</v>
      </c>
      <c r="DC1678" s="224">
        <f t="shared" si="242"/>
        <v>0</v>
      </c>
      <c r="DD1678" s="224">
        <f t="shared" si="243"/>
        <v>0</v>
      </c>
      <c r="DE1678" s="225">
        <f t="shared" si="244"/>
        <v>0</v>
      </c>
      <c r="DF1678" s="222"/>
      <c r="DG1678" s="222"/>
    </row>
    <row r="1679" spans="90:111" x14ac:dyDescent="0.25">
      <c r="CL1679" s="223">
        <f t="shared" si="236"/>
        <v>0</v>
      </c>
      <c r="CM1679" s="223">
        <f t="shared" si="237"/>
        <v>0</v>
      </c>
      <c r="CN1679" s="223">
        <f t="shared" si="238"/>
        <v>0</v>
      </c>
      <c r="CO1679" s="223">
        <f t="shared" si="238"/>
        <v>0</v>
      </c>
      <c r="CP1679" s="223">
        <f t="shared" si="239"/>
        <v>0</v>
      </c>
      <c r="CQ1679" s="223">
        <f t="shared" si="240"/>
        <v>0</v>
      </c>
      <c r="CR1679" s="222"/>
      <c r="CS1679" s="222"/>
      <c r="CT1679" s="222"/>
      <c r="CU1679" s="222"/>
      <c r="CV1679" s="222"/>
      <c r="CW1679" s="222"/>
      <c r="CX1679" s="222"/>
      <c r="CY1679" s="222"/>
      <c r="CZ1679" s="222"/>
      <c r="DA1679" s="222"/>
      <c r="DB1679" s="224">
        <f t="shared" si="241"/>
        <v>0</v>
      </c>
      <c r="DC1679" s="224">
        <f t="shared" si="242"/>
        <v>0</v>
      </c>
      <c r="DD1679" s="224">
        <f t="shared" si="243"/>
        <v>0</v>
      </c>
      <c r="DE1679" s="225">
        <f t="shared" si="244"/>
        <v>0</v>
      </c>
      <c r="DF1679" s="222"/>
      <c r="DG1679" s="222"/>
    </row>
    <row r="1680" spans="90:111" x14ac:dyDescent="0.25">
      <c r="CL1680" s="223">
        <f t="shared" si="236"/>
        <v>0</v>
      </c>
      <c r="CM1680" s="223">
        <f t="shared" si="237"/>
        <v>0</v>
      </c>
      <c r="CN1680" s="223">
        <f t="shared" si="238"/>
        <v>0</v>
      </c>
      <c r="CO1680" s="223">
        <f t="shared" si="238"/>
        <v>0</v>
      </c>
      <c r="CP1680" s="223">
        <f t="shared" si="239"/>
        <v>0</v>
      </c>
      <c r="CQ1680" s="223">
        <f t="shared" si="240"/>
        <v>0</v>
      </c>
      <c r="CR1680" s="222"/>
      <c r="CS1680" s="222"/>
      <c r="CT1680" s="222"/>
      <c r="CU1680" s="222"/>
      <c r="CV1680" s="222"/>
      <c r="CW1680" s="222"/>
      <c r="CX1680" s="222"/>
      <c r="CY1680" s="222"/>
      <c r="CZ1680" s="222"/>
      <c r="DA1680" s="222"/>
      <c r="DB1680" s="224">
        <f t="shared" si="241"/>
        <v>0</v>
      </c>
      <c r="DC1680" s="224">
        <f t="shared" si="242"/>
        <v>0</v>
      </c>
      <c r="DD1680" s="224">
        <f t="shared" si="243"/>
        <v>0</v>
      </c>
      <c r="DE1680" s="225">
        <f t="shared" si="244"/>
        <v>0</v>
      </c>
      <c r="DF1680" s="222"/>
      <c r="DG1680" s="222"/>
    </row>
    <row r="1681" spans="90:111" x14ac:dyDescent="0.25">
      <c r="CL1681" s="223">
        <f t="shared" si="236"/>
        <v>0</v>
      </c>
      <c r="CM1681" s="223">
        <f t="shared" si="237"/>
        <v>0</v>
      </c>
      <c r="CN1681" s="223">
        <f t="shared" si="238"/>
        <v>0</v>
      </c>
      <c r="CO1681" s="223">
        <f t="shared" si="238"/>
        <v>0</v>
      </c>
      <c r="CP1681" s="223">
        <f t="shared" si="239"/>
        <v>0</v>
      </c>
      <c r="CQ1681" s="223">
        <f t="shared" si="240"/>
        <v>0</v>
      </c>
      <c r="CR1681" s="222"/>
      <c r="CS1681" s="222"/>
      <c r="CT1681" s="222"/>
      <c r="CU1681" s="222"/>
      <c r="CV1681" s="222"/>
      <c r="CW1681" s="222"/>
      <c r="CX1681" s="222"/>
      <c r="CY1681" s="222"/>
      <c r="CZ1681" s="222"/>
      <c r="DA1681" s="222"/>
      <c r="DB1681" s="224">
        <f t="shared" si="241"/>
        <v>0</v>
      </c>
      <c r="DC1681" s="224">
        <f t="shared" si="242"/>
        <v>0</v>
      </c>
      <c r="DD1681" s="224">
        <f t="shared" si="243"/>
        <v>0</v>
      </c>
      <c r="DE1681" s="225">
        <f t="shared" si="244"/>
        <v>0</v>
      </c>
      <c r="DF1681" s="222"/>
      <c r="DG1681" s="222"/>
    </row>
    <row r="1682" spans="90:111" x14ac:dyDescent="0.25">
      <c r="CL1682" s="223">
        <f t="shared" si="236"/>
        <v>0</v>
      </c>
      <c r="CM1682" s="223">
        <f t="shared" si="237"/>
        <v>0</v>
      </c>
      <c r="CN1682" s="223">
        <f t="shared" si="238"/>
        <v>0</v>
      </c>
      <c r="CO1682" s="223">
        <f t="shared" si="238"/>
        <v>0</v>
      </c>
      <c r="CP1682" s="223">
        <f t="shared" si="239"/>
        <v>0</v>
      </c>
      <c r="CQ1682" s="223">
        <f t="shared" si="240"/>
        <v>0</v>
      </c>
      <c r="CR1682" s="222"/>
      <c r="CS1682" s="222"/>
      <c r="CT1682" s="222"/>
      <c r="CU1682" s="222"/>
      <c r="CV1682" s="222"/>
      <c r="CW1682" s="222"/>
      <c r="CX1682" s="222"/>
      <c r="CY1682" s="222"/>
      <c r="CZ1682" s="222"/>
      <c r="DA1682" s="222"/>
      <c r="DB1682" s="224">
        <f t="shared" si="241"/>
        <v>0</v>
      </c>
      <c r="DC1682" s="224">
        <f t="shared" si="242"/>
        <v>0</v>
      </c>
      <c r="DD1682" s="224">
        <f t="shared" si="243"/>
        <v>0</v>
      </c>
      <c r="DE1682" s="225">
        <f t="shared" si="244"/>
        <v>0</v>
      </c>
      <c r="DF1682" s="222"/>
      <c r="DG1682" s="222"/>
    </row>
    <row r="1683" spans="90:111" x14ac:dyDescent="0.25">
      <c r="CL1683" s="223">
        <f t="shared" si="236"/>
        <v>0</v>
      </c>
      <c r="CM1683" s="223">
        <f t="shared" si="237"/>
        <v>0</v>
      </c>
      <c r="CN1683" s="223">
        <f t="shared" si="238"/>
        <v>0</v>
      </c>
      <c r="CO1683" s="223">
        <f t="shared" si="238"/>
        <v>0</v>
      </c>
      <c r="CP1683" s="223">
        <f t="shared" si="239"/>
        <v>0</v>
      </c>
      <c r="CQ1683" s="223">
        <f t="shared" si="240"/>
        <v>0</v>
      </c>
      <c r="CR1683" s="222"/>
      <c r="CS1683" s="222"/>
      <c r="CT1683" s="222"/>
      <c r="CU1683" s="222"/>
      <c r="CV1683" s="222"/>
      <c r="CW1683" s="222"/>
      <c r="CX1683" s="222"/>
      <c r="CY1683" s="222"/>
      <c r="CZ1683" s="222"/>
      <c r="DA1683" s="222"/>
      <c r="DB1683" s="224">
        <f t="shared" si="241"/>
        <v>0</v>
      </c>
      <c r="DC1683" s="224">
        <f t="shared" si="242"/>
        <v>0</v>
      </c>
      <c r="DD1683" s="224">
        <f t="shared" si="243"/>
        <v>0</v>
      </c>
      <c r="DE1683" s="225">
        <f t="shared" si="244"/>
        <v>0</v>
      </c>
      <c r="DF1683" s="222"/>
      <c r="DG1683" s="222"/>
    </row>
    <row r="1684" spans="90:111" x14ac:dyDescent="0.25">
      <c r="CL1684" s="223">
        <f t="shared" si="236"/>
        <v>0</v>
      </c>
      <c r="CM1684" s="223">
        <f t="shared" si="237"/>
        <v>0</v>
      </c>
      <c r="CN1684" s="223">
        <f t="shared" si="238"/>
        <v>0</v>
      </c>
      <c r="CO1684" s="223">
        <f t="shared" si="238"/>
        <v>0</v>
      </c>
      <c r="CP1684" s="223">
        <f t="shared" si="239"/>
        <v>0</v>
      </c>
      <c r="CQ1684" s="223">
        <f t="shared" si="240"/>
        <v>0</v>
      </c>
      <c r="CR1684" s="222"/>
      <c r="CS1684" s="222"/>
      <c r="CT1684" s="222"/>
      <c r="CU1684" s="222"/>
      <c r="CV1684" s="222"/>
      <c r="CW1684" s="222"/>
      <c r="CX1684" s="222"/>
      <c r="CY1684" s="222"/>
      <c r="CZ1684" s="222"/>
      <c r="DA1684" s="222"/>
      <c r="DB1684" s="224">
        <f t="shared" si="241"/>
        <v>0</v>
      </c>
      <c r="DC1684" s="224">
        <f t="shared" si="242"/>
        <v>0</v>
      </c>
      <c r="DD1684" s="224">
        <f t="shared" si="243"/>
        <v>0</v>
      </c>
      <c r="DE1684" s="225">
        <f t="shared" si="244"/>
        <v>0</v>
      </c>
      <c r="DF1684" s="222"/>
      <c r="DG1684" s="222"/>
    </row>
    <row r="1685" spans="90:111" x14ac:dyDescent="0.25">
      <c r="CL1685" s="223">
        <f t="shared" si="236"/>
        <v>0</v>
      </c>
      <c r="CM1685" s="223">
        <f t="shared" si="237"/>
        <v>0</v>
      </c>
      <c r="CN1685" s="223">
        <f t="shared" si="238"/>
        <v>0</v>
      </c>
      <c r="CO1685" s="223">
        <f t="shared" si="238"/>
        <v>0</v>
      </c>
      <c r="CP1685" s="223">
        <f t="shared" si="239"/>
        <v>0</v>
      </c>
      <c r="CQ1685" s="223">
        <f t="shared" si="240"/>
        <v>0</v>
      </c>
      <c r="CR1685" s="222"/>
      <c r="CS1685" s="222"/>
      <c r="CT1685" s="222"/>
      <c r="CU1685" s="222"/>
      <c r="CV1685" s="222"/>
      <c r="CW1685" s="222"/>
      <c r="CX1685" s="222"/>
      <c r="CY1685" s="222"/>
      <c r="CZ1685" s="222"/>
      <c r="DA1685" s="222"/>
      <c r="DB1685" s="224">
        <f t="shared" si="241"/>
        <v>0</v>
      </c>
      <c r="DC1685" s="224">
        <f t="shared" si="242"/>
        <v>0</v>
      </c>
      <c r="DD1685" s="224">
        <f t="shared" si="243"/>
        <v>0</v>
      </c>
      <c r="DE1685" s="225">
        <f t="shared" si="244"/>
        <v>0</v>
      </c>
      <c r="DF1685" s="222"/>
      <c r="DG1685" s="222"/>
    </row>
    <row r="1686" spans="90:111" x14ac:dyDescent="0.25">
      <c r="CL1686" s="223">
        <f t="shared" si="236"/>
        <v>0</v>
      </c>
      <c r="CM1686" s="223">
        <f t="shared" si="237"/>
        <v>0</v>
      </c>
      <c r="CN1686" s="223">
        <f t="shared" si="238"/>
        <v>0</v>
      </c>
      <c r="CO1686" s="223">
        <f t="shared" si="238"/>
        <v>0</v>
      </c>
      <c r="CP1686" s="223">
        <f t="shared" si="239"/>
        <v>0</v>
      </c>
      <c r="CQ1686" s="223">
        <f t="shared" si="240"/>
        <v>0</v>
      </c>
      <c r="CR1686" s="222"/>
      <c r="CS1686" s="222"/>
      <c r="CT1686" s="222"/>
      <c r="CU1686" s="222"/>
      <c r="CV1686" s="222"/>
      <c r="CW1686" s="222"/>
      <c r="CX1686" s="222"/>
      <c r="CY1686" s="222"/>
      <c r="CZ1686" s="222"/>
      <c r="DA1686" s="222"/>
      <c r="DB1686" s="224">
        <f t="shared" si="241"/>
        <v>0</v>
      </c>
      <c r="DC1686" s="224">
        <f t="shared" si="242"/>
        <v>0</v>
      </c>
      <c r="DD1686" s="224">
        <f t="shared" si="243"/>
        <v>0</v>
      </c>
      <c r="DE1686" s="225">
        <f t="shared" si="244"/>
        <v>0</v>
      </c>
      <c r="DF1686" s="222"/>
      <c r="DG1686" s="222"/>
    </row>
    <row r="1687" spans="90:111" x14ac:dyDescent="0.25">
      <c r="CL1687" s="223">
        <f t="shared" si="236"/>
        <v>0</v>
      </c>
      <c r="CM1687" s="223">
        <f t="shared" si="237"/>
        <v>0</v>
      </c>
      <c r="CN1687" s="223">
        <f t="shared" si="238"/>
        <v>0</v>
      </c>
      <c r="CO1687" s="223">
        <f t="shared" si="238"/>
        <v>0</v>
      </c>
      <c r="CP1687" s="223">
        <f t="shared" si="239"/>
        <v>0</v>
      </c>
      <c r="CQ1687" s="223">
        <f t="shared" si="240"/>
        <v>0</v>
      </c>
      <c r="CR1687" s="222"/>
      <c r="CS1687" s="222"/>
      <c r="CT1687" s="222"/>
      <c r="CU1687" s="222"/>
      <c r="CV1687" s="222"/>
      <c r="CW1687" s="222"/>
      <c r="CX1687" s="222"/>
      <c r="CY1687" s="222"/>
      <c r="CZ1687" s="222"/>
      <c r="DA1687" s="222"/>
      <c r="DB1687" s="224">
        <f t="shared" si="241"/>
        <v>0</v>
      </c>
      <c r="DC1687" s="224">
        <f t="shared" si="242"/>
        <v>0</v>
      </c>
      <c r="DD1687" s="224">
        <f t="shared" si="243"/>
        <v>0</v>
      </c>
      <c r="DE1687" s="225">
        <f t="shared" si="244"/>
        <v>0</v>
      </c>
      <c r="DF1687" s="222"/>
      <c r="DG1687" s="222"/>
    </row>
    <row r="1688" spans="90:111" x14ac:dyDescent="0.25">
      <c r="CL1688" s="223">
        <f t="shared" si="236"/>
        <v>0</v>
      </c>
      <c r="CM1688" s="223">
        <f t="shared" si="237"/>
        <v>0</v>
      </c>
      <c r="CN1688" s="223">
        <f t="shared" si="238"/>
        <v>0</v>
      </c>
      <c r="CO1688" s="223">
        <f t="shared" si="238"/>
        <v>0</v>
      </c>
      <c r="CP1688" s="223">
        <f t="shared" si="239"/>
        <v>0</v>
      </c>
      <c r="CQ1688" s="223">
        <f t="shared" si="240"/>
        <v>0</v>
      </c>
      <c r="CR1688" s="222"/>
      <c r="CS1688" s="222"/>
      <c r="CT1688" s="222"/>
      <c r="CU1688" s="222"/>
      <c r="CV1688" s="222"/>
      <c r="CW1688" s="222"/>
      <c r="CX1688" s="222"/>
      <c r="CY1688" s="222"/>
      <c r="CZ1688" s="222"/>
      <c r="DA1688" s="222"/>
      <c r="DB1688" s="224">
        <f t="shared" si="241"/>
        <v>0</v>
      </c>
      <c r="DC1688" s="224">
        <f t="shared" si="242"/>
        <v>0</v>
      </c>
      <c r="DD1688" s="224">
        <f t="shared" si="243"/>
        <v>0</v>
      </c>
      <c r="DE1688" s="225">
        <f t="shared" si="244"/>
        <v>0</v>
      </c>
      <c r="DF1688" s="222"/>
      <c r="DG1688" s="222"/>
    </row>
    <row r="1689" spans="90:111" x14ac:dyDescent="0.25">
      <c r="CL1689" s="223">
        <f t="shared" si="236"/>
        <v>0</v>
      </c>
      <c r="CM1689" s="223">
        <f t="shared" si="237"/>
        <v>0</v>
      </c>
      <c r="CN1689" s="223">
        <f t="shared" si="238"/>
        <v>0</v>
      </c>
      <c r="CO1689" s="223">
        <f t="shared" si="238"/>
        <v>0</v>
      </c>
      <c r="CP1689" s="223">
        <f t="shared" si="239"/>
        <v>0</v>
      </c>
      <c r="CQ1689" s="223">
        <f t="shared" si="240"/>
        <v>0</v>
      </c>
      <c r="CR1689" s="222"/>
      <c r="CS1689" s="222"/>
      <c r="CT1689" s="222"/>
      <c r="CU1689" s="222"/>
      <c r="CV1689" s="222"/>
      <c r="CW1689" s="222"/>
      <c r="CX1689" s="222"/>
      <c r="CY1689" s="222"/>
      <c r="CZ1689" s="222"/>
      <c r="DA1689" s="222"/>
      <c r="DB1689" s="224">
        <f t="shared" si="241"/>
        <v>0</v>
      </c>
      <c r="DC1689" s="224">
        <f t="shared" si="242"/>
        <v>0</v>
      </c>
      <c r="DD1689" s="224">
        <f t="shared" si="243"/>
        <v>0</v>
      </c>
      <c r="DE1689" s="225">
        <f t="shared" si="244"/>
        <v>0</v>
      </c>
      <c r="DF1689" s="222"/>
      <c r="DG1689" s="222"/>
    </row>
    <row r="1690" spans="90:111" x14ac:dyDescent="0.25">
      <c r="CL1690" s="223">
        <f t="shared" si="236"/>
        <v>0</v>
      </c>
      <c r="CM1690" s="223">
        <f t="shared" si="237"/>
        <v>0</v>
      </c>
      <c r="CN1690" s="223">
        <f t="shared" si="238"/>
        <v>0</v>
      </c>
      <c r="CO1690" s="223">
        <f t="shared" si="238"/>
        <v>0</v>
      </c>
      <c r="CP1690" s="223">
        <f t="shared" si="239"/>
        <v>0</v>
      </c>
      <c r="CQ1690" s="223">
        <f t="shared" si="240"/>
        <v>0</v>
      </c>
      <c r="CR1690" s="222"/>
      <c r="CS1690" s="222"/>
      <c r="CT1690" s="222"/>
      <c r="CU1690" s="222"/>
      <c r="CV1690" s="222"/>
      <c r="CW1690" s="222"/>
      <c r="CX1690" s="222"/>
      <c r="CY1690" s="222"/>
      <c r="CZ1690" s="222"/>
      <c r="DA1690" s="222"/>
      <c r="DB1690" s="224">
        <f t="shared" si="241"/>
        <v>0</v>
      </c>
      <c r="DC1690" s="224">
        <f t="shared" si="242"/>
        <v>0</v>
      </c>
      <c r="DD1690" s="224">
        <f t="shared" si="243"/>
        <v>0</v>
      </c>
      <c r="DE1690" s="225">
        <f t="shared" si="244"/>
        <v>0</v>
      </c>
      <c r="DF1690" s="222"/>
      <c r="DG1690" s="222"/>
    </row>
    <row r="1691" spans="90:111" x14ac:dyDescent="0.25">
      <c r="CL1691" s="223">
        <f t="shared" si="236"/>
        <v>0</v>
      </c>
      <c r="CM1691" s="223">
        <f t="shared" si="237"/>
        <v>0</v>
      </c>
      <c r="CN1691" s="223">
        <f t="shared" si="238"/>
        <v>0</v>
      </c>
      <c r="CO1691" s="223">
        <f t="shared" si="238"/>
        <v>0</v>
      </c>
      <c r="CP1691" s="223">
        <f t="shared" si="239"/>
        <v>0</v>
      </c>
      <c r="CQ1691" s="223">
        <f t="shared" si="240"/>
        <v>0</v>
      </c>
      <c r="CR1691" s="222"/>
      <c r="CS1691" s="222"/>
      <c r="CT1691" s="222"/>
      <c r="CU1691" s="222"/>
      <c r="CV1691" s="222"/>
      <c r="CW1691" s="222"/>
      <c r="CX1691" s="222"/>
      <c r="CY1691" s="222"/>
      <c r="CZ1691" s="222"/>
      <c r="DA1691" s="222"/>
      <c r="DB1691" s="224">
        <f t="shared" si="241"/>
        <v>0</v>
      </c>
      <c r="DC1691" s="224">
        <f t="shared" si="242"/>
        <v>0</v>
      </c>
      <c r="DD1691" s="224">
        <f t="shared" si="243"/>
        <v>0</v>
      </c>
      <c r="DE1691" s="225">
        <f t="shared" si="244"/>
        <v>0</v>
      </c>
      <c r="DF1691" s="222"/>
      <c r="DG1691" s="222"/>
    </row>
    <row r="1692" spans="90:111" x14ac:dyDescent="0.25">
      <c r="CL1692" s="223">
        <f t="shared" si="236"/>
        <v>0</v>
      </c>
      <c r="CM1692" s="223">
        <f t="shared" si="237"/>
        <v>0</v>
      </c>
      <c r="CN1692" s="223">
        <f t="shared" si="238"/>
        <v>0</v>
      </c>
      <c r="CO1692" s="223">
        <f t="shared" si="238"/>
        <v>0</v>
      </c>
      <c r="CP1692" s="223">
        <f t="shared" si="239"/>
        <v>0</v>
      </c>
      <c r="CQ1692" s="223">
        <f t="shared" si="240"/>
        <v>0</v>
      </c>
      <c r="CR1692" s="222"/>
      <c r="CS1692" s="222"/>
      <c r="CT1692" s="222"/>
      <c r="CU1692" s="222"/>
      <c r="CV1692" s="222"/>
      <c r="CW1692" s="222"/>
      <c r="CX1692" s="222"/>
      <c r="CY1692" s="222"/>
      <c r="CZ1692" s="222"/>
      <c r="DA1692" s="222"/>
      <c r="DB1692" s="224">
        <f t="shared" si="241"/>
        <v>0</v>
      </c>
      <c r="DC1692" s="224">
        <f t="shared" si="242"/>
        <v>0</v>
      </c>
      <c r="DD1692" s="224">
        <f t="shared" si="243"/>
        <v>0</v>
      </c>
      <c r="DE1692" s="225">
        <f t="shared" si="244"/>
        <v>0</v>
      </c>
      <c r="DF1692" s="222"/>
      <c r="DG1692" s="222"/>
    </row>
    <row r="1693" spans="90:111" x14ac:dyDescent="0.25">
      <c r="CL1693" s="223">
        <f t="shared" si="236"/>
        <v>0</v>
      </c>
      <c r="CM1693" s="223">
        <f t="shared" si="237"/>
        <v>0</v>
      </c>
      <c r="CN1693" s="223">
        <f t="shared" si="238"/>
        <v>0</v>
      </c>
      <c r="CO1693" s="223">
        <f t="shared" si="238"/>
        <v>0</v>
      </c>
      <c r="CP1693" s="223">
        <f t="shared" si="239"/>
        <v>0</v>
      </c>
      <c r="CQ1693" s="223">
        <f t="shared" si="240"/>
        <v>0</v>
      </c>
      <c r="CR1693" s="222"/>
      <c r="CS1693" s="222"/>
      <c r="CT1693" s="222"/>
      <c r="CU1693" s="222"/>
      <c r="CV1693" s="222"/>
      <c r="CW1693" s="222"/>
      <c r="CX1693" s="222"/>
      <c r="CY1693" s="222"/>
      <c r="CZ1693" s="222"/>
      <c r="DA1693" s="222"/>
      <c r="DB1693" s="224">
        <f t="shared" si="241"/>
        <v>0</v>
      </c>
      <c r="DC1693" s="224">
        <f t="shared" si="242"/>
        <v>0</v>
      </c>
      <c r="DD1693" s="224">
        <f t="shared" si="243"/>
        <v>0</v>
      </c>
      <c r="DE1693" s="225">
        <f t="shared" si="244"/>
        <v>0</v>
      </c>
      <c r="DF1693" s="222"/>
      <c r="DG1693" s="222"/>
    </row>
    <row r="1694" spans="90:111" x14ac:dyDescent="0.25">
      <c r="CL1694" s="223">
        <f t="shared" si="236"/>
        <v>0</v>
      </c>
      <c r="CM1694" s="223">
        <f t="shared" si="237"/>
        <v>0</v>
      </c>
      <c r="CN1694" s="223">
        <f t="shared" si="238"/>
        <v>0</v>
      </c>
      <c r="CO1694" s="223">
        <f t="shared" si="238"/>
        <v>0</v>
      </c>
      <c r="CP1694" s="223">
        <f t="shared" si="239"/>
        <v>0</v>
      </c>
      <c r="CQ1694" s="223">
        <f t="shared" si="240"/>
        <v>0</v>
      </c>
      <c r="CR1694" s="222"/>
      <c r="CS1694" s="222"/>
      <c r="CT1694" s="222"/>
      <c r="CU1694" s="222"/>
      <c r="CV1694" s="222"/>
      <c r="CW1694" s="222"/>
      <c r="CX1694" s="222"/>
      <c r="CY1694" s="222"/>
      <c r="CZ1694" s="222"/>
      <c r="DA1694" s="222"/>
      <c r="DB1694" s="224">
        <f t="shared" si="241"/>
        <v>0</v>
      </c>
      <c r="DC1694" s="224">
        <f t="shared" si="242"/>
        <v>0</v>
      </c>
      <c r="DD1694" s="224">
        <f t="shared" si="243"/>
        <v>0</v>
      </c>
      <c r="DE1694" s="225">
        <f t="shared" si="244"/>
        <v>0</v>
      </c>
      <c r="DF1694" s="222"/>
      <c r="DG1694" s="222"/>
    </row>
    <row r="1695" spans="90:111" x14ac:dyDescent="0.25">
      <c r="CL1695" s="223">
        <f t="shared" si="236"/>
        <v>0</v>
      </c>
      <c r="CM1695" s="223">
        <f t="shared" si="237"/>
        <v>0</v>
      </c>
      <c r="CN1695" s="223">
        <f t="shared" si="238"/>
        <v>0</v>
      </c>
      <c r="CO1695" s="223">
        <f t="shared" si="238"/>
        <v>0</v>
      </c>
      <c r="CP1695" s="223">
        <f t="shared" si="239"/>
        <v>0</v>
      </c>
      <c r="CQ1695" s="223">
        <f t="shared" si="240"/>
        <v>0</v>
      </c>
      <c r="CR1695" s="222"/>
      <c r="CS1695" s="222"/>
      <c r="CT1695" s="222"/>
      <c r="CU1695" s="222"/>
      <c r="CV1695" s="222"/>
      <c r="CW1695" s="222"/>
      <c r="CX1695" s="222"/>
      <c r="CY1695" s="222"/>
      <c r="CZ1695" s="222"/>
      <c r="DA1695" s="222"/>
      <c r="DB1695" s="224">
        <f t="shared" si="241"/>
        <v>0</v>
      </c>
      <c r="DC1695" s="224">
        <f t="shared" si="242"/>
        <v>0</v>
      </c>
      <c r="DD1695" s="224">
        <f t="shared" si="243"/>
        <v>0</v>
      </c>
      <c r="DE1695" s="225">
        <f t="shared" si="244"/>
        <v>0</v>
      </c>
      <c r="DF1695" s="222"/>
      <c r="DG1695" s="222"/>
    </row>
    <row r="1696" spans="90:111" x14ac:dyDescent="0.25">
      <c r="CL1696" s="223">
        <f t="shared" si="236"/>
        <v>0</v>
      </c>
      <c r="CM1696" s="223">
        <f t="shared" si="237"/>
        <v>0</v>
      </c>
      <c r="CN1696" s="223">
        <f t="shared" si="238"/>
        <v>0</v>
      </c>
      <c r="CO1696" s="223">
        <f t="shared" si="238"/>
        <v>0</v>
      </c>
      <c r="CP1696" s="223">
        <f t="shared" si="239"/>
        <v>0</v>
      </c>
      <c r="CQ1696" s="223">
        <f t="shared" si="240"/>
        <v>0</v>
      </c>
      <c r="CR1696" s="222"/>
      <c r="CS1696" s="222"/>
      <c r="CT1696" s="222"/>
      <c r="CU1696" s="222"/>
      <c r="CV1696" s="222"/>
      <c r="CW1696" s="222"/>
      <c r="CX1696" s="222"/>
      <c r="CY1696" s="222"/>
      <c r="CZ1696" s="222"/>
      <c r="DA1696" s="222"/>
      <c r="DB1696" s="224">
        <f t="shared" si="241"/>
        <v>0</v>
      </c>
      <c r="DC1696" s="224">
        <f t="shared" si="242"/>
        <v>0</v>
      </c>
      <c r="DD1696" s="224">
        <f t="shared" si="243"/>
        <v>0</v>
      </c>
      <c r="DE1696" s="225">
        <f t="shared" si="244"/>
        <v>0</v>
      </c>
      <c r="DF1696" s="222"/>
      <c r="DG1696" s="222"/>
    </row>
    <row r="1697" spans="90:111" x14ac:dyDescent="0.25">
      <c r="CL1697" s="223">
        <f t="shared" si="236"/>
        <v>0</v>
      </c>
      <c r="CM1697" s="223">
        <f t="shared" si="237"/>
        <v>0</v>
      </c>
      <c r="CN1697" s="223">
        <f t="shared" si="238"/>
        <v>0</v>
      </c>
      <c r="CO1697" s="223">
        <f t="shared" si="238"/>
        <v>0</v>
      </c>
      <c r="CP1697" s="223">
        <f t="shared" si="239"/>
        <v>0</v>
      </c>
      <c r="CQ1697" s="223">
        <f t="shared" si="240"/>
        <v>0</v>
      </c>
      <c r="CR1697" s="222"/>
      <c r="CS1697" s="222"/>
      <c r="CT1697" s="222"/>
      <c r="CU1697" s="222"/>
      <c r="CV1697" s="222"/>
      <c r="CW1697" s="222"/>
      <c r="CX1697" s="222"/>
      <c r="CY1697" s="222"/>
      <c r="CZ1697" s="222"/>
      <c r="DA1697" s="222"/>
      <c r="DB1697" s="224">
        <f t="shared" si="241"/>
        <v>0</v>
      </c>
      <c r="DC1697" s="224">
        <f t="shared" si="242"/>
        <v>0</v>
      </c>
      <c r="DD1697" s="224">
        <f t="shared" si="243"/>
        <v>0</v>
      </c>
      <c r="DE1697" s="225">
        <f t="shared" si="244"/>
        <v>0</v>
      </c>
      <c r="DF1697" s="222"/>
      <c r="DG1697" s="222"/>
    </row>
    <row r="1698" spans="90:111" x14ac:dyDescent="0.25">
      <c r="CL1698" s="223">
        <f t="shared" si="236"/>
        <v>0</v>
      </c>
      <c r="CM1698" s="223">
        <f t="shared" si="237"/>
        <v>0</v>
      </c>
      <c r="CN1698" s="223">
        <f t="shared" si="238"/>
        <v>0</v>
      </c>
      <c r="CO1698" s="223">
        <f t="shared" si="238"/>
        <v>0</v>
      </c>
      <c r="CP1698" s="223">
        <f t="shared" si="239"/>
        <v>0</v>
      </c>
      <c r="CQ1698" s="223">
        <f t="shared" si="240"/>
        <v>0</v>
      </c>
      <c r="CR1698" s="222"/>
      <c r="CS1698" s="222"/>
      <c r="CT1698" s="222"/>
      <c r="CU1698" s="222"/>
      <c r="CV1698" s="222"/>
      <c r="CW1698" s="222"/>
      <c r="CX1698" s="222"/>
      <c r="CY1698" s="222"/>
      <c r="CZ1698" s="222"/>
      <c r="DA1698" s="222"/>
      <c r="DB1698" s="224">
        <f t="shared" si="241"/>
        <v>0</v>
      </c>
      <c r="DC1698" s="224">
        <f t="shared" si="242"/>
        <v>0</v>
      </c>
      <c r="DD1698" s="224">
        <f t="shared" si="243"/>
        <v>0</v>
      </c>
      <c r="DE1698" s="225">
        <f t="shared" si="244"/>
        <v>0</v>
      </c>
      <c r="DF1698" s="222"/>
      <c r="DG1698" s="222"/>
    </row>
    <row r="1699" spans="90:111" x14ac:dyDescent="0.25">
      <c r="CL1699" s="223">
        <f t="shared" si="236"/>
        <v>0</v>
      </c>
      <c r="CM1699" s="223">
        <f t="shared" si="237"/>
        <v>0</v>
      </c>
      <c r="CN1699" s="223">
        <f t="shared" si="238"/>
        <v>0</v>
      </c>
      <c r="CO1699" s="223">
        <f t="shared" si="238"/>
        <v>0</v>
      </c>
      <c r="CP1699" s="223">
        <f t="shared" si="239"/>
        <v>0</v>
      </c>
      <c r="CQ1699" s="223">
        <f t="shared" si="240"/>
        <v>0</v>
      </c>
      <c r="CR1699" s="222"/>
      <c r="CS1699" s="222"/>
      <c r="CT1699" s="222"/>
      <c r="CU1699" s="222"/>
      <c r="CV1699" s="222"/>
      <c r="CW1699" s="222"/>
      <c r="CX1699" s="222"/>
      <c r="CY1699" s="222"/>
      <c r="CZ1699" s="222"/>
      <c r="DA1699" s="222"/>
      <c r="DB1699" s="224">
        <f t="shared" si="241"/>
        <v>0</v>
      </c>
      <c r="DC1699" s="224">
        <f t="shared" si="242"/>
        <v>0</v>
      </c>
      <c r="DD1699" s="224">
        <f t="shared" si="243"/>
        <v>0</v>
      </c>
      <c r="DE1699" s="225">
        <f t="shared" si="244"/>
        <v>0</v>
      </c>
      <c r="DF1699" s="222"/>
      <c r="DG1699" s="222"/>
    </row>
    <row r="1700" spans="90:111" x14ac:dyDescent="0.25">
      <c r="CL1700" s="223">
        <f t="shared" si="236"/>
        <v>0</v>
      </c>
      <c r="CM1700" s="223">
        <f t="shared" si="237"/>
        <v>0</v>
      </c>
      <c r="CN1700" s="223">
        <f t="shared" si="238"/>
        <v>0</v>
      </c>
      <c r="CO1700" s="223">
        <f t="shared" si="238"/>
        <v>0</v>
      </c>
      <c r="CP1700" s="223">
        <f t="shared" si="239"/>
        <v>0</v>
      </c>
      <c r="CQ1700" s="223">
        <f t="shared" si="240"/>
        <v>0</v>
      </c>
      <c r="CR1700" s="222"/>
      <c r="CS1700" s="222"/>
      <c r="CT1700" s="222"/>
      <c r="CU1700" s="222"/>
      <c r="CV1700" s="222"/>
      <c r="CW1700" s="222"/>
      <c r="CX1700" s="222"/>
      <c r="CY1700" s="222"/>
      <c r="CZ1700" s="222"/>
      <c r="DA1700" s="222"/>
      <c r="DB1700" s="224">
        <f t="shared" si="241"/>
        <v>0</v>
      </c>
      <c r="DC1700" s="224">
        <f t="shared" si="242"/>
        <v>0</v>
      </c>
      <c r="DD1700" s="224">
        <f t="shared" si="243"/>
        <v>0</v>
      </c>
      <c r="DE1700" s="225">
        <f t="shared" si="244"/>
        <v>0</v>
      </c>
      <c r="DF1700" s="222"/>
      <c r="DG1700" s="222"/>
    </row>
    <row r="1701" spans="90:111" x14ac:dyDescent="0.25">
      <c r="CL1701" s="223">
        <f t="shared" si="236"/>
        <v>0</v>
      </c>
      <c r="CM1701" s="223">
        <f t="shared" si="237"/>
        <v>0</v>
      </c>
      <c r="CN1701" s="223">
        <f t="shared" si="238"/>
        <v>0</v>
      </c>
      <c r="CO1701" s="223">
        <f t="shared" si="238"/>
        <v>0</v>
      </c>
      <c r="CP1701" s="223">
        <f t="shared" si="239"/>
        <v>0</v>
      </c>
      <c r="CQ1701" s="223">
        <f t="shared" si="240"/>
        <v>0</v>
      </c>
      <c r="CR1701" s="222"/>
      <c r="CS1701" s="222"/>
      <c r="CT1701" s="222"/>
      <c r="CU1701" s="222"/>
      <c r="CV1701" s="222"/>
      <c r="CW1701" s="222"/>
      <c r="CX1701" s="222"/>
      <c r="CY1701" s="222"/>
      <c r="CZ1701" s="222"/>
      <c r="DA1701" s="222"/>
      <c r="DB1701" s="224">
        <f t="shared" si="241"/>
        <v>0</v>
      </c>
      <c r="DC1701" s="224">
        <f t="shared" si="242"/>
        <v>0</v>
      </c>
      <c r="DD1701" s="224">
        <f t="shared" si="243"/>
        <v>0</v>
      </c>
      <c r="DE1701" s="225">
        <f t="shared" si="244"/>
        <v>0</v>
      </c>
      <c r="DF1701" s="222"/>
      <c r="DG1701" s="222"/>
    </row>
    <row r="1702" spans="90:111" x14ac:dyDescent="0.25">
      <c r="CL1702" s="223">
        <f t="shared" si="236"/>
        <v>0</v>
      </c>
      <c r="CM1702" s="223">
        <f t="shared" si="237"/>
        <v>0</v>
      </c>
      <c r="CN1702" s="223">
        <f t="shared" si="238"/>
        <v>0</v>
      </c>
      <c r="CO1702" s="223">
        <f t="shared" si="238"/>
        <v>0</v>
      </c>
      <c r="CP1702" s="223">
        <f t="shared" si="239"/>
        <v>0</v>
      </c>
      <c r="CQ1702" s="223">
        <f t="shared" si="240"/>
        <v>0</v>
      </c>
      <c r="CR1702" s="222"/>
      <c r="CS1702" s="222"/>
      <c r="CT1702" s="222"/>
      <c r="CU1702" s="222"/>
      <c r="CV1702" s="222"/>
      <c r="CW1702" s="222"/>
      <c r="CX1702" s="222"/>
      <c r="CY1702" s="222"/>
      <c r="CZ1702" s="222"/>
      <c r="DA1702" s="222"/>
      <c r="DB1702" s="224">
        <f t="shared" si="241"/>
        <v>0</v>
      </c>
      <c r="DC1702" s="224">
        <f t="shared" si="242"/>
        <v>0</v>
      </c>
      <c r="DD1702" s="224">
        <f t="shared" si="243"/>
        <v>0</v>
      </c>
      <c r="DE1702" s="225">
        <f t="shared" si="244"/>
        <v>0</v>
      </c>
      <c r="DF1702" s="222"/>
      <c r="DG1702" s="222"/>
    </row>
    <row r="1703" spans="90:111" x14ac:dyDescent="0.25">
      <c r="CL1703" s="223">
        <f t="shared" si="236"/>
        <v>0</v>
      </c>
      <c r="CM1703" s="223">
        <f t="shared" si="237"/>
        <v>0</v>
      </c>
      <c r="CN1703" s="223">
        <f t="shared" si="238"/>
        <v>0</v>
      </c>
      <c r="CO1703" s="223">
        <f t="shared" si="238"/>
        <v>0</v>
      </c>
      <c r="CP1703" s="223">
        <f t="shared" si="239"/>
        <v>0</v>
      </c>
      <c r="CQ1703" s="223">
        <f t="shared" si="240"/>
        <v>0</v>
      </c>
      <c r="CR1703" s="222"/>
      <c r="CS1703" s="222"/>
      <c r="CT1703" s="222"/>
      <c r="CU1703" s="222"/>
      <c r="CV1703" s="222"/>
      <c r="CW1703" s="222"/>
      <c r="CX1703" s="222"/>
      <c r="CY1703" s="222"/>
      <c r="CZ1703" s="222"/>
      <c r="DA1703" s="222"/>
      <c r="DB1703" s="224">
        <f t="shared" si="241"/>
        <v>0</v>
      </c>
      <c r="DC1703" s="224">
        <f t="shared" si="242"/>
        <v>0</v>
      </c>
      <c r="DD1703" s="224">
        <f t="shared" si="243"/>
        <v>0</v>
      </c>
      <c r="DE1703" s="225">
        <f t="shared" si="244"/>
        <v>0</v>
      </c>
      <c r="DF1703" s="222"/>
      <c r="DG1703" s="222"/>
    </row>
    <row r="1704" spans="90:111" x14ac:dyDescent="0.25">
      <c r="CL1704" s="223">
        <f t="shared" si="236"/>
        <v>0</v>
      </c>
      <c r="CM1704" s="223">
        <f t="shared" si="237"/>
        <v>0</v>
      </c>
      <c r="CN1704" s="223">
        <f t="shared" si="238"/>
        <v>0</v>
      </c>
      <c r="CO1704" s="223">
        <f t="shared" si="238"/>
        <v>0</v>
      </c>
      <c r="CP1704" s="223">
        <f t="shared" si="239"/>
        <v>0</v>
      </c>
      <c r="CQ1704" s="223">
        <f t="shared" si="240"/>
        <v>0</v>
      </c>
      <c r="CR1704" s="222"/>
      <c r="CS1704" s="222"/>
      <c r="CT1704" s="222"/>
      <c r="CU1704" s="222"/>
      <c r="CV1704" s="222"/>
      <c r="CW1704" s="222"/>
      <c r="CX1704" s="222"/>
      <c r="CY1704" s="222"/>
      <c r="CZ1704" s="222"/>
      <c r="DA1704" s="222"/>
      <c r="DB1704" s="224">
        <f t="shared" si="241"/>
        <v>0</v>
      </c>
      <c r="DC1704" s="224">
        <f t="shared" si="242"/>
        <v>0</v>
      </c>
      <c r="DD1704" s="224">
        <f t="shared" si="243"/>
        <v>0</v>
      </c>
      <c r="DE1704" s="225">
        <f t="shared" si="244"/>
        <v>0</v>
      </c>
      <c r="DF1704" s="222"/>
      <c r="DG1704" s="222"/>
    </row>
    <row r="1705" spans="90:111" x14ac:dyDescent="0.25">
      <c r="CL1705" s="223">
        <f t="shared" si="236"/>
        <v>0</v>
      </c>
      <c r="CM1705" s="223">
        <f t="shared" si="237"/>
        <v>0</v>
      </c>
      <c r="CN1705" s="223">
        <f t="shared" si="238"/>
        <v>0</v>
      </c>
      <c r="CO1705" s="223">
        <f t="shared" si="238"/>
        <v>0</v>
      </c>
      <c r="CP1705" s="223">
        <f t="shared" si="239"/>
        <v>0</v>
      </c>
      <c r="CQ1705" s="223">
        <f t="shared" si="240"/>
        <v>0</v>
      </c>
      <c r="CR1705" s="222"/>
      <c r="CS1705" s="222"/>
      <c r="CT1705" s="222"/>
      <c r="CU1705" s="222"/>
      <c r="CV1705" s="222"/>
      <c r="CW1705" s="222"/>
      <c r="CX1705" s="222"/>
      <c r="CY1705" s="222"/>
      <c r="CZ1705" s="222"/>
      <c r="DA1705" s="222"/>
      <c r="DB1705" s="224">
        <f t="shared" si="241"/>
        <v>0</v>
      </c>
      <c r="DC1705" s="224">
        <f t="shared" si="242"/>
        <v>0</v>
      </c>
      <c r="DD1705" s="224">
        <f t="shared" si="243"/>
        <v>0</v>
      </c>
      <c r="DE1705" s="225">
        <f t="shared" si="244"/>
        <v>0</v>
      </c>
      <c r="DF1705" s="222"/>
      <c r="DG1705" s="222"/>
    </row>
    <row r="1706" spans="90:111" x14ac:dyDescent="0.25">
      <c r="CL1706" s="223">
        <f t="shared" si="236"/>
        <v>0</v>
      </c>
      <c r="CM1706" s="223">
        <f t="shared" si="237"/>
        <v>0</v>
      </c>
      <c r="CN1706" s="223">
        <f t="shared" si="238"/>
        <v>0</v>
      </c>
      <c r="CO1706" s="223">
        <f t="shared" si="238"/>
        <v>0</v>
      </c>
      <c r="CP1706" s="223">
        <f t="shared" si="239"/>
        <v>0</v>
      </c>
      <c r="CQ1706" s="223">
        <f t="shared" si="240"/>
        <v>0</v>
      </c>
      <c r="CR1706" s="222"/>
      <c r="CS1706" s="222"/>
      <c r="CT1706" s="222"/>
      <c r="CU1706" s="222"/>
      <c r="CV1706" s="222"/>
      <c r="CW1706" s="222"/>
      <c r="CX1706" s="222"/>
      <c r="CY1706" s="222"/>
      <c r="CZ1706" s="222"/>
      <c r="DA1706" s="222"/>
      <c r="DB1706" s="224">
        <f t="shared" si="241"/>
        <v>0</v>
      </c>
      <c r="DC1706" s="224">
        <f t="shared" si="242"/>
        <v>0</v>
      </c>
      <c r="DD1706" s="224">
        <f t="shared" si="243"/>
        <v>0</v>
      </c>
      <c r="DE1706" s="225">
        <f t="shared" si="244"/>
        <v>0</v>
      </c>
      <c r="DF1706" s="222"/>
      <c r="DG1706" s="222"/>
    </row>
    <row r="1707" spans="90:111" x14ac:dyDescent="0.25">
      <c r="CL1707" s="223">
        <f t="shared" si="236"/>
        <v>0</v>
      </c>
      <c r="CM1707" s="223">
        <f t="shared" si="237"/>
        <v>0</v>
      </c>
      <c r="CN1707" s="223">
        <f t="shared" si="238"/>
        <v>0</v>
      </c>
      <c r="CO1707" s="223">
        <f t="shared" si="238"/>
        <v>0</v>
      </c>
      <c r="CP1707" s="223">
        <f t="shared" si="239"/>
        <v>0</v>
      </c>
      <c r="CQ1707" s="223">
        <f t="shared" si="240"/>
        <v>0</v>
      </c>
      <c r="CR1707" s="222"/>
      <c r="CS1707" s="222"/>
      <c r="CT1707" s="222"/>
      <c r="CU1707" s="222"/>
      <c r="CV1707" s="222"/>
      <c r="CW1707" s="222"/>
      <c r="CX1707" s="222"/>
      <c r="CY1707" s="222"/>
      <c r="CZ1707" s="222"/>
      <c r="DA1707" s="222"/>
      <c r="DB1707" s="224">
        <f t="shared" si="241"/>
        <v>0</v>
      </c>
      <c r="DC1707" s="224">
        <f t="shared" si="242"/>
        <v>0</v>
      </c>
      <c r="DD1707" s="224">
        <f t="shared" si="243"/>
        <v>0</v>
      </c>
      <c r="DE1707" s="225">
        <f t="shared" si="244"/>
        <v>0</v>
      </c>
      <c r="DF1707" s="222"/>
      <c r="DG1707" s="222"/>
    </row>
    <row r="1708" spans="90:111" x14ac:dyDescent="0.25">
      <c r="CL1708" s="223">
        <f t="shared" si="236"/>
        <v>0</v>
      </c>
      <c r="CM1708" s="223">
        <f t="shared" si="237"/>
        <v>0</v>
      </c>
      <c r="CN1708" s="223">
        <f t="shared" si="238"/>
        <v>0</v>
      </c>
      <c r="CO1708" s="223">
        <f t="shared" si="238"/>
        <v>0</v>
      </c>
      <c r="CP1708" s="223">
        <f t="shared" si="239"/>
        <v>0</v>
      </c>
      <c r="CQ1708" s="223">
        <f t="shared" si="240"/>
        <v>0</v>
      </c>
      <c r="CR1708" s="222"/>
      <c r="CS1708" s="222"/>
      <c r="CT1708" s="222"/>
      <c r="CU1708" s="222"/>
      <c r="CV1708" s="222"/>
      <c r="CW1708" s="222"/>
      <c r="CX1708" s="222"/>
      <c r="CY1708" s="222"/>
      <c r="CZ1708" s="222"/>
      <c r="DA1708" s="222"/>
      <c r="DB1708" s="224">
        <f t="shared" si="241"/>
        <v>0</v>
      </c>
      <c r="DC1708" s="224">
        <f t="shared" si="242"/>
        <v>0</v>
      </c>
      <c r="DD1708" s="224">
        <f t="shared" si="243"/>
        <v>0</v>
      </c>
      <c r="DE1708" s="225">
        <f t="shared" si="244"/>
        <v>0</v>
      </c>
      <c r="DF1708" s="222"/>
      <c r="DG1708" s="222"/>
    </row>
    <row r="1709" spans="90:111" x14ac:dyDescent="0.25">
      <c r="CL1709" s="223">
        <f t="shared" si="236"/>
        <v>0</v>
      </c>
      <c r="CM1709" s="223">
        <f t="shared" si="237"/>
        <v>0</v>
      </c>
      <c r="CN1709" s="223">
        <f t="shared" si="238"/>
        <v>0</v>
      </c>
      <c r="CO1709" s="223">
        <f t="shared" si="238"/>
        <v>0</v>
      </c>
      <c r="CP1709" s="223">
        <f t="shared" si="239"/>
        <v>0</v>
      </c>
      <c r="CQ1709" s="223">
        <f t="shared" si="240"/>
        <v>0</v>
      </c>
      <c r="CR1709" s="222"/>
      <c r="CS1709" s="222"/>
      <c r="CT1709" s="222"/>
      <c r="CU1709" s="222"/>
      <c r="CV1709" s="222"/>
      <c r="CW1709" s="222"/>
      <c r="CX1709" s="222"/>
      <c r="CY1709" s="222"/>
      <c r="CZ1709" s="222"/>
      <c r="DA1709" s="222"/>
      <c r="DB1709" s="224">
        <f t="shared" si="241"/>
        <v>0</v>
      </c>
      <c r="DC1709" s="224">
        <f t="shared" si="242"/>
        <v>0</v>
      </c>
      <c r="DD1709" s="224">
        <f t="shared" si="243"/>
        <v>0</v>
      </c>
      <c r="DE1709" s="225">
        <f t="shared" si="244"/>
        <v>0</v>
      </c>
      <c r="DF1709" s="222"/>
      <c r="DG1709" s="222"/>
    </row>
    <row r="1710" spans="90:111" x14ac:dyDescent="0.25">
      <c r="CL1710" s="223">
        <f t="shared" si="236"/>
        <v>0</v>
      </c>
      <c r="CM1710" s="223">
        <f t="shared" si="237"/>
        <v>0</v>
      </c>
      <c r="CN1710" s="223">
        <f t="shared" si="238"/>
        <v>0</v>
      </c>
      <c r="CO1710" s="223">
        <f t="shared" si="238"/>
        <v>0</v>
      </c>
      <c r="CP1710" s="223">
        <f t="shared" si="239"/>
        <v>0</v>
      </c>
      <c r="CQ1710" s="223">
        <f t="shared" si="240"/>
        <v>0</v>
      </c>
      <c r="CR1710" s="222"/>
      <c r="CS1710" s="222"/>
      <c r="CT1710" s="222"/>
      <c r="CU1710" s="222"/>
      <c r="CV1710" s="222"/>
      <c r="CW1710" s="222"/>
      <c r="CX1710" s="222"/>
      <c r="CY1710" s="222"/>
      <c r="CZ1710" s="222"/>
      <c r="DA1710" s="222"/>
      <c r="DB1710" s="224">
        <f t="shared" si="241"/>
        <v>0</v>
      </c>
      <c r="DC1710" s="224">
        <f t="shared" si="242"/>
        <v>0</v>
      </c>
      <c r="DD1710" s="224">
        <f t="shared" si="243"/>
        <v>0</v>
      </c>
      <c r="DE1710" s="225">
        <f t="shared" si="244"/>
        <v>0</v>
      </c>
      <c r="DF1710" s="222"/>
      <c r="DG1710" s="222"/>
    </row>
    <row r="1711" spans="90:111" x14ac:dyDescent="0.25">
      <c r="CL1711" s="223">
        <f t="shared" si="236"/>
        <v>0</v>
      </c>
      <c r="CM1711" s="223">
        <f t="shared" si="237"/>
        <v>0</v>
      </c>
      <c r="CN1711" s="223">
        <f t="shared" si="238"/>
        <v>0</v>
      </c>
      <c r="CO1711" s="223">
        <f t="shared" si="238"/>
        <v>0</v>
      </c>
      <c r="CP1711" s="223">
        <f t="shared" si="239"/>
        <v>0</v>
      </c>
      <c r="CQ1711" s="223">
        <f t="shared" si="240"/>
        <v>0</v>
      </c>
      <c r="CR1711" s="222"/>
      <c r="CS1711" s="222"/>
      <c r="CT1711" s="222"/>
      <c r="CU1711" s="222"/>
      <c r="CV1711" s="222"/>
      <c r="CW1711" s="222"/>
      <c r="CX1711" s="222"/>
      <c r="CY1711" s="222"/>
      <c r="CZ1711" s="222"/>
      <c r="DA1711" s="222"/>
      <c r="DB1711" s="224">
        <f t="shared" si="241"/>
        <v>0</v>
      </c>
      <c r="DC1711" s="224">
        <f t="shared" si="242"/>
        <v>0</v>
      </c>
      <c r="DD1711" s="224">
        <f t="shared" si="243"/>
        <v>0</v>
      </c>
      <c r="DE1711" s="225">
        <f t="shared" si="244"/>
        <v>0</v>
      </c>
      <c r="DF1711" s="222"/>
      <c r="DG1711" s="222"/>
    </row>
    <row r="1712" spans="90:111" x14ac:dyDescent="0.25">
      <c r="CL1712" s="223">
        <f t="shared" si="236"/>
        <v>0</v>
      </c>
      <c r="CM1712" s="223">
        <f t="shared" si="237"/>
        <v>0</v>
      </c>
      <c r="CN1712" s="223">
        <f t="shared" si="238"/>
        <v>0</v>
      </c>
      <c r="CO1712" s="223">
        <f t="shared" si="238"/>
        <v>0</v>
      </c>
      <c r="CP1712" s="223">
        <f t="shared" si="239"/>
        <v>0</v>
      </c>
      <c r="CQ1712" s="223">
        <f t="shared" si="240"/>
        <v>0</v>
      </c>
      <c r="CR1712" s="222"/>
      <c r="CS1712" s="222"/>
      <c r="CT1712" s="222"/>
      <c r="CU1712" s="222"/>
      <c r="CV1712" s="222"/>
      <c r="CW1712" s="222"/>
      <c r="CX1712" s="222"/>
      <c r="CY1712" s="222"/>
      <c r="CZ1712" s="222"/>
      <c r="DA1712" s="222"/>
      <c r="DB1712" s="224">
        <f t="shared" si="241"/>
        <v>0</v>
      </c>
      <c r="DC1712" s="224">
        <f t="shared" si="242"/>
        <v>0</v>
      </c>
      <c r="DD1712" s="224">
        <f t="shared" si="243"/>
        <v>0</v>
      </c>
      <c r="DE1712" s="225">
        <f t="shared" si="244"/>
        <v>0</v>
      </c>
      <c r="DF1712" s="222"/>
      <c r="DG1712" s="222"/>
    </row>
    <row r="1713" spans="90:111" x14ac:dyDescent="0.25">
      <c r="CL1713" s="223">
        <f t="shared" si="236"/>
        <v>0</v>
      </c>
      <c r="CM1713" s="223">
        <f t="shared" si="237"/>
        <v>0</v>
      </c>
      <c r="CN1713" s="223">
        <f t="shared" si="238"/>
        <v>0</v>
      </c>
      <c r="CO1713" s="223">
        <f t="shared" si="238"/>
        <v>0</v>
      </c>
      <c r="CP1713" s="223">
        <f t="shared" si="239"/>
        <v>0</v>
      </c>
      <c r="CQ1713" s="223">
        <f t="shared" si="240"/>
        <v>0</v>
      </c>
      <c r="CR1713" s="222"/>
      <c r="CS1713" s="222"/>
      <c r="CT1713" s="222"/>
      <c r="CU1713" s="222"/>
      <c r="CV1713" s="222"/>
      <c r="CW1713" s="222"/>
      <c r="CX1713" s="222"/>
      <c r="CY1713" s="222"/>
      <c r="CZ1713" s="222"/>
      <c r="DA1713" s="222"/>
      <c r="DB1713" s="224">
        <f t="shared" si="241"/>
        <v>0</v>
      </c>
      <c r="DC1713" s="224">
        <f t="shared" si="242"/>
        <v>0</v>
      </c>
      <c r="DD1713" s="224">
        <f t="shared" si="243"/>
        <v>0</v>
      </c>
      <c r="DE1713" s="225">
        <f t="shared" si="244"/>
        <v>0</v>
      </c>
      <c r="DF1713" s="222"/>
      <c r="DG1713" s="222"/>
    </row>
    <row r="1714" spans="90:111" x14ac:dyDescent="0.25">
      <c r="CL1714" s="223">
        <f t="shared" si="236"/>
        <v>0</v>
      </c>
      <c r="CM1714" s="223">
        <f t="shared" si="237"/>
        <v>0</v>
      </c>
      <c r="CN1714" s="223">
        <f t="shared" si="238"/>
        <v>0</v>
      </c>
      <c r="CO1714" s="223">
        <f t="shared" si="238"/>
        <v>0</v>
      </c>
      <c r="CP1714" s="223">
        <f t="shared" si="239"/>
        <v>0</v>
      </c>
      <c r="CQ1714" s="223">
        <f t="shared" si="240"/>
        <v>0</v>
      </c>
      <c r="CR1714" s="222"/>
      <c r="CS1714" s="222"/>
      <c r="CT1714" s="222"/>
      <c r="CU1714" s="222"/>
      <c r="CV1714" s="222"/>
      <c r="CW1714" s="222"/>
      <c r="CX1714" s="222"/>
      <c r="CY1714" s="222"/>
      <c r="CZ1714" s="222"/>
      <c r="DA1714" s="222"/>
      <c r="DB1714" s="224">
        <f t="shared" si="241"/>
        <v>0</v>
      </c>
      <c r="DC1714" s="224">
        <f t="shared" si="242"/>
        <v>0</v>
      </c>
      <c r="DD1714" s="224">
        <f t="shared" si="243"/>
        <v>0</v>
      </c>
      <c r="DE1714" s="225">
        <f t="shared" si="244"/>
        <v>0</v>
      </c>
      <c r="DF1714" s="222"/>
      <c r="DG1714" s="222"/>
    </row>
    <row r="1715" spans="90:111" x14ac:dyDescent="0.25">
      <c r="CL1715" s="223">
        <f t="shared" si="236"/>
        <v>0</v>
      </c>
      <c r="CM1715" s="223">
        <f t="shared" si="237"/>
        <v>0</v>
      </c>
      <c r="CN1715" s="223">
        <f t="shared" si="238"/>
        <v>0</v>
      </c>
      <c r="CO1715" s="223">
        <f t="shared" si="238"/>
        <v>0</v>
      </c>
      <c r="CP1715" s="223">
        <f t="shared" si="239"/>
        <v>0</v>
      </c>
      <c r="CQ1715" s="223">
        <f t="shared" si="240"/>
        <v>0</v>
      </c>
      <c r="CR1715" s="222"/>
      <c r="CS1715" s="222"/>
      <c r="CT1715" s="222"/>
      <c r="CU1715" s="222"/>
      <c r="CV1715" s="222"/>
      <c r="CW1715" s="222"/>
      <c r="CX1715" s="222"/>
      <c r="CY1715" s="222"/>
      <c r="CZ1715" s="222"/>
      <c r="DA1715" s="222"/>
      <c r="DB1715" s="224">
        <f t="shared" si="241"/>
        <v>0</v>
      </c>
      <c r="DC1715" s="224">
        <f t="shared" si="242"/>
        <v>0</v>
      </c>
      <c r="DD1715" s="224">
        <f t="shared" si="243"/>
        <v>0</v>
      </c>
      <c r="DE1715" s="225">
        <f t="shared" si="244"/>
        <v>0</v>
      </c>
      <c r="DF1715" s="222"/>
      <c r="DG1715" s="222"/>
    </row>
    <row r="1716" spans="90:111" x14ac:dyDescent="0.25">
      <c r="CL1716" s="223">
        <f t="shared" si="236"/>
        <v>0</v>
      </c>
      <c r="CM1716" s="223">
        <f t="shared" si="237"/>
        <v>0</v>
      </c>
      <c r="CN1716" s="223">
        <f t="shared" si="238"/>
        <v>0</v>
      </c>
      <c r="CO1716" s="223">
        <f t="shared" si="238"/>
        <v>0</v>
      </c>
      <c r="CP1716" s="223">
        <f t="shared" si="239"/>
        <v>0</v>
      </c>
      <c r="CQ1716" s="223">
        <f t="shared" si="240"/>
        <v>0</v>
      </c>
      <c r="CR1716" s="222"/>
      <c r="CS1716" s="222"/>
      <c r="CT1716" s="222"/>
      <c r="CU1716" s="222"/>
      <c r="CV1716" s="222"/>
      <c r="CW1716" s="222"/>
      <c r="CX1716" s="222"/>
      <c r="CY1716" s="222"/>
      <c r="CZ1716" s="222"/>
      <c r="DA1716" s="222"/>
      <c r="DB1716" s="224">
        <f t="shared" si="241"/>
        <v>0</v>
      </c>
      <c r="DC1716" s="224">
        <f t="shared" si="242"/>
        <v>0</v>
      </c>
      <c r="DD1716" s="224">
        <f t="shared" si="243"/>
        <v>0</v>
      </c>
      <c r="DE1716" s="225">
        <f t="shared" si="244"/>
        <v>0</v>
      </c>
      <c r="DF1716" s="222"/>
      <c r="DG1716" s="222"/>
    </row>
    <row r="1717" spans="90:111" x14ac:dyDescent="0.25">
      <c r="CL1717" s="223">
        <f t="shared" si="236"/>
        <v>0</v>
      </c>
      <c r="CM1717" s="223">
        <f t="shared" si="237"/>
        <v>0</v>
      </c>
      <c r="CN1717" s="223">
        <f t="shared" si="238"/>
        <v>0</v>
      </c>
      <c r="CO1717" s="223">
        <f t="shared" si="238"/>
        <v>0</v>
      </c>
      <c r="CP1717" s="223">
        <f t="shared" si="239"/>
        <v>0</v>
      </c>
      <c r="CQ1717" s="223">
        <f t="shared" si="240"/>
        <v>0</v>
      </c>
      <c r="CR1717" s="222"/>
      <c r="CS1717" s="222"/>
      <c r="CT1717" s="222"/>
      <c r="CU1717" s="222"/>
      <c r="CV1717" s="222"/>
      <c r="CW1717" s="222"/>
      <c r="CX1717" s="222"/>
      <c r="CY1717" s="222"/>
      <c r="CZ1717" s="222"/>
      <c r="DA1717" s="222"/>
      <c r="DB1717" s="224">
        <f t="shared" si="241"/>
        <v>0</v>
      </c>
      <c r="DC1717" s="224">
        <f t="shared" si="242"/>
        <v>0</v>
      </c>
      <c r="DD1717" s="224">
        <f t="shared" si="243"/>
        <v>0</v>
      </c>
      <c r="DE1717" s="225">
        <f t="shared" si="244"/>
        <v>0</v>
      </c>
      <c r="DF1717" s="222"/>
      <c r="DG1717" s="222"/>
    </row>
    <row r="1718" spans="90:111" x14ac:dyDescent="0.25">
      <c r="CL1718" s="223">
        <f t="shared" si="236"/>
        <v>0</v>
      </c>
      <c r="CM1718" s="223">
        <f t="shared" si="237"/>
        <v>0</v>
      </c>
      <c r="CN1718" s="223">
        <f t="shared" si="238"/>
        <v>0</v>
      </c>
      <c r="CO1718" s="223">
        <f t="shared" si="238"/>
        <v>0</v>
      </c>
      <c r="CP1718" s="223">
        <f t="shared" si="239"/>
        <v>0</v>
      </c>
      <c r="CQ1718" s="223">
        <f t="shared" si="240"/>
        <v>0</v>
      </c>
      <c r="CR1718" s="222"/>
      <c r="CS1718" s="222"/>
      <c r="CT1718" s="222"/>
      <c r="CU1718" s="222"/>
      <c r="CV1718" s="222"/>
      <c r="CW1718" s="222"/>
      <c r="CX1718" s="222"/>
      <c r="CY1718" s="222"/>
      <c r="CZ1718" s="222"/>
      <c r="DA1718" s="222"/>
      <c r="DB1718" s="224">
        <f t="shared" si="241"/>
        <v>0</v>
      </c>
      <c r="DC1718" s="224">
        <f t="shared" si="242"/>
        <v>0</v>
      </c>
      <c r="DD1718" s="224">
        <f t="shared" si="243"/>
        <v>0</v>
      </c>
      <c r="DE1718" s="225">
        <f t="shared" si="244"/>
        <v>0</v>
      </c>
      <c r="DF1718" s="222"/>
      <c r="DG1718" s="222"/>
    </row>
    <row r="1719" spans="90:111" x14ac:dyDescent="0.25">
      <c r="CL1719" s="223">
        <f t="shared" si="236"/>
        <v>0</v>
      </c>
      <c r="CM1719" s="223">
        <f t="shared" si="237"/>
        <v>0</v>
      </c>
      <c r="CN1719" s="223">
        <f t="shared" si="238"/>
        <v>0</v>
      </c>
      <c r="CO1719" s="223">
        <f t="shared" si="238"/>
        <v>0</v>
      </c>
      <c r="CP1719" s="223">
        <f t="shared" si="239"/>
        <v>0</v>
      </c>
      <c r="CQ1719" s="223">
        <f t="shared" si="240"/>
        <v>0</v>
      </c>
      <c r="CR1719" s="222"/>
      <c r="CS1719" s="222"/>
      <c r="CT1719" s="222"/>
      <c r="CU1719" s="222"/>
      <c r="CV1719" s="222"/>
      <c r="CW1719" s="222"/>
      <c r="CX1719" s="222"/>
      <c r="CY1719" s="222"/>
      <c r="CZ1719" s="222"/>
      <c r="DA1719" s="222"/>
      <c r="DB1719" s="224">
        <f t="shared" si="241"/>
        <v>0</v>
      </c>
      <c r="DC1719" s="224">
        <f t="shared" si="242"/>
        <v>0</v>
      </c>
      <c r="DD1719" s="224">
        <f t="shared" si="243"/>
        <v>0</v>
      </c>
      <c r="DE1719" s="225">
        <f t="shared" si="244"/>
        <v>0</v>
      </c>
      <c r="DF1719" s="222"/>
      <c r="DG1719" s="222"/>
    </row>
    <row r="1720" spans="90:111" x14ac:dyDescent="0.25">
      <c r="CL1720" s="223">
        <f t="shared" si="236"/>
        <v>0</v>
      </c>
      <c r="CM1720" s="223">
        <f t="shared" si="237"/>
        <v>0</v>
      </c>
      <c r="CN1720" s="223">
        <f t="shared" si="238"/>
        <v>0</v>
      </c>
      <c r="CO1720" s="223">
        <f t="shared" si="238"/>
        <v>0</v>
      </c>
      <c r="CP1720" s="223">
        <f t="shared" si="239"/>
        <v>0</v>
      </c>
      <c r="CQ1720" s="223">
        <f t="shared" si="240"/>
        <v>0</v>
      </c>
      <c r="CR1720" s="222"/>
      <c r="CS1720" s="222"/>
      <c r="CT1720" s="222"/>
      <c r="CU1720" s="222"/>
      <c r="CV1720" s="222"/>
      <c r="CW1720" s="222"/>
      <c r="CX1720" s="222"/>
      <c r="CY1720" s="222"/>
      <c r="CZ1720" s="222"/>
      <c r="DA1720" s="222"/>
      <c r="DB1720" s="224">
        <f t="shared" si="241"/>
        <v>0</v>
      </c>
      <c r="DC1720" s="224">
        <f t="shared" si="242"/>
        <v>0</v>
      </c>
      <c r="DD1720" s="224">
        <f t="shared" si="243"/>
        <v>0</v>
      </c>
      <c r="DE1720" s="225">
        <f t="shared" si="244"/>
        <v>0</v>
      </c>
      <c r="DF1720" s="222"/>
      <c r="DG1720" s="222"/>
    </row>
    <row r="1721" spans="90:111" x14ac:dyDescent="0.25">
      <c r="CL1721" s="223">
        <f t="shared" si="236"/>
        <v>0</v>
      </c>
      <c r="CM1721" s="223">
        <f t="shared" si="237"/>
        <v>0</v>
      </c>
      <c r="CN1721" s="223">
        <f t="shared" si="238"/>
        <v>0</v>
      </c>
      <c r="CO1721" s="223">
        <f t="shared" si="238"/>
        <v>0</v>
      </c>
      <c r="CP1721" s="223">
        <f t="shared" si="239"/>
        <v>0</v>
      </c>
      <c r="CQ1721" s="223">
        <f t="shared" si="240"/>
        <v>0</v>
      </c>
      <c r="CR1721" s="222"/>
      <c r="CS1721" s="222"/>
      <c r="CT1721" s="222"/>
      <c r="CU1721" s="222"/>
      <c r="CV1721" s="222"/>
      <c r="CW1721" s="222"/>
      <c r="CX1721" s="222"/>
      <c r="CY1721" s="222"/>
      <c r="CZ1721" s="222"/>
      <c r="DA1721" s="222"/>
      <c r="DB1721" s="224">
        <f t="shared" si="241"/>
        <v>0</v>
      </c>
      <c r="DC1721" s="224">
        <f t="shared" si="242"/>
        <v>0</v>
      </c>
      <c r="DD1721" s="224">
        <f t="shared" si="243"/>
        <v>0</v>
      </c>
      <c r="DE1721" s="225">
        <f t="shared" si="244"/>
        <v>0</v>
      </c>
      <c r="DF1721" s="222"/>
      <c r="DG1721" s="222"/>
    </row>
    <row r="1722" spans="90:111" x14ac:dyDescent="0.25">
      <c r="CL1722" s="223">
        <f t="shared" si="236"/>
        <v>0</v>
      </c>
      <c r="CM1722" s="223">
        <f t="shared" si="237"/>
        <v>0</v>
      </c>
      <c r="CN1722" s="223">
        <f t="shared" si="238"/>
        <v>0</v>
      </c>
      <c r="CO1722" s="223">
        <f t="shared" si="238"/>
        <v>0</v>
      </c>
      <c r="CP1722" s="223">
        <f t="shared" si="239"/>
        <v>0</v>
      </c>
      <c r="CQ1722" s="223">
        <f t="shared" si="240"/>
        <v>0</v>
      </c>
      <c r="CR1722" s="222"/>
      <c r="CS1722" s="222"/>
      <c r="CT1722" s="222"/>
      <c r="CU1722" s="222"/>
      <c r="CV1722" s="222"/>
      <c r="CW1722" s="222"/>
      <c r="CX1722" s="222"/>
      <c r="CY1722" s="222"/>
      <c r="CZ1722" s="222"/>
      <c r="DA1722" s="222"/>
      <c r="DB1722" s="224">
        <f t="shared" si="241"/>
        <v>0</v>
      </c>
      <c r="DC1722" s="224">
        <f t="shared" si="242"/>
        <v>0</v>
      </c>
      <c r="DD1722" s="224">
        <f t="shared" si="243"/>
        <v>0</v>
      </c>
      <c r="DE1722" s="225">
        <f t="shared" si="244"/>
        <v>0</v>
      </c>
      <c r="DF1722" s="222"/>
      <c r="DG1722" s="222"/>
    </row>
    <row r="1723" spans="90:111" x14ac:dyDescent="0.25">
      <c r="CL1723" s="223">
        <f t="shared" si="236"/>
        <v>0</v>
      </c>
      <c r="CM1723" s="223">
        <f t="shared" si="237"/>
        <v>0</v>
      </c>
      <c r="CN1723" s="223">
        <f t="shared" si="238"/>
        <v>0</v>
      </c>
      <c r="CO1723" s="223">
        <f t="shared" si="238"/>
        <v>0</v>
      </c>
      <c r="CP1723" s="223">
        <f t="shared" si="239"/>
        <v>0</v>
      </c>
      <c r="CQ1723" s="223">
        <f t="shared" si="240"/>
        <v>0</v>
      </c>
      <c r="CR1723" s="222"/>
      <c r="CS1723" s="222"/>
      <c r="CT1723" s="222"/>
      <c r="CU1723" s="222"/>
      <c r="CV1723" s="222"/>
      <c r="CW1723" s="222"/>
      <c r="CX1723" s="222"/>
      <c r="CY1723" s="222"/>
      <c r="CZ1723" s="222"/>
      <c r="DA1723" s="222"/>
      <c r="DB1723" s="224">
        <f t="shared" si="241"/>
        <v>0</v>
      </c>
      <c r="DC1723" s="224">
        <f t="shared" si="242"/>
        <v>0</v>
      </c>
      <c r="DD1723" s="224">
        <f t="shared" si="243"/>
        <v>0</v>
      </c>
      <c r="DE1723" s="225">
        <f t="shared" si="244"/>
        <v>0</v>
      </c>
      <c r="DF1723" s="222"/>
      <c r="DG1723" s="222"/>
    </row>
    <row r="1724" spans="90:111" x14ac:dyDescent="0.25">
      <c r="CL1724" s="223">
        <f t="shared" si="236"/>
        <v>0</v>
      </c>
      <c r="CM1724" s="223">
        <f t="shared" si="237"/>
        <v>0</v>
      </c>
      <c r="CN1724" s="223">
        <f t="shared" si="238"/>
        <v>0</v>
      </c>
      <c r="CO1724" s="223">
        <f t="shared" si="238"/>
        <v>0</v>
      </c>
      <c r="CP1724" s="223">
        <f t="shared" si="239"/>
        <v>0</v>
      </c>
      <c r="CQ1724" s="223">
        <f t="shared" si="240"/>
        <v>0</v>
      </c>
      <c r="CR1724" s="222"/>
      <c r="CS1724" s="222"/>
      <c r="CT1724" s="222"/>
      <c r="CU1724" s="222"/>
      <c r="CV1724" s="222"/>
      <c r="CW1724" s="222"/>
      <c r="CX1724" s="222"/>
      <c r="CY1724" s="222"/>
      <c r="CZ1724" s="222"/>
      <c r="DA1724" s="222"/>
      <c r="DB1724" s="224">
        <f t="shared" si="241"/>
        <v>0</v>
      </c>
      <c r="DC1724" s="224">
        <f t="shared" si="242"/>
        <v>0</v>
      </c>
      <c r="DD1724" s="224">
        <f t="shared" si="243"/>
        <v>0</v>
      </c>
      <c r="DE1724" s="225">
        <f t="shared" si="244"/>
        <v>0</v>
      </c>
      <c r="DF1724" s="222"/>
      <c r="DG1724" s="222"/>
    </row>
    <row r="1725" spans="90:111" x14ac:dyDescent="0.25">
      <c r="CL1725" s="223">
        <f t="shared" si="236"/>
        <v>0</v>
      </c>
      <c r="CM1725" s="223">
        <f t="shared" si="237"/>
        <v>0</v>
      </c>
      <c r="CN1725" s="223">
        <f t="shared" si="238"/>
        <v>0</v>
      </c>
      <c r="CO1725" s="223">
        <f t="shared" si="238"/>
        <v>0</v>
      </c>
      <c r="CP1725" s="223">
        <f t="shared" si="239"/>
        <v>0</v>
      </c>
      <c r="CQ1725" s="223">
        <f t="shared" si="240"/>
        <v>0</v>
      </c>
      <c r="CR1725" s="222"/>
      <c r="CS1725" s="222"/>
      <c r="CT1725" s="222"/>
      <c r="CU1725" s="222"/>
      <c r="CV1725" s="222"/>
      <c r="CW1725" s="222"/>
      <c r="CX1725" s="222"/>
      <c r="CY1725" s="222"/>
      <c r="CZ1725" s="222"/>
      <c r="DA1725" s="222"/>
      <c r="DB1725" s="224">
        <f t="shared" si="241"/>
        <v>0</v>
      </c>
      <c r="DC1725" s="224">
        <f t="shared" si="242"/>
        <v>0</v>
      </c>
      <c r="DD1725" s="224">
        <f t="shared" si="243"/>
        <v>0</v>
      </c>
      <c r="DE1725" s="225">
        <f t="shared" si="244"/>
        <v>0</v>
      </c>
      <c r="DF1725" s="222"/>
      <c r="DG1725" s="222"/>
    </row>
    <row r="1726" spans="90:111" x14ac:dyDescent="0.25">
      <c r="CL1726" s="223">
        <f t="shared" si="236"/>
        <v>0</v>
      </c>
      <c r="CM1726" s="223">
        <f t="shared" si="237"/>
        <v>0</v>
      </c>
      <c r="CN1726" s="223">
        <f t="shared" si="238"/>
        <v>0</v>
      </c>
      <c r="CO1726" s="223">
        <f t="shared" si="238"/>
        <v>0</v>
      </c>
      <c r="CP1726" s="223">
        <f t="shared" si="239"/>
        <v>0</v>
      </c>
      <c r="CQ1726" s="223">
        <f t="shared" si="240"/>
        <v>0</v>
      </c>
      <c r="CR1726" s="222"/>
      <c r="CS1726" s="222"/>
      <c r="CT1726" s="222"/>
      <c r="CU1726" s="222"/>
      <c r="CV1726" s="222"/>
      <c r="CW1726" s="222"/>
      <c r="CX1726" s="222"/>
      <c r="CY1726" s="222"/>
      <c r="CZ1726" s="222"/>
      <c r="DA1726" s="222"/>
      <c r="DB1726" s="224">
        <f t="shared" si="241"/>
        <v>0</v>
      </c>
      <c r="DC1726" s="224">
        <f t="shared" si="242"/>
        <v>0</v>
      </c>
      <c r="DD1726" s="224">
        <f t="shared" si="243"/>
        <v>0</v>
      </c>
      <c r="DE1726" s="225">
        <f t="shared" si="244"/>
        <v>0</v>
      </c>
      <c r="DF1726" s="222"/>
      <c r="DG1726" s="222"/>
    </row>
    <row r="1727" spans="90:111" x14ac:dyDescent="0.25">
      <c r="CL1727" s="223">
        <f t="shared" si="236"/>
        <v>0</v>
      </c>
      <c r="CM1727" s="223">
        <f t="shared" si="237"/>
        <v>0</v>
      </c>
      <c r="CN1727" s="223">
        <f t="shared" si="238"/>
        <v>0</v>
      </c>
      <c r="CO1727" s="223">
        <f t="shared" si="238"/>
        <v>0</v>
      </c>
      <c r="CP1727" s="223">
        <f t="shared" si="239"/>
        <v>0</v>
      </c>
      <c r="CQ1727" s="223">
        <f t="shared" si="240"/>
        <v>0</v>
      </c>
      <c r="CR1727" s="222"/>
      <c r="CS1727" s="222"/>
      <c r="CT1727" s="222"/>
      <c r="CU1727" s="222"/>
      <c r="CV1727" s="222"/>
      <c r="CW1727" s="222"/>
      <c r="CX1727" s="222"/>
      <c r="CY1727" s="222"/>
      <c r="CZ1727" s="222"/>
      <c r="DA1727" s="222"/>
      <c r="DB1727" s="224">
        <f t="shared" si="241"/>
        <v>0</v>
      </c>
      <c r="DC1727" s="224">
        <f t="shared" si="242"/>
        <v>0</v>
      </c>
      <c r="DD1727" s="224">
        <f t="shared" si="243"/>
        <v>0</v>
      </c>
      <c r="DE1727" s="225">
        <f t="shared" si="244"/>
        <v>0</v>
      </c>
      <c r="DF1727" s="222"/>
      <c r="DG1727" s="222"/>
    </row>
    <row r="1728" spans="90:111" x14ac:dyDescent="0.25">
      <c r="CL1728" s="223">
        <f t="shared" si="236"/>
        <v>0</v>
      </c>
      <c r="CM1728" s="223">
        <f t="shared" si="237"/>
        <v>0</v>
      </c>
      <c r="CN1728" s="223">
        <f t="shared" si="238"/>
        <v>0</v>
      </c>
      <c r="CO1728" s="223">
        <f t="shared" si="238"/>
        <v>0</v>
      </c>
      <c r="CP1728" s="223">
        <f t="shared" si="239"/>
        <v>0</v>
      </c>
      <c r="CQ1728" s="223">
        <f t="shared" si="240"/>
        <v>0</v>
      </c>
      <c r="CR1728" s="222"/>
      <c r="CS1728" s="222"/>
      <c r="CT1728" s="222"/>
      <c r="CU1728" s="222"/>
      <c r="CV1728" s="222"/>
      <c r="CW1728" s="222"/>
      <c r="CX1728" s="222"/>
      <c r="CY1728" s="222"/>
      <c r="CZ1728" s="222"/>
      <c r="DA1728" s="222"/>
      <c r="DB1728" s="224">
        <f t="shared" si="241"/>
        <v>0</v>
      </c>
      <c r="DC1728" s="224">
        <f t="shared" si="242"/>
        <v>0</v>
      </c>
      <c r="DD1728" s="224">
        <f t="shared" si="243"/>
        <v>0</v>
      </c>
      <c r="DE1728" s="225">
        <f t="shared" si="244"/>
        <v>0</v>
      </c>
      <c r="DF1728" s="222"/>
      <c r="DG1728" s="222"/>
    </row>
    <row r="1729" spans="90:111" x14ac:dyDescent="0.25">
      <c r="CL1729" s="223">
        <f t="shared" si="236"/>
        <v>0</v>
      </c>
      <c r="CM1729" s="223">
        <f t="shared" si="237"/>
        <v>0</v>
      </c>
      <c r="CN1729" s="223">
        <f t="shared" si="238"/>
        <v>0</v>
      </c>
      <c r="CO1729" s="223">
        <f t="shared" si="238"/>
        <v>0</v>
      </c>
      <c r="CP1729" s="223">
        <f t="shared" si="239"/>
        <v>0</v>
      </c>
      <c r="CQ1729" s="223">
        <f t="shared" si="240"/>
        <v>0</v>
      </c>
      <c r="CR1729" s="222"/>
      <c r="CS1729" s="222"/>
      <c r="CT1729" s="222"/>
      <c r="CU1729" s="222"/>
      <c r="CV1729" s="222"/>
      <c r="CW1729" s="222"/>
      <c r="CX1729" s="222"/>
      <c r="CY1729" s="222"/>
      <c r="CZ1729" s="222"/>
      <c r="DA1729" s="222"/>
      <c r="DB1729" s="224">
        <f t="shared" si="241"/>
        <v>0</v>
      </c>
      <c r="DC1729" s="224">
        <f t="shared" si="242"/>
        <v>0</v>
      </c>
      <c r="DD1729" s="224">
        <f t="shared" si="243"/>
        <v>0</v>
      </c>
      <c r="DE1729" s="225">
        <f t="shared" si="244"/>
        <v>0</v>
      </c>
      <c r="DF1729" s="222"/>
      <c r="DG1729" s="222"/>
    </row>
    <row r="1730" spans="90:111" x14ac:dyDescent="0.25">
      <c r="CL1730" s="223">
        <f t="shared" si="236"/>
        <v>0</v>
      </c>
      <c r="CM1730" s="223">
        <f t="shared" si="237"/>
        <v>0</v>
      </c>
      <c r="CN1730" s="223">
        <f t="shared" si="238"/>
        <v>0</v>
      </c>
      <c r="CO1730" s="223">
        <f t="shared" si="238"/>
        <v>0</v>
      </c>
      <c r="CP1730" s="223">
        <f t="shared" si="239"/>
        <v>0</v>
      </c>
      <c r="CQ1730" s="223">
        <f t="shared" si="240"/>
        <v>0</v>
      </c>
      <c r="CR1730" s="222"/>
      <c r="CS1730" s="222"/>
      <c r="CT1730" s="222"/>
      <c r="CU1730" s="222"/>
      <c r="CV1730" s="222"/>
      <c r="CW1730" s="222"/>
      <c r="CX1730" s="222"/>
      <c r="CY1730" s="222"/>
      <c r="CZ1730" s="222"/>
      <c r="DA1730" s="222"/>
      <c r="DB1730" s="224">
        <f t="shared" si="241"/>
        <v>0</v>
      </c>
      <c r="DC1730" s="224">
        <f t="shared" si="242"/>
        <v>0</v>
      </c>
      <c r="DD1730" s="224">
        <f t="shared" si="243"/>
        <v>0</v>
      </c>
      <c r="DE1730" s="225">
        <f t="shared" si="244"/>
        <v>0</v>
      </c>
      <c r="DF1730" s="222"/>
      <c r="DG1730" s="222"/>
    </row>
    <row r="1731" spans="90:111" x14ac:dyDescent="0.25">
      <c r="CL1731" s="223">
        <f t="shared" ref="CL1731:CL1794" si="245">SUM(BB1731:BL1731)+BR1731</f>
        <v>0</v>
      </c>
      <c r="CM1731" s="223">
        <f t="shared" ref="CM1731:CM1794" si="246">SUM(BM1731:BO1731)</f>
        <v>0</v>
      </c>
      <c r="CN1731" s="223">
        <f t="shared" ref="CN1731:CO1794" si="247">BP1731</f>
        <v>0</v>
      </c>
      <c r="CO1731" s="223">
        <f t="shared" si="247"/>
        <v>0</v>
      </c>
      <c r="CP1731" s="223">
        <f t="shared" ref="CP1731:CP1794" si="248">SUM(CL1731:CO1731)</f>
        <v>0</v>
      </c>
      <c r="CQ1731" s="223">
        <f t="shared" ref="CQ1731:CQ1794" si="249">CP1731-BU1731</f>
        <v>0</v>
      </c>
      <c r="CR1731" s="222"/>
      <c r="CS1731" s="222"/>
      <c r="CT1731" s="222"/>
      <c r="CU1731" s="222"/>
      <c r="CV1731" s="222"/>
      <c r="CW1731" s="222"/>
      <c r="CX1731" s="222"/>
      <c r="CY1731" s="222"/>
      <c r="CZ1731" s="222"/>
      <c r="DA1731" s="222"/>
      <c r="DB1731" s="224">
        <f t="shared" ref="DB1731:DB1794" si="250">SUM(BB1731:BE1731)+BM1731+BN1731</f>
        <v>0</v>
      </c>
      <c r="DC1731" s="224">
        <f t="shared" ref="DC1731:DC1794" si="251">BF1731+BG1731+BH1731+BI1731+BJ1731+BK1731+BL1731+BO1731+BR1731</f>
        <v>0</v>
      </c>
      <c r="DD1731" s="224">
        <f t="shared" ref="DD1731:DD1794" si="252">DC1731+DB1731</f>
        <v>0</v>
      </c>
      <c r="DE1731" s="225">
        <f t="shared" ref="DE1731:DE1794" si="253">DD1731-BS1731</f>
        <v>0</v>
      </c>
      <c r="DF1731" s="222"/>
      <c r="DG1731" s="222"/>
    </row>
    <row r="1732" spans="90:111" x14ac:dyDescent="0.25">
      <c r="CL1732" s="223">
        <f t="shared" si="245"/>
        <v>0</v>
      </c>
      <c r="CM1732" s="223">
        <f t="shared" si="246"/>
        <v>0</v>
      </c>
      <c r="CN1732" s="223">
        <f t="shared" si="247"/>
        <v>0</v>
      </c>
      <c r="CO1732" s="223">
        <f t="shared" si="247"/>
        <v>0</v>
      </c>
      <c r="CP1732" s="223">
        <f t="shared" si="248"/>
        <v>0</v>
      </c>
      <c r="CQ1732" s="223">
        <f t="shared" si="249"/>
        <v>0</v>
      </c>
      <c r="CR1732" s="222"/>
      <c r="CS1732" s="222"/>
      <c r="CT1732" s="222"/>
      <c r="CU1732" s="222"/>
      <c r="CV1732" s="222"/>
      <c r="CW1732" s="222"/>
      <c r="CX1732" s="222"/>
      <c r="CY1732" s="222"/>
      <c r="CZ1732" s="222"/>
      <c r="DA1732" s="222"/>
      <c r="DB1732" s="224">
        <f t="shared" si="250"/>
        <v>0</v>
      </c>
      <c r="DC1732" s="224">
        <f t="shared" si="251"/>
        <v>0</v>
      </c>
      <c r="DD1732" s="224">
        <f t="shared" si="252"/>
        <v>0</v>
      </c>
      <c r="DE1732" s="225">
        <f t="shared" si="253"/>
        <v>0</v>
      </c>
      <c r="DF1732" s="222"/>
      <c r="DG1732" s="222"/>
    </row>
    <row r="1733" spans="90:111" x14ac:dyDescent="0.25">
      <c r="CL1733" s="223">
        <f t="shared" si="245"/>
        <v>0</v>
      </c>
      <c r="CM1733" s="223">
        <f t="shared" si="246"/>
        <v>0</v>
      </c>
      <c r="CN1733" s="223">
        <f t="shared" si="247"/>
        <v>0</v>
      </c>
      <c r="CO1733" s="223">
        <f t="shared" si="247"/>
        <v>0</v>
      </c>
      <c r="CP1733" s="223">
        <f t="shared" si="248"/>
        <v>0</v>
      </c>
      <c r="CQ1733" s="223">
        <f t="shared" si="249"/>
        <v>0</v>
      </c>
      <c r="CR1733" s="222"/>
      <c r="CS1733" s="222"/>
      <c r="CT1733" s="222"/>
      <c r="CU1733" s="222"/>
      <c r="CV1733" s="222"/>
      <c r="CW1733" s="222"/>
      <c r="CX1733" s="222"/>
      <c r="CY1733" s="222"/>
      <c r="CZ1733" s="222"/>
      <c r="DA1733" s="222"/>
      <c r="DB1733" s="224">
        <f t="shared" si="250"/>
        <v>0</v>
      </c>
      <c r="DC1733" s="224">
        <f t="shared" si="251"/>
        <v>0</v>
      </c>
      <c r="DD1733" s="224">
        <f t="shared" si="252"/>
        <v>0</v>
      </c>
      <c r="DE1733" s="225">
        <f t="shared" si="253"/>
        <v>0</v>
      </c>
      <c r="DF1733" s="222"/>
      <c r="DG1733" s="222"/>
    </row>
    <row r="1734" spans="90:111" x14ac:dyDescent="0.25">
      <c r="CL1734" s="223">
        <f t="shared" si="245"/>
        <v>0</v>
      </c>
      <c r="CM1734" s="223">
        <f t="shared" si="246"/>
        <v>0</v>
      </c>
      <c r="CN1734" s="223">
        <f t="shared" si="247"/>
        <v>0</v>
      </c>
      <c r="CO1734" s="223">
        <f t="shared" si="247"/>
        <v>0</v>
      </c>
      <c r="CP1734" s="223">
        <f t="shared" si="248"/>
        <v>0</v>
      </c>
      <c r="CQ1734" s="223">
        <f t="shared" si="249"/>
        <v>0</v>
      </c>
      <c r="CR1734" s="222"/>
      <c r="CS1734" s="222"/>
      <c r="CT1734" s="222"/>
      <c r="CU1734" s="222"/>
      <c r="CV1734" s="222"/>
      <c r="CW1734" s="222"/>
      <c r="CX1734" s="222"/>
      <c r="CY1734" s="222"/>
      <c r="CZ1734" s="222"/>
      <c r="DA1734" s="222"/>
      <c r="DB1734" s="224">
        <f t="shared" si="250"/>
        <v>0</v>
      </c>
      <c r="DC1734" s="224">
        <f t="shared" si="251"/>
        <v>0</v>
      </c>
      <c r="DD1734" s="224">
        <f t="shared" si="252"/>
        <v>0</v>
      </c>
      <c r="DE1734" s="225">
        <f t="shared" si="253"/>
        <v>0</v>
      </c>
      <c r="DF1734" s="222"/>
      <c r="DG1734" s="222"/>
    </row>
    <row r="1735" spans="90:111" x14ac:dyDescent="0.25">
      <c r="CL1735" s="223">
        <f t="shared" si="245"/>
        <v>0</v>
      </c>
      <c r="CM1735" s="223">
        <f t="shared" si="246"/>
        <v>0</v>
      </c>
      <c r="CN1735" s="223">
        <f t="shared" si="247"/>
        <v>0</v>
      </c>
      <c r="CO1735" s="223">
        <f t="shared" si="247"/>
        <v>0</v>
      </c>
      <c r="CP1735" s="223">
        <f t="shared" si="248"/>
        <v>0</v>
      </c>
      <c r="CQ1735" s="223">
        <f t="shared" si="249"/>
        <v>0</v>
      </c>
      <c r="CR1735" s="222"/>
      <c r="CS1735" s="222"/>
      <c r="CT1735" s="222"/>
      <c r="CU1735" s="222"/>
      <c r="CV1735" s="222"/>
      <c r="CW1735" s="222"/>
      <c r="CX1735" s="222"/>
      <c r="CY1735" s="222"/>
      <c r="CZ1735" s="222"/>
      <c r="DA1735" s="222"/>
      <c r="DB1735" s="224">
        <f t="shared" si="250"/>
        <v>0</v>
      </c>
      <c r="DC1735" s="224">
        <f t="shared" si="251"/>
        <v>0</v>
      </c>
      <c r="DD1735" s="224">
        <f t="shared" si="252"/>
        <v>0</v>
      </c>
      <c r="DE1735" s="225">
        <f t="shared" si="253"/>
        <v>0</v>
      </c>
      <c r="DF1735" s="222"/>
      <c r="DG1735" s="222"/>
    </row>
    <row r="1736" spans="90:111" x14ac:dyDescent="0.25">
      <c r="CL1736" s="223">
        <f t="shared" si="245"/>
        <v>0</v>
      </c>
      <c r="CM1736" s="223">
        <f t="shared" si="246"/>
        <v>0</v>
      </c>
      <c r="CN1736" s="223">
        <f t="shared" si="247"/>
        <v>0</v>
      </c>
      <c r="CO1736" s="223">
        <f t="shared" si="247"/>
        <v>0</v>
      </c>
      <c r="CP1736" s="223">
        <f t="shared" si="248"/>
        <v>0</v>
      </c>
      <c r="CQ1736" s="223">
        <f t="shared" si="249"/>
        <v>0</v>
      </c>
      <c r="CR1736" s="222"/>
      <c r="CS1736" s="222"/>
      <c r="CT1736" s="222"/>
      <c r="CU1736" s="222"/>
      <c r="CV1736" s="222"/>
      <c r="CW1736" s="222"/>
      <c r="CX1736" s="222"/>
      <c r="CY1736" s="222"/>
      <c r="CZ1736" s="222"/>
      <c r="DA1736" s="222"/>
      <c r="DB1736" s="224">
        <f t="shared" si="250"/>
        <v>0</v>
      </c>
      <c r="DC1736" s="224">
        <f t="shared" si="251"/>
        <v>0</v>
      </c>
      <c r="DD1736" s="224">
        <f t="shared" si="252"/>
        <v>0</v>
      </c>
      <c r="DE1736" s="225">
        <f t="shared" si="253"/>
        <v>0</v>
      </c>
      <c r="DF1736" s="222"/>
      <c r="DG1736" s="222"/>
    </row>
    <row r="1737" spans="90:111" x14ac:dyDescent="0.25">
      <c r="CL1737" s="223">
        <f t="shared" si="245"/>
        <v>0</v>
      </c>
      <c r="CM1737" s="223">
        <f t="shared" si="246"/>
        <v>0</v>
      </c>
      <c r="CN1737" s="223">
        <f t="shared" si="247"/>
        <v>0</v>
      </c>
      <c r="CO1737" s="223">
        <f t="shared" si="247"/>
        <v>0</v>
      </c>
      <c r="CP1737" s="223">
        <f t="shared" si="248"/>
        <v>0</v>
      </c>
      <c r="CQ1737" s="223">
        <f t="shared" si="249"/>
        <v>0</v>
      </c>
      <c r="CR1737" s="222"/>
      <c r="CS1737" s="222"/>
      <c r="CT1737" s="222"/>
      <c r="CU1737" s="222"/>
      <c r="CV1737" s="222"/>
      <c r="CW1737" s="222"/>
      <c r="CX1737" s="222"/>
      <c r="CY1737" s="222"/>
      <c r="CZ1737" s="222"/>
      <c r="DA1737" s="222"/>
      <c r="DB1737" s="224">
        <f t="shared" si="250"/>
        <v>0</v>
      </c>
      <c r="DC1737" s="224">
        <f t="shared" si="251"/>
        <v>0</v>
      </c>
      <c r="DD1737" s="224">
        <f t="shared" si="252"/>
        <v>0</v>
      </c>
      <c r="DE1737" s="225">
        <f t="shared" si="253"/>
        <v>0</v>
      </c>
      <c r="DF1737" s="222"/>
      <c r="DG1737" s="222"/>
    </row>
    <row r="1738" spans="90:111" x14ac:dyDescent="0.25">
      <c r="CL1738" s="223">
        <f t="shared" si="245"/>
        <v>0</v>
      </c>
      <c r="CM1738" s="223">
        <f t="shared" si="246"/>
        <v>0</v>
      </c>
      <c r="CN1738" s="223">
        <f t="shared" si="247"/>
        <v>0</v>
      </c>
      <c r="CO1738" s="223">
        <f t="shared" si="247"/>
        <v>0</v>
      </c>
      <c r="CP1738" s="223">
        <f t="shared" si="248"/>
        <v>0</v>
      </c>
      <c r="CQ1738" s="223">
        <f t="shared" si="249"/>
        <v>0</v>
      </c>
      <c r="CR1738" s="222"/>
      <c r="CS1738" s="222"/>
      <c r="CT1738" s="222"/>
      <c r="CU1738" s="222"/>
      <c r="CV1738" s="222"/>
      <c r="CW1738" s="222"/>
      <c r="CX1738" s="222"/>
      <c r="CY1738" s="222"/>
      <c r="CZ1738" s="222"/>
      <c r="DA1738" s="222"/>
      <c r="DB1738" s="224">
        <f t="shared" si="250"/>
        <v>0</v>
      </c>
      <c r="DC1738" s="224">
        <f t="shared" si="251"/>
        <v>0</v>
      </c>
      <c r="DD1738" s="224">
        <f t="shared" si="252"/>
        <v>0</v>
      </c>
      <c r="DE1738" s="225">
        <f t="shared" si="253"/>
        <v>0</v>
      </c>
      <c r="DF1738" s="222"/>
      <c r="DG1738" s="222"/>
    </row>
    <row r="1739" spans="90:111" x14ac:dyDescent="0.25">
      <c r="CL1739" s="223">
        <f t="shared" si="245"/>
        <v>0</v>
      </c>
      <c r="CM1739" s="223">
        <f t="shared" si="246"/>
        <v>0</v>
      </c>
      <c r="CN1739" s="223">
        <f t="shared" si="247"/>
        <v>0</v>
      </c>
      <c r="CO1739" s="223">
        <f t="shared" si="247"/>
        <v>0</v>
      </c>
      <c r="CP1739" s="223">
        <f t="shared" si="248"/>
        <v>0</v>
      </c>
      <c r="CQ1739" s="223">
        <f t="shared" si="249"/>
        <v>0</v>
      </c>
      <c r="CR1739" s="222"/>
      <c r="CS1739" s="222"/>
      <c r="CT1739" s="222"/>
      <c r="CU1739" s="222"/>
      <c r="CV1739" s="222"/>
      <c r="CW1739" s="222"/>
      <c r="CX1739" s="222"/>
      <c r="CY1739" s="222"/>
      <c r="CZ1739" s="222"/>
      <c r="DA1739" s="222"/>
      <c r="DB1739" s="224">
        <f t="shared" si="250"/>
        <v>0</v>
      </c>
      <c r="DC1739" s="224">
        <f t="shared" si="251"/>
        <v>0</v>
      </c>
      <c r="DD1739" s="224">
        <f t="shared" si="252"/>
        <v>0</v>
      </c>
      <c r="DE1739" s="225">
        <f t="shared" si="253"/>
        <v>0</v>
      </c>
      <c r="DF1739" s="222"/>
      <c r="DG1739" s="222"/>
    </row>
    <row r="1740" spans="90:111" x14ac:dyDescent="0.25">
      <c r="CL1740" s="223">
        <f t="shared" si="245"/>
        <v>0</v>
      </c>
      <c r="CM1740" s="223">
        <f t="shared" si="246"/>
        <v>0</v>
      </c>
      <c r="CN1740" s="223">
        <f t="shared" si="247"/>
        <v>0</v>
      </c>
      <c r="CO1740" s="223">
        <f t="shared" si="247"/>
        <v>0</v>
      </c>
      <c r="CP1740" s="223">
        <f t="shared" si="248"/>
        <v>0</v>
      </c>
      <c r="CQ1740" s="223">
        <f t="shared" si="249"/>
        <v>0</v>
      </c>
      <c r="CR1740" s="222"/>
      <c r="CS1740" s="222"/>
      <c r="CT1740" s="222"/>
      <c r="CU1740" s="222"/>
      <c r="CV1740" s="222"/>
      <c r="CW1740" s="222"/>
      <c r="CX1740" s="222"/>
      <c r="CY1740" s="222"/>
      <c r="CZ1740" s="222"/>
      <c r="DA1740" s="222"/>
      <c r="DB1740" s="224">
        <f t="shared" si="250"/>
        <v>0</v>
      </c>
      <c r="DC1740" s="224">
        <f t="shared" si="251"/>
        <v>0</v>
      </c>
      <c r="DD1740" s="224">
        <f t="shared" si="252"/>
        <v>0</v>
      </c>
      <c r="DE1740" s="225">
        <f t="shared" si="253"/>
        <v>0</v>
      </c>
      <c r="DF1740" s="222"/>
      <c r="DG1740" s="222"/>
    </row>
    <row r="1741" spans="90:111" x14ac:dyDescent="0.25">
      <c r="CL1741" s="223">
        <f t="shared" si="245"/>
        <v>0</v>
      </c>
      <c r="CM1741" s="223">
        <f t="shared" si="246"/>
        <v>0</v>
      </c>
      <c r="CN1741" s="223">
        <f t="shared" si="247"/>
        <v>0</v>
      </c>
      <c r="CO1741" s="223">
        <f t="shared" si="247"/>
        <v>0</v>
      </c>
      <c r="CP1741" s="223">
        <f t="shared" si="248"/>
        <v>0</v>
      </c>
      <c r="CQ1741" s="223">
        <f t="shared" si="249"/>
        <v>0</v>
      </c>
      <c r="CR1741" s="222"/>
      <c r="CS1741" s="222"/>
      <c r="CT1741" s="222"/>
      <c r="CU1741" s="222"/>
      <c r="CV1741" s="222"/>
      <c r="CW1741" s="222"/>
      <c r="CX1741" s="222"/>
      <c r="CY1741" s="222"/>
      <c r="CZ1741" s="222"/>
      <c r="DA1741" s="222"/>
      <c r="DB1741" s="224">
        <f t="shared" si="250"/>
        <v>0</v>
      </c>
      <c r="DC1741" s="224">
        <f t="shared" si="251"/>
        <v>0</v>
      </c>
      <c r="DD1741" s="224">
        <f t="shared" si="252"/>
        <v>0</v>
      </c>
      <c r="DE1741" s="225">
        <f t="shared" si="253"/>
        <v>0</v>
      </c>
      <c r="DF1741" s="222"/>
      <c r="DG1741" s="222"/>
    </row>
    <row r="1742" spans="90:111" x14ac:dyDescent="0.25">
      <c r="CL1742" s="223">
        <f t="shared" si="245"/>
        <v>0</v>
      </c>
      <c r="CM1742" s="223">
        <f t="shared" si="246"/>
        <v>0</v>
      </c>
      <c r="CN1742" s="223">
        <f t="shared" si="247"/>
        <v>0</v>
      </c>
      <c r="CO1742" s="223">
        <f t="shared" si="247"/>
        <v>0</v>
      </c>
      <c r="CP1742" s="223">
        <f t="shared" si="248"/>
        <v>0</v>
      </c>
      <c r="CQ1742" s="223">
        <f t="shared" si="249"/>
        <v>0</v>
      </c>
      <c r="CR1742" s="222"/>
      <c r="CS1742" s="222"/>
      <c r="CT1742" s="222"/>
      <c r="CU1742" s="222"/>
      <c r="CV1742" s="222"/>
      <c r="CW1742" s="222"/>
      <c r="CX1742" s="222"/>
      <c r="CY1742" s="222"/>
      <c r="CZ1742" s="222"/>
      <c r="DA1742" s="222"/>
      <c r="DB1742" s="224">
        <f t="shared" si="250"/>
        <v>0</v>
      </c>
      <c r="DC1742" s="224">
        <f t="shared" si="251"/>
        <v>0</v>
      </c>
      <c r="DD1742" s="224">
        <f t="shared" si="252"/>
        <v>0</v>
      </c>
      <c r="DE1742" s="225">
        <f t="shared" si="253"/>
        <v>0</v>
      </c>
      <c r="DF1742" s="222"/>
      <c r="DG1742" s="222"/>
    </row>
    <row r="1743" spans="90:111" x14ac:dyDescent="0.25">
      <c r="CL1743" s="223">
        <f t="shared" si="245"/>
        <v>0</v>
      </c>
      <c r="CM1743" s="223">
        <f t="shared" si="246"/>
        <v>0</v>
      </c>
      <c r="CN1743" s="223">
        <f t="shared" si="247"/>
        <v>0</v>
      </c>
      <c r="CO1743" s="223">
        <f t="shared" si="247"/>
        <v>0</v>
      </c>
      <c r="CP1743" s="223">
        <f t="shared" si="248"/>
        <v>0</v>
      </c>
      <c r="CQ1743" s="223">
        <f t="shared" si="249"/>
        <v>0</v>
      </c>
      <c r="CR1743" s="222"/>
      <c r="CS1743" s="222"/>
      <c r="CT1743" s="222"/>
      <c r="CU1743" s="222"/>
      <c r="CV1743" s="222"/>
      <c r="CW1743" s="222"/>
      <c r="CX1743" s="222"/>
      <c r="CY1743" s="222"/>
      <c r="CZ1743" s="222"/>
      <c r="DA1743" s="222"/>
      <c r="DB1743" s="224">
        <f t="shared" si="250"/>
        <v>0</v>
      </c>
      <c r="DC1743" s="224">
        <f t="shared" si="251"/>
        <v>0</v>
      </c>
      <c r="DD1743" s="224">
        <f t="shared" si="252"/>
        <v>0</v>
      </c>
      <c r="DE1743" s="225">
        <f t="shared" si="253"/>
        <v>0</v>
      </c>
      <c r="DF1743" s="222"/>
      <c r="DG1743" s="222"/>
    </row>
    <row r="1744" spans="90:111" x14ac:dyDescent="0.25">
      <c r="CL1744" s="223">
        <f t="shared" si="245"/>
        <v>0</v>
      </c>
      <c r="CM1744" s="223">
        <f t="shared" si="246"/>
        <v>0</v>
      </c>
      <c r="CN1744" s="223">
        <f t="shared" si="247"/>
        <v>0</v>
      </c>
      <c r="CO1744" s="223">
        <f t="shared" si="247"/>
        <v>0</v>
      </c>
      <c r="CP1744" s="223">
        <f t="shared" si="248"/>
        <v>0</v>
      </c>
      <c r="CQ1744" s="223">
        <f t="shared" si="249"/>
        <v>0</v>
      </c>
      <c r="CR1744" s="222"/>
      <c r="CS1744" s="222"/>
      <c r="CT1744" s="222"/>
      <c r="CU1744" s="222"/>
      <c r="CV1744" s="222"/>
      <c r="CW1744" s="222"/>
      <c r="CX1744" s="222"/>
      <c r="CY1744" s="222"/>
      <c r="CZ1744" s="222"/>
      <c r="DA1744" s="222"/>
      <c r="DB1744" s="224">
        <f t="shared" si="250"/>
        <v>0</v>
      </c>
      <c r="DC1744" s="224">
        <f t="shared" si="251"/>
        <v>0</v>
      </c>
      <c r="DD1744" s="224">
        <f t="shared" si="252"/>
        <v>0</v>
      </c>
      <c r="DE1744" s="225">
        <f t="shared" si="253"/>
        <v>0</v>
      </c>
      <c r="DF1744" s="222"/>
      <c r="DG1744" s="222"/>
    </row>
    <row r="1745" spans="90:111" x14ac:dyDescent="0.25">
      <c r="CL1745" s="223">
        <f t="shared" si="245"/>
        <v>0</v>
      </c>
      <c r="CM1745" s="223">
        <f t="shared" si="246"/>
        <v>0</v>
      </c>
      <c r="CN1745" s="223">
        <f t="shared" si="247"/>
        <v>0</v>
      </c>
      <c r="CO1745" s="223">
        <f t="shared" si="247"/>
        <v>0</v>
      </c>
      <c r="CP1745" s="223">
        <f t="shared" si="248"/>
        <v>0</v>
      </c>
      <c r="CQ1745" s="223">
        <f t="shared" si="249"/>
        <v>0</v>
      </c>
      <c r="CR1745" s="222"/>
      <c r="CS1745" s="222"/>
      <c r="CT1745" s="222"/>
      <c r="CU1745" s="222"/>
      <c r="CV1745" s="222"/>
      <c r="CW1745" s="222"/>
      <c r="CX1745" s="222"/>
      <c r="CY1745" s="222"/>
      <c r="CZ1745" s="222"/>
      <c r="DA1745" s="222"/>
      <c r="DB1745" s="224">
        <f t="shared" si="250"/>
        <v>0</v>
      </c>
      <c r="DC1745" s="224">
        <f t="shared" si="251"/>
        <v>0</v>
      </c>
      <c r="DD1745" s="224">
        <f t="shared" si="252"/>
        <v>0</v>
      </c>
      <c r="DE1745" s="225">
        <f t="shared" si="253"/>
        <v>0</v>
      </c>
      <c r="DF1745" s="222"/>
      <c r="DG1745" s="222"/>
    </row>
    <row r="1746" spans="90:111" x14ac:dyDescent="0.25">
      <c r="CL1746" s="223">
        <f t="shared" si="245"/>
        <v>0</v>
      </c>
      <c r="CM1746" s="223">
        <f t="shared" si="246"/>
        <v>0</v>
      </c>
      <c r="CN1746" s="223">
        <f t="shared" si="247"/>
        <v>0</v>
      </c>
      <c r="CO1746" s="223">
        <f t="shared" si="247"/>
        <v>0</v>
      </c>
      <c r="CP1746" s="223">
        <f t="shared" si="248"/>
        <v>0</v>
      </c>
      <c r="CQ1746" s="223">
        <f t="shared" si="249"/>
        <v>0</v>
      </c>
      <c r="CR1746" s="222"/>
      <c r="CS1746" s="222"/>
      <c r="CT1746" s="222"/>
      <c r="CU1746" s="222"/>
      <c r="CV1746" s="222"/>
      <c r="CW1746" s="222"/>
      <c r="CX1746" s="222"/>
      <c r="CY1746" s="222"/>
      <c r="CZ1746" s="222"/>
      <c r="DA1746" s="222"/>
      <c r="DB1746" s="224">
        <f t="shared" si="250"/>
        <v>0</v>
      </c>
      <c r="DC1746" s="224">
        <f t="shared" si="251"/>
        <v>0</v>
      </c>
      <c r="DD1746" s="224">
        <f t="shared" si="252"/>
        <v>0</v>
      </c>
      <c r="DE1746" s="225">
        <f t="shared" si="253"/>
        <v>0</v>
      </c>
      <c r="DF1746" s="222"/>
      <c r="DG1746" s="222"/>
    </row>
    <row r="1747" spans="90:111" x14ac:dyDescent="0.25">
      <c r="CL1747" s="223">
        <f t="shared" si="245"/>
        <v>0</v>
      </c>
      <c r="CM1747" s="223">
        <f t="shared" si="246"/>
        <v>0</v>
      </c>
      <c r="CN1747" s="223">
        <f t="shared" si="247"/>
        <v>0</v>
      </c>
      <c r="CO1747" s="223">
        <f t="shared" si="247"/>
        <v>0</v>
      </c>
      <c r="CP1747" s="223">
        <f t="shared" si="248"/>
        <v>0</v>
      </c>
      <c r="CQ1747" s="223">
        <f t="shared" si="249"/>
        <v>0</v>
      </c>
      <c r="CR1747" s="222"/>
      <c r="CS1747" s="222"/>
      <c r="CT1747" s="222"/>
      <c r="CU1747" s="222"/>
      <c r="CV1747" s="222"/>
      <c r="CW1747" s="222"/>
      <c r="CX1747" s="222"/>
      <c r="CY1747" s="222"/>
      <c r="CZ1747" s="222"/>
      <c r="DA1747" s="222"/>
      <c r="DB1747" s="224">
        <f t="shared" si="250"/>
        <v>0</v>
      </c>
      <c r="DC1747" s="224">
        <f t="shared" si="251"/>
        <v>0</v>
      </c>
      <c r="DD1747" s="224">
        <f t="shared" si="252"/>
        <v>0</v>
      </c>
      <c r="DE1747" s="225">
        <f t="shared" si="253"/>
        <v>0</v>
      </c>
      <c r="DF1747" s="222"/>
      <c r="DG1747" s="222"/>
    </row>
    <row r="1748" spans="90:111" x14ac:dyDescent="0.25">
      <c r="CL1748" s="223">
        <f t="shared" si="245"/>
        <v>0</v>
      </c>
      <c r="CM1748" s="223">
        <f t="shared" si="246"/>
        <v>0</v>
      </c>
      <c r="CN1748" s="223">
        <f t="shared" si="247"/>
        <v>0</v>
      </c>
      <c r="CO1748" s="223">
        <f t="shared" si="247"/>
        <v>0</v>
      </c>
      <c r="CP1748" s="223">
        <f t="shared" si="248"/>
        <v>0</v>
      </c>
      <c r="CQ1748" s="223">
        <f t="shared" si="249"/>
        <v>0</v>
      </c>
      <c r="CR1748" s="222"/>
      <c r="CS1748" s="222"/>
      <c r="CT1748" s="222"/>
      <c r="CU1748" s="222"/>
      <c r="CV1748" s="222"/>
      <c r="CW1748" s="222"/>
      <c r="CX1748" s="222"/>
      <c r="CY1748" s="222"/>
      <c r="CZ1748" s="222"/>
      <c r="DA1748" s="222"/>
      <c r="DB1748" s="224">
        <f t="shared" si="250"/>
        <v>0</v>
      </c>
      <c r="DC1748" s="224">
        <f t="shared" si="251"/>
        <v>0</v>
      </c>
      <c r="DD1748" s="224">
        <f t="shared" si="252"/>
        <v>0</v>
      </c>
      <c r="DE1748" s="225">
        <f t="shared" si="253"/>
        <v>0</v>
      </c>
      <c r="DF1748" s="222"/>
      <c r="DG1748" s="222"/>
    </row>
    <row r="1749" spans="90:111" x14ac:dyDescent="0.25">
      <c r="CL1749" s="223">
        <f t="shared" si="245"/>
        <v>0</v>
      </c>
      <c r="CM1749" s="223">
        <f t="shared" si="246"/>
        <v>0</v>
      </c>
      <c r="CN1749" s="223">
        <f t="shared" si="247"/>
        <v>0</v>
      </c>
      <c r="CO1749" s="223">
        <f t="shared" si="247"/>
        <v>0</v>
      </c>
      <c r="CP1749" s="223">
        <f t="shared" si="248"/>
        <v>0</v>
      </c>
      <c r="CQ1749" s="223">
        <f t="shared" si="249"/>
        <v>0</v>
      </c>
      <c r="CR1749" s="222"/>
      <c r="CS1749" s="222"/>
      <c r="CT1749" s="222"/>
      <c r="CU1749" s="222"/>
      <c r="CV1749" s="222"/>
      <c r="CW1749" s="222"/>
      <c r="CX1749" s="222"/>
      <c r="CY1749" s="222"/>
      <c r="CZ1749" s="222"/>
      <c r="DA1749" s="222"/>
      <c r="DB1749" s="224">
        <f t="shared" si="250"/>
        <v>0</v>
      </c>
      <c r="DC1749" s="224">
        <f t="shared" si="251"/>
        <v>0</v>
      </c>
      <c r="DD1749" s="224">
        <f t="shared" si="252"/>
        <v>0</v>
      </c>
      <c r="DE1749" s="225">
        <f t="shared" si="253"/>
        <v>0</v>
      </c>
      <c r="DF1749" s="222"/>
      <c r="DG1749" s="222"/>
    </row>
    <row r="1750" spans="90:111" x14ac:dyDescent="0.25">
      <c r="CL1750" s="223">
        <f t="shared" si="245"/>
        <v>0</v>
      </c>
      <c r="CM1750" s="223">
        <f t="shared" si="246"/>
        <v>0</v>
      </c>
      <c r="CN1750" s="223">
        <f t="shared" si="247"/>
        <v>0</v>
      </c>
      <c r="CO1750" s="223">
        <f t="shared" si="247"/>
        <v>0</v>
      </c>
      <c r="CP1750" s="223">
        <f t="shared" si="248"/>
        <v>0</v>
      </c>
      <c r="CQ1750" s="223">
        <f t="shared" si="249"/>
        <v>0</v>
      </c>
      <c r="CR1750" s="222"/>
      <c r="CS1750" s="222"/>
      <c r="CT1750" s="222"/>
      <c r="CU1750" s="222"/>
      <c r="CV1750" s="222"/>
      <c r="CW1750" s="222"/>
      <c r="CX1750" s="222"/>
      <c r="CY1750" s="222"/>
      <c r="CZ1750" s="222"/>
      <c r="DA1750" s="222"/>
      <c r="DB1750" s="224">
        <f t="shared" si="250"/>
        <v>0</v>
      </c>
      <c r="DC1750" s="224">
        <f t="shared" si="251"/>
        <v>0</v>
      </c>
      <c r="DD1750" s="224">
        <f t="shared" si="252"/>
        <v>0</v>
      </c>
      <c r="DE1750" s="225">
        <f t="shared" si="253"/>
        <v>0</v>
      </c>
      <c r="DF1750" s="222"/>
      <c r="DG1750" s="222"/>
    </row>
    <row r="1751" spans="90:111" x14ac:dyDescent="0.25">
      <c r="CL1751" s="223">
        <f t="shared" si="245"/>
        <v>0</v>
      </c>
      <c r="CM1751" s="223">
        <f t="shared" si="246"/>
        <v>0</v>
      </c>
      <c r="CN1751" s="223">
        <f t="shared" si="247"/>
        <v>0</v>
      </c>
      <c r="CO1751" s="223">
        <f t="shared" si="247"/>
        <v>0</v>
      </c>
      <c r="CP1751" s="223">
        <f t="shared" si="248"/>
        <v>0</v>
      </c>
      <c r="CQ1751" s="223">
        <f t="shared" si="249"/>
        <v>0</v>
      </c>
      <c r="CR1751" s="222"/>
      <c r="CS1751" s="222"/>
      <c r="CT1751" s="222"/>
      <c r="CU1751" s="222"/>
      <c r="CV1751" s="222"/>
      <c r="CW1751" s="222"/>
      <c r="CX1751" s="222"/>
      <c r="CY1751" s="222"/>
      <c r="CZ1751" s="222"/>
      <c r="DA1751" s="222"/>
      <c r="DB1751" s="224">
        <f t="shared" si="250"/>
        <v>0</v>
      </c>
      <c r="DC1751" s="224">
        <f t="shared" si="251"/>
        <v>0</v>
      </c>
      <c r="DD1751" s="224">
        <f t="shared" si="252"/>
        <v>0</v>
      </c>
      <c r="DE1751" s="225">
        <f t="shared" si="253"/>
        <v>0</v>
      </c>
      <c r="DF1751" s="222"/>
      <c r="DG1751" s="222"/>
    </row>
    <row r="1752" spans="90:111" x14ac:dyDescent="0.25">
      <c r="CL1752" s="223">
        <f t="shared" si="245"/>
        <v>0</v>
      </c>
      <c r="CM1752" s="223">
        <f t="shared" si="246"/>
        <v>0</v>
      </c>
      <c r="CN1752" s="223">
        <f t="shared" si="247"/>
        <v>0</v>
      </c>
      <c r="CO1752" s="223">
        <f t="shared" si="247"/>
        <v>0</v>
      </c>
      <c r="CP1752" s="223">
        <f t="shared" si="248"/>
        <v>0</v>
      </c>
      <c r="CQ1752" s="223">
        <f t="shared" si="249"/>
        <v>0</v>
      </c>
      <c r="CR1752" s="222"/>
      <c r="CS1752" s="222"/>
      <c r="CT1752" s="222"/>
      <c r="CU1752" s="222"/>
      <c r="CV1752" s="222"/>
      <c r="CW1752" s="222"/>
      <c r="CX1752" s="222"/>
      <c r="CY1752" s="222"/>
      <c r="CZ1752" s="222"/>
      <c r="DA1752" s="222"/>
      <c r="DB1752" s="224">
        <f t="shared" si="250"/>
        <v>0</v>
      </c>
      <c r="DC1752" s="224">
        <f t="shared" si="251"/>
        <v>0</v>
      </c>
      <c r="DD1752" s="224">
        <f t="shared" si="252"/>
        <v>0</v>
      </c>
      <c r="DE1752" s="225">
        <f t="shared" si="253"/>
        <v>0</v>
      </c>
      <c r="DF1752" s="222"/>
      <c r="DG1752" s="222"/>
    </row>
    <row r="1753" spans="90:111" x14ac:dyDescent="0.25">
      <c r="CL1753" s="223">
        <f t="shared" si="245"/>
        <v>0</v>
      </c>
      <c r="CM1753" s="223">
        <f t="shared" si="246"/>
        <v>0</v>
      </c>
      <c r="CN1753" s="223">
        <f t="shared" si="247"/>
        <v>0</v>
      </c>
      <c r="CO1753" s="223">
        <f t="shared" si="247"/>
        <v>0</v>
      </c>
      <c r="CP1753" s="223">
        <f t="shared" si="248"/>
        <v>0</v>
      </c>
      <c r="CQ1753" s="223">
        <f t="shared" si="249"/>
        <v>0</v>
      </c>
      <c r="CR1753" s="222"/>
      <c r="CS1753" s="222"/>
      <c r="CT1753" s="222"/>
      <c r="CU1753" s="222"/>
      <c r="CV1753" s="222"/>
      <c r="CW1753" s="222"/>
      <c r="CX1753" s="222"/>
      <c r="CY1753" s="222"/>
      <c r="CZ1753" s="222"/>
      <c r="DA1753" s="222"/>
      <c r="DB1753" s="224">
        <f t="shared" si="250"/>
        <v>0</v>
      </c>
      <c r="DC1753" s="224">
        <f t="shared" si="251"/>
        <v>0</v>
      </c>
      <c r="DD1753" s="224">
        <f t="shared" si="252"/>
        <v>0</v>
      </c>
      <c r="DE1753" s="225">
        <f t="shared" si="253"/>
        <v>0</v>
      </c>
      <c r="DF1753" s="222"/>
      <c r="DG1753" s="222"/>
    </row>
    <row r="1754" spans="90:111" x14ac:dyDescent="0.25">
      <c r="CL1754" s="223">
        <f t="shared" si="245"/>
        <v>0</v>
      </c>
      <c r="CM1754" s="223">
        <f t="shared" si="246"/>
        <v>0</v>
      </c>
      <c r="CN1754" s="223">
        <f t="shared" si="247"/>
        <v>0</v>
      </c>
      <c r="CO1754" s="223">
        <f t="shared" si="247"/>
        <v>0</v>
      </c>
      <c r="CP1754" s="223">
        <f t="shared" si="248"/>
        <v>0</v>
      </c>
      <c r="CQ1754" s="223">
        <f t="shared" si="249"/>
        <v>0</v>
      </c>
      <c r="CR1754" s="222"/>
      <c r="CS1754" s="222"/>
      <c r="CT1754" s="222"/>
      <c r="CU1754" s="222"/>
      <c r="CV1754" s="222"/>
      <c r="CW1754" s="222"/>
      <c r="CX1754" s="222"/>
      <c r="CY1754" s="222"/>
      <c r="CZ1754" s="222"/>
      <c r="DA1754" s="222"/>
      <c r="DB1754" s="224">
        <f t="shared" si="250"/>
        <v>0</v>
      </c>
      <c r="DC1754" s="224">
        <f t="shared" si="251"/>
        <v>0</v>
      </c>
      <c r="DD1754" s="224">
        <f t="shared" si="252"/>
        <v>0</v>
      </c>
      <c r="DE1754" s="225">
        <f t="shared" si="253"/>
        <v>0</v>
      </c>
      <c r="DF1754" s="222"/>
      <c r="DG1754" s="222"/>
    </row>
    <row r="1755" spans="90:111" x14ac:dyDescent="0.25">
      <c r="CL1755" s="223">
        <f t="shared" si="245"/>
        <v>0</v>
      </c>
      <c r="CM1755" s="223">
        <f t="shared" si="246"/>
        <v>0</v>
      </c>
      <c r="CN1755" s="223">
        <f t="shared" si="247"/>
        <v>0</v>
      </c>
      <c r="CO1755" s="223">
        <f t="shared" si="247"/>
        <v>0</v>
      </c>
      <c r="CP1755" s="223">
        <f t="shared" si="248"/>
        <v>0</v>
      </c>
      <c r="CQ1755" s="223">
        <f t="shared" si="249"/>
        <v>0</v>
      </c>
      <c r="CR1755" s="222"/>
      <c r="CS1755" s="222"/>
      <c r="CT1755" s="222"/>
      <c r="CU1755" s="222"/>
      <c r="CV1755" s="222"/>
      <c r="CW1755" s="222"/>
      <c r="CX1755" s="222"/>
      <c r="CY1755" s="222"/>
      <c r="CZ1755" s="222"/>
      <c r="DA1755" s="222"/>
      <c r="DB1755" s="224">
        <f t="shared" si="250"/>
        <v>0</v>
      </c>
      <c r="DC1755" s="224">
        <f t="shared" si="251"/>
        <v>0</v>
      </c>
      <c r="DD1755" s="224">
        <f t="shared" si="252"/>
        <v>0</v>
      </c>
      <c r="DE1755" s="225">
        <f t="shared" si="253"/>
        <v>0</v>
      </c>
      <c r="DF1755" s="222"/>
      <c r="DG1755" s="222"/>
    </row>
    <row r="1756" spans="90:111" x14ac:dyDescent="0.25">
      <c r="CL1756" s="223">
        <f t="shared" si="245"/>
        <v>0</v>
      </c>
      <c r="CM1756" s="223">
        <f t="shared" si="246"/>
        <v>0</v>
      </c>
      <c r="CN1756" s="223">
        <f t="shared" si="247"/>
        <v>0</v>
      </c>
      <c r="CO1756" s="223">
        <f t="shared" si="247"/>
        <v>0</v>
      </c>
      <c r="CP1756" s="223">
        <f t="shared" si="248"/>
        <v>0</v>
      </c>
      <c r="CQ1756" s="223">
        <f t="shared" si="249"/>
        <v>0</v>
      </c>
      <c r="CR1756" s="222"/>
      <c r="CS1756" s="222"/>
      <c r="CT1756" s="222"/>
      <c r="CU1756" s="222"/>
      <c r="CV1756" s="222"/>
      <c r="CW1756" s="222"/>
      <c r="CX1756" s="222"/>
      <c r="CY1756" s="222"/>
      <c r="CZ1756" s="222"/>
      <c r="DA1756" s="222"/>
      <c r="DB1756" s="224">
        <f t="shared" si="250"/>
        <v>0</v>
      </c>
      <c r="DC1756" s="224">
        <f t="shared" si="251"/>
        <v>0</v>
      </c>
      <c r="DD1756" s="224">
        <f t="shared" si="252"/>
        <v>0</v>
      </c>
      <c r="DE1756" s="225">
        <f t="shared" si="253"/>
        <v>0</v>
      </c>
      <c r="DF1756" s="222"/>
      <c r="DG1756" s="222"/>
    </row>
    <row r="1757" spans="90:111" x14ac:dyDescent="0.25">
      <c r="CL1757" s="223">
        <f t="shared" si="245"/>
        <v>0</v>
      </c>
      <c r="CM1757" s="223">
        <f t="shared" si="246"/>
        <v>0</v>
      </c>
      <c r="CN1757" s="223">
        <f t="shared" si="247"/>
        <v>0</v>
      </c>
      <c r="CO1757" s="223">
        <f t="shared" si="247"/>
        <v>0</v>
      </c>
      <c r="CP1757" s="223">
        <f t="shared" si="248"/>
        <v>0</v>
      </c>
      <c r="CQ1757" s="223">
        <f t="shared" si="249"/>
        <v>0</v>
      </c>
      <c r="CR1757" s="222"/>
      <c r="CS1757" s="222"/>
      <c r="CT1757" s="222"/>
      <c r="CU1757" s="222"/>
      <c r="CV1757" s="222"/>
      <c r="CW1757" s="222"/>
      <c r="CX1757" s="222"/>
      <c r="CY1757" s="222"/>
      <c r="CZ1757" s="222"/>
      <c r="DA1757" s="222"/>
      <c r="DB1757" s="224">
        <f t="shared" si="250"/>
        <v>0</v>
      </c>
      <c r="DC1757" s="224">
        <f t="shared" si="251"/>
        <v>0</v>
      </c>
      <c r="DD1757" s="224">
        <f t="shared" si="252"/>
        <v>0</v>
      </c>
      <c r="DE1757" s="225">
        <f t="shared" si="253"/>
        <v>0</v>
      </c>
      <c r="DF1757" s="222"/>
      <c r="DG1757" s="222"/>
    </row>
    <row r="1758" spans="90:111" x14ac:dyDescent="0.25">
      <c r="CL1758" s="223">
        <f t="shared" si="245"/>
        <v>0</v>
      </c>
      <c r="CM1758" s="223">
        <f t="shared" si="246"/>
        <v>0</v>
      </c>
      <c r="CN1758" s="223">
        <f t="shared" si="247"/>
        <v>0</v>
      </c>
      <c r="CO1758" s="223">
        <f t="shared" si="247"/>
        <v>0</v>
      </c>
      <c r="CP1758" s="223">
        <f t="shared" si="248"/>
        <v>0</v>
      </c>
      <c r="CQ1758" s="223">
        <f t="shared" si="249"/>
        <v>0</v>
      </c>
      <c r="CR1758" s="222"/>
      <c r="CS1758" s="222"/>
      <c r="CT1758" s="222"/>
      <c r="CU1758" s="222"/>
      <c r="CV1758" s="222"/>
      <c r="CW1758" s="222"/>
      <c r="CX1758" s="222"/>
      <c r="CY1758" s="222"/>
      <c r="CZ1758" s="222"/>
      <c r="DA1758" s="222"/>
      <c r="DB1758" s="224">
        <f t="shared" si="250"/>
        <v>0</v>
      </c>
      <c r="DC1758" s="224">
        <f t="shared" si="251"/>
        <v>0</v>
      </c>
      <c r="DD1758" s="224">
        <f t="shared" si="252"/>
        <v>0</v>
      </c>
      <c r="DE1758" s="225">
        <f t="shared" si="253"/>
        <v>0</v>
      </c>
      <c r="DF1758" s="222"/>
      <c r="DG1758" s="222"/>
    </row>
    <row r="1759" spans="90:111" x14ac:dyDescent="0.25">
      <c r="CL1759" s="223">
        <f t="shared" si="245"/>
        <v>0</v>
      </c>
      <c r="CM1759" s="223">
        <f t="shared" si="246"/>
        <v>0</v>
      </c>
      <c r="CN1759" s="223">
        <f t="shared" si="247"/>
        <v>0</v>
      </c>
      <c r="CO1759" s="223">
        <f t="shared" si="247"/>
        <v>0</v>
      </c>
      <c r="CP1759" s="223">
        <f t="shared" si="248"/>
        <v>0</v>
      </c>
      <c r="CQ1759" s="223">
        <f t="shared" si="249"/>
        <v>0</v>
      </c>
      <c r="CR1759" s="222"/>
      <c r="CS1759" s="222"/>
      <c r="CT1759" s="222"/>
      <c r="CU1759" s="222"/>
      <c r="CV1759" s="222"/>
      <c r="CW1759" s="222"/>
      <c r="CX1759" s="222"/>
      <c r="CY1759" s="222"/>
      <c r="CZ1759" s="222"/>
      <c r="DA1759" s="222"/>
      <c r="DB1759" s="224">
        <f t="shared" si="250"/>
        <v>0</v>
      </c>
      <c r="DC1759" s="224">
        <f t="shared" si="251"/>
        <v>0</v>
      </c>
      <c r="DD1759" s="224">
        <f t="shared" si="252"/>
        <v>0</v>
      </c>
      <c r="DE1759" s="225">
        <f t="shared" si="253"/>
        <v>0</v>
      </c>
      <c r="DF1759" s="222"/>
      <c r="DG1759" s="222"/>
    </row>
    <row r="1760" spans="90:111" x14ac:dyDescent="0.25">
      <c r="CL1760" s="223">
        <f t="shared" si="245"/>
        <v>0</v>
      </c>
      <c r="CM1760" s="223">
        <f t="shared" si="246"/>
        <v>0</v>
      </c>
      <c r="CN1760" s="223">
        <f t="shared" si="247"/>
        <v>0</v>
      </c>
      <c r="CO1760" s="223">
        <f t="shared" si="247"/>
        <v>0</v>
      </c>
      <c r="CP1760" s="223">
        <f t="shared" si="248"/>
        <v>0</v>
      </c>
      <c r="CQ1760" s="223">
        <f t="shared" si="249"/>
        <v>0</v>
      </c>
      <c r="CR1760" s="222"/>
      <c r="CS1760" s="222"/>
      <c r="CT1760" s="222"/>
      <c r="CU1760" s="222"/>
      <c r="CV1760" s="222"/>
      <c r="CW1760" s="222"/>
      <c r="CX1760" s="222"/>
      <c r="CY1760" s="222"/>
      <c r="CZ1760" s="222"/>
      <c r="DA1760" s="222"/>
      <c r="DB1760" s="224">
        <f t="shared" si="250"/>
        <v>0</v>
      </c>
      <c r="DC1760" s="224">
        <f t="shared" si="251"/>
        <v>0</v>
      </c>
      <c r="DD1760" s="224">
        <f t="shared" si="252"/>
        <v>0</v>
      </c>
      <c r="DE1760" s="225">
        <f t="shared" si="253"/>
        <v>0</v>
      </c>
      <c r="DF1760" s="222"/>
      <c r="DG1760" s="222"/>
    </row>
    <row r="1761" spans="90:111" x14ac:dyDescent="0.25">
      <c r="CL1761" s="223">
        <f t="shared" si="245"/>
        <v>0</v>
      </c>
      <c r="CM1761" s="223">
        <f t="shared" si="246"/>
        <v>0</v>
      </c>
      <c r="CN1761" s="223">
        <f t="shared" si="247"/>
        <v>0</v>
      </c>
      <c r="CO1761" s="223">
        <f t="shared" si="247"/>
        <v>0</v>
      </c>
      <c r="CP1761" s="223">
        <f t="shared" si="248"/>
        <v>0</v>
      </c>
      <c r="CQ1761" s="223">
        <f t="shared" si="249"/>
        <v>0</v>
      </c>
      <c r="CR1761" s="222"/>
      <c r="CS1761" s="222"/>
      <c r="CT1761" s="222"/>
      <c r="CU1761" s="222"/>
      <c r="CV1761" s="222"/>
      <c r="CW1761" s="222"/>
      <c r="CX1761" s="222"/>
      <c r="CY1761" s="222"/>
      <c r="CZ1761" s="222"/>
      <c r="DA1761" s="222"/>
      <c r="DB1761" s="224">
        <f t="shared" si="250"/>
        <v>0</v>
      </c>
      <c r="DC1761" s="224">
        <f t="shared" si="251"/>
        <v>0</v>
      </c>
      <c r="DD1761" s="224">
        <f t="shared" si="252"/>
        <v>0</v>
      </c>
      <c r="DE1761" s="225">
        <f t="shared" si="253"/>
        <v>0</v>
      </c>
      <c r="DF1761" s="222"/>
      <c r="DG1761" s="222"/>
    </row>
    <row r="1762" spans="90:111" x14ac:dyDescent="0.25">
      <c r="CL1762" s="223">
        <f t="shared" si="245"/>
        <v>0</v>
      </c>
      <c r="CM1762" s="223">
        <f t="shared" si="246"/>
        <v>0</v>
      </c>
      <c r="CN1762" s="223">
        <f t="shared" si="247"/>
        <v>0</v>
      </c>
      <c r="CO1762" s="223">
        <f t="shared" si="247"/>
        <v>0</v>
      </c>
      <c r="CP1762" s="223">
        <f t="shared" si="248"/>
        <v>0</v>
      </c>
      <c r="CQ1762" s="223">
        <f t="shared" si="249"/>
        <v>0</v>
      </c>
      <c r="CR1762" s="222"/>
      <c r="CS1762" s="222"/>
      <c r="CT1762" s="222"/>
      <c r="CU1762" s="222"/>
      <c r="CV1762" s="222"/>
      <c r="CW1762" s="222"/>
      <c r="CX1762" s="222"/>
      <c r="CY1762" s="222"/>
      <c r="CZ1762" s="222"/>
      <c r="DA1762" s="222"/>
      <c r="DB1762" s="224">
        <f t="shared" si="250"/>
        <v>0</v>
      </c>
      <c r="DC1762" s="224">
        <f t="shared" si="251"/>
        <v>0</v>
      </c>
      <c r="DD1762" s="224">
        <f t="shared" si="252"/>
        <v>0</v>
      </c>
      <c r="DE1762" s="225">
        <f t="shared" si="253"/>
        <v>0</v>
      </c>
      <c r="DF1762" s="222"/>
      <c r="DG1762" s="222"/>
    </row>
    <row r="1763" spans="90:111" x14ac:dyDescent="0.25">
      <c r="CL1763" s="223">
        <f t="shared" si="245"/>
        <v>0</v>
      </c>
      <c r="CM1763" s="223">
        <f t="shared" si="246"/>
        <v>0</v>
      </c>
      <c r="CN1763" s="223">
        <f t="shared" si="247"/>
        <v>0</v>
      </c>
      <c r="CO1763" s="223">
        <f t="shared" si="247"/>
        <v>0</v>
      </c>
      <c r="CP1763" s="223">
        <f t="shared" si="248"/>
        <v>0</v>
      </c>
      <c r="CQ1763" s="223">
        <f t="shared" si="249"/>
        <v>0</v>
      </c>
      <c r="CR1763" s="222"/>
      <c r="CS1763" s="222"/>
      <c r="CT1763" s="222"/>
      <c r="CU1763" s="222"/>
      <c r="CV1763" s="222"/>
      <c r="CW1763" s="222"/>
      <c r="CX1763" s="222"/>
      <c r="CY1763" s="222"/>
      <c r="CZ1763" s="222"/>
      <c r="DA1763" s="222"/>
      <c r="DB1763" s="224">
        <f t="shared" si="250"/>
        <v>0</v>
      </c>
      <c r="DC1763" s="224">
        <f t="shared" si="251"/>
        <v>0</v>
      </c>
      <c r="DD1763" s="224">
        <f t="shared" si="252"/>
        <v>0</v>
      </c>
      <c r="DE1763" s="225">
        <f t="shared" si="253"/>
        <v>0</v>
      </c>
      <c r="DF1763" s="222"/>
      <c r="DG1763" s="222"/>
    </row>
    <row r="1764" spans="90:111" x14ac:dyDescent="0.25">
      <c r="CL1764" s="223">
        <f t="shared" si="245"/>
        <v>0</v>
      </c>
      <c r="CM1764" s="223">
        <f t="shared" si="246"/>
        <v>0</v>
      </c>
      <c r="CN1764" s="223">
        <f t="shared" si="247"/>
        <v>0</v>
      </c>
      <c r="CO1764" s="223">
        <f t="shared" si="247"/>
        <v>0</v>
      </c>
      <c r="CP1764" s="223">
        <f t="shared" si="248"/>
        <v>0</v>
      </c>
      <c r="CQ1764" s="223">
        <f t="shared" si="249"/>
        <v>0</v>
      </c>
      <c r="CR1764" s="222"/>
      <c r="CS1764" s="222"/>
      <c r="CT1764" s="222"/>
      <c r="CU1764" s="222"/>
      <c r="CV1764" s="222"/>
      <c r="CW1764" s="222"/>
      <c r="CX1764" s="222"/>
      <c r="CY1764" s="222"/>
      <c r="CZ1764" s="222"/>
      <c r="DA1764" s="222"/>
      <c r="DB1764" s="224">
        <f t="shared" si="250"/>
        <v>0</v>
      </c>
      <c r="DC1764" s="224">
        <f t="shared" si="251"/>
        <v>0</v>
      </c>
      <c r="DD1764" s="224">
        <f t="shared" si="252"/>
        <v>0</v>
      </c>
      <c r="DE1764" s="225">
        <f t="shared" si="253"/>
        <v>0</v>
      </c>
      <c r="DF1764" s="222"/>
      <c r="DG1764" s="222"/>
    </row>
    <row r="1765" spans="90:111" x14ac:dyDescent="0.25">
      <c r="CL1765" s="223">
        <f t="shared" si="245"/>
        <v>0</v>
      </c>
      <c r="CM1765" s="223">
        <f t="shared" si="246"/>
        <v>0</v>
      </c>
      <c r="CN1765" s="223">
        <f t="shared" si="247"/>
        <v>0</v>
      </c>
      <c r="CO1765" s="223">
        <f t="shared" si="247"/>
        <v>0</v>
      </c>
      <c r="CP1765" s="223">
        <f t="shared" si="248"/>
        <v>0</v>
      </c>
      <c r="CQ1765" s="223">
        <f t="shared" si="249"/>
        <v>0</v>
      </c>
      <c r="CR1765" s="222"/>
      <c r="CS1765" s="222"/>
      <c r="CT1765" s="222"/>
      <c r="CU1765" s="222"/>
      <c r="CV1765" s="222"/>
      <c r="CW1765" s="222"/>
      <c r="CX1765" s="222"/>
      <c r="CY1765" s="222"/>
      <c r="CZ1765" s="222"/>
      <c r="DA1765" s="222"/>
      <c r="DB1765" s="224">
        <f t="shared" si="250"/>
        <v>0</v>
      </c>
      <c r="DC1765" s="224">
        <f t="shared" si="251"/>
        <v>0</v>
      </c>
      <c r="DD1765" s="224">
        <f t="shared" si="252"/>
        <v>0</v>
      </c>
      <c r="DE1765" s="225">
        <f t="shared" si="253"/>
        <v>0</v>
      </c>
      <c r="DF1765" s="222"/>
      <c r="DG1765" s="222"/>
    </row>
    <row r="1766" spans="90:111" x14ac:dyDescent="0.25">
      <c r="CL1766" s="223">
        <f t="shared" si="245"/>
        <v>0</v>
      </c>
      <c r="CM1766" s="223">
        <f t="shared" si="246"/>
        <v>0</v>
      </c>
      <c r="CN1766" s="223">
        <f t="shared" si="247"/>
        <v>0</v>
      </c>
      <c r="CO1766" s="223">
        <f t="shared" si="247"/>
        <v>0</v>
      </c>
      <c r="CP1766" s="223">
        <f t="shared" si="248"/>
        <v>0</v>
      </c>
      <c r="CQ1766" s="223">
        <f t="shared" si="249"/>
        <v>0</v>
      </c>
      <c r="CR1766" s="222"/>
      <c r="CS1766" s="222"/>
      <c r="CT1766" s="222"/>
      <c r="CU1766" s="222"/>
      <c r="CV1766" s="222"/>
      <c r="CW1766" s="222"/>
      <c r="CX1766" s="222"/>
      <c r="CY1766" s="222"/>
      <c r="CZ1766" s="222"/>
      <c r="DA1766" s="222"/>
      <c r="DB1766" s="224">
        <f t="shared" si="250"/>
        <v>0</v>
      </c>
      <c r="DC1766" s="224">
        <f t="shared" si="251"/>
        <v>0</v>
      </c>
      <c r="DD1766" s="224">
        <f t="shared" si="252"/>
        <v>0</v>
      </c>
      <c r="DE1766" s="225">
        <f t="shared" si="253"/>
        <v>0</v>
      </c>
      <c r="DF1766" s="222"/>
      <c r="DG1766" s="222"/>
    </row>
    <row r="1767" spans="90:111" x14ac:dyDescent="0.25">
      <c r="CL1767" s="223">
        <f t="shared" si="245"/>
        <v>0</v>
      </c>
      <c r="CM1767" s="223">
        <f t="shared" si="246"/>
        <v>0</v>
      </c>
      <c r="CN1767" s="223">
        <f t="shared" si="247"/>
        <v>0</v>
      </c>
      <c r="CO1767" s="223">
        <f t="shared" si="247"/>
        <v>0</v>
      </c>
      <c r="CP1767" s="223">
        <f t="shared" si="248"/>
        <v>0</v>
      </c>
      <c r="CQ1767" s="223">
        <f t="shared" si="249"/>
        <v>0</v>
      </c>
      <c r="CR1767" s="222"/>
      <c r="CS1767" s="222"/>
      <c r="CT1767" s="222"/>
      <c r="CU1767" s="222"/>
      <c r="CV1767" s="222"/>
      <c r="CW1767" s="222"/>
      <c r="CX1767" s="222"/>
      <c r="CY1767" s="222"/>
      <c r="CZ1767" s="222"/>
      <c r="DA1767" s="222"/>
      <c r="DB1767" s="224">
        <f t="shared" si="250"/>
        <v>0</v>
      </c>
      <c r="DC1767" s="224">
        <f t="shared" si="251"/>
        <v>0</v>
      </c>
      <c r="DD1767" s="224">
        <f t="shared" si="252"/>
        <v>0</v>
      </c>
      <c r="DE1767" s="225">
        <f t="shared" si="253"/>
        <v>0</v>
      </c>
      <c r="DF1767" s="222"/>
      <c r="DG1767" s="222"/>
    </row>
    <row r="1768" spans="90:111" x14ac:dyDescent="0.25">
      <c r="CL1768" s="223">
        <f t="shared" si="245"/>
        <v>0</v>
      </c>
      <c r="CM1768" s="223">
        <f t="shared" si="246"/>
        <v>0</v>
      </c>
      <c r="CN1768" s="223">
        <f t="shared" si="247"/>
        <v>0</v>
      </c>
      <c r="CO1768" s="223">
        <f t="shared" si="247"/>
        <v>0</v>
      </c>
      <c r="CP1768" s="223">
        <f t="shared" si="248"/>
        <v>0</v>
      </c>
      <c r="CQ1768" s="223">
        <f t="shared" si="249"/>
        <v>0</v>
      </c>
      <c r="CR1768" s="222"/>
      <c r="CS1768" s="222"/>
      <c r="CT1768" s="222"/>
      <c r="CU1768" s="222"/>
      <c r="CV1768" s="222"/>
      <c r="CW1768" s="222"/>
      <c r="CX1768" s="222"/>
      <c r="CY1768" s="222"/>
      <c r="CZ1768" s="222"/>
      <c r="DA1768" s="222"/>
      <c r="DB1768" s="224">
        <f t="shared" si="250"/>
        <v>0</v>
      </c>
      <c r="DC1768" s="224">
        <f t="shared" si="251"/>
        <v>0</v>
      </c>
      <c r="DD1768" s="224">
        <f t="shared" si="252"/>
        <v>0</v>
      </c>
      <c r="DE1768" s="225">
        <f t="shared" si="253"/>
        <v>0</v>
      </c>
      <c r="DF1768" s="222"/>
      <c r="DG1768" s="222"/>
    </row>
    <row r="1769" spans="90:111" x14ac:dyDescent="0.25">
      <c r="CL1769" s="223">
        <f t="shared" si="245"/>
        <v>0</v>
      </c>
      <c r="CM1769" s="223">
        <f t="shared" si="246"/>
        <v>0</v>
      </c>
      <c r="CN1769" s="223">
        <f t="shared" si="247"/>
        <v>0</v>
      </c>
      <c r="CO1769" s="223">
        <f t="shared" si="247"/>
        <v>0</v>
      </c>
      <c r="CP1769" s="223">
        <f t="shared" si="248"/>
        <v>0</v>
      </c>
      <c r="CQ1769" s="223">
        <f t="shared" si="249"/>
        <v>0</v>
      </c>
      <c r="CR1769" s="222"/>
      <c r="CS1769" s="222"/>
      <c r="CT1769" s="222"/>
      <c r="CU1769" s="222"/>
      <c r="CV1769" s="222"/>
      <c r="CW1769" s="222"/>
      <c r="CX1769" s="222"/>
      <c r="CY1769" s="222"/>
      <c r="CZ1769" s="222"/>
      <c r="DA1769" s="222"/>
      <c r="DB1769" s="224">
        <f t="shared" si="250"/>
        <v>0</v>
      </c>
      <c r="DC1769" s="224">
        <f t="shared" si="251"/>
        <v>0</v>
      </c>
      <c r="DD1769" s="224">
        <f t="shared" si="252"/>
        <v>0</v>
      </c>
      <c r="DE1769" s="225">
        <f t="shared" si="253"/>
        <v>0</v>
      </c>
      <c r="DF1769" s="222"/>
      <c r="DG1769" s="222"/>
    </row>
    <row r="1770" spans="90:111" x14ac:dyDescent="0.25">
      <c r="CL1770" s="223">
        <f t="shared" si="245"/>
        <v>0</v>
      </c>
      <c r="CM1770" s="223">
        <f t="shared" si="246"/>
        <v>0</v>
      </c>
      <c r="CN1770" s="223">
        <f t="shared" si="247"/>
        <v>0</v>
      </c>
      <c r="CO1770" s="223">
        <f t="shared" si="247"/>
        <v>0</v>
      </c>
      <c r="CP1770" s="223">
        <f t="shared" si="248"/>
        <v>0</v>
      </c>
      <c r="CQ1770" s="223">
        <f t="shared" si="249"/>
        <v>0</v>
      </c>
      <c r="CR1770" s="222"/>
      <c r="CS1770" s="222"/>
      <c r="CT1770" s="222"/>
      <c r="CU1770" s="222"/>
      <c r="CV1770" s="222"/>
      <c r="CW1770" s="222"/>
      <c r="CX1770" s="222"/>
      <c r="CY1770" s="222"/>
      <c r="CZ1770" s="222"/>
      <c r="DA1770" s="222"/>
      <c r="DB1770" s="224">
        <f t="shared" si="250"/>
        <v>0</v>
      </c>
      <c r="DC1770" s="224">
        <f t="shared" si="251"/>
        <v>0</v>
      </c>
      <c r="DD1770" s="224">
        <f t="shared" si="252"/>
        <v>0</v>
      </c>
      <c r="DE1770" s="225">
        <f t="shared" si="253"/>
        <v>0</v>
      </c>
      <c r="DF1770" s="222"/>
      <c r="DG1770" s="222"/>
    </row>
    <row r="1771" spans="90:111" x14ac:dyDescent="0.25">
      <c r="CL1771" s="223">
        <f t="shared" si="245"/>
        <v>0</v>
      </c>
      <c r="CM1771" s="223">
        <f t="shared" si="246"/>
        <v>0</v>
      </c>
      <c r="CN1771" s="223">
        <f t="shared" si="247"/>
        <v>0</v>
      </c>
      <c r="CO1771" s="223">
        <f t="shared" si="247"/>
        <v>0</v>
      </c>
      <c r="CP1771" s="223">
        <f t="shared" si="248"/>
        <v>0</v>
      </c>
      <c r="CQ1771" s="223">
        <f t="shared" si="249"/>
        <v>0</v>
      </c>
      <c r="CR1771" s="222"/>
      <c r="CS1771" s="222"/>
      <c r="CT1771" s="222"/>
      <c r="CU1771" s="222"/>
      <c r="CV1771" s="222"/>
      <c r="CW1771" s="222"/>
      <c r="CX1771" s="222"/>
      <c r="CY1771" s="222"/>
      <c r="CZ1771" s="222"/>
      <c r="DA1771" s="222"/>
      <c r="DB1771" s="224">
        <f t="shared" si="250"/>
        <v>0</v>
      </c>
      <c r="DC1771" s="224">
        <f t="shared" si="251"/>
        <v>0</v>
      </c>
      <c r="DD1771" s="224">
        <f t="shared" si="252"/>
        <v>0</v>
      </c>
      <c r="DE1771" s="225">
        <f t="shared" si="253"/>
        <v>0</v>
      </c>
      <c r="DF1771" s="222"/>
      <c r="DG1771" s="222"/>
    </row>
    <row r="1772" spans="90:111" x14ac:dyDescent="0.25">
      <c r="CL1772" s="223">
        <f t="shared" si="245"/>
        <v>0</v>
      </c>
      <c r="CM1772" s="223">
        <f t="shared" si="246"/>
        <v>0</v>
      </c>
      <c r="CN1772" s="223">
        <f t="shared" si="247"/>
        <v>0</v>
      </c>
      <c r="CO1772" s="223">
        <f t="shared" si="247"/>
        <v>0</v>
      </c>
      <c r="CP1772" s="223">
        <f t="shared" si="248"/>
        <v>0</v>
      </c>
      <c r="CQ1772" s="223">
        <f t="shared" si="249"/>
        <v>0</v>
      </c>
      <c r="CR1772" s="222"/>
      <c r="CS1772" s="222"/>
      <c r="CT1772" s="222"/>
      <c r="CU1772" s="222"/>
      <c r="CV1772" s="222"/>
      <c r="CW1772" s="222"/>
      <c r="CX1772" s="222"/>
      <c r="CY1772" s="222"/>
      <c r="CZ1772" s="222"/>
      <c r="DA1772" s="222"/>
      <c r="DB1772" s="224">
        <f t="shared" si="250"/>
        <v>0</v>
      </c>
      <c r="DC1772" s="224">
        <f t="shared" si="251"/>
        <v>0</v>
      </c>
      <c r="DD1772" s="224">
        <f t="shared" si="252"/>
        <v>0</v>
      </c>
      <c r="DE1772" s="225">
        <f t="shared" si="253"/>
        <v>0</v>
      </c>
      <c r="DF1772" s="222"/>
      <c r="DG1772" s="222"/>
    </row>
    <row r="1773" spans="90:111" x14ac:dyDescent="0.25">
      <c r="CL1773" s="223">
        <f t="shared" si="245"/>
        <v>0</v>
      </c>
      <c r="CM1773" s="223">
        <f t="shared" si="246"/>
        <v>0</v>
      </c>
      <c r="CN1773" s="223">
        <f t="shared" si="247"/>
        <v>0</v>
      </c>
      <c r="CO1773" s="223">
        <f t="shared" si="247"/>
        <v>0</v>
      </c>
      <c r="CP1773" s="223">
        <f t="shared" si="248"/>
        <v>0</v>
      </c>
      <c r="CQ1773" s="223">
        <f t="shared" si="249"/>
        <v>0</v>
      </c>
      <c r="CR1773" s="222"/>
      <c r="CS1773" s="222"/>
      <c r="CT1773" s="222"/>
      <c r="CU1773" s="222"/>
      <c r="CV1773" s="222"/>
      <c r="CW1773" s="222"/>
      <c r="CX1773" s="222"/>
      <c r="CY1773" s="222"/>
      <c r="CZ1773" s="222"/>
      <c r="DA1773" s="222"/>
      <c r="DB1773" s="224">
        <f t="shared" si="250"/>
        <v>0</v>
      </c>
      <c r="DC1773" s="224">
        <f t="shared" si="251"/>
        <v>0</v>
      </c>
      <c r="DD1773" s="224">
        <f t="shared" si="252"/>
        <v>0</v>
      </c>
      <c r="DE1773" s="225">
        <f t="shared" si="253"/>
        <v>0</v>
      </c>
      <c r="DF1773" s="222"/>
      <c r="DG1773" s="222"/>
    </row>
    <row r="1774" spans="90:111" x14ac:dyDescent="0.25">
      <c r="CL1774" s="223">
        <f t="shared" si="245"/>
        <v>0</v>
      </c>
      <c r="CM1774" s="223">
        <f t="shared" si="246"/>
        <v>0</v>
      </c>
      <c r="CN1774" s="223">
        <f t="shared" si="247"/>
        <v>0</v>
      </c>
      <c r="CO1774" s="223">
        <f t="shared" si="247"/>
        <v>0</v>
      </c>
      <c r="CP1774" s="223">
        <f t="shared" si="248"/>
        <v>0</v>
      </c>
      <c r="CQ1774" s="223">
        <f t="shared" si="249"/>
        <v>0</v>
      </c>
      <c r="CR1774" s="222"/>
      <c r="CS1774" s="222"/>
      <c r="CT1774" s="222"/>
      <c r="CU1774" s="222"/>
      <c r="CV1774" s="222"/>
      <c r="CW1774" s="222"/>
      <c r="CX1774" s="222"/>
      <c r="CY1774" s="222"/>
      <c r="CZ1774" s="222"/>
      <c r="DA1774" s="222"/>
      <c r="DB1774" s="224">
        <f t="shared" si="250"/>
        <v>0</v>
      </c>
      <c r="DC1774" s="224">
        <f t="shared" si="251"/>
        <v>0</v>
      </c>
      <c r="DD1774" s="224">
        <f t="shared" si="252"/>
        <v>0</v>
      </c>
      <c r="DE1774" s="225">
        <f t="shared" si="253"/>
        <v>0</v>
      </c>
      <c r="DF1774" s="222"/>
      <c r="DG1774" s="222"/>
    </row>
    <row r="1775" spans="90:111" x14ac:dyDescent="0.25">
      <c r="CL1775" s="223">
        <f t="shared" si="245"/>
        <v>0</v>
      </c>
      <c r="CM1775" s="223">
        <f t="shared" si="246"/>
        <v>0</v>
      </c>
      <c r="CN1775" s="223">
        <f t="shared" si="247"/>
        <v>0</v>
      </c>
      <c r="CO1775" s="223">
        <f t="shared" si="247"/>
        <v>0</v>
      </c>
      <c r="CP1775" s="223">
        <f t="shared" si="248"/>
        <v>0</v>
      </c>
      <c r="CQ1775" s="223">
        <f t="shared" si="249"/>
        <v>0</v>
      </c>
      <c r="CR1775" s="222"/>
      <c r="CS1775" s="222"/>
      <c r="CT1775" s="222"/>
      <c r="CU1775" s="222"/>
      <c r="CV1775" s="222"/>
      <c r="CW1775" s="222"/>
      <c r="CX1775" s="222"/>
      <c r="CY1775" s="222"/>
      <c r="CZ1775" s="222"/>
      <c r="DA1775" s="222"/>
      <c r="DB1775" s="224">
        <f t="shared" si="250"/>
        <v>0</v>
      </c>
      <c r="DC1775" s="224">
        <f t="shared" si="251"/>
        <v>0</v>
      </c>
      <c r="DD1775" s="224">
        <f t="shared" si="252"/>
        <v>0</v>
      </c>
      <c r="DE1775" s="225">
        <f t="shared" si="253"/>
        <v>0</v>
      </c>
      <c r="DF1775" s="222"/>
      <c r="DG1775" s="222"/>
    </row>
    <row r="1776" spans="90:111" x14ac:dyDescent="0.25">
      <c r="CL1776" s="223">
        <f t="shared" si="245"/>
        <v>0</v>
      </c>
      <c r="CM1776" s="223">
        <f t="shared" si="246"/>
        <v>0</v>
      </c>
      <c r="CN1776" s="223">
        <f t="shared" si="247"/>
        <v>0</v>
      </c>
      <c r="CO1776" s="223">
        <f t="shared" si="247"/>
        <v>0</v>
      </c>
      <c r="CP1776" s="223">
        <f t="shared" si="248"/>
        <v>0</v>
      </c>
      <c r="CQ1776" s="223">
        <f t="shared" si="249"/>
        <v>0</v>
      </c>
      <c r="CR1776" s="222"/>
      <c r="CS1776" s="222"/>
      <c r="CT1776" s="222"/>
      <c r="CU1776" s="222"/>
      <c r="CV1776" s="222"/>
      <c r="CW1776" s="222"/>
      <c r="CX1776" s="222"/>
      <c r="CY1776" s="222"/>
      <c r="CZ1776" s="222"/>
      <c r="DA1776" s="222"/>
      <c r="DB1776" s="224">
        <f t="shared" si="250"/>
        <v>0</v>
      </c>
      <c r="DC1776" s="224">
        <f t="shared" si="251"/>
        <v>0</v>
      </c>
      <c r="DD1776" s="224">
        <f t="shared" si="252"/>
        <v>0</v>
      </c>
      <c r="DE1776" s="225">
        <f t="shared" si="253"/>
        <v>0</v>
      </c>
      <c r="DF1776" s="222"/>
      <c r="DG1776" s="222"/>
    </row>
    <row r="1777" spans="90:111" x14ac:dyDescent="0.25">
      <c r="CL1777" s="223">
        <f t="shared" si="245"/>
        <v>0</v>
      </c>
      <c r="CM1777" s="223">
        <f t="shared" si="246"/>
        <v>0</v>
      </c>
      <c r="CN1777" s="223">
        <f t="shared" si="247"/>
        <v>0</v>
      </c>
      <c r="CO1777" s="223">
        <f t="shared" si="247"/>
        <v>0</v>
      </c>
      <c r="CP1777" s="223">
        <f t="shared" si="248"/>
        <v>0</v>
      </c>
      <c r="CQ1777" s="223">
        <f t="shared" si="249"/>
        <v>0</v>
      </c>
      <c r="CR1777" s="222"/>
      <c r="CS1777" s="222"/>
      <c r="CT1777" s="222"/>
      <c r="CU1777" s="222"/>
      <c r="CV1777" s="222"/>
      <c r="CW1777" s="222"/>
      <c r="CX1777" s="222"/>
      <c r="CY1777" s="222"/>
      <c r="CZ1777" s="222"/>
      <c r="DA1777" s="222"/>
      <c r="DB1777" s="224">
        <f t="shared" si="250"/>
        <v>0</v>
      </c>
      <c r="DC1777" s="224">
        <f t="shared" si="251"/>
        <v>0</v>
      </c>
      <c r="DD1777" s="224">
        <f t="shared" si="252"/>
        <v>0</v>
      </c>
      <c r="DE1777" s="225">
        <f t="shared" si="253"/>
        <v>0</v>
      </c>
      <c r="DF1777" s="222"/>
      <c r="DG1777" s="222"/>
    </row>
    <row r="1778" spans="90:111" x14ac:dyDescent="0.25">
      <c r="CL1778" s="223">
        <f t="shared" si="245"/>
        <v>0</v>
      </c>
      <c r="CM1778" s="223">
        <f t="shared" si="246"/>
        <v>0</v>
      </c>
      <c r="CN1778" s="223">
        <f t="shared" si="247"/>
        <v>0</v>
      </c>
      <c r="CO1778" s="223">
        <f t="shared" si="247"/>
        <v>0</v>
      </c>
      <c r="CP1778" s="223">
        <f t="shared" si="248"/>
        <v>0</v>
      </c>
      <c r="CQ1778" s="223">
        <f t="shared" si="249"/>
        <v>0</v>
      </c>
      <c r="CR1778" s="222"/>
      <c r="CS1778" s="222"/>
      <c r="CT1778" s="222"/>
      <c r="CU1778" s="222"/>
      <c r="CV1778" s="222"/>
      <c r="CW1778" s="222"/>
      <c r="CX1778" s="222"/>
      <c r="CY1778" s="222"/>
      <c r="CZ1778" s="222"/>
      <c r="DA1778" s="222"/>
      <c r="DB1778" s="224">
        <f t="shared" si="250"/>
        <v>0</v>
      </c>
      <c r="DC1778" s="224">
        <f t="shared" si="251"/>
        <v>0</v>
      </c>
      <c r="DD1778" s="224">
        <f t="shared" si="252"/>
        <v>0</v>
      </c>
      <c r="DE1778" s="225">
        <f t="shared" si="253"/>
        <v>0</v>
      </c>
      <c r="DF1778" s="222"/>
      <c r="DG1778" s="222"/>
    </row>
    <row r="1779" spans="90:111" x14ac:dyDescent="0.25">
      <c r="CL1779" s="223">
        <f t="shared" si="245"/>
        <v>0</v>
      </c>
      <c r="CM1779" s="223">
        <f t="shared" si="246"/>
        <v>0</v>
      </c>
      <c r="CN1779" s="223">
        <f t="shared" si="247"/>
        <v>0</v>
      </c>
      <c r="CO1779" s="223">
        <f t="shared" si="247"/>
        <v>0</v>
      </c>
      <c r="CP1779" s="223">
        <f t="shared" si="248"/>
        <v>0</v>
      </c>
      <c r="CQ1779" s="223">
        <f t="shared" si="249"/>
        <v>0</v>
      </c>
      <c r="CR1779" s="222"/>
      <c r="CS1779" s="222"/>
      <c r="CT1779" s="222"/>
      <c r="CU1779" s="222"/>
      <c r="CV1779" s="222"/>
      <c r="CW1779" s="222"/>
      <c r="CX1779" s="222"/>
      <c r="CY1779" s="222"/>
      <c r="CZ1779" s="222"/>
      <c r="DA1779" s="222"/>
      <c r="DB1779" s="224">
        <f t="shared" si="250"/>
        <v>0</v>
      </c>
      <c r="DC1779" s="224">
        <f t="shared" si="251"/>
        <v>0</v>
      </c>
      <c r="DD1779" s="224">
        <f t="shared" si="252"/>
        <v>0</v>
      </c>
      <c r="DE1779" s="225">
        <f t="shared" si="253"/>
        <v>0</v>
      </c>
      <c r="DF1779" s="222"/>
      <c r="DG1779" s="222"/>
    </row>
    <row r="1780" spans="90:111" x14ac:dyDescent="0.25">
      <c r="CL1780" s="223">
        <f t="shared" si="245"/>
        <v>0</v>
      </c>
      <c r="CM1780" s="223">
        <f t="shared" si="246"/>
        <v>0</v>
      </c>
      <c r="CN1780" s="223">
        <f t="shared" si="247"/>
        <v>0</v>
      </c>
      <c r="CO1780" s="223">
        <f t="shared" si="247"/>
        <v>0</v>
      </c>
      <c r="CP1780" s="223">
        <f t="shared" si="248"/>
        <v>0</v>
      </c>
      <c r="CQ1780" s="223">
        <f t="shared" si="249"/>
        <v>0</v>
      </c>
      <c r="CR1780" s="222"/>
      <c r="CS1780" s="222"/>
      <c r="CT1780" s="222"/>
      <c r="CU1780" s="222"/>
      <c r="CV1780" s="222"/>
      <c r="CW1780" s="222"/>
      <c r="CX1780" s="222"/>
      <c r="CY1780" s="222"/>
      <c r="CZ1780" s="222"/>
      <c r="DA1780" s="222"/>
      <c r="DB1780" s="224">
        <f t="shared" si="250"/>
        <v>0</v>
      </c>
      <c r="DC1780" s="224">
        <f t="shared" si="251"/>
        <v>0</v>
      </c>
      <c r="DD1780" s="224">
        <f t="shared" si="252"/>
        <v>0</v>
      </c>
      <c r="DE1780" s="225">
        <f t="shared" si="253"/>
        <v>0</v>
      </c>
      <c r="DF1780" s="222"/>
      <c r="DG1780" s="222"/>
    </row>
    <row r="1781" spans="90:111" x14ac:dyDescent="0.25">
      <c r="CL1781" s="223">
        <f t="shared" si="245"/>
        <v>0</v>
      </c>
      <c r="CM1781" s="223">
        <f t="shared" si="246"/>
        <v>0</v>
      </c>
      <c r="CN1781" s="223">
        <f t="shared" si="247"/>
        <v>0</v>
      </c>
      <c r="CO1781" s="223">
        <f t="shared" si="247"/>
        <v>0</v>
      </c>
      <c r="CP1781" s="223">
        <f t="shared" si="248"/>
        <v>0</v>
      </c>
      <c r="CQ1781" s="223">
        <f t="shared" si="249"/>
        <v>0</v>
      </c>
      <c r="CR1781" s="222"/>
      <c r="CS1781" s="222"/>
      <c r="CT1781" s="222"/>
      <c r="CU1781" s="222"/>
      <c r="CV1781" s="222"/>
      <c r="CW1781" s="222"/>
      <c r="CX1781" s="222"/>
      <c r="CY1781" s="222"/>
      <c r="CZ1781" s="222"/>
      <c r="DA1781" s="222"/>
      <c r="DB1781" s="224">
        <f t="shared" si="250"/>
        <v>0</v>
      </c>
      <c r="DC1781" s="224">
        <f t="shared" si="251"/>
        <v>0</v>
      </c>
      <c r="DD1781" s="224">
        <f t="shared" si="252"/>
        <v>0</v>
      </c>
      <c r="DE1781" s="225">
        <f t="shared" si="253"/>
        <v>0</v>
      </c>
      <c r="DF1781" s="222"/>
      <c r="DG1781" s="222"/>
    </row>
    <row r="1782" spans="90:111" x14ac:dyDescent="0.25">
      <c r="CL1782" s="223">
        <f t="shared" si="245"/>
        <v>0</v>
      </c>
      <c r="CM1782" s="223">
        <f t="shared" si="246"/>
        <v>0</v>
      </c>
      <c r="CN1782" s="223">
        <f t="shared" si="247"/>
        <v>0</v>
      </c>
      <c r="CO1782" s="223">
        <f t="shared" si="247"/>
        <v>0</v>
      </c>
      <c r="CP1782" s="223">
        <f t="shared" si="248"/>
        <v>0</v>
      </c>
      <c r="CQ1782" s="223">
        <f t="shared" si="249"/>
        <v>0</v>
      </c>
      <c r="CR1782" s="222"/>
      <c r="CS1782" s="222"/>
      <c r="CT1782" s="222"/>
      <c r="CU1782" s="222"/>
      <c r="CV1782" s="222"/>
      <c r="CW1782" s="222"/>
      <c r="CX1782" s="222"/>
      <c r="CY1782" s="222"/>
      <c r="CZ1782" s="222"/>
      <c r="DA1782" s="222"/>
      <c r="DB1782" s="224">
        <f t="shared" si="250"/>
        <v>0</v>
      </c>
      <c r="DC1782" s="224">
        <f t="shared" si="251"/>
        <v>0</v>
      </c>
      <c r="DD1782" s="224">
        <f t="shared" si="252"/>
        <v>0</v>
      </c>
      <c r="DE1782" s="225">
        <f t="shared" si="253"/>
        <v>0</v>
      </c>
      <c r="DF1782" s="222"/>
      <c r="DG1782" s="222"/>
    </row>
    <row r="1783" spans="90:111" x14ac:dyDescent="0.25">
      <c r="CL1783" s="223">
        <f t="shared" si="245"/>
        <v>0</v>
      </c>
      <c r="CM1783" s="223">
        <f t="shared" si="246"/>
        <v>0</v>
      </c>
      <c r="CN1783" s="223">
        <f t="shared" si="247"/>
        <v>0</v>
      </c>
      <c r="CO1783" s="223">
        <f t="shared" si="247"/>
        <v>0</v>
      </c>
      <c r="CP1783" s="223">
        <f t="shared" si="248"/>
        <v>0</v>
      </c>
      <c r="CQ1783" s="223">
        <f t="shared" si="249"/>
        <v>0</v>
      </c>
      <c r="CR1783" s="222"/>
      <c r="CS1783" s="222"/>
      <c r="CT1783" s="222"/>
      <c r="CU1783" s="222"/>
      <c r="CV1783" s="222"/>
      <c r="CW1783" s="222"/>
      <c r="CX1783" s="222"/>
      <c r="CY1783" s="222"/>
      <c r="CZ1783" s="222"/>
      <c r="DA1783" s="222"/>
      <c r="DB1783" s="224">
        <f t="shared" si="250"/>
        <v>0</v>
      </c>
      <c r="DC1783" s="224">
        <f t="shared" si="251"/>
        <v>0</v>
      </c>
      <c r="DD1783" s="224">
        <f t="shared" si="252"/>
        <v>0</v>
      </c>
      <c r="DE1783" s="225">
        <f t="shared" si="253"/>
        <v>0</v>
      </c>
      <c r="DF1783" s="222"/>
      <c r="DG1783" s="222"/>
    </row>
    <row r="1784" spans="90:111" x14ac:dyDescent="0.25">
      <c r="CL1784" s="223">
        <f t="shared" si="245"/>
        <v>0</v>
      </c>
      <c r="CM1784" s="223">
        <f t="shared" si="246"/>
        <v>0</v>
      </c>
      <c r="CN1784" s="223">
        <f t="shared" si="247"/>
        <v>0</v>
      </c>
      <c r="CO1784" s="223">
        <f t="shared" si="247"/>
        <v>0</v>
      </c>
      <c r="CP1784" s="223">
        <f t="shared" si="248"/>
        <v>0</v>
      </c>
      <c r="CQ1784" s="223">
        <f t="shared" si="249"/>
        <v>0</v>
      </c>
      <c r="CR1784" s="222"/>
      <c r="CS1784" s="222"/>
      <c r="CT1784" s="222"/>
      <c r="CU1784" s="222"/>
      <c r="CV1784" s="222"/>
      <c r="CW1784" s="222"/>
      <c r="CX1784" s="222"/>
      <c r="CY1784" s="222"/>
      <c r="CZ1784" s="222"/>
      <c r="DA1784" s="222"/>
      <c r="DB1784" s="224">
        <f t="shared" si="250"/>
        <v>0</v>
      </c>
      <c r="DC1784" s="224">
        <f t="shared" si="251"/>
        <v>0</v>
      </c>
      <c r="DD1784" s="224">
        <f t="shared" si="252"/>
        <v>0</v>
      </c>
      <c r="DE1784" s="225">
        <f t="shared" si="253"/>
        <v>0</v>
      </c>
      <c r="DF1784" s="222"/>
      <c r="DG1784" s="222"/>
    </row>
    <row r="1785" spans="90:111" x14ac:dyDescent="0.25">
      <c r="CL1785" s="223">
        <f t="shared" si="245"/>
        <v>0</v>
      </c>
      <c r="CM1785" s="223">
        <f t="shared" si="246"/>
        <v>0</v>
      </c>
      <c r="CN1785" s="223">
        <f t="shared" si="247"/>
        <v>0</v>
      </c>
      <c r="CO1785" s="223">
        <f t="shared" si="247"/>
        <v>0</v>
      </c>
      <c r="CP1785" s="223">
        <f t="shared" si="248"/>
        <v>0</v>
      </c>
      <c r="CQ1785" s="223">
        <f t="shared" si="249"/>
        <v>0</v>
      </c>
      <c r="CR1785" s="222"/>
      <c r="CS1785" s="222"/>
      <c r="CT1785" s="222"/>
      <c r="CU1785" s="222"/>
      <c r="CV1785" s="222"/>
      <c r="CW1785" s="222"/>
      <c r="CX1785" s="222"/>
      <c r="CY1785" s="222"/>
      <c r="CZ1785" s="222"/>
      <c r="DA1785" s="222"/>
      <c r="DB1785" s="224">
        <f t="shared" si="250"/>
        <v>0</v>
      </c>
      <c r="DC1785" s="224">
        <f t="shared" si="251"/>
        <v>0</v>
      </c>
      <c r="DD1785" s="224">
        <f t="shared" si="252"/>
        <v>0</v>
      </c>
      <c r="DE1785" s="225">
        <f t="shared" si="253"/>
        <v>0</v>
      </c>
      <c r="DF1785" s="222"/>
      <c r="DG1785" s="222"/>
    </row>
    <row r="1786" spans="90:111" x14ac:dyDescent="0.25">
      <c r="CL1786" s="223">
        <f t="shared" si="245"/>
        <v>0</v>
      </c>
      <c r="CM1786" s="223">
        <f t="shared" si="246"/>
        <v>0</v>
      </c>
      <c r="CN1786" s="223">
        <f t="shared" si="247"/>
        <v>0</v>
      </c>
      <c r="CO1786" s="223">
        <f t="shared" si="247"/>
        <v>0</v>
      </c>
      <c r="CP1786" s="223">
        <f t="shared" si="248"/>
        <v>0</v>
      </c>
      <c r="CQ1786" s="223">
        <f t="shared" si="249"/>
        <v>0</v>
      </c>
      <c r="CR1786" s="222"/>
      <c r="CS1786" s="222"/>
      <c r="CT1786" s="222"/>
      <c r="CU1786" s="222"/>
      <c r="CV1786" s="222"/>
      <c r="CW1786" s="222"/>
      <c r="CX1786" s="222"/>
      <c r="CY1786" s="222"/>
      <c r="CZ1786" s="222"/>
      <c r="DA1786" s="222"/>
      <c r="DB1786" s="224">
        <f t="shared" si="250"/>
        <v>0</v>
      </c>
      <c r="DC1786" s="224">
        <f t="shared" si="251"/>
        <v>0</v>
      </c>
      <c r="DD1786" s="224">
        <f t="shared" si="252"/>
        <v>0</v>
      </c>
      <c r="DE1786" s="225">
        <f t="shared" si="253"/>
        <v>0</v>
      </c>
      <c r="DF1786" s="222"/>
      <c r="DG1786" s="222"/>
    </row>
    <row r="1787" spans="90:111" x14ac:dyDescent="0.25">
      <c r="CL1787" s="223">
        <f t="shared" si="245"/>
        <v>0</v>
      </c>
      <c r="CM1787" s="223">
        <f t="shared" si="246"/>
        <v>0</v>
      </c>
      <c r="CN1787" s="223">
        <f t="shared" si="247"/>
        <v>0</v>
      </c>
      <c r="CO1787" s="223">
        <f t="shared" si="247"/>
        <v>0</v>
      </c>
      <c r="CP1787" s="223">
        <f t="shared" si="248"/>
        <v>0</v>
      </c>
      <c r="CQ1787" s="223">
        <f t="shared" si="249"/>
        <v>0</v>
      </c>
      <c r="CR1787" s="222"/>
      <c r="CS1787" s="222"/>
      <c r="CT1787" s="222"/>
      <c r="CU1787" s="222"/>
      <c r="CV1787" s="222"/>
      <c r="CW1787" s="222"/>
      <c r="CX1787" s="222"/>
      <c r="CY1787" s="222"/>
      <c r="CZ1787" s="222"/>
      <c r="DA1787" s="222"/>
      <c r="DB1787" s="224">
        <f t="shared" si="250"/>
        <v>0</v>
      </c>
      <c r="DC1787" s="224">
        <f t="shared" si="251"/>
        <v>0</v>
      </c>
      <c r="DD1787" s="224">
        <f t="shared" si="252"/>
        <v>0</v>
      </c>
      <c r="DE1787" s="225">
        <f t="shared" si="253"/>
        <v>0</v>
      </c>
      <c r="DF1787" s="222"/>
      <c r="DG1787" s="222"/>
    </row>
    <row r="1788" spans="90:111" x14ac:dyDescent="0.25">
      <c r="CL1788" s="223">
        <f t="shared" si="245"/>
        <v>0</v>
      </c>
      <c r="CM1788" s="223">
        <f t="shared" si="246"/>
        <v>0</v>
      </c>
      <c r="CN1788" s="223">
        <f t="shared" si="247"/>
        <v>0</v>
      </c>
      <c r="CO1788" s="223">
        <f t="shared" si="247"/>
        <v>0</v>
      </c>
      <c r="CP1788" s="223">
        <f t="shared" si="248"/>
        <v>0</v>
      </c>
      <c r="CQ1788" s="223">
        <f t="shared" si="249"/>
        <v>0</v>
      </c>
      <c r="CR1788" s="222"/>
      <c r="CS1788" s="222"/>
      <c r="CT1788" s="222"/>
      <c r="CU1788" s="222"/>
      <c r="CV1788" s="222"/>
      <c r="CW1788" s="222"/>
      <c r="CX1788" s="222"/>
      <c r="CY1788" s="222"/>
      <c r="CZ1788" s="222"/>
      <c r="DA1788" s="222"/>
      <c r="DB1788" s="224">
        <f t="shared" si="250"/>
        <v>0</v>
      </c>
      <c r="DC1788" s="224">
        <f t="shared" si="251"/>
        <v>0</v>
      </c>
      <c r="DD1788" s="224">
        <f t="shared" si="252"/>
        <v>0</v>
      </c>
      <c r="DE1788" s="225">
        <f t="shared" si="253"/>
        <v>0</v>
      </c>
      <c r="DF1788" s="222"/>
      <c r="DG1788" s="222"/>
    </row>
    <row r="1789" spans="90:111" x14ac:dyDescent="0.25">
      <c r="CL1789" s="223">
        <f t="shared" si="245"/>
        <v>0</v>
      </c>
      <c r="CM1789" s="223">
        <f t="shared" si="246"/>
        <v>0</v>
      </c>
      <c r="CN1789" s="223">
        <f t="shared" si="247"/>
        <v>0</v>
      </c>
      <c r="CO1789" s="223">
        <f t="shared" si="247"/>
        <v>0</v>
      </c>
      <c r="CP1789" s="223">
        <f t="shared" si="248"/>
        <v>0</v>
      </c>
      <c r="CQ1789" s="223">
        <f t="shared" si="249"/>
        <v>0</v>
      </c>
      <c r="CR1789" s="222"/>
      <c r="CS1789" s="222"/>
      <c r="CT1789" s="222"/>
      <c r="CU1789" s="222"/>
      <c r="CV1789" s="222"/>
      <c r="CW1789" s="222"/>
      <c r="CX1789" s="222"/>
      <c r="CY1789" s="222"/>
      <c r="CZ1789" s="222"/>
      <c r="DA1789" s="222"/>
      <c r="DB1789" s="224">
        <f t="shared" si="250"/>
        <v>0</v>
      </c>
      <c r="DC1789" s="224">
        <f t="shared" si="251"/>
        <v>0</v>
      </c>
      <c r="DD1789" s="224">
        <f t="shared" si="252"/>
        <v>0</v>
      </c>
      <c r="DE1789" s="225">
        <f t="shared" si="253"/>
        <v>0</v>
      </c>
      <c r="DF1789" s="222"/>
      <c r="DG1789" s="222"/>
    </row>
    <row r="1790" spans="90:111" x14ac:dyDescent="0.25">
      <c r="CL1790" s="223">
        <f t="shared" si="245"/>
        <v>0</v>
      </c>
      <c r="CM1790" s="223">
        <f t="shared" si="246"/>
        <v>0</v>
      </c>
      <c r="CN1790" s="223">
        <f t="shared" si="247"/>
        <v>0</v>
      </c>
      <c r="CO1790" s="223">
        <f t="shared" si="247"/>
        <v>0</v>
      </c>
      <c r="CP1790" s="223">
        <f t="shared" si="248"/>
        <v>0</v>
      </c>
      <c r="CQ1790" s="223">
        <f t="shared" si="249"/>
        <v>0</v>
      </c>
      <c r="CR1790" s="222"/>
      <c r="CS1790" s="222"/>
      <c r="CT1790" s="222"/>
      <c r="CU1790" s="222"/>
      <c r="CV1790" s="222"/>
      <c r="CW1790" s="222"/>
      <c r="CX1790" s="222"/>
      <c r="CY1790" s="222"/>
      <c r="CZ1790" s="222"/>
      <c r="DA1790" s="222"/>
      <c r="DB1790" s="224">
        <f t="shared" si="250"/>
        <v>0</v>
      </c>
      <c r="DC1790" s="224">
        <f t="shared" si="251"/>
        <v>0</v>
      </c>
      <c r="DD1790" s="224">
        <f t="shared" si="252"/>
        <v>0</v>
      </c>
      <c r="DE1790" s="225">
        <f t="shared" si="253"/>
        <v>0</v>
      </c>
      <c r="DF1790" s="222"/>
      <c r="DG1790" s="222"/>
    </row>
    <row r="1791" spans="90:111" x14ac:dyDescent="0.25">
      <c r="CL1791" s="223">
        <f t="shared" si="245"/>
        <v>0</v>
      </c>
      <c r="CM1791" s="223">
        <f t="shared" si="246"/>
        <v>0</v>
      </c>
      <c r="CN1791" s="223">
        <f t="shared" si="247"/>
        <v>0</v>
      </c>
      <c r="CO1791" s="223">
        <f t="shared" si="247"/>
        <v>0</v>
      </c>
      <c r="CP1791" s="223">
        <f t="shared" si="248"/>
        <v>0</v>
      </c>
      <c r="CQ1791" s="223">
        <f t="shared" si="249"/>
        <v>0</v>
      </c>
      <c r="CR1791" s="222"/>
      <c r="CS1791" s="222"/>
      <c r="CT1791" s="222"/>
      <c r="CU1791" s="222"/>
      <c r="CV1791" s="222"/>
      <c r="CW1791" s="222"/>
      <c r="CX1791" s="222"/>
      <c r="CY1791" s="222"/>
      <c r="CZ1791" s="222"/>
      <c r="DA1791" s="222"/>
      <c r="DB1791" s="224">
        <f t="shared" si="250"/>
        <v>0</v>
      </c>
      <c r="DC1791" s="224">
        <f t="shared" si="251"/>
        <v>0</v>
      </c>
      <c r="DD1791" s="224">
        <f t="shared" si="252"/>
        <v>0</v>
      </c>
      <c r="DE1791" s="225">
        <f t="shared" si="253"/>
        <v>0</v>
      </c>
      <c r="DF1791" s="222"/>
      <c r="DG1791" s="222"/>
    </row>
    <row r="1792" spans="90:111" x14ac:dyDescent="0.25">
      <c r="CL1792" s="223">
        <f t="shared" si="245"/>
        <v>0</v>
      </c>
      <c r="CM1792" s="223">
        <f t="shared" si="246"/>
        <v>0</v>
      </c>
      <c r="CN1792" s="223">
        <f t="shared" si="247"/>
        <v>0</v>
      </c>
      <c r="CO1792" s="223">
        <f t="shared" si="247"/>
        <v>0</v>
      </c>
      <c r="CP1792" s="223">
        <f t="shared" si="248"/>
        <v>0</v>
      </c>
      <c r="CQ1792" s="223">
        <f t="shared" si="249"/>
        <v>0</v>
      </c>
      <c r="CR1792" s="222"/>
      <c r="CS1792" s="222"/>
      <c r="CT1792" s="222"/>
      <c r="CU1792" s="222"/>
      <c r="CV1792" s="222"/>
      <c r="CW1792" s="222"/>
      <c r="CX1792" s="222"/>
      <c r="CY1792" s="222"/>
      <c r="CZ1792" s="222"/>
      <c r="DA1792" s="222"/>
      <c r="DB1792" s="224">
        <f t="shared" si="250"/>
        <v>0</v>
      </c>
      <c r="DC1792" s="224">
        <f t="shared" si="251"/>
        <v>0</v>
      </c>
      <c r="DD1792" s="224">
        <f t="shared" si="252"/>
        <v>0</v>
      </c>
      <c r="DE1792" s="225">
        <f t="shared" si="253"/>
        <v>0</v>
      </c>
      <c r="DF1792" s="222"/>
      <c r="DG1792" s="222"/>
    </row>
    <row r="1793" spans="90:111" x14ac:dyDescent="0.25">
      <c r="CL1793" s="223">
        <f t="shared" si="245"/>
        <v>0</v>
      </c>
      <c r="CM1793" s="223">
        <f t="shared" si="246"/>
        <v>0</v>
      </c>
      <c r="CN1793" s="223">
        <f t="shared" si="247"/>
        <v>0</v>
      </c>
      <c r="CO1793" s="223">
        <f t="shared" si="247"/>
        <v>0</v>
      </c>
      <c r="CP1793" s="223">
        <f t="shared" si="248"/>
        <v>0</v>
      </c>
      <c r="CQ1793" s="223">
        <f t="shared" si="249"/>
        <v>0</v>
      </c>
      <c r="CR1793" s="222"/>
      <c r="CS1793" s="222"/>
      <c r="CT1793" s="222"/>
      <c r="CU1793" s="222"/>
      <c r="CV1793" s="222"/>
      <c r="CW1793" s="222"/>
      <c r="CX1793" s="222"/>
      <c r="CY1793" s="222"/>
      <c r="CZ1793" s="222"/>
      <c r="DA1793" s="222"/>
      <c r="DB1793" s="224">
        <f t="shared" si="250"/>
        <v>0</v>
      </c>
      <c r="DC1793" s="224">
        <f t="shared" si="251"/>
        <v>0</v>
      </c>
      <c r="DD1793" s="224">
        <f t="shared" si="252"/>
        <v>0</v>
      </c>
      <c r="DE1793" s="225">
        <f t="shared" si="253"/>
        <v>0</v>
      </c>
      <c r="DF1793" s="222"/>
      <c r="DG1793" s="222"/>
    </row>
    <row r="1794" spans="90:111" x14ac:dyDescent="0.25">
      <c r="CL1794" s="223">
        <f t="shared" si="245"/>
        <v>0</v>
      </c>
      <c r="CM1794" s="223">
        <f t="shared" si="246"/>
        <v>0</v>
      </c>
      <c r="CN1794" s="223">
        <f t="shared" si="247"/>
        <v>0</v>
      </c>
      <c r="CO1794" s="223">
        <f t="shared" si="247"/>
        <v>0</v>
      </c>
      <c r="CP1794" s="223">
        <f t="shared" si="248"/>
        <v>0</v>
      </c>
      <c r="CQ1794" s="223">
        <f t="shared" si="249"/>
        <v>0</v>
      </c>
      <c r="CR1794" s="222"/>
      <c r="CS1794" s="222"/>
      <c r="CT1794" s="222"/>
      <c r="CU1794" s="222"/>
      <c r="CV1794" s="222"/>
      <c r="CW1794" s="222"/>
      <c r="CX1794" s="222"/>
      <c r="CY1794" s="222"/>
      <c r="CZ1794" s="222"/>
      <c r="DA1794" s="222"/>
      <c r="DB1794" s="224">
        <f t="shared" si="250"/>
        <v>0</v>
      </c>
      <c r="DC1794" s="224">
        <f t="shared" si="251"/>
        <v>0</v>
      </c>
      <c r="DD1794" s="224">
        <f t="shared" si="252"/>
        <v>0</v>
      </c>
      <c r="DE1794" s="225">
        <f t="shared" si="253"/>
        <v>0</v>
      </c>
      <c r="DF1794" s="222"/>
      <c r="DG1794" s="222"/>
    </row>
    <row r="1795" spans="90:111" x14ac:dyDescent="0.25">
      <c r="CL1795" s="223">
        <f t="shared" ref="CL1795:CL1858" si="254">SUM(BB1795:BL1795)+BR1795</f>
        <v>0</v>
      </c>
      <c r="CM1795" s="223">
        <f t="shared" ref="CM1795:CM1858" si="255">SUM(BM1795:BO1795)</f>
        <v>0</v>
      </c>
      <c r="CN1795" s="223">
        <f t="shared" ref="CN1795:CO1858" si="256">BP1795</f>
        <v>0</v>
      </c>
      <c r="CO1795" s="223">
        <f t="shared" si="256"/>
        <v>0</v>
      </c>
      <c r="CP1795" s="223">
        <f t="shared" ref="CP1795:CP1858" si="257">SUM(CL1795:CO1795)</f>
        <v>0</v>
      </c>
      <c r="CQ1795" s="223">
        <f t="shared" ref="CQ1795:CQ1858" si="258">CP1795-BU1795</f>
        <v>0</v>
      </c>
      <c r="CR1795" s="222"/>
      <c r="CS1795" s="222"/>
      <c r="CT1795" s="222"/>
      <c r="CU1795" s="222"/>
      <c r="CV1795" s="222"/>
      <c r="CW1795" s="222"/>
      <c r="CX1795" s="222"/>
      <c r="CY1795" s="222"/>
      <c r="CZ1795" s="222"/>
      <c r="DA1795" s="222"/>
      <c r="DB1795" s="224">
        <f t="shared" ref="DB1795:DB1858" si="259">SUM(BB1795:BE1795)+BM1795+BN1795</f>
        <v>0</v>
      </c>
      <c r="DC1795" s="224">
        <f t="shared" ref="DC1795:DC1858" si="260">BF1795+BG1795+BH1795+BI1795+BJ1795+BK1795+BL1795+BO1795+BR1795</f>
        <v>0</v>
      </c>
      <c r="DD1795" s="224">
        <f t="shared" ref="DD1795:DD1858" si="261">DC1795+DB1795</f>
        <v>0</v>
      </c>
      <c r="DE1795" s="225">
        <f t="shared" ref="DE1795:DE1858" si="262">DD1795-BS1795</f>
        <v>0</v>
      </c>
      <c r="DF1795" s="222"/>
      <c r="DG1795" s="222"/>
    </row>
    <row r="1796" spans="90:111" x14ac:dyDescent="0.25">
      <c r="CL1796" s="223">
        <f t="shared" si="254"/>
        <v>0</v>
      </c>
      <c r="CM1796" s="223">
        <f t="shared" si="255"/>
        <v>0</v>
      </c>
      <c r="CN1796" s="223">
        <f t="shared" si="256"/>
        <v>0</v>
      </c>
      <c r="CO1796" s="223">
        <f t="shared" si="256"/>
        <v>0</v>
      </c>
      <c r="CP1796" s="223">
        <f t="shared" si="257"/>
        <v>0</v>
      </c>
      <c r="CQ1796" s="223">
        <f t="shared" si="258"/>
        <v>0</v>
      </c>
      <c r="CR1796" s="222"/>
      <c r="CS1796" s="222"/>
      <c r="CT1796" s="222"/>
      <c r="CU1796" s="222"/>
      <c r="CV1796" s="222"/>
      <c r="CW1796" s="222"/>
      <c r="CX1796" s="222"/>
      <c r="CY1796" s="222"/>
      <c r="CZ1796" s="222"/>
      <c r="DA1796" s="222"/>
      <c r="DB1796" s="224">
        <f t="shared" si="259"/>
        <v>0</v>
      </c>
      <c r="DC1796" s="224">
        <f t="shared" si="260"/>
        <v>0</v>
      </c>
      <c r="DD1796" s="224">
        <f t="shared" si="261"/>
        <v>0</v>
      </c>
      <c r="DE1796" s="225">
        <f t="shared" si="262"/>
        <v>0</v>
      </c>
      <c r="DF1796" s="222"/>
      <c r="DG1796" s="222"/>
    </row>
    <row r="1797" spans="90:111" x14ac:dyDescent="0.25">
      <c r="CL1797" s="223">
        <f t="shared" si="254"/>
        <v>0</v>
      </c>
      <c r="CM1797" s="223">
        <f t="shared" si="255"/>
        <v>0</v>
      </c>
      <c r="CN1797" s="223">
        <f t="shared" si="256"/>
        <v>0</v>
      </c>
      <c r="CO1797" s="223">
        <f t="shared" si="256"/>
        <v>0</v>
      </c>
      <c r="CP1797" s="223">
        <f t="shared" si="257"/>
        <v>0</v>
      </c>
      <c r="CQ1797" s="223">
        <f t="shared" si="258"/>
        <v>0</v>
      </c>
      <c r="CR1797" s="222"/>
      <c r="CS1797" s="222"/>
      <c r="CT1797" s="222"/>
      <c r="CU1797" s="222"/>
      <c r="CV1797" s="222"/>
      <c r="CW1797" s="222"/>
      <c r="CX1797" s="222"/>
      <c r="CY1797" s="222"/>
      <c r="CZ1797" s="222"/>
      <c r="DA1797" s="222"/>
      <c r="DB1797" s="224">
        <f t="shared" si="259"/>
        <v>0</v>
      </c>
      <c r="DC1797" s="224">
        <f t="shared" si="260"/>
        <v>0</v>
      </c>
      <c r="DD1797" s="224">
        <f t="shared" si="261"/>
        <v>0</v>
      </c>
      <c r="DE1797" s="225">
        <f t="shared" si="262"/>
        <v>0</v>
      </c>
      <c r="DF1797" s="222"/>
      <c r="DG1797" s="222"/>
    </row>
    <row r="1798" spans="90:111" x14ac:dyDescent="0.25">
      <c r="CL1798" s="223">
        <f t="shared" si="254"/>
        <v>0</v>
      </c>
      <c r="CM1798" s="223">
        <f t="shared" si="255"/>
        <v>0</v>
      </c>
      <c r="CN1798" s="223">
        <f t="shared" si="256"/>
        <v>0</v>
      </c>
      <c r="CO1798" s="223">
        <f t="shared" si="256"/>
        <v>0</v>
      </c>
      <c r="CP1798" s="223">
        <f t="shared" si="257"/>
        <v>0</v>
      </c>
      <c r="CQ1798" s="223">
        <f t="shared" si="258"/>
        <v>0</v>
      </c>
      <c r="CR1798" s="222"/>
      <c r="CS1798" s="222"/>
      <c r="CT1798" s="222"/>
      <c r="CU1798" s="222"/>
      <c r="CV1798" s="222"/>
      <c r="CW1798" s="222"/>
      <c r="CX1798" s="222"/>
      <c r="CY1798" s="222"/>
      <c r="CZ1798" s="222"/>
      <c r="DA1798" s="222"/>
      <c r="DB1798" s="224">
        <f t="shared" si="259"/>
        <v>0</v>
      </c>
      <c r="DC1798" s="224">
        <f t="shared" si="260"/>
        <v>0</v>
      </c>
      <c r="DD1798" s="224">
        <f t="shared" si="261"/>
        <v>0</v>
      </c>
      <c r="DE1798" s="225">
        <f t="shared" si="262"/>
        <v>0</v>
      </c>
      <c r="DF1798" s="222"/>
      <c r="DG1798" s="222"/>
    </row>
    <row r="1799" spans="90:111" x14ac:dyDescent="0.25">
      <c r="CL1799" s="223">
        <f t="shared" si="254"/>
        <v>0</v>
      </c>
      <c r="CM1799" s="223">
        <f t="shared" si="255"/>
        <v>0</v>
      </c>
      <c r="CN1799" s="223">
        <f t="shared" si="256"/>
        <v>0</v>
      </c>
      <c r="CO1799" s="223">
        <f t="shared" si="256"/>
        <v>0</v>
      </c>
      <c r="CP1799" s="223">
        <f t="shared" si="257"/>
        <v>0</v>
      </c>
      <c r="CQ1799" s="223">
        <f t="shared" si="258"/>
        <v>0</v>
      </c>
      <c r="CR1799" s="222"/>
      <c r="CS1799" s="222"/>
      <c r="CT1799" s="222"/>
      <c r="CU1799" s="222"/>
      <c r="CV1799" s="222"/>
      <c r="CW1799" s="222"/>
      <c r="CX1799" s="222"/>
      <c r="CY1799" s="222"/>
      <c r="CZ1799" s="222"/>
      <c r="DA1799" s="222"/>
      <c r="DB1799" s="224">
        <f t="shared" si="259"/>
        <v>0</v>
      </c>
      <c r="DC1799" s="224">
        <f t="shared" si="260"/>
        <v>0</v>
      </c>
      <c r="DD1799" s="224">
        <f t="shared" si="261"/>
        <v>0</v>
      </c>
      <c r="DE1799" s="225">
        <f t="shared" si="262"/>
        <v>0</v>
      </c>
      <c r="DF1799" s="222"/>
      <c r="DG1799" s="222"/>
    </row>
    <row r="1800" spans="90:111" x14ac:dyDescent="0.25">
      <c r="CL1800" s="223">
        <f t="shared" si="254"/>
        <v>0</v>
      </c>
      <c r="CM1800" s="223">
        <f t="shared" si="255"/>
        <v>0</v>
      </c>
      <c r="CN1800" s="223">
        <f t="shared" si="256"/>
        <v>0</v>
      </c>
      <c r="CO1800" s="223">
        <f t="shared" si="256"/>
        <v>0</v>
      </c>
      <c r="CP1800" s="223">
        <f t="shared" si="257"/>
        <v>0</v>
      </c>
      <c r="CQ1800" s="223">
        <f t="shared" si="258"/>
        <v>0</v>
      </c>
      <c r="CR1800" s="222"/>
      <c r="CS1800" s="222"/>
      <c r="CT1800" s="222"/>
      <c r="CU1800" s="222"/>
      <c r="CV1800" s="222"/>
      <c r="CW1800" s="222"/>
      <c r="CX1800" s="222"/>
      <c r="CY1800" s="222"/>
      <c r="CZ1800" s="222"/>
      <c r="DA1800" s="222"/>
      <c r="DB1800" s="224">
        <f t="shared" si="259"/>
        <v>0</v>
      </c>
      <c r="DC1800" s="224">
        <f t="shared" si="260"/>
        <v>0</v>
      </c>
      <c r="DD1800" s="224">
        <f t="shared" si="261"/>
        <v>0</v>
      </c>
      <c r="DE1800" s="225">
        <f t="shared" si="262"/>
        <v>0</v>
      </c>
      <c r="DF1800" s="222"/>
      <c r="DG1800" s="222"/>
    </row>
    <row r="1801" spans="90:111" x14ac:dyDescent="0.25">
      <c r="CL1801" s="223">
        <f t="shared" si="254"/>
        <v>0</v>
      </c>
      <c r="CM1801" s="223">
        <f t="shared" si="255"/>
        <v>0</v>
      </c>
      <c r="CN1801" s="223">
        <f t="shared" si="256"/>
        <v>0</v>
      </c>
      <c r="CO1801" s="223">
        <f t="shared" si="256"/>
        <v>0</v>
      </c>
      <c r="CP1801" s="223">
        <f t="shared" si="257"/>
        <v>0</v>
      </c>
      <c r="CQ1801" s="223">
        <f t="shared" si="258"/>
        <v>0</v>
      </c>
      <c r="CR1801" s="222"/>
      <c r="CS1801" s="222"/>
      <c r="CT1801" s="222"/>
      <c r="CU1801" s="222"/>
      <c r="CV1801" s="222"/>
      <c r="CW1801" s="222"/>
      <c r="CX1801" s="222"/>
      <c r="CY1801" s="222"/>
      <c r="CZ1801" s="222"/>
      <c r="DA1801" s="222"/>
      <c r="DB1801" s="224">
        <f t="shared" si="259"/>
        <v>0</v>
      </c>
      <c r="DC1801" s="224">
        <f t="shared" si="260"/>
        <v>0</v>
      </c>
      <c r="DD1801" s="224">
        <f t="shared" si="261"/>
        <v>0</v>
      </c>
      <c r="DE1801" s="225">
        <f t="shared" si="262"/>
        <v>0</v>
      </c>
      <c r="DF1801" s="222"/>
      <c r="DG1801" s="222"/>
    </row>
    <row r="1802" spans="90:111" x14ac:dyDescent="0.25">
      <c r="CL1802" s="223">
        <f t="shared" si="254"/>
        <v>0</v>
      </c>
      <c r="CM1802" s="223">
        <f t="shared" si="255"/>
        <v>0</v>
      </c>
      <c r="CN1802" s="223">
        <f t="shared" si="256"/>
        <v>0</v>
      </c>
      <c r="CO1802" s="223">
        <f t="shared" si="256"/>
        <v>0</v>
      </c>
      <c r="CP1802" s="223">
        <f t="shared" si="257"/>
        <v>0</v>
      </c>
      <c r="CQ1802" s="223">
        <f t="shared" si="258"/>
        <v>0</v>
      </c>
      <c r="CR1802" s="222"/>
      <c r="CS1802" s="222"/>
      <c r="CT1802" s="222"/>
      <c r="CU1802" s="222"/>
      <c r="CV1802" s="222"/>
      <c r="CW1802" s="222"/>
      <c r="CX1802" s="222"/>
      <c r="CY1802" s="222"/>
      <c r="CZ1802" s="222"/>
      <c r="DA1802" s="222"/>
      <c r="DB1802" s="224">
        <f t="shared" si="259"/>
        <v>0</v>
      </c>
      <c r="DC1802" s="224">
        <f t="shared" si="260"/>
        <v>0</v>
      </c>
      <c r="DD1802" s="224">
        <f t="shared" si="261"/>
        <v>0</v>
      </c>
      <c r="DE1802" s="225">
        <f t="shared" si="262"/>
        <v>0</v>
      </c>
      <c r="DF1802" s="222"/>
      <c r="DG1802" s="222"/>
    </row>
    <row r="1803" spans="90:111" x14ac:dyDescent="0.25">
      <c r="CL1803" s="223">
        <f t="shared" si="254"/>
        <v>0</v>
      </c>
      <c r="CM1803" s="223">
        <f t="shared" si="255"/>
        <v>0</v>
      </c>
      <c r="CN1803" s="223">
        <f t="shared" si="256"/>
        <v>0</v>
      </c>
      <c r="CO1803" s="223">
        <f t="shared" si="256"/>
        <v>0</v>
      </c>
      <c r="CP1803" s="223">
        <f t="shared" si="257"/>
        <v>0</v>
      </c>
      <c r="CQ1803" s="223">
        <f t="shared" si="258"/>
        <v>0</v>
      </c>
      <c r="CR1803" s="222"/>
      <c r="CS1803" s="222"/>
      <c r="CT1803" s="222"/>
      <c r="CU1803" s="222"/>
      <c r="CV1803" s="222"/>
      <c r="CW1803" s="222"/>
      <c r="CX1803" s="222"/>
      <c r="CY1803" s="222"/>
      <c r="CZ1803" s="222"/>
      <c r="DA1803" s="222"/>
      <c r="DB1803" s="224">
        <f t="shared" si="259"/>
        <v>0</v>
      </c>
      <c r="DC1803" s="224">
        <f t="shared" si="260"/>
        <v>0</v>
      </c>
      <c r="DD1803" s="224">
        <f t="shared" si="261"/>
        <v>0</v>
      </c>
      <c r="DE1803" s="225">
        <f t="shared" si="262"/>
        <v>0</v>
      </c>
      <c r="DF1803" s="222"/>
      <c r="DG1803" s="222"/>
    </row>
    <row r="1804" spans="90:111" x14ac:dyDescent="0.25">
      <c r="CL1804" s="223">
        <f t="shared" si="254"/>
        <v>0</v>
      </c>
      <c r="CM1804" s="223">
        <f t="shared" si="255"/>
        <v>0</v>
      </c>
      <c r="CN1804" s="223">
        <f t="shared" si="256"/>
        <v>0</v>
      </c>
      <c r="CO1804" s="223">
        <f t="shared" si="256"/>
        <v>0</v>
      </c>
      <c r="CP1804" s="223">
        <f t="shared" si="257"/>
        <v>0</v>
      </c>
      <c r="CQ1804" s="223">
        <f t="shared" si="258"/>
        <v>0</v>
      </c>
      <c r="CR1804" s="222"/>
      <c r="CS1804" s="222"/>
      <c r="CT1804" s="222"/>
      <c r="CU1804" s="222"/>
      <c r="CV1804" s="222"/>
      <c r="CW1804" s="222"/>
      <c r="CX1804" s="222"/>
      <c r="CY1804" s="222"/>
      <c r="CZ1804" s="222"/>
      <c r="DA1804" s="222"/>
      <c r="DB1804" s="224">
        <f t="shared" si="259"/>
        <v>0</v>
      </c>
      <c r="DC1804" s="224">
        <f t="shared" si="260"/>
        <v>0</v>
      </c>
      <c r="DD1804" s="224">
        <f t="shared" si="261"/>
        <v>0</v>
      </c>
      <c r="DE1804" s="225">
        <f t="shared" si="262"/>
        <v>0</v>
      </c>
      <c r="DF1804" s="222"/>
      <c r="DG1804" s="222"/>
    </row>
    <row r="1805" spans="90:111" x14ac:dyDescent="0.25">
      <c r="CL1805" s="223">
        <f t="shared" si="254"/>
        <v>0</v>
      </c>
      <c r="CM1805" s="223">
        <f t="shared" si="255"/>
        <v>0</v>
      </c>
      <c r="CN1805" s="223">
        <f t="shared" si="256"/>
        <v>0</v>
      </c>
      <c r="CO1805" s="223">
        <f t="shared" si="256"/>
        <v>0</v>
      </c>
      <c r="CP1805" s="223">
        <f t="shared" si="257"/>
        <v>0</v>
      </c>
      <c r="CQ1805" s="223">
        <f t="shared" si="258"/>
        <v>0</v>
      </c>
      <c r="CR1805" s="222"/>
      <c r="CS1805" s="222"/>
      <c r="CT1805" s="222"/>
      <c r="CU1805" s="222"/>
      <c r="CV1805" s="222"/>
      <c r="CW1805" s="222"/>
      <c r="CX1805" s="222"/>
      <c r="CY1805" s="222"/>
      <c r="CZ1805" s="222"/>
      <c r="DA1805" s="222"/>
      <c r="DB1805" s="224">
        <f t="shared" si="259"/>
        <v>0</v>
      </c>
      <c r="DC1805" s="224">
        <f t="shared" si="260"/>
        <v>0</v>
      </c>
      <c r="DD1805" s="224">
        <f t="shared" si="261"/>
        <v>0</v>
      </c>
      <c r="DE1805" s="225">
        <f t="shared" si="262"/>
        <v>0</v>
      </c>
      <c r="DF1805" s="222"/>
      <c r="DG1805" s="222"/>
    </row>
    <row r="1806" spans="90:111" x14ac:dyDescent="0.25">
      <c r="CL1806" s="223">
        <f t="shared" si="254"/>
        <v>0</v>
      </c>
      <c r="CM1806" s="223">
        <f t="shared" si="255"/>
        <v>0</v>
      </c>
      <c r="CN1806" s="223">
        <f t="shared" si="256"/>
        <v>0</v>
      </c>
      <c r="CO1806" s="223">
        <f t="shared" si="256"/>
        <v>0</v>
      </c>
      <c r="CP1806" s="223">
        <f t="shared" si="257"/>
        <v>0</v>
      </c>
      <c r="CQ1806" s="223">
        <f t="shared" si="258"/>
        <v>0</v>
      </c>
      <c r="CR1806" s="222"/>
      <c r="CS1806" s="222"/>
      <c r="CT1806" s="222"/>
      <c r="CU1806" s="222"/>
      <c r="CV1806" s="222"/>
      <c r="CW1806" s="222"/>
      <c r="CX1806" s="222"/>
      <c r="CY1806" s="222"/>
      <c r="CZ1806" s="222"/>
      <c r="DA1806" s="222"/>
      <c r="DB1806" s="224">
        <f t="shared" si="259"/>
        <v>0</v>
      </c>
      <c r="DC1806" s="224">
        <f t="shared" si="260"/>
        <v>0</v>
      </c>
      <c r="DD1806" s="224">
        <f t="shared" si="261"/>
        <v>0</v>
      </c>
      <c r="DE1806" s="225">
        <f t="shared" si="262"/>
        <v>0</v>
      </c>
      <c r="DF1806" s="222"/>
      <c r="DG1806" s="222"/>
    </row>
    <row r="1807" spans="90:111" x14ac:dyDescent="0.25">
      <c r="CL1807" s="223">
        <f t="shared" si="254"/>
        <v>0</v>
      </c>
      <c r="CM1807" s="223">
        <f t="shared" si="255"/>
        <v>0</v>
      </c>
      <c r="CN1807" s="223">
        <f t="shared" si="256"/>
        <v>0</v>
      </c>
      <c r="CO1807" s="223">
        <f t="shared" si="256"/>
        <v>0</v>
      </c>
      <c r="CP1807" s="223">
        <f t="shared" si="257"/>
        <v>0</v>
      </c>
      <c r="CQ1807" s="223">
        <f t="shared" si="258"/>
        <v>0</v>
      </c>
      <c r="CR1807" s="222"/>
      <c r="CS1807" s="222"/>
      <c r="CT1807" s="222"/>
      <c r="CU1807" s="222"/>
      <c r="CV1807" s="222"/>
      <c r="CW1807" s="222"/>
      <c r="CX1807" s="222"/>
      <c r="CY1807" s="222"/>
      <c r="CZ1807" s="222"/>
      <c r="DA1807" s="222"/>
      <c r="DB1807" s="224">
        <f t="shared" si="259"/>
        <v>0</v>
      </c>
      <c r="DC1807" s="224">
        <f t="shared" si="260"/>
        <v>0</v>
      </c>
      <c r="DD1807" s="224">
        <f t="shared" si="261"/>
        <v>0</v>
      </c>
      <c r="DE1807" s="225">
        <f t="shared" si="262"/>
        <v>0</v>
      </c>
      <c r="DF1807" s="222"/>
      <c r="DG1807" s="222"/>
    </row>
    <row r="1808" spans="90:111" x14ac:dyDescent="0.25">
      <c r="CL1808" s="223">
        <f t="shared" si="254"/>
        <v>0</v>
      </c>
      <c r="CM1808" s="223">
        <f t="shared" si="255"/>
        <v>0</v>
      </c>
      <c r="CN1808" s="223">
        <f t="shared" si="256"/>
        <v>0</v>
      </c>
      <c r="CO1808" s="223">
        <f t="shared" si="256"/>
        <v>0</v>
      </c>
      <c r="CP1808" s="223">
        <f t="shared" si="257"/>
        <v>0</v>
      </c>
      <c r="CQ1808" s="223">
        <f t="shared" si="258"/>
        <v>0</v>
      </c>
      <c r="CR1808" s="222"/>
      <c r="CS1808" s="222"/>
      <c r="CT1808" s="222"/>
      <c r="CU1808" s="222"/>
      <c r="CV1808" s="222"/>
      <c r="CW1808" s="222"/>
      <c r="CX1808" s="222"/>
      <c r="CY1808" s="222"/>
      <c r="CZ1808" s="222"/>
      <c r="DA1808" s="222"/>
      <c r="DB1808" s="224">
        <f t="shared" si="259"/>
        <v>0</v>
      </c>
      <c r="DC1808" s="224">
        <f t="shared" si="260"/>
        <v>0</v>
      </c>
      <c r="DD1808" s="224">
        <f t="shared" si="261"/>
        <v>0</v>
      </c>
      <c r="DE1808" s="225">
        <f t="shared" si="262"/>
        <v>0</v>
      </c>
      <c r="DF1808" s="222"/>
      <c r="DG1808" s="222"/>
    </row>
    <row r="1809" spans="90:111" x14ac:dyDescent="0.25">
      <c r="CL1809" s="223">
        <f t="shared" si="254"/>
        <v>0</v>
      </c>
      <c r="CM1809" s="223">
        <f t="shared" si="255"/>
        <v>0</v>
      </c>
      <c r="CN1809" s="223">
        <f t="shared" si="256"/>
        <v>0</v>
      </c>
      <c r="CO1809" s="223">
        <f t="shared" si="256"/>
        <v>0</v>
      </c>
      <c r="CP1809" s="223">
        <f t="shared" si="257"/>
        <v>0</v>
      </c>
      <c r="CQ1809" s="223">
        <f t="shared" si="258"/>
        <v>0</v>
      </c>
      <c r="CR1809" s="222"/>
      <c r="CS1809" s="222"/>
      <c r="CT1809" s="222"/>
      <c r="CU1809" s="222"/>
      <c r="CV1809" s="222"/>
      <c r="CW1809" s="222"/>
      <c r="CX1809" s="222"/>
      <c r="CY1809" s="222"/>
      <c r="CZ1809" s="222"/>
      <c r="DA1809" s="222"/>
      <c r="DB1809" s="224">
        <f t="shared" si="259"/>
        <v>0</v>
      </c>
      <c r="DC1809" s="224">
        <f t="shared" si="260"/>
        <v>0</v>
      </c>
      <c r="DD1809" s="224">
        <f t="shared" si="261"/>
        <v>0</v>
      </c>
      <c r="DE1809" s="225">
        <f t="shared" si="262"/>
        <v>0</v>
      </c>
      <c r="DF1809" s="222"/>
      <c r="DG1809" s="222"/>
    </row>
    <row r="1810" spans="90:111" x14ac:dyDescent="0.25">
      <c r="CL1810" s="223">
        <f t="shared" si="254"/>
        <v>0</v>
      </c>
      <c r="CM1810" s="223">
        <f t="shared" si="255"/>
        <v>0</v>
      </c>
      <c r="CN1810" s="223">
        <f t="shared" si="256"/>
        <v>0</v>
      </c>
      <c r="CO1810" s="223">
        <f t="shared" si="256"/>
        <v>0</v>
      </c>
      <c r="CP1810" s="223">
        <f t="shared" si="257"/>
        <v>0</v>
      </c>
      <c r="CQ1810" s="223">
        <f t="shared" si="258"/>
        <v>0</v>
      </c>
      <c r="CR1810" s="222"/>
      <c r="CS1810" s="222"/>
      <c r="CT1810" s="222"/>
      <c r="CU1810" s="222"/>
      <c r="CV1810" s="222"/>
      <c r="CW1810" s="222"/>
      <c r="CX1810" s="222"/>
      <c r="CY1810" s="222"/>
      <c r="CZ1810" s="222"/>
      <c r="DA1810" s="222"/>
      <c r="DB1810" s="224">
        <f t="shared" si="259"/>
        <v>0</v>
      </c>
      <c r="DC1810" s="224">
        <f t="shared" si="260"/>
        <v>0</v>
      </c>
      <c r="DD1810" s="224">
        <f t="shared" si="261"/>
        <v>0</v>
      </c>
      <c r="DE1810" s="225">
        <f t="shared" si="262"/>
        <v>0</v>
      </c>
      <c r="DF1810" s="222"/>
      <c r="DG1810" s="222"/>
    </row>
    <row r="1811" spans="90:111" x14ac:dyDescent="0.25">
      <c r="CL1811" s="223">
        <f t="shared" si="254"/>
        <v>0</v>
      </c>
      <c r="CM1811" s="223">
        <f t="shared" si="255"/>
        <v>0</v>
      </c>
      <c r="CN1811" s="223">
        <f t="shared" si="256"/>
        <v>0</v>
      </c>
      <c r="CO1811" s="223">
        <f t="shared" si="256"/>
        <v>0</v>
      </c>
      <c r="CP1811" s="223">
        <f t="shared" si="257"/>
        <v>0</v>
      </c>
      <c r="CQ1811" s="223">
        <f t="shared" si="258"/>
        <v>0</v>
      </c>
      <c r="CR1811" s="222"/>
      <c r="CS1811" s="222"/>
      <c r="CT1811" s="222"/>
      <c r="CU1811" s="222"/>
      <c r="CV1811" s="222"/>
      <c r="CW1811" s="222"/>
      <c r="CX1811" s="222"/>
      <c r="CY1811" s="222"/>
      <c r="CZ1811" s="222"/>
      <c r="DA1811" s="222"/>
      <c r="DB1811" s="224">
        <f t="shared" si="259"/>
        <v>0</v>
      </c>
      <c r="DC1811" s="224">
        <f t="shared" si="260"/>
        <v>0</v>
      </c>
      <c r="DD1811" s="224">
        <f t="shared" si="261"/>
        <v>0</v>
      </c>
      <c r="DE1811" s="225">
        <f t="shared" si="262"/>
        <v>0</v>
      </c>
      <c r="DF1811" s="222"/>
      <c r="DG1811" s="222"/>
    </row>
    <row r="1812" spans="90:111" x14ac:dyDescent="0.25">
      <c r="CL1812" s="223">
        <f t="shared" si="254"/>
        <v>0</v>
      </c>
      <c r="CM1812" s="223">
        <f t="shared" si="255"/>
        <v>0</v>
      </c>
      <c r="CN1812" s="223">
        <f t="shared" si="256"/>
        <v>0</v>
      </c>
      <c r="CO1812" s="223">
        <f t="shared" si="256"/>
        <v>0</v>
      </c>
      <c r="CP1812" s="223">
        <f t="shared" si="257"/>
        <v>0</v>
      </c>
      <c r="CQ1812" s="223">
        <f t="shared" si="258"/>
        <v>0</v>
      </c>
      <c r="CR1812" s="222"/>
      <c r="CS1812" s="222"/>
      <c r="CT1812" s="222"/>
      <c r="CU1812" s="222"/>
      <c r="CV1812" s="222"/>
      <c r="CW1812" s="222"/>
      <c r="CX1812" s="222"/>
      <c r="CY1812" s="222"/>
      <c r="CZ1812" s="222"/>
      <c r="DA1812" s="222"/>
      <c r="DB1812" s="224">
        <f t="shared" si="259"/>
        <v>0</v>
      </c>
      <c r="DC1812" s="224">
        <f t="shared" si="260"/>
        <v>0</v>
      </c>
      <c r="DD1812" s="224">
        <f t="shared" si="261"/>
        <v>0</v>
      </c>
      <c r="DE1812" s="225">
        <f t="shared" si="262"/>
        <v>0</v>
      </c>
      <c r="DF1812" s="222"/>
      <c r="DG1812" s="222"/>
    </row>
    <row r="1813" spans="90:111" x14ac:dyDescent="0.25">
      <c r="CL1813" s="223">
        <f t="shared" si="254"/>
        <v>0</v>
      </c>
      <c r="CM1813" s="223">
        <f t="shared" si="255"/>
        <v>0</v>
      </c>
      <c r="CN1813" s="223">
        <f t="shared" si="256"/>
        <v>0</v>
      </c>
      <c r="CO1813" s="223">
        <f t="shared" si="256"/>
        <v>0</v>
      </c>
      <c r="CP1813" s="223">
        <f t="shared" si="257"/>
        <v>0</v>
      </c>
      <c r="CQ1813" s="223">
        <f t="shared" si="258"/>
        <v>0</v>
      </c>
      <c r="CR1813" s="222"/>
      <c r="CS1813" s="222"/>
      <c r="CT1813" s="222"/>
      <c r="CU1813" s="222"/>
      <c r="CV1813" s="222"/>
      <c r="CW1813" s="222"/>
      <c r="CX1813" s="222"/>
      <c r="CY1813" s="222"/>
      <c r="CZ1813" s="222"/>
      <c r="DA1813" s="222"/>
      <c r="DB1813" s="224">
        <f t="shared" si="259"/>
        <v>0</v>
      </c>
      <c r="DC1813" s="224">
        <f t="shared" si="260"/>
        <v>0</v>
      </c>
      <c r="DD1813" s="224">
        <f t="shared" si="261"/>
        <v>0</v>
      </c>
      <c r="DE1813" s="225">
        <f t="shared" si="262"/>
        <v>0</v>
      </c>
      <c r="DF1813" s="222"/>
      <c r="DG1813" s="222"/>
    </row>
    <row r="1814" spans="90:111" x14ac:dyDescent="0.25">
      <c r="CL1814" s="223">
        <f t="shared" si="254"/>
        <v>0</v>
      </c>
      <c r="CM1814" s="223">
        <f t="shared" si="255"/>
        <v>0</v>
      </c>
      <c r="CN1814" s="223">
        <f t="shared" si="256"/>
        <v>0</v>
      </c>
      <c r="CO1814" s="223">
        <f t="shared" si="256"/>
        <v>0</v>
      </c>
      <c r="CP1814" s="223">
        <f t="shared" si="257"/>
        <v>0</v>
      </c>
      <c r="CQ1814" s="223">
        <f t="shared" si="258"/>
        <v>0</v>
      </c>
      <c r="CR1814" s="222"/>
      <c r="CS1814" s="222"/>
      <c r="CT1814" s="222"/>
      <c r="CU1814" s="222"/>
      <c r="CV1814" s="222"/>
      <c r="CW1814" s="222"/>
      <c r="CX1814" s="222"/>
      <c r="CY1814" s="222"/>
      <c r="CZ1814" s="222"/>
      <c r="DA1814" s="222"/>
      <c r="DB1814" s="224">
        <f t="shared" si="259"/>
        <v>0</v>
      </c>
      <c r="DC1814" s="224">
        <f t="shared" si="260"/>
        <v>0</v>
      </c>
      <c r="DD1814" s="224">
        <f t="shared" si="261"/>
        <v>0</v>
      </c>
      <c r="DE1814" s="225">
        <f t="shared" si="262"/>
        <v>0</v>
      </c>
      <c r="DF1814" s="222"/>
      <c r="DG1814" s="222"/>
    </row>
    <row r="1815" spans="90:111" x14ac:dyDescent="0.25">
      <c r="CL1815" s="223">
        <f t="shared" si="254"/>
        <v>0</v>
      </c>
      <c r="CM1815" s="223">
        <f t="shared" si="255"/>
        <v>0</v>
      </c>
      <c r="CN1815" s="223">
        <f t="shared" si="256"/>
        <v>0</v>
      </c>
      <c r="CO1815" s="223">
        <f t="shared" si="256"/>
        <v>0</v>
      </c>
      <c r="CP1815" s="223">
        <f t="shared" si="257"/>
        <v>0</v>
      </c>
      <c r="CQ1815" s="223">
        <f t="shared" si="258"/>
        <v>0</v>
      </c>
      <c r="CR1815" s="222"/>
      <c r="CS1815" s="222"/>
      <c r="CT1815" s="222"/>
      <c r="CU1815" s="222"/>
      <c r="CV1815" s="222"/>
      <c r="CW1815" s="222"/>
      <c r="CX1815" s="222"/>
      <c r="CY1815" s="222"/>
      <c r="CZ1815" s="222"/>
      <c r="DA1815" s="222"/>
      <c r="DB1815" s="224">
        <f t="shared" si="259"/>
        <v>0</v>
      </c>
      <c r="DC1815" s="224">
        <f t="shared" si="260"/>
        <v>0</v>
      </c>
      <c r="DD1815" s="224">
        <f t="shared" si="261"/>
        <v>0</v>
      </c>
      <c r="DE1815" s="225">
        <f t="shared" si="262"/>
        <v>0</v>
      </c>
      <c r="DF1815" s="222"/>
      <c r="DG1815" s="222"/>
    </row>
    <row r="1816" spans="90:111" x14ac:dyDescent="0.25">
      <c r="CL1816" s="223">
        <f t="shared" si="254"/>
        <v>0</v>
      </c>
      <c r="CM1816" s="223">
        <f t="shared" si="255"/>
        <v>0</v>
      </c>
      <c r="CN1816" s="223">
        <f t="shared" si="256"/>
        <v>0</v>
      </c>
      <c r="CO1816" s="223">
        <f t="shared" si="256"/>
        <v>0</v>
      </c>
      <c r="CP1816" s="223">
        <f t="shared" si="257"/>
        <v>0</v>
      </c>
      <c r="CQ1816" s="223">
        <f t="shared" si="258"/>
        <v>0</v>
      </c>
      <c r="CR1816" s="222"/>
      <c r="CS1816" s="222"/>
      <c r="CT1816" s="222"/>
      <c r="CU1816" s="222"/>
      <c r="CV1816" s="222"/>
      <c r="CW1816" s="222"/>
      <c r="CX1816" s="222"/>
      <c r="CY1816" s="222"/>
      <c r="CZ1816" s="222"/>
      <c r="DA1816" s="222"/>
      <c r="DB1816" s="224">
        <f t="shared" si="259"/>
        <v>0</v>
      </c>
      <c r="DC1816" s="224">
        <f t="shared" si="260"/>
        <v>0</v>
      </c>
      <c r="DD1816" s="224">
        <f t="shared" si="261"/>
        <v>0</v>
      </c>
      <c r="DE1816" s="225">
        <f t="shared" si="262"/>
        <v>0</v>
      </c>
      <c r="DF1816" s="222"/>
      <c r="DG1816" s="222"/>
    </row>
    <row r="1817" spans="90:111" x14ac:dyDescent="0.25">
      <c r="CL1817" s="223">
        <f t="shared" si="254"/>
        <v>0</v>
      </c>
      <c r="CM1817" s="223">
        <f t="shared" si="255"/>
        <v>0</v>
      </c>
      <c r="CN1817" s="223">
        <f t="shared" si="256"/>
        <v>0</v>
      </c>
      <c r="CO1817" s="223">
        <f t="shared" si="256"/>
        <v>0</v>
      </c>
      <c r="CP1817" s="223">
        <f t="shared" si="257"/>
        <v>0</v>
      </c>
      <c r="CQ1817" s="223">
        <f t="shared" si="258"/>
        <v>0</v>
      </c>
      <c r="CR1817" s="222"/>
      <c r="CS1817" s="222"/>
      <c r="CT1817" s="222"/>
      <c r="CU1817" s="222"/>
      <c r="CV1817" s="222"/>
      <c r="CW1817" s="222"/>
      <c r="CX1817" s="222"/>
      <c r="CY1817" s="222"/>
      <c r="CZ1817" s="222"/>
      <c r="DA1817" s="222"/>
      <c r="DB1817" s="224">
        <f t="shared" si="259"/>
        <v>0</v>
      </c>
      <c r="DC1817" s="224">
        <f t="shared" si="260"/>
        <v>0</v>
      </c>
      <c r="DD1817" s="224">
        <f t="shared" si="261"/>
        <v>0</v>
      </c>
      <c r="DE1817" s="225">
        <f t="shared" si="262"/>
        <v>0</v>
      </c>
      <c r="DF1817" s="222"/>
      <c r="DG1817" s="222"/>
    </row>
    <row r="1818" spans="90:111" x14ac:dyDescent="0.25">
      <c r="CL1818" s="223">
        <f t="shared" si="254"/>
        <v>0</v>
      </c>
      <c r="CM1818" s="223">
        <f t="shared" si="255"/>
        <v>0</v>
      </c>
      <c r="CN1818" s="223">
        <f t="shared" si="256"/>
        <v>0</v>
      </c>
      <c r="CO1818" s="223">
        <f t="shared" si="256"/>
        <v>0</v>
      </c>
      <c r="CP1818" s="223">
        <f t="shared" si="257"/>
        <v>0</v>
      </c>
      <c r="CQ1818" s="223">
        <f t="shared" si="258"/>
        <v>0</v>
      </c>
      <c r="CR1818" s="222"/>
      <c r="CS1818" s="222"/>
      <c r="CT1818" s="222"/>
      <c r="CU1818" s="222"/>
      <c r="CV1818" s="222"/>
      <c r="CW1818" s="222"/>
      <c r="CX1818" s="222"/>
      <c r="CY1818" s="222"/>
      <c r="CZ1818" s="222"/>
      <c r="DA1818" s="222"/>
      <c r="DB1818" s="224">
        <f t="shared" si="259"/>
        <v>0</v>
      </c>
      <c r="DC1818" s="224">
        <f t="shared" si="260"/>
        <v>0</v>
      </c>
      <c r="DD1818" s="224">
        <f t="shared" si="261"/>
        <v>0</v>
      </c>
      <c r="DE1818" s="225">
        <f t="shared" si="262"/>
        <v>0</v>
      </c>
      <c r="DF1818" s="222"/>
      <c r="DG1818" s="222"/>
    </row>
    <row r="1819" spans="90:111" x14ac:dyDescent="0.25">
      <c r="CL1819" s="223">
        <f t="shared" si="254"/>
        <v>0</v>
      </c>
      <c r="CM1819" s="223">
        <f t="shared" si="255"/>
        <v>0</v>
      </c>
      <c r="CN1819" s="223">
        <f t="shared" si="256"/>
        <v>0</v>
      </c>
      <c r="CO1819" s="223">
        <f t="shared" si="256"/>
        <v>0</v>
      </c>
      <c r="CP1819" s="223">
        <f t="shared" si="257"/>
        <v>0</v>
      </c>
      <c r="CQ1819" s="223">
        <f t="shared" si="258"/>
        <v>0</v>
      </c>
      <c r="CR1819" s="222"/>
      <c r="CS1819" s="222"/>
      <c r="CT1819" s="222"/>
      <c r="CU1819" s="222"/>
      <c r="CV1819" s="222"/>
      <c r="CW1819" s="222"/>
      <c r="CX1819" s="222"/>
      <c r="CY1819" s="222"/>
      <c r="CZ1819" s="222"/>
      <c r="DA1819" s="222"/>
      <c r="DB1819" s="224">
        <f t="shared" si="259"/>
        <v>0</v>
      </c>
      <c r="DC1819" s="224">
        <f t="shared" si="260"/>
        <v>0</v>
      </c>
      <c r="DD1819" s="224">
        <f t="shared" si="261"/>
        <v>0</v>
      </c>
      <c r="DE1819" s="225">
        <f t="shared" si="262"/>
        <v>0</v>
      </c>
      <c r="DF1819" s="222"/>
      <c r="DG1819" s="222"/>
    </row>
    <row r="1820" spans="90:111" x14ac:dyDescent="0.25">
      <c r="CL1820" s="223">
        <f t="shared" si="254"/>
        <v>0</v>
      </c>
      <c r="CM1820" s="223">
        <f t="shared" si="255"/>
        <v>0</v>
      </c>
      <c r="CN1820" s="223">
        <f t="shared" si="256"/>
        <v>0</v>
      </c>
      <c r="CO1820" s="223">
        <f t="shared" si="256"/>
        <v>0</v>
      </c>
      <c r="CP1820" s="223">
        <f t="shared" si="257"/>
        <v>0</v>
      </c>
      <c r="CQ1820" s="223">
        <f t="shared" si="258"/>
        <v>0</v>
      </c>
      <c r="CR1820" s="222"/>
      <c r="CS1820" s="222"/>
      <c r="CT1820" s="222"/>
      <c r="CU1820" s="222"/>
      <c r="CV1820" s="222"/>
      <c r="CW1820" s="222"/>
      <c r="CX1820" s="222"/>
      <c r="CY1820" s="222"/>
      <c r="CZ1820" s="222"/>
      <c r="DA1820" s="222"/>
      <c r="DB1820" s="224">
        <f t="shared" si="259"/>
        <v>0</v>
      </c>
      <c r="DC1820" s="224">
        <f t="shared" si="260"/>
        <v>0</v>
      </c>
      <c r="DD1820" s="224">
        <f t="shared" si="261"/>
        <v>0</v>
      </c>
      <c r="DE1820" s="225">
        <f t="shared" si="262"/>
        <v>0</v>
      </c>
      <c r="DF1820" s="222"/>
      <c r="DG1820" s="222"/>
    </row>
    <row r="1821" spans="90:111" x14ac:dyDescent="0.25">
      <c r="CL1821" s="223">
        <f t="shared" si="254"/>
        <v>0</v>
      </c>
      <c r="CM1821" s="223">
        <f t="shared" si="255"/>
        <v>0</v>
      </c>
      <c r="CN1821" s="223">
        <f t="shared" si="256"/>
        <v>0</v>
      </c>
      <c r="CO1821" s="223">
        <f t="shared" si="256"/>
        <v>0</v>
      </c>
      <c r="CP1821" s="223">
        <f t="shared" si="257"/>
        <v>0</v>
      </c>
      <c r="CQ1821" s="223">
        <f t="shared" si="258"/>
        <v>0</v>
      </c>
      <c r="CR1821" s="222"/>
      <c r="CS1821" s="222"/>
      <c r="CT1821" s="222"/>
      <c r="CU1821" s="222"/>
      <c r="CV1821" s="222"/>
      <c r="CW1821" s="222"/>
      <c r="CX1821" s="222"/>
      <c r="CY1821" s="222"/>
      <c r="CZ1821" s="222"/>
      <c r="DA1821" s="222"/>
      <c r="DB1821" s="224">
        <f t="shared" si="259"/>
        <v>0</v>
      </c>
      <c r="DC1821" s="224">
        <f t="shared" si="260"/>
        <v>0</v>
      </c>
      <c r="DD1821" s="224">
        <f t="shared" si="261"/>
        <v>0</v>
      </c>
      <c r="DE1821" s="225">
        <f t="shared" si="262"/>
        <v>0</v>
      </c>
      <c r="DF1821" s="222"/>
      <c r="DG1821" s="222"/>
    </row>
    <row r="1822" spans="90:111" x14ac:dyDescent="0.25">
      <c r="CL1822" s="223">
        <f t="shared" si="254"/>
        <v>0</v>
      </c>
      <c r="CM1822" s="223">
        <f t="shared" si="255"/>
        <v>0</v>
      </c>
      <c r="CN1822" s="223">
        <f t="shared" si="256"/>
        <v>0</v>
      </c>
      <c r="CO1822" s="223">
        <f t="shared" si="256"/>
        <v>0</v>
      </c>
      <c r="CP1822" s="223">
        <f t="shared" si="257"/>
        <v>0</v>
      </c>
      <c r="CQ1822" s="223">
        <f t="shared" si="258"/>
        <v>0</v>
      </c>
      <c r="CR1822" s="222"/>
      <c r="CS1822" s="222"/>
      <c r="CT1822" s="222"/>
      <c r="CU1822" s="222"/>
      <c r="CV1822" s="222"/>
      <c r="CW1822" s="222"/>
      <c r="CX1822" s="222"/>
      <c r="CY1822" s="222"/>
      <c r="CZ1822" s="222"/>
      <c r="DA1822" s="222"/>
      <c r="DB1822" s="224">
        <f t="shared" si="259"/>
        <v>0</v>
      </c>
      <c r="DC1822" s="224">
        <f t="shared" si="260"/>
        <v>0</v>
      </c>
      <c r="DD1822" s="224">
        <f t="shared" si="261"/>
        <v>0</v>
      </c>
      <c r="DE1822" s="225">
        <f t="shared" si="262"/>
        <v>0</v>
      </c>
      <c r="DF1822" s="222"/>
      <c r="DG1822" s="222"/>
    </row>
    <row r="1823" spans="90:111" x14ac:dyDescent="0.25">
      <c r="CL1823" s="223">
        <f t="shared" si="254"/>
        <v>0</v>
      </c>
      <c r="CM1823" s="223">
        <f t="shared" si="255"/>
        <v>0</v>
      </c>
      <c r="CN1823" s="223">
        <f t="shared" si="256"/>
        <v>0</v>
      </c>
      <c r="CO1823" s="223">
        <f t="shared" si="256"/>
        <v>0</v>
      </c>
      <c r="CP1823" s="223">
        <f t="shared" si="257"/>
        <v>0</v>
      </c>
      <c r="CQ1823" s="223">
        <f t="shared" si="258"/>
        <v>0</v>
      </c>
      <c r="CR1823" s="222"/>
      <c r="CS1823" s="222"/>
      <c r="CT1823" s="222"/>
      <c r="CU1823" s="222"/>
      <c r="CV1823" s="222"/>
      <c r="CW1823" s="222"/>
      <c r="CX1823" s="222"/>
      <c r="CY1823" s="222"/>
      <c r="CZ1823" s="222"/>
      <c r="DA1823" s="222"/>
      <c r="DB1823" s="224">
        <f t="shared" si="259"/>
        <v>0</v>
      </c>
      <c r="DC1823" s="224">
        <f t="shared" si="260"/>
        <v>0</v>
      </c>
      <c r="DD1823" s="224">
        <f t="shared" si="261"/>
        <v>0</v>
      </c>
      <c r="DE1823" s="225">
        <f t="shared" si="262"/>
        <v>0</v>
      </c>
      <c r="DF1823" s="222"/>
      <c r="DG1823" s="222"/>
    </row>
    <row r="1824" spans="90:111" x14ac:dyDescent="0.25">
      <c r="CL1824" s="223">
        <f t="shared" si="254"/>
        <v>0</v>
      </c>
      <c r="CM1824" s="223">
        <f t="shared" si="255"/>
        <v>0</v>
      </c>
      <c r="CN1824" s="223">
        <f t="shared" si="256"/>
        <v>0</v>
      </c>
      <c r="CO1824" s="223">
        <f t="shared" si="256"/>
        <v>0</v>
      </c>
      <c r="CP1824" s="223">
        <f t="shared" si="257"/>
        <v>0</v>
      </c>
      <c r="CQ1824" s="223">
        <f t="shared" si="258"/>
        <v>0</v>
      </c>
      <c r="CR1824" s="222"/>
      <c r="CS1824" s="222"/>
      <c r="CT1824" s="222"/>
      <c r="CU1824" s="222"/>
      <c r="CV1824" s="222"/>
      <c r="CW1824" s="222"/>
      <c r="CX1824" s="222"/>
      <c r="CY1824" s="222"/>
      <c r="CZ1824" s="222"/>
      <c r="DA1824" s="222"/>
      <c r="DB1824" s="224">
        <f t="shared" si="259"/>
        <v>0</v>
      </c>
      <c r="DC1824" s="224">
        <f t="shared" si="260"/>
        <v>0</v>
      </c>
      <c r="DD1824" s="224">
        <f t="shared" si="261"/>
        <v>0</v>
      </c>
      <c r="DE1824" s="225">
        <f t="shared" si="262"/>
        <v>0</v>
      </c>
      <c r="DF1824" s="222"/>
      <c r="DG1824" s="222"/>
    </row>
    <row r="1825" spans="90:111" x14ac:dyDescent="0.25">
      <c r="CL1825" s="223">
        <f t="shared" si="254"/>
        <v>0</v>
      </c>
      <c r="CM1825" s="223">
        <f t="shared" si="255"/>
        <v>0</v>
      </c>
      <c r="CN1825" s="223">
        <f t="shared" si="256"/>
        <v>0</v>
      </c>
      <c r="CO1825" s="223">
        <f t="shared" si="256"/>
        <v>0</v>
      </c>
      <c r="CP1825" s="223">
        <f t="shared" si="257"/>
        <v>0</v>
      </c>
      <c r="CQ1825" s="223">
        <f t="shared" si="258"/>
        <v>0</v>
      </c>
      <c r="CR1825" s="222"/>
      <c r="CS1825" s="222"/>
      <c r="CT1825" s="222"/>
      <c r="CU1825" s="222"/>
      <c r="CV1825" s="222"/>
      <c r="CW1825" s="222"/>
      <c r="CX1825" s="222"/>
      <c r="CY1825" s="222"/>
      <c r="CZ1825" s="222"/>
      <c r="DA1825" s="222"/>
      <c r="DB1825" s="224">
        <f t="shared" si="259"/>
        <v>0</v>
      </c>
      <c r="DC1825" s="224">
        <f t="shared" si="260"/>
        <v>0</v>
      </c>
      <c r="DD1825" s="224">
        <f t="shared" si="261"/>
        <v>0</v>
      </c>
      <c r="DE1825" s="225">
        <f t="shared" si="262"/>
        <v>0</v>
      </c>
      <c r="DF1825" s="222"/>
      <c r="DG1825" s="222"/>
    </row>
    <row r="1826" spans="90:111" x14ac:dyDescent="0.25">
      <c r="CL1826" s="223">
        <f t="shared" si="254"/>
        <v>0</v>
      </c>
      <c r="CM1826" s="223">
        <f t="shared" si="255"/>
        <v>0</v>
      </c>
      <c r="CN1826" s="223">
        <f t="shared" si="256"/>
        <v>0</v>
      </c>
      <c r="CO1826" s="223">
        <f t="shared" si="256"/>
        <v>0</v>
      </c>
      <c r="CP1826" s="223">
        <f t="shared" si="257"/>
        <v>0</v>
      </c>
      <c r="CQ1826" s="223">
        <f t="shared" si="258"/>
        <v>0</v>
      </c>
      <c r="CR1826" s="222"/>
      <c r="CS1826" s="222"/>
      <c r="CT1826" s="222"/>
      <c r="CU1826" s="222"/>
      <c r="CV1826" s="222"/>
      <c r="CW1826" s="222"/>
      <c r="CX1826" s="222"/>
      <c r="CY1826" s="222"/>
      <c r="CZ1826" s="222"/>
      <c r="DA1826" s="222"/>
      <c r="DB1826" s="224">
        <f t="shared" si="259"/>
        <v>0</v>
      </c>
      <c r="DC1826" s="224">
        <f t="shared" si="260"/>
        <v>0</v>
      </c>
      <c r="DD1826" s="224">
        <f t="shared" si="261"/>
        <v>0</v>
      </c>
      <c r="DE1826" s="225">
        <f t="shared" si="262"/>
        <v>0</v>
      </c>
      <c r="DF1826" s="222"/>
      <c r="DG1826" s="222"/>
    </row>
    <row r="1827" spans="90:111" x14ac:dyDescent="0.25">
      <c r="CL1827" s="223">
        <f t="shared" si="254"/>
        <v>0</v>
      </c>
      <c r="CM1827" s="223">
        <f t="shared" si="255"/>
        <v>0</v>
      </c>
      <c r="CN1827" s="223">
        <f t="shared" si="256"/>
        <v>0</v>
      </c>
      <c r="CO1827" s="223">
        <f t="shared" si="256"/>
        <v>0</v>
      </c>
      <c r="CP1827" s="223">
        <f t="shared" si="257"/>
        <v>0</v>
      </c>
      <c r="CQ1827" s="223">
        <f t="shared" si="258"/>
        <v>0</v>
      </c>
      <c r="CR1827" s="222"/>
      <c r="CS1827" s="222"/>
      <c r="CT1827" s="222"/>
      <c r="CU1827" s="222"/>
      <c r="CV1827" s="222"/>
      <c r="CW1827" s="222"/>
      <c r="CX1827" s="222"/>
      <c r="CY1827" s="222"/>
      <c r="CZ1827" s="222"/>
      <c r="DA1827" s="222"/>
      <c r="DB1827" s="224">
        <f t="shared" si="259"/>
        <v>0</v>
      </c>
      <c r="DC1827" s="224">
        <f t="shared" si="260"/>
        <v>0</v>
      </c>
      <c r="DD1827" s="224">
        <f t="shared" si="261"/>
        <v>0</v>
      </c>
      <c r="DE1827" s="225">
        <f t="shared" si="262"/>
        <v>0</v>
      </c>
      <c r="DF1827" s="222"/>
      <c r="DG1827" s="222"/>
    </row>
    <row r="1828" spans="90:111" x14ac:dyDescent="0.25">
      <c r="CL1828" s="223">
        <f t="shared" si="254"/>
        <v>0</v>
      </c>
      <c r="CM1828" s="223">
        <f t="shared" si="255"/>
        <v>0</v>
      </c>
      <c r="CN1828" s="223">
        <f t="shared" si="256"/>
        <v>0</v>
      </c>
      <c r="CO1828" s="223">
        <f t="shared" si="256"/>
        <v>0</v>
      </c>
      <c r="CP1828" s="223">
        <f t="shared" si="257"/>
        <v>0</v>
      </c>
      <c r="CQ1828" s="223">
        <f t="shared" si="258"/>
        <v>0</v>
      </c>
      <c r="CR1828" s="222"/>
      <c r="CS1828" s="222"/>
      <c r="CT1828" s="222"/>
      <c r="CU1828" s="222"/>
      <c r="CV1828" s="222"/>
      <c r="CW1828" s="222"/>
      <c r="CX1828" s="222"/>
      <c r="CY1828" s="222"/>
      <c r="CZ1828" s="222"/>
      <c r="DA1828" s="222"/>
      <c r="DB1828" s="224">
        <f t="shared" si="259"/>
        <v>0</v>
      </c>
      <c r="DC1828" s="224">
        <f t="shared" si="260"/>
        <v>0</v>
      </c>
      <c r="DD1828" s="224">
        <f t="shared" si="261"/>
        <v>0</v>
      </c>
      <c r="DE1828" s="225">
        <f t="shared" si="262"/>
        <v>0</v>
      </c>
      <c r="DF1828" s="222"/>
      <c r="DG1828" s="222"/>
    </row>
    <row r="1829" spans="90:111" x14ac:dyDescent="0.25">
      <c r="CL1829" s="223">
        <f t="shared" si="254"/>
        <v>0</v>
      </c>
      <c r="CM1829" s="223">
        <f t="shared" si="255"/>
        <v>0</v>
      </c>
      <c r="CN1829" s="223">
        <f t="shared" si="256"/>
        <v>0</v>
      </c>
      <c r="CO1829" s="223">
        <f t="shared" si="256"/>
        <v>0</v>
      </c>
      <c r="CP1829" s="223">
        <f t="shared" si="257"/>
        <v>0</v>
      </c>
      <c r="CQ1829" s="223">
        <f t="shared" si="258"/>
        <v>0</v>
      </c>
      <c r="CR1829" s="222"/>
      <c r="CS1829" s="222"/>
      <c r="CT1829" s="222"/>
      <c r="CU1829" s="222"/>
      <c r="CV1829" s="222"/>
      <c r="CW1829" s="222"/>
      <c r="CX1829" s="222"/>
      <c r="CY1829" s="222"/>
      <c r="CZ1829" s="222"/>
      <c r="DA1829" s="222"/>
      <c r="DB1829" s="224">
        <f t="shared" si="259"/>
        <v>0</v>
      </c>
      <c r="DC1829" s="224">
        <f t="shared" si="260"/>
        <v>0</v>
      </c>
      <c r="DD1829" s="224">
        <f t="shared" si="261"/>
        <v>0</v>
      </c>
      <c r="DE1829" s="225">
        <f t="shared" si="262"/>
        <v>0</v>
      </c>
      <c r="DF1829" s="222"/>
      <c r="DG1829" s="222"/>
    </row>
    <row r="1830" spans="90:111" x14ac:dyDescent="0.25">
      <c r="CL1830" s="223">
        <f t="shared" si="254"/>
        <v>0</v>
      </c>
      <c r="CM1830" s="223">
        <f t="shared" si="255"/>
        <v>0</v>
      </c>
      <c r="CN1830" s="223">
        <f t="shared" si="256"/>
        <v>0</v>
      </c>
      <c r="CO1830" s="223">
        <f t="shared" si="256"/>
        <v>0</v>
      </c>
      <c r="CP1830" s="223">
        <f t="shared" si="257"/>
        <v>0</v>
      </c>
      <c r="CQ1830" s="223">
        <f t="shared" si="258"/>
        <v>0</v>
      </c>
      <c r="CR1830" s="222"/>
      <c r="CS1830" s="222"/>
      <c r="CT1830" s="222"/>
      <c r="CU1830" s="222"/>
      <c r="CV1830" s="222"/>
      <c r="CW1830" s="222"/>
      <c r="CX1830" s="222"/>
      <c r="CY1830" s="222"/>
      <c r="CZ1830" s="222"/>
      <c r="DA1830" s="222"/>
      <c r="DB1830" s="224">
        <f t="shared" si="259"/>
        <v>0</v>
      </c>
      <c r="DC1830" s="224">
        <f t="shared" si="260"/>
        <v>0</v>
      </c>
      <c r="DD1830" s="224">
        <f t="shared" si="261"/>
        <v>0</v>
      </c>
      <c r="DE1830" s="225">
        <f t="shared" si="262"/>
        <v>0</v>
      </c>
      <c r="DF1830" s="222"/>
      <c r="DG1830" s="222"/>
    </row>
    <row r="1831" spans="90:111" x14ac:dyDescent="0.25">
      <c r="CL1831" s="223">
        <f t="shared" si="254"/>
        <v>0</v>
      </c>
      <c r="CM1831" s="223">
        <f t="shared" si="255"/>
        <v>0</v>
      </c>
      <c r="CN1831" s="223">
        <f t="shared" si="256"/>
        <v>0</v>
      </c>
      <c r="CO1831" s="223">
        <f t="shared" si="256"/>
        <v>0</v>
      </c>
      <c r="CP1831" s="223">
        <f t="shared" si="257"/>
        <v>0</v>
      </c>
      <c r="CQ1831" s="223">
        <f t="shared" si="258"/>
        <v>0</v>
      </c>
      <c r="CR1831" s="222"/>
      <c r="CS1831" s="222"/>
      <c r="CT1831" s="222"/>
      <c r="CU1831" s="222"/>
      <c r="CV1831" s="222"/>
      <c r="CW1831" s="222"/>
      <c r="CX1831" s="222"/>
      <c r="CY1831" s="222"/>
      <c r="CZ1831" s="222"/>
      <c r="DA1831" s="222"/>
      <c r="DB1831" s="224">
        <f t="shared" si="259"/>
        <v>0</v>
      </c>
      <c r="DC1831" s="224">
        <f t="shared" si="260"/>
        <v>0</v>
      </c>
      <c r="DD1831" s="224">
        <f t="shared" si="261"/>
        <v>0</v>
      </c>
      <c r="DE1831" s="225">
        <f t="shared" si="262"/>
        <v>0</v>
      </c>
      <c r="DF1831" s="222"/>
      <c r="DG1831" s="222"/>
    </row>
    <row r="1832" spans="90:111" x14ac:dyDescent="0.25">
      <c r="CL1832" s="223">
        <f t="shared" si="254"/>
        <v>0</v>
      </c>
      <c r="CM1832" s="223">
        <f t="shared" si="255"/>
        <v>0</v>
      </c>
      <c r="CN1832" s="223">
        <f t="shared" si="256"/>
        <v>0</v>
      </c>
      <c r="CO1832" s="223">
        <f t="shared" si="256"/>
        <v>0</v>
      </c>
      <c r="CP1832" s="223">
        <f t="shared" si="257"/>
        <v>0</v>
      </c>
      <c r="CQ1832" s="223">
        <f t="shared" si="258"/>
        <v>0</v>
      </c>
      <c r="CR1832" s="222"/>
      <c r="CS1832" s="222"/>
      <c r="CT1832" s="222"/>
      <c r="CU1832" s="222"/>
      <c r="CV1832" s="222"/>
      <c r="CW1832" s="222"/>
      <c r="CX1832" s="222"/>
      <c r="CY1832" s="222"/>
      <c r="CZ1832" s="222"/>
      <c r="DA1832" s="222"/>
      <c r="DB1832" s="224">
        <f t="shared" si="259"/>
        <v>0</v>
      </c>
      <c r="DC1832" s="224">
        <f t="shared" si="260"/>
        <v>0</v>
      </c>
      <c r="DD1832" s="224">
        <f t="shared" si="261"/>
        <v>0</v>
      </c>
      <c r="DE1832" s="225">
        <f t="shared" si="262"/>
        <v>0</v>
      </c>
      <c r="DF1832" s="222"/>
      <c r="DG1832" s="222"/>
    </row>
    <row r="1833" spans="90:111" x14ac:dyDescent="0.25">
      <c r="CL1833" s="223">
        <f t="shared" si="254"/>
        <v>0</v>
      </c>
      <c r="CM1833" s="223">
        <f t="shared" si="255"/>
        <v>0</v>
      </c>
      <c r="CN1833" s="223">
        <f t="shared" si="256"/>
        <v>0</v>
      </c>
      <c r="CO1833" s="223">
        <f t="shared" si="256"/>
        <v>0</v>
      </c>
      <c r="CP1833" s="223">
        <f t="shared" si="257"/>
        <v>0</v>
      </c>
      <c r="CQ1833" s="223">
        <f t="shared" si="258"/>
        <v>0</v>
      </c>
      <c r="CR1833" s="222"/>
      <c r="CS1833" s="222"/>
      <c r="CT1833" s="222"/>
      <c r="CU1833" s="222"/>
      <c r="CV1833" s="222"/>
      <c r="CW1833" s="222"/>
      <c r="CX1833" s="222"/>
      <c r="CY1833" s="222"/>
      <c r="CZ1833" s="222"/>
      <c r="DA1833" s="222"/>
      <c r="DB1833" s="224">
        <f t="shared" si="259"/>
        <v>0</v>
      </c>
      <c r="DC1833" s="224">
        <f t="shared" si="260"/>
        <v>0</v>
      </c>
      <c r="DD1833" s="224">
        <f t="shared" si="261"/>
        <v>0</v>
      </c>
      <c r="DE1833" s="225">
        <f t="shared" si="262"/>
        <v>0</v>
      </c>
      <c r="DF1833" s="222"/>
      <c r="DG1833" s="222"/>
    </row>
    <row r="1834" spans="90:111" x14ac:dyDescent="0.25">
      <c r="CL1834" s="223">
        <f t="shared" si="254"/>
        <v>0</v>
      </c>
      <c r="CM1834" s="223">
        <f t="shared" si="255"/>
        <v>0</v>
      </c>
      <c r="CN1834" s="223">
        <f t="shared" si="256"/>
        <v>0</v>
      </c>
      <c r="CO1834" s="223">
        <f t="shared" si="256"/>
        <v>0</v>
      </c>
      <c r="CP1834" s="223">
        <f t="shared" si="257"/>
        <v>0</v>
      </c>
      <c r="CQ1834" s="223">
        <f t="shared" si="258"/>
        <v>0</v>
      </c>
      <c r="CR1834" s="222"/>
      <c r="CS1834" s="222"/>
      <c r="CT1834" s="222"/>
      <c r="CU1834" s="222"/>
      <c r="CV1834" s="222"/>
      <c r="CW1834" s="222"/>
      <c r="CX1834" s="222"/>
      <c r="CY1834" s="222"/>
      <c r="CZ1834" s="222"/>
      <c r="DA1834" s="222"/>
      <c r="DB1834" s="224">
        <f t="shared" si="259"/>
        <v>0</v>
      </c>
      <c r="DC1834" s="224">
        <f t="shared" si="260"/>
        <v>0</v>
      </c>
      <c r="DD1834" s="224">
        <f t="shared" si="261"/>
        <v>0</v>
      </c>
      <c r="DE1834" s="225">
        <f t="shared" si="262"/>
        <v>0</v>
      </c>
      <c r="DF1834" s="222"/>
      <c r="DG1834" s="222"/>
    </row>
    <row r="1835" spans="90:111" x14ac:dyDescent="0.25">
      <c r="CL1835" s="223">
        <f t="shared" si="254"/>
        <v>0</v>
      </c>
      <c r="CM1835" s="223">
        <f t="shared" si="255"/>
        <v>0</v>
      </c>
      <c r="CN1835" s="223">
        <f t="shared" si="256"/>
        <v>0</v>
      </c>
      <c r="CO1835" s="223">
        <f t="shared" si="256"/>
        <v>0</v>
      </c>
      <c r="CP1835" s="223">
        <f t="shared" si="257"/>
        <v>0</v>
      </c>
      <c r="CQ1835" s="223">
        <f t="shared" si="258"/>
        <v>0</v>
      </c>
      <c r="CR1835" s="222"/>
      <c r="CS1835" s="222"/>
      <c r="CT1835" s="222"/>
      <c r="CU1835" s="222"/>
      <c r="CV1835" s="222"/>
      <c r="CW1835" s="222"/>
      <c r="CX1835" s="222"/>
      <c r="CY1835" s="222"/>
      <c r="CZ1835" s="222"/>
      <c r="DA1835" s="222"/>
      <c r="DB1835" s="224">
        <f t="shared" si="259"/>
        <v>0</v>
      </c>
      <c r="DC1835" s="224">
        <f t="shared" si="260"/>
        <v>0</v>
      </c>
      <c r="DD1835" s="224">
        <f t="shared" si="261"/>
        <v>0</v>
      </c>
      <c r="DE1835" s="225">
        <f t="shared" si="262"/>
        <v>0</v>
      </c>
      <c r="DF1835" s="222"/>
      <c r="DG1835" s="222"/>
    </row>
    <row r="1836" spans="90:111" x14ac:dyDescent="0.25">
      <c r="CL1836" s="223">
        <f t="shared" si="254"/>
        <v>0</v>
      </c>
      <c r="CM1836" s="223">
        <f t="shared" si="255"/>
        <v>0</v>
      </c>
      <c r="CN1836" s="223">
        <f t="shared" si="256"/>
        <v>0</v>
      </c>
      <c r="CO1836" s="223">
        <f t="shared" si="256"/>
        <v>0</v>
      </c>
      <c r="CP1836" s="223">
        <f t="shared" si="257"/>
        <v>0</v>
      </c>
      <c r="CQ1836" s="223">
        <f t="shared" si="258"/>
        <v>0</v>
      </c>
      <c r="CR1836" s="222"/>
      <c r="CS1836" s="222"/>
      <c r="CT1836" s="222"/>
      <c r="CU1836" s="222"/>
      <c r="CV1836" s="222"/>
      <c r="CW1836" s="222"/>
      <c r="CX1836" s="222"/>
      <c r="CY1836" s="222"/>
      <c r="CZ1836" s="222"/>
      <c r="DA1836" s="222"/>
      <c r="DB1836" s="224">
        <f t="shared" si="259"/>
        <v>0</v>
      </c>
      <c r="DC1836" s="224">
        <f t="shared" si="260"/>
        <v>0</v>
      </c>
      <c r="DD1836" s="224">
        <f t="shared" si="261"/>
        <v>0</v>
      </c>
      <c r="DE1836" s="225">
        <f t="shared" si="262"/>
        <v>0</v>
      </c>
      <c r="DF1836" s="222"/>
      <c r="DG1836" s="222"/>
    </row>
    <row r="1837" spans="90:111" x14ac:dyDescent="0.25">
      <c r="CL1837" s="223">
        <f t="shared" si="254"/>
        <v>0</v>
      </c>
      <c r="CM1837" s="223">
        <f t="shared" si="255"/>
        <v>0</v>
      </c>
      <c r="CN1837" s="223">
        <f t="shared" si="256"/>
        <v>0</v>
      </c>
      <c r="CO1837" s="223">
        <f t="shared" si="256"/>
        <v>0</v>
      </c>
      <c r="CP1837" s="223">
        <f t="shared" si="257"/>
        <v>0</v>
      </c>
      <c r="CQ1837" s="223">
        <f t="shared" si="258"/>
        <v>0</v>
      </c>
      <c r="CR1837" s="222"/>
      <c r="CS1837" s="222"/>
      <c r="CT1837" s="222"/>
      <c r="CU1837" s="222"/>
      <c r="CV1837" s="222"/>
      <c r="CW1837" s="222"/>
      <c r="CX1837" s="222"/>
      <c r="CY1837" s="222"/>
      <c r="CZ1837" s="222"/>
      <c r="DA1837" s="222"/>
      <c r="DB1837" s="224">
        <f t="shared" si="259"/>
        <v>0</v>
      </c>
      <c r="DC1837" s="224">
        <f t="shared" si="260"/>
        <v>0</v>
      </c>
      <c r="DD1837" s="224">
        <f t="shared" si="261"/>
        <v>0</v>
      </c>
      <c r="DE1837" s="225">
        <f t="shared" si="262"/>
        <v>0</v>
      </c>
      <c r="DF1837" s="222"/>
      <c r="DG1837" s="222"/>
    </row>
    <row r="1838" spans="90:111" x14ac:dyDescent="0.25">
      <c r="CL1838" s="223">
        <f t="shared" si="254"/>
        <v>0</v>
      </c>
      <c r="CM1838" s="223">
        <f t="shared" si="255"/>
        <v>0</v>
      </c>
      <c r="CN1838" s="223">
        <f t="shared" si="256"/>
        <v>0</v>
      </c>
      <c r="CO1838" s="223">
        <f t="shared" si="256"/>
        <v>0</v>
      </c>
      <c r="CP1838" s="223">
        <f t="shared" si="257"/>
        <v>0</v>
      </c>
      <c r="CQ1838" s="223">
        <f t="shared" si="258"/>
        <v>0</v>
      </c>
      <c r="CR1838" s="222"/>
      <c r="CS1838" s="222"/>
      <c r="CT1838" s="222"/>
      <c r="CU1838" s="222"/>
      <c r="CV1838" s="222"/>
      <c r="CW1838" s="222"/>
      <c r="CX1838" s="222"/>
      <c r="CY1838" s="222"/>
      <c r="CZ1838" s="222"/>
      <c r="DA1838" s="222"/>
      <c r="DB1838" s="224">
        <f t="shared" si="259"/>
        <v>0</v>
      </c>
      <c r="DC1838" s="224">
        <f t="shared" si="260"/>
        <v>0</v>
      </c>
      <c r="DD1838" s="224">
        <f t="shared" si="261"/>
        <v>0</v>
      </c>
      <c r="DE1838" s="225">
        <f t="shared" si="262"/>
        <v>0</v>
      </c>
      <c r="DF1838" s="222"/>
      <c r="DG1838" s="222"/>
    </row>
    <row r="1839" spans="90:111" x14ac:dyDescent="0.25">
      <c r="CL1839" s="223">
        <f t="shared" si="254"/>
        <v>0</v>
      </c>
      <c r="CM1839" s="223">
        <f t="shared" si="255"/>
        <v>0</v>
      </c>
      <c r="CN1839" s="223">
        <f t="shared" si="256"/>
        <v>0</v>
      </c>
      <c r="CO1839" s="223">
        <f t="shared" si="256"/>
        <v>0</v>
      </c>
      <c r="CP1839" s="223">
        <f t="shared" si="257"/>
        <v>0</v>
      </c>
      <c r="CQ1839" s="223">
        <f t="shared" si="258"/>
        <v>0</v>
      </c>
      <c r="CR1839" s="222"/>
      <c r="CS1839" s="222"/>
      <c r="CT1839" s="222"/>
      <c r="CU1839" s="222"/>
      <c r="CV1839" s="222"/>
      <c r="CW1839" s="222"/>
      <c r="CX1839" s="222"/>
      <c r="CY1839" s="222"/>
      <c r="CZ1839" s="222"/>
      <c r="DA1839" s="222"/>
      <c r="DB1839" s="224">
        <f t="shared" si="259"/>
        <v>0</v>
      </c>
      <c r="DC1839" s="224">
        <f t="shared" si="260"/>
        <v>0</v>
      </c>
      <c r="DD1839" s="224">
        <f t="shared" si="261"/>
        <v>0</v>
      </c>
      <c r="DE1839" s="225">
        <f t="shared" si="262"/>
        <v>0</v>
      </c>
      <c r="DF1839" s="222"/>
      <c r="DG1839" s="222"/>
    </row>
    <row r="1840" spans="90:111" x14ac:dyDescent="0.25">
      <c r="CL1840" s="223">
        <f t="shared" si="254"/>
        <v>0</v>
      </c>
      <c r="CM1840" s="223">
        <f t="shared" si="255"/>
        <v>0</v>
      </c>
      <c r="CN1840" s="223">
        <f t="shared" si="256"/>
        <v>0</v>
      </c>
      <c r="CO1840" s="223">
        <f t="shared" si="256"/>
        <v>0</v>
      </c>
      <c r="CP1840" s="223">
        <f t="shared" si="257"/>
        <v>0</v>
      </c>
      <c r="CQ1840" s="223">
        <f t="shared" si="258"/>
        <v>0</v>
      </c>
      <c r="CR1840" s="222"/>
      <c r="CS1840" s="222"/>
      <c r="CT1840" s="222"/>
      <c r="CU1840" s="222"/>
      <c r="CV1840" s="222"/>
      <c r="CW1840" s="222"/>
      <c r="CX1840" s="222"/>
      <c r="CY1840" s="222"/>
      <c r="CZ1840" s="222"/>
      <c r="DA1840" s="222"/>
      <c r="DB1840" s="224">
        <f t="shared" si="259"/>
        <v>0</v>
      </c>
      <c r="DC1840" s="224">
        <f t="shared" si="260"/>
        <v>0</v>
      </c>
      <c r="DD1840" s="224">
        <f t="shared" si="261"/>
        <v>0</v>
      </c>
      <c r="DE1840" s="225">
        <f t="shared" si="262"/>
        <v>0</v>
      </c>
      <c r="DF1840" s="222"/>
      <c r="DG1840" s="222"/>
    </row>
    <row r="1841" spans="90:111" x14ac:dyDescent="0.25">
      <c r="CL1841" s="223">
        <f t="shared" si="254"/>
        <v>0</v>
      </c>
      <c r="CM1841" s="223">
        <f t="shared" si="255"/>
        <v>0</v>
      </c>
      <c r="CN1841" s="223">
        <f t="shared" si="256"/>
        <v>0</v>
      </c>
      <c r="CO1841" s="223">
        <f t="shared" si="256"/>
        <v>0</v>
      </c>
      <c r="CP1841" s="223">
        <f t="shared" si="257"/>
        <v>0</v>
      </c>
      <c r="CQ1841" s="223">
        <f t="shared" si="258"/>
        <v>0</v>
      </c>
      <c r="CR1841" s="222"/>
      <c r="CS1841" s="222"/>
      <c r="CT1841" s="222"/>
      <c r="CU1841" s="222"/>
      <c r="CV1841" s="222"/>
      <c r="CW1841" s="222"/>
      <c r="CX1841" s="222"/>
      <c r="CY1841" s="222"/>
      <c r="CZ1841" s="222"/>
      <c r="DA1841" s="222"/>
      <c r="DB1841" s="224">
        <f t="shared" si="259"/>
        <v>0</v>
      </c>
      <c r="DC1841" s="224">
        <f t="shared" si="260"/>
        <v>0</v>
      </c>
      <c r="DD1841" s="224">
        <f t="shared" si="261"/>
        <v>0</v>
      </c>
      <c r="DE1841" s="225">
        <f t="shared" si="262"/>
        <v>0</v>
      </c>
      <c r="DF1841" s="222"/>
      <c r="DG1841" s="222"/>
    </row>
    <row r="1842" spans="90:111" x14ac:dyDescent="0.25">
      <c r="CL1842" s="223">
        <f t="shared" si="254"/>
        <v>0</v>
      </c>
      <c r="CM1842" s="223">
        <f t="shared" si="255"/>
        <v>0</v>
      </c>
      <c r="CN1842" s="223">
        <f t="shared" si="256"/>
        <v>0</v>
      </c>
      <c r="CO1842" s="223">
        <f t="shared" si="256"/>
        <v>0</v>
      </c>
      <c r="CP1842" s="223">
        <f t="shared" si="257"/>
        <v>0</v>
      </c>
      <c r="CQ1842" s="223">
        <f t="shared" si="258"/>
        <v>0</v>
      </c>
      <c r="CR1842" s="222"/>
      <c r="CS1842" s="222"/>
      <c r="CT1842" s="222"/>
      <c r="CU1842" s="222"/>
      <c r="CV1842" s="222"/>
      <c r="CW1842" s="222"/>
      <c r="CX1842" s="222"/>
      <c r="CY1842" s="222"/>
      <c r="CZ1842" s="222"/>
      <c r="DA1842" s="222"/>
      <c r="DB1842" s="224">
        <f t="shared" si="259"/>
        <v>0</v>
      </c>
      <c r="DC1842" s="224">
        <f t="shared" si="260"/>
        <v>0</v>
      </c>
      <c r="DD1842" s="224">
        <f t="shared" si="261"/>
        <v>0</v>
      </c>
      <c r="DE1842" s="225">
        <f t="shared" si="262"/>
        <v>0</v>
      </c>
      <c r="DF1842" s="222"/>
      <c r="DG1842" s="222"/>
    </row>
    <row r="1843" spans="90:111" x14ac:dyDescent="0.25">
      <c r="CL1843" s="223">
        <f t="shared" si="254"/>
        <v>0</v>
      </c>
      <c r="CM1843" s="223">
        <f t="shared" si="255"/>
        <v>0</v>
      </c>
      <c r="CN1843" s="223">
        <f t="shared" si="256"/>
        <v>0</v>
      </c>
      <c r="CO1843" s="223">
        <f t="shared" si="256"/>
        <v>0</v>
      </c>
      <c r="CP1843" s="223">
        <f t="shared" si="257"/>
        <v>0</v>
      </c>
      <c r="CQ1843" s="223">
        <f t="shared" si="258"/>
        <v>0</v>
      </c>
      <c r="CR1843" s="222"/>
      <c r="CS1843" s="222"/>
      <c r="CT1843" s="222"/>
      <c r="CU1843" s="222"/>
      <c r="CV1843" s="222"/>
      <c r="CW1843" s="222"/>
      <c r="CX1843" s="222"/>
      <c r="CY1843" s="222"/>
      <c r="CZ1843" s="222"/>
      <c r="DA1843" s="222"/>
      <c r="DB1843" s="224">
        <f t="shared" si="259"/>
        <v>0</v>
      </c>
      <c r="DC1843" s="224">
        <f t="shared" si="260"/>
        <v>0</v>
      </c>
      <c r="DD1843" s="224">
        <f t="shared" si="261"/>
        <v>0</v>
      </c>
      <c r="DE1843" s="225">
        <f t="shared" si="262"/>
        <v>0</v>
      </c>
      <c r="DF1843" s="222"/>
      <c r="DG1843" s="222"/>
    </row>
    <row r="1844" spans="90:111" x14ac:dyDescent="0.25">
      <c r="CL1844" s="223">
        <f t="shared" si="254"/>
        <v>0</v>
      </c>
      <c r="CM1844" s="223">
        <f t="shared" si="255"/>
        <v>0</v>
      </c>
      <c r="CN1844" s="223">
        <f t="shared" si="256"/>
        <v>0</v>
      </c>
      <c r="CO1844" s="223">
        <f t="shared" si="256"/>
        <v>0</v>
      </c>
      <c r="CP1844" s="223">
        <f t="shared" si="257"/>
        <v>0</v>
      </c>
      <c r="CQ1844" s="223">
        <f t="shared" si="258"/>
        <v>0</v>
      </c>
      <c r="CR1844" s="222"/>
      <c r="CS1844" s="222"/>
      <c r="CT1844" s="222"/>
      <c r="CU1844" s="222"/>
      <c r="CV1844" s="222"/>
      <c r="CW1844" s="222"/>
      <c r="CX1844" s="222"/>
      <c r="CY1844" s="222"/>
      <c r="CZ1844" s="222"/>
      <c r="DA1844" s="222"/>
      <c r="DB1844" s="224">
        <f t="shared" si="259"/>
        <v>0</v>
      </c>
      <c r="DC1844" s="224">
        <f t="shared" si="260"/>
        <v>0</v>
      </c>
      <c r="DD1844" s="224">
        <f t="shared" si="261"/>
        <v>0</v>
      </c>
      <c r="DE1844" s="225">
        <f t="shared" si="262"/>
        <v>0</v>
      </c>
      <c r="DF1844" s="222"/>
      <c r="DG1844" s="222"/>
    </row>
    <row r="1845" spans="90:111" x14ac:dyDescent="0.25">
      <c r="CL1845" s="223">
        <f t="shared" si="254"/>
        <v>0</v>
      </c>
      <c r="CM1845" s="223">
        <f t="shared" si="255"/>
        <v>0</v>
      </c>
      <c r="CN1845" s="223">
        <f t="shared" si="256"/>
        <v>0</v>
      </c>
      <c r="CO1845" s="223">
        <f t="shared" si="256"/>
        <v>0</v>
      </c>
      <c r="CP1845" s="223">
        <f t="shared" si="257"/>
        <v>0</v>
      </c>
      <c r="CQ1845" s="223">
        <f t="shared" si="258"/>
        <v>0</v>
      </c>
      <c r="CR1845" s="222"/>
      <c r="CS1845" s="222"/>
      <c r="CT1845" s="222"/>
      <c r="CU1845" s="222"/>
      <c r="CV1845" s="222"/>
      <c r="CW1845" s="222"/>
      <c r="CX1845" s="222"/>
      <c r="CY1845" s="222"/>
      <c r="CZ1845" s="222"/>
      <c r="DA1845" s="222"/>
      <c r="DB1845" s="224">
        <f t="shared" si="259"/>
        <v>0</v>
      </c>
      <c r="DC1845" s="224">
        <f t="shared" si="260"/>
        <v>0</v>
      </c>
      <c r="DD1845" s="224">
        <f t="shared" si="261"/>
        <v>0</v>
      </c>
      <c r="DE1845" s="225">
        <f t="shared" si="262"/>
        <v>0</v>
      </c>
      <c r="DF1845" s="222"/>
      <c r="DG1845" s="222"/>
    </row>
    <row r="1846" spans="90:111" x14ac:dyDescent="0.25">
      <c r="CL1846" s="223">
        <f t="shared" si="254"/>
        <v>0</v>
      </c>
      <c r="CM1846" s="223">
        <f t="shared" si="255"/>
        <v>0</v>
      </c>
      <c r="CN1846" s="223">
        <f t="shared" si="256"/>
        <v>0</v>
      </c>
      <c r="CO1846" s="223">
        <f t="shared" si="256"/>
        <v>0</v>
      </c>
      <c r="CP1846" s="223">
        <f t="shared" si="257"/>
        <v>0</v>
      </c>
      <c r="CQ1846" s="223">
        <f t="shared" si="258"/>
        <v>0</v>
      </c>
      <c r="CR1846" s="222"/>
      <c r="CS1846" s="222"/>
      <c r="CT1846" s="222"/>
      <c r="CU1846" s="222"/>
      <c r="CV1846" s="222"/>
      <c r="CW1846" s="222"/>
      <c r="CX1846" s="222"/>
      <c r="CY1846" s="222"/>
      <c r="CZ1846" s="222"/>
      <c r="DA1846" s="222"/>
      <c r="DB1846" s="224">
        <f t="shared" si="259"/>
        <v>0</v>
      </c>
      <c r="DC1846" s="224">
        <f t="shared" si="260"/>
        <v>0</v>
      </c>
      <c r="DD1846" s="224">
        <f t="shared" si="261"/>
        <v>0</v>
      </c>
      <c r="DE1846" s="225">
        <f t="shared" si="262"/>
        <v>0</v>
      </c>
      <c r="DF1846" s="222"/>
      <c r="DG1846" s="222"/>
    </row>
    <row r="1847" spans="90:111" x14ac:dyDescent="0.25">
      <c r="CL1847" s="223">
        <f t="shared" si="254"/>
        <v>0</v>
      </c>
      <c r="CM1847" s="223">
        <f t="shared" si="255"/>
        <v>0</v>
      </c>
      <c r="CN1847" s="223">
        <f t="shared" si="256"/>
        <v>0</v>
      </c>
      <c r="CO1847" s="223">
        <f t="shared" si="256"/>
        <v>0</v>
      </c>
      <c r="CP1847" s="223">
        <f t="shared" si="257"/>
        <v>0</v>
      </c>
      <c r="CQ1847" s="223">
        <f t="shared" si="258"/>
        <v>0</v>
      </c>
      <c r="CR1847" s="222"/>
      <c r="CS1847" s="222"/>
      <c r="CT1847" s="222"/>
      <c r="CU1847" s="222"/>
      <c r="CV1847" s="222"/>
      <c r="CW1847" s="222"/>
      <c r="CX1847" s="222"/>
      <c r="CY1847" s="222"/>
      <c r="CZ1847" s="222"/>
      <c r="DA1847" s="222"/>
      <c r="DB1847" s="224">
        <f t="shared" si="259"/>
        <v>0</v>
      </c>
      <c r="DC1847" s="224">
        <f t="shared" si="260"/>
        <v>0</v>
      </c>
      <c r="DD1847" s="224">
        <f t="shared" si="261"/>
        <v>0</v>
      </c>
      <c r="DE1847" s="225">
        <f t="shared" si="262"/>
        <v>0</v>
      </c>
      <c r="DF1847" s="222"/>
      <c r="DG1847" s="222"/>
    </row>
    <row r="1848" spans="90:111" x14ac:dyDescent="0.25">
      <c r="CL1848" s="223">
        <f t="shared" si="254"/>
        <v>0</v>
      </c>
      <c r="CM1848" s="223">
        <f t="shared" si="255"/>
        <v>0</v>
      </c>
      <c r="CN1848" s="223">
        <f t="shared" si="256"/>
        <v>0</v>
      </c>
      <c r="CO1848" s="223">
        <f t="shared" si="256"/>
        <v>0</v>
      </c>
      <c r="CP1848" s="223">
        <f t="shared" si="257"/>
        <v>0</v>
      </c>
      <c r="CQ1848" s="223">
        <f t="shared" si="258"/>
        <v>0</v>
      </c>
      <c r="CR1848" s="222"/>
      <c r="CS1848" s="222"/>
      <c r="CT1848" s="222"/>
      <c r="CU1848" s="222"/>
      <c r="CV1848" s="222"/>
      <c r="CW1848" s="222"/>
      <c r="CX1848" s="222"/>
      <c r="CY1848" s="222"/>
      <c r="CZ1848" s="222"/>
      <c r="DA1848" s="222"/>
      <c r="DB1848" s="224">
        <f t="shared" si="259"/>
        <v>0</v>
      </c>
      <c r="DC1848" s="224">
        <f t="shared" si="260"/>
        <v>0</v>
      </c>
      <c r="DD1848" s="224">
        <f t="shared" si="261"/>
        <v>0</v>
      </c>
      <c r="DE1848" s="225">
        <f t="shared" si="262"/>
        <v>0</v>
      </c>
      <c r="DF1848" s="222"/>
      <c r="DG1848" s="222"/>
    </row>
    <row r="1849" spans="90:111" x14ac:dyDescent="0.25">
      <c r="CL1849" s="223">
        <f t="shared" si="254"/>
        <v>0</v>
      </c>
      <c r="CM1849" s="223">
        <f t="shared" si="255"/>
        <v>0</v>
      </c>
      <c r="CN1849" s="223">
        <f t="shared" si="256"/>
        <v>0</v>
      </c>
      <c r="CO1849" s="223">
        <f t="shared" si="256"/>
        <v>0</v>
      </c>
      <c r="CP1849" s="223">
        <f t="shared" si="257"/>
        <v>0</v>
      </c>
      <c r="CQ1849" s="223">
        <f t="shared" si="258"/>
        <v>0</v>
      </c>
      <c r="CR1849" s="222"/>
      <c r="CS1849" s="222"/>
      <c r="CT1849" s="222"/>
      <c r="CU1849" s="222"/>
      <c r="CV1849" s="222"/>
      <c r="CW1849" s="222"/>
      <c r="CX1849" s="222"/>
      <c r="CY1849" s="222"/>
      <c r="CZ1849" s="222"/>
      <c r="DA1849" s="222"/>
      <c r="DB1849" s="224">
        <f t="shared" si="259"/>
        <v>0</v>
      </c>
      <c r="DC1849" s="224">
        <f t="shared" si="260"/>
        <v>0</v>
      </c>
      <c r="DD1849" s="224">
        <f t="shared" si="261"/>
        <v>0</v>
      </c>
      <c r="DE1849" s="225">
        <f t="shared" si="262"/>
        <v>0</v>
      </c>
      <c r="DF1849" s="222"/>
      <c r="DG1849" s="222"/>
    </row>
    <row r="1850" spans="90:111" x14ac:dyDescent="0.25">
      <c r="CL1850" s="223">
        <f t="shared" si="254"/>
        <v>0</v>
      </c>
      <c r="CM1850" s="223">
        <f t="shared" si="255"/>
        <v>0</v>
      </c>
      <c r="CN1850" s="223">
        <f t="shared" si="256"/>
        <v>0</v>
      </c>
      <c r="CO1850" s="223">
        <f t="shared" si="256"/>
        <v>0</v>
      </c>
      <c r="CP1850" s="223">
        <f t="shared" si="257"/>
        <v>0</v>
      </c>
      <c r="CQ1850" s="223">
        <f t="shared" si="258"/>
        <v>0</v>
      </c>
      <c r="CR1850" s="222"/>
      <c r="CS1850" s="222"/>
      <c r="CT1850" s="222"/>
      <c r="CU1850" s="222"/>
      <c r="CV1850" s="222"/>
      <c r="CW1850" s="222"/>
      <c r="CX1850" s="222"/>
      <c r="CY1850" s="222"/>
      <c r="CZ1850" s="222"/>
      <c r="DA1850" s="222"/>
      <c r="DB1850" s="224">
        <f t="shared" si="259"/>
        <v>0</v>
      </c>
      <c r="DC1850" s="224">
        <f t="shared" si="260"/>
        <v>0</v>
      </c>
      <c r="DD1850" s="224">
        <f t="shared" si="261"/>
        <v>0</v>
      </c>
      <c r="DE1850" s="225">
        <f t="shared" si="262"/>
        <v>0</v>
      </c>
      <c r="DF1850" s="222"/>
      <c r="DG1850" s="222"/>
    </row>
    <row r="1851" spans="90:111" x14ac:dyDescent="0.25">
      <c r="CL1851" s="223">
        <f t="shared" si="254"/>
        <v>0</v>
      </c>
      <c r="CM1851" s="223">
        <f t="shared" si="255"/>
        <v>0</v>
      </c>
      <c r="CN1851" s="223">
        <f t="shared" si="256"/>
        <v>0</v>
      </c>
      <c r="CO1851" s="223">
        <f t="shared" si="256"/>
        <v>0</v>
      </c>
      <c r="CP1851" s="223">
        <f t="shared" si="257"/>
        <v>0</v>
      </c>
      <c r="CQ1851" s="223">
        <f t="shared" si="258"/>
        <v>0</v>
      </c>
      <c r="CR1851" s="222"/>
      <c r="CS1851" s="222"/>
      <c r="CT1851" s="222"/>
      <c r="CU1851" s="222"/>
      <c r="CV1851" s="222"/>
      <c r="CW1851" s="222"/>
      <c r="CX1851" s="222"/>
      <c r="CY1851" s="222"/>
      <c r="CZ1851" s="222"/>
      <c r="DA1851" s="222"/>
      <c r="DB1851" s="224">
        <f t="shared" si="259"/>
        <v>0</v>
      </c>
      <c r="DC1851" s="224">
        <f t="shared" si="260"/>
        <v>0</v>
      </c>
      <c r="DD1851" s="224">
        <f t="shared" si="261"/>
        <v>0</v>
      </c>
      <c r="DE1851" s="225">
        <f t="shared" si="262"/>
        <v>0</v>
      </c>
      <c r="DF1851" s="222"/>
      <c r="DG1851" s="222"/>
    </row>
    <row r="1852" spans="90:111" x14ac:dyDescent="0.25">
      <c r="CL1852" s="223">
        <f t="shared" si="254"/>
        <v>0</v>
      </c>
      <c r="CM1852" s="223">
        <f t="shared" si="255"/>
        <v>0</v>
      </c>
      <c r="CN1852" s="223">
        <f t="shared" si="256"/>
        <v>0</v>
      </c>
      <c r="CO1852" s="223">
        <f t="shared" si="256"/>
        <v>0</v>
      </c>
      <c r="CP1852" s="223">
        <f t="shared" si="257"/>
        <v>0</v>
      </c>
      <c r="CQ1852" s="223">
        <f t="shared" si="258"/>
        <v>0</v>
      </c>
      <c r="CR1852" s="222"/>
      <c r="CS1852" s="222"/>
      <c r="CT1852" s="222"/>
      <c r="CU1852" s="222"/>
      <c r="CV1852" s="222"/>
      <c r="CW1852" s="222"/>
      <c r="CX1852" s="222"/>
      <c r="CY1852" s="222"/>
      <c r="CZ1852" s="222"/>
      <c r="DA1852" s="222"/>
      <c r="DB1852" s="224">
        <f t="shared" si="259"/>
        <v>0</v>
      </c>
      <c r="DC1852" s="224">
        <f t="shared" si="260"/>
        <v>0</v>
      </c>
      <c r="DD1852" s="224">
        <f t="shared" si="261"/>
        <v>0</v>
      </c>
      <c r="DE1852" s="225">
        <f t="shared" si="262"/>
        <v>0</v>
      </c>
      <c r="DF1852" s="222"/>
      <c r="DG1852" s="222"/>
    </row>
    <row r="1853" spans="90:111" x14ac:dyDescent="0.25">
      <c r="CL1853" s="223">
        <f t="shared" si="254"/>
        <v>0</v>
      </c>
      <c r="CM1853" s="223">
        <f t="shared" si="255"/>
        <v>0</v>
      </c>
      <c r="CN1853" s="223">
        <f t="shared" si="256"/>
        <v>0</v>
      </c>
      <c r="CO1853" s="223">
        <f t="shared" si="256"/>
        <v>0</v>
      </c>
      <c r="CP1853" s="223">
        <f t="shared" si="257"/>
        <v>0</v>
      </c>
      <c r="CQ1853" s="223">
        <f t="shared" si="258"/>
        <v>0</v>
      </c>
      <c r="CR1853" s="222"/>
      <c r="CS1853" s="222"/>
      <c r="CT1853" s="222"/>
      <c r="CU1853" s="222"/>
      <c r="CV1853" s="222"/>
      <c r="CW1853" s="222"/>
      <c r="CX1853" s="222"/>
      <c r="CY1853" s="222"/>
      <c r="CZ1853" s="222"/>
      <c r="DA1853" s="222"/>
      <c r="DB1853" s="224">
        <f t="shared" si="259"/>
        <v>0</v>
      </c>
      <c r="DC1853" s="224">
        <f t="shared" si="260"/>
        <v>0</v>
      </c>
      <c r="DD1853" s="224">
        <f t="shared" si="261"/>
        <v>0</v>
      </c>
      <c r="DE1853" s="225">
        <f t="shared" si="262"/>
        <v>0</v>
      </c>
      <c r="DF1853" s="222"/>
      <c r="DG1853" s="222"/>
    </row>
    <row r="1854" spans="90:111" x14ac:dyDescent="0.25">
      <c r="CL1854" s="223">
        <f t="shared" si="254"/>
        <v>0</v>
      </c>
      <c r="CM1854" s="223">
        <f t="shared" si="255"/>
        <v>0</v>
      </c>
      <c r="CN1854" s="223">
        <f t="shared" si="256"/>
        <v>0</v>
      </c>
      <c r="CO1854" s="223">
        <f t="shared" si="256"/>
        <v>0</v>
      </c>
      <c r="CP1854" s="223">
        <f t="shared" si="257"/>
        <v>0</v>
      </c>
      <c r="CQ1854" s="223">
        <f t="shared" si="258"/>
        <v>0</v>
      </c>
      <c r="CR1854" s="222"/>
      <c r="CS1854" s="222"/>
      <c r="CT1854" s="222"/>
      <c r="CU1854" s="222"/>
      <c r="CV1854" s="222"/>
      <c r="CW1854" s="222"/>
      <c r="CX1854" s="222"/>
      <c r="CY1854" s="222"/>
      <c r="CZ1854" s="222"/>
      <c r="DA1854" s="222"/>
      <c r="DB1854" s="224">
        <f t="shared" si="259"/>
        <v>0</v>
      </c>
      <c r="DC1854" s="224">
        <f t="shared" si="260"/>
        <v>0</v>
      </c>
      <c r="DD1854" s="224">
        <f t="shared" si="261"/>
        <v>0</v>
      </c>
      <c r="DE1854" s="225">
        <f t="shared" si="262"/>
        <v>0</v>
      </c>
      <c r="DF1854" s="222"/>
      <c r="DG1854" s="222"/>
    </row>
    <row r="1855" spans="90:111" x14ac:dyDescent="0.25">
      <c r="CL1855" s="223">
        <f t="shared" si="254"/>
        <v>0</v>
      </c>
      <c r="CM1855" s="223">
        <f t="shared" si="255"/>
        <v>0</v>
      </c>
      <c r="CN1855" s="223">
        <f t="shared" si="256"/>
        <v>0</v>
      </c>
      <c r="CO1855" s="223">
        <f t="shared" si="256"/>
        <v>0</v>
      </c>
      <c r="CP1855" s="223">
        <f t="shared" si="257"/>
        <v>0</v>
      </c>
      <c r="CQ1855" s="223">
        <f t="shared" si="258"/>
        <v>0</v>
      </c>
      <c r="CR1855" s="222"/>
      <c r="CS1855" s="222"/>
      <c r="CT1855" s="222"/>
      <c r="CU1855" s="222"/>
      <c r="CV1855" s="222"/>
      <c r="CW1855" s="222"/>
      <c r="CX1855" s="222"/>
      <c r="CY1855" s="222"/>
      <c r="CZ1855" s="222"/>
      <c r="DA1855" s="222"/>
      <c r="DB1855" s="224">
        <f t="shared" si="259"/>
        <v>0</v>
      </c>
      <c r="DC1855" s="224">
        <f t="shared" si="260"/>
        <v>0</v>
      </c>
      <c r="DD1855" s="224">
        <f t="shared" si="261"/>
        <v>0</v>
      </c>
      <c r="DE1855" s="225">
        <f t="shared" si="262"/>
        <v>0</v>
      </c>
      <c r="DF1855" s="222"/>
      <c r="DG1855" s="222"/>
    </row>
    <row r="1856" spans="90:111" x14ac:dyDescent="0.25">
      <c r="CL1856" s="223">
        <f t="shared" si="254"/>
        <v>0</v>
      </c>
      <c r="CM1856" s="223">
        <f t="shared" si="255"/>
        <v>0</v>
      </c>
      <c r="CN1856" s="223">
        <f t="shared" si="256"/>
        <v>0</v>
      </c>
      <c r="CO1856" s="223">
        <f t="shared" si="256"/>
        <v>0</v>
      </c>
      <c r="CP1856" s="223">
        <f t="shared" si="257"/>
        <v>0</v>
      </c>
      <c r="CQ1856" s="223">
        <f t="shared" si="258"/>
        <v>0</v>
      </c>
      <c r="CR1856" s="222"/>
      <c r="CS1856" s="222"/>
      <c r="CT1856" s="222"/>
      <c r="CU1856" s="222"/>
      <c r="CV1856" s="222"/>
      <c r="CW1856" s="222"/>
      <c r="CX1856" s="222"/>
      <c r="CY1856" s="222"/>
      <c r="CZ1856" s="222"/>
      <c r="DA1856" s="222"/>
      <c r="DB1856" s="224">
        <f t="shared" si="259"/>
        <v>0</v>
      </c>
      <c r="DC1856" s="224">
        <f t="shared" si="260"/>
        <v>0</v>
      </c>
      <c r="DD1856" s="224">
        <f t="shared" si="261"/>
        <v>0</v>
      </c>
      <c r="DE1856" s="225">
        <f t="shared" si="262"/>
        <v>0</v>
      </c>
      <c r="DF1856" s="222"/>
      <c r="DG1856" s="222"/>
    </row>
    <row r="1857" spans="90:111" x14ac:dyDescent="0.25">
      <c r="CL1857" s="223">
        <f t="shared" si="254"/>
        <v>0</v>
      </c>
      <c r="CM1857" s="223">
        <f t="shared" si="255"/>
        <v>0</v>
      </c>
      <c r="CN1857" s="223">
        <f t="shared" si="256"/>
        <v>0</v>
      </c>
      <c r="CO1857" s="223">
        <f t="shared" si="256"/>
        <v>0</v>
      </c>
      <c r="CP1857" s="223">
        <f t="shared" si="257"/>
        <v>0</v>
      </c>
      <c r="CQ1857" s="223">
        <f t="shared" si="258"/>
        <v>0</v>
      </c>
      <c r="CR1857" s="222"/>
      <c r="CS1857" s="222"/>
      <c r="CT1857" s="222"/>
      <c r="CU1857" s="222"/>
      <c r="CV1857" s="222"/>
      <c r="CW1857" s="222"/>
      <c r="CX1857" s="222"/>
      <c r="CY1857" s="222"/>
      <c r="CZ1857" s="222"/>
      <c r="DA1857" s="222"/>
      <c r="DB1857" s="224">
        <f t="shared" si="259"/>
        <v>0</v>
      </c>
      <c r="DC1857" s="224">
        <f t="shared" si="260"/>
        <v>0</v>
      </c>
      <c r="DD1857" s="224">
        <f t="shared" si="261"/>
        <v>0</v>
      </c>
      <c r="DE1857" s="225">
        <f t="shared" si="262"/>
        <v>0</v>
      </c>
      <c r="DF1857" s="222"/>
      <c r="DG1857" s="222"/>
    </row>
    <row r="1858" spans="90:111" x14ac:dyDescent="0.25">
      <c r="CL1858" s="223">
        <f t="shared" si="254"/>
        <v>0</v>
      </c>
      <c r="CM1858" s="223">
        <f t="shared" si="255"/>
        <v>0</v>
      </c>
      <c r="CN1858" s="223">
        <f t="shared" si="256"/>
        <v>0</v>
      </c>
      <c r="CO1858" s="223">
        <f t="shared" si="256"/>
        <v>0</v>
      </c>
      <c r="CP1858" s="223">
        <f t="shared" si="257"/>
        <v>0</v>
      </c>
      <c r="CQ1858" s="223">
        <f t="shared" si="258"/>
        <v>0</v>
      </c>
      <c r="CR1858" s="222"/>
      <c r="CS1858" s="222"/>
      <c r="CT1858" s="222"/>
      <c r="CU1858" s="222"/>
      <c r="CV1858" s="222"/>
      <c r="CW1858" s="222"/>
      <c r="CX1858" s="222"/>
      <c r="CY1858" s="222"/>
      <c r="CZ1858" s="222"/>
      <c r="DA1858" s="222"/>
      <c r="DB1858" s="224">
        <f t="shared" si="259"/>
        <v>0</v>
      </c>
      <c r="DC1858" s="224">
        <f t="shared" si="260"/>
        <v>0</v>
      </c>
      <c r="DD1858" s="224">
        <f t="shared" si="261"/>
        <v>0</v>
      </c>
      <c r="DE1858" s="225">
        <f t="shared" si="262"/>
        <v>0</v>
      </c>
      <c r="DF1858" s="222"/>
      <c r="DG1858" s="222"/>
    </row>
    <row r="1859" spans="90:111" x14ac:dyDescent="0.25">
      <c r="CL1859" s="223">
        <f t="shared" ref="CL1859:CL1922" si="263">SUM(BB1859:BL1859)+BR1859</f>
        <v>0</v>
      </c>
      <c r="CM1859" s="223">
        <f t="shared" ref="CM1859:CM1922" si="264">SUM(BM1859:BO1859)</f>
        <v>0</v>
      </c>
      <c r="CN1859" s="223">
        <f t="shared" ref="CN1859:CO1922" si="265">BP1859</f>
        <v>0</v>
      </c>
      <c r="CO1859" s="223">
        <f t="shared" si="265"/>
        <v>0</v>
      </c>
      <c r="CP1859" s="223">
        <f t="shared" ref="CP1859:CP1922" si="266">SUM(CL1859:CO1859)</f>
        <v>0</v>
      </c>
      <c r="CQ1859" s="223">
        <f t="shared" ref="CQ1859:CQ1922" si="267">CP1859-BU1859</f>
        <v>0</v>
      </c>
      <c r="CR1859" s="222"/>
      <c r="CS1859" s="222"/>
      <c r="CT1859" s="222"/>
      <c r="CU1859" s="222"/>
      <c r="CV1859" s="222"/>
      <c r="CW1859" s="222"/>
      <c r="CX1859" s="222"/>
      <c r="CY1859" s="222"/>
      <c r="CZ1859" s="222"/>
      <c r="DA1859" s="222"/>
      <c r="DB1859" s="224">
        <f t="shared" ref="DB1859:DB1922" si="268">SUM(BB1859:BE1859)+BM1859+BN1859</f>
        <v>0</v>
      </c>
      <c r="DC1859" s="224">
        <f t="shared" ref="DC1859:DC1922" si="269">BF1859+BG1859+BH1859+BI1859+BJ1859+BK1859+BL1859+BO1859+BR1859</f>
        <v>0</v>
      </c>
      <c r="DD1859" s="224">
        <f t="shared" ref="DD1859:DD1922" si="270">DC1859+DB1859</f>
        <v>0</v>
      </c>
      <c r="DE1859" s="225">
        <f t="shared" ref="DE1859:DE1922" si="271">DD1859-BS1859</f>
        <v>0</v>
      </c>
      <c r="DF1859" s="222"/>
      <c r="DG1859" s="222"/>
    </row>
    <row r="1860" spans="90:111" x14ac:dyDescent="0.25">
      <c r="CL1860" s="223">
        <f t="shared" si="263"/>
        <v>0</v>
      </c>
      <c r="CM1860" s="223">
        <f t="shared" si="264"/>
        <v>0</v>
      </c>
      <c r="CN1860" s="223">
        <f t="shared" si="265"/>
        <v>0</v>
      </c>
      <c r="CO1860" s="223">
        <f t="shared" si="265"/>
        <v>0</v>
      </c>
      <c r="CP1860" s="223">
        <f t="shared" si="266"/>
        <v>0</v>
      </c>
      <c r="CQ1860" s="223">
        <f t="shared" si="267"/>
        <v>0</v>
      </c>
      <c r="CR1860" s="222"/>
      <c r="CS1860" s="222"/>
      <c r="CT1860" s="222"/>
      <c r="CU1860" s="222"/>
      <c r="CV1860" s="222"/>
      <c r="CW1860" s="222"/>
      <c r="CX1860" s="222"/>
      <c r="CY1860" s="222"/>
      <c r="CZ1860" s="222"/>
      <c r="DA1860" s="222"/>
      <c r="DB1860" s="224">
        <f t="shared" si="268"/>
        <v>0</v>
      </c>
      <c r="DC1860" s="224">
        <f t="shared" si="269"/>
        <v>0</v>
      </c>
      <c r="DD1860" s="224">
        <f t="shared" si="270"/>
        <v>0</v>
      </c>
      <c r="DE1860" s="225">
        <f t="shared" si="271"/>
        <v>0</v>
      </c>
      <c r="DF1860" s="222"/>
      <c r="DG1860" s="222"/>
    </row>
    <row r="1861" spans="90:111" x14ac:dyDescent="0.25">
      <c r="CL1861" s="223">
        <f t="shared" si="263"/>
        <v>0</v>
      </c>
      <c r="CM1861" s="223">
        <f t="shared" si="264"/>
        <v>0</v>
      </c>
      <c r="CN1861" s="223">
        <f t="shared" si="265"/>
        <v>0</v>
      </c>
      <c r="CO1861" s="223">
        <f t="shared" si="265"/>
        <v>0</v>
      </c>
      <c r="CP1861" s="223">
        <f t="shared" si="266"/>
        <v>0</v>
      </c>
      <c r="CQ1861" s="223">
        <f t="shared" si="267"/>
        <v>0</v>
      </c>
      <c r="CR1861" s="222"/>
      <c r="CS1861" s="222"/>
      <c r="CT1861" s="222"/>
      <c r="CU1861" s="222"/>
      <c r="CV1861" s="222"/>
      <c r="CW1861" s="222"/>
      <c r="CX1861" s="222"/>
      <c r="CY1861" s="222"/>
      <c r="CZ1861" s="222"/>
      <c r="DA1861" s="222"/>
      <c r="DB1861" s="224">
        <f t="shared" si="268"/>
        <v>0</v>
      </c>
      <c r="DC1861" s="224">
        <f t="shared" si="269"/>
        <v>0</v>
      </c>
      <c r="DD1861" s="224">
        <f t="shared" si="270"/>
        <v>0</v>
      </c>
      <c r="DE1861" s="225">
        <f t="shared" si="271"/>
        <v>0</v>
      </c>
      <c r="DF1861" s="222"/>
      <c r="DG1861" s="222"/>
    </row>
    <row r="1862" spans="90:111" x14ac:dyDescent="0.25">
      <c r="CL1862" s="223">
        <f t="shared" si="263"/>
        <v>0</v>
      </c>
      <c r="CM1862" s="223">
        <f t="shared" si="264"/>
        <v>0</v>
      </c>
      <c r="CN1862" s="223">
        <f t="shared" si="265"/>
        <v>0</v>
      </c>
      <c r="CO1862" s="223">
        <f t="shared" si="265"/>
        <v>0</v>
      </c>
      <c r="CP1862" s="223">
        <f t="shared" si="266"/>
        <v>0</v>
      </c>
      <c r="CQ1862" s="223">
        <f t="shared" si="267"/>
        <v>0</v>
      </c>
      <c r="CR1862" s="222"/>
      <c r="CS1862" s="222"/>
      <c r="CT1862" s="222"/>
      <c r="CU1862" s="222"/>
      <c r="CV1862" s="222"/>
      <c r="CW1862" s="222"/>
      <c r="CX1862" s="222"/>
      <c r="CY1862" s="222"/>
      <c r="CZ1862" s="222"/>
      <c r="DA1862" s="222"/>
      <c r="DB1862" s="224">
        <f t="shared" si="268"/>
        <v>0</v>
      </c>
      <c r="DC1862" s="224">
        <f t="shared" si="269"/>
        <v>0</v>
      </c>
      <c r="DD1862" s="224">
        <f t="shared" si="270"/>
        <v>0</v>
      </c>
      <c r="DE1862" s="225">
        <f t="shared" si="271"/>
        <v>0</v>
      </c>
      <c r="DF1862" s="222"/>
      <c r="DG1862" s="222"/>
    </row>
    <row r="1863" spans="90:111" x14ac:dyDescent="0.25">
      <c r="CL1863" s="223">
        <f t="shared" si="263"/>
        <v>0</v>
      </c>
      <c r="CM1863" s="223">
        <f t="shared" si="264"/>
        <v>0</v>
      </c>
      <c r="CN1863" s="223">
        <f t="shared" si="265"/>
        <v>0</v>
      </c>
      <c r="CO1863" s="223">
        <f t="shared" si="265"/>
        <v>0</v>
      </c>
      <c r="CP1863" s="223">
        <f t="shared" si="266"/>
        <v>0</v>
      </c>
      <c r="CQ1863" s="223">
        <f t="shared" si="267"/>
        <v>0</v>
      </c>
      <c r="CR1863" s="222"/>
      <c r="CS1863" s="222"/>
      <c r="CT1863" s="222"/>
      <c r="CU1863" s="222"/>
      <c r="CV1863" s="222"/>
      <c r="CW1863" s="222"/>
      <c r="CX1863" s="222"/>
      <c r="CY1863" s="222"/>
      <c r="CZ1863" s="222"/>
      <c r="DA1863" s="222"/>
      <c r="DB1863" s="224">
        <f t="shared" si="268"/>
        <v>0</v>
      </c>
      <c r="DC1863" s="224">
        <f t="shared" si="269"/>
        <v>0</v>
      </c>
      <c r="DD1863" s="224">
        <f t="shared" si="270"/>
        <v>0</v>
      </c>
      <c r="DE1863" s="225">
        <f t="shared" si="271"/>
        <v>0</v>
      </c>
      <c r="DF1863" s="222"/>
      <c r="DG1863" s="222"/>
    </row>
    <row r="1864" spans="90:111" x14ac:dyDescent="0.25">
      <c r="CL1864" s="223">
        <f t="shared" si="263"/>
        <v>0</v>
      </c>
      <c r="CM1864" s="223">
        <f t="shared" si="264"/>
        <v>0</v>
      </c>
      <c r="CN1864" s="223">
        <f t="shared" si="265"/>
        <v>0</v>
      </c>
      <c r="CO1864" s="223">
        <f t="shared" si="265"/>
        <v>0</v>
      </c>
      <c r="CP1864" s="223">
        <f t="shared" si="266"/>
        <v>0</v>
      </c>
      <c r="CQ1864" s="223">
        <f t="shared" si="267"/>
        <v>0</v>
      </c>
      <c r="CR1864" s="222"/>
      <c r="CS1864" s="222"/>
      <c r="CT1864" s="222"/>
      <c r="CU1864" s="222"/>
      <c r="CV1864" s="222"/>
      <c r="CW1864" s="222"/>
      <c r="CX1864" s="222"/>
      <c r="CY1864" s="222"/>
      <c r="CZ1864" s="222"/>
      <c r="DA1864" s="222"/>
      <c r="DB1864" s="224">
        <f t="shared" si="268"/>
        <v>0</v>
      </c>
      <c r="DC1864" s="224">
        <f t="shared" si="269"/>
        <v>0</v>
      </c>
      <c r="DD1864" s="224">
        <f t="shared" si="270"/>
        <v>0</v>
      </c>
      <c r="DE1864" s="225">
        <f t="shared" si="271"/>
        <v>0</v>
      </c>
      <c r="DF1864" s="222"/>
      <c r="DG1864" s="222"/>
    </row>
    <row r="1865" spans="90:111" x14ac:dyDescent="0.25">
      <c r="CL1865" s="223">
        <f t="shared" si="263"/>
        <v>0</v>
      </c>
      <c r="CM1865" s="223">
        <f t="shared" si="264"/>
        <v>0</v>
      </c>
      <c r="CN1865" s="223">
        <f t="shared" si="265"/>
        <v>0</v>
      </c>
      <c r="CO1865" s="223">
        <f t="shared" si="265"/>
        <v>0</v>
      </c>
      <c r="CP1865" s="223">
        <f t="shared" si="266"/>
        <v>0</v>
      </c>
      <c r="CQ1865" s="223">
        <f t="shared" si="267"/>
        <v>0</v>
      </c>
      <c r="CR1865" s="222"/>
      <c r="CS1865" s="222"/>
      <c r="CT1865" s="222"/>
      <c r="CU1865" s="222"/>
      <c r="CV1865" s="222"/>
      <c r="CW1865" s="222"/>
      <c r="CX1865" s="222"/>
      <c r="CY1865" s="222"/>
      <c r="CZ1865" s="222"/>
      <c r="DA1865" s="222"/>
      <c r="DB1865" s="224">
        <f t="shared" si="268"/>
        <v>0</v>
      </c>
      <c r="DC1865" s="224">
        <f t="shared" si="269"/>
        <v>0</v>
      </c>
      <c r="DD1865" s="224">
        <f t="shared" si="270"/>
        <v>0</v>
      </c>
      <c r="DE1865" s="225">
        <f t="shared" si="271"/>
        <v>0</v>
      </c>
      <c r="DF1865" s="222"/>
      <c r="DG1865" s="222"/>
    </row>
    <row r="1866" spans="90:111" x14ac:dyDescent="0.25">
      <c r="CL1866" s="223">
        <f t="shared" si="263"/>
        <v>0</v>
      </c>
      <c r="CM1866" s="223">
        <f t="shared" si="264"/>
        <v>0</v>
      </c>
      <c r="CN1866" s="223">
        <f t="shared" si="265"/>
        <v>0</v>
      </c>
      <c r="CO1866" s="223">
        <f t="shared" si="265"/>
        <v>0</v>
      </c>
      <c r="CP1866" s="223">
        <f t="shared" si="266"/>
        <v>0</v>
      </c>
      <c r="CQ1866" s="223">
        <f t="shared" si="267"/>
        <v>0</v>
      </c>
      <c r="CR1866" s="222"/>
      <c r="CS1866" s="222"/>
      <c r="CT1866" s="222"/>
      <c r="CU1866" s="222"/>
      <c r="CV1866" s="222"/>
      <c r="CW1866" s="222"/>
      <c r="CX1866" s="222"/>
      <c r="CY1866" s="222"/>
      <c r="CZ1866" s="222"/>
      <c r="DA1866" s="222"/>
      <c r="DB1866" s="224">
        <f t="shared" si="268"/>
        <v>0</v>
      </c>
      <c r="DC1866" s="224">
        <f t="shared" si="269"/>
        <v>0</v>
      </c>
      <c r="DD1866" s="224">
        <f t="shared" si="270"/>
        <v>0</v>
      </c>
      <c r="DE1866" s="225">
        <f t="shared" si="271"/>
        <v>0</v>
      </c>
      <c r="DF1866" s="222"/>
      <c r="DG1866" s="222"/>
    </row>
    <row r="1867" spans="90:111" x14ac:dyDescent="0.25">
      <c r="CL1867" s="223">
        <f t="shared" si="263"/>
        <v>0</v>
      </c>
      <c r="CM1867" s="223">
        <f t="shared" si="264"/>
        <v>0</v>
      </c>
      <c r="CN1867" s="223">
        <f t="shared" si="265"/>
        <v>0</v>
      </c>
      <c r="CO1867" s="223">
        <f t="shared" si="265"/>
        <v>0</v>
      </c>
      <c r="CP1867" s="223">
        <f t="shared" si="266"/>
        <v>0</v>
      </c>
      <c r="CQ1867" s="223">
        <f t="shared" si="267"/>
        <v>0</v>
      </c>
      <c r="CR1867" s="222"/>
      <c r="CS1867" s="222"/>
      <c r="CT1867" s="222"/>
      <c r="CU1867" s="222"/>
      <c r="CV1867" s="222"/>
      <c r="CW1867" s="222"/>
      <c r="CX1867" s="222"/>
      <c r="CY1867" s="222"/>
      <c r="CZ1867" s="222"/>
      <c r="DA1867" s="222"/>
      <c r="DB1867" s="224">
        <f t="shared" si="268"/>
        <v>0</v>
      </c>
      <c r="DC1867" s="224">
        <f t="shared" si="269"/>
        <v>0</v>
      </c>
      <c r="DD1867" s="224">
        <f t="shared" si="270"/>
        <v>0</v>
      </c>
      <c r="DE1867" s="225">
        <f t="shared" si="271"/>
        <v>0</v>
      </c>
      <c r="DF1867" s="222"/>
      <c r="DG1867" s="222"/>
    </row>
    <row r="1868" spans="90:111" x14ac:dyDescent="0.25">
      <c r="CL1868" s="223">
        <f t="shared" si="263"/>
        <v>0</v>
      </c>
      <c r="CM1868" s="223">
        <f t="shared" si="264"/>
        <v>0</v>
      </c>
      <c r="CN1868" s="223">
        <f t="shared" si="265"/>
        <v>0</v>
      </c>
      <c r="CO1868" s="223">
        <f t="shared" si="265"/>
        <v>0</v>
      </c>
      <c r="CP1868" s="223">
        <f t="shared" si="266"/>
        <v>0</v>
      </c>
      <c r="CQ1868" s="223">
        <f t="shared" si="267"/>
        <v>0</v>
      </c>
      <c r="CR1868" s="222"/>
      <c r="CS1868" s="222"/>
      <c r="CT1868" s="222"/>
      <c r="CU1868" s="222"/>
      <c r="CV1868" s="222"/>
      <c r="CW1868" s="222"/>
      <c r="CX1868" s="222"/>
      <c r="CY1868" s="222"/>
      <c r="CZ1868" s="222"/>
      <c r="DA1868" s="222"/>
      <c r="DB1868" s="224">
        <f t="shared" si="268"/>
        <v>0</v>
      </c>
      <c r="DC1868" s="224">
        <f t="shared" si="269"/>
        <v>0</v>
      </c>
      <c r="DD1868" s="224">
        <f t="shared" si="270"/>
        <v>0</v>
      </c>
      <c r="DE1868" s="225">
        <f t="shared" si="271"/>
        <v>0</v>
      </c>
      <c r="DF1868" s="222"/>
      <c r="DG1868" s="222"/>
    </row>
    <row r="1869" spans="90:111" x14ac:dyDescent="0.25">
      <c r="CL1869" s="223">
        <f t="shared" si="263"/>
        <v>0</v>
      </c>
      <c r="CM1869" s="223">
        <f t="shared" si="264"/>
        <v>0</v>
      </c>
      <c r="CN1869" s="223">
        <f t="shared" si="265"/>
        <v>0</v>
      </c>
      <c r="CO1869" s="223">
        <f t="shared" si="265"/>
        <v>0</v>
      </c>
      <c r="CP1869" s="223">
        <f t="shared" si="266"/>
        <v>0</v>
      </c>
      <c r="CQ1869" s="223">
        <f t="shared" si="267"/>
        <v>0</v>
      </c>
      <c r="CR1869" s="222"/>
      <c r="CS1869" s="222"/>
      <c r="CT1869" s="222"/>
      <c r="CU1869" s="222"/>
      <c r="CV1869" s="222"/>
      <c r="CW1869" s="222"/>
      <c r="CX1869" s="222"/>
      <c r="CY1869" s="222"/>
      <c r="CZ1869" s="222"/>
      <c r="DA1869" s="222"/>
      <c r="DB1869" s="224">
        <f t="shared" si="268"/>
        <v>0</v>
      </c>
      <c r="DC1869" s="224">
        <f t="shared" si="269"/>
        <v>0</v>
      </c>
      <c r="DD1869" s="224">
        <f t="shared" si="270"/>
        <v>0</v>
      </c>
      <c r="DE1869" s="225">
        <f t="shared" si="271"/>
        <v>0</v>
      </c>
      <c r="DF1869" s="222"/>
      <c r="DG1869" s="222"/>
    </row>
    <row r="1870" spans="90:111" x14ac:dyDescent="0.25">
      <c r="CL1870" s="223">
        <f t="shared" si="263"/>
        <v>0</v>
      </c>
      <c r="CM1870" s="223">
        <f t="shared" si="264"/>
        <v>0</v>
      </c>
      <c r="CN1870" s="223">
        <f t="shared" si="265"/>
        <v>0</v>
      </c>
      <c r="CO1870" s="223">
        <f t="shared" si="265"/>
        <v>0</v>
      </c>
      <c r="CP1870" s="223">
        <f t="shared" si="266"/>
        <v>0</v>
      </c>
      <c r="CQ1870" s="223">
        <f t="shared" si="267"/>
        <v>0</v>
      </c>
      <c r="CR1870" s="222"/>
      <c r="CS1870" s="222"/>
      <c r="CT1870" s="222"/>
      <c r="CU1870" s="222"/>
      <c r="CV1870" s="222"/>
      <c r="CW1870" s="222"/>
      <c r="CX1870" s="222"/>
      <c r="CY1870" s="222"/>
      <c r="CZ1870" s="222"/>
      <c r="DA1870" s="222"/>
      <c r="DB1870" s="224">
        <f t="shared" si="268"/>
        <v>0</v>
      </c>
      <c r="DC1870" s="224">
        <f t="shared" si="269"/>
        <v>0</v>
      </c>
      <c r="DD1870" s="224">
        <f t="shared" si="270"/>
        <v>0</v>
      </c>
      <c r="DE1870" s="225">
        <f t="shared" si="271"/>
        <v>0</v>
      </c>
      <c r="DF1870" s="222"/>
      <c r="DG1870" s="222"/>
    </row>
    <row r="1871" spans="90:111" x14ac:dyDescent="0.25">
      <c r="CL1871" s="223">
        <f t="shared" si="263"/>
        <v>0</v>
      </c>
      <c r="CM1871" s="223">
        <f t="shared" si="264"/>
        <v>0</v>
      </c>
      <c r="CN1871" s="223">
        <f t="shared" si="265"/>
        <v>0</v>
      </c>
      <c r="CO1871" s="223">
        <f t="shared" si="265"/>
        <v>0</v>
      </c>
      <c r="CP1871" s="223">
        <f t="shared" si="266"/>
        <v>0</v>
      </c>
      <c r="CQ1871" s="223">
        <f t="shared" si="267"/>
        <v>0</v>
      </c>
      <c r="CR1871" s="222"/>
      <c r="CS1871" s="222"/>
      <c r="CT1871" s="222"/>
      <c r="CU1871" s="222"/>
      <c r="CV1871" s="222"/>
      <c r="CW1871" s="222"/>
      <c r="CX1871" s="222"/>
      <c r="CY1871" s="222"/>
      <c r="CZ1871" s="222"/>
      <c r="DA1871" s="222"/>
      <c r="DB1871" s="224">
        <f t="shared" si="268"/>
        <v>0</v>
      </c>
      <c r="DC1871" s="224">
        <f t="shared" si="269"/>
        <v>0</v>
      </c>
      <c r="DD1871" s="224">
        <f t="shared" si="270"/>
        <v>0</v>
      </c>
      <c r="DE1871" s="225">
        <f t="shared" si="271"/>
        <v>0</v>
      </c>
      <c r="DF1871" s="222"/>
      <c r="DG1871" s="222"/>
    </row>
    <row r="1872" spans="90:111" x14ac:dyDescent="0.25">
      <c r="CL1872" s="223">
        <f t="shared" si="263"/>
        <v>0</v>
      </c>
      <c r="CM1872" s="223">
        <f t="shared" si="264"/>
        <v>0</v>
      </c>
      <c r="CN1872" s="223">
        <f t="shared" si="265"/>
        <v>0</v>
      </c>
      <c r="CO1872" s="223">
        <f t="shared" si="265"/>
        <v>0</v>
      </c>
      <c r="CP1872" s="223">
        <f t="shared" si="266"/>
        <v>0</v>
      </c>
      <c r="CQ1872" s="223">
        <f t="shared" si="267"/>
        <v>0</v>
      </c>
      <c r="CR1872" s="222"/>
      <c r="CS1872" s="222"/>
      <c r="CT1872" s="222"/>
      <c r="CU1872" s="222"/>
      <c r="CV1872" s="222"/>
      <c r="CW1872" s="222"/>
      <c r="CX1872" s="222"/>
      <c r="CY1872" s="222"/>
      <c r="CZ1872" s="222"/>
      <c r="DA1872" s="222"/>
      <c r="DB1872" s="224">
        <f t="shared" si="268"/>
        <v>0</v>
      </c>
      <c r="DC1872" s="224">
        <f t="shared" si="269"/>
        <v>0</v>
      </c>
      <c r="DD1872" s="224">
        <f t="shared" si="270"/>
        <v>0</v>
      </c>
      <c r="DE1872" s="225">
        <f t="shared" si="271"/>
        <v>0</v>
      </c>
      <c r="DF1872" s="222"/>
      <c r="DG1872" s="222"/>
    </row>
    <row r="1873" spans="90:111" x14ac:dyDescent="0.25">
      <c r="CL1873" s="223">
        <f t="shared" si="263"/>
        <v>0</v>
      </c>
      <c r="CM1873" s="223">
        <f t="shared" si="264"/>
        <v>0</v>
      </c>
      <c r="CN1873" s="223">
        <f t="shared" si="265"/>
        <v>0</v>
      </c>
      <c r="CO1873" s="223">
        <f t="shared" si="265"/>
        <v>0</v>
      </c>
      <c r="CP1873" s="223">
        <f t="shared" si="266"/>
        <v>0</v>
      </c>
      <c r="CQ1873" s="223">
        <f t="shared" si="267"/>
        <v>0</v>
      </c>
      <c r="CR1873" s="222"/>
      <c r="CS1873" s="222"/>
      <c r="CT1873" s="222"/>
      <c r="CU1873" s="222"/>
      <c r="CV1873" s="222"/>
      <c r="CW1873" s="222"/>
      <c r="CX1873" s="222"/>
      <c r="CY1873" s="222"/>
      <c r="CZ1873" s="222"/>
      <c r="DA1873" s="222"/>
      <c r="DB1873" s="224">
        <f t="shared" si="268"/>
        <v>0</v>
      </c>
      <c r="DC1873" s="224">
        <f t="shared" si="269"/>
        <v>0</v>
      </c>
      <c r="DD1873" s="224">
        <f t="shared" si="270"/>
        <v>0</v>
      </c>
      <c r="DE1873" s="225">
        <f t="shared" si="271"/>
        <v>0</v>
      </c>
      <c r="DF1873" s="222"/>
      <c r="DG1873" s="222"/>
    </row>
    <row r="1874" spans="90:111" x14ac:dyDescent="0.25">
      <c r="CL1874" s="223">
        <f t="shared" si="263"/>
        <v>0</v>
      </c>
      <c r="CM1874" s="223">
        <f t="shared" si="264"/>
        <v>0</v>
      </c>
      <c r="CN1874" s="223">
        <f t="shared" si="265"/>
        <v>0</v>
      </c>
      <c r="CO1874" s="223">
        <f t="shared" si="265"/>
        <v>0</v>
      </c>
      <c r="CP1874" s="223">
        <f t="shared" si="266"/>
        <v>0</v>
      </c>
      <c r="CQ1874" s="223">
        <f t="shared" si="267"/>
        <v>0</v>
      </c>
      <c r="CR1874" s="222"/>
      <c r="CS1874" s="222"/>
      <c r="CT1874" s="222"/>
      <c r="CU1874" s="222"/>
      <c r="CV1874" s="222"/>
      <c r="CW1874" s="222"/>
      <c r="CX1874" s="222"/>
      <c r="CY1874" s="222"/>
      <c r="CZ1874" s="222"/>
      <c r="DA1874" s="222"/>
      <c r="DB1874" s="224">
        <f t="shared" si="268"/>
        <v>0</v>
      </c>
      <c r="DC1874" s="224">
        <f t="shared" si="269"/>
        <v>0</v>
      </c>
      <c r="DD1874" s="224">
        <f t="shared" si="270"/>
        <v>0</v>
      </c>
      <c r="DE1874" s="225">
        <f t="shared" si="271"/>
        <v>0</v>
      </c>
      <c r="DF1874" s="222"/>
      <c r="DG1874" s="222"/>
    </row>
    <row r="1875" spans="90:111" x14ac:dyDescent="0.25">
      <c r="CL1875" s="223">
        <f t="shared" si="263"/>
        <v>0</v>
      </c>
      <c r="CM1875" s="223">
        <f t="shared" si="264"/>
        <v>0</v>
      </c>
      <c r="CN1875" s="223">
        <f t="shared" si="265"/>
        <v>0</v>
      </c>
      <c r="CO1875" s="223">
        <f t="shared" si="265"/>
        <v>0</v>
      </c>
      <c r="CP1875" s="223">
        <f t="shared" si="266"/>
        <v>0</v>
      </c>
      <c r="CQ1875" s="223">
        <f t="shared" si="267"/>
        <v>0</v>
      </c>
      <c r="CR1875" s="222"/>
      <c r="CS1875" s="222"/>
      <c r="CT1875" s="222"/>
      <c r="CU1875" s="222"/>
      <c r="CV1875" s="222"/>
      <c r="CW1875" s="222"/>
      <c r="CX1875" s="222"/>
      <c r="CY1875" s="222"/>
      <c r="CZ1875" s="222"/>
      <c r="DA1875" s="222"/>
      <c r="DB1875" s="224">
        <f t="shared" si="268"/>
        <v>0</v>
      </c>
      <c r="DC1875" s="224">
        <f t="shared" si="269"/>
        <v>0</v>
      </c>
      <c r="DD1875" s="224">
        <f t="shared" si="270"/>
        <v>0</v>
      </c>
      <c r="DE1875" s="225">
        <f t="shared" si="271"/>
        <v>0</v>
      </c>
      <c r="DF1875" s="222"/>
      <c r="DG1875" s="222"/>
    </row>
    <row r="1876" spans="90:111" x14ac:dyDescent="0.25">
      <c r="CL1876" s="223">
        <f t="shared" si="263"/>
        <v>0</v>
      </c>
      <c r="CM1876" s="223">
        <f t="shared" si="264"/>
        <v>0</v>
      </c>
      <c r="CN1876" s="223">
        <f t="shared" si="265"/>
        <v>0</v>
      </c>
      <c r="CO1876" s="223">
        <f t="shared" si="265"/>
        <v>0</v>
      </c>
      <c r="CP1876" s="223">
        <f t="shared" si="266"/>
        <v>0</v>
      </c>
      <c r="CQ1876" s="223">
        <f t="shared" si="267"/>
        <v>0</v>
      </c>
      <c r="CR1876" s="222"/>
      <c r="CS1876" s="222"/>
      <c r="CT1876" s="222"/>
      <c r="CU1876" s="222"/>
      <c r="CV1876" s="222"/>
      <c r="CW1876" s="222"/>
      <c r="CX1876" s="222"/>
      <c r="CY1876" s="222"/>
      <c r="CZ1876" s="222"/>
      <c r="DA1876" s="222"/>
      <c r="DB1876" s="224">
        <f t="shared" si="268"/>
        <v>0</v>
      </c>
      <c r="DC1876" s="224">
        <f t="shared" si="269"/>
        <v>0</v>
      </c>
      <c r="DD1876" s="224">
        <f t="shared" si="270"/>
        <v>0</v>
      </c>
      <c r="DE1876" s="225">
        <f t="shared" si="271"/>
        <v>0</v>
      </c>
      <c r="DF1876" s="222"/>
      <c r="DG1876" s="222"/>
    </row>
    <row r="1877" spans="90:111" x14ac:dyDescent="0.25">
      <c r="CL1877" s="223">
        <f t="shared" si="263"/>
        <v>0</v>
      </c>
      <c r="CM1877" s="223">
        <f t="shared" si="264"/>
        <v>0</v>
      </c>
      <c r="CN1877" s="223">
        <f t="shared" si="265"/>
        <v>0</v>
      </c>
      <c r="CO1877" s="223">
        <f t="shared" si="265"/>
        <v>0</v>
      </c>
      <c r="CP1877" s="223">
        <f t="shared" si="266"/>
        <v>0</v>
      </c>
      <c r="CQ1877" s="223">
        <f t="shared" si="267"/>
        <v>0</v>
      </c>
      <c r="CR1877" s="222"/>
      <c r="CS1877" s="222"/>
      <c r="CT1877" s="222"/>
      <c r="CU1877" s="222"/>
      <c r="CV1877" s="222"/>
      <c r="CW1877" s="222"/>
      <c r="CX1877" s="222"/>
      <c r="CY1877" s="222"/>
      <c r="CZ1877" s="222"/>
      <c r="DA1877" s="222"/>
      <c r="DB1877" s="224">
        <f t="shared" si="268"/>
        <v>0</v>
      </c>
      <c r="DC1877" s="224">
        <f t="shared" si="269"/>
        <v>0</v>
      </c>
      <c r="DD1877" s="224">
        <f t="shared" si="270"/>
        <v>0</v>
      </c>
      <c r="DE1877" s="225">
        <f t="shared" si="271"/>
        <v>0</v>
      </c>
      <c r="DF1877" s="222"/>
      <c r="DG1877" s="222"/>
    </row>
    <row r="1878" spans="90:111" x14ac:dyDescent="0.25">
      <c r="CL1878" s="223">
        <f t="shared" si="263"/>
        <v>0</v>
      </c>
      <c r="CM1878" s="223">
        <f t="shared" si="264"/>
        <v>0</v>
      </c>
      <c r="CN1878" s="223">
        <f t="shared" si="265"/>
        <v>0</v>
      </c>
      <c r="CO1878" s="223">
        <f t="shared" si="265"/>
        <v>0</v>
      </c>
      <c r="CP1878" s="223">
        <f t="shared" si="266"/>
        <v>0</v>
      </c>
      <c r="CQ1878" s="223">
        <f t="shared" si="267"/>
        <v>0</v>
      </c>
      <c r="CR1878" s="222"/>
      <c r="CS1878" s="222"/>
      <c r="CT1878" s="222"/>
      <c r="CU1878" s="222"/>
      <c r="CV1878" s="222"/>
      <c r="CW1878" s="222"/>
      <c r="CX1878" s="222"/>
      <c r="CY1878" s="222"/>
      <c r="CZ1878" s="222"/>
      <c r="DA1878" s="222"/>
      <c r="DB1878" s="224">
        <f t="shared" si="268"/>
        <v>0</v>
      </c>
      <c r="DC1878" s="224">
        <f t="shared" si="269"/>
        <v>0</v>
      </c>
      <c r="DD1878" s="224">
        <f t="shared" si="270"/>
        <v>0</v>
      </c>
      <c r="DE1878" s="225">
        <f t="shared" si="271"/>
        <v>0</v>
      </c>
      <c r="DF1878" s="222"/>
      <c r="DG1878" s="222"/>
    </row>
    <row r="1879" spans="90:111" x14ac:dyDescent="0.25">
      <c r="CL1879" s="223">
        <f t="shared" si="263"/>
        <v>0</v>
      </c>
      <c r="CM1879" s="223">
        <f t="shared" si="264"/>
        <v>0</v>
      </c>
      <c r="CN1879" s="223">
        <f t="shared" si="265"/>
        <v>0</v>
      </c>
      <c r="CO1879" s="223">
        <f t="shared" si="265"/>
        <v>0</v>
      </c>
      <c r="CP1879" s="223">
        <f t="shared" si="266"/>
        <v>0</v>
      </c>
      <c r="CQ1879" s="223">
        <f t="shared" si="267"/>
        <v>0</v>
      </c>
      <c r="CR1879" s="222"/>
      <c r="CS1879" s="222"/>
      <c r="CT1879" s="222"/>
      <c r="CU1879" s="222"/>
      <c r="CV1879" s="222"/>
      <c r="CW1879" s="222"/>
      <c r="CX1879" s="222"/>
      <c r="CY1879" s="222"/>
      <c r="CZ1879" s="222"/>
      <c r="DA1879" s="222"/>
      <c r="DB1879" s="224">
        <f t="shared" si="268"/>
        <v>0</v>
      </c>
      <c r="DC1879" s="224">
        <f t="shared" si="269"/>
        <v>0</v>
      </c>
      <c r="DD1879" s="224">
        <f t="shared" si="270"/>
        <v>0</v>
      </c>
      <c r="DE1879" s="225">
        <f t="shared" si="271"/>
        <v>0</v>
      </c>
      <c r="DF1879" s="222"/>
      <c r="DG1879" s="222"/>
    </row>
    <row r="1880" spans="90:111" x14ac:dyDescent="0.25">
      <c r="CL1880" s="223">
        <f t="shared" si="263"/>
        <v>0</v>
      </c>
      <c r="CM1880" s="223">
        <f t="shared" si="264"/>
        <v>0</v>
      </c>
      <c r="CN1880" s="223">
        <f t="shared" si="265"/>
        <v>0</v>
      </c>
      <c r="CO1880" s="223">
        <f t="shared" si="265"/>
        <v>0</v>
      </c>
      <c r="CP1880" s="223">
        <f t="shared" si="266"/>
        <v>0</v>
      </c>
      <c r="CQ1880" s="223">
        <f t="shared" si="267"/>
        <v>0</v>
      </c>
      <c r="CR1880" s="222"/>
      <c r="CS1880" s="222"/>
      <c r="CT1880" s="222"/>
      <c r="CU1880" s="222"/>
      <c r="CV1880" s="222"/>
      <c r="CW1880" s="222"/>
      <c r="CX1880" s="222"/>
      <c r="CY1880" s="222"/>
      <c r="CZ1880" s="222"/>
      <c r="DA1880" s="222"/>
      <c r="DB1880" s="224">
        <f t="shared" si="268"/>
        <v>0</v>
      </c>
      <c r="DC1880" s="224">
        <f t="shared" si="269"/>
        <v>0</v>
      </c>
      <c r="DD1880" s="224">
        <f t="shared" si="270"/>
        <v>0</v>
      </c>
      <c r="DE1880" s="225">
        <f t="shared" si="271"/>
        <v>0</v>
      </c>
      <c r="DF1880" s="222"/>
      <c r="DG1880" s="222"/>
    </row>
    <row r="1881" spans="90:111" x14ac:dyDescent="0.25">
      <c r="CL1881" s="223">
        <f t="shared" si="263"/>
        <v>0</v>
      </c>
      <c r="CM1881" s="223">
        <f t="shared" si="264"/>
        <v>0</v>
      </c>
      <c r="CN1881" s="223">
        <f t="shared" si="265"/>
        <v>0</v>
      </c>
      <c r="CO1881" s="223">
        <f t="shared" si="265"/>
        <v>0</v>
      </c>
      <c r="CP1881" s="223">
        <f t="shared" si="266"/>
        <v>0</v>
      </c>
      <c r="CQ1881" s="223">
        <f t="shared" si="267"/>
        <v>0</v>
      </c>
      <c r="CR1881" s="222"/>
      <c r="CS1881" s="222"/>
      <c r="CT1881" s="222"/>
      <c r="CU1881" s="222"/>
      <c r="CV1881" s="222"/>
      <c r="CW1881" s="222"/>
      <c r="CX1881" s="222"/>
      <c r="CY1881" s="222"/>
      <c r="CZ1881" s="222"/>
      <c r="DA1881" s="222"/>
      <c r="DB1881" s="224">
        <f t="shared" si="268"/>
        <v>0</v>
      </c>
      <c r="DC1881" s="224">
        <f t="shared" si="269"/>
        <v>0</v>
      </c>
      <c r="DD1881" s="224">
        <f t="shared" si="270"/>
        <v>0</v>
      </c>
      <c r="DE1881" s="225">
        <f t="shared" si="271"/>
        <v>0</v>
      </c>
      <c r="DF1881" s="222"/>
      <c r="DG1881" s="222"/>
    </row>
    <row r="1882" spans="90:111" x14ac:dyDescent="0.25">
      <c r="CL1882" s="223">
        <f t="shared" si="263"/>
        <v>0</v>
      </c>
      <c r="CM1882" s="223">
        <f t="shared" si="264"/>
        <v>0</v>
      </c>
      <c r="CN1882" s="223">
        <f t="shared" si="265"/>
        <v>0</v>
      </c>
      <c r="CO1882" s="223">
        <f t="shared" si="265"/>
        <v>0</v>
      </c>
      <c r="CP1882" s="223">
        <f t="shared" si="266"/>
        <v>0</v>
      </c>
      <c r="CQ1882" s="223">
        <f t="shared" si="267"/>
        <v>0</v>
      </c>
      <c r="CR1882" s="222"/>
      <c r="CS1882" s="222"/>
      <c r="CT1882" s="222"/>
      <c r="CU1882" s="222"/>
      <c r="CV1882" s="222"/>
      <c r="CW1882" s="222"/>
      <c r="CX1882" s="222"/>
      <c r="CY1882" s="222"/>
      <c r="CZ1882" s="222"/>
      <c r="DA1882" s="222"/>
      <c r="DB1882" s="224">
        <f t="shared" si="268"/>
        <v>0</v>
      </c>
      <c r="DC1882" s="224">
        <f t="shared" si="269"/>
        <v>0</v>
      </c>
      <c r="DD1882" s="224">
        <f t="shared" si="270"/>
        <v>0</v>
      </c>
      <c r="DE1882" s="225">
        <f t="shared" si="271"/>
        <v>0</v>
      </c>
      <c r="DF1882" s="222"/>
      <c r="DG1882" s="222"/>
    </row>
    <row r="1883" spans="90:111" x14ac:dyDescent="0.25">
      <c r="CL1883" s="223">
        <f t="shared" si="263"/>
        <v>0</v>
      </c>
      <c r="CM1883" s="223">
        <f t="shared" si="264"/>
        <v>0</v>
      </c>
      <c r="CN1883" s="223">
        <f t="shared" si="265"/>
        <v>0</v>
      </c>
      <c r="CO1883" s="223">
        <f t="shared" si="265"/>
        <v>0</v>
      </c>
      <c r="CP1883" s="223">
        <f t="shared" si="266"/>
        <v>0</v>
      </c>
      <c r="CQ1883" s="223">
        <f t="shared" si="267"/>
        <v>0</v>
      </c>
      <c r="CR1883" s="222"/>
      <c r="CS1883" s="222"/>
      <c r="CT1883" s="222"/>
      <c r="CU1883" s="222"/>
      <c r="CV1883" s="222"/>
      <c r="CW1883" s="222"/>
      <c r="CX1883" s="222"/>
      <c r="CY1883" s="222"/>
      <c r="CZ1883" s="222"/>
      <c r="DA1883" s="222"/>
      <c r="DB1883" s="224">
        <f t="shared" si="268"/>
        <v>0</v>
      </c>
      <c r="DC1883" s="224">
        <f t="shared" si="269"/>
        <v>0</v>
      </c>
      <c r="DD1883" s="224">
        <f t="shared" si="270"/>
        <v>0</v>
      </c>
      <c r="DE1883" s="225">
        <f t="shared" si="271"/>
        <v>0</v>
      </c>
      <c r="DF1883" s="222"/>
      <c r="DG1883" s="222"/>
    </row>
    <row r="1884" spans="90:111" x14ac:dyDescent="0.25">
      <c r="CL1884" s="223">
        <f t="shared" si="263"/>
        <v>0</v>
      </c>
      <c r="CM1884" s="223">
        <f t="shared" si="264"/>
        <v>0</v>
      </c>
      <c r="CN1884" s="223">
        <f t="shared" si="265"/>
        <v>0</v>
      </c>
      <c r="CO1884" s="223">
        <f t="shared" si="265"/>
        <v>0</v>
      </c>
      <c r="CP1884" s="223">
        <f t="shared" si="266"/>
        <v>0</v>
      </c>
      <c r="CQ1884" s="223">
        <f t="shared" si="267"/>
        <v>0</v>
      </c>
      <c r="CR1884" s="222"/>
      <c r="CS1884" s="222"/>
      <c r="CT1884" s="222"/>
      <c r="CU1884" s="222"/>
      <c r="CV1884" s="222"/>
      <c r="CW1884" s="222"/>
      <c r="CX1884" s="222"/>
      <c r="CY1884" s="222"/>
      <c r="CZ1884" s="222"/>
      <c r="DA1884" s="222"/>
      <c r="DB1884" s="224">
        <f t="shared" si="268"/>
        <v>0</v>
      </c>
      <c r="DC1884" s="224">
        <f t="shared" si="269"/>
        <v>0</v>
      </c>
      <c r="DD1884" s="224">
        <f t="shared" si="270"/>
        <v>0</v>
      </c>
      <c r="DE1884" s="225">
        <f t="shared" si="271"/>
        <v>0</v>
      </c>
      <c r="DF1884" s="222"/>
      <c r="DG1884" s="222"/>
    </row>
    <row r="1885" spans="90:111" x14ac:dyDescent="0.25">
      <c r="CL1885" s="223">
        <f t="shared" si="263"/>
        <v>0</v>
      </c>
      <c r="CM1885" s="223">
        <f t="shared" si="264"/>
        <v>0</v>
      </c>
      <c r="CN1885" s="223">
        <f t="shared" si="265"/>
        <v>0</v>
      </c>
      <c r="CO1885" s="223">
        <f t="shared" si="265"/>
        <v>0</v>
      </c>
      <c r="CP1885" s="223">
        <f t="shared" si="266"/>
        <v>0</v>
      </c>
      <c r="CQ1885" s="223">
        <f t="shared" si="267"/>
        <v>0</v>
      </c>
      <c r="CR1885" s="222"/>
      <c r="CS1885" s="222"/>
      <c r="CT1885" s="222"/>
      <c r="CU1885" s="222"/>
      <c r="CV1885" s="222"/>
      <c r="CW1885" s="222"/>
      <c r="CX1885" s="222"/>
      <c r="CY1885" s="222"/>
      <c r="CZ1885" s="222"/>
      <c r="DA1885" s="222"/>
      <c r="DB1885" s="224">
        <f t="shared" si="268"/>
        <v>0</v>
      </c>
      <c r="DC1885" s="224">
        <f t="shared" si="269"/>
        <v>0</v>
      </c>
      <c r="DD1885" s="224">
        <f t="shared" si="270"/>
        <v>0</v>
      </c>
      <c r="DE1885" s="225">
        <f t="shared" si="271"/>
        <v>0</v>
      </c>
      <c r="DF1885" s="222"/>
      <c r="DG1885" s="222"/>
    </row>
    <row r="1886" spans="90:111" x14ac:dyDescent="0.25">
      <c r="CL1886" s="223">
        <f t="shared" si="263"/>
        <v>0</v>
      </c>
      <c r="CM1886" s="223">
        <f t="shared" si="264"/>
        <v>0</v>
      </c>
      <c r="CN1886" s="223">
        <f t="shared" si="265"/>
        <v>0</v>
      </c>
      <c r="CO1886" s="223">
        <f t="shared" si="265"/>
        <v>0</v>
      </c>
      <c r="CP1886" s="223">
        <f t="shared" si="266"/>
        <v>0</v>
      </c>
      <c r="CQ1886" s="223">
        <f t="shared" si="267"/>
        <v>0</v>
      </c>
      <c r="CR1886" s="222"/>
      <c r="CS1886" s="222"/>
      <c r="CT1886" s="222"/>
      <c r="CU1886" s="222"/>
      <c r="CV1886" s="222"/>
      <c r="CW1886" s="222"/>
      <c r="CX1886" s="222"/>
      <c r="CY1886" s="222"/>
      <c r="CZ1886" s="222"/>
      <c r="DA1886" s="222"/>
      <c r="DB1886" s="224">
        <f t="shared" si="268"/>
        <v>0</v>
      </c>
      <c r="DC1886" s="224">
        <f t="shared" si="269"/>
        <v>0</v>
      </c>
      <c r="DD1886" s="224">
        <f t="shared" si="270"/>
        <v>0</v>
      </c>
      <c r="DE1886" s="225">
        <f t="shared" si="271"/>
        <v>0</v>
      </c>
      <c r="DF1886" s="222"/>
      <c r="DG1886" s="222"/>
    </row>
    <row r="1887" spans="90:111" x14ac:dyDescent="0.25">
      <c r="CL1887" s="223">
        <f t="shared" si="263"/>
        <v>0</v>
      </c>
      <c r="CM1887" s="223">
        <f t="shared" si="264"/>
        <v>0</v>
      </c>
      <c r="CN1887" s="223">
        <f t="shared" si="265"/>
        <v>0</v>
      </c>
      <c r="CO1887" s="223">
        <f t="shared" si="265"/>
        <v>0</v>
      </c>
      <c r="CP1887" s="223">
        <f t="shared" si="266"/>
        <v>0</v>
      </c>
      <c r="CQ1887" s="223">
        <f t="shared" si="267"/>
        <v>0</v>
      </c>
      <c r="CR1887" s="222"/>
      <c r="CS1887" s="222"/>
      <c r="CT1887" s="222"/>
      <c r="CU1887" s="222"/>
      <c r="CV1887" s="222"/>
      <c r="CW1887" s="222"/>
      <c r="CX1887" s="222"/>
      <c r="CY1887" s="222"/>
      <c r="CZ1887" s="222"/>
      <c r="DA1887" s="222"/>
      <c r="DB1887" s="224">
        <f t="shared" si="268"/>
        <v>0</v>
      </c>
      <c r="DC1887" s="224">
        <f t="shared" si="269"/>
        <v>0</v>
      </c>
      <c r="DD1887" s="224">
        <f t="shared" si="270"/>
        <v>0</v>
      </c>
      <c r="DE1887" s="225">
        <f t="shared" si="271"/>
        <v>0</v>
      </c>
      <c r="DF1887" s="222"/>
      <c r="DG1887" s="222"/>
    </row>
    <row r="1888" spans="90:111" x14ac:dyDescent="0.25">
      <c r="CL1888" s="223">
        <f t="shared" si="263"/>
        <v>0</v>
      </c>
      <c r="CM1888" s="223">
        <f t="shared" si="264"/>
        <v>0</v>
      </c>
      <c r="CN1888" s="223">
        <f t="shared" si="265"/>
        <v>0</v>
      </c>
      <c r="CO1888" s="223">
        <f t="shared" si="265"/>
        <v>0</v>
      </c>
      <c r="CP1888" s="223">
        <f t="shared" si="266"/>
        <v>0</v>
      </c>
      <c r="CQ1888" s="223">
        <f t="shared" si="267"/>
        <v>0</v>
      </c>
      <c r="CR1888" s="222"/>
      <c r="CS1888" s="222"/>
      <c r="CT1888" s="222"/>
      <c r="CU1888" s="222"/>
      <c r="CV1888" s="222"/>
      <c r="CW1888" s="222"/>
      <c r="CX1888" s="222"/>
      <c r="CY1888" s="222"/>
      <c r="CZ1888" s="222"/>
      <c r="DA1888" s="222"/>
      <c r="DB1888" s="224">
        <f t="shared" si="268"/>
        <v>0</v>
      </c>
      <c r="DC1888" s="224">
        <f t="shared" si="269"/>
        <v>0</v>
      </c>
      <c r="DD1888" s="224">
        <f t="shared" si="270"/>
        <v>0</v>
      </c>
      <c r="DE1888" s="225">
        <f t="shared" si="271"/>
        <v>0</v>
      </c>
      <c r="DF1888" s="222"/>
      <c r="DG1888" s="222"/>
    </row>
    <row r="1889" spans="90:111" x14ac:dyDescent="0.25">
      <c r="CL1889" s="223">
        <f t="shared" si="263"/>
        <v>0</v>
      </c>
      <c r="CM1889" s="223">
        <f t="shared" si="264"/>
        <v>0</v>
      </c>
      <c r="CN1889" s="223">
        <f t="shared" si="265"/>
        <v>0</v>
      </c>
      <c r="CO1889" s="223">
        <f t="shared" si="265"/>
        <v>0</v>
      </c>
      <c r="CP1889" s="223">
        <f t="shared" si="266"/>
        <v>0</v>
      </c>
      <c r="CQ1889" s="223">
        <f t="shared" si="267"/>
        <v>0</v>
      </c>
      <c r="CR1889" s="222"/>
      <c r="CS1889" s="222"/>
      <c r="CT1889" s="222"/>
      <c r="CU1889" s="222"/>
      <c r="CV1889" s="222"/>
      <c r="CW1889" s="222"/>
      <c r="CX1889" s="222"/>
      <c r="CY1889" s="222"/>
      <c r="CZ1889" s="222"/>
      <c r="DA1889" s="222"/>
      <c r="DB1889" s="224">
        <f t="shared" si="268"/>
        <v>0</v>
      </c>
      <c r="DC1889" s="224">
        <f t="shared" si="269"/>
        <v>0</v>
      </c>
      <c r="DD1889" s="224">
        <f t="shared" si="270"/>
        <v>0</v>
      </c>
      <c r="DE1889" s="225">
        <f t="shared" si="271"/>
        <v>0</v>
      </c>
      <c r="DF1889" s="222"/>
      <c r="DG1889" s="222"/>
    </row>
    <row r="1890" spans="90:111" x14ac:dyDescent="0.25">
      <c r="CL1890" s="223">
        <f t="shared" si="263"/>
        <v>0</v>
      </c>
      <c r="CM1890" s="223">
        <f t="shared" si="264"/>
        <v>0</v>
      </c>
      <c r="CN1890" s="223">
        <f t="shared" si="265"/>
        <v>0</v>
      </c>
      <c r="CO1890" s="223">
        <f t="shared" si="265"/>
        <v>0</v>
      </c>
      <c r="CP1890" s="223">
        <f t="shared" si="266"/>
        <v>0</v>
      </c>
      <c r="CQ1890" s="223">
        <f t="shared" si="267"/>
        <v>0</v>
      </c>
      <c r="CR1890" s="222"/>
      <c r="CS1890" s="222"/>
      <c r="CT1890" s="222"/>
      <c r="CU1890" s="222"/>
      <c r="CV1890" s="222"/>
      <c r="CW1890" s="222"/>
      <c r="CX1890" s="222"/>
      <c r="CY1890" s="222"/>
      <c r="CZ1890" s="222"/>
      <c r="DA1890" s="222"/>
      <c r="DB1890" s="224">
        <f t="shared" si="268"/>
        <v>0</v>
      </c>
      <c r="DC1890" s="224">
        <f t="shared" si="269"/>
        <v>0</v>
      </c>
      <c r="DD1890" s="224">
        <f t="shared" si="270"/>
        <v>0</v>
      </c>
      <c r="DE1890" s="225">
        <f t="shared" si="271"/>
        <v>0</v>
      </c>
      <c r="DF1890" s="222"/>
      <c r="DG1890" s="222"/>
    </row>
    <row r="1891" spans="90:111" x14ac:dyDescent="0.25">
      <c r="CL1891" s="223">
        <f t="shared" si="263"/>
        <v>0</v>
      </c>
      <c r="CM1891" s="223">
        <f t="shared" si="264"/>
        <v>0</v>
      </c>
      <c r="CN1891" s="223">
        <f t="shared" si="265"/>
        <v>0</v>
      </c>
      <c r="CO1891" s="223">
        <f t="shared" si="265"/>
        <v>0</v>
      </c>
      <c r="CP1891" s="223">
        <f t="shared" si="266"/>
        <v>0</v>
      </c>
      <c r="CQ1891" s="223">
        <f t="shared" si="267"/>
        <v>0</v>
      </c>
      <c r="CR1891" s="222"/>
      <c r="CS1891" s="222"/>
      <c r="CT1891" s="222"/>
      <c r="CU1891" s="222"/>
      <c r="CV1891" s="222"/>
      <c r="CW1891" s="222"/>
      <c r="CX1891" s="222"/>
      <c r="CY1891" s="222"/>
      <c r="CZ1891" s="222"/>
      <c r="DA1891" s="222"/>
      <c r="DB1891" s="224">
        <f t="shared" si="268"/>
        <v>0</v>
      </c>
      <c r="DC1891" s="224">
        <f t="shared" si="269"/>
        <v>0</v>
      </c>
      <c r="DD1891" s="224">
        <f t="shared" si="270"/>
        <v>0</v>
      </c>
      <c r="DE1891" s="225">
        <f t="shared" si="271"/>
        <v>0</v>
      </c>
      <c r="DF1891" s="222"/>
      <c r="DG1891" s="222"/>
    </row>
    <row r="1892" spans="90:111" x14ac:dyDescent="0.25">
      <c r="CL1892" s="223">
        <f t="shared" si="263"/>
        <v>0</v>
      </c>
      <c r="CM1892" s="223">
        <f t="shared" si="264"/>
        <v>0</v>
      </c>
      <c r="CN1892" s="223">
        <f t="shared" si="265"/>
        <v>0</v>
      </c>
      <c r="CO1892" s="223">
        <f t="shared" si="265"/>
        <v>0</v>
      </c>
      <c r="CP1892" s="223">
        <f t="shared" si="266"/>
        <v>0</v>
      </c>
      <c r="CQ1892" s="223">
        <f t="shared" si="267"/>
        <v>0</v>
      </c>
      <c r="CR1892" s="222"/>
      <c r="CS1892" s="222"/>
      <c r="CT1892" s="222"/>
      <c r="CU1892" s="222"/>
      <c r="CV1892" s="222"/>
      <c r="CW1892" s="222"/>
      <c r="CX1892" s="222"/>
      <c r="CY1892" s="222"/>
      <c r="CZ1892" s="222"/>
      <c r="DA1892" s="222"/>
      <c r="DB1892" s="224">
        <f t="shared" si="268"/>
        <v>0</v>
      </c>
      <c r="DC1892" s="224">
        <f t="shared" si="269"/>
        <v>0</v>
      </c>
      <c r="DD1892" s="224">
        <f t="shared" si="270"/>
        <v>0</v>
      </c>
      <c r="DE1892" s="225">
        <f t="shared" si="271"/>
        <v>0</v>
      </c>
      <c r="DF1892" s="222"/>
      <c r="DG1892" s="222"/>
    </row>
    <row r="1893" spans="90:111" x14ac:dyDescent="0.25">
      <c r="CL1893" s="223">
        <f t="shared" si="263"/>
        <v>0</v>
      </c>
      <c r="CM1893" s="223">
        <f t="shared" si="264"/>
        <v>0</v>
      </c>
      <c r="CN1893" s="223">
        <f t="shared" si="265"/>
        <v>0</v>
      </c>
      <c r="CO1893" s="223">
        <f t="shared" si="265"/>
        <v>0</v>
      </c>
      <c r="CP1893" s="223">
        <f t="shared" si="266"/>
        <v>0</v>
      </c>
      <c r="CQ1893" s="223">
        <f t="shared" si="267"/>
        <v>0</v>
      </c>
      <c r="CR1893" s="222"/>
      <c r="CS1893" s="222"/>
      <c r="CT1893" s="222"/>
      <c r="CU1893" s="222"/>
      <c r="CV1893" s="222"/>
      <c r="CW1893" s="222"/>
      <c r="CX1893" s="222"/>
      <c r="CY1893" s="222"/>
      <c r="CZ1893" s="222"/>
      <c r="DA1893" s="222"/>
      <c r="DB1893" s="224">
        <f t="shared" si="268"/>
        <v>0</v>
      </c>
      <c r="DC1893" s="224">
        <f t="shared" si="269"/>
        <v>0</v>
      </c>
      <c r="DD1893" s="224">
        <f t="shared" si="270"/>
        <v>0</v>
      </c>
      <c r="DE1893" s="225">
        <f t="shared" si="271"/>
        <v>0</v>
      </c>
      <c r="DF1893" s="222"/>
      <c r="DG1893" s="222"/>
    </row>
    <row r="1894" spans="90:111" x14ac:dyDescent="0.25">
      <c r="CL1894" s="223">
        <f t="shared" si="263"/>
        <v>0</v>
      </c>
      <c r="CM1894" s="223">
        <f t="shared" si="264"/>
        <v>0</v>
      </c>
      <c r="CN1894" s="223">
        <f t="shared" si="265"/>
        <v>0</v>
      </c>
      <c r="CO1894" s="223">
        <f t="shared" si="265"/>
        <v>0</v>
      </c>
      <c r="CP1894" s="223">
        <f t="shared" si="266"/>
        <v>0</v>
      </c>
      <c r="CQ1894" s="223">
        <f t="shared" si="267"/>
        <v>0</v>
      </c>
      <c r="CR1894" s="222"/>
      <c r="CS1894" s="222"/>
      <c r="CT1894" s="222"/>
      <c r="CU1894" s="222"/>
      <c r="CV1894" s="222"/>
      <c r="CW1894" s="222"/>
      <c r="CX1894" s="222"/>
      <c r="CY1894" s="222"/>
      <c r="CZ1894" s="222"/>
      <c r="DA1894" s="222"/>
      <c r="DB1894" s="224">
        <f t="shared" si="268"/>
        <v>0</v>
      </c>
      <c r="DC1894" s="224">
        <f t="shared" si="269"/>
        <v>0</v>
      </c>
      <c r="DD1894" s="224">
        <f t="shared" si="270"/>
        <v>0</v>
      </c>
      <c r="DE1894" s="225">
        <f t="shared" si="271"/>
        <v>0</v>
      </c>
      <c r="DF1894" s="222"/>
      <c r="DG1894" s="222"/>
    </row>
    <row r="1895" spans="90:111" x14ac:dyDescent="0.25">
      <c r="CL1895" s="223">
        <f t="shared" si="263"/>
        <v>0</v>
      </c>
      <c r="CM1895" s="223">
        <f t="shared" si="264"/>
        <v>0</v>
      </c>
      <c r="CN1895" s="223">
        <f t="shared" si="265"/>
        <v>0</v>
      </c>
      <c r="CO1895" s="223">
        <f t="shared" si="265"/>
        <v>0</v>
      </c>
      <c r="CP1895" s="223">
        <f t="shared" si="266"/>
        <v>0</v>
      </c>
      <c r="CQ1895" s="223">
        <f t="shared" si="267"/>
        <v>0</v>
      </c>
      <c r="CR1895" s="222"/>
      <c r="CS1895" s="222"/>
      <c r="CT1895" s="222"/>
      <c r="CU1895" s="222"/>
      <c r="CV1895" s="222"/>
      <c r="CW1895" s="222"/>
      <c r="CX1895" s="222"/>
      <c r="CY1895" s="222"/>
      <c r="CZ1895" s="222"/>
      <c r="DA1895" s="222"/>
      <c r="DB1895" s="224">
        <f t="shared" si="268"/>
        <v>0</v>
      </c>
      <c r="DC1895" s="224">
        <f t="shared" si="269"/>
        <v>0</v>
      </c>
      <c r="DD1895" s="224">
        <f t="shared" si="270"/>
        <v>0</v>
      </c>
      <c r="DE1895" s="225">
        <f t="shared" si="271"/>
        <v>0</v>
      </c>
      <c r="DF1895" s="222"/>
      <c r="DG1895" s="222"/>
    </row>
    <row r="1896" spans="90:111" x14ac:dyDescent="0.25">
      <c r="CL1896" s="223">
        <f t="shared" si="263"/>
        <v>0</v>
      </c>
      <c r="CM1896" s="223">
        <f t="shared" si="264"/>
        <v>0</v>
      </c>
      <c r="CN1896" s="223">
        <f t="shared" si="265"/>
        <v>0</v>
      </c>
      <c r="CO1896" s="223">
        <f t="shared" si="265"/>
        <v>0</v>
      </c>
      <c r="CP1896" s="223">
        <f t="shared" si="266"/>
        <v>0</v>
      </c>
      <c r="CQ1896" s="223">
        <f t="shared" si="267"/>
        <v>0</v>
      </c>
      <c r="CR1896" s="222"/>
      <c r="CS1896" s="222"/>
      <c r="CT1896" s="222"/>
      <c r="CU1896" s="222"/>
      <c r="CV1896" s="222"/>
      <c r="CW1896" s="222"/>
      <c r="CX1896" s="222"/>
      <c r="CY1896" s="222"/>
      <c r="CZ1896" s="222"/>
      <c r="DA1896" s="222"/>
      <c r="DB1896" s="224">
        <f t="shared" si="268"/>
        <v>0</v>
      </c>
      <c r="DC1896" s="224">
        <f t="shared" si="269"/>
        <v>0</v>
      </c>
      <c r="DD1896" s="224">
        <f t="shared" si="270"/>
        <v>0</v>
      </c>
      <c r="DE1896" s="225">
        <f t="shared" si="271"/>
        <v>0</v>
      </c>
      <c r="DF1896" s="222"/>
      <c r="DG1896" s="222"/>
    </row>
    <row r="1897" spans="90:111" x14ac:dyDescent="0.25">
      <c r="CL1897" s="223">
        <f t="shared" si="263"/>
        <v>0</v>
      </c>
      <c r="CM1897" s="223">
        <f t="shared" si="264"/>
        <v>0</v>
      </c>
      <c r="CN1897" s="223">
        <f t="shared" si="265"/>
        <v>0</v>
      </c>
      <c r="CO1897" s="223">
        <f t="shared" si="265"/>
        <v>0</v>
      </c>
      <c r="CP1897" s="223">
        <f t="shared" si="266"/>
        <v>0</v>
      </c>
      <c r="CQ1897" s="223">
        <f t="shared" si="267"/>
        <v>0</v>
      </c>
      <c r="CR1897" s="222"/>
      <c r="CS1897" s="222"/>
      <c r="CT1897" s="222"/>
      <c r="CU1897" s="222"/>
      <c r="CV1897" s="222"/>
      <c r="CW1897" s="222"/>
      <c r="CX1897" s="222"/>
      <c r="CY1897" s="222"/>
      <c r="CZ1897" s="222"/>
      <c r="DA1897" s="222"/>
      <c r="DB1897" s="224">
        <f t="shared" si="268"/>
        <v>0</v>
      </c>
      <c r="DC1897" s="224">
        <f t="shared" si="269"/>
        <v>0</v>
      </c>
      <c r="DD1897" s="224">
        <f t="shared" si="270"/>
        <v>0</v>
      </c>
      <c r="DE1897" s="225">
        <f t="shared" si="271"/>
        <v>0</v>
      </c>
      <c r="DF1897" s="222"/>
      <c r="DG1897" s="222"/>
    </row>
    <row r="1898" spans="90:111" x14ac:dyDescent="0.25">
      <c r="CL1898" s="223">
        <f t="shared" si="263"/>
        <v>0</v>
      </c>
      <c r="CM1898" s="223">
        <f t="shared" si="264"/>
        <v>0</v>
      </c>
      <c r="CN1898" s="223">
        <f t="shared" si="265"/>
        <v>0</v>
      </c>
      <c r="CO1898" s="223">
        <f t="shared" si="265"/>
        <v>0</v>
      </c>
      <c r="CP1898" s="223">
        <f t="shared" si="266"/>
        <v>0</v>
      </c>
      <c r="CQ1898" s="223">
        <f t="shared" si="267"/>
        <v>0</v>
      </c>
      <c r="CR1898" s="222"/>
      <c r="CS1898" s="222"/>
      <c r="CT1898" s="222"/>
      <c r="CU1898" s="222"/>
      <c r="CV1898" s="222"/>
      <c r="CW1898" s="222"/>
      <c r="CX1898" s="222"/>
      <c r="CY1898" s="222"/>
      <c r="CZ1898" s="222"/>
      <c r="DA1898" s="222"/>
      <c r="DB1898" s="224">
        <f t="shared" si="268"/>
        <v>0</v>
      </c>
      <c r="DC1898" s="224">
        <f t="shared" si="269"/>
        <v>0</v>
      </c>
      <c r="DD1898" s="224">
        <f t="shared" si="270"/>
        <v>0</v>
      </c>
      <c r="DE1898" s="225">
        <f t="shared" si="271"/>
        <v>0</v>
      </c>
      <c r="DF1898" s="222"/>
      <c r="DG1898" s="222"/>
    </row>
    <row r="1899" spans="90:111" x14ac:dyDescent="0.25">
      <c r="CL1899" s="223">
        <f t="shared" si="263"/>
        <v>0</v>
      </c>
      <c r="CM1899" s="223">
        <f t="shared" si="264"/>
        <v>0</v>
      </c>
      <c r="CN1899" s="223">
        <f t="shared" si="265"/>
        <v>0</v>
      </c>
      <c r="CO1899" s="223">
        <f t="shared" si="265"/>
        <v>0</v>
      </c>
      <c r="CP1899" s="223">
        <f t="shared" si="266"/>
        <v>0</v>
      </c>
      <c r="CQ1899" s="223">
        <f t="shared" si="267"/>
        <v>0</v>
      </c>
      <c r="CR1899" s="222"/>
      <c r="CS1899" s="222"/>
      <c r="CT1899" s="222"/>
      <c r="CU1899" s="222"/>
      <c r="CV1899" s="222"/>
      <c r="CW1899" s="222"/>
      <c r="CX1899" s="222"/>
      <c r="CY1899" s="222"/>
      <c r="CZ1899" s="222"/>
      <c r="DA1899" s="222"/>
      <c r="DB1899" s="224">
        <f t="shared" si="268"/>
        <v>0</v>
      </c>
      <c r="DC1899" s="224">
        <f t="shared" si="269"/>
        <v>0</v>
      </c>
      <c r="DD1899" s="224">
        <f t="shared" si="270"/>
        <v>0</v>
      </c>
      <c r="DE1899" s="225">
        <f t="shared" si="271"/>
        <v>0</v>
      </c>
      <c r="DF1899" s="222"/>
      <c r="DG1899" s="222"/>
    </row>
    <row r="1900" spans="90:111" x14ac:dyDescent="0.25">
      <c r="CL1900" s="223">
        <f t="shared" si="263"/>
        <v>0</v>
      </c>
      <c r="CM1900" s="223">
        <f t="shared" si="264"/>
        <v>0</v>
      </c>
      <c r="CN1900" s="223">
        <f t="shared" si="265"/>
        <v>0</v>
      </c>
      <c r="CO1900" s="223">
        <f t="shared" si="265"/>
        <v>0</v>
      </c>
      <c r="CP1900" s="223">
        <f t="shared" si="266"/>
        <v>0</v>
      </c>
      <c r="CQ1900" s="223">
        <f t="shared" si="267"/>
        <v>0</v>
      </c>
      <c r="CR1900" s="222"/>
      <c r="CS1900" s="222"/>
      <c r="CT1900" s="222"/>
      <c r="CU1900" s="222"/>
      <c r="CV1900" s="222"/>
      <c r="CW1900" s="222"/>
      <c r="CX1900" s="222"/>
      <c r="CY1900" s="222"/>
      <c r="CZ1900" s="222"/>
      <c r="DA1900" s="222"/>
      <c r="DB1900" s="224">
        <f t="shared" si="268"/>
        <v>0</v>
      </c>
      <c r="DC1900" s="224">
        <f t="shared" si="269"/>
        <v>0</v>
      </c>
      <c r="DD1900" s="224">
        <f t="shared" si="270"/>
        <v>0</v>
      </c>
      <c r="DE1900" s="225">
        <f t="shared" si="271"/>
        <v>0</v>
      </c>
      <c r="DF1900" s="222"/>
      <c r="DG1900" s="222"/>
    </row>
    <row r="1901" spans="90:111" x14ac:dyDescent="0.25">
      <c r="CL1901" s="223">
        <f t="shared" si="263"/>
        <v>0</v>
      </c>
      <c r="CM1901" s="223">
        <f t="shared" si="264"/>
        <v>0</v>
      </c>
      <c r="CN1901" s="223">
        <f t="shared" si="265"/>
        <v>0</v>
      </c>
      <c r="CO1901" s="223">
        <f t="shared" si="265"/>
        <v>0</v>
      </c>
      <c r="CP1901" s="223">
        <f t="shared" si="266"/>
        <v>0</v>
      </c>
      <c r="CQ1901" s="223">
        <f t="shared" si="267"/>
        <v>0</v>
      </c>
      <c r="CR1901" s="222"/>
      <c r="CS1901" s="222"/>
      <c r="CT1901" s="222"/>
      <c r="CU1901" s="222"/>
      <c r="CV1901" s="222"/>
      <c r="CW1901" s="222"/>
      <c r="CX1901" s="222"/>
      <c r="CY1901" s="222"/>
      <c r="CZ1901" s="222"/>
      <c r="DA1901" s="222"/>
      <c r="DB1901" s="224">
        <f t="shared" si="268"/>
        <v>0</v>
      </c>
      <c r="DC1901" s="224">
        <f t="shared" si="269"/>
        <v>0</v>
      </c>
      <c r="DD1901" s="224">
        <f t="shared" si="270"/>
        <v>0</v>
      </c>
      <c r="DE1901" s="225">
        <f t="shared" si="271"/>
        <v>0</v>
      </c>
      <c r="DF1901" s="222"/>
      <c r="DG1901" s="222"/>
    </row>
    <row r="1902" spans="90:111" x14ac:dyDescent="0.25">
      <c r="CL1902" s="223">
        <f t="shared" si="263"/>
        <v>0</v>
      </c>
      <c r="CM1902" s="223">
        <f t="shared" si="264"/>
        <v>0</v>
      </c>
      <c r="CN1902" s="223">
        <f t="shared" si="265"/>
        <v>0</v>
      </c>
      <c r="CO1902" s="223">
        <f t="shared" si="265"/>
        <v>0</v>
      </c>
      <c r="CP1902" s="223">
        <f t="shared" si="266"/>
        <v>0</v>
      </c>
      <c r="CQ1902" s="223">
        <f t="shared" si="267"/>
        <v>0</v>
      </c>
      <c r="CR1902" s="222"/>
      <c r="CS1902" s="222"/>
      <c r="CT1902" s="222"/>
      <c r="CU1902" s="222"/>
      <c r="CV1902" s="222"/>
      <c r="CW1902" s="222"/>
      <c r="CX1902" s="222"/>
      <c r="CY1902" s="222"/>
      <c r="CZ1902" s="222"/>
      <c r="DA1902" s="222"/>
      <c r="DB1902" s="224">
        <f t="shared" si="268"/>
        <v>0</v>
      </c>
      <c r="DC1902" s="224">
        <f t="shared" si="269"/>
        <v>0</v>
      </c>
      <c r="DD1902" s="224">
        <f t="shared" si="270"/>
        <v>0</v>
      </c>
      <c r="DE1902" s="225">
        <f t="shared" si="271"/>
        <v>0</v>
      </c>
      <c r="DF1902" s="222"/>
      <c r="DG1902" s="222"/>
    </row>
    <row r="1903" spans="90:111" x14ac:dyDescent="0.25">
      <c r="CL1903" s="223">
        <f t="shared" si="263"/>
        <v>0</v>
      </c>
      <c r="CM1903" s="223">
        <f t="shared" si="264"/>
        <v>0</v>
      </c>
      <c r="CN1903" s="223">
        <f t="shared" si="265"/>
        <v>0</v>
      </c>
      <c r="CO1903" s="223">
        <f t="shared" si="265"/>
        <v>0</v>
      </c>
      <c r="CP1903" s="223">
        <f t="shared" si="266"/>
        <v>0</v>
      </c>
      <c r="CQ1903" s="223">
        <f t="shared" si="267"/>
        <v>0</v>
      </c>
      <c r="CR1903" s="222"/>
      <c r="CS1903" s="222"/>
      <c r="CT1903" s="222"/>
      <c r="CU1903" s="222"/>
      <c r="CV1903" s="222"/>
      <c r="CW1903" s="222"/>
      <c r="CX1903" s="222"/>
      <c r="CY1903" s="222"/>
      <c r="CZ1903" s="222"/>
      <c r="DA1903" s="222"/>
      <c r="DB1903" s="224">
        <f t="shared" si="268"/>
        <v>0</v>
      </c>
      <c r="DC1903" s="224">
        <f t="shared" si="269"/>
        <v>0</v>
      </c>
      <c r="DD1903" s="224">
        <f t="shared" si="270"/>
        <v>0</v>
      </c>
      <c r="DE1903" s="225">
        <f t="shared" si="271"/>
        <v>0</v>
      </c>
      <c r="DF1903" s="222"/>
      <c r="DG1903" s="222"/>
    </row>
    <row r="1904" spans="90:111" x14ac:dyDescent="0.25">
      <c r="CL1904" s="223">
        <f t="shared" si="263"/>
        <v>0</v>
      </c>
      <c r="CM1904" s="223">
        <f t="shared" si="264"/>
        <v>0</v>
      </c>
      <c r="CN1904" s="223">
        <f t="shared" si="265"/>
        <v>0</v>
      </c>
      <c r="CO1904" s="223">
        <f t="shared" si="265"/>
        <v>0</v>
      </c>
      <c r="CP1904" s="223">
        <f t="shared" si="266"/>
        <v>0</v>
      </c>
      <c r="CQ1904" s="223">
        <f t="shared" si="267"/>
        <v>0</v>
      </c>
      <c r="CR1904" s="222"/>
      <c r="CS1904" s="222"/>
      <c r="CT1904" s="222"/>
      <c r="CU1904" s="222"/>
      <c r="CV1904" s="222"/>
      <c r="CW1904" s="222"/>
      <c r="CX1904" s="222"/>
      <c r="CY1904" s="222"/>
      <c r="CZ1904" s="222"/>
      <c r="DA1904" s="222"/>
      <c r="DB1904" s="224">
        <f t="shared" si="268"/>
        <v>0</v>
      </c>
      <c r="DC1904" s="224">
        <f t="shared" si="269"/>
        <v>0</v>
      </c>
      <c r="DD1904" s="224">
        <f t="shared" si="270"/>
        <v>0</v>
      </c>
      <c r="DE1904" s="225">
        <f t="shared" si="271"/>
        <v>0</v>
      </c>
      <c r="DF1904" s="222"/>
      <c r="DG1904" s="222"/>
    </row>
    <row r="1905" spans="90:111" x14ac:dyDescent="0.25">
      <c r="CL1905" s="223">
        <f t="shared" si="263"/>
        <v>0</v>
      </c>
      <c r="CM1905" s="223">
        <f t="shared" si="264"/>
        <v>0</v>
      </c>
      <c r="CN1905" s="223">
        <f t="shared" si="265"/>
        <v>0</v>
      </c>
      <c r="CO1905" s="223">
        <f t="shared" si="265"/>
        <v>0</v>
      </c>
      <c r="CP1905" s="223">
        <f t="shared" si="266"/>
        <v>0</v>
      </c>
      <c r="CQ1905" s="223">
        <f t="shared" si="267"/>
        <v>0</v>
      </c>
      <c r="CR1905" s="222"/>
      <c r="CS1905" s="222"/>
      <c r="CT1905" s="222"/>
      <c r="CU1905" s="222"/>
      <c r="CV1905" s="222"/>
      <c r="CW1905" s="222"/>
      <c r="CX1905" s="222"/>
      <c r="CY1905" s="222"/>
      <c r="CZ1905" s="222"/>
      <c r="DA1905" s="222"/>
      <c r="DB1905" s="224">
        <f t="shared" si="268"/>
        <v>0</v>
      </c>
      <c r="DC1905" s="224">
        <f t="shared" si="269"/>
        <v>0</v>
      </c>
      <c r="DD1905" s="224">
        <f t="shared" si="270"/>
        <v>0</v>
      </c>
      <c r="DE1905" s="225">
        <f t="shared" si="271"/>
        <v>0</v>
      </c>
      <c r="DF1905" s="222"/>
      <c r="DG1905" s="222"/>
    </row>
    <row r="1906" spans="90:111" x14ac:dyDescent="0.25">
      <c r="CL1906" s="223">
        <f t="shared" si="263"/>
        <v>0</v>
      </c>
      <c r="CM1906" s="223">
        <f t="shared" si="264"/>
        <v>0</v>
      </c>
      <c r="CN1906" s="223">
        <f t="shared" si="265"/>
        <v>0</v>
      </c>
      <c r="CO1906" s="223">
        <f t="shared" si="265"/>
        <v>0</v>
      </c>
      <c r="CP1906" s="223">
        <f t="shared" si="266"/>
        <v>0</v>
      </c>
      <c r="CQ1906" s="223">
        <f t="shared" si="267"/>
        <v>0</v>
      </c>
      <c r="CR1906" s="222"/>
      <c r="CS1906" s="222"/>
      <c r="CT1906" s="222"/>
      <c r="CU1906" s="222"/>
      <c r="CV1906" s="222"/>
      <c r="CW1906" s="222"/>
      <c r="CX1906" s="222"/>
      <c r="CY1906" s="222"/>
      <c r="CZ1906" s="222"/>
      <c r="DA1906" s="222"/>
      <c r="DB1906" s="224">
        <f t="shared" si="268"/>
        <v>0</v>
      </c>
      <c r="DC1906" s="224">
        <f t="shared" si="269"/>
        <v>0</v>
      </c>
      <c r="DD1906" s="224">
        <f t="shared" si="270"/>
        <v>0</v>
      </c>
      <c r="DE1906" s="225">
        <f t="shared" si="271"/>
        <v>0</v>
      </c>
      <c r="DF1906" s="222"/>
      <c r="DG1906" s="222"/>
    </row>
    <row r="1907" spans="90:111" x14ac:dyDescent="0.25">
      <c r="CL1907" s="223">
        <f t="shared" si="263"/>
        <v>0</v>
      </c>
      <c r="CM1907" s="223">
        <f t="shared" si="264"/>
        <v>0</v>
      </c>
      <c r="CN1907" s="223">
        <f t="shared" si="265"/>
        <v>0</v>
      </c>
      <c r="CO1907" s="223">
        <f t="shared" si="265"/>
        <v>0</v>
      </c>
      <c r="CP1907" s="223">
        <f t="shared" si="266"/>
        <v>0</v>
      </c>
      <c r="CQ1907" s="223">
        <f t="shared" si="267"/>
        <v>0</v>
      </c>
      <c r="CR1907" s="222"/>
      <c r="CS1907" s="222"/>
      <c r="CT1907" s="222"/>
      <c r="CU1907" s="222"/>
      <c r="CV1907" s="222"/>
      <c r="CW1907" s="222"/>
      <c r="CX1907" s="222"/>
      <c r="CY1907" s="222"/>
      <c r="CZ1907" s="222"/>
      <c r="DA1907" s="222"/>
      <c r="DB1907" s="224">
        <f t="shared" si="268"/>
        <v>0</v>
      </c>
      <c r="DC1907" s="224">
        <f t="shared" si="269"/>
        <v>0</v>
      </c>
      <c r="DD1907" s="224">
        <f t="shared" si="270"/>
        <v>0</v>
      </c>
      <c r="DE1907" s="225">
        <f t="shared" si="271"/>
        <v>0</v>
      </c>
      <c r="DF1907" s="222"/>
      <c r="DG1907" s="222"/>
    </row>
    <row r="1908" spans="90:111" x14ac:dyDescent="0.25">
      <c r="CL1908" s="223">
        <f t="shared" si="263"/>
        <v>0</v>
      </c>
      <c r="CM1908" s="223">
        <f t="shared" si="264"/>
        <v>0</v>
      </c>
      <c r="CN1908" s="223">
        <f t="shared" si="265"/>
        <v>0</v>
      </c>
      <c r="CO1908" s="223">
        <f t="shared" si="265"/>
        <v>0</v>
      </c>
      <c r="CP1908" s="223">
        <f t="shared" si="266"/>
        <v>0</v>
      </c>
      <c r="CQ1908" s="223">
        <f t="shared" si="267"/>
        <v>0</v>
      </c>
      <c r="CR1908" s="222"/>
      <c r="CS1908" s="222"/>
      <c r="CT1908" s="222"/>
      <c r="CU1908" s="222"/>
      <c r="CV1908" s="222"/>
      <c r="CW1908" s="222"/>
      <c r="CX1908" s="222"/>
      <c r="CY1908" s="222"/>
      <c r="CZ1908" s="222"/>
      <c r="DA1908" s="222"/>
      <c r="DB1908" s="224">
        <f t="shared" si="268"/>
        <v>0</v>
      </c>
      <c r="DC1908" s="224">
        <f t="shared" si="269"/>
        <v>0</v>
      </c>
      <c r="DD1908" s="224">
        <f t="shared" si="270"/>
        <v>0</v>
      </c>
      <c r="DE1908" s="225">
        <f t="shared" si="271"/>
        <v>0</v>
      </c>
      <c r="DF1908" s="222"/>
      <c r="DG1908" s="222"/>
    </row>
    <row r="1909" spans="90:111" x14ac:dyDescent="0.25">
      <c r="CL1909" s="223">
        <f t="shared" si="263"/>
        <v>0</v>
      </c>
      <c r="CM1909" s="223">
        <f t="shared" si="264"/>
        <v>0</v>
      </c>
      <c r="CN1909" s="223">
        <f t="shared" si="265"/>
        <v>0</v>
      </c>
      <c r="CO1909" s="223">
        <f t="shared" si="265"/>
        <v>0</v>
      </c>
      <c r="CP1909" s="223">
        <f t="shared" si="266"/>
        <v>0</v>
      </c>
      <c r="CQ1909" s="223">
        <f t="shared" si="267"/>
        <v>0</v>
      </c>
      <c r="CR1909" s="222"/>
      <c r="CS1909" s="222"/>
      <c r="CT1909" s="222"/>
      <c r="CU1909" s="222"/>
      <c r="CV1909" s="222"/>
      <c r="CW1909" s="222"/>
      <c r="CX1909" s="222"/>
      <c r="CY1909" s="222"/>
      <c r="CZ1909" s="222"/>
      <c r="DA1909" s="222"/>
      <c r="DB1909" s="224">
        <f t="shared" si="268"/>
        <v>0</v>
      </c>
      <c r="DC1909" s="224">
        <f t="shared" si="269"/>
        <v>0</v>
      </c>
      <c r="DD1909" s="224">
        <f t="shared" si="270"/>
        <v>0</v>
      </c>
      <c r="DE1909" s="225">
        <f t="shared" si="271"/>
        <v>0</v>
      </c>
      <c r="DF1909" s="222"/>
      <c r="DG1909" s="222"/>
    </row>
    <row r="1910" spans="90:111" x14ac:dyDescent="0.25">
      <c r="CL1910" s="223">
        <f t="shared" si="263"/>
        <v>0</v>
      </c>
      <c r="CM1910" s="223">
        <f t="shared" si="264"/>
        <v>0</v>
      </c>
      <c r="CN1910" s="223">
        <f t="shared" si="265"/>
        <v>0</v>
      </c>
      <c r="CO1910" s="223">
        <f t="shared" si="265"/>
        <v>0</v>
      </c>
      <c r="CP1910" s="223">
        <f t="shared" si="266"/>
        <v>0</v>
      </c>
      <c r="CQ1910" s="223">
        <f t="shared" si="267"/>
        <v>0</v>
      </c>
      <c r="CR1910" s="222"/>
      <c r="CS1910" s="222"/>
      <c r="CT1910" s="222"/>
      <c r="CU1910" s="222"/>
      <c r="CV1910" s="222"/>
      <c r="CW1910" s="222"/>
      <c r="CX1910" s="222"/>
      <c r="CY1910" s="222"/>
      <c r="CZ1910" s="222"/>
      <c r="DA1910" s="222"/>
      <c r="DB1910" s="224">
        <f t="shared" si="268"/>
        <v>0</v>
      </c>
      <c r="DC1910" s="224">
        <f t="shared" si="269"/>
        <v>0</v>
      </c>
      <c r="DD1910" s="224">
        <f t="shared" si="270"/>
        <v>0</v>
      </c>
      <c r="DE1910" s="225">
        <f t="shared" si="271"/>
        <v>0</v>
      </c>
      <c r="DF1910" s="222"/>
      <c r="DG1910" s="222"/>
    </row>
    <row r="1911" spans="90:111" x14ac:dyDescent="0.25">
      <c r="CL1911" s="223">
        <f t="shared" si="263"/>
        <v>0</v>
      </c>
      <c r="CM1911" s="223">
        <f t="shared" si="264"/>
        <v>0</v>
      </c>
      <c r="CN1911" s="223">
        <f t="shared" si="265"/>
        <v>0</v>
      </c>
      <c r="CO1911" s="223">
        <f t="shared" si="265"/>
        <v>0</v>
      </c>
      <c r="CP1911" s="223">
        <f t="shared" si="266"/>
        <v>0</v>
      </c>
      <c r="CQ1911" s="223">
        <f t="shared" si="267"/>
        <v>0</v>
      </c>
      <c r="CR1911" s="222"/>
      <c r="CS1911" s="222"/>
      <c r="CT1911" s="222"/>
      <c r="CU1911" s="222"/>
      <c r="CV1911" s="222"/>
      <c r="CW1911" s="222"/>
      <c r="CX1911" s="222"/>
      <c r="CY1911" s="222"/>
      <c r="CZ1911" s="222"/>
      <c r="DA1911" s="222"/>
      <c r="DB1911" s="224">
        <f t="shared" si="268"/>
        <v>0</v>
      </c>
      <c r="DC1911" s="224">
        <f t="shared" si="269"/>
        <v>0</v>
      </c>
      <c r="DD1911" s="224">
        <f t="shared" si="270"/>
        <v>0</v>
      </c>
      <c r="DE1911" s="225">
        <f t="shared" si="271"/>
        <v>0</v>
      </c>
      <c r="DF1911" s="222"/>
      <c r="DG1911" s="222"/>
    </row>
    <row r="1912" spans="90:111" x14ac:dyDescent="0.25">
      <c r="CL1912" s="223">
        <f t="shared" si="263"/>
        <v>0</v>
      </c>
      <c r="CM1912" s="223">
        <f t="shared" si="264"/>
        <v>0</v>
      </c>
      <c r="CN1912" s="223">
        <f t="shared" si="265"/>
        <v>0</v>
      </c>
      <c r="CO1912" s="223">
        <f t="shared" si="265"/>
        <v>0</v>
      </c>
      <c r="CP1912" s="223">
        <f t="shared" si="266"/>
        <v>0</v>
      </c>
      <c r="CQ1912" s="223">
        <f t="shared" si="267"/>
        <v>0</v>
      </c>
      <c r="CR1912" s="222"/>
      <c r="CS1912" s="222"/>
      <c r="CT1912" s="222"/>
      <c r="CU1912" s="222"/>
      <c r="CV1912" s="222"/>
      <c r="CW1912" s="222"/>
      <c r="CX1912" s="222"/>
      <c r="CY1912" s="222"/>
      <c r="CZ1912" s="222"/>
      <c r="DA1912" s="222"/>
      <c r="DB1912" s="224">
        <f t="shared" si="268"/>
        <v>0</v>
      </c>
      <c r="DC1912" s="224">
        <f t="shared" si="269"/>
        <v>0</v>
      </c>
      <c r="DD1912" s="224">
        <f t="shared" si="270"/>
        <v>0</v>
      </c>
      <c r="DE1912" s="225">
        <f t="shared" si="271"/>
        <v>0</v>
      </c>
      <c r="DF1912" s="222"/>
      <c r="DG1912" s="222"/>
    </row>
    <row r="1913" spans="90:111" x14ac:dyDescent="0.25">
      <c r="CL1913" s="223">
        <f t="shared" si="263"/>
        <v>0</v>
      </c>
      <c r="CM1913" s="223">
        <f t="shared" si="264"/>
        <v>0</v>
      </c>
      <c r="CN1913" s="223">
        <f t="shared" si="265"/>
        <v>0</v>
      </c>
      <c r="CO1913" s="223">
        <f t="shared" si="265"/>
        <v>0</v>
      </c>
      <c r="CP1913" s="223">
        <f t="shared" si="266"/>
        <v>0</v>
      </c>
      <c r="CQ1913" s="223">
        <f t="shared" si="267"/>
        <v>0</v>
      </c>
      <c r="CR1913" s="222"/>
      <c r="CS1913" s="222"/>
      <c r="CT1913" s="222"/>
      <c r="CU1913" s="222"/>
      <c r="CV1913" s="222"/>
      <c r="CW1913" s="222"/>
      <c r="CX1913" s="222"/>
      <c r="CY1913" s="222"/>
      <c r="CZ1913" s="222"/>
      <c r="DA1913" s="222"/>
      <c r="DB1913" s="224">
        <f t="shared" si="268"/>
        <v>0</v>
      </c>
      <c r="DC1913" s="224">
        <f t="shared" si="269"/>
        <v>0</v>
      </c>
      <c r="DD1913" s="224">
        <f t="shared" si="270"/>
        <v>0</v>
      </c>
      <c r="DE1913" s="225">
        <f t="shared" si="271"/>
        <v>0</v>
      </c>
      <c r="DF1913" s="222"/>
      <c r="DG1913" s="222"/>
    </row>
    <row r="1914" spans="90:111" x14ac:dyDescent="0.25">
      <c r="CL1914" s="223">
        <f t="shared" si="263"/>
        <v>0</v>
      </c>
      <c r="CM1914" s="223">
        <f t="shared" si="264"/>
        <v>0</v>
      </c>
      <c r="CN1914" s="223">
        <f t="shared" si="265"/>
        <v>0</v>
      </c>
      <c r="CO1914" s="223">
        <f t="shared" si="265"/>
        <v>0</v>
      </c>
      <c r="CP1914" s="223">
        <f t="shared" si="266"/>
        <v>0</v>
      </c>
      <c r="CQ1914" s="223">
        <f t="shared" si="267"/>
        <v>0</v>
      </c>
      <c r="CR1914" s="222"/>
      <c r="CS1914" s="222"/>
      <c r="CT1914" s="222"/>
      <c r="CU1914" s="222"/>
      <c r="CV1914" s="222"/>
      <c r="CW1914" s="222"/>
      <c r="CX1914" s="222"/>
      <c r="CY1914" s="222"/>
      <c r="CZ1914" s="222"/>
      <c r="DA1914" s="222"/>
      <c r="DB1914" s="224">
        <f t="shared" si="268"/>
        <v>0</v>
      </c>
      <c r="DC1914" s="224">
        <f t="shared" si="269"/>
        <v>0</v>
      </c>
      <c r="DD1914" s="224">
        <f t="shared" si="270"/>
        <v>0</v>
      </c>
      <c r="DE1914" s="225">
        <f t="shared" si="271"/>
        <v>0</v>
      </c>
      <c r="DF1914" s="222"/>
      <c r="DG1914" s="222"/>
    </row>
    <row r="1915" spans="90:111" x14ac:dyDescent="0.25">
      <c r="CL1915" s="223">
        <f t="shared" si="263"/>
        <v>0</v>
      </c>
      <c r="CM1915" s="223">
        <f t="shared" si="264"/>
        <v>0</v>
      </c>
      <c r="CN1915" s="223">
        <f t="shared" si="265"/>
        <v>0</v>
      </c>
      <c r="CO1915" s="223">
        <f t="shared" si="265"/>
        <v>0</v>
      </c>
      <c r="CP1915" s="223">
        <f t="shared" si="266"/>
        <v>0</v>
      </c>
      <c r="CQ1915" s="223">
        <f t="shared" si="267"/>
        <v>0</v>
      </c>
      <c r="CR1915" s="222"/>
      <c r="CS1915" s="222"/>
      <c r="CT1915" s="222"/>
      <c r="CU1915" s="222"/>
      <c r="CV1915" s="222"/>
      <c r="CW1915" s="222"/>
      <c r="CX1915" s="222"/>
      <c r="CY1915" s="222"/>
      <c r="CZ1915" s="222"/>
      <c r="DA1915" s="222"/>
      <c r="DB1915" s="224">
        <f t="shared" si="268"/>
        <v>0</v>
      </c>
      <c r="DC1915" s="224">
        <f t="shared" si="269"/>
        <v>0</v>
      </c>
      <c r="DD1915" s="224">
        <f t="shared" si="270"/>
        <v>0</v>
      </c>
      <c r="DE1915" s="225">
        <f t="shared" si="271"/>
        <v>0</v>
      </c>
      <c r="DF1915" s="222"/>
      <c r="DG1915" s="222"/>
    </row>
    <row r="1916" spans="90:111" x14ac:dyDescent="0.25">
      <c r="CL1916" s="223">
        <f t="shared" si="263"/>
        <v>0</v>
      </c>
      <c r="CM1916" s="223">
        <f t="shared" si="264"/>
        <v>0</v>
      </c>
      <c r="CN1916" s="223">
        <f t="shared" si="265"/>
        <v>0</v>
      </c>
      <c r="CO1916" s="223">
        <f t="shared" si="265"/>
        <v>0</v>
      </c>
      <c r="CP1916" s="223">
        <f t="shared" si="266"/>
        <v>0</v>
      </c>
      <c r="CQ1916" s="223">
        <f t="shared" si="267"/>
        <v>0</v>
      </c>
      <c r="CR1916" s="222"/>
      <c r="CS1916" s="222"/>
      <c r="CT1916" s="222"/>
      <c r="CU1916" s="222"/>
      <c r="CV1916" s="222"/>
      <c r="CW1916" s="222"/>
      <c r="CX1916" s="222"/>
      <c r="CY1916" s="222"/>
      <c r="CZ1916" s="222"/>
      <c r="DA1916" s="222"/>
      <c r="DB1916" s="224">
        <f t="shared" si="268"/>
        <v>0</v>
      </c>
      <c r="DC1916" s="224">
        <f t="shared" si="269"/>
        <v>0</v>
      </c>
      <c r="DD1916" s="224">
        <f t="shared" si="270"/>
        <v>0</v>
      </c>
      <c r="DE1916" s="225">
        <f t="shared" si="271"/>
        <v>0</v>
      </c>
      <c r="DF1916" s="222"/>
      <c r="DG1916" s="222"/>
    </row>
    <row r="1917" spans="90:111" x14ac:dyDescent="0.25">
      <c r="CL1917" s="223">
        <f t="shared" si="263"/>
        <v>0</v>
      </c>
      <c r="CM1917" s="223">
        <f t="shared" si="264"/>
        <v>0</v>
      </c>
      <c r="CN1917" s="223">
        <f t="shared" si="265"/>
        <v>0</v>
      </c>
      <c r="CO1917" s="223">
        <f t="shared" si="265"/>
        <v>0</v>
      </c>
      <c r="CP1917" s="223">
        <f t="shared" si="266"/>
        <v>0</v>
      </c>
      <c r="CQ1917" s="223">
        <f t="shared" si="267"/>
        <v>0</v>
      </c>
      <c r="CR1917" s="222"/>
      <c r="CS1917" s="222"/>
      <c r="CT1917" s="222"/>
      <c r="CU1917" s="222"/>
      <c r="CV1917" s="222"/>
      <c r="CW1917" s="222"/>
      <c r="CX1917" s="222"/>
      <c r="CY1917" s="222"/>
      <c r="CZ1917" s="222"/>
      <c r="DA1917" s="222"/>
      <c r="DB1917" s="224">
        <f t="shared" si="268"/>
        <v>0</v>
      </c>
      <c r="DC1917" s="224">
        <f t="shared" si="269"/>
        <v>0</v>
      </c>
      <c r="DD1917" s="224">
        <f t="shared" si="270"/>
        <v>0</v>
      </c>
      <c r="DE1917" s="225">
        <f t="shared" si="271"/>
        <v>0</v>
      </c>
      <c r="DF1917" s="222"/>
      <c r="DG1917" s="222"/>
    </row>
    <row r="1918" spans="90:111" x14ac:dyDescent="0.25">
      <c r="CL1918" s="223">
        <f t="shared" si="263"/>
        <v>0</v>
      </c>
      <c r="CM1918" s="223">
        <f t="shared" si="264"/>
        <v>0</v>
      </c>
      <c r="CN1918" s="223">
        <f t="shared" si="265"/>
        <v>0</v>
      </c>
      <c r="CO1918" s="223">
        <f t="shared" si="265"/>
        <v>0</v>
      </c>
      <c r="CP1918" s="223">
        <f t="shared" si="266"/>
        <v>0</v>
      </c>
      <c r="CQ1918" s="223">
        <f t="shared" si="267"/>
        <v>0</v>
      </c>
      <c r="CR1918" s="222"/>
      <c r="CS1918" s="222"/>
      <c r="CT1918" s="222"/>
      <c r="CU1918" s="222"/>
      <c r="CV1918" s="222"/>
      <c r="CW1918" s="222"/>
      <c r="CX1918" s="222"/>
      <c r="CY1918" s="222"/>
      <c r="CZ1918" s="222"/>
      <c r="DA1918" s="222"/>
      <c r="DB1918" s="224">
        <f t="shared" si="268"/>
        <v>0</v>
      </c>
      <c r="DC1918" s="224">
        <f t="shared" si="269"/>
        <v>0</v>
      </c>
      <c r="DD1918" s="224">
        <f t="shared" si="270"/>
        <v>0</v>
      </c>
      <c r="DE1918" s="225">
        <f t="shared" si="271"/>
        <v>0</v>
      </c>
      <c r="DF1918" s="222"/>
      <c r="DG1918" s="222"/>
    </row>
    <row r="1919" spans="90:111" x14ac:dyDescent="0.25">
      <c r="CL1919" s="223">
        <f t="shared" si="263"/>
        <v>0</v>
      </c>
      <c r="CM1919" s="223">
        <f t="shared" si="264"/>
        <v>0</v>
      </c>
      <c r="CN1919" s="223">
        <f t="shared" si="265"/>
        <v>0</v>
      </c>
      <c r="CO1919" s="223">
        <f t="shared" si="265"/>
        <v>0</v>
      </c>
      <c r="CP1919" s="223">
        <f t="shared" si="266"/>
        <v>0</v>
      </c>
      <c r="CQ1919" s="223">
        <f t="shared" si="267"/>
        <v>0</v>
      </c>
      <c r="CR1919" s="222"/>
      <c r="CS1919" s="222"/>
      <c r="CT1919" s="222"/>
      <c r="CU1919" s="222"/>
      <c r="CV1919" s="222"/>
      <c r="CW1919" s="222"/>
      <c r="CX1919" s="222"/>
      <c r="CY1919" s="222"/>
      <c r="CZ1919" s="222"/>
      <c r="DA1919" s="222"/>
      <c r="DB1919" s="224">
        <f t="shared" si="268"/>
        <v>0</v>
      </c>
      <c r="DC1919" s="224">
        <f t="shared" si="269"/>
        <v>0</v>
      </c>
      <c r="DD1919" s="224">
        <f t="shared" si="270"/>
        <v>0</v>
      </c>
      <c r="DE1919" s="225">
        <f t="shared" si="271"/>
        <v>0</v>
      </c>
      <c r="DF1919" s="222"/>
      <c r="DG1919" s="222"/>
    </row>
    <row r="1920" spans="90:111" x14ac:dyDescent="0.25">
      <c r="CL1920" s="223">
        <f t="shared" si="263"/>
        <v>0</v>
      </c>
      <c r="CM1920" s="223">
        <f t="shared" si="264"/>
        <v>0</v>
      </c>
      <c r="CN1920" s="223">
        <f t="shared" si="265"/>
        <v>0</v>
      </c>
      <c r="CO1920" s="223">
        <f t="shared" si="265"/>
        <v>0</v>
      </c>
      <c r="CP1920" s="223">
        <f t="shared" si="266"/>
        <v>0</v>
      </c>
      <c r="CQ1920" s="223">
        <f t="shared" si="267"/>
        <v>0</v>
      </c>
      <c r="CR1920" s="222"/>
      <c r="CS1920" s="222"/>
      <c r="CT1920" s="222"/>
      <c r="CU1920" s="222"/>
      <c r="CV1920" s="222"/>
      <c r="CW1920" s="222"/>
      <c r="CX1920" s="222"/>
      <c r="CY1920" s="222"/>
      <c r="CZ1920" s="222"/>
      <c r="DA1920" s="222"/>
      <c r="DB1920" s="224">
        <f t="shared" si="268"/>
        <v>0</v>
      </c>
      <c r="DC1920" s="224">
        <f t="shared" si="269"/>
        <v>0</v>
      </c>
      <c r="DD1920" s="224">
        <f t="shared" si="270"/>
        <v>0</v>
      </c>
      <c r="DE1920" s="225">
        <f t="shared" si="271"/>
        <v>0</v>
      </c>
      <c r="DF1920" s="222"/>
      <c r="DG1920" s="222"/>
    </row>
    <row r="1921" spans="90:111" x14ac:dyDescent="0.25">
      <c r="CL1921" s="223">
        <f t="shared" si="263"/>
        <v>0</v>
      </c>
      <c r="CM1921" s="223">
        <f t="shared" si="264"/>
        <v>0</v>
      </c>
      <c r="CN1921" s="223">
        <f t="shared" si="265"/>
        <v>0</v>
      </c>
      <c r="CO1921" s="223">
        <f t="shared" si="265"/>
        <v>0</v>
      </c>
      <c r="CP1921" s="223">
        <f t="shared" si="266"/>
        <v>0</v>
      </c>
      <c r="CQ1921" s="223">
        <f t="shared" si="267"/>
        <v>0</v>
      </c>
      <c r="CR1921" s="222"/>
      <c r="CS1921" s="222"/>
      <c r="CT1921" s="222"/>
      <c r="CU1921" s="222"/>
      <c r="CV1921" s="222"/>
      <c r="CW1921" s="222"/>
      <c r="CX1921" s="222"/>
      <c r="CY1921" s="222"/>
      <c r="CZ1921" s="222"/>
      <c r="DA1921" s="222"/>
      <c r="DB1921" s="224">
        <f t="shared" si="268"/>
        <v>0</v>
      </c>
      <c r="DC1921" s="224">
        <f t="shared" si="269"/>
        <v>0</v>
      </c>
      <c r="DD1921" s="224">
        <f t="shared" si="270"/>
        <v>0</v>
      </c>
      <c r="DE1921" s="225">
        <f t="shared" si="271"/>
        <v>0</v>
      </c>
      <c r="DF1921" s="222"/>
      <c r="DG1921" s="222"/>
    </row>
    <row r="1922" spans="90:111" x14ac:dyDescent="0.25">
      <c r="CL1922" s="223">
        <f t="shared" si="263"/>
        <v>0</v>
      </c>
      <c r="CM1922" s="223">
        <f t="shared" si="264"/>
        <v>0</v>
      </c>
      <c r="CN1922" s="223">
        <f t="shared" si="265"/>
        <v>0</v>
      </c>
      <c r="CO1922" s="223">
        <f t="shared" si="265"/>
        <v>0</v>
      </c>
      <c r="CP1922" s="223">
        <f t="shared" si="266"/>
        <v>0</v>
      </c>
      <c r="CQ1922" s="223">
        <f t="shared" si="267"/>
        <v>0</v>
      </c>
      <c r="CR1922" s="222"/>
      <c r="CS1922" s="222"/>
      <c r="CT1922" s="222"/>
      <c r="CU1922" s="222"/>
      <c r="CV1922" s="222"/>
      <c r="CW1922" s="222"/>
      <c r="CX1922" s="222"/>
      <c r="CY1922" s="222"/>
      <c r="CZ1922" s="222"/>
      <c r="DA1922" s="222"/>
      <c r="DB1922" s="224">
        <f t="shared" si="268"/>
        <v>0</v>
      </c>
      <c r="DC1922" s="224">
        <f t="shared" si="269"/>
        <v>0</v>
      </c>
      <c r="DD1922" s="224">
        <f t="shared" si="270"/>
        <v>0</v>
      </c>
      <c r="DE1922" s="225">
        <f t="shared" si="271"/>
        <v>0</v>
      </c>
      <c r="DF1922" s="222"/>
      <c r="DG1922" s="222"/>
    </row>
    <row r="1923" spans="90:111" x14ac:dyDescent="0.25">
      <c r="CL1923" s="223">
        <f t="shared" ref="CL1923:CL1986" si="272">SUM(BB1923:BL1923)+BR1923</f>
        <v>0</v>
      </c>
      <c r="CM1923" s="223">
        <f t="shared" ref="CM1923:CM1986" si="273">SUM(BM1923:BO1923)</f>
        <v>0</v>
      </c>
      <c r="CN1923" s="223">
        <f t="shared" ref="CN1923:CO1986" si="274">BP1923</f>
        <v>0</v>
      </c>
      <c r="CO1923" s="223">
        <f t="shared" si="274"/>
        <v>0</v>
      </c>
      <c r="CP1923" s="223">
        <f t="shared" ref="CP1923:CP1986" si="275">SUM(CL1923:CO1923)</f>
        <v>0</v>
      </c>
      <c r="CQ1923" s="223">
        <f t="shared" ref="CQ1923:CQ1986" si="276">CP1923-BU1923</f>
        <v>0</v>
      </c>
      <c r="CR1923" s="222"/>
      <c r="CS1923" s="222"/>
      <c r="CT1923" s="222"/>
      <c r="CU1923" s="222"/>
      <c r="CV1923" s="222"/>
      <c r="CW1923" s="222"/>
      <c r="CX1923" s="222"/>
      <c r="CY1923" s="222"/>
      <c r="CZ1923" s="222"/>
      <c r="DA1923" s="222"/>
      <c r="DB1923" s="224">
        <f t="shared" ref="DB1923:DB1986" si="277">SUM(BB1923:BE1923)+BM1923+BN1923</f>
        <v>0</v>
      </c>
      <c r="DC1923" s="224">
        <f t="shared" ref="DC1923:DC1986" si="278">BF1923+BG1923+BH1923+BI1923+BJ1923+BK1923+BL1923+BO1923+BR1923</f>
        <v>0</v>
      </c>
      <c r="DD1923" s="224">
        <f t="shared" ref="DD1923:DD1986" si="279">DC1923+DB1923</f>
        <v>0</v>
      </c>
      <c r="DE1923" s="225">
        <f t="shared" ref="DE1923:DE1986" si="280">DD1923-BS1923</f>
        <v>0</v>
      </c>
      <c r="DF1923" s="222"/>
      <c r="DG1923" s="222"/>
    </row>
    <row r="1924" spans="90:111" x14ac:dyDescent="0.25">
      <c r="CL1924" s="223">
        <f t="shared" si="272"/>
        <v>0</v>
      </c>
      <c r="CM1924" s="223">
        <f t="shared" si="273"/>
        <v>0</v>
      </c>
      <c r="CN1924" s="223">
        <f t="shared" si="274"/>
        <v>0</v>
      </c>
      <c r="CO1924" s="223">
        <f t="shared" si="274"/>
        <v>0</v>
      </c>
      <c r="CP1924" s="223">
        <f t="shared" si="275"/>
        <v>0</v>
      </c>
      <c r="CQ1924" s="223">
        <f t="shared" si="276"/>
        <v>0</v>
      </c>
      <c r="CR1924" s="222"/>
      <c r="CS1924" s="222"/>
      <c r="CT1924" s="222"/>
      <c r="CU1924" s="222"/>
      <c r="CV1924" s="222"/>
      <c r="CW1924" s="222"/>
      <c r="CX1924" s="222"/>
      <c r="CY1924" s="222"/>
      <c r="CZ1924" s="222"/>
      <c r="DA1924" s="222"/>
      <c r="DB1924" s="224">
        <f t="shared" si="277"/>
        <v>0</v>
      </c>
      <c r="DC1924" s="224">
        <f t="shared" si="278"/>
        <v>0</v>
      </c>
      <c r="DD1924" s="224">
        <f t="shared" si="279"/>
        <v>0</v>
      </c>
      <c r="DE1924" s="225">
        <f t="shared" si="280"/>
        <v>0</v>
      </c>
      <c r="DF1924" s="222"/>
      <c r="DG1924" s="222"/>
    </row>
    <row r="1925" spans="90:111" x14ac:dyDescent="0.25">
      <c r="CL1925" s="223">
        <f t="shared" si="272"/>
        <v>0</v>
      </c>
      <c r="CM1925" s="223">
        <f t="shared" si="273"/>
        <v>0</v>
      </c>
      <c r="CN1925" s="223">
        <f t="shared" si="274"/>
        <v>0</v>
      </c>
      <c r="CO1925" s="223">
        <f t="shared" si="274"/>
        <v>0</v>
      </c>
      <c r="CP1925" s="223">
        <f t="shared" si="275"/>
        <v>0</v>
      </c>
      <c r="CQ1925" s="223">
        <f t="shared" si="276"/>
        <v>0</v>
      </c>
      <c r="CR1925" s="222"/>
      <c r="CS1925" s="222"/>
      <c r="CT1925" s="222"/>
      <c r="CU1925" s="222"/>
      <c r="CV1925" s="222"/>
      <c r="CW1925" s="222"/>
      <c r="CX1925" s="222"/>
      <c r="CY1925" s="222"/>
      <c r="CZ1925" s="222"/>
      <c r="DA1925" s="222"/>
      <c r="DB1925" s="224">
        <f t="shared" si="277"/>
        <v>0</v>
      </c>
      <c r="DC1925" s="224">
        <f t="shared" si="278"/>
        <v>0</v>
      </c>
      <c r="DD1925" s="224">
        <f t="shared" si="279"/>
        <v>0</v>
      </c>
      <c r="DE1925" s="225">
        <f t="shared" si="280"/>
        <v>0</v>
      </c>
      <c r="DF1925" s="222"/>
      <c r="DG1925" s="222"/>
    </row>
    <row r="1926" spans="90:111" x14ac:dyDescent="0.25">
      <c r="CL1926" s="223">
        <f t="shared" si="272"/>
        <v>0</v>
      </c>
      <c r="CM1926" s="223">
        <f t="shared" si="273"/>
        <v>0</v>
      </c>
      <c r="CN1926" s="223">
        <f t="shared" si="274"/>
        <v>0</v>
      </c>
      <c r="CO1926" s="223">
        <f t="shared" si="274"/>
        <v>0</v>
      </c>
      <c r="CP1926" s="223">
        <f t="shared" si="275"/>
        <v>0</v>
      </c>
      <c r="CQ1926" s="223">
        <f t="shared" si="276"/>
        <v>0</v>
      </c>
      <c r="CR1926" s="222"/>
      <c r="CS1926" s="222"/>
      <c r="CT1926" s="222"/>
      <c r="CU1926" s="222"/>
      <c r="CV1926" s="222"/>
      <c r="CW1926" s="222"/>
      <c r="CX1926" s="222"/>
      <c r="CY1926" s="222"/>
      <c r="CZ1926" s="222"/>
      <c r="DA1926" s="222"/>
      <c r="DB1926" s="224">
        <f t="shared" si="277"/>
        <v>0</v>
      </c>
      <c r="DC1926" s="224">
        <f t="shared" si="278"/>
        <v>0</v>
      </c>
      <c r="DD1926" s="224">
        <f t="shared" si="279"/>
        <v>0</v>
      </c>
      <c r="DE1926" s="225">
        <f t="shared" si="280"/>
        <v>0</v>
      </c>
      <c r="DF1926" s="222"/>
      <c r="DG1926" s="222"/>
    </row>
    <row r="1927" spans="90:111" x14ac:dyDescent="0.25">
      <c r="CL1927" s="223">
        <f t="shared" si="272"/>
        <v>0</v>
      </c>
      <c r="CM1927" s="223">
        <f t="shared" si="273"/>
        <v>0</v>
      </c>
      <c r="CN1927" s="223">
        <f t="shared" si="274"/>
        <v>0</v>
      </c>
      <c r="CO1927" s="223">
        <f t="shared" si="274"/>
        <v>0</v>
      </c>
      <c r="CP1927" s="223">
        <f t="shared" si="275"/>
        <v>0</v>
      </c>
      <c r="CQ1927" s="223">
        <f t="shared" si="276"/>
        <v>0</v>
      </c>
      <c r="CR1927" s="222"/>
      <c r="CS1927" s="222"/>
      <c r="CT1927" s="222"/>
      <c r="CU1927" s="222"/>
      <c r="CV1927" s="222"/>
      <c r="CW1927" s="222"/>
      <c r="CX1927" s="222"/>
      <c r="CY1927" s="222"/>
      <c r="CZ1927" s="222"/>
      <c r="DA1927" s="222"/>
      <c r="DB1927" s="224">
        <f t="shared" si="277"/>
        <v>0</v>
      </c>
      <c r="DC1927" s="224">
        <f t="shared" si="278"/>
        <v>0</v>
      </c>
      <c r="DD1927" s="224">
        <f t="shared" si="279"/>
        <v>0</v>
      </c>
      <c r="DE1927" s="225">
        <f t="shared" si="280"/>
        <v>0</v>
      </c>
      <c r="DF1927" s="222"/>
      <c r="DG1927" s="222"/>
    </row>
    <row r="1928" spans="90:111" x14ac:dyDescent="0.25">
      <c r="CL1928" s="223">
        <f t="shared" si="272"/>
        <v>0</v>
      </c>
      <c r="CM1928" s="223">
        <f t="shared" si="273"/>
        <v>0</v>
      </c>
      <c r="CN1928" s="223">
        <f t="shared" si="274"/>
        <v>0</v>
      </c>
      <c r="CO1928" s="223">
        <f t="shared" si="274"/>
        <v>0</v>
      </c>
      <c r="CP1928" s="223">
        <f t="shared" si="275"/>
        <v>0</v>
      </c>
      <c r="CQ1928" s="223">
        <f t="shared" si="276"/>
        <v>0</v>
      </c>
      <c r="CR1928" s="222"/>
      <c r="CS1928" s="222"/>
      <c r="CT1928" s="222"/>
      <c r="CU1928" s="222"/>
      <c r="CV1928" s="222"/>
      <c r="CW1928" s="222"/>
      <c r="CX1928" s="222"/>
      <c r="CY1928" s="222"/>
      <c r="CZ1928" s="222"/>
      <c r="DA1928" s="222"/>
      <c r="DB1928" s="224">
        <f t="shared" si="277"/>
        <v>0</v>
      </c>
      <c r="DC1928" s="224">
        <f t="shared" si="278"/>
        <v>0</v>
      </c>
      <c r="DD1928" s="224">
        <f t="shared" si="279"/>
        <v>0</v>
      </c>
      <c r="DE1928" s="225">
        <f t="shared" si="280"/>
        <v>0</v>
      </c>
      <c r="DF1928" s="222"/>
      <c r="DG1928" s="222"/>
    </row>
    <row r="1929" spans="90:111" x14ac:dyDescent="0.25">
      <c r="CL1929" s="223">
        <f t="shared" si="272"/>
        <v>0</v>
      </c>
      <c r="CM1929" s="223">
        <f t="shared" si="273"/>
        <v>0</v>
      </c>
      <c r="CN1929" s="223">
        <f t="shared" si="274"/>
        <v>0</v>
      </c>
      <c r="CO1929" s="223">
        <f t="shared" si="274"/>
        <v>0</v>
      </c>
      <c r="CP1929" s="223">
        <f t="shared" si="275"/>
        <v>0</v>
      </c>
      <c r="CQ1929" s="223">
        <f t="shared" si="276"/>
        <v>0</v>
      </c>
      <c r="CR1929" s="222"/>
      <c r="CS1929" s="222"/>
      <c r="CT1929" s="222"/>
      <c r="CU1929" s="222"/>
      <c r="CV1929" s="222"/>
      <c r="CW1929" s="222"/>
      <c r="CX1929" s="222"/>
      <c r="CY1929" s="222"/>
      <c r="CZ1929" s="222"/>
      <c r="DA1929" s="222"/>
      <c r="DB1929" s="224">
        <f t="shared" si="277"/>
        <v>0</v>
      </c>
      <c r="DC1929" s="224">
        <f t="shared" si="278"/>
        <v>0</v>
      </c>
      <c r="DD1929" s="224">
        <f t="shared" si="279"/>
        <v>0</v>
      </c>
      <c r="DE1929" s="225">
        <f t="shared" si="280"/>
        <v>0</v>
      </c>
      <c r="DF1929" s="222"/>
      <c r="DG1929" s="222"/>
    </row>
    <row r="1930" spans="90:111" x14ac:dyDescent="0.25">
      <c r="CL1930" s="223">
        <f t="shared" si="272"/>
        <v>0</v>
      </c>
      <c r="CM1930" s="223">
        <f t="shared" si="273"/>
        <v>0</v>
      </c>
      <c r="CN1930" s="223">
        <f t="shared" si="274"/>
        <v>0</v>
      </c>
      <c r="CO1930" s="223">
        <f t="shared" si="274"/>
        <v>0</v>
      </c>
      <c r="CP1930" s="223">
        <f t="shared" si="275"/>
        <v>0</v>
      </c>
      <c r="CQ1930" s="223">
        <f t="shared" si="276"/>
        <v>0</v>
      </c>
      <c r="CR1930" s="222"/>
      <c r="CS1930" s="222"/>
      <c r="CT1930" s="222"/>
      <c r="CU1930" s="222"/>
      <c r="CV1930" s="222"/>
      <c r="CW1930" s="222"/>
      <c r="CX1930" s="222"/>
      <c r="CY1930" s="222"/>
      <c r="CZ1930" s="222"/>
      <c r="DA1930" s="222"/>
      <c r="DB1930" s="224">
        <f t="shared" si="277"/>
        <v>0</v>
      </c>
      <c r="DC1930" s="224">
        <f t="shared" si="278"/>
        <v>0</v>
      </c>
      <c r="DD1930" s="224">
        <f t="shared" si="279"/>
        <v>0</v>
      </c>
      <c r="DE1930" s="225">
        <f t="shared" si="280"/>
        <v>0</v>
      </c>
      <c r="DF1930" s="222"/>
      <c r="DG1930" s="222"/>
    </row>
    <row r="1931" spans="90:111" x14ac:dyDescent="0.25">
      <c r="CL1931" s="223">
        <f t="shared" si="272"/>
        <v>0</v>
      </c>
      <c r="CM1931" s="223">
        <f t="shared" si="273"/>
        <v>0</v>
      </c>
      <c r="CN1931" s="223">
        <f t="shared" si="274"/>
        <v>0</v>
      </c>
      <c r="CO1931" s="223">
        <f t="shared" si="274"/>
        <v>0</v>
      </c>
      <c r="CP1931" s="223">
        <f t="shared" si="275"/>
        <v>0</v>
      </c>
      <c r="CQ1931" s="223">
        <f t="shared" si="276"/>
        <v>0</v>
      </c>
      <c r="CR1931" s="222"/>
      <c r="CS1931" s="222"/>
      <c r="CT1931" s="222"/>
      <c r="CU1931" s="222"/>
      <c r="CV1931" s="222"/>
      <c r="CW1931" s="222"/>
      <c r="CX1931" s="222"/>
      <c r="CY1931" s="222"/>
      <c r="CZ1931" s="222"/>
      <c r="DA1931" s="222"/>
      <c r="DB1931" s="224">
        <f t="shared" si="277"/>
        <v>0</v>
      </c>
      <c r="DC1931" s="224">
        <f t="shared" si="278"/>
        <v>0</v>
      </c>
      <c r="DD1931" s="224">
        <f t="shared" si="279"/>
        <v>0</v>
      </c>
      <c r="DE1931" s="225">
        <f t="shared" si="280"/>
        <v>0</v>
      </c>
      <c r="DF1931" s="222"/>
      <c r="DG1931" s="222"/>
    </row>
    <row r="1932" spans="90:111" x14ac:dyDescent="0.25">
      <c r="CL1932" s="223">
        <f t="shared" si="272"/>
        <v>0</v>
      </c>
      <c r="CM1932" s="223">
        <f t="shared" si="273"/>
        <v>0</v>
      </c>
      <c r="CN1932" s="223">
        <f t="shared" si="274"/>
        <v>0</v>
      </c>
      <c r="CO1932" s="223">
        <f t="shared" si="274"/>
        <v>0</v>
      </c>
      <c r="CP1932" s="223">
        <f t="shared" si="275"/>
        <v>0</v>
      </c>
      <c r="CQ1932" s="223">
        <f t="shared" si="276"/>
        <v>0</v>
      </c>
      <c r="CR1932" s="222"/>
      <c r="CS1932" s="222"/>
      <c r="CT1932" s="222"/>
      <c r="CU1932" s="222"/>
      <c r="CV1932" s="222"/>
      <c r="CW1932" s="222"/>
      <c r="CX1932" s="222"/>
      <c r="CY1932" s="222"/>
      <c r="CZ1932" s="222"/>
      <c r="DA1932" s="222"/>
      <c r="DB1932" s="224">
        <f t="shared" si="277"/>
        <v>0</v>
      </c>
      <c r="DC1932" s="224">
        <f t="shared" si="278"/>
        <v>0</v>
      </c>
      <c r="DD1932" s="224">
        <f t="shared" si="279"/>
        <v>0</v>
      </c>
      <c r="DE1932" s="225">
        <f t="shared" si="280"/>
        <v>0</v>
      </c>
      <c r="DF1932" s="222"/>
      <c r="DG1932" s="222"/>
    </row>
    <row r="1933" spans="90:111" x14ac:dyDescent="0.25">
      <c r="CL1933" s="223">
        <f t="shared" si="272"/>
        <v>0</v>
      </c>
      <c r="CM1933" s="223">
        <f t="shared" si="273"/>
        <v>0</v>
      </c>
      <c r="CN1933" s="223">
        <f t="shared" si="274"/>
        <v>0</v>
      </c>
      <c r="CO1933" s="223">
        <f t="shared" si="274"/>
        <v>0</v>
      </c>
      <c r="CP1933" s="223">
        <f t="shared" si="275"/>
        <v>0</v>
      </c>
      <c r="CQ1933" s="223">
        <f t="shared" si="276"/>
        <v>0</v>
      </c>
      <c r="CR1933" s="222"/>
      <c r="CS1933" s="222"/>
      <c r="CT1933" s="222"/>
      <c r="CU1933" s="222"/>
      <c r="CV1933" s="222"/>
      <c r="CW1933" s="222"/>
      <c r="CX1933" s="222"/>
      <c r="CY1933" s="222"/>
      <c r="CZ1933" s="222"/>
      <c r="DA1933" s="222"/>
      <c r="DB1933" s="224">
        <f t="shared" si="277"/>
        <v>0</v>
      </c>
      <c r="DC1933" s="224">
        <f t="shared" si="278"/>
        <v>0</v>
      </c>
      <c r="DD1933" s="224">
        <f t="shared" si="279"/>
        <v>0</v>
      </c>
      <c r="DE1933" s="225">
        <f t="shared" si="280"/>
        <v>0</v>
      </c>
      <c r="DF1933" s="222"/>
      <c r="DG1933" s="222"/>
    </row>
    <row r="1934" spans="90:111" x14ac:dyDescent="0.25">
      <c r="CL1934" s="223">
        <f t="shared" si="272"/>
        <v>0</v>
      </c>
      <c r="CM1934" s="223">
        <f t="shared" si="273"/>
        <v>0</v>
      </c>
      <c r="CN1934" s="223">
        <f t="shared" si="274"/>
        <v>0</v>
      </c>
      <c r="CO1934" s="223">
        <f t="shared" si="274"/>
        <v>0</v>
      </c>
      <c r="CP1934" s="223">
        <f t="shared" si="275"/>
        <v>0</v>
      </c>
      <c r="CQ1934" s="223">
        <f t="shared" si="276"/>
        <v>0</v>
      </c>
      <c r="CR1934" s="222"/>
      <c r="CS1934" s="222"/>
      <c r="CT1934" s="222"/>
      <c r="CU1934" s="222"/>
      <c r="CV1934" s="222"/>
      <c r="CW1934" s="222"/>
      <c r="CX1934" s="222"/>
      <c r="CY1934" s="222"/>
      <c r="CZ1934" s="222"/>
      <c r="DA1934" s="222"/>
      <c r="DB1934" s="224">
        <f t="shared" si="277"/>
        <v>0</v>
      </c>
      <c r="DC1934" s="224">
        <f t="shared" si="278"/>
        <v>0</v>
      </c>
      <c r="DD1934" s="224">
        <f t="shared" si="279"/>
        <v>0</v>
      </c>
      <c r="DE1934" s="225">
        <f t="shared" si="280"/>
        <v>0</v>
      </c>
      <c r="DF1934" s="222"/>
      <c r="DG1934" s="222"/>
    </row>
    <row r="1935" spans="90:111" x14ac:dyDescent="0.25">
      <c r="CL1935" s="223">
        <f t="shared" si="272"/>
        <v>0</v>
      </c>
      <c r="CM1935" s="223">
        <f t="shared" si="273"/>
        <v>0</v>
      </c>
      <c r="CN1935" s="223">
        <f t="shared" si="274"/>
        <v>0</v>
      </c>
      <c r="CO1935" s="223">
        <f t="shared" si="274"/>
        <v>0</v>
      </c>
      <c r="CP1935" s="223">
        <f t="shared" si="275"/>
        <v>0</v>
      </c>
      <c r="CQ1935" s="223">
        <f t="shared" si="276"/>
        <v>0</v>
      </c>
      <c r="CR1935" s="222"/>
      <c r="CS1935" s="222"/>
      <c r="CT1935" s="222"/>
      <c r="CU1935" s="222"/>
      <c r="CV1935" s="222"/>
      <c r="CW1935" s="222"/>
      <c r="CX1935" s="222"/>
      <c r="CY1935" s="222"/>
      <c r="CZ1935" s="222"/>
      <c r="DA1935" s="222"/>
      <c r="DB1935" s="224">
        <f t="shared" si="277"/>
        <v>0</v>
      </c>
      <c r="DC1935" s="224">
        <f t="shared" si="278"/>
        <v>0</v>
      </c>
      <c r="DD1935" s="224">
        <f t="shared" si="279"/>
        <v>0</v>
      </c>
      <c r="DE1935" s="225">
        <f t="shared" si="280"/>
        <v>0</v>
      </c>
      <c r="DF1935" s="222"/>
      <c r="DG1935" s="222"/>
    </row>
    <row r="1936" spans="90:111" x14ac:dyDescent="0.25">
      <c r="CL1936" s="223">
        <f t="shared" si="272"/>
        <v>0</v>
      </c>
      <c r="CM1936" s="223">
        <f t="shared" si="273"/>
        <v>0</v>
      </c>
      <c r="CN1936" s="223">
        <f t="shared" si="274"/>
        <v>0</v>
      </c>
      <c r="CO1936" s="223">
        <f t="shared" si="274"/>
        <v>0</v>
      </c>
      <c r="CP1936" s="223">
        <f t="shared" si="275"/>
        <v>0</v>
      </c>
      <c r="CQ1936" s="223">
        <f t="shared" si="276"/>
        <v>0</v>
      </c>
      <c r="CR1936" s="222"/>
      <c r="CS1936" s="222"/>
      <c r="CT1936" s="222"/>
      <c r="CU1936" s="222"/>
      <c r="CV1936" s="222"/>
      <c r="CW1936" s="222"/>
      <c r="CX1936" s="222"/>
      <c r="CY1936" s="222"/>
      <c r="CZ1936" s="222"/>
      <c r="DA1936" s="222"/>
      <c r="DB1936" s="224">
        <f t="shared" si="277"/>
        <v>0</v>
      </c>
      <c r="DC1936" s="224">
        <f t="shared" si="278"/>
        <v>0</v>
      </c>
      <c r="DD1936" s="224">
        <f t="shared" si="279"/>
        <v>0</v>
      </c>
      <c r="DE1936" s="225">
        <f t="shared" si="280"/>
        <v>0</v>
      </c>
      <c r="DF1936" s="222"/>
      <c r="DG1936" s="222"/>
    </row>
    <row r="1937" spans="90:111" x14ac:dyDescent="0.25">
      <c r="CL1937" s="223">
        <f t="shared" si="272"/>
        <v>0</v>
      </c>
      <c r="CM1937" s="223">
        <f t="shared" si="273"/>
        <v>0</v>
      </c>
      <c r="CN1937" s="223">
        <f t="shared" si="274"/>
        <v>0</v>
      </c>
      <c r="CO1937" s="223">
        <f t="shared" si="274"/>
        <v>0</v>
      </c>
      <c r="CP1937" s="223">
        <f t="shared" si="275"/>
        <v>0</v>
      </c>
      <c r="CQ1937" s="223">
        <f t="shared" si="276"/>
        <v>0</v>
      </c>
      <c r="CR1937" s="222"/>
      <c r="CS1937" s="222"/>
      <c r="CT1937" s="222"/>
      <c r="CU1937" s="222"/>
      <c r="CV1937" s="222"/>
      <c r="CW1937" s="222"/>
      <c r="CX1937" s="222"/>
      <c r="CY1937" s="222"/>
      <c r="CZ1937" s="222"/>
      <c r="DA1937" s="222"/>
      <c r="DB1937" s="224">
        <f t="shared" si="277"/>
        <v>0</v>
      </c>
      <c r="DC1937" s="224">
        <f t="shared" si="278"/>
        <v>0</v>
      </c>
      <c r="DD1937" s="224">
        <f t="shared" si="279"/>
        <v>0</v>
      </c>
      <c r="DE1937" s="225">
        <f t="shared" si="280"/>
        <v>0</v>
      </c>
      <c r="DF1937" s="222"/>
      <c r="DG1937" s="222"/>
    </row>
    <row r="1938" spans="90:111" x14ac:dyDescent="0.25">
      <c r="CL1938" s="223">
        <f t="shared" si="272"/>
        <v>0</v>
      </c>
      <c r="CM1938" s="223">
        <f t="shared" si="273"/>
        <v>0</v>
      </c>
      <c r="CN1938" s="223">
        <f t="shared" si="274"/>
        <v>0</v>
      </c>
      <c r="CO1938" s="223">
        <f t="shared" si="274"/>
        <v>0</v>
      </c>
      <c r="CP1938" s="223">
        <f t="shared" si="275"/>
        <v>0</v>
      </c>
      <c r="CQ1938" s="223">
        <f t="shared" si="276"/>
        <v>0</v>
      </c>
      <c r="CR1938" s="222"/>
      <c r="CS1938" s="222"/>
      <c r="CT1938" s="222"/>
      <c r="CU1938" s="222"/>
      <c r="CV1938" s="222"/>
      <c r="CW1938" s="222"/>
      <c r="CX1938" s="222"/>
      <c r="CY1938" s="222"/>
      <c r="CZ1938" s="222"/>
      <c r="DA1938" s="222"/>
      <c r="DB1938" s="224">
        <f t="shared" si="277"/>
        <v>0</v>
      </c>
      <c r="DC1938" s="224">
        <f t="shared" si="278"/>
        <v>0</v>
      </c>
      <c r="DD1938" s="224">
        <f t="shared" si="279"/>
        <v>0</v>
      </c>
      <c r="DE1938" s="225">
        <f t="shared" si="280"/>
        <v>0</v>
      </c>
      <c r="DF1938" s="222"/>
      <c r="DG1938" s="222"/>
    </row>
    <row r="1939" spans="90:111" x14ac:dyDescent="0.25">
      <c r="CL1939" s="223">
        <f t="shared" si="272"/>
        <v>0</v>
      </c>
      <c r="CM1939" s="223">
        <f t="shared" si="273"/>
        <v>0</v>
      </c>
      <c r="CN1939" s="223">
        <f t="shared" si="274"/>
        <v>0</v>
      </c>
      <c r="CO1939" s="223">
        <f t="shared" si="274"/>
        <v>0</v>
      </c>
      <c r="CP1939" s="223">
        <f t="shared" si="275"/>
        <v>0</v>
      </c>
      <c r="CQ1939" s="223">
        <f t="shared" si="276"/>
        <v>0</v>
      </c>
      <c r="CR1939" s="222"/>
      <c r="CS1939" s="222"/>
      <c r="CT1939" s="222"/>
      <c r="CU1939" s="222"/>
      <c r="CV1939" s="222"/>
      <c r="CW1939" s="222"/>
      <c r="CX1939" s="222"/>
      <c r="CY1939" s="222"/>
      <c r="CZ1939" s="222"/>
      <c r="DA1939" s="222"/>
      <c r="DB1939" s="224">
        <f t="shared" si="277"/>
        <v>0</v>
      </c>
      <c r="DC1939" s="224">
        <f t="shared" si="278"/>
        <v>0</v>
      </c>
      <c r="DD1939" s="224">
        <f t="shared" si="279"/>
        <v>0</v>
      </c>
      <c r="DE1939" s="225">
        <f t="shared" si="280"/>
        <v>0</v>
      </c>
      <c r="DF1939" s="222"/>
      <c r="DG1939" s="222"/>
    </row>
    <row r="1940" spans="90:111" x14ac:dyDescent="0.25">
      <c r="CL1940" s="223">
        <f t="shared" si="272"/>
        <v>0</v>
      </c>
      <c r="CM1940" s="223">
        <f t="shared" si="273"/>
        <v>0</v>
      </c>
      <c r="CN1940" s="223">
        <f t="shared" si="274"/>
        <v>0</v>
      </c>
      <c r="CO1940" s="223">
        <f t="shared" si="274"/>
        <v>0</v>
      </c>
      <c r="CP1940" s="223">
        <f t="shared" si="275"/>
        <v>0</v>
      </c>
      <c r="CQ1940" s="223">
        <f t="shared" si="276"/>
        <v>0</v>
      </c>
      <c r="CR1940" s="222"/>
      <c r="CS1940" s="222"/>
      <c r="CT1940" s="222"/>
      <c r="CU1940" s="222"/>
      <c r="CV1940" s="222"/>
      <c r="CW1940" s="222"/>
      <c r="CX1940" s="222"/>
      <c r="CY1940" s="222"/>
      <c r="CZ1940" s="222"/>
      <c r="DA1940" s="222"/>
      <c r="DB1940" s="224">
        <f t="shared" si="277"/>
        <v>0</v>
      </c>
      <c r="DC1940" s="224">
        <f t="shared" si="278"/>
        <v>0</v>
      </c>
      <c r="DD1940" s="224">
        <f t="shared" si="279"/>
        <v>0</v>
      </c>
      <c r="DE1940" s="225">
        <f t="shared" si="280"/>
        <v>0</v>
      </c>
      <c r="DF1940" s="222"/>
      <c r="DG1940" s="222"/>
    </row>
    <row r="1941" spans="90:111" x14ac:dyDescent="0.25">
      <c r="CL1941" s="223">
        <f t="shared" si="272"/>
        <v>0</v>
      </c>
      <c r="CM1941" s="223">
        <f t="shared" si="273"/>
        <v>0</v>
      </c>
      <c r="CN1941" s="223">
        <f t="shared" si="274"/>
        <v>0</v>
      </c>
      <c r="CO1941" s="223">
        <f t="shared" si="274"/>
        <v>0</v>
      </c>
      <c r="CP1941" s="223">
        <f t="shared" si="275"/>
        <v>0</v>
      </c>
      <c r="CQ1941" s="223">
        <f t="shared" si="276"/>
        <v>0</v>
      </c>
      <c r="CR1941" s="222"/>
      <c r="CS1941" s="222"/>
      <c r="CT1941" s="222"/>
      <c r="CU1941" s="222"/>
      <c r="CV1941" s="222"/>
      <c r="CW1941" s="222"/>
      <c r="CX1941" s="222"/>
      <c r="CY1941" s="222"/>
      <c r="CZ1941" s="222"/>
      <c r="DA1941" s="222"/>
      <c r="DB1941" s="224">
        <f t="shared" si="277"/>
        <v>0</v>
      </c>
      <c r="DC1941" s="224">
        <f t="shared" si="278"/>
        <v>0</v>
      </c>
      <c r="DD1941" s="224">
        <f t="shared" si="279"/>
        <v>0</v>
      </c>
      <c r="DE1941" s="225">
        <f t="shared" si="280"/>
        <v>0</v>
      </c>
      <c r="DF1941" s="222"/>
      <c r="DG1941" s="222"/>
    </row>
    <row r="1942" spans="90:111" x14ac:dyDescent="0.25">
      <c r="CL1942" s="223">
        <f t="shared" si="272"/>
        <v>0</v>
      </c>
      <c r="CM1942" s="223">
        <f t="shared" si="273"/>
        <v>0</v>
      </c>
      <c r="CN1942" s="223">
        <f t="shared" si="274"/>
        <v>0</v>
      </c>
      <c r="CO1942" s="223">
        <f t="shared" si="274"/>
        <v>0</v>
      </c>
      <c r="CP1942" s="223">
        <f t="shared" si="275"/>
        <v>0</v>
      </c>
      <c r="CQ1942" s="223">
        <f t="shared" si="276"/>
        <v>0</v>
      </c>
      <c r="CR1942" s="222"/>
      <c r="CS1942" s="222"/>
      <c r="CT1942" s="222"/>
      <c r="CU1942" s="222"/>
      <c r="CV1942" s="222"/>
      <c r="CW1942" s="222"/>
      <c r="CX1942" s="222"/>
      <c r="CY1942" s="222"/>
      <c r="CZ1942" s="222"/>
      <c r="DA1942" s="222"/>
      <c r="DB1942" s="224">
        <f t="shared" si="277"/>
        <v>0</v>
      </c>
      <c r="DC1942" s="224">
        <f t="shared" si="278"/>
        <v>0</v>
      </c>
      <c r="DD1942" s="224">
        <f t="shared" si="279"/>
        <v>0</v>
      </c>
      <c r="DE1942" s="225">
        <f t="shared" si="280"/>
        <v>0</v>
      </c>
      <c r="DF1942" s="222"/>
      <c r="DG1942" s="222"/>
    </row>
    <row r="1943" spans="90:111" x14ac:dyDescent="0.25">
      <c r="CL1943" s="223">
        <f t="shared" si="272"/>
        <v>0</v>
      </c>
      <c r="CM1943" s="223">
        <f t="shared" si="273"/>
        <v>0</v>
      </c>
      <c r="CN1943" s="223">
        <f t="shared" si="274"/>
        <v>0</v>
      </c>
      <c r="CO1943" s="223">
        <f t="shared" si="274"/>
        <v>0</v>
      </c>
      <c r="CP1943" s="223">
        <f t="shared" si="275"/>
        <v>0</v>
      </c>
      <c r="CQ1943" s="223">
        <f t="shared" si="276"/>
        <v>0</v>
      </c>
      <c r="CR1943" s="222"/>
      <c r="CS1943" s="222"/>
      <c r="CT1943" s="222"/>
      <c r="CU1943" s="222"/>
      <c r="CV1943" s="222"/>
      <c r="CW1943" s="222"/>
      <c r="CX1943" s="222"/>
      <c r="CY1943" s="222"/>
      <c r="CZ1943" s="222"/>
      <c r="DA1943" s="222"/>
      <c r="DB1943" s="224">
        <f t="shared" si="277"/>
        <v>0</v>
      </c>
      <c r="DC1943" s="224">
        <f t="shared" si="278"/>
        <v>0</v>
      </c>
      <c r="DD1943" s="224">
        <f t="shared" si="279"/>
        <v>0</v>
      </c>
      <c r="DE1943" s="225">
        <f t="shared" si="280"/>
        <v>0</v>
      </c>
      <c r="DF1943" s="222"/>
      <c r="DG1943" s="222"/>
    </row>
    <row r="1944" spans="90:111" x14ac:dyDescent="0.25">
      <c r="CL1944" s="223">
        <f t="shared" si="272"/>
        <v>0</v>
      </c>
      <c r="CM1944" s="223">
        <f t="shared" si="273"/>
        <v>0</v>
      </c>
      <c r="CN1944" s="223">
        <f t="shared" si="274"/>
        <v>0</v>
      </c>
      <c r="CO1944" s="223">
        <f t="shared" si="274"/>
        <v>0</v>
      </c>
      <c r="CP1944" s="223">
        <f t="shared" si="275"/>
        <v>0</v>
      </c>
      <c r="CQ1944" s="223">
        <f t="shared" si="276"/>
        <v>0</v>
      </c>
      <c r="CR1944" s="222"/>
      <c r="CS1944" s="222"/>
      <c r="CT1944" s="222"/>
      <c r="CU1944" s="222"/>
      <c r="CV1944" s="222"/>
      <c r="CW1944" s="222"/>
      <c r="CX1944" s="222"/>
      <c r="CY1944" s="222"/>
      <c r="CZ1944" s="222"/>
      <c r="DA1944" s="222"/>
      <c r="DB1944" s="224">
        <f t="shared" si="277"/>
        <v>0</v>
      </c>
      <c r="DC1944" s="224">
        <f t="shared" si="278"/>
        <v>0</v>
      </c>
      <c r="DD1944" s="224">
        <f t="shared" si="279"/>
        <v>0</v>
      </c>
      <c r="DE1944" s="225">
        <f t="shared" si="280"/>
        <v>0</v>
      </c>
      <c r="DF1944" s="222"/>
      <c r="DG1944" s="222"/>
    </row>
    <row r="1945" spans="90:111" x14ac:dyDescent="0.25">
      <c r="CL1945" s="223">
        <f t="shared" si="272"/>
        <v>0</v>
      </c>
      <c r="CM1945" s="223">
        <f t="shared" si="273"/>
        <v>0</v>
      </c>
      <c r="CN1945" s="223">
        <f t="shared" si="274"/>
        <v>0</v>
      </c>
      <c r="CO1945" s="223">
        <f t="shared" si="274"/>
        <v>0</v>
      </c>
      <c r="CP1945" s="223">
        <f t="shared" si="275"/>
        <v>0</v>
      </c>
      <c r="CQ1945" s="223">
        <f t="shared" si="276"/>
        <v>0</v>
      </c>
      <c r="CR1945" s="222"/>
      <c r="CS1945" s="222"/>
      <c r="CT1945" s="222"/>
      <c r="CU1945" s="222"/>
      <c r="CV1945" s="222"/>
      <c r="CW1945" s="222"/>
      <c r="CX1945" s="222"/>
      <c r="CY1945" s="222"/>
      <c r="CZ1945" s="222"/>
      <c r="DA1945" s="222"/>
      <c r="DB1945" s="224">
        <f t="shared" si="277"/>
        <v>0</v>
      </c>
      <c r="DC1945" s="224">
        <f t="shared" si="278"/>
        <v>0</v>
      </c>
      <c r="DD1945" s="224">
        <f t="shared" si="279"/>
        <v>0</v>
      </c>
      <c r="DE1945" s="225">
        <f t="shared" si="280"/>
        <v>0</v>
      </c>
      <c r="DF1945" s="222"/>
      <c r="DG1945" s="222"/>
    </row>
    <row r="1946" spans="90:111" x14ac:dyDescent="0.25">
      <c r="CL1946" s="223">
        <f t="shared" si="272"/>
        <v>0</v>
      </c>
      <c r="CM1946" s="223">
        <f t="shared" si="273"/>
        <v>0</v>
      </c>
      <c r="CN1946" s="223">
        <f t="shared" si="274"/>
        <v>0</v>
      </c>
      <c r="CO1946" s="223">
        <f t="shared" si="274"/>
        <v>0</v>
      </c>
      <c r="CP1946" s="223">
        <f t="shared" si="275"/>
        <v>0</v>
      </c>
      <c r="CQ1946" s="223">
        <f t="shared" si="276"/>
        <v>0</v>
      </c>
      <c r="CR1946" s="222"/>
      <c r="CS1946" s="222"/>
      <c r="CT1946" s="222"/>
      <c r="CU1946" s="222"/>
      <c r="CV1946" s="222"/>
      <c r="CW1946" s="222"/>
      <c r="CX1946" s="222"/>
      <c r="CY1946" s="222"/>
      <c r="CZ1946" s="222"/>
      <c r="DA1946" s="222"/>
      <c r="DB1946" s="224">
        <f t="shared" si="277"/>
        <v>0</v>
      </c>
      <c r="DC1946" s="224">
        <f t="shared" si="278"/>
        <v>0</v>
      </c>
      <c r="DD1946" s="224">
        <f t="shared" si="279"/>
        <v>0</v>
      </c>
      <c r="DE1946" s="225">
        <f t="shared" si="280"/>
        <v>0</v>
      </c>
      <c r="DF1946" s="222"/>
      <c r="DG1946" s="222"/>
    </row>
    <row r="1947" spans="90:111" x14ac:dyDescent="0.25">
      <c r="CL1947" s="223">
        <f t="shared" si="272"/>
        <v>0</v>
      </c>
      <c r="CM1947" s="223">
        <f t="shared" si="273"/>
        <v>0</v>
      </c>
      <c r="CN1947" s="223">
        <f t="shared" si="274"/>
        <v>0</v>
      </c>
      <c r="CO1947" s="223">
        <f t="shared" si="274"/>
        <v>0</v>
      </c>
      <c r="CP1947" s="223">
        <f t="shared" si="275"/>
        <v>0</v>
      </c>
      <c r="CQ1947" s="223">
        <f t="shared" si="276"/>
        <v>0</v>
      </c>
      <c r="CR1947" s="222"/>
      <c r="CS1947" s="222"/>
      <c r="CT1947" s="222"/>
      <c r="CU1947" s="222"/>
      <c r="CV1947" s="222"/>
      <c r="CW1947" s="222"/>
      <c r="CX1947" s="222"/>
      <c r="CY1947" s="222"/>
      <c r="CZ1947" s="222"/>
      <c r="DA1947" s="222"/>
      <c r="DB1947" s="224">
        <f t="shared" si="277"/>
        <v>0</v>
      </c>
      <c r="DC1947" s="224">
        <f t="shared" si="278"/>
        <v>0</v>
      </c>
      <c r="DD1947" s="224">
        <f t="shared" si="279"/>
        <v>0</v>
      </c>
      <c r="DE1947" s="225">
        <f t="shared" si="280"/>
        <v>0</v>
      </c>
      <c r="DF1947" s="222"/>
      <c r="DG1947" s="222"/>
    </row>
    <row r="1948" spans="90:111" x14ac:dyDescent="0.25">
      <c r="CL1948" s="223">
        <f t="shared" si="272"/>
        <v>0</v>
      </c>
      <c r="CM1948" s="223">
        <f t="shared" si="273"/>
        <v>0</v>
      </c>
      <c r="CN1948" s="223">
        <f t="shared" si="274"/>
        <v>0</v>
      </c>
      <c r="CO1948" s="223">
        <f t="shared" si="274"/>
        <v>0</v>
      </c>
      <c r="CP1948" s="223">
        <f t="shared" si="275"/>
        <v>0</v>
      </c>
      <c r="CQ1948" s="223">
        <f t="shared" si="276"/>
        <v>0</v>
      </c>
      <c r="CR1948" s="222"/>
      <c r="CS1948" s="222"/>
      <c r="CT1948" s="222"/>
      <c r="CU1948" s="222"/>
      <c r="CV1948" s="222"/>
      <c r="CW1948" s="222"/>
      <c r="CX1948" s="222"/>
      <c r="CY1948" s="222"/>
      <c r="CZ1948" s="222"/>
      <c r="DA1948" s="222"/>
      <c r="DB1948" s="224">
        <f t="shared" si="277"/>
        <v>0</v>
      </c>
      <c r="DC1948" s="224">
        <f t="shared" si="278"/>
        <v>0</v>
      </c>
      <c r="DD1948" s="224">
        <f t="shared" si="279"/>
        <v>0</v>
      </c>
      <c r="DE1948" s="225">
        <f t="shared" si="280"/>
        <v>0</v>
      </c>
      <c r="DF1948" s="222"/>
      <c r="DG1948" s="222"/>
    </row>
    <row r="1949" spans="90:111" x14ac:dyDescent="0.25">
      <c r="CL1949" s="223">
        <f t="shared" si="272"/>
        <v>0</v>
      </c>
      <c r="CM1949" s="223">
        <f t="shared" si="273"/>
        <v>0</v>
      </c>
      <c r="CN1949" s="223">
        <f t="shared" si="274"/>
        <v>0</v>
      </c>
      <c r="CO1949" s="223">
        <f t="shared" si="274"/>
        <v>0</v>
      </c>
      <c r="CP1949" s="223">
        <f t="shared" si="275"/>
        <v>0</v>
      </c>
      <c r="CQ1949" s="223">
        <f t="shared" si="276"/>
        <v>0</v>
      </c>
      <c r="CR1949" s="222"/>
      <c r="CS1949" s="222"/>
      <c r="CT1949" s="222"/>
      <c r="CU1949" s="222"/>
      <c r="CV1949" s="222"/>
      <c r="CW1949" s="222"/>
      <c r="CX1949" s="222"/>
      <c r="CY1949" s="222"/>
      <c r="CZ1949" s="222"/>
      <c r="DA1949" s="222"/>
      <c r="DB1949" s="224">
        <f t="shared" si="277"/>
        <v>0</v>
      </c>
      <c r="DC1949" s="224">
        <f t="shared" si="278"/>
        <v>0</v>
      </c>
      <c r="DD1949" s="224">
        <f t="shared" si="279"/>
        <v>0</v>
      </c>
      <c r="DE1949" s="225">
        <f t="shared" si="280"/>
        <v>0</v>
      </c>
      <c r="DF1949" s="222"/>
      <c r="DG1949" s="222"/>
    </row>
    <row r="1950" spans="90:111" x14ac:dyDescent="0.25">
      <c r="CL1950" s="223">
        <f t="shared" si="272"/>
        <v>0</v>
      </c>
      <c r="CM1950" s="223">
        <f t="shared" si="273"/>
        <v>0</v>
      </c>
      <c r="CN1950" s="223">
        <f t="shared" si="274"/>
        <v>0</v>
      </c>
      <c r="CO1950" s="223">
        <f t="shared" si="274"/>
        <v>0</v>
      </c>
      <c r="CP1950" s="223">
        <f t="shared" si="275"/>
        <v>0</v>
      </c>
      <c r="CQ1950" s="223">
        <f t="shared" si="276"/>
        <v>0</v>
      </c>
      <c r="CR1950" s="222"/>
      <c r="CS1950" s="222"/>
      <c r="CT1950" s="222"/>
      <c r="CU1950" s="222"/>
      <c r="CV1950" s="222"/>
      <c r="CW1950" s="222"/>
      <c r="CX1950" s="222"/>
      <c r="CY1950" s="222"/>
      <c r="CZ1950" s="222"/>
      <c r="DA1950" s="222"/>
      <c r="DB1950" s="224">
        <f t="shared" si="277"/>
        <v>0</v>
      </c>
      <c r="DC1950" s="224">
        <f t="shared" si="278"/>
        <v>0</v>
      </c>
      <c r="DD1950" s="224">
        <f t="shared" si="279"/>
        <v>0</v>
      </c>
      <c r="DE1950" s="225">
        <f t="shared" si="280"/>
        <v>0</v>
      </c>
      <c r="DF1950" s="222"/>
      <c r="DG1950" s="222"/>
    </row>
    <row r="1951" spans="90:111" x14ac:dyDescent="0.25">
      <c r="CL1951" s="223">
        <f t="shared" si="272"/>
        <v>0</v>
      </c>
      <c r="CM1951" s="223">
        <f t="shared" si="273"/>
        <v>0</v>
      </c>
      <c r="CN1951" s="223">
        <f t="shared" si="274"/>
        <v>0</v>
      </c>
      <c r="CO1951" s="223">
        <f t="shared" si="274"/>
        <v>0</v>
      </c>
      <c r="CP1951" s="223">
        <f t="shared" si="275"/>
        <v>0</v>
      </c>
      <c r="CQ1951" s="223">
        <f t="shared" si="276"/>
        <v>0</v>
      </c>
      <c r="CR1951" s="222"/>
      <c r="CS1951" s="222"/>
      <c r="CT1951" s="222"/>
      <c r="CU1951" s="222"/>
      <c r="CV1951" s="222"/>
      <c r="CW1951" s="222"/>
      <c r="CX1951" s="222"/>
      <c r="CY1951" s="222"/>
      <c r="CZ1951" s="222"/>
      <c r="DA1951" s="222"/>
      <c r="DB1951" s="224">
        <f t="shared" si="277"/>
        <v>0</v>
      </c>
      <c r="DC1951" s="224">
        <f t="shared" si="278"/>
        <v>0</v>
      </c>
      <c r="DD1951" s="224">
        <f t="shared" si="279"/>
        <v>0</v>
      </c>
      <c r="DE1951" s="225">
        <f t="shared" si="280"/>
        <v>0</v>
      </c>
      <c r="DF1951" s="222"/>
      <c r="DG1951" s="222"/>
    </row>
    <row r="1952" spans="90:111" x14ac:dyDescent="0.25">
      <c r="CL1952" s="223">
        <f t="shared" si="272"/>
        <v>0</v>
      </c>
      <c r="CM1952" s="223">
        <f t="shared" si="273"/>
        <v>0</v>
      </c>
      <c r="CN1952" s="223">
        <f t="shared" si="274"/>
        <v>0</v>
      </c>
      <c r="CO1952" s="223">
        <f t="shared" si="274"/>
        <v>0</v>
      </c>
      <c r="CP1952" s="223">
        <f t="shared" si="275"/>
        <v>0</v>
      </c>
      <c r="CQ1952" s="223">
        <f t="shared" si="276"/>
        <v>0</v>
      </c>
      <c r="CR1952" s="222"/>
      <c r="CS1952" s="222"/>
      <c r="CT1952" s="222"/>
      <c r="CU1952" s="222"/>
      <c r="CV1952" s="222"/>
      <c r="CW1952" s="222"/>
      <c r="CX1952" s="222"/>
      <c r="CY1952" s="222"/>
      <c r="CZ1952" s="222"/>
      <c r="DA1952" s="222"/>
      <c r="DB1952" s="224">
        <f t="shared" si="277"/>
        <v>0</v>
      </c>
      <c r="DC1952" s="224">
        <f t="shared" si="278"/>
        <v>0</v>
      </c>
      <c r="DD1952" s="224">
        <f t="shared" si="279"/>
        <v>0</v>
      </c>
      <c r="DE1952" s="225">
        <f t="shared" si="280"/>
        <v>0</v>
      </c>
      <c r="DF1952" s="222"/>
      <c r="DG1952" s="222"/>
    </row>
    <row r="1953" spans="90:111" x14ac:dyDescent="0.25">
      <c r="CL1953" s="223">
        <f t="shared" si="272"/>
        <v>0</v>
      </c>
      <c r="CM1953" s="223">
        <f t="shared" si="273"/>
        <v>0</v>
      </c>
      <c r="CN1953" s="223">
        <f t="shared" si="274"/>
        <v>0</v>
      </c>
      <c r="CO1953" s="223">
        <f t="shared" si="274"/>
        <v>0</v>
      </c>
      <c r="CP1953" s="223">
        <f t="shared" si="275"/>
        <v>0</v>
      </c>
      <c r="CQ1953" s="223">
        <f t="shared" si="276"/>
        <v>0</v>
      </c>
      <c r="CR1953" s="222"/>
      <c r="CS1953" s="222"/>
      <c r="CT1953" s="222"/>
      <c r="CU1953" s="222"/>
      <c r="CV1953" s="222"/>
      <c r="CW1953" s="222"/>
      <c r="CX1953" s="222"/>
      <c r="CY1953" s="222"/>
      <c r="CZ1953" s="222"/>
      <c r="DA1953" s="222"/>
      <c r="DB1953" s="224">
        <f t="shared" si="277"/>
        <v>0</v>
      </c>
      <c r="DC1953" s="224">
        <f t="shared" si="278"/>
        <v>0</v>
      </c>
      <c r="DD1953" s="224">
        <f t="shared" si="279"/>
        <v>0</v>
      </c>
      <c r="DE1953" s="225">
        <f t="shared" si="280"/>
        <v>0</v>
      </c>
      <c r="DF1953" s="222"/>
      <c r="DG1953" s="222"/>
    </row>
    <row r="1954" spans="90:111" x14ac:dyDescent="0.25">
      <c r="CL1954" s="223">
        <f t="shared" si="272"/>
        <v>0</v>
      </c>
      <c r="CM1954" s="223">
        <f t="shared" si="273"/>
        <v>0</v>
      </c>
      <c r="CN1954" s="223">
        <f t="shared" si="274"/>
        <v>0</v>
      </c>
      <c r="CO1954" s="223">
        <f t="shared" si="274"/>
        <v>0</v>
      </c>
      <c r="CP1954" s="223">
        <f t="shared" si="275"/>
        <v>0</v>
      </c>
      <c r="CQ1954" s="223">
        <f t="shared" si="276"/>
        <v>0</v>
      </c>
      <c r="CR1954" s="222"/>
      <c r="CS1954" s="222"/>
      <c r="CT1954" s="222"/>
      <c r="CU1954" s="222"/>
      <c r="CV1954" s="222"/>
      <c r="CW1954" s="222"/>
      <c r="CX1954" s="222"/>
      <c r="CY1954" s="222"/>
      <c r="CZ1954" s="222"/>
      <c r="DA1954" s="222"/>
      <c r="DB1954" s="224">
        <f t="shared" si="277"/>
        <v>0</v>
      </c>
      <c r="DC1954" s="224">
        <f t="shared" si="278"/>
        <v>0</v>
      </c>
      <c r="DD1954" s="224">
        <f t="shared" si="279"/>
        <v>0</v>
      </c>
      <c r="DE1954" s="225">
        <f t="shared" si="280"/>
        <v>0</v>
      </c>
      <c r="DF1954" s="222"/>
      <c r="DG1954" s="222"/>
    </row>
    <row r="1955" spans="90:111" x14ac:dyDescent="0.25">
      <c r="CL1955" s="223">
        <f t="shared" si="272"/>
        <v>0</v>
      </c>
      <c r="CM1955" s="223">
        <f t="shared" si="273"/>
        <v>0</v>
      </c>
      <c r="CN1955" s="223">
        <f t="shared" si="274"/>
        <v>0</v>
      </c>
      <c r="CO1955" s="223">
        <f t="shared" si="274"/>
        <v>0</v>
      </c>
      <c r="CP1955" s="223">
        <f t="shared" si="275"/>
        <v>0</v>
      </c>
      <c r="CQ1955" s="223">
        <f t="shared" si="276"/>
        <v>0</v>
      </c>
      <c r="CR1955" s="222"/>
      <c r="CS1955" s="222"/>
      <c r="CT1955" s="222"/>
      <c r="CU1955" s="222"/>
      <c r="CV1955" s="222"/>
      <c r="CW1955" s="222"/>
      <c r="CX1955" s="222"/>
      <c r="CY1955" s="222"/>
      <c r="CZ1955" s="222"/>
      <c r="DA1955" s="222"/>
      <c r="DB1955" s="224">
        <f t="shared" si="277"/>
        <v>0</v>
      </c>
      <c r="DC1955" s="224">
        <f t="shared" si="278"/>
        <v>0</v>
      </c>
      <c r="DD1955" s="224">
        <f t="shared" si="279"/>
        <v>0</v>
      </c>
      <c r="DE1955" s="225">
        <f t="shared" si="280"/>
        <v>0</v>
      </c>
      <c r="DF1955" s="222"/>
      <c r="DG1955" s="222"/>
    </row>
    <row r="1956" spans="90:111" x14ac:dyDescent="0.25">
      <c r="CL1956" s="223">
        <f t="shared" si="272"/>
        <v>0</v>
      </c>
      <c r="CM1956" s="223">
        <f t="shared" si="273"/>
        <v>0</v>
      </c>
      <c r="CN1956" s="223">
        <f t="shared" si="274"/>
        <v>0</v>
      </c>
      <c r="CO1956" s="223">
        <f t="shared" si="274"/>
        <v>0</v>
      </c>
      <c r="CP1956" s="223">
        <f t="shared" si="275"/>
        <v>0</v>
      </c>
      <c r="CQ1956" s="223">
        <f t="shared" si="276"/>
        <v>0</v>
      </c>
      <c r="CR1956" s="222"/>
      <c r="CS1956" s="222"/>
      <c r="CT1956" s="222"/>
      <c r="CU1956" s="222"/>
      <c r="CV1956" s="222"/>
      <c r="CW1956" s="222"/>
      <c r="CX1956" s="222"/>
      <c r="CY1956" s="222"/>
      <c r="CZ1956" s="222"/>
      <c r="DA1956" s="222"/>
      <c r="DB1956" s="224">
        <f t="shared" si="277"/>
        <v>0</v>
      </c>
      <c r="DC1956" s="224">
        <f t="shared" si="278"/>
        <v>0</v>
      </c>
      <c r="DD1956" s="224">
        <f t="shared" si="279"/>
        <v>0</v>
      </c>
      <c r="DE1956" s="225">
        <f t="shared" si="280"/>
        <v>0</v>
      </c>
      <c r="DF1956" s="222"/>
      <c r="DG1956" s="222"/>
    </row>
    <row r="1957" spans="90:111" x14ac:dyDescent="0.25">
      <c r="CL1957" s="223">
        <f t="shared" si="272"/>
        <v>0</v>
      </c>
      <c r="CM1957" s="223">
        <f t="shared" si="273"/>
        <v>0</v>
      </c>
      <c r="CN1957" s="223">
        <f t="shared" si="274"/>
        <v>0</v>
      </c>
      <c r="CO1957" s="223">
        <f t="shared" si="274"/>
        <v>0</v>
      </c>
      <c r="CP1957" s="223">
        <f t="shared" si="275"/>
        <v>0</v>
      </c>
      <c r="CQ1957" s="223">
        <f t="shared" si="276"/>
        <v>0</v>
      </c>
      <c r="CR1957" s="222"/>
      <c r="CS1957" s="222"/>
      <c r="CT1957" s="222"/>
      <c r="CU1957" s="222"/>
      <c r="CV1957" s="222"/>
      <c r="CW1957" s="222"/>
      <c r="CX1957" s="222"/>
      <c r="CY1957" s="222"/>
      <c r="CZ1957" s="222"/>
      <c r="DA1957" s="222"/>
      <c r="DB1957" s="224">
        <f t="shared" si="277"/>
        <v>0</v>
      </c>
      <c r="DC1957" s="224">
        <f t="shared" si="278"/>
        <v>0</v>
      </c>
      <c r="DD1957" s="224">
        <f t="shared" si="279"/>
        <v>0</v>
      </c>
      <c r="DE1957" s="225">
        <f t="shared" si="280"/>
        <v>0</v>
      </c>
      <c r="DF1957" s="222"/>
      <c r="DG1957" s="222"/>
    </row>
    <row r="1958" spans="90:111" x14ac:dyDescent="0.25">
      <c r="CL1958" s="223">
        <f t="shared" si="272"/>
        <v>0</v>
      </c>
      <c r="CM1958" s="223">
        <f t="shared" si="273"/>
        <v>0</v>
      </c>
      <c r="CN1958" s="223">
        <f t="shared" si="274"/>
        <v>0</v>
      </c>
      <c r="CO1958" s="223">
        <f t="shared" si="274"/>
        <v>0</v>
      </c>
      <c r="CP1958" s="223">
        <f t="shared" si="275"/>
        <v>0</v>
      </c>
      <c r="CQ1958" s="223">
        <f t="shared" si="276"/>
        <v>0</v>
      </c>
      <c r="CR1958" s="222"/>
      <c r="CS1958" s="222"/>
      <c r="CT1958" s="222"/>
      <c r="CU1958" s="222"/>
      <c r="CV1958" s="222"/>
      <c r="CW1958" s="222"/>
      <c r="CX1958" s="222"/>
      <c r="CY1958" s="222"/>
      <c r="CZ1958" s="222"/>
      <c r="DA1958" s="222"/>
      <c r="DB1958" s="224">
        <f t="shared" si="277"/>
        <v>0</v>
      </c>
      <c r="DC1958" s="224">
        <f t="shared" si="278"/>
        <v>0</v>
      </c>
      <c r="DD1958" s="224">
        <f t="shared" si="279"/>
        <v>0</v>
      </c>
      <c r="DE1958" s="225">
        <f t="shared" si="280"/>
        <v>0</v>
      </c>
      <c r="DF1958" s="222"/>
      <c r="DG1958" s="222"/>
    </row>
    <row r="1959" spans="90:111" x14ac:dyDescent="0.25">
      <c r="CL1959" s="223">
        <f t="shared" si="272"/>
        <v>0</v>
      </c>
      <c r="CM1959" s="223">
        <f t="shared" si="273"/>
        <v>0</v>
      </c>
      <c r="CN1959" s="223">
        <f t="shared" si="274"/>
        <v>0</v>
      </c>
      <c r="CO1959" s="223">
        <f t="shared" si="274"/>
        <v>0</v>
      </c>
      <c r="CP1959" s="223">
        <f t="shared" si="275"/>
        <v>0</v>
      </c>
      <c r="CQ1959" s="223">
        <f t="shared" si="276"/>
        <v>0</v>
      </c>
      <c r="CR1959" s="222"/>
      <c r="CS1959" s="222"/>
      <c r="CT1959" s="222"/>
      <c r="CU1959" s="222"/>
      <c r="CV1959" s="222"/>
      <c r="CW1959" s="222"/>
      <c r="CX1959" s="222"/>
      <c r="CY1959" s="222"/>
      <c r="CZ1959" s="222"/>
      <c r="DA1959" s="222"/>
      <c r="DB1959" s="224">
        <f t="shared" si="277"/>
        <v>0</v>
      </c>
      <c r="DC1959" s="224">
        <f t="shared" si="278"/>
        <v>0</v>
      </c>
      <c r="DD1959" s="224">
        <f t="shared" si="279"/>
        <v>0</v>
      </c>
      <c r="DE1959" s="225">
        <f t="shared" si="280"/>
        <v>0</v>
      </c>
      <c r="DF1959" s="222"/>
      <c r="DG1959" s="222"/>
    </row>
    <row r="1960" spans="90:111" x14ac:dyDescent="0.25">
      <c r="CL1960" s="223">
        <f t="shared" si="272"/>
        <v>0</v>
      </c>
      <c r="CM1960" s="223">
        <f t="shared" si="273"/>
        <v>0</v>
      </c>
      <c r="CN1960" s="223">
        <f t="shared" si="274"/>
        <v>0</v>
      </c>
      <c r="CO1960" s="223">
        <f t="shared" si="274"/>
        <v>0</v>
      </c>
      <c r="CP1960" s="223">
        <f t="shared" si="275"/>
        <v>0</v>
      </c>
      <c r="CQ1960" s="223">
        <f t="shared" si="276"/>
        <v>0</v>
      </c>
      <c r="CR1960" s="222"/>
      <c r="CS1960" s="222"/>
      <c r="CT1960" s="222"/>
      <c r="CU1960" s="222"/>
      <c r="CV1960" s="222"/>
      <c r="CW1960" s="222"/>
      <c r="CX1960" s="222"/>
      <c r="CY1960" s="222"/>
      <c r="CZ1960" s="222"/>
      <c r="DA1960" s="222"/>
      <c r="DB1960" s="224">
        <f t="shared" si="277"/>
        <v>0</v>
      </c>
      <c r="DC1960" s="224">
        <f t="shared" si="278"/>
        <v>0</v>
      </c>
      <c r="DD1960" s="224">
        <f t="shared" si="279"/>
        <v>0</v>
      </c>
      <c r="DE1960" s="225">
        <f t="shared" si="280"/>
        <v>0</v>
      </c>
      <c r="DF1960" s="222"/>
      <c r="DG1960" s="222"/>
    </row>
    <row r="1961" spans="90:111" x14ac:dyDescent="0.25">
      <c r="CL1961" s="223">
        <f t="shared" si="272"/>
        <v>0</v>
      </c>
      <c r="CM1961" s="223">
        <f t="shared" si="273"/>
        <v>0</v>
      </c>
      <c r="CN1961" s="223">
        <f t="shared" si="274"/>
        <v>0</v>
      </c>
      <c r="CO1961" s="223">
        <f t="shared" si="274"/>
        <v>0</v>
      </c>
      <c r="CP1961" s="223">
        <f t="shared" si="275"/>
        <v>0</v>
      </c>
      <c r="CQ1961" s="223">
        <f t="shared" si="276"/>
        <v>0</v>
      </c>
      <c r="CR1961" s="222"/>
      <c r="CS1961" s="222"/>
      <c r="CT1961" s="222"/>
      <c r="CU1961" s="222"/>
      <c r="CV1961" s="222"/>
      <c r="CW1961" s="222"/>
      <c r="CX1961" s="222"/>
      <c r="CY1961" s="222"/>
      <c r="CZ1961" s="222"/>
      <c r="DA1961" s="222"/>
      <c r="DB1961" s="224">
        <f t="shared" si="277"/>
        <v>0</v>
      </c>
      <c r="DC1961" s="224">
        <f t="shared" si="278"/>
        <v>0</v>
      </c>
      <c r="DD1961" s="224">
        <f t="shared" si="279"/>
        <v>0</v>
      </c>
      <c r="DE1961" s="225">
        <f t="shared" si="280"/>
        <v>0</v>
      </c>
      <c r="DF1961" s="222"/>
      <c r="DG1961" s="222"/>
    </row>
    <row r="1962" spans="90:111" x14ac:dyDescent="0.25">
      <c r="CL1962" s="223">
        <f t="shared" si="272"/>
        <v>0</v>
      </c>
      <c r="CM1962" s="223">
        <f t="shared" si="273"/>
        <v>0</v>
      </c>
      <c r="CN1962" s="223">
        <f t="shared" si="274"/>
        <v>0</v>
      </c>
      <c r="CO1962" s="223">
        <f t="shared" si="274"/>
        <v>0</v>
      </c>
      <c r="CP1962" s="223">
        <f t="shared" si="275"/>
        <v>0</v>
      </c>
      <c r="CQ1962" s="223">
        <f t="shared" si="276"/>
        <v>0</v>
      </c>
      <c r="CR1962" s="222"/>
      <c r="CS1962" s="222"/>
      <c r="CT1962" s="222"/>
      <c r="CU1962" s="222"/>
      <c r="CV1962" s="222"/>
      <c r="CW1962" s="222"/>
      <c r="CX1962" s="222"/>
      <c r="CY1962" s="222"/>
      <c r="CZ1962" s="222"/>
      <c r="DA1962" s="222"/>
      <c r="DB1962" s="224">
        <f t="shared" si="277"/>
        <v>0</v>
      </c>
      <c r="DC1962" s="224">
        <f t="shared" si="278"/>
        <v>0</v>
      </c>
      <c r="DD1962" s="224">
        <f t="shared" si="279"/>
        <v>0</v>
      </c>
      <c r="DE1962" s="225">
        <f t="shared" si="280"/>
        <v>0</v>
      </c>
      <c r="DF1962" s="222"/>
      <c r="DG1962" s="222"/>
    </row>
    <row r="1963" spans="90:111" x14ac:dyDescent="0.25">
      <c r="CL1963" s="223">
        <f t="shared" si="272"/>
        <v>0</v>
      </c>
      <c r="CM1963" s="223">
        <f t="shared" si="273"/>
        <v>0</v>
      </c>
      <c r="CN1963" s="223">
        <f t="shared" si="274"/>
        <v>0</v>
      </c>
      <c r="CO1963" s="223">
        <f t="shared" si="274"/>
        <v>0</v>
      </c>
      <c r="CP1963" s="223">
        <f t="shared" si="275"/>
        <v>0</v>
      </c>
      <c r="CQ1963" s="223">
        <f t="shared" si="276"/>
        <v>0</v>
      </c>
      <c r="CR1963" s="222"/>
      <c r="CS1963" s="222"/>
      <c r="CT1963" s="222"/>
      <c r="CU1963" s="222"/>
      <c r="CV1963" s="222"/>
      <c r="CW1963" s="222"/>
      <c r="CX1963" s="222"/>
      <c r="CY1963" s="222"/>
      <c r="CZ1963" s="222"/>
      <c r="DA1963" s="222"/>
      <c r="DB1963" s="224">
        <f t="shared" si="277"/>
        <v>0</v>
      </c>
      <c r="DC1963" s="224">
        <f t="shared" si="278"/>
        <v>0</v>
      </c>
      <c r="DD1963" s="224">
        <f t="shared" si="279"/>
        <v>0</v>
      </c>
      <c r="DE1963" s="225">
        <f t="shared" si="280"/>
        <v>0</v>
      </c>
      <c r="DF1963" s="222"/>
      <c r="DG1963" s="222"/>
    </row>
    <row r="1964" spans="90:111" x14ac:dyDescent="0.25">
      <c r="CL1964" s="223">
        <f t="shared" si="272"/>
        <v>0</v>
      </c>
      <c r="CM1964" s="223">
        <f t="shared" si="273"/>
        <v>0</v>
      </c>
      <c r="CN1964" s="223">
        <f t="shared" si="274"/>
        <v>0</v>
      </c>
      <c r="CO1964" s="223">
        <f t="shared" si="274"/>
        <v>0</v>
      </c>
      <c r="CP1964" s="223">
        <f t="shared" si="275"/>
        <v>0</v>
      </c>
      <c r="CQ1964" s="223">
        <f t="shared" si="276"/>
        <v>0</v>
      </c>
      <c r="CR1964" s="222"/>
      <c r="CS1964" s="222"/>
      <c r="CT1964" s="222"/>
      <c r="CU1964" s="222"/>
      <c r="CV1964" s="222"/>
      <c r="CW1964" s="222"/>
      <c r="CX1964" s="222"/>
      <c r="CY1964" s="222"/>
      <c r="CZ1964" s="222"/>
      <c r="DA1964" s="222"/>
      <c r="DB1964" s="224">
        <f t="shared" si="277"/>
        <v>0</v>
      </c>
      <c r="DC1964" s="224">
        <f t="shared" si="278"/>
        <v>0</v>
      </c>
      <c r="DD1964" s="224">
        <f t="shared" si="279"/>
        <v>0</v>
      </c>
      <c r="DE1964" s="225">
        <f t="shared" si="280"/>
        <v>0</v>
      </c>
      <c r="DF1964" s="222"/>
      <c r="DG1964" s="222"/>
    </row>
    <row r="1965" spans="90:111" x14ac:dyDescent="0.25">
      <c r="CL1965" s="223">
        <f t="shared" si="272"/>
        <v>0</v>
      </c>
      <c r="CM1965" s="223">
        <f t="shared" si="273"/>
        <v>0</v>
      </c>
      <c r="CN1965" s="223">
        <f t="shared" si="274"/>
        <v>0</v>
      </c>
      <c r="CO1965" s="223">
        <f t="shared" si="274"/>
        <v>0</v>
      </c>
      <c r="CP1965" s="223">
        <f t="shared" si="275"/>
        <v>0</v>
      </c>
      <c r="CQ1965" s="223">
        <f t="shared" si="276"/>
        <v>0</v>
      </c>
      <c r="CR1965" s="222"/>
      <c r="CS1965" s="222"/>
      <c r="CT1965" s="222"/>
      <c r="CU1965" s="222"/>
      <c r="CV1965" s="222"/>
      <c r="CW1965" s="222"/>
      <c r="CX1965" s="222"/>
      <c r="CY1965" s="222"/>
      <c r="CZ1965" s="222"/>
      <c r="DA1965" s="222"/>
      <c r="DB1965" s="224">
        <f t="shared" si="277"/>
        <v>0</v>
      </c>
      <c r="DC1965" s="224">
        <f t="shared" si="278"/>
        <v>0</v>
      </c>
      <c r="DD1965" s="224">
        <f t="shared" si="279"/>
        <v>0</v>
      </c>
      <c r="DE1965" s="225">
        <f t="shared" si="280"/>
        <v>0</v>
      </c>
      <c r="DF1965" s="222"/>
      <c r="DG1965" s="222"/>
    </row>
    <row r="1966" spans="90:111" x14ac:dyDescent="0.25">
      <c r="CL1966" s="223">
        <f t="shared" si="272"/>
        <v>0</v>
      </c>
      <c r="CM1966" s="223">
        <f t="shared" si="273"/>
        <v>0</v>
      </c>
      <c r="CN1966" s="223">
        <f t="shared" si="274"/>
        <v>0</v>
      </c>
      <c r="CO1966" s="223">
        <f t="shared" si="274"/>
        <v>0</v>
      </c>
      <c r="CP1966" s="223">
        <f t="shared" si="275"/>
        <v>0</v>
      </c>
      <c r="CQ1966" s="223">
        <f t="shared" si="276"/>
        <v>0</v>
      </c>
      <c r="CR1966" s="222"/>
      <c r="CS1966" s="222"/>
      <c r="CT1966" s="222"/>
      <c r="CU1966" s="222"/>
      <c r="CV1966" s="222"/>
      <c r="CW1966" s="222"/>
      <c r="CX1966" s="222"/>
      <c r="CY1966" s="222"/>
      <c r="CZ1966" s="222"/>
      <c r="DA1966" s="222"/>
      <c r="DB1966" s="224">
        <f t="shared" si="277"/>
        <v>0</v>
      </c>
      <c r="DC1966" s="224">
        <f t="shared" si="278"/>
        <v>0</v>
      </c>
      <c r="DD1966" s="224">
        <f t="shared" si="279"/>
        <v>0</v>
      </c>
      <c r="DE1966" s="225">
        <f t="shared" si="280"/>
        <v>0</v>
      </c>
      <c r="DF1966" s="222"/>
      <c r="DG1966" s="222"/>
    </row>
    <row r="1967" spans="90:111" x14ac:dyDescent="0.25">
      <c r="CL1967" s="223">
        <f t="shared" si="272"/>
        <v>0</v>
      </c>
      <c r="CM1967" s="223">
        <f t="shared" si="273"/>
        <v>0</v>
      </c>
      <c r="CN1967" s="223">
        <f t="shared" si="274"/>
        <v>0</v>
      </c>
      <c r="CO1967" s="223">
        <f t="shared" si="274"/>
        <v>0</v>
      </c>
      <c r="CP1967" s="223">
        <f t="shared" si="275"/>
        <v>0</v>
      </c>
      <c r="CQ1967" s="223">
        <f t="shared" si="276"/>
        <v>0</v>
      </c>
      <c r="CR1967" s="222"/>
      <c r="CS1967" s="222"/>
      <c r="CT1967" s="222"/>
      <c r="CU1967" s="222"/>
      <c r="CV1967" s="222"/>
      <c r="CW1967" s="222"/>
      <c r="CX1967" s="222"/>
      <c r="CY1967" s="222"/>
      <c r="CZ1967" s="222"/>
      <c r="DA1967" s="222"/>
      <c r="DB1967" s="224">
        <f t="shared" si="277"/>
        <v>0</v>
      </c>
      <c r="DC1967" s="224">
        <f t="shared" si="278"/>
        <v>0</v>
      </c>
      <c r="DD1967" s="224">
        <f t="shared" si="279"/>
        <v>0</v>
      </c>
      <c r="DE1967" s="225">
        <f t="shared" si="280"/>
        <v>0</v>
      </c>
      <c r="DF1967" s="222"/>
      <c r="DG1967" s="222"/>
    </row>
    <row r="1968" spans="90:111" x14ac:dyDescent="0.25">
      <c r="CL1968" s="223">
        <f t="shared" si="272"/>
        <v>0</v>
      </c>
      <c r="CM1968" s="223">
        <f t="shared" si="273"/>
        <v>0</v>
      </c>
      <c r="CN1968" s="223">
        <f t="shared" si="274"/>
        <v>0</v>
      </c>
      <c r="CO1968" s="223">
        <f t="shared" si="274"/>
        <v>0</v>
      </c>
      <c r="CP1968" s="223">
        <f t="shared" si="275"/>
        <v>0</v>
      </c>
      <c r="CQ1968" s="223">
        <f t="shared" si="276"/>
        <v>0</v>
      </c>
      <c r="CR1968" s="222"/>
      <c r="CS1968" s="222"/>
      <c r="CT1968" s="222"/>
      <c r="CU1968" s="222"/>
      <c r="CV1968" s="222"/>
      <c r="CW1968" s="222"/>
      <c r="CX1968" s="222"/>
      <c r="CY1968" s="222"/>
      <c r="CZ1968" s="222"/>
      <c r="DA1968" s="222"/>
      <c r="DB1968" s="224">
        <f t="shared" si="277"/>
        <v>0</v>
      </c>
      <c r="DC1968" s="224">
        <f t="shared" si="278"/>
        <v>0</v>
      </c>
      <c r="DD1968" s="224">
        <f t="shared" si="279"/>
        <v>0</v>
      </c>
      <c r="DE1968" s="225">
        <f t="shared" si="280"/>
        <v>0</v>
      </c>
      <c r="DF1968" s="222"/>
      <c r="DG1968" s="222"/>
    </row>
    <row r="1969" spans="90:111" x14ac:dyDescent="0.25">
      <c r="CL1969" s="223">
        <f t="shared" si="272"/>
        <v>0</v>
      </c>
      <c r="CM1969" s="223">
        <f t="shared" si="273"/>
        <v>0</v>
      </c>
      <c r="CN1969" s="223">
        <f t="shared" si="274"/>
        <v>0</v>
      </c>
      <c r="CO1969" s="223">
        <f t="shared" si="274"/>
        <v>0</v>
      </c>
      <c r="CP1969" s="223">
        <f t="shared" si="275"/>
        <v>0</v>
      </c>
      <c r="CQ1969" s="223">
        <f t="shared" si="276"/>
        <v>0</v>
      </c>
      <c r="CR1969" s="222"/>
      <c r="CS1969" s="222"/>
      <c r="CT1969" s="222"/>
      <c r="CU1969" s="222"/>
      <c r="CV1969" s="222"/>
      <c r="CW1969" s="222"/>
      <c r="CX1969" s="222"/>
      <c r="CY1969" s="222"/>
      <c r="CZ1969" s="222"/>
      <c r="DA1969" s="222"/>
      <c r="DB1969" s="224">
        <f t="shared" si="277"/>
        <v>0</v>
      </c>
      <c r="DC1969" s="224">
        <f t="shared" si="278"/>
        <v>0</v>
      </c>
      <c r="DD1969" s="224">
        <f t="shared" si="279"/>
        <v>0</v>
      </c>
      <c r="DE1969" s="225">
        <f t="shared" si="280"/>
        <v>0</v>
      </c>
      <c r="DF1969" s="222"/>
      <c r="DG1969" s="222"/>
    </row>
    <row r="1970" spans="90:111" x14ac:dyDescent="0.25">
      <c r="CL1970" s="223">
        <f t="shared" si="272"/>
        <v>0</v>
      </c>
      <c r="CM1970" s="223">
        <f t="shared" si="273"/>
        <v>0</v>
      </c>
      <c r="CN1970" s="223">
        <f t="shared" si="274"/>
        <v>0</v>
      </c>
      <c r="CO1970" s="223">
        <f t="shared" si="274"/>
        <v>0</v>
      </c>
      <c r="CP1970" s="223">
        <f t="shared" si="275"/>
        <v>0</v>
      </c>
      <c r="CQ1970" s="223">
        <f t="shared" si="276"/>
        <v>0</v>
      </c>
      <c r="CR1970" s="222"/>
      <c r="CS1970" s="222"/>
      <c r="CT1970" s="222"/>
      <c r="CU1970" s="222"/>
      <c r="CV1970" s="222"/>
      <c r="CW1970" s="222"/>
      <c r="CX1970" s="222"/>
      <c r="CY1970" s="222"/>
      <c r="CZ1970" s="222"/>
      <c r="DA1970" s="222"/>
      <c r="DB1970" s="224">
        <f t="shared" si="277"/>
        <v>0</v>
      </c>
      <c r="DC1970" s="224">
        <f t="shared" si="278"/>
        <v>0</v>
      </c>
      <c r="DD1970" s="224">
        <f t="shared" si="279"/>
        <v>0</v>
      </c>
      <c r="DE1970" s="225">
        <f t="shared" si="280"/>
        <v>0</v>
      </c>
      <c r="DF1970" s="222"/>
      <c r="DG1970" s="222"/>
    </row>
    <row r="1971" spans="90:111" x14ac:dyDescent="0.25">
      <c r="CL1971" s="223">
        <f t="shared" si="272"/>
        <v>0</v>
      </c>
      <c r="CM1971" s="223">
        <f t="shared" si="273"/>
        <v>0</v>
      </c>
      <c r="CN1971" s="223">
        <f t="shared" si="274"/>
        <v>0</v>
      </c>
      <c r="CO1971" s="223">
        <f t="shared" si="274"/>
        <v>0</v>
      </c>
      <c r="CP1971" s="223">
        <f t="shared" si="275"/>
        <v>0</v>
      </c>
      <c r="CQ1971" s="223">
        <f t="shared" si="276"/>
        <v>0</v>
      </c>
      <c r="CR1971" s="222"/>
      <c r="CS1971" s="222"/>
      <c r="CT1971" s="222"/>
      <c r="CU1971" s="222"/>
      <c r="CV1971" s="222"/>
      <c r="CW1971" s="222"/>
      <c r="CX1971" s="222"/>
      <c r="CY1971" s="222"/>
      <c r="CZ1971" s="222"/>
      <c r="DA1971" s="222"/>
      <c r="DB1971" s="224">
        <f t="shared" si="277"/>
        <v>0</v>
      </c>
      <c r="DC1971" s="224">
        <f t="shared" si="278"/>
        <v>0</v>
      </c>
      <c r="DD1971" s="224">
        <f t="shared" si="279"/>
        <v>0</v>
      </c>
      <c r="DE1971" s="225">
        <f t="shared" si="280"/>
        <v>0</v>
      </c>
      <c r="DF1971" s="222"/>
      <c r="DG1971" s="222"/>
    </row>
    <row r="1972" spans="90:111" x14ac:dyDescent="0.25">
      <c r="CL1972" s="223">
        <f t="shared" si="272"/>
        <v>0</v>
      </c>
      <c r="CM1972" s="223">
        <f t="shared" si="273"/>
        <v>0</v>
      </c>
      <c r="CN1972" s="223">
        <f t="shared" si="274"/>
        <v>0</v>
      </c>
      <c r="CO1972" s="223">
        <f t="shared" si="274"/>
        <v>0</v>
      </c>
      <c r="CP1972" s="223">
        <f t="shared" si="275"/>
        <v>0</v>
      </c>
      <c r="CQ1972" s="223">
        <f t="shared" si="276"/>
        <v>0</v>
      </c>
      <c r="CR1972" s="222"/>
      <c r="CS1972" s="222"/>
      <c r="CT1972" s="222"/>
      <c r="CU1972" s="222"/>
      <c r="CV1972" s="222"/>
      <c r="CW1972" s="222"/>
      <c r="CX1972" s="222"/>
      <c r="CY1972" s="222"/>
      <c r="CZ1972" s="222"/>
      <c r="DA1972" s="222"/>
      <c r="DB1972" s="224">
        <f t="shared" si="277"/>
        <v>0</v>
      </c>
      <c r="DC1972" s="224">
        <f t="shared" si="278"/>
        <v>0</v>
      </c>
      <c r="DD1972" s="224">
        <f t="shared" si="279"/>
        <v>0</v>
      </c>
      <c r="DE1972" s="225">
        <f t="shared" si="280"/>
        <v>0</v>
      </c>
      <c r="DF1972" s="222"/>
      <c r="DG1972" s="222"/>
    </row>
    <row r="1973" spans="90:111" x14ac:dyDescent="0.25">
      <c r="CL1973" s="223">
        <f t="shared" si="272"/>
        <v>0</v>
      </c>
      <c r="CM1973" s="223">
        <f t="shared" si="273"/>
        <v>0</v>
      </c>
      <c r="CN1973" s="223">
        <f t="shared" si="274"/>
        <v>0</v>
      </c>
      <c r="CO1973" s="223">
        <f t="shared" si="274"/>
        <v>0</v>
      </c>
      <c r="CP1973" s="223">
        <f t="shared" si="275"/>
        <v>0</v>
      </c>
      <c r="CQ1973" s="223">
        <f t="shared" si="276"/>
        <v>0</v>
      </c>
      <c r="CR1973" s="222"/>
      <c r="CS1973" s="222"/>
      <c r="CT1973" s="222"/>
      <c r="CU1973" s="222"/>
      <c r="CV1973" s="222"/>
      <c r="CW1973" s="222"/>
      <c r="CX1973" s="222"/>
      <c r="CY1973" s="222"/>
      <c r="CZ1973" s="222"/>
      <c r="DA1973" s="222"/>
      <c r="DB1973" s="224">
        <f t="shared" si="277"/>
        <v>0</v>
      </c>
      <c r="DC1973" s="224">
        <f t="shared" si="278"/>
        <v>0</v>
      </c>
      <c r="DD1973" s="224">
        <f t="shared" si="279"/>
        <v>0</v>
      </c>
      <c r="DE1973" s="225">
        <f t="shared" si="280"/>
        <v>0</v>
      </c>
      <c r="DF1973" s="222"/>
      <c r="DG1973" s="222"/>
    </row>
    <row r="1974" spans="90:111" x14ac:dyDescent="0.25">
      <c r="CL1974" s="223">
        <f t="shared" si="272"/>
        <v>0</v>
      </c>
      <c r="CM1974" s="223">
        <f t="shared" si="273"/>
        <v>0</v>
      </c>
      <c r="CN1974" s="223">
        <f t="shared" si="274"/>
        <v>0</v>
      </c>
      <c r="CO1974" s="223">
        <f t="shared" si="274"/>
        <v>0</v>
      </c>
      <c r="CP1974" s="223">
        <f t="shared" si="275"/>
        <v>0</v>
      </c>
      <c r="CQ1974" s="223">
        <f t="shared" si="276"/>
        <v>0</v>
      </c>
      <c r="CR1974" s="222"/>
      <c r="CS1974" s="222"/>
      <c r="CT1974" s="222"/>
      <c r="CU1974" s="222"/>
      <c r="CV1974" s="222"/>
      <c r="CW1974" s="222"/>
      <c r="CX1974" s="222"/>
      <c r="CY1974" s="222"/>
      <c r="CZ1974" s="222"/>
      <c r="DA1974" s="222"/>
      <c r="DB1974" s="224">
        <f t="shared" si="277"/>
        <v>0</v>
      </c>
      <c r="DC1974" s="224">
        <f t="shared" si="278"/>
        <v>0</v>
      </c>
      <c r="DD1974" s="224">
        <f t="shared" si="279"/>
        <v>0</v>
      </c>
      <c r="DE1974" s="225">
        <f t="shared" si="280"/>
        <v>0</v>
      </c>
      <c r="DF1974" s="222"/>
      <c r="DG1974" s="222"/>
    </row>
    <row r="1975" spans="90:111" x14ac:dyDescent="0.25">
      <c r="CL1975" s="223">
        <f t="shared" si="272"/>
        <v>0</v>
      </c>
      <c r="CM1975" s="223">
        <f t="shared" si="273"/>
        <v>0</v>
      </c>
      <c r="CN1975" s="223">
        <f t="shared" si="274"/>
        <v>0</v>
      </c>
      <c r="CO1975" s="223">
        <f t="shared" si="274"/>
        <v>0</v>
      </c>
      <c r="CP1975" s="223">
        <f t="shared" si="275"/>
        <v>0</v>
      </c>
      <c r="CQ1975" s="223">
        <f t="shared" si="276"/>
        <v>0</v>
      </c>
      <c r="CR1975" s="222"/>
      <c r="CS1975" s="222"/>
      <c r="CT1975" s="222"/>
      <c r="CU1975" s="222"/>
      <c r="CV1975" s="222"/>
      <c r="CW1975" s="222"/>
      <c r="CX1975" s="222"/>
      <c r="CY1975" s="222"/>
      <c r="CZ1975" s="222"/>
      <c r="DA1975" s="222"/>
      <c r="DB1975" s="224">
        <f t="shared" si="277"/>
        <v>0</v>
      </c>
      <c r="DC1975" s="224">
        <f t="shared" si="278"/>
        <v>0</v>
      </c>
      <c r="DD1975" s="224">
        <f t="shared" si="279"/>
        <v>0</v>
      </c>
      <c r="DE1975" s="225">
        <f t="shared" si="280"/>
        <v>0</v>
      </c>
      <c r="DF1975" s="222"/>
      <c r="DG1975" s="222"/>
    </row>
    <row r="1976" spans="90:111" x14ac:dyDescent="0.25">
      <c r="CL1976" s="223">
        <f t="shared" si="272"/>
        <v>0</v>
      </c>
      <c r="CM1976" s="223">
        <f t="shared" si="273"/>
        <v>0</v>
      </c>
      <c r="CN1976" s="223">
        <f t="shared" si="274"/>
        <v>0</v>
      </c>
      <c r="CO1976" s="223">
        <f t="shared" si="274"/>
        <v>0</v>
      </c>
      <c r="CP1976" s="223">
        <f t="shared" si="275"/>
        <v>0</v>
      </c>
      <c r="CQ1976" s="223">
        <f t="shared" si="276"/>
        <v>0</v>
      </c>
      <c r="CR1976" s="222"/>
      <c r="CS1976" s="222"/>
      <c r="CT1976" s="222"/>
      <c r="CU1976" s="222"/>
      <c r="CV1976" s="222"/>
      <c r="CW1976" s="222"/>
      <c r="CX1976" s="222"/>
      <c r="CY1976" s="222"/>
      <c r="CZ1976" s="222"/>
      <c r="DA1976" s="222"/>
      <c r="DB1976" s="224">
        <f t="shared" si="277"/>
        <v>0</v>
      </c>
      <c r="DC1976" s="224">
        <f t="shared" si="278"/>
        <v>0</v>
      </c>
      <c r="DD1976" s="224">
        <f t="shared" si="279"/>
        <v>0</v>
      </c>
      <c r="DE1976" s="225">
        <f t="shared" si="280"/>
        <v>0</v>
      </c>
      <c r="DF1976" s="222"/>
      <c r="DG1976" s="222"/>
    </row>
    <row r="1977" spans="90:111" x14ac:dyDescent="0.25">
      <c r="CL1977" s="223">
        <f t="shared" si="272"/>
        <v>0</v>
      </c>
      <c r="CM1977" s="223">
        <f t="shared" si="273"/>
        <v>0</v>
      </c>
      <c r="CN1977" s="223">
        <f t="shared" si="274"/>
        <v>0</v>
      </c>
      <c r="CO1977" s="223">
        <f t="shared" si="274"/>
        <v>0</v>
      </c>
      <c r="CP1977" s="223">
        <f t="shared" si="275"/>
        <v>0</v>
      </c>
      <c r="CQ1977" s="223">
        <f t="shared" si="276"/>
        <v>0</v>
      </c>
      <c r="CR1977" s="222"/>
      <c r="CS1977" s="222"/>
      <c r="CT1977" s="222"/>
      <c r="CU1977" s="222"/>
      <c r="CV1977" s="222"/>
      <c r="CW1977" s="222"/>
      <c r="CX1977" s="222"/>
      <c r="CY1977" s="222"/>
      <c r="CZ1977" s="222"/>
      <c r="DA1977" s="222"/>
      <c r="DB1977" s="224">
        <f t="shared" si="277"/>
        <v>0</v>
      </c>
      <c r="DC1977" s="224">
        <f t="shared" si="278"/>
        <v>0</v>
      </c>
      <c r="DD1977" s="224">
        <f t="shared" si="279"/>
        <v>0</v>
      </c>
      <c r="DE1977" s="225">
        <f t="shared" si="280"/>
        <v>0</v>
      </c>
      <c r="DF1977" s="222"/>
      <c r="DG1977" s="222"/>
    </row>
    <row r="1978" spans="90:111" x14ac:dyDescent="0.25">
      <c r="CL1978" s="223">
        <f t="shared" si="272"/>
        <v>0</v>
      </c>
      <c r="CM1978" s="223">
        <f t="shared" si="273"/>
        <v>0</v>
      </c>
      <c r="CN1978" s="223">
        <f t="shared" si="274"/>
        <v>0</v>
      </c>
      <c r="CO1978" s="223">
        <f t="shared" si="274"/>
        <v>0</v>
      </c>
      <c r="CP1978" s="223">
        <f t="shared" si="275"/>
        <v>0</v>
      </c>
      <c r="CQ1978" s="223">
        <f t="shared" si="276"/>
        <v>0</v>
      </c>
      <c r="CR1978" s="222"/>
      <c r="CS1978" s="222"/>
      <c r="CT1978" s="222"/>
      <c r="CU1978" s="222"/>
      <c r="CV1978" s="222"/>
      <c r="CW1978" s="222"/>
      <c r="CX1978" s="222"/>
      <c r="CY1978" s="222"/>
      <c r="CZ1978" s="222"/>
      <c r="DA1978" s="222"/>
      <c r="DB1978" s="224">
        <f t="shared" si="277"/>
        <v>0</v>
      </c>
      <c r="DC1978" s="224">
        <f t="shared" si="278"/>
        <v>0</v>
      </c>
      <c r="DD1978" s="224">
        <f t="shared" si="279"/>
        <v>0</v>
      </c>
      <c r="DE1978" s="225">
        <f t="shared" si="280"/>
        <v>0</v>
      </c>
      <c r="DF1978" s="222"/>
      <c r="DG1978" s="222"/>
    </row>
    <row r="1979" spans="90:111" x14ac:dyDescent="0.25">
      <c r="CL1979" s="223">
        <f t="shared" si="272"/>
        <v>0</v>
      </c>
      <c r="CM1979" s="223">
        <f t="shared" si="273"/>
        <v>0</v>
      </c>
      <c r="CN1979" s="223">
        <f t="shared" si="274"/>
        <v>0</v>
      </c>
      <c r="CO1979" s="223">
        <f t="shared" si="274"/>
        <v>0</v>
      </c>
      <c r="CP1979" s="223">
        <f t="shared" si="275"/>
        <v>0</v>
      </c>
      <c r="CQ1979" s="223">
        <f t="shared" si="276"/>
        <v>0</v>
      </c>
      <c r="CR1979" s="222"/>
      <c r="CS1979" s="222"/>
      <c r="CT1979" s="222"/>
      <c r="CU1979" s="222"/>
      <c r="CV1979" s="222"/>
      <c r="CW1979" s="222"/>
      <c r="CX1979" s="222"/>
      <c r="CY1979" s="222"/>
      <c r="CZ1979" s="222"/>
      <c r="DA1979" s="222"/>
      <c r="DB1979" s="224">
        <f t="shared" si="277"/>
        <v>0</v>
      </c>
      <c r="DC1979" s="224">
        <f t="shared" si="278"/>
        <v>0</v>
      </c>
      <c r="DD1979" s="224">
        <f t="shared" si="279"/>
        <v>0</v>
      </c>
      <c r="DE1979" s="225">
        <f t="shared" si="280"/>
        <v>0</v>
      </c>
      <c r="DF1979" s="222"/>
      <c r="DG1979" s="222"/>
    </row>
    <row r="1980" spans="90:111" x14ac:dyDescent="0.25">
      <c r="CL1980" s="223">
        <f t="shared" si="272"/>
        <v>0</v>
      </c>
      <c r="CM1980" s="223">
        <f t="shared" si="273"/>
        <v>0</v>
      </c>
      <c r="CN1980" s="223">
        <f t="shared" si="274"/>
        <v>0</v>
      </c>
      <c r="CO1980" s="223">
        <f t="shared" si="274"/>
        <v>0</v>
      </c>
      <c r="CP1980" s="223">
        <f t="shared" si="275"/>
        <v>0</v>
      </c>
      <c r="CQ1980" s="223">
        <f t="shared" si="276"/>
        <v>0</v>
      </c>
      <c r="CR1980" s="222"/>
      <c r="CS1980" s="222"/>
      <c r="CT1980" s="222"/>
      <c r="CU1980" s="222"/>
      <c r="CV1980" s="222"/>
      <c r="CW1980" s="222"/>
      <c r="CX1980" s="222"/>
      <c r="CY1980" s="222"/>
      <c r="CZ1980" s="222"/>
      <c r="DA1980" s="222"/>
      <c r="DB1980" s="224">
        <f t="shared" si="277"/>
        <v>0</v>
      </c>
      <c r="DC1980" s="224">
        <f t="shared" si="278"/>
        <v>0</v>
      </c>
      <c r="DD1980" s="224">
        <f t="shared" si="279"/>
        <v>0</v>
      </c>
      <c r="DE1980" s="225">
        <f t="shared" si="280"/>
        <v>0</v>
      </c>
      <c r="DF1980" s="222"/>
      <c r="DG1980" s="222"/>
    </row>
    <row r="1981" spans="90:111" x14ac:dyDescent="0.25">
      <c r="CL1981" s="223">
        <f t="shared" si="272"/>
        <v>0</v>
      </c>
      <c r="CM1981" s="223">
        <f t="shared" si="273"/>
        <v>0</v>
      </c>
      <c r="CN1981" s="223">
        <f t="shared" si="274"/>
        <v>0</v>
      </c>
      <c r="CO1981" s="223">
        <f t="shared" si="274"/>
        <v>0</v>
      </c>
      <c r="CP1981" s="223">
        <f t="shared" si="275"/>
        <v>0</v>
      </c>
      <c r="CQ1981" s="223">
        <f t="shared" si="276"/>
        <v>0</v>
      </c>
      <c r="CR1981" s="222"/>
      <c r="CS1981" s="222"/>
      <c r="CT1981" s="222"/>
      <c r="CU1981" s="222"/>
      <c r="CV1981" s="222"/>
      <c r="CW1981" s="222"/>
      <c r="CX1981" s="222"/>
      <c r="CY1981" s="222"/>
      <c r="CZ1981" s="222"/>
      <c r="DA1981" s="222"/>
      <c r="DB1981" s="224">
        <f t="shared" si="277"/>
        <v>0</v>
      </c>
      <c r="DC1981" s="224">
        <f t="shared" si="278"/>
        <v>0</v>
      </c>
      <c r="DD1981" s="224">
        <f t="shared" si="279"/>
        <v>0</v>
      </c>
      <c r="DE1981" s="225">
        <f t="shared" si="280"/>
        <v>0</v>
      </c>
      <c r="DF1981" s="222"/>
      <c r="DG1981" s="222"/>
    </row>
    <row r="1982" spans="90:111" x14ac:dyDescent="0.25">
      <c r="CL1982" s="223">
        <f t="shared" si="272"/>
        <v>0</v>
      </c>
      <c r="CM1982" s="223">
        <f t="shared" si="273"/>
        <v>0</v>
      </c>
      <c r="CN1982" s="223">
        <f t="shared" si="274"/>
        <v>0</v>
      </c>
      <c r="CO1982" s="223">
        <f t="shared" si="274"/>
        <v>0</v>
      </c>
      <c r="CP1982" s="223">
        <f t="shared" si="275"/>
        <v>0</v>
      </c>
      <c r="CQ1982" s="223">
        <f t="shared" si="276"/>
        <v>0</v>
      </c>
      <c r="CR1982" s="222"/>
      <c r="CS1982" s="222"/>
      <c r="CT1982" s="222"/>
      <c r="CU1982" s="222"/>
      <c r="CV1982" s="222"/>
      <c r="CW1982" s="222"/>
      <c r="CX1982" s="222"/>
      <c r="CY1982" s="222"/>
      <c r="CZ1982" s="222"/>
      <c r="DA1982" s="222"/>
      <c r="DB1982" s="224">
        <f t="shared" si="277"/>
        <v>0</v>
      </c>
      <c r="DC1982" s="224">
        <f t="shared" si="278"/>
        <v>0</v>
      </c>
      <c r="DD1982" s="224">
        <f t="shared" si="279"/>
        <v>0</v>
      </c>
      <c r="DE1982" s="225">
        <f t="shared" si="280"/>
        <v>0</v>
      </c>
      <c r="DF1982" s="222"/>
      <c r="DG1982" s="222"/>
    </row>
    <row r="1983" spans="90:111" x14ac:dyDescent="0.25">
      <c r="CL1983" s="223">
        <f t="shared" si="272"/>
        <v>0</v>
      </c>
      <c r="CM1983" s="223">
        <f t="shared" si="273"/>
        <v>0</v>
      </c>
      <c r="CN1983" s="223">
        <f t="shared" si="274"/>
        <v>0</v>
      </c>
      <c r="CO1983" s="223">
        <f t="shared" si="274"/>
        <v>0</v>
      </c>
      <c r="CP1983" s="223">
        <f t="shared" si="275"/>
        <v>0</v>
      </c>
      <c r="CQ1983" s="223">
        <f t="shared" si="276"/>
        <v>0</v>
      </c>
      <c r="CR1983" s="222"/>
      <c r="CS1983" s="222"/>
      <c r="CT1983" s="222"/>
      <c r="CU1983" s="222"/>
      <c r="CV1983" s="222"/>
      <c r="CW1983" s="222"/>
      <c r="CX1983" s="222"/>
      <c r="CY1983" s="222"/>
      <c r="CZ1983" s="222"/>
      <c r="DA1983" s="222"/>
      <c r="DB1983" s="224">
        <f t="shared" si="277"/>
        <v>0</v>
      </c>
      <c r="DC1983" s="224">
        <f t="shared" si="278"/>
        <v>0</v>
      </c>
      <c r="DD1983" s="224">
        <f t="shared" si="279"/>
        <v>0</v>
      </c>
      <c r="DE1983" s="225">
        <f t="shared" si="280"/>
        <v>0</v>
      </c>
      <c r="DF1983" s="222"/>
      <c r="DG1983" s="222"/>
    </row>
    <row r="1984" spans="90:111" x14ac:dyDescent="0.25">
      <c r="CL1984" s="223">
        <f t="shared" si="272"/>
        <v>0</v>
      </c>
      <c r="CM1984" s="223">
        <f t="shared" si="273"/>
        <v>0</v>
      </c>
      <c r="CN1984" s="223">
        <f t="shared" si="274"/>
        <v>0</v>
      </c>
      <c r="CO1984" s="223">
        <f t="shared" si="274"/>
        <v>0</v>
      </c>
      <c r="CP1984" s="223">
        <f t="shared" si="275"/>
        <v>0</v>
      </c>
      <c r="CQ1984" s="223">
        <f t="shared" si="276"/>
        <v>0</v>
      </c>
      <c r="CR1984" s="222"/>
      <c r="CS1984" s="222"/>
      <c r="CT1984" s="222"/>
      <c r="CU1984" s="222"/>
      <c r="CV1984" s="222"/>
      <c r="CW1984" s="222"/>
      <c r="CX1984" s="222"/>
      <c r="CY1984" s="222"/>
      <c r="CZ1984" s="222"/>
      <c r="DA1984" s="222"/>
      <c r="DB1984" s="224">
        <f t="shared" si="277"/>
        <v>0</v>
      </c>
      <c r="DC1984" s="224">
        <f t="shared" si="278"/>
        <v>0</v>
      </c>
      <c r="DD1984" s="224">
        <f t="shared" si="279"/>
        <v>0</v>
      </c>
      <c r="DE1984" s="225">
        <f t="shared" si="280"/>
        <v>0</v>
      </c>
      <c r="DF1984" s="222"/>
      <c r="DG1984" s="222"/>
    </row>
    <row r="1985" spans="90:111" x14ac:dyDescent="0.25">
      <c r="CL1985" s="223">
        <f t="shared" si="272"/>
        <v>0</v>
      </c>
      <c r="CM1985" s="223">
        <f t="shared" si="273"/>
        <v>0</v>
      </c>
      <c r="CN1985" s="223">
        <f t="shared" si="274"/>
        <v>0</v>
      </c>
      <c r="CO1985" s="223">
        <f t="shared" si="274"/>
        <v>0</v>
      </c>
      <c r="CP1985" s="223">
        <f t="shared" si="275"/>
        <v>0</v>
      </c>
      <c r="CQ1985" s="223">
        <f t="shared" si="276"/>
        <v>0</v>
      </c>
      <c r="CR1985" s="222"/>
      <c r="CS1985" s="222"/>
      <c r="CT1985" s="222"/>
      <c r="CU1985" s="222"/>
      <c r="CV1985" s="222"/>
      <c r="CW1985" s="222"/>
      <c r="CX1985" s="222"/>
      <c r="CY1985" s="222"/>
      <c r="CZ1985" s="222"/>
      <c r="DA1985" s="222"/>
      <c r="DB1985" s="224">
        <f t="shared" si="277"/>
        <v>0</v>
      </c>
      <c r="DC1985" s="224">
        <f t="shared" si="278"/>
        <v>0</v>
      </c>
      <c r="DD1985" s="224">
        <f t="shared" si="279"/>
        <v>0</v>
      </c>
      <c r="DE1985" s="225">
        <f t="shared" si="280"/>
        <v>0</v>
      </c>
      <c r="DF1985" s="222"/>
      <c r="DG1985" s="222"/>
    </row>
    <row r="1986" spans="90:111" x14ac:dyDescent="0.25">
      <c r="CL1986" s="223">
        <f t="shared" si="272"/>
        <v>0</v>
      </c>
      <c r="CM1986" s="223">
        <f t="shared" si="273"/>
        <v>0</v>
      </c>
      <c r="CN1986" s="223">
        <f t="shared" si="274"/>
        <v>0</v>
      </c>
      <c r="CO1986" s="223">
        <f t="shared" si="274"/>
        <v>0</v>
      </c>
      <c r="CP1986" s="223">
        <f t="shared" si="275"/>
        <v>0</v>
      </c>
      <c r="CQ1986" s="223">
        <f t="shared" si="276"/>
        <v>0</v>
      </c>
      <c r="CR1986" s="222"/>
      <c r="CS1986" s="222"/>
      <c r="CT1986" s="222"/>
      <c r="CU1986" s="222"/>
      <c r="CV1986" s="222"/>
      <c r="CW1986" s="222"/>
      <c r="CX1986" s="222"/>
      <c r="CY1986" s="222"/>
      <c r="CZ1986" s="222"/>
      <c r="DA1986" s="222"/>
      <c r="DB1986" s="224">
        <f t="shared" si="277"/>
        <v>0</v>
      </c>
      <c r="DC1986" s="224">
        <f t="shared" si="278"/>
        <v>0</v>
      </c>
      <c r="DD1986" s="224">
        <f t="shared" si="279"/>
        <v>0</v>
      </c>
      <c r="DE1986" s="225">
        <f t="shared" si="280"/>
        <v>0</v>
      </c>
      <c r="DF1986" s="222"/>
      <c r="DG1986" s="222"/>
    </row>
    <row r="1987" spans="90:111" x14ac:dyDescent="0.25">
      <c r="CL1987" s="223">
        <f t="shared" ref="CL1987:CL2050" si="281">SUM(BB1987:BL1987)+BR1987</f>
        <v>0</v>
      </c>
      <c r="CM1987" s="223">
        <f t="shared" ref="CM1987:CM2050" si="282">SUM(BM1987:BO1987)</f>
        <v>0</v>
      </c>
      <c r="CN1987" s="223">
        <f t="shared" ref="CN1987:CO2050" si="283">BP1987</f>
        <v>0</v>
      </c>
      <c r="CO1987" s="223">
        <f t="shared" si="283"/>
        <v>0</v>
      </c>
      <c r="CP1987" s="223">
        <f t="shared" ref="CP1987:CP2050" si="284">SUM(CL1987:CO1987)</f>
        <v>0</v>
      </c>
      <c r="CQ1987" s="223">
        <f t="shared" ref="CQ1987:CQ2050" si="285">CP1987-BU1987</f>
        <v>0</v>
      </c>
      <c r="CR1987" s="222"/>
      <c r="CS1987" s="222"/>
      <c r="CT1987" s="222"/>
      <c r="CU1987" s="222"/>
      <c r="CV1987" s="222"/>
      <c r="CW1987" s="222"/>
      <c r="CX1987" s="222"/>
      <c r="CY1987" s="222"/>
      <c r="CZ1987" s="222"/>
      <c r="DA1987" s="222"/>
      <c r="DB1987" s="224">
        <f t="shared" ref="DB1987:DB2050" si="286">SUM(BB1987:BE1987)+BM1987+BN1987</f>
        <v>0</v>
      </c>
      <c r="DC1987" s="224">
        <f t="shared" ref="DC1987:DC2050" si="287">BF1987+BG1987+BH1987+BI1987+BJ1987+BK1987+BL1987+BO1987+BR1987</f>
        <v>0</v>
      </c>
      <c r="DD1987" s="224">
        <f t="shared" ref="DD1987:DD2050" si="288">DC1987+DB1987</f>
        <v>0</v>
      </c>
      <c r="DE1987" s="225">
        <f t="shared" ref="DE1987:DE2050" si="289">DD1987-BS1987</f>
        <v>0</v>
      </c>
      <c r="DF1987" s="222"/>
      <c r="DG1987" s="222"/>
    </row>
    <row r="1988" spans="90:111" x14ac:dyDescent="0.25">
      <c r="CL1988" s="223">
        <f t="shared" si="281"/>
        <v>0</v>
      </c>
      <c r="CM1988" s="223">
        <f t="shared" si="282"/>
        <v>0</v>
      </c>
      <c r="CN1988" s="223">
        <f t="shared" si="283"/>
        <v>0</v>
      </c>
      <c r="CO1988" s="223">
        <f t="shared" si="283"/>
        <v>0</v>
      </c>
      <c r="CP1988" s="223">
        <f t="shared" si="284"/>
        <v>0</v>
      </c>
      <c r="CQ1988" s="223">
        <f t="shared" si="285"/>
        <v>0</v>
      </c>
      <c r="CR1988" s="222"/>
      <c r="CS1988" s="222"/>
      <c r="CT1988" s="222"/>
      <c r="CU1988" s="222"/>
      <c r="CV1988" s="222"/>
      <c r="CW1988" s="222"/>
      <c r="CX1988" s="222"/>
      <c r="CY1988" s="222"/>
      <c r="CZ1988" s="222"/>
      <c r="DA1988" s="222"/>
      <c r="DB1988" s="224">
        <f t="shared" si="286"/>
        <v>0</v>
      </c>
      <c r="DC1988" s="224">
        <f t="shared" si="287"/>
        <v>0</v>
      </c>
      <c r="DD1988" s="224">
        <f t="shared" si="288"/>
        <v>0</v>
      </c>
      <c r="DE1988" s="225">
        <f t="shared" si="289"/>
        <v>0</v>
      </c>
      <c r="DF1988" s="222"/>
      <c r="DG1988" s="222"/>
    </row>
    <row r="1989" spans="90:111" x14ac:dyDescent="0.25">
      <c r="CL1989" s="223">
        <f t="shared" si="281"/>
        <v>0</v>
      </c>
      <c r="CM1989" s="223">
        <f t="shared" si="282"/>
        <v>0</v>
      </c>
      <c r="CN1989" s="223">
        <f t="shared" si="283"/>
        <v>0</v>
      </c>
      <c r="CO1989" s="223">
        <f t="shared" si="283"/>
        <v>0</v>
      </c>
      <c r="CP1989" s="223">
        <f t="shared" si="284"/>
        <v>0</v>
      </c>
      <c r="CQ1989" s="223">
        <f t="shared" si="285"/>
        <v>0</v>
      </c>
      <c r="CR1989" s="222"/>
      <c r="CS1989" s="222"/>
      <c r="CT1989" s="222"/>
      <c r="CU1989" s="222"/>
      <c r="CV1989" s="222"/>
      <c r="CW1989" s="222"/>
      <c r="CX1989" s="222"/>
      <c r="CY1989" s="222"/>
      <c r="CZ1989" s="222"/>
      <c r="DA1989" s="222"/>
      <c r="DB1989" s="224">
        <f t="shared" si="286"/>
        <v>0</v>
      </c>
      <c r="DC1989" s="224">
        <f t="shared" si="287"/>
        <v>0</v>
      </c>
      <c r="DD1989" s="224">
        <f t="shared" si="288"/>
        <v>0</v>
      </c>
      <c r="DE1989" s="225">
        <f t="shared" si="289"/>
        <v>0</v>
      </c>
      <c r="DF1989" s="222"/>
      <c r="DG1989" s="222"/>
    </row>
    <row r="1990" spans="90:111" x14ac:dyDescent="0.25">
      <c r="CL1990" s="223">
        <f t="shared" si="281"/>
        <v>0</v>
      </c>
      <c r="CM1990" s="223">
        <f t="shared" si="282"/>
        <v>0</v>
      </c>
      <c r="CN1990" s="223">
        <f t="shared" si="283"/>
        <v>0</v>
      </c>
      <c r="CO1990" s="223">
        <f t="shared" si="283"/>
        <v>0</v>
      </c>
      <c r="CP1990" s="223">
        <f t="shared" si="284"/>
        <v>0</v>
      </c>
      <c r="CQ1990" s="223">
        <f t="shared" si="285"/>
        <v>0</v>
      </c>
      <c r="CR1990" s="222"/>
      <c r="CS1990" s="222"/>
      <c r="CT1990" s="222"/>
      <c r="CU1990" s="222"/>
      <c r="CV1990" s="222"/>
      <c r="CW1990" s="222"/>
      <c r="CX1990" s="222"/>
      <c r="CY1990" s="222"/>
      <c r="CZ1990" s="222"/>
      <c r="DA1990" s="222"/>
      <c r="DB1990" s="224">
        <f t="shared" si="286"/>
        <v>0</v>
      </c>
      <c r="DC1990" s="224">
        <f t="shared" si="287"/>
        <v>0</v>
      </c>
      <c r="DD1990" s="224">
        <f t="shared" si="288"/>
        <v>0</v>
      </c>
      <c r="DE1990" s="225">
        <f t="shared" si="289"/>
        <v>0</v>
      </c>
      <c r="DF1990" s="222"/>
      <c r="DG1990" s="222"/>
    </row>
    <row r="1991" spans="90:111" x14ac:dyDescent="0.25">
      <c r="CL1991" s="223">
        <f t="shared" si="281"/>
        <v>0</v>
      </c>
      <c r="CM1991" s="223">
        <f t="shared" si="282"/>
        <v>0</v>
      </c>
      <c r="CN1991" s="223">
        <f t="shared" si="283"/>
        <v>0</v>
      </c>
      <c r="CO1991" s="223">
        <f t="shared" si="283"/>
        <v>0</v>
      </c>
      <c r="CP1991" s="223">
        <f t="shared" si="284"/>
        <v>0</v>
      </c>
      <c r="CQ1991" s="223">
        <f t="shared" si="285"/>
        <v>0</v>
      </c>
      <c r="CR1991" s="222"/>
      <c r="CS1991" s="222"/>
      <c r="CT1991" s="222"/>
      <c r="CU1991" s="222"/>
      <c r="CV1991" s="222"/>
      <c r="CW1991" s="222"/>
      <c r="CX1991" s="222"/>
      <c r="CY1991" s="222"/>
      <c r="CZ1991" s="222"/>
      <c r="DA1991" s="222"/>
      <c r="DB1991" s="224">
        <f t="shared" si="286"/>
        <v>0</v>
      </c>
      <c r="DC1991" s="224">
        <f t="shared" si="287"/>
        <v>0</v>
      </c>
      <c r="DD1991" s="224">
        <f t="shared" si="288"/>
        <v>0</v>
      </c>
      <c r="DE1991" s="225">
        <f t="shared" si="289"/>
        <v>0</v>
      </c>
      <c r="DF1991" s="222"/>
      <c r="DG1991" s="222"/>
    </row>
    <row r="1992" spans="90:111" x14ac:dyDescent="0.25">
      <c r="CL1992" s="223">
        <f t="shared" si="281"/>
        <v>0</v>
      </c>
      <c r="CM1992" s="223">
        <f t="shared" si="282"/>
        <v>0</v>
      </c>
      <c r="CN1992" s="223">
        <f t="shared" si="283"/>
        <v>0</v>
      </c>
      <c r="CO1992" s="223">
        <f t="shared" si="283"/>
        <v>0</v>
      </c>
      <c r="CP1992" s="223">
        <f t="shared" si="284"/>
        <v>0</v>
      </c>
      <c r="CQ1992" s="223">
        <f t="shared" si="285"/>
        <v>0</v>
      </c>
      <c r="CR1992" s="222"/>
      <c r="CS1992" s="222"/>
      <c r="CT1992" s="222"/>
      <c r="CU1992" s="222"/>
      <c r="CV1992" s="222"/>
      <c r="CW1992" s="222"/>
      <c r="CX1992" s="222"/>
      <c r="CY1992" s="222"/>
      <c r="CZ1992" s="222"/>
      <c r="DA1992" s="222"/>
      <c r="DB1992" s="224">
        <f t="shared" si="286"/>
        <v>0</v>
      </c>
      <c r="DC1992" s="224">
        <f t="shared" si="287"/>
        <v>0</v>
      </c>
      <c r="DD1992" s="224">
        <f t="shared" si="288"/>
        <v>0</v>
      </c>
      <c r="DE1992" s="225">
        <f t="shared" si="289"/>
        <v>0</v>
      </c>
      <c r="DF1992" s="222"/>
      <c r="DG1992" s="222"/>
    </row>
    <row r="1993" spans="90:111" x14ac:dyDescent="0.25">
      <c r="CL1993" s="223">
        <f t="shared" si="281"/>
        <v>0</v>
      </c>
      <c r="CM1993" s="223">
        <f t="shared" si="282"/>
        <v>0</v>
      </c>
      <c r="CN1993" s="223">
        <f t="shared" si="283"/>
        <v>0</v>
      </c>
      <c r="CO1993" s="223">
        <f t="shared" si="283"/>
        <v>0</v>
      </c>
      <c r="CP1993" s="223">
        <f t="shared" si="284"/>
        <v>0</v>
      </c>
      <c r="CQ1993" s="223">
        <f t="shared" si="285"/>
        <v>0</v>
      </c>
      <c r="CR1993" s="222"/>
      <c r="CS1993" s="222"/>
      <c r="CT1993" s="222"/>
      <c r="CU1993" s="222"/>
      <c r="CV1993" s="222"/>
      <c r="CW1993" s="222"/>
      <c r="CX1993" s="222"/>
      <c r="CY1993" s="222"/>
      <c r="CZ1993" s="222"/>
      <c r="DA1993" s="222"/>
      <c r="DB1993" s="224">
        <f t="shared" si="286"/>
        <v>0</v>
      </c>
      <c r="DC1993" s="224">
        <f t="shared" si="287"/>
        <v>0</v>
      </c>
      <c r="DD1993" s="224">
        <f t="shared" si="288"/>
        <v>0</v>
      </c>
      <c r="DE1993" s="225">
        <f t="shared" si="289"/>
        <v>0</v>
      </c>
      <c r="DF1993" s="222"/>
      <c r="DG1993" s="222"/>
    </row>
    <row r="1994" spans="90:111" x14ac:dyDescent="0.25">
      <c r="CL1994" s="223">
        <f t="shared" si="281"/>
        <v>0</v>
      </c>
      <c r="CM1994" s="223">
        <f t="shared" si="282"/>
        <v>0</v>
      </c>
      <c r="CN1994" s="223">
        <f t="shared" si="283"/>
        <v>0</v>
      </c>
      <c r="CO1994" s="223">
        <f t="shared" si="283"/>
        <v>0</v>
      </c>
      <c r="CP1994" s="223">
        <f t="shared" si="284"/>
        <v>0</v>
      </c>
      <c r="CQ1994" s="223">
        <f t="shared" si="285"/>
        <v>0</v>
      </c>
      <c r="CR1994" s="222"/>
      <c r="CS1994" s="222"/>
      <c r="CT1994" s="222"/>
      <c r="CU1994" s="222"/>
      <c r="CV1994" s="222"/>
      <c r="CW1994" s="222"/>
      <c r="CX1994" s="222"/>
      <c r="CY1994" s="222"/>
      <c r="CZ1994" s="222"/>
      <c r="DA1994" s="222"/>
      <c r="DB1994" s="224">
        <f t="shared" si="286"/>
        <v>0</v>
      </c>
      <c r="DC1994" s="224">
        <f t="shared" si="287"/>
        <v>0</v>
      </c>
      <c r="DD1994" s="224">
        <f t="shared" si="288"/>
        <v>0</v>
      </c>
      <c r="DE1994" s="225">
        <f t="shared" si="289"/>
        <v>0</v>
      </c>
      <c r="DF1994" s="222"/>
      <c r="DG1994" s="222"/>
    </row>
    <row r="1995" spans="90:111" x14ac:dyDescent="0.25">
      <c r="CL1995" s="223">
        <f t="shared" si="281"/>
        <v>0</v>
      </c>
      <c r="CM1995" s="223">
        <f t="shared" si="282"/>
        <v>0</v>
      </c>
      <c r="CN1995" s="223">
        <f t="shared" si="283"/>
        <v>0</v>
      </c>
      <c r="CO1995" s="223">
        <f t="shared" si="283"/>
        <v>0</v>
      </c>
      <c r="CP1995" s="223">
        <f t="shared" si="284"/>
        <v>0</v>
      </c>
      <c r="CQ1995" s="223">
        <f t="shared" si="285"/>
        <v>0</v>
      </c>
      <c r="CR1995" s="222"/>
      <c r="CS1995" s="222"/>
      <c r="CT1995" s="222"/>
      <c r="CU1995" s="222"/>
      <c r="CV1995" s="222"/>
      <c r="CW1995" s="222"/>
      <c r="CX1995" s="222"/>
      <c r="CY1995" s="222"/>
      <c r="CZ1995" s="222"/>
      <c r="DA1995" s="222"/>
      <c r="DB1995" s="224">
        <f t="shared" si="286"/>
        <v>0</v>
      </c>
      <c r="DC1995" s="224">
        <f t="shared" si="287"/>
        <v>0</v>
      </c>
      <c r="DD1995" s="224">
        <f t="shared" si="288"/>
        <v>0</v>
      </c>
      <c r="DE1995" s="225">
        <f t="shared" si="289"/>
        <v>0</v>
      </c>
      <c r="DF1995" s="222"/>
      <c r="DG1995" s="222"/>
    </row>
    <row r="1996" spans="90:111" x14ac:dyDescent="0.25">
      <c r="CL1996" s="223">
        <f t="shared" si="281"/>
        <v>0</v>
      </c>
      <c r="CM1996" s="223">
        <f t="shared" si="282"/>
        <v>0</v>
      </c>
      <c r="CN1996" s="223">
        <f t="shared" si="283"/>
        <v>0</v>
      </c>
      <c r="CO1996" s="223">
        <f t="shared" si="283"/>
        <v>0</v>
      </c>
      <c r="CP1996" s="223">
        <f t="shared" si="284"/>
        <v>0</v>
      </c>
      <c r="CQ1996" s="223">
        <f t="shared" si="285"/>
        <v>0</v>
      </c>
      <c r="CR1996" s="222"/>
      <c r="CS1996" s="222"/>
      <c r="CT1996" s="222"/>
      <c r="CU1996" s="222"/>
      <c r="CV1996" s="222"/>
      <c r="CW1996" s="222"/>
      <c r="CX1996" s="222"/>
      <c r="CY1996" s="222"/>
      <c r="CZ1996" s="222"/>
      <c r="DA1996" s="222"/>
      <c r="DB1996" s="224">
        <f t="shared" si="286"/>
        <v>0</v>
      </c>
      <c r="DC1996" s="224">
        <f t="shared" si="287"/>
        <v>0</v>
      </c>
      <c r="DD1996" s="224">
        <f t="shared" si="288"/>
        <v>0</v>
      </c>
      <c r="DE1996" s="225">
        <f t="shared" si="289"/>
        <v>0</v>
      </c>
      <c r="DF1996" s="222"/>
      <c r="DG1996" s="222"/>
    </row>
    <row r="1997" spans="90:111" x14ac:dyDescent="0.25">
      <c r="CL1997" s="223">
        <f t="shared" si="281"/>
        <v>0</v>
      </c>
      <c r="CM1997" s="223">
        <f t="shared" si="282"/>
        <v>0</v>
      </c>
      <c r="CN1997" s="223">
        <f t="shared" si="283"/>
        <v>0</v>
      </c>
      <c r="CO1997" s="223">
        <f t="shared" si="283"/>
        <v>0</v>
      </c>
      <c r="CP1997" s="223">
        <f t="shared" si="284"/>
        <v>0</v>
      </c>
      <c r="CQ1997" s="223">
        <f t="shared" si="285"/>
        <v>0</v>
      </c>
      <c r="CR1997" s="222"/>
      <c r="CS1997" s="222"/>
      <c r="CT1997" s="222"/>
      <c r="CU1997" s="222"/>
      <c r="CV1997" s="222"/>
      <c r="CW1997" s="222"/>
      <c r="CX1997" s="222"/>
      <c r="CY1997" s="222"/>
      <c r="CZ1997" s="222"/>
      <c r="DA1997" s="222"/>
      <c r="DB1997" s="224">
        <f t="shared" si="286"/>
        <v>0</v>
      </c>
      <c r="DC1997" s="224">
        <f t="shared" si="287"/>
        <v>0</v>
      </c>
      <c r="DD1997" s="224">
        <f t="shared" si="288"/>
        <v>0</v>
      </c>
      <c r="DE1997" s="225">
        <f t="shared" si="289"/>
        <v>0</v>
      </c>
      <c r="DF1997" s="222"/>
      <c r="DG1997" s="222"/>
    </row>
    <row r="1998" spans="90:111" x14ac:dyDescent="0.25">
      <c r="CL1998" s="223">
        <f t="shared" si="281"/>
        <v>0</v>
      </c>
      <c r="CM1998" s="223">
        <f t="shared" si="282"/>
        <v>0</v>
      </c>
      <c r="CN1998" s="223">
        <f t="shared" si="283"/>
        <v>0</v>
      </c>
      <c r="CO1998" s="223">
        <f t="shared" si="283"/>
        <v>0</v>
      </c>
      <c r="CP1998" s="223">
        <f t="shared" si="284"/>
        <v>0</v>
      </c>
      <c r="CQ1998" s="223">
        <f t="shared" si="285"/>
        <v>0</v>
      </c>
      <c r="CR1998" s="222"/>
      <c r="CS1998" s="222"/>
      <c r="CT1998" s="222"/>
      <c r="CU1998" s="222"/>
      <c r="CV1998" s="222"/>
      <c r="CW1998" s="222"/>
      <c r="CX1998" s="222"/>
      <c r="CY1998" s="222"/>
      <c r="CZ1998" s="222"/>
      <c r="DA1998" s="222"/>
      <c r="DB1998" s="224">
        <f t="shared" si="286"/>
        <v>0</v>
      </c>
      <c r="DC1998" s="224">
        <f t="shared" si="287"/>
        <v>0</v>
      </c>
      <c r="DD1998" s="224">
        <f t="shared" si="288"/>
        <v>0</v>
      </c>
      <c r="DE1998" s="225">
        <f t="shared" si="289"/>
        <v>0</v>
      </c>
      <c r="DF1998" s="222"/>
      <c r="DG1998" s="222"/>
    </row>
    <row r="1999" spans="90:111" x14ac:dyDescent="0.25">
      <c r="CL1999" s="223">
        <f t="shared" si="281"/>
        <v>0</v>
      </c>
      <c r="CM1999" s="223">
        <f t="shared" si="282"/>
        <v>0</v>
      </c>
      <c r="CN1999" s="223">
        <f t="shared" si="283"/>
        <v>0</v>
      </c>
      <c r="CO1999" s="223">
        <f t="shared" si="283"/>
        <v>0</v>
      </c>
      <c r="CP1999" s="223">
        <f t="shared" si="284"/>
        <v>0</v>
      </c>
      <c r="CQ1999" s="223">
        <f t="shared" si="285"/>
        <v>0</v>
      </c>
      <c r="CR1999" s="222"/>
      <c r="CS1999" s="222"/>
      <c r="CT1999" s="222"/>
      <c r="CU1999" s="222"/>
      <c r="CV1999" s="222"/>
      <c r="CW1999" s="222"/>
      <c r="CX1999" s="222"/>
      <c r="CY1999" s="222"/>
      <c r="CZ1999" s="222"/>
      <c r="DA1999" s="222"/>
      <c r="DB1999" s="224">
        <f t="shared" si="286"/>
        <v>0</v>
      </c>
      <c r="DC1999" s="224">
        <f t="shared" si="287"/>
        <v>0</v>
      </c>
      <c r="DD1999" s="224">
        <f t="shared" si="288"/>
        <v>0</v>
      </c>
      <c r="DE1999" s="225">
        <f t="shared" si="289"/>
        <v>0</v>
      </c>
      <c r="DF1999" s="222"/>
      <c r="DG1999" s="222"/>
    </row>
    <row r="2000" spans="90:111" x14ac:dyDescent="0.25">
      <c r="CL2000" s="223">
        <f t="shared" si="281"/>
        <v>0</v>
      </c>
      <c r="CM2000" s="223">
        <f t="shared" si="282"/>
        <v>0</v>
      </c>
      <c r="CN2000" s="223">
        <f t="shared" si="283"/>
        <v>0</v>
      </c>
      <c r="CO2000" s="223">
        <f t="shared" si="283"/>
        <v>0</v>
      </c>
      <c r="CP2000" s="223">
        <f t="shared" si="284"/>
        <v>0</v>
      </c>
      <c r="CQ2000" s="223">
        <f t="shared" si="285"/>
        <v>0</v>
      </c>
      <c r="CR2000" s="222"/>
      <c r="CS2000" s="222"/>
      <c r="CT2000" s="222"/>
      <c r="CU2000" s="222"/>
      <c r="CV2000" s="222"/>
      <c r="CW2000" s="222"/>
      <c r="CX2000" s="222"/>
      <c r="CY2000" s="222"/>
      <c r="CZ2000" s="222"/>
      <c r="DA2000" s="222"/>
      <c r="DB2000" s="224">
        <f t="shared" si="286"/>
        <v>0</v>
      </c>
      <c r="DC2000" s="224">
        <f t="shared" si="287"/>
        <v>0</v>
      </c>
      <c r="DD2000" s="224">
        <f t="shared" si="288"/>
        <v>0</v>
      </c>
      <c r="DE2000" s="225">
        <f t="shared" si="289"/>
        <v>0</v>
      </c>
      <c r="DF2000" s="222"/>
      <c r="DG2000" s="222"/>
    </row>
    <row r="2001" spans="90:111" x14ac:dyDescent="0.25">
      <c r="CL2001" s="223">
        <f t="shared" si="281"/>
        <v>0</v>
      </c>
      <c r="CM2001" s="223">
        <f t="shared" si="282"/>
        <v>0</v>
      </c>
      <c r="CN2001" s="223">
        <f t="shared" si="283"/>
        <v>0</v>
      </c>
      <c r="CO2001" s="223">
        <f t="shared" si="283"/>
        <v>0</v>
      </c>
      <c r="CP2001" s="223">
        <f t="shared" si="284"/>
        <v>0</v>
      </c>
      <c r="CQ2001" s="223">
        <f t="shared" si="285"/>
        <v>0</v>
      </c>
      <c r="CR2001" s="222"/>
      <c r="CS2001" s="222"/>
      <c r="CT2001" s="222"/>
      <c r="CU2001" s="222"/>
      <c r="CV2001" s="222"/>
      <c r="CW2001" s="222"/>
      <c r="CX2001" s="222"/>
      <c r="CY2001" s="222"/>
      <c r="CZ2001" s="222"/>
      <c r="DA2001" s="222"/>
      <c r="DB2001" s="224">
        <f t="shared" si="286"/>
        <v>0</v>
      </c>
      <c r="DC2001" s="224">
        <f t="shared" si="287"/>
        <v>0</v>
      </c>
      <c r="DD2001" s="224">
        <f t="shared" si="288"/>
        <v>0</v>
      </c>
      <c r="DE2001" s="225">
        <f t="shared" si="289"/>
        <v>0</v>
      </c>
      <c r="DF2001" s="222"/>
      <c r="DG2001" s="222"/>
    </row>
    <row r="2002" spans="90:111" x14ac:dyDescent="0.25">
      <c r="CL2002" s="223">
        <f t="shared" si="281"/>
        <v>0</v>
      </c>
      <c r="CM2002" s="223">
        <f t="shared" si="282"/>
        <v>0</v>
      </c>
      <c r="CN2002" s="223">
        <f t="shared" si="283"/>
        <v>0</v>
      </c>
      <c r="CO2002" s="223">
        <f t="shared" si="283"/>
        <v>0</v>
      </c>
      <c r="CP2002" s="223">
        <f t="shared" si="284"/>
        <v>0</v>
      </c>
      <c r="CQ2002" s="223">
        <f t="shared" si="285"/>
        <v>0</v>
      </c>
      <c r="CR2002" s="222"/>
      <c r="CS2002" s="222"/>
      <c r="CT2002" s="222"/>
      <c r="CU2002" s="222"/>
      <c r="CV2002" s="222"/>
      <c r="CW2002" s="222"/>
      <c r="CX2002" s="222"/>
      <c r="CY2002" s="222"/>
      <c r="CZ2002" s="222"/>
      <c r="DA2002" s="222"/>
      <c r="DB2002" s="224">
        <f t="shared" si="286"/>
        <v>0</v>
      </c>
      <c r="DC2002" s="224">
        <f t="shared" si="287"/>
        <v>0</v>
      </c>
      <c r="DD2002" s="224">
        <f t="shared" si="288"/>
        <v>0</v>
      </c>
      <c r="DE2002" s="225">
        <f t="shared" si="289"/>
        <v>0</v>
      </c>
      <c r="DF2002" s="222"/>
      <c r="DG2002" s="222"/>
    </row>
    <row r="2003" spans="90:111" x14ac:dyDescent="0.25">
      <c r="CL2003" s="223">
        <f t="shared" si="281"/>
        <v>0</v>
      </c>
      <c r="CM2003" s="223">
        <f t="shared" si="282"/>
        <v>0</v>
      </c>
      <c r="CN2003" s="223">
        <f t="shared" si="283"/>
        <v>0</v>
      </c>
      <c r="CO2003" s="223">
        <f t="shared" si="283"/>
        <v>0</v>
      </c>
      <c r="CP2003" s="223">
        <f t="shared" si="284"/>
        <v>0</v>
      </c>
      <c r="CQ2003" s="223">
        <f t="shared" si="285"/>
        <v>0</v>
      </c>
      <c r="CR2003" s="222"/>
      <c r="CS2003" s="222"/>
      <c r="CT2003" s="222"/>
      <c r="CU2003" s="222"/>
      <c r="CV2003" s="222"/>
      <c r="CW2003" s="222"/>
      <c r="CX2003" s="222"/>
      <c r="CY2003" s="222"/>
      <c r="CZ2003" s="222"/>
      <c r="DA2003" s="222"/>
      <c r="DB2003" s="224">
        <f t="shared" si="286"/>
        <v>0</v>
      </c>
      <c r="DC2003" s="224">
        <f t="shared" si="287"/>
        <v>0</v>
      </c>
      <c r="DD2003" s="224">
        <f t="shared" si="288"/>
        <v>0</v>
      </c>
      <c r="DE2003" s="225">
        <f t="shared" si="289"/>
        <v>0</v>
      </c>
      <c r="DF2003" s="222"/>
      <c r="DG2003" s="222"/>
    </row>
    <row r="2004" spans="90:111" x14ac:dyDescent="0.25">
      <c r="CL2004" s="223">
        <f t="shared" si="281"/>
        <v>0</v>
      </c>
      <c r="CM2004" s="223">
        <f t="shared" si="282"/>
        <v>0</v>
      </c>
      <c r="CN2004" s="223">
        <f t="shared" si="283"/>
        <v>0</v>
      </c>
      <c r="CO2004" s="223">
        <f t="shared" si="283"/>
        <v>0</v>
      </c>
      <c r="CP2004" s="223">
        <f t="shared" si="284"/>
        <v>0</v>
      </c>
      <c r="CQ2004" s="223">
        <f t="shared" si="285"/>
        <v>0</v>
      </c>
      <c r="CR2004" s="222"/>
      <c r="CS2004" s="222"/>
      <c r="CT2004" s="222"/>
      <c r="CU2004" s="222"/>
      <c r="CV2004" s="222"/>
      <c r="CW2004" s="222"/>
      <c r="CX2004" s="222"/>
      <c r="CY2004" s="222"/>
      <c r="CZ2004" s="222"/>
      <c r="DA2004" s="222"/>
      <c r="DB2004" s="224">
        <f t="shared" si="286"/>
        <v>0</v>
      </c>
      <c r="DC2004" s="224">
        <f t="shared" si="287"/>
        <v>0</v>
      </c>
      <c r="DD2004" s="224">
        <f t="shared" si="288"/>
        <v>0</v>
      </c>
      <c r="DE2004" s="225">
        <f t="shared" si="289"/>
        <v>0</v>
      </c>
      <c r="DF2004" s="222"/>
      <c r="DG2004" s="222"/>
    </row>
    <row r="2005" spans="90:111" x14ac:dyDescent="0.25">
      <c r="CL2005" s="223">
        <f t="shared" si="281"/>
        <v>0</v>
      </c>
      <c r="CM2005" s="223">
        <f t="shared" si="282"/>
        <v>0</v>
      </c>
      <c r="CN2005" s="223">
        <f t="shared" si="283"/>
        <v>0</v>
      </c>
      <c r="CO2005" s="223">
        <f t="shared" si="283"/>
        <v>0</v>
      </c>
      <c r="CP2005" s="223">
        <f t="shared" si="284"/>
        <v>0</v>
      </c>
      <c r="CQ2005" s="223">
        <f t="shared" si="285"/>
        <v>0</v>
      </c>
      <c r="CR2005" s="222"/>
      <c r="CS2005" s="222"/>
      <c r="CT2005" s="222"/>
      <c r="CU2005" s="222"/>
      <c r="CV2005" s="222"/>
      <c r="CW2005" s="222"/>
      <c r="CX2005" s="222"/>
      <c r="CY2005" s="222"/>
      <c r="CZ2005" s="222"/>
      <c r="DA2005" s="222"/>
      <c r="DB2005" s="224">
        <f t="shared" si="286"/>
        <v>0</v>
      </c>
      <c r="DC2005" s="224">
        <f t="shared" si="287"/>
        <v>0</v>
      </c>
      <c r="DD2005" s="224">
        <f t="shared" si="288"/>
        <v>0</v>
      </c>
      <c r="DE2005" s="225">
        <f t="shared" si="289"/>
        <v>0</v>
      </c>
      <c r="DF2005" s="222"/>
      <c r="DG2005" s="222"/>
    </row>
    <row r="2006" spans="90:111" x14ac:dyDescent="0.25">
      <c r="CL2006" s="223">
        <f t="shared" si="281"/>
        <v>0</v>
      </c>
      <c r="CM2006" s="223">
        <f t="shared" si="282"/>
        <v>0</v>
      </c>
      <c r="CN2006" s="223">
        <f t="shared" si="283"/>
        <v>0</v>
      </c>
      <c r="CO2006" s="223">
        <f t="shared" si="283"/>
        <v>0</v>
      </c>
      <c r="CP2006" s="223">
        <f t="shared" si="284"/>
        <v>0</v>
      </c>
      <c r="CQ2006" s="223">
        <f t="shared" si="285"/>
        <v>0</v>
      </c>
      <c r="CR2006" s="222"/>
      <c r="CS2006" s="222"/>
      <c r="CT2006" s="222"/>
      <c r="CU2006" s="222"/>
      <c r="CV2006" s="222"/>
      <c r="CW2006" s="222"/>
      <c r="CX2006" s="222"/>
      <c r="CY2006" s="222"/>
      <c r="CZ2006" s="222"/>
      <c r="DA2006" s="222"/>
      <c r="DB2006" s="224">
        <f t="shared" si="286"/>
        <v>0</v>
      </c>
      <c r="DC2006" s="224">
        <f t="shared" si="287"/>
        <v>0</v>
      </c>
      <c r="DD2006" s="224">
        <f t="shared" si="288"/>
        <v>0</v>
      </c>
      <c r="DE2006" s="225">
        <f t="shared" si="289"/>
        <v>0</v>
      </c>
      <c r="DF2006" s="222"/>
      <c r="DG2006" s="222"/>
    </row>
    <row r="2007" spans="90:111" x14ac:dyDescent="0.25">
      <c r="CL2007" s="223">
        <f t="shared" si="281"/>
        <v>0</v>
      </c>
      <c r="CM2007" s="223">
        <f t="shared" si="282"/>
        <v>0</v>
      </c>
      <c r="CN2007" s="223">
        <f t="shared" si="283"/>
        <v>0</v>
      </c>
      <c r="CO2007" s="223">
        <f t="shared" si="283"/>
        <v>0</v>
      </c>
      <c r="CP2007" s="223">
        <f t="shared" si="284"/>
        <v>0</v>
      </c>
      <c r="CQ2007" s="223">
        <f t="shared" si="285"/>
        <v>0</v>
      </c>
      <c r="CR2007" s="222"/>
      <c r="CS2007" s="222"/>
      <c r="CT2007" s="222"/>
      <c r="CU2007" s="222"/>
      <c r="CV2007" s="222"/>
      <c r="CW2007" s="222"/>
      <c r="CX2007" s="222"/>
      <c r="CY2007" s="222"/>
      <c r="CZ2007" s="222"/>
      <c r="DA2007" s="222"/>
      <c r="DB2007" s="224">
        <f t="shared" si="286"/>
        <v>0</v>
      </c>
      <c r="DC2007" s="224">
        <f t="shared" si="287"/>
        <v>0</v>
      </c>
      <c r="DD2007" s="224">
        <f t="shared" si="288"/>
        <v>0</v>
      </c>
      <c r="DE2007" s="225">
        <f t="shared" si="289"/>
        <v>0</v>
      </c>
      <c r="DF2007" s="222"/>
      <c r="DG2007" s="222"/>
    </row>
    <row r="2008" spans="90:111" x14ac:dyDescent="0.25">
      <c r="CL2008" s="223">
        <f t="shared" si="281"/>
        <v>0</v>
      </c>
      <c r="CM2008" s="223">
        <f t="shared" si="282"/>
        <v>0</v>
      </c>
      <c r="CN2008" s="223">
        <f t="shared" si="283"/>
        <v>0</v>
      </c>
      <c r="CO2008" s="223">
        <f t="shared" si="283"/>
        <v>0</v>
      </c>
      <c r="CP2008" s="223">
        <f t="shared" si="284"/>
        <v>0</v>
      </c>
      <c r="CQ2008" s="223">
        <f t="shared" si="285"/>
        <v>0</v>
      </c>
      <c r="CR2008" s="222"/>
      <c r="CS2008" s="222"/>
      <c r="CT2008" s="222"/>
      <c r="CU2008" s="222"/>
      <c r="CV2008" s="222"/>
      <c r="CW2008" s="222"/>
      <c r="CX2008" s="222"/>
      <c r="CY2008" s="222"/>
      <c r="CZ2008" s="222"/>
      <c r="DA2008" s="222"/>
      <c r="DB2008" s="224">
        <f t="shared" si="286"/>
        <v>0</v>
      </c>
      <c r="DC2008" s="224">
        <f t="shared" si="287"/>
        <v>0</v>
      </c>
      <c r="DD2008" s="224">
        <f t="shared" si="288"/>
        <v>0</v>
      </c>
      <c r="DE2008" s="225">
        <f t="shared" si="289"/>
        <v>0</v>
      </c>
      <c r="DF2008" s="222"/>
      <c r="DG2008" s="222"/>
    </row>
    <row r="2009" spans="90:111" x14ac:dyDescent="0.25">
      <c r="CL2009" s="223">
        <f t="shared" si="281"/>
        <v>0</v>
      </c>
      <c r="CM2009" s="223">
        <f t="shared" si="282"/>
        <v>0</v>
      </c>
      <c r="CN2009" s="223">
        <f t="shared" si="283"/>
        <v>0</v>
      </c>
      <c r="CO2009" s="223">
        <f t="shared" si="283"/>
        <v>0</v>
      </c>
      <c r="CP2009" s="223">
        <f t="shared" si="284"/>
        <v>0</v>
      </c>
      <c r="CQ2009" s="223">
        <f t="shared" si="285"/>
        <v>0</v>
      </c>
      <c r="CR2009" s="222"/>
      <c r="CS2009" s="222"/>
      <c r="CT2009" s="222"/>
      <c r="CU2009" s="222"/>
      <c r="CV2009" s="222"/>
      <c r="CW2009" s="222"/>
      <c r="CX2009" s="222"/>
      <c r="CY2009" s="222"/>
      <c r="CZ2009" s="222"/>
      <c r="DA2009" s="222"/>
      <c r="DB2009" s="224">
        <f t="shared" si="286"/>
        <v>0</v>
      </c>
      <c r="DC2009" s="224">
        <f t="shared" si="287"/>
        <v>0</v>
      </c>
      <c r="DD2009" s="224">
        <f t="shared" si="288"/>
        <v>0</v>
      </c>
      <c r="DE2009" s="225">
        <f t="shared" si="289"/>
        <v>0</v>
      </c>
      <c r="DF2009" s="222"/>
      <c r="DG2009" s="222"/>
    </row>
    <row r="2010" spans="90:111" x14ac:dyDescent="0.25">
      <c r="CL2010" s="223">
        <f t="shared" si="281"/>
        <v>0</v>
      </c>
      <c r="CM2010" s="223">
        <f t="shared" si="282"/>
        <v>0</v>
      </c>
      <c r="CN2010" s="223">
        <f t="shared" si="283"/>
        <v>0</v>
      </c>
      <c r="CO2010" s="223">
        <f t="shared" si="283"/>
        <v>0</v>
      </c>
      <c r="CP2010" s="223">
        <f t="shared" si="284"/>
        <v>0</v>
      </c>
      <c r="CQ2010" s="223">
        <f t="shared" si="285"/>
        <v>0</v>
      </c>
      <c r="CR2010" s="222"/>
      <c r="CS2010" s="222"/>
      <c r="CT2010" s="222"/>
      <c r="CU2010" s="222"/>
      <c r="CV2010" s="222"/>
      <c r="CW2010" s="222"/>
      <c r="CX2010" s="222"/>
      <c r="CY2010" s="222"/>
      <c r="CZ2010" s="222"/>
      <c r="DA2010" s="222"/>
      <c r="DB2010" s="224">
        <f t="shared" si="286"/>
        <v>0</v>
      </c>
      <c r="DC2010" s="224">
        <f t="shared" si="287"/>
        <v>0</v>
      </c>
      <c r="DD2010" s="224">
        <f t="shared" si="288"/>
        <v>0</v>
      </c>
      <c r="DE2010" s="225">
        <f t="shared" si="289"/>
        <v>0</v>
      </c>
      <c r="DF2010" s="222"/>
      <c r="DG2010" s="222"/>
    </row>
    <row r="2011" spans="90:111" x14ac:dyDescent="0.25">
      <c r="CL2011" s="223">
        <f t="shared" si="281"/>
        <v>0</v>
      </c>
      <c r="CM2011" s="223">
        <f t="shared" si="282"/>
        <v>0</v>
      </c>
      <c r="CN2011" s="223">
        <f t="shared" si="283"/>
        <v>0</v>
      </c>
      <c r="CO2011" s="223">
        <f t="shared" si="283"/>
        <v>0</v>
      </c>
      <c r="CP2011" s="223">
        <f t="shared" si="284"/>
        <v>0</v>
      </c>
      <c r="CQ2011" s="223">
        <f t="shared" si="285"/>
        <v>0</v>
      </c>
      <c r="CR2011" s="222"/>
      <c r="CS2011" s="222"/>
      <c r="CT2011" s="222"/>
      <c r="CU2011" s="222"/>
      <c r="CV2011" s="222"/>
      <c r="CW2011" s="222"/>
      <c r="CX2011" s="222"/>
      <c r="CY2011" s="222"/>
      <c r="CZ2011" s="222"/>
      <c r="DA2011" s="222"/>
      <c r="DB2011" s="224">
        <f t="shared" si="286"/>
        <v>0</v>
      </c>
      <c r="DC2011" s="224">
        <f t="shared" si="287"/>
        <v>0</v>
      </c>
      <c r="DD2011" s="224">
        <f t="shared" si="288"/>
        <v>0</v>
      </c>
      <c r="DE2011" s="225">
        <f t="shared" si="289"/>
        <v>0</v>
      </c>
      <c r="DF2011" s="222"/>
      <c r="DG2011" s="222"/>
    </row>
    <row r="2012" spans="90:111" x14ac:dyDescent="0.25">
      <c r="CL2012" s="223">
        <f t="shared" si="281"/>
        <v>0</v>
      </c>
      <c r="CM2012" s="223">
        <f t="shared" si="282"/>
        <v>0</v>
      </c>
      <c r="CN2012" s="223">
        <f t="shared" si="283"/>
        <v>0</v>
      </c>
      <c r="CO2012" s="223">
        <f t="shared" si="283"/>
        <v>0</v>
      </c>
      <c r="CP2012" s="223">
        <f t="shared" si="284"/>
        <v>0</v>
      </c>
      <c r="CQ2012" s="223">
        <f t="shared" si="285"/>
        <v>0</v>
      </c>
      <c r="CR2012" s="222"/>
      <c r="CS2012" s="222"/>
      <c r="CT2012" s="222"/>
      <c r="CU2012" s="222"/>
      <c r="CV2012" s="222"/>
      <c r="CW2012" s="222"/>
      <c r="CX2012" s="222"/>
      <c r="CY2012" s="222"/>
      <c r="CZ2012" s="222"/>
      <c r="DA2012" s="222"/>
      <c r="DB2012" s="224">
        <f t="shared" si="286"/>
        <v>0</v>
      </c>
      <c r="DC2012" s="224">
        <f t="shared" si="287"/>
        <v>0</v>
      </c>
      <c r="DD2012" s="224">
        <f t="shared" si="288"/>
        <v>0</v>
      </c>
      <c r="DE2012" s="225">
        <f t="shared" si="289"/>
        <v>0</v>
      </c>
      <c r="DF2012" s="222"/>
      <c r="DG2012" s="222"/>
    </row>
    <row r="2013" spans="90:111" x14ac:dyDescent="0.25">
      <c r="CL2013" s="223">
        <f t="shared" si="281"/>
        <v>0</v>
      </c>
      <c r="CM2013" s="223">
        <f t="shared" si="282"/>
        <v>0</v>
      </c>
      <c r="CN2013" s="223">
        <f t="shared" si="283"/>
        <v>0</v>
      </c>
      <c r="CO2013" s="223">
        <f t="shared" si="283"/>
        <v>0</v>
      </c>
      <c r="CP2013" s="223">
        <f t="shared" si="284"/>
        <v>0</v>
      </c>
      <c r="CQ2013" s="223">
        <f t="shared" si="285"/>
        <v>0</v>
      </c>
      <c r="CR2013" s="222"/>
      <c r="CS2013" s="222"/>
      <c r="CT2013" s="222"/>
      <c r="CU2013" s="222"/>
      <c r="CV2013" s="222"/>
      <c r="CW2013" s="222"/>
      <c r="CX2013" s="222"/>
      <c r="CY2013" s="222"/>
      <c r="CZ2013" s="222"/>
      <c r="DA2013" s="222"/>
      <c r="DB2013" s="224">
        <f t="shared" si="286"/>
        <v>0</v>
      </c>
      <c r="DC2013" s="224">
        <f t="shared" si="287"/>
        <v>0</v>
      </c>
      <c r="DD2013" s="224">
        <f t="shared" si="288"/>
        <v>0</v>
      </c>
      <c r="DE2013" s="225">
        <f t="shared" si="289"/>
        <v>0</v>
      </c>
      <c r="DF2013" s="222"/>
      <c r="DG2013" s="222"/>
    </row>
    <row r="2014" spans="90:111" x14ac:dyDescent="0.25">
      <c r="CL2014" s="223">
        <f t="shared" si="281"/>
        <v>0</v>
      </c>
      <c r="CM2014" s="223">
        <f t="shared" si="282"/>
        <v>0</v>
      </c>
      <c r="CN2014" s="223">
        <f t="shared" si="283"/>
        <v>0</v>
      </c>
      <c r="CO2014" s="223">
        <f t="shared" si="283"/>
        <v>0</v>
      </c>
      <c r="CP2014" s="223">
        <f t="shared" si="284"/>
        <v>0</v>
      </c>
      <c r="CQ2014" s="223">
        <f t="shared" si="285"/>
        <v>0</v>
      </c>
      <c r="CR2014" s="222"/>
      <c r="CS2014" s="222"/>
      <c r="CT2014" s="222"/>
      <c r="CU2014" s="222"/>
      <c r="CV2014" s="222"/>
      <c r="CW2014" s="222"/>
      <c r="CX2014" s="222"/>
      <c r="CY2014" s="222"/>
      <c r="CZ2014" s="222"/>
      <c r="DA2014" s="222"/>
      <c r="DB2014" s="224">
        <f t="shared" si="286"/>
        <v>0</v>
      </c>
      <c r="DC2014" s="224">
        <f t="shared" si="287"/>
        <v>0</v>
      </c>
      <c r="DD2014" s="224">
        <f t="shared" si="288"/>
        <v>0</v>
      </c>
      <c r="DE2014" s="225">
        <f t="shared" si="289"/>
        <v>0</v>
      </c>
      <c r="DF2014" s="222"/>
      <c r="DG2014" s="222"/>
    </row>
    <row r="2015" spans="90:111" x14ac:dyDescent="0.25">
      <c r="CL2015" s="223">
        <f t="shared" si="281"/>
        <v>0</v>
      </c>
      <c r="CM2015" s="223">
        <f t="shared" si="282"/>
        <v>0</v>
      </c>
      <c r="CN2015" s="223">
        <f t="shared" si="283"/>
        <v>0</v>
      </c>
      <c r="CO2015" s="223">
        <f t="shared" si="283"/>
        <v>0</v>
      </c>
      <c r="CP2015" s="223">
        <f t="shared" si="284"/>
        <v>0</v>
      </c>
      <c r="CQ2015" s="223">
        <f t="shared" si="285"/>
        <v>0</v>
      </c>
      <c r="CR2015" s="222"/>
      <c r="CS2015" s="222"/>
      <c r="CT2015" s="222"/>
      <c r="CU2015" s="222"/>
      <c r="CV2015" s="222"/>
      <c r="CW2015" s="222"/>
      <c r="CX2015" s="222"/>
      <c r="CY2015" s="222"/>
      <c r="CZ2015" s="222"/>
      <c r="DA2015" s="222"/>
      <c r="DB2015" s="224">
        <f t="shared" si="286"/>
        <v>0</v>
      </c>
      <c r="DC2015" s="224">
        <f t="shared" si="287"/>
        <v>0</v>
      </c>
      <c r="DD2015" s="224">
        <f t="shared" si="288"/>
        <v>0</v>
      </c>
      <c r="DE2015" s="225">
        <f t="shared" si="289"/>
        <v>0</v>
      </c>
      <c r="DF2015" s="222"/>
      <c r="DG2015" s="222"/>
    </row>
    <row r="2016" spans="90:111" x14ac:dyDescent="0.25">
      <c r="CL2016" s="223">
        <f t="shared" si="281"/>
        <v>0</v>
      </c>
      <c r="CM2016" s="223">
        <f t="shared" si="282"/>
        <v>0</v>
      </c>
      <c r="CN2016" s="223">
        <f t="shared" si="283"/>
        <v>0</v>
      </c>
      <c r="CO2016" s="223">
        <f t="shared" si="283"/>
        <v>0</v>
      </c>
      <c r="CP2016" s="223">
        <f t="shared" si="284"/>
        <v>0</v>
      </c>
      <c r="CQ2016" s="223">
        <f t="shared" si="285"/>
        <v>0</v>
      </c>
      <c r="CR2016" s="222"/>
      <c r="CS2016" s="222"/>
      <c r="CT2016" s="222"/>
      <c r="CU2016" s="222"/>
      <c r="CV2016" s="222"/>
      <c r="CW2016" s="222"/>
      <c r="CX2016" s="222"/>
      <c r="CY2016" s="222"/>
      <c r="CZ2016" s="222"/>
      <c r="DA2016" s="222"/>
      <c r="DB2016" s="224">
        <f t="shared" si="286"/>
        <v>0</v>
      </c>
      <c r="DC2016" s="224">
        <f t="shared" si="287"/>
        <v>0</v>
      </c>
      <c r="DD2016" s="224">
        <f t="shared" si="288"/>
        <v>0</v>
      </c>
      <c r="DE2016" s="225">
        <f t="shared" si="289"/>
        <v>0</v>
      </c>
      <c r="DF2016" s="222"/>
      <c r="DG2016" s="222"/>
    </row>
    <row r="2017" spans="90:111" x14ac:dyDescent="0.25">
      <c r="CL2017" s="223">
        <f t="shared" si="281"/>
        <v>0</v>
      </c>
      <c r="CM2017" s="223">
        <f t="shared" si="282"/>
        <v>0</v>
      </c>
      <c r="CN2017" s="223">
        <f t="shared" si="283"/>
        <v>0</v>
      </c>
      <c r="CO2017" s="223">
        <f t="shared" si="283"/>
        <v>0</v>
      </c>
      <c r="CP2017" s="223">
        <f t="shared" si="284"/>
        <v>0</v>
      </c>
      <c r="CQ2017" s="223">
        <f t="shared" si="285"/>
        <v>0</v>
      </c>
      <c r="CR2017" s="222"/>
      <c r="CS2017" s="222"/>
      <c r="CT2017" s="222"/>
      <c r="CU2017" s="222"/>
      <c r="CV2017" s="222"/>
      <c r="CW2017" s="222"/>
      <c r="CX2017" s="222"/>
      <c r="CY2017" s="222"/>
      <c r="CZ2017" s="222"/>
      <c r="DA2017" s="222"/>
      <c r="DB2017" s="224">
        <f t="shared" si="286"/>
        <v>0</v>
      </c>
      <c r="DC2017" s="224">
        <f t="shared" si="287"/>
        <v>0</v>
      </c>
      <c r="DD2017" s="224">
        <f t="shared" si="288"/>
        <v>0</v>
      </c>
      <c r="DE2017" s="225">
        <f t="shared" si="289"/>
        <v>0</v>
      </c>
      <c r="DF2017" s="222"/>
      <c r="DG2017" s="222"/>
    </row>
    <row r="2018" spans="90:111" x14ac:dyDescent="0.25">
      <c r="CL2018" s="223">
        <f t="shared" si="281"/>
        <v>0</v>
      </c>
      <c r="CM2018" s="223">
        <f t="shared" si="282"/>
        <v>0</v>
      </c>
      <c r="CN2018" s="223">
        <f t="shared" si="283"/>
        <v>0</v>
      </c>
      <c r="CO2018" s="223">
        <f t="shared" si="283"/>
        <v>0</v>
      </c>
      <c r="CP2018" s="223">
        <f t="shared" si="284"/>
        <v>0</v>
      </c>
      <c r="CQ2018" s="223">
        <f t="shared" si="285"/>
        <v>0</v>
      </c>
      <c r="CR2018" s="222"/>
      <c r="CS2018" s="222"/>
      <c r="CT2018" s="222"/>
      <c r="CU2018" s="222"/>
      <c r="CV2018" s="222"/>
      <c r="CW2018" s="222"/>
      <c r="CX2018" s="222"/>
      <c r="CY2018" s="222"/>
      <c r="CZ2018" s="222"/>
      <c r="DA2018" s="222"/>
      <c r="DB2018" s="224">
        <f t="shared" si="286"/>
        <v>0</v>
      </c>
      <c r="DC2018" s="224">
        <f t="shared" si="287"/>
        <v>0</v>
      </c>
      <c r="DD2018" s="224">
        <f t="shared" si="288"/>
        <v>0</v>
      </c>
      <c r="DE2018" s="225">
        <f t="shared" si="289"/>
        <v>0</v>
      </c>
      <c r="DF2018" s="222"/>
      <c r="DG2018" s="222"/>
    </row>
    <row r="2019" spans="90:111" x14ac:dyDescent="0.25">
      <c r="CL2019" s="223">
        <f t="shared" si="281"/>
        <v>0</v>
      </c>
      <c r="CM2019" s="223">
        <f t="shared" si="282"/>
        <v>0</v>
      </c>
      <c r="CN2019" s="223">
        <f t="shared" si="283"/>
        <v>0</v>
      </c>
      <c r="CO2019" s="223">
        <f t="shared" si="283"/>
        <v>0</v>
      </c>
      <c r="CP2019" s="223">
        <f t="shared" si="284"/>
        <v>0</v>
      </c>
      <c r="CQ2019" s="223">
        <f t="shared" si="285"/>
        <v>0</v>
      </c>
      <c r="CR2019" s="222"/>
      <c r="CS2019" s="222"/>
      <c r="CT2019" s="222"/>
      <c r="CU2019" s="222"/>
      <c r="CV2019" s="222"/>
      <c r="CW2019" s="222"/>
      <c r="CX2019" s="222"/>
      <c r="CY2019" s="222"/>
      <c r="CZ2019" s="222"/>
      <c r="DA2019" s="222"/>
      <c r="DB2019" s="224">
        <f t="shared" si="286"/>
        <v>0</v>
      </c>
      <c r="DC2019" s="224">
        <f t="shared" si="287"/>
        <v>0</v>
      </c>
      <c r="DD2019" s="224">
        <f t="shared" si="288"/>
        <v>0</v>
      </c>
      <c r="DE2019" s="225">
        <f t="shared" si="289"/>
        <v>0</v>
      </c>
      <c r="DF2019" s="222"/>
      <c r="DG2019" s="222"/>
    </row>
    <row r="2020" spans="90:111" x14ac:dyDescent="0.25">
      <c r="CL2020" s="223">
        <f t="shared" si="281"/>
        <v>0</v>
      </c>
      <c r="CM2020" s="223">
        <f t="shared" si="282"/>
        <v>0</v>
      </c>
      <c r="CN2020" s="223">
        <f t="shared" si="283"/>
        <v>0</v>
      </c>
      <c r="CO2020" s="223">
        <f t="shared" si="283"/>
        <v>0</v>
      </c>
      <c r="CP2020" s="223">
        <f t="shared" si="284"/>
        <v>0</v>
      </c>
      <c r="CQ2020" s="223">
        <f t="shared" si="285"/>
        <v>0</v>
      </c>
      <c r="CR2020" s="222"/>
      <c r="CS2020" s="222"/>
      <c r="CT2020" s="222"/>
      <c r="CU2020" s="222"/>
      <c r="CV2020" s="222"/>
      <c r="CW2020" s="222"/>
      <c r="CX2020" s="222"/>
      <c r="CY2020" s="222"/>
      <c r="CZ2020" s="222"/>
      <c r="DA2020" s="222"/>
      <c r="DB2020" s="224">
        <f t="shared" si="286"/>
        <v>0</v>
      </c>
      <c r="DC2020" s="224">
        <f t="shared" si="287"/>
        <v>0</v>
      </c>
      <c r="DD2020" s="224">
        <f t="shared" si="288"/>
        <v>0</v>
      </c>
      <c r="DE2020" s="225">
        <f t="shared" si="289"/>
        <v>0</v>
      </c>
      <c r="DF2020" s="222"/>
      <c r="DG2020" s="222"/>
    </row>
    <row r="2021" spans="90:111" x14ac:dyDescent="0.25">
      <c r="CL2021" s="223">
        <f t="shared" si="281"/>
        <v>0</v>
      </c>
      <c r="CM2021" s="223">
        <f t="shared" si="282"/>
        <v>0</v>
      </c>
      <c r="CN2021" s="223">
        <f t="shared" si="283"/>
        <v>0</v>
      </c>
      <c r="CO2021" s="223">
        <f t="shared" si="283"/>
        <v>0</v>
      </c>
      <c r="CP2021" s="223">
        <f t="shared" si="284"/>
        <v>0</v>
      </c>
      <c r="CQ2021" s="223">
        <f t="shared" si="285"/>
        <v>0</v>
      </c>
      <c r="CR2021" s="222"/>
      <c r="CS2021" s="222"/>
      <c r="CT2021" s="222"/>
      <c r="CU2021" s="222"/>
      <c r="CV2021" s="222"/>
      <c r="CW2021" s="222"/>
      <c r="CX2021" s="222"/>
      <c r="CY2021" s="222"/>
      <c r="CZ2021" s="222"/>
      <c r="DA2021" s="222"/>
      <c r="DB2021" s="224">
        <f t="shared" si="286"/>
        <v>0</v>
      </c>
      <c r="DC2021" s="224">
        <f t="shared" si="287"/>
        <v>0</v>
      </c>
      <c r="DD2021" s="224">
        <f t="shared" si="288"/>
        <v>0</v>
      </c>
      <c r="DE2021" s="225">
        <f t="shared" si="289"/>
        <v>0</v>
      </c>
      <c r="DF2021" s="222"/>
      <c r="DG2021" s="222"/>
    </row>
    <row r="2022" spans="90:111" x14ac:dyDescent="0.25">
      <c r="CL2022" s="223">
        <f t="shared" si="281"/>
        <v>0</v>
      </c>
      <c r="CM2022" s="223">
        <f t="shared" si="282"/>
        <v>0</v>
      </c>
      <c r="CN2022" s="223">
        <f t="shared" si="283"/>
        <v>0</v>
      </c>
      <c r="CO2022" s="223">
        <f t="shared" si="283"/>
        <v>0</v>
      </c>
      <c r="CP2022" s="223">
        <f t="shared" si="284"/>
        <v>0</v>
      </c>
      <c r="CQ2022" s="223">
        <f t="shared" si="285"/>
        <v>0</v>
      </c>
      <c r="CR2022" s="222"/>
      <c r="CS2022" s="222"/>
      <c r="CT2022" s="222"/>
      <c r="CU2022" s="222"/>
      <c r="CV2022" s="222"/>
      <c r="CW2022" s="222"/>
      <c r="CX2022" s="222"/>
      <c r="CY2022" s="222"/>
      <c r="CZ2022" s="222"/>
      <c r="DA2022" s="222"/>
      <c r="DB2022" s="224">
        <f t="shared" si="286"/>
        <v>0</v>
      </c>
      <c r="DC2022" s="224">
        <f t="shared" si="287"/>
        <v>0</v>
      </c>
      <c r="DD2022" s="224">
        <f t="shared" si="288"/>
        <v>0</v>
      </c>
      <c r="DE2022" s="225">
        <f t="shared" si="289"/>
        <v>0</v>
      </c>
      <c r="DF2022" s="222"/>
      <c r="DG2022" s="222"/>
    </row>
    <row r="2023" spans="90:111" x14ac:dyDescent="0.25">
      <c r="CL2023" s="223">
        <f t="shared" si="281"/>
        <v>0</v>
      </c>
      <c r="CM2023" s="223">
        <f t="shared" si="282"/>
        <v>0</v>
      </c>
      <c r="CN2023" s="223">
        <f t="shared" si="283"/>
        <v>0</v>
      </c>
      <c r="CO2023" s="223">
        <f t="shared" si="283"/>
        <v>0</v>
      </c>
      <c r="CP2023" s="223">
        <f t="shared" si="284"/>
        <v>0</v>
      </c>
      <c r="CQ2023" s="223">
        <f t="shared" si="285"/>
        <v>0</v>
      </c>
      <c r="CR2023" s="222"/>
      <c r="CS2023" s="222"/>
      <c r="CT2023" s="222"/>
      <c r="CU2023" s="222"/>
      <c r="CV2023" s="222"/>
      <c r="CW2023" s="222"/>
      <c r="CX2023" s="222"/>
      <c r="CY2023" s="222"/>
      <c r="CZ2023" s="222"/>
      <c r="DA2023" s="222"/>
      <c r="DB2023" s="224">
        <f t="shared" si="286"/>
        <v>0</v>
      </c>
      <c r="DC2023" s="224">
        <f t="shared" si="287"/>
        <v>0</v>
      </c>
      <c r="DD2023" s="224">
        <f t="shared" si="288"/>
        <v>0</v>
      </c>
      <c r="DE2023" s="225">
        <f t="shared" si="289"/>
        <v>0</v>
      </c>
      <c r="DF2023" s="222"/>
      <c r="DG2023" s="222"/>
    </row>
    <row r="2024" spans="90:111" x14ac:dyDescent="0.25">
      <c r="CL2024" s="223">
        <f t="shared" si="281"/>
        <v>0</v>
      </c>
      <c r="CM2024" s="223">
        <f t="shared" si="282"/>
        <v>0</v>
      </c>
      <c r="CN2024" s="223">
        <f t="shared" si="283"/>
        <v>0</v>
      </c>
      <c r="CO2024" s="223">
        <f t="shared" si="283"/>
        <v>0</v>
      </c>
      <c r="CP2024" s="223">
        <f t="shared" si="284"/>
        <v>0</v>
      </c>
      <c r="CQ2024" s="223">
        <f t="shared" si="285"/>
        <v>0</v>
      </c>
      <c r="CR2024" s="222"/>
      <c r="CS2024" s="222"/>
      <c r="CT2024" s="222"/>
      <c r="CU2024" s="222"/>
      <c r="CV2024" s="222"/>
      <c r="CW2024" s="222"/>
      <c r="CX2024" s="222"/>
      <c r="CY2024" s="222"/>
      <c r="CZ2024" s="222"/>
      <c r="DA2024" s="222"/>
      <c r="DB2024" s="224">
        <f t="shared" si="286"/>
        <v>0</v>
      </c>
      <c r="DC2024" s="224">
        <f t="shared" si="287"/>
        <v>0</v>
      </c>
      <c r="DD2024" s="224">
        <f t="shared" si="288"/>
        <v>0</v>
      </c>
      <c r="DE2024" s="225">
        <f t="shared" si="289"/>
        <v>0</v>
      </c>
      <c r="DF2024" s="222"/>
      <c r="DG2024" s="222"/>
    </row>
    <row r="2025" spans="90:111" x14ac:dyDescent="0.25">
      <c r="CL2025" s="223">
        <f t="shared" si="281"/>
        <v>0</v>
      </c>
      <c r="CM2025" s="223">
        <f t="shared" si="282"/>
        <v>0</v>
      </c>
      <c r="CN2025" s="223">
        <f t="shared" si="283"/>
        <v>0</v>
      </c>
      <c r="CO2025" s="223">
        <f t="shared" si="283"/>
        <v>0</v>
      </c>
      <c r="CP2025" s="223">
        <f t="shared" si="284"/>
        <v>0</v>
      </c>
      <c r="CQ2025" s="223">
        <f t="shared" si="285"/>
        <v>0</v>
      </c>
      <c r="CR2025" s="222"/>
      <c r="CS2025" s="222"/>
      <c r="CT2025" s="222"/>
      <c r="CU2025" s="222"/>
      <c r="CV2025" s="222"/>
      <c r="CW2025" s="222"/>
      <c r="CX2025" s="222"/>
      <c r="CY2025" s="222"/>
      <c r="CZ2025" s="222"/>
      <c r="DA2025" s="222"/>
      <c r="DB2025" s="224">
        <f t="shared" si="286"/>
        <v>0</v>
      </c>
      <c r="DC2025" s="224">
        <f t="shared" si="287"/>
        <v>0</v>
      </c>
      <c r="DD2025" s="224">
        <f t="shared" si="288"/>
        <v>0</v>
      </c>
      <c r="DE2025" s="225">
        <f t="shared" si="289"/>
        <v>0</v>
      </c>
      <c r="DF2025" s="222"/>
      <c r="DG2025" s="222"/>
    </row>
    <row r="2026" spans="90:111" x14ac:dyDescent="0.25">
      <c r="CL2026" s="223">
        <f t="shared" si="281"/>
        <v>0</v>
      </c>
      <c r="CM2026" s="223">
        <f t="shared" si="282"/>
        <v>0</v>
      </c>
      <c r="CN2026" s="223">
        <f t="shared" si="283"/>
        <v>0</v>
      </c>
      <c r="CO2026" s="223">
        <f t="shared" si="283"/>
        <v>0</v>
      </c>
      <c r="CP2026" s="223">
        <f t="shared" si="284"/>
        <v>0</v>
      </c>
      <c r="CQ2026" s="223">
        <f t="shared" si="285"/>
        <v>0</v>
      </c>
      <c r="CR2026" s="222"/>
      <c r="CS2026" s="222"/>
      <c r="CT2026" s="222"/>
      <c r="CU2026" s="222"/>
      <c r="CV2026" s="222"/>
      <c r="CW2026" s="222"/>
      <c r="CX2026" s="222"/>
      <c r="CY2026" s="222"/>
      <c r="CZ2026" s="222"/>
      <c r="DA2026" s="222"/>
      <c r="DB2026" s="224">
        <f t="shared" si="286"/>
        <v>0</v>
      </c>
      <c r="DC2026" s="224">
        <f t="shared" si="287"/>
        <v>0</v>
      </c>
      <c r="DD2026" s="224">
        <f t="shared" si="288"/>
        <v>0</v>
      </c>
      <c r="DE2026" s="225">
        <f t="shared" si="289"/>
        <v>0</v>
      </c>
      <c r="DF2026" s="222"/>
      <c r="DG2026" s="222"/>
    </row>
    <row r="2027" spans="90:111" x14ac:dyDescent="0.25">
      <c r="CL2027" s="223">
        <f t="shared" si="281"/>
        <v>0</v>
      </c>
      <c r="CM2027" s="223">
        <f t="shared" si="282"/>
        <v>0</v>
      </c>
      <c r="CN2027" s="223">
        <f t="shared" si="283"/>
        <v>0</v>
      </c>
      <c r="CO2027" s="223">
        <f t="shared" si="283"/>
        <v>0</v>
      </c>
      <c r="CP2027" s="223">
        <f t="shared" si="284"/>
        <v>0</v>
      </c>
      <c r="CQ2027" s="223">
        <f t="shared" si="285"/>
        <v>0</v>
      </c>
      <c r="CR2027" s="222"/>
      <c r="CS2027" s="222"/>
      <c r="CT2027" s="222"/>
      <c r="CU2027" s="222"/>
      <c r="CV2027" s="222"/>
      <c r="CW2027" s="222"/>
      <c r="CX2027" s="222"/>
      <c r="CY2027" s="222"/>
      <c r="CZ2027" s="222"/>
      <c r="DA2027" s="222"/>
      <c r="DB2027" s="224">
        <f t="shared" si="286"/>
        <v>0</v>
      </c>
      <c r="DC2027" s="224">
        <f t="shared" si="287"/>
        <v>0</v>
      </c>
      <c r="DD2027" s="224">
        <f t="shared" si="288"/>
        <v>0</v>
      </c>
      <c r="DE2027" s="225">
        <f t="shared" si="289"/>
        <v>0</v>
      </c>
      <c r="DF2027" s="222"/>
      <c r="DG2027" s="222"/>
    </row>
    <row r="2028" spans="90:111" x14ac:dyDescent="0.25">
      <c r="CL2028" s="223">
        <f t="shared" si="281"/>
        <v>0</v>
      </c>
      <c r="CM2028" s="223">
        <f t="shared" si="282"/>
        <v>0</v>
      </c>
      <c r="CN2028" s="223">
        <f t="shared" si="283"/>
        <v>0</v>
      </c>
      <c r="CO2028" s="223">
        <f t="shared" si="283"/>
        <v>0</v>
      </c>
      <c r="CP2028" s="223">
        <f t="shared" si="284"/>
        <v>0</v>
      </c>
      <c r="CQ2028" s="223">
        <f t="shared" si="285"/>
        <v>0</v>
      </c>
      <c r="CR2028" s="222"/>
      <c r="CS2028" s="222"/>
      <c r="CT2028" s="222"/>
      <c r="CU2028" s="222"/>
      <c r="CV2028" s="222"/>
      <c r="CW2028" s="222"/>
      <c r="CX2028" s="222"/>
      <c r="CY2028" s="222"/>
      <c r="CZ2028" s="222"/>
      <c r="DA2028" s="222"/>
      <c r="DB2028" s="224">
        <f t="shared" si="286"/>
        <v>0</v>
      </c>
      <c r="DC2028" s="224">
        <f t="shared" si="287"/>
        <v>0</v>
      </c>
      <c r="DD2028" s="224">
        <f t="shared" si="288"/>
        <v>0</v>
      </c>
      <c r="DE2028" s="225">
        <f t="shared" si="289"/>
        <v>0</v>
      </c>
      <c r="DF2028" s="222"/>
      <c r="DG2028" s="222"/>
    </row>
    <row r="2029" spans="90:111" x14ac:dyDescent="0.25">
      <c r="CL2029" s="223">
        <f t="shared" si="281"/>
        <v>0</v>
      </c>
      <c r="CM2029" s="223">
        <f t="shared" si="282"/>
        <v>0</v>
      </c>
      <c r="CN2029" s="223">
        <f t="shared" si="283"/>
        <v>0</v>
      </c>
      <c r="CO2029" s="223">
        <f t="shared" si="283"/>
        <v>0</v>
      </c>
      <c r="CP2029" s="223">
        <f t="shared" si="284"/>
        <v>0</v>
      </c>
      <c r="CQ2029" s="223">
        <f t="shared" si="285"/>
        <v>0</v>
      </c>
      <c r="CR2029" s="222"/>
      <c r="CS2029" s="222"/>
      <c r="CT2029" s="222"/>
      <c r="CU2029" s="222"/>
      <c r="CV2029" s="222"/>
      <c r="CW2029" s="222"/>
      <c r="CX2029" s="222"/>
      <c r="CY2029" s="222"/>
      <c r="CZ2029" s="222"/>
      <c r="DA2029" s="222"/>
      <c r="DB2029" s="224">
        <f t="shared" si="286"/>
        <v>0</v>
      </c>
      <c r="DC2029" s="224">
        <f t="shared" si="287"/>
        <v>0</v>
      </c>
      <c r="DD2029" s="224">
        <f t="shared" si="288"/>
        <v>0</v>
      </c>
      <c r="DE2029" s="225">
        <f t="shared" si="289"/>
        <v>0</v>
      </c>
      <c r="DF2029" s="222"/>
      <c r="DG2029" s="222"/>
    </row>
    <row r="2030" spans="90:111" x14ac:dyDescent="0.25">
      <c r="CL2030" s="223">
        <f t="shared" si="281"/>
        <v>0</v>
      </c>
      <c r="CM2030" s="223">
        <f t="shared" si="282"/>
        <v>0</v>
      </c>
      <c r="CN2030" s="223">
        <f t="shared" si="283"/>
        <v>0</v>
      </c>
      <c r="CO2030" s="223">
        <f t="shared" si="283"/>
        <v>0</v>
      </c>
      <c r="CP2030" s="223">
        <f t="shared" si="284"/>
        <v>0</v>
      </c>
      <c r="CQ2030" s="223">
        <f t="shared" si="285"/>
        <v>0</v>
      </c>
      <c r="CR2030" s="222"/>
      <c r="CS2030" s="222"/>
      <c r="CT2030" s="222"/>
      <c r="CU2030" s="222"/>
      <c r="CV2030" s="222"/>
      <c r="CW2030" s="222"/>
      <c r="CX2030" s="222"/>
      <c r="CY2030" s="222"/>
      <c r="CZ2030" s="222"/>
      <c r="DA2030" s="222"/>
      <c r="DB2030" s="224">
        <f t="shared" si="286"/>
        <v>0</v>
      </c>
      <c r="DC2030" s="224">
        <f t="shared" si="287"/>
        <v>0</v>
      </c>
      <c r="DD2030" s="224">
        <f t="shared" si="288"/>
        <v>0</v>
      </c>
      <c r="DE2030" s="225">
        <f t="shared" si="289"/>
        <v>0</v>
      </c>
      <c r="DF2030" s="222"/>
      <c r="DG2030" s="222"/>
    </row>
    <row r="2031" spans="90:111" x14ac:dyDescent="0.25">
      <c r="CL2031" s="223">
        <f t="shared" si="281"/>
        <v>0</v>
      </c>
      <c r="CM2031" s="223">
        <f t="shared" si="282"/>
        <v>0</v>
      </c>
      <c r="CN2031" s="223">
        <f t="shared" si="283"/>
        <v>0</v>
      </c>
      <c r="CO2031" s="223">
        <f t="shared" si="283"/>
        <v>0</v>
      </c>
      <c r="CP2031" s="223">
        <f t="shared" si="284"/>
        <v>0</v>
      </c>
      <c r="CQ2031" s="223">
        <f t="shared" si="285"/>
        <v>0</v>
      </c>
      <c r="CR2031" s="222"/>
      <c r="CS2031" s="222"/>
      <c r="CT2031" s="222"/>
      <c r="CU2031" s="222"/>
      <c r="CV2031" s="222"/>
      <c r="CW2031" s="222"/>
      <c r="CX2031" s="222"/>
      <c r="CY2031" s="222"/>
      <c r="CZ2031" s="222"/>
      <c r="DA2031" s="222"/>
      <c r="DB2031" s="224">
        <f t="shared" si="286"/>
        <v>0</v>
      </c>
      <c r="DC2031" s="224">
        <f t="shared" si="287"/>
        <v>0</v>
      </c>
      <c r="DD2031" s="224">
        <f t="shared" si="288"/>
        <v>0</v>
      </c>
      <c r="DE2031" s="225">
        <f t="shared" si="289"/>
        <v>0</v>
      </c>
      <c r="DF2031" s="222"/>
      <c r="DG2031" s="222"/>
    </row>
    <row r="2032" spans="90:111" x14ac:dyDescent="0.25">
      <c r="CL2032" s="223">
        <f t="shared" si="281"/>
        <v>0</v>
      </c>
      <c r="CM2032" s="223">
        <f t="shared" si="282"/>
        <v>0</v>
      </c>
      <c r="CN2032" s="223">
        <f t="shared" si="283"/>
        <v>0</v>
      </c>
      <c r="CO2032" s="223">
        <f t="shared" si="283"/>
        <v>0</v>
      </c>
      <c r="CP2032" s="223">
        <f t="shared" si="284"/>
        <v>0</v>
      </c>
      <c r="CQ2032" s="223">
        <f t="shared" si="285"/>
        <v>0</v>
      </c>
      <c r="CR2032" s="222"/>
      <c r="CS2032" s="222"/>
      <c r="CT2032" s="222"/>
      <c r="CU2032" s="222"/>
      <c r="CV2032" s="222"/>
      <c r="CW2032" s="222"/>
      <c r="CX2032" s="222"/>
      <c r="CY2032" s="222"/>
      <c r="CZ2032" s="222"/>
      <c r="DA2032" s="222"/>
      <c r="DB2032" s="224">
        <f t="shared" si="286"/>
        <v>0</v>
      </c>
      <c r="DC2032" s="224">
        <f t="shared" si="287"/>
        <v>0</v>
      </c>
      <c r="DD2032" s="224">
        <f t="shared" si="288"/>
        <v>0</v>
      </c>
      <c r="DE2032" s="225">
        <f t="shared" si="289"/>
        <v>0</v>
      </c>
      <c r="DF2032" s="222"/>
      <c r="DG2032" s="222"/>
    </row>
    <row r="2033" spans="90:111" x14ac:dyDescent="0.25">
      <c r="CL2033" s="223">
        <f t="shared" si="281"/>
        <v>0</v>
      </c>
      <c r="CM2033" s="223">
        <f t="shared" si="282"/>
        <v>0</v>
      </c>
      <c r="CN2033" s="223">
        <f t="shared" si="283"/>
        <v>0</v>
      </c>
      <c r="CO2033" s="223">
        <f t="shared" si="283"/>
        <v>0</v>
      </c>
      <c r="CP2033" s="223">
        <f t="shared" si="284"/>
        <v>0</v>
      </c>
      <c r="CQ2033" s="223">
        <f t="shared" si="285"/>
        <v>0</v>
      </c>
      <c r="CR2033" s="222"/>
      <c r="CS2033" s="222"/>
      <c r="CT2033" s="222"/>
      <c r="CU2033" s="222"/>
      <c r="CV2033" s="222"/>
      <c r="CW2033" s="222"/>
      <c r="CX2033" s="222"/>
      <c r="CY2033" s="222"/>
      <c r="CZ2033" s="222"/>
      <c r="DA2033" s="222"/>
      <c r="DB2033" s="224">
        <f t="shared" si="286"/>
        <v>0</v>
      </c>
      <c r="DC2033" s="224">
        <f t="shared" si="287"/>
        <v>0</v>
      </c>
      <c r="DD2033" s="224">
        <f t="shared" si="288"/>
        <v>0</v>
      </c>
      <c r="DE2033" s="225">
        <f t="shared" si="289"/>
        <v>0</v>
      </c>
      <c r="DF2033" s="222"/>
      <c r="DG2033" s="222"/>
    </row>
    <row r="2034" spans="90:111" x14ac:dyDescent="0.25">
      <c r="CL2034" s="223">
        <f t="shared" si="281"/>
        <v>0</v>
      </c>
      <c r="CM2034" s="223">
        <f t="shared" si="282"/>
        <v>0</v>
      </c>
      <c r="CN2034" s="223">
        <f t="shared" si="283"/>
        <v>0</v>
      </c>
      <c r="CO2034" s="223">
        <f t="shared" si="283"/>
        <v>0</v>
      </c>
      <c r="CP2034" s="223">
        <f t="shared" si="284"/>
        <v>0</v>
      </c>
      <c r="CQ2034" s="223">
        <f t="shared" si="285"/>
        <v>0</v>
      </c>
      <c r="CR2034" s="222"/>
      <c r="CS2034" s="222"/>
      <c r="CT2034" s="222"/>
      <c r="CU2034" s="222"/>
      <c r="CV2034" s="222"/>
      <c r="CW2034" s="222"/>
      <c r="CX2034" s="222"/>
      <c r="CY2034" s="222"/>
      <c r="CZ2034" s="222"/>
      <c r="DA2034" s="222"/>
      <c r="DB2034" s="224">
        <f t="shared" si="286"/>
        <v>0</v>
      </c>
      <c r="DC2034" s="224">
        <f t="shared" si="287"/>
        <v>0</v>
      </c>
      <c r="DD2034" s="224">
        <f t="shared" si="288"/>
        <v>0</v>
      </c>
      <c r="DE2034" s="225">
        <f t="shared" si="289"/>
        <v>0</v>
      </c>
      <c r="DF2034" s="222"/>
      <c r="DG2034" s="222"/>
    </row>
    <row r="2035" spans="90:111" x14ac:dyDescent="0.25">
      <c r="CL2035" s="223">
        <f t="shared" si="281"/>
        <v>0</v>
      </c>
      <c r="CM2035" s="223">
        <f t="shared" si="282"/>
        <v>0</v>
      </c>
      <c r="CN2035" s="223">
        <f t="shared" si="283"/>
        <v>0</v>
      </c>
      <c r="CO2035" s="223">
        <f t="shared" si="283"/>
        <v>0</v>
      </c>
      <c r="CP2035" s="223">
        <f t="shared" si="284"/>
        <v>0</v>
      </c>
      <c r="CQ2035" s="223">
        <f t="shared" si="285"/>
        <v>0</v>
      </c>
      <c r="CR2035" s="222"/>
      <c r="CS2035" s="222"/>
      <c r="CT2035" s="222"/>
      <c r="CU2035" s="222"/>
      <c r="CV2035" s="222"/>
      <c r="CW2035" s="222"/>
      <c r="CX2035" s="222"/>
      <c r="CY2035" s="222"/>
      <c r="CZ2035" s="222"/>
      <c r="DA2035" s="222"/>
      <c r="DB2035" s="224">
        <f t="shared" si="286"/>
        <v>0</v>
      </c>
      <c r="DC2035" s="224">
        <f t="shared" si="287"/>
        <v>0</v>
      </c>
      <c r="DD2035" s="224">
        <f t="shared" si="288"/>
        <v>0</v>
      </c>
      <c r="DE2035" s="225">
        <f t="shared" si="289"/>
        <v>0</v>
      </c>
      <c r="DF2035" s="222"/>
      <c r="DG2035" s="222"/>
    </row>
    <row r="2036" spans="90:111" x14ac:dyDescent="0.25">
      <c r="CL2036" s="223">
        <f t="shared" si="281"/>
        <v>0</v>
      </c>
      <c r="CM2036" s="223">
        <f t="shared" si="282"/>
        <v>0</v>
      </c>
      <c r="CN2036" s="223">
        <f t="shared" si="283"/>
        <v>0</v>
      </c>
      <c r="CO2036" s="223">
        <f t="shared" si="283"/>
        <v>0</v>
      </c>
      <c r="CP2036" s="223">
        <f t="shared" si="284"/>
        <v>0</v>
      </c>
      <c r="CQ2036" s="223">
        <f t="shared" si="285"/>
        <v>0</v>
      </c>
      <c r="CR2036" s="222"/>
      <c r="CS2036" s="222"/>
      <c r="CT2036" s="222"/>
      <c r="CU2036" s="222"/>
      <c r="CV2036" s="222"/>
      <c r="CW2036" s="222"/>
      <c r="CX2036" s="222"/>
      <c r="CY2036" s="222"/>
      <c r="CZ2036" s="222"/>
      <c r="DA2036" s="222"/>
      <c r="DB2036" s="224">
        <f t="shared" si="286"/>
        <v>0</v>
      </c>
      <c r="DC2036" s="224">
        <f t="shared" si="287"/>
        <v>0</v>
      </c>
      <c r="DD2036" s="224">
        <f t="shared" si="288"/>
        <v>0</v>
      </c>
      <c r="DE2036" s="225">
        <f t="shared" si="289"/>
        <v>0</v>
      </c>
      <c r="DF2036" s="222"/>
      <c r="DG2036" s="222"/>
    </row>
    <row r="2037" spans="90:111" x14ac:dyDescent="0.25">
      <c r="CL2037" s="223">
        <f t="shared" si="281"/>
        <v>0</v>
      </c>
      <c r="CM2037" s="223">
        <f t="shared" si="282"/>
        <v>0</v>
      </c>
      <c r="CN2037" s="223">
        <f t="shared" si="283"/>
        <v>0</v>
      </c>
      <c r="CO2037" s="223">
        <f t="shared" si="283"/>
        <v>0</v>
      </c>
      <c r="CP2037" s="223">
        <f t="shared" si="284"/>
        <v>0</v>
      </c>
      <c r="CQ2037" s="223">
        <f t="shared" si="285"/>
        <v>0</v>
      </c>
      <c r="CR2037" s="222"/>
      <c r="CS2037" s="222"/>
      <c r="CT2037" s="222"/>
      <c r="CU2037" s="222"/>
      <c r="CV2037" s="222"/>
      <c r="CW2037" s="222"/>
      <c r="CX2037" s="222"/>
      <c r="CY2037" s="222"/>
      <c r="CZ2037" s="222"/>
      <c r="DA2037" s="222"/>
      <c r="DB2037" s="224">
        <f t="shared" si="286"/>
        <v>0</v>
      </c>
      <c r="DC2037" s="224">
        <f t="shared" si="287"/>
        <v>0</v>
      </c>
      <c r="DD2037" s="224">
        <f t="shared" si="288"/>
        <v>0</v>
      </c>
      <c r="DE2037" s="225">
        <f t="shared" si="289"/>
        <v>0</v>
      </c>
      <c r="DF2037" s="222"/>
      <c r="DG2037" s="222"/>
    </row>
    <row r="2038" spans="90:111" x14ac:dyDescent="0.25">
      <c r="CL2038" s="223">
        <f t="shared" si="281"/>
        <v>0</v>
      </c>
      <c r="CM2038" s="223">
        <f t="shared" si="282"/>
        <v>0</v>
      </c>
      <c r="CN2038" s="223">
        <f t="shared" si="283"/>
        <v>0</v>
      </c>
      <c r="CO2038" s="223">
        <f t="shared" si="283"/>
        <v>0</v>
      </c>
      <c r="CP2038" s="223">
        <f t="shared" si="284"/>
        <v>0</v>
      </c>
      <c r="CQ2038" s="223">
        <f t="shared" si="285"/>
        <v>0</v>
      </c>
      <c r="CR2038" s="222"/>
      <c r="CS2038" s="222"/>
      <c r="CT2038" s="222"/>
      <c r="CU2038" s="222"/>
      <c r="CV2038" s="222"/>
      <c r="CW2038" s="222"/>
      <c r="CX2038" s="222"/>
      <c r="CY2038" s="222"/>
      <c r="CZ2038" s="222"/>
      <c r="DA2038" s="222"/>
      <c r="DB2038" s="224">
        <f t="shared" si="286"/>
        <v>0</v>
      </c>
      <c r="DC2038" s="224">
        <f t="shared" si="287"/>
        <v>0</v>
      </c>
      <c r="DD2038" s="224">
        <f t="shared" si="288"/>
        <v>0</v>
      </c>
      <c r="DE2038" s="225">
        <f t="shared" si="289"/>
        <v>0</v>
      </c>
      <c r="DF2038" s="222"/>
      <c r="DG2038" s="222"/>
    </row>
    <row r="2039" spans="90:111" x14ac:dyDescent="0.25">
      <c r="CL2039" s="223">
        <f t="shared" si="281"/>
        <v>0</v>
      </c>
      <c r="CM2039" s="223">
        <f t="shared" si="282"/>
        <v>0</v>
      </c>
      <c r="CN2039" s="223">
        <f t="shared" si="283"/>
        <v>0</v>
      </c>
      <c r="CO2039" s="223">
        <f t="shared" si="283"/>
        <v>0</v>
      </c>
      <c r="CP2039" s="223">
        <f t="shared" si="284"/>
        <v>0</v>
      </c>
      <c r="CQ2039" s="223">
        <f t="shared" si="285"/>
        <v>0</v>
      </c>
      <c r="CR2039" s="222"/>
      <c r="CS2039" s="222"/>
      <c r="CT2039" s="222"/>
      <c r="CU2039" s="222"/>
      <c r="CV2039" s="222"/>
      <c r="CW2039" s="222"/>
      <c r="CX2039" s="222"/>
      <c r="CY2039" s="222"/>
      <c r="CZ2039" s="222"/>
      <c r="DA2039" s="222"/>
      <c r="DB2039" s="224">
        <f t="shared" si="286"/>
        <v>0</v>
      </c>
      <c r="DC2039" s="224">
        <f t="shared" si="287"/>
        <v>0</v>
      </c>
      <c r="DD2039" s="224">
        <f t="shared" si="288"/>
        <v>0</v>
      </c>
      <c r="DE2039" s="225">
        <f t="shared" si="289"/>
        <v>0</v>
      </c>
      <c r="DF2039" s="222"/>
      <c r="DG2039" s="222"/>
    </row>
    <row r="2040" spans="90:111" x14ac:dyDescent="0.25">
      <c r="CL2040" s="223">
        <f t="shared" si="281"/>
        <v>0</v>
      </c>
      <c r="CM2040" s="223">
        <f t="shared" si="282"/>
        <v>0</v>
      </c>
      <c r="CN2040" s="223">
        <f t="shared" si="283"/>
        <v>0</v>
      </c>
      <c r="CO2040" s="223">
        <f t="shared" si="283"/>
        <v>0</v>
      </c>
      <c r="CP2040" s="223">
        <f t="shared" si="284"/>
        <v>0</v>
      </c>
      <c r="CQ2040" s="223">
        <f t="shared" si="285"/>
        <v>0</v>
      </c>
      <c r="CR2040" s="222"/>
      <c r="CS2040" s="222"/>
      <c r="CT2040" s="222"/>
      <c r="CU2040" s="222"/>
      <c r="CV2040" s="222"/>
      <c r="CW2040" s="222"/>
      <c r="CX2040" s="222"/>
      <c r="CY2040" s="222"/>
      <c r="CZ2040" s="222"/>
      <c r="DA2040" s="222"/>
      <c r="DB2040" s="224">
        <f t="shared" si="286"/>
        <v>0</v>
      </c>
      <c r="DC2040" s="224">
        <f t="shared" si="287"/>
        <v>0</v>
      </c>
      <c r="DD2040" s="224">
        <f t="shared" si="288"/>
        <v>0</v>
      </c>
      <c r="DE2040" s="225">
        <f t="shared" si="289"/>
        <v>0</v>
      </c>
      <c r="DF2040" s="222"/>
      <c r="DG2040" s="222"/>
    </row>
    <row r="2041" spans="90:111" x14ac:dyDescent="0.25">
      <c r="CL2041" s="223">
        <f t="shared" si="281"/>
        <v>0</v>
      </c>
      <c r="CM2041" s="223">
        <f t="shared" si="282"/>
        <v>0</v>
      </c>
      <c r="CN2041" s="223">
        <f t="shared" si="283"/>
        <v>0</v>
      </c>
      <c r="CO2041" s="223">
        <f t="shared" si="283"/>
        <v>0</v>
      </c>
      <c r="CP2041" s="223">
        <f t="shared" si="284"/>
        <v>0</v>
      </c>
      <c r="CQ2041" s="223">
        <f t="shared" si="285"/>
        <v>0</v>
      </c>
      <c r="CR2041" s="222"/>
      <c r="CS2041" s="222"/>
      <c r="CT2041" s="222"/>
      <c r="CU2041" s="222"/>
      <c r="CV2041" s="222"/>
      <c r="CW2041" s="222"/>
      <c r="CX2041" s="222"/>
      <c r="CY2041" s="222"/>
      <c r="CZ2041" s="222"/>
      <c r="DA2041" s="222"/>
      <c r="DB2041" s="224">
        <f t="shared" si="286"/>
        <v>0</v>
      </c>
      <c r="DC2041" s="224">
        <f t="shared" si="287"/>
        <v>0</v>
      </c>
      <c r="DD2041" s="224">
        <f t="shared" si="288"/>
        <v>0</v>
      </c>
      <c r="DE2041" s="225">
        <f t="shared" si="289"/>
        <v>0</v>
      </c>
      <c r="DF2041" s="222"/>
      <c r="DG2041" s="222"/>
    </row>
    <row r="2042" spans="90:111" x14ac:dyDescent="0.25">
      <c r="CL2042" s="223">
        <f t="shared" si="281"/>
        <v>0</v>
      </c>
      <c r="CM2042" s="223">
        <f t="shared" si="282"/>
        <v>0</v>
      </c>
      <c r="CN2042" s="223">
        <f t="shared" si="283"/>
        <v>0</v>
      </c>
      <c r="CO2042" s="223">
        <f t="shared" si="283"/>
        <v>0</v>
      </c>
      <c r="CP2042" s="223">
        <f t="shared" si="284"/>
        <v>0</v>
      </c>
      <c r="CQ2042" s="223">
        <f t="shared" si="285"/>
        <v>0</v>
      </c>
      <c r="CR2042" s="222"/>
      <c r="CS2042" s="222"/>
      <c r="CT2042" s="222"/>
      <c r="CU2042" s="222"/>
      <c r="CV2042" s="222"/>
      <c r="CW2042" s="222"/>
      <c r="CX2042" s="222"/>
      <c r="CY2042" s="222"/>
      <c r="CZ2042" s="222"/>
      <c r="DA2042" s="222"/>
      <c r="DB2042" s="224">
        <f t="shared" si="286"/>
        <v>0</v>
      </c>
      <c r="DC2042" s="224">
        <f t="shared" si="287"/>
        <v>0</v>
      </c>
      <c r="DD2042" s="224">
        <f t="shared" si="288"/>
        <v>0</v>
      </c>
      <c r="DE2042" s="225">
        <f t="shared" si="289"/>
        <v>0</v>
      </c>
      <c r="DF2042" s="222"/>
      <c r="DG2042" s="222"/>
    </row>
    <row r="2043" spans="90:111" x14ac:dyDescent="0.25">
      <c r="CL2043" s="223">
        <f t="shared" si="281"/>
        <v>0</v>
      </c>
      <c r="CM2043" s="223">
        <f t="shared" si="282"/>
        <v>0</v>
      </c>
      <c r="CN2043" s="223">
        <f t="shared" si="283"/>
        <v>0</v>
      </c>
      <c r="CO2043" s="223">
        <f t="shared" si="283"/>
        <v>0</v>
      </c>
      <c r="CP2043" s="223">
        <f t="shared" si="284"/>
        <v>0</v>
      </c>
      <c r="CQ2043" s="223">
        <f t="shared" si="285"/>
        <v>0</v>
      </c>
      <c r="CR2043" s="222"/>
      <c r="CS2043" s="222"/>
      <c r="CT2043" s="222"/>
      <c r="CU2043" s="222"/>
      <c r="CV2043" s="222"/>
      <c r="CW2043" s="222"/>
      <c r="CX2043" s="222"/>
      <c r="CY2043" s="222"/>
      <c r="CZ2043" s="222"/>
      <c r="DA2043" s="222"/>
      <c r="DB2043" s="224">
        <f t="shared" si="286"/>
        <v>0</v>
      </c>
      <c r="DC2043" s="224">
        <f t="shared" si="287"/>
        <v>0</v>
      </c>
      <c r="DD2043" s="224">
        <f t="shared" si="288"/>
        <v>0</v>
      </c>
      <c r="DE2043" s="225">
        <f t="shared" si="289"/>
        <v>0</v>
      </c>
      <c r="DF2043" s="222"/>
      <c r="DG2043" s="222"/>
    </row>
    <row r="2044" spans="90:111" x14ac:dyDescent="0.25">
      <c r="CL2044" s="223">
        <f t="shared" si="281"/>
        <v>0</v>
      </c>
      <c r="CM2044" s="223">
        <f t="shared" si="282"/>
        <v>0</v>
      </c>
      <c r="CN2044" s="223">
        <f t="shared" si="283"/>
        <v>0</v>
      </c>
      <c r="CO2044" s="223">
        <f t="shared" si="283"/>
        <v>0</v>
      </c>
      <c r="CP2044" s="223">
        <f t="shared" si="284"/>
        <v>0</v>
      </c>
      <c r="CQ2044" s="223">
        <f t="shared" si="285"/>
        <v>0</v>
      </c>
      <c r="CR2044" s="222"/>
      <c r="CS2044" s="222"/>
      <c r="CT2044" s="222"/>
      <c r="CU2044" s="222"/>
      <c r="CV2044" s="222"/>
      <c r="CW2044" s="222"/>
      <c r="CX2044" s="222"/>
      <c r="CY2044" s="222"/>
      <c r="CZ2044" s="222"/>
      <c r="DA2044" s="222"/>
      <c r="DB2044" s="224">
        <f t="shared" si="286"/>
        <v>0</v>
      </c>
      <c r="DC2044" s="224">
        <f t="shared" si="287"/>
        <v>0</v>
      </c>
      <c r="DD2044" s="224">
        <f t="shared" si="288"/>
        <v>0</v>
      </c>
      <c r="DE2044" s="225">
        <f t="shared" si="289"/>
        <v>0</v>
      </c>
      <c r="DF2044" s="222"/>
      <c r="DG2044" s="222"/>
    </row>
    <row r="2045" spans="90:111" x14ac:dyDescent="0.25">
      <c r="CL2045" s="223">
        <f t="shared" si="281"/>
        <v>0</v>
      </c>
      <c r="CM2045" s="223">
        <f t="shared" si="282"/>
        <v>0</v>
      </c>
      <c r="CN2045" s="223">
        <f t="shared" si="283"/>
        <v>0</v>
      </c>
      <c r="CO2045" s="223">
        <f t="shared" si="283"/>
        <v>0</v>
      </c>
      <c r="CP2045" s="223">
        <f t="shared" si="284"/>
        <v>0</v>
      </c>
      <c r="CQ2045" s="223">
        <f t="shared" si="285"/>
        <v>0</v>
      </c>
      <c r="CR2045" s="222"/>
      <c r="CS2045" s="222"/>
      <c r="CT2045" s="222"/>
      <c r="CU2045" s="222"/>
      <c r="CV2045" s="222"/>
      <c r="CW2045" s="222"/>
      <c r="CX2045" s="222"/>
      <c r="CY2045" s="222"/>
      <c r="CZ2045" s="222"/>
      <c r="DA2045" s="222"/>
      <c r="DB2045" s="224">
        <f t="shared" si="286"/>
        <v>0</v>
      </c>
      <c r="DC2045" s="224">
        <f t="shared" si="287"/>
        <v>0</v>
      </c>
      <c r="DD2045" s="224">
        <f t="shared" si="288"/>
        <v>0</v>
      </c>
      <c r="DE2045" s="225">
        <f t="shared" si="289"/>
        <v>0</v>
      </c>
      <c r="DF2045" s="222"/>
      <c r="DG2045" s="222"/>
    </row>
    <row r="2046" spans="90:111" x14ac:dyDescent="0.25">
      <c r="CL2046" s="223">
        <f t="shared" si="281"/>
        <v>0</v>
      </c>
      <c r="CM2046" s="223">
        <f t="shared" si="282"/>
        <v>0</v>
      </c>
      <c r="CN2046" s="223">
        <f t="shared" si="283"/>
        <v>0</v>
      </c>
      <c r="CO2046" s="223">
        <f t="shared" si="283"/>
        <v>0</v>
      </c>
      <c r="CP2046" s="223">
        <f t="shared" si="284"/>
        <v>0</v>
      </c>
      <c r="CQ2046" s="223">
        <f t="shared" si="285"/>
        <v>0</v>
      </c>
      <c r="CR2046" s="222"/>
      <c r="CS2046" s="222"/>
      <c r="CT2046" s="222"/>
      <c r="CU2046" s="222"/>
      <c r="CV2046" s="222"/>
      <c r="CW2046" s="222"/>
      <c r="CX2046" s="222"/>
      <c r="CY2046" s="222"/>
      <c r="CZ2046" s="222"/>
      <c r="DA2046" s="222"/>
      <c r="DB2046" s="224">
        <f t="shared" si="286"/>
        <v>0</v>
      </c>
      <c r="DC2046" s="224">
        <f t="shared" si="287"/>
        <v>0</v>
      </c>
      <c r="DD2046" s="224">
        <f t="shared" si="288"/>
        <v>0</v>
      </c>
      <c r="DE2046" s="225">
        <f t="shared" si="289"/>
        <v>0</v>
      </c>
      <c r="DF2046" s="222"/>
      <c r="DG2046" s="222"/>
    </row>
    <row r="2047" spans="90:111" x14ac:dyDescent="0.25">
      <c r="CL2047" s="223">
        <f t="shared" si="281"/>
        <v>0</v>
      </c>
      <c r="CM2047" s="223">
        <f t="shared" si="282"/>
        <v>0</v>
      </c>
      <c r="CN2047" s="223">
        <f t="shared" si="283"/>
        <v>0</v>
      </c>
      <c r="CO2047" s="223">
        <f t="shared" si="283"/>
        <v>0</v>
      </c>
      <c r="CP2047" s="223">
        <f t="shared" si="284"/>
        <v>0</v>
      </c>
      <c r="CQ2047" s="223">
        <f t="shared" si="285"/>
        <v>0</v>
      </c>
      <c r="CR2047" s="222"/>
      <c r="CS2047" s="222"/>
      <c r="CT2047" s="222"/>
      <c r="CU2047" s="222"/>
      <c r="CV2047" s="222"/>
      <c r="CW2047" s="222"/>
      <c r="CX2047" s="222"/>
      <c r="CY2047" s="222"/>
      <c r="CZ2047" s="222"/>
      <c r="DA2047" s="222"/>
      <c r="DB2047" s="224">
        <f t="shared" si="286"/>
        <v>0</v>
      </c>
      <c r="DC2047" s="224">
        <f t="shared" si="287"/>
        <v>0</v>
      </c>
      <c r="DD2047" s="224">
        <f t="shared" si="288"/>
        <v>0</v>
      </c>
      <c r="DE2047" s="225">
        <f t="shared" si="289"/>
        <v>0</v>
      </c>
      <c r="DF2047" s="222"/>
      <c r="DG2047" s="222"/>
    </row>
    <row r="2048" spans="90:111" x14ac:dyDescent="0.25">
      <c r="CL2048" s="223">
        <f t="shared" si="281"/>
        <v>0</v>
      </c>
      <c r="CM2048" s="223">
        <f t="shared" si="282"/>
        <v>0</v>
      </c>
      <c r="CN2048" s="223">
        <f t="shared" si="283"/>
        <v>0</v>
      </c>
      <c r="CO2048" s="223">
        <f t="shared" si="283"/>
        <v>0</v>
      </c>
      <c r="CP2048" s="223">
        <f t="shared" si="284"/>
        <v>0</v>
      </c>
      <c r="CQ2048" s="223">
        <f t="shared" si="285"/>
        <v>0</v>
      </c>
      <c r="CR2048" s="222"/>
      <c r="CS2048" s="222"/>
      <c r="CT2048" s="222"/>
      <c r="CU2048" s="222"/>
      <c r="CV2048" s="222"/>
      <c r="CW2048" s="222"/>
      <c r="CX2048" s="222"/>
      <c r="CY2048" s="222"/>
      <c r="CZ2048" s="222"/>
      <c r="DA2048" s="222"/>
      <c r="DB2048" s="224">
        <f t="shared" si="286"/>
        <v>0</v>
      </c>
      <c r="DC2048" s="224">
        <f t="shared" si="287"/>
        <v>0</v>
      </c>
      <c r="DD2048" s="224">
        <f t="shared" si="288"/>
        <v>0</v>
      </c>
      <c r="DE2048" s="225">
        <f t="shared" si="289"/>
        <v>0</v>
      </c>
      <c r="DF2048" s="222"/>
      <c r="DG2048" s="222"/>
    </row>
    <row r="2049" spans="90:111" x14ac:dyDescent="0.25">
      <c r="CL2049" s="223">
        <f t="shared" si="281"/>
        <v>0</v>
      </c>
      <c r="CM2049" s="223">
        <f t="shared" si="282"/>
        <v>0</v>
      </c>
      <c r="CN2049" s="223">
        <f t="shared" si="283"/>
        <v>0</v>
      </c>
      <c r="CO2049" s="223">
        <f t="shared" si="283"/>
        <v>0</v>
      </c>
      <c r="CP2049" s="223">
        <f t="shared" si="284"/>
        <v>0</v>
      </c>
      <c r="CQ2049" s="223">
        <f t="shared" si="285"/>
        <v>0</v>
      </c>
      <c r="CR2049" s="222"/>
      <c r="CS2049" s="222"/>
      <c r="CT2049" s="222"/>
      <c r="CU2049" s="222"/>
      <c r="CV2049" s="222"/>
      <c r="CW2049" s="222"/>
      <c r="CX2049" s="222"/>
      <c r="CY2049" s="222"/>
      <c r="CZ2049" s="222"/>
      <c r="DA2049" s="222"/>
      <c r="DB2049" s="224">
        <f t="shared" si="286"/>
        <v>0</v>
      </c>
      <c r="DC2049" s="224">
        <f t="shared" si="287"/>
        <v>0</v>
      </c>
      <c r="DD2049" s="224">
        <f t="shared" si="288"/>
        <v>0</v>
      </c>
      <c r="DE2049" s="225">
        <f t="shared" si="289"/>
        <v>0</v>
      </c>
      <c r="DF2049" s="222"/>
      <c r="DG2049" s="222"/>
    </row>
    <row r="2050" spans="90:111" x14ac:dyDescent="0.25">
      <c r="CL2050" s="223">
        <f t="shared" si="281"/>
        <v>0</v>
      </c>
      <c r="CM2050" s="223">
        <f t="shared" si="282"/>
        <v>0</v>
      </c>
      <c r="CN2050" s="223">
        <f t="shared" si="283"/>
        <v>0</v>
      </c>
      <c r="CO2050" s="223">
        <f t="shared" si="283"/>
        <v>0</v>
      </c>
      <c r="CP2050" s="223">
        <f t="shared" si="284"/>
        <v>0</v>
      </c>
      <c r="CQ2050" s="223">
        <f t="shared" si="285"/>
        <v>0</v>
      </c>
      <c r="CR2050" s="222"/>
      <c r="CS2050" s="222"/>
      <c r="CT2050" s="222"/>
      <c r="CU2050" s="222"/>
      <c r="CV2050" s="222"/>
      <c r="CW2050" s="222"/>
      <c r="CX2050" s="222"/>
      <c r="CY2050" s="222"/>
      <c r="CZ2050" s="222"/>
      <c r="DA2050" s="222"/>
      <c r="DB2050" s="224">
        <f t="shared" si="286"/>
        <v>0</v>
      </c>
      <c r="DC2050" s="224">
        <f t="shared" si="287"/>
        <v>0</v>
      </c>
      <c r="DD2050" s="224">
        <f t="shared" si="288"/>
        <v>0</v>
      </c>
      <c r="DE2050" s="225">
        <f t="shared" si="289"/>
        <v>0</v>
      </c>
      <c r="DF2050" s="222"/>
      <c r="DG2050" s="222"/>
    </row>
    <row r="2051" spans="90:111" x14ac:dyDescent="0.25">
      <c r="CL2051" s="223">
        <f t="shared" ref="CL2051:CL2114" si="290">SUM(BB2051:BL2051)+BR2051</f>
        <v>0</v>
      </c>
      <c r="CM2051" s="223">
        <f t="shared" ref="CM2051:CM2114" si="291">SUM(BM2051:BO2051)</f>
        <v>0</v>
      </c>
      <c r="CN2051" s="223">
        <f t="shared" ref="CN2051:CO2114" si="292">BP2051</f>
        <v>0</v>
      </c>
      <c r="CO2051" s="223">
        <f t="shared" si="292"/>
        <v>0</v>
      </c>
      <c r="CP2051" s="223">
        <f t="shared" ref="CP2051:CP2114" si="293">SUM(CL2051:CO2051)</f>
        <v>0</v>
      </c>
      <c r="CQ2051" s="223">
        <f t="shared" ref="CQ2051:CQ2114" si="294">CP2051-BU2051</f>
        <v>0</v>
      </c>
      <c r="CR2051" s="222"/>
      <c r="CS2051" s="222"/>
      <c r="CT2051" s="222"/>
      <c r="CU2051" s="222"/>
      <c r="CV2051" s="222"/>
      <c r="CW2051" s="222"/>
      <c r="CX2051" s="222"/>
      <c r="CY2051" s="222"/>
      <c r="CZ2051" s="222"/>
      <c r="DA2051" s="222"/>
      <c r="DB2051" s="224">
        <f t="shared" ref="DB2051:DB2114" si="295">SUM(BB2051:BE2051)+BM2051+BN2051</f>
        <v>0</v>
      </c>
      <c r="DC2051" s="224">
        <f t="shared" ref="DC2051:DC2114" si="296">BF2051+BG2051+BH2051+BI2051+BJ2051+BK2051+BL2051+BO2051+BR2051</f>
        <v>0</v>
      </c>
      <c r="DD2051" s="224">
        <f t="shared" ref="DD2051:DD2114" si="297">DC2051+DB2051</f>
        <v>0</v>
      </c>
      <c r="DE2051" s="225">
        <f t="shared" ref="DE2051:DE2114" si="298">DD2051-BS2051</f>
        <v>0</v>
      </c>
      <c r="DF2051" s="222"/>
      <c r="DG2051" s="222"/>
    </row>
    <row r="2052" spans="90:111" x14ac:dyDescent="0.25">
      <c r="CL2052" s="223">
        <f t="shared" si="290"/>
        <v>0</v>
      </c>
      <c r="CM2052" s="223">
        <f t="shared" si="291"/>
        <v>0</v>
      </c>
      <c r="CN2052" s="223">
        <f t="shared" si="292"/>
        <v>0</v>
      </c>
      <c r="CO2052" s="223">
        <f t="shared" si="292"/>
        <v>0</v>
      </c>
      <c r="CP2052" s="223">
        <f t="shared" si="293"/>
        <v>0</v>
      </c>
      <c r="CQ2052" s="223">
        <f t="shared" si="294"/>
        <v>0</v>
      </c>
      <c r="CR2052" s="222"/>
      <c r="CS2052" s="222"/>
      <c r="CT2052" s="222"/>
      <c r="CU2052" s="222"/>
      <c r="CV2052" s="222"/>
      <c r="CW2052" s="222"/>
      <c r="CX2052" s="222"/>
      <c r="CY2052" s="222"/>
      <c r="CZ2052" s="222"/>
      <c r="DA2052" s="222"/>
      <c r="DB2052" s="224">
        <f t="shared" si="295"/>
        <v>0</v>
      </c>
      <c r="DC2052" s="224">
        <f t="shared" si="296"/>
        <v>0</v>
      </c>
      <c r="DD2052" s="224">
        <f t="shared" si="297"/>
        <v>0</v>
      </c>
      <c r="DE2052" s="225">
        <f t="shared" si="298"/>
        <v>0</v>
      </c>
      <c r="DF2052" s="222"/>
      <c r="DG2052" s="222"/>
    </row>
    <row r="2053" spans="90:111" x14ac:dyDescent="0.25">
      <c r="CL2053" s="223">
        <f t="shared" si="290"/>
        <v>0</v>
      </c>
      <c r="CM2053" s="223">
        <f t="shared" si="291"/>
        <v>0</v>
      </c>
      <c r="CN2053" s="223">
        <f t="shared" si="292"/>
        <v>0</v>
      </c>
      <c r="CO2053" s="223">
        <f t="shared" si="292"/>
        <v>0</v>
      </c>
      <c r="CP2053" s="223">
        <f t="shared" si="293"/>
        <v>0</v>
      </c>
      <c r="CQ2053" s="223">
        <f t="shared" si="294"/>
        <v>0</v>
      </c>
      <c r="CR2053" s="222"/>
      <c r="CS2053" s="222"/>
      <c r="CT2053" s="222"/>
      <c r="CU2053" s="222"/>
      <c r="CV2053" s="222"/>
      <c r="CW2053" s="222"/>
      <c r="CX2053" s="222"/>
      <c r="CY2053" s="222"/>
      <c r="CZ2053" s="222"/>
      <c r="DA2053" s="222"/>
      <c r="DB2053" s="224">
        <f t="shared" si="295"/>
        <v>0</v>
      </c>
      <c r="DC2053" s="224">
        <f t="shared" si="296"/>
        <v>0</v>
      </c>
      <c r="DD2053" s="224">
        <f t="shared" si="297"/>
        <v>0</v>
      </c>
      <c r="DE2053" s="225">
        <f t="shared" si="298"/>
        <v>0</v>
      </c>
      <c r="DF2053" s="222"/>
      <c r="DG2053" s="222"/>
    </row>
    <row r="2054" spans="90:111" x14ac:dyDescent="0.25">
      <c r="CL2054" s="223">
        <f t="shared" si="290"/>
        <v>0</v>
      </c>
      <c r="CM2054" s="223">
        <f t="shared" si="291"/>
        <v>0</v>
      </c>
      <c r="CN2054" s="223">
        <f t="shared" si="292"/>
        <v>0</v>
      </c>
      <c r="CO2054" s="223">
        <f t="shared" si="292"/>
        <v>0</v>
      </c>
      <c r="CP2054" s="223">
        <f t="shared" si="293"/>
        <v>0</v>
      </c>
      <c r="CQ2054" s="223">
        <f t="shared" si="294"/>
        <v>0</v>
      </c>
      <c r="CR2054" s="222"/>
      <c r="CS2054" s="222"/>
      <c r="CT2054" s="222"/>
      <c r="CU2054" s="222"/>
      <c r="CV2054" s="222"/>
      <c r="CW2054" s="222"/>
      <c r="CX2054" s="222"/>
      <c r="CY2054" s="222"/>
      <c r="CZ2054" s="222"/>
      <c r="DA2054" s="222"/>
      <c r="DB2054" s="224">
        <f t="shared" si="295"/>
        <v>0</v>
      </c>
      <c r="DC2054" s="224">
        <f t="shared" si="296"/>
        <v>0</v>
      </c>
      <c r="DD2054" s="224">
        <f t="shared" si="297"/>
        <v>0</v>
      </c>
      <c r="DE2054" s="225">
        <f t="shared" si="298"/>
        <v>0</v>
      </c>
      <c r="DF2054" s="222"/>
      <c r="DG2054" s="222"/>
    </row>
    <row r="2055" spans="90:111" x14ac:dyDescent="0.25">
      <c r="CL2055" s="223">
        <f t="shared" si="290"/>
        <v>0</v>
      </c>
      <c r="CM2055" s="223">
        <f t="shared" si="291"/>
        <v>0</v>
      </c>
      <c r="CN2055" s="223">
        <f t="shared" si="292"/>
        <v>0</v>
      </c>
      <c r="CO2055" s="223">
        <f t="shared" si="292"/>
        <v>0</v>
      </c>
      <c r="CP2055" s="223">
        <f t="shared" si="293"/>
        <v>0</v>
      </c>
      <c r="CQ2055" s="223">
        <f t="shared" si="294"/>
        <v>0</v>
      </c>
      <c r="CR2055" s="222"/>
      <c r="CS2055" s="222"/>
      <c r="CT2055" s="222"/>
      <c r="CU2055" s="222"/>
      <c r="CV2055" s="222"/>
      <c r="CW2055" s="222"/>
      <c r="CX2055" s="222"/>
      <c r="CY2055" s="222"/>
      <c r="CZ2055" s="222"/>
      <c r="DA2055" s="222"/>
      <c r="DB2055" s="224">
        <f t="shared" si="295"/>
        <v>0</v>
      </c>
      <c r="DC2055" s="224">
        <f t="shared" si="296"/>
        <v>0</v>
      </c>
      <c r="DD2055" s="224">
        <f t="shared" si="297"/>
        <v>0</v>
      </c>
      <c r="DE2055" s="225">
        <f t="shared" si="298"/>
        <v>0</v>
      </c>
      <c r="DF2055" s="222"/>
      <c r="DG2055" s="222"/>
    </row>
    <row r="2056" spans="90:111" x14ac:dyDescent="0.25">
      <c r="CL2056" s="223">
        <f t="shared" si="290"/>
        <v>0</v>
      </c>
      <c r="CM2056" s="223">
        <f t="shared" si="291"/>
        <v>0</v>
      </c>
      <c r="CN2056" s="223">
        <f t="shared" si="292"/>
        <v>0</v>
      </c>
      <c r="CO2056" s="223">
        <f t="shared" si="292"/>
        <v>0</v>
      </c>
      <c r="CP2056" s="223">
        <f t="shared" si="293"/>
        <v>0</v>
      </c>
      <c r="CQ2056" s="223">
        <f t="shared" si="294"/>
        <v>0</v>
      </c>
      <c r="CR2056" s="222"/>
      <c r="CS2056" s="222"/>
      <c r="CT2056" s="222"/>
      <c r="CU2056" s="222"/>
      <c r="CV2056" s="222"/>
      <c r="CW2056" s="222"/>
      <c r="CX2056" s="222"/>
      <c r="CY2056" s="222"/>
      <c r="CZ2056" s="222"/>
      <c r="DA2056" s="222"/>
      <c r="DB2056" s="224">
        <f t="shared" si="295"/>
        <v>0</v>
      </c>
      <c r="DC2056" s="224">
        <f t="shared" si="296"/>
        <v>0</v>
      </c>
      <c r="DD2056" s="224">
        <f t="shared" si="297"/>
        <v>0</v>
      </c>
      <c r="DE2056" s="225">
        <f t="shared" si="298"/>
        <v>0</v>
      </c>
      <c r="DF2056" s="222"/>
      <c r="DG2056" s="222"/>
    </row>
    <row r="2057" spans="90:111" x14ac:dyDescent="0.25">
      <c r="CL2057" s="223">
        <f t="shared" si="290"/>
        <v>0</v>
      </c>
      <c r="CM2057" s="223">
        <f t="shared" si="291"/>
        <v>0</v>
      </c>
      <c r="CN2057" s="223">
        <f t="shared" si="292"/>
        <v>0</v>
      </c>
      <c r="CO2057" s="223">
        <f t="shared" si="292"/>
        <v>0</v>
      </c>
      <c r="CP2057" s="223">
        <f t="shared" si="293"/>
        <v>0</v>
      </c>
      <c r="CQ2057" s="223">
        <f t="shared" si="294"/>
        <v>0</v>
      </c>
      <c r="CR2057" s="222"/>
      <c r="CS2057" s="222"/>
      <c r="CT2057" s="222"/>
      <c r="CU2057" s="222"/>
      <c r="CV2057" s="222"/>
      <c r="CW2057" s="222"/>
      <c r="CX2057" s="222"/>
      <c r="CY2057" s="222"/>
      <c r="CZ2057" s="222"/>
      <c r="DA2057" s="222"/>
      <c r="DB2057" s="224">
        <f t="shared" si="295"/>
        <v>0</v>
      </c>
      <c r="DC2057" s="224">
        <f t="shared" si="296"/>
        <v>0</v>
      </c>
      <c r="DD2057" s="224">
        <f t="shared" si="297"/>
        <v>0</v>
      </c>
      <c r="DE2057" s="225">
        <f t="shared" si="298"/>
        <v>0</v>
      </c>
      <c r="DF2057" s="222"/>
      <c r="DG2057" s="222"/>
    </row>
    <row r="2058" spans="90:111" x14ac:dyDescent="0.25">
      <c r="CL2058" s="223">
        <f t="shared" si="290"/>
        <v>0</v>
      </c>
      <c r="CM2058" s="223">
        <f t="shared" si="291"/>
        <v>0</v>
      </c>
      <c r="CN2058" s="223">
        <f t="shared" si="292"/>
        <v>0</v>
      </c>
      <c r="CO2058" s="223">
        <f t="shared" si="292"/>
        <v>0</v>
      </c>
      <c r="CP2058" s="223">
        <f t="shared" si="293"/>
        <v>0</v>
      </c>
      <c r="CQ2058" s="223">
        <f t="shared" si="294"/>
        <v>0</v>
      </c>
      <c r="CR2058" s="222"/>
      <c r="CS2058" s="222"/>
      <c r="CT2058" s="222"/>
      <c r="CU2058" s="222"/>
      <c r="CV2058" s="222"/>
      <c r="CW2058" s="222"/>
      <c r="CX2058" s="222"/>
      <c r="CY2058" s="222"/>
      <c r="CZ2058" s="222"/>
      <c r="DA2058" s="222"/>
      <c r="DB2058" s="224">
        <f t="shared" si="295"/>
        <v>0</v>
      </c>
      <c r="DC2058" s="224">
        <f t="shared" si="296"/>
        <v>0</v>
      </c>
      <c r="DD2058" s="224">
        <f t="shared" si="297"/>
        <v>0</v>
      </c>
      <c r="DE2058" s="225">
        <f t="shared" si="298"/>
        <v>0</v>
      </c>
      <c r="DF2058" s="222"/>
      <c r="DG2058" s="222"/>
    </row>
    <row r="2059" spans="90:111" x14ac:dyDescent="0.25">
      <c r="CL2059" s="223">
        <f t="shared" si="290"/>
        <v>0</v>
      </c>
      <c r="CM2059" s="223">
        <f t="shared" si="291"/>
        <v>0</v>
      </c>
      <c r="CN2059" s="223">
        <f t="shared" si="292"/>
        <v>0</v>
      </c>
      <c r="CO2059" s="223">
        <f t="shared" si="292"/>
        <v>0</v>
      </c>
      <c r="CP2059" s="223">
        <f t="shared" si="293"/>
        <v>0</v>
      </c>
      <c r="CQ2059" s="223">
        <f t="shared" si="294"/>
        <v>0</v>
      </c>
      <c r="CR2059" s="222"/>
      <c r="CS2059" s="222"/>
      <c r="CT2059" s="222"/>
      <c r="CU2059" s="222"/>
      <c r="CV2059" s="222"/>
      <c r="CW2059" s="222"/>
      <c r="CX2059" s="222"/>
      <c r="CY2059" s="222"/>
      <c r="CZ2059" s="222"/>
      <c r="DA2059" s="222"/>
      <c r="DB2059" s="224">
        <f t="shared" si="295"/>
        <v>0</v>
      </c>
      <c r="DC2059" s="224">
        <f t="shared" si="296"/>
        <v>0</v>
      </c>
      <c r="DD2059" s="224">
        <f t="shared" si="297"/>
        <v>0</v>
      </c>
      <c r="DE2059" s="225">
        <f t="shared" si="298"/>
        <v>0</v>
      </c>
      <c r="DF2059" s="222"/>
      <c r="DG2059" s="222"/>
    </row>
    <row r="2060" spans="90:111" x14ac:dyDescent="0.25">
      <c r="CL2060" s="223">
        <f t="shared" si="290"/>
        <v>0</v>
      </c>
      <c r="CM2060" s="223">
        <f t="shared" si="291"/>
        <v>0</v>
      </c>
      <c r="CN2060" s="223">
        <f t="shared" si="292"/>
        <v>0</v>
      </c>
      <c r="CO2060" s="223">
        <f t="shared" si="292"/>
        <v>0</v>
      </c>
      <c r="CP2060" s="223">
        <f t="shared" si="293"/>
        <v>0</v>
      </c>
      <c r="CQ2060" s="223">
        <f t="shared" si="294"/>
        <v>0</v>
      </c>
      <c r="CR2060" s="222"/>
      <c r="CS2060" s="222"/>
      <c r="CT2060" s="222"/>
      <c r="CU2060" s="222"/>
      <c r="CV2060" s="222"/>
      <c r="CW2060" s="222"/>
      <c r="CX2060" s="222"/>
      <c r="CY2060" s="222"/>
      <c r="CZ2060" s="222"/>
      <c r="DA2060" s="222"/>
      <c r="DB2060" s="224">
        <f t="shared" si="295"/>
        <v>0</v>
      </c>
      <c r="DC2060" s="224">
        <f t="shared" si="296"/>
        <v>0</v>
      </c>
      <c r="DD2060" s="224">
        <f t="shared" si="297"/>
        <v>0</v>
      </c>
      <c r="DE2060" s="225">
        <f t="shared" si="298"/>
        <v>0</v>
      </c>
      <c r="DF2060" s="222"/>
      <c r="DG2060" s="222"/>
    </row>
    <row r="2061" spans="90:111" x14ac:dyDescent="0.25">
      <c r="CL2061" s="223">
        <f t="shared" si="290"/>
        <v>0</v>
      </c>
      <c r="CM2061" s="223">
        <f t="shared" si="291"/>
        <v>0</v>
      </c>
      <c r="CN2061" s="223">
        <f t="shared" si="292"/>
        <v>0</v>
      </c>
      <c r="CO2061" s="223">
        <f t="shared" si="292"/>
        <v>0</v>
      </c>
      <c r="CP2061" s="223">
        <f t="shared" si="293"/>
        <v>0</v>
      </c>
      <c r="CQ2061" s="223">
        <f t="shared" si="294"/>
        <v>0</v>
      </c>
      <c r="CR2061" s="222"/>
      <c r="CS2061" s="222"/>
      <c r="CT2061" s="222"/>
      <c r="CU2061" s="222"/>
      <c r="CV2061" s="222"/>
      <c r="CW2061" s="222"/>
      <c r="CX2061" s="222"/>
      <c r="CY2061" s="222"/>
      <c r="CZ2061" s="222"/>
      <c r="DA2061" s="222"/>
      <c r="DB2061" s="224">
        <f t="shared" si="295"/>
        <v>0</v>
      </c>
      <c r="DC2061" s="224">
        <f t="shared" si="296"/>
        <v>0</v>
      </c>
      <c r="DD2061" s="224">
        <f t="shared" si="297"/>
        <v>0</v>
      </c>
      <c r="DE2061" s="225">
        <f t="shared" si="298"/>
        <v>0</v>
      </c>
      <c r="DF2061" s="222"/>
      <c r="DG2061" s="222"/>
    </row>
    <row r="2062" spans="90:111" x14ac:dyDescent="0.25">
      <c r="CL2062" s="223">
        <f t="shared" si="290"/>
        <v>0</v>
      </c>
      <c r="CM2062" s="223">
        <f t="shared" si="291"/>
        <v>0</v>
      </c>
      <c r="CN2062" s="223">
        <f t="shared" si="292"/>
        <v>0</v>
      </c>
      <c r="CO2062" s="223">
        <f t="shared" si="292"/>
        <v>0</v>
      </c>
      <c r="CP2062" s="223">
        <f t="shared" si="293"/>
        <v>0</v>
      </c>
      <c r="CQ2062" s="223">
        <f t="shared" si="294"/>
        <v>0</v>
      </c>
      <c r="CR2062" s="222"/>
      <c r="CS2062" s="222"/>
      <c r="CT2062" s="222"/>
      <c r="CU2062" s="222"/>
      <c r="CV2062" s="222"/>
      <c r="CW2062" s="222"/>
      <c r="CX2062" s="222"/>
      <c r="CY2062" s="222"/>
      <c r="CZ2062" s="222"/>
      <c r="DA2062" s="222"/>
      <c r="DB2062" s="224">
        <f t="shared" si="295"/>
        <v>0</v>
      </c>
      <c r="DC2062" s="224">
        <f t="shared" si="296"/>
        <v>0</v>
      </c>
      <c r="DD2062" s="224">
        <f t="shared" si="297"/>
        <v>0</v>
      </c>
      <c r="DE2062" s="225">
        <f t="shared" si="298"/>
        <v>0</v>
      </c>
      <c r="DF2062" s="222"/>
      <c r="DG2062" s="222"/>
    </row>
    <row r="2063" spans="90:111" x14ac:dyDescent="0.25">
      <c r="CL2063" s="223">
        <f t="shared" si="290"/>
        <v>0</v>
      </c>
      <c r="CM2063" s="223">
        <f t="shared" si="291"/>
        <v>0</v>
      </c>
      <c r="CN2063" s="223">
        <f t="shared" si="292"/>
        <v>0</v>
      </c>
      <c r="CO2063" s="223">
        <f t="shared" si="292"/>
        <v>0</v>
      </c>
      <c r="CP2063" s="223">
        <f t="shared" si="293"/>
        <v>0</v>
      </c>
      <c r="CQ2063" s="223">
        <f t="shared" si="294"/>
        <v>0</v>
      </c>
      <c r="CR2063" s="222"/>
      <c r="CS2063" s="222"/>
      <c r="CT2063" s="222"/>
      <c r="CU2063" s="222"/>
      <c r="CV2063" s="222"/>
      <c r="CW2063" s="222"/>
      <c r="CX2063" s="222"/>
      <c r="CY2063" s="222"/>
      <c r="CZ2063" s="222"/>
      <c r="DA2063" s="222"/>
      <c r="DB2063" s="224">
        <f t="shared" si="295"/>
        <v>0</v>
      </c>
      <c r="DC2063" s="224">
        <f t="shared" si="296"/>
        <v>0</v>
      </c>
      <c r="DD2063" s="224">
        <f t="shared" si="297"/>
        <v>0</v>
      </c>
      <c r="DE2063" s="225">
        <f t="shared" si="298"/>
        <v>0</v>
      </c>
      <c r="DF2063" s="222"/>
      <c r="DG2063" s="222"/>
    </row>
    <row r="2064" spans="90:111" x14ac:dyDescent="0.25">
      <c r="CL2064" s="223">
        <f t="shared" si="290"/>
        <v>0</v>
      </c>
      <c r="CM2064" s="223">
        <f t="shared" si="291"/>
        <v>0</v>
      </c>
      <c r="CN2064" s="223">
        <f t="shared" si="292"/>
        <v>0</v>
      </c>
      <c r="CO2064" s="223">
        <f t="shared" si="292"/>
        <v>0</v>
      </c>
      <c r="CP2064" s="223">
        <f t="shared" si="293"/>
        <v>0</v>
      </c>
      <c r="CQ2064" s="223">
        <f t="shared" si="294"/>
        <v>0</v>
      </c>
      <c r="CR2064" s="222"/>
      <c r="CS2064" s="222"/>
      <c r="CT2064" s="222"/>
      <c r="CU2064" s="222"/>
      <c r="CV2064" s="222"/>
      <c r="CW2064" s="222"/>
      <c r="CX2064" s="222"/>
      <c r="CY2064" s="222"/>
      <c r="CZ2064" s="222"/>
      <c r="DA2064" s="222"/>
      <c r="DB2064" s="224">
        <f t="shared" si="295"/>
        <v>0</v>
      </c>
      <c r="DC2064" s="224">
        <f t="shared" si="296"/>
        <v>0</v>
      </c>
      <c r="DD2064" s="224">
        <f t="shared" si="297"/>
        <v>0</v>
      </c>
      <c r="DE2064" s="225">
        <f t="shared" si="298"/>
        <v>0</v>
      </c>
      <c r="DF2064" s="222"/>
      <c r="DG2064" s="222"/>
    </row>
    <row r="2065" spans="90:111" x14ac:dyDescent="0.25">
      <c r="CL2065" s="223">
        <f t="shared" si="290"/>
        <v>0</v>
      </c>
      <c r="CM2065" s="223">
        <f t="shared" si="291"/>
        <v>0</v>
      </c>
      <c r="CN2065" s="223">
        <f t="shared" si="292"/>
        <v>0</v>
      </c>
      <c r="CO2065" s="223">
        <f t="shared" si="292"/>
        <v>0</v>
      </c>
      <c r="CP2065" s="223">
        <f t="shared" si="293"/>
        <v>0</v>
      </c>
      <c r="CQ2065" s="223">
        <f t="shared" si="294"/>
        <v>0</v>
      </c>
      <c r="CR2065" s="222"/>
      <c r="CS2065" s="222"/>
      <c r="CT2065" s="222"/>
      <c r="CU2065" s="222"/>
      <c r="CV2065" s="222"/>
      <c r="CW2065" s="222"/>
      <c r="CX2065" s="222"/>
      <c r="CY2065" s="222"/>
      <c r="CZ2065" s="222"/>
      <c r="DA2065" s="222"/>
      <c r="DB2065" s="224">
        <f t="shared" si="295"/>
        <v>0</v>
      </c>
      <c r="DC2065" s="224">
        <f t="shared" si="296"/>
        <v>0</v>
      </c>
      <c r="DD2065" s="224">
        <f t="shared" si="297"/>
        <v>0</v>
      </c>
      <c r="DE2065" s="225">
        <f t="shared" si="298"/>
        <v>0</v>
      </c>
      <c r="DF2065" s="222"/>
      <c r="DG2065" s="222"/>
    </row>
    <row r="2066" spans="90:111" x14ac:dyDescent="0.25">
      <c r="CL2066" s="223">
        <f t="shared" si="290"/>
        <v>0</v>
      </c>
      <c r="CM2066" s="223">
        <f t="shared" si="291"/>
        <v>0</v>
      </c>
      <c r="CN2066" s="223">
        <f t="shared" si="292"/>
        <v>0</v>
      </c>
      <c r="CO2066" s="223">
        <f t="shared" si="292"/>
        <v>0</v>
      </c>
      <c r="CP2066" s="223">
        <f t="shared" si="293"/>
        <v>0</v>
      </c>
      <c r="CQ2066" s="223">
        <f t="shared" si="294"/>
        <v>0</v>
      </c>
      <c r="CR2066" s="222"/>
      <c r="CS2066" s="222"/>
      <c r="CT2066" s="222"/>
      <c r="CU2066" s="222"/>
      <c r="CV2066" s="222"/>
      <c r="CW2066" s="222"/>
      <c r="CX2066" s="222"/>
      <c r="CY2066" s="222"/>
      <c r="CZ2066" s="222"/>
      <c r="DA2066" s="222"/>
      <c r="DB2066" s="224">
        <f t="shared" si="295"/>
        <v>0</v>
      </c>
      <c r="DC2066" s="224">
        <f t="shared" si="296"/>
        <v>0</v>
      </c>
      <c r="DD2066" s="224">
        <f t="shared" si="297"/>
        <v>0</v>
      </c>
      <c r="DE2066" s="225">
        <f t="shared" si="298"/>
        <v>0</v>
      </c>
      <c r="DF2066" s="222"/>
      <c r="DG2066" s="222"/>
    </row>
    <row r="2067" spans="90:111" x14ac:dyDescent="0.25">
      <c r="CL2067" s="223">
        <f t="shared" si="290"/>
        <v>0</v>
      </c>
      <c r="CM2067" s="223">
        <f t="shared" si="291"/>
        <v>0</v>
      </c>
      <c r="CN2067" s="223">
        <f t="shared" si="292"/>
        <v>0</v>
      </c>
      <c r="CO2067" s="223">
        <f t="shared" si="292"/>
        <v>0</v>
      </c>
      <c r="CP2067" s="223">
        <f t="shared" si="293"/>
        <v>0</v>
      </c>
      <c r="CQ2067" s="223">
        <f t="shared" si="294"/>
        <v>0</v>
      </c>
      <c r="CR2067" s="222"/>
      <c r="CS2067" s="222"/>
      <c r="CT2067" s="222"/>
      <c r="CU2067" s="222"/>
      <c r="CV2067" s="222"/>
      <c r="CW2067" s="222"/>
      <c r="CX2067" s="222"/>
      <c r="CY2067" s="222"/>
      <c r="CZ2067" s="222"/>
      <c r="DA2067" s="222"/>
      <c r="DB2067" s="224">
        <f t="shared" si="295"/>
        <v>0</v>
      </c>
      <c r="DC2067" s="224">
        <f t="shared" si="296"/>
        <v>0</v>
      </c>
      <c r="DD2067" s="224">
        <f t="shared" si="297"/>
        <v>0</v>
      </c>
      <c r="DE2067" s="225">
        <f t="shared" si="298"/>
        <v>0</v>
      </c>
      <c r="DF2067" s="222"/>
      <c r="DG2067" s="222"/>
    </row>
    <row r="2068" spans="90:111" x14ac:dyDescent="0.25">
      <c r="CL2068" s="223">
        <f t="shared" si="290"/>
        <v>0</v>
      </c>
      <c r="CM2068" s="223">
        <f t="shared" si="291"/>
        <v>0</v>
      </c>
      <c r="CN2068" s="223">
        <f t="shared" si="292"/>
        <v>0</v>
      </c>
      <c r="CO2068" s="223">
        <f t="shared" si="292"/>
        <v>0</v>
      </c>
      <c r="CP2068" s="223">
        <f t="shared" si="293"/>
        <v>0</v>
      </c>
      <c r="CQ2068" s="223">
        <f t="shared" si="294"/>
        <v>0</v>
      </c>
      <c r="CR2068" s="222"/>
      <c r="CS2068" s="222"/>
      <c r="CT2068" s="222"/>
      <c r="CU2068" s="222"/>
      <c r="CV2068" s="222"/>
      <c r="CW2068" s="222"/>
      <c r="CX2068" s="222"/>
      <c r="CY2068" s="222"/>
      <c r="CZ2068" s="222"/>
      <c r="DA2068" s="222"/>
      <c r="DB2068" s="224">
        <f t="shared" si="295"/>
        <v>0</v>
      </c>
      <c r="DC2068" s="224">
        <f t="shared" si="296"/>
        <v>0</v>
      </c>
      <c r="DD2068" s="224">
        <f t="shared" si="297"/>
        <v>0</v>
      </c>
      <c r="DE2068" s="225">
        <f t="shared" si="298"/>
        <v>0</v>
      </c>
      <c r="DF2068" s="222"/>
      <c r="DG2068" s="222"/>
    </row>
    <row r="2069" spans="90:111" x14ac:dyDescent="0.25">
      <c r="CL2069" s="223">
        <f t="shared" si="290"/>
        <v>0</v>
      </c>
      <c r="CM2069" s="223">
        <f t="shared" si="291"/>
        <v>0</v>
      </c>
      <c r="CN2069" s="223">
        <f t="shared" si="292"/>
        <v>0</v>
      </c>
      <c r="CO2069" s="223">
        <f t="shared" si="292"/>
        <v>0</v>
      </c>
      <c r="CP2069" s="223">
        <f t="shared" si="293"/>
        <v>0</v>
      </c>
      <c r="CQ2069" s="223">
        <f t="shared" si="294"/>
        <v>0</v>
      </c>
      <c r="CR2069" s="222"/>
      <c r="CS2069" s="222"/>
      <c r="CT2069" s="222"/>
      <c r="CU2069" s="222"/>
      <c r="CV2069" s="222"/>
      <c r="CW2069" s="222"/>
      <c r="CX2069" s="222"/>
      <c r="CY2069" s="222"/>
      <c r="CZ2069" s="222"/>
      <c r="DA2069" s="222"/>
      <c r="DB2069" s="224">
        <f t="shared" si="295"/>
        <v>0</v>
      </c>
      <c r="DC2069" s="224">
        <f t="shared" si="296"/>
        <v>0</v>
      </c>
      <c r="DD2069" s="224">
        <f t="shared" si="297"/>
        <v>0</v>
      </c>
      <c r="DE2069" s="225">
        <f t="shared" si="298"/>
        <v>0</v>
      </c>
      <c r="DF2069" s="222"/>
      <c r="DG2069" s="222"/>
    </row>
    <row r="2070" spans="90:111" x14ac:dyDescent="0.25">
      <c r="CL2070" s="223">
        <f t="shared" si="290"/>
        <v>0</v>
      </c>
      <c r="CM2070" s="223">
        <f t="shared" si="291"/>
        <v>0</v>
      </c>
      <c r="CN2070" s="223">
        <f t="shared" si="292"/>
        <v>0</v>
      </c>
      <c r="CO2070" s="223">
        <f t="shared" si="292"/>
        <v>0</v>
      </c>
      <c r="CP2070" s="223">
        <f t="shared" si="293"/>
        <v>0</v>
      </c>
      <c r="CQ2070" s="223">
        <f t="shared" si="294"/>
        <v>0</v>
      </c>
      <c r="CR2070" s="222"/>
      <c r="CS2070" s="222"/>
      <c r="CT2070" s="222"/>
      <c r="CU2070" s="222"/>
      <c r="CV2070" s="222"/>
      <c r="CW2070" s="222"/>
      <c r="CX2070" s="222"/>
      <c r="CY2070" s="222"/>
      <c r="CZ2070" s="222"/>
      <c r="DA2070" s="222"/>
      <c r="DB2070" s="224">
        <f t="shared" si="295"/>
        <v>0</v>
      </c>
      <c r="DC2070" s="224">
        <f t="shared" si="296"/>
        <v>0</v>
      </c>
      <c r="DD2070" s="224">
        <f t="shared" si="297"/>
        <v>0</v>
      </c>
      <c r="DE2070" s="225">
        <f t="shared" si="298"/>
        <v>0</v>
      </c>
      <c r="DF2070" s="222"/>
      <c r="DG2070" s="222"/>
    </row>
    <row r="2071" spans="90:111" x14ac:dyDescent="0.25">
      <c r="CL2071" s="223">
        <f t="shared" si="290"/>
        <v>0</v>
      </c>
      <c r="CM2071" s="223">
        <f t="shared" si="291"/>
        <v>0</v>
      </c>
      <c r="CN2071" s="223">
        <f t="shared" si="292"/>
        <v>0</v>
      </c>
      <c r="CO2071" s="223">
        <f t="shared" si="292"/>
        <v>0</v>
      </c>
      <c r="CP2071" s="223">
        <f t="shared" si="293"/>
        <v>0</v>
      </c>
      <c r="CQ2071" s="223">
        <f t="shared" si="294"/>
        <v>0</v>
      </c>
      <c r="CR2071" s="222"/>
      <c r="CS2071" s="222"/>
      <c r="CT2071" s="222"/>
      <c r="CU2071" s="222"/>
      <c r="CV2071" s="222"/>
      <c r="CW2071" s="222"/>
      <c r="CX2071" s="222"/>
      <c r="CY2071" s="222"/>
      <c r="CZ2071" s="222"/>
      <c r="DA2071" s="222"/>
      <c r="DB2071" s="224">
        <f t="shared" si="295"/>
        <v>0</v>
      </c>
      <c r="DC2071" s="224">
        <f t="shared" si="296"/>
        <v>0</v>
      </c>
      <c r="DD2071" s="224">
        <f t="shared" si="297"/>
        <v>0</v>
      </c>
      <c r="DE2071" s="225">
        <f t="shared" si="298"/>
        <v>0</v>
      </c>
      <c r="DF2071" s="222"/>
      <c r="DG2071" s="222"/>
    </row>
    <row r="2072" spans="90:111" x14ac:dyDescent="0.25">
      <c r="CL2072" s="223">
        <f t="shared" si="290"/>
        <v>0</v>
      </c>
      <c r="CM2072" s="223">
        <f t="shared" si="291"/>
        <v>0</v>
      </c>
      <c r="CN2072" s="223">
        <f t="shared" si="292"/>
        <v>0</v>
      </c>
      <c r="CO2072" s="223">
        <f t="shared" si="292"/>
        <v>0</v>
      </c>
      <c r="CP2072" s="223">
        <f t="shared" si="293"/>
        <v>0</v>
      </c>
      <c r="CQ2072" s="223">
        <f t="shared" si="294"/>
        <v>0</v>
      </c>
      <c r="CR2072" s="222"/>
      <c r="CS2072" s="222"/>
      <c r="CT2072" s="222"/>
      <c r="CU2072" s="222"/>
      <c r="CV2072" s="222"/>
      <c r="CW2072" s="222"/>
      <c r="CX2072" s="222"/>
      <c r="CY2072" s="222"/>
      <c r="CZ2072" s="222"/>
      <c r="DA2072" s="222"/>
      <c r="DB2072" s="224">
        <f t="shared" si="295"/>
        <v>0</v>
      </c>
      <c r="DC2072" s="224">
        <f t="shared" si="296"/>
        <v>0</v>
      </c>
      <c r="DD2072" s="224">
        <f t="shared" si="297"/>
        <v>0</v>
      </c>
      <c r="DE2072" s="225">
        <f t="shared" si="298"/>
        <v>0</v>
      </c>
      <c r="DF2072" s="222"/>
      <c r="DG2072" s="222"/>
    </row>
    <row r="2073" spans="90:111" x14ac:dyDescent="0.25">
      <c r="CL2073" s="223">
        <f t="shared" si="290"/>
        <v>0</v>
      </c>
      <c r="CM2073" s="223">
        <f t="shared" si="291"/>
        <v>0</v>
      </c>
      <c r="CN2073" s="223">
        <f t="shared" si="292"/>
        <v>0</v>
      </c>
      <c r="CO2073" s="223">
        <f t="shared" si="292"/>
        <v>0</v>
      </c>
      <c r="CP2073" s="223">
        <f t="shared" si="293"/>
        <v>0</v>
      </c>
      <c r="CQ2073" s="223">
        <f t="shared" si="294"/>
        <v>0</v>
      </c>
      <c r="CR2073" s="222"/>
      <c r="CS2073" s="222"/>
      <c r="CT2073" s="222"/>
      <c r="CU2073" s="222"/>
      <c r="CV2073" s="222"/>
      <c r="CW2073" s="222"/>
      <c r="CX2073" s="222"/>
      <c r="CY2073" s="222"/>
      <c r="CZ2073" s="222"/>
      <c r="DA2073" s="222"/>
      <c r="DB2073" s="224">
        <f t="shared" si="295"/>
        <v>0</v>
      </c>
      <c r="DC2073" s="224">
        <f t="shared" si="296"/>
        <v>0</v>
      </c>
      <c r="DD2073" s="224">
        <f t="shared" si="297"/>
        <v>0</v>
      </c>
      <c r="DE2073" s="225">
        <f t="shared" si="298"/>
        <v>0</v>
      </c>
      <c r="DF2073" s="222"/>
      <c r="DG2073" s="222"/>
    </row>
    <row r="2074" spans="90:111" x14ac:dyDescent="0.25">
      <c r="CL2074" s="223">
        <f t="shared" si="290"/>
        <v>0</v>
      </c>
      <c r="CM2074" s="223">
        <f t="shared" si="291"/>
        <v>0</v>
      </c>
      <c r="CN2074" s="223">
        <f t="shared" si="292"/>
        <v>0</v>
      </c>
      <c r="CO2074" s="223">
        <f t="shared" si="292"/>
        <v>0</v>
      </c>
      <c r="CP2074" s="223">
        <f t="shared" si="293"/>
        <v>0</v>
      </c>
      <c r="CQ2074" s="223">
        <f t="shared" si="294"/>
        <v>0</v>
      </c>
      <c r="CR2074" s="222"/>
      <c r="CS2074" s="222"/>
      <c r="CT2074" s="222"/>
      <c r="CU2074" s="222"/>
      <c r="CV2074" s="222"/>
      <c r="CW2074" s="222"/>
      <c r="CX2074" s="222"/>
      <c r="CY2074" s="222"/>
      <c r="CZ2074" s="222"/>
      <c r="DA2074" s="222"/>
      <c r="DB2074" s="224">
        <f t="shared" si="295"/>
        <v>0</v>
      </c>
      <c r="DC2074" s="224">
        <f t="shared" si="296"/>
        <v>0</v>
      </c>
      <c r="DD2074" s="224">
        <f t="shared" si="297"/>
        <v>0</v>
      </c>
      <c r="DE2074" s="225">
        <f t="shared" si="298"/>
        <v>0</v>
      </c>
      <c r="DF2074" s="222"/>
      <c r="DG2074" s="222"/>
    </row>
    <row r="2075" spans="90:111" x14ac:dyDescent="0.25">
      <c r="CL2075" s="223">
        <f t="shared" si="290"/>
        <v>0</v>
      </c>
      <c r="CM2075" s="223">
        <f t="shared" si="291"/>
        <v>0</v>
      </c>
      <c r="CN2075" s="223">
        <f t="shared" si="292"/>
        <v>0</v>
      </c>
      <c r="CO2075" s="223">
        <f t="shared" si="292"/>
        <v>0</v>
      </c>
      <c r="CP2075" s="223">
        <f t="shared" si="293"/>
        <v>0</v>
      </c>
      <c r="CQ2075" s="223">
        <f t="shared" si="294"/>
        <v>0</v>
      </c>
      <c r="CR2075" s="222"/>
      <c r="CS2075" s="222"/>
      <c r="CT2075" s="222"/>
      <c r="CU2075" s="222"/>
      <c r="CV2075" s="222"/>
      <c r="CW2075" s="222"/>
      <c r="CX2075" s="222"/>
      <c r="CY2075" s="222"/>
      <c r="CZ2075" s="222"/>
      <c r="DA2075" s="222"/>
      <c r="DB2075" s="224">
        <f t="shared" si="295"/>
        <v>0</v>
      </c>
      <c r="DC2075" s="224">
        <f t="shared" si="296"/>
        <v>0</v>
      </c>
      <c r="DD2075" s="224">
        <f t="shared" si="297"/>
        <v>0</v>
      </c>
      <c r="DE2075" s="225">
        <f t="shared" si="298"/>
        <v>0</v>
      </c>
      <c r="DF2075" s="222"/>
      <c r="DG2075" s="222"/>
    </row>
    <row r="2076" spans="90:111" x14ac:dyDescent="0.25">
      <c r="CL2076" s="223">
        <f t="shared" si="290"/>
        <v>0</v>
      </c>
      <c r="CM2076" s="223">
        <f t="shared" si="291"/>
        <v>0</v>
      </c>
      <c r="CN2076" s="223">
        <f t="shared" si="292"/>
        <v>0</v>
      </c>
      <c r="CO2076" s="223">
        <f t="shared" si="292"/>
        <v>0</v>
      </c>
      <c r="CP2076" s="223">
        <f t="shared" si="293"/>
        <v>0</v>
      </c>
      <c r="CQ2076" s="223">
        <f t="shared" si="294"/>
        <v>0</v>
      </c>
      <c r="CR2076" s="222"/>
      <c r="CS2076" s="222"/>
      <c r="CT2076" s="222"/>
      <c r="CU2076" s="222"/>
      <c r="CV2076" s="222"/>
      <c r="CW2076" s="222"/>
      <c r="CX2076" s="222"/>
      <c r="CY2076" s="222"/>
      <c r="CZ2076" s="222"/>
      <c r="DA2076" s="222"/>
      <c r="DB2076" s="224">
        <f t="shared" si="295"/>
        <v>0</v>
      </c>
      <c r="DC2076" s="224">
        <f t="shared" si="296"/>
        <v>0</v>
      </c>
      <c r="DD2076" s="224">
        <f t="shared" si="297"/>
        <v>0</v>
      </c>
      <c r="DE2076" s="225">
        <f t="shared" si="298"/>
        <v>0</v>
      </c>
      <c r="DF2076" s="222"/>
      <c r="DG2076" s="222"/>
    </row>
    <row r="2077" spans="90:111" x14ac:dyDescent="0.25">
      <c r="CL2077" s="223">
        <f t="shared" si="290"/>
        <v>0</v>
      </c>
      <c r="CM2077" s="223">
        <f t="shared" si="291"/>
        <v>0</v>
      </c>
      <c r="CN2077" s="223">
        <f t="shared" si="292"/>
        <v>0</v>
      </c>
      <c r="CO2077" s="223">
        <f t="shared" si="292"/>
        <v>0</v>
      </c>
      <c r="CP2077" s="223">
        <f t="shared" si="293"/>
        <v>0</v>
      </c>
      <c r="CQ2077" s="223">
        <f t="shared" si="294"/>
        <v>0</v>
      </c>
      <c r="CR2077" s="222"/>
      <c r="CS2077" s="222"/>
      <c r="CT2077" s="222"/>
      <c r="CU2077" s="222"/>
      <c r="CV2077" s="222"/>
      <c r="CW2077" s="222"/>
      <c r="CX2077" s="222"/>
      <c r="CY2077" s="222"/>
      <c r="CZ2077" s="222"/>
      <c r="DA2077" s="222"/>
      <c r="DB2077" s="224">
        <f t="shared" si="295"/>
        <v>0</v>
      </c>
      <c r="DC2077" s="224">
        <f t="shared" si="296"/>
        <v>0</v>
      </c>
      <c r="DD2077" s="224">
        <f t="shared" si="297"/>
        <v>0</v>
      </c>
      <c r="DE2077" s="225">
        <f t="shared" si="298"/>
        <v>0</v>
      </c>
      <c r="DF2077" s="222"/>
      <c r="DG2077" s="222"/>
    </row>
    <row r="2078" spans="90:111" x14ac:dyDescent="0.25">
      <c r="CL2078" s="223">
        <f t="shared" si="290"/>
        <v>0</v>
      </c>
      <c r="CM2078" s="223">
        <f t="shared" si="291"/>
        <v>0</v>
      </c>
      <c r="CN2078" s="223">
        <f t="shared" si="292"/>
        <v>0</v>
      </c>
      <c r="CO2078" s="223">
        <f t="shared" si="292"/>
        <v>0</v>
      </c>
      <c r="CP2078" s="223">
        <f t="shared" si="293"/>
        <v>0</v>
      </c>
      <c r="CQ2078" s="223">
        <f t="shared" si="294"/>
        <v>0</v>
      </c>
      <c r="CR2078" s="222"/>
      <c r="CS2078" s="222"/>
      <c r="CT2078" s="222"/>
      <c r="CU2078" s="222"/>
      <c r="CV2078" s="222"/>
      <c r="CW2078" s="222"/>
      <c r="CX2078" s="222"/>
      <c r="CY2078" s="222"/>
      <c r="CZ2078" s="222"/>
      <c r="DA2078" s="222"/>
      <c r="DB2078" s="224">
        <f t="shared" si="295"/>
        <v>0</v>
      </c>
      <c r="DC2078" s="224">
        <f t="shared" si="296"/>
        <v>0</v>
      </c>
      <c r="DD2078" s="224">
        <f t="shared" si="297"/>
        <v>0</v>
      </c>
      <c r="DE2078" s="225">
        <f t="shared" si="298"/>
        <v>0</v>
      </c>
      <c r="DF2078" s="222"/>
      <c r="DG2078" s="222"/>
    </row>
    <row r="2079" spans="90:111" x14ac:dyDescent="0.25">
      <c r="CL2079" s="223">
        <f t="shared" si="290"/>
        <v>0</v>
      </c>
      <c r="CM2079" s="223">
        <f t="shared" si="291"/>
        <v>0</v>
      </c>
      <c r="CN2079" s="223">
        <f t="shared" si="292"/>
        <v>0</v>
      </c>
      <c r="CO2079" s="223">
        <f t="shared" si="292"/>
        <v>0</v>
      </c>
      <c r="CP2079" s="223">
        <f t="shared" si="293"/>
        <v>0</v>
      </c>
      <c r="CQ2079" s="223">
        <f t="shared" si="294"/>
        <v>0</v>
      </c>
      <c r="CR2079" s="222"/>
      <c r="CS2079" s="222"/>
      <c r="CT2079" s="222"/>
      <c r="CU2079" s="222"/>
      <c r="CV2079" s="222"/>
      <c r="CW2079" s="222"/>
      <c r="CX2079" s="222"/>
      <c r="CY2079" s="222"/>
      <c r="CZ2079" s="222"/>
      <c r="DA2079" s="222"/>
      <c r="DB2079" s="224">
        <f t="shared" si="295"/>
        <v>0</v>
      </c>
      <c r="DC2079" s="224">
        <f t="shared" si="296"/>
        <v>0</v>
      </c>
      <c r="DD2079" s="224">
        <f t="shared" si="297"/>
        <v>0</v>
      </c>
      <c r="DE2079" s="225">
        <f t="shared" si="298"/>
        <v>0</v>
      </c>
      <c r="DF2079" s="222"/>
      <c r="DG2079" s="222"/>
    </row>
    <row r="2080" spans="90:111" x14ac:dyDescent="0.25">
      <c r="CL2080" s="223">
        <f t="shared" si="290"/>
        <v>0</v>
      </c>
      <c r="CM2080" s="223">
        <f t="shared" si="291"/>
        <v>0</v>
      </c>
      <c r="CN2080" s="223">
        <f t="shared" si="292"/>
        <v>0</v>
      </c>
      <c r="CO2080" s="223">
        <f t="shared" si="292"/>
        <v>0</v>
      </c>
      <c r="CP2080" s="223">
        <f t="shared" si="293"/>
        <v>0</v>
      </c>
      <c r="CQ2080" s="223">
        <f t="shared" si="294"/>
        <v>0</v>
      </c>
      <c r="CR2080" s="222"/>
      <c r="CS2080" s="222"/>
      <c r="CT2080" s="222"/>
      <c r="CU2080" s="222"/>
      <c r="CV2080" s="222"/>
      <c r="CW2080" s="222"/>
      <c r="CX2080" s="222"/>
      <c r="CY2080" s="222"/>
      <c r="CZ2080" s="222"/>
      <c r="DA2080" s="222"/>
      <c r="DB2080" s="224">
        <f t="shared" si="295"/>
        <v>0</v>
      </c>
      <c r="DC2080" s="224">
        <f t="shared" si="296"/>
        <v>0</v>
      </c>
      <c r="DD2080" s="224">
        <f t="shared" si="297"/>
        <v>0</v>
      </c>
      <c r="DE2080" s="225">
        <f t="shared" si="298"/>
        <v>0</v>
      </c>
      <c r="DF2080" s="222"/>
      <c r="DG2080" s="222"/>
    </row>
    <row r="2081" spans="90:111" x14ac:dyDescent="0.25">
      <c r="CL2081" s="223">
        <f t="shared" si="290"/>
        <v>0</v>
      </c>
      <c r="CM2081" s="223">
        <f t="shared" si="291"/>
        <v>0</v>
      </c>
      <c r="CN2081" s="223">
        <f t="shared" si="292"/>
        <v>0</v>
      </c>
      <c r="CO2081" s="223">
        <f t="shared" si="292"/>
        <v>0</v>
      </c>
      <c r="CP2081" s="223">
        <f t="shared" si="293"/>
        <v>0</v>
      </c>
      <c r="CQ2081" s="223">
        <f t="shared" si="294"/>
        <v>0</v>
      </c>
      <c r="CR2081" s="222"/>
      <c r="CS2081" s="222"/>
      <c r="CT2081" s="222"/>
      <c r="CU2081" s="222"/>
      <c r="CV2081" s="222"/>
      <c r="CW2081" s="222"/>
      <c r="CX2081" s="222"/>
      <c r="CY2081" s="222"/>
      <c r="CZ2081" s="222"/>
      <c r="DA2081" s="222"/>
      <c r="DB2081" s="224">
        <f t="shared" si="295"/>
        <v>0</v>
      </c>
      <c r="DC2081" s="224">
        <f t="shared" si="296"/>
        <v>0</v>
      </c>
      <c r="DD2081" s="224">
        <f t="shared" si="297"/>
        <v>0</v>
      </c>
      <c r="DE2081" s="225">
        <f t="shared" si="298"/>
        <v>0</v>
      </c>
      <c r="DF2081" s="222"/>
      <c r="DG2081" s="222"/>
    </row>
    <row r="2082" spans="90:111" x14ac:dyDescent="0.25">
      <c r="CL2082" s="223">
        <f t="shared" si="290"/>
        <v>0</v>
      </c>
      <c r="CM2082" s="223">
        <f t="shared" si="291"/>
        <v>0</v>
      </c>
      <c r="CN2082" s="223">
        <f t="shared" si="292"/>
        <v>0</v>
      </c>
      <c r="CO2082" s="223">
        <f t="shared" si="292"/>
        <v>0</v>
      </c>
      <c r="CP2082" s="223">
        <f t="shared" si="293"/>
        <v>0</v>
      </c>
      <c r="CQ2082" s="223">
        <f t="shared" si="294"/>
        <v>0</v>
      </c>
      <c r="CR2082" s="222"/>
      <c r="CS2082" s="222"/>
      <c r="CT2082" s="222"/>
      <c r="CU2082" s="222"/>
      <c r="CV2082" s="222"/>
      <c r="CW2082" s="222"/>
      <c r="CX2082" s="222"/>
      <c r="CY2082" s="222"/>
      <c r="CZ2082" s="222"/>
      <c r="DA2082" s="222"/>
      <c r="DB2082" s="224">
        <f t="shared" si="295"/>
        <v>0</v>
      </c>
      <c r="DC2082" s="224">
        <f t="shared" si="296"/>
        <v>0</v>
      </c>
      <c r="DD2082" s="224">
        <f t="shared" si="297"/>
        <v>0</v>
      </c>
      <c r="DE2082" s="225">
        <f t="shared" si="298"/>
        <v>0</v>
      </c>
      <c r="DF2082" s="222"/>
      <c r="DG2082" s="222"/>
    </row>
    <row r="2083" spans="90:111" x14ac:dyDescent="0.25">
      <c r="CL2083" s="223">
        <f t="shared" si="290"/>
        <v>0</v>
      </c>
      <c r="CM2083" s="223">
        <f t="shared" si="291"/>
        <v>0</v>
      </c>
      <c r="CN2083" s="223">
        <f t="shared" si="292"/>
        <v>0</v>
      </c>
      <c r="CO2083" s="223">
        <f t="shared" si="292"/>
        <v>0</v>
      </c>
      <c r="CP2083" s="223">
        <f t="shared" si="293"/>
        <v>0</v>
      </c>
      <c r="CQ2083" s="223">
        <f t="shared" si="294"/>
        <v>0</v>
      </c>
      <c r="CR2083" s="222"/>
      <c r="CS2083" s="222"/>
      <c r="CT2083" s="222"/>
      <c r="CU2083" s="222"/>
      <c r="CV2083" s="222"/>
      <c r="CW2083" s="222"/>
      <c r="CX2083" s="222"/>
      <c r="CY2083" s="222"/>
      <c r="CZ2083" s="222"/>
      <c r="DA2083" s="222"/>
      <c r="DB2083" s="224">
        <f t="shared" si="295"/>
        <v>0</v>
      </c>
      <c r="DC2083" s="224">
        <f t="shared" si="296"/>
        <v>0</v>
      </c>
      <c r="DD2083" s="224">
        <f t="shared" si="297"/>
        <v>0</v>
      </c>
      <c r="DE2083" s="225">
        <f t="shared" si="298"/>
        <v>0</v>
      </c>
      <c r="DF2083" s="222"/>
      <c r="DG2083" s="222"/>
    </row>
    <row r="2084" spans="90:111" x14ac:dyDescent="0.25">
      <c r="CL2084" s="223">
        <f t="shared" si="290"/>
        <v>0</v>
      </c>
      <c r="CM2084" s="223">
        <f t="shared" si="291"/>
        <v>0</v>
      </c>
      <c r="CN2084" s="223">
        <f t="shared" si="292"/>
        <v>0</v>
      </c>
      <c r="CO2084" s="223">
        <f t="shared" si="292"/>
        <v>0</v>
      </c>
      <c r="CP2084" s="223">
        <f t="shared" si="293"/>
        <v>0</v>
      </c>
      <c r="CQ2084" s="223">
        <f t="shared" si="294"/>
        <v>0</v>
      </c>
      <c r="CR2084" s="222"/>
      <c r="CS2084" s="222"/>
      <c r="CT2084" s="222"/>
      <c r="CU2084" s="222"/>
      <c r="CV2084" s="222"/>
      <c r="CW2084" s="222"/>
      <c r="CX2084" s="222"/>
      <c r="CY2084" s="222"/>
      <c r="CZ2084" s="222"/>
      <c r="DA2084" s="222"/>
      <c r="DB2084" s="224">
        <f t="shared" si="295"/>
        <v>0</v>
      </c>
      <c r="DC2084" s="224">
        <f t="shared" si="296"/>
        <v>0</v>
      </c>
      <c r="DD2084" s="224">
        <f t="shared" si="297"/>
        <v>0</v>
      </c>
      <c r="DE2084" s="225">
        <f t="shared" si="298"/>
        <v>0</v>
      </c>
      <c r="DF2084" s="222"/>
      <c r="DG2084" s="222"/>
    </row>
    <row r="2085" spans="90:111" x14ac:dyDescent="0.25">
      <c r="CL2085" s="223">
        <f t="shared" si="290"/>
        <v>0</v>
      </c>
      <c r="CM2085" s="223">
        <f t="shared" si="291"/>
        <v>0</v>
      </c>
      <c r="CN2085" s="223">
        <f t="shared" si="292"/>
        <v>0</v>
      </c>
      <c r="CO2085" s="223">
        <f t="shared" si="292"/>
        <v>0</v>
      </c>
      <c r="CP2085" s="223">
        <f t="shared" si="293"/>
        <v>0</v>
      </c>
      <c r="CQ2085" s="223">
        <f t="shared" si="294"/>
        <v>0</v>
      </c>
      <c r="CR2085" s="222"/>
      <c r="CS2085" s="222"/>
      <c r="CT2085" s="222"/>
      <c r="CU2085" s="222"/>
      <c r="CV2085" s="222"/>
      <c r="CW2085" s="222"/>
      <c r="CX2085" s="222"/>
      <c r="CY2085" s="222"/>
      <c r="CZ2085" s="222"/>
      <c r="DA2085" s="222"/>
      <c r="DB2085" s="224">
        <f t="shared" si="295"/>
        <v>0</v>
      </c>
      <c r="DC2085" s="224">
        <f t="shared" si="296"/>
        <v>0</v>
      </c>
      <c r="DD2085" s="224">
        <f t="shared" si="297"/>
        <v>0</v>
      </c>
      <c r="DE2085" s="225">
        <f t="shared" si="298"/>
        <v>0</v>
      </c>
      <c r="DF2085" s="222"/>
      <c r="DG2085" s="222"/>
    </row>
    <row r="2086" spans="90:111" x14ac:dyDescent="0.25">
      <c r="CL2086" s="223">
        <f t="shared" si="290"/>
        <v>0</v>
      </c>
      <c r="CM2086" s="223">
        <f t="shared" si="291"/>
        <v>0</v>
      </c>
      <c r="CN2086" s="223">
        <f t="shared" si="292"/>
        <v>0</v>
      </c>
      <c r="CO2086" s="223">
        <f t="shared" si="292"/>
        <v>0</v>
      </c>
      <c r="CP2086" s="223">
        <f t="shared" si="293"/>
        <v>0</v>
      </c>
      <c r="CQ2086" s="223">
        <f t="shared" si="294"/>
        <v>0</v>
      </c>
      <c r="CR2086" s="222"/>
      <c r="CS2086" s="222"/>
      <c r="CT2086" s="222"/>
      <c r="CU2086" s="222"/>
      <c r="CV2086" s="222"/>
      <c r="CW2086" s="222"/>
      <c r="CX2086" s="222"/>
      <c r="CY2086" s="222"/>
      <c r="CZ2086" s="222"/>
      <c r="DA2086" s="222"/>
      <c r="DB2086" s="224">
        <f t="shared" si="295"/>
        <v>0</v>
      </c>
      <c r="DC2086" s="224">
        <f t="shared" si="296"/>
        <v>0</v>
      </c>
      <c r="DD2086" s="224">
        <f t="shared" si="297"/>
        <v>0</v>
      </c>
      <c r="DE2086" s="225">
        <f t="shared" si="298"/>
        <v>0</v>
      </c>
      <c r="DF2086" s="222"/>
      <c r="DG2086" s="222"/>
    </row>
    <row r="2087" spans="90:111" x14ac:dyDescent="0.25">
      <c r="CL2087" s="223">
        <f t="shared" si="290"/>
        <v>0</v>
      </c>
      <c r="CM2087" s="223">
        <f t="shared" si="291"/>
        <v>0</v>
      </c>
      <c r="CN2087" s="223">
        <f t="shared" si="292"/>
        <v>0</v>
      </c>
      <c r="CO2087" s="223">
        <f t="shared" si="292"/>
        <v>0</v>
      </c>
      <c r="CP2087" s="223">
        <f t="shared" si="293"/>
        <v>0</v>
      </c>
      <c r="CQ2087" s="223">
        <f t="shared" si="294"/>
        <v>0</v>
      </c>
      <c r="CR2087" s="222"/>
      <c r="CS2087" s="222"/>
      <c r="CT2087" s="222"/>
      <c r="CU2087" s="222"/>
      <c r="CV2087" s="222"/>
      <c r="CW2087" s="222"/>
      <c r="CX2087" s="222"/>
      <c r="CY2087" s="222"/>
      <c r="CZ2087" s="222"/>
      <c r="DA2087" s="222"/>
      <c r="DB2087" s="224">
        <f t="shared" si="295"/>
        <v>0</v>
      </c>
      <c r="DC2087" s="224">
        <f t="shared" si="296"/>
        <v>0</v>
      </c>
      <c r="DD2087" s="224">
        <f t="shared" si="297"/>
        <v>0</v>
      </c>
      <c r="DE2087" s="225">
        <f t="shared" si="298"/>
        <v>0</v>
      </c>
      <c r="DF2087" s="222"/>
      <c r="DG2087" s="222"/>
    </row>
    <row r="2088" spans="90:111" x14ac:dyDescent="0.25">
      <c r="CL2088" s="223">
        <f t="shared" si="290"/>
        <v>0</v>
      </c>
      <c r="CM2088" s="223">
        <f t="shared" si="291"/>
        <v>0</v>
      </c>
      <c r="CN2088" s="223">
        <f t="shared" si="292"/>
        <v>0</v>
      </c>
      <c r="CO2088" s="223">
        <f t="shared" si="292"/>
        <v>0</v>
      </c>
      <c r="CP2088" s="223">
        <f t="shared" si="293"/>
        <v>0</v>
      </c>
      <c r="CQ2088" s="223">
        <f t="shared" si="294"/>
        <v>0</v>
      </c>
      <c r="CR2088" s="222"/>
      <c r="CS2088" s="222"/>
      <c r="CT2088" s="222"/>
      <c r="CU2088" s="222"/>
      <c r="CV2088" s="222"/>
      <c r="CW2088" s="222"/>
      <c r="CX2088" s="222"/>
      <c r="CY2088" s="222"/>
      <c r="CZ2088" s="222"/>
      <c r="DA2088" s="222"/>
      <c r="DB2088" s="224">
        <f t="shared" si="295"/>
        <v>0</v>
      </c>
      <c r="DC2088" s="224">
        <f t="shared" si="296"/>
        <v>0</v>
      </c>
      <c r="DD2088" s="224">
        <f t="shared" si="297"/>
        <v>0</v>
      </c>
      <c r="DE2088" s="225">
        <f t="shared" si="298"/>
        <v>0</v>
      </c>
      <c r="DF2088" s="222"/>
      <c r="DG2088" s="222"/>
    </row>
    <row r="2089" spans="90:111" x14ac:dyDescent="0.25">
      <c r="CL2089" s="223">
        <f t="shared" si="290"/>
        <v>0</v>
      </c>
      <c r="CM2089" s="223">
        <f t="shared" si="291"/>
        <v>0</v>
      </c>
      <c r="CN2089" s="223">
        <f t="shared" si="292"/>
        <v>0</v>
      </c>
      <c r="CO2089" s="223">
        <f t="shared" si="292"/>
        <v>0</v>
      </c>
      <c r="CP2089" s="223">
        <f t="shared" si="293"/>
        <v>0</v>
      </c>
      <c r="CQ2089" s="223">
        <f t="shared" si="294"/>
        <v>0</v>
      </c>
      <c r="CR2089" s="222"/>
      <c r="CS2089" s="222"/>
      <c r="CT2089" s="222"/>
      <c r="CU2089" s="222"/>
      <c r="CV2089" s="222"/>
      <c r="CW2089" s="222"/>
      <c r="CX2089" s="222"/>
      <c r="CY2089" s="222"/>
      <c r="CZ2089" s="222"/>
      <c r="DA2089" s="222"/>
      <c r="DB2089" s="224">
        <f t="shared" si="295"/>
        <v>0</v>
      </c>
      <c r="DC2089" s="224">
        <f t="shared" si="296"/>
        <v>0</v>
      </c>
      <c r="DD2089" s="224">
        <f t="shared" si="297"/>
        <v>0</v>
      </c>
      <c r="DE2089" s="225">
        <f t="shared" si="298"/>
        <v>0</v>
      </c>
      <c r="DF2089" s="222"/>
      <c r="DG2089" s="222"/>
    </row>
    <row r="2090" spans="90:111" x14ac:dyDescent="0.25">
      <c r="CL2090" s="223">
        <f t="shared" si="290"/>
        <v>0</v>
      </c>
      <c r="CM2090" s="223">
        <f t="shared" si="291"/>
        <v>0</v>
      </c>
      <c r="CN2090" s="223">
        <f t="shared" si="292"/>
        <v>0</v>
      </c>
      <c r="CO2090" s="223">
        <f t="shared" si="292"/>
        <v>0</v>
      </c>
      <c r="CP2090" s="223">
        <f t="shared" si="293"/>
        <v>0</v>
      </c>
      <c r="CQ2090" s="223">
        <f t="shared" si="294"/>
        <v>0</v>
      </c>
      <c r="CR2090" s="222"/>
      <c r="CS2090" s="222"/>
      <c r="CT2090" s="222"/>
      <c r="CU2090" s="222"/>
      <c r="CV2090" s="222"/>
      <c r="CW2090" s="222"/>
      <c r="CX2090" s="222"/>
      <c r="CY2090" s="222"/>
      <c r="CZ2090" s="222"/>
      <c r="DA2090" s="222"/>
      <c r="DB2090" s="224">
        <f t="shared" si="295"/>
        <v>0</v>
      </c>
      <c r="DC2090" s="224">
        <f t="shared" si="296"/>
        <v>0</v>
      </c>
      <c r="DD2090" s="224">
        <f t="shared" si="297"/>
        <v>0</v>
      </c>
      <c r="DE2090" s="225">
        <f t="shared" si="298"/>
        <v>0</v>
      </c>
      <c r="DF2090" s="222"/>
      <c r="DG2090" s="222"/>
    </row>
    <row r="2091" spans="90:111" x14ac:dyDescent="0.25">
      <c r="CL2091" s="223">
        <f t="shared" si="290"/>
        <v>0</v>
      </c>
      <c r="CM2091" s="223">
        <f t="shared" si="291"/>
        <v>0</v>
      </c>
      <c r="CN2091" s="223">
        <f t="shared" si="292"/>
        <v>0</v>
      </c>
      <c r="CO2091" s="223">
        <f t="shared" si="292"/>
        <v>0</v>
      </c>
      <c r="CP2091" s="223">
        <f t="shared" si="293"/>
        <v>0</v>
      </c>
      <c r="CQ2091" s="223">
        <f t="shared" si="294"/>
        <v>0</v>
      </c>
      <c r="CR2091" s="222"/>
      <c r="CS2091" s="222"/>
      <c r="CT2091" s="222"/>
      <c r="CU2091" s="222"/>
      <c r="CV2091" s="222"/>
      <c r="CW2091" s="222"/>
      <c r="CX2091" s="222"/>
      <c r="CY2091" s="222"/>
      <c r="CZ2091" s="222"/>
      <c r="DA2091" s="222"/>
      <c r="DB2091" s="224">
        <f t="shared" si="295"/>
        <v>0</v>
      </c>
      <c r="DC2091" s="224">
        <f t="shared" si="296"/>
        <v>0</v>
      </c>
      <c r="DD2091" s="224">
        <f t="shared" si="297"/>
        <v>0</v>
      </c>
      <c r="DE2091" s="225">
        <f t="shared" si="298"/>
        <v>0</v>
      </c>
      <c r="DF2091" s="222"/>
      <c r="DG2091" s="222"/>
    </row>
    <row r="2092" spans="90:111" x14ac:dyDescent="0.25">
      <c r="CL2092" s="223">
        <f t="shared" si="290"/>
        <v>0</v>
      </c>
      <c r="CM2092" s="223">
        <f t="shared" si="291"/>
        <v>0</v>
      </c>
      <c r="CN2092" s="223">
        <f t="shared" si="292"/>
        <v>0</v>
      </c>
      <c r="CO2092" s="223">
        <f t="shared" si="292"/>
        <v>0</v>
      </c>
      <c r="CP2092" s="223">
        <f t="shared" si="293"/>
        <v>0</v>
      </c>
      <c r="CQ2092" s="223">
        <f t="shared" si="294"/>
        <v>0</v>
      </c>
      <c r="CR2092" s="222"/>
      <c r="CS2092" s="222"/>
      <c r="CT2092" s="222"/>
      <c r="CU2092" s="222"/>
      <c r="CV2092" s="222"/>
      <c r="CW2092" s="222"/>
      <c r="CX2092" s="222"/>
      <c r="CY2092" s="222"/>
      <c r="CZ2092" s="222"/>
      <c r="DA2092" s="222"/>
      <c r="DB2092" s="224">
        <f t="shared" si="295"/>
        <v>0</v>
      </c>
      <c r="DC2092" s="224">
        <f t="shared" si="296"/>
        <v>0</v>
      </c>
      <c r="DD2092" s="224">
        <f t="shared" si="297"/>
        <v>0</v>
      </c>
      <c r="DE2092" s="225">
        <f t="shared" si="298"/>
        <v>0</v>
      </c>
      <c r="DF2092" s="222"/>
      <c r="DG2092" s="222"/>
    </row>
    <row r="2093" spans="90:111" x14ac:dyDescent="0.25">
      <c r="CL2093" s="223">
        <f t="shared" si="290"/>
        <v>0</v>
      </c>
      <c r="CM2093" s="223">
        <f t="shared" si="291"/>
        <v>0</v>
      </c>
      <c r="CN2093" s="223">
        <f t="shared" si="292"/>
        <v>0</v>
      </c>
      <c r="CO2093" s="223">
        <f t="shared" si="292"/>
        <v>0</v>
      </c>
      <c r="CP2093" s="223">
        <f t="shared" si="293"/>
        <v>0</v>
      </c>
      <c r="CQ2093" s="223">
        <f t="shared" si="294"/>
        <v>0</v>
      </c>
      <c r="CR2093" s="222"/>
      <c r="CS2093" s="222"/>
      <c r="CT2093" s="222"/>
      <c r="CU2093" s="222"/>
      <c r="CV2093" s="222"/>
      <c r="CW2093" s="222"/>
      <c r="CX2093" s="222"/>
      <c r="CY2093" s="222"/>
      <c r="CZ2093" s="222"/>
      <c r="DA2093" s="222"/>
      <c r="DB2093" s="224">
        <f t="shared" si="295"/>
        <v>0</v>
      </c>
      <c r="DC2093" s="224">
        <f t="shared" si="296"/>
        <v>0</v>
      </c>
      <c r="DD2093" s="224">
        <f t="shared" si="297"/>
        <v>0</v>
      </c>
      <c r="DE2093" s="225">
        <f t="shared" si="298"/>
        <v>0</v>
      </c>
      <c r="DF2093" s="222"/>
      <c r="DG2093" s="222"/>
    </row>
    <row r="2094" spans="90:111" x14ac:dyDescent="0.25">
      <c r="CL2094" s="223">
        <f t="shared" si="290"/>
        <v>0</v>
      </c>
      <c r="CM2094" s="223">
        <f t="shared" si="291"/>
        <v>0</v>
      </c>
      <c r="CN2094" s="223">
        <f t="shared" si="292"/>
        <v>0</v>
      </c>
      <c r="CO2094" s="223">
        <f t="shared" si="292"/>
        <v>0</v>
      </c>
      <c r="CP2094" s="223">
        <f t="shared" si="293"/>
        <v>0</v>
      </c>
      <c r="CQ2094" s="223">
        <f t="shared" si="294"/>
        <v>0</v>
      </c>
      <c r="CR2094" s="222"/>
      <c r="CS2094" s="222"/>
      <c r="CT2094" s="222"/>
      <c r="CU2094" s="222"/>
      <c r="CV2094" s="222"/>
      <c r="CW2094" s="222"/>
      <c r="CX2094" s="222"/>
      <c r="CY2094" s="222"/>
      <c r="CZ2094" s="222"/>
      <c r="DA2094" s="222"/>
      <c r="DB2094" s="224">
        <f t="shared" si="295"/>
        <v>0</v>
      </c>
      <c r="DC2094" s="224">
        <f t="shared" si="296"/>
        <v>0</v>
      </c>
      <c r="DD2094" s="224">
        <f t="shared" si="297"/>
        <v>0</v>
      </c>
      <c r="DE2094" s="225">
        <f t="shared" si="298"/>
        <v>0</v>
      </c>
      <c r="DF2094" s="222"/>
      <c r="DG2094" s="222"/>
    </row>
    <row r="2095" spans="90:111" x14ac:dyDescent="0.25">
      <c r="CL2095" s="223">
        <f t="shared" si="290"/>
        <v>0</v>
      </c>
      <c r="CM2095" s="223">
        <f t="shared" si="291"/>
        <v>0</v>
      </c>
      <c r="CN2095" s="223">
        <f t="shared" si="292"/>
        <v>0</v>
      </c>
      <c r="CO2095" s="223">
        <f t="shared" si="292"/>
        <v>0</v>
      </c>
      <c r="CP2095" s="223">
        <f t="shared" si="293"/>
        <v>0</v>
      </c>
      <c r="CQ2095" s="223">
        <f t="shared" si="294"/>
        <v>0</v>
      </c>
      <c r="CR2095" s="222"/>
      <c r="CS2095" s="222"/>
      <c r="CT2095" s="222"/>
      <c r="CU2095" s="222"/>
      <c r="CV2095" s="222"/>
      <c r="CW2095" s="222"/>
      <c r="CX2095" s="222"/>
      <c r="CY2095" s="222"/>
      <c r="CZ2095" s="222"/>
      <c r="DA2095" s="222"/>
      <c r="DB2095" s="224">
        <f t="shared" si="295"/>
        <v>0</v>
      </c>
      <c r="DC2095" s="224">
        <f t="shared" si="296"/>
        <v>0</v>
      </c>
      <c r="DD2095" s="224">
        <f t="shared" si="297"/>
        <v>0</v>
      </c>
      <c r="DE2095" s="225">
        <f t="shared" si="298"/>
        <v>0</v>
      </c>
      <c r="DF2095" s="222"/>
      <c r="DG2095" s="222"/>
    </row>
    <row r="2096" spans="90:111" x14ac:dyDescent="0.25">
      <c r="CL2096" s="223">
        <f t="shared" si="290"/>
        <v>0</v>
      </c>
      <c r="CM2096" s="223">
        <f t="shared" si="291"/>
        <v>0</v>
      </c>
      <c r="CN2096" s="223">
        <f t="shared" si="292"/>
        <v>0</v>
      </c>
      <c r="CO2096" s="223">
        <f t="shared" si="292"/>
        <v>0</v>
      </c>
      <c r="CP2096" s="223">
        <f t="shared" si="293"/>
        <v>0</v>
      </c>
      <c r="CQ2096" s="223">
        <f t="shared" si="294"/>
        <v>0</v>
      </c>
      <c r="CR2096" s="222"/>
      <c r="CS2096" s="222"/>
      <c r="CT2096" s="222"/>
      <c r="CU2096" s="222"/>
      <c r="CV2096" s="222"/>
      <c r="CW2096" s="222"/>
      <c r="CX2096" s="222"/>
      <c r="CY2096" s="222"/>
      <c r="CZ2096" s="222"/>
      <c r="DA2096" s="222"/>
      <c r="DB2096" s="224">
        <f t="shared" si="295"/>
        <v>0</v>
      </c>
      <c r="DC2096" s="224">
        <f t="shared" si="296"/>
        <v>0</v>
      </c>
      <c r="DD2096" s="224">
        <f t="shared" si="297"/>
        <v>0</v>
      </c>
      <c r="DE2096" s="225">
        <f t="shared" si="298"/>
        <v>0</v>
      </c>
      <c r="DF2096" s="222"/>
      <c r="DG2096" s="222"/>
    </row>
    <row r="2097" spans="90:111" x14ac:dyDescent="0.25">
      <c r="CL2097" s="223">
        <f t="shared" si="290"/>
        <v>0</v>
      </c>
      <c r="CM2097" s="223">
        <f t="shared" si="291"/>
        <v>0</v>
      </c>
      <c r="CN2097" s="223">
        <f t="shared" si="292"/>
        <v>0</v>
      </c>
      <c r="CO2097" s="223">
        <f t="shared" si="292"/>
        <v>0</v>
      </c>
      <c r="CP2097" s="223">
        <f t="shared" si="293"/>
        <v>0</v>
      </c>
      <c r="CQ2097" s="223">
        <f t="shared" si="294"/>
        <v>0</v>
      </c>
      <c r="CR2097" s="222"/>
      <c r="CS2097" s="222"/>
      <c r="CT2097" s="222"/>
      <c r="CU2097" s="222"/>
      <c r="CV2097" s="222"/>
      <c r="CW2097" s="222"/>
      <c r="CX2097" s="222"/>
      <c r="CY2097" s="222"/>
      <c r="CZ2097" s="222"/>
      <c r="DA2097" s="222"/>
      <c r="DB2097" s="224">
        <f t="shared" si="295"/>
        <v>0</v>
      </c>
      <c r="DC2097" s="224">
        <f t="shared" si="296"/>
        <v>0</v>
      </c>
      <c r="DD2097" s="224">
        <f t="shared" si="297"/>
        <v>0</v>
      </c>
      <c r="DE2097" s="225">
        <f t="shared" si="298"/>
        <v>0</v>
      </c>
      <c r="DF2097" s="222"/>
      <c r="DG2097" s="222"/>
    </row>
    <row r="2098" spans="90:111" x14ac:dyDescent="0.25">
      <c r="CL2098" s="223">
        <f t="shared" si="290"/>
        <v>0</v>
      </c>
      <c r="CM2098" s="223">
        <f t="shared" si="291"/>
        <v>0</v>
      </c>
      <c r="CN2098" s="223">
        <f t="shared" si="292"/>
        <v>0</v>
      </c>
      <c r="CO2098" s="223">
        <f t="shared" si="292"/>
        <v>0</v>
      </c>
      <c r="CP2098" s="223">
        <f t="shared" si="293"/>
        <v>0</v>
      </c>
      <c r="CQ2098" s="223">
        <f t="shared" si="294"/>
        <v>0</v>
      </c>
      <c r="CR2098" s="222"/>
      <c r="CS2098" s="222"/>
      <c r="CT2098" s="222"/>
      <c r="CU2098" s="222"/>
      <c r="CV2098" s="222"/>
      <c r="CW2098" s="222"/>
      <c r="CX2098" s="222"/>
      <c r="CY2098" s="222"/>
      <c r="CZ2098" s="222"/>
      <c r="DA2098" s="222"/>
      <c r="DB2098" s="224">
        <f t="shared" si="295"/>
        <v>0</v>
      </c>
      <c r="DC2098" s="224">
        <f t="shared" si="296"/>
        <v>0</v>
      </c>
      <c r="DD2098" s="224">
        <f t="shared" si="297"/>
        <v>0</v>
      </c>
      <c r="DE2098" s="225">
        <f t="shared" si="298"/>
        <v>0</v>
      </c>
      <c r="DF2098" s="222"/>
      <c r="DG2098" s="222"/>
    </row>
    <row r="2099" spans="90:111" x14ac:dyDescent="0.25">
      <c r="CL2099" s="223">
        <f t="shared" si="290"/>
        <v>0</v>
      </c>
      <c r="CM2099" s="223">
        <f t="shared" si="291"/>
        <v>0</v>
      </c>
      <c r="CN2099" s="223">
        <f t="shared" si="292"/>
        <v>0</v>
      </c>
      <c r="CO2099" s="223">
        <f t="shared" si="292"/>
        <v>0</v>
      </c>
      <c r="CP2099" s="223">
        <f t="shared" si="293"/>
        <v>0</v>
      </c>
      <c r="CQ2099" s="223">
        <f t="shared" si="294"/>
        <v>0</v>
      </c>
      <c r="CR2099" s="222"/>
      <c r="CS2099" s="222"/>
      <c r="CT2099" s="222"/>
      <c r="CU2099" s="222"/>
      <c r="CV2099" s="222"/>
      <c r="CW2099" s="222"/>
      <c r="CX2099" s="222"/>
      <c r="CY2099" s="222"/>
      <c r="CZ2099" s="222"/>
      <c r="DA2099" s="222"/>
      <c r="DB2099" s="224">
        <f t="shared" si="295"/>
        <v>0</v>
      </c>
      <c r="DC2099" s="224">
        <f t="shared" si="296"/>
        <v>0</v>
      </c>
      <c r="DD2099" s="224">
        <f t="shared" si="297"/>
        <v>0</v>
      </c>
      <c r="DE2099" s="225">
        <f t="shared" si="298"/>
        <v>0</v>
      </c>
      <c r="DF2099" s="222"/>
      <c r="DG2099" s="222"/>
    </row>
    <row r="2100" spans="90:111" x14ac:dyDescent="0.25">
      <c r="CL2100" s="223">
        <f t="shared" si="290"/>
        <v>0</v>
      </c>
      <c r="CM2100" s="223">
        <f t="shared" si="291"/>
        <v>0</v>
      </c>
      <c r="CN2100" s="223">
        <f t="shared" si="292"/>
        <v>0</v>
      </c>
      <c r="CO2100" s="223">
        <f t="shared" si="292"/>
        <v>0</v>
      </c>
      <c r="CP2100" s="223">
        <f t="shared" si="293"/>
        <v>0</v>
      </c>
      <c r="CQ2100" s="223">
        <f t="shared" si="294"/>
        <v>0</v>
      </c>
      <c r="CR2100" s="222"/>
      <c r="CS2100" s="222"/>
      <c r="CT2100" s="222"/>
      <c r="CU2100" s="222"/>
      <c r="CV2100" s="222"/>
      <c r="CW2100" s="222"/>
      <c r="CX2100" s="222"/>
      <c r="CY2100" s="222"/>
      <c r="CZ2100" s="222"/>
      <c r="DA2100" s="222"/>
      <c r="DB2100" s="224">
        <f t="shared" si="295"/>
        <v>0</v>
      </c>
      <c r="DC2100" s="224">
        <f t="shared" si="296"/>
        <v>0</v>
      </c>
      <c r="DD2100" s="224">
        <f t="shared" si="297"/>
        <v>0</v>
      </c>
      <c r="DE2100" s="225">
        <f t="shared" si="298"/>
        <v>0</v>
      </c>
      <c r="DF2100" s="222"/>
      <c r="DG2100" s="222"/>
    </row>
    <row r="2101" spans="90:111" x14ac:dyDescent="0.25">
      <c r="CL2101" s="223">
        <f t="shared" si="290"/>
        <v>0</v>
      </c>
      <c r="CM2101" s="223">
        <f t="shared" si="291"/>
        <v>0</v>
      </c>
      <c r="CN2101" s="223">
        <f t="shared" si="292"/>
        <v>0</v>
      </c>
      <c r="CO2101" s="223">
        <f t="shared" si="292"/>
        <v>0</v>
      </c>
      <c r="CP2101" s="223">
        <f t="shared" si="293"/>
        <v>0</v>
      </c>
      <c r="CQ2101" s="223">
        <f t="shared" si="294"/>
        <v>0</v>
      </c>
      <c r="CR2101" s="222"/>
      <c r="CS2101" s="222"/>
      <c r="CT2101" s="222"/>
      <c r="CU2101" s="222"/>
      <c r="CV2101" s="222"/>
      <c r="CW2101" s="222"/>
      <c r="CX2101" s="222"/>
      <c r="CY2101" s="222"/>
      <c r="CZ2101" s="222"/>
      <c r="DA2101" s="222"/>
      <c r="DB2101" s="224">
        <f t="shared" si="295"/>
        <v>0</v>
      </c>
      <c r="DC2101" s="224">
        <f t="shared" si="296"/>
        <v>0</v>
      </c>
      <c r="DD2101" s="224">
        <f t="shared" si="297"/>
        <v>0</v>
      </c>
      <c r="DE2101" s="225">
        <f t="shared" si="298"/>
        <v>0</v>
      </c>
      <c r="DF2101" s="222"/>
      <c r="DG2101" s="222"/>
    </row>
    <row r="2102" spans="90:111" x14ac:dyDescent="0.25">
      <c r="CL2102" s="223">
        <f t="shared" si="290"/>
        <v>0</v>
      </c>
      <c r="CM2102" s="223">
        <f t="shared" si="291"/>
        <v>0</v>
      </c>
      <c r="CN2102" s="223">
        <f t="shared" si="292"/>
        <v>0</v>
      </c>
      <c r="CO2102" s="223">
        <f t="shared" si="292"/>
        <v>0</v>
      </c>
      <c r="CP2102" s="223">
        <f t="shared" si="293"/>
        <v>0</v>
      </c>
      <c r="CQ2102" s="223">
        <f t="shared" si="294"/>
        <v>0</v>
      </c>
      <c r="CR2102" s="222"/>
      <c r="CS2102" s="222"/>
      <c r="CT2102" s="222"/>
      <c r="CU2102" s="222"/>
      <c r="CV2102" s="222"/>
      <c r="CW2102" s="222"/>
      <c r="CX2102" s="222"/>
      <c r="CY2102" s="222"/>
      <c r="CZ2102" s="222"/>
      <c r="DA2102" s="222"/>
      <c r="DB2102" s="224">
        <f t="shared" si="295"/>
        <v>0</v>
      </c>
      <c r="DC2102" s="224">
        <f t="shared" si="296"/>
        <v>0</v>
      </c>
      <c r="DD2102" s="224">
        <f t="shared" si="297"/>
        <v>0</v>
      </c>
      <c r="DE2102" s="225">
        <f t="shared" si="298"/>
        <v>0</v>
      </c>
      <c r="DF2102" s="222"/>
      <c r="DG2102" s="222"/>
    </row>
    <row r="2103" spans="90:111" x14ac:dyDescent="0.25">
      <c r="CL2103" s="223">
        <f t="shared" si="290"/>
        <v>0</v>
      </c>
      <c r="CM2103" s="223">
        <f t="shared" si="291"/>
        <v>0</v>
      </c>
      <c r="CN2103" s="223">
        <f t="shared" si="292"/>
        <v>0</v>
      </c>
      <c r="CO2103" s="223">
        <f t="shared" si="292"/>
        <v>0</v>
      </c>
      <c r="CP2103" s="223">
        <f t="shared" si="293"/>
        <v>0</v>
      </c>
      <c r="CQ2103" s="223">
        <f t="shared" si="294"/>
        <v>0</v>
      </c>
      <c r="CR2103" s="222"/>
      <c r="CS2103" s="222"/>
      <c r="CT2103" s="222"/>
      <c r="CU2103" s="222"/>
      <c r="CV2103" s="222"/>
      <c r="CW2103" s="222"/>
      <c r="CX2103" s="222"/>
      <c r="CY2103" s="222"/>
      <c r="CZ2103" s="222"/>
      <c r="DA2103" s="222"/>
      <c r="DB2103" s="224">
        <f t="shared" si="295"/>
        <v>0</v>
      </c>
      <c r="DC2103" s="224">
        <f t="shared" si="296"/>
        <v>0</v>
      </c>
      <c r="DD2103" s="224">
        <f t="shared" si="297"/>
        <v>0</v>
      </c>
      <c r="DE2103" s="225">
        <f t="shared" si="298"/>
        <v>0</v>
      </c>
      <c r="DF2103" s="222"/>
      <c r="DG2103" s="222"/>
    </row>
    <row r="2104" spans="90:111" x14ac:dyDescent="0.25">
      <c r="CL2104" s="223">
        <f t="shared" si="290"/>
        <v>0</v>
      </c>
      <c r="CM2104" s="223">
        <f t="shared" si="291"/>
        <v>0</v>
      </c>
      <c r="CN2104" s="223">
        <f t="shared" si="292"/>
        <v>0</v>
      </c>
      <c r="CO2104" s="223">
        <f t="shared" si="292"/>
        <v>0</v>
      </c>
      <c r="CP2104" s="223">
        <f t="shared" si="293"/>
        <v>0</v>
      </c>
      <c r="CQ2104" s="223">
        <f t="shared" si="294"/>
        <v>0</v>
      </c>
      <c r="CR2104" s="222"/>
      <c r="CS2104" s="222"/>
      <c r="CT2104" s="222"/>
      <c r="CU2104" s="222"/>
      <c r="CV2104" s="222"/>
      <c r="CW2104" s="222"/>
      <c r="CX2104" s="222"/>
      <c r="CY2104" s="222"/>
      <c r="CZ2104" s="222"/>
      <c r="DA2104" s="222"/>
      <c r="DB2104" s="224">
        <f t="shared" si="295"/>
        <v>0</v>
      </c>
      <c r="DC2104" s="224">
        <f t="shared" si="296"/>
        <v>0</v>
      </c>
      <c r="DD2104" s="224">
        <f t="shared" si="297"/>
        <v>0</v>
      </c>
      <c r="DE2104" s="225">
        <f t="shared" si="298"/>
        <v>0</v>
      </c>
      <c r="DF2104" s="222"/>
      <c r="DG2104" s="222"/>
    </row>
    <row r="2105" spans="90:111" x14ac:dyDescent="0.25">
      <c r="CL2105" s="223">
        <f t="shared" si="290"/>
        <v>0</v>
      </c>
      <c r="CM2105" s="223">
        <f t="shared" si="291"/>
        <v>0</v>
      </c>
      <c r="CN2105" s="223">
        <f t="shared" si="292"/>
        <v>0</v>
      </c>
      <c r="CO2105" s="223">
        <f t="shared" si="292"/>
        <v>0</v>
      </c>
      <c r="CP2105" s="223">
        <f t="shared" si="293"/>
        <v>0</v>
      </c>
      <c r="CQ2105" s="223">
        <f t="shared" si="294"/>
        <v>0</v>
      </c>
      <c r="CR2105" s="222"/>
      <c r="CS2105" s="222"/>
      <c r="CT2105" s="222"/>
      <c r="CU2105" s="222"/>
      <c r="CV2105" s="222"/>
      <c r="CW2105" s="222"/>
      <c r="CX2105" s="222"/>
      <c r="CY2105" s="222"/>
      <c r="CZ2105" s="222"/>
      <c r="DA2105" s="222"/>
      <c r="DB2105" s="224">
        <f t="shared" si="295"/>
        <v>0</v>
      </c>
      <c r="DC2105" s="224">
        <f t="shared" si="296"/>
        <v>0</v>
      </c>
      <c r="DD2105" s="224">
        <f t="shared" si="297"/>
        <v>0</v>
      </c>
      <c r="DE2105" s="225">
        <f t="shared" si="298"/>
        <v>0</v>
      </c>
      <c r="DF2105" s="222"/>
      <c r="DG2105" s="222"/>
    </row>
    <row r="2106" spans="90:111" x14ac:dyDescent="0.25">
      <c r="CL2106" s="223">
        <f t="shared" si="290"/>
        <v>0</v>
      </c>
      <c r="CM2106" s="223">
        <f t="shared" si="291"/>
        <v>0</v>
      </c>
      <c r="CN2106" s="223">
        <f t="shared" si="292"/>
        <v>0</v>
      </c>
      <c r="CO2106" s="223">
        <f t="shared" si="292"/>
        <v>0</v>
      </c>
      <c r="CP2106" s="223">
        <f t="shared" si="293"/>
        <v>0</v>
      </c>
      <c r="CQ2106" s="223">
        <f t="shared" si="294"/>
        <v>0</v>
      </c>
      <c r="CR2106" s="222"/>
      <c r="CS2106" s="222"/>
      <c r="CT2106" s="222"/>
      <c r="CU2106" s="222"/>
      <c r="CV2106" s="222"/>
      <c r="CW2106" s="222"/>
      <c r="CX2106" s="222"/>
      <c r="CY2106" s="222"/>
      <c r="CZ2106" s="222"/>
      <c r="DA2106" s="222"/>
      <c r="DB2106" s="224">
        <f t="shared" si="295"/>
        <v>0</v>
      </c>
      <c r="DC2106" s="224">
        <f t="shared" si="296"/>
        <v>0</v>
      </c>
      <c r="DD2106" s="224">
        <f t="shared" si="297"/>
        <v>0</v>
      </c>
      <c r="DE2106" s="225">
        <f t="shared" si="298"/>
        <v>0</v>
      </c>
      <c r="DF2106" s="222"/>
      <c r="DG2106" s="222"/>
    </row>
    <row r="2107" spans="90:111" x14ac:dyDescent="0.25">
      <c r="CL2107" s="223">
        <f t="shared" si="290"/>
        <v>0</v>
      </c>
      <c r="CM2107" s="223">
        <f t="shared" si="291"/>
        <v>0</v>
      </c>
      <c r="CN2107" s="223">
        <f t="shared" si="292"/>
        <v>0</v>
      </c>
      <c r="CO2107" s="223">
        <f t="shared" si="292"/>
        <v>0</v>
      </c>
      <c r="CP2107" s="223">
        <f t="shared" si="293"/>
        <v>0</v>
      </c>
      <c r="CQ2107" s="223">
        <f t="shared" si="294"/>
        <v>0</v>
      </c>
      <c r="CR2107" s="222"/>
      <c r="CS2107" s="222"/>
      <c r="CT2107" s="222"/>
      <c r="CU2107" s="222"/>
      <c r="CV2107" s="222"/>
      <c r="CW2107" s="222"/>
      <c r="CX2107" s="222"/>
      <c r="CY2107" s="222"/>
      <c r="CZ2107" s="222"/>
      <c r="DA2107" s="222"/>
      <c r="DB2107" s="224">
        <f t="shared" si="295"/>
        <v>0</v>
      </c>
      <c r="DC2107" s="224">
        <f t="shared" si="296"/>
        <v>0</v>
      </c>
      <c r="DD2107" s="224">
        <f t="shared" si="297"/>
        <v>0</v>
      </c>
      <c r="DE2107" s="225">
        <f t="shared" si="298"/>
        <v>0</v>
      </c>
      <c r="DF2107" s="222"/>
      <c r="DG2107" s="222"/>
    </row>
    <row r="2108" spans="90:111" x14ac:dyDescent="0.25">
      <c r="CL2108" s="223">
        <f t="shared" si="290"/>
        <v>0</v>
      </c>
      <c r="CM2108" s="223">
        <f t="shared" si="291"/>
        <v>0</v>
      </c>
      <c r="CN2108" s="223">
        <f t="shared" si="292"/>
        <v>0</v>
      </c>
      <c r="CO2108" s="223">
        <f t="shared" si="292"/>
        <v>0</v>
      </c>
      <c r="CP2108" s="223">
        <f t="shared" si="293"/>
        <v>0</v>
      </c>
      <c r="CQ2108" s="223">
        <f t="shared" si="294"/>
        <v>0</v>
      </c>
      <c r="CR2108" s="222"/>
      <c r="CS2108" s="222"/>
      <c r="CT2108" s="222"/>
      <c r="CU2108" s="222"/>
      <c r="CV2108" s="222"/>
      <c r="CW2108" s="222"/>
      <c r="CX2108" s="222"/>
      <c r="CY2108" s="222"/>
      <c r="CZ2108" s="222"/>
      <c r="DA2108" s="222"/>
      <c r="DB2108" s="224">
        <f t="shared" si="295"/>
        <v>0</v>
      </c>
      <c r="DC2108" s="224">
        <f t="shared" si="296"/>
        <v>0</v>
      </c>
      <c r="DD2108" s="224">
        <f t="shared" si="297"/>
        <v>0</v>
      </c>
      <c r="DE2108" s="225">
        <f t="shared" si="298"/>
        <v>0</v>
      </c>
      <c r="DF2108" s="222"/>
      <c r="DG2108" s="222"/>
    </row>
    <row r="2109" spans="90:111" x14ac:dyDescent="0.25">
      <c r="CL2109" s="223">
        <f t="shared" si="290"/>
        <v>0</v>
      </c>
      <c r="CM2109" s="223">
        <f t="shared" si="291"/>
        <v>0</v>
      </c>
      <c r="CN2109" s="223">
        <f t="shared" si="292"/>
        <v>0</v>
      </c>
      <c r="CO2109" s="223">
        <f t="shared" si="292"/>
        <v>0</v>
      </c>
      <c r="CP2109" s="223">
        <f t="shared" si="293"/>
        <v>0</v>
      </c>
      <c r="CQ2109" s="223">
        <f t="shared" si="294"/>
        <v>0</v>
      </c>
      <c r="CR2109" s="222"/>
      <c r="CS2109" s="222"/>
      <c r="CT2109" s="222"/>
      <c r="CU2109" s="222"/>
      <c r="CV2109" s="222"/>
      <c r="CW2109" s="222"/>
      <c r="CX2109" s="222"/>
      <c r="CY2109" s="222"/>
      <c r="CZ2109" s="222"/>
      <c r="DA2109" s="222"/>
      <c r="DB2109" s="224">
        <f t="shared" si="295"/>
        <v>0</v>
      </c>
      <c r="DC2109" s="224">
        <f t="shared" si="296"/>
        <v>0</v>
      </c>
      <c r="DD2109" s="224">
        <f t="shared" si="297"/>
        <v>0</v>
      </c>
      <c r="DE2109" s="225">
        <f t="shared" si="298"/>
        <v>0</v>
      </c>
      <c r="DF2109" s="222"/>
      <c r="DG2109" s="222"/>
    </row>
    <row r="2110" spans="90:111" x14ac:dyDescent="0.25">
      <c r="CL2110" s="223">
        <f t="shared" si="290"/>
        <v>0</v>
      </c>
      <c r="CM2110" s="223">
        <f t="shared" si="291"/>
        <v>0</v>
      </c>
      <c r="CN2110" s="223">
        <f t="shared" si="292"/>
        <v>0</v>
      </c>
      <c r="CO2110" s="223">
        <f t="shared" si="292"/>
        <v>0</v>
      </c>
      <c r="CP2110" s="223">
        <f t="shared" si="293"/>
        <v>0</v>
      </c>
      <c r="CQ2110" s="223">
        <f t="shared" si="294"/>
        <v>0</v>
      </c>
      <c r="CR2110" s="222"/>
      <c r="CS2110" s="222"/>
      <c r="CT2110" s="222"/>
      <c r="CU2110" s="222"/>
      <c r="CV2110" s="222"/>
      <c r="CW2110" s="222"/>
      <c r="CX2110" s="222"/>
      <c r="CY2110" s="222"/>
      <c r="CZ2110" s="222"/>
      <c r="DA2110" s="222"/>
      <c r="DB2110" s="224">
        <f t="shared" si="295"/>
        <v>0</v>
      </c>
      <c r="DC2110" s="224">
        <f t="shared" si="296"/>
        <v>0</v>
      </c>
      <c r="DD2110" s="224">
        <f t="shared" si="297"/>
        <v>0</v>
      </c>
      <c r="DE2110" s="225">
        <f t="shared" si="298"/>
        <v>0</v>
      </c>
      <c r="DF2110" s="222"/>
      <c r="DG2110" s="222"/>
    </row>
    <row r="2111" spans="90:111" x14ac:dyDescent="0.25">
      <c r="CL2111" s="223">
        <f t="shared" si="290"/>
        <v>0</v>
      </c>
      <c r="CM2111" s="223">
        <f t="shared" si="291"/>
        <v>0</v>
      </c>
      <c r="CN2111" s="223">
        <f t="shared" si="292"/>
        <v>0</v>
      </c>
      <c r="CO2111" s="223">
        <f t="shared" si="292"/>
        <v>0</v>
      </c>
      <c r="CP2111" s="223">
        <f t="shared" si="293"/>
        <v>0</v>
      </c>
      <c r="CQ2111" s="223">
        <f t="shared" si="294"/>
        <v>0</v>
      </c>
      <c r="CR2111" s="222"/>
      <c r="CS2111" s="222"/>
      <c r="CT2111" s="222"/>
      <c r="CU2111" s="222"/>
      <c r="CV2111" s="222"/>
      <c r="CW2111" s="222"/>
      <c r="CX2111" s="222"/>
      <c r="CY2111" s="222"/>
      <c r="CZ2111" s="222"/>
      <c r="DA2111" s="222"/>
      <c r="DB2111" s="224">
        <f t="shared" si="295"/>
        <v>0</v>
      </c>
      <c r="DC2111" s="224">
        <f t="shared" si="296"/>
        <v>0</v>
      </c>
      <c r="DD2111" s="224">
        <f t="shared" si="297"/>
        <v>0</v>
      </c>
      <c r="DE2111" s="225">
        <f t="shared" si="298"/>
        <v>0</v>
      </c>
      <c r="DF2111" s="222"/>
      <c r="DG2111" s="222"/>
    </row>
    <row r="2112" spans="90:111" x14ac:dyDescent="0.25">
      <c r="CL2112" s="223">
        <f t="shared" si="290"/>
        <v>0</v>
      </c>
      <c r="CM2112" s="223">
        <f t="shared" si="291"/>
        <v>0</v>
      </c>
      <c r="CN2112" s="223">
        <f t="shared" si="292"/>
        <v>0</v>
      </c>
      <c r="CO2112" s="223">
        <f t="shared" si="292"/>
        <v>0</v>
      </c>
      <c r="CP2112" s="223">
        <f t="shared" si="293"/>
        <v>0</v>
      </c>
      <c r="CQ2112" s="223">
        <f t="shared" si="294"/>
        <v>0</v>
      </c>
      <c r="CR2112" s="222"/>
      <c r="CS2112" s="222"/>
      <c r="CT2112" s="222"/>
      <c r="CU2112" s="222"/>
      <c r="CV2112" s="222"/>
      <c r="CW2112" s="222"/>
      <c r="CX2112" s="222"/>
      <c r="CY2112" s="222"/>
      <c r="CZ2112" s="222"/>
      <c r="DA2112" s="222"/>
      <c r="DB2112" s="224">
        <f t="shared" si="295"/>
        <v>0</v>
      </c>
      <c r="DC2112" s="224">
        <f t="shared" si="296"/>
        <v>0</v>
      </c>
      <c r="DD2112" s="224">
        <f t="shared" si="297"/>
        <v>0</v>
      </c>
      <c r="DE2112" s="225">
        <f t="shared" si="298"/>
        <v>0</v>
      </c>
      <c r="DF2112" s="222"/>
      <c r="DG2112" s="222"/>
    </row>
    <row r="2113" spans="90:111" x14ac:dyDescent="0.25">
      <c r="CL2113" s="223">
        <f t="shared" si="290"/>
        <v>0</v>
      </c>
      <c r="CM2113" s="223">
        <f t="shared" si="291"/>
        <v>0</v>
      </c>
      <c r="CN2113" s="223">
        <f t="shared" si="292"/>
        <v>0</v>
      </c>
      <c r="CO2113" s="223">
        <f t="shared" si="292"/>
        <v>0</v>
      </c>
      <c r="CP2113" s="223">
        <f t="shared" si="293"/>
        <v>0</v>
      </c>
      <c r="CQ2113" s="223">
        <f t="shared" si="294"/>
        <v>0</v>
      </c>
      <c r="CR2113" s="222"/>
      <c r="CS2113" s="222"/>
      <c r="CT2113" s="222"/>
      <c r="CU2113" s="222"/>
      <c r="CV2113" s="222"/>
      <c r="CW2113" s="222"/>
      <c r="CX2113" s="222"/>
      <c r="CY2113" s="222"/>
      <c r="CZ2113" s="222"/>
      <c r="DA2113" s="222"/>
      <c r="DB2113" s="224">
        <f t="shared" si="295"/>
        <v>0</v>
      </c>
      <c r="DC2113" s="224">
        <f t="shared" si="296"/>
        <v>0</v>
      </c>
      <c r="DD2113" s="224">
        <f t="shared" si="297"/>
        <v>0</v>
      </c>
      <c r="DE2113" s="225">
        <f t="shared" si="298"/>
        <v>0</v>
      </c>
      <c r="DF2113" s="222"/>
      <c r="DG2113" s="222"/>
    </row>
    <row r="2114" spans="90:111" x14ac:dyDescent="0.25">
      <c r="CL2114" s="223">
        <f t="shared" si="290"/>
        <v>0</v>
      </c>
      <c r="CM2114" s="223">
        <f t="shared" si="291"/>
        <v>0</v>
      </c>
      <c r="CN2114" s="223">
        <f t="shared" si="292"/>
        <v>0</v>
      </c>
      <c r="CO2114" s="223">
        <f t="shared" si="292"/>
        <v>0</v>
      </c>
      <c r="CP2114" s="223">
        <f t="shared" si="293"/>
        <v>0</v>
      </c>
      <c r="CQ2114" s="223">
        <f t="shared" si="294"/>
        <v>0</v>
      </c>
      <c r="CR2114" s="222"/>
      <c r="CS2114" s="222"/>
      <c r="CT2114" s="222"/>
      <c r="CU2114" s="222"/>
      <c r="CV2114" s="222"/>
      <c r="CW2114" s="222"/>
      <c r="CX2114" s="222"/>
      <c r="CY2114" s="222"/>
      <c r="CZ2114" s="222"/>
      <c r="DA2114" s="222"/>
      <c r="DB2114" s="224">
        <f t="shared" si="295"/>
        <v>0</v>
      </c>
      <c r="DC2114" s="224">
        <f t="shared" si="296"/>
        <v>0</v>
      </c>
      <c r="DD2114" s="224">
        <f t="shared" si="297"/>
        <v>0</v>
      </c>
      <c r="DE2114" s="225">
        <f t="shared" si="298"/>
        <v>0</v>
      </c>
      <c r="DF2114" s="222"/>
      <c r="DG2114" s="222"/>
    </row>
    <row r="2115" spans="90:111" x14ac:dyDescent="0.25">
      <c r="CL2115" s="223">
        <f t="shared" ref="CL2115:CL2178" si="299">SUM(BB2115:BL2115)+BR2115</f>
        <v>0</v>
      </c>
      <c r="CM2115" s="223">
        <f t="shared" ref="CM2115:CM2178" si="300">SUM(BM2115:BO2115)</f>
        <v>0</v>
      </c>
      <c r="CN2115" s="223">
        <f t="shared" ref="CN2115:CO2178" si="301">BP2115</f>
        <v>0</v>
      </c>
      <c r="CO2115" s="223">
        <f t="shared" si="301"/>
        <v>0</v>
      </c>
      <c r="CP2115" s="223">
        <f t="shared" ref="CP2115:CP2178" si="302">SUM(CL2115:CO2115)</f>
        <v>0</v>
      </c>
      <c r="CQ2115" s="223">
        <f t="shared" ref="CQ2115:CQ2178" si="303">CP2115-BU2115</f>
        <v>0</v>
      </c>
      <c r="CR2115" s="222"/>
      <c r="CS2115" s="222"/>
      <c r="CT2115" s="222"/>
      <c r="CU2115" s="222"/>
      <c r="CV2115" s="222"/>
      <c r="CW2115" s="222"/>
      <c r="CX2115" s="222"/>
      <c r="CY2115" s="222"/>
      <c r="CZ2115" s="222"/>
      <c r="DA2115" s="222"/>
      <c r="DB2115" s="224">
        <f t="shared" ref="DB2115:DB2178" si="304">SUM(BB2115:BE2115)+BM2115+BN2115</f>
        <v>0</v>
      </c>
      <c r="DC2115" s="224">
        <f t="shared" ref="DC2115:DC2178" si="305">BF2115+BG2115+BH2115+BI2115+BJ2115+BK2115+BL2115+BO2115+BR2115</f>
        <v>0</v>
      </c>
      <c r="DD2115" s="224">
        <f t="shared" ref="DD2115:DD2178" si="306">DC2115+DB2115</f>
        <v>0</v>
      </c>
      <c r="DE2115" s="225">
        <f t="shared" ref="DE2115:DE2178" si="307">DD2115-BS2115</f>
        <v>0</v>
      </c>
      <c r="DF2115" s="222"/>
      <c r="DG2115" s="222"/>
    </row>
    <row r="2116" spans="90:111" x14ac:dyDescent="0.25">
      <c r="CL2116" s="223">
        <f t="shared" si="299"/>
        <v>0</v>
      </c>
      <c r="CM2116" s="223">
        <f t="shared" si="300"/>
        <v>0</v>
      </c>
      <c r="CN2116" s="223">
        <f t="shared" si="301"/>
        <v>0</v>
      </c>
      <c r="CO2116" s="223">
        <f t="shared" si="301"/>
        <v>0</v>
      </c>
      <c r="CP2116" s="223">
        <f t="shared" si="302"/>
        <v>0</v>
      </c>
      <c r="CQ2116" s="223">
        <f t="shared" si="303"/>
        <v>0</v>
      </c>
      <c r="CR2116" s="222"/>
      <c r="CS2116" s="222"/>
      <c r="CT2116" s="222"/>
      <c r="CU2116" s="222"/>
      <c r="CV2116" s="222"/>
      <c r="CW2116" s="222"/>
      <c r="CX2116" s="222"/>
      <c r="CY2116" s="222"/>
      <c r="CZ2116" s="222"/>
      <c r="DA2116" s="222"/>
      <c r="DB2116" s="224">
        <f t="shared" si="304"/>
        <v>0</v>
      </c>
      <c r="DC2116" s="224">
        <f t="shared" si="305"/>
        <v>0</v>
      </c>
      <c r="DD2116" s="224">
        <f t="shared" si="306"/>
        <v>0</v>
      </c>
      <c r="DE2116" s="225">
        <f t="shared" si="307"/>
        <v>0</v>
      </c>
      <c r="DF2116" s="222"/>
      <c r="DG2116" s="222"/>
    </row>
    <row r="2117" spans="90:111" x14ac:dyDescent="0.25">
      <c r="CL2117" s="223">
        <f t="shared" si="299"/>
        <v>0</v>
      </c>
      <c r="CM2117" s="223">
        <f t="shared" si="300"/>
        <v>0</v>
      </c>
      <c r="CN2117" s="223">
        <f t="shared" si="301"/>
        <v>0</v>
      </c>
      <c r="CO2117" s="223">
        <f t="shared" si="301"/>
        <v>0</v>
      </c>
      <c r="CP2117" s="223">
        <f t="shared" si="302"/>
        <v>0</v>
      </c>
      <c r="CQ2117" s="223">
        <f t="shared" si="303"/>
        <v>0</v>
      </c>
      <c r="CR2117" s="222"/>
      <c r="CS2117" s="222"/>
      <c r="CT2117" s="222"/>
      <c r="CU2117" s="222"/>
      <c r="CV2117" s="222"/>
      <c r="CW2117" s="222"/>
      <c r="CX2117" s="222"/>
      <c r="CY2117" s="222"/>
      <c r="CZ2117" s="222"/>
      <c r="DA2117" s="222"/>
      <c r="DB2117" s="224">
        <f t="shared" si="304"/>
        <v>0</v>
      </c>
      <c r="DC2117" s="224">
        <f t="shared" si="305"/>
        <v>0</v>
      </c>
      <c r="DD2117" s="224">
        <f t="shared" si="306"/>
        <v>0</v>
      </c>
      <c r="DE2117" s="225">
        <f t="shared" si="307"/>
        <v>0</v>
      </c>
      <c r="DF2117" s="222"/>
      <c r="DG2117" s="222"/>
    </row>
    <row r="2118" spans="90:111" x14ac:dyDescent="0.25">
      <c r="CL2118" s="223">
        <f t="shared" si="299"/>
        <v>0</v>
      </c>
      <c r="CM2118" s="223">
        <f t="shared" si="300"/>
        <v>0</v>
      </c>
      <c r="CN2118" s="223">
        <f t="shared" si="301"/>
        <v>0</v>
      </c>
      <c r="CO2118" s="223">
        <f t="shared" si="301"/>
        <v>0</v>
      </c>
      <c r="CP2118" s="223">
        <f t="shared" si="302"/>
        <v>0</v>
      </c>
      <c r="CQ2118" s="223">
        <f t="shared" si="303"/>
        <v>0</v>
      </c>
      <c r="CR2118" s="222"/>
      <c r="CS2118" s="222"/>
      <c r="CT2118" s="222"/>
      <c r="CU2118" s="222"/>
      <c r="CV2118" s="222"/>
      <c r="CW2118" s="222"/>
      <c r="CX2118" s="222"/>
      <c r="CY2118" s="222"/>
      <c r="CZ2118" s="222"/>
      <c r="DA2118" s="222"/>
      <c r="DB2118" s="224">
        <f t="shared" si="304"/>
        <v>0</v>
      </c>
      <c r="DC2118" s="224">
        <f t="shared" si="305"/>
        <v>0</v>
      </c>
      <c r="DD2118" s="224">
        <f t="shared" si="306"/>
        <v>0</v>
      </c>
      <c r="DE2118" s="225">
        <f t="shared" si="307"/>
        <v>0</v>
      </c>
      <c r="DF2118" s="222"/>
      <c r="DG2118" s="222"/>
    </row>
    <row r="2119" spans="90:111" x14ac:dyDescent="0.25">
      <c r="CL2119" s="223">
        <f t="shared" si="299"/>
        <v>0</v>
      </c>
      <c r="CM2119" s="223">
        <f t="shared" si="300"/>
        <v>0</v>
      </c>
      <c r="CN2119" s="223">
        <f t="shared" si="301"/>
        <v>0</v>
      </c>
      <c r="CO2119" s="223">
        <f t="shared" si="301"/>
        <v>0</v>
      </c>
      <c r="CP2119" s="223">
        <f t="shared" si="302"/>
        <v>0</v>
      </c>
      <c r="CQ2119" s="223">
        <f t="shared" si="303"/>
        <v>0</v>
      </c>
      <c r="CR2119" s="222"/>
      <c r="CS2119" s="222"/>
      <c r="CT2119" s="222"/>
      <c r="CU2119" s="222"/>
      <c r="CV2119" s="222"/>
      <c r="CW2119" s="222"/>
      <c r="CX2119" s="222"/>
      <c r="CY2119" s="222"/>
      <c r="CZ2119" s="222"/>
      <c r="DA2119" s="222"/>
      <c r="DB2119" s="224">
        <f t="shared" si="304"/>
        <v>0</v>
      </c>
      <c r="DC2119" s="224">
        <f t="shared" si="305"/>
        <v>0</v>
      </c>
      <c r="DD2119" s="224">
        <f t="shared" si="306"/>
        <v>0</v>
      </c>
      <c r="DE2119" s="225">
        <f t="shared" si="307"/>
        <v>0</v>
      </c>
      <c r="DF2119" s="222"/>
      <c r="DG2119" s="222"/>
    </row>
    <row r="2120" spans="90:111" x14ac:dyDescent="0.25">
      <c r="CL2120" s="223">
        <f t="shared" si="299"/>
        <v>0</v>
      </c>
      <c r="CM2120" s="223">
        <f t="shared" si="300"/>
        <v>0</v>
      </c>
      <c r="CN2120" s="223">
        <f t="shared" si="301"/>
        <v>0</v>
      </c>
      <c r="CO2120" s="223">
        <f t="shared" si="301"/>
        <v>0</v>
      </c>
      <c r="CP2120" s="223">
        <f t="shared" si="302"/>
        <v>0</v>
      </c>
      <c r="CQ2120" s="223">
        <f t="shared" si="303"/>
        <v>0</v>
      </c>
      <c r="CR2120" s="222"/>
      <c r="CS2120" s="222"/>
      <c r="CT2120" s="222"/>
      <c r="CU2120" s="222"/>
      <c r="CV2120" s="222"/>
      <c r="CW2120" s="222"/>
      <c r="CX2120" s="222"/>
      <c r="CY2120" s="222"/>
      <c r="CZ2120" s="222"/>
      <c r="DA2120" s="222"/>
      <c r="DB2120" s="224">
        <f t="shared" si="304"/>
        <v>0</v>
      </c>
      <c r="DC2120" s="224">
        <f t="shared" si="305"/>
        <v>0</v>
      </c>
      <c r="DD2120" s="224">
        <f t="shared" si="306"/>
        <v>0</v>
      </c>
      <c r="DE2120" s="225">
        <f t="shared" si="307"/>
        <v>0</v>
      </c>
      <c r="DF2120" s="222"/>
      <c r="DG2120" s="222"/>
    </row>
    <row r="2121" spans="90:111" x14ac:dyDescent="0.25">
      <c r="CL2121" s="223">
        <f t="shared" si="299"/>
        <v>0</v>
      </c>
      <c r="CM2121" s="223">
        <f t="shared" si="300"/>
        <v>0</v>
      </c>
      <c r="CN2121" s="223">
        <f t="shared" si="301"/>
        <v>0</v>
      </c>
      <c r="CO2121" s="223">
        <f t="shared" si="301"/>
        <v>0</v>
      </c>
      <c r="CP2121" s="223">
        <f t="shared" si="302"/>
        <v>0</v>
      </c>
      <c r="CQ2121" s="223">
        <f t="shared" si="303"/>
        <v>0</v>
      </c>
      <c r="CR2121" s="222"/>
      <c r="CS2121" s="222"/>
      <c r="CT2121" s="222"/>
      <c r="CU2121" s="222"/>
      <c r="CV2121" s="222"/>
      <c r="CW2121" s="222"/>
      <c r="CX2121" s="222"/>
      <c r="CY2121" s="222"/>
      <c r="CZ2121" s="222"/>
      <c r="DA2121" s="222"/>
      <c r="DB2121" s="224">
        <f t="shared" si="304"/>
        <v>0</v>
      </c>
      <c r="DC2121" s="224">
        <f t="shared" si="305"/>
        <v>0</v>
      </c>
      <c r="DD2121" s="224">
        <f t="shared" si="306"/>
        <v>0</v>
      </c>
      <c r="DE2121" s="225">
        <f t="shared" si="307"/>
        <v>0</v>
      </c>
      <c r="DF2121" s="222"/>
      <c r="DG2121" s="222"/>
    </row>
    <row r="2122" spans="90:111" x14ac:dyDescent="0.25">
      <c r="CL2122" s="223">
        <f t="shared" si="299"/>
        <v>0</v>
      </c>
      <c r="CM2122" s="223">
        <f t="shared" si="300"/>
        <v>0</v>
      </c>
      <c r="CN2122" s="223">
        <f t="shared" si="301"/>
        <v>0</v>
      </c>
      <c r="CO2122" s="223">
        <f t="shared" si="301"/>
        <v>0</v>
      </c>
      <c r="CP2122" s="223">
        <f t="shared" si="302"/>
        <v>0</v>
      </c>
      <c r="CQ2122" s="223">
        <f t="shared" si="303"/>
        <v>0</v>
      </c>
      <c r="CR2122" s="222"/>
      <c r="CS2122" s="222"/>
      <c r="CT2122" s="222"/>
      <c r="CU2122" s="222"/>
      <c r="CV2122" s="222"/>
      <c r="CW2122" s="222"/>
      <c r="CX2122" s="222"/>
      <c r="CY2122" s="222"/>
      <c r="CZ2122" s="222"/>
      <c r="DA2122" s="222"/>
      <c r="DB2122" s="224">
        <f t="shared" si="304"/>
        <v>0</v>
      </c>
      <c r="DC2122" s="224">
        <f t="shared" si="305"/>
        <v>0</v>
      </c>
      <c r="DD2122" s="224">
        <f t="shared" si="306"/>
        <v>0</v>
      </c>
      <c r="DE2122" s="225">
        <f t="shared" si="307"/>
        <v>0</v>
      </c>
      <c r="DF2122" s="222"/>
      <c r="DG2122" s="222"/>
    </row>
    <row r="2123" spans="90:111" x14ac:dyDescent="0.25">
      <c r="CL2123" s="223">
        <f t="shared" si="299"/>
        <v>0</v>
      </c>
      <c r="CM2123" s="223">
        <f t="shared" si="300"/>
        <v>0</v>
      </c>
      <c r="CN2123" s="223">
        <f t="shared" si="301"/>
        <v>0</v>
      </c>
      <c r="CO2123" s="223">
        <f t="shared" si="301"/>
        <v>0</v>
      </c>
      <c r="CP2123" s="223">
        <f t="shared" si="302"/>
        <v>0</v>
      </c>
      <c r="CQ2123" s="223">
        <f t="shared" si="303"/>
        <v>0</v>
      </c>
      <c r="CR2123" s="222"/>
      <c r="CS2123" s="222"/>
      <c r="CT2123" s="222"/>
      <c r="CU2123" s="222"/>
      <c r="CV2123" s="222"/>
      <c r="CW2123" s="222"/>
      <c r="CX2123" s="222"/>
      <c r="CY2123" s="222"/>
      <c r="CZ2123" s="222"/>
      <c r="DA2123" s="222"/>
      <c r="DB2123" s="224">
        <f t="shared" si="304"/>
        <v>0</v>
      </c>
      <c r="DC2123" s="224">
        <f t="shared" si="305"/>
        <v>0</v>
      </c>
      <c r="DD2123" s="224">
        <f t="shared" si="306"/>
        <v>0</v>
      </c>
      <c r="DE2123" s="225">
        <f t="shared" si="307"/>
        <v>0</v>
      </c>
      <c r="DF2123" s="222"/>
      <c r="DG2123" s="222"/>
    </row>
    <row r="2124" spans="90:111" x14ac:dyDescent="0.25">
      <c r="CL2124" s="223">
        <f t="shared" si="299"/>
        <v>0</v>
      </c>
      <c r="CM2124" s="223">
        <f t="shared" si="300"/>
        <v>0</v>
      </c>
      <c r="CN2124" s="223">
        <f t="shared" si="301"/>
        <v>0</v>
      </c>
      <c r="CO2124" s="223">
        <f t="shared" si="301"/>
        <v>0</v>
      </c>
      <c r="CP2124" s="223">
        <f t="shared" si="302"/>
        <v>0</v>
      </c>
      <c r="CQ2124" s="223">
        <f t="shared" si="303"/>
        <v>0</v>
      </c>
      <c r="CR2124" s="222"/>
      <c r="CS2124" s="222"/>
      <c r="CT2124" s="222"/>
      <c r="CU2124" s="222"/>
      <c r="CV2124" s="222"/>
      <c r="CW2124" s="222"/>
      <c r="CX2124" s="222"/>
      <c r="CY2124" s="222"/>
      <c r="CZ2124" s="222"/>
      <c r="DA2124" s="222"/>
      <c r="DB2124" s="224">
        <f t="shared" si="304"/>
        <v>0</v>
      </c>
      <c r="DC2124" s="224">
        <f t="shared" si="305"/>
        <v>0</v>
      </c>
      <c r="DD2124" s="224">
        <f t="shared" si="306"/>
        <v>0</v>
      </c>
      <c r="DE2124" s="225">
        <f t="shared" si="307"/>
        <v>0</v>
      </c>
      <c r="DF2124" s="222"/>
      <c r="DG2124" s="222"/>
    </row>
    <row r="2125" spans="90:111" x14ac:dyDescent="0.25">
      <c r="CL2125" s="223">
        <f t="shared" si="299"/>
        <v>0</v>
      </c>
      <c r="CM2125" s="223">
        <f t="shared" si="300"/>
        <v>0</v>
      </c>
      <c r="CN2125" s="223">
        <f t="shared" si="301"/>
        <v>0</v>
      </c>
      <c r="CO2125" s="223">
        <f t="shared" si="301"/>
        <v>0</v>
      </c>
      <c r="CP2125" s="223">
        <f t="shared" si="302"/>
        <v>0</v>
      </c>
      <c r="CQ2125" s="223">
        <f t="shared" si="303"/>
        <v>0</v>
      </c>
      <c r="CR2125" s="222"/>
      <c r="CS2125" s="222"/>
      <c r="CT2125" s="222"/>
      <c r="CU2125" s="222"/>
      <c r="CV2125" s="222"/>
      <c r="CW2125" s="222"/>
      <c r="CX2125" s="222"/>
      <c r="CY2125" s="222"/>
      <c r="CZ2125" s="222"/>
      <c r="DA2125" s="222"/>
      <c r="DB2125" s="224">
        <f t="shared" si="304"/>
        <v>0</v>
      </c>
      <c r="DC2125" s="224">
        <f t="shared" si="305"/>
        <v>0</v>
      </c>
      <c r="DD2125" s="224">
        <f t="shared" si="306"/>
        <v>0</v>
      </c>
      <c r="DE2125" s="225">
        <f t="shared" si="307"/>
        <v>0</v>
      </c>
      <c r="DF2125" s="222"/>
      <c r="DG2125" s="222"/>
    </row>
    <row r="2126" spans="90:111" x14ac:dyDescent="0.25">
      <c r="CL2126" s="223">
        <f t="shared" si="299"/>
        <v>0</v>
      </c>
      <c r="CM2126" s="223">
        <f t="shared" si="300"/>
        <v>0</v>
      </c>
      <c r="CN2126" s="223">
        <f t="shared" si="301"/>
        <v>0</v>
      </c>
      <c r="CO2126" s="223">
        <f t="shared" si="301"/>
        <v>0</v>
      </c>
      <c r="CP2126" s="223">
        <f t="shared" si="302"/>
        <v>0</v>
      </c>
      <c r="CQ2126" s="223">
        <f t="shared" si="303"/>
        <v>0</v>
      </c>
      <c r="CR2126" s="222"/>
      <c r="CS2126" s="222"/>
      <c r="CT2126" s="222"/>
      <c r="CU2126" s="222"/>
      <c r="CV2126" s="222"/>
      <c r="CW2126" s="222"/>
      <c r="CX2126" s="222"/>
      <c r="CY2126" s="222"/>
      <c r="CZ2126" s="222"/>
      <c r="DA2126" s="222"/>
      <c r="DB2126" s="224">
        <f t="shared" si="304"/>
        <v>0</v>
      </c>
      <c r="DC2126" s="224">
        <f t="shared" si="305"/>
        <v>0</v>
      </c>
      <c r="DD2126" s="224">
        <f t="shared" si="306"/>
        <v>0</v>
      </c>
      <c r="DE2126" s="225">
        <f t="shared" si="307"/>
        <v>0</v>
      </c>
      <c r="DF2126" s="222"/>
      <c r="DG2126" s="222"/>
    </row>
    <row r="2127" spans="90:111" x14ac:dyDescent="0.25">
      <c r="CL2127" s="223">
        <f t="shared" si="299"/>
        <v>0</v>
      </c>
      <c r="CM2127" s="223">
        <f t="shared" si="300"/>
        <v>0</v>
      </c>
      <c r="CN2127" s="223">
        <f t="shared" si="301"/>
        <v>0</v>
      </c>
      <c r="CO2127" s="223">
        <f t="shared" si="301"/>
        <v>0</v>
      </c>
      <c r="CP2127" s="223">
        <f t="shared" si="302"/>
        <v>0</v>
      </c>
      <c r="CQ2127" s="223">
        <f t="shared" si="303"/>
        <v>0</v>
      </c>
      <c r="CR2127" s="222"/>
      <c r="CS2127" s="222"/>
      <c r="CT2127" s="222"/>
      <c r="CU2127" s="222"/>
      <c r="CV2127" s="222"/>
      <c r="CW2127" s="222"/>
      <c r="CX2127" s="222"/>
      <c r="CY2127" s="222"/>
      <c r="CZ2127" s="222"/>
      <c r="DA2127" s="222"/>
      <c r="DB2127" s="224">
        <f t="shared" si="304"/>
        <v>0</v>
      </c>
      <c r="DC2127" s="224">
        <f t="shared" si="305"/>
        <v>0</v>
      </c>
      <c r="DD2127" s="224">
        <f t="shared" si="306"/>
        <v>0</v>
      </c>
      <c r="DE2127" s="225">
        <f t="shared" si="307"/>
        <v>0</v>
      </c>
      <c r="DF2127" s="222"/>
      <c r="DG2127" s="222"/>
    </row>
    <row r="2128" spans="90:111" x14ac:dyDescent="0.25">
      <c r="CL2128" s="223">
        <f t="shared" si="299"/>
        <v>0</v>
      </c>
      <c r="CM2128" s="223">
        <f t="shared" si="300"/>
        <v>0</v>
      </c>
      <c r="CN2128" s="223">
        <f t="shared" si="301"/>
        <v>0</v>
      </c>
      <c r="CO2128" s="223">
        <f t="shared" si="301"/>
        <v>0</v>
      </c>
      <c r="CP2128" s="223">
        <f t="shared" si="302"/>
        <v>0</v>
      </c>
      <c r="CQ2128" s="223">
        <f t="shared" si="303"/>
        <v>0</v>
      </c>
      <c r="CR2128" s="222"/>
      <c r="CS2128" s="222"/>
      <c r="CT2128" s="222"/>
      <c r="CU2128" s="222"/>
      <c r="CV2128" s="222"/>
      <c r="CW2128" s="222"/>
      <c r="CX2128" s="222"/>
      <c r="CY2128" s="222"/>
      <c r="CZ2128" s="222"/>
      <c r="DA2128" s="222"/>
      <c r="DB2128" s="224">
        <f t="shared" si="304"/>
        <v>0</v>
      </c>
      <c r="DC2128" s="224">
        <f t="shared" si="305"/>
        <v>0</v>
      </c>
      <c r="DD2128" s="224">
        <f t="shared" si="306"/>
        <v>0</v>
      </c>
      <c r="DE2128" s="225">
        <f t="shared" si="307"/>
        <v>0</v>
      </c>
      <c r="DF2128" s="222"/>
      <c r="DG2128" s="222"/>
    </row>
    <row r="2129" spans="90:111" x14ac:dyDescent="0.25">
      <c r="CL2129" s="223">
        <f t="shared" si="299"/>
        <v>0</v>
      </c>
      <c r="CM2129" s="223">
        <f t="shared" si="300"/>
        <v>0</v>
      </c>
      <c r="CN2129" s="223">
        <f t="shared" si="301"/>
        <v>0</v>
      </c>
      <c r="CO2129" s="223">
        <f t="shared" si="301"/>
        <v>0</v>
      </c>
      <c r="CP2129" s="223">
        <f t="shared" si="302"/>
        <v>0</v>
      </c>
      <c r="CQ2129" s="223">
        <f t="shared" si="303"/>
        <v>0</v>
      </c>
      <c r="CR2129" s="222"/>
      <c r="CS2129" s="222"/>
      <c r="CT2129" s="222"/>
      <c r="CU2129" s="222"/>
      <c r="CV2129" s="222"/>
      <c r="CW2129" s="222"/>
      <c r="CX2129" s="222"/>
      <c r="CY2129" s="222"/>
      <c r="CZ2129" s="222"/>
      <c r="DA2129" s="222"/>
      <c r="DB2129" s="224">
        <f t="shared" si="304"/>
        <v>0</v>
      </c>
      <c r="DC2129" s="224">
        <f t="shared" si="305"/>
        <v>0</v>
      </c>
      <c r="DD2129" s="224">
        <f t="shared" si="306"/>
        <v>0</v>
      </c>
      <c r="DE2129" s="225">
        <f t="shared" si="307"/>
        <v>0</v>
      </c>
      <c r="DF2129" s="222"/>
      <c r="DG2129" s="222"/>
    </row>
    <row r="2130" spans="90:111" x14ac:dyDescent="0.25">
      <c r="CL2130" s="223">
        <f t="shared" si="299"/>
        <v>0</v>
      </c>
      <c r="CM2130" s="223">
        <f t="shared" si="300"/>
        <v>0</v>
      </c>
      <c r="CN2130" s="223">
        <f t="shared" si="301"/>
        <v>0</v>
      </c>
      <c r="CO2130" s="223">
        <f t="shared" si="301"/>
        <v>0</v>
      </c>
      <c r="CP2130" s="223">
        <f t="shared" si="302"/>
        <v>0</v>
      </c>
      <c r="CQ2130" s="223">
        <f t="shared" si="303"/>
        <v>0</v>
      </c>
      <c r="CR2130" s="222"/>
      <c r="CS2130" s="222"/>
      <c r="CT2130" s="222"/>
      <c r="CU2130" s="222"/>
      <c r="CV2130" s="222"/>
      <c r="CW2130" s="222"/>
      <c r="CX2130" s="222"/>
      <c r="CY2130" s="222"/>
      <c r="CZ2130" s="222"/>
      <c r="DA2130" s="222"/>
      <c r="DB2130" s="224">
        <f t="shared" si="304"/>
        <v>0</v>
      </c>
      <c r="DC2130" s="224">
        <f t="shared" si="305"/>
        <v>0</v>
      </c>
      <c r="DD2130" s="224">
        <f t="shared" si="306"/>
        <v>0</v>
      </c>
      <c r="DE2130" s="225">
        <f t="shared" si="307"/>
        <v>0</v>
      </c>
      <c r="DF2130" s="222"/>
      <c r="DG2130" s="222"/>
    </row>
    <row r="2131" spans="90:111" x14ac:dyDescent="0.25">
      <c r="CL2131" s="223">
        <f t="shared" si="299"/>
        <v>0</v>
      </c>
      <c r="CM2131" s="223">
        <f t="shared" si="300"/>
        <v>0</v>
      </c>
      <c r="CN2131" s="223">
        <f t="shared" si="301"/>
        <v>0</v>
      </c>
      <c r="CO2131" s="223">
        <f t="shared" si="301"/>
        <v>0</v>
      </c>
      <c r="CP2131" s="223">
        <f t="shared" si="302"/>
        <v>0</v>
      </c>
      <c r="CQ2131" s="223">
        <f t="shared" si="303"/>
        <v>0</v>
      </c>
      <c r="CR2131" s="222"/>
      <c r="CS2131" s="222"/>
      <c r="CT2131" s="222"/>
      <c r="CU2131" s="222"/>
      <c r="CV2131" s="222"/>
      <c r="CW2131" s="222"/>
      <c r="CX2131" s="222"/>
      <c r="CY2131" s="222"/>
      <c r="CZ2131" s="222"/>
      <c r="DA2131" s="222"/>
      <c r="DB2131" s="224">
        <f t="shared" si="304"/>
        <v>0</v>
      </c>
      <c r="DC2131" s="224">
        <f t="shared" si="305"/>
        <v>0</v>
      </c>
      <c r="DD2131" s="224">
        <f t="shared" si="306"/>
        <v>0</v>
      </c>
      <c r="DE2131" s="225">
        <f t="shared" si="307"/>
        <v>0</v>
      </c>
      <c r="DF2131" s="222"/>
      <c r="DG2131" s="222"/>
    </row>
    <row r="2132" spans="90:111" x14ac:dyDescent="0.25">
      <c r="CL2132" s="223">
        <f t="shared" si="299"/>
        <v>0</v>
      </c>
      <c r="CM2132" s="223">
        <f t="shared" si="300"/>
        <v>0</v>
      </c>
      <c r="CN2132" s="223">
        <f t="shared" si="301"/>
        <v>0</v>
      </c>
      <c r="CO2132" s="223">
        <f t="shared" si="301"/>
        <v>0</v>
      </c>
      <c r="CP2132" s="223">
        <f t="shared" si="302"/>
        <v>0</v>
      </c>
      <c r="CQ2132" s="223">
        <f t="shared" si="303"/>
        <v>0</v>
      </c>
      <c r="CR2132" s="222"/>
      <c r="CS2132" s="222"/>
      <c r="CT2132" s="222"/>
      <c r="CU2132" s="222"/>
      <c r="CV2132" s="222"/>
      <c r="CW2132" s="222"/>
      <c r="CX2132" s="222"/>
      <c r="CY2132" s="222"/>
      <c r="CZ2132" s="222"/>
      <c r="DA2132" s="222"/>
      <c r="DB2132" s="224">
        <f t="shared" si="304"/>
        <v>0</v>
      </c>
      <c r="DC2132" s="224">
        <f t="shared" si="305"/>
        <v>0</v>
      </c>
      <c r="DD2132" s="224">
        <f t="shared" si="306"/>
        <v>0</v>
      </c>
      <c r="DE2132" s="225">
        <f t="shared" si="307"/>
        <v>0</v>
      </c>
      <c r="DF2132" s="222"/>
      <c r="DG2132" s="222"/>
    </row>
    <row r="2133" spans="90:111" x14ac:dyDescent="0.25">
      <c r="CL2133" s="223">
        <f t="shared" si="299"/>
        <v>0</v>
      </c>
      <c r="CM2133" s="223">
        <f t="shared" si="300"/>
        <v>0</v>
      </c>
      <c r="CN2133" s="223">
        <f t="shared" si="301"/>
        <v>0</v>
      </c>
      <c r="CO2133" s="223">
        <f t="shared" si="301"/>
        <v>0</v>
      </c>
      <c r="CP2133" s="223">
        <f t="shared" si="302"/>
        <v>0</v>
      </c>
      <c r="CQ2133" s="223">
        <f t="shared" si="303"/>
        <v>0</v>
      </c>
      <c r="CR2133" s="222"/>
      <c r="CS2133" s="222"/>
      <c r="CT2133" s="222"/>
      <c r="CU2133" s="222"/>
      <c r="CV2133" s="222"/>
      <c r="CW2133" s="222"/>
      <c r="CX2133" s="222"/>
      <c r="CY2133" s="222"/>
      <c r="CZ2133" s="222"/>
      <c r="DA2133" s="222"/>
      <c r="DB2133" s="224">
        <f t="shared" si="304"/>
        <v>0</v>
      </c>
      <c r="DC2133" s="224">
        <f t="shared" si="305"/>
        <v>0</v>
      </c>
      <c r="DD2133" s="224">
        <f t="shared" si="306"/>
        <v>0</v>
      </c>
      <c r="DE2133" s="225">
        <f t="shared" si="307"/>
        <v>0</v>
      </c>
      <c r="DF2133" s="222"/>
      <c r="DG2133" s="222"/>
    </row>
    <row r="2134" spans="90:111" x14ac:dyDescent="0.25">
      <c r="CL2134" s="223">
        <f t="shared" si="299"/>
        <v>0</v>
      </c>
      <c r="CM2134" s="223">
        <f t="shared" si="300"/>
        <v>0</v>
      </c>
      <c r="CN2134" s="223">
        <f t="shared" si="301"/>
        <v>0</v>
      </c>
      <c r="CO2134" s="223">
        <f t="shared" si="301"/>
        <v>0</v>
      </c>
      <c r="CP2134" s="223">
        <f t="shared" si="302"/>
        <v>0</v>
      </c>
      <c r="CQ2134" s="223">
        <f t="shared" si="303"/>
        <v>0</v>
      </c>
      <c r="CR2134" s="222"/>
      <c r="CS2134" s="222"/>
      <c r="CT2134" s="222"/>
      <c r="CU2134" s="222"/>
      <c r="CV2134" s="222"/>
      <c r="CW2134" s="222"/>
      <c r="CX2134" s="222"/>
      <c r="CY2134" s="222"/>
      <c r="CZ2134" s="222"/>
      <c r="DA2134" s="222"/>
      <c r="DB2134" s="224">
        <f t="shared" si="304"/>
        <v>0</v>
      </c>
      <c r="DC2134" s="224">
        <f t="shared" si="305"/>
        <v>0</v>
      </c>
      <c r="DD2134" s="224">
        <f t="shared" si="306"/>
        <v>0</v>
      </c>
      <c r="DE2134" s="225">
        <f t="shared" si="307"/>
        <v>0</v>
      </c>
      <c r="DF2134" s="222"/>
      <c r="DG2134" s="222"/>
    </row>
    <row r="2135" spans="90:111" x14ac:dyDescent="0.25">
      <c r="CL2135" s="223">
        <f t="shared" si="299"/>
        <v>0</v>
      </c>
      <c r="CM2135" s="223">
        <f t="shared" si="300"/>
        <v>0</v>
      </c>
      <c r="CN2135" s="223">
        <f t="shared" si="301"/>
        <v>0</v>
      </c>
      <c r="CO2135" s="223">
        <f t="shared" si="301"/>
        <v>0</v>
      </c>
      <c r="CP2135" s="223">
        <f t="shared" si="302"/>
        <v>0</v>
      </c>
      <c r="CQ2135" s="223">
        <f t="shared" si="303"/>
        <v>0</v>
      </c>
      <c r="CR2135" s="222"/>
      <c r="CS2135" s="222"/>
      <c r="CT2135" s="222"/>
      <c r="CU2135" s="222"/>
      <c r="CV2135" s="222"/>
      <c r="CW2135" s="222"/>
      <c r="CX2135" s="222"/>
      <c r="CY2135" s="222"/>
      <c r="CZ2135" s="222"/>
      <c r="DA2135" s="222"/>
      <c r="DB2135" s="224">
        <f t="shared" si="304"/>
        <v>0</v>
      </c>
      <c r="DC2135" s="224">
        <f t="shared" si="305"/>
        <v>0</v>
      </c>
      <c r="DD2135" s="224">
        <f t="shared" si="306"/>
        <v>0</v>
      </c>
      <c r="DE2135" s="225">
        <f t="shared" si="307"/>
        <v>0</v>
      </c>
      <c r="DF2135" s="222"/>
      <c r="DG2135" s="222"/>
    </row>
    <row r="2136" spans="90:111" x14ac:dyDescent="0.25">
      <c r="CL2136" s="223">
        <f t="shared" si="299"/>
        <v>0</v>
      </c>
      <c r="CM2136" s="223">
        <f t="shared" si="300"/>
        <v>0</v>
      </c>
      <c r="CN2136" s="223">
        <f t="shared" si="301"/>
        <v>0</v>
      </c>
      <c r="CO2136" s="223">
        <f t="shared" si="301"/>
        <v>0</v>
      </c>
      <c r="CP2136" s="223">
        <f t="shared" si="302"/>
        <v>0</v>
      </c>
      <c r="CQ2136" s="223">
        <f t="shared" si="303"/>
        <v>0</v>
      </c>
      <c r="CR2136" s="222"/>
      <c r="CS2136" s="222"/>
      <c r="CT2136" s="222"/>
      <c r="CU2136" s="222"/>
      <c r="CV2136" s="222"/>
      <c r="CW2136" s="222"/>
      <c r="CX2136" s="222"/>
      <c r="CY2136" s="222"/>
      <c r="CZ2136" s="222"/>
      <c r="DA2136" s="222"/>
      <c r="DB2136" s="224">
        <f t="shared" si="304"/>
        <v>0</v>
      </c>
      <c r="DC2136" s="224">
        <f t="shared" si="305"/>
        <v>0</v>
      </c>
      <c r="DD2136" s="224">
        <f t="shared" si="306"/>
        <v>0</v>
      </c>
      <c r="DE2136" s="225">
        <f t="shared" si="307"/>
        <v>0</v>
      </c>
      <c r="DF2136" s="222"/>
      <c r="DG2136" s="222"/>
    </row>
    <row r="2137" spans="90:111" x14ac:dyDescent="0.25">
      <c r="CL2137" s="223">
        <f t="shared" si="299"/>
        <v>0</v>
      </c>
      <c r="CM2137" s="223">
        <f t="shared" si="300"/>
        <v>0</v>
      </c>
      <c r="CN2137" s="223">
        <f t="shared" si="301"/>
        <v>0</v>
      </c>
      <c r="CO2137" s="223">
        <f t="shared" si="301"/>
        <v>0</v>
      </c>
      <c r="CP2137" s="223">
        <f t="shared" si="302"/>
        <v>0</v>
      </c>
      <c r="CQ2137" s="223">
        <f t="shared" si="303"/>
        <v>0</v>
      </c>
      <c r="CR2137" s="222"/>
      <c r="CS2137" s="222"/>
      <c r="CT2137" s="222"/>
      <c r="CU2137" s="222"/>
      <c r="CV2137" s="222"/>
      <c r="CW2137" s="222"/>
      <c r="CX2137" s="222"/>
      <c r="CY2137" s="222"/>
      <c r="CZ2137" s="222"/>
      <c r="DA2137" s="222"/>
      <c r="DB2137" s="224">
        <f t="shared" si="304"/>
        <v>0</v>
      </c>
      <c r="DC2137" s="224">
        <f t="shared" si="305"/>
        <v>0</v>
      </c>
      <c r="DD2137" s="224">
        <f t="shared" si="306"/>
        <v>0</v>
      </c>
      <c r="DE2137" s="225">
        <f t="shared" si="307"/>
        <v>0</v>
      </c>
      <c r="DF2137" s="222"/>
      <c r="DG2137" s="222"/>
    </row>
    <row r="2138" spans="90:111" x14ac:dyDescent="0.25">
      <c r="CL2138" s="223">
        <f t="shared" si="299"/>
        <v>0</v>
      </c>
      <c r="CM2138" s="223">
        <f t="shared" si="300"/>
        <v>0</v>
      </c>
      <c r="CN2138" s="223">
        <f t="shared" si="301"/>
        <v>0</v>
      </c>
      <c r="CO2138" s="223">
        <f t="shared" si="301"/>
        <v>0</v>
      </c>
      <c r="CP2138" s="223">
        <f t="shared" si="302"/>
        <v>0</v>
      </c>
      <c r="CQ2138" s="223">
        <f t="shared" si="303"/>
        <v>0</v>
      </c>
      <c r="CR2138" s="222"/>
      <c r="CS2138" s="222"/>
      <c r="CT2138" s="222"/>
      <c r="CU2138" s="222"/>
      <c r="CV2138" s="222"/>
      <c r="CW2138" s="222"/>
      <c r="CX2138" s="222"/>
      <c r="CY2138" s="222"/>
      <c r="CZ2138" s="222"/>
      <c r="DA2138" s="222"/>
      <c r="DB2138" s="224">
        <f t="shared" si="304"/>
        <v>0</v>
      </c>
      <c r="DC2138" s="224">
        <f t="shared" si="305"/>
        <v>0</v>
      </c>
      <c r="DD2138" s="224">
        <f t="shared" si="306"/>
        <v>0</v>
      </c>
      <c r="DE2138" s="225">
        <f t="shared" si="307"/>
        <v>0</v>
      </c>
      <c r="DF2138" s="222"/>
      <c r="DG2138" s="222"/>
    </row>
    <row r="2139" spans="90:111" x14ac:dyDescent="0.25">
      <c r="CL2139" s="223">
        <f t="shared" si="299"/>
        <v>0</v>
      </c>
      <c r="CM2139" s="223">
        <f t="shared" si="300"/>
        <v>0</v>
      </c>
      <c r="CN2139" s="223">
        <f t="shared" si="301"/>
        <v>0</v>
      </c>
      <c r="CO2139" s="223">
        <f t="shared" si="301"/>
        <v>0</v>
      </c>
      <c r="CP2139" s="223">
        <f t="shared" si="302"/>
        <v>0</v>
      </c>
      <c r="CQ2139" s="223">
        <f t="shared" si="303"/>
        <v>0</v>
      </c>
      <c r="CR2139" s="222"/>
      <c r="CS2139" s="222"/>
      <c r="CT2139" s="222"/>
      <c r="CU2139" s="222"/>
      <c r="CV2139" s="222"/>
      <c r="CW2139" s="222"/>
      <c r="CX2139" s="222"/>
      <c r="CY2139" s="222"/>
      <c r="CZ2139" s="222"/>
      <c r="DA2139" s="222"/>
      <c r="DB2139" s="224">
        <f t="shared" si="304"/>
        <v>0</v>
      </c>
      <c r="DC2139" s="224">
        <f t="shared" si="305"/>
        <v>0</v>
      </c>
      <c r="DD2139" s="224">
        <f t="shared" si="306"/>
        <v>0</v>
      </c>
      <c r="DE2139" s="225">
        <f t="shared" si="307"/>
        <v>0</v>
      </c>
      <c r="DF2139" s="222"/>
      <c r="DG2139" s="222"/>
    </row>
    <row r="2140" spans="90:111" x14ac:dyDescent="0.25">
      <c r="CL2140" s="223">
        <f t="shared" si="299"/>
        <v>0</v>
      </c>
      <c r="CM2140" s="223">
        <f t="shared" si="300"/>
        <v>0</v>
      </c>
      <c r="CN2140" s="223">
        <f t="shared" si="301"/>
        <v>0</v>
      </c>
      <c r="CO2140" s="223">
        <f t="shared" si="301"/>
        <v>0</v>
      </c>
      <c r="CP2140" s="223">
        <f t="shared" si="302"/>
        <v>0</v>
      </c>
      <c r="CQ2140" s="223">
        <f t="shared" si="303"/>
        <v>0</v>
      </c>
      <c r="CR2140" s="222"/>
      <c r="CS2140" s="222"/>
      <c r="CT2140" s="222"/>
      <c r="CU2140" s="222"/>
      <c r="CV2140" s="222"/>
      <c r="CW2140" s="222"/>
      <c r="CX2140" s="222"/>
      <c r="CY2140" s="222"/>
      <c r="CZ2140" s="222"/>
      <c r="DA2140" s="222"/>
      <c r="DB2140" s="224">
        <f t="shared" si="304"/>
        <v>0</v>
      </c>
      <c r="DC2140" s="224">
        <f t="shared" si="305"/>
        <v>0</v>
      </c>
      <c r="DD2140" s="224">
        <f t="shared" si="306"/>
        <v>0</v>
      </c>
      <c r="DE2140" s="225">
        <f t="shared" si="307"/>
        <v>0</v>
      </c>
      <c r="DF2140" s="222"/>
      <c r="DG2140" s="222"/>
    </row>
    <row r="2141" spans="90:111" x14ac:dyDescent="0.25">
      <c r="CL2141" s="223">
        <f t="shared" si="299"/>
        <v>0</v>
      </c>
      <c r="CM2141" s="223">
        <f t="shared" si="300"/>
        <v>0</v>
      </c>
      <c r="CN2141" s="223">
        <f t="shared" si="301"/>
        <v>0</v>
      </c>
      <c r="CO2141" s="223">
        <f t="shared" si="301"/>
        <v>0</v>
      </c>
      <c r="CP2141" s="223">
        <f t="shared" si="302"/>
        <v>0</v>
      </c>
      <c r="CQ2141" s="223">
        <f t="shared" si="303"/>
        <v>0</v>
      </c>
      <c r="CR2141" s="222"/>
      <c r="CS2141" s="222"/>
      <c r="CT2141" s="222"/>
      <c r="CU2141" s="222"/>
      <c r="CV2141" s="222"/>
      <c r="CW2141" s="222"/>
      <c r="CX2141" s="222"/>
      <c r="CY2141" s="222"/>
      <c r="CZ2141" s="222"/>
      <c r="DA2141" s="222"/>
      <c r="DB2141" s="224">
        <f t="shared" si="304"/>
        <v>0</v>
      </c>
      <c r="DC2141" s="224">
        <f t="shared" si="305"/>
        <v>0</v>
      </c>
      <c r="DD2141" s="224">
        <f t="shared" si="306"/>
        <v>0</v>
      </c>
      <c r="DE2141" s="225">
        <f t="shared" si="307"/>
        <v>0</v>
      </c>
      <c r="DF2141" s="222"/>
      <c r="DG2141" s="222"/>
    </row>
    <row r="2142" spans="90:111" x14ac:dyDescent="0.25">
      <c r="CL2142" s="223">
        <f t="shared" si="299"/>
        <v>0</v>
      </c>
      <c r="CM2142" s="223">
        <f t="shared" si="300"/>
        <v>0</v>
      </c>
      <c r="CN2142" s="223">
        <f t="shared" si="301"/>
        <v>0</v>
      </c>
      <c r="CO2142" s="223">
        <f t="shared" si="301"/>
        <v>0</v>
      </c>
      <c r="CP2142" s="223">
        <f t="shared" si="302"/>
        <v>0</v>
      </c>
      <c r="CQ2142" s="223">
        <f t="shared" si="303"/>
        <v>0</v>
      </c>
      <c r="CR2142" s="222"/>
      <c r="CS2142" s="222"/>
      <c r="CT2142" s="222"/>
      <c r="CU2142" s="222"/>
      <c r="CV2142" s="222"/>
      <c r="CW2142" s="222"/>
      <c r="CX2142" s="222"/>
      <c r="CY2142" s="222"/>
      <c r="CZ2142" s="222"/>
      <c r="DA2142" s="222"/>
      <c r="DB2142" s="224">
        <f t="shared" si="304"/>
        <v>0</v>
      </c>
      <c r="DC2142" s="224">
        <f t="shared" si="305"/>
        <v>0</v>
      </c>
      <c r="DD2142" s="224">
        <f t="shared" si="306"/>
        <v>0</v>
      </c>
      <c r="DE2142" s="225">
        <f t="shared" si="307"/>
        <v>0</v>
      </c>
      <c r="DF2142" s="222"/>
      <c r="DG2142" s="222"/>
    </row>
    <row r="2143" spans="90:111" x14ac:dyDescent="0.25">
      <c r="CL2143" s="223">
        <f t="shared" si="299"/>
        <v>0</v>
      </c>
      <c r="CM2143" s="223">
        <f t="shared" si="300"/>
        <v>0</v>
      </c>
      <c r="CN2143" s="223">
        <f t="shared" si="301"/>
        <v>0</v>
      </c>
      <c r="CO2143" s="223">
        <f t="shared" si="301"/>
        <v>0</v>
      </c>
      <c r="CP2143" s="223">
        <f t="shared" si="302"/>
        <v>0</v>
      </c>
      <c r="CQ2143" s="223">
        <f t="shared" si="303"/>
        <v>0</v>
      </c>
      <c r="CR2143" s="222"/>
      <c r="CS2143" s="222"/>
      <c r="CT2143" s="222"/>
      <c r="CU2143" s="222"/>
      <c r="CV2143" s="222"/>
      <c r="CW2143" s="222"/>
      <c r="CX2143" s="222"/>
      <c r="CY2143" s="222"/>
      <c r="CZ2143" s="222"/>
      <c r="DA2143" s="222"/>
      <c r="DB2143" s="224">
        <f t="shared" si="304"/>
        <v>0</v>
      </c>
      <c r="DC2143" s="224">
        <f t="shared" si="305"/>
        <v>0</v>
      </c>
      <c r="DD2143" s="224">
        <f t="shared" si="306"/>
        <v>0</v>
      </c>
      <c r="DE2143" s="225">
        <f t="shared" si="307"/>
        <v>0</v>
      </c>
      <c r="DF2143" s="222"/>
      <c r="DG2143" s="222"/>
    </row>
    <row r="2144" spans="90:111" x14ac:dyDescent="0.25">
      <c r="CL2144" s="223">
        <f t="shared" si="299"/>
        <v>0</v>
      </c>
      <c r="CM2144" s="223">
        <f t="shared" si="300"/>
        <v>0</v>
      </c>
      <c r="CN2144" s="223">
        <f t="shared" si="301"/>
        <v>0</v>
      </c>
      <c r="CO2144" s="223">
        <f t="shared" si="301"/>
        <v>0</v>
      </c>
      <c r="CP2144" s="223">
        <f t="shared" si="302"/>
        <v>0</v>
      </c>
      <c r="CQ2144" s="223">
        <f t="shared" si="303"/>
        <v>0</v>
      </c>
      <c r="CR2144" s="222"/>
      <c r="CS2144" s="222"/>
      <c r="CT2144" s="222"/>
      <c r="CU2144" s="222"/>
      <c r="CV2144" s="222"/>
      <c r="CW2144" s="222"/>
      <c r="CX2144" s="222"/>
      <c r="CY2144" s="222"/>
      <c r="CZ2144" s="222"/>
      <c r="DA2144" s="222"/>
      <c r="DB2144" s="224">
        <f t="shared" si="304"/>
        <v>0</v>
      </c>
      <c r="DC2144" s="224">
        <f t="shared" si="305"/>
        <v>0</v>
      </c>
      <c r="DD2144" s="224">
        <f t="shared" si="306"/>
        <v>0</v>
      </c>
      <c r="DE2144" s="225">
        <f t="shared" si="307"/>
        <v>0</v>
      </c>
      <c r="DF2144" s="222"/>
      <c r="DG2144" s="222"/>
    </row>
    <row r="2145" spans="90:111" x14ac:dyDescent="0.25">
      <c r="CL2145" s="223">
        <f t="shared" si="299"/>
        <v>0</v>
      </c>
      <c r="CM2145" s="223">
        <f t="shared" si="300"/>
        <v>0</v>
      </c>
      <c r="CN2145" s="223">
        <f t="shared" si="301"/>
        <v>0</v>
      </c>
      <c r="CO2145" s="223">
        <f t="shared" si="301"/>
        <v>0</v>
      </c>
      <c r="CP2145" s="223">
        <f t="shared" si="302"/>
        <v>0</v>
      </c>
      <c r="CQ2145" s="223">
        <f t="shared" si="303"/>
        <v>0</v>
      </c>
      <c r="CR2145" s="222"/>
      <c r="CS2145" s="222"/>
      <c r="CT2145" s="222"/>
      <c r="CU2145" s="222"/>
      <c r="CV2145" s="222"/>
      <c r="CW2145" s="222"/>
      <c r="CX2145" s="222"/>
      <c r="CY2145" s="222"/>
      <c r="CZ2145" s="222"/>
      <c r="DA2145" s="222"/>
      <c r="DB2145" s="224">
        <f t="shared" si="304"/>
        <v>0</v>
      </c>
      <c r="DC2145" s="224">
        <f t="shared" si="305"/>
        <v>0</v>
      </c>
      <c r="DD2145" s="224">
        <f t="shared" si="306"/>
        <v>0</v>
      </c>
      <c r="DE2145" s="225">
        <f t="shared" si="307"/>
        <v>0</v>
      </c>
      <c r="DF2145" s="222"/>
      <c r="DG2145" s="222"/>
    </row>
    <row r="2146" spans="90:111" x14ac:dyDescent="0.25">
      <c r="CL2146" s="223">
        <f t="shared" si="299"/>
        <v>0</v>
      </c>
      <c r="CM2146" s="223">
        <f t="shared" si="300"/>
        <v>0</v>
      </c>
      <c r="CN2146" s="223">
        <f t="shared" si="301"/>
        <v>0</v>
      </c>
      <c r="CO2146" s="223">
        <f t="shared" si="301"/>
        <v>0</v>
      </c>
      <c r="CP2146" s="223">
        <f t="shared" si="302"/>
        <v>0</v>
      </c>
      <c r="CQ2146" s="223">
        <f t="shared" si="303"/>
        <v>0</v>
      </c>
      <c r="CR2146" s="222"/>
      <c r="CS2146" s="222"/>
      <c r="CT2146" s="222"/>
      <c r="CU2146" s="222"/>
      <c r="CV2146" s="222"/>
      <c r="CW2146" s="222"/>
      <c r="CX2146" s="222"/>
      <c r="CY2146" s="222"/>
      <c r="CZ2146" s="222"/>
      <c r="DA2146" s="222"/>
      <c r="DB2146" s="224">
        <f t="shared" si="304"/>
        <v>0</v>
      </c>
      <c r="DC2146" s="224">
        <f t="shared" si="305"/>
        <v>0</v>
      </c>
      <c r="DD2146" s="224">
        <f t="shared" si="306"/>
        <v>0</v>
      </c>
      <c r="DE2146" s="225">
        <f t="shared" si="307"/>
        <v>0</v>
      </c>
      <c r="DF2146" s="222"/>
      <c r="DG2146" s="222"/>
    </row>
    <row r="2147" spans="90:111" x14ac:dyDescent="0.25">
      <c r="CL2147" s="223">
        <f t="shared" si="299"/>
        <v>0</v>
      </c>
      <c r="CM2147" s="223">
        <f t="shared" si="300"/>
        <v>0</v>
      </c>
      <c r="CN2147" s="223">
        <f t="shared" si="301"/>
        <v>0</v>
      </c>
      <c r="CO2147" s="223">
        <f t="shared" si="301"/>
        <v>0</v>
      </c>
      <c r="CP2147" s="223">
        <f t="shared" si="302"/>
        <v>0</v>
      </c>
      <c r="CQ2147" s="223">
        <f t="shared" si="303"/>
        <v>0</v>
      </c>
      <c r="CR2147" s="222"/>
      <c r="CS2147" s="222"/>
      <c r="CT2147" s="222"/>
      <c r="CU2147" s="222"/>
      <c r="CV2147" s="222"/>
      <c r="CW2147" s="222"/>
      <c r="CX2147" s="222"/>
      <c r="CY2147" s="222"/>
      <c r="CZ2147" s="222"/>
      <c r="DA2147" s="222"/>
      <c r="DB2147" s="224">
        <f t="shared" si="304"/>
        <v>0</v>
      </c>
      <c r="DC2147" s="224">
        <f t="shared" si="305"/>
        <v>0</v>
      </c>
      <c r="DD2147" s="224">
        <f t="shared" si="306"/>
        <v>0</v>
      </c>
      <c r="DE2147" s="225">
        <f t="shared" si="307"/>
        <v>0</v>
      </c>
      <c r="DF2147" s="222"/>
      <c r="DG2147" s="222"/>
    </row>
    <row r="2148" spans="90:111" x14ac:dyDescent="0.25">
      <c r="CL2148" s="223">
        <f t="shared" si="299"/>
        <v>0</v>
      </c>
      <c r="CM2148" s="223">
        <f t="shared" si="300"/>
        <v>0</v>
      </c>
      <c r="CN2148" s="223">
        <f t="shared" si="301"/>
        <v>0</v>
      </c>
      <c r="CO2148" s="223">
        <f t="shared" si="301"/>
        <v>0</v>
      </c>
      <c r="CP2148" s="223">
        <f t="shared" si="302"/>
        <v>0</v>
      </c>
      <c r="CQ2148" s="223">
        <f t="shared" si="303"/>
        <v>0</v>
      </c>
      <c r="CR2148" s="222"/>
      <c r="CS2148" s="222"/>
      <c r="CT2148" s="222"/>
      <c r="CU2148" s="222"/>
      <c r="CV2148" s="222"/>
      <c r="CW2148" s="222"/>
      <c r="CX2148" s="222"/>
      <c r="CY2148" s="222"/>
      <c r="CZ2148" s="222"/>
      <c r="DA2148" s="222"/>
      <c r="DB2148" s="224">
        <f t="shared" si="304"/>
        <v>0</v>
      </c>
      <c r="DC2148" s="224">
        <f t="shared" si="305"/>
        <v>0</v>
      </c>
      <c r="DD2148" s="224">
        <f t="shared" si="306"/>
        <v>0</v>
      </c>
      <c r="DE2148" s="225">
        <f t="shared" si="307"/>
        <v>0</v>
      </c>
      <c r="DF2148" s="222"/>
      <c r="DG2148" s="222"/>
    </row>
    <row r="2149" spans="90:111" x14ac:dyDescent="0.25">
      <c r="CL2149" s="223">
        <f t="shared" si="299"/>
        <v>0</v>
      </c>
      <c r="CM2149" s="223">
        <f t="shared" si="300"/>
        <v>0</v>
      </c>
      <c r="CN2149" s="223">
        <f t="shared" si="301"/>
        <v>0</v>
      </c>
      <c r="CO2149" s="223">
        <f t="shared" si="301"/>
        <v>0</v>
      </c>
      <c r="CP2149" s="223">
        <f t="shared" si="302"/>
        <v>0</v>
      </c>
      <c r="CQ2149" s="223">
        <f t="shared" si="303"/>
        <v>0</v>
      </c>
      <c r="CR2149" s="222"/>
      <c r="CS2149" s="222"/>
      <c r="CT2149" s="222"/>
      <c r="CU2149" s="222"/>
      <c r="CV2149" s="222"/>
      <c r="CW2149" s="222"/>
      <c r="CX2149" s="222"/>
      <c r="CY2149" s="222"/>
      <c r="CZ2149" s="222"/>
      <c r="DA2149" s="222"/>
      <c r="DB2149" s="224">
        <f t="shared" si="304"/>
        <v>0</v>
      </c>
      <c r="DC2149" s="224">
        <f t="shared" si="305"/>
        <v>0</v>
      </c>
      <c r="DD2149" s="224">
        <f t="shared" si="306"/>
        <v>0</v>
      </c>
      <c r="DE2149" s="225">
        <f t="shared" si="307"/>
        <v>0</v>
      </c>
      <c r="DF2149" s="222"/>
      <c r="DG2149" s="222"/>
    </row>
    <row r="2150" spans="90:111" x14ac:dyDescent="0.25">
      <c r="CL2150" s="223">
        <f t="shared" si="299"/>
        <v>0</v>
      </c>
      <c r="CM2150" s="223">
        <f t="shared" si="300"/>
        <v>0</v>
      </c>
      <c r="CN2150" s="223">
        <f t="shared" si="301"/>
        <v>0</v>
      </c>
      <c r="CO2150" s="223">
        <f t="shared" si="301"/>
        <v>0</v>
      </c>
      <c r="CP2150" s="223">
        <f t="shared" si="302"/>
        <v>0</v>
      </c>
      <c r="CQ2150" s="223">
        <f t="shared" si="303"/>
        <v>0</v>
      </c>
      <c r="CR2150" s="222"/>
      <c r="CS2150" s="222"/>
      <c r="CT2150" s="222"/>
      <c r="CU2150" s="222"/>
      <c r="CV2150" s="222"/>
      <c r="CW2150" s="222"/>
      <c r="CX2150" s="222"/>
      <c r="CY2150" s="222"/>
      <c r="CZ2150" s="222"/>
      <c r="DA2150" s="222"/>
      <c r="DB2150" s="224">
        <f t="shared" si="304"/>
        <v>0</v>
      </c>
      <c r="DC2150" s="224">
        <f t="shared" si="305"/>
        <v>0</v>
      </c>
      <c r="DD2150" s="224">
        <f t="shared" si="306"/>
        <v>0</v>
      </c>
      <c r="DE2150" s="225">
        <f t="shared" si="307"/>
        <v>0</v>
      </c>
      <c r="DF2150" s="222"/>
      <c r="DG2150" s="222"/>
    </row>
    <row r="2151" spans="90:111" x14ac:dyDescent="0.25">
      <c r="CL2151" s="223">
        <f t="shared" si="299"/>
        <v>0</v>
      </c>
      <c r="CM2151" s="223">
        <f t="shared" si="300"/>
        <v>0</v>
      </c>
      <c r="CN2151" s="223">
        <f t="shared" si="301"/>
        <v>0</v>
      </c>
      <c r="CO2151" s="223">
        <f t="shared" si="301"/>
        <v>0</v>
      </c>
      <c r="CP2151" s="223">
        <f t="shared" si="302"/>
        <v>0</v>
      </c>
      <c r="CQ2151" s="223">
        <f t="shared" si="303"/>
        <v>0</v>
      </c>
      <c r="CR2151" s="222"/>
      <c r="CS2151" s="222"/>
      <c r="CT2151" s="222"/>
      <c r="CU2151" s="222"/>
      <c r="CV2151" s="222"/>
      <c r="CW2151" s="222"/>
      <c r="CX2151" s="222"/>
      <c r="CY2151" s="222"/>
      <c r="CZ2151" s="222"/>
      <c r="DA2151" s="222"/>
      <c r="DB2151" s="224">
        <f t="shared" si="304"/>
        <v>0</v>
      </c>
      <c r="DC2151" s="224">
        <f t="shared" si="305"/>
        <v>0</v>
      </c>
      <c r="DD2151" s="224">
        <f t="shared" si="306"/>
        <v>0</v>
      </c>
      <c r="DE2151" s="225">
        <f t="shared" si="307"/>
        <v>0</v>
      </c>
      <c r="DF2151" s="222"/>
      <c r="DG2151" s="222"/>
    </row>
    <row r="2152" spans="90:111" x14ac:dyDescent="0.25">
      <c r="CL2152" s="223">
        <f t="shared" si="299"/>
        <v>0</v>
      </c>
      <c r="CM2152" s="223">
        <f t="shared" si="300"/>
        <v>0</v>
      </c>
      <c r="CN2152" s="223">
        <f t="shared" si="301"/>
        <v>0</v>
      </c>
      <c r="CO2152" s="223">
        <f t="shared" si="301"/>
        <v>0</v>
      </c>
      <c r="CP2152" s="223">
        <f t="shared" si="302"/>
        <v>0</v>
      </c>
      <c r="CQ2152" s="223">
        <f t="shared" si="303"/>
        <v>0</v>
      </c>
      <c r="CR2152" s="222"/>
      <c r="CS2152" s="222"/>
      <c r="CT2152" s="222"/>
      <c r="CU2152" s="222"/>
      <c r="CV2152" s="222"/>
      <c r="CW2152" s="222"/>
      <c r="CX2152" s="222"/>
      <c r="CY2152" s="222"/>
      <c r="CZ2152" s="222"/>
      <c r="DA2152" s="222"/>
      <c r="DB2152" s="224">
        <f t="shared" si="304"/>
        <v>0</v>
      </c>
      <c r="DC2152" s="224">
        <f t="shared" si="305"/>
        <v>0</v>
      </c>
      <c r="DD2152" s="224">
        <f t="shared" si="306"/>
        <v>0</v>
      </c>
      <c r="DE2152" s="225">
        <f t="shared" si="307"/>
        <v>0</v>
      </c>
      <c r="DF2152" s="222"/>
      <c r="DG2152" s="222"/>
    </row>
    <row r="2153" spans="90:111" x14ac:dyDescent="0.25">
      <c r="CL2153" s="223">
        <f t="shared" si="299"/>
        <v>0</v>
      </c>
      <c r="CM2153" s="223">
        <f t="shared" si="300"/>
        <v>0</v>
      </c>
      <c r="CN2153" s="223">
        <f t="shared" si="301"/>
        <v>0</v>
      </c>
      <c r="CO2153" s="223">
        <f t="shared" si="301"/>
        <v>0</v>
      </c>
      <c r="CP2153" s="223">
        <f t="shared" si="302"/>
        <v>0</v>
      </c>
      <c r="CQ2153" s="223">
        <f t="shared" si="303"/>
        <v>0</v>
      </c>
      <c r="CR2153" s="222"/>
      <c r="CS2153" s="222"/>
      <c r="CT2153" s="222"/>
      <c r="CU2153" s="222"/>
      <c r="CV2153" s="222"/>
      <c r="CW2153" s="222"/>
      <c r="CX2153" s="222"/>
      <c r="CY2153" s="222"/>
      <c r="CZ2153" s="222"/>
      <c r="DA2153" s="222"/>
      <c r="DB2153" s="224">
        <f t="shared" si="304"/>
        <v>0</v>
      </c>
      <c r="DC2153" s="224">
        <f t="shared" si="305"/>
        <v>0</v>
      </c>
      <c r="DD2153" s="224">
        <f t="shared" si="306"/>
        <v>0</v>
      </c>
      <c r="DE2153" s="225">
        <f t="shared" si="307"/>
        <v>0</v>
      </c>
      <c r="DF2153" s="222"/>
      <c r="DG2153" s="222"/>
    </row>
    <row r="2154" spans="90:111" x14ac:dyDescent="0.25">
      <c r="CL2154" s="223">
        <f t="shared" si="299"/>
        <v>0</v>
      </c>
      <c r="CM2154" s="223">
        <f t="shared" si="300"/>
        <v>0</v>
      </c>
      <c r="CN2154" s="223">
        <f t="shared" si="301"/>
        <v>0</v>
      </c>
      <c r="CO2154" s="223">
        <f t="shared" si="301"/>
        <v>0</v>
      </c>
      <c r="CP2154" s="223">
        <f t="shared" si="302"/>
        <v>0</v>
      </c>
      <c r="CQ2154" s="223">
        <f t="shared" si="303"/>
        <v>0</v>
      </c>
      <c r="CR2154" s="222"/>
      <c r="CS2154" s="222"/>
      <c r="CT2154" s="222"/>
      <c r="CU2154" s="222"/>
      <c r="CV2154" s="222"/>
      <c r="CW2154" s="222"/>
      <c r="CX2154" s="222"/>
      <c r="CY2154" s="222"/>
      <c r="CZ2154" s="222"/>
      <c r="DA2154" s="222"/>
      <c r="DB2154" s="224">
        <f t="shared" si="304"/>
        <v>0</v>
      </c>
      <c r="DC2154" s="224">
        <f t="shared" si="305"/>
        <v>0</v>
      </c>
      <c r="DD2154" s="224">
        <f t="shared" si="306"/>
        <v>0</v>
      </c>
      <c r="DE2154" s="225">
        <f t="shared" si="307"/>
        <v>0</v>
      </c>
      <c r="DF2154" s="222"/>
      <c r="DG2154" s="222"/>
    </row>
    <row r="2155" spans="90:111" x14ac:dyDescent="0.25">
      <c r="CL2155" s="223">
        <f t="shared" si="299"/>
        <v>0</v>
      </c>
      <c r="CM2155" s="223">
        <f t="shared" si="300"/>
        <v>0</v>
      </c>
      <c r="CN2155" s="223">
        <f t="shared" si="301"/>
        <v>0</v>
      </c>
      <c r="CO2155" s="223">
        <f t="shared" si="301"/>
        <v>0</v>
      </c>
      <c r="CP2155" s="223">
        <f t="shared" si="302"/>
        <v>0</v>
      </c>
      <c r="CQ2155" s="223">
        <f t="shared" si="303"/>
        <v>0</v>
      </c>
      <c r="CR2155" s="222"/>
      <c r="CS2155" s="222"/>
      <c r="CT2155" s="222"/>
      <c r="CU2155" s="222"/>
      <c r="CV2155" s="222"/>
      <c r="CW2155" s="222"/>
      <c r="CX2155" s="222"/>
      <c r="CY2155" s="222"/>
      <c r="CZ2155" s="222"/>
      <c r="DA2155" s="222"/>
      <c r="DB2155" s="224">
        <f t="shared" si="304"/>
        <v>0</v>
      </c>
      <c r="DC2155" s="224">
        <f t="shared" si="305"/>
        <v>0</v>
      </c>
      <c r="DD2155" s="224">
        <f t="shared" si="306"/>
        <v>0</v>
      </c>
      <c r="DE2155" s="225">
        <f t="shared" si="307"/>
        <v>0</v>
      </c>
      <c r="DF2155" s="222"/>
      <c r="DG2155" s="222"/>
    </row>
    <row r="2156" spans="90:111" x14ac:dyDescent="0.25">
      <c r="CL2156" s="223">
        <f t="shared" si="299"/>
        <v>0</v>
      </c>
      <c r="CM2156" s="223">
        <f t="shared" si="300"/>
        <v>0</v>
      </c>
      <c r="CN2156" s="223">
        <f t="shared" si="301"/>
        <v>0</v>
      </c>
      <c r="CO2156" s="223">
        <f t="shared" si="301"/>
        <v>0</v>
      </c>
      <c r="CP2156" s="223">
        <f t="shared" si="302"/>
        <v>0</v>
      </c>
      <c r="CQ2156" s="223">
        <f t="shared" si="303"/>
        <v>0</v>
      </c>
      <c r="CR2156" s="222"/>
      <c r="CS2156" s="222"/>
      <c r="CT2156" s="222"/>
      <c r="CU2156" s="222"/>
      <c r="CV2156" s="222"/>
      <c r="CW2156" s="222"/>
      <c r="CX2156" s="222"/>
      <c r="CY2156" s="222"/>
      <c r="CZ2156" s="222"/>
      <c r="DA2156" s="222"/>
      <c r="DB2156" s="224">
        <f t="shared" si="304"/>
        <v>0</v>
      </c>
      <c r="DC2156" s="224">
        <f t="shared" si="305"/>
        <v>0</v>
      </c>
      <c r="DD2156" s="224">
        <f t="shared" si="306"/>
        <v>0</v>
      </c>
      <c r="DE2156" s="225">
        <f t="shared" si="307"/>
        <v>0</v>
      </c>
      <c r="DF2156" s="222"/>
      <c r="DG2156" s="222"/>
    </row>
    <row r="2157" spans="90:111" x14ac:dyDescent="0.25">
      <c r="CL2157" s="223">
        <f t="shared" si="299"/>
        <v>0</v>
      </c>
      <c r="CM2157" s="223">
        <f t="shared" si="300"/>
        <v>0</v>
      </c>
      <c r="CN2157" s="223">
        <f t="shared" si="301"/>
        <v>0</v>
      </c>
      <c r="CO2157" s="223">
        <f t="shared" si="301"/>
        <v>0</v>
      </c>
      <c r="CP2157" s="223">
        <f t="shared" si="302"/>
        <v>0</v>
      </c>
      <c r="CQ2157" s="223">
        <f t="shared" si="303"/>
        <v>0</v>
      </c>
      <c r="CR2157" s="222"/>
      <c r="CS2157" s="222"/>
      <c r="CT2157" s="222"/>
      <c r="CU2157" s="222"/>
      <c r="CV2157" s="222"/>
      <c r="CW2157" s="222"/>
      <c r="CX2157" s="222"/>
      <c r="CY2157" s="222"/>
      <c r="CZ2157" s="222"/>
      <c r="DA2157" s="222"/>
      <c r="DB2157" s="224">
        <f t="shared" si="304"/>
        <v>0</v>
      </c>
      <c r="DC2157" s="224">
        <f t="shared" si="305"/>
        <v>0</v>
      </c>
      <c r="DD2157" s="224">
        <f t="shared" si="306"/>
        <v>0</v>
      </c>
      <c r="DE2157" s="225">
        <f t="shared" si="307"/>
        <v>0</v>
      </c>
      <c r="DF2157" s="222"/>
      <c r="DG2157" s="222"/>
    </row>
    <row r="2158" spans="90:111" x14ac:dyDescent="0.25">
      <c r="CL2158" s="223">
        <f t="shared" si="299"/>
        <v>0</v>
      </c>
      <c r="CM2158" s="223">
        <f t="shared" si="300"/>
        <v>0</v>
      </c>
      <c r="CN2158" s="223">
        <f t="shared" si="301"/>
        <v>0</v>
      </c>
      <c r="CO2158" s="223">
        <f t="shared" si="301"/>
        <v>0</v>
      </c>
      <c r="CP2158" s="223">
        <f t="shared" si="302"/>
        <v>0</v>
      </c>
      <c r="CQ2158" s="223">
        <f t="shared" si="303"/>
        <v>0</v>
      </c>
      <c r="CR2158" s="222"/>
      <c r="CS2158" s="222"/>
      <c r="CT2158" s="222"/>
      <c r="CU2158" s="222"/>
      <c r="CV2158" s="222"/>
      <c r="CW2158" s="222"/>
      <c r="CX2158" s="222"/>
      <c r="CY2158" s="222"/>
      <c r="CZ2158" s="222"/>
      <c r="DA2158" s="222"/>
      <c r="DB2158" s="224">
        <f t="shared" si="304"/>
        <v>0</v>
      </c>
      <c r="DC2158" s="224">
        <f t="shared" si="305"/>
        <v>0</v>
      </c>
      <c r="DD2158" s="224">
        <f t="shared" si="306"/>
        <v>0</v>
      </c>
      <c r="DE2158" s="225">
        <f t="shared" si="307"/>
        <v>0</v>
      </c>
      <c r="DF2158" s="222"/>
      <c r="DG2158" s="222"/>
    </row>
    <row r="2159" spans="90:111" x14ac:dyDescent="0.25">
      <c r="CL2159" s="223">
        <f t="shared" si="299"/>
        <v>0</v>
      </c>
      <c r="CM2159" s="223">
        <f t="shared" si="300"/>
        <v>0</v>
      </c>
      <c r="CN2159" s="223">
        <f t="shared" si="301"/>
        <v>0</v>
      </c>
      <c r="CO2159" s="223">
        <f t="shared" si="301"/>
        <v>0</v>
      </c>
      <c r="CP2159" s="223">
        <f t="shared" si="302"/>
        <v>0</v>
      </c>
      <c r="CQ2159" s="223">
        <f t="shared" si="303"/>
        <v>0</v>
      </c>
      <c r="CR2159" s="222"/>
      <c r="CS2159" s="222"/>
      <c r="CT2159" s="222"/>
      <c r="CU2159" s="222"/>
      <c r="CV2159" s="222"/>
      <c r="CW2159" s="222"/>
      <c r="CX2159" s="222"/>
      <c r="CY2159" s="222"/>
      <c r="CZ2159" s="222"/>
      <c r="DA2159" s="222"/>
      <c r="DB2159" s="224">
        <f t="shared" si="304"/>
        <v>0</v>
      </c>
      <c r="DC2159" s="224">
        <f t="shared" si="305"/>
        <v>0</v>
      </c>
      <c r="DD2159" s="224">
        <f t="shared" si="306"/>
        <v>0</v>
      </c>
      <c r="DE2159" s="225">
        <f t="shared" si="307"/>
        <v>0</v>
      </c>
      <c r="DF2159" s="222"/>
      <c r="DG2159" s="222"/>
    </row>
    <row r="2160" spans="90:111" x14ac:dyDescent="0.25">
      <c r="CL2160" s="223">
        <f t="shared" si="299"/>
        <v>0</v>
      </c>
      <c r="CM2160" s="223">
        <f t="shared" si="300"/>
        <v>0</v>
      </c>
      <c r="CN2160" s="223">
        <f t="shared" si="301"/>
        <v>0</v>
      </c>
      <c r="CO2160" s="223">
        <f t="shared" si="301"/>
        <v>0</v>
      </c>
      <c r="CP2160" s="223">
        <f t="shared" si="302"/>
        <v>0</v>
      </c>
      <c r="CQ2160" s="223">
        <f t="shared" si="303"/>
        <v>0</v>
      </c>
      <c r="CR2160" s="222"/>
      <c r="CS2160" s="222"/>
      <c r="CT2160" s="222"/>
      <c r="CU2160" s="222"/>
      <c r="CV2160" s="222"/>
      <c r="CW2160" s="222"/>
      <c r="CX2160" s="222"/>
      <c r="CY2160" s="222"/>
      <c r="CZ2160" s="222"/>
      <c r="DA2160" s="222"/>
      <c r="DB2160" s="224">
        <f t="shared" si="304"/>
        <v>0</v>
      </c>
      <c r="DC2160" s="224">
        <f t="shared" si="305"/>
        <v>0</v>
      </c>
      <c r="DD2160" s="224">
        <f t="shared" si="306"/>
        <v>0</v>
      </c>
      <c r="DE2160" s="225">
        <f t="shared" si="307"/>
        <v>0</v>
      </c>
      <c r="DF2160" s="222"/>
      <c r="DG2160" s="222"/>
    </row>
    <row r="2161" spans="90:111" x14ac:dyDescent="0.25">
      <c r="CL2161" s="223">
        <f t="shared" si="299"/>
        <v>0</v>
      </c>
      <c r="CM2161" s="223">
        <f t="shared" si="300"/>
        <v>0</v>
      </c>
      <c r="CN2161" s="223">
        <f t="shared" si="301"/>
        <v>0</v>
      </c>
      <c r="CO2161" s="223">
        <f t="shared" si="301"/>
        <v>0</v>
      </c>
      <c r="CP2161" s="223">
        <f t="shared" si="302"/>
        <v>0</v>
      </c>
      <c r="CQ2161" s="223">
        <f t="shared" si="303"/>
        <v>0</v>
      </c>
      <c r="CR2161" s="222"/>
      <c r="CS2161" s="222"/>
      <c r="CT2161" s="222"/>
      <c r="CU2161" s="222"/>
      <c r="CV2161" s="222"/>
      <c r="CW2161" s="222"/>
      <c r="CX2161" s="222"/>
      <c r="CY2161" s="222"/>
      <c r="CZ2161" s="222"/>
      <c r="DA2161" s="222"/>
      <c r="DB2161" s="224">
        <f t="shared" si="304"/>
        <v>0</v>
      </c>
      <c r="DC2161" s="224">
        <f t="shared" si="305"/>
        <v>0</v>
      </c>
      <c r="DD2161" s="224">
        <f t="shared" si="306"/>
        <v>0</v>
      </c>
      <c r="DE2161" s="225">
        <f t="shared" si="307"/>
        <v>0</v>
      </c>
      <c r="DF2161" s="222"/>
      <c r="DG2161" s="222"/>
    </row>
    <row r="2162" spans="90:111" x14ac:dyDescent="0.25">
      <c r="CL2162" s="223">
        <f t="shared" si="299"/>
        <v>0</v>
      </c>
      <c r="CM2162" s="223">
        <f t="shared" si="300"/>
        <v>0</v>
      </c>
      <c r="CN2162" s="223">
        <f t="shared" si="301"/>
        <v>0</v>
      </c>
      <c r="CO2162" s="223">
        <f t="shared" si="301"/>
        <v>0</v>
      </c>
      <c r="CP2162" s="223">
        <f t="shared" si="302"/>
        <v>0</v>
      </c>
      <c r="CQ2162" s="223">
        <f t="shared" si="303"/>
        <v>0</v>
      </c>
      <c r="CR2162" s="222"/>
      <c r="CS2162" s="222"/>
      <c r="CT2162" s="222"/>
      <c r="CU2162" s="222"/>
      <c r="CV2162" s="222"/>
      <c r="CW2162" s="222"/>
      <c r="CX2162" s="222"/>
      <c r="CY2162" s="222"/>
      <c r="CZ2162" s="222"/>
      <c r="DA2162" s="222"/>
      <c r="DB2162" s="224">
        <f t="shared" si="304"/>
        <v>0</v>
      </c>
      <c r="DC2162" s="224">
        <f t="shared" si="305"/>
        <v>0</v>
      </c>
      <c r="DD2162" s="224">
        <f t="shared" si="306"/>
        <v>0</v>
      </c>
      <c r="DE2162" s="225">
        <f t="shared" si="307"/>
        <v>0</v>
      </c>
      <c r="DF2162" s="222"/>
      <c r="DG2162" s="222"/>
    </row>
    <row r="2163" spans="90:111" x14ac:dyDescent="0.25">
      <c r="CL2163" s="223">
        <f t="shared" si="299"/>
        <v>0</v>
      </c>
      <c r="CM2163" s="223">
        <f t="shared" si="300"/>
        <v>0</v>
      </c>
      <c r="CN2163" s="223">
        <f t="shared" si="301"/>
        <v>0</v>
      </c>
      <c r="CO2163" s="223">
        <f t="shared" si="301"/>
        <v>0</v>
      </c>
      <c r="CP2163" s="223">
        <f t="shared" si="302"/>
        <v>0</v>
      </c>
      <c r="CQ2163" s="223">
        <f t="shared" si="303"/>
        <v>0</v>
      </c>
      <c r="CR2163" s="222"/>
      <c r="CS2163" s="222"/>
      <c r="CT2163" s="222"/>
      <c r="CU2163" s="222"/>
      <c r="CV2163" s="222"/>
      <c r="CW2163" s="222"/>
      <c r="CX2163" s="222"/>
      <c r="CY2163" s="222"/>
      <c r="CZ2163" s="222"/>
      <c r="DA2163" s="222"/>
      <c r="DB2163" s="224">
        <f t="shared" si="304"/>
        <v>0</v>
      </c>
      <c r="DC2163" s="224">
        <f t="shared" si="305"/>
        <v>0</v>
      </c>
      <c r="DD2163" s="224">
        <f t="shared" si="306"/>
        <v>0</v>
      </c>
      <c r="DE2163" s="225">
        <f t="shared" si="307"/>
        <v>0</v>
      </c>
      <c r="DF2163" s="222"/>
      <c r="DG2163" s="222"/>
    </row>
    <row r="2164" spans="90:111" x14ac:dyDescent="0.25">
      <c r="CL2164" s="223">
        <f t="shared" si="299"/>
        <v>0</v>
      </c>
      <c r="CM2164" s="223">
        <f t="shared" si="300"/>
        <v>0</v>
      </c>
      <c r="CN2164" s="223">
        <f t="shared" si="301"/>
        <v>0</v>
      </c>
      <c r="CO2164" s="223">
        <f t="shared" si="301"/>
        <v>0</v>
      </c>
      <c r="CP2164" s="223">
        <f t="shared" si="302"/>
        <v>0</v>
      </c>
      <c r="CQ2164" s="223">
        <f t="shared" si="303"/>
        <v>0</v>
      </c>
      <c r="CR2164" s="222"/>
      <c r="CS2164" s="222"/>
      <c r="CT2164" s="222"/>
      <c r="CU2164" s="222"/>
      <c r="CV2164" s="222"/>
      <c r="CW2164" s="222"/>
      <c r="CX2164" s="222"/>
      <c r="CY2164" s="222"/>
      <c r="CZ2164" s="222"/>
      <c r="DA2164" s="222"/>
      <c r="DB2164" s="224">
        <f t="shared" si="304"/>
        <v>0</v>
      </c>
      <c r="DC2164" s="224">
        <f t="shared" si="305"/>
        <v>0</v>
      </c>
      <c r="DD2164" s="224">
        <f t="shared" si="306"/>
        <v>0</v>
      </c>
      <c r="DE2164" s="225">
        <f t="shared" si="307"/>
        <v>0</v>
      </c>
      <c r="DF2164" s="222"/>
      <c r="DG2164" s="222"/>
    </row>
    <row r="2165" spans="90:111" x14ac:dyDescent="0.25">
      <c r="CL2165" s="223">
        <f t="shared" si="299"/>
        <v>0</v>
      </c>
      <c r="CM2165" s="223">
        <f t="shared" si="300"/>
        <v>0</v>
      </c>
      <c r="CN2165" s="223">
        <f t="shared" si="301"/>
        <v>0</v>
      </c>
      <c r="CO2165" s="223">
        <f t="shared" si="301"/>
        <v>0</v>
      </c>
      <c r="CP2165" s="223">
        <f t="shared" si="302"/>
        <v>0</v>
      </c>
      <c r="CQ2165" s="223">
        <f t="shared" si="303"/>
        <v>0</v>
      </c>
      <c r="CR2165" s="222"/>
      <c r="CS2165" s="222"/>
      <c r="CT2165" s="222"/>
      <c r="CU2165" s="222"/>
      <c r="CV2165" s="222"/>
      <c r="CW2165" s="222"/>
      <c r="CX2165" s="222"/>
      <c r="CY2165" s="222"/>
      <c r="CZ2165" s="222"/>
      <c r="DA2165" s="222"/>
      <c r="DB2165" s="224">
        <f t="shared" si="304"/>
        <v>0</v>
      </c>
      <c r="DC2165" s="224">
        <f t="shared" si="305"/>
        <v>0</v>
      </c>
      <c r="DD2165" s="224">
        <f t="shared" si="306"/>
        <v>0</v>
      </c>
      <c r="DE2165" s="225">
        <f t="shared" si="307"/>
        <v>0</v>
      </c>
      <c r="DF2165" s="222"/>
      <c r="DG2165" s="222"/>
    </row>
    <row r="2166" spans="90:111" x14ac:dyDescent="0.25">
      <c r="CL2166" s="223">
        <f t="shared" si="299"/>
        <v>0</v>
      </c>
      <c r="CM2166" s="223">
        <f t="shared" si="300"/>
        <v>0</v>
      </c>
      <c r="CN2166" s="223">
        <f t="shared" si="301"/>
        <v>0</v>
      </c>
      <c r="CO2166" s="223">
        <f t="shared" si="301"/>
        <v>0</v>
      </c>
      <c r="CP2166" s="223">
        <f t="shared" si="302"/>
        <v>0</v>
      </c>
      <c r="CQ2166" s="223">
        <f t="shared" si="303"/>
        <v>0</v>
      </c>
      <c r="CR2166" s="222"/>
      <c r="CS2166" s="222"/>
      <c r="CT2166" s="222"/>
      <c r="CU2166" s="222"/>
      <c r="CV2166" s="222"/>
      <c r="CW2166" s="222"/>
      <c r="CX2166" s="222"/>
      <c r="CY2166" s="222"/>
      <c r="CZ2166" s="222"/>
      <c r="DA2166" s="222"/>
      <c r="DB2166" s="224">
        <f t="shared" si="304"/>
        <v>0</v>
      </c>
      <c r="DC2166" s="224">
        <f t="shared" si="305"/>
        <v>0</v>
      </c>
      <c r="DD2166" s="224">
        <f t="shared" si="306"/>
        <v>0</v>
      </c>
      <c r="DE2166" s="225">
        <f t="shared" si="307"/>
        <v>0</v>
      </c>
      <c r="DF2166" s="222"/>
      <c r="DG2166" s="222"/>
    </row>
    <row r="2167" spans="90:111" x14ac:dyDescent="0.25">
      <c r="CL2167" s="223">
        <f t="shared" si="299"/>
        <v>0</v>
      </c>
      <c r="CM2167" s="223">
        <f t="shared" si="300"/>
        <v>0</v>
      </c>
      <c r="CN2167" s="223">
        <f t="shared" si="301"/>
        <v>0</v>
      </c>
      <c r="CO2167" s="223">
        <f t="shared" si="301"/>
        <v>0</v>
      </c>
      <c r="CP2167" s="223">
        <f t="shared" si="302"/>
        <v>0</v>
      </c>
      <c r="CQ2167" s="223">
        <f t="shared" si="303"/>
        <v>0</v>
      </c>
      <c r="CR2167" s="222"/>
      <c r="CS2167" s="222"/>
      <c r="CT2167" s="222"/>
      <c r="CU2167" s="222"/>
      <c r="CV2167" s="222"/>
      <c r="CW2167" s="222"/>
      <c r="CX2167" s="222"/>
      <c r="CY2167" s="222"/>
      <c r="CZ2167" s="222"/>
      <c r="DA2167" s="222"/>
      <c r="DB2167" s="224">
        <f t="shared" si="304"/>
        <v>0</v>
      </c>
      <c r="DC2167" s="224">
        <f t="shared" si="305"/>
        <v>0</v>
      </c>
      <c r="DD2167" s="224">
        <f t="shared" si="306"/>
        <v>0</v>
      </c>
      <c r="DE2167" s="225">
        <f t="shared" si="307"/>
        <v>0</v>
      </c>
      <c r="DF2167" s="222"/>
      <c r="DG2167" s="222"/>
    </row>
    <row r="2168" spans="90:111" x14ac:dyDescent="0.25">
      <c r="CL2168" s="223">
        <f t="shared" si="299"/>
        <v>0</v>
      </c>
      <c r="CM2168" s="223">
        <f t="shared" si="300"/>
        <v>0</v>
      </c>
      <c r="CN2168" s="223">
        <f t="shared" si="301"/>
        <v>0</v>
      </c>
      <c r="CO2168" s="223">
        <f t="shared" si="301"/>
        <v>0</v>
      </c>
      <c r="CP2168" s="223">
        <f t="shared" si="302"/>
        <v>0</v>
      </c>
      <c r="CQ2168" s="223">
        <f t="shared" si="303"/>
        <v>0</v>
      </c>
      <c r="CR2168" s="222"/>
      <c r="CS2168" s="222"/>
      <c r="CT2168" s="222"/>
      <c r="CU2168" s="222"/>
      <c r="CV2168" s="222"/>
      <c r="CW2168" s="222"/>
      <c r="CX2168" s="222"/>
      <c r="CY2168" s="222"/>
      <c r="CZ2168" s="222"/>
      <c r="DA2168" s="222"/>
      <c r="DB2168" s="224">
        <f t="shared" si="304"/>
        <v>0</v>
      </c>
      <c r="DC2168" s="224">
        <f t="shared" si="305"/>
        <v>0</v>
      </c>
      <c r="DD2168" s="224">
        <f t="shared" si="306"/>
        <v>0</v>
      </c>
      <c r="DE2168" s="225">
        <f t="shared" si="307"/>
        <v>0</v>
      </c>
      <c r="DF2168" s="222"/>
      <c r="DG2168" s="222"/>
    </row>
    <row r="2169" spans="90:111" x14ac:dyDescent="0.25">
      <c r="CL2169" s="223">
        <f t="shared" si="299"/>
        <v>0</v>
      </c>
      <c r="CM2169" s="223">
        <f t="shared" si="300"/>
        <v>0</v>
      </c>
      <c r="CN2169" s="223">
        <f t="shared" si="301"/>
        <v>0</v>
      </c>
      <c r="CO2169" s="223">
        <f t="shared" si="301"/>
        <v>0</v>
      </c>
      <c r="CP2169" s="223">
        <f t="shared" si="302"/>
        <v>0</v>
      </c>
      <c r="CQ2169" s="223">
        <f t="shared" si="303"/>
        <v>0</v>
      </c>
      <c r="CR2169" s="222"/>
      <c r="CS2169" s="222"/>
      <c r="CT2169" s="222"/>
      <c r="CU2169" s="222"/>
      <c r="CV2169" s="222"/>
      <c r="CW2169" s="222"/>
      <c r="CX2169" s="222"/>
      <c r="CY2169" s="222"/>
      <c r="CZ2169" s="222"/>
      <c r="DA2169" s="222"/>
      <c r="DB2169" s="224">
        <f t="shared" si="304"/>
        <v>0</v>
      </c>
      <c r="DC2169" s="224">
        <f t="shared" si="305"/>
        <v>0</v>
      </c>
      <c r="DD2169" s="224">
        <f t="shared" si="306"/>
        <v>0</v>
      </c>
      <c r="DE2169" s="225">
        <f t="shared" si="307"/>
        <v>0</v>
      </c>
      <c r="DF2169" s="222"/>
      <c r="DG2169" s="222"/>
    </row>
    <row r="2170" spans="90:111" x14ac:dyDescent="0.25">
      <c r="CL2170" s="223">
        <f t="shared" si="299"/>
        <v>0</v>
      </c>
      <c r="CM2170" s="223">
        <f t="shared" si="300"/>
        <v>0</v>
      </c>
      <c r="CN2170" s="223">
        <f t="shared" si="301"/>
        <v>0</v>
      </c>
      <c r="CO2170" s="223">
        <f t="shared" si="301"/>
        <v>0</v>
      </c>
      <c r="CP2170" s="223">
        <f t="shared" si="302"/>
        <v>0</v>
      </c>
      <c r="CQ2170" s="223">
        <f t="shared" si="303"/>
        <v>0</v>
      </c>
      <c r="CR2170" s="222"/>
      <c r="CS2170" s="222"/>
      <c r="CT2170" s="222"/>
      <c r="CU2170" s="222"/>
      <c r="CV2170" s="222"/>
      <c r="CW2170" s="222"/>
      <c r="CX2170" s="222"/>
      <c r="CY2170" s="222"/>
      <c r="CZ2170" s="222"/>
      <c r="DA2170" s="222"/>
      <c r="DB2170" s="224">
        <f t="shared" si="304"/>
        <v>0</v>
      </c>
      <c r="DC2170" s="224">
        <f t="shared" si="305"/>
        <v>0</v>
      </c>
      <c r="DD2170" s="224">
        <f t="shared" si="306"/>
        <v>0</v>
      </c>
      <c r="DE2170" s="225">
        <f t="shared" si="307"/>
        <v>0</v>
      </c>
      <c r="DF2170" s="222"/>
      <c r="DG2170" s="222"/>
    </row>
    <row r="2171" spans="90:111" x14ac:dyDescent="0.25">
      <c r="CL2171" s="223">
        <f t="shared" si="299"/>
        <v>0</v>
      </c>
      <c r="CM2171" s="223">
        <f t="shared" si="300"/>
        <v>0</v>
      </c>
      <c r="CN2171" s="223">
        <f t="shared" si="301"/>
        <v>0</v>
      </c>
      <c r="CO2171" s="223">
        <f t="shared" si="301"/>
        <v>0</v>
      </c>
      <c r="CP2171" s="223">
        <f t="shared" si="302"/>
        <v>0</v>
      </c>
      <c r="CQ2171" s="223">
        <f t="shared" si="303"/>
        <v>0</v>
      </c>
      <c r="CR2171" s="222"/>
      <c r="CS2171" s="222"/>
      <c r="CT2171" s="222"/>
      <c r="CU2171" s="222"/>
      <c r="CV2171" s="222"/>
      <c r="CW2171" s="222"/>
      <c r="CX2171" s="222"/>
      <c r="CY2171" s="222"/>
      <c r="CZ2171" s="222"/>
      <c r="DA2171" s="222"/>
      <c r="DB2171" s="224">
        <f t="shared" si="304"/>
        <v>0</v>
      </c>
      <c r="DC2171" s="224">
        <f t="shared" si="305"/>
        <v>0</v>
      </c>
      <c r="DD2171" s="224">
        <f t="shared" si="306"/>
        <v>0</v>
      </c>
      <c r="DE2171" s="225">
        <f t="shared" si="307"/>
        <v>0</v>
      </c>
      <c r="DF2171" s="222"/>
      <c r="DG2171" s="222"/>
    </row>
    <row r="2172" spans="90:111" x14ac:dyDescent="0.25">
      <c r="CL2172" s="223">
        <f t="shared" si="299"/>
        <v>0</v>
      </c>
      <c r="CM2172" s="223">
        <f t="shared" si="300"/>
        <v>0</v>
      </c>
      <c r="CN2172" s="223">
        <f t="shared" si="301"/>
        <v>0</v>
      </c>
      <c r="CO2172" s="223">
        <f t="shared" si="301"/>
        <v>0</v>
      </c>
      <c r="CP2172" s="223">
        <f t="shared" si="302"/>
        <v>0</v>
      </c>
      <c r="CQ2172" s="223">
        <f t="shared" si="303"/>
        <v>0</v>
      </c>
      <c r="CR2172" s="222"/>
      <c r="CS2172" s="222"/>
      <c r="CT2172" s="222"/>
      <c r="CU2172" s="222"/>
      <c r="CV2172" s="222"/>
      <c r="CW2172" s="222"/>
      <c r="CX2172" s="222"/>
      <c r="CY2172" s="222"/>
      <c r="CZ2172" s="222"/>
      <c r="DA2172" s="222"/>
      <c r="DB2172" s="224">
        <f t="shared" si="304"/>
        <v>0</v>
      </c>
      <c r="DC2172" s="224">
        <f t="shared" si="305"/>
        <v>0</v>
      </c>
      <c r="DD2172" s="224">
        <f t="shared" si="306"/>
        <v>0</v>
      </c>
      <c r="DE2172" s="225">
        <f t="shared" si="307"/>
        <v>0</v>
      </c>
      <c r="DF2172" s="222"/>
      <c r="DG2172" s="222"/>
    </row>
    <row r="2173" spans="90:111" x14ac:dyDescent="0.25">
      <c r="CL2173" s="223">
        <f t="shared" si="299"/>
        <v>0</v>
      </c>
      <c r="CM2173" s="223">
        <f t="shared" si="300"/>
        <v>0</v>
      </c>
      <c r="CN2173" s="223">
        <f t="shared" si="301"/>
        <v>0</v>
      </c>
      <c r="CO2173" s="223">
        <f t="shared" si="301"/>
        <v>0</v>
      </c>
      <c r="CP2173" s="223">
        <f t="shared" si="302"/>
        <v>0</v>
      </c>
      <c r="CQ2173" s="223">
        <f t="shared" si="303"/>
        <v>0</v>
      </c>
      <c r="CR2173" s="222"/>
      <c r="CS2173" s="222"/>
      <c r="CT2173" s="222"/>
      <c r="CU2173" s="222"/>
      <c r="CV2173" s="222"/>
      <c r="CW2173" s="222"/>
      <c r="CX2173" s="222"/>
      <c r="CY2173" s="222"/>
      <c r="CZ2173" s="222"/>
      <c r="DA2173" s="222"/>
      <c r="DB2173" s="224">
        <f t="shared" si="304"/>
        <v>0</v>
      </c>
      <c r="DC2173" s="224">
        <f t="shared" si="305"/>
        <v>0</v>
      </c>
      <c r="DD2173" s="224">
        <f t="shared" si="306"/>
        <v>0</v>
      </c>
      <c r="DE2173" s="225">
        <f t="shared" si="307"/>
        <v>0</v>
      </c>
      <c r="DF2173" s="222"/>
      <c r="DG2173" s="222"/>
    </row>
    <row r="2174" spans="90:111" x14ac:dyDescent="0.25">
      <c r="CL2174" s="223">
        <f t="shared" si="299"/>
        <v>0</v>
      </c>
      <c r="CM2174" s="223">
        <f t="shared" si="300"/>
        <v>0</v>
      </c>
      <c r="CN2174" s="223">
        <f t="shared" si="301"/>
        <v>0</v>
      </c>
      <c r="CO2174" s="223">
        <f t="shared" si="301"/>
        <v>0</v>
      </c>
      <c r="CP2174" s="223">
        <f t="shared" si="302"/>
        <v>0</v>
      </c>
      <c r="CQ2174" s="223">
        <f t="shared" si="303"/>
        <v>0</v>
      </c>
      <c r="CR2174" s="222"/>
      <c r="CS2174" s="222"/>
      <c r="CT2174" s="222"/>
      <c r="CU2174" s="222"/>
      <c r="CV2174" s="222"/>
      <c r="CW2174" s="222"/>
      <c r="CX2174" s="222"/>
      <c r="CY2174" s="222"/>
      <c r="CZ2174" s="222"/>
      <c r="DA2174" s="222"/>
      <c r="DB2174" s="224">
        <f t="shared" si="304"/>
        <v>0</v>
      </c>
      <c r="DC2174" s="224">
        <f t="shared" si="305"/>
        <v>0</v>
      </c>
      <c r="DD2174" s="224">
        <f t="shared" si="306"/>
        <v>0</v>
      </c>
      <c r="DE2174" s="225">
        <f t="shared" si="307"/>
        <v>0</v>
      </c>
      <c r="DF2174" s="222"/>
      <c r="DG2174" s="222"/>
    </row>
    <row r="2175" spans="90:111" x14ac:dyDescent="0.25">
      <c r="CL2175" s="223">
        <f t="shared" si="299"/>
        <v>0</v>
      </c>
      <c r="CM2175" s="223">
        <f t="shared" si="300"/>
        <v>0</v>
      </c>
      <c r="CN2175" s="223">
        <f t="shared" si="301"/>
        <v>0</v>
      </c>
      <c r="CO2175" s="223">
        <f t="shared" si="301"/>
        <v>0</v>
      </c>
      <c r="CP2175" s="223">
        <f t="shared" si="302"/>
        <v>0</v>
      </c>
      <c r="CQ2175" s="223">
        <f t="shared" si="303"/>
        <v>0</v>
      </c>
      <c r="CR2175" s="222"/>
      <c r="CS2175" s="222"/>
      <c r="CT2175" s="222"/>
      <c r="CU2175" s="222"/>
      <c r="CV2175" s="222"/>
      <c r="CW2175" s="222"/>
      <c r="CX2175" s="222"/>
      <c r="CY2175" s="222"/>
      <c r="CZ2175" s="222"/>
      <c r="DA2175" s="222"/>
      <c r="DB2175" s="224">
        <f t="shared" si="304"/>
        <v>0</v>
      </c>
      <c r="DC2175" s="224">
        <f t="shared" si="305"/>
        <v>0</v>
      </c>
      <c r="DD2175" s="224">
        <f t="shared" si="306"/>
        <v>0</v>
      </c>
      <c r="DE2175" s="225">
        <f t="shared" si="307"/>
        <v>0</v>
      </c>
      <c r="DF2175" s="222"/>
      <c r="DG2175" s="222"/>
    </row>
    <row r="2176" spans="90:111" x14ac:dyDescent="0.25">
      <c r="CL2176" s="223">
        <f t="shared" si="299"/>
        <v>0</v>
      </c>
      <c r="CM2176" s="223">
        <f t="shared" si="300"/>
        <v>0</v>
      </c>
      <c r="CN2176" s="223">
        <f t="shared" si="301"/>
        <v>0</v>
      </c>
      <c r="CO2176" s="223">
        <f t="shared" si="301"/>
        <v>0</v>
      </c>
      <c r="CP2176" s="223">
        <f t="shared" si="302"/>
        <v>0</v>
      </c>
      <c r="CQ2176" s="223">
        <f t="shared" si="303"/>
        <v>0</v>
      </c>
      <c r="CR2176" s="222"/>
      <c r="CS2176" s="222"/>
      <c r="CT2176" s="222"/>
      <c r="CU2176" s="222"/>
      <c r="CV2176" s="222"/>
      <c r="CW2176" s="222"/>
      <c r="CX2176" s="222"/>
      <c r="CY2176" s="222"/>
      <c r="CZ2176" s="222"/>
      <c r="DA2176" s="222"/>
      <c r="DB2176" s="224">
        <f t="shared" si="304"/>
        <v>0</v>
      </c>
      <c r="DC2176" s="224">
        <f t="shared" si="305"/>
        <v>0</v>
      </c>
      <c r="DD2176" s="224">
        <f t="shared" si="306"/>
        <v>0</v>
      </c>
      <c r="DE2176" s="225">
        <f t="shared" si="307"/>
        <v>0</v>
      </c>
      <c r="DF2176" s="222"/>
      <c r="DG2176" s="222"/>
    </row>
    <row r="2177" spans="90:111" x14ac:dyDescent="0.25">
      <c r="CL2177" s="223">
        <f t="shared" si="299"/>
        <v>0</v>
      </c>
      <c r="CM2177" s="223">
        <f t="shared" si="300"/>
        <v>0</v>
      </c>
      <c r="CN2177" s="223">
        <f t="shared" si="301"/>
        <v>0</v>
      </c>
      <c r="CO2177" s="223">
        <f t="shared" si="301"/>
        <v>0</v>
      </c>
      <c r="CP2177" s="223">
        <f t="shared" si="302"/>
        <v>0</v>
      </c>
      <c r="CQ2177" s="223">
        <f t="shared" si="303"/>
        <v>0</v>
      </c>
      <c r="CR2177" s="222"/>
      <c r="CS2177" s="222"/>
      <c r="CT2177" s="222"/>
      <c r="CU2177" s="222"/>
      <c r="CV2177" s="222"/>
      <c r="CW2177" s="222"/>
      <c r="CX2177" s="222"/>
      <c r="CY2177" s="222"/>
      <c r="CZ2177" s="222"/>
      <c r="DA2177" s="222"/>
      <c r="DB2177" s="224">
        <f t="shared" si="304"/>
        <v>0</v>
      </c>
      <c r="DC2177" s="224">
        <f t="shared" si="305"/>
        <v>0</v>
      </c>
      <c r="DD2177" s="224">
        <f t="shared" si="306"/>
        <v>0</v>
      </c>
      <c r="DE2177" s="225">
        <f t="shared" si="307"/>
        <v>0</v>
      </c>
      <c r="DF2177" s="222"/>
      <c r="DG2177" s="222"/>
    </row>
    <row r="2178" spans="90:111" x14ac:dyDescent="0.25">
      <c r="CL2178" s="223">
        <f t="shared" si="299"/>
        <v>0</v>
      </c>
      <c r="CM2178" s="223">
        <f t="shared" si="300"/>
        <v>0</v>
      </c>
      <c r="CN2178" s="223">
        <f t="shared" si="301"/>
        <v>0</v>
      </c>
      <c r="CO2178" s="223">
        <f t="shared" si="301"/>
        <v>0</v>
      </c>
      <c r="CP2178" s="223">
        <f t="shared" si="302"/>
        <v>0</v>
      </c>
      <c r="CQ2178" s="223">
        <f t="shared" si="303"/>
        <v>0</v>
      </c>
      <c r="CR2178" s="222"/>
      <c r="CS2178" s="222"/>
      <c r="CT2178" s="222"/>
      <c r="CU2178" s="222"/>
      <c r="CV2178" s="222"/>
      <c r="CW2178" s="222"/>
      <c r="CX2178" s="222"/>
      <c r="CY2178" s="222"/>
      <c r="CZ2178" s="222"/>
      <c r="DA2178" s="222"/>
      <c r="DB2178" s="224">
        <f t="shared" si="304"/>
        <v>0</v>
      </c>
      <c r="DC2178" s="224">
        <f t="shared" si="305"/>
        <v>0</v>
      </c>
      <c r="DD2178" s="224">
        <f t="shared" si="306"/>
        <v>0</v>
      </c>
      <c r="DE2178" s="225">
        <f t="shared" si="307"/>
        <v>0</v>
      </c>
      <c r="DF2178" s="222"/>
      <c r="DG2178" s="222"/>
    </row>
    <row r="2179" spans="90:111" x14ac:dyDescent="0.25">
      <c r="CL2179" s="223">
        <f t="shared" ref="CL2179:CL2242" si="308">SUM(BB2179:BL2179)+BR2179</f>
        <v>0</v>
      </c>
      <c r="CM2179" s="223">
        <f t="shared" ref="CM2179:CM2242" si="309">SUM(BM2179:BO2179)</f>
        <v>0</v>
      </c>
      <c r="CN2179" s="223">
        <f t="shared" ref="CN2179:CO2242" si="310">BP2179</f>
        <v>0</v>
      </c>
      <c r="CO2179" s="223">
        <f t="shared" si="310"/>
        <v>0</v>
      </c>
      <c r="CP2179" s="223">
        <f t="shared" ref="CP2179:CP2242" si="311">SUM(CL2179:CO2179)</f>
        <v>0</v>
      </c>
      <c r="CQ2179" s="223">
        <f t="shared" ref="CQ2179:CQ2242" si="312">CP2179-BU2179</f>
        <v>0</v>
      </c>
      <c r="CR2179" s="222"/>
      <c r="CS2179" s="222"/>
      <c r="CT2179" s="222"/>
      <c r="CU2179" s="222"/>
      <c r="CV2179" s="222"/>
      <c r="CW2179" s="222"/>
      <c r="CX2179" s="222"/>
      <c r="CY2179" s="222"/>
      <c r="CZ2179" s="222"/>
      <c r="DA2179" s="222"/>
      <c r="DB2179" s="224">
        <f t="shared" ref="DB2179:DB2242" si="313">SUM(BB2179:BE2179)+BM2179+BN2179</f>
        <v>0</v>
      </c>
      <c r="DC2179" s="224">
        <f t="shared" ref="DC2179:DC2242" si="314">BF2179+BG2179+BH2179+BI2179+BJ2179+BK2179+BL2179+BO2179+BR2179</f>
        <v>0</v>
      </c>
      <c r="DD2179" s="224">
        <f t="shared" ref="DD2179:DD2242" si="315">DC2179+DB2179</f>
        <v>0</v>
      </c>
      <c r="DE2179" s="225">
        <f t="shared" ref="DE2179:DE2242" si="316">DD2179-BS2179</f>
        <v>0</v>
      </c>
      <c r="DF2179" s="222"/>
      <c r="DG2179" s="222"/>
    </row>
    <row r="2180" spans="90:111" x14ac:dyDescent="0.25">
      <c r="CL2180" s="223">
        <f t="shared" si="308"/>
        <v>0</v>
      </c>
      <c r="CM2180" s="223">
        <f t="shared" si="309"/>
        <v>0</v>
      </c>
      <c r="CN2180" s="223">
        <f t="shared" si="310"/>
        <v>0</v>
      </c>
      <c r="CO2180" s="223">
        <f t="shared" si="310"/>
        <v>0</v>
      </c>
      <c r="CP2180" s="223">
        <f t="shared" si="311"/>
        <v>0</v>
      </c>
      <c r="CQ2180" s="223">
        <f t="shared" si="312"/>
        <v>0</v>
      </c>
      <c r="CR2180" s="222"/>
      <c r="CS2180" s="222"/>
      <c r="CT2180" s="222"/>
      <c r="CU2180" s="222"/>
      <c r="CV2180" s="222"/>
      <c r="CW2180" s="222"/>
      <c r="CX2180" s="222"/>
      <c r="CY2180" s="222"/>
      <c r="CZ2180" s="222"/>
      <c r="DA2180" s="222"/>
      <c r="DB2180" s="224">
        <f t="shared" si="313"/>
        <v>0</v>
      </c>
      <c r="DC2180" s="224">
        <f t="shared" si="314"/>
        <v>0</v>
      </c>
      <c r="DD2180" s="224">
        <f t="shared" si="315"/>
        <v>0</v>
      </c>
      <c r="DE2180" s="225">
        <f t="shared" si="316"/>
        <v>0</v>
      </c>
      <c r="DF2180" s="222"/>
      <c r="DG2180" s="222"/>
    </row>
    <row r="2181" spans="90:111" x14ac:dyDescent="0.25">
      <c r="CL2181" s="223">
        <f t="shared" si="308"/>
        <v>0</v>
      </c>
      <c r="CM2181" s="223">
        <f t="shared" si="309"/>
        <v>0</v>
      </c>
      <c r="CN2181" s="223">
        <f t="shared" si="310"/>
        <v>0</v>
      </c>
      <c r="CO2181" s="223">
        <f t="shared" si="310"/>
        <v>0</v>
      </c>
      <c r="CP2181" s="223">
        <f t="shared" si="311"/>
        <v>0</v>
      </c>
      <c r="CQ2181" s="223">
        <f t="shared" si="312"/>
        <v>0</v>
      </c>
      <c r="CR2181" s="222"/>
      <c r="CS2181" s="222"/>
      <c r="CT2181" s="222"/>
      <c r="CU2181" s="222"/>
      <c r="CV2181" s="222"/>
      <c r="CW2181" s="222"/>
      <c r="CX2181" s="222"/>
      <c r="CY2181" s="222"/>
      <c r="CZ2181" s="222"/>
      <c r="DA2181" s="222"/>
      <c r="DB2181" s="224">
        <f t="shared" si="313"/>
        <v>0</v>
      </c>
      <c r="DC2181" s="224">
        <f t="shared" si="314"/>
        <v>0</v>
      </c>
      <c r="DD2181" s="224">
        <f t="shared" si="315"/>
        <v>0</v>
      </c>
      <c r="DE2181" s="225">
        <f t="shared" si="316"/>
        <v>0</v>
      </c>
      <c r="DF2181" s="222"/>
      <c r="DG2181" s="222"/>
    </row>
    <row r="2182" spans="90:111" x14ac:dyDescent="0.25">
      <c r="CL2182" s="223">
        <f t="shared" si="308"/>
        <v>0</v>
      </c>
      <c r="CM2182" s="223">
        <f t="shared" si="309"/>
        <v>0</v>
      </c>
      <c r="CN2182" s="223">
        <f t="shared" si="310"/>
        <v>0</v>
      </c>
      <c r="CO2182" s="223">
        <f t="shared" si="310"/>
        <v>0</v>
      </c>
      <c r="CP2182" s="223">
        <f t="shared" si="311"/>
        <v>0</v>
      </c>
      <c r="CQ2182" s="223">
        <f t="shared" si="312"/>
        <v>0</v>
      </c>
      <c r="CR2182" s="222"/>
      <c r="CS2182" s="222"/>
      <c r="CT2182" s="222"/>
      <c r="CU2182" s="222"/>
      <c r="CV2182" s="222"/>
      <c r="CW2182" s="222"/>
      <c r="CX2182" s="222"/>
      <c r="CY2182" s="222"/>
      <c r="CZ2182" s="222"/>
      <c r="DA2182" s="222"/>
      <c r="DB2182" s="224">
        <f t="shared" si="313"/>
        <v>0</v>
      </c>
      <c r="DC2182" s="224">
        <f t="shared" si="314"/>
        <v>0</v>
      </c>
      <c r="DD2182" s="224">
        <f t="shared" si="315"/>
        <v>0</v>
      </c>
      <c r="DE2182" s="225">
        <f t="shared" si="316"/>
        <v>0</v>
      </c>
      <c r="DF2182" s="222"/>
      <c r="DG2182" s="222"/>
    </row>
    <row r="2183" spans="90:111" x14ac:dyDescent="0.25">
      <c r="CL2183" s="223">
        <f t="shared" si="308"/>
        <v>0</v>
      </c>
      <c r="CM2183" s="223">
        <f t="shared" si="309"/>
        <v>0</v>
      </c>
      <c r="CN2183" s="223">
        <f t="shared" si="310"/>
        <v>0</v>
      </c>
      <c r="CO2183" s="223">
        <f t="shared" si="310"/>
        <v>0</v>
      </c>
      <c r="CP2183" s="223">
        <f t="shared" si="311"/>
        <v>0</v>
      </c>
      <c r="CQ2183" s="223">
        <f t="shared" si="312"/>
        <v>0</v>
      </c>
      <c r="CR2183" s="222"/>
      <c r="CS2183" s="222"/>
      <c r="CT2183" s="222"/>
      <c r="CU2183" s="222"/>
      <c r="CV2183" s="222"/>
      <c r="CW2183" s="222"/>
      <c r="CX2183" s="222"/>
      <c r="CY2183" s="222"/>
      <c r="CZ2183" s="222"/>
      <c r="DA2183" s="222"/>
      <c r="DB2183" s="224">
        <f t="shared" si="313"/>
        <v>0</v>
      </c>
      <c r="DC2183" s="224">
        <f t="shared" si="314"/>
        <v>0</v>
      </c>
      <c r="DD2183" s="224">
        <f t="shared" si="315"/>
        <v>0</v>
      </c>
      <c r="DE2183" s="225">
        <f t="shared" si="316"/>
        <v>0</v>
      </c>
      <c r="DF2183" s="222"/>
      <c r="DG2183" s="222"/>
    </row>
    <row r="2184" spans="90:111" x14ac:dyDescent="0.25">
      <c r="CL2184" s="223">
        <f t="shared" si="308"/>
        <v>0</v>
      </c>
      <c r="CM2184" s="223">
        <f t="shared" si="309"/>
        <v>0</v>
      </c>
      <c r="CN2184" s="223">
        <f t="shared" si="310"/>
        <v>0</v>
      </c>
      <c r="CO2184" s="223">
        <f t="shared" si="310"/>
        <v>0</v>
      </c>
      <c r="CP2184" s="223">
        <f t="shared" si="311"/>
        <v>0</v>
      </c>
      <c r="CQ2184" s="223">
        <f t="shared" si="312"/>
        <v>0</v>
      </c>
      <c r="CR2184" s="222"/>
      <c r="CS2184" s="222"/>
      <c r="CT2184" s="222"/>
      <c r="CU2184" s="222"/>
      <c r="CV2184" s="222"/>
      <c r="CW2184" s="222"/>
      <c r="CX2184" s="222"/>
      <c r="CY2184" s="222"/>
      <c r="CZ2184" s="222"/>
      <c r="DA2184" s="222"/>
      <c r="DB2184" s="224">
        <f t="shared" si="313"/>
        <v>0</v>
      </c>
      <c r="DC2184" s="224">
        <f t="shared" si="314"/>
        <v>0</v>
      </c>
      <c r="DD2184" s="224">
        <f t="shared" si="315"/>
        <v>0</v>
      </c>
      <c r="DE2184" s="225">
        <f t="shared" si="316"/>
        <v>0</v>
      </c>
      <c r="DF2184" s="222"/>
      <c r="DG2184" s="222"/>
    </row>
    <row r="2185" spans="90:111" x14ac:dyDescent="0.25">
      <c r="CL2185" s="223">
        <f t="shared" si="308"/>
        <v>0</v>
      </c>
      <c r="CM2185" s="223">
        <f t="shared" si="309"/>
        <v>0</v>
      </c>
      <c r="CN2185" s="223">
        <f t="shared" si="310"/>
        <v>0</v>
      </c>
      <c r="CO2185" s="223">
        <f t="shared" si="310"/>
        <v>0</v>
      </c>
      <c r="CP2185" s="223">
        <f t="shared" si="311"/>
        <v>0</v>
      </c>
      <c r="CQ2185" s="223">
        <f t="shared" si="312"/>
        <v>0</v>
      </c>
      <c r="CR2185" s="222"/>
      <c r="CS2185" s="222"/>
      <c r="CT2185" s="222"/>
      <c r="CU2185" s="222"/>
      <c r="CV2185" s="222"/>
      <c r="CW2185" s="222"/>
      <c r="CX2185" s="222"/>
      <c r="CY2185" s="222"/>
      <c r="CZ2185" s="222"/>
      <c r="DA2185" s="222"/>
      <c r="DB2185" s="224">
        <f t="shared" si="313"/>
        <v>0</v>
      </c>
      <c r="DC2185" s="224">
        <f t="shared" si="314"/>
        <v>0</v>
      </c>
      <c r="DD2185" s="224">
        <f t="shared" si="315"/>
        <v>0</v>
      </c>
      <c r="DE2185" s="225">
        <f t="shared" si="316"/>
        <v>0</v>
      </c>
      <c r="DF2185" s="222"/>
      <c r="DG2185" s="222"/>
    </row>
    <row r="2186" spans="90:111" x14ac:dyDescent="0.25">
      <c r="CL2186" s="223">
        <f t="shared" si="308"/>
        <v>0</v>
      </c>
      <c r="CM2186" s="223">
        <f t="shared" si="309"/>
        <v>0</v>
      </c>
      <c r="CN2186" s="223">
        <f t="shared" si="310"/>
        <v>0</v>
      </c>
      <c r="CO2186" s="223">
        <f t="shared" si="310"/>
        <v>0</v>
      </c>
      <c r="CP2186" s="223">
        <f t="shared" si="311"/>
        <v>0</v>
      </c>
      <c r="CQ2186" s="223">
        <f t="shared" si="312"/>
        <v>0</v>
      </c>
      <c r="CR2186" s="222"/>
      <c r="CS2186" s="222"/>
      <c r="CT2186" s="222"/>
      <c r="CU2186" s="222"/>
      <c r="CV2186" s="222"/>
      <c r="CW2186" s="222"/>
      <c r="CX2186" s="222"/>
      <c r="CY2186" s="222"/>
      <c r="CZ2186" s="222"/>
      <c r="DA2186" s="222"/>
      <c r="DB2186" s="224">
        <f t="shared" si="313"/>
        <v>0</v>
      </c>
      <c r="DC2186" s="224">
        <f t="shared" si="314"/>
        <v>0</v>
      </c>
      <c r="DD2186" s="224">
        <f t="shared" si="315"/>
        <v>0</v>
      </c>
      <c r="DE2186" s="225">
        <f t="shared" si="316"/>
        <v>0</v>
      </c>
      <c r="DF2186" s="222"/>
      <c r="DG2186" s="222"/>
    </row>
    <row r="2187" spans="90:111" x14ac:dyDescent="0.25">
      <c r="CL2187" s="223">
        <f t="shared" si="308"/>
        <v>0</v>
      </c>
      <c r="CM2187" s="223">
        <f t="shared" si="309"/>
        <v>0</v>
      </c>
      <c r="CN2187" s="223">
        <f t="shared" si="310"/>
        <v>0</v>
      </c>
      <c r="CO2187" s="223">
        <f t="shared" si="310"/>
        <v>0</v>
      </c>
      <c r="CP2187" s="223">
        <f t="shared" si="311"/>
        <v>0</v>
      </c>
      <c r="CQ2187" s="223">
        <f t="shared" si="312"/>
        <v>0</v>
      </c>
      <c r="CR2187" s="222"/>
      <c r="CS2187" s="222"/>
      <c r="CT2187" s="222"/>
      <c r="CU2187" s="222"/>
      <c r="CV2187" s="222"/>
      <c r="CW2187" s="222"/>
      <c r="CX2187" s="222"/>
      <c r="CY2187" s="222"/>
      <c r="CZ2187" s="222"/>
      <c r="DA2187" s="222"/>
      <c r="DB2187" s="224">
        <f t="shared" si="313"/>
        <v>0</v>
      </c>
      <c r="DC2187" s="224">
        <f t="shared" si="314"/>
        <v>0</v>
      </c>
      <c r="DD2187" s="224">
        <f t="shared" si="315"/>
        <v>0</v>
      </c>
      <c r="DE2187" s="225">
        <f t="shared" si="316"/>
        <v>0</v>
      </c>
      <c r="DF2187" s="222"/>
      <c r="DG2187" s="222"/>
    </row>
    <row r="2188" spans="90:111" x14ac:dyDescent="0.25">
      <c r="CL2188" s="223">
        <f t="shared" si="308"/>
        <v>0</v>
      </c>
      <c r="CM2188" s="223">
        <f t="shared" si="309"/>
        <v>0</v>
      </c>
      <c r="CN2188" s="223">
        <f t="shared" si="310"/>
        <v>0</v>
      </c>
      <c r="CO2188" s="223">
        <f t="shared" si="310"/>
        <v>0</v>
      </c>
      <c r="CP2188" s="223">
        <f t="shared" si="311"/>
        <v>0</v>
      </c>
      <c r="CQ2188" s="223">
        <f t="shared" si="312"/>
        <v>0</v>
      </c>
      <c r="CR2188" s="222"/>
      <c r="CS2188" s="222"/>
      <c r="CT2188" s="222"/>
      <c r="CU2188" s="222"/>
      <c r="CV2188" s="222"/>
      <c r="CW2188" s="222"/>
      <c r="CX2188" s="222"/>
      <c r="CY2188" s="222"/>
      <c r="CZ2188" s="222"/>
      <c r="DA2188" s="222"/>
      <c r="DB2188" s="224">
        <f t="shared" si="313"/>
        <v>0</v>
      </c>
      <c r="DC2188" s="224">
        <f t="shared" si="314"/>
        <v>0</v>
      </c>
      <c r="DD2188" s="224">
        <f t="shared" si="315"/>
        <v>0</v>
      </c>
      <c r="DE2188" s="225">
        <f t="shared" si="316"/>
        <v>0</v>
      </c>
      <c r="DF2188" s="222"/>
      <c r="DG2188" s="222"/>
    </row>
    <row r="2189" spans="90:111" x14ac:dyDescent="0.25">
      <c r="CL2189" s="223">
        <f t="shared" si="308"/>
        <v>0</v>
      </c>
      <c r="CM2189" s="223">
        <f t="shared" si="309"/>
        <v>0</v>
      </c>
      <c r="CN2189" s="223">
        <f t="shared" si="310"/>
        <v>0</v>
      </c>
      <c r="CO2189" s="223">
        <f t="shared" si="310"/>
        <v>0</v>
      </c>
      <c r="CP2189" s="223">
        <f t="shared" si="311"/>
        <v>0</v>
      </c>
      <c r="CQ2189" s="223">
        <f t="shared" si="312"/>
        <v>0</v>
      </c>
      <c r="CR2189" s="222"/>
      <c r="CS2189" s="222"/>
      <c r="CT2189" s="222"/>
      <c r="CU2189" s="222"/>
      <c r="CV2189" s="222"/>
      <c r="CW2189" s="222"/>
      <c r="CX2189" s="222"/>
      <c r="CY2189" s="222"/>
      <c r="CZ2189" s="222"/>
      <c r="DA2189" s="222"/>
      <c r="DB2189" s="224">
        <f t="shared" si="313"/>
        <v>0</v>
      </c>
      <c r="DC2189" s="224">
        <f t="shared" si="314"/>
        <v>0</v>
      </c>
      <c r="DD2189" s="224">
        <f t="shared" si="315"/>
        <v>0</v>
      </c>
      <c r="DE2189" s="225">
        <f t="shared" si="316"/>
        <v>0</v>
      </c>
      <c r="DF2189" s="222"/>
      <c r="DG2189" s="222"/>
    </row>
    <row r="2190" spans="90:111" x14ac:dyDescent="0.25">
      <c r="CL2190" s="223">
        <f t="shared" si="308"/>
        <v>0</v>
      </c>
      <c r="CM2190" s="223">
        <f t="shared" si="309"/>
        <v>0</v>
      </c>
      <c r="CN2190" s="223">
        <f t="shared" si="310"/>
        <v>0</v>
      </c>
      <c r="CO2190" s="223">
        <f t="shared" si="310"/>
        <v>0</v>
      </c>
      <c r="CP2190" s="223">
        <f t="shared" si="311"/>
        <v>0</v>
      </c>
      <c r="CQ2190" s="223">
        <f t="shared" si="312"/>
        <v>0</v>
      </c>
      <c r="CR2190" s="222"/>
      <c r="CS2190" s="222"/>
      <c r="CT2190" s="222"/>
      <c r="CU2190" s="222"/>
      <c r="CV2190" s="222"/>
      <c r="CW2190" s="222"/>
      <c r="CX2190" s="222"/>
      <c r="CY2190" s="222"/>
      <c r="CZ2190" s="222"/>
      <c r="DA2190" s="222"/>
      <c r="DB2190" s="224">
        <f t="shared" si="313"/>
        <v>0</v>
      </c>
      <c r="DC2190" s="224">
        <f t="shared" si="314"/>
        <v>0</v>
      </c>
      <c r="DD2190" s="224">
        <f t="shared" si="315"/>
        <v>0</v>
      </c>
      <c r="DE2190" s="225">
        <f t="shared" si="316"/>
        <v>0</v>
      </c>
      <c r="DF2190" s="222"/>
      <c r="DG2190" s="222"/>
    </row>
    <row r="2191" spans="90:111" x14ac:dyDescent="0.25">
      <c r="CL2191" s="223">
        <f t="shared" si="308"/>
        <v>0</v>
      </c>
      <c r="CM2191" s="223">
        <f t="shared" si="309"/>
        <v>0</v>
      </c>
      <c r="CN2191" s="223">
        <f t="shared" si="310"/>
        <v>0</v>
      </c>
      <c r="CO2191" s="223">
        <f t="shared" si="310"/>
        <v>0</v>
      </c>
      <c r="CP2191" s="223">
        <f t="shared" si="311"/>
        <v>0</v>
      </c>
      <c r="CQ2191" s="223">
        <f t="shared" si="312"/>
        <v>0</v>
      </c>
      <c r="CR2191" s="222"/>
      <c r="CS2191" s="222"/>
      <c r="CT2191" s="222"/>
      <c r="CU2191" s="222"/>
      <c r="CV2191" s="222"/>
      <c r="CW2191" s="222"/>
      <c r="CX2191" s="222"/>
      <c r="CY2191" s="222"/>
      <c r="CZ2191" s="222"/>
      <c r="DA2191" s="222"/>
      <c r="DB2191" s="224">
        <f t="shared" si="313"/>
        <v>0</v>
      </c>
      <c r="DC2191" s="224">
        <f t="shared" si="314"/>
        <v>0</v>
      </c>
      <c r="DD2191" s="224">
        <f t="shared" si="315"/>
        <v>0</v>
      </c>
      <c r="DE2191" s="225">
        <f t="shared" si="316"/>
        <v>0</v>
      </c>
      <c r="DF2191" s="222"/>
      <c r="DG2191" s="222"/>
    </row>
    <row r="2192" spans="90:111" x14ac:dyDescent="0.25">
      <c r="CL2192" s="223">
        <f t="shared" si="308"/>
        <v>0</v>
      </c>
      <c r="CM2192" s="223">
        <f t="shared" si="309"/>
        <v>0</v>
      </c>
      <c r="CN2192" s="223">
        <f t="shared" si="310"/>
        <v>0</v>
      </c>
      <c r="CO2192" s="223">
        <f t="shared" si="310"/>
        <v>0</v>
      </c>
      <c r="CP2192" s="223">
        <f t="shared" si="311"/>
        <v>0</v>
      </c>
      <c r="CQ2192" s="223">
        <f t="shared" si="312"/>
        <v>0</v>
      </c>
      <c r="CR2192" s="222"/>
      <c r="CS2192" s="222"/>
      <c r="CT2192" s="222"/>
      <c r="CU2192" s="222"/>
      <c r="CV2192" s="222"/>
      <c r="CW2192" s="222"/>
      <c r="CX2192" s="222"/>
      <c r="CY2192" s="222"/>
      <c r="CZ2192" s="222"/>
      <c r="DA2192" s="222"/>
      <c r="DB2192" s="224">
        <f t="shared" si="313"/>
        <v>0</v>
      </c>
      <c r="DC2192" s="224">
        <f t="shared" si="314"/>
        <v>0</v>
      </c>
      <c r="DD2192" s="224">
        <f t="shared" si="315"/>
        <v>0</v>
      </c>
      <c r="DE2192" s="225">
        <f t="shared" si="316"/>
        <v>0</v>
      </c>
      <c r="DF2192" s="222"/>
      <c r="DG2192" s="222"/>
    </row>
    <row r="2193" spans="90:111" x14ac:dyDescent="0.25">
      <c r="CL2193" s="223">
        <f t="shared" si="308"/>
        <v>0</v>
      </c>
      <c r="CM2193" s="223">
        <f t="shared" si="309"/>
        <v>0</v>
      </c>
      <c r="CN2193" s="223">
        <f t="shared" si="310"/>
        <v>0</v>
      </c>
      <c r="CO2193" s="223">
        <f t="shared" si="310"/>
        <v>0</v>
      </c>
      <c r="CP2193" s="223">
        <f t="shared" si="311"/>
        <v>0</v>
      </c>
      <c r="CQ2193" s="223">
        <f t="shared" si="312"/>
        <v>0</v>
      </c>
      <c r="CR2193" s="222"/>
      <c r="CS2193" s="222"/>
      <c r="CT2193" s="222"/>
      <c r="CU2193" s="222"/>
      <c r="CV2193" s="222"/>
      <c r="CW2193" s="222"/>
      <c r="CX2193" s="222"/>
      <c r="CY2193" s="222"/>
      <c r="CZ2193" s="222"/>
      <c r="DA2193" s="222"/>
      <c r="DB2193" s="224">
        <f t="shared" si="313"/>
        <v>0</v>
      </c>
      <c r="DC2193" s="224">
        <f t="shared" si="314"/>
        <v>0</v>
      </c>
      <c r="DD2193" s="224">
        <f t="shared" si="315"/>
        <v>0</v>
      </c>
      <c r="DE2193" s="225">
        <f t="shared" si="316"/>
        <v>0</v>
      </c>
      <c r="DF2193" s="222"/>
      <c r="DG2193" s="222"/>
    </row>
    <row r="2194" spans="90:111" x14ac:dyDescent="0.25">
      <c r="CL2194" s="223">
        <f t="shared" si="308"/>
        <v>0</v>
      </c>
      <c r="CM2194" s="223">
        <f t="shared" si="309"/>
        <v>0</v>
      </c>
      <c r="CN2194" s="223">
        <f t="shared" si="310"/>
        <v>0</v>
      </c>
      <c r="CO2194" s="223">
        <f t="shared" si="310"/>
        <v>0</v>
      </c>
      <c r="CP2194" s="223">
        <f t="shared" si="311"/>
        <v>0</v>
      </c>
      <c r="CQ2194" s="223">
        <f t="shared" si="312"/>
        <v>0</v>
      </c>
      <c r="CR2194" s="222"/>
      <c r="CS2194" s="222"/>
      <c r="CT2194" s="222"/>
      <c r="CU2194" s="222"/>
      <c r="CV2194" s="222"/>
      <c r="CW2194" s="222"/>
      <c r="CX2194" s="222"/>
      <c r="CY2194" s="222"/>
      <c r="CZ2194" s="222"/>
      <c r="DA2194" s="222"/>
      <c r="DB2194" s="224">
        <f t="shared" si="313"/>
        <v>0</v>
      </c>
      <c r="DC2194" s="224">
        <f t="shared" si="314"/>
        <v>0</v>
      </c>
      <c r="DD2194" s="224">
        <f t="shared" si="315"/>
        <v>0</v>
      </c>
      <c r="DE2194" s="225">
        <f t="shared" si="316"/>
        <v>0</v>
      </c>
      <c r="DF2194" s="222"/>
      <c r="DG2194" s="222"/>
    </row>
    <row r="2195" spans="90:111" x14ac:dyDescent="0.25">
      <c r="CL2195" s="223">
        <f t="shared" si="308"/>
        <v>0</v>
      </c>
      <c r="CM2195" s="223">
        <f t="shared" si="309"/>
        <v>0</v>
      </c>
      <c r="CN2195" s="223">
        <f t="shared" si="310"/>
        <v>0</v>
      </c>
      <c r="CO2195" s="223">
        <f t="shared" si="310"/>
        <v>0</v>
      </c>
      <c r="CP2195" s="223">
        <f t="shared" si="311"/>
        <v>0</v>
      </c>
      <c r="CQ2195" s="223">
        <f t="shared" si="312"/>
        <v>0</v>
      </c>
      <c r="CR2195" s="222"/>
      <c r="CS2195" s="222"/>
      <c r="CT2195" s="222"/>
      <c r="CU2195" s="222"/>
      <c r="CV2195" s="222"/>
      <c r="CW2195" s="222"/>
      <c r="CX2195" s="222"/>
      <c r="CY2195" s="222"/>
      <c r="CZ2195" s="222"/>
      <c r="DA2195" s="222"/>
      <c r="DB2195" s="224">
        <f t="shared" si="313"/>
        <v>0</v>
      </c>
      <c r="DC2195" s="224">
        <f t="shared" si="314"/>
        <v>0</v>
      </c>
      <c r="DD2195" s="224">
        <f t="shared" si="315"/>
        <v>0</v>
      </c>
      <c r="DE2195" s="225">
        <f t="shared" si="316"/>
        <v>0</v>
      </c>
      <c r="DF2195" s="222"/>
      <c r="DG2195" s="222"/>
    </row>
    <row r="2196" spans="90:111" x14ac:dyDescent="0.25">
      <c r="CL2196" s="223">
        <f t="shared" si="308"/>
        <v>0</v>
      </c>
      <c r="CM2196" s="223">
        <f t="shared" si="309"/>
        <v>0</v>
      </c>
      <c r="CN2196" s="223">
        <f t="shared" si="310"/>
        <v>0</v>
      </c>
      <c r="CO2196" s="223">
        <f t="shared" si="310"/>
        <v>0</v>
      </c>
      <c r="CP2196" s="223">
        <f t="shared" si="311"/>
        <v>0</v>
      </c>
      <c r="CQ2196" s="223">
        <f t="shared" si="312"/>
        <v>0</v>
      </c>
      <c r="CR2196" s="222"/>
      <c r="CS2196" s="222"/>
      <c r="CT2196" s="222"/>
      <c r="CU2196" s="222"/>
      <c r="CV2196" s="222"/>
      <c r="CW2196" s="222"/>
      <c r="CX2196" s="222"/>
      <c r="CY2196" s="222"/>
      <c r="CZ2196" s="222"/>
      <c r="DA2196" s="222"/>
      <c r="DB2196" s="224">
        <f t="shared" si="313"/>
        <v>0</v>
      </c>
      <c r="DC2196" s="224">
        <f t="shared" si="314"/>
        <v>0</v>
      </c>
      <c r="DD2196" s="224">
        <f t="shared" si="315"/>
        <v>0</v>
      </c>
      <c r="DE2196" s="225">
        <f t="shared" si="316"/>
        <v>0</v>
      </c>
      <c r="DF2196" s="222"/>
      <c r="DG2196" s="222"/>
    </row>
    <row r="2197" spans="90:111" x14ac:dyDescent="0.25">
      <c r="CL2197" s="223">
        <f t="shared" si="308"/>
        <v>0</v>
      </c>
      <c r="CM2197" s="223">
        <f t="shared" si="309"/>
        <v>0</v>
      </c>
      <c r="CN2197" s="223">
        <f t="shared" si="310"/>
        <v>0</v>
      </c>
      <c r="CO2197" s="223">
        <f t="shared" si="310"/>
        <v>0</v>
      </c>
      <c r="CP2197" s="223">
        <f t="shared" si="311"/>
        <v>0</v>
      </c>
      <c r="CQ2197" s="223">
        <f t="shared" si="312"/>
        <v>0</v>
      </c>
      <c r="CR2197" s="222"/>
      <c r="CS2197" s="222"/>
      <c r="CT2197" s="222"/>
      <c r="CU2197" s="222"/>
      <c r="CV2197" s="222"/>
      <c r="CW2197" s="222"/>
      <c r="CX2197" s="222"/>
      <c r="CY2197" s="222"/>
      <c r="CZ2197" s="222"/>
      <c r="DA2197" s="222"/>
      <c r="DB2197" s="224">
        <f t="shared" si="313"/>
        <v>0</v>
      </c>
      <c r="DC2197" s="224">
        <f t="shared" si="314"/>
        <v>0</v>
      </c>
      <c r="DD2197" s="224">
        <f t="shared" si="315"/>
        <v>0</v>
      </c>
      <c r="DE2197" s="225">
        <f t="shared" si="316"/>
        <v>0</v>
      </c>
      <c r="DF2197" s="222"/>
      <c r="DG2197" s="222"/>
    </row>
    <row r="2198" spans="90:111" x14ac:dyDescent="0.25">
      <c r="CL2198" s="223">
        <f t="shared" si="308"/>
        <v>0</v>
      </c>
      <c r="CM2198" s="223">
        <f t="shared" si="309"/>
        <v>0</v>
      </c>
      <c r="CN2198" s="223">
        <f t="shared" si="310"/>
        <v>0</v>
      </c>
      <c r="CO2198" s="223">
        <f t="shared" si="310"/>
        <v>0</v>
      </c>
      <c r="CP2198" s="223">
        <f t="shared" si="311"/>
        <v>0</v>
      </c>
      <c r="CQ2198" s="223">
        <f t="shared" si="312"/>
        <v>0</v>
      </c>
      <c r="CR2198" s="222"/>
      <c r="CS2198" s="222"/>
      <c r="CT2198" s="222"/>
      <c r="CU2198" s="222"/>
      <c r="CV2198" s="222"/>
      <c r="CW2198" s="222"/>
      <c r="CX2198" s="222"/>
      <c r="CY2198" s="222"/>
      <c r="CZ2198" s="222"/>
      <c r="DA2198" s="222"/>
      <c r="DB2198" s="224">
        <f t="shared" si="313"/>
        <v>0</v>
      </c>
      <c r="DC2198" s="224">
        <f t="shared" si="314"/>
        <v>0</v>
      </c>
      <c r="DD2198" s="224">
        <f t="shared" si="315"/>
        <v>0</v>
      </c>
      <c r="DE2198" s="225">
        <f t="shared" si="316"/>
        <v>0</v>
      </c>
      <c r="DF2198" s="222"/>
      <c r="DG2198" s="222"/>
    </row>
    <row r="2199" spans="90:111" x14ac:dyDescent="0.25">
      <c r="CL2199" s="223">
        <f t="shared" si="308"/>
        <v>0</v>
      </c>
      <c r="CM2199" s="223">
        <f t="shared" si="309"/>
        <v>0</v>
      </c>
      <c r="CN2199" s="223">
        <f t="shared" si="310"/>
        <v>0</v>
      </c>
      <c r="CO2199" s="223">
        <f t="shared" si="310"/>
        <v>0</v>
      </c>
      <c r="CP2199" s="223">
        <f t="shared" si="311"/>
        <v>0</v>
      </c>
      <c r="CQ2199" s="223">
        <f t="shared" si="312"/>
        <v>0</v>
      </c>
      <c r="CR2199" s="222"/>
      <c r="CS2199" s="222"/>
      <c r="CT2199" s="222"/>
      <c r="CU2199" s="222"/>
      <c r="CV2199" s="222"/>
      <c r="CW2199" s="222"/>
      <c r="CX2199" s="222"/>
      <c r="CY2199" s="222"/>
      <c r="CZ2199" s="222"/>
      <c r="DA2199" s="222"/>
      <c r="DB2199" s="224">
        <f t="shared" si="313"/>
        <v>0</v>
      </c>
      <c r="DC2199" s="224">
        <f t="shared" si="314"/>
        <v>0</v>
      </c>
      <c r="DD2199" s="224">
        <f t="shared" si="315"/>
        <v>0</v>
      </c>
      <c r="DE2199" s="225">
        <f t="shared" si="316"/>
        <v>0</v>
      </c>
      <c r="DF2199" s="222"/>
      <c r="DG2199" s="222"/>
    </row>
    <row r="2200" spans="90:111" x14ac:dyDescent="0.25">
      <c r="CL2200" s="223">
        <f t="shared" si="308"/>
        <v>0</v>
      </c>
      <c r="CM2200" s="223">
        <f t="shared" si="309"/>
        <v>0</v>
      </c>
      <c r="CN2200" s="223">
        <f t="shared" si="310"/>
        <v>0</v>
      </c>
      <c r="CO2200" s="223">
        <f t="shared" si="310"/>
        <v>0</v>
      </c>
      <c r="CP2200" s="223">
        <f t="shared" si="311"/>
        <v>0</v>
      </c>
      <c r="CQ2200" s="223">
        <f t="shared" si="312"/>
        <v>0</v>
      </c>
      <c r="CR2200" s="222"/>
      <c r="CS2200" s="222"/>
      <c r="CT2200" s="222"/>
      <c r="CU2200" s="222"/>
      <c r="CV2200" s="222"/>
      <c r="CW2200" s="222"/>
      <c r="CX2200" s="222"/>
      <c r="CY2200" s="222"/>
      <c r="CZ2200" s="222"/>
      <c r="DA2200" s="222"/>
      <c r="DB2200" s="224">
        <f t="shared" si="313"/>
        <v>0</v>
      </c>
      <c r="DC2200" s="224">
        <f t="shared" si="314"/>
        <v>0</v>
      </c>
      <c r="DD2200" s="224">
        <f t="shared" si="315"/>
        <v>0</v>
      </c>
      <c r="DE2200" s="225">
        <f t="shared" si="316"/>
        <v>0</v>
      </c>
      <c r="DF2200" s="222"/>
      <c r="DG2200" s="222"/>
    </row>
    <row r="2201" spans="90:111" x14ac:dyDescent="0.25">
      <c r="CL2201" s="223">
        <f t="shared" si="308"/>
        <v>0</v>
      </c>
      <c r="CM2201" s="223">
        <f t="shared" si="309"/>
        <v>0</v>
      </c>
      <c r="CN2201" s="223">
        <f t="shared" si="310"/>
        <v>0</v>
      </c>
      <c r="CO2201" s="223">
        <f t="shared" si="310"/>
        <v>0</v>
      </c>
      <c r="CP2201" s="223">
        <f t="shared" si="311"/>
        <v>0</v>
      </c>
      <c r="CQ2201" s="223">
        <f t="shared" si="312"/>
        <v>0</v>
      </c>
      <c r="CR2201" s="222"/>
      <c r="CS2201" s="222"/>
      <c r="CT2201" s="222"/>
      <c r="CU2201" s="222"/>
      <c r="CV2201" s="222"/>
      <c r="CW2201" s="222"/>
      <c r="CX2201" s="222"/>
      <c r="CY2201" s="222"/>
      <c r="CZ2201" s="222"/>
      <c r="DA2201" s="222"/>
      <c r="DB2201" s="224">
        <f t="shared" si="313"/>
        <v>0</v>
      </c>
      <c r="DC2201" s="224">
        <f t="shared" si="314"/>
        <v>0</v>
      </c>
      <c r="DD2201" s="224">
        <f t="shared" si="315"/>
        <v>0</v>
      </c>
      <c r="DE2201" s="225">
        <f t="shared" si="316"/>
        <v>0</v>
      </c>
      <c r="DF2201" s="222"/>
      <c r="DG2201" s="222"/>
    </row>
    <row r="2202" spans="90:111" x14ac:dyDescent="0.25">
      <c r="CL2202" s="223">
        <f t="shared" si="308"/>
        <v>0</v>
      </c>
      <c r="CM2202" s="223">
        <f t="shared" si="309"/>
        <v>0</v>
      </c>
      <c r="CN2202" s="223">
        <f t="shared" si="310"/>
        <v>0</v>
      </c>
      <c r="CO2202" s="223">
        <f t="shared" si="310"/>
        <v>0</v>
      </c>
      <c r="CP2202" s="223">
        <f t="shared" si="311"/>
        <v>0</v>
      </c>
      <c r="CQ2202" s="223">
        <f t="shared" si="312"/>
        <v>0</v>
      </c>
      <c r="CR2202" s="222"/>
      <c r="CS2202" s="222"/>
      <c r="CT2202" s="222"/>
      <c r="CU2202" s="222"/>
      <c r="CV2202" s="222"/>
      <c r="CW2202" s="222"/>
      <c r="CX2202" s="222"/>
      <c r="CY2202" s="222"/>
      <c r="CZ2202" s="222"/>
      <c r="DA2202" s="222"/>
      <c r="DB2202" s="224">
        <f t="shared" si="313"/>
        <v>0</v>
      </c>
      <c r="DC2202" s="224">
        <f t="shared" si="314"/>
        <v>0</v>
      </c>
      <c r="DD2202" s="224">
        <f t="shared" si="315"/>
        <v>0</v>
      </c>
      <c r="DE2202" s="225">
        <f t="shared" si="316"/>
        <v>0</v>
      </c>
      <c r="DF2202" s="222"/>
      <c r="DG2202" s="222"/>
    </row>
    <row r="2203" spans="90:111" x14ac:dyDescent="0.25">
      <c r="CL2203" s="223">
        <f t="shared" si="308"/>
        <v>0</v>
      </c>
      <c r="CM2203" s="223">
        <f t="shared" si="309"/>
        <v>0</v>
      </c>
      <c r="CN2203" s="223">
        <f t="shared" si="310"/>
        <v>0</v>
      </c>
      <c r="CO2203" s="223">
        <f t="shared" si="310"/>
        <v>0</v>
      </c>
      <c r="CP2203" s="223">
        <f t="shared" si="311"/>
        <v>0</v>
      </c>
      <c r="CQ2203" s="223">
        <f t="shared" si="312"/>
        <v>0</v>
      </c>
      <c r="CR2203" s="222"/>
      <c r="CS2203" s="222"/>
      <c r="CT2203" s="222"/>
      <c r="CU2203" s="222"/>
      <c r="CV2203" s="222"/>
      <c r="CW2203" s="222"/>
      <c r="CX2203" s="222"/>
      <c r="CY2203" s="222"/>
      <c r="CZ2203" s="222"/>
      <c r="DA2203" s="222"/>
      <c r="DB2203" s="224">
        <f t="shared" si="313"/>
        <v>0</v>
      </c>
      <c r="DC2203" s="224">
        <f t="shared" si="314"/>
        <v>0</v>
      </c>
      <c r="DD2203" s="224">
        <f t="shared" si="315"/>
        <v>0</v>
      </c>
      <c r="DE2203" s="225">
        <f t="shared" si="316"/>
        <v>0</v>
      </c>
      <c r="DF2203" s="222"/>
      <c r="DG2203" s="222"/>
    </row>
    <row r="2204" spans="90:111" x14ac:dyDescent="0.25">
      <c r="CL2204" s="223">
        <f t="shared" si="308"/>
        <v>0</v>
      </c>
      <c r="CM2204" s="223">
        <f t="shared" si="309"/>
        <v>0</v>
      </c>
      <c r="CN2204" s="223">
        <f t="shared" si="310"/>
        <v>0</v>
      </c>
      <c r="CO2204" s="223">
        <f t="shared" si="310"/>
        <v>0</v>
      </c>
      <c r="CP2204" s="223">
        <f t="shared" si="311"/>
        <v>0</v>
      </c>
      <c r="CQ2204" s="223">
        <f t="shared" si="312"/>
        <v>0</v>
      </c>
      <c r="CR2204" s="222"/>
      <c r="CS2204" s="222"/>
      <c r="CT2204" s="222"/>
      <c r="CU2204" s="222"/>
      <c r="CV2204" s="222"/>
      <c r="CW2204" s="222"/>
      <c r="CX2204" s="222"/>
      <c r="CY2204" s="222"/>
      <c r="CZ2204" s="222"/>
      <c r="DA2204" s="222"/>
      <c r="DB2204" s="224">
        <f t="shared" si="313"/>
        <v>0</v>
      </c>
      <c r="DC2204" s="224">
        <f t="shared" si="314"/>
        <v>0</v>
      </c>
      <c r="DD2204" s="224">
        <f t="shared" si="315"/>
        <v>0</v>
      </c>
      <c r="DE2204" s="225">
        <f t="shared" si="316"/>
        <v>0</v>
      </c>
      <c r="DF2204" s="222"/>
      <c r="DG2204" s="222"/>
    </row>
    <row r="2205" spans="90:111" x14ac:dyDescent="0.25">
      <c r="CL2205" s="223">
        <f t="shared" si="308"/>
        <v>0</v>
      </c>
      <c r="CM2205" s="223">
        <f t="shared" si="309"/>
        <v>0</v>
      </c>
      <c r="CN2205" s="223">
        <f t="shared" si="310"/>
        <v>0</v>
      </c>
      <c r="CO2205" s="223">
        <f t="shared" si="310"/>
        <v>0</v>
      </c>
      <c r="CP2205" s="223">
        <f t="shared" si="311"/>
        <v>0</v>
      </c>
      <c r="CQ2205" s="223">
        <f t="shared" si="312"/>
        <v>0</v>
      </c>
      <c r="CR2205" s="222"/>
      <c r="CS2205" s="222"/>
      <c r="CT2205" s="222"/>
      <c r="CU2205" s="222"/>
      <c r="CV2205" s="222"/>
      <c r="CW2205" s="222"/>
      <c r="CX2205" s="222"/>
      <c r="CY2205" s="222"/>
      <c r="CZ2205" s="222"/>
      <c r="DA2205" s="222"/>
      <c r="DB2205" s="224">
        <f t="shared" si="313"/>
        <v>0</v>
      </c>
      <c r="DC2205" s="224">
        <f t="shared" si="314"/>
        <v>0</v>
      </c>
      <c r="DD2205" s="224">
        <f t="shared" si="315"/>
        <v>0</v>
      </c>
      <c r="DE2205" s="225">
        <f t="shared" si="316"/>
        <v>0</v>
      </c>
      <c r="DF2205" s="222"/>
      <c r="DG2205" s="222"/>
    </row>
    <row r="2206" spans="90:111" x14ac:dyDescent="0.25">
      <c r="CL2206" s="223">
        <f t="shared" si="308"/>
        <v>0</v>
      </c>
      <c r="CM2206" s="223">
        <f t="shared" si="309"/>
        <v>0</v>
      </c>
      <c r="CN2206" s="223">
        <f t="shared" si="310"/>
        <v>0</v>
      </c>
      <c r="CO2206" s="223">
        <f t="shared" si="310"/>
        <v>0</v>
      </c>
      <c r="CP2206" s="223">
        <f t="shared" si="311"/>
        <v>0</v>
      </c>
      <c r="CQ2206" s="223">
        <f t="shared" si="312"/>
        <v>0</v>
      </c>
      <c r="CR2206" s="222"/>
      <c r="CS2206" s="222"/>
      <c r="CT2206" s="222"/>
      <c r="CU2206" s="222"/>
      <c r="CV2206" s="222"/>
      <c r="CW2206" s="222"/>
      <c r="CX2206" s="222"/>
      <c r="CY2206" s="222"/>
      <c r="CZ2206" s="222"/>
      <c r="DA2206" s="222"/>
      <c r="DB2206" s="224">
        <f t="shared" si="313"/>
        <v>0</v>
      </c>
      <c r="DC2206" s="224">
        <f t="shared" si="314"/>
        <v>0</v>
      </c>
      <c r="DD2206" s="224">
        <f t="shared" si="315"/>
        <v>0</v>
      </c>
      <c r="DE2206" s="225">
        <f t="shared" si="316"/>
        <v>0</v>
      </c>
      <c r="DF2206" s="222"/>
      <c r="DG2206" s="222"/>
    </row>
    <row r="2207" spans="90:111" x14ac:dyDescent="0.25">
      <c r="CL2207" s="223">
        <f t="shared" si="308"/>
        <v>0</v>
      </c>
      <c r="CM2207" s="223">
        <f t="shared" si="309"/>
        <v>0</v>
      </c>
      <c r="CN2207" s="223">
        <f t="shared" si="310"/>
        <v>0</v>
      </c>
      <c r="CO2207" s="223">
        <f t="shared" si="310"/>
        <v>0</v>
      </c>
      <c r="CP2207" s="223">
        <f t="shared" si="311"/>
        <v>0</v>
      </c>
      <c r="CQ2207" s="223">
        <f t="shared" si="312"/>
        <v>0</v>
      </c>
      <c r="CR2207" s="222"/>
      <c r="CS2207" s="222"/>
      <c r="CT2207" s="222"/>
      <c r="CU2207" s="222"/>
      <c r="CV2207" s="222"/>
      <c r="CW2207" s="222"/>
      <c r="CX2207" s="222"/>
      <c r="CY2207" s="222"/>
      <c r="CZ2207" s="222"/>
      <c r="DA2207" s="222"/>
      <c r="DB2207" s="224">
        <f t="shared" si="313"/>
        <v>0</v>
      </c>
      <c r="DC2207" s="224">
        <f t="shared" si="314"/>
        <v>0</v>
      </c>
      <c r="DD2207" s="224">
        <f t="shared" si="315"/>
        <v>0</v>
      </c>
      <c r="DE2207" s="225">
        <f t="shared" si="316"/>
        <v>0</v>
      </c>
      <c r="DF2207" s="222"/>
      <c r="DG2207" s="222"/>
    </row>
    <row r="2208" spans="90:111" x14ac:dyDescent="0.25">
      <c r="CL2208" s="223">
        <f t="shared" si="308"/>
        <v>0</v>
      </c>
      <c r="CM2208" s="223">
        <f t="shared" si="309"/>
        <v>0</v>
      </c>
      <c r="CN2208" s="223">
        <f t="shared" si="310"/>
        <v>0</v>
      </c>
      <c r="CO2208" s="223">
        <f t="shared" si="310"/>
        <v>0</v>
      </c>
      <c r="CP2208" s="223">
        <f t="shared" si="311"/>
        <v>0</v>
      </c>
      <c r="CQ2208" s="223">
        <f t="shared" si="312"/>
        <v>0</v>
      </c>
      <c r="CR2208" s="222"/>
      <c r="CS2208" s="222"/>
      <c r="CT2208" s="222"/>
      <c r="CU2208" s="222"/>
      <c r="CV2208" s="222"/>
      <c r="CW2208" s="222"/>
      <c r="CX2208" s="222"/>
      <c r="CY2208" s="222"/>
      <c r="CZ2208" s="222"/>
      <c r="DA2208" s="222"/>
      <c r="DB2208" s="224">
        <f t="shared" si="313"/>
        <v>0</v>
      </c>
      <c r="DC2208" s="224">
        <f t="shared" si="314"/>
        <v>0</v>
      </c>
      <c r="DD2208" s="224">
        <f t="shared" si="315"/>
        <v>0</v>
      </c>
      <c r="DE2208" s="225">
        <f t="shared" si="316"/>
        <v>0</v>
      </c>
      <c r="DF2208" s="222"/>
      <c r="DG2208" s="222"/>
    </row>
    <row r="2209" spans="90:111" x14ac:dyDescent="0.25">
      <c r="CL2209" s="223">
        <f t="shared" si="308"/>
        <v>0</v>
      </c>
      <c r="CM2209" s="223">
        <f t="shared" si="309"/>
        <v>0</v>
      </c>
      <c r="CN2209" s="223">
        <f t="shared" si="310"/>
        <v>0</v>
      </c>
      <c r="CO2209" s="223">
        <f t="shared" si="310"/>
        <v>0</v>
      </c>
      <c r="CP2209" s="223">
        <f t="shared" si="311"/>
        <v>0</v>
      </c>
      <c r="CQ2209" s="223">
        <f t="shared" si="312"/>
        <v>0</v>
      </c>
      <c r="CR2209" s="222"/>
      <c r="CS2209" s="222"/>
      <c r="CT2209" s="222"/>
      <c r="CU2209" s="222"/>
      <c r="CV2209" s="222"/>
      <c r="CW2209" s="222"/>
      <c r="CX2209" s="222"/>
      <c r="CY2209" s="222"/>
      <c r="CZ2209" s="222"/>
      <c r="DA2209" s="222"/>
      <c r="DB2209" s="224">
        <f t="shared" si="313"/>
        <v>0</v>
      </c>
      <c r="DC2209" s="224">
        <f t="shared" si="314"/>
        <v>0</v>
      </c>
      <c r="DD2209" s="224">
        <f t="shared" si="315"/>
        <v>0</v>
      </c>
      <c r="DE2209" s="225">
        <f t="shared" si="316"/>
        <v>0</v>
      </c>
      <c r="DF2209" s="222"/>
      <c r="DG2209" s="222"/>
    </row>
    <row r="2210" spans="90:111" x14ac:dyDescent="0.25">
      <c r="CL2210" s="223">
        <f t="shared" si="308"/>
        <v>0</v>
      </c>
      <c r="CM2210" s="223">
        <f t="shared" si="309"/>
        <v>0</v>
      </c>
      <c r="CN2210" s="223">
        <f t="shared" si="310"/>
        <v>0</v>
      </c>
      <c r="CO2210" s="223">
        <f t="shared" si="310"/>
        <v>0</v>
      </c>
      <c r="CP2210" s="223">
        <f t="shared" si="311"/>
        <v>0</v>
      </c>
      <c r="CQ2210" s="223">
        <f t="shared" si="312"/>
        <v>0</v>
      </c>
      <c r="CR2210" s="222"/>
      <c r="CS2210" s="222"/>
      <c r="CT2210" s="222"/>
      <c r="CU2210" s="222"/>
      <c r="CV2210" s="222"/>
      <c r="CW2210" s="222"/>
      <c r="CX2210" s="222"/>
      <c r="CY2210" s="222"/>
      <c r="CZ2210" s="222"/>
      <c r="DA2210" s="222"/>
      <c r="DB2210" s="224">
        <f t="shared" si="313"/>
        <v>0</v>
      </c>
      <c r="DC2210" s="224">
        <f t="shared" si="314"/>
        <v>0</v>
      </c>
      <c r="DD2210" s="224">
        <f t="shared" si="315"/>
        <v>0</v>
      </c>
      <c r="DE2210" s="225">
        <f t="shared" si="316"/>
        <v>0</v>
      </c>
      <c r="DF2210" s="222"/>
      <c r="DG2210" s="222"/>
    </row>
    <row r="2211" spans="90:111" x14ac:dyDescent="0.25">
      <c r="CL2211" s="223">
        <f t="shared" si="308"/>
        <v>0</v>
      </c>
      <c r="CM2211" s="223">
        <f t="shared" si="309"/>
        <v>0</v>
      </c>
      <c r="CN2211" s="223">
        <f t="shared" si="310"/>
        <v>0</v>
      </c>
      <c r="CO2211" s="223">
        <f t="shared" si="310"/>
        <v>0</v>
      </c>
      <c r="CP2211" s="223">
        <f t="shared" si="311"/>
        <v>0</v>
      </c>
      <c r="CQ2211" s="223">
        <f t="shared" si="312"/>
        <v>0</v>
      </c>
      <c r="CR2211" s="222"/>
      <c r="CS2211" s="222"/>
      <c r="CT2211" s="222"/>
      <c r="CU2211" s="222"/>
      <c r="CV2211" s="222"/>
      <c r="CW2211" s="222"/>
      <c r="CX2211" s="222"/>
      <c r="CY2211" s="222"/>
      <c r="CZ2211" s="222"/>
      <c r="DA2211" s="222"/>
      <c r="DB2211" s="224">
        <f t="shared" si="313"/>
        <v>0</v>
      </c>
      <c r="DC2211" s="224">
        <f t="shared" si="314"/>
        <v>0</v>
      </c>
      <c r="DD2211" s="224">
        <f t="shared" si="315"/>
        <v>0</v>
      </c>
      <c r="DE2211" s="225">
        <f t="shared" si="316"/>
        <v>0</v>
      </c>
      <c r="DF2211" s="222"/>
      <c r="DG2211" s="222"/>
    </row>
    <row r="2212" spans="90:111" x14ac:dyDescent="0.25">
      <c r="CL2212" s="223">
        <f t="shared" si="308"/>
        <v>0</v>
      </c>
      <c r="CM2212" s="223">
        <f t="shared" si="309"/>
        <v>0</v>
      </c>
      <c r="CN2212" s="223">
        <f t="shared" si="310"/>
        <v>0</v>
      </c>
      <c r="CO2212" s="223">
        <f t="shared" si="310"/>
        <v>0</v>
      </c>
      <c r="CP2212" s="223">
        <f t="shared" si="311"/>
        <v>0</v>
      </c>
      <c r="CQ2212" s="223">
        <f t="shared" si="312"/>
        <v>0</v>
      </c>
      <c r="CR2212" s="222"/>
      <c r="CS2212" s="222"/>
      <c r="CT2212" s="222"/>
      <c r="CU2212" s="222"/>
      <c r="CV2212" s="222"/>
      <c r="CW2212" s="222"/>
      <c r="CX2212" s="222"/>
      <c r="CY2212" s="222"/>
      <c r="CZ2212" s="222"/>
      <c r="DA2212" s="222"/>
      <c r="DB2212" s="224">
        <f t="shared" si="313"/>
        <v>0</v>
      </c>
      <c r="DC2212" s="224">
        <f t="shared" si="314"/>
        <v>0</v>
      </c>
      <c r="DD2212" s="224">
        <f t="shared" si="315"/>
        <v>0</v>
      </c>
      <c r="DE2212" s="225">
        <f t="shared" si="316"/>
        <v>0</v>
      </c>
      <c r="DF2212" s="222"/>
      <c r="DG2212" s="222"/>
    </row>
    <row r="2213" spans="90:111" x14ac:dyDescent="0.25">
      <c r="CL2213" s="223">
        <f t="shared" si="308"/>
        <v>0</v>
      </c>
      <c r="CM2213" s="223">
        <f t="shared" si="309"/>
        <v>0</v>
      </c>
      <c r="CN2213" s="223">
        <f t="shared" si="310"/>
        <v>0</v>
      </c>
      <c r="CO2213" s="223">
        <f t="shared" si="310"/>
        <v>0</v>
      </c>
      <c r="CP2213" s="223">
        <f t="shared" si="311"/>
        <v>0</v>
      </c>
      <c r="CQ2213" s="223">
        <f t="shared" si="312"/>
        <v>0</v>
      </c>
      <c r="CR2213" s="222"/>
      <c r="CS2213" s="222"/>
      <c r="CT2213" s="222"/>
      <c r="CU2213" s="222"/>
      <c r="CV2213" s="222"/>
      <c r="CW2213" s="222"/>
      <c r="CX2213" s="222"/>
      <c r="CY2213" s="222"/>
      <c r="CZ2213" s="222"/>
      <c r="DA2213" s="222"/>
      <c r="DB2213" s="224">
        <f t="shared" si="313"/>
        <v>0</v>
      </c>
      <c r="DC2213" s="224">
        <f t="shared" si="314"/>
        <v>0</v>
      </c>
      <c r="DD2213" s="224">
        <f t="shared" si="315"/>
        <v>0</v>
      </c>
      <c r="DE2213" s="225">
        <f t="shared" si="316"/>
        <v>0</v>
      </c>
      <c r="DF2213" s="222"/>
      <c r="DG2213" s="222"/>
    </row>
    <row r="2214" spans="90:111" x14ac:dyDescent="0.25">
      <c r="CL2214" s="223">
        <f t="shared" si="308"/>
        <v>0</v>
      </c>
      <c r="CM2214" s="223">
        <f t="shared" si="309"/>
        <v>0</v>
      </c>
      <c r="CN2214" s="223">
        <f t="shared" si="310"/>
        <v>0</v>
      </c>
      <c r="CO2214" s="223">
        <f t="shared" si="310"/>
        <v>0</v>
      </c>
      <c r="CP2214" s="223">
        <f t="shared" si="311"/>
        <v>0</v>
      </c>
      <c r="CQ2214" s="223">
        <f t="shared" si="312"/>
        <v>0</v>
      </c>
      <c r="CR2214" s="222"/>
      <c r="CS2214" s="222"/>
      <c r="CT2214" s="222"/>
      <c r="CU2214" s="222"/>
      <c r="CV2214" s="222"/>
      <c r="CW2214" s="222"/>
      <c r="CX2214" s="222"/>
      <c r="CY2214" s="222"/>
      <c r="CZ2214" s="222"/>
      <c r="DA2214" s="222"/>
      <c r="DB2214" s="224">
        <f t="shared" si="313"/>
        <v>0</v>
      </c>
      <c r="DC2214" s="224">
        <f t="shared" si="314"/>
        <v>0</v>
      </c>
      <c r="DD2214" s="224">
        <f t="shared" si="315"/>
        <v>0</v>
      </c>
      <c r="DE2214" s="225">
        <f t="shared" si="316"/>
        <v>0</v>
      </c>
      <c r="DF2214" s="222"/>
      <c r="DG2214" s="222"/>
    </row>
    <row r="2215" spans="90:111" x14ac:dyDescent="0.25">
      <c r="CL2215" s="223">
        <f t="shared" si="308"/>
        <v>0</v>
      </c>
      <c r="CM2215" s="223">
        <f t="shared" si="309"/>
        <v>0</v>
      </c>
      <c r="CN2215" s="223">
        <f t="shared" si="310"/>
        <v>0</v>
      </c>
      <c r="CO2215" s="223">
        <f t="shared" si="310"/>
        <v>0</v>
      </c>
      <c r="CP2215" s="223">
        <f t="shared" si="311"/>
        <v>0</v>
      </c>
      <c r="CQ2215" s="223">
        <f t="shared" si="312"/>
        <v>0</v>
      </c>
      <c r="CR2215" s="222"/>
      <c r="CS2215" s="222"/>
      <c r="CT2215" s="222"/>
      <c r="CU2215" s="222"/>
      <c r="CV2215" s="222"/>
      <c r="CW2215" s="222"/>
      <c r="CX2215" s="222"/>
      <c r="CY2215" s="222"/>
      <c r="CZ2215" s="222"/>
      <c r="DA2215" s="222"/>
      <c r="DB2215" s="224">
        <f t="shared" si="313"/>
        <v>0</v>
      </c>
      <c r="DC2215" s="224">
        <f t="shared" si="314"/>
        <v>0</v>
      </c>
      <c r="DD2215" s="224">
        <f t="shared" si="315"/>
        <v>0</v>
      </c>
      <c r="DE2215" s="225">
        <f t="shared" si="316"/>
        <v>0</v>
      </c>
      <c r="DF2215" s="222"/>
      <c r="DG2215" s="222"/>
    </row>
    <row r="2216" spans="90:111" x14ac:dyDescent="0.25">
      <c r="CL2216" s="223">
        <f t="shared" si="308"/>
        <v>0</v>
      </c>
      <c r="CM2216" s="223">
        <f t="shared" si="309"/>
        <v>0</v>
      </c>
      <c r="CN2216" s="223">
        <f t="shared" si="310"/>
        <v>0</v>
      </c>
      <c r="CO2216" s="223">
        <f t="shared" si="310"/>
        <v>0</v>
      </c>
      <c r="CP2216" s="223">
        <f t="shared" si="311"/>
        <v>0</v>
      </c>
      <c r="CQ2216" s="223">
        <f t="shared" si="312"/>
        <v>0</v>
      </c>
      <c r="CR2216" s="222"/>
      <c r="CS2216" s="222"/>
      <c r="CT2216" s="222"/>
      <c r="CU2216" s="222"/>
      <c r="CV2216" s="222"/>
      <c r="CW2216" s="222"/>
      <c r="CX2216" s="222"/>
      <c r="CY2216" s="222"/>
      <c r="CZ2216" s="222"/>
      <c r="DA2216" s="222"/>
      <c r="DB2216" s="224">
        <f t="shared" si="313"/>
        <v>0</v>
      </c>
      <c r="DC2216" s="224">
        <f t="shared" si="314"/>
        <v>0</v>
      </c>
      <c r="DD2216" s="224">
        <f t="shared" si="315"/>
        <v>0</v>
      </c>
      <c r="DE2216" s="225">
        <f t="shared" si="316"/>
        <v>0</v>
      </c>
      <c r="DF2216" s="222"/>
      <c r="DG2216" s="222"/>
    </row>
    <row r="2217" spans="90:111" x14ac:dyDescent="0.25">
      <c r="CL2217" s="223">
        <f t="shared" si="308"/>
        <v>0</v>
      </c>
      <c r="CM2217" s="223">
        <f t="shared" si="309"/>
        <v>0</v>
      </c>
      <c r="CN2217" s="223">
        <f t="shared" si="310"/>
        <v>0</v>
      </c>
      <c r="CO2217" s="223">
        <f t="shared" si="310"/>
        <v>0</v>
      </c>
      <c r="CP2217" s="223">
        <f t="shared" si="311"/>
        <v>0</v>
      </c>
      <c r="CQ2217" s="223">
        <f t="shared" si="312"/>
        <v>0</v>
      </c>
      <c r="CR2217" s="222"/>
      <c r="CS2217" s="222"/>
      <c r="CT2217" s="222"/>
      <c r="CU2217" s="222"/>
      <c r="CV2217" s="222"/>
      <c r="CW2217" s="222"/>
      <c r="CX2217" s="222"/>
      <c r="CY2217" s="222"/>
      <c r="CZ2217" s="222"/>
      <c r="DA2217" s="222"/>
      <c r="DB2217" s="224">
        <f t="shared" si="313"/>
        <v>0</v>
      </c>
      <c r="DC2217" s="224">
        <f t="shared" si="314"/>
        <v>0</v>
      </c>
      <c r="DD2217" s="224">
        <f t="shared" si="315"/>
        <v>0</v>
      </c>
      <c r="DE2217" s="225">
        <f t="shared" si="316"/>
        <v>0</v>
      </c>
      <c r="DF2217" s="222"/>
      <c r="DG2217" s="222"/>
    </row>
    <row r="2218" spans="90:111" x14ac:dyDescent="0.25">
      <c r="CL2218" s="223">
        <f t="shared" si="308"/>
        <v>0</v>
      </c>
      <c r="CM2218" s="223">
        <f t="shared" si="309"/>
        <v>0</v>
      </c>
      <c r="CN2218" s="223">
        <f t="shared" si="310"/>
        <v>0</v>
      </c>
      <c r="CO2218" s="223">
        <f t="shared" si="310"/>
        <v>0</v>
      </c>
      <c r="CP2218" s="223">
        <f t="shared" si="311"/>
        <v>0</v>
      </c>
      <c r="CQ2218" s="223">
        <f t="shared" si="312"/>
        <v>0</v>
      </c>
      <c r="CR2218" s="222"/>
      <c r="CS2218" s="222"/>
      <c r="CT2218" s="222"/>
      <c r="CU2218" s="222"/>
      <c r="CV2218" s="222"/>
      <c r="CW2218" s="222"/>
      <c r="CX2218" s="222"/>
      <c r="CY2218" s="222"/>
      <c r="CZ2218" s="222"/>
      <c r="DA2218" s="222"/>
      <c r="DB2218" s="224">
        <f t="shared" si="313"/>
        <v>0</v>
      </c>
      <c r="DC2218" s="224">
        <f t="shared" si="314"/>
        <v>0</v>
      </c>
      <c r="DD2218" s="224">
        <f t="shared" si="315"/>
        <v>0</v>
      </c>
      <c r="DE2218" s="225">
        <f t="shared" si="316"/>
        <v>0</v>
      </c>
      <c r="DF2218" s="222"/>
      <c r="DG2218" s="222"/>
    </row>
    <row r="2219" spans="90:111" x14ac:dyDescent="0.25">
      <c r="CL2219" s="223">
        <f t="shared" si="308"/>
        <v>0</v>
      </c>
      <c r="CM2219" s="223">
        <f t="shared" si="309"/>
        <v>0</v>
      </c>
      <c r="CN2219" s="223">
        <f t="shared" si="310"/>
        <v>0</v>
      </c>
      <c r="CO2219" s="223">
        <f t="shared" si="310"/>
        <v>0</v>
      </c>
      <c r="CP2219" s="223">
        <f t="shared" si="311"/>
        <v>0</v>
      </c>
      <c r="CQ2219" s="223">
        <f t="shared" si="312"/>
        <v>0</v>
      </c>
      <c r="CR2219" s="222"/>
      <c r="CS2219" s="222"/>
      <c r="CT2219" s="222"/>
      <c r="CU2219" s="222"/>
      <c r="CV2219" s="222"/>
      <c r="CW2219" s="222"/>
      <c r="CX2219" s="222"/>
      <c r="CY2219" s="222"/>
      <c r="CZ2219" s="222"/>
      <c r="DA2219" s="222"/>
      <c r="DB2219" s="224">
        <f t="shared" si="313"/>
        <v>0</v>
      </c>
      <c r="DC2219" s="224">
        <f t="shared" si="314"/>
        <v>0</v>
      </c>
      <c r="DD2219" s="224">
        <f t="shared" si="315"/>
        <v>0</v>
      </c>
      <c r="DE2219" s="225">
        <f t="shared" si="316"/>
        <v>0</v>
      </c>
      <c r="DF2219" s="222"/>
      <c r="DG2219" s="222"/>
    </row>
    <row r="2220" spans="90:111" x14ac:dyDescent="0.25">
      <c r="CL2220" s="223">
        <f t="shared" si="308"/>
        <v>0</v>
      </c>
      <c r="CM2220" s="223">
        <f t="shared" si="309"/>
        <v>0</v>
      </c>
      <c r="CN2220" s="223">
        <f t="shared" si="310"/>
        <v>0</v>
      </c>
      <c r="CO2220" s="223">
        <f t="shared" si="310"/>
        <v>0</v>
      </c>
      <c r="CP2220" s="223">
        <f t="shared" si="311"/>
        <v>0</v>
      </c>
      <c r="CQ2220" s="223">
        <f t="shared" si="312"/>
        <v>0</v>
      </c>
      <c r="CR2220" s="222"/>
      <c r="CS2220" s="222"/>
      <c r="CT2220" s="222"/>
      <c r="CU2220" s="222"/>
      <c r="CV2220" s="222"/>
      <c r="CW2220" s="222"/>
      <c r="CX2220" s="222"/>
      <c r="CY2220" s="222"/>
      <c r="CZ2220" s="222"/>
      <c r="DA2220" s="222"/>
      <c r="DB2220" s="224">
        <f t="shared" si="313"/>
        <v>0</v>
      </c>
      <c r="DC2220" s="224">
        <f t="shared" si="314"/>
        <v>0</v>
      </c>
      <c r="DD2220" s="224">
        <f t="shared" si="315"/>
        <v>0</v>
      </c>
      <c r="DE2220" s="225">
        <f t="shared" si="316"/>
        <v>0</v>
      </c>
      <c r="DF2220" s="222"/>
      <c r="DG2220" s="222"/>
    </row>
    <row r="2221" spans="90:111" x14ac:dyDescent="0.25">
      <c r="CL2221" s="223">
        <f t="shared" si="308"/>
        <v>0</v>
      </c>
      <c r="CM2221" s="223">
        <f t="shared" si="309"/>
        <v>0</v>
      </c>
      <c r="CN2221" s="223">
        <f t="shared" si="310"/>
        <v>0</v>
      </c>
      <c r="CO2221" s="223">
        <f t="shared" si="310"/>
        <v>0</v>
      </c>
      <c r="CP2221" s="223">
        <f t="shared" si="311"/>
        <v>0</v>
      </c>
      <c r="CQ2221" s="223">
        <f t="shared" si="312"/>
        <v>0</v>
      </c>
      <c r="CR2221" s="222"/>
      <c r="CS2221" s="222"/>
      <c r="CT2221" s="222"/>
      <c r="CU2221" s="222"/>
      <c r="CV2221" s="222"/>
      <c r="CW2221" s="222"/>
      <c r="CX2221" s="222"/>
      <c r="CY2221" s="222"/>
      <c r="CZ2221" s="222"/>
      <c r="DA2221" s="222"/>
      <c r="DB2221" s="224">
        <f t="shared" si="313"/>
        <v>0</v>
      </c>
      <c r="DC2221" s="224">
        <f t="shared" si="314"/>
        <v>0</v>
      </c>
      <c r="DD2221" s="224">
        <f t="shared" si="315"/>
        <v>0</v>
      </c>
      <c r="DE2221" s="225">
        <f t="shared" si="316"/>
        <v>0</v>
      </c>
      <c r="DF2221" s="222"/>
      <c r="DG2221" s="222"/>
    </row>
    <row r="2222" spans="90:111" x14ac:dyDescent="0.25">
      <c r="CL2222" s="223">
        <f t="shared" si="308"/>
        <v>0</v>
      </c>
      <c r="CM2222" s="223">
        <f t="shared" si="309"/>
        <v>0</v>
      </c>
      <c r="CN2222" s="223">
        <f t="shared" si="310"/>
        <v>0</v>
      </c>
      <c r="CO2222" s="223">
        <f t="shared" si="310"/>
        <v>0</v>
      </c>
      <c r="CP2222" s="223">
        <f t="shared" si="311"/>
        <v>0</v>
      </c>
      <c r="CQ2222" s="223">
        <f t="shared" si="312"/>
        <v>0</v>
      </c>
      <c r="CR2222" s="222"/>
      <c r="CS2222" s="222"/>
      <c r="CT2222" s="222"/>
      <c r="CU2222" s="222"/>
      <c r="CV2222" s="222"/>
      <c r="CW2222" s="222"/>
      <c r="CX2222" s="222"/>
      <c r="CY2222" s="222"/>
      <c r="CZ2222" s="222"/>
      <c r="DA2222" s="222"/>
      <c r="DB2222" s="224">
        <f t="shared" si="313"/>
        <v>0</v>
      </c>
      <c r="DC2222" s="224">
        <f t="shared" si="314"/>
        <v>0</v>
      </c>
      <c r="DD2222" s="224">
        <f t="shared" si="315"/>
        <v>0</v>
      </c>
      <c r="DE2222" s="225">
        <f t="shared" si="316"/>
        <v>0</v>
      </c>
      <c r="DF2222" s="222"/>
      <c r="DG2222" s="222"/>
    </row>
    <row r="2223" spans="90:111" x14ac:dyDescent="0.25">
      <c r="CL2223" s="223">
        <f t="shared" si="308"/>
        <v>0</v>
      </c>
      <c r="CM2223" s="223">
        <f t="shared" si="309"/>
        <v>0</v>
      </c>
      <c r="CN2223" s="223">
        <f t="shared" si="310"/>
        <v>0</v>
      </c>
      <c r="CO2223" s="223">
        <f t="shared" si="310"/>
        <v>0</v>
      </c>
      <c r="CP2223" s="223">
        <f t="shared" si="311"/>
        <v>0</v>
      </c>
      <c r="CQ2223" s="223">
        <f t="shared" si="312"/>
        <v>0</v>
      </c>
      <c r="CR2223" s="222"/>
      <c r="CS2223" s="222"/>
      <c r="CT2223" s="222"/>
      <c r="CU2223" s="222"/>
      <c r="CV2223" s="222"/>
      <c r="CW2223" s="222"/>
      <c r="CX2223" s="222"/>
      <c r="CY2223" s="222"/>
      <c r="CZ2223" s="222"/>
      <c r="DA2223" s="222"/>
      <c r="DB2223" s="224">
        <f t="shared" si="313"/>
        <v>0</v>
      </c>
      <c r="DC2223" s="224">
        <f t="shared" si="314"/>
        <v>0</v>
      </c>
      <c r="DD2223" s="224">
        <f t="shared" si="315"/>
        <v>0</v>
      </c>
      <c r="DE2223" s="225">
        <f t="shared" si="316"/>
        <v>0</v>
      </c>
      <c r="DF2223" s="222"/>
      <c r="DG2223" s="222"/>
    </row>
    <row r="2224" spans="90:111" x14ac:dyDescent="0.25">
      <c r="CL2224" s="223">
        <f t="shared" si="308"/>
        <v>0</v>
      </c>
      <c r="CM2224" s="223">
        <f t="shared" si="309"/>
        <v>0</v>
      </c>
      <c r="CN2224" s="223">
        <f t="shared" si="310"/>
        <v>0</v>
      </c>
      <c r="CO2224" s="223">
        <f t="shared" si="310"/>
        <v>0</v>
      </c>
      <c r="CP2224" s="223">
        <f t="shared" si="311"/>
        <v>0</v>
      </c>
      <c r="CQ2224" s="223">
        <f t="shared" si="312"/>
        <v>0</v>
      </c>
      <c r="CR2224" s="222"/>
      <c r="CS2224" s="222"/>
      <c r="CT2224" s="222"/>
      <c r="CU2224" s="222"/>
      <c r="CV2224" s="222"/>
      <c r="CW2224" s="222"/>
      <c r="CX2224" s="222"/>
      <c r="CY2224" s="222"/>
      <c r="CZ2224" s="222"/>
      <c r="DA2224" s="222"/>
      <c r="DB2224" s="224">
        <f t="shared" si="313"/>
        <v>0</v>
      </c>
      <c r="DC2224" s="224">
        <f t="shared" si="314"/>
        <v>0</v>
      </c>
      <c r="DD2224" s="224">
        <f t="shared" si="315"/>
        <v>0</v>
      </c>
      <c r="DE2224" s="225">
        <f t="shared" si="316"/>
        <v>0</v>
      </c>
      <c r="DF2224" s="222"/>
      <c r="DG2224" s="222"/>
    </row>
    <row r="2225" spans="90:111" x14ac:dyDescent="0.25">
      <c r="CL2225" s="223">
        <f t="shared" si="308"/>
        <v>0</v>
      </c>
      <c r="CM2225" s="223">
        <f t="shared" si="309"/>
        <v>0</v>
      </c>
      <c r="CN2225" s="223">
        <f t="shared" si="310"/>
        <v>0</v>
      </c>
      <c r="CO2225" s="223">
        <f t="shared" si="310"/>
        <v>0</v>
      </c>
      <c r="CP2225" s="223">
        <f t="shared" si="311"/>
        <v>0</v>
      </c>
      <c r="CQ2225" s="223">
        <f t="shared" si="312"/>
        <v>0</v>
      </c>
      <c r="CR2225" s="222"/>
      <c r="CS2225" s="222"/>
      <c r="CT2225" s="222"/>
      <c r="CU2225" s="222"/>
      <c r="CV2225" s="222"/>
      <c r="CW2225" s="222"/>
      <c r="CX2225" s="222"/>
      <c r="CY2225" s="222"/>
      <c r="CZ2225" s="222"/>
      <c r="DA2225" s="222"/>
      <c r="DB2225" s="224">
        <f t="shared" si="313"/>
        <v>0</v>
      </c>
      <c r="DC2225" s="224">
        <f t="shared" si="314"/>
        <v>0</v>
      </c>
      <c r="DD2225" s="224">
        <f t="shared" si="315"/>
        <v>0</v>
      </c>
      <c r="DE2225" s="225">
        <f t="shared" si="316"/>
        <v>0</v>
      </c>
      <c r="DF2225" s="222"/>
      <c r="DG2225" s="222"/>
    </row>
    <row r="2226" spans="90:111" x14ac:dyDescent="0.25">
      <c r="CL2226" s="223">
        <f t="shared" si="308"/>
        <v>0</v>
      </c>
      <c r="CM2226" s="223">
        <f t="shared" si="309"/>
        <v>0</v>
      </c>
      <c r="CN2226" s="223">
        <f t="shared" si="310"/>
        <v>0</v>
      </c>
      <c r="CO2226" s="223">
        <f t="shared" si="310"/>
        <v>0</v>
      </c>
      <c r="CP2226" s="223">
        <f t="shared" si="311"/>
        <v>0</v>
      </c>
      <c r="CQ2226" s="223">
        <f t="shared" si="312"/>
        <v>0</v>
      </c>
      <c r="CR2226" s="222"/>
      <c r="CS2226" s="222"/>
      <c r="CT2226" s="222"/>
      <c r="CU2226" s="222"/>
      <c r="CV2226" s="222"/>
      <c r="CW2226" s="222"/>
      <c r="CX2226" s="222"/>
      <c r="CY2226" s="222"/>
      <c r="CZ2226" s="222"/>
      <c r="DA2226" s="222"/>
      <c r="DB2226" s="224">
        <f t="shared" si="313"/>
        <v>0</v>
      </c>
      <c r="DC2226" s="224">
        <f t="shared" si="314"/>
        <v>0</v>
      </c>
      <c r="DD2226" s="224">
        <f t="shared" si="315"/>
        <v>0</v>
      </c>
      <c r="DE2226" s="225">
        <f t="shared" si="316"/>
        <v>0</v>
      </c>
      <c r="DF2226" s="222"/>
      <c r="DG2226" s="222"/>
    </row>
    <row r="2227" spans="90:111" x14ac:dyDescent="0.25">
      <c r="CL2227" s="223">
        <f t="shared" si="308"/>
        <v>0</v>
      </c>
      <c r="CM2227" s="223">
        <f t="shared" si="309"/>
        <v>0</v>
      </c>
      <c r="CN2227" s="223">
        <f t="shared" si="310"/>
        <v>0</v>
      </c>
      <c r="CO2227" s="223">
        <f t="shared" si="310"/>
        <v>0</v>
      </c>
      <c r="CP2227" s="223">
        <f t="shared" si="311"/>
        <v>0</v>
      </c>
      <c r="CQ2227" s="223">
        <f t="shared" si="312"/>
        <v>0</v>
      </c>
      <c r="CR2227" s="222"/>
      <c r="CS2227" s="222"/>
      <c r="CT2227" s="222"/>
      <c r="CU2227" s="222"/>
      <c r="CV2227" s="222"/>
      <c r="CW2227" s="222"/>
      <c r="CX2227" s="222"/>
      <c r="CY2227" s="222"/>
      <c r="CZ2227" s="222"/>
      <c r="DA2227" s="222"/>
      <c r="DB2227" s="224">
        <f t="shared" si="313"/>
        <v>0</v>
      </c>
      <c r="DC2227" s="224">
        <f t="shared" si="314"/>
        <v>0</v>
      </c>
      <c r="DD2227" s="224">
        <f t="shared" si="315"/>
        <v>0</v>
      </c>
      <c r="DE2227" s="225">
        <f t="shared" si="316"/>
        <v>0</v>
      </c>
      <c r="DF2227" s="222"/>
      <c r="DG2227" s="222"/>
    </row>
    <row r="2228" spans="90:111" x14ac:dyDescent="0.25">
      <c r="CL2228" s="223">
        <f t="shared" si="308"/>
        <v>0</v>
      </c>
      <c r="CM2228" s="223">
        <f t="shared" si="309"/>
        <v>0</v>
      </c>
      <c r="CN2228" s="223">
        <f t="shared" si="310"/>
        <v>0</v>
      </c>
      <c r="CO2228" s="223">
        <f t="shared" si="310"/>
        <v>0</v>
      </c>
      <c r="CP2228" s="223">
        <f t="shared" si="311"/>
        <v>0</v>
      </c>
      <c r="CQ2228" s="223">
        <f t="shared" si="312"/>
        <v>0</v>
      </c>
      <c r="CR2228" s="222"/>
      <c r="CS2228" s="222"/>
      <c r="CT2228" s="222"/>
      <c r="CU2228" s="222"/>
      <c r="CV2228" s="222"/>
      <c r="CW2228" s="222"/>
      <c r="CX2228" s="222"/>
      <c r="CY2228" s="222"/>
      <c r="CZ2228" s="222"/>
      <c r="DA2228" s="222"/>
      <c r="DB2228" s="224">
        <f t="shared" si="313"/>
        <v>0</v>
      </c>
      <c r="DC2228" s="224">
        <f t="shared" si="314"/>
        <v>0</v>
      </c>
      <c r="DD2228" s="224">
        <f t="shared" si="315"/>
        <v>0</v>
      </c>
      <c r="DE2228" s="225">
        <f t="shared" si="316"/>
        <v>0</v>
      </c>
      <c r="DF2228" s="222"/>
      <c r="DG2228" s="222"/>
    </row>
    <row r="2229" spans="90:111" x14ac:dyDescent="0.25">
      <c r="CL2229" s="223">
        <f t="shared" si="308"/>
        <v>0</v>
      </c>
      <c r="CM2229" s="223">
        <f t="shared" si="309"/>
        <v>0</v>
      </c>
      <c r="CN2229" s="223">
        <f t="shared" si="310"/>
        <v>0</v>
      </c>
      <c r="CO2229" s="223">
        <f t="shared" si="310"/>
        <v>0</v>
      </c>
      <c r="CP2229" s="223">
        <f t="shared" si="311"/>
        <v>0</v>
      </c>
      <c r="CQ2229" s="223">
        <f t="shared" si="312"/>
        <v>0</v>
      </c>
      <c r="CR2229" s="222"/>
      <c r="CS2229" s="222"/>
      <c r="CT2229" s="222"/>
      <c r="CU2229" s="222"/>
      <c r="CV2229" s="222"/>
      <c r="CW2229" s="222"/>
      <c r="CX2229" s="222"/>
      <c r="CY2229" s="222"/>
      <c r="CZ2229" s="222"/>
      <c r="DA2229" s="222"/>
      <c r="DB2229" s="224">
        <f t="shared" si="313"/>
        <v>0</v>
      </c>
      <c r="DC2229" s="224">
        <f t="shared" si="314"/>
        <v>0</v>
      </c>
      <c r="DD2229" s="224">
        <f t="shared" si="315"/>
        <v>0</v>
      </c>
      <c r="DE2229" s="225">
        <f t="shared" si="316"/>
        <v>0</v>
      </c>
      <c r="DF2229" s="222"/>
      <c r="DG2229" s="222"/>
    </row>
    <row r="2230" spans="90:111" x14ac:dyDescent="0.25">
      <c r="CL2230" s="223">
        <f t="shared" si="308"/>
        <v>0</v>
      </c>
      <c r="CM2230" s="223">
        <f t="shared" si="309"/>
        <v>0</v>
      </c>
      <c r="CN2230" s="223">
        <f t="shared" si="310"/>
        <v>0</v>
      </c>
      <c r="CO2230" s="223">
        <f t="shared" si="310"/>
        <v>0</v>
      </c>
      <c r="CP2230" s="223">
        <f t="shared" si="311"/>
        <v>0</v>
      </c>
      <c r="CQ2230" s="223">
        <f t="shared" si="312"/>
        <v>0</v>
      </c>
      <c r="CR2230" s="222"/>
      <c r="CS2230" s="222"/>
      <c r="CT2230" s="222"/>
      <c r="CU2230" s="222"/>
      <c r="CV2230" s="222"/>
      <c r="CW2230" s="222"/>
      <c r="CX2230" s="222"/>
      <c r="CY2230" s="222"/>
      <c r="CZ2230" s="222"/>
      <c r="DA2230" s="222"/>
      <c r="DB2230" s="224">
        <f t="shared" si="313"/>
        <v>0</v>
      </c>
      <c r="DC2230" s="224">
        <f t="shared" si="314"/>
        <v>0</v>
      </c>
      <c r="DD2230" s="224">
        <f t="shared" si="315"/>
        <v>0</v>
      </c>
      <c r="DE2230" s="225">
        <f t="shared" si="316"/>
        <v>0</v>
      </c>
      <c r="DF2230" s="222"/>
      <c r="DG2230" s="222"/>
    </row>
    <row r="2231" spans="90:111" x14ac:dyDescent="0.25">
      <c r="CL2231" s="223">
        <f t="shared" si="308"/>
        <v>0</v>
      </c>
      <c r="CM2231" s="223">
        <f t="shared" si="309"/>
        <v>0</v>
      </c>
      <c r="CN2231" s="223">
        <f t="shared" si="310"/>
        <v>0</v>
      </c>
      <c r="CO2231" s="223">
        <f t="shared" si="310"/>
        <v>0</v>
      </c>
      <c r="CP2231" s="223">
        <f t="shared" si="311"/>
        <v>0</v>
      </c>
      <c r="CQ2231" s="223">
        <f t="shared" si="312"/>
        <v>0</v>
      </c>
      <c r="CR2231" s="222"/>
      <c r="CS2231" s="222"/>
      <c r="CT2231" s="222"/>
      <c r="CU2231" s="222"/>
      <c r="CV2231" s="222"/>
      <c r="CW2231" s="222"/>
      <c r="CX2231" s="222"/>
      <c r="CY2231" s="222"/>
      <c r="CZ2231" s="222"/>
      <c r="DA2231" s="222"/>
      <c r="DB2231" s="224">
        <f t="shared" si="313"/>
        <v>0</v>
      </c>
      <c r="DC2231" s="224">
        <f t="shared" si="314"/>
        <v>0</v>
      </c>
      <c r="DD2231" s="224">
        <f t="shared" si="315"/>
        <v>0</v>
      </c>
      <c r="DE2231" s="225">
        <f t="shared" si="316"/>
        <v>0</v>
      </c>
      <c r="DF2231" s="222"/>
      <c r="DG2231" s="222"/>
    </row>
    <row r="2232" spans="90:111" x14ac:dyDescent="0.25">
      <c r="CL2232" s="223">
        <f t="shared" si="308"/>
        <v>0</v>
      </c>
      <c r="CM2232" s="223">
        <f t="shared" si="309"/>
        <v>0</v>
      </c>
      <c r="CN2232" s="223">
        <f t="shared" si="310"/>
        <v>0</v>
      </c>
      <c r="CO2232" s="223">
        <f t="shared" si="310"/>
        <v>0</v>
      </c>
      <c r="CP2232" s="223">
        <f t="shared" si="311"/>
        <v>0</v>
      </c>
      <c r="CQ2232" s="223">
        <f t="shared" si="312"/>
        <v>0</v>
      </c>
      <c r="CR2232" s="222"/>
      <c r="CS2232" s="222"/>
      <c r="CT2232" s="222"/>
      <c r="CU2232" s="222"/>
      <c r="CV2232" s="222"/>
      <c r="CW2232" s="222"/>
      <c r="CX2232" s="222"/>
      <c r="CY2232" s="222"/>
      <c r="CZ2232" s="222"/>
      <c r="DA2232" s="222"/>
      <c r="DB2232" s="224">
        <f t="shared" si="313"/>
        <v>0</v>
      </c>
      <c r="DC2232" s="224">
        <f t="shared" si="314"/>
        <v>0</v>
      </c>
      <c r="DD2232" s="224">
        <f t="shared" si="315"/>
        <v>0</v>
      </c>
      <c r="DE2232" s="225">
        <f t="shared" si="316"/>
        <v>0</v>
      </c>
      <c r="DF2232" s="222"/>
      <c r="DG2232" s="222"/>
    </row>
    <row r="2233" spans="90:111" x14ac:dyDescent="0.25">
      <c r="CL2233" s="223">
        <f t="shared" si="308"/>
        <v>0</v>
      </c>
      <c r="CM2233" s="223">
        <f t="shared" si="309"/>
        <v>0</v>
      </c>
      <c r="CN2233" s="223">
        <f t="shared" si="310"/>
        <v>0</v>
      </c>
      <c r="CO2233" s="223">
        <f t="shared" si="310"/>
        <v>0</v>
      </c>
      <c r="CP2233" s="223">
        <f t="shared" si="311"/>
        <v>0</v>
      </c>
      <c r="CQ2233" s="223">
        <f t="shared" si="312"/>
        <v>0</v>
      </c>
      <c r="CR2233" s="222"/>
      <c r="CS2233" s="222"/>
      <c r="CT2233" s="222"/>
      <c r="CU2233" s="222"/>
      <c r="CV2233" s="222"/>
      <c r="CW2233" s="222"/>
      <c r="CX2233" s="222"/>
      <c r="CY2233" s="222"/>
      <c r="CZ2233" s="222"/>
      <c r="DA2233" s="222"/>
      <c r="DB2233" s="224">
        <f t="shared" si="313"/>
        <v>0</v>
      </c>
      <c r="DC2233" s="224">
        <f t="shared" si="314"/>
        <v>0</v>
      </c>
      <c r="DD2233" s="224">
        <f t="shared" si="315"/>
        <v>0</v>
      </c>
      <c r="DE2233" s="225">
        <f t="shared" si="316"/>
        <v>0</v>
      </c>
      <c r="DF2233" s="222"/>
      <c r="DG2233" s="222"/>
    </row>
    <row r="2234" spans="90:111" x14ac:dyDescent="0.25">
      <c r="CL2234" s="223">
        <f t="shared" si="308"/>
        <v>0</v>
      </c>
      <c r="CM2234" s="223">
        <f t="shared" si="309"/>
        <v>0</v>
      </c>
      <c r="CN2234" s="223">
        <f t="shared" si="310"/>
        <v>0</v>
      </c>
      <c r="CO2234" s="223">
        <f t="shared" si="310"/>
        <v>0</v>
      </c>
      <c r="CP2234" s="223">
        <f t="shared" si="311"/>
        <v>0</v>
      </c>
      <c r="CQ2234" s="223">
        <f t="shared" si="312"/>
        <v>0</v>
      </c>
      <c r="CR2234" s="222"/>
      <c r="CS2234" s="222"/>
      <c r="CT2234" s="222"/>
      <c r="CU2234" s="222"/>
      <c r="CV2234" s="222"/>
      <c r="CW2234" s="222"/>
      <c r="CX2234" s="222"/>
      <c r="CY2234" s="222"/>
      <c r="CZ2234" s="222"/>
      <c r="DA2234" s="222"/>
      <c r="DB2234" s="224">
        <f t="shared" si="313"/>
        <v>0</v>
      </c>
      <c r="DC2234" s="224">
        <f t="shared" si="314"/>
        <v>0</v>
      </c>
      <c r="DD2234" s="224">
        <f t="shared" si="315"/>
        <v>0</v>
      </c>
      <c r="DE2234" s="225">
        <f t="shared" si="316"/>
        <v>0</v>
      </c>
      <c r="DF2234" s="222"/>
      <c r="DG2234" s="222"/>
    </row>
    <row r="2235" spans="90:111" x14ac:dyDescent="0.25">
      <c r="CL2235" s="223">
        <f t="shared" si="308"/>
        <v>0</v>
      </c>
      <c r="CM2235" s="223">
        <f t="shared" si="309"/>
        <v>0</v>
      </c>
      <c r="CN2235" s="223">
        <f t="shared" si="310"/>
        <v>0</v>
      </c>
      <c r="CO2235" s="223">
        <f t="shared" si="310"/>
        <v>0</v>
      </c>
      <c r="CP2235" s="223">
        <f t="shared" si="311"/>
        <v>0</v>
      </c>
      <c r="CQ2235" s="223">
        <f t="shared" si="312"/>
        <v>0</v>
      </c>
      <c r="CR2235" s="222"/>
      <c r="CS2235" s="222"/>
      <c r="CT2235" s="222"/>
      <c r="CU2235" s="222"/>
      <c r="CV2235" s="222"/>
      <c r="CW2235" s="222"/>
      <c r="CX2235" s="222"/>
      <c r="CY2235" s="222"/>
      <c r="CZ2235" s="222"/>
      <c r="DA2235" s="222"/>
      <c r="DB2235" s="224">
        <f t="shared" si="313"/>
        <v>0</v>
      </c>
      <c r="DC2235" s="224">
        <f t="shared" si="314"/>
        <v>0</v>
      </c>
      <c r="DD2235" s="224">
        <f t="shared" si="315"/>
        <v>0</v>
      </c>
      <c r="DE2235" s="225">
        <f t="shared" si="316"/>
        <v>0</v>
      </c>
      <c r="DF2235" s="222"/>
      <c r="DG2235" s="222"/>
    </row>
    <row r="2236" spans="90:111" x14ac:dyDescent="0.25">
      <c r="CL2236" s="223">
        <f t="shared" si="308"/>
        <v>0</v>
      </c>
      <c r="CM2236" s="223">
        <f t="shared" si="309"/>
        <v>0</v>
      </c>
      <c r="CN2236" s="223">
        <f t="shared" si="310"/>
        <v>0</v>
      </c>
      <c r="CO2236" s="223">
        <f t="shared" si="310"/>
        <v>0</v>
      </c>
      <c r="CP2236" s="223">
        <f t="shared" si="311"/>
        <v>0</v>
      </c>
      <c r="CQ2236" s="223">
        <f t="shared" si="312"/>
        <v>0</v>
      </c>
      <c r="CR2236" s="222"/>
      <c r="CS2236" s="222"/>
      <c r="CT2236" s="222"/>
      <c r="CU2236" s="222"/>
      <c r="CV2236" s="222"/>
      <c r="CW2236" s="222"/>
      <c r="CX2236" s="222"/>
      <c r="CY2236" s="222"/>
      <c r="CZ2236" s="222"/>
      <c r="DA2236" s="222"/>
      <c r="DB2236" s="224">
        <f t="shared" si="313"/>
        <v>0</v>
      </c>
      <c r="DC2236" s="224">
        <f t="shared" si="314"/>
        <v>0</v>
      </c>
      <c r="DD2236" s="224">
        <f t="shared" si="315"/>
        <v>0</v>
      </c>
      <c r="DE2236" s="225">
        <f t="shared" si="316"/>
        <v>0</v>
      </c>
      <c r="DF2236" s="222"/>
      <c r="DG2236" s="222"/>
    </row>
    <row r="2237" spans="90:111" x14ac:dyDescent="0.25">
      <c r="CL2237" s="223">
        <f t="shared" si="308"/>
        <v>0</v>
      </c>
      <c r="CM2237" s="223">
        <f t="shared" si="309"/>
        <v>0</v>
      </c>
      <c r="CN2237" s="223">
        <f t="shared" si="310"/>
        <v>0</v>
      </c>
      <c r="CO2237" s="223">
        <f t="shared" si="310"/>
        <v>0</v>
      </c>
      <c r="CP2237" s="223">
        <f t="shared" si="311"/>
        <v>0</v>
      </c>
      <c r="CQ2237" s="223">
        <f t="shared" si="312"/>
        <v>0</v>
      </c>
      <c r="CR2237" s="222"/>
      <c r="CS2237" s="222"/>
      <c r="CT2237" s="222"/>
      <c r="CU2237" s="222"/>
      <c r="CV2237" s="222"/>
      <c r="CW2237" s="222"/>
      <c r="CX2237" s="222"/>
      <c r="CY2237" s="222"/>
      <c r="CZ2237" s="222"/>
      <c r="DA2237" s="222"/>
      <c r="DB2237" s="224">
        <f t="shared" si="313"/>
        <v>0</v>
      </c>
      <c r="DC2237" s="224">
        <f t="shared" si="314"/>
        <v>0</v>
      </c>
      <c r="DD2237" s="224">
        <f t="shared" si="315"/>
        <v>0</v>
      </c>
      <c r="DE2237" s="225">
        <f t="shared" si="316"/>
        <v>0</v>
      </c>
      <c r="DF2237" s="222"/>
      <c r="DG2237" s="222"/>
    </row>
    <row r="2238" spans="90:111" x14ac:dyDescent="0.25">
      <c r="CL2238" s="223">
        <f t="shared" si="308"/>
        <v>0</v>
      </c>
      <c r="CM2238" s="223">
        <f t="shared" si="309"/>
        <v>0</v>
      </c>
      <c r="CN2238" s="223">
        <f t="shared" si="310"/>
        <v>0</v>
      </c>
      <c r="CO2238" s="223">
        <f t="shared" si="310"/>
        <v>0</v>
      </c>
      <c r="CP2238" s="223">
        <f t="shared" si="311"/>
        <v>0</v>
      </c>
      <c r="CQ2238" s="223">
        <f t="shared" si="312"/>
        <v>0</v>
      </c>
      <c r="CR2238" s="222"/>
      <c r="CS2238" s="222"/>
      <c r="CT2238" s="222"/>
      <c r="CU2238" s="222"/>
      <c r="CV2238" s="222"/>
      <c r="CW2238" s="222"/>
      <c r="CX2238" s="222"/>
      <c r="CY2238" s="222"/>
      <c r="CZ2238" s="222"/>
      <c r="DA2238" s="222"/>
      <c r="DB2238" s="224">
        <f t="shared" si="313"/>
        <v>0</v>
      </c>
      <c r="DC2238" s="224">
        <f t="shared" si="314"/>
        <v>0</v>
      </c>
      <c r="DD2238" s="224">
        <f t="shared" si="315"/>
        <v>0</v>
      </c>
      <c r="DE2238" s="225">
        <f t="shared" si="316"/>
        <v>0</v>
      </c>
      <c r="DF2238" s="222"/>
      <c r="DG2238" s="222"/>
    </row>
    <row r="2239" spans="90:111" x14ac:dyDescent="0.25">
      <c r="CL2239" s="223">
        <f t="shared" si="308"/>
        <v>0</v>
      </c>
      <c r="CM2239" s="223">
        <f t="shared" si="309"/>
        <v>0</v>
      </c>
      <c r="CN2239" s="223">
        <f t="shared" si="310"/>
        <v>0</v>
      </c>
      <c r="CO2239" s="223">
        <f t="shared" si="310"/>
        <v>0</v>
      </c>
      <c r="CP2239" s="223">
        <f t="shared" si="311"/>
        <v>0</v>
      </c>
      <c r="CQ2239" s="223">
        <f t="shared" si="312"/>
        <v>0</v>
      </c>
      <c r="CR2239" s="222"/>
      <c r="CS2239" s="222"/>
      <c r="CT2239" s="222"/>
      <c r="CU2239" s="222"/>
      <c r="CV2239" s="222"/>
      <c r="CW2239" s="222"/>
      <c r="CX2239" s="222"/>
      <c r="CY2239" s="222"/>
      <c r="CZ2239" s="222"/>
      <c r="DA2239" s="222"/>
      <c r="DB2239" s="224">
        <f t="shared" si="313"/>
        <v>0</v>
      </c>
      <c r="DC2239" s="224">
        <f t="shared" si="314"/>
        <v>0</v>
      </c>
      <c r="DD2239" s="224">
        <f t="shared" si="315"/>
        <v>0</v>
      </c>
      <c r="DE2239" s="225">
        <f t="shared" si="316"/>
        <v>0</v>
      </c>
      <c r="DF2239" s="222"/>
      <c r="DG2239" s="222"/>
    </row>
    <row r="2240" spans="90:111" x14ac:dyDescent="0.25">
      <c r="CL2240" s="223">
        <f t="shared" si="308"/>
        <v>0</v>
      </c>
      <c r="CM2240" s="223">
        <f t="shared" si="309"/>
        <v>0</v>
      </c>
      <c r="CN2240" s="223">
        <f t="shared" si="310"/>
        <v>0</v>
      </c>
      <c r="CO2240" s="223">
        <f t="shared" si="310"/>
        <v>0</v>
      </c>
      <c r="CP2240" s="223">
        <f t="shared" si="311"/>
        <v>0</v>
      </c>
      <c r="CQ2240" s="223">
        <f t="shared" si="312"/>
        <v>0</v>
      </c>
      <c r="CR2240" s="222"/>
      <c r="CS2240" s="222"/>
      <c r="CT2240" s="222"/>
      <c r="CU2240" s="222"/>
      <c r="CV2240" s="222"/>
      <c r="CW2240" s="222"/>
      <c r="CX2240" s="222"/>
      <c r="CY2240" s="222"/>
      <c r="CZ2240" s="222"/>
      <c r="DA2240" s="222"/>
      <c r="DB2240" s="224">
        <f t="shared" si="313"/>
        <v>0</v>
      </c>
      <c r="DC2240" s="224">
        <f t="shared" si="314"/>
        <v>0</v>
      </c>
      <c r="DD2240" s="224">
        <f t="shared" si="315"/>
        <v>0</v>
      </c>
      <c r="DE2240" s="225">
        <f t="shared" si="316"/>
        <v>0</v>
      </c>
      <c r="DF2240" s="222"/>
      <c r="DG2240" s="222"/>
    </row>
    <row r="2241" spans="90:111" x14ac:dyDescent="0.25">
      <c r="CL2241" s="223">
        <f t="shared" si="308"/>
        <v>0</v>
      </c>
      <c r="CM2241" s="223">
        <f t="shared" si="309"/>
        <v>0</v>
      </c>
      <c r="CN2241" s="223">
        <f t="shared" si="310"/>
        <v>0</v>
      </c>
      <c r="CO2241" s="223">
        <f t="shared" si="310"/>
        <v>0</v>
      </c>
      <c r="CP2241" s="223">
        <f t="shared" si="311"/>
        <v>0</v>
      </c>
      <c r="CQ2241" s="223">
        <f t="shared" si="312"/>
        <v>0</v>
      </c>
      <c r="CR2241" s="222"/>
      <c r="CS2241" s="222"/>
      <c r="CT2241" s="222"/>
      <c r="CU2241" s="222"/>
      <c r="CV2241" s="222"/>
      <c r="CW2241" s="222"/>
      <c r="CX2241" s="222"/>
      <c r="CY2241" s="222"/>
      <c r="CZ2241" s="222"/>
      <c r="DA2241" s="222"/>
      <c r="DB2241" s="224">
        <f t="shared" si="313"/>
        <v>0</v>
      </c>
      <c r="DC2241" s="224">
        <f t="shared" si="314"/>
        <v>0</v>
      </c>
      <c r="DD2241" s="224">
        <f t="shared" si="315"/>
        <v>0</v>
      </c>
      <c r="DE2241" s="225">
        <f t="shared" si="316"/>
        <v>0</v>
      </c>
      <c r="DF2241" s="222"/>
      <c r="DG2241" s="222"/>
    </row>
    <row r="2242" spans="90:111" x14ac:dyDescent="0.25">
      <c r="CL2242" s="223">
        <f t="shared" si="308"/>
        <v>0</v>
      </c>
      <c r="CM2242" s="223">
        <f t="shared" si="309"/>
        <v>0</v>
      </c>
      <c r="CN2242" s="223">
        <f t="shared" si="310"/>
        <v>0</v>
      </c>
      <c r="CO2242" s="223">
        <f t="shared" si="310"/>
        <v>0</v>
      </c>
      <c r="CP2242" s="223">
        <f t="shared" si="311"/>
        <v>0</v>
      </c>
      <c r="CQ2242" s="223">
        <f t="shared" si="312"/>
        <v>0</v>
      </c>
      <c r="CR2242" s="222"/>
      <c r="CS2242" s="222"/>
      <c r="CT2242" s="222"/>
      <c r="CU2242" s="222"/>
      <c r="CV2242" s="222"/>
      <c r="CW2242" s="222"/>
      <c r="CX2242" s="222"/>
      <c r="CY2242" s="222"/>
      <c r="CZ2242" s="222"/>
      <c r="DA2242" s="222"/>
      <c r="DB2242" s="224">
        <f t="shared" si="313"/>
        <v>0</v>
      </c>
      <c r="DC2242" s="224">
        <f t="shared" si="314"/>
        <v>0</v>
      </c>
      <c r="DD2242" s="224">
        <f t="shared" si="315"/>
        <v>0</v>
      </c>
      <c r="DE2242" s="225">
        <f t="shared" si="316"/>
        <v>0</v>
      </c>
      <c r="DF2242" s="222"/>
      <c r="DG2242" s="222"/>
    </row>
    <row r="2243" spans="90:111" x14ac:dyDescent="0.25">
      <c r="CL2243" s="223">
        <f t="shared" ref="CL2243:CL2292" si="317">SUM(BB2243:BL2243)+BR2243</f>
        <v>0</v>
      </c>
      <c r="CM2243" s="223">
        <f t="shared" ref="CM2243:CM2292" si="318">SUM(BM2243:BO2243)</f>
        <v>0</v>
      </c>
      <c r="CN2243" s="223">
        <f t="shared" ref="CN2243:CO2292" si="319">BP2243</f>
        <v>0</v>
      </c>
      <c r="CO2243" s="223">
        <f t="shared" si="319"/>
        <v>0</v>
      </c>
      <c r="CP2243" s="223">
        <f t="shared" ref="CP2243:CP2292" si="320">SUM(CL2243:CO2243)</f>
        <v>0</v>
      </c>
      <c r="CQ2243" s="223">
        <f t="shared" ref="CQ2243:CQ2292" si="321">CP2243-BU2243</f>
        <v>0</v>
      </c>
      <c r="CR2243" s="222"/>
      <c r="CS2243" s="222"/>
      <c r="CT2243" s="222"/>
      <c r="CU2243" s="222"/>
      <c r="CV2243" s="222"/>
      <c r="CW2243" s="222"/>
      <c r="CX2243" s="222"/>
      <c r="CY2243" s="222"/>
      <c r="CZ2243" s="222"/>
      <c r="DA2243" s="222"/>
      <c r="DB2243" s="224">
        <f t="shared" ref="DB2243:DB2292" si="322">SUM(BB2243:BE2243)+BM2243+BN2243</f>
        <v>0</v>
      </c>
      <c r="DC2243" s="224">
        <f t="shared" ref="DC2243:DC2292" si="323">BF2243+BG2243+BH2243+BI2243+BJ2243+BK2243+BL2243+BO2243+BR2243</f>
        <v>0</v>
      </c>
      <c r="DD2243" s="224">
        <f t="shared" ref="DD2243:DD2292" si="324">DC2243+DB2243</f>
        <v>0</v>
      </c>
      <c r="DE2243" s="225">
        <f t="shared" ref="DE2243:DE2292" si="325">DD2243-BS2243</f>
        <v>0</v>
      </c>
      <c r="DF2243" s="222"/>
      <c r="DG2243" s="222"/>
    </row>
    <row r="2244" spans="90:111" x14ac:dyDescent="0.25">
      <c r="CL2244" s="223">
        <f t="shared" si="317"/>
        <v>0</v>
      </c>
      <c r="CM2244" s="223">
        <f t="shared" si="318"/>
        <v>0</v>
      </c>
      <c r="CN2244" s="223">
        <f t="shared" si="319"/>
        <v>0</v>
      </c>
      <c r="CO2244" s="223">
        <f t="shared" si="319"/>
        <v>0</v>
      </c>
      <c r="CP2244" s="223">
        <f t="shared" si="320"/>
        <v>0</v>
      </c>
      <c r="CQ2244" s="223">
        <f t="shared" si="321"/>
        <v>0</v>
      </c>
      <c r="CR2244" s="222"/>
      <c r="CS2244" s="222"/>
      <c r="CT2244" s="222"/>
      <c r="CU2244" s="222"/>
      <c r="CV2244" s="222"/>
      <c r="CW2244" s="222"/>
      <c r="CX2244" s="222"/>
      <c r="CY2244" s="222"/>
      <c r="CZ2244" s="222"/>
      <c r="DA2244" s="222"/>
      <c r="DB2244" s="224">
        <f t="shared" si="322"/>
        <v>0</v>
      </c>
      <c r="DC2244" s="224">
        <f t="shared" si="323"/>
        <v>0</v>
      </c>
      <c r="DD2244" s="224">
        <f t="shared" si="324"/>
        <v>0</v>
      </c>
      <c r="DE2244" s="225">
        <f t="shared" si="325"/>
        <v>0</v>
      </c>
      <c r="DF2244" s="222"/>
      <c r="DG2244" s="222"/>
    </row>
    <row r="2245" spans="90:111" x14ac:dyDescent="0.25">
      <c r="CL2245" s="223">
        <f t="shared" si="317"/>
        <v>0</v>
      </c>
      <c r="CM2245" s="223">
        <f t="shared" si="318"/>
        <v>0</v>
      </c>
      <c r="CN2245" s="223">
        <f t="shared" si="319"/>
        <v>0</v>
      </c>
      <c r="CO2245" s="223">
        <f t="shared" si="319"/>
        <v>0</v>
      </c>
      <c r="CP2245" s="223">
        <f t="shared" si="320"/>
        <v>0</v>
      </c>
      <c r="CQ2245" s="223">
        <f t="shared" si="321"/>
        <v>0</v>
      </c>
      <c r="CR2245" s="222"/>
      <c r="CS2245" s="222"/>
      <c r="CT2245" s="222"/>
      <c r="CU2245" s="222"/>
      <c r="CV2245" s="222"/>
      <c r="CW2245" s="222"/>
      <c r="CX2245" s="222"/>
      <c r="CY2245" s="222"/>
      <c r="CZ2245" s="222"/>
      <c r="DA2245" s="222"/>
      <c r="DB2245" s="224">
        <f t="shared" si="322"/>
        <v>0</v>
      </c>
      <c r="DC2245" s="224">
        <f t="shared" si="323"/>
        <v>0</v>
      </c>
      <c r="DD2245" s="224">
        <f t="shared" si="324"/>
        <v>0</v>
      </c>
      <c r="DE2245" s="225">
        <f t="shared" si="325"/>
        <v>0</v>
      </c>
      <c r="DF2245" s="222"/>
      <c r="DG2245" s="222"/>
    </row>
    <row r="2246" spans="90:111" x14ac:dyDescent="0.25">
      <c r="CL2246" s="223">
        <f t="shared" si="317"/>
        <v>0</v>
      </c>
      <c r="CM2246" s="223">
        <f t="shared" si="318"/>
        <v>0</v>
      </c>
      <c r="CN2246" s="223">
        <f t="shared" si="319"/>
        <v>0</v>
      </c>
      <c r="CO2246" s="223">
        <f t="shared" si="319"/>
        <v>0</v>
      </c>
      <c r="CP2246" s="223">
        <f t="shared" si="320"/>
        <v>0</v>
      </c>
      <c r="CQ2246" s="223">
        <f t="shared" si="321"/>
        <v>0</v>
      </c>
      <c r="CR2246" s="222"/>
      <c r="CS2246" s="222"/>
      <c r="CT2246" s="222"/>
      <c r="CU2246" s="222"/>
      <c r="CV2246" s="222"/>
      <c r="CW2246" s="222"/>
      <c r="CX2246" s="222"/>
      <c r="CY2246" s="222"/>
      <c r="CZ2246" s="222"/>
      <c r="DA2246" s="222"/>
      <c r="DB2246" s="224">
        <f t="shared" si="322"/>
        <v>0</v>
      </c>
      <c r="DC2246" s="224">
        <f t="shared" si="323"/>
        <v>0</v>
      </c>
      <c r="DD2246" s="224">
        <f t="shared" si="324"/>
        <v>0</v>
      </c>
      <c r="DE2246" s="225">
        <f t="shared" si="325"/>
        <v>0</v>
      </c>
      <c r="DF2246" s="222"/>
      <c r="DG2246" s="222"/>
    </row>
    <row r="2247" spans="90:111" x14ac:dyDescent="0.25">
      <c r="CL2247" s="223">
        <f t="shared" si="317"/>
        <v>0</v>
      </c>
      <c r="CM2247" s="223">
        <f t="shared" si="318"/>
        <v>0</v>
      </c>
      <c r="CN2247" s="223">
        <f t="shared" si="319"/>
        <v>0</v>
      </c>
      <c r="CO2247" s="223">
        <f t="shared" si="319"/>
        <v>0</v>
      </c>
      <c r="CP2247" s="223">
        <f t="shared" si="320"/>
        <v>0</v>
      </c>
      <c r="CQ2247" s="223">
        <f t="shared" si="321"/>
        <v>0</v>
      </c>
      <c r="CR2247" s="222"/>
      <c r="CS2247" s="222"/>
      <c r="CT2247" s="222"/>
      <c r="CU2247" s="222"/>
      <c r="CV2247" s="222"/>
      <c r="CW2247" s="222"/>
      <c r="CX2247" s="222"/>
      <c r="CY2247" s="222"/>
      <c r="CZ2247" s="222"/>
      <c r="DA2247" s="222"/>
      <c r="DB2247" s="224">
        <f t="shared" si="322"/>
        <v>0</v>
      </c>
      <c r="DC2247" s="224">
        <f t="shared" si="323"/>
        <v>0</v>
      </c>
      <c r="DD2247" s="224">
        <f t="shared" si="324"/>
        <v>0</v>
      </c>
      <c r="DE2247" s="225">
        <f t="shared" si="325"/>
        <v>0</v>
      </c>
      <c r="DF2247" s="222"/>
      <c r="DG2247" s="222"/>
    </row>
    <row r="2248" spans="90:111" x14ac:dyDescent="0.25">
      <c r="CL2248" s="223">
        <f t="shared" si="317"/>
        <v>0</v>
      </c>
      <c r="CM2248" s="223">
        <f t="shared" si="318"/>
        <v>0</v>
      </c>
      <c r="CN2248" s="223">
        <f t="shared" si="319"/>
        <v>0</v>
      </c>
      <c r="CO2248" s="223">
        <f t="shared" si="319"/>
        <v>0</v>
      </c>
      <c r="CP2248" s="223">
        <f t="shared" si="320"/>
        <v>0</v>
      </c>
      <c r="CQ2248" s="223">
        <f t="shared" si="321"/>
        <v>0</v>
      </c>
      <c r="CR2248" s="222"/>
      <c r="CS2248" s="222"/>
      <c r="CT2248" s="222"/>
      <c r="CU2248" s="222"/>
      <c r="CV2248" s="222"/>
      <c r="CW2248" s="222"/>
      <c r="CX2248" s="222"/>
      <c r="CY2248" s="222"/>
      <c r="CZ2248" s="222"/>
      <c r="DA2248" s="222"/>
      <c r="DB2248" s="224">
        <f t="shared" si="322"/>
        <v>0</v>
      </c>
      <c r="DC2248" s="224">
        <f t="shared" si="323"/>
        <v>0</v>
      </c>
      <c r="DD2248" s="224">
        <f t="shared" si="324"/>
        <v>0</v>
      </c>
      <c r="DE2248" s="225">
        <f t="shared" si="325"/>
        <v>0</v>
      </c>
      <c r="DF2248" s="222"/>
      <c r="DG2248" s="222"/>
    </row>
    <row r="2249" spans="90:111" x14ac:dyDescent="0.25">
      <c r="CL2249" s="223">
        <f t="shared" si="317"/>
        <v>0</v>
      </c>
      <c r="CM2249" s="223">
        <f t="shared" si="318"/>
        <v>0</v>
      </c>
      <c r="CN2249" s="223">
        <f t="shared" si="319"/>
        <v>0</v>
      </c>
      <c r="CO2249" s="223">
        <f t="shared" si="319"/>
        <v>0</v>
      </c>
      <c r="CP2249" s="223">
        <f t="shared" si="320"/>
        <v>0</v>
      </c>
      <c r="CQ2249" s="223">
        <f t="shared" si="321"/>
        <v>0</v>
      </c>
      <c r="CR2249" s="222"/>
      <c r="CS2249" s="222"/>
      <c r="CT2249" s="222"/>
      <c r="CU2249" s="222"/>
      <c r="CV2249" s="222"/>
      <c r="CW2249" s="222"/>
      <c r="CX2249" s="222"/>
      <c r="CY2249" s="222"/>
      <c r="CZ2249" s="222"/>
      <c r="DA2249" s="222"/>
      <c r="DB2249" s="224">
        <f t="shared" si="322"/>
        <v>0</v>
      </c>
      <c r="DC2249" s="224">
        <f t="shared" si="323"/>
        <v>0</v>
      </c>
      <c r="DD2249" s="224">
        <f t="shared" si="324"/>
        <v>0</v>
      </c>
      <c r="DE2249" s="225">
        <f t="shared" si="325"/>
        <v>0</v>
      </c>
      <c r="DF2249" s="222"/>
      <c r="DG2249" s="222"/>
    </row>
    <row r="2250" spans="90:111" x14ac:dyDescent="0.25">
      <c r="CL2250" s="223">
        <f t="shared" si="317"/>
        <v>0</v>
      </c>
      <c r="CM2250" s="223">
        <f t="shared" si="318"/>
        <v>0</v>
      </c>
      <c r="CN2250" s="223">
        <f t="shared" si="319"/>
        <v>0</v>
      </c>
      <c r="CO2250" s="223">
        <f t="shared" si="319"/>
        <v>0</v>
      </c>
      <c r="CP2250" s="223">
        <f t="shared" si="320"/>
        <v>0</v>
      </c>
      <c r="CQ2250" s="223">
        <f t="shared" si="321"/>
        <v>0</v>
      </c>
      <c r="CR2250" s="222"/>
      <c r="CS2250" s="222"/>
      <c r="CT2250" s="222"/>
      <c r="CU2250" s="222"/>
      <c r="CV2250" s="222"/>
      <c r="CW2250" s="222"/>
      <c r="CX2250" s="222"/>
      <c r="CY2250" s="222"/>
      <c r="CZ2250" s="222"/>
      <c r="DA2250" s="222"/>
      <c r="DB2250" s="224">
        <f t="shared" si="322"/>
        <v>0</v>
      </c>
      <c r="DC2250" s="224">
        <f t="shared" si="323"/>
        <v>0</v>
      </c>
      <c r="DD2250" s="224">
        <f t="shared" si="324"/>
        <v>0</v>
      </c>
      <c r="DE2250" s="225">
        <f t="shared" si="325"/>
        <v>0</v>
      </c>
      <c r="DF2250" s="222"/>
      <c r="DG2250" s="222"/>
    </row>
    <row r="2251" spans="90:111" x14ac:dyDescent="0.25">
      <c r="CL2251" s="223">
        <f t="shared" si="317"/>
        <v>0</v>
      </c>
      <c r="CM2251" s="223">
        <f t="shared" si="318"/>
        <v>0</v>
      </c>
      <c r="CN2251" s="223">
        <f t="shared" si="319"/>
        <v>0</v>
      </c>
      <c r="CO2251" s="223">
        <f t="shared" si="319"/>
        <v>0</v>
      </c>
      <c r="CP2251" s="223">
        <f t="shared" si="320"/>
        <v>0</v>
      </c>
      <c r="CQ2251" s="223">
        <f t="shared" si="321"/>
        <v>0</v>
      </c>
      <c r="CR2251" s="222"/>
      <c r="CS2251" s="222"/>
      <c r="CT2251" s="222"/>
      <c r="CU2251" s="222"/>
      <c r="CV2251" s="222"/>
      <c r="CW2251" s="222"/>
      <c r="CX2251" s="222"/>
      <c r="CY2251" s="222"/>
      <c r="CZ2251" s="222"/>
      <c r="DA2251" s="222"/>
      <c r="DB2251" s="224">
        <f t="shared" si="322"/>
        <v>0</v>
      </c>
      <c r="DC2251" s="224">
        <f t="shared" si="323"/>
        <v>0</v>
      </c>
      <c r="DD2251" s="224">
        <f t="shared" si="324"/>
        <v>0</v>
      </c>
      <c r="DE2251" s="225">
        <f t="shared" si="325"/>
        <v>0</v>
      </c>
      <c r="DF2251" s="222"/>
      <c r="DG2251" s="222"/>
    </row>
    <row r="2252" spans="90:111" x14ac:dyDescent="0.25">
      <c r="CL2252" s="223">
        <f t="shared" si="317"/>
        <v>0</v>
      </c>
      <c r="CM2252" s="223">
        <f t="shared" si="318"/>
        <v>0</v>
      </c>
      <c r="CN2252" s="223">
        <f t="shared" si="319"/>
        <v>0</v>
      </c>
      <c r="CO2252" s="223">
        <f t="shared" si="319"/>
        <v>0</v>
      </c>
      <c r="CP2252" s="223">
        <f t="shared" si="320"/>
        <v>0</v>
      </c>
      <c r="CQ2252" s="223">
        <f t="shared" si="321"/>
        <v>0</v>
      </c>
      <c r="CR2252" s="222"/>
      <c r="CS2252" s="222"/>
      <c r="CT2252" s="222"/>
      <c r="CU2252" s="222"/>
      <c r="CV2252" s="222"/>
      <c r="CW2252" s="222"/>
      <c r="CX2252" s="222"/>
      <c r="CY2252" s="222"/>
      <c r="CZ2252" s="222"/>
      <c r="DA2252" s="222"/>
      <c r="DB2252" s="224">
        <f t="shared" si="322"/>
        <v>0</v>
      </c>
      <c r="DC2252" s="224">
        <f t="shared" si="323"/>
        <v>0</v>
      </c>
      <c r="DD2252" s="224">
        <f t="shared" si="324"/>
        <v>0</v>
      </c>
      <c r="DE2252" s="225">
        <f t="shared" si="325"/>
        <v>0</v>
      </c>
      <c r="DF2252" s="222"/>
      <c r="DG2252" s="222"/>
    </row>
    <row r="2253" spans="90:111" x14ac:dyDescent="0.25">
      <c r="CL2253" s="223">
        <f t="shared" si="317"/>
        <v>0</v>
      </c>
      <c r="CM2253" s="223">
        <f t="shared" si="318"/>
        <v>0</v>
      </c>
      <c r="CN2253" s="223">
        <f t="shared" si="319"/>
        <v>0</v>
      </c>
      <c r="CO2253" s="223">
        <f t="shared" si="319"/>
        <v>0</v>
      </c>
      <c r="CP2253" s="223">
        <f t="shared" si="320"/>
        <v>0</v>
      </c>
      <c r="CQ2253" s="223">
        <f t="shared" si="321"/>
        <v>0</v>
      </c>
      <c r="CR2253" s="222"/>
      <c r="CS2253" s="222"/>
      <c r="CT2253" s="222"/>
      <c r="CU2253" s="222"/>
      <c r="CV2253" s="222"/>
      <c r="CW2253" s="222"/>
      <c r="CX2253" s="222"/>
      <c r="CY2253" s="222"/>
      <c r="CZ2253" s="222"/>
      <c r="DA2253" s="222"/>
      <c r="DB2253" s="224">
        <f t="shared" si="322"/>
        <v>0</v>
      </c>
      <c r="DC2253" s="224">
        <f t="shared" si="323"/>
        <v>0</v>
      </c>
      <c r="DD2253" s="224">
        <f t="shared" si="324"/>
        <v>0</v>
      </c>
      <c r="DE2253" s="225">
        <f t="shared" si="325"/>
        <v>0</v>
      </c>
      <c r="DF2253" s="222"/>
      <c r="DG2253" s="222"/>
    </row>
    <row r="2254" spans="90:111" x14ac:dyDescent="0.25">
      <c r="CL2254" s="223">
        <f t="shared" si="317"/>
        <v>0</v>
      </c>
      <c r="CM2254" s="223">
        <f t="shared" si="318"/>
        <v>0</v>
      </c>
      <c r="CN2254" s="223">
        <f t="shared" si="319"/>
        <v>0</v>
      </c>
      <c r="CO2254" s="223">
        <f t="shared" si="319"/>
        <v>0</v>
      </c>
      <c r="CP2254" s="223">
        <f t="shared" si="320"/>
        <v>0</v>
      </c>
      <c r="CQ2254" s="223">
        <f t="shared" si="321"/>
        <v>0</v>
      </c>
      <c r="CR2254" s="222"/>
      <c r="CS2254" s="222"/>
      <c r="CT2254" s="222"/>
      <c r="CU2254" s="222"/>
      <c r="CV2254" s="222"/>
      <c r="CW2254" s="222"/>
      <c r="CX2254" s="222"/>
      <c r="CY2254" s="222"/>
      <c r="CZ2254" s="222"/>
      <c r="DA2254" s="222"/>
      <c r="DB2254" s="224">
        <f t="shared" si="322"/>
        <v>0</v>
      </c>
      <c r="DC2254" s="224">
        <f t="shared" si="323"/>
        <v>0</v>
      </c>
      <c r="DD2254" s="224">
        <f t="shared" si="324"/>
        <v>0</v>
      </c>
      <c r="DE2254" s="225">
        <f t="shared" si="325"/>
        <v>0</v>
      </c>
      <c r="DF2254" s="222"/>
      <c r="DG2254" s="222"/>
    </row>
    <row r="2255" spans="90:111" x14ac:dyDescent="0.25">
      <c r="CL2255" s="223">
        <f t="shared" si="317"/>
        <v>0</v>
      </c>
      <c r="CM2255" s="223">
        <f t="shared" si="318"/>
        <v>0</v>
      </c>
      <c r="CN2255" s="223">
        <f t="shared" si="319"/>
        <v>0</v>
      </c>
      <c r="CO2255" s="223">
        <f t="shared" si="319"/>
        <v>0</v>
      </c>
      <c r="CP2255" s="223">
        <f t="shared" si="320"/>
        <v>0</v>
      </c>
      <c r="CQ2255" s="223">
        <f t="shared" si="321"/>
        <v>0</v>
      </c>
      <c r="CR2255" s="222"/>
      <c r="CS2255" s="222"/>
      <c r="CT2255" s="222"/>
      <c r="CU2255" s="222"/>
      <c r="CV2255" s="222"/>
      <c r="CW2255" s="222"/>
      <c r="CX2255" s="222"/>
      <c r="CY2255" s="222"/>
      <c r="CZ2255" s="222"/>
      <c r="DA2255" s="222"/>
      <c r="DB2255" s="224">
        <f t="shared" si="322"/>
        <v>0</v>
      </c>
      <c r="DC2255" s="224">
        <f t="shared" si="323"/>
        <v>0</v>
      </c>
      <c r="DD2255" s="224">
        <f t="shared" si="324"/>
        <v>0</v>
      </c>
      <c r="DE2255" s="225">
        <f t="shared" si="325"/>
        <v>0</v>
      </c>
      <c r="DF2255" s="222"/>
      <c r="DG2255" s="222"/>
    </row>
    <row r="2256" spans="90:111" x14ac:dyDescent="0.25">
      <c r="CL2256" s="223">
        <f t="shared" si="317"/>
        <v>0</v>
      </c>
      <c r="CM2256" s="223">
        <f t="shared" si="318"/>
        <v>0</v>
      </c>
      <c r="CN2256" s="223">
        <f t="shared" si="319"/>
        <v>0</v>
      </c>
      <c r="CO2256" s="223">
        <f t="shared" si="319"/>
        <v>0</v>
      </c>
      <c r="CP2256" s="223">
        <f t="shared" si="320"/>
        <v>0</v>
      </c>
      <c r="CQ2256" s="223">
        <f t="shared" si="321"/>
        <v>0</v>
      </c>
      <c r="CR2256" s="222"/>
      <c r="CS2256" s="222"/>
      <c r="CT2256" s="222"/>
      <c r="CU2256" s="222"/>
      <c r="CV2256" s="222"/>
      <c r="CW2256" s="222"/>
      <c r="CX2256" s="222"/>
      <c r="CY2256" s="222"/>
      <c r="CZ2256" s="222"/>
      <c r="DA2256" s="222"/>
      <c r="DB2256" s="224">
        <f t="shared" si="322"/>
        <v>0</v>
      </c>
      <c r="DC2256" s="224">
        <f t="shared" si="323"/>
        <v>0</v>
      </c>
      <c r="DD2256" s="224">
        <f t="shared" si="324"/>
        <v>0</v>
      </c>
      <c r="DE2256" s="225">
        <f t="shared" si="325"/>
        <v>0</v>
      </c>
      <c r="DF2256" s="222"/>
      <c r="DG2256" s="222"/>
    </row>
    <row r="2257" spans="90:111" x14ac:dyDescent="0.25">
      <c r="CL2257" s="223">
        <f t="shared" si="317"/>
        <v>0</v>
      </c>
      <c r="CM2257" s="223">
        <f t="shared" si="318"/>
        <v>0</v>
      </c>
      <c r="CN2257" s="223">
        <f t="shared" si="319"/>
        <v>0</v>
      </c>
      <c r="CO2257" s="223">
        <f t="shared" si="319"/>
        <v>0</v>
      </c>
      <c r="CP2257" s="223">
        <f t="shared" si="320"/>
        <v>0</v>
      </c>
      <c r="CQ2257" s="223">
        <f t="shared" si="321"/>
        <v>0</v>
      </c>
      <c r="CR2257" s="222"/>
      <c r="CS2257" s="222"/>
      <c r="CT2257" s="222"/>
      <c r="CU2257" s="222"/>
      <c r="CV2257" s="222"/>
      <c r="CW2257" s="222"/>
      <c r="CX2257" s="222"/>
      <c r="CY2257" s="222"/>
      <c r="CZ2257" s="222"/>
      <c r="DA2257" s="222"/>
      <c r="DB2257" s="224">
        <f t="shared" si="322"/>
        <v>0</v>
      </c>
      <c r="DC2257" s="224">
        <f t="shared" si="323"/>
        <v>0</v>
      </c>
      <c r="DD2257" s="224">
        <f t="shared" si="324"/>
        <v>0</v>
      </c>
      <c r="DE2257" s="225">
        <f t="shared" si="325"/>
        <v>0</v>
      </c>
      <c r="DF2257" s="222"/>
      <c r="DG2257" s="222"/>
    </row>
    <row r="2258" spans="90:111" x14ac:dyDescent="0.25">
      <c r="CL2258" s="223">
        <f t="shared" si="317"/>
        <v>0</v>
      </c>
      <c r="CM2258" s="223">
        <f t="shared" si="318"/>
        <v>0</v>
      </c>
      <c r="CN2258" s="223">
        <f t="shared" si="319"/>
        <v>0</v>
      </c>
      <c r="CO2258" s="223">
        <f t="shared" si="319"/>
        <v>0</v>
      </c>
      <c r="CP2258" s="223">
        <f t="shared" si="320"/>
        <v>0</v>
      </c>
      <c r="CQ2258" s="223">
        <f t="shared" si="321"/>
        <v>0</v>
      </c>
      <c r="CR2258" s="222"/>
      <c r="CS2258" s="222"/>
      <c r="CT2258" s="222"/>
      <c r="CU2258" s="222"/>
      <c r="CV2258" s="222"/>
      <c r="CW2258" s="222"/>
      <c r="CX2258" s="222"/>
      <c r="CY2258" s="222"/>
      <c r="CZ2258" s="222"/>
      <c r="DA2258" s="222"/>
      <c r="DB2258" s="224">
        <f t="shared" si="322"/>
        <v>0</v>
      </c>
      <c r="DC2258" s="224">
        <f t="shared" si="323"/>
        <v>0</v>
      </c>
      <c r="DD2258" s="224">
        <f t="shared" si="324"/>
        <v>0</v>
      </c>
      <c r="DE2258" s="225">
        <f t="shared" si="325"/>
        <v>0</v>
      </c>
      <c r="DF2258" s="222"/>
      <c r="DG2258" s="222"/>
    </row>
    <row r="2259" spans="90:111" x14ac:dyDescent="0.25">
      <c r="CL2259" s="223">
        <f t="shared" si="317"/>
        <v>0</v>
      </c>
      <c r="CM2259" s="223">
        <f t="shared" si="318"/>
        <v>0</v>
      </c>
      <c r="CN2259" s="223">
        <f t="shared" si="319"/>
        <v>0</v>
      </c>
      <c r="CO2259" s="223">
        <f t="shared" si="319"/>
        <v>0</v>
      </c>
      <c r="CP2259" s="223">
        <f t="shared" si="320"/>
        <v>0</v>
      </c>
      <c r="CQ2259" s="223">
        <f t="shared" si="321"/>
        <v>0</v>
      </c>
      <c r="CR2259" s="222"/>
      <c r="CS2259" s="222"/>
      <c r="CT2259" s="222"/>
      <c r="CU2259" s="222"/>
      <c r="CV2259" s="222"/>
      <c r="CW2259" s="222"/>
      <c r="CX2259" s="222"/>
      <c r="CY2259" s="222"/>
      <c r="CZ2259" s="222"/>
      <c r="DA2259" s="222"/>
      <c r="DB2259" s="224">
        <f t="shared" si="322"/>
        <v>0</v>
      </c>
      <c r="DC2259" s="224">
        <f t="shared" si="323"/>
        <v>0</v>
      </c>
      <c r="DD2259" s="224">
        <f t="shared" si="324"/>
        <v>0</v>
      </c>
      <c r="DE2259" s="225">
        <f t="shared" si="325"/>
        <v>0</v>
      </c>
      <c r="DF2259" s="222"/>
      <c r="DG2259" s="222"/>
    </row>
    <row r="2260" spans="90:111" x14ac:dyDescent="0.25">
      <c r="CL2260" s="223">
        <f t="shared" si="317"/>
        <v>0</v>
      </c>
      <c r="CM2260" s="223">
        <f t="shared" si="318"/>
        <v>0</v>
      </c>
      <c r="CN2260" s="223">
        <f t="shared" si="319"/>
        <v>0</v>
      </c>
      <c r="CO2260" s="223">
        <f t="shared" si="319"/>
        <v>0</v>
      </c>
      <c r="CP2260" s="223">
        <f t="shared" si="320"/>
        <v>0</v>
      </c>
      <c r="CQ2260" s="223">
        <f t="shared" si="321"/>
        <v>0</v>
      </c>
      <c r="CR2260" s="222"/>
      <c r="CS2260" s="222"/>
      <c r="CT2260" s="222"/>
      <c r="CU2260" s="222"/>
      <c r="CV2260" s="222"/>
      <c r="CW2260" s="222"/>
      <c r="CX2260" s="222"/>
      <c r="CY2260" s="222"/>
      <c r="CZ2260" s="222"/>
      <c r="DA2260" s="222"/>
      <c r="DB2260" s="224">
        <f t="shared" si="322"/>
        <v>0</v>
      </c>
      <c r="DC2260" s="224">
        <f t="shared" si="323"/>
        <v>0</v>
      </c>
      <c r="DD2260" s="224">
        <f t="shared" si="324"/>
        <v>0</v>
      </c>
      <c r="DE2260" s="225">
        <f t="shared" si="325"/>
        <v>0</v>
      </c>
      <c r="DF2260" s="222"/>
      <c r="DG2260" s="222"/>
    </row>
    <row r="2261" spans="90:111" x14ac:dyDescent="0.25">
      <c r="CL2261" s="223">
        <f t="shared" si="317"/>
        <v>0</v>
      </c>
      <c r="CM2261" s="223">
        <f t="shared" si="318"/>
        <v>0</v>
      </c>
      <c r="CN2261" s="223">
        <f t="shared" si="319"/>
        <v>0</v>
      </c>
      <c r="CO2261" s="223">
        <f t="shared" si="319"/>
        <v>0</v>
      </c>
      <c r="CP2261" s="223">
        <f t="shared" si="320"/>
        <v>0</v>
      </c>
      <c r="CQ2261" s="223">
        <f t="shared" si="321"/>
        <v>0</v>
      </c>
      <c r="CR2261" s="222"/>
      <c r="CS2261" s="222"/>
      <c r="CT2261" s="222"/>
      <c r="CU2261" s="222"/>
      <c r="CV2261" s="222"/>
      <c r="CW2261" s="222"/>
      <c r="CX2261" s="222"/>
      <c r="CY2261" s="222"/>
      <c r="CZ2261" s="222"/>
      <c r="DA2261" s="222"/>
      <c r="DB2261" s="224">
        <f t="shared" si="322"/>
        <v>0</v>
      </c>
      <c r="DC2261" s="224">
        <f t="shared" si="323"/>
        <v>0</v>
      </c>
      <c r="DD2261" s="224">
        <f t="shared" si="324"/>
        <v>0</v>
      </c>
      <c r="DE2261" s="225">
        <f t="shared" si="325"/>
        <v>0</v>
      </c>
      <c r="DF2261" s="222"/>
      <c r="DG2261" s="222"/>
    </row>
    <row r="2262" spans="90:111" x14ac:dyDescent="0.25">
      <c r="CL2262" s="223">
        <f t="shared" si="317"/>
        <v>0</v>
      </c>
      <c r="CM2262" s="223">
        <f t="shared" si="318"/>
        <v>0</v>
      </c>
      <c r="CN2262" s="223">
        <f t="shared" si="319"/>
        <v>0</v>
      </c>
      <c r="CO2262" s="223">
        <f t="shared" si="319"/>
        <v>0</v>
      </c>
      <c r="CP2262" s="223">
        <f t="shared" si="320"/>
        <v>0</v>
      </c>
      <c r="CQ2262" s="223">
        <f t="shared" si="321"/>
        <v>0</v>
      </c>
      <c r="CR2262" s="222"/>
      <c r="CS2262" s="222"/>
      <c r="CT2262" s="222"/>
      <c r="CU2262" s="222"/>
      <c r="CV2262" s="222"/>
      <c r="CW2262" s="222"/>
      <c r="CX2262" s="222"/>
      <c r="CY2262" s="222"/>
      <c r="CZ2262" s="222"/>
      <c r="DA2262" s="222"/>
      <c r="DB2262" s="224">
        <f t="shared" si="322"/>
        <v>0</v>
      </c>
      <c r="DC2262" s="224">
        <f t="shared" si="323"/>
        <v>0</v>
      </c>
      <c r="DD2262" s="224">
        <f t="shared" si="324"/>
        <v>0</v>
      </c>
      <c r="DE2262" s="225">
        <f t="shared" si="325"/>
        <v>0</v>
      </c>
      <c r="DF2262" s="222"/>
      <c r="DG2262" s="222"/>
    </row>
    <row r="2263" spans="90:111" x14ac:dyDescent="0.25">
      <c r="CL2263" s="223">
        <f t="shared" si="317"/>
        <v>0</v>
      </c>
      <c r="CM2263" s="223">
        <f t="shared" si="318"/>
        <v>0</v>
      </c>
      <c r="CN2263" s="223">
        <f t="shared" si="319"/>
        <v>0</v>
      </c>
      <c r="CO2263" s="223">
        <f t="shared" si="319"/>
        <v>0</v>
      </c>
      <c r="CP2263" s="223">
        <f t="shared" si="320"/>
        <v>0</v>
      </c>
      <c r="CQ2263" s="223">
        <f t="shared" si="321"/>
        <v>0</v>
      </c>
      <c r="CR2263" s="222"/>
      <c r="CS2263" s="222"/>
      <c r="CT2263" s="222"/>
      <c r="CU2263" s="222"/>
      <c r="CV2263" s="222"/>
      <c r="CW2263" s="222"/>
      <c r="CX2263" s="222"/>
      <c r="CY2263" s="222"/>
      <c r="CZ2263" s="222"/>
      <c r="DA2263" s="222"/>
      <c r="DB2263" s="224">
        <f t="shared" si="322"/>
        <v>0</v>
      </c>
      <c r="DC2263" s="224">
        <f t="shared" si="323"/>
        <v>0</v>
      </c>
      <c r="DD2263" s="224">
        <f t="shared" si="324"/>
        <v>0</v>
      </c>
      <c r="DE2263" s="225">
        <f t="shared" si="325"/>
        <v>0</v>
      </c>
      <c r="DF2263" s="222"/>
      <c r="DG2263" s="222"/>
    </row>
    <row r="2264" spans="90:111" x14ac:dyDescent="0.25">
      <c r="CL2264" s="223">
        <f t="shared" si="317"/>
        <v>0</v>
      </c>
      <c r="CM2264" s="223">
        <f t="shared" si="318"/>
        <v>0</v>
      </c>
      <c r="CN2264" s="223">
        <f t="shared" si="319"/>
        <v>0</v>
      </c>
      <c r="CO2264" s="223">
        <f t="shared" si="319"/>
        <v>0</v>
      </c>
      <c r="CP2264" s="223">
        <f t="shared" si="320"/>
        <v>0</v>
      </c>
      <c r="CQ2264" s="223">
        <f t="shared" si="321"/>
        <v>0</v>
      </c>
      <c r="CR2264" s="222"/>
      <c r="CS2264" s="222"/>
      <c r="CT2264" s="222"/>
      <c r="CU2264" s="222"/>
      <c r="CV2264" s="222"/>
      <c r="CW2264" s="222"/>
      <c r="CX2264" s="222"/>
      <c r="CY2264" s="222"/>
      <c r="CZ2264" s="222"/>
      <c r="DA2264" s="222"/>
      <c r="DB2264" s="224">
        <f t="shared" si="322"/>
        <v>0</v>
      </c>
      <c r="DC2264" s="224">
        <f t="shared" si="323"/>
        <v>0</v>
      </c>
      <c r="DD2264" s="224">
        <f t="shared" si="324"/>
        <v>0</v>
      </c>
      <c r="DE2264" s="225">
        <f t="shared" si="325"/>
        <v>0</v>
      </c>
      <c r="DF2264" s="222"/>
      <c r="DG2264" s="222"/>
    </row>
    <row r="2265" spans="90:111" x14ac:dyDescent="0.25">
      <c r="CL2265" s="223">
        <f t="shared" si="317"/>
        <v>0</v>
      </c>
      <c r="CM2265" s="223">
        <f t="shared" si="318"/>
        <v>0</v>
      </c>
      <c r="CN2265" s="223">
        <f t="shared" si="319"/>
        <v>0</v>
      </c>
      <c r="CO2265" s="223">
        <f t="shared" si="319"/>
        <v>0</v>
      </c>
      <c r="CP2265" s="223">
        <f t="shared" si="320"/>
        <v>0</v>
      </c>
      <c r="CQ2265" s="223">
        <f t="shared" si="321"/>
        <v>0</v>
      </c>
      <c r="CR2265" s="222"/>
      <c r="CS2265" s="222"/>
      <c r="CT2265" s="222"/>
      <c r="CU2265" s="222"/>
      <c r="CV2265" s="222"/>
      <c r="CW2265" s="222"/>
      <c r="CX2265" s="222"/>
      <c r="CY2265" s="222"/>
      <c r="CZ2265" s="222"/>
      <c r="DA2265" s="222"/>
      <c r="DB2265" s="224">
        <f t="shared" si="322"/>
        <v>0</v>
      </c>
      <c r="DC2265" s="224">
        <f t="shared" si="323"/>
        <v>0</v>
      </c>
      <c r="DD2265" s="224">
        <f t="shared" si="324"/>
        <v>0</v>
      </c>
      <c r="DE2265" s="225">
        <f t="shared" si="325"/>
        <v>0</v>
      </c>
      <c r="DF2265" s="222"/>
      <c r="DG2265" s="222"/>
    </row>
    <row r="2266" spans="90:111" x14ac:dyDescent="0.25">
      <c r="CL2266" s="223">
        <f t="shared" si="317"/>
        <v>0</v>
      </c>
      <c r="CM2266" s="223">
        <f t="shared" si="318"/>
        <v>0</v>
      </c>
      <c r="CN2266" s="223">
        <f t="shared" si="319"/>
        <v>0</v>
      </c>
      <c r="CO2266" s="223">
        <f t="shared" si="319"/>
        <v>0</v>
      </c>
      <c r="CP2266" s="223">
        <f t="shared" si="320"/>
        <v>0</v>
      </c>
      <c r="CQ2266" s="223">
        <f t="shared" si="321"/>
        <v>0</v>
      </c>
      <c r="CR2266" s="222"/>
      <c r="CS2266" s="222"/>
      <c r="CT2266" s="222"/>
      <c r="CU2266" s="222"/>
      <c r="CV2266" s="222"/>
      <c r="CW2266" s="222"/>
      <c r="CX2266" s="222"/>
      <c r="CY2266" s="222"/>
      <c r="CZ2266" s="222"/>
      <c r="DA2266" s="222"/>
      <c r="DB2266" s="224">
        <f t="shared" si="322"/>
        <v>0</v>
      </c>
      <c r="DC2266" s="224">
        <f t="shared" si="323"/>
        <v>0</v>
      </c>
      <c r="DD2266" s="224">
        <f t="shared" si="324"/>
        <v>0</v>
      </c>
      <c r="DE2266" s="225">
        <f t="shared" si="325"/>
        <v>0</v>
      </c>
      <c r="DF2266" s="222"/>
      <c r="DG2266" s="222"/>
    </row>
    <row r="2267" spans="90:111" x14ac:dyDescent="0.25">
      <c r="CL2267" s="223">
        <f t="shared" si="317"/>
        <v>0</v>
      </c>
      <c r="CM2267" s="223">
        <f t="shared" si="318"/>
        <v>0</v>
      </c>
      <c r="CN2267" s="223">
        <f t="shared" si="319"/>
        <v>0</v>
      </c>
      <c r="CO2267" s="223">
        <f t="shared" si="319"/>
        <v>0</v>
      </c>
      <c r="CP2267" s="223">
        <f t="shared" si="320"/>
        <v>0</v>
      </c>
      <c r="CQ2267" s="223">
        <f t="shared" si="321"/>
        <v>0</v>
      </c>
      <c r="CR2267" s="222"/>
      <c r="CS2267" s="222"/>
      <c r="CT2267" s="222"/>
      <c r="CU2267" s="222"/>
      <c r="CV2267" s="222"/>
      <c r="CW2267" s="222"/>
      <c r="CX2267" s="222"/>
      <c r="CY2267" s="222"/>
      <c r="CZ2267" s="222"/>
      <c r="DA2267" s="222"/>
      <c r="DB2267" s="224">
        <f t="shared" si="322"/>
        <v>0</v>
      </c>
      <c r="DC2267" s="224">
        <f t="shared" si="323"/>
        <v>0</v>
      </c>
      <c r="DD2267" s="224">
        <f t="shared" si="324"/>
        <v>0</v>
      </c>
      <c r="DE2267" s="225">
        <f t="shared" si="325"/>
        <v>0</v>
      </c>
      <c r="DF2267" s="222"/>
      <c r="DG2267" s="222"/>
    </row>
    <row r="2268" spans="90:111" x14ac:dyDescent="0.25">
      <c r="CL2268" s="223">
        <f t="shared" si="317"/>
        <v>0</v>
      </c>
      <c r="CM2268" s="223">
        <f t="shared" si="318"/>
        <v>0</v>
      </c>
      <c r="CN2268" s="223">
        <f t="shared" si="319"/>
        <v>0</v>
      </c>
      <c r="CO2268" s="223">
        <f t="shared" si="319"/>
        <v>0</v>
      </c>
      <c r="CP2268" s="223">
        <f t="shared" si="320"/>
        <v>0</v>
      </c>
      <c r="CQ2268" s="223">
        <f t="shared" si="321"/>
        <v>0</v>
      </c>
      <c r="CR2268" s="222"/>
      <c r="CS2268" s="222"/>
      <c r="CT2268" s="222"/>
      <c r="CU2268" s="222"/>
      <c r="CV2268" s="222"/>
      <c r="CW2268" s="222"/>
      <c r="CX2268" s="222"/>
      <c r="CY2268" s="222"/>
      <c r="CZ2268" s="222"/>
      <c r="DA2268" s="222"/>
      <c r="DB2268" s="224">
        <f t="shared" si="322"/>
        <v>0</v>
      </c>
      <c r="DC2268" s="224">
        <f t="shared" si="323"/>
        <v>0</v>
      </c>
      <c r="DD2268" s="224">
        <f t="shared" si="324"/>
        <v>0</v>
      </c>
      <c r="DE2268" s="225">
        <f t="shared" si="325"/>
        <v>0</v>
      </c>
      <c r="DF2268" s="222"/>
      <c r="DG2268" s="222"/>
    </row>
    <row r="2269" spans="90:111" x14ac:dyDescent="0.25">
      <c r="CL2269" s="223">
        <f t="shared" si="317"/>
        <v>0</v>
      </c>
      <c r="CM2269" s="223">
        <f t="shared" si="318"/>
        <v>0</v>
      </c>
      <c r="CN2269" s="223">
        <f t="shared" si="319"/>
        <v>0</v>
      </c>
      <c r="CO2269" s="223">
        <f t="shared" si="319"/>
        <v>0</v>
      </c>
      <c r="CP2269" s="223">
        <f t="shared" si="320"/>
        <v>0</v>
      </c>
      <c r="CQ2269" s="223">
        <f t="shared" si="321"/>
        <v>0</v>
      </c>
      <c r="CR2269" s="222"/>
      <c r="CS2269" s="222"/>
      <c r="CT2269" s="222"/>
      <c r="CU2269" s="222"/>
      <c r="CV2269" s="222"/>
      <c r="CW2269" s="222"/>
      <c r="CX2269" s="222"/>
      <c r="CY2269" s="222"/>
      <c r="CZ2269" s="222"/>
      <c r="DA2269" s="222"/>
      <c r="DB2269" s="224">
        <f t="shared" si="322"/>
        <v>0</v>
      </c>
      <c r="DC2269" s="224">
        <f t="shared" si="323"/>
        <v>0</v>
      </c>
      <c r="DD2269" s="224">
        <f t="shared" si="324"/>
        <v>0</v>
      </c>
      <c r="DE2269" s="225">
        <f t="shared" si="325"/>
        <v>0</v>
      </c>
      <c r="DF2269" s="222"/>
      <c r="DG2269" s="222"/>
    </row>
    <row r="2270" spans="90:111" x14ac:dyDescent="0.25">
      <c r="CL2270" s="223">
        <f t="shared" si="317"/>
        <v>0</v>
      </c>
      <c r="CM2270" s="223">
        <f t="shared" si="318"/>
        <v>0</v>
      </c>
      <c r="CN2270" s="223">
        <f t="shared" si="319"/>
        <v>0</v>
      </c>
      <c r="CO2270" s="223">
        <f t="shared" si="319"/>
        <v>0</v>
      </c>
      <c r="CP2270" s="223">
        <f t="shared" si="320"/>
        <v>0</v>
      </c>
      <c r="CQ2270" s="223">
        <f t="shared" si="321"/>
        <v>0</v>
      </c>
      <c r="CR2270" s="222"/>
      <c r="CS2270" s="222"/>
      <c r="CT2270" s="222"/>
      <c r="CU2270" s="222"/>
      <c r="CV2270" s="222"/>
      <c r="CW2270" s="222"/>
      <c r="CX2270" s="222"/>
      <c r="CY2270" s="222"/>
      <c r="CZ2270" s="222"/>
      <c r="DA2270" s="222"/>
      <c r="DB2270" s="224">
        <f t="shared" si="322"/>
        <v>0</v>
      </c>
      <c r="DC2270" s="224">
        <f t="shared" si="323"/>
        <v>0</v>
      </c>
      <c r="DD2270" s="224">
        <f t="shared" si="324"/>
        <v>0</v>
      </c>
      <c r="DE2270" s="225">
        <f t="shared" si="325"/>
        <v>0</v>
      </c>
      <c r="DF2270" s="222"/>
      <c r="DG2270" s="222"/>
    </row>
    <row r="2271" spans="90:111" x14ac:dyDescent="0.25">
      <c r="CL2271" s="223">
        <f t="shared" si="317"/>
        <v>0</v>
      </c>
      <c r="CM2271" s="223">
        <f t="shared" si="318"/>
        <v>0</v>
      </c>
      <c r="CN2271" s="223">
        <f t="shared" si="319"/>
        <v>0</v>
      </c>
      <c r="CO2271" s="223">
        <f t="shared" si="319"/>
        <v>0</v>
      </c>
      <c r="CP2271" s="223">
        <f t="shared" si="320"/>
        <v>0</v>
      </c>
      <c r="CQ2271" s="223">
        <f t="shared" si="321"/>
        <v>0</v>
      </c>
      <c r="CR2271" s="222"/>
      <c r="CS2271" s="222"/>
      <c r="CT2271" s="222"/>
      <c r="CU2271" s="222"/>
      <c r="CV2271" s="222"/>
      <c r="CW2271" s="222"/>
      <c r="CX2271" s="222"/>
      <c r="CY2271" s="222"/>
      <c r="CZ2271" s="222"/>
      <c r="DA2271" s="222"/>
      <c r="DB2271" s="224">
        <f t="shared" si="322"/>
        <v>0</v>
      </c>
      <c r="DC2271" s="224">
        <f t="shared" si="323"/>
        <v>0</v>
      </c>
      <c r="DD2271" s="224">
        <f t="shared" si="324"/>
        <v>0</v>
      </c>
      <c r="DE2271" s="225">
        <f t="shared" si="325"/>
        <v>0</v>
      </c>
      <c r="DF2271" s="222"/>
      <c r="DG2271" s="222"/>
    </row>
    <row r="2272" spans="90:111" x14ac:dyDescent="0.25">
      <c r="CL2272" s="223">
        <f t="shared" si="317"/>
        <v>0</v>
      </c>
      <c r="CM2272" s="223">
        <f t="shared" si="318"/>
        <v>0</v>
      </c>
      <c r="CN2272" s="223">
        <f t="shared" si="319"/>
        <v>0</v>
      </c>
      <c r="CO2272" s="223">
        <f t="shared" si="319"/>
        <v>0</v>
      </c>
      <c r="CP2272" s="223">
        <f t="shared" si="320"/>
        <v>0</v>
      </c>
      <c r="CQ2272" s="223">
        <f t="shared" si="321"/>
        <v>0</v>
      </c>
      <c r="CR2272" s="222"/>
      <c r="CS2272" s="222"/>
      <c r="CT2272" s="222"/>
      <c r="CU2272" s="222"/>
      <c r="CV2272" s="222"/>
      <c r="CW2272" s="222"/>
      <c r="CX2272" s="222"/>
      <c r="CY2272" s="222"/>
      <c r="CZ2272" s="222"/>
      <c r="DA2272" s="222"/>
      <c r="DB2272" s="224">
        <f t="shared" si="322"/>
        <v>0</v>
      </c>
      <c r="DC2272" s="224">
        <f t="shared" si="323"/>
        <v>0</v>
      </c>
      <c r="DD2272" s="224">
        <f t="shared" si="324"/>
        <v>0</v>
      </c>
      <c r="DE2272" s="225">
        <f t="shared" si="325"/>
        <v>0</v>
      </c>
      <c r="DF2272" s="222"/>
      <c r="DG2272" s="222"/>
    </row>
    <row r="2273" spans="90:111" x14ac:dyDescent="0.25">
      <c r="CL2273" s="223">
        <f t="shared" si="317"/>
        <v>0</v>
      </c>
      <c r="CM2273" s="223">
        <f t="shared" si="318"/>
        <v>0</v>
      </c>
      <c r="CN2273" s="223">
        <f t="shared" si="319"/>
        <v>0</v>
      </c>
      <c r="CO2273" s="223">
        <f t="shared" si="319"/>
        <v>0</v>
      </c>
      <c r="CP2273" s="223">
        <f t="shared" si="320"/>
        <v>0</v>
      </c>
      <c r="CQ2273" s="223">
        <f t="shared" si="321"/>
        <v>0</v>
      </c>
      <c r="CR2273" s="222"/>
      <c r="CS2273" s="222"/>
      <c r="CT2273" s="222"/>
      <c r="CU2273" s="222"/>
      <c r="CV2273" s="222"/>
      <c r="CW2273" s="222"/>
      <c r="CX2273" s="222"/>
      <c r="CY2273" s="222"/>
      <c r="CZ2273" s="222"/>
      <c r="DA2273" s="222"/>
      <c r="DB2273" s="224">
        <f t="shared" si="322"/>
        <v>0</v>
      </c>
      <c r="DC2273" s="224">
        <f t="shared" si="323"/>
        <v>0</v>
      </c>
      <c r="DD2273" s="224">
        <f t="shared" si="324"/>
        <v>0</v>
      </c>
      <c r="DE2273" s="225">
        <f t="shared" si="325"/>
        <v>0</v>
      </c>
      <c r="DF2273" s="222"/>
      <c r="DG2273" s="222"/>
    </row>
    <row r="2274" spans="90:111" x14ac:dyDescent="0.25">
      <c r="CL2274" s="223">
        <f t="shared" si="317"/>
        <v>0</v>
      </c>
      <c r="CM2274" s="223">
        <f t="shared" si="318"/>
        <v>0</v>
      </c>
      <c r="CN2274" s="223">
        <f t="shared" si="319"/>
        <v>0</v>
      </c>
      <c r="CO2274" s="223">
        <f t="shared" si="319"/>
        <v>0</v>
      </c>
      <c r="CP2274" s="223">
        <f t="shared" si="320"/>
        <v>0</v>
      </c>
      <c r="CQ2274" s="223">
        <f t="shared" si="321"/>
        <v>0</v>
      </c>
      <c r="CR2274" s="222"/>
      <c r="CS2274" s="222"/>
      <c r="CT2274" s="222"/>
      <c r="CU2274" s="222"/>
      <c r="CV2274" s="222"/>
      <c r="CW2274" s="222"/>
      <c r="CX2274" s="222"/>
      <c r="CY2274" s="222"/>
      <c r="CZ2274" s="222"/>
      <c r="DA2274" s="222"/>
      <c r="DB2274" s="224">
        <f t="shared" si="322"/>
        <v>0</v>
      </c>
      <c r="DC2274" s="224">
        <f t="shared" si="323"/>
        <v>0</v>
      </c>
      <c r="DD2274" s="224">
        <f t="shared" si="324"/>
        <v>0</v>
      </c>
      <c r="DE2274" s="225">
        <f t="shared" si="325"/>
        <v>0</v>
      </c>
      <c r="DF2274" s="222"/>
      <c r="DG2274" s="222"/>
    </row>
    <row r="2275" spans="90:111" x14ac:dyDescent="0.25">
      <c r="CL2275" s="223">
        <f t="shared" si="317"/>
        <v>0</v>
      </c>
      <c r="CM2275" s="223">
        <f t="shared" si="318"/>
        <v>0</v>
      </c>
      <c r="CN2275" s="223">
        <f t="shared" si="319"/>
        <v>0</v>
      </c>
      <c r="CO2275" s="223">
        <f t="shared" si="319"/>
        <v>0</v>
      </c>
      <c r="CP2275" s="223">
        <f t="shared" si="320"/>
        <v>0</v>
      </c>
      <c r="CQ2275" s="223">
        <f t="shared" si="321"/>
        <v>0</v>
      </c>
      <c r="CR2275" s="222"/>
      <c r="CS2275" s="222"/>
      <c r="CT2275" s="222"/>
      <c r="CU2275" s="222"/>
      <c r="CV2275" s="222"/>
      <c r="CW2275" s="222"/>
      <c r="CX2275" s="222"/>
      <c r="CY2275" s="222"/>
      <c r="CZ2275" s="222"/>
      <c r="DA2275" s="222"/>
      <c r="DB2275" s="224">
        <f t="shared" si="322"/>
        <v>0</v>
      </c>
      <c r="DC2275" s="224">
        <f t="shared" si="323"/>
        <v>0</v>
      </c>
      <c r="DD2275" s="224">
        <f t="shared" si="324"/>
        <v>0</v>
      </c>
      <c r="DE2275" s="225">
        <f t="shared" si="325"/>
        <v>0</v>
      </c>
      <c r="DF2275" s="222"/>
      <c r="DG2275" s="222"/>
    </row>
    <row r="2276" spans="90:111" x14ac:dyDescent="0.25">
      <c r="CL2276" s="223">
        <f t="shared" si="317"/>
        <v>0</v>
      </c>
      <c r="CM2276" s="223">
        <f t="shared" si="318"/>
        <v>0</v>
      </c>
      <c r="CN2276" s="223">
        <f t="shared" si="319"/>
        <v>0</v>
      </c>
      <c r="CO2276" s="223">
        <f t="shared" si="319"/>
        <v>0</v>
      </c>
      <c r="CP2276" s="223">
        <f t="shared" si="320"/>
        <v>0</v>
      </c>
      <c r="CQ2276" s="223">
        <f t="shared" si="321"/>
        <v>0</v>
      </c>
      <c r="CR2276" s="222"/>
      <c r="CS2276" s="222"/>
      <c r="CT2276" s="222"/>
      <c r="CU2276" s="222"/>
      <c r="CV2276" s="222"/>
      <c r="CW2276" s="222"/>
      <c r="CX2276" s="222"/>
      <c r="CY2276" s="222"/>
      <c r="CZ2276" s="222"/>
      <c r="DA2276" s="222"/>
      <c r="DB2276" s="224">
        <f t="shared" si="322"/>
        <v>0</v>
      </c>
      <c r="DC2276" s="224">
        <f t="shared" si="323"/>
        <v>0</v>
      </c>
      <c r="DD2276" s="224">
        <f t="shared" si="324"/>
        <v>0</v>
      </c>
      <c r="DE2276" s="225">
        <f t="shared" si="325"/>
        <v>0</v>
      </c>
      <c r="DF2276" s="222"/>
      <c r="DG2276" s="222"/>
    </row>
    <row r="2277" spans="90:111" x14ac:dyDescent="0.25">
      <c r="CL2277" s="223">
        <f t="shared" si="317"/>
        <v>0</v>
      </c>
      <c r="CM2277" s="223">
        <f t="shared" si="318"/>
        <v>0</v>
      </c>
      <c r="CN2277" s="223">
        <f t="shared" si="319"/>
        <v>0</v>
      </c>
      <c r="CO2277" s="223">
        <f t="shared" si="319"/>
        <v>0</v>
      </c>
      <c r="CP2277" s="223">
        <f t="shared" si="320"/>
        <v>0</v>
      </c>
      <c r="CQ2277" s="223">
        <f t="shared" si="321"/>
        <v>0</v>
      </c>
      <c r="CR2277" s="222"/>
      <c r="CS2277" s="222"/>
      <c r="CT2277" s="222"/>
      <c r="CU2277" s="222"/>
      <c r="CV2277" s="222"/>
      <c r="CW2277" s="222"/>
      <c r="CX2277" s="222"/>
      <c r="CY2277" s="222"/>
      <c r="CZ2277" s="222"/>
      <c r="DA2277" s="222"/>
      <c r="DB2277" s="224">
        <f t="shared" si="322"/>
        <v>0</v>
      </c>
      <c r="DC2277" s="224">
        <f t="shared" si="323"/>
        <v>0</v>
      </c>
      <c r="DD2277" s="224">
        <f t="shared" si="324"/>
        <v>0</v>
      </c>
      <c r="DE2277" s="225">
        <f t="shared" si="325"/>
        <v>0</v>
      </c>
      <c r="DF2277" s="222"/>
      <c r="DG2277" s="222"/>
    </row>
    <row r="2278" spans="90:111" x14ac:dyDescent="0.25">
      <c r="CL2278" s="223">
        <f t="shared" si="317"/>
        <v>0</v>
      </c>
      <c r="CM2278" s="223">
        <f t="shared" si="318"/>
        <v>0</v>
      </c>
      <c r="CN2278" s="223">
        <f t="shared" si="319"/>
        <v>0</v>
      </c>
      <c r="CO2278" s="223">
        <f t="shared" si="319"/>
        <v>0</v>
      </c>
      <c r="CP2278" s="223">
        <f t="shared" si="320"/>
        <v>0</v>
      </c>
      <c r="CQ2278" s="223">
        <f t="shared" si="321"/>
        <v>0</v>
      </c>
      <c r="CR2278" s="222"/>
      <c r="CS2278" s="222"/>
      <c r="CT2278" s="222"/>
      <c r="CU2278" s="222"/>
      <c r="CV2278" s="222"/>
      <c r="CW2278" s="222"/>
      <c r="CX2278" s="222"/>
      <c r="CY2278" s="222"/>
      <c r="CZ2278" s="222"/>
      <c r="DA2278" s="222"/>
      <c r="DB2278" s="224">
        <f t="shared" si="322"/>
        <v>0</v>
      </c>
      <c r="DC2278" s="224">
        <f t="shared" si="323"/>
        <v>0</v>
      </c>
      <c r="DD2278" s="224">
        <f t="shared" si="324"/>
        <v>0</v>
      </c>
      <c r="DE2278" s="225">
        <f t="shared" si="325"/>
        <v>0</v>
      </c>
      <c r="DF2278" s="222"/>
      <c r="DG2278" s="222"/>
    </row>
    <row r="2279" spans="90:111" x14ac:dyDescent="0.25">
      <c r="CL2279" s="223">
        <f t="shared" si="317"/>
        <v>0</v>
      </c>
      <c r="CM2279" s="223">
        <f t="shared" si="318"/>
        <v>0</v>
      </c>
      <c r="CN2279" s="223">
        <f t="shared" si="319"/>
        <v>0</v>
      </c>
      <c r="CO2279" s="223">
        <f t="shared" si="319"/>
        <v>0</v>
      </c>
      <c r="CP2279" s="223">
        <f t="shared" si="320"/>
        <v>0</v>
      </c>
      <c r="CQ2279" s="223">
        <f t="shared" si="321"/>
        <v>0</v>
      </c>
      <c r="CR2279" s="222"/>
      <c r="CS2279" s="222"/>
      <c r="CT2279" s="222"/>
      <c r="CU2279" s="222"/>
      <c r="CV2279" s="222"/>
      <c r="CW2279" s="222"/>
      <c r="CX2279" s="222"/>
      <c r="CY2279" s="222"/>
      <c r="CZ2279" s="222"/>
      <c r="DA2279" s="222"/>
      <c r="DB2279" s="224">
        <f t="shared" si="322"/>
        <v>0</v>
      </c>
      <c r="DC2279" s="224">
        <f t="shared" si="323"/>
        <v>0</v>
      </c>
      <c r="DD2279" s="224">
        <f t="shared" si="324"/>
        <v>0</v>
      </c>
      <c r="DE2279" s="225">
        <f t="shared" si="325"/>
        <v>0</v>
      </c>
      <c r="DF2279" s="222"/>
      <c r="DG2279" s="222"/>
    </row>
    <row r="2280" spans="90:111" x14ac:dyDescent="0.25">
      <c r="CL2280" s="223">
        <f t="shared" si="317"/>
        <v>0</v>
      </c>
      <c r="CM2280" s="223">
        <f t="shared" si="318"/>
        <v>0</v>
      </c>
      <c r="CN2280" s="223">
        <f t="shared" si="319"/>
        <v>0</v>
      </c>
      <c r="CO2280" s="223">
        <f t="shared" si="319"/>
        <v>0</v>
      </c>
      <c r="CP2280" s="223">
        <f t="shared" si="320"/>
        <v>0</v>
      </c>
      <c r="CQ2280" s="223">
        <f t="shared" si="321"/>
        <v>0</v>
      </c>
      <c r="CR2280" s="222"/>
      <c r="CS2280" s="222"/>
      <c r="CT2280" s="222"/>
      <c r="CU2280" s="222"/>
      <c r="CV2280" s="222"/>
      <c r="CW2280" s="222"/>
      <c r="CX2280" s="222"/>
      <c r="CY2280" s="222"/>
      <c r="CZ2280" s="222"/>
      <c r="DA2280" s="222"/>
      <c r="DB2280" s="224">
        <f t="shared" si="322"/>
        <v>0</v>
      </c>
      <c r="DC2280" s="224">
        <f t="shared" si="323"/>
        <v>0</v>
      </c>
      <c r="DD2280" s="224">
        <f t="shared" si="324"/>
        <v>0</v>
      </c>
      <c r="DE2280" s="225">
        <f t="shared" si="325"/>
        <v>0</v>
      </c>
      <c r="DF2280" s="222"/>
      <c r="DG2280" s="222"/>
    </row>
    <row r="2281" spans="90:111" x14ac:dyDescent="0.25">
      <c r="CL2281" s="223">
        <f t="shared" si="317"/>
        <v>0</v>
      </c>
      <c r="CM2281" s="223">
        <f t="shared" si="318"/>
        <v>0</v>
      </c>
      <c r="CN2281" s="223">
        <f t="shared" si="319"/>
        <v>0</v>
      </c>
      <c r="CO2281" s="223">
        <f t="shared" si="319"/>
        <v>0</v>
      </c>
      <c r="CP2281" s="223">
        <f t="shared" si="320"/>
        <v>0</v>
      </c>
      <c r="CQ2281" s="223">
        <f t="shared" si="321"/>
        <v>0</v>
      </c>
      <c r="CR2281" s="222"/>
      <c r="CS2281" s="222"/>
      <c r="CT2281" s="222"/>
      <c r="CU2281" s="222"/>
      <c r="CV2281" s="222"/>
      <c r="CW2281" s="222"/>
      <c r="CX2281" s="222"/>
      <c r="CY2281" s="222"/>
      <c r="CZ2281" s="222"/>
      <c r="DA2281" s="222"/>
      <c r="DB2281" s="224">
        <f t="shared" si="322"/>
        <v>0</v>
      </c>
      <c r="DC2281" s="224">
        <f t="shared" si="323"/>
        <v>0</v>
      </c>
      <c r="DD2281" s="224">
        <f t="shared" si="324"/>
        <v>0</v>
      </c>
      <c r="DE2281" s="225">
        <f t="shared" si="325"/>
        <v>0</v>
      </c>
      <c r="DF2281" s="222"/>
      <c r="DG2281" s="222"/>
    </row>
    <row r="2282" spans="90:111" x14ac:dyDescent="0.25">
      <c r="CL2282" s="223">
        <f t="shared" si="317"/>
        <v>0</v>
      </c>
      <c r="CM2282" s="223">
        <f t="shared" si="318"/>
        <v>0</v>
      </c>
      <c r="CN2282" s="223">
        <f t="shared" si="319"/>
        <v>0</v>
      </c>
      <c r="CO2282" s="223">
        <f t="shared" si="319"/>
        <v>0</v>
      </c>
      <c r="CP2282" s="223">
        <f t="shared" si="320"/>
        <v>0</v>
      </c>
      <c r="CQ2282" s="223">
        <f t="shared" si="321"/>
        <v>0</v>
      </c>
      <c r="CR2282" s="222"/>
      <c r="CS2282" s="222"/>
      <c r="CT2282" s="222"/>
      <c r="CU2282" s="222"/>
      <c r="CV2282" s="222"/>
      <c r="CW2282" s="222"/>
      <c r="CX2282" s="222"/>
      <c r="CY2282" s="222"/>
      <c r="CZ2282" s="222"/>
      <c r="DA2282" s="222"/>
      <c r="DB2282" s="224">
        <f t="shared" si="322"/>
        <v>0</v>
      </c>
      <c r="DC2282" s="224">
        <f t="shared" si="323"/>
        <v>0</v>
      </c>
      <c r="DD2282" s="224">
        <f t="shared" si="324"/>
        <v>0</v>
      </c>
      <c r="DE2282" s="225">
        <f t="shared" si="325"/>
        <v>0</v>
      </c>
      <c r="DF2282" s="222"/>
      <c r="DG2282" s="222"/>
    </row>
    <row r="2283" spans="90:111" x14ac:dyDescent="0.25">
      <c r="CL2283" s="223">
        <f t="shared" si="317"/>
        <v>0</v>
      </c>
      <c r="CM2283" s="223">
        <f t="shared" si="318"/>
        <v>0</v>
      </c>
      <c r="CN2283" s="223">
        <f t="shared" si="319"/>
        <v>0</v>
      </c>
      <c r="CO2283" s="223">
        <f t="shared" si="319"/>
        <v>0</v>
      </c>
      <c r="CP2283" s="223">
        <f t="shared" si="320"/>
        <v>0</v>
      </c>
      <c r="CQ2283" s="223">
        <f t="shared" si="321"/>
        <v>0</v>
      </c>
      <c r="CR2283" s="222"/>
      <c r="CS2283" s="222"/>
      <c r="CT2283" s="222"/>
      <c r="CU2283" s="222"/>
      <c r="CV2283" s="222"/>
      <c r="CW2283" s="222"/>
      <c r="CX2283" s="222"/>
      <c r="CY2283" s="222"/>
      <c r="CZ2283" s="222"/>
      <c r="DA2283" s="222"/>
      <c r="DB2283" s="224">
        <f t="shared" si="322"/>
        <v>0</v>
      </c>
      <c r="DC2283" s="224">
        <f t="shared" si="323"/>
        <v>0</v>
      </c>
      <c r="DD2283" s="224">
        <f t="shared" si="324"/>
        <v>0</v>
      </c>
      <c r="DE2283" s="225">
        <f t="shared" si="325"/>
        <v>0</v>
      </c>
      <c r="DF2283" s="222"/>
      <c r="DG2283" s="222"/>
    </row>
    <row r="2284" spans="90:111" x14ac:dyDescent="0.25">
      <c r="CL2284" s="223">
        <f t="shared" si="317"/>
        <v>0</v>
      </c>
      <c r="CM2284" s="223">
        <f t="shared" si="318"/>
        <v>0</v>
      </c>
      <c r="CN2284" s="223">
        <f t="shared" si="319"/>
        <v>0</v>
      </c>
      <c r="CO2284" s="223">
        <f t="shared" si="319"/>
        <v>0</v>
      </c>
      <c r="CP2284" s="223">
        <f t="shared" si="320"/>
        <v>0</v>
      </c>
      <c r="CQ2284" s="223">
        <f t="shared" si="321"/>
        <v>0</v>
      </c>
      <c r="CR2284" s="222"/>
      <c r="CS2284" s="222"/>
      <c r="CT2284" s="222"/>
      <c r="CU2284" s="222"/>
      <c r="CV2284" s="222"/>
      <c r="CW2284" s="222"/>
      <c r="CX2284" s="222"/>
      <c r="CY2284" s="222"/>
      <c r="CZ2284" s="222"/>
      <c r="DA2284" s="222"/>
      <c r="DB2284" s="224">
        <f t="shared" si="322"/>
        <v>0</v>
      </c>
      <c r="DC2284" s="224">
        <f t="shared" si="323"/>
        <v>0</v>
      </c>
      <c r="DD2284" s="224">
        <f t="shared" si="324"/>
        <v>0</v>
      </c>
      <c r="DE2284" s="225">
        <f t="shared" si="325"/>
        <v>0</v>
      </c>
      <c r="DF2284" s="222"/>
      <c r="DG2284" s="222"/>
    </row>
    <row r="2285" spans="90:111" x14ac:dyDescent="0.25">
      <c r="CL2285" s="223">
        <f t="shared" si="317"/>
        <v>0</v>
      </c>
      <c r="CM2285" s="223">
        <f t="shared" si="318"/>
        <v>0</v>
      </c>
      <c r="CN2285" s="223">
        <f t="shared" si="319"/>
        <v>0</v>
      </c>
      <c r="CO2285" s="223">
        <f t="shared" si="319"/>
        <v>0</v>
      </c>
      <c r="CP2285" s="223">
        <f t="shared" si="320"/>
        <v>0</v>
      </c>
      <c r="CQ2285" s="223">
        <f t="shared" si="321"/>
        <v>0</v>
      </c>
      <c r="CR2285" s="222"/>
      <c r="CS2285" s="222"/>
      <c r="CT2285" s="222"/>
      <c r="CU2285" s="222"/>
      <c r="CV2285" s="222"/>
      <c r="CW2285" s="222"/>
      <c r="CX2285" s="222"/>
      <c r="CY2285" s="222"/>
      <c r="CZ2285" s="222"/>
      <c r="DA2285" s="222"/>
      <c r="DB2285" s="224">
        <f t="shared" si="322"/>
        <v>0</v>
      </c>
      <c r="DC2285" s="224">
        <f t="shared" si="323"/>
        <v>0</v>
      </c>
      <c r="DD2285" s="224">
        <f t="shared" si="324"/>
        <v>0</v>
      </c>
      <c r="DE2285" s="225">
        <f t="shared" si="325"/>
        <v>0</v>
      </c>
      <c r="DF2285" s="222"/>
      <c r="DG2285" s="222"/>
    </row>
    <row r="2286" spans="90:111" x14ac:dyDescent="0.25">
      <c r="CL2286" s="223">
        <f t="shared" si="317"/>
        <v>0</v>
      </c>
      <c r="CM2286" s="223">
        <f t="shared" si="318"/>
        <v>0</v>
      </c>
      <c r="CN2286" s="223">
        <f t="shared" si="319"/>
        <v>0</v>
      </c>
      <c r="CO2286" s="223">
        <f t="shared" si="319"/>
        <v>0</v>
      </c>
      <c r="CP2286" s="223">
        <f t="shared" si="320"/>
        <v>0</v>
      </c>
      <c r="CQ2286" s="223">
        <f t="shared" si="321"/>
        <v>0</v>
      </c>
      <c r="CR2286" s="222"/>
      <c r="CS2286" s="222"/>
      <c r="CT2286" s="222"/>
      <c r="CU2286" s="222"/>
      <c r="CV2286" s="222"/>
      <c r="CW2286" s="222"/>
      <c r="CX2286" s="222"/>
      <c r="CY2286" s="222"/>
      <c r="CZ2286" s="222"/>
      <c r="DA2286" s="222"/>
      <c r="DB2286" s="224">
        <f t="shared" si="322"/>
        <v>0</v>
      </c>
      <c r="DC2286" s="224">
        <f t="shared" si="323"/>
        <v>0</v>
      </c>
      <c r="DD2286" s="224">
        <f t="shared" si="324"/>
        <v>0</v>
      </c>
      <c r="DE2286" s="225">
        <f t="shared" si="325"/>
        <v>0</v>
      </c>
      <c r="DF2286" s="222"/>
      <c r="DG2286" s="222"/>
    </row>
    <row r="2287" spans="90:111" x14ac:dyDescent="0.25">
      <c r="CL2287" s="223">
        <f t="shared" si="317"/>
        <v>0</v>
      </c>
      <c r="CM2287" s="223">
        <f t="shared" si="318"/>
        <v>0</v>
      </c>
      <c r="CN2287" s="223">
        <f t="shared" si="319"/>
        <v>0</v>
      </c>
      <c r="CO2287" s="223">
        <f t="shared" si="319"/>
        <v>0</v>
      </c>
      <c r="CP2287" s="223">
        <f t="shared" si="320"/>
        <v>0</v>
      </c>
      <c r="CQ2287" s="223">
        <f t="shared" si="321"/>
        <v>0</v>
      </c>
      <c r="CR2287" s="222"/>
      <c r="CS2287" s="222"/>
      <c r="CT2287" s="222"/>
      <c r="CU2287" s="222"/>
      <c r="CV2287" s="222"/>
      <c r="CW2287" s="222"/>
      <c r="CX2287" s="222"/>
      <c r="CY2287" s="222"/>
      <c r="CZ2287" s="222"/>
      <c r="DA2287" s="222"/>
      <c r="DB2287" s="224">
        <f t="shared" si="322"/>
        <v>0</v>
      </c>
      <c r="DC2287" s="224">
        <f t="shared" si="323"/>
        <v>0</v>
      </c>
      <c r="DD2287" s="224">
        <f t="shared" si="324"/>
        <v>0</v>
      </c>
      <c r="DE2287" s="225">
        <f t="shared" si="325"/>
        <v>0</v>
      </c>
      <c r="DF2287" s="222"/>
      <c r="DG2287" s="222"/>
    </row>
    <row r="2288" spans="90:111" x14ac:dyDescent="0.25">
      <c r="CL2288" s="223">
        <f t="shared" si="317"/>
        <v>0</v>
      </c>
      <c r="CM2288" s="223">
        <f t="shared" si="318"/>
        <v>0</v>
      </c>
      <c r="CN2288" s="223">
        <f t="shared" si="319"/>
        <v>0</v>
      </c>
      <c r="CO2288" s="223">
        <f t="shared" si="319"/>
        <v>0</v>
      </c>
      <c r="CP2288" s="223">
        <f t="shared" si="320"/>
        <v>0</v>
      </c>
      <c r="CQ2288" s="223">
        <f t="shared" si="321"/>
        <v>0</v>
      </c>
      <c r="CR2288" s="222"/>
      <c r="CS2288" s="222"/>
      <c r="CT2288" s="222"/>
      <c r="CU2288" s="222"/>
      <c r="CV2288" s="222"/>
      <c r="CW2288" s="222"/>
      <c r="CX2288" s="222"/>
      <c r="CY2288" s="222"/>
      <c r="CZ2288" s="222"/>
      <c r="DA2288" s="222"/>
      <c r="DB2288" s="224">
        <f t="shared" si="322"/>
        <v>0</v>
      </c>
      <c r="DC2288" s="224">
        <f t="shared" si="323"/>
        <v>0</v>
      </c>
      <c r="DD2288" s="224">
        <f t="shared" si="324"/>
        <v>0</v>
      </c>
      <c r="DE2288" s="225">
        <f t="shared" si="325"/>
        <v>0</v>
      </c>
      <c r="DF2288" s="222"/>
      <c r="DG2288" s="222"/>
    </row>
    <row r="2289" spans="90:111" x14ac:dyDescent="0.25">
      <c r="CL2289" s="223">
        <f t="shared" si="317"/>
        <v>0</v>
      </c>
      <c r="CM2289" s="223">
        <f t="shared" si="318"/>
        <v>0</v>
      </c>
      <c r="CN2289" s="223">
        <f t="shared" si="319"/>
        <v>0</v>
      </c>
      <c r="CO2289" s="223">
        <f t="shared" si="319"/>
        <v>0</v>
      </c>
      <c r="CP2289" s="223">
        <f t="shared" si="320"/>
        <v>0</v>
      </c>
      <c r="CQ2289" s="223">
        <f t="shared" si="321"/>
        <v>0</v>
      </c>
      <c r="CR2289" s="222"/>
      <c r="CS2289" s="222"/>
      <c r="CT2289" s="222"/>
      <c r="CU2289" s="222"/>
      <c r="CV2289" s="222"/>
      <c r="CW2289" s="222"/>
      <c r="CX2289" s="222"/>
      <c r="CY2289" s="222"/>
      <c r="CZ2289" s="222"/>
      <c r="DA2289" s="222"/>
      <c r="DB2289" s="224">
        <f t="shared" si="322"/>
        <v>0</v>
      </c>
      <c r="DC2289" s="224">
        <f t="shared" si="323"/>
        <v>0</v>
      </c>
      <c r="DD2289" s="224">
        <f t="shared" si="324"/>
        <v>0</v>
      </c>
      <c r="DE2289" s="225">
        <f t="shared" si="325"/>
        <v>0</v>
      </c>
      <c r="DF2289" s="222"/>
      <c r="DG2289" s="222"/>
    </row>
    <row r="2290" spans="90:111" x14ac:dyDescent="0.25">
      <c r="CL2290" s="223">
        <f t="shared" si="317"/>
        <v>0</v>
      </c>
      <c r="CM2290" s="223">
        <f t="shared" si="318"/>
        <v>0</v>
      </c>
      <c r="CN2290" s="223">
        <f t="shared" si="319"/>
        <v>0</v>
      </c>
      <c r="CO2290" s="223">
        <f t="shared" si="319"/>
        <v>0</v>
      </c>
      <c r="CP2290" s="223">
        <f t="shared" si="320"/>
        <v>0</v>
      </c>
      <c r="CQ2290" s="223">
        <f t="shared" si="321"/>
        <v>0</v>
      </c>
      <c r="CR2290" s="222"/>
      <c r="CS2290" s="222"/>
      <c r="CT2290" s="222"/>
      <c r="CU2290" s="222"/>
      <c r="CV2290" s="222"/>
      <c r="CW2290" s="222"/>
      <c r="CX2290" s="222"/>
      <c r="CY2290" s="222"/>
      <c r="CZ2290" s="222"/>
      <c r="DA2290" s="222"/>
      <c r="DB2290" s="224">
        <f t="shared" si="322"/>
        <v>0</v>
      </c>
      <c r="DC2290" s="224">
        <f t="shared" si="323"/>
        <v>0</v>
      </c>
      <c r="DD2290" s="224">
        <f t="shared" si="324"/>
        <v>0</v>
      </c>
      <c r="DE2290" s="225">
        <f t="shared" si="325"/>
        <v>0</v>
      </c>
      <c r="DF2290" s="222"/>
      <c r="DG2290" s="222"/>
    </row>
    <row r="2291" spans="90:111" x14ac:dyDescent="0.25">
      <c r="CL2291" s="223">
        <f t="shared" si="317"/>
        <v>0</v>
      </c>
      <c r="CM2291" s="223">
        <f t="shared" si="318"/>
        <v>0</v>
      </c>
      <c r="CN2291" s="223">
        <f t="shared" si="319"/>
        <v>0</v>
      </c>
      <c r="CO2291" s="223">
        <f t="shared" si="319"/>
        <v>0</v>
      </c>
      <c r="CP2291" s="223">
        <f t="shared" si="320"/>
        <v>0</v>
      </c>
      <c r="CQ2291" s="223">
        <f t="shared" si="321"/>
        <v>0</v>
      </c>
      <c r="CR2291" s="222"/>
      <c r="CS2291" s="222"/>
      <c r="CT2291" s="222"/>
      <c r="CU2291" s="222"/>
      <c r="CV2291" s="222"/>
      <c r="CW2291" s="222"/>
      <c r="CX2291" s="222"/>
      <c r="CY2291" s="222"/>
      <c r="CZ2291" s="222"/>
      <c r="DA2291" s="222"/>
      <c r="DB2291" s="224">
        <f t="shared" si="322"/>
        <v>0</v>
      </c>
      <c r="DC2291" s="224">
        <f t="shared" si="323"/>
        <v>0</v>
      </c>
      <c r="DD2291" s="224">
        <f t="shared" si="324"/>
        <v>0</v>
      </c>
      <c r="DE2291" s="225">
        <f t="shared" si="325"/>
        <v>0</v>
      </c>
      <c r="DF2291" s="222"/>
      <c r="DG2291" s="222"/>
    </row>
    <row r="2292" spans="90:111" x14ac:dyDescent="0.25">
      <c r="CL2292" s="223">
        <f t="shared" si="317"/>
        <v>0</v>
      </c>
      <c r="CM2292" s="223">
        <f t="shared" si="318"/>
        <v>0</v>
      </c>
      <c r="CN2292" s="223">
        <f t="shared" si="319"/>
        <v>0</v>
      </c>
      <c r="CO2292" s="223">
        <f t="shared" si="319"/>
        <v>0</v>
      </c>
      <c r="CP2292" s="223">
        <f t="shared" si="320"/>
        <v>0</v>
      </c>
      <c r="CQ2292" s="223">
        <f t="shared" si="321"/>
        <v>0</v>
      </c>
      <c r="CR2292" s="222"/>
      <c r="CS2292" s="222"/>
      <c r="CT2292" s="222"/>
      <c r="CU2292" s="222"/>
      <c r="CV2292" s="222"/>
      <c r="CW2292" s="222"/>
      <c r="CX2292" s="222"/>
      <c r="CY2292" s="222"/>
      <c r="CZ2292" s="222"/>
      <c r="DA2292" s="222"/>
      <c r="DB2292" s="224">
        <f t="shared" si="322"/>
        <v>0</v>
      </c>
      <c r="DC2292" s="224">
        <f t="shared" si="323"/>
        <v>0</v>
      </c>
      <c r="DD2292" s="224">
        <f t="shared" si="324"/>
        <v>0</v>
      </c>
      <c r="DE2292" s="225">
        <f t="shared" si="325"/>
        <v>0</v>
      </c>
      <c r="DF2292" s="222"/>
      <c r="DG2292" s="22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"/>
  <sheetViews>
    <sheetView topLeftCell="C1" zoomScale="90" zoomScaleNormal="90" workbookViewId="0">
      <selection activeCell="J11" sqref="J11"/>
    </sheetView>
  </sheetViews>
  <sheetFormatPr defaultColWidth="8.7109375" defaultRowHeight="15" x14ac:dyDescent="0.25"/>
  <cols>
    <col min="1" max="1" width="18.85546875" style="1" bestFit="1" customWidth="1"/>
    <col min="2" max="2" width="9.5703125" style="1" bestFit="1" customWidth="1"/>
    <col min="3" max="3" width="6.85546875" style="1" customWidth="1"/>
    <col min="4" max="4" width="14.28515625" style="1" hidden="1" customWidth="1"/>
    <col min="5" max="5" width="22.140625" style="1" hidden="1" customWidth="1"/>
    <col min="6" max="6" width="7.85546875" style="1" hidden="1" customWidth="1"/>
    <col min="7" max="7" width="11" style="1" hidden="1" customWidth="1"/>
    <col min="8" max="8" width="9.28515625" style="1" bestFit="1" customWidth="1"/>
    <col min="9" max="9" width="9.85546875" style="1" hidden="1" customWidth="1"/>
    <col min="10" max="10" width="20" style="1" bestFit="1" customWidth="1"/>
    <col min="11" max="11" width="40.7109375" style="1" bestFit="1" customWidth="1"/>
    <col min="12" max="12" width="5.5703125" style="1" customWidth="1"/>
    <col min="13" max="13" width="6.28515625" style="1" customWidth="1"/>
    <col min="14" max="14" width="5.28515625" style="1" customWidth="1"/>
    <col min="15" max="15" width="7.5703125" style="1" customWidth="1"/>
    <col min="16" max="16" width="18.28515625" style="1" customWidth="1"/>
    <col min="17" max="17" width="19.7109375" style="1" customWidth="1"/>
    <col min="18" max="18" width="9.42578125" style="1" hidden="1" customWidth="1"/>
    <col min="19" max="19" width="8.140625" style="1" hidden="1" customWidth="1"/>
    <col min="20" max="20" width="9.28515625" style="1" hidden="1" customWidth="1"/>
    <col min="21" max="21" width="9.140625" style="1" hidden="1" customWidth="1"/>
    <col min="22" max="22" width="9" style="1" hidden="1" customWidth="1"/>
    <col min="23" max="23" width="13.7109375" style="1" hidden="1" customWidth="1"/>
    <col min="24" max="24" width="12.42578125" style="1" hidden="1" customWidth="1"/>
    <col min="25" max="25" width="14.7109375" style="1" hidden="1" customWidth="1"/>
    <col min="26" max="26" width="20.42578125" style="1" customWidth="1"/>
    <col min="27" max="27" width="15.140625" style="1" customWidth="1"/>
    <col min="28" max="28" width="15.5703125" style="1" customWidth="1"/>
    <col min="29" max="29" width="18.85546875" style="1" customWidth="1"/>
    <col min="30" max="16384" width="8.7109375" style="1"/>
  </cols>
  <sheetData>
    <row r="1" spans="1:30" x14ac:dyDescent="0.25">
      <c r="P1" s="383" t="s">
        <v>0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</row>
    <row r="2" spans="1:30" ht="35.1" customHeight="1" x14ac:dyDescent="0.25">
      <c r="A2" s="11" t="s">
        <v>1</v>
      </c>
      <c r="B2" s="11" t="s">
        <v>2</v>
      </c>
      <c r="C2" s="11" t="s">
        <v>3</v>
      </c>
      <c r="D2" s="11" t="s">
        <v>4</v>
      </c>
      <c r="E2" s="11" t="s">
        <v>5</v>
      </c>
      <c r="F2" s="11" t="s">
        <v>6</v>
      </c>
      <c r="G2" s="11" t="s">
        <v>7</v>
      </c>
      <c r="H2" s="11" t="s">
        <v>8</v>
      </c>
      <c r="I2" s="11" t="s">
        <v>9</v>
      </c>
      <c r="J2" s="11" t="s">
        <v>10</v>
      </c>
      <c r="K2" s="11" t="s">
        <v>11</v>
      </c>
      <c r="L2" s="11" t="s">
        <v>12</v>
      </c>
      <c r="M2" s="11" t="s">
        <v>13</v>
      </c>
      <c r="N2" s="11" t="s">
        <v>14</v>
      </c>
      <c r="O2" s="12" t="s">
        <v>15</v>
      </c>
      <c r="P2" s="2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3" t="s">
        <v>29</v>
      </c>
    </row>
    <row r="3" spans="1:30" ht="12.6" customHeight="1" x14ac:dyDescent="0.25">
      <c r="A3" s="4" t="s">
        <v>30</v>
      </c>
      <c r="B3" s="4" t="s">
        <v>31</v>
      </c>
      <c r="C3" s="4" t="s">
        <v>32</v>
      </c>
      <c r="D3" s="4" t="s">
        <v>33</v>
      </c>
      <c r="E3" s="5" t="s">
        <v>34</v>
      </c>
      <c r="F3" s="5" t="s">
        <v>35</v>
      </c>
      <c r="G3" s="5" t="s">
        <v>36</v>
      </c>
      <c r="H3" s="5" t="s">
        <v>37</v>
      </c>
      <c r="I3" s="5" t="s">
        <v>38</v>
      </c>
      <c r="J3" s="4" t="s">
        <v>39</v>
      </c>
      <c r="K3" s="4" t="s">
        <v>40</v>
      </c>
      <c r="L3" s="6">
        <v>182</v>
      </c>
      <c r="M3" s="6">
        <v>4</v>
      </c>
      <c r="N3" s="6">
        <v>728</v>
      </c>
      <c r="O3" s="7">
        <v>495</v>
      </c>
      <c r="P3" s="8" t="s">
        <v>82</v>
      </c>
      <c r="Q3" s="8" t="s">
        <v>84</v>
      </c>
      <c r="R3" s="9"/>
      <c r="S3" s="9"/>
      <c r="T3" s="9"/>
      <c r="U3" s="9"/>
      <c r="V3" s="9"/>
      <c r="W3" s="9"/>
      <c r="X3" s="9"/>
      <c r="Y3" s="9"/>
      <c r="Z3" s="8" t="s">
        <v>86</v>
      </c>
      <c r="AA3" s="8">
        <v>45</v>
      </c>
      <c r="AB3" s="8">
        <v>1.9</v>
      </c>
      <c r="AC3" s="8" t="s">
        <v>87</v>
      </c>
      <c r="AD3" s="1">
        <f>COUNTIF(PKGSUMM_T!$A$2:$A$329,'NEW CODES'!J3)</f>
        <v>1</v>
      </c>
    </row>
    <row r="4" spans="1:30" ht="12.6" customHeight="1" x14ac:dyDescent="0.25">
      <c r="A4" s="4" t="s">
        <v>30</v>
      </c>
      <c r="B4" s="4" t="s">
        <v>31</v>
      </c>
      <c r="C4" s="4" t="s">
        <v>32</v>
      </c>
      <c r="D4" s="4" t="s">
        <v>33</v>
      </c>
      <c r="E4" s="5" t="s">
        <v>34</v>
      </c>
      <c r="F4" s="5" t="s">
        <v>35</v>
      </c>
      <c r="G4" s="5" t="s">
        <v>36</v>
      </c>
      <c r="H4" s="5" t="s">
        <v>41</v>
      </c>
      <c r="I4" s="5" t="s">
        <v>42</v>
      </c>
      <c r="J4" s="4" t="s">
        <v>43</v>
      </c>
      <c r="K4" s="4" t="s">
        <v>44</v>
      </c>
      <c r="L4" s="6">
        <v>182</v>
      </c>
      <c r="M4" s="6">
        <v>3</v>
      </c>
      <c r="N4" s="6">
        <v>546</v>
      </c>
      <c r="O4" s="7">
        <v>495</v>
      </c>
      <c r="P4" s="8" t="s">
        <v>82</v>
      </c>
      <c r="Q4" s="8" t="s">
        <v>84</v>
      </c>
      <c r="R4" s="9"/>
      <c r="S4" s="9"/>
      <c r="T4" s="9"/>
      <c r="U4" s="9"/>
      <c r="V4" s="9"/>
      <c r="W4" s="9"/>
      <c r="X4" s="9"/>
      <c r="Y4" s="9"/>
      <c r="Z4" s="8" t="s">
        <v>86</v>
      </c>
      <c r="AA4" s="8">
        <v>27.6</v>
      </c>
      <c r="AB4" s="8">
        <v>1.9</v>
      </c>
      <c r="AC4" s="8" t="s">
        <v>87</v>
      </c>
      <c r="AD4" s="1">
        <f>COUNTIF(PKGSUMM_T!$A$2:$A$329,'NEW CODES'!J4)</f>
        <v>1</v>
      </c>
    </row>
    <row r="5" spans="1:30" ht="31.5" customHeight="1" x14ac:dyDescent="0.25">
      <c r="A5" s="4" t="s">
        <v>30</v>
      </c>
      <c r="B5" s="4" t="s">
        <v>45</v>
      </c>
      <c r="C5" s="4" t="s">
        <v>32</v>
      </c>
      <c r="D5" s="4" t="s">
        <v>46</v>
      </c>
      <c r="E5" s="5" t="s">
        <v>47</v>
      </c>
      <c r="F5" s="5" t="s">
        <v>48</v>
      </c>
      <c r="G5" s="5" t="s">
        <v>49</v>
      </c>
      <c r="H5" s="5" t="s">
        <v>50</v>
      </c>
      <c r="I5" s="5" t="s">
        <v>51</v>
      </c>
      <c r="J5" s="5" t="s">
        <v>52</v>
      </c>
      <c r="K5" s="4" t="s">
        <v>53</v>
      </c>
      <c r="L5" s="6">
        <v>420</v>
      </c>
      <c r="M5" s="6">
        <v>10</v>
      </c>
      <c r="N5" s="6">
        <v>4200</v>
      </c>
      <c r="O5" s="7">
        <v>170</v>
      </c>
      <c r="P5" s="384" t="s">
        <v>88</v>
      </c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6"/>
    </row>
    <row r="6" spans="1:30" ht="15" customHeight="1" x14ac:dyDescent="0.25">
      <c r="A6" s="4" t="s">
        <v>30</v>
      </c>
      <c r="B6" s="4" t="s">
        <v>31</v>
      </c>
      <c r="C6" s="4" t="s">
        <v>32</v>
      </c>
      <c r="D6" s="4" t="s">
        <v>54</v>
      </c>
      <c r="E6" s="5" t="s">
        <v>55</v>
      </c>
      <c r="F6" s="5" t="s">
        <v>48</v>
      </c>
      <c r="G6" s="5" t="s">
        <v>36</v>
      </c>
      <c r="H6" s="5" t="s">
        <v>37</v>
      </c>
      <c r="I6" s="5" t="s">
        <v>56</v>
      </c>
      <c r="J6" s="5" t="s">
        <v>57</v>
      </c>
      <c r="K6" s="4" t="s">
        <v>58</v>
      </c>
      <c r="L6" s="6">
        <v>576</v>
      </c>
      <c r="M6" s="6">
        <v>5</v>
      </c>
      <c r="N6" s="6">
        <v>2304</v>
      </c>
      <c r="O6" s="7">
        <v>230</v>
      </c>
      <c r="P6" s="10" t="s">
        <v>89</v>
      </c>
      <c r="Q6" s="10" t="s">
        <v>90</v>
      </c>
      <c r="R6" s="10"/>
      <c r="S6" s="10"/>
      <c r="T6" s="10"/>
      <c r="U6" s="10"/>
      <c r="V6" s="10"/>
      <c r="W6" s="10"/>
      <c r="X6" s="10"/>
      <c r="Y6" s="10"/>
      <c r="Z6" s="10" t="s">
        <v>91</v>
      </c>
      <c r="AA6" s="10">
        <v>15</v>
      </c>
      <c r="AB6" s="10">
        <v>1.9</v>
      </c>
      <c r="AC6" s="10" t="s">
        <v>92</v>
      </c>
      <c r="AD6" s="1">
        <f>COUNTIF(PKGSUMM_T!$A$2:$A$329,'NEW CODES'!J6)</f>
        <v>1</v>
      </c>
    </row>
    <row r="7" spans="1:30" ht="16.5" customHeight="1" x14ac:dyDescent="0.25">
      <c r="A7" s="4" t="s">
        <v>30</v>
      </c>
      <c r="B7" s="4" t="s">
        <v>31</v>
      </c>
      <c r="C7" s="4" t="s">
        <v>32</v>
      </c>
      <c r="D7" s="4" t="s">
        <v>59</v>
      </c>
      <c r="E7" s="5" t="s">
        <v>60</v>
      </c>
      <c r="F7" s="5" t="s">
        <v>61</v>
      </c>
      <c r="G7" s="5" t="s">
        <v>36</v>
      </c>
      <c r="H7" s="5" t="s">
        <v>62</v>
      </c>
      <c r="I7" s="5" t="s">
        <v>63</v>
      </c>
      <c r="J7" s="5" t="s">
        <v>64</v>
      </c>
      <c r="K7" s="4" t="s">
        <v>65</v>
      </c>
      <c r="L7" s="6">
        <v>495</v>
      </c>
      <c r="M7" s="6">
        <v>12</v>
      </c>
      <c r="N7" s="6">
        <v>5940</v>
      </c>
      <c r="O7" s="7">
        <v>160</v>
      </c>
      <c r="P7" s="10" t="s">
        <v>89</v>
      </c>
      <c r="Q7" s="10" t="s">
        <v>85</v>
      </c>
      <c r="R7" s="10"/>
      <c r="S7" s="10"/>
      <c r="T7" s="10"/>
      <c r="U7" s="10"/>
      <c r="V7" s="10"/>
      <c r="W7" s="10"/>
      <c r="X7" s="10"/>
      <c r="Y7" s="10"/>
      <c r="Z7" s="10">
        <v>1</v>
      </c>
      <c r="AA7" s="10">
        <v>30</v>
      </c>
      <c r="AB7" s="10">
        <v>3</v>
      </c>
      <c r="AC7" s="8" t="s">
        <v>87</v>
      </c>
      <c r="AD7" s="1">
        <f>COUNTIF(PKGSUMM_T!$A$2:$A$329,'NEW CODES'!J7)</f>
        <v>1</v>
      </c>
    </row>
    <row r="8" spans="1:30" ht="19.5" customHeight="1" x14ac:dyDescent="0.25">
      <c r="A8" s="4" t="s">
        <v>30</v>
      </c>
      <c r="B8" s="4" t="s">
        <v>31</v>
      </c>
      <c r="C8" s="4" t="s">
        <v>32</v>
      </c>
      <c r="D8" s="4" t="s">
        <v>59</v>
      </c>
      <c r="E8" s="5" t="s">
        <v>60</v>
      </c>
      <c r="F8" s="5" t="s">
        <v>61</v>
      </c>
      <c r="G8" s="5" t="s">
        <v>36</v>
      </c>
      <c r="H8" s="5" t="s">
        <v>66</v>
      </c>
      <c r="I8" s="5" t="s">
        <v>67</v>
      </c>
      <c r="J8" s="5" t="s">
        <v>68</v>
      </c>
      <c r="K8" s="4" t="s">
        <v>69</v>
      </c>
      <c r="L8" s="6">
        <v>484</v>
      </c>
      <c r="M8" s="6">
        <v>6</v>
      </c>
      <c r="N8" s="6">
        <v>2904</v>
      </c>
      <c r="O8" s="7">
        <v>160</v>
      </c>
      <c r="P8" s="384" t="s">
        <v>93</v>
      </c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6"/>
      <c r="AD8" s="1">
        <f>COUNTIF(PKGSUMM_T!$A$2:$A$329,'NEW CODES'!J8)</f>
        <v>0</v>
      </c>
    </row>
    <row r="9" spans="1:30" ht="21" customHeight="1" x14ac:dyDescent="0.25">
      <c r="A9" s="4" t="s">
        <v>30</v>
      </c>
      <c r="B9" s="4" t="s">
        <v>31</v>
      </c>
      <c r="C9" s="4" t="s">
        <v>32</v>
      </c>
      <c r="D9" s="4" t="s">
        <v>59</v>
      </c>
      <c r="E9" s="5" t="s">
        <v>60</v>
      </c>
      <c r="F9" s="5" t="s">
        <v>61</v>
      </c>
      <c r="G9" s="5" t="s">
        <v>36</v>
      </c>
      <c r="H9" s="5" t="s">
        <v>66</v>
      </c>
      <c r="I9" s="5" t="s">
        <v>56</v>
      </c>
      <c r="J9" s="5" t="s">
        <v>70</v>
      </c>
      <c r="K9" s="4" t="s">
        <v>71</v>
      </c>
      <c r="L9" s="6">
        <v>484</v>
      </c>
      <c r="M9" s="6">
        <v>6</v>
      </c>
      <c r="N9" s="6">
        <v>2904</v>
      </c>
      <c r="O9" s="7">
        <v>160</v>
      </c>
      <c r="P9" s="10" t="s">
        <v>83</v>
      </c>
      <c r="Q9" s="10" t="s">
        <v>94</v>
      </c>
      <c r="R9" s="10"/>
      <c r="S9" s="10"/>
      <c r="T9" s="10"/>
      <c r="U9" s="10"/>
      <c r="V9" s="10"/>
      <c r="W9" s="10"/>
      <c r="X9" s="10"/>
      <c r="Y9" s="10"/>
      <c r="Z9" s="8" t="s">
        <v>87</v>
      </c>
      <c r="AA9" s="8" t="s">
        <v>87</v>
      </c>
      <c r="AB9" s="10">
        <v>1.9</v>
      </c>
      <c r="AC9" s="8" t="s">
        <v>87</v>
      </c>
      <c r="AD9" s="1">
        <f>COUNTIF(PKGSUMM_T!$A$2:$A$329,'NEW CODES'!J9)</f>
        <v>1</v>
      </c>
    </row>
    <row r="10" spans="1:30" ht="19.5" customHeight="1" x14ac:dyDescent="0.25">
      <c r="A10" s="4" t="s">
        <v>30</v>
      </c>
      <c r="B10" s="4" t="s">
        <v>31</v>
      </c>
      <c r="C10" s="4" t="s">
        <v>32</v>
      </c>
      <c r="D10" s="4" t="s">
        <v>72</v>
      </c>
      <c r="E10" s="5" t="s">
        <v>73</v>
      </c>
      <c r="F10" s="5" t="s">
        <v>74</v>
      </c>
      <c r="G10" s="5" t="s">
        <v>36</v>
      </c>
      <c r="H10" s="5" t="s">
        <v>62</v>
      </c>
      <c r="I10" s="5" t="s">
        <v>56</v>
      </c>
      <c r="J10" s="5" t="s">
        <v>75</v>
      </c>
      <c r="K10" s="4" t="s">
        <v>76</v>
      </c>
      <c r="L10" s="6">
        <v>264</v>
      </c>
      <c r="M10" s="6">
        <v>12</v>
      </c>
      <c r="N10" s="6">
        <v>3168</v>
      </c>
      <c r="O10" s="7">
        <v>220</v>
      </c>
      <c r="P10" s="10" t="s">
        <v>89</v>
      </c>
      <c r="Q10" s="10" t="s">
        <v>85</v>
      </c>
      <c r="R10" s="10"/>
      <c r="S10" s="10"/>
      <c r="T10" s="10"/>
      <c r="U10" s="10"/>
      <c r="V10" s="10"/>
      <c r="W10" s="10"/>
      <c r="X10" s="10"/>
      <c r="Y10" s="10"/>
      <c r="Z10" s="10">
        <v>1</v>
      </c>
      <c r="AA10" s="10">
        <v>30</v>
      </c>
      <c r="AB10" s="10">
        <v>3</v>
      </c>
      <c r="AC10" s="8" t="s">
        <v>87</v>
      </c>
      <c r="AD10" s="1">
        <f>COUNTIF(PKGSUMM_T!$A$2:$A$329,'NEW CODES'!J10)</f>
        <v>1</v>
      </c>
    </row>
    <row r="11" spans="1:30" ht="15" customHeight="1" x14ac:dyDescent="0.25">
      <c r="A11" s="4" t="s">
        <v>77</v>
      </c>
      <c r="B11" s="4" t="s">
        <v>31</v>
      </c>
      <c r="C11" s="4" t="s">
        <v>32</v>
      </c>
      <c r="D11" s="4" t="s">
        <v>78</v>
      </c>
      <c r="E11" s="5" t="s">
        <v>79</v>
      </c>
      <c r="F11" s="5" t="s">
        <v>61</v>
      </c>
      <c r="G11" s="5" t="s">
        <v>36</v>
      </c>
      <c r="H11" s="5" t="s">
        <v>66</v>
      </c>
      <c r="I11" s="5" t="s">
        <v>42</v>
      </c>
      <c r="J11" s="5" t="s">
        <v>80</v>
      </c>
      <c r="K11" s="4" t="s">
        <v>81</v>
      </c>
      <c r="L11" s="6">
        <v>442</v>
      </c>
      <c r="M11" s="6">
        <v>6</v>
      </c>
      <c r="N11" s="6">
        <v>2652</v>
      </c>
      <c r="O11" s="7">
        <v>195</v>
      </c>
      <c r="P11" s="10" t="s">
        <v>89</v>
      </c>
      <c r="Q11" s="10" t="s">
        <v>95</v>
      </c>
      <c r="R11" s="10"/>
      <c r="S11" s="10"/>
      <c r="T11" s="10"/>
      <c r="U11" s="10"/>
      <c r="V11" s="10"/>
      <c r="W11" s="10"/>
      <c r="X11" s="10"/>
      <c r="Y11" s="10"/>
      <c r="Z11" s="8" t="s">
        <v>87</v>
      </c>
      <c r="AA11" s="8" t="s">
        <v>87</v>
      </c>
      <c r="AB11" s="8">
        <v>1.9</v>
      </c>
      <c r="AC11" s="8" t="s">
        <v>87</v>
      </c>
      <c r="AD11" s="1">
        <f>COUNTIF(PKGSUMM_T!$A$2:$A$329,'NEW CODES'!J11)</f>
        <v>1</v>
      </c>
    </row>
  </sheetData>
  <mergeCells count="3">
    <mergeCell ref="P1:AC1"/>
    <mergeCell ref="P5:AC5"/>
    <mergeCell ref="P8:AC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5767-CA6E-4507-8883-92DFCB479C0D}">
  <dimension ref="A1:V136"/>
  <sheetViews>
    <sheetView topLeftCell="A51" workbookViewId="0">
      <selection activeCell="G76" sqref="G76"/>
    </sheetView>
  </sheetViews>
  <sheetFormatPr defaultRowHeight="15" x14ac:dyDescent="0.25"/>
  <cols>
    <col min="1" max="1" width="17" customWidth="1"/>
    <col min="2" max="2" width="10.7109375" customWidth="1"/>
    <col min="3" max="3" width="30.140625" customWidth="1"/>
    <col min="4" max="4" width="13.28515625" customWidth="1"/>
    <col min="5" max="5" width="16.5703125" customWidth="1"/>
    <col min="6" max="6" width="15" customWidth="1"/>
    <col min="7" max="7" width="35.85546875" customWidth="1"/>
    <col min="8" max="8" width="23.28515625" customWidth="1"/>
    <col min="9" max="9" width="13.7109375" customWidth="1"/>
    <col min="10" max="10" width="23.42578125" customWidth="1"/>
    <col min="11" max="14" width="10.7109375" customWidth="1"/>
    <col min="15" max="15" width="16.28515625" customWidth="1"/>
    <col min="16" max="16" width="10.7109375" customWidth="1"/>
    <col min="17" max="17" width="16.7109375" customWidth="1"/>
    <col min="18" max="22" width="10.7109375" customWidth="1"/>
  </cols>
  <sheetData>
    <row r="1" spans="1:22" x14ac:dyDescent="0.25">
      <c r="A1" s="381" t="s">
        <v>777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</row>
    <row r="2" spans="1:22" x14ac:dyDescent="0.25">
      <c r="A2" s="17" t="s">
        <v>778</v>
      </c>
      <c r="B2" s="17" t="s">
        <v>779</v>
      </c>
      <c r="C2" s="17" t="s">
        <v>1</v>
      </c>
      <c r="D2" s="17" t="s">
        <v>780</v>
      </c>
      <c r="E2" s="17" t="s">
        <v>781</v>
      </c>
      <c r="F2" s="17" t="s">
        <v>782</v>
      </c>
      <c r="G2" s="17" t="s">
        <v>783</v>
      </c>
      <c r="H2" s="17" t="s">
        <v>784</v>
      </c>
      <c r="I2" s="17" t="s">
        <v>785</v>
      </c>
      <c r="J2" s="17" t="s">
        <v>786</v>
      </c>
      <c r="K2" s="17" t="s">
        <v>787</v>
      </c>
      <c r="L2" s="17" t="s">
        <v>788</v>
      </c>
      <c r="M2" s="17" t="s">
        <v>789</v>
      </c>
      <c r="N2" s="17" t="s">
        <v>790</v>
      </c>
      <c r="O2" s="17" t="s">
        <v>791</v>
      </c>
      <c r="P2" s="17" t="s">
        <v>792</v>
      </c>
      <c r="Q2" s="17" t="s">
        <v>793</v>
      </c>
      <c r="R2" s="17" t="s">
        <v>794</v>
      </c>
      <c r="S2" s="17" t="s">
        <v>795</v>
      </c>
      <c r="T2" s="17" t="s">
        <v>796</v>
      </c>
      <c r="U2" s="17" t="s">
        <v>797</v>
      </c>
      <c r="V2" s="17" t="s">
        <v>798</v>
      </c>
    </row>
    <row r="3" spans="1:22" x14ac:dyDescent="0.25">
      <c r="A3" s="18" t="s">
        <v>799</v>
      </c>
      <c r="B3" s="18" t="s">
        <v>800</v>
      </c>
      <c r="C3" s="18" t="s">
        <v>801</v>
      </c>
      <c r="D3" s="18" t="s">
        <v>802</v>
      </c>
      <c r="E3" s="18" t="s">
        <v>803</v>
      </c>
      <c r="F3" s="18" t="s">
        <v>804</v>
      </c>
      <c r="G3" s="18" t="s">
        <v>805</v>
      </c>
      <c r="H3" s="18" t="s">
        <v>806</v>
      </c>
      <c r="I3" s="18" t="s">
        <v>807</v>
      </c>
      <c r="J3" s="18" t="s">
        <v>808</v>
      </c>
      <c r="K3" s="19"/>
      <c r="L3" s="19"/>
      <c r="M3" s="18" t="s">
        <v>809</v>
      </c>
      <c r="N3" s="18" t="s">
        <v>63</v>
      </c>
      <c r="O3" s="18" t="s">
        <v>802</v>
      </c>
      <c r="P3" s="18" t="s">
        <v>810</v>
      </c>
      <c r="Q3" s="19"/>
      <c r="R3" s="18" t="s">
        <v>802</v>
      </c>
      <c r="S3" s="20"/>
      <c r="T3" s="20"/>
      <c r="U3" s="20"/>
      <c r="V3" s="18" t="s">
        <v>811</v>
      </c>
    </row>
    <row r="4" spans="1:22" x14ac:dyDescent="0.25">
      <c r="A4" s="18" t="s">
        <v>799</v>
      </c>
      <c r="B4" s="18" t="s">
        <v>800</v>
      </c>
      <c r="C4" s="18" t="s">
        <v>812</v>
      </c>
      <c r="D4" s="18" t="s">
        <v>802</v>
      </c>
      <c r="E4" s="18" t="s">
        <v>813</v>
      </c>
      <c r="F4" s="18" t="s">
        <v>814</v>
      </c>
      <c r="G4" s="18" t="s">
        <v>815</v>
      </c>
      <c r="H4" s="18" t="s">
        <v>806</v>
      </c>
      <c r="I4" s="18" t="s">
        <v>807</v>
      </c>
      <c r="J4" s="18" t="s">
        <v>808</v>
      </c>
      <c r="K4" s="19"/>
      <c r="L4" s="19"/>
      <c r="M4" s="18" t="s">
        <v>816</v>
      </c>
      <c r="N4" s="18" t="s">
        <v>63</v>
      </c>
      <c r="O4" s="18" t="s">
        <v>802</v>
      </c>
      <c r="P4" s="18" t="s">
        <v>810</v>
      </c>
      <c r="Q4" s="19"/>
      <c r="R4" s="18" t="s">
        <v>802</v>
      </c>
      <c r="S4" s="20"/>
      <c r="T4" s="20"/>
      <c r="U4" s="20"/>
      <c r="V4" s="18" t="s">
        <v>811</v>
      </c>
    </row>
    <row r="5" spans="1:22" x14ac:dyDescent="0.25">
      <c r="A5" s="18" t="s">
        <v>799</v>
      </c>
      <c r="B5" s="18" t="s">
        <v>800</v>
      </c>
      <c r="C5" s="18" t="s">
        <v>812</v>
      </c>
      <c r="D5" s="18" t="s">
        <v>802</v>
      </c>
      <c r="E5" s="18" t="s">
        <v>817</v>
      </c>
      <c r="F5" s="18" t="s">
        <v>818</v>
      </c>
      <c r="G5" s="18" t="s">
        <v>819</v>
      </c>
      <c r="H5" s="18" t="s">
        <v>806</v>
      </c>
      <c r="I5" s="18" t="s">
        <v>807</v>
      </c>
      <c r="J5" s="18" t="s">
        <v>808</v>
      </c>
      <c r="K5" s="19"/>
      <c r="L5" s="19"/>
      <c r="M5" s="18" t="s">
        <v>816</v>
      </c>
      <c r="N5" s="18" t="s">
        <v>63</v>
      </c>
      <c r="O5" s="18" t="s">
        <v>802</v>
      </c>
      <c r="P5" s="18" t="s">
        <v>810</v>
      </c>
      <c r="Q5" s="19"/>
      <c r="R5" s="18" t="s">
        <v>802</v>
      </c>
      <c r="S5" s="20"/>
      <c r="T5" s="20"/>
      <c r="U5" s="20"/>
      <c r="V5" s="18" t="s">
        <v>811</v>
      </c>
    </row>
    <row r="6" spans="1:22" x14ac:dyDescent="0.25">
      <c r="A6" s="18" t="s">
        <v>799</v>
      </c>
      <c r="B6" s="18" t="s">
        <v>800</v>
      </c>
      <c r="C6" s="18" t="s">
        <v>812</v>
      </c>
      <c r="D6" s="18" t="s">
        <v>802</v>
      </c>
      <c r="E6" s="18" t="s">
        <v>820</v>
      </c>
      <c r="F6" s="18" t="s">
        <v>800</v>
      </c>
      <c r="G6" s="18" t="s">
        <v>821</v>
      </c>
      <c r="H6" s="18" t="s">
        <v>806</v>
      </c>
      <c r="I6" s="18" t="s">
        <v>807</v>
      </c>
      <c r="J6" s="18" t="s">
        <v>808</v>
      </c>
      <c r="K6" s="19"/>
      <c r="L6" s="19"/>
      <c r="M6" s="18" t="s">
        <v>816</v>
      </c>
      <c r="N6" s="18" t="s">
        <v>63</v>
      </c>
      <c r="O6" s="18" t="s">
        <v>802</v>
      </c>
      <c r="P6" s="18" t="s">
        <v>810</v>
      </c>
      <c r="Q6" s="19"/>
      <c r="R6" s="18" t="s">
        <v>822</v>
      </c>
      <c r="S6" s="20"/>
      <c r="T6" s="20"/>
      <c r="U6" s="20"/>
      <c r="V6" s="18" t="s">
        <v>811</v>
      </c>
    </row>
    <row r="7" spans="1:22" x14ac:dyDescent="0.25">
      <c r="A7" s="18" t="s">
        <v>799</v>
      </c>
      <c r="B7" s="18" t="s">
        <v>800</v>
      </c>
      <c r="C7" s="18" t="s">
        <v>823</v>
      </c>
      <c r="D7" s="18" t="s">
        <v>802</v>
      </c>
      <c r="E7" s="18" t="s">
        <v>824</v>
      </c>
      <c r="F7" s="18" t="s">
        <v>825</v>
      </c>
      <c r="G7" s="18" t="s">
        <v>826</v>
      </c>
      <c r="H7" s="18" t="s">
        <v>806</v>
      </c>
      <c r="I7" s="18" t="s">
        <v>807</v>
      </c>
      <c r="J7" s="18" t="s">
        <v>808</v>
      </c>
      <c r="K7" s="19"/>
      <c r="L7" s="19"/>
      <c r="M7" s="18" t="s">
        <v>816</v>
      </c>
      <c r="N7" s="18" t="s">
        <v>63</v>
      </c>
      <c r="O7" s="18" t="s">
        <v>802</v>
      </c>
      <c r="P7" s="18" t="s">
        <v>810</v>
      </c>
      <c r="Q7" s="19"/>
      <c r="R7" s="18" t="s">
        <v>802</v>
      </c>
      <c r="S7" s="20"/>
      <c r="T7" s="20"/>
      <c r="U7" s="20"/>
      <c r="V7" s="18" t="s">
        <v>811</v>
      </c>
    </row>
    <row r="8" spans="1:22" x14ac:dyDescent="0.25">
      <c r="A8" s="18" t="s">
        <v>799</v>
      </c>
      <c r="B8" s="18" t="s">
        <v>800</v>
      </c>
      <c r="C8" s="18" t="s">
        <v>823</v>
      </c>
      <c r="D8" s="18" t="s">
        <v>802</v>
      </c>
      <c r="E8" s="18" t="s">
        <v>827</v>
      </c>
      <c r="F8" s="18" t="s">
        <v>800</v>
      </c>
      <c r="G8" s="18" t="s">
        <v>828</v>
      </c>
      <c r="H8" s="18" t="s">
        <v>806</v>
      </c>
      <c r="I8" s="18" t="s">
        <v>807</v>
      </c>
      <c r="J8" s="18" t="s">
        <v>808</v>
      </c>
      <c r="K8" s="19"/>
      <c r="L8" s="19"/>
      <c r="M8" s="18" t="s">
        <v>816</v>
      </c>
      <c r="N8" s="18" t="s">
        <v>63</v>
      </c>
      <c r="O8" s="18" t="s">
        <v>802</v>
      </c>
      <c r="P8" s="18" t="s">
        <v>810</v>
      </c>
      <c r="Q8" s="19"/>
      <c r="R8" s="18" t="s">
        <v>822</v>
      </c>
      <c r="S8" s="20"/>
      <c r="T8" s="20"/>
      <c r="U8" s="20"/>
      <c r="V8" s="18" t="s">
        <v>811</v>
      </c>
    </row>
    <row r="9" spans="1:22" x14ac:dyDescent="0.25">
      <c r="A9" s="18" t="s">
        <v>799</v>
      </c>
      <c r="B9" s="18" t="s">
        <v>800</v>
      </c>
      <c r="C9" s="18" t="s">
        <v>823</v>
      </c>
      <c r="D9" s="18" t="s">
        <v>802</v>
      </c>
      <c r="E9" s="18" t="s">
        <v>829</v>
      </c>
      <c r="F9" s="18" t="s">
        <v>800</v>
      </c>
      <c r="G9" s="18" t="s">
        <v>830</v>
      </c>
      <c r="H9" s="18" t="s">
        <v>806</v>
      </c>
      <c r="I9" s="18" t="s">
        <v>807</v>
      </c>
      <c r="J9" s="18" t="s">
        <v>808</v>
      </c>
      <c r="K9" s="19"/>
      <c r="L9" s="19"/>
      <c r="M9" s="18" t="s">
        <v>831</v>
      </c>
      <c r="N9" s="18" t="s">
        <v>63</v>
      </c>
      <c r="O9" s="18" t="s">
        <v>802</v>
      </c>
      <c r="P9" s="18" t="s">
        <v>810</v>
      </c>
      <c r="Q9" s="19"/>
      <c r="R9" s="18" t="s">
        <v>822</v>
      </c>
      <c r="S9" s="20"/>
      <c r="T9" s="20"/>
      <c r="U9" s="20"/>
      <c r="V9" s="18" t="s">
        <v>811</v>
      </c>
    </row>
    <row r="10" spans="1:22" x14ac:dyDescent="0.25">
      <c r="A10" s="18" t="s">
        <v>799</v>
      </c>
      <c r="B10" s="18" t="s">
        <v>800</v>
      </c>
      <c r="C10" s="18" t="s">
        <v>823</v>
      </c>
      <c r="D10" s="18" t="s">
        <v>802</v>
      </c>
      <c r="E10" s="18" t="s">
        <v>832</v>
      </c>
      <c r="F10" s="18" t="s">
        <v>800</v>
      </c>
      <c r="G10" s="18" t="s">
        <v>833</v>
      </c>
      <c r="H10" s="18" t="s">
        <v>806</v>
      </c>
      <c r="I10" s="18" t="s">
        <v>807</v>
      </c>
      <c r="J10" s="18" t="s">
        <v>808</v>
      </c>
      <c r="K10" s="19"/>
      <c r="L10" s="19"/>
      <c r="M10" s="18" t="s">
        <v>831</v>
      </c>
      <c r="N10" s="18" t="s">
        <v>63</v>
      </c>
      <c r="O10" s="18" t="s">
        <v>802</v>
      </c>
      <c r="P10" s="18" t="s">
        <v>810</v>
      </c>
      <c r="Q10" s="19"/>
      <c r="R10" s="18" t="s">
        <v>822</v>
      </c>
      <c r="S10" s="20"/>
      <c r="T10" s="20"/>
      <c r="U10" s="20"/>
      <c r="V10" s="18" t="s">
        <v>811</v>
      </c>
    </row>
    <row r="11" spans="1:22" x14ac:dyDescent="0.25">
      <c r="A11" s="18" t="s">
        <v>799</v>
      </c>
      <c r="B11" s="18" t="s">
        <v>800</v>
      </c>
      <c r="C11" s="18" t="s">
        <v>823</v>
      </c>
      <c r="D11" s="18" t="s">
        <v>802</v>
      </c>
      <c r="E11" s="18" t="s">
        <v>834</v>
      </c>
      <c r="F11" s="18" t="s">
        <v>800</v>
      </c>
      <c r="G11" s="18" t="s">
        <v>835</v>
      </c>
      <c r="H11" s="18" t="s">
        <v>806</v>
      </c>
      <c r="I11" s="18" t="s">
        <v>807</v>
      </c>
      <c r="J11" s="18" t="s">
        <v>808</v>
      </c>
      <c r="K11" s="19"/>
      <c r="L11" s="19"/>
      <c r="M11" s="18" t="s">
        <v>816</v>
      </c>
      <c r="N11" s="18" t="s">
        <v>63</v>
      </c>
      <c r="O11" s="18" t="s">
        <v>802</v>
      </c>
      <c r="P11" s="18" t="s">
        <v>810</v>
      </c>
      <c r="Q11" s="19"/>
      <c r="R11" s="18" t="s">
        <v>822</v>
      </c>
      <c r="S11" s="20"/>
      <c r="T11" s="20"/>
      <c r="U11" s="20"/>
      <c r="V11" s="18" t="s">
        <v>811</v>
      </c>
    </row>
    <row r="12" spans="1:22" x14ac:dyDescent="0.25">
      <c r="A12" s="18" t="s">
        <v>799</v>
      </c>
      <c r="B12" s="18" t="s">
        <v>800</v>
      </c>
      <c r="C12" s="18" t="s">
        <v>823</v>
      </c>
      <c r="D12" s="18" t="s">
        <v>802</v>
      </c>
      <c r="E12" s="18" t="s">
        <v>836</v>
      </c>
      <c r="F12" s="18" t="s">
        <v>800</v>
      </c>
      <c r="G12" s="18" t="s">
        <v>837</v>
      </c>
      <c r="H12" s="18" t="s">
        <v>806</v>
      </c>
      <c r="I12" s="18" t="s">
        <v>807</v>
      </c>
      <c r="J12" s="18" t="s">
        <v>808</v>
      </c>
      <c r="K12" s="19"/>
      <c r="L12" s="19"/>
      <c r="M12" s="18" t="s">
        <v>816</v>
      </c>
      <c r="N12" s="18" t="s">
        <v>63</v>
      </c>
      <c r="O12" s="18" t="s">
        <v>802</v>
      </c>
      <c r="P12" s="18" t="s">
        <v>810</v>
      </c>
      <c r="Q12" s="19"/>
      <c r="R12" s="18" t="s">
        <v>822</v>
      </c>
      <c r="S12" s="20"/>
      <c r="T12" s="20"/>
      <c r="U12" s="20"/>
      <c r="V12" s="18" t="s">
        <v>811</v>
      </c>
    </row>
    <row r="13" spans="1:22" x14ac:dyDescent="0.25">
      <c r="A13" s="18" t="s">
        <v>799</v>
      </c>
      <c r="B13" s="18" t="s">
        <v>800</v>
      </c>
      <c r="C13" s="18" t="s">
        <v>823</v>
      </c>
      <c r="D13" s="18" t="s">
        <v>802</v>
      </c>
      <c r="E13" s="18" t="s">
        <v>838</v>
      </c>
      <c r="F13" s="18" t="s">
        <v>800</v>
      </c>
      <c r="G13" s="18" t="s">
        <v>839</v>
      </c>
      <c r="H13" s="18" t="s">
        <v>806</v>
      </c>
      <c r="I13" s="18" t="s">
        <v>807</v>
      </c>
      <c r="J13" s="18" t="s">
        <v>808</v>
      </c>
      <c r="K13" s="19"/>
      <c r="L13" s="19"/>
      <c r="M13" s="18" t="s">
        <v>831</v>
      </c>
      <c r="N13" s="18" t="s">
        <v>63</v>
      </c>
      <c r="O13" s="18" t="s">
        <v>802</v>
      </c>
      <c r="P13" s="18" t="s">
        <v>810</v>
      </c>
      <c r="Q13" s="19"/>
      <c r="R13" s="18" t="s">
        <v>822</v>
      </c>
      <c r="S13" s="20"/>
      <c r="T13" s="20"/>
      <c r="U13" s="20"/>
      <c r="V13" s="18" t="s">
        <v>811</v>
      </c>
    </row>
    <row r="14" spans="1:22" x14ac:dyDescent="0.25">
      <c r="A14" s="18" t="s">
        <v>799</v>
      </c>
      <c r="B14" s="18" t="s">
        <v>800</v>
      </c>
      <c r="C14" s="18" t="s">
        <v>823</v>
      </c>
      <c r="D14" s="18" t="s">
        <v>802</v>
      </c>
      <c r="E14" s="18" t="s">
        <v>840</v>
      </c>
      <c r="F14" s="18" t="s">
        <v>800</v>
      </c>
      <c r="G14" s="18" t="s">
        <v>841</v>
      </c>
      <c r="H14" s="18" t="s">
        <v>806</v>
      </c>
      <c r="I14" s="18" t="s">
        <v>807</v>
      </c>
      <c r="J14" s="18" t="s">
        <v>808</v>
      </c>
      <c r="K14" s="19"/>
      <c r="L14" s="19"/>
      <c r="M14" s="18" t="s">
        <v>831</v>
      </c>
      <c r="N14" s="18" t="s">
        <v>63</v>
      </c>
      <c r="O14" s="18" t="s">
        <v>802</v>
      </c>
      <c r="P14" s="18" t="s">
        <v>810</v>
      </c>
      <c r="Q14" s="19"/>
      <c r="R14" s="18" t="s">
        <v>822</v>
      </c>
      <c r="S14" s="20"/>
      <c r="T14" s="20"/>
      <c r="U14" s="20"/>
      <c r="V14" s="18" t="s">
        <v>811</v>
      </c>
    </row>
    <row r="15" spans="1:22" x14ac:dyDescent="0.25">
      <c r="A15" s="18" t="s">
        <v>799</v>
      </c>
      <c r="B15" s="18" t="s">
        <v>800</v>
      </c>
      <c r="C15" s="18" t="s">
        <v>823</v>
      </c>
      <c r="D15" s="18" t="s">
        <v>802</v>
      </c>
      <c r="E15" s="18" t="s">
        <v>842</v>
      </c>
      <c r="F15" s="18" t="s">
        <v>800</v>
      </c>
      <c r="G15" s="18" t="s">
        <v>843</v>
      </c>
      <c r="H15" s="18" t="s">
        <v>806</v>
      </c>
      <c r="I15" s="18" t="s">
        <v>807</v>
      </c>
      <c r="J15" s="18" t="s">
        <v>808</v>
      </c>
      <c r="K15" s="19"/>
      <c r="L15" s="19"/>
      <c r="M15" s="18" t="s">
        <v>816</v>
      </c>
      <c r="N15" s="18" t="s">
        <v>63</v>
      </c>
      <c r="O15" s="18" t="s">
        <v>802</v>
      </c>
      <c r="P15" s="18" t="s">
        <v>810</v>
      </c>
      <c r="Q15" s="19"/>
      <c r="R15" s="18" t="s">
        <v>822</v>
      </c>
      <c r="S15" s="20"/>
      <c r="T15" s="20"/>
      <c r="U15" s="20"/>
      <c r="V15" s="18" t="s">
        <v>811</v>
      </c>
    </row>
    <row r="16" spans="1:22" x14ac:dyDescent="0.25">
      <c r="A16" s="18" t="s">
        <v>799</v>
      </c>
      <c r="B16" s="18" t="s">
        <v>800</v>
      </c>
      <c r="C16" s="18" t="s">
        <v>823</v>
      </c>
      <c r="D16" s="18" t="s">
        <v>802</v>
      </c>
      <c r="E16" s="18" t="s">
        <v>844</v>
      </c>
      <c r="F16" s="18" t="s">
        <v>800</v>
      </c>
      <c r="G16" s="18" t="s">
        <v>845</v>
      </c>
      <c r="H16" s="18" t="s">
        <v>806</v>
      </c>
      <c r="I16" s="18" t="s">
        <v>807</v>
      </c>
      <c r="J16" s="18" t="s">
        <v>808</v>
      </c>
      <c r="K16" s="19"/>
      <c r="L16" s="19"/>
      <c r="M16" s="18" t="s">
        <v>831</v>
      </c>
      <c r="N16" s="18" t="s">
        <v>63</v>
      </c>
      <c r="O16" s="18" t="s">
        <v>802</v>
      </c>
      <c r="P16" s="18" t="s">
        <v>810</v>
      </c>
      <c r="Q16" s="19"/>
      <c r="R16" s="18" t="s">
        <v>822</v>
      </c>
      <c r="S16" s="20"/>
      <c r="T16" s="20"/>
      <c r="U16" s="20"/>
      <c r="V16" s="18" t="s">
        <v>811</v>
      </c>
    </row>
    <row r="17" spans="1:22" x14ac:dyDescent="0.25">
      <c r="A17" s="18" t="s">
        <v>799</v>
      </c>
      <c r="B17" s="18" t="s">
        <v>800</v>
      </c>
      <c r="C17" s="18" t="s">
        <v>823</v>
      </c>
      <c r="D17" s="18" t="s">
        <v>802</v>
      </c>
      <c r="E17" s="18" t="s">
        <v>846</v>
      </c>
      <c r="F17" s="18" t="s">
        <v>800</v>
      </c>
      <c r="G17" s="18" t="s">
        <v>847</v>
      </c>
      <c r="H17" s="18" t="s">
        <v>806</v>
      </c>
      <c r="I17" s="18" t="s">
        <v>807</v>
      </c>
      <c r="J17" s="18" t="s">
        <v>808</v>
      </c>
      <c r="K17" s="19"/>
      <c r="L17" s="19"/>
      <c r="M17" s="18" t="s">
        <v>816</v>
      </c>
      <c r="N17" s="18" t="s">
        <v>63</v>
      </c>
      <c r="O17" s="18" t="s">
        <v>802</v>
      </c>
      <c r="P17" s="18" t="s">
        <v>810</v>
      </c>
      <c r="Q17" s="19"/>
      <c r="R17" s="18" t="s">
        <v>822</v>
      </c>
      <c r="S17" s="20"/>
      <c r="T17" s="20"/>
      <c r="U17" s="20"/>
      <c r="V17" s="18" t="s">
        <v>811</v>
      </c>
    </row>
    <row r="18" spans="1:22" x14ac:dyDescent="0.25">
      <c r="A18" s="18" t="s">
        <v>799</v>
      </c>
      <c r="B18" s="18" t="s">
        <v>800</v>
      </c>
      <c r="C18" s="18" t="s">
        <v>823</v>
      </c>
      <c r="D18" s="18" t="s">
        <v>802</v>
      </c>
      <c r="E18" s="18" t="s">
        <v>848</v>
      </c>
      <c r="F18" s="18" t="s">
        <v>800</v>
      </c>
      <c r="G18" s="18" t="s">
        <v>849</v>
      </c>
      <c r="H18" s="18" t="s">
        <v>806</v>
      </c>
      <c r="I18" s="18" t="s">
        <v>807</v>
      </c>
      <c r="J18" s="18" t="s">
        <v>808</v>
      </c>
      <c r="K18" s="19"/>
      <c r="L18" s="19"/>
      <c r="M18" s="18" t="s">
        <v>831</v>
      </c>
      <c r="N18" s="18" t="s">
        <v>63</v>
      </c>
      <c r="O18" s="18" t="s">
        <v>802</v>
      </c>
      <c r="P18" s="18" t="s">
        <v>810</v>
      </c>
      <c r="Q18" s="19"/>
      <c r="R18" s="18" t="s">
        <v>822</v>
      </c>
      <c r="S18" s="20"/>
      <c r="T18" s="20"/>
      <c r="U18" s="20"/>
      <c r="V18" s="18" t="s">
        <v>811</v>
      </c>
    </row>
    <row r="19" spans="1:22" x14ac:dyDescent="0.25">
      <c r="A19" s="18" t="s">
        <v>799</v>
      </c>
      <c r="B19" s="18" t="s">
        <v>800</v>
      </c>
      <c r="C19" s="18" t="s">
        <v>823</v>
      </c>
      <c r="D19" s="18" t="s">
        <v>802</v>
      </c>
      <c r="E19" s="18" t="s">
        <v>850</v>
      </c>
      <c r="F19" s="18" t="s">
        <v>800</v>
      </c>
      <c r="G19" s="18" t="s">
        <v>851</v>
      </c>
      <c r="H19" s="18" t="s">
        <v>806</v>
      </c>
      <c r="I19" s="18" t="s">
        <v>807</v>
      </c>
      <c r="J19" s="18" t="s">
        <v>808</v>
      </c>
      <c r="K19" s="19"/>
      <c r="L19" s="19"/>
      <c r="M19" s="18" t="s">
        <v>816</v>
      </c>
      <c r="N19" s="18" t="s">
        <v>63</v>
      </c>
      <c r="O19" s="18" t="s">
        <v>802</v>
      </c>
      <c r="P19" s="18" t="s">
        <v>810</v>
      </c>
      <c r="Q19" s="19"/>
      <c r="R19" s="18" t="s">
        <v>822</v>
      </c>
      <c r="S19" s="20"/>
      <c r="T19" s="20"/>
      <c r="U19" s="20"/>
      <c r="V19" s="18" t="s">
        <v>811</v>
      </c>
    </row>
    <row r="20" spans="1:22" x14ac:dyDescent="0.25">
      <c r="A20" s="18" t="s">
        <v>799</v>
      </c>
      <c r="B20" s="18" t="s">
        <v>800</v>
      </c>
      <c r="C20" s="18" t="s">
        <v>823</v>
      </c>
      <c r="D20" s="18" t="s">
        <v>802</v>
      </c>
      <c r="E20" s="18" t="s">
        <v>852</v>
      </c>
      <c r="F20" s="18" t="s">
        <v>800</v>
      </c>
      <c r="G20" s="18" t="s">
        <v>853</v>
      </c>
      <c r="H20" s="18" t="s">
        <v>806</v>
      </c>
      <c r="I20" s="18" t="s">
        <v>807</v>
      </c>
      <c r="J20" s="18" t="s">
        <v>808</v>
      </c>
      <c r="K20" s="19"/>
      <c r="L20" s="19"/>
      <c r="M20" s="18" t="s">
        <v>831</v>
      </c>
      <c r="N20" s="18" t="s">
        <v>63</v>
      </c>
      <c r="O20" s="18" t="s">
        <v>802</v>
      </c>
      <c r="P20" s="18" t="s">
        <v>810</v>
      </c>
      <c r="Q20" s="19"/>
      <c r="R20" s="18" t="s">
        <v>822</v>
      </c>
      <c r="S20" s="20"/>
      <c r="T20" s="20"/>
      <c r="U20" s="20"/>
      <c r="V20" s="18" t="s">
        <v>811</v>
      </c>
    </row>
    <row r="21" spans="1:22" x14ac:dyDescent="0.25">
      <c r="A21" s="18" t="s">
        <v>799</v>
      </c>
      <c r="B21" s="18" t="s">
        <v>800</v>
      </c>
      <c r="C21" s="18" t="s">
        <v>823</v>
      </c>
      <c r="D21" s="18" t="s">
        <v>802</v>
      </c>
      <c r="E21" s="18" t="s">
        <v>854</v>
      </c>
      <c r="F21" s="18" t="s">
        <v>800</v>
      </c>
      <c r="G21" s="18" t="s">
        <v>855</v>
      </c>
      <c r="H21" s="18" t="s">
        <v>806</v>
      </c>
      <c r="I21" s="18" t="s">
        <v>807</v>
      </c>
      <c r="J21" s="18" t="s">
        <v>808</v>
      </c>
      <c r="K21" s="19"/>
      <c r="L21" s="19"/>
      <c r="M21" s="18" t="s">
        <v>816</v>
      </c>
      <c r="N21" s="18" t="s">
        <v>63</v>
      </c>
      <c r="O21" s="18" t="s">
        <v>802</v>
      </c>
      <c r="P21" s="18" t="s">
        <v>810</v>
      </c>
      <c r="Q21" s="19"/>
      <c r="R21" s="18" t="s">
        <v>822</v>
      </c>
      <c r="S21" s="20"/>
      <c r="T21" s="20"/>
      <c r="U21" s="20"/>
      <c r="V21" s="18" t="s">
        <v>811</v>
      </c>
    </row>
    <row r="22" spans="1:22" x14ac:dyDescent="0.25">
      <c r="A22" s="18" t="s">
        <v>799</v>
      </c>
      <c r="B22" s="18" t="s">
        <v>800</v>
      </c>
      <c r="C22" s="18" t="s">
        <v>823</v>
      </c>
      <c r="D22" s="18" t="s">
        <v>802</v>
      </c>
      <c r="E22" s="18" t="s">
        <v>856</v>
      </c>
      <c r="F22" s="18" t="s">
        <v>800</v>
      </c>
      <c r="G22" s="18" t="s">
        <v>857</v>
      </c>
      <c r="H22" s="18" t="s">
        <v>806</v>
      </c>
      <c r="I22" s="18" t="s">
        <v>807</v>
      </c>
      <c r="J22" s="18" t="s">
        <v>808</v>
      </c>
      <c r="K22" s="19"/>
      <c r="L22" s="19"/>
      <c r="M22" s="18" t="s">
        <v>816</v>
      </c>
      <c r="N22" s="18" t="s">
        <v>63</v>
      </c>
      <c r="O22" s="18" t="s">
        <v>802</v>
      </c>
      <c r="P22" s="18" t="s">
        <v>810</v>
      </c>
      <c r="Q22" s="19"/>
      <c r="R22" s="18" t="s">
        <v>822</v>
      </c>
      <c r="S22" s="20"/>
      <c r="T22" s="20"/>
      <c r="U22" s="20"/>
      <c r="V22" s="18" t="s">
        <v>811</v>
      </c>
    </row>
    <row r="23" spans="1:22" x14ac:dyDescent="0.25">
      <c r="A23" s="18" t="s">
        <v>799</v>
      </c>
      <c r="B23" s="18" t="s">
        <v>800</v>
      </c>
      <c r="C23" s="18" t="s">
        <v>823</v>
      </c>
      <c r="D23" s="18" t="s">
        <v>802</v>
      </c>
      <c r="E23" s="18" t="s">
        <v>858</v>
      </c>
      <c r="F23" s="18" t="s">
        <v>800</v>
      </c>
      <c r="G23" s="18" t="s">
        <v>859</v>
      </c>
      <c r="H23" s="18" t="s">
        <v>806</v>
      </c>
      <c r="I23" s="18" t="s">
        <v>807</v>
      </c>
      <c r="J23" s="18" t="s">
        <v>808</v>
      </c>
      <c r="K23" s="19"/>
      <c r="L23" s="19"/>
      <c r="M23" s="18" t="s">
        <v>831</v>
      </c>
      <c r="N23" s="18" t="s">
        <v>63</v>
      </c>
      <c r="O23" s="18" t="s">
        <v>802</v>
      </c>
      <c r="P23" s="18" t="s">
        <v>810</v>
      </c>
      <c r="Q23" s="19"/>
      <c r="R23" s="18" t="s">
        <v>822</v>
      </c>
      <c r="S23" s="20"/>
      <c r="T23" s="20"/>
      <c r="U23" s="20"/>
      <c r="V23" s="18" t="s">
        <v>811</v>
      </c>
    </row>
    <row r="24" spans="1:22" x14ac:dyDescent="0.25">
      <c r="A24" s="18" t="s">
        <v>799</v>
      </c>
      <c r="B24" s="18" t="s">
        <v>800</v>
      </c>
      <c r="C24" s="18" t="s">
        <v>823</v>
      </c>
      <c r="D24" s="18" t="s">
        <v>802</v>
      </c>
      <c r="E24" s="18" t="s">
        <v>860</v>
      </c>
      <c r="F24" s="18" t="s">
        <v>800</v>
      </c>
      <c r="G24" s="18" t="s">
        <v>861</v>
      </c>
      <c r="H24" s="18" t="s">
        <v>806</v>
      </c>
      <c r="I24" s="18" t="s">
        <v>807</v>
      </c>
      <c r="J24" s="18" t="s">
        <v>808</v>
      </c>
      <c r="K24" s="19"/>
      <c r="L24" s="19"/>
      <c r="M24" s="18" t="s">
        <v>816</v>
      </c>
      <c r="N24" s="18" t="s">
        <v>63</v>
      </c>
      <c r="O24" s="18" t="s">
        <v>802</v>
      </c>
      <c r="P24" s="18" t="s">
        <v>810</v>
      </c>
      <c r="Q24" s="19"/>
      <c r="R24" s="18" t="s">
        <v>822</v>
      </c>
      <c r="S24" s="20"/>
      <c r="T24" s="20"/>
      <c r="U24" s="20"/>
      <c r="V24" s="18" t="s">
        <v>811</v>
      </c>
    </row>
    <row r="25" spans="1:22" x14ac:dyDescent="0.25">
      <c r="A25" s="18" t="s">
        <v>799</v>
      </c>
      <c r="B25" s="18" t="s">
        <v>800</v>
      </c>
      <c r="C25" s="18" t="s">
        <v>823</v>
      </c>
      <c r="D25" s="18" t="s">
        <v>802</v>
      </c>
      <c r="E25" s="18" t="s">
        <v>862</v>
      </c>
      <c r="F25" s="18" t="s">
        <v>800</v>
      </c>
      <c r="G25" s="18" t="s">
        <v>863</v>
      </c>
      <c r="H25" s="18" t="s">
        <v>806</v>
      </c>
      <c r="I25" s="18" t="s">
        <v>807</v>
      </c>
      <c r="J25" s="18" t="s">
        <v>808</v>
      </c>
      <c r="K25" s="19"/>
      <c r="L25" s="19"/>
      <c r="M25" s="18" t="s">
        <v>831</v>
      </c>
      <c r="N25" s="18" t="s">
        <v>63</v>
      </c>
      <c r="O25" s="18" t="s">
        <v>802</v>
      </c>
      <c r="P25" s="18" t="s">
        <v>810</v>
      </c>
      <c r="Q25" s="19"/>
      <c r="R25" s="18" t="s">
        <v>822</v>
      </c>
      <c r="S25" s="20"/>
      <c r="T25" s="20"/>
      <c r="U25" s="20"/>
      <c r="V25" s="18" t="s">
        <v>811</v>
      </c>
    </row>
    <row r="26" spans="1:22" x14ac:dyDescent="0.25">
      <c r="A26" s="18" t="s">
        <v>799</v>
      </c>
      <c r="B26" s="18" t="s">
        <v>800</v>
      </c>
      <c r="C26" s="18" t="s">
        <v>823</v>
      </c>
      <c r="D26" s="18" t="s">
        <v>802</v>
      </c>
      <c r="E26" s="18" t="s">
        <v>864</v>
      </c>
      <c r="F26" s="18" t="s">
        <v>800</v>
      </c>
      <c r="G26" s="18" t="s">
        <v>865</v>
      </c>
      <c r="H26" s="18" t="s">
        <v>806</v>
      </c>
      <c r="I26" s="18" t="s">
        <v>807</v>
      </c>
      <c r="J26" s="18" t="s">
        <v>808</v>
      </c>
      <c r="K26" s="19"/>
      <c r="L26" s="19"/>
      <c r="M26" s="18" t="s">
        <v>816</v>
      </c>
      <c r="N26" s="18" t="s">
        <v>63</v>
      </c>
      <c r="O26" s="18" t="s">
        <v>802</v>
      </c>
      <c r="P26" s="18" t="s">
        <v>810</v>
      </c>
      <c r="Q26" s="19"/>
      <c r="R26" s="18" t="s">
        <v>822</v>
      </c>
      <c r="S26" s="20"/>
      <c r="T26" s="20"/>
      <c r="U26" s="20"/>
      <c r="V26" s="18" t="s">
        <v>811</v>
      </c>
    </row>
    <row r="27" spans="1:22" x14ac:dyDescent="0.25">
      <c r="A27" s="18" t="s">
        <v>799</v>
      </c>
      <c r="B27" s="18" t="s">
        <v>800</v>
      </c>
      <c r="C27" s="18" t="s">
        <v>823</v>
      </c>
      <c r="D27" s="18" t="s">
        <v>802</v>
      </c>
      <c r="E27" s="18" t="s">
        <v>866</v>
      </c>
      <c r="F27" s="18" t="s">
        <v>800</v>
      </c>
      <c r="G27" s="18" t="s">
        <v>867</v>
      </c>
      <c r="H27" s="18" t="s">
        <v>806</v>
      </c>
      <c r="I27" s="18" t="s">
        <v>807</v>
      </c>
      <c r="J27" s="18" t="s">
        <v>808</v>
      </c>
      <c r="K27" s="19"/>
      <c r="L27" s="19"/>
      <c r="M27" s="18" t="s">
        <v>816</v>
      </c>
      <c r="N27" s="18" t="s">
        <v>63</v>
      </c>
      <c r="O27" s="18" t="s">
        <v>802</v>
      </c>
      <c r="P27" s="18" t="s">
        <v>810</v>
      </c>
      <c r="Q27" s="19"/>
      <c r="R27" s="18" t="s">
        <v>822</v>
      </c>
      <c r="S27" s="20"/>
      <c r="T27" s="20"/>
      <c r="U27" s="20"/>
      <c r="V27" s="18" t="s">
        <v>811</v>
      </c>
    </row>
    <row r="28" spans="1:22" x14ac:dyDescent="0.25">
      <c r="A28" s="18" t="s">
        <v>799</v>
      </c>
      <c r="B28" s="18" t="s">
        <v>800</v>
      </c>
      <c r="C28" s="18" t="s">
        <v>823</v>
      </c>
      <c r="D28" s="18" t="s">
        <v>802</v>
      </c>
      <c r="E28" s="18" t="s">
        <v>868</v>
      </c>
      <c r="F28" s="18" t="s">
        <v>800</v>
      </c>
      <c r="G28" s="18" t="s">
        <v>869</v>
      </c>
      <c r="H28" s="18" t="s">
        <v>806</v>
      </c>
      <c r="I28" s="18" t="s">
        <v>807</v>
      </c>
      <c r="J28" s="18" t="s">
        <v>808</v>
      </c>
      <c r="K28" s="19"/>
      <c r="L28" s="19"/>
      <c r="M28" s="18" t="s">
        <v>816</v>
      </c>
      <c r="N28" s="18" t="s">
        <v>63</v>
      </c>
      <c r="O28" s="18" t="s">
        <v>802</v>
      </c>
      <c r="P28" s="18" t="s">
        <v>810</v>
      </c>
      <c r="Q28" s="19"/>
      <c r="R28" s="18" t="s">
        <v>822</v>
      </c>
      <c r="S28" s="20"/>
      <c r="T28" s="20"/>
      <c r="U28" s="20"/>
      <c r="V28" s="18" t="s">
        <v>811</v>
      </c>
    </row>
    <row r="29" spans="1:22" x14ac:dyDescent="0.25">
      <c r="A29" s="18" t="s">
        <v>799</v>
      </c>
      <c r="B29" s="18" t="s">
        <v>800</v>
      </c>
      <c r="C29" s="18" t="s">
        <v>823</v>
      </c>
      <c r="D29" s="18" t="s">
        <v>802</v>
      </c>
      <c r="E29" s="18" t="s">
        <v>870</v>
      </c>
      <c r="F29" s="18" t="s">
        <v>800</v>
      </c>
      <c r="G29" s="18" t="s">
        <v>871</v>
      </c>
      <c r="H29" s="18" t="s">
        <v>806</v>
      </c>
      <c r="I29" s="18" t="s">
        <v>807</v>
      </c>
      <c r="J29" s="18" t="s">
        <v>808</v>
      </c>
      <c r="K29" s="19"/>
      <c r="L29" s="19"/>
      <c r="M29" s="18" t="s">
        <v>816</v>
      </c>
      <c r="N29" s="18" t="s">
        <v>63</v>
      </c>
      <c r="O29" s="18" t="s">
        <v>802</v>
      </c>
      <c r="P29" s="18" t="s">
        <v>810</v>
      </c>
      <c r="Q29" s="19"/>
      <c r="R29" s="18" t="s">
        <v>822</v>
      </c>
      <c r="S29" s="20"/>
      <c r="T29" s="20"/>
      <c r="U29" s="20"/>
      <c r="V29" s="18" t="s">
        <v>811</v>
      </c>
    </row>
    <row r="30" spans="1:22" x14ac:dyDescent="0.25">
      <c r="A30" s="18" t="s">
        <v>799</v>
      </c>
      <c r="B30" s="18" t="s">
        <v>800</v>
      </c>
      <c r="C30" s="18" t="s">
        <v>823</v>
      </c>
      <c r="D30" s="18" t="s">
        <v>802</v>
      </c>
      <c r="E30" s="18" t="s">
        <v>872</v>
      </c>
      <c r="F30" s="18" t="s">
        <v>800</v>
      </c>
      <c r="G30" s="18" t="s">
        <v>873</v>
      </c>
      <c r="H30" s="18" t="s">
        <v>806</v>
      </c>
      <c r="I30" s="18" t="s">
        <v>807</v>
      </c>
      <c r="J30" s="18" t="s">
        <v>808</v>
      </c>
      <c r="K30" s="19"/>
      <c r="L30" s="19"/>
      <c r="M30" s="18" t="s">
        <v>816</v>
      </c>
      <c r="N30" s="18" t="s">
        <v>63</v>
      </c>
      <c r="O30" s="18" t="s">
        <v>802</v>
      </c>
      <c r="P30" s="18" t="s">
        <v>810</v>
      </c>
      <c r="Q30" s="19"/>
      <c r="R30" s="18" t="s">
        <v>822</v>
      </c>
      <c r="S30" s="20"/>
      <c r="T30" s="20"/>
      <c r="U30" s="20"/>
      <c r="V30" s="18" t="s">
        <v>811</v>
      </c>
    </row>
    <row r="31" spans="1:22" x14ac:dyDescent="0.25">
      <c r="A31" s="18" t="s">
        <v>799</v>
      </c>
      <c r="B31" s="18" t="s">
        <v>800</v>
      </c>
      <c r="C31" s="18" t="s">
        <v>823</v>
      </c>
      <c r="D31" s="18" t="s">
        <v>802</v>
      </c>
      <c r="E31" s="18" t="s">
        <v>874</v>
      </c>
      <c r="F31" s="18" t="s">
        <v>800</v>
      </c>
      <c r="G31" s="18" t="s">
        <v>875</v>
      </c>
      <c r="H31" s="18" t="s">
        <v>806</v>
      </c>
      <c r="I31" s="18" t="s">
        <v>807</v>
      </c>
      <c r="J31" s="18" t="s">
        <v>808</v>
      </c>
      <c r="K31" s="19"/>
      <c r="L31" s="19"/>
      <c r="M31" s="18" t="s">
        <v>816</v>
      </c>
      <c r="N31" s="18" t="s">
        <v>63</v>
      </c>
      <c r="O31" s="18" t="s">
        <v>802</v>
      </c>
      <c r="P31" s="18" t="s">
        <v>810</v>
      </c>
      <c r="Q31" s="19"/>
      <c r="R31" s="18" t="s">
        <v>822</v>
      </c>
      <c r="S31" s="20"/>
      <c r="T31" s="20"/>
      <c r="U31" s="20"/>
      <c r="V31" s="18" t="s">
        <v>811</v>
      </c>
    </row>
    <row r="32" spans="1:22" x14ac:dyDescent="0.25">
      <c r="A32" s="18" t="s">
        <v>799</v>
      </c>
      <c r="B32" s="18" t="s">
        <v>800</v>
      </c>
      <c r="C32" s="18" t="s">
        <v>823</v>
      </c>
      <c r="D32" s="18" t="s">
        <v>802</v>
      </c>
      <c r="E32" s="18" t="s">
        <v>876</v>
      </c>
      <c r="F32" s="18" t="s">
        <v>800</v>
      </c>
      <c r="G32" s="18" t="s">
        <v>877</v>
      </c>
      <c r="H32" s="18" t="s">
        <v>806</v>
      </c>
      <c r="I32" s="18" t="s">
        <v>807</v>
      </c>
      <c r="J32" s="18" t="s">
        <v>808</v>
      </c>
      <c r="K32" s="19"/>
      <c r="L32" s="19"/>
      <c r="M32" s="18" t="s">
        <v>816</v>
      </c>
      <c r="N32" s="18" t="s">
        <v>63</v>
      </c>
      <c r="O32" s="18" t="s">
        <v>802</v>
      </c>
      <c r="P32" s="18" t="s">
        <v>810</v>
      </c>
      <c r="Q32" s="19"/>
      <c r="R32" s="18" t="s">
        <v>822</v>
      </c>
      <c r="S32" s="20"/>
      <c r="T32" s="20"/>
      <c r="U32" s="20"/>
      <c r="V32" s="18" t="s">
        <v>811</v>
      </c>
    </row>
    <row r="33" spans="1:22" x14ac:dyDescent="0.25">
      <c r="A33" s="18" t="s">
        <v>799</v>
      </c>
      <c r="B33" s="18" t="s">
        <v>800</v>
      </c>
      <c r="C33" s="18" t="s">
        <v>823</v>
      </c>
      <c r="D33" s="18" t="s">
        <v>802</v>
      </c>
      <c r="E33" s="18" t="s">
        <v>878</v>
      </c>
      <c r="F33" s="18" t="s">
        <v>800</v>
      </c>
      <c r="G33" s="18" t="s">
        <v>879</v>
      </c>
      <c r="H33" s="18" t="s">
        <v>806</v>
      </c>
      <c r="I33" s="18" t="s">
        <v>807</v>
      </c>
      <c r="J33" s="18" t="s">
        <v>808</v>
      </c>
      <c r="K33" s="19"/>
      <c r="L33" s="19"/>
      <c r="M33" s="18" t="s">
        <v>816</v>
      </c>
      <c r="N33" s="18" t="s">
        <v>63</v>
      </c>
      <c r="O33" s="18" t="s">
        <v>802</v>
      </c>
      <c r="P33" s="18" t="s">
        <v>810</v>
      </c>
      <c r="Q33" s="19"/>
      <c r="R33" s="18" t="s">
        <v>822</v>
      </c>
      <c r="S33" s="20"/>
      <c r="T33" s="20"/>
      <c r="U33" s="20"/>
      <c r="V33" s="18" t="s">
        <v>811</v>
      </c>
    </row>
    <row r="34" spans="1:22" x14ac:dyDescent="0.25">
      <c r="A34" s="18" t="s">
        <v>799</v>
      </c>
      <c r="B34" s="18" t="s">
        <v>800</v>
      </c>
      <c r="C34" s="18" t="s">
        <v>823</v>
      </c>
      <c r="D34" s="18" t="s">
        <v>802</v>
      </c>
      <c r="E34" s="18" t="s">
        <v>880</v>
      </c>
      <c r="F34" s="18" t="s">
        <v>800</v>
      </c>
      <c r="G34" s="18" t="s">
        <v>881</v>
      </c>
      <c r="H34" s="18" t="s">
        <v>806</v>
      </c>
      <c r="I34" s="18" t="s">
        <v>807</v>
      </c>
      <c r="J34" s="18" t="s">
        <v>808</v>
      </c>
      <c r="K34" s="19"/>
      <c r="L34" s="19"/>
      <c r="M34" s="18" t="s">
        <v>816</v>
      </c>
      <c r="N34" s="18" t="s">
        <v>63</v>
      </c>
      <c r="O34" s="18" t="s">
        <v>802</v>
      </c>
      <c r="P34" s="18" t="s">
        <v>810</v>
      </c>
      <c r="Q34" s="19"/>
      <c r="R34" s="18" t="s">
        <v>822</v>
      </c>
      <c r="S34" s="20"/>
      <c r="T34" s="20"/>
      <c r="U34" s="20"/>
      <c r="V34" s="18" t="s">
        <v>811</v>
      </c>
    </row>
    <row r="35" spans="1:22" x14ac:dyDescent="0.25">
      <c r="A35" s="18" t="s">
        <v>799</v>
      </c>
      <c r="B35" s="18" t="s">
        <v>800</v>
      </c>
      <c r="C35" s="18" t="s">
        <v>823</v>
      </c>
      <c r="D35" s="18" t="s">
        <v>802</v>
      </c>
      <c r="E35" s="18" t="s">
        <v>882</v>
      </c>
      <c r="F35" s="18" t="s">
        <v>800</v>
      </c>
      <c r="G35" s="18" t="s">
        <v>883</v>
      </c>
      <c r="H35" s="18" t="s">
        <v>806</v>
      </c>
      <c r="I35" s="18" t="s">
        <v>807</v>
      </c>
      <c r="J35" s="18" t="s">
        <v>808</v>
      </c>
      <c r="K35" s="19"/>
      <c r="L35" s="19"/>
      <c r="M35" s="18" t="s">
        <v>816</v>
      </c>
      <c r="N35" s="18" t="s">
        <v>63</v>
      </c>
      <c r="O35" s="18" t="s">
        <v>802</v>
      </c>
      <c r="P35" s="18" t="s">
        <v>810</v>
      </c>
      <c r="Q35" s="19"/>
      <c r="R35" s="18" t="s">
        <v>822</v>
      </c>
      <c r="S35" s="20"/>
      <c r="T35" s="20"/>
      <c r="U35" s="20"/>
      <c r="V35" s="18" t="s">
        <v>811</v>
      </c>
    </row>
    <row r="36" spans="1:22" x14ac:dyDescent="0.25">
      <c r="A36" s="18" t="s">
        <v>799</v>
      </c>
      <c r="B36" s="18" t="s">
        <v>800</v>
      </c>
      <c r="C36" s="18" t="s">
        <v>823</v>
      </c>
      <c r="D36" s="18" t="s">
        <v>802</v>
      </c>
      <c r="E36" s="18" t="s">
        <v>884</v>
      </c>
      <c r="F36" s="18" t="s">
        <v>800</v>
      </c>
      <c r="G36" s="18" t="s">
        <v>885</v>
      </c>
      <c r="H36" s="18" t="s">
        <v>806</v>
      </c>
      <c r="I36" s="18" t="s">
        <v>807</v>
      </c>
      <c r="J36" s="18" t="s">
        <v>808</v>
      </c>
      <c r="K36" s="19"/>
      <c r="L36" s="19"/>
      <c r="M36" s="18" t="s">
        <v>816</v>
      </c>
      <c r="N36" s="18" t="s">
        <v>63</v>
      </c>
      <c r="O36" s="18" t="s">
        <v>802</v>
      </c>
      <c r="P36" s="18" t="s">
        <v>810</v>
      </c>
      <c r="Q36" s="19"/>
      <c r="R36" s="18" t="s">
        <v>822</v>
      </c>
      <c r="S36" s="20"/>
      <c r="T36" s="20"/>
      <c r="U36" s="20"/>
      <c r="V36" s="18" t="s">
        <v>811</v>
      </c>
    </row>
    <row r="37" spans="1:22" x14ac:dyDescent="0.25">
      <c r="A37" s="18" t="s">
        <v>799</v>
      </c>
      <c r="B37" s="18" t="s">
        <v>800</v>
      </c>
      <c r="C37" s="18" t="s">
        <v>823</v>
      </c>
      <c r="D37" s="18" t="s">
        <v>802</v>
      </c>
      <c r="E37" s="18" t="s">
        <v>886</v>
      </c>
      <c r="F37" s="18" t="s">
        <v>800</v>
      </c>
      <c r="G37" s="18" t="s">
        <v>887</v>
      </c>
      <c r="H37" s="18" t="s">
        <v>806</v>
      </c>
      <c r="I37" s="18" t="s">
        <v>807</v>
      </c>
      <c r="J37" s="18" t="s">
        <v>808</v>
      </c>
      <c r="K37" s="19"/>
      <c r="L37" s="19"/>
      <c r="M37" s="18" t="s">
        <v>816</v>
      </c>
      <c r="N37" s="18" t="s">
        <v>63</v>
      </c>
      <c r="O37" s="18" t="s">
        <v>802</v>
      </c>
      <c r="P37" s="18" t="s">
        <v>810</v>
      </c>
      <c r="Q37" s="19"/>
      <c r="R37" s="18" t="s">
        <v>822</v>
      </c>
      <c r="S37" s="20"/>
      <c r="T37" s="20"/>
      <c r="U37" s="20"/>
      <c r="V37" s="18" t="s">
        <v>811</v>
      </c>
    </row>
    <row r="38" spans="1:22" x14ac:dyDescent="0.25">
      <c r="A38" s="18" t="s">
        <v>799</v>
      </c>
      <c r="B38" s="18" t="s">
        <v>800</v>
      </c>
      <c r="C38" s="18" t="s">
        <v>823</v>
      </c>
      <c r="D38" s="18" t="s">
        <v>802</v>
      </c>
      <c r="E38" s="18" t="s">
        <v>888</v>
      </c>
      <c r="F38" s="18" t="s">
        <v>800</v>
      </c>
      <c r="G38" s="18" t="s">
        <v>889</v>
      </c>
      <c r="H38" s="18" t="s">
        <v>806</v>
      </c>
      <c r="I38" s="18" t="s">
        <v>807</v>
      </c>
      <c r="J38" s="18" t="s">
        <v>808</v>
      </c>
      <c r="K38" s="19"/>
      <c r="L38" s="19"/>
      <c r="M38" s="18" t="s">
        <v>816</v>
      </c>
      <c r="N38" s="18" t="s">
        <v>38</v>
      </c>
      <c r="O38" s="18" t="s">
        <v>802</v>
      </c>
      <c r="P38" s="18" t="s">
        <v>810</v>
      </c>
      <c r="Q38" s="19"/>
      <c r="R38" s="18" t="s">
        <v>822</v>
      </c>
      <c r="S38" s="20"/>
      <c r="T38" s="20"/>
      <c r="U38" s="20"/>
      <c r="V38" s="18" t="s">
        <v>811</v>
      </c>
    </row>
    <row r="39" spans="1:22" x14ac:dyDescent="0.25">
      <c r="A39" s="18" t="s">
        <v>799</v>
      </c>
      <c r="B39" s="18" t="s">
        <v>800</v>
      </c>
      <c r="C39" s="18" t="s">
        <v>890</v>
      </c>
      <c r="D39" s="18" t="s">
        <v>802</v>
      </c>
      <c r="E39" s="18" t="s">
        <v>891</v>
      </c>
      <c r="F39" s="18" t="s">
        <v>892</v>
      </c>
      <c r="G39" s="18" t="s">
        <v>893</v>
      </c>
      <c r="H39" s="18" t="s">
        <v>806</v>
      </c>
      <c r="I39" s="18" t="s">
        <v>807</v>
      </c>
      <c r="J39" s="18" t="s">
        <v>808</v>
      </c>
      <c r="K39" s="19"/>
      <c r="L39" s="19"/>
      <c r="M39" s="18" t="s">
        <v>816</v>
      </c>
      <c r="N39" s="18" t="s">
        <v>63</v>
      </c>
      <c r="O39" s="18" t="s">
        <v>802</v>
      </c>
      <c r="P39" s="18" t="s">
        <v>810</v>
      </c>
      <c r="Q39" s="19"/>
      <c r="R39" s="18" t="s">
        <v>802</v>
      </c>
      <c r="S39" s="20"/>
      <c r="T39" s="20"/>
      <c r="U39" s="20"/>
      <c r="V39" s="18" t="s">
        <v>811</v>
      </c>
    </row>
    <row r="40" spans="1:22" x14ac:dyDescent="0.25">
      <c r="A40" s="18" t="s">
        <v>799</v>
      </c>
      <c r="B40" s="18" t="s">
        <v>800</v>
      </c>
      <c r="C40" s="18" t="s">
        <v>890</v>
      </c>
      <c r="D40" s="18" t="s">
        <v>802</v>
      </c>
      <c r="E40" s="18" t="s">
        <v>894</v>
      </c>
      <c r="F40" s="18" t="s">
        <v>895</v>
      </c>
      <c r="G40" s="18" t="s">
        <v>896</v>
      </c>
      <c r="H40" s="18" t="s">
        <v>806</v>
      </c>
      <c r="I40" s="18" t="s">
        <v>807</v>
      </c>
      <c r="J40" s="18" t="s">
        <v>808</v>
      </c>
      <c r="K40" s="19"/>
      <c r="L40" s="19"/>
      <c r="M40" s="18" t="s">
        <v>816</v>
      </c>
      <c r="N40" s="18" t="s">
        <v>63</v>
      </c>
      <c r="O40" s="18" t="s">
        <v>802</v>
      </c>
      <c r="P40" s="18" t="s">
        <v>810</v>
      </c>
      <c r="Q40" s="19"/>
      <c r="R40" s="18" t="s">
        <v>802</v>
      </c>
      <c r="S40" s="20"/>
      <c r="T40" s="20"/>
      <c r="U40" s="20"/>
      <c r="V40" s="18" t="s">
        <v>811</v>
      </c>
    </row>
    <row r="41" spans="1:22" x14ac:dyDescent="0.25">
      <c r="A41" s="18" t="s">
        <v>799</v>
      </c>
      <c r="B41" s="18" t="s">
        <v>800</v>
      </c>
      <c r="C41" s="18" t="s">
        <v>890</v>
      </c>
      <c r="D41" s="18" t="s">
        <v>802</v>
      </c>
      <c r="E41" s="18" t="s">
        <v>95</v>
      </c>
      <c r="F41" s="18" t="s">
        <v>897</v>
      </c>
      <c r="G41" s="18" t="s">
        <v>898</v>
      </c>
      <c r="H41" s="18" t="s">
        <v>806</v>
      </c>
      <c r="I41" s="18" t="s">
        <v>807</v>
      </c>
      <c r="J41" s="18" t="s">
        <v>808</v>
      </c>
      <c r="K41" s="19"/>
      <c r="L41" s="19"/>
      <c r="M41" s="18" t="s">
        <v>816</v>
      </c>
      <c r="N41" s="18" t="s">
        <v>63</v>
      </c>
      <c r="O41" s="18" t="s">
        <v>802</v>
      </c>
      <c r="P41" s="18" t="s">
        <v>810</v>
      </c>
      <c r="Q41" s="19"/>
      <c r="R41" s="18" t="s">
        <v>802</v>
      </c>
      <c r="S41" s="20"/>
      <c r="T41" s="20"/>
      <c r="U41" s="20"/>
      <c r="V41" s="18" t="s">
        <v>811</v>
      </c>
    </row>
    <row r="42" spans="1:22" x14ac:dyDescent="0.25">
      <c r="A42" s="18" t="s">
        <v>799</v>
      </c>
      <c r="B42" s="18" t="s">
        <v>800</v>
      </c>
      <c r="C42" s="18" t="s">
        <v>890</v>
      </c>
      <c r="D42" s="18" t="s">
        <v>802</v>
      </c>
      <c r="E42" s="18" t="s">
        <v>899</v>
      </c>
      <c r="F42" s="18" t="s">
        <v>900</v>
      </c>
      <c r="G42" s="18" t="s">
        <v>901</v>
      </c>
      <c r="H42" s="18" t="s">
        <v>806</v>
      </c>
      <c r="I42" s="18" t="s">
        <v>807</v>
      </c>
      <c r="J42" s="18" t="s">
        <v>808</v>
      </c>
      <c r="K42" s="19"/>
      <c r="L42" s="19"/>
      <c r="M42" s="18" t="s">
        <v>816</v>
      </c>
      <c r="N42" s="18" t="s">
        <v>63</v>
      </c>
      <c r="O42" s="18" t="s">
        <v>802</v>
      </c>
      <c r="P42" s="18" t="s">
        <v>810</v>
      </c>
      <c r="Q42" s="19"/>
      <c r="R42" s="18" t="s">
        <v>822</v>
      </c>
      <c r="S42" s="20"/>
      <c r="T42" s="20"/>
      <c r="U42" s="20"/>
      <c r="V42" s="18" t="s">
        <v>811</v>
      </c>
    </row>
    <row r="43" spans="1:22" x14ac:dyDescent="0.25">
      <c r="A43" s="18" t="s">
        <v>799</v>
      </c>
      <c r="B43" s="18" t="s">
        <v>800</v>
      </c>
      <c r="C43" s="18" t="s">
        <v>890</v>
      </c>
      <c r="D43" s="18" t="s">
        <v>802</v>
      </c>
      <c r="E43" s="18" t="s">
        <v>902</v>
      </c>
      <c r="F43" s="18" t="s">
        <v>800</v>
      </c>
      <c r="G43" s="18" t="s">
        <v>903</v>
      </c>
      <c r="H43" s="18" t="s">
        <v>806</v>
      </c>
      <c r="I43" s="18" t="s">
        <v>807</v>
      </c>
      <c r="J43" s="18" t="s">
        <v>808</v>
      </c>
      <c r="K43" s="19"/>
      <c r="L43" s="19"/>
      <c r="M43" s="18" t="s">
        <v>816</v>
      </c>
      <c r="N43" s="18" t="s">
        <v>63</v>
      </c>
      <c r="O43" s="18" t="s">
        <v>802</v>
      </c>
      <c r="P43" s="18" t="s">
        <v>810</v>
      </c>
      <c r="Q43" s="19"/>
      <c r="R43" s="18" t="s">
        <v>822</v>
      </c>
      <c r="S43" s="20"/>
      <c r="T43" s="20"/>
      <c r="U43" s="20"/>
      <c r="V43" s="18" t="s">
        <v>811</v>
      </c>
    </row>
    <row r="44" spans="1:22" x14ac:dyDescent="0.25">
      <c r="A44" s="18" t="s">
        <v>799</v>
      </c>
      <c r="B44" s="18" t="s">
        <v>800</v>
      </c>
      <c r="C44" s="18" t="s">
        <v>890</v>
      </c>
      <c r="D44" s="18" t="s">
        <v>802</v>
      </c>
      <c r="E44" s="18" t="s">
        <v>904</v>
      </c>
      <c r="F44" s="18" t="s">
        <v>800</v>
      </c>
      <c r="G44" s="18" t="s">
        <v>905</v>
      </c>
      <c r="H44" s="18" t="s">
        <v>806</v>
      </c>
      <c r="I44" s="18" t="s">
        <v>807</v>
      </c>
      <c r="J44" s="18" t="s">
        <v>808</v>
      </c>
      <c r="K44" s="19"/>
      <c r="L44" s="19"/>
      <c r="M44" s="18" t="s">
        <v>816</v>
      </c>
      <c r="N44" s="18" t="s">
        <v>63</v>
      </c>
      <c r="O44" s="18" t="s">
        <v>802</v>
      </c>
      <c r="P44" s="18" t="s">
        <v>810</v>
      </c>
      <c r="Q44" s="19"/>
      <c r="R44" s="18" t="s">
        <v>822</v>
      </c>
      <c r="S44" s="20"/>
      <c r="T44" s="20"/>
      <c r="U44" s="20"/>
      <c r="V44" s="18" t="s">
        <v>811</v>
      </c>
    </row>
    <row r="45" spans="1:22" x14ac:dyDescent="0.25">
      <c r="A45" s="18" t="s">
        <v>799</v>
      </c>
      <c r="B45" s="18" t="s">
        <v>800</v>
      </c>
      <c r="C45" s="18" t="s">
        <v>890</v>
      </c>
      <c r="D45" s="18" t="s">
        <v>802</v>
      </c>
      <c r="E45" s="18" t="s">
        <v>906</v>
      </c>
      <c r="F45" s="18" t="s">
        <v>800</v>
      </c>
      <c r="G45" s="18" t="s">
        <v>907</v>
      </c>
      <c r="H45" s="18" t="s">
        <v>806</v>
      </c>
      <c r="I45" s="18" t="s">
        <v>807</v>
      </c>
      <c r="J45" s="18" t="s">
        <v>808</v>
      </c>
      <c r="K45" s="19"/>
      <c r="L45" s="19"/>
      <c r="M45" s="18" t="s">
        <v>816</v>
      </c>
      <c r="N45" s="18" t="s">
        <v>63</v>
      </c>
      <c r="O45" s="18" t="s">
        <v>802</v>
      </c>
      <c r="P45" s="18" t="s">
        <v>810</v>
      </c>
      <c r="Q45" s="19"/>
      <c r="R45" s="18" t="s">
        <v>822</v>
      </c>
      <c r="S45" s="20"/>
      <c r="T45" s="20"/>
      <c r="U45" s="20"/>
      <c r="V45" s="18" t="s">
        <v>811</v>
      </c>
    </row>
    <row r="46" spans="1:22" x14ac:dyDescent="0.25">
      <c r="A46" s="18" t="s">
        <v>799</v>
      </c>
      <c r="B46" s="18" t="s">
        <v>800</v>
      </c>
      <c r="C46" s="18" t="s">
        <v>890</v>
      </c>
      <c r="D46" s="18" t="s">
        <v>802</v>
      </c>
      <c r="E46" s="18" t="s">
        <v>908</v>
      </c>
      <c r="F46" s="18" t="s">
        <v>800</v>
      </c>
      <c r="G46" s="18" t="s">
        <v>909</v>
      </c>
      <c r="H46" s="18" t="s">
        <v>806</v>
      </c>
      <c r="I46" s="18" t="s">
        <v>807</v>
      </c>
      <c r="J46" s="18" t="s">
        <v>808</v>
      </c>
      <c r="K46" s="19"/>
      <c r="L46" s="19"/>
      <c r="M46" s="18" t="s">
        <v>816</v>
      </c>
      <c r="N46" s="18" t="s">
        <v>63</v>
      </c>
      <c r="O46" s="18" t="s">
        <v>802</v>
      </c>
      <c r="P46" s="18" t="s">
        <v>810</v>
      </c>
      <c r="Q46" s="19"/>
      <c r="R46" s="18" t="s">
        <v>822</v>
      </c>
      <c r="S46" s="20"/>
      <c r="T46" s="20"/>
      <c r="U46" s="20"/>
      <c r="V46" s="18" t="s">
        <v>811</v>
      </c>
    </row>
    <row r="47" spans="1:22" x14ac:dyDescent="0.25">
      <c r="A47" s="18" t="s">
        <v>799</v>
      </c>
      <c r="B47" s="18" t="s">
        <v>800</v>
      </c>
      <c r="C47" s="18" t="s">
        <v>890</v>
      </c>
      <c r="D47" s="18" t="s">
        <v>802</v>
      </c>
      <c r="E47" s="18" t="s">
        <v>94</v>
      </c>
      <c r="F47" s="18" t="s">
        <v>800</v>
      </c>
      <c r="G47" s="18" t="s">
        <v>910</v>
      </c>
      <c r="H47" s="18" t="s">
        <v>806</v>
      </c>
      <c r="I47" s="18" t="s">
        <v>807</v>
      </c>
      <c r="J47" s="18" t="s">
        <v>808</v>
      </c>
      <c r="K47" s="19"/>
      <c r="L47" s="19"/>
      <c r="M47" s="18" t="s">
        <v>816</v>
      </c>
      <c r="N47" s="18" t="s">
        <v>63</v>
      </c>
      <c r="O47" s="18" t="s">
        <v>802</v>
      </c>
      <c r="P47" s="18" t="s">
        <v>810</v>
      </c>
      <c r="Q47" s="19"/>
      <c r="R47" s="18" t="s">
        <v>822</v>
      </c>
      <c r="S47" s="20"/>
      <c r="T47" s="20"/>
      <c r="U47" s="20"/>
      <c r="V47" s="18" t="s">
        <v>811</v>
      </c>
    </row>
    <row r="48" spans="1:22" x14ac:dyDescent="0.25">
      <c r="A48" s="18" t="s">
        <v>799</v>
      </c>
      <c r="B48" s="18" t="s">
        <v>800</v>
      </c>
      <c r="C48" s="18" t="s">
        <v>890</v>
      </c>
      <c r="D48" s="18" t="s">
        <v>802</v>
      </c>
      <c r="E48" s="18" t="s">
        <v>911</v>
      </c>
      <c r="F48" s="18" t="s">
        <v>800</v>
      </c>
      <c r="G48" s="18" t="s">
        <v>912</v>
      </c>
      <c r="H48" s="18" t="s">
        <v>806</v>
      </c>
      <c r="I48" s="18" t="s">
        <v>807</v>
      </c>
      <c r="J48" s="18" t="s">
        <v>808</v>
      </c>
      <c r="K48" s="19"/>
      <c r="L48" s="19"/>
      <c r="M48" s="18" t="s">
        <v>816</v>
      </c>
      <c r="N48" s="18" t="s">
        <v>63</v>
      </c>
      <c r="O48" s="18" t="s">
        <v>802</v>
      </c>
      <c r="P48" s="18" t="s">
        <v>810</v>
      </c>
      <c r="Q48" s="19"/>
      <c r="R48" s="18" t="s">
        <v>822</v>
      </c>
      <c r="S48" s="20"/>
      <c r="T48" s="20"/>
      <c r="U48" s="20"/>
      <c r="V48" s="18" t="s">
        <v>811</v>
      </c>
    </row>
    <row r="49" spans="1:22" x14ac:dyDescent="0.25">
      <c r="A49" s="18" t="s">
        <v>799</v>
      </c>
      <c r="B49" s="18" t="s">
        <v>800</v>
      </c>
      <c r="C49" s="18" t="s">
        <v>890</v>
      </c>
      <c r="D49" s="18" t="s">
        <v>802</v>
      </c>
      <c r="E49" s="18" t="s">
        <v>913</v>
      </c>
      <c r="F49" s="18" t="s">
        <v>800</v>
      </c>
      <c r="G49" s="18" t="s">
        <v>914</v>
      </c>
      <c r="H49" s="18" t="s">
        <v>806</v>
      </c>
      <c r="I49" s="18" t="s">
        <v>807</v>
      </c>
      <c r="J49" s="18" t="s">
        <v>808</v>
      </c>
      <c r="K49" s="19"/>
      <c r="L49" s="19"/>
      <c r="M49" s="18" t="s">
        <v>816</v>
      </c>
      <c r="N49" s="18" t="s">
        <v>63</v>
      </c>
      <c r="O49" s="18" t="s">
        <v>802</v>
      </c>
      <c r="P49" s="18" t="s">
        <v>810</v>
      </c>
      <c r="Q49" s="19"/>
      <c r="R49" s="18" t="s">
        <v>822</v>
      </c>
      <c r="S49" s="20"/>
      <c r="T49" s="20"/>
      <c r="U49" s="20"/>
      <c r="V49" s="18" t="s">
        <v>811</v>
      </c>
    </row>
    <row r="50" spans="1:22" x14ac:dyDescent="0.25">
      <c r="A50" s="18" t="s">
        <v>799</v>
      </c>
      <c r="B50" s="18" t="s">
        <v>800</v>
      </c>
      <c r="C50" s="18" t="s">
        <v>890</v>
      </c>
      <c r="D50" s="18" t="s">
        <v>802</v>
      </c>
      <c r="E50" s="18" t="s">
        <v>915</v>
      </c>
      <c r="F50" s="18" t="s">
        <v>800</v>
      </c>
      <c r="G50" s="18" t="s">
        <v>916</v>
      </c>
      <c r="H50" s="18" t="s">
        <v>806</v>
      </c>
      <c r="I50" s="18" t="s">
        <v>807</v>
      </c>
      <c r="J50" s="18" t="s">
        <v>808</v>
      </c>
      <c r="K50" s="19"/>
      <c r="L50" s="19"/>
      <c r="M50" s="18" t="s">
        <v>816</v>
      </c>
      <c r="N50" s="18" t="s">
        <v>63</v>
      </c>
      <c r="O50" s="18" t="s">
        <v>802</v>
      </c>
      <c r="P50" s="18" t="s">
        <v>810</v>
      </c>
      <c r="Q50" s="19"/>
      <c r="R50" s="18" t="s">
        <v>822</v>
      </c>
      <c r="S50" s="20"/>
      <c r="T50" s="20"/>
      <c r="U50" s="20"/>
      <c r="V50" s="18" t="s">
        <v>811</v>
      </c>
    </row>
    <row r="51" spans="1:22" x14ac:dyDescent="0.25">
      <c r="A51" s="18" t="s">
        <v>799</v>
      </c>
      <c r="B51" s="18" t="s">
        <v>800</v>
      </c>
      <c r="C51" s="18" t="s">
        <v>890</v>
      </c>
      <c r="D51" s="18" t="s">
        <v>802</v>
      </c>
      <c r="E51" s="18" t="s">
        <v>85</v>
      </c>
      <c r="F51" s="18" t="s">
        <v>800</v>
      </c>
      <c r="G51" s="18" t="s">
        <v>917</v>
      </c>
      <c r="H51" s="18" t="s">
        <v>806</v>
      </c>
      <c r="I51" s="18" t="s">
        <v>807</v>
      </c>
      <c r="J51" s="18" t="s">
        <v>808</v>
      </c>
      <c r="K51" s="19"/>
      <c r="L51" s="19"/>
      <c r="M51" s="18" t="s">
        <v>816</v>
      </c>
      <c r="N51" s="18" t="s">
        <v>63</v>
      </c>
      <c r="O51" s="18" t="s">
        <v>802</v>
      </c>
      <c r="P51" s="18" t="s">
        <v>810</v>
      </c>
      <c r="Q51" s="19"/>
      <c r="R51" s="18" t="s">
        <v>822</v>
      </c>
      <c r="S51" s="20"/>
      <c r="T51" s="20"/>
      <c r="U51" s="20"/>
      <c r="V51" s="18" t="s">
        <v>811</v>
      </c>
    </row>
    <row r="52" spans="1:22" x14ac:dyDescent="0.25">
      <c r="A52" s="18" t="s">
        <v>799</v>
      </c>
      <c r="B52" s="18" t="s">
        <v>800</v>
      </c>
      <c r="C52" s="18" t="s">
        <v>890</v>
      </c>
      <c r="D52" s="18" t="s">
        <v>802</v>
      </c>
      <c r="E52" s="18" t="s">
        <v>918</v>
      </c>
      <c r="F52" s="18" t="s">
        <v>800</v>
      </c>
      <c r="G52" s="18" t="s">
        <v>919</v>
      </c>
      <c r="H52" s="18" t="s">
        <v>806</v>
      </c>
      <c r="I52" s="18" t="s">
        <v>807</v>
      </c>
      <c r="J52" s="18" t="s">
        <v>808</v>
      </c>
      <c r="K52" s="19"/>
      <c r="L52" s="19"/>
      <c r="M52" s="18" t="s">
        <v>816</v>
      </c>
      <c r="N52" s="18" t="s">
        <v>63</v>
      </c>
      <c r="O52" s="18" t="s">
        <v>802</v>
      </c>
      <c r="P52" s="18" t="s">
        <v>810</v>
      </c>
      <c r="Q52" s="19"/>
      <c r="R52" s="18" t="s">
        <v>822</v>
      </c>
      <c r="S52" s="20"/>
      <c r="T52" s="20"/>
      <c r="U52" s="20"/>
      <c r="V52" s="18" t="s">
        <v>811</v>
      </c>
    </row>
    <row r="53" spans="1:22" x14ac:dyDescent="0.25">
      <c r="A53" s="18" t="s">
        <v>799</v>
      </c>
      <c r="B53" s="18" t="s">
        <v>800</v>
      </c>
      <c r="C53" s="18" t="s">
        <v>890</v>
      </c>
      <c r="D53" s="18" t="s">
        <v>802</v>
      </c>
      <c r="E53" s="18" t="s">
        <v>920</v>
      </c>
      <c r="F53" s="18" t="s">
        <v>800</v>
      </c>
      <c r="G53" s="18" t="s">
        <v>921</v>
      </c>
      <c r="H53" s="18" t="s">
        <v>806</v>
      </c>
      <c r="I53" s="18" t="s">
        <v>807</v>
      </c>
      <c r="J53" s="18" t="s">
        <v>808</v>
      </c>
      <c r="K53" s="19"/>
      <c r="L53" s="19"/>
      <c r="M53" s="18" t="s">
        <v>816</v>
      </c>
      <c r="N53" s="18" t="s">
        <v>63</v>
      </c>
      <c r="O53" s="18" t="s">
        <v>802</v>
      </c>
      <c r="P53" s="18" t="s">
        <v>810</v>
      </c>
      <c r="Q53" s="19"/>
      <c r="R53" s="18" t="s">
        <v>822</v>
      </c>
      <c r="S53" s="20"/>
      <c r="T53" s="20"/>
      <c r="U53" s="20"/>
      <c r="V53" s="18" t="s">
        <v>811</v>
      </c>
    </row>
    <row r="54" spans="1:22" x14ac:dyDescent="0.25">
      <c r="A54" s="18" t="s">
        <v>799</v>
      </c>
      <c r="B54" s="18" t="s">
        <v>800</v>
      </c>
      <c r="C54" s="18" t="s">
        <v>890</v>
      </c>
      <c r="D54" s="18" t="s">
        <v>802</v>
      </c>
      <c r="E54" s="18" t="s">
        <v>922</v>
      </c>
      <c r="F54" s="18" t="s">
        <v>800</v>
      </c>
      <c r="G54" s="18" t="s">
        <v>923</v>
      </c>
      <c r="H54" s="18" t="s">
        <v>806</v>
      </c>
      <c r="I54" s="18" t="s">
        <v>807</v>
      </c>
      <c r="J54" s="18" t="s">
        <v>808</v>
      </c>
      <c r="K54" s="19"/>
      <c r="L54" s="19"/>
      <c r="M54" s="18" t="s">
        <v>816</v>
      </c>
      <c r="N54" s="18" t="s">
        <v>63</v>
      </c>
      <c r="O54" s="18" t="s">
        <v>802</v>
      </c>
      <c r="P54" s="18" t="s">
        <v>810</v>
      </c>
      <c r="Q54" s="19"/>
      <c r="R54" s="18" t="s">
        <v>822</v>
      </c>
      <c r="S54" s="20"/>
      <c r="T54" s="20"/>
      <c r="U54" s="20"/>
      <c r="V54" s="18" t="s">
        <v>811</v>
      </c>
    </row>
    <row r="55" spans="1:22" x14ac:dyDescent="0.25">
      <c r="A55" s="18" t="s">
        <v>799</v>
      </c>
      <c r="B55" s="18" t="s">
        <v>800</v>
      </c>
      <c r="C55" s="18" t="s">
        <v>890</v>
      </c>
      <c r="D55" s="18" t="s">
        <v>802</v>
      </c>
      <c r="E55" s="18" t="s">
        <v>924</v>
      </c>
      <c r="F55" s="18" t="s">
        <v>800</v>
      </c>
      <c r="G55" s="18" t="s">
        <v>925</v>
      </c>
      <c r="H55" s="18" t="s">
        <v>806</v>
      </c>
      <c r="I55" s="18" t="s">
        <v>807</v>
      </c>
      <c r="J55" s="18" t="s">
        <v>808</v>
      </c>
      <c r="K55" s="19"/>
      <c r="L55" s="19"/>
      <c r="M55" s="18" t="s">
        <v>816</v>
      </c>
      <c r="N55" s="18" t="s">
        <v>63</v>
      </c>
      <c r="O55" s="18" t="s">
        <v>802</v>
      </c>
      <c r="P55" s="18" t="s">
        <v>810</v>
      </c>
      <c r="Q55" s="19"/>
      <c r="R55" s="18" t="s">
        <v>822</v>
      </c>
      <c r="S55" s="20"/>
      <c r="T55" s="20"/>
      <c r="U55" s="20"/>
      <c r="V55" s="18" t="s">
        <v>811</v>
      </c>
    </row>
    <row r="56" spans="1:22" x14ac:dyDescent="0.25">
      <c r="A56" s="18" t="s">
        <v>799</v>
      </c>
      <c r="B56" s="18" t="s">
        <v>800</v>
      </c>
      <c r="C56" s="18" t="s">
        <v>890</v>
      </c>
      <c r="D56" s="18" t="s">
        <v>802</v>
      </c>
      <c r="E56" s="18" t="s">
        <v>926</v>
      </c>
      <c r="F56" s="18" t="s">
        <v>800</v>
      </c>
      <c r="G56" s="18" t="s">
        <v>927</v>
      </c>
      <c r="H56" s="18" t="s">
        <v>806</v>
      </c>
      <c r="I56" s="18" t="s">
        <v>807</v>
      </c>
      <c r="J56" s="18" t="s">
        <v>808</v>
      </c>
      <c r="K56" s="19"/>
      <c r="L56" s="19"/>
      <c r="M56" s="18" t="s">
        <v>816</v>
      </c>
      <c r="N56" s="18" t="s">
        <v>63</v>
      </c>
      <c r="O56" s="18" t="s">
        <v>802</v>
      </c>
      <c r="P56" s="18" t="s">
        <v>810</v>
      </c>
      <c r="Q56" s="19"/>
      <c r="R56" s="18" t="s">
        <v>822</v>
      </c>
      <c r="S56" s="20"/>
      <c r="T56" s="20"/>
      <c r="U56" s="20"/>
      <c r="V56" s="18" t="s">
        <v>811</v>
      </c>
    </row>
    <row r="57" spans="1:22" x14ac:dyDescent="0.25">
      <c r="A57" s="18" t="s">
        <v>799</v>
      </c>
      <c r="B57" s="18" t="s">
        <v>800</v>
      </c>
      <c r="C57" s="18" t="s">
        <v>890</v>
      </c>
      <c r="D57" s="18" t="s">
        <v>802</v>
      </c>
      <c r="E57" s="18" t="s">
        <v>928</v>
      </c>
      <c r="F57" s="18" t="s">
        <v>800</v>
      </c>
      <c r="G57" s="18" t="s">
        <v>929</v>
      </c>
      <c r="H57" s="18" t="s">
        <v>806</v>
      </c>
      <c r="I57" s="18" t="s">
        <v>807</v>
      </c>
      <c r="J57" s="18" t="s">
        <v>808</v>
      </c>
      <c r="K57" s="19"/>
      <c r="L57" s="19"/>
      <c r="M57" s="18" t="s">
        <v>816</v>
      </c>
      <c r="N57" s="18" t="s">
        <v>63</v>
      </c>
      <c r="O57" s="18" t="s">
        <v>802</v>
      </c>
      <c r="P57" s="18" t="s">
        <v>810</v>
      </c>
      <c r="Q57" s="19"/>
      <c r="R57" s="18" t="s">
        <v>822</v>
      </c>
      <c r="S57" s="20"/>
      <c r="T57" s="20"/>
      <c r="U57" s="20"/>
      <c r="V57" s="18" t="s">
        <v>811</v>
      </c>
    </row>
    <row r="58" spans="1:22" x14ac:dyDescent="0.25">
      <c r="A58" s="18" t="s">
        <v>799</v>
      </c>
      <c r="B58" s="18" t="s">
        <v>800</v>
      </c>
      <c r="C58" s="18" t="s">
        <v>890</v>
      </c>
      <c r="D58" s="18" t="s">
        <v>802</v>
      </c>
      <c r="E58" s="18" t="s">
        <v>930</v>
      </c>
      <c r="F58" s="18" t="s">
        <v>800</v>
      </c>
      <c r="G58" s="18" t="s">
        <v>931</v>
      </c>
      <c r="H58" s="18" t="s">
        <v>806</v>
      </c>
      <c r="I58" s="18" t="s">
        <v>807</v>
      </c>
      <c r="J58" s="18" t="s">
        <v>808</v>
      </c>
      <c r="K58" s="19"/>
      <c r="L58" s="19"/>
      <c r="M58" s="18" t="s">
        <v>816</v>
      </c>
      <c r="N58" s="18" t="s">
        <v>63</v>
      </c>
      <c r="O58" s="18" t="s">
        <v>802</v>
      </c>
      <c r="P58" s="18" t="s">
        <v>810</v>
      </c>
      <c r="Q58" s="19"/>
      <c r="R58" s="18" t="s">
        <v>822</v>
      </c>
      <c r="S58" s="20"/>
      <c r="T58" s="20"/>
      <c r="U58" s="20"/>
      <c r="V58" s="18" t="s">
        <v>811</v>
      </c>
    </row>
    <row r="59" spans="1:22" x14ac:dyDescent="0.25">
      <c r="A59" s="18" t="s">
        <v>799</v>
      </c>
      <c r="B59" s="18" t="s">
        <v>800</v>
      </c>
      <c r="C59" s="18" t="s">
        <v>890</v>
      </c>
      <c r="D59" s="18" t="s">
        <v>802</v>
      </c>
      <c r="E59" s="18" t="s">
        <v>932</v>
      </c>
      <c r="F59" s="18" t="s">
        <v>800</v>
      </c>
      <c r="G59" s="18" t="s">
        <v>933</v>
      </c>
      <c r="H59" s="18" t="s">
        <v>806</v>
      </c>
      <c r="I59" s="18" t="s">
        <v>807</v>
      </c>
      <c r="J59" s="18" t="s">
        <v>808</v>
      </c>
      <c r="K59" s="19"/>
      <c r="L59" s="19"/>
      <c r="M59" s="18" t="s">
        <v>816</v>
      </c>
      <c r="N59" s="18" t="s">
        <v>63</v>
      </c>
      <c r="O59" s="18" t="s">
        <v>802</v>
      </c>
      <c r="P59" s="18" t="s">
        <v>810</v>
      </c>
      <c r="Q59" s="19"/>
      <c r="R59" s="18" t="s">
        <v>822</v>
      </c>
      <c r="S59" s="20"/>
      <c r="T59" s="20"/>
      <c r="U59" s="20"/>
      <c r="V59" s="18" t="s">
        <v>811</v>
      </c>
    </row>
    <row r="60" spans="1:22" x14ac:dyDescent="0.25">
      <c r="A60" s="18" t="s">
        <v>799</v>
      </c>
      <c r="B60" s="18" t="s">
        <v>800</v>
      </c>
      <c r="C60" s="18" t="s">
        <v>890</v>
      </c>
      <c r="D60" s="18" t="s">
        <v>802</v>
      </c>
      <c r="E60" s="18" t="s">
        <v>934</v>
      </c>
      <c r="F60" s="18" t="s">
        <v>800</v>
      </c>
      <c r="G60" s="18" t="s">
        <v>935</v>
      </c>
      <c r="H60" s="18" t="s">
        <v>806</v>
      </c>
      <c r="I60" s="18" t="s">
        <v>807</v>
      </c>
      <c r="J60" s="18" t="s">
        <v>808</v>
      </c>
      <c r="K60" s="19"/>
      <c r="L60" s="19"/>
      <c r="M60" s="18" t="s">
        <v>816</v>
      </c>
      <c r="N60" s="18" t="s">
        <v>63</v>
      </c>
      <c r="O60" s="18" t="s">
        <v>802</v>
      </c>
      <c r="P60" s="18" t="s">
        <v>810</v>
      </c>
      <c r="Q60" s="19"/>
      <c r="R60" s="18" t="s">
        <v>822</v>
      </c>
      <c r="S60" s="20"/>
      <c r="T60" s="20"/>
      <c r="U60" s="20"/>
      <c r="V60" s="18" t="s">
        <v>811</v>
      </c>
    </row>
    <row r="61" spans="1:22" x14ac:dyDescent="0.25">
      <c r="A61" s="18" t="s">
        <v>799</v>
      </c>
      <c r="B61" s="18" t="s">
        <v>800</v>
      </c>
      <c r="C61" s="18" t="s">
        <v>890</v>
      </c>
      <c r="D61" s="18" t="s">
        <v>802</v>
      </c>
      <c r="E61" s="18" t="s">
        <v>84</v>
      </c>
      <c r="F61" s="18" t="s">
        <v>800</v>
      </c>
      <c r="G61" s="18" t="s">
        <v>936</v>
      </c>
      <c r="H61" s="18" t="s">
        <v>806</v>
      </c>
      <c r="I61" s="18" t="s">
        <v>807</v>
      </c>
      <c r="J61" s="18" t="s">
        <v>808</v>
      </c>
      <c r="K61" s="19"/>
      <c r="L61" s="19"/>
      <c r="M61" s="18" t="s">
        <v>816</v>
      </c>
      <c r="N61" s="18" t="s">
        <v>63</v>
      </c>
      <c r="O61" s="18" t="s">
        <v>802</v>
      </c>
      <c r="P61" s="18" t="s">
        <v>810</v>
      </c>
      <c r="Q61" s="19"/>
      <c r="R61" s="18" t="s">
        <v>822</v>
      </c>
      <c r="S61" s="20"/>
      <c r="T61" s="20"/>
      <c r="U61" s="20"/>
      <c r="V61" s="18" t="s">
        <v>811</v>
      </c>
    </row>
    <row r="62" spans="1:22" x14ac:dyDescent="0.25">
      <c r="A62" s="18" t="s">
        <v>799</v>
      </c>
      <c r="B62" s="18" t="s">
        <v>800</v>
      </c>
      <c r="C62" s="18" t="s">
        <v>890</v>
      </c>
      <c r="D62" s="18" t="s">
        <v>802</v>
      </c>
      <c r="E62" s="18" t="s">
        <v>937</v>
      </c>
      <c r="F62" s="18" t="s">
        <v>800</v>
      </c>
      <c r="G62" s="18" t="s">
        <v>938</v>
      </c>
      <c r="H62" s="18" t="s">
        <v>806</v>
      </c>
      <c r="I62" s="18" t="s">
        <v>807</v>
      </c>
      <c r="J62" s="18" t="s">
        <v>808</v>
      </c>
      <c r="K62" s="19"/>
      <c r="L62" s="19"/>
      <c r="M62" s="18" t="s">
        <v>816</v>
      </c>
      <c r="N62" s="18" t="s">
        <v>63</v>
      </c>
      <c r="O62" s="18" t="s">
        <v>802</v>
      </c>
      <c r="P62" s="18" t="s">
        <v>810</v>
      </c>
      <c r="Q62" s="19"/>
      <c r="R62" s="18" t="s">
        <v>822</v>
      </c>
      <c r="S62" s="20"/>
      <c r="T62" s="20"/>
      <c r="U62" s="20"/>
      <c r="V62" s="18" t="s">
        <v>811</v>
      </c>
    </row>
    <row r="63" spans="1:22" x14ac:dyDescent="0.25">
      <c r="A63" s="18" t="s">
        <v>799</v>
      </c>
      <c r="B63" s="18" t="s">
        <v>800</v>
      </c>
      <c r="C63" s="18" t="s">
        <v>890</v>
      </c>
      <c r="D63" s="18" t="s">
        <v>802</v>
      </c>
      <c r="E63" s="18" t="s">
        <v>939</v>
      </c>
      <c r="F63" s="18" t="s">
        <v>800</v>
      </c>
      <c r="G63" s="18" t="s">
        <v>940</v>
      </c>
      <c r="H63" s="18" t="s">
        <v>806</v>
      </c>
      <c r="I63" s="18" t="s">
        <v>807</v>
      </c>
      <c r="J63" s="18" t="s">
        <v>808</v>
      </c>
      <c r="K63" s="19"/>
      <c r="L63" s="19"/>
      <c r="M63" s="18" t="s">
        <v>816</v>
      </c>
      <c r="N63" s="18" t="s">
        <v>63</v>
      </c>
      <c r="O63" s="18" t="s">
        <v>802</v>
      </c>
      <c r="P63" s="18" t="s">
        <v>810</v>
      </c>
      <c r="Q63" s="19"/>
      <c r="R63" s="18" t="s">
        <v>822</v>
      </c>
      <c r="S63" s="20"/>
      <c r="T63" s="20"/>
      <c r="U63" s="20"/>
      <c r="V63" s="18" t="s">
        <v>811</v>
      </c>
    </row>
    <row r="64" spans="1:22" x14ac:dyDescent="0.25">
      <c r="A64" s="18" t="s">
        <v>799</v>
      </c>
      <c r="B64" s="18" t="s">
        <v>800</v>
      </c>
      <c r="C64" s="18" t="s">
        <v>890</v>
      </c>
      <c r="D64" s="18" t="s">
        <v>802</v>
      </c>
      <c r="E64" s="18" t="s">
        <v>941</v>
      </c>
      <c r="F64" s="18" t="s">
        <v>800</v>
      </c>
      <c r="G64" s="18" t="s">
        <v>942</v>
      </c>
      <c r="H64" s="18" t="s">
        <v>806</v>
      </c>
      <c r="I64" s="18" t="s">
        <v>807</v>
      </c>
      <c r="J64" s="18" t="s">
        <v>808</v>
      </c>
      <c r="K64" s="19"/>
      <c r="L64" s="19"/>
      <c r="M64" s="18" t="s">
        <v>816</v>
      </c>
      <c r="N64" s="18" t="s">
        <v>63</v>
      </c>
      <c r="O64" s="18" t="s">
        <v>802</v>
      </c>
      <c r="P64" s="18" t="s">
        <v>810</v>
      </c>
      <c r="Q64" s="19"/>
      <c r="R64" s="18" t="s">
        <v>822</v>
      </c>
      <c r="S64" s="20"/>
      <c r="T64" s="20"/>
      <c r="U64" s="20"/>
      <c r="V64" s="18" t="s">
        <v>811</v>
      </c>
    </row>
    <row r="65" spans="1:22" x14ac:dyDescent="0.25">
      <c r="A65" s="18" t="s">
        <v>799</v>
      </c>
      <c r="B65" s="18" t="s">
        <v>800</v>
      </c>
      <c r="C65" s="18" t="s">
        <v>890</v>
      </c>
      <c r="D65" s="18" t="s">
        <v>802</v>
      </c>
      <c r="E65" s="18" t="s">
        <v>90</v>
      </c>
      <c r="F65" s="18" t="s">
        <v>800</v>
      </c>
      <c r="G65" s="18" t="s">
        <v>943</v>
      </c>
      <c r="H65" s="18" t="s">
        <v>806</v>
      </c>
      <c r="I65" s="18" t="s">
        <v>807</v>
      </c>
      <c r="J65" s="18" t="s">
        <v>808</v>
      </c>
      <c r="K65" s="19"/>
      <c r="L65" s="19"/>
      <c r="M65" s="18" t="s">
        <v>816</v>
      </c>
      <c r="N65" s="18" t="s">
        <v>63</v>
      </c>
      <c r="O65" s="18" t="s">
        <v>802</v>
      </c>
      <c r="P65" s="18" t="s">
        <v>810</v>
      </c>
      <c r="Q65" s="19"/>
      <c r="R65" s="18" t="s">
        <v>822</v>
      </c>
      <c r="S65" s="20"/>
      <c r="T65" s="20"/>
      <c r="U65" s="20"/>
      <c r="V65" s="18" t="s">
        <v>811</v>
      </c>
    </row>
    <row r="66" spans="1:22" x14ac:dyDescent="0.25">
      <c r="A66" s="18" t="s">
        <v>799</v>
      </c>
      <c r="B66" s="18" t="s">
        <v>800</v>
      </c>
      <c r="C66" s="18" t="s">
        <v>890</v>
      </c>
      <c r="D66" s="18" t="s">
        <v>802</v>
      </c>
      <c r="E66" s="18" t="s">
        <v>944</v>
      </c>
      <c r="F66" s="18" t="s">
        <v>800</v>
      </c>
      <c r="G66" s="18" t="s">
        <v>945</v>
      </c>
      <c r="H66" s="18" t="s">
        <v>806</v>
      </c>
      <c r="I66" s="18" t="s">
        <v>807</v>
      </c>
      <c r="J66" s="18" t="s">
        <v>808</v>
      </c>
      <c r="K66" s="19"/>
      <c r="L66" s="19"/>
      <c r="M66" s="18" t="s">
        <v>816</v>
      </c>
      <c r="N66" s="18" t="s">
        <v>63</v>
      </c>
      <c r="O66" s="18" t="s">
        <v>802</v>
      </c>
      <c r="P66" s="18" t="s">
        <v>810</v>
      </c>
      <c r="Q66" s="19"/>
      <c r="R66" s="18" t="s">
        <v>822</v>
      </c>
      <c r="S66" s="20"/>
      <c r="T66" s="20"/>
      <c r="U66" s="20"/>
      <c r="V66" s="18" t="s">
        <v>811</v>
      </c>
    </row>
    <row r="67" spans="1:22" x14ac:dyDescent="0.25">
      <c r="A67" s="18" t="s">
        <v>799</v>
      </c>
      <c r="B67" s="18" t="s">
        <v>800</v>
      </c>
      <c r="C67" s="18" t="s">
        <v>890</v>
      </c>
      <c r="D67" s="18" t="s">
        <v>802</v>
      </c>
      <c r="E67" s="18" t="s">
        <v>946</v>
      </c>
      <c r="F67" s="18" t="s">
        <v>800</v>
      </c>
      <c r="G67" s="18" t="s">
        <v>947</v>
      </c>
      <c r="H67" s="18" t="s">
        <v>806</v>
      </c>
      <c r="I67" s="18" t="s">
        <v>807</v>
      </c>
      <c r="J67" s="18" t="s">
        <v>808</v>
      </c>
      <c r="K67" s="19"/>
      <c r="L67" s="19"/>
      <c r="M67" s="18" t="s">
        <v>816</v>
      </c>
      <c r="N67" s="18" t="s">
        <v>63</v>
      </c>
      <c r="O67" s="18" t="s">
        <v>802</v>
      </c>
      <c r="P67" s="18" t="s">
        <v>810</v>
      </c>
      <c r="Q67" s="19"/>
      <c r="R67" s="18" t="s">
        <v>822</v>
      </c>
      <c r="S67" s="20"/>
      <c r="T67" s="20"/>
      <c r="U67" s="20"/>
      <c r="V67" s="18" t="s">
        <v>811</v>
      </c>
    </row>
    <row r="68" spans="1:22" x14ac:dyDescent="0.25">
      <c r="A68" s="18" t="s">
        <v>799</v>
      </c>
      <c r="B68" s="18" t="s">
        <v>800</v>
      </c>
      <c r="C68" s="18" t="s">
        <v>948</v>
      </c>
      <c r="D68" s="18" t="s">
        <v>802</v>
      </c>
      <c r="E68" s="18" t="s">
        <v>949</v>
      </c>
      <c r="F68" s="18" t="s">
        <v>950</v>
      </c>
      <c r="G68" s="18" t="s">
        <v>951</v>
      </c>
      <c r="H68" s="18" t="s">
        <v>806</v>
      </c>
      <c r="I68" s="18" t="s">
        <v>807</v>
      </c>
      <c r="J68" s="18" t="s">
        <v>808</v>
      </c>
      <c r="K68" s="19"/>
      <c r="L68" s="19"/>
      <c r="M68" s="18" t="s">
        <v>816</v>
      </c>
      <c r="N68" s="18" t="s">
        <v>63</v>
      </c>
      <c r="O68" s="18" t="s">
        <v>802</v>
      </c>
      <c r="P68" s="18" t="s">
        <v>810</v>
      </c>
      <c r="Q68" s="19"/>
      <c r="R68" s="18" t="s">
        <v>802</v>
      </c>
      <c r="S68" s="20"/>
      <c r="T68" s="20"/>
      <c r="U68" s="20"/>
      <c r="V68" s="18" t="s">
        <v>811</v>
      </c>
    </row>
    <row r="69" spans="1:22" x14ac:dyDescent="0.25">
      <c r="A69" s="18" t="s">
        <v>799</v>
      </c>
      <c r="B69" s="18" t="s">
        <v>800</v>
      </c>
      <c r="C69" s="18" t="s">
        <v>948</v>
      </c>
      <c r="D69" s="18" t="s">
        <v>802</v>
      </c>
      <c r="E69" s="18" t="s">
        <v>952</v>
      </c>
      <c r="F69" s="18" t="s">
        <v>800</v>
      </c>
      <c r="G69" s="18" t="s">
        <v>953</v>
      </c>
      <c r="H69" s="18" t="s">
        <v>806</v>
      </c>
      <c r="I69" s="18" t="s">
        <v>807</v>
      </c>
      <c r="J69" s="18" t="s">
        <v>808</v>
      </c>
      <c r="K69" s="19"/>
      <c r="L69" s="19"/>
      <c r="M69" s="18" t="s">
        <v>816</v>
      </c>
      <c r="N69" s="18" t="s">
        <v>63</v>
      </c>
      <c r="O69" s="18" t="s">
        <v>802</v>
      </c>
      <c r="P69" s="18" t="s">
        <v>810</v>
      </c>
      <c r="Q69" s="19"/>
      <c r="R69" s="18" t="s">
        <v>822</v>
      </c>
      <c r="S69" s="20"/>
      <c r="T69" s="20"/>
      <c r="U69" s="20"/>
      <c r="V69" s="18" t="s">
        <v>811</v>
      </c>
    </row>
    <row r="70" spans="1:22" x14ac:dyDescent="0.25">
      <c r="A70" s="18" t="s">
        <v>799</v>
      </c>
      <c r="B70" s="18" t="s">
        <v>800</v>
      </c>
      <c r="C70" s="18" t="s">
        <v>954</v>
      </c>
      <c r="D70" s="18" t="s">
        <v>802</v>
      </c>
      <c r="E70" s="18" t="s">
        <v>955</v>
      </c>
      <c r="F70" s="18" t="s">
        <v>956</v>
      </c>
      <c r="G70" s="18" t="s">
        <v>954</v>
      </c>
      <c r="H70" s="18" t="s">
        <v>806</v>
      </c>
      <c r="I70" s="18" t="s">
        <v>807</v>
      </c>
      <c r="J70" s="18" t="s">
        <v>808</v>
      </c>
      <c r="K70" s="19"/>
      <c r="L70" s="19"/>
      <c r="M70" s="18" t="s">
        <v>816</v>
      </c>
      <c r="N70" s="18" t="s">
        <v>63</v>
      </c>
      <c r="O70" s="18" t="s">
        <v>802</v>
      </c>
      <c r="P70" s="18" t="s">
        <v>810</v>
      </c>
      <c r="Q70" s="19"/>
      <c r="R70" s="18" t="s">
        <v>802</v>
      </c>
      <c r="S70" s="20"/>
      <c r="T70" s="20"/>
      <c r="U70" s="20"/>
      <c r="V70" s="18" t="s">
        <v>811</v>
      </c>
    </row>
    <row r="71" spans="1:22" x14ac:dyDescent="0.25">
      <c r="A71" s="18" t="s">
        <v>799</v>
      </c>
      <c r="B71" s="18" t="s">
        <v>800</v>
      </c>
      <c r="C71" s="18" t="s">
        <v>954</v>
      </c>
      <c r="D71" s="18" t="s">
        <v>802</v>
      </c>
      <c r="E71" s="18" t="s">
        <v>957</v>
      </c>
      <c r="F71" s="18" t="s">
        <v>800</v>
      </c>
      <c r="G71" s="18" t="s">
        <v>958</v>
      </c>
      <c r="H71" s="18" t="s">
        <v>806</v>
      </c>
      <c r="I71" s="18" t="s">
        <v>807</v>
      </c>
      <c r="J71" s="18" t="s">
        <v>808</v>
      </c>
      <c r="K71" s="19"/>
      <c r="L71" s="19"/>
      <c r="M71" s="18" t="s">
        <v>816</v>
      </c>
      <c r="N71" s="18" t="s">
        <v>63</v>
      </c>
      <c r="O71" s="18" t="s">
        <v>802</v>
      </c>
      <c r="P71" s="18" t="s">
        <v>810</v>
      </c>
      <c r="Q71" s="19"/>
      <c r="R71" s="18" t="s">
        <v>822</v>
      </c>
      <c r="S71" s="20"/>
      <c r="T71" s="20"/>
      <c r="U71" s="20"/>
      <c r="V71" s="18" t="s">
        <v>811</v>
      </c>
    </row>
    <row r="72" spans="1:22" x14ac:dyDescent="0.25">
      <c r="A72" s="18" t="s">
        <v>799</v>
      </c>
      <c r="B72" s="18" t="s">
        <v>800</v>
      </c>
      <c r="C72" s="18" t="s">
        <v>959</v>
      </c>
      <c r="D72" s="18" t="s">
        <v>802</v>
      </c>
      <c r="E72" s="18" t="s">
        <v>960</v>
      </c>
      <c r="F72" s="18" t="s">
        <v>961</v>
      </c>
      <c r="G72" s="18" t="s">
        <v>962</v>
      </c>
      <c r="H72" s="18" t="s">
        <v>806</v>
      </c>
      <c r="I72" s="18" t="s">
        <v>807</v>
      </c>
      <c r="J72" s="18" t="s">
        <v>808</v>
      </c>
      <c r="K72" s="19"/>
      <c r="L72" s="19"/>
      <c r="M72" s="18" t="s">
        <v>963</v>
      </c>
      <c r="N72" s="18" t="s">
        <v>63</v>
      </c>
      <c r="O72" s="18" t="s">
        <v>802</v>
      </c>
      <c r="P72" s="18" t="s">
        <v>810</v>
      </c>
      <c r="Q72" s="19"/>
      <c r="R72" s="18" t="s">
        <v>802</v>
      </c>
      <c r="S72" s="20"/>
      <c r="T72" s="20"/>
      <c r="U72" s="20"/>
      <c r="V72" s="18" t="s">
        <v>811</v>
      </c>
    </row>
    <row r="73" spans="1:22" x14ac:dyDescent="0.25">
      <c r="A73" s="18" t="s">
        <v>799</v>
      </c>
      <c r="B73" s="18" t="s">
        <v>800</v>
      </c>
      <c r="C73" s="18" t="s">
        <v>964</v>
      </c>
      <c r="D73" s="18" t="s">
        <v>802</v>
      </c>
      <c r="E73" s="18" t="s">
        <v>965</v>
      </c>
      <c r="F73" s="18" t="s">
        <v>966</v>
      </c>
      <c r="G73" s="18" t="s">
        <v>964</v>
      </c>
      <c r="H73" s="18" t="s">
        <v>806</v>
      </c>
      <c r="I73" s="18" t="s">
        <v>807</v>
      </c>
      <c r="J73" s="18" t="s">
        <v>808</v>
      </c>
      <c r="K73" s="19"/>
      <c r="L73" s="19"/>
      <c r="M73" s="18" t="s">
        <v>816</v>
      </c>
      <c r="N73" s="18" t="s">
        <v>63</v>
      </c>
      <c r="O73" s="18" t="s">
        <v>802</v>
      </c>
      <c r="P73" s="18" t="s">
        <v>810</v>
      </c>
      <c r="Q73" s="19"/>
      <c r="R73" s="18" t="s">
        <v>802</v>
      </c>
      <c r="S73" s="20"/>
      <c r="T73" s="20"/>
      <c r="U73" s="20"/>
      <c r="V73" s="18" t="s">
        <v>811</v>
      </c>
    </row>
    <row r="74" spans="1:22" x14ac:dyDescent="0.25">
      <c r="A74" s="18" t="s">
        <v>799</v>
      </c>
      <c r="B74" s="18" t="s">
        <v>800</v>
      </c>
      <c r="C74" s="18" t="s">
        <v>967</v>
      </c>
      <c r="D74" s="18" t="s">
        <v>802</v>
      </c>
      <c r="E74" s="18" t="s">
        <v>968</v>
      </c>
      <c r="F74" s="18" t="s">
        <v>969</v>
      </c>
      <c r="G74" s="18" t="s">
        <v>967</v>
      </c>
      <c r="H74" s="18" t="s">
        <v>806</v>
      </c>
      <c r="I74" s="18" t="s">
        <v>807</v>
      </c>
      <c r="J74" s="18" t="s">
        <v>808</v>
      </c>
      <c r="K74" s="19"/>
      <c r="L74" s="19"/>
      <c r="M74" s="18" t="s">
        <v>816</v>
      </c>
      <c r="N74" s="18" t="s">
        <v>63</v>
      </c>
      <c r="O74" s="18" t="s">
        <v>802</v>
      </c>
      <c r="P74" s="18" t="s">
        <v>810</v>
      </c>
      <c r="Q74" s="19"/>
      <c r="R74" s="18" t="s">
        <v>802</v>
      </c>
      <c r="S74" s="20"/>
      <c r="T74" s="20"/>
      <c r="U74" s="20"/>
      <c r="V74" s="18" t="s">
        <v>811</v>
      </c>
    </row>
    <row r="75" spans="1:22" x14ac:dyDescent="0.25">
      <c r="A75" s="18" t="s">
        <v>799</v>
      </c>
      <c r="B75" s="18" t="s">
        <v>800</v>
      </c>
      <c r="C75" s="18" t="s">
        <v>970</v>
      </c>
      <c r="D75" s="18" t="s">
        <v>802</v>
      </c>
      <c r="E75" s="18" t="s">
        <v>971</v>
      </c>
      <c r="F75" s="18" t="s">
        <v>972</v>
      </c>
      <c r="G75" s="18" t="s">
        <v>973</v>
      </c>
      <c r="H75" s="18" t="s">
        <v>806</v>
      </c>
      <c r="I75" s="18" t="s">
        <v>807</v>
      </c>
      <c r="J75" s="18" t="s">
        <v>808</v>
      </c>
      <c r="K75" s="19"/>
      <c r="L75" s="19"/>
      <c r="M75" s="18" t="s">
        <v>816</v>
      </c>
      <c r="N75" s="18" t="s">
        <v>63</v>
      </c>
      <c r="O75" s="18" t="s">
        <v>802</v>
      </c>
      <c r="P75" s="18" t="s">
        <v>810</v>
      </c>
      <c r="Q75" s="19"/>
      <c r="R75" s="18" t="s">
        <v>802</v>
      </c>
      <c r="S75" s="20"/>
      <c r="T75" s="20"/>
      <c r="U75" s="20"/>
      <c r="V75" s="18" t="s">
        <v>811</v>
      </c>
    </row>
    <row r="76" spans="1:22" x14ac:dyDescent="0.25">
      <c r="A76" s="18" t="s">
        <v>799</v>
      </c>
      <c r="B76" s="18" t="s">
        <v>800</v>
      </c>
      <c r="C76" s="18" t="s">
        <v>970</v>
      </c>
      <c r="D76" s="18" t="s">
        <v>802</v>
      </c>
      <c r="E76" s="18" t="s">
        <v>974</v>
      </c>
      <c r="F76" s="18" t="s">
        <v>975</v>
      </c>
      <c r="G76" s="18" t="s">
        <v>976</v>
      </c>
      <c r="H76" s="18" t="s">
        <v>806</v>
      </c>
      <c r="I76" s="18" t="s">
        <v>807</v>
      </c>
      <c r="J76" s="18" t="s">
        <v>808</v>
      </c>
      <c r="K76" s="19"/>
      <c r="L76" s="19"/>
      <c r="M76" s="18" t="s">
        <v>816</v>
      </c>
      <c r="N76" s="18" t="s">
        <v>63</v>
      </c>
      <c r="O76" s="18" t="s">
        <v>802</v>
      </c>
      <c r="P76" s="18" t="s">
        <v>810</v>
      </c>
      <c r="Q76" s="19"/>
      <c r="R76" s="18" t="s">
        <v>802</v>
      </c>
      <c r="S76" s="20"/>
      <c r="T76" s="20"/>
      <c r="U76" s="20"/>
      <c r="V76" s="18" t="s">
        <v>811</v>
      </c>
    </row>
    <row r="77" spans="1:22" x14ac:dyDescent="0.25">
      <c r="A77" s="18" t="s">
        <v>799</v>
      </c>
      <c r="B77" s="18" t="s">
        <v>800</v>
      </c>
      <c r="C77" s="18" t="s">
        <v>970</v>
      </c>
      <c r="D77" s="18" t="s">
        <v>802</v>
      </c>
      <c r="E77" s="18" t="s">
        <v>977</v>
      </c>
      <c r="F77" s="18" t="s">
        <v>978</v>
      </c>
      <c r="G77" s="18" t="s">
        <v>979</v>
      </c>
      <c r="H77" s="18" t="s">
        <v>806</v>
      </c>
      <c r="I77" s="18" t="s">
        <v>807</v>
      </c>
      <c r="J77" s="18" t="s">
        <v>808</v>
      </c>
      <c r="K77" s="19"/>
      <c r="L77" s="19"/>
      <c r="M77" s="18" t="s">
        <v>816</v>
      </c>
      <c r="N77" s="18" t="s">
        <v>63</v>
      </c>
      <c r="O77" s="18" t="s">
        <v>802</v>
      </c>
      <c r="P77" s="18" t="s">
        <v>810</v>
      </c>
      <c r="Q77" s="19"/>
      <c r="R77" s="18" t="s">
        <v>802</v>
      </c>
      <c r="S77" s="20"/>
      <c r="T77" s="20"/>
      <c r="U77" s="20"/>
      <c r="V77" s="18" t="s">
        <v>811</v>
      </c>
    </row>
    <row r="78" spans="1:22" x14ac:dyDescent="0.25">
      <c r="A78" s="18" t="s">
        <v>799</v>
      </c>
      <c r="B78" s="18" t="s">
        <v>800</v>
      </c>
      <c r="C78" s="18" t="s">
        <v>970</v>
      </c>
      <c r="D78" s="18" t="s">
        <v>802</v>
      </c>
      <c r="E78" s="18" t="s">
        <v>980</v>
      </c>
      <c r="F78" s="18" t="s">
        <v>981</v>
      </c>
      <c r="G78" s="18" t="s">
        <v>982</v>
      </c>
      <c r="H78" s="18" t="s">
        <v>806</v>
      </c>
      <c r="I78" s="18" t="s">
        <v>807</v>
      </c>
      <c r="J78" s="18" t="s">
        <v>808</v>
      </c>
      <c r="K78" s="19"/>
      <c r="L78" s="19"/>
      <c r="M78" s="18" t="s">
        <v>816</v>
      </c>
      <c r="N78" s="18" t="s">
        <v>63</v>
      </c>
      <c r="O78" s="18" t="s">
        <v>802</v>
      </c>
      <c r="P78" s="18" t="s">
        <v>810</v>
      </c>
      <c r="Q78" s="19"/>
      <c r="R78" s="18" t="s">
        <v>802</v>
      </c>
      <c r="S78" s="20"/>
      <c r="T78" s="20"/>
      <c r="U78" s="20"/>
      <c r="V78" s="18" t="s">
        <v>811</v>
      </c>
    </row>
    <row r="79" spans="1:22" x14ac:dyDescent="0.25">
      <c r="A79" s="18" t="s">
        <v>799</v>
      </c>
      <c r="B79" s="18" t="s">
        <v>800</v>
      </c>
      <c r="C79" s="18" t="s">
        <v>970</v>
      </c>
      <c r="D79" s="18" t="s">
        <v>802</v>
      </c>
      <c r="E79" s="18" t="s">
        <v>983</v>
      </c>
      <c r="F79" s="18" t="s">
        <v>984</v>
      </c>
      <c r="G79" s="18" t="s">
        <v>985</v>
      </c>
      <c r="H79" s="18" t="s">
        <v>806</v>
      </c>
      <c r="I79" s="18" t="s">
        <v>807</v>
      </c>
      <c r="J79" s="18" t="s">
        <v>808</v>
      </c>
      <c r="K79" s="19"/>
      <c r="L79" s="19"/>
      <c r="M79" s="18" t="s">
        <v>816</v>
      </c>
      <c r="N79" s="18" t="s">
        <v>63</v>
      </c>
      <c r="O79" s="18" t="s">
        <v>802</v>
      </c>
      <c r="P79" s="18" t="s">
        <v>810</v>
      </c>
      <c r="Q79" s="19"/>
      <c r="R79" s="18" t="s">
        <v>802</v>
      </c>
      <c r="S79" s="20"/>
      <c r="T79" s="20"/>
      <c r="U79" s="20"/>
      <c r="V79" s="18" t="s">
        <v>811</v>
      </c>
    </row>
    <row r="80" spans="1:22" x14ac:dyDescent="0.25">
      <c r="A80" s="18" t="s">
        <v>799</v>
      </c>
      <c r="B80" s="18" t="s">
        <v>800</v>
      </c>
      <c r="C80" s="18" t="s">
        <v>970</v>
      </c>
      <c r="D80" s="18" t="s">
        <v>802</v>
      </c>
      <c r="E80" s="18" t="s">
        <v>986</v>
      </c>
      <c r="F80" s="18" t="s">
        <v>987</v>
      </c>
      <c r="G80" s="18" t="s">
        <v>988</v>
      </c>
      <c r="H80" s="18" t="s">
        <v>806</v>
      </c>
      <c r="I80" s="18" t="s">
        <v>807</v>
      </c>
      <c r="J80" s="18" t="s">
        <v>808</v>
      </c>
      <c r="K80" s="19"/>
      <c r="L80" s="19"/>
      <c r="M80" s="18" t="s">
        <v>816</v>
      </c>
      <c r="N80" s="18" t="s">
        <v>63</v>
      </c>
      <c r="O80" s="18" t="s">
        <v>802</v>
      </c>
      <c r="P80" s="18" t="s">
        <v>810</v>
      </c>
      <c r="Q80" s="19"/>
      <c r="R80" s="18" t="s">
        <v>802</v>
      </c>
      <c r="S80" s="20"/>
      <c r="T80" s="20"/>
      <c r="U80" s="20"/>
      <c r="V80" s="18" t="s">
        <v>811</v>
      </c>
    </row>
    <row r="81" spans="1:22" x14ac:dyDescent="0.25">
      <c r="A81" s="18" t="s">
        <v>799</v>
      </c>
      <c r="B81" s="18" t="s">
        <v>800</v>
      </c>
      <c r="C81" s="18" t="s">
        <v>970</v>
      </c>
      <c r="D81" s="18" t="s">
        <v>802</v>
      </c>
      <c r="E81" s="18" t="s">
        <v>989</v>
      </c>
      <c r="F81" s="18" t="s">
        <v>990</v>
      </c>
      <c r="G81" s="18" t="s">
        <v>991</v>
      </c>
      <c r="H81" s="18" t="s">
        <v>806</v>
      </c>
      <c r="I81" s="18" t="s">
        <v>807</v>
      </c>
      <c r="J81" s="18" t="s">
        <v>808</v>
      </c>
      <c r="K81" s="19"/>
      <c r="L81" s="19"/>
      <c r="M81" s="18" t="s">
        <v>816</v>
      </c>
      <c r="N81" s="18" t="s">
        <v>63</v>
      </c>
      <c r="O81" s="18" t="s">
        <v>802</v>
      </c>
      <c r="P81" s="18" t="s">
        <v>810</v>
      </c>
      <c r="Q81" s="19"/>
      <c r="R81" s="18" t="s">
        <v>802</v>
      </c>
      <c r="S81" s="20"/>
      <c r="T81" s="20"/>
      <c r="U81" s="20"/>
      <c r="V81" s="18" t="s">
        <v>811</v>
      </c>
    </row>
    <row r="82" spans="1:22" x14ac:dyDescent="0.25">
      <c r="A82" s="18" t="s">
        <v>799</v>
      </c>
      <c r="B82" s="18" t="s">
        <v>800</v>
      </c>
      <c r="C82" s="18" t="s">
        <v>970</v>
      </c>
      <c r="D82" s="18" t="s">
        <v>802</v>
      </c>
      <c r="E82" s="18" t="s">
        <v>992</v>
      </c>
      <c r="F82" s="18" t="s">
        <v>800</v>
      </c>
      <c r="G82" s="18" t="s">
        <v>993</v>
      </c>
      <c r="H82" s="18" t="s">
        <v>806</v>
      </c>
      <c r="I82" s="18" t="s">
        <v>807</v>
      </c>
      <c r="J82" s="18" t="s">
        <v>808</v>
      </c>
      <c r="K82" s="19"/>
      <c r="L82" s="19"/>
      <c r="M82" s="18" t="s">
        <v>963</v>
      </c>
      <c r="N82" s="18" t="s">
        <v>63</v>
      </c>
      <c r="O82" s="18" t="s">
        <v>802</v>
      </c>
      <c r="P82" s="18" t="s">
        <v>810</v>
      </c>
      <c r="Q82" s="19"/>
      <c r="R82" s="18" t="s">
        <v>822</v>
      </c>
      <c r="S82" s="20"/>
      <c r="T82" s="20"/>
      <c r="U82" s="20"/>
      <c r="V82" s="18" t="s">
        <v>811</v>
      </c>
    </row>
    <row r="83" spans="1:22" x14ac:dyDescent="0.25">
      <c r="A83" s="18" t="s">
        <v>799</v>
      </c>
      <c r="B83" s="18" t="s">
        <v>800</v>
      </c>
      <c r="C83" s="18" t="s">
        <v>970</v>
      </c>
      <c r="D83" s="18" t="s">
        <v>802</v>
      </c>
      <c r="E83" s="18" t="s">
        <v>994</v>
      </c>
      <c r="F83" s="18" t="s">
        <v>800</v>
      </c>
      <c r="G83" s="18" t="s">
        <v>995</v>
      </c>
      <c r="H83" s="18" t="s">
        <v>806</v>
      </c>
      <c r="I83" s="18" t="s">
        <v>807</v>
      </c>
      <c r="J83" s="18" t="s">
        <v>808</v>
      </c>
      <c r="K83" s="19"/>
      <c r="L83" s="19"/>
      <c r="M83" s="18" t="s">
        <v>963</v>
      </c>
      <c r="N83" s="18" t="s">
        <v>63</v>
      </c>
      <c r="O83" s="18" t="s">
        <v>802</v>
      </c>
      <c r="P83" s="18" t="s">
        <v>810</v>
      </c>
      <c r="Q83" s="19"/>
      <c r="R83" s="18" t="s">
        <v>822</v>
      </c>
      <c r="S83" s="20"/>
      <c r="T83" s="20"/>
      <c r="U83" s="20"/>
      <c r="V83" s="18" t="s">
        <v>811</v>
      </c>
    </row>
    <row r="84" spans="1:22" x14ac:dyDescent="0.25">
      <c r="A84" s="18" t="s">
        <v>799</v>
      </c>
      <c r="B84" s="18" t="s">
        <v>800</v>
      </c>
      <c r="C84" s="18" t="s">
        <v>970</v>
      </c>
      <c r="D84" s="18" t="s">
        <v>802</v>
      </c>
      <c r="E84" s="18" t="s">
        <v>996</v>
      </c>
      <c r="F84" s="18" t="s">
        <v>800</v>
      </c>
      <c r="G84" s="18" t="s">
        <v>997</v>
      </c>
      <c r="H84" s="18" t="s">
        <v>806</v>
      </c>
      <c r="I84" s="18" t="s">
        <v>807</v>
      </c>
      <c r="J84" s="18" t="s">
        <v>808</v>
      </c>
      <c r="K84" s="19"/>
      <c r="L84" s="19"/>
      <c r="M84" s="18" t="s">
        <v>963</v>
      </c>
      <c r="N84" s="18" t="s">
        <v>63</v>
      </c>
      <c r="O84" s="18" t="s">
        <v>802</v>
      </c>
      <c r="P84" s="18" t="s">
        <v>810</v>
      </c>
      <c r="Q84" s="19"/>
      <c r="R84" s="18" t="s">
        <v>822</v>
      </c>
      <c r="S84" s="20"/>
      <c r="T84" s="20"/>
      <c r="U84" s="20"/>
      <c r="V84" s="18" t="s">
        <v>811</v>
      </c>
    </row>
    <row r="85" spans="1:22" x14ac:dyDescent="0.25">
      <c r="A85" s="18" t="s">
        <v>799</v>
      </c>
      <c r="B85" s="18" t="s">
        <v>800</v>
      </c>
      <c r="C85" s="18" t="s">
        <v>970</v>
      </c>
      <c r="D85" s="18" t="s">
        <v>802</v>
      </c>
      <c r="E85" s="18" t="s">
        <v>998</v>
      </c>
      <c r="F85" s="18" t="s">
        <v>800</v>
      </c>
      <c r="G85" s="18" t="s">
        <v>999</v>
      </c>
      <c r="H85" s="18" t="s">
        <v>806</v>
      </c>
      <c r="I85" s="18" t="s">
        <v>807</v>
      </c>
      <c r="J85" s="18" t="s">
        <v>808</v>
      </c>
      <c r="K85" s="19"/>
      <c r="L85" s="19"/>
      <c r="M85" s="18" t="s">
        <v>963</v>
      </c>
      <c r="N85" s="18" t="s">
        <v>63</v>
      </c>
      <c r="O85" s="18" t="s">
        <v>802</v>
      </c>
      <c r="P85" s="18" t="s">
        <v>810</v>
      </c>
      <c r="Q85" s="19"/>
      <c r="R85" s="18" t="s">
        <v>822</v>
      </c>
      <c r="S85" s="20"/>
      <c r="T85" s="20"/>
      <c r="U85" s="20"/>
      <c r="V85" s="18" t="s">
        <v>811</v>
      </c>
    </row>
    <row r="86" spans="1:22" x14ac:dyDescent="0.25">
      <c r="A86" s="18" t="s">
        <v>799</v>
      </c>
      <c r="B86" s="18" t="s">
        <v>800</v>
      </c>
      <c r="C86" s="18" t="s">
        <v>970</v>
      </c>
      <c r="D86" s="18" t="s">
        <v>802</v>
      </c>
      <c r="E86" s="18" t="s">
        <v>1000</v>
      </c>
      <c r="F86" s="18" t="s">
        <v>800</v>
      </c>
      <c r="G86" s="18" t="s">
        <v>1001</v>
      </c>
      <c r="H86" s="18" t="s">
        <v>806</v>
      </c>
      <c r="I86" s="18" t="s">
        <v>807</v>
      </c>
      <c r="J86" s="18" t="s">
        <v>808</v>
      </c>
      <c r="K86" s="19"/>
      <c r="L86" s="19"/>
      <c r="M86" s="18" t="s">
        <v>963</v>
      </c>
      <c r="N86" s="18" t="s">
        <v>63</v>
      </c>
      <c r="O86" s="18" t="s">
        <v>802</v>
      </c>
      <c r="P86" s="18" t="s">
        <v>810</v>
      </c>
      <c r="Q86" s="19"/>
      <c r="R86" s="18" t="s">
        <v>822</v>
      </c>
      <c r="S86" s="20"/>
      <c r="T86" s="20"/>
      <c r="U86" s="20"/>
      <c r="V86" s="18" t="s">
        <v>811</v>
      </c>
    </row>
    <row r="87" spans="1:22" x14ac:dyDescent="0.25">
      <c r="A87" s="18" t="s">
        <v>799</v>
      </c>
      <c r="B87" s="18" t="s">
        <v>800</v>
      </c>
      <c r="C87" s="18" t="s">
        <v>970</v>
      </c>
      <c r="D87" s="18" t="s">
        <v>802</v>
      </c>
      <c r="E87" s="18" t="s">
        <v>1002</v>
      </c>
      <c r="F87" s="18" t="s">
        <v>800</v>
      </c>
      <c r="G87" s="18" t="s">
        <v>1003</v>
      </c>
      <c r="H87" s="18" t="s">
        <v>806</v>
      </c>
      <c r="I87" s="18" t="s">
        <v>807</v>
      </c>
      <c r="J87" s="18" t="s">
        <v>808</v>
      </c>
      <c r="K87" s="19"/>
      <c r="L87" s="19"/>
      <c r="M87" s="18" t="s">
        <v>963</v>
      </c>
      <c r="N87" s="18" t="s">
        <v>63</v>
      </c>
      <c r="O87" s="18" t="s">
        <v>802</v>
      </c>
      <c r="P87" s="18" t="s">
        <v>810</v>
      </c>
      <c r="Q87" s="19"/>
      <c r="R87" s="18" t="s">
        <v>822</v>
      </c>
      <c r="S87" s="20"/>
      <c r="T87" s="20"/>
      <c r="U87" s="20"/>
      <c r="V87" s="18" t="s">
        <v>811</v>
      </c>
    </row>
    <row r="88" spans="1:22" x14ac:dyDescent="0.25">
      <c r="A88" s="18" t="s">
        <v>799</v>
      </c>
      <c r="B88" s="18" t="s">
        <v>800</v>
      </c>
      <c r="C88" s="18" t="s">
        <v>970</v>
      </c>
      <c r="D88" s="18" t="s">
        <v>802</v>
      </c>
      <c r="E88" s="18" t="s">
        <v>1004</v>
      </c>
      <c r="F88" s="18" t="s">
        <v>800</v>
      </c>
      <c r="G88" s="18" t="s">
        <v>1005</v>
      </c>
      <c r="H88" s="18" t="s">
        <v>806</v>
      </c>
      <c r="I88" s="18" t="s">
        <v>807</v>
      </c>
      <c r="J88" s="18" t="s">
        <v>808</v>
      </c>
      <c r="K88" s="19"/>
      <c r="L88" s="19"/>
      <c r="M88" s="18" t="s">
        <v>963</v>
      </c>
      <c r="N88" s="18" t="s">
        <v>63</v>
      </c>
      <c r="O88" s="18" t="s">
        <v>802</v>
      </c>
      <c r="P88" s="18" t="s">
        <v>810</v>
      </c>
      <c r="Q88" s="19"/>
      <c r="R88" s="18" t="s">
        <v>822</v>
      </c>
      <c r="S88" s="20"/>
      <c r="T88" s="20"/>
      <c r="U88" s="20"/>
      <c r="V88" s="18" t="s">
        <v>811</v>
      </c>
    </row>
    <row r="89" spans="1:22" x14ac:dyDescent="0.25">
      <c r="A89" s="18" t="s">
        <v>799</v>
      </c>
      <c r="B89" s="18" t="s">
        <v>800</v>
      </c>
      <c r="C89" s="18" t="s">
        <v>970</v>
      </c>
      <c r="D89" s="18" t="s">
        <v>802</v>
      </c>
      <c r="E89" s="18" t="s">
        <v>1006</v>
      </c>
      <c r="F89" s="18" t="s">
        <v>800</v>
      </c>
      <c r="G89" s="18" t="s">
        <v>1007</v>
      </c>
      <c r="H89" s="18" t="s">
        <v>806</v>
      </c>
      <c r="I89" s="18" t="s">
        <v>807</v>
      </c>
      <c r="J89" s="18" t="s">
        <v>808</v>
      </c>
      <c r="K89" s="19"/>
      <c r="L89" s="19"/>
      <c r="M89" s="18" t="s">
        <v>963</v>
      </c>
      <c r="N89" s="18" t="s">
        <v>63</v>
      </c>
      <c r="O89" s="18" t="s">
        <v>802</v>
      </c>
      <c r="P89" s="18" t="s">
        <v>810</v>
      </c>
      <c r="Q89" s="19"/>
      <c r="R89" s="18" t="s">
        <v>822</v>
      </c>
      <c r="S89" s="20"/>
      <c r="T89" s="20"/>
      <c r="U89" s="20"/>
      <c r="V89" s="18" t="s">
        <v>811</v>
      </c>
    </row>
    <row r="90" spans="1:22" x14ac:dyDescent="0.25">
      <c r="A90" s="18" t="s">
        <v>799</v>
      </c>
      <c r="B90" s="18" t="s">
        <v>800</v>
      </c>
      <c r="C90" s="18" t="s">
        <v>970</v>
      </c>
      <c r="D90" s="18" t="s">
        <v>802</v>
      </c>
      <c r="E90" s="18" t="s">
        <v>1008</v>
      </c>
      <c r="F90" s="18" t="s">
        <v>800</v>
      </c>
      <c r="G90" s="18" t="s">
        <v>1009</v>
      </c>
      <c r="H90" s="18" t="s">
        <v>806</v>
      </c>
      <c r="I90" s="18" t="s">
        <v>807</v>
      </c>
      <c r="J90" s="18" t="s">
        <v>808</v>
      </c>
      <c r="K90" s="19"/>
      <c r="L90" s="19"/>
      <c r="M90" s="18" t="s">
        <v>816</v>
      </c>
      <c r="N90" s="18" t="s">
        <v>63</v>
      </c>
      <c r="O90" s="18" t="s">
        <v>802</v>
      </c>
      <c r="P90" s="18" t="s">
        <v>810</v>
      </c>
      <c r="Q90" s="19"/>
      <c r="R90" s="18" t="s">
        <v>822</v>
      </c>
      <c r="S90" s="20"/>
      <c r="T90" s="20"/>
      <c r="U90" s="20"/>
      <c r="V90" s="18" t="s">
        <v>811</v>
      </c>
    </row>
    <row r="91" spans="1:22" x14ac:dyDescent="0.25">
      <c r="A91" s="18" t="s">
        <v>799</v>
      </c>
      <c r="B91" s="18" t="s">
        <v>800</v>
      </c>
      <c r="C91" s="18" t="s">
        <v>970</v>
      </c>
      <c r="D91" s="18" t="s">
        <v>802</v>
      </c>
      <c r="E91" s="18" t="s">
        <v>1010</v>
      </c>
      <c r="F91" s="18" t="s">
        <v>800</v>
      </c>
      <c r="G91" s="18" t="s">
        <v>1011</v>
      </c>
      <c r="H91" s="18" t="s">
        <v>806</v>
      </c>
      <c r="I91" s="18" t="s">
        <v>807</v>
      </c>
      <c r="J91" s="18" t="s">
        <v>808</v>
      </c>
      <c r="K91" s="19"/>
      <c r="L91" s="19"/>
      <c r="M91" s="18" t="s">
        <v>816</v>
      </c>
      <c r="N91" s="18" t="s">
        <v>63</v>
      </c>
      <c r="O91" s="18" t="s">
        <v>802</v>
      </c>
      <c r="P91" s="18" t="s">
        <v>810</v>
      </c>
      <c r="Q91" s="19"/>
      <c r="R91" s="18" t="s">
        <v>822</v>
      </c>
      <c r="S91" s="20"/>
      <c r="T91" s="20"/>
      <c r="U91" s="20"/>
      <c r="V91" s="18" t="s">
        <v>811</v>
      </c>
    </row>
    <row r="92" spans="1:22" x14ac:dyDescent="0.25">
      <c r="A92" s="18" t="s">
        <v>799</v>
      </c>
      <c r="B92" s="18" t="s">
        <v>800</v>
      </c>
      <c r="C92" s="18" t="s">
        <v>970</v>
      </c>
      <c r="D92" s="18" t="s">
        <v>802</v>
      </c>
      <c r="E92" s="18" t="s">
        <v>1012</v>
      </c>
      <c r="F92" s="18" t="s">
        <v>800</v>
      </c>
      <c r="G92" s="18" t="s">
        <v>1013</v>
      </c>
      <c r="H92" s="18" t="s">
        <v>806</v>
      </c>
      <c r="I92" s="18" t="s">
        <v>807</v>
      </c>
      <c r="J92" s="18" t="s">
        <v>808</v>
      </c>
      <c r="K92" s="19"/>
      <c r="L92" s="19"/>
      <c r="M92" s="18" t="s">
        <v>816</v>
      </c>
      <c r="N92" s="18" t="s">
        <v>63</v>
      </c>
      <c r="O92" s="18" t="s">
        <v>802</v>
      </c>
      <c r="P92" s="18" t="s">
        <v>810</v>
      </c>
      <c r="Q92" s="19"/>
      <c r="R92" s="18" t="s">
        <v>822</v>
      </c>
      <c r="S92" s="20"/>
      <c r="T92" s="20"/>
      <c r="U92" s="20"/>
      <c r="V92" s="18" t="s">
        <v>811</v>
      </c>
    </row>
    <row r="93" spans="1:22" x14ac:dyDescent="0.25">
      <c r="A93" s="18" t="s">
        <v>799</v>
      </c>
      <c r="B93" s="18" t="s">
        <v>800</v>
      </c>
      <c r="C93" s="18" t="s">
        <v>970</v>
      </c>
      <c r="D93" s="18" t="s">
        <v>802</v>
      </c>
      <c r="E93" s="18" t="s">
        <v>1014</v>
      </c>
      <c r="F93" s="18" t="s">
        <v>800</v>
      </c>
      <c r="G93" s="18" t="s">
        <v>1015</v>
      </c>
      <c r="H93" s="18" t="s">
        <v>806</v>
      </c>
      <c r="I93" s="18" t="s">
        <v>807</v>
      </c>
      <c r="J93" s="18" t="s">
        <v>808</v>
      </c>
      <c r="K93" s="19"/>
      <c r="L93" s="19"/>
      <c r="M93" s="18" t="s">
        <v>816</v>
      </c>
      <c r="N93" s="18" t="s">
        <v>63</v>
      </c>
      <c r="O93" s="18" t="s">
        <v>802</v>
      </c>
      <c r="P93" s="18" t="s">
        <v>810</v>
      </c>
      <c r="Q93" s="19"/>
      <c r="R93" s="18" t="s">
        <v>822</v>
      </c>
      <c r="S93" s="20"/>
      <c r="T93" s="20"/>
      <c r="U93" s="20"/>
      <c r="V93" s="18" t="s">
        <v>811</v>
      </c>
    </row>
    <row r="94" spans="1:22" x14ac:dyDescent="0.25">
      <c r="A94" s="18" t="s">
        <v>799</v>
      </c>
      <c r="B94" s="18" t="s">
        <v>800</v>
      </c>
      <c r="C94" s="18" t="s">
        <v>970</v>
      </c>
      <c r="D94" s="18" t="s">
        <v>802</v>
      </c>
      <c r="E94" s="18" t="s">
        <v>1016</v>
      </c>
      <c r="F94" s="18" t="s">
        <v>800</v>
      </c>
      <c r="G94" s="18" t="s">
        <v>1017</v>
      </c>
      <c r="H94" s="18" t="s">
        <v>806</v>
      </c>
      <c r="I94" s="18" t="s">
        <v>807</v>
      </c>
      <c r="J94" s="18" t="s">
        <v>808</v>
      </c>
      <c r="K94" s="19"/>
      <c r="L94" s="19"/>
      <c r="M94" s="18" t="s">
        <v>816</v>
      </c>
      <c r="N94" s="18" t="s">
        <v>63</v>
      </c>
      <c r="O94" s="18" t="s">
        <v>802</v>
      </c>
      <c r="P94" s="18" t="s">
        <v>810</v>
      </c>
      <c r="Q94" s="19"/>
      <c r="R94" s="18" t="s">
        <v>822</v>
      </c>
      <c r="S94" s="20"/>
      <c r="T94" s="20"/>
      <c r="U94" s="20"/>
      <c r="V94" s="18" t="s">
        <v>811</v>
      </c>
    </row>
    <row r="95" spans="1:22" x14ac:dyDescent="0.25">
      <c r="A95" s="18" t="s">
        <v>799</v>
      </c>
      <c r="B95" s="18" t="s">
        <v>800</v>
      </c>
      <c r="C95" s="18" t="s">
        <v>1018</v>
      </c>
      <c r="D95" s="18" t="s">
        <v>802</v>
      </c>
      <c r="E95" s="18" t="s">
        <v>1019</v>
      </c>
      <c r="F95" s="18" t="s">
        <v>1020</v>
      </c>
      <c r="G95" s="18" t="s">
        <v>1021</v>
      </c>
      <c r="H95" s="18" t="s">
        <v>806</v>
      </c>
      <c r="I95" s="18" t="s">
        <v>807</v>
      </c>
      <c r="J95" s="18" t="s">
        <v>808</v>
      </c>
      <c r="K95" s="19"/>
      <c r="L95" s="19"/>
      <c r="M95" s="18" t="s">
        <v>1022</v>
      </c>
      <c r="N95" s="18" t="s">
        <v>63</v>
      </c>
      <c r="O95" s="18" t="s">
        <v>802</v>
      </c>
      <c r="P95" s="18" t="s">
        <v>810</v>
      </c>
      <c r="Q95" s="19"/>
      <c r="R95" s="18" t="s">
        <v>802</v>
      </c>
      <c r="S95" s="20"/>
      <c r="T95" s="20"/>
      <c r="U95" s="20"/>
      <c r="V95" s="18" t="s">
        <v>811</v>
      </c>
    </row>
    <row r="96" spans="1:22" x14ac:dyDescent="0.25">
      <c r="A96" s="18" t="s">
        <v>799</v>
      </c>
      <c r="B96" s="18" t="s">
        <v>800</v>
      </c>
      <c r="C96" s="18" t="s">
        <v>1018</v>
      </c>
      <c r="D96" s="18" t="s">
        <v>802</v>
      </c>
      <c r="E96" s="18" t="s">
        <v>1023</v>
      </c>
      <c r="F96" s="18" t="s">
        <v>1024</v>
      </c>
      <c r="G96" s="18" t="s">
        <v>1025</v>
      </c>
      <c r="H96" s="18" t="s">
        <v>806</v>
      </c>
      <c r="I96" s="18" t="s">
        <v>807</v>
      </c>
      <c r="J96" s="18" t="s">
        <v>808</v>
      </c>
      <c r="K96" s="19"/>
      <c r="L96" s="19"/>
      <c r="M96" s="18" t="s">
        <v>1022</v>
      </c>
      <c r="N96" s="18" t="s">
        <v>63</v>
      </c>
      <c r="O96" s="18" t="s">
        <v>802</v>
      </c>
      <c r="P96" s="18" t="s">
        <v>810</v>
      </c>
      <c r="Q96" s="19"/>
      <c r="R96" s="18" t="s">
        <v>802</v>
      </c>
      <c r="S96" s="20"/>
      <c r="T96" s="20"/>
      <c r="U96" s="20"/>
      <c r="V96" s="18" t="s">
        <v>811</v>
      </c>
    </row>
    <row r="97" spans="1:22" x14ac:dyDescent="0.25">
      <c r="A97" s="18" t="s">
        <v>799</v>
      </c>
      <c r="B97" s="18" t="s">
        <v>800</v>
      </c>
      <c r="C97" s="18" t="s">
        <v>1026</v>
      </c>
      <c r="D97" s="18" t="s">
        <v>822</v>
      </c>
      <c r="E97" s="18" t="s">
        <v>1027</v>
      </c>
      <c r="F97" s="18" t="s">
        <v>1028</v>
      </c>
      <c r="G97" s="18" t="s">
        <v>1029</v>
      </c>
      <c r="H97" s="18" t="s">
        <v>806</v>
      </c>
      <c r="I97" s="18" t="s">
        <v>807</v>
      </c>
      <c r="J97" s="18" t="s">
        <v>808</v>
      </c>
      <c r="K97" s="19"/>
      <c r="L97" s="19"/>
      <c r="M97" s="18" t="s">
        <v>816</v>
      </c>
      <c r="N97" s="18" t="s">
        <v>63</v>
      </c>
      <c r="O97" s="18" t="s">
        <v>802</v>
      </c>
      <c r="P97" s="18" t="s">
        <v>810</v>
      </c>
      <c r="Q97" s="19"/>
      <c r="R97" s="18" t="s">
        <v>802</v>
      </c>
      <c r="S97" s="20"/>
      <c r="T97" s="20"/>
      <c r="U97" s="20"/>
      <c r="V97" s="18" t="s">
        <v>811</v>
      </c>
    </row>
    <row r="98" spans="1:22" x14ac:dyDescent="0.25">
      <c r="A98" s="18" t="s">
        <v>799</v>
      </c>
      <c r="B98" s="18" t="s">
        <v>800</v>
      </c>
      <c r="C98" s="18" t="s">
        <v>1026</v>
      </c>
      <c r="D98" s="18" t="s">
        <v>822</v>
      </c>
      <c r="E98" s="18" t="s">
        <v>1030</v>
      </c>
      <c r="F98" s="18" t="s">
        <v>800</v>
      </c>
      <c r="G98" s="18" t="s">
        <v>1031</v>
      </c>
      <c r="H98" s="18" t="s">
        <v>806</v>
      </c>
      <c r="I98" s="18" t="s">
        <v>807</v>
      </c>
      <c r="J98" s="18" t="s">
        <v>808</v>
      </c>
      <c r="K98" s="19"/>
      <c r="L98" s="19"/>
      <c r="M98" s="18" t="s">
        <v>816</v>
      </c>
      <c r="N98" s="18" t="s">
        <v>63</v>
      </c>
      <c r="O98" s="18" t="s">
        <v>802</v>
      </c>
      <c r="P98" s="18" t="s">
        <v>810</v>
      </c>
      <c r="Q98" s="19"/>
      <c r="R98" s="18" t="s">
        <v>802</v>
      </c>
      <c r="S98" s="20"/>
      <c r="T98" s="20"/>
      <c r="U98" s="20"/>
      <c r="V98" s="18" t="s">
        <v>811</v>
      </c>
    </row>
    <row r="99" spans="1:22" x14ac:dyDescent="0.25">
      <c r="A99" s="18" t="s">
        <v>799</v>
      </c>
      <c r="B99" s="18" t="s">
        <v>800</v>
      </c>
      <c r="C99" s="18" t="s">
        <v>1032</v>
      </c>
      <c r="D99" s="18" t="s">
        <v>802</v>
      </c>
      <c r="E99" s="18" t="s">
        <v>1033</v>
      </c>
      <c r="F99" s="18" t="s">
        <v>1034</v>
      </c>
      <c r="G99" s="18" t="s">
        <v>1035</v>
      </c>
      <c r="H99" s="18" t="s">
        <v>806</v>
      </c>
      <c r="I99" s="18" t="s">
        <v>807</v>
      </c>
      <c r="J99" s="18" t="s">
        <v>808</v>
      </c>
      <c r="K99" s="19"/>
      <c r="L99" s="19"/>
      <c r="M99" s="18" t="s">
        <v>809</v>
      </c>
      <c r="N99" s="18" t="s">
        <v>63</v>
      </c>
      <c r="O99" s="18" t="s">
        <v>802</v>
      </c>
      <c r="P99" s="18" t="s">
        <v>810</v>
      </c>
      <c r="Q99" s="19"/>
      <c r="R99" s="18" t="s">
        <v>802</v>
      </c>
      <c r="S99" s="20"/>
      <c r="T99" s="20"/>
      <c r="U99" s="20"/>
      <c r="V99" s="18" t="s">
        <v>811</v>
      </c>
    </row>
    <row r="100" spans="1:22" x14ac:dyDescent="0.25">
      <c r="A100" s="18" t="s">
        <v>799</v>
      </c>
      <c r="B100" s="18" t="s">
        <v>800</v>
      </c>
      <c r="C100" s="18" t="s">
        <v>1032</v>
      </c>
      <c r="D100" s="18" t="s">
        <v>802</v>
      </c>
      <c r="E100" s="18" t="s">
        <v>1036</v>
      </c>
      <c r="F100" s="18" t="s">
        <v>1037</v>
      </c>
      <c r="G100" s="18" t="s">
        <v>1038</v>
      </c>
      <c r="H100" s="18" t="s">
        <v>806</v>
      </c>
      <c r="I100" s="18" t="s">
        <v>807</v>
      </c>
      <c r="J100" s="18" t="s">
        <v>808</v>
      </c>
      <c r="K100" s="19"/>
      <c r="L100" s="19"/>
      <c r="M100" s="18" t="s">
        <v>809</v>
      </c>
      <c r="N100" s="18" t="s">
        <v>63</v>
      </c>
      <c r="O100" s="18" t="s">
        <v>802</v>
      </c>
      <c r="P100" s="18" t="s">
        <v>810</v>
      </c>
      <c r="Q100" s="19"/>
      <c r="R100" s="18" t="s">
        <v>802</v>
      </c>
      <c r="S100" s="20"/>
      <c r="T100" s="20"/>
      <c r="U100" s="20"/>
      <c r="V100" s="18" t="s">
        <v>811</v>
      </c>
    </row>
    <row r="101" spans="1:22" x14ac:dyDescent="0.25">
      <c r="A101" s="18" t="s">
        <v>799</v>
      </c>
      <c r="B101" s="18" t="s">
        <v>800</v>
      </c>
      <c r="C101" s="18" t="s">
        <v>1032</v>
      </c>
      <c r="D101" s="18" t="s">
        <v>802</v>
      </c>
      <c r="E101" s="18" t="s">
        <v>1039</v>
      </c>
      <c r="F101" s="18" t="s">
        <v>800</v>
      </c>
      <c r="G101" s="18" t="s">
        <v>1040</v>
      </c>
      <c r="H101" s="18" t="s">
        <v>806</v>
      </c>
      <c r="I101" s="18" t="s">
        <v>807</v>
      </c>
      <c r="J101" s="18" t="s">
        <v>808</v>
      </c>
      <c r="K101" s="19"/>
      <c r="L101" s="19"/>
      <c r="M101" s="18" t="s">
        <v>809</v>
      </c>
      <c r="N101" s="18" t="s">
        <v>63</v>
      </c>
      <c r="O101" s="18" t="s">
        <v>802</v>
      </c>
      <c r="P101" s="18" t="s">
        <v>810</v>
      </c>
      <c r="Q101" s="19"/>
      <c r="R101" s="18" t="s">
        <v>822</v>
      </c>
      <c r="S101" s="20"/>
      <c r="T101" s="20"/>
      <c r="U101" s="20"/>
      <c r="V101" s="18" t="s">
        <v>811</v>
      </c>
    </row>
    <row r="102" spans="1:22" x14ac:dyDescent="0.25">
      <c r="A102" s="18" t="s">
        <v>799</v>
      </c>
      <c r="B102" s="18" t="s">
        <v>800</v>
      </c>
      <c r="C102" s="18" t="s">
        <v>1032</v>
      </c>
      <c r="D102" s="18" t="s">
        <v>802</v>
      </c>
      <c r="E102" s="18" t="s">
        <v>1041</v>
      </c>
      <c r="F102" s="18" t="s">
        <v>800</v>
      </c>
      <c r="G102" s="18" t="s">
        <v>1042</v>
      </c>
      <c r="H102" s="18" t="s">
        <v>806</v>
      </c>
      <c r="I102" s="18" t="s">
        <v>807</v>
      </c>
      <c r="J102" s="18" t="s">
        <v>808</v>
      </c>
      <c r="K102" s="19"/>
      <c r="L102" s="19"/>
      <c r="M102" s="18" t="s">
        <v>809</v>
      </c>
      <c r="N102" s="18" t="s">
        <v>63</v>
      </c>
      <c r="O102" s="18" t="s">
        <v>802</v>
      </c>
      <c r="P102" s="18" t="s">
        <v>810</v>
      </c>
      <c r="Q102" s="19"/>
      <c r="R102" s="18" t="s">
        <v>822</v>
      </c>
      <c r="S102" s="20"/>
      <c r="T102" s="20"/>
      <c r="U102" s="20"/>
      <c r="V102" s="18" t="s">
        <v>811</v>
      </c>
    </row>
    <row r="103" spans="1:22" x14ac:dyDescent="0.25">
      <c r="A103" s="18" t="s">
        <v>799</v>
      </c>
      <c r="B103" s="18" t="s">
        <v>800</v>
      </c>
      <c r="C103" s="18" t="s">
        <v>1032</v>
      </c>
      <c r="D103" s="18" t="s">
        <v>802</v>
      </c>
      <c r="E103" s="18" t="s">
        <v>1043</v>
      </c>
      <c r="F103" s="18" t="s">
        <v>800</v>
      </c>
      <c r="G103" s="18" t="s">
        <v>1044</v>
      </c>
      <c r="H103" s="18" t="s">
        <v>806</v>
      </c>
      <c r="I103" s="18" t="s">
        <v>807</v>
      </c>
      <c r="J103" s="18" t="s">
        <v>808</v>
      </c>
      <c r="K103" s="19"/>
      <c r="L103" s="19"/>
      <c r="M103" s="18" t="s">
        <v>809</v>
      </c>
      <c r="N103" s="18" t="s">
        <v>63</v>
      </c>
      <c r="O103" s="18" t="s">
        <v>802</v>
      </c>
      <c r="P103" s="18" t="s">
        <v>810</v>
      </c>
      <c r="Q103" s="19"/>
      <c r="R103" s="18" t="s">
        <v>822</v>
      </c>
      <c r="S103" s="20"/>
      <c r="T103" s="20"/>
      <c r="U103" s="20"/>
      <c r="V103" s="18" t="s">
        <v>811</v>
      </c>
    </row>
    <row r="104" spans="1:22" x14ac:dyDescent="0.25">
      <c r="A104" s="18" t="s">
        <v>799</v>
      </c>
      <c r="B104" s="18" t="s">
        <v>800</v>
      </c>
      <c r="C104" s="18" t="s">
        <v>1032</v>
      </c>
      <c r="D104" s="18" t="s">
        <v>802</v>
      </c>
      <c r="E104" s="18" t="s">
        <v>1045</v>
      </c>
      <c r="F104" s="18" t="s">
        <v>800</v>
      </c>
      <c r="G104" s="18" t="s">
        <v>1046</v>
      </c>
      <c r="H104" s="18" t="s">
        <v>806</v>
      </c>
      <c r="I104" s="18" t="s">
        <v>807</v>
      </c>
      <c r="J104" s="18" t="s">
        <v>808</v>
      </c>
      <c r="K104" s="19"/>
      <c r="L104" s="19"/>
      <c r="M104" s="18" t="s">
        <v>809</v>
      </c>
      <c r="N104" s="18" t="s">
        <v>63</v>
      </c>
      <c r="O104" s="18" t="s">
        <v>802</v>
      </c>
      <c r="P104" s="18" t="s">
        <v>810</v>
      </c>
      <c r="Q104" s="19"/>
      <c r="R104" s="18" t="s">
        <v>822</v>
      </c>
      <c r="S104" s="20"/>
      <c r="T104" s="20"/>
      <c r="U104" s="20"/>
      <c r="V104" s="18" t="s">
        <v>811</v>
      </c>
    </row>
    <row r="105" spans="1:22" x14ac:dyDescent="0.25">
      <c r="A105" s="18" t="s">
        <v>799</v>
      </c>
      <c r="B105" s="18" t="s">
        <v>800</v>
      </c>
      <c r="C105" s="18" t="s">
        <v>1032</v>
      </c>
      <c r="D105" s="18" t="s">
        <v>802</v>
      </c>
      <c r="E105" s="18" t="s">
        <v>1047</v>
      </c>
      <c r="F105" s="18" t="s">
        <v>800</v>
      </c>
      <c r="G105" s="18" t="s">
        <v>1048</v>
      </c>
      <c r="H105" s="18" t="s">
        <v>806</v>
      </c>
      <c r="I105" s="18" t="s">
        <v>807</v>
      </c>
      <c r="J105" s="18" t="s">
        <v>808</v>
      </c>
      <c r="K105" s="19"/>
      <c r="L105" s="19"/>
      <c r="M105" s="18" t="s">
        <v>809</v>
      </c>
      <c r="N105" s="18" t="s">
        <v>63</v>
      </c>
      <c r="O105" s="18" t="s">
        <v>802</v>
      </c>
      <c r="P105" s="18" t="s">
        <v>810</v>
      </c>
      <c r="Q105" s="19"/>
      <c r="R105" s="18" t="s">
        <v>822</v>
      </c>
      <c r="S105" s="20"/>
      <c r="T105" s="20"/>
      <c r="U105" s="20"/>
      <c r="V105" s="18" t="s">
        <v>811</v>
      </c>
    </row>
    <row r="106" spans="1:22" x14ac:dyDescent="0.25">
      <c r="A106" s="18" t="s">
        <v>799</v>
      </c>
      <c r="B106" s="18" t="s">
        <v>800</v>
      </c>
      <c r="C106" s="18" t="s">
        <v>1032</v>
      </c>
      <c r="D106" s="18" t="s">
        <v>802</v>
      </c>
      <c r="E106" s="18" t="s">
        <v>1049</v>
      </c>
      <c r="F106" s="18" t="s">
        <v>800</v>
      </c>
      <c r="G106" s="18" t="s">
        <v>1050</v>
      </c>
      <c r="H106" s="18" t="s">
        <v>806</v>
      </c>
      <c r="I106" s="18" t="s">
        <v>807</v>
      </c>
      <c r="J106" s="18" t="s">
        <v>808</v>
      </c>
      <c r="K106" s="19"/>
      <c r="L106" s="19"/>
      <c r="M106" s="18" t="s">
        <v>809</v>
      </c>
      <c r="N106" s="18" t="s">
        <v>63</v>
      </c>
      <c r="O106" s="18" t="s">
        <v>802</v>
      </c>
      <c r="P106" s="18" t="s">
        <v>810</v>
      </c>
      <c r="Q106" s="19"/>
      <c r="R106" s="18" t="s">
        <v>822</v>
      </c>
      <c r="S106" s="20"/>
      <c r="T106" s="20"/>
      <c r="U106" s="20"/>
      <c r="V106" s="18" t="s">
        <v>811</v>
      </c>
    </row>
    <row r="107" spans="1:22" x14ac:dyDescent="0.25">
      <c r="A107" s="18" t="s">
        <v>799</v>
      </c>
      <c r="B107" s="18" t="s">
        <v>800</v>
      </c>
      <c r="C107" s="18" t="s">
        <v>1032</v>
      </c>
      <c r="D107" s="18" t="s">
        <v>802</v>
      </c>
      <c r="E107" s="18" t="s">
        <v>1051</v>
      </c>
      <c r="F107" s="18" t="s">
        <v>800</v>
      </c>
      <c r="G107" s="18" t="s">
        <v>1052</v>
      </c>
      <c r="H107" s="18" t="s">
        <v>806</v>
      </c>
      <c r="I107" s="18" t="s">
        <v>807</v>
      </c>
      <c r="J107" s="18" t="s">
        <v>808</v>
      </c>
      <c r="K107" s="19"/>
      <c r="L107" s="19"/>
      <c r="M107" s="18" t="s">
        <v>809</v>
      </c>
      <c r="N107" s="18" t="s">
        <v>63</v>
      </c>
      <c r="O107" s="18" t="s">
        <v>802</v>
      </c>
      <c r="P107" s="18" t="s">
        <v>810</v>
      </c>
      <c r="Q107" s="19"/>
      <c r="R107" s="18" t="s">
        <v>822</v>
      </c>
      <c r="S107" s="20"/>
      <c r="T107" s="20"/>
      <c r="U107" s="20"/>
      <c r="V107" s="18" t="s">
        <v>811</v>
      </c>
    </row>
    <row r="108" spans="1:22" x14ac:dyDescent="0.25">
      <c r="A108" s="18" t="s">
        <v>799</v>
      </c>
      <c r="B108" s="18" t="s">
        <v>800</v>
      </c>
      <c r="C108" s="18" t="s">
        <v>1053</v>
      </c>
      <c r="D108" s="18" t="s">
        <v>802</v>
      </c>
      <c r="E108" s="18" t="s">
        <v>1054</v>
      </c>
      <c r="F108" s="18" t="s">
        <v>800</v>
      </c>
      <c r="G108" s="18" t="s">
        <v>1055</v>
      </c>
      <c r="H108" s="18" t="s">
        <v>806</v>
      </c>
      <c r="I108" s="18" t="s">
        <v>807</v>
      </c>
      <c r="J108" s="18" t="s">
        <v>808</v>
      </c>
      <c r="K108" s="19"/>
      <c r="L108" s="19"/>
      <c r="M108" s="18" t="s">
        <v>1056</v>
      </c>
      <c r="N108" s="18" t="s">
        <v>63</v>
      </c>
      <c r="O108" s="18" t="s">
        <v>802</v>
      </c>
      <c r="P108" s="18" t="s">
        <v>810</v>
      </c>
      <c r="Q108" s="19"/>
      <c r="R108" s="18" t="s">
        <v>822</v>
      </c>
      <c r="S108" s="20"/>
      <c r="T108" s="20"/>
      <c r="U108" s="20"/>
      <c r="V108" s="18" t="s">
        <v>811</v>
      </c>
    </row>
    <row r="109" spans="1:22" x14ac:dyDescent="0.25">
      <c r="A109" s="18" t="s">
        <v>799</v>
      </c>
      <c r="B109" s="18" t="s">
        <v>800</v>
      </c>
      <c r="C109" s="18" t="s">
        <v>1057</v>
      </c>
      <c r="D109" s="18" t="s">
        <v>802</v>
      </c>
      <c r="E109" s="18" t="s">
        <v>1058</v>
      </c>
      <c r="F109" s="18" t="s">
        <v>1059</v>
      </c>
      <c r="G109" s="18" t="s">
        <v>1060</v>
      </c>
      <c r="H109" s="18" t="s">
        <v>806</v>
      </c>
      <c r="I109" s="18" t="s">
        <v>807</v>
      </c>
      <c r="J109" s="18" t="s">
        <v>808</v>
      </c>
      <c r="K109" s="19"/>
      <c r="L109" s="19"/>
      <c r="M109" s="18" t="s">
        <v>816</v>
      </c>
      <c r="N109" s="18" t="s">
        <v>63</v>
      </c>
      <c r="O109" s="18" t="s">
        <v>802</v>
      </c>
      <c r="P109" s="18" t="s">
        <v>810</v>
      </c>
      <c r="Q109" s="19"/>
      <c r="R109" s="18" t="s">
        <v>822</v>
      </c>
      <c r="S109" s="20"/>
      <c r="T109" s="20"/>
      <c r="U109" s="20"/>
      <c r="V109" s="18" t="s">
        <v>811</v>
      </c>
    </row>
    <row r="110" spans="1:22" x14ac:dyDescent="0.25">
      <c r="A110" s="18" t="s">
        <v>799</v>
      </c>
      <c r="B110" s="18" t="s">
        <v>800</v>
      </c>
      <c r="C110" s="18" t="s">
        <v>1061</v>
      </c>
      <c r="D110" s="18" t="s">
        <v>802</v>
      </c>
      <c r="E110" s="18" t="s">
        <v>1062</v>
      </c>
      <c r="F110" s="18" t="s">
        <v>1063</v>
      </c>
      <c r="G110" s="18" t="s">
        <v>1061</v>
      </c>
      <c r="H110" s="18" t="s">
        <v>806</v>
      </c>
      <c r="I110" s="18" t="s">
        <v>807</v>
      </c>
      <c r="J110" s="18" t="s">
        <v>808</v>
      </c>
      <c r="K110" s="19"/>
      <c r="L110" s="19"/>
      <c r="M110" s="18" t="s">
        <v>816</v>
      </c>
      <c r="N110" s="18" t="s">
        <v>63</v>
      </c>
      <c r="O110" s="18" t="s">
        <v>802</v>
      </c>
      <c r="P110" s="18" t="s">
        <v>810</v>
      </c>
      <c r="Q110" s="19"/>
      <c r="R110" s="18" t="s">
        <v>802</v>
      </c>
      <c r="S110" s="20"/>
      <c r="T110" s="20"/>
      <c r="U110" s="20"/>
      <c r="V110" s="18" t="s">
        <v>811</v>
      </c>
    </row>
    <row r="111" spans="1:22" x14ac:dyDescent="0.25">
      <c r="A111" s="18" t="s">
        <v>799</v>
      </c>
      <c r="B111" s="18" t="s">
        <v>800</v>
      </c>
      <c r="C111" s="18" t="s">
        <v>1064</v>
      </c>
      <c r="D111" s="18" t="s">
        <v>802</v>
      </c>
      <c r="E111" s="18" t="s">
        <v>1065</v>
      </c>
      <c r="F111" s="18" t="s">
        <v>800</v>
      </c>
      <c r="G111" s="18" t="s">
        <v>1066</v>
      </c>
      <c r="H111" s="18" t="s">
        <v>806</v>
      </c>
      <c r="I111" s="18" t="s">
        <v>807</v>
      </c>
      <c r="J111" s="18" t="s">
        <v>808</v>
      </c>
      <c r="K111" s="19"/>
      <c r="L111" s="19"/>
      <c r="M111" s="18" t="s">
        <v>963</v>
      </c>
      <c r="N111" s="18" t="s">
        <v>63</v>
      </c>
      <c r="O111" s="18" t="s">
        <v>802</v>
      </c>
      <c r="P111" s="18" t="s">
        <v>810</v>
      </c>
      <c r="Q111" s="19"/>
      <c r="R111" s="18" t="s">
        <v>822</v>
      </c>
      <c r="S111" s="20"/>
      <c r="T111" s="20"/>
      <c r="U111" s="20"/>
      <c r="V111" s="18" t="s">
        <v>811</v>
      </c>
    </row>
    <row r="112" spans="1:22" x14ac:dyDescent="0.25">
      <c r="A112" s="18" t="s">
        <v>799</v>
      </c>
      <c r="B112" s="18" t="s">
        <v>800</v>
      </c>
      <c r="C112" s="18" t="s">
        <v>1067</v>
      </c>
      <c r="D112" s="18" t="s">
        <v>802</v>
      </c>
      <c r="E112" s="18" t="s">
        <v>1068</v>
      </c>
      <c r="F112" s="18" t="s">
        <v>1069</v>
      </c>
      <c r="G112" s="18" t="s">
        <v>1067</v>
      </c>
      <c r="H112" s="18" t="s">
        <v>806</v>
      </c>
      <c r="I112" s="18" t="s">
        <v>807</v>
      </c>
      <c r="J112" s="18" t="s">
        <v>808</v>
      </c>
      <c r="K112" s="19"/>
      <c r="L112" s="19"/>
      <c r="M112" s="18" t="s">
        <v>809</v>
      </c>
      <c r="N112" s="18" t="s">
        <v>63</v>
      </c>
      <c r="O112" s="18" t="s">
        <v>802</v>
      </c>
      <c r="P112" s="18" t="s">
        <v>810</v>
      </c>
      <c r="Q112" s="19"/>
      <c r="R112" s="18" t="s">
        <v>802</v>
      </c>
      <c r="S112" s="20"/>
      <c r="T112" s="20"/>
      <c r="U112" s="20"/>
      <c r="V112" s="18" t="s">
        <v>811</v>
      </c>
    </row>
    <row r="113" spans="1:22" x14ac:dyDescent="0.25">
      <c r="A113" s="18" t="s">
        <v>799</v>
      </c>
      <c r="B113" s="18" t="s">
        <v>800</v>
      </c>
      <c r="C113" s="18" t="s">
        <v>1070</v>
      </c>
      <c r="D113" s="18" t="s">
        <v>802</v>
      </c>
      <c r="E113" s="18" t="s">
        <v>1071</v>
      </c>
      <c r="F113" s="18" t="s">
        <v>1072</v>
      </c>
      <c r="G113" s="18" t="s">
        <v>1070</v>
      </c>
      <c r="H113" s="18" t="s">
        <v>806</v>
      </c>
      <c r="I113" s="18" t="s">
        <v>807</v>
      </c>
      <c r="J113" s="18" t="s">
        <v>808</v>
      </c>
      <c r="K113" s="19"/>
      <c r="L113" s="19"/>
      <c r="M113" s="18" t="s">
        <v>809</v>
      </c>
      <c r="N113" s="18" t="s">
        <v>63</v>
      </c>
      <c r="O113" s="18" t="s">
        <v>802</v>
      </c>
      <c r="P113" s="18" t="s">
        <v>810</v>
      </c>
      <c r="Q113" s="19"/>
      <c r="R113" s="18" t="s">
        <v>802</v>
      </c>
      <c r="S113" s="20"/>
      <c r="T113" s="20"/>
      <c r="U113" s="20"/>
      <c r="V113" s="18" t="s">
        <v>811</v>
      </c>
    </row>
    <row r="114" spans="1:22" x14ac:dyDescent="0.25">
      <c r="A114" s="18" t="s">
        <v>799</v>
      </c>
      <c r="B114" s="18" t="s">
        <v>800</v>
      </c>
      <c r="C114" s="18" t="s">
        <v>1070</v>
      </c>
      <c r="D114" s="18" t="s">
        <v>802</v>
      </c>
      <c r="E114" s="18" t="s">
        <v>1073</v>
      </c>
      <c r="F114" s="18" t="s">
        <v>800</v>
      </c>
      <c r="G114" s="18" t="s">
        <v>1074</v>
      </c>
      <c r="H114" s="18" t="s">
        <v>806</v>
      </c>
      <c r="I114" s="18" t="s">
        <v>807</v>
      </c>
      <c r="J114" s="18" t="s">
        <v>808</v>
      </c>
      <c r="K114" s="19"/>
      <c r="L114" s="19"/>
      <c r="M114" s="18" t="s">
        <v>809</v>
      </c>
      <c r="N114" s="18" t="s">
        <v>63</v>
      </c>
      <c r="O114" s="18" t="s">
        <v>802</v>
      </c>
      <c r="P114" s="18" t="s">
        <v>810</v>
      </c>
      <c r="Q114" s="19"/>
      <c r="R114" s="18" t="s">
        <v>822</v>
      </c>
      <c r="S114" s="20"/>
      <c r="T114" s="20"/>
      <c r="U114" s="20"/>
      <c r="V114" s="18" t="s">
        <v>811</v>
      </c>
    </row>
    <row r="115" spans="1:22" x14ac:dyDescent="0.25">
      <c r="A115" s="18" t="s">
        <v>799</v>
      </c>
      <c r="B115" s="18" t="s">
        <v>800</v>
      </c>
      <c r="C115" s="18" t="s">
        <v>1075</v>
      </c>
      <c r="D115" s="18" t="s">
        <v>802</v>
      </c>
      <c r="E115" s="18" t="s">
        <v>1076</v>
      </c>
      <c r="F115" s="18" t="s">
        <v>1077</v>
      </c>
      <c r="G115" s="18" t="s">
        <v>1075</v>
      </c>
      <c r="H115" s="18" t="s">
        <v>806</v>
      </c>
      <c r="I115" s="18" t="s">
        <v>807</v>
      </c>
      <c r="J115" s="18" t="s">
        <v>808</v>
      </c>
      <c r="K115" s="19"/>
      <c r="L115" s="19"/>
      <c r="M115" s="18" t="s">
        <v>809</v>
      </c>
      <c r="N115" s="18" t="s">
        <v>63</v>
      </c>
      <c r="O115" s="18" t="s">
        <v>802</v>
      </c>
      <c r="P115" s="18" t="s">
        <v>810</v>
      </c>
      <c r="Q115" s="19"/>
      <c r="R115" s="18" t="s">
        <v>802</v>
      </c>
      <c r="S115" s="20"/>
      <c r="T115" s="20"/>
      <c r="U115" s="20"/>
      <c r="V115" s="18" t="s">
        <v>811</v>
      </c>
    </row>
    <row r="116" spans="1:22" x14ac:dyDescent="0.25">
      <c r="A116" s="18" t="s">
        <v>799</v>
      </c>
      <c r="B116" s="18" t="s">
        <v>800</v>
      </c>
      <c r="C116" s="18" t="s">
        <v>1078</v>
      </c>
      <c r="D116" s="18" t="s">
        <v>802</v>
      </c>
      <c r="E116" s="18" t="s">
        <v>1079</v>
      </c>
      <c r="F116" s="18" t="s">
        <v>1080</v>
      </c>
      <c r="G116" s="18" t="s">
        <v>1081</v>
      </c>
      <c r="H116" s="18" t="s">
        <v>806</v>
      </c>
      <c r="I116" s="18" t="s">
        <v>807</v>
      </c>
      <c r="J116" s="18" t="s">
        <v>808</v>
      </c>
      <c r="K116" s="19"/>
      <c r="L116" s="19"/>
      <c r="M116" s="18" t="s">
        <v>816</v>
      </c>
      <c r="N116" s="18" t="s">
        <v>63</v>
      </c>
      <c r="O116" s="18" t="s">
        <v>802</v>
      </c>
      <c r="P116" s="18" t="s">
        <v>810</v>
      </c>
      <c r="Q116" s="19"/>
      <c r="R116" s="18" t="s">
        <v>802</v>
      </c>
      <c r="S116" s="20"/>
      <c r="T116" s="20"/>
      <c r="U116" s="20"/>
      <c r="V116" s="18" t="s">
        <v>811</v>
      </c>
    </row>
    <row r="117" spans="1:22" x14ac:dyDescent="0.25">
      <c r="A117" s="18" t="s">
        <v>799</v>
      </c>
      <c r="B117" s="18" t="s">
        <v>800</v>
      </c>
      <c r="C117" s="18" t="s">
        <v>1078</v>
      </c>
      <c r="D117" s="18" t="s">
        <v>802</v>
      </c>
      <c r="E117" s="18" t="s">
        <v>1082</v>
      </c>
      <c r="F117" s="18" t="s">
        <v>1083</v>
      </c>
      <c r="G117" s="18" t="s">
        <v>1084</v>
      </c>
      <c r="H117" s="18" t="s">
        <v>806</v>
      </c>
      <c r="I117" s="18" t="s">
        <v>807</v>
      </c>
      <c r="J117" s="18" t="s">
        <v>808</v>
      </c>
      <c r="K117" s="19"/>
      <c r="L117" s="19"/>
      <c r="M117" s="18" t="s">
        <v>816</v>
      </c>
      <c r="N117" s="18" t="s">
        <v>63</v>
      </c>
      <c r="O117" s="18" t="s">
        <v>802</v>
      </c>
      <c r="P117" s="18" t="s">
        <v>810</v>
      </c>
      <c r="Q117" s="19"/>
      <c r="R117" s="18" t="s">
        <v>802</v>
      </c>
      <c r="S117" s="20"/>
      <c r="T117" s="20"/>
      <c r="U117" s="20"/>
      <c r="V117" s="18" t="s">
        <v>811</v>
      </c>
    </row>
    <row r="118" spans="1:22" x14ac:dyDescent="0.25">
      <c r="A118" s="18" t="s">
        <v>799</v>
      </c>
      <c r="B118" s="18" t="s">
        <v>800</v>
      </c>
      <c r="C118" s="18" t="s">
        <v>1078</v>
      </c>
      <c r="D118" s="18" t="s">
        <v>802</v>
      </c>
      <c r="E118" s="18" t="s">
        <v>1085</v>
      </c>
      <c r="F118" s="18" t="s">
        <v>1086</v>
      </c>
      <c r="G118" s="18" t="s">
        <v>1087</v>
      </c>
      <c r="H118" s="18" t="s">
        <v>806</v>
      </c>
      <c r="I118" s="18" t="s">
        <v>807</v>
      </c>
      <c r="J118" s="18" t="s">
        <v>808</v>
      </c>
      <c r="K118" s="19"/>
      <c r="L118" s="19"/>
      <c r="M118" s="18" t="s">
        <v>816</v>
      </c>
      <c r="N118" s="18" t="s">
        <v>63</v>
      </c>
      <c r="O118" s="18" t="s">
        <v>802</v>
      </c>
      <c r="P118" s="18" t="s">
        <v>810</v>
      </c>
      <c r="Q118" s="19"/>
      <c r="R118" s="18" t="s">
        <v>802</v>
      </c>
      <c r="S118" s="20"/>
      <c r="T118" s="20"/>
      <c r="U118" s="20"/>
      <c r="V118" s="18" t="s">
        <v>811</v>
      </c>
    </row>
    <row r="119" spans="1:22" x14ac:dyDescent="0.25">
      <c r="A119" s="18" t="s">
        <v>799</v>
      </c>
      <c r="B119" s="18" t="s">
        <v>800</v>
      </c>
      <c r="C119" s="18" t="s">
        <v>1088</v>
      </c>
      <c r="D119" s="18" t="s">
        <v>802</v>
      </c>
      <c r="E119" s="18" t="s">
        <v>1089</v>
      </c>
      <c r="F119" s="18" t="s">
        <v>1090</v>
      </c>
      <c r="G119" s="18" t="s">
        <v>1091</v>
      </c>
      <c r="H119" s="18" t="s">
        <v>806</v>
      </c>
      <c r="I119" s="18" t="s">
        <v>807</v>
      </c>
      <c r="J119" s="18" t="s">
        <v>808</v>
      </c>
      <c r="K119" s="19"/>
      <c r="L119" s="19"/>
      <c r="M119" s="18" t="s">
        <v>816</v>
      </c>
      <c r="N119" s="18" t="s">
        <v>63</v>
      </c>
      <c r="O119" s="18" t="s">
        <v>802</v>
      </c>
      <c r="P119" s="18" t="s">
        <v>810</v>
      </c>
      <c r="Q119" s="19"/>
      <c r="R119" s="18" t="s">
        <v>802</v>
      </c>
      <c r="S119" s="20"/>
      <c r="T119" s="20"/>
      <c r="U119" s="20"/>
      <c r="V119" s="18" t="s">
        <v>811</v>
      </c>
    </row>
    <row r="120" spans="1:22" x14ac:dyDescent="0.25">
      <c r="A120" s="18" t="s">
        <v>799</v>
      </c>
      <c r="B120" s="18" t="s">
        <v>800</v>
      </c>
      <c r="C120" s="18" t="s">
        <v>1088</v>
      </c>
      <c r="D120" s="18" t="s">
        <v>802</v>
      </c>
      <c r="E120" s="18" t="s">
        <v>1092</v>
      </c>
      <c r="F120" s="18" t="s">
        <v>1093</v>
      </c>
      <c r="G120" s="18" t="s">
        <v>1094</v>
      </c>
      <c r="H120" s="18" t="s">
        <v>806</v>
      </c>
      <c r="I120" s="18" t="s">
        <v>807</v>
      </c>
      <c r="J120" s="18" t="s">
        <v>808</v>
      </c>
      <c r="K120" s="19"/>
      <c r="L120" s="19"/>
      <c r="M120" s="18" t="s">
        <v>816</v>
      </c>
      <c r="N120" s="18" t="s">
        <v>63</v>
      </c>
      <c r="O120" s="18" t="s">
        <v>802</v>
      </c>
      <c r="P120" s="18" t="s">
        <v>810</v>
      </c>
      <c r="Q120" s="19"/>
      <c r="R120" s="18" t="s">
        <v>802</v>
      </c>
      <c r="S120" s="20"/>
      <c r="T120" s="20"/>
      <c r="U120" s="20"/>
      <c r="V120" s="18" t="s">
        <v>811</v>
      </c>
    </row>
    <row r="121" spans="1:22" x14ac:dyDescent="0.25">
      <c r="A121" s="18" t="s">
        <v>799</v>
      </c>
      <c r="B121" s="18" t="s">
        <v>800</v>
      </c>
      <c r="C121" s="18" t="s">
        <v>1088</v>
      </c>
      <c r="D121" s="18" t="s">
        <v>802</v>
      </c>
      <c r="E121" s="18" t="s">
        <v>1095</v>
      </c>
      <c r="F121" s="18" t="s">
        <v>1096</v>
      </c>
      <c r="G121" s="18" t="s">
        <v>1097</v>
      </c>
      <c r="H121" s="18" t="s">
        <v>806</v>
      </c>
      <c r="I121" s="18" t="s">
        <v>807</v>
      </c>
      <c r="J121" s="18" t="s">
        <v>808</v>
      </c>
      <c r="K121" s="19"/>
      <c r="L121" s="19"/>
      <c r="M121" s="18" t="s">
        <v>816</v>
      </c>
      <c r="N121" s="18" t="s">
        <v>63</v>
      </c>
      <c r="O121" s="18" t="s">
        <v>802</v>
      </c>
      <c r="P121" s="18" t="s">
        <v>810</v>
      </c>
      <c r="Q121" s="19"/>
      <c r="R121" s="18" t="s">
        <v>802</v>
      </c>
      <c r="S121" s="20"/>
      <c r="T121" s="20"/>
      <c r="U121" s="20"/>
      <c r="V121" s="18" t="s">
        <v>811</v>
      </c>
    </row>
    <row r="122" spans="1:22" x14ac:dyDescent="0.25">
      <c r="A122" s="18" t="s">
        <v>799</v>
      </c>
      <c r="B122" s="18" t="s">
        <v>800</v>
      </c>
      <c r="C122" s="18" t="s">
        <v>1088</v>
      </c>
      <c r="D122" s="18" t="s">
        <v>802</v>
      </c>
      <c r="E122" s="18" t="s">
        <v>1098</v>
      </c>
      <c r="F122" s="18" t="s">
        <v>800</v>
      </c>
      <c r="G122" s="18" t="s">
        <v>1099</v>
      </c>
      <c r="H122" s="18" t="s">
        <v>806</v>
      </c>
      <c r="I122" s="18" t="s">
        <v>807</v>
      </c>
      <c r="J122" s="18" t="s">
        <v>808</v>
      </c>
      <c r="K122" s="19"/>
      <c r="L122" s="19"/>
      <c r="M122" s="18" t="s">
        <v>816</v>
      </c>
      <c r="N122" s="18" t="s">
        <v>63</v>
      </c>
      <c r="O122" s="18" t="s">
        <v>802</v>
      </c>
      <c r="P122" s="18" t="s">
        <v>810</v>
      </c>
      <c r="Q122" s="19"/>
      <c r="R122" s="18" t="s">
        <v>822</v>
      </c>
      <c r="S122" s="20"/>
      <c r="T122" s="20"/>
      <c r="U122" s="20"/>
      <c r="V122" s="18" t="s">
        <v>811</v>
      </c>
    </row>
    <row r="123" spans="1:22" x14ac:dyDescent="0.25">
      <c r="A123" s="18" t="s">
        <v>799</v>
      </c>
      <c r="B123" s="18" t="s">
        <v>800</v>
      </c>
      <c r="C123" s="18" t="s">
        <v>1088</v>
      </c>
      <c r="D123" s="18" t="s">
        <v>802</v>
      </c>
      <c r="E123" s="18" t="s">
        <v>1100</v>
      </c>
      <c r="F123" s="18" t="s">
        <v>800</v>
      </c>
      <c r="G123" s="18" t="s">
        <v>1101</v>
      </c>
      <c r="H123" s="18" t="s">
        <v>806</v>
      </c>
      <c r="I123" s="18" t="s">
        <v>807</v>
      </c>
      <c r="J123" s="18" t="s">
        <v>808</v>
      </c>
      <c r="K123" s="19"/>
      <c r="L123" s="19"/>
      <c r="M123" s="18" t="s">
        <v>816</v>
      </c>
      <c r="N123" s="18" t="s">
        <v>63</v>
      </c>
      <c r="O123" s="18" t="s">
        <v>802</v>
      </c>
      <c r="P123" s="18" t="s">
        <v>810</v>
      </c>
      <c r="Q123" s="19"/>
      <c r="R123" s="18" t="s">
        <v>822</v>
      </c>
      <c r="S123" s="20"/>
      <c r="T123" s="20"/>
      <c r="U123" s="20"/>
      <c r="V123" s="18" t="s">
        <v>811</v>
      </c>
    </row>
    <row r="124" spans="1:22" x14ac:dyDescent="0.25">
      <c r="A124" s="18" t="s">
        <v>799</v>
      </c>
      <c r="B124" s="18" t="s">
        <v>800</v>
      </c>
      <c r="C124" s="18" t="s">
        <v>1088</v>
      </c>
      <c r="D124" s="18" t="s">
        <v>802</v>
      </c>
      <c r="E124" s="18" t="s">
        <v>1102</v>
      </c>
      <c r="F124" s="18" t="s">
        <v>800</v>
      </c>
      <c r="G124" s="18" t="s">
        <v>1103</v>
      </c>
      <c r="H124" s="18" t="s">
        <v>806</v>
      </c>
      <c r="I124" s="18" t="s">
        <v>807</v>
      </c>
      <c r="J124" s="18" t="s">
        <v>808</v>
      </c>
      <c r="K124" s="19"/>
      <c r="L124" s="19"/>
      <c r="M124" s="18" t="s">
        <v>816</v>
      </c>
      <c r="N124" s="18" t="s">
        <v>63</v>
      </c>
      <c r="O124" s="18" t="s">
        <v>802</v>
      </c>
      <c r="P124" s="18" t="s">
        <v>810</v>
      </c>
      <c r="Q124" s="19"/>
      <c r="R124" s="18" t="s">
        <v>822</v>
      </c>
      <c r="S124" s="20"/>
      <c r="T124" s="20"/>
      <c r="U124" s="20"/>
      <c r="V124" s="18" t="s">
        <v>811</v>
      </c>
    </row>
    <row r="125" spans="1:22" x14ac:dyDescent="0.25">
      <c r="A125" s="18" t="s">
        <v>799</v>
      </c>
      <c r="B125" s="18" t="s">
        <v>800</v>
      </c>
      <c r="C125" s="18" t="s">
        <v>1088</v>
      </c>
      <c r="D125" s="18" t="s">
        <v>802</v>
      </c>
      <c r="E125" s="18" t="s">
        <v>83</v>
      </c>
      <c r="F125" s="18" t="s">
        <v>800</v>
      </c>
      <c r="G125" s="18" t="s">
        <v>1104</v>
      </c>
      <c r="H125" s="18" t="s">
        <v>806</v>
      </c>
      <c r="I125" s="18" t="s">
        <v>807</v>
      </c>
      <c r="J125" s="18" t="s">
        <v>808</v>
      </c>
      <c r="K125" s="19"/>
      <c r="L125" s="19"/>
      <c r="M125" s="18" t="s">
        <v>816</v>
      </c>
      <c r="N125" s="18" t="s">
        <v>63</v>
      </c>
      <c r="O125" s="18" t="s">
        <v>802</v>
      </c>
      <c r="P125" s="18" t="s">
        <v>810</v>
      </c>
      <c r="Q125" s="19"/>
      <c r="R125" s="18" t="s">
        <v>822</v>
      </c>
      <c r="S125" s="20"/>
      <c r="T125" s="20"/>
      <c r="U125" s="20"/>
      <c r="V125" s="18" t="s">
        <v>811</v>
      </c>
    </row>
    <row r="126" spans="1:22" x14ac:dyDescent="0.25">
      <c r="A126" s="18" t="s">
        <v>799</v>
      </c>
      <c r="B126" s="18" t="s">
        <v>800</v>
      </c>
      <c r="C126" s="18" t="s">
        <v>1088</v>
      </c>
      <c r="D126" s="18" t="s">
        <v>802</v>
      </c>
      <c r="E126" s="18" t="s">
        <v>82</v>
      </c>
      <c r="F126" s="18" t="s">
        <v>800</v>
      </c>
      <c r="G126" s="18" t="s">
        <v>1105</v>
      </c>
      <c r="H126" s="18" t="s">
        <v>806</v>
      </c>
      <c r="I126" s="18" t="s">
        <v>807</v>
      </c>
      <c r="J126" s="18" t="s">
        <v>808</v>
      </c>
      <c r="K126" s="19"/>
      <c r="L126" s="19"/>
      <c r="M126" s="18" t="s">
        <v>816</v>
      </c>
      <c r="N126" s="18" t="s">
        <v>63</v>
      </c>
      <c r="O126" s="18" t="s">
        <v>802</v>
      </c>
      <c r="P126" s="18" t="s">
        <v>810</v>
      </c>
      <c r="Q126" s="19"/>
      <c r="R126" s="18" t="s">
        <v>822</v>
      </c>
      <c r="S126" s="20"/>
      <c r="T126" s="20"/>
      <c r="U126" s="20"/>
      <c r="V126" s="18" t="s">
        <v>811</v>
      </c>
    </row>
    <row r="127" spans="1:22" x14ac:dyDescent="0.25">
      <c r="A127" s="18" t="s">
        <v>799</v>
      </c>
      <c r="B127" s="18" t="s">
        <v>800</v>
      </c>
      <c r="C127" s="18" t="s">
        <v>1088</v>
      </c>
      <c r="D127" s="18" t="s">
        <v>802</v>
      </c>
      <c r="E127" s="18" t="s">
        <v>89</v>
      </c>
      <c r="F127" s="18" t="s">
        <v>800</v>
      </c>
      <c r="G127" s="18" t="s">
        <v>1106</v>
      </c>
      <c r="H127" s="18" t="s">
        <v>806</v>
      </c>
      <c r="I127" s="18" t="s">
        <v>807</v>
      </c>
      <c r="J127" s="18" t="s">
        <v>808</v>
      </c>
      <c r="K127" s="19"/>
      <c r="L127" s="19"/>
      <c r="M127" s="18" t="s">
        <v>816</v>
      </c>
      <c r="N127" s="18" t="s">
        <v>63</v>
      </c>
      <c r="O127" s="18" t="s">
        <v>802</v>
      </c>
      <c r="P127" s="18" t="s">
        <v>810</v>
      </c>
      <c r="Q127" s="19"/>
      <c r="R127" s="18" t="s">
        <v>822</v>
      </c>
      <c r="S127" s="20"/>
      <c r="T127" s="20"/>
      <c r="U127" s="20"/>
      <c r="V127" s="18" t="s">
        <v>811</v>
      </c>
    </row>
    <row r="128" spans="1:22" x14ac:dyDescent="0.25">
      <c r="A128" s="18" t="s">
        <v>799</v>
      </c>
      <c r="B128" s="18" t="s">
        <v>800</v>
      </c>
      <c r="C128" s="18" t="s">
        <v>1088</v>
      </c>
      <c r="D128" s="18" t="s">
        <v>802</v>
      </c>
      <c r="E128" s="18" t="s">
        <v>1107</v>
      </c>
      <c r="F128" s="18" t="s">
        <v>800</v>
      </c>
      <c r="G128" s="18" t="s">
        <v>1108</v>
      </c>
      <c r="H128" s="18" t="s">
        <v>806</v>
      </c>
      <c r="I128" s="18" t="s">
        <v>807</v>
      </c>
      <c r="J128" s="18" t="s">
        <v>808</v>
      </c>
      <c r="K128" s="19"/>
      <c r="L128" s="19"/>
      <c r="M128" s="18" t="s">
        <v>816</v>
      </c>
      <c r="N128" s="18" t="s">
        <v>63</v>
      </c>
      <c r="O128" s="18" t="s">
        <v>802</v>
      </c>
      <c r="P128" s="18" t="s">
        <v>810</v>
      </c>
      <c r="Q128" s="19"/>
      <c r="R128" s="18" t="s">
        <v>822</v>
      </c>
      <c r="S128" s="20"/>
      <c r="T128" s="20"/>
      <c r="U128" s="20"/>
      <c r="V128" s="18" t="s">
        <v>811</v>
      </c>
    </row>
    <row r="129" spans="1:22" x14ac:dyDescent="0.25">
      <c r="A129" s="18" t="s">
        <v>799</v>
      </c>
      <c r="B129" s="18" t="s">
        <v>800</v>
      </c>
      <c r="C129" s="18" t="s">
        <v>1088</v>
      </c>
      <c r="D129" s="18" t="s">
        <v>802</v>
      </c>
      <c r="E129" s="18" t="s">
        <v>1109</v>
      </c>
      <c r="F129" s="18" t="s">
        <v>800</v>
      </c>
      <c r="G129" s="18" t="s">
        <v>1110</v>
      </c>
      <c r="H129" s="18" t="s">
        <v>806</v>
      </c>
      <c r="I129" s="18" t="s">
        <v>807</v>
      </c>
      <c r="J129" s="18" t="s">
        <v>808</v>
      </c>
      <c r="K129" s="19"/>
      <c r="L129" s="19"/>
      <c r="M129" s="18" t="s">
        <v>816</v>
      </c>
      <c r="N129" s="18" t="s">
        <v>63</v>
      </c>
      <c r="O129" s="18" t="s">
        <v>802</v>
      </c>
      <c r="P129" s="18" t="s">
        <v>810</v>
      </c>
      <c r="Q129" s="19"/>
      <c r="R129" s="18" t="s">
        <v>822</v>
      </c>
      <c r="S129" s="20"/>
      <c r="T129" s="20"/>
      <c r="U129" s="20"/>
      <c r="V129" s="18" t="s">
        <v>811</v>
      </c>
    </row>
    <row r="130" spans="1:22" x14ac:dyDescent="0.25">
      <c r="A130" s="18" t="s">
        <v>799</v>
      </c>
      <c r="B130" s="18" t="s">
        <v>800</v>
      </c>
      <c r="C130" s="18" t="s">
        <v>1088</v>
      </c>
      <c r="D130" s="18" t="s">
        <v>802</v>
      </c>
      <c r="E130" s="18" t="s">
        <v>1111</v>
      </c>
      <c r="F130" s="18" t="s">
        <v>800</v>
      </c>
      <c r="G130" s="18" t="s">
        <v>1112</v>
      </c>
      <c r="H130" s="18" t="s">
        <v>806</v>
      </c>
      <c r="I130" s="18" t="s">
        <v>807</v>
      </c>
      <c r="J130" s="18" t="s">
        <v>808</v>
      </c>
      <c r="K130" s="19"/>
      <c r="L130" s="19"/>
      <c r="M130" s="18" t="s">
        <v>816</v>
      </c>
      <c r="N130" s="18" t="s">
        <v>63</v>
      </c>
      <c r="O130" s="18" t="s">
        <v>802</v>
      </c>
      <c r="P130" s="18" t="s">
        <v>810</v>
      </c>
      <c r="Q130" s="19"/>
      <c r="R130" s="18" t="s">
        <v>822</v>
      </c>
      <c r="S130" s="20"/>
      <c r="T130" s="20"/>
      <c r="U130" s="20"/>
      <c r="V130" s="18" t="s">
        <v>811</v>
      </c>
    </row>
    <row r="131" spans="1:22" x14ac:dyDescent="0.25">
      <c r="A131" s="18" t="s">
        <v>799</v>
      </c>
      <c r="B131" s="18" t="s">
        <v>800</v>
      </c>
      <c r="C131" s="18" t="s">
        <v>1088</v>
      </c>
      <c r="D131" s="18" t="s">
        <v>802</v>
      </c>
      <c r="E131" s="18" t="s">
        <v>92</v>
      </c>
      <c r="F131" s="18" t="s">
        <v>800</v>
      </c>
      <c r="G131" s="18" t="s">
        <v>1113</v>
      </c>
      <c r="H131" s="18" t="s">
        <v>806</v>
      </c>
      <c r="I131" s="18" t="s">
        <v>807</v>
      </c>
      <c r="J131" s="18" t="s">
        <v>808</v>
      </c>
      <c r="K131" s="19"/>
      <c r="L131" s="19"/>
      <c r="M131" s="18" t="s">
        <v>816</v>
      </c>
      <c r="N131" s="18" t="s">
        <v>63</v>
      </c>
      <c r="O131" s="18" t="s">
        <v>802</v>
      </c>
      <c r="P131" s="18" t="s">
        <v>810</v>
      </c>
      <c r="Q131" s="19"/>
      <c r="R131" s="18" t="s">
        <v>822</v>
      </c>
      <c r="S131" s="20"/>
      <c r="T131" s="20"/>
      <c r="U131" s="20"/>
      <c r="V131" s="18" t="s">
        <v>811</v>
      </c>
    </row>
    <row r="132" spans="1:22" x14ac:dyDescent="0.25">
      <c r="A132" s="18" t="s">
        <v>799</v>
      </c>
      <c r="B132" s="18" t="s">
        <v>800</v>
      </c>
      <c r="C132" s="18" t="s">
        <v>1088</v>
      </c>
      <c r="D132" s="18" t="s">
        <v>802</v>
      </c>
      <c r="E132" s="18" t="s">
        <v>1114</v>
      </c>
      <c r="F132" s="18" t="s">
        <v>800</v>
      </c>
      <c r="G132" s="18" t="s">
        <v>1115</v>
      </c>
      <c r="H132" s="18" t="s">
        <v>806</v>
      </c>
      <c r="I132" s="18" t="s">
        <v>807</v>
      </c>
      <c r="J132" s="18" t="s">
        <v>808</v>
      </c>
      <c r="K132" s="19"/>
      <c r="L132" s="19"/>
      <c r="M132" s="18" t="s">
        <v>816</v>
      </c>
      <c r="N132" s="18" t="s">
        <v>63</v>
      </c>
      <c r="O132" s="18" t="s">
        <v>802</v>
      </c>
      <c r="P132" s="18" t="s">
        <v>810</v>
      </c>
      <c r="Q132" s="19"/>
      <c r="R132" s="18" t="s">
        <v>822</v>
      </c>
      <c r="S132" s="20"/>
      <c r="T132" s="20"/>
      <c r="U132" s="20"/>
      <c r="V132" s="18" t="s">
        <v>811</v>
      </c>
    </row>
    <row r="133" spans="1:22" x14ac:dyDescent="0.25">
      <c r="A133" s="18" t="s">
        <v>799</v>
      </c>
      <c r="B133" s="18" t="s">
        <v>800</v>
      </c>
      <c r="C133" s="18" t="s">
        <v>1088</v>
      </c>
      <c r="D133" s="18" t="s">
        <v>802</v>
      </c>
      <c r="E133" s="18" t="s">
        <v>1116</v>
      </c>
      <c r="F133" s="18" t="s">
        <v>800</v>
      </c>
      <c r="G133" s="18" t="s">
        <v>1117</v>
      </c>
      <c r="H133" s="18" t="s">
        <v>806</v>
      </c>
      <c r="I133" s="18" t="s">
        <v>807</v>
      </c>
      <c r="J133" s="18" t="s">
        <v>808</v>
      </c>
      <c r="K133" s="19"/>
      <c r="L133" s="19"/>
      <c r="M133" s="18" t="s">
        <v>816</v>
      </c>
      <c r="N133" s="18" t="s">
        <v>63</v>
      </c>
      <c r="O133" s="18" t="s">
        <v>802</v>
      </c>
      <c r="P133" s="18" t="s">
        <v>810</v>
      </c>
      <c r="Q133" s="19"/>
      <c r="R133" s="18" t="s">
        <v>822</v>
      </c>
      <c r="S133" s="20"/>
      <c r="T133" s="20"/>
      <c r="U133" s="20"/>
      <c r="V133" s="18" t="s">
        <v>811</v>
      </c>
    </row>
    <row r="134" spans="1:22" x14ac:dyDescent="0.25">
      <c r="A134" s="18" t="s">
        <v>799</v>
      </c>
      <c r="B134" s="18" t="s">
        <v>800</v>
      </c>
      <c r="C134" s="18" t="s">
        <v>1088</v>
      </c>
      <c r="D134" s="18" t="s">
        <v>802</v>
      </c>
      <c r="E134" s="18" t="s">
        <v>1118</v>
      </c>
      <c r="F134" s="18" t="s">
        <v>800</v>
      </c>
      <c r="G134" s="18" t="s">
        <v>1119</v>
      </c>
      <c r="H134" s="18" t="s">
        <v>806</v>
      </c>
      <c r="I134" s="18" t="s">
        <v>807</v>
      </c>
      <c r="J134" s="18" t="s">
        <v>808</v>
      </c>
      <c r="K134" s="19"/>
      <c r="L134" s="19"/>
      <c r="M134" s="18" t="s">
        <v>816</v>
      </c>
      <c r="N134" s="18" t="s">
        <v>63</v>
      </c>
      <c r="O134" s="18" t="s">
        <v>802</v>
      </c>
      <c r="P134" s="18" t="s">
        <v>810</v>
      </c>
      <c r="Q134" s="19"/>
      <c r="R134" s="18" t="s">
        <v>822</v>
      </c>
      <c r="S134" s="20"/>
      <c r="T134" s="20"/>
      <c r="U134" s="20"/>
      <c r="V134" s="18" t="s">
        <v>811</v>
      </c>
    </row>
    <row r="135" spans="1:22" x14ac:dyDescent="0.25">
      <c r="A135" s="18" t="s">
        <v>799</v>
      </c>
      <c r="B135" s="18" t="s">
        <v>800</v>
      </c>
      <c r="C135" s="18" t="s">
        <v>1088</v>
      </c>
      <c r="D135" s="18" t="s">
        <v>802</v>
      </c>
      <c r="E135" s="18" t="s">
        <v>1120</v>
      </c>
      <c r="F135" s="18" t="s">
        <v>800</v>
      </c>
      <c r="G135" s="18" t="s">
        <v>1121</v>
      </c>
      <c r="H135" s="18" t="s">
        <v>806</v>
      </c>
      <c r="I135" s="18" t="s">
        <v>807</v>
      </c>
      <c r="J135" s="18" t="s">
        <v>808</v>
      </c>
      <c r="K135" s="19"/>
      <c r="L135" s="19"/>
      <c r="M135" s="18" t="s">
        <v>816</v>
      </c>
      <c r="N135" s="18" t="s">
        <v>63</v>
      </c>
      <c r="O135" s="18" t="s">
        <v>802</v>
      </c>
      <c r="P135" s="18" t="s">
        <v>810</v>
      </c>
      <c r="Q135" s="19"/>
      <c r="R135" s="18" t="s">
        <v>822</v>
      </c>
      <c r="S135" s="20"/>
      <c r="T135" s="20"/>
      <c r="U135" s="20"/>
      <c r="V135" s="18" t="s">
        <v>811</v>
      </c>
    </row>
    <row r="136" spans="1:22" x14ac:dyDescent="0.25">
      <c r="A136" s="21" t="s">
        <v>800</v>
      </c>
      <c r="B136" s="21" t="s">
        <v>800</v>
      </c>
      <c r="C136" s="21" t="s">
        <v>800</v>
      </c>
      <c r="D136" s="21" t="s">
        <v>800</v>
      </c>
      <c r="E136" s="21" t="s">
        <v>800</v>
      </c>
      <c r="F136" s="21" t="s">
        <v>800</v>
      </c>
      <c r="G136" s="21" t="s">
        <v>800</v>
      </c>
      <c r="H136" s="21" t="s">
        <v>800</v>
      </c>
      <c r="I136" s="21" t="s">
        <v>800</v>
      </c>
      <c r="J136" s="21" t="s">
        <v>800</v>
      </c>
      <c r="K136" s="22"/>
      <c r="L136" s="22"/>
      <c r="M136" s="21" t="s">
        <v>800</v>
      </c>
      <c r="N136" s="21" t="s">
        <v>800</v>
      </c>
      <c r="O136" s="21" t="s">
        <v>800</v>
      </c>
      <c r="P136" s="21" t="s">
        <v>800</v>
      </c>
      <c r="Q136" s="22"/>
      <c r="R136" s="21" t="s">
        <v>800</v>
      </c>
      <c r="S136" s="23"/>
      <c r="T136" s="23"/>
      <c r="U136" s="23"/>
      <c r="V136" s="21" t="s">
        <v>800</v>
      </c>
    </row>
  </sheetData>
  <autoFilter ref="A2:V136" xr:uid="{FD021704-7F3D-402A-927A-4BFAE71EE8AE}"/>
  <mergeCells count="1">
    <mergeCell ref="A1:V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DAB1-C961-4C61-97F9-16841AB6EC16}">
  <dimension ref="A1:P9"/>
  <sheetViews>
    <sheetView topLeftCell="C1" zoomScaleNormal="100" workbookViewId="0">
      <pane ySplit="1" topLeftCell="A2" activePane="bottomLeft" state="frozen"/>
      <selection pane="bottomLeft" activeCell="J3" sqref="J3"/>
    </sheetView>
  </sheetViews>
  <sheetFormatPr defaultColWidth="8.7109375" defaultRowHeight="12" x14ac:dyDescent="0.2"/>
  <cols>
    <col min="1" max="1" width="17.140625" style="15" customWidth="1"/>
    <col min="2" max="2" width="8.85546875" style="15" bestFit="1" customWidth="1"/>
    <col min="3" max="3" width="10" style="15" bestFit="1" customWidth="1"/>
    <col min="4" max="4" width="9.85546875" style="15" customWidth="1"/>
    <col min="5" max="5" width="22.7109375" style="15" bestFit="1" customWidth="1"/>
    <col min="6" max="6" width="10.85546875" style="15" customWidth="1"/>
    <col min="7" max="7" width="12.42578125" style="15" bestFit="1" customWidth="1"/>
    <col min="8" max="8" width="12.85546875" style="15" customWidth="1"/>
    <col min="9" max="9" width="8.28515625" style="15" bestFit="1" customWidth="1"/>
    <col min="10" max="10" width="22.140625" style="15" customWidth="1"/>
    <col min="11" max="11" width="38.28515625" style="15" bestFit="1" customWidth="1"/>
    <col min="12" max="12" width="8.42578125" style="15" bestFit="1" customWidth="1"/>
    <col min="13" max="13" width="9.85546875" style="15" bestFit="1" customWidth="1"/>
    <col min="14" max="14" width="8.5703125" style="15" bestFit="1" customWidth="1"/>
    <col min="15" max="15" width="9.42578125" style="15" bestFit="1" customWidth="1"/>
    <col min="16" max="16384" width="8.7109375" style="15"/>
  </cols>
  <sheetData>
    <row r="1" spans="1:16" x14ac:dyDescent="0.2">
      <c r="A1" s="13" t="s">
        <v>1</v>
      </c>
      <c r="B1" s="13" t="s">
        <v>2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13" t="s">
        <v>8</v>
      </c>
      <c r="I1" s="13" t="s">
        <v>9</v>
      </c>
      <c r="J1" s="13" t="s">
        <v>10</v>
      </c>
      <c r="K1" s="14" t="s">
        <v>11</v>
      </c>
      <c r="L1" s="14" t="s">
        <v>12</v>
      </c>
      <c r="M1" s="14" t="s">
        <v>13</v>
      </c>
      <c r="N1" s="14" t="s">
        <v>14</v>
      </c>
      <c r="O1" s="14" t="s">
        <v>15</v>
      </c>
    </row>
    <row r="2" spans="1:16" ht="15" customHeight="1" x14ac:dyDescent="0.25">
      <c r="A2" s="16" t="s">
        <v>30</v>
      </c>
      <c r="B2" t="s">
        <v>31</v>
      </c>
      <c r="C2" t="s">
        <v>32</v>
      </c>
      <c r="D2" t="s">
        <v>752</v>
      </c>
      <c r="E2" t="s">
        <v>55</v>
      </c>
      <c r="F2" t="s">
        <v>48</v>
      </c>
      <c r="G2" t="s">
        <v>36</v>
      </c>
      <c r="H2" t="s">
        <v>37</v>
      </c>
      <c r="I2" t="s">
        <v>38</v>
      </c>
      <c r="J2" t="s">
        <v>753</v>
      </c>
      <c r="K2" t="s">
        <v>754</v>
      </c>
      <c r="L2" t="s">
        <v>755</v>
      </c>
      <c r="M2" t="s">
        <v>756</v>
      </c>
      <c r="N2" t="s">
        <v>757</v>
      </c>
      <c r="O2" t="s">
        <v>758</v>
      </c>
      <c r="P2" s="15" t="str">
        <f>IF(COUNTIF(PKGSUMM_T!$A$2:$A$329,FG_DetailN!J2)&gt;0,"OK","ERROR")</f>
        <v>ERROR</v>
      </c>
    </row>
    <row r="3" spans="1:16" ht="13.9" customHeight="1" x14ac:dyDescent="0.25">
      <c r="A3" s="15" t="s">
        <v>30</v>
      </c>
      <c r="B3" t="s">
        <v>31</v>
      </c>
      <c r="C3" t="s">
        <v>32</v>
      </c>
      <c r="D3" t="s">
        <v>59</v>
      </c>
      <c r="E3" t="s">
        <v>60</v>
      </c>
      <c r="F3" t="s">
        <v>61</v>
      </c>
      <c r="G3" t="s">
        <v>36</v>
      </c>
      <c r="H3" t="s">
        <v>62</v>
      </c>
      <c r="I3" t="s">
        <v>63</v>
      </c>
      <c r="J3" t="s">
        <v>64</v>
      </c>
      <c r="K3" t="s">
        <v>65</v>
      </c>
      <c r="L3" t="s">
        <v>759</v>
      </c>
      <c r="M3" t="s">
        <v>760</v>
      </c>
      <c r="N3" t="s">
        <v>761</v>
      </c>
      <c r="O3" t="s">
        <v>762</v>
      </c>
      <c r="P3" s="15" t="str">
        <f>IF(COUNTIF(PKGSUMM_T!$A$2:$A$329,FG_DetailN!J3)&gt;0,"OK","ERROR")</f>
        <v>OK</v>
      </c>
    </row>
    <row r="4" spans="1:16" ht="14.45" customHeight="1" x14ac:dyDescent="0.25">
      <c r="A4" s="15" t="s">
        <v>30</v>
      </c>
      <c r="B4" t="s">
        <v>31</v>
      </c>
      <c r="C4" t="s">
        <v>32</v>
      </c>
      <c r="D4" t="s">
        <v>59</v>
      </c>
      <c r="E4" t="s">
        <v>60</v>
      </c>
      <c r="F4" t="s">
        <v>61</v>
      </c>
      <c r="G4" t="s">
        <v>36</v>
      </c>
      <c r="H4" t="s">
        <v>66</v>
      </c>
      <c r="I4" t="s">
        <v>67</v>
      </c>
      <c r="J4" t="s">
        <v>68</v>
      </c>
      <c r="K4" t="s">
        <v>69</v>
      </c>
      <c r="L4" t="s">
        <v>763</v>
      </c>
      <c r="M4" t="s">
        <v>764</v>
      </c>
      <c r="N4" t="s">
        <v>765</v>
      </c>
      <c r="O4" t="s">
        <v>762</v>
      </c>
      <c r="P4" s="15" t="str">
        <f>IF(COUNTIF(PKGSUMM_T!$A$2:$A$329,FG_DetailN!J4)&gt;0,"OK","ERROR")</f>
        <v>ERROR</v>
      </c>
    </row>
    <row r="5" spans="1:16" ht="17.45" customHeight="1" x14ac:dyDescent="0.25">
      <c r="A5" s="15" t="s">
        <v>30</v>
      </c>
      <c r="B5" t="s">
        <v>31</v>
      </c>
      <c r="C5" t="s">
        <v>32</v>
      </c>
      <c r="D5" t="s">
        <v>59</v>
      </c>
      <c r="E5" t="s">
        <v>60</v>
      </c>
      <c r="F5" t="s">
        <v>61</v>
      </c>
      <c r="G5" t="s">
        <v>36</v>
      </c>
      <c r="H5" t="s">
        <v>66</v>
      </c>
      <c r="I5" t="s">
        <v>56</v>
      </c>
      <c r="J5" t="s">
        <v>70</v>
      </c>
      <c r="K5" t="s">
        <v>71</v>
      </c>
      <c r="L5" t="s">
        <v>763</v>
      </c>
      <c r="M5" t="s">
        <v>764</v>
      </c>
      <c r="N5" t="s">
        <v>765</v>
      </c>
      <c r="O5" t="s">
        <v>762</v>
      </c>
      <c r="P5" s="15" t="str">
        <f>IF(COUNTIF(PKGSUMM_T!$A$2:$A$329,FG_DetailN!J5)&gt;0,"OK","ERROR")</f>
        <v>OK</v>
      </c>
    </row>
    <row r="6" spans="1:16" ht="15" x14ac:dyDescent="0.25">
      <c r="A6" s="15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s">
        <v>41</v>
      </c>
      <c r="I6" t="s">
        <v>42</v>
      </c>
      <c r="J6" t="s">
        <v>43</v>
      </c>
      <c r="K6" t="s">
        <v>766</v>
      </c>
      <c r="L6" t="s">
        <v>767</v>
      </c>
      <c r="M6" t="s">
        <v>768</v>
      </c>
      <c r="N6" t="s">
        <v>769</v>
      </c>
      <c r="O6" t="s">
        <v>759</v>
      </c>
      <c r="P6" s="15" t="str">
        <f>IF(COUNTIF(PKGSUMM_T!$A$2:$A$329,FG_DetailN!J6)&gt;0,"OK","ERROR")</f>
        <v>OK</v>
      </c>
    </row>
    <row r="7" spans="1:16" ht="15" x14ac:dyDescent="0.25">
      <c r="A7" s="15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s">
        <v>37</v>
      </c>
      <c r="I7" t="s">
        <v>38</v>
      </c>
      <c r="J7" t="s">
        <v>39</v>
      </c>
      <c r="K7" t="s">
        <v>770</v>
      </c>
      <c r="L7" t="s">
        <v>767</v>
      </c>
      <c r="M7" t="s">
        <v>756</v>
      </c>
      <c r="N7" t="s">
        <v>771</v>
      </c>
      <c r="O7" t="s">
        <v>759</v>
      </c>
      <c r="P7" s="15" t="str">
        <f>IF(COUNTIF(PKGSUMM_T!$A$2:$A$329,FG_DetailN!J7)&gt;0,"OK","ERROR")</f>
        <v>OK</v>
      </c>
    </row>
    <row r="8" spans="1:16" ht="15" x14ac:dyDescent="0.25">
      <c r="A8" s="15" t="s">
        <v>30</v>
      </c>
      <c r="B8" t="s">
        <v>31</v>
      </c>
      <c r="C8" t="s">
        <v>32</v>
      </c>
      <c r="D8" t="s">
        <v>72</v>
      </c>
      <c r="E8" t="s">
        <v>73</v>
      </c>
      <c r="F8" t="s">
        <v>74</v>
      </c>
      <c r="G8" t="s">
        <v>36</v>
      </c>
      <c r="H8" t="s">
        <v>62</v>
      </c>
      <c r="I8" t="s">
        <v>56</v>
      </c>
      <c r="J8" t="s">
        <v>75</v>
      </c>
      <c r="K8" t="s">
        <v>76</v>
      </c>
      <c r="L8" t="s">
        <v>772</v>
      </c>
      <c r="M8" t="s">
        <v>760</v>
      </c>
      <c r="N8" t="s">
        <v>773</v>
      </c>
      <c r="O8" t="s">
        <v>758</v>
      </c>
      <c r="P8" s="15" t="str">
        <f>IF(COUNTIF(PKGSUMM_T!$A$2:$A$329,FG_DetailN!J8)&gt;0,"OK","ERROR")</f>
        <v>OK</v>
      </c>
    </row>
    <row r="9" spans="1:16" ht="15" x14ac:dyDescent="0.25">
      <c r="A9" s="15" t="s">
        <v>77</v>
      </c>
      <c r="B9" t="s">
        <v>31</v>
      </c>
      <c r="C9" t="s">
        <v>32</v>
      </c>
      <c r="D9" t="s">
        <v>78</v>
      </c>
      <c r="E9" t="s">
        <v>79</v>
      </c>
      <c r="F9" t="s">
        <v>61</v>
      </c>
      <c r="G9" t="s">
        <v>36</v>
      </c>
      <c r="H9" t="s">
        <v>66</v>
      </c>
      <c r="I9" t="s">
        <v>42</v>
      </c>
      <c r="J9" t="s">
        <v>80</v>
      </c>
      <c r="K9" t="s">
        <v>81</v>
      </c>
      <c r="L9" t="s">
        <v>774</v>
      </c>
      <c r="M9" t="s">
        <v>764</v>
      </c>
      <c r="N9" t="s">
        <v>775</v>
      </c>
      <c r="O9" t="s">
        <v>776</v>
      </c>
      <c r="P9" s="15" t="str">
        <f>IF(COUNTIF(PKGSUMM_T!$A$2:$A$329,FG_DetailN!J9)&gt;0,"OK","ERROR")</f>
        <v>OK</v>
      </c>
    </row>
  </sheetData>
  <pageMargins left="0.7" right="0.7" top="0.75" bottom="0.75" header="0.3" footer="0.3"/>
  <pageSetup paperSize="9" orientation="landscape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74F9-137B-47EE-BCCF-EACD30CFEC58}">
  <dimension ref="A1:C336"/>
  <sheetViews>
    <sheetView workbookViewId="0">
      <selection sqref="A1:C336"/>
    </sheetView>
  </sheetViews>
  <sheetFormatPr defaultRowHeight="15" x14ac:dyDescent="0.25"/>
  <cols>
    <col min="1" max="1" width="24.28515625" bestFit="1" customWidth="1"/>
    <col min="2" max="2" width="19.7109375" bestFit="1" customWidth="1"/>
    <col min="3" max="3" width="41.7109375" bestFit="1" customWidth="1"/>
  </cols>
  <sheetData>
    <row r="1" spans="1:3" ht="15.75" x14ac:dyDescent="0.25">
      <c r="A1" s="373" t="s">
        <v>96</v>
      </c>
      <c r="B1" s="373" t="s">
        <v>97</v>
      </c>
      <c r="C1" s="373" t="s">
        <v>98</v>
      </c>
    </row>
    <row r="2" spans="1:3" ht="15.75" x14ac:dyDescent="0.25">
      <c r="A2" s="374" t="s">
        <v>99</v>
      </c>
      <c r="B2" s="375">
        <v>1.29410105820106E-3</v>
      </c>
      <c r="C2" s="374" t="s">
        <v>100</v>
      </c>
    </row>
    <row r="3" spans="1:3" ht="15.75" x14ac:dyDescent="0.25">
      <c r="A3" s="374" t="s">
        <v>101</v>
      </c>
      <c r="B3" s="375">
        <v>1.2893867724867701E-3</v>
      </c>
      <c r="C3" s="374" t="s">
        <v>102</v>
      </c>
    </row>
    <row r="4" spans="1:3" ht="15.75" x14ac:dyDescent="0.25">
      <c r="A4" s="374" t="s">
        <v>103</v>
      </c>
      <c r="B4" s="375">
        <v>1.29410105820106E-3</v>
      </c>
      <c r="C4" s="374" t="s">
        <v>104</v>
      </c>
    </row>
    <row r="5" spans="1:3" ht="15.75" x14ac:dyDescent="0.25">
      <c r="A5" s="374" t="s">
        <v>105</v>
      </c>
      <c r="B5" s="375">
        <v>1.29410105820106E-3</v>
      </c>
      <c r="C5" s="374" t="s">
        <v>106</v>
      </c>
    </row>
    <row r="6" spans="1:3" ht="31.5" x14ac:dyDescent="0.25">
      <c r="A6" s="374" t="s">
        <v>107</v>
      </c>
      <c r="B6" s="375">
        <v>1.29410105820106E-3</v>
      </c>
      <c r="C6" s="374" t="s">
        <v>108</v>
      </c>
    </row>
    <row r="7" spans="1:3" ht="15.75" x14ac:dyDescent="0.25">
      <c r="A7" s="374" t="s">
        <v>109</v>
      </c>
      <c r="B7" s="375">
        <v>1.29410105820106E-3</v>
      </c>
      <c r="C7" s="374" t="s">
        <v>110</v>
      </c>
    </row>
    <row r="8" spans="1:3" ht="15.75" x14ac:dyDescent="0.25">
      <c r="A8" s="374" t="s">
        <v>111</v>
      </c>
      <c r="B8" s="375">
        <v>1.2942378432854601E-3</v>
      </c>
      <c r="C8" s="374" t="s">
        <v>112</v>
      </c>
    </row>
    <row r="9" spans="1:3" ht="15.75" x14ac:dyDescent="0.25">
      <c r="A9" s="374" t="s">
        <v>113</v>
      </c>
      <c r="B9" s="375">
        <v>1.1247075525269701E-3</v>
      </c>
      <c r="C9" s="374" t="s">
        <v>114</v>
      </c>
    </row>
    <row r="10" spans="1:3" ht="15.75" x14ac:dyDescent="0.25">
      <c r="A10" s="374" t="s">
        <v>115</v>
      </c>
      <c r="B10" s="375">
        <v>1.4471660507514199E-3</v>
      </c>
      <c r="C10" s="374" t="s">
        <v>116</v>
      </c>
    </row>
    <row r="11" spans="1:3" ht="15.75" x14ac:dyDescent="0.25">
      <c r="A11" s="374" t="s">
        <v>117</v>
      </c>
      <c r="B11" s="375">
        <v>1.4833452020201999E-3</v>
      </c>
      <c r="C11" s="374" t="s">
        <v>118</v>
      </c>
    </row>
    <row r="12" spans="1:3" ht="15.75" x14ac:dyDescent="0.25">
      <c r="A12" s="374" t="s">
        <v>119</v>
      </c>
      <c r="B12" s="375">
        <v>1.4833452020201999E-3</v>
      </c>
      <c r="C12" s="374" t="s">
        <v>120</v>
      </c>
    </row>
    <row r="13" spans="1:3" ht="15.75" x14ac:dyDescent="0.25">
      <c r="A13" s="374" t="s">
        <v>121</v>
      </c>
      <c r="B13" s="375">
        <v>1.4833452020201999E-3</v>
      </c>
      <c r="C13" s="374" t="s">
        <v>122</v>
      </c>
    </row>
    <row r="14" spans="1:3" ht="15.75" x14ac:dyDescent="0.25">
      <c r="A14" s="374" t="s">
        <v>123</v>
      </c>
      <c r="B14" s="375">
        <v>1.4833452020201999E-3</v>
      </c>
      <c r="C14" s="374" t="s">
        <v>124</v>
      </c>
    </row>
    <row r="15" spans="1:3" ht="15.75" x14ac:dyDescent="0.25">
      <c r="A15" s="374" t="s">
        <v>125</v>
      </c>
      <c r="B15" s="375">
        <v>1.2942378432854601E-3</v>
      </c>
      <c r="C15" s="374" t="s">
        <v>126</v>
      </c>
    </row>
    <row r="16" spans="1:3" ht="15.75" x14ac:dyDescent="0.25">
      <c r="A16" s="374" t="s">
        <v>127</v>
      </c>
      <c r="B16" s="375">
        <v>3.68107952704891E-3</v>
      </c>
      <c r="C16" s="374" t="s">
        <v>128</v>
      </c>
    </row>
    <row r="17" spans="1:3" ht="15.75" x14ac:dyDescent="0.25">
      <c r="A17" s="374" t="s">
        <v>129</v>
      </c>
      <c r="B17" s="375">
        <v>1.2024832841691199E-3</v>
      </c>
      <c r="C17" s="374" t="s">
        <v>130</v>
      </c>
    </row>
    <row r="18" spans="1:3" ht="15.75" x14ac:dyDescent="0.25">
      <c r="A18" s="374" t="s">
        <v>131</v>
      </c>
      <c r="B18" s="375">
        <v>1.2024832841691199E-3</v>
      </c>
      <c r="C18" s="374" t="s">
        <v>132</v>
      </c>
    </row>
    <row r="19" spans="1:3" ht="15.75" x14ac:dyDescent="0.25">
      <c r="A19" s="374" t="s">
        <v>133</v>
      </c>
      <c r="B19" s="375">
        <v>1.29410105820106E-3</v>
      </c>
      <c r="C19" s="374" t="s">
        <v>134</v>
      </c>
    </row>
    <row r="20" spans="1:3" ht="15.75" x14ac:dyDescent="0.25">
      <c r="A20" s="374" t="s">
        <v>135</v>
      </c>
      <c r="B20" s="375">
        <v>1.2893867724867701E-3</v>
      </c>
      <c r="C20" s="374" t="s">
        <v>136</v>
      </c>
    </row>
    <row r="21" spans="1:3" ht="15.75" x14ac:dyDescent="0.25">
      <c r="A21" s="374" t="s">
        <v>137</v>
      </c>
      <c r="B21" s="375">
        <v>1.3589497354497401E-3</v>
      </c>
      <c r="C21" s="374" t="s">
        <v>138</v>
      </c>
    </row>
    <row r="22" spans="1:3" ht="15.75" x14ac:dyDescent="0.25">
      <c r="A22" s="374" t="s">
        <v>139</v>
      </c>
      <c r="B22" s="375">
        <v>3.68107952704891E-3</v>
      </c>
      <c r="C22" s="374" t="s">
        <v>140</v>
      </c>
    </row>
    <row r="23" spans="1:3" ht="15.75" x14ac:dyDescent="0.25">
      <c r="A23" s="374" t="s">
        <v>141</v>
      </c>
      <c r="B23" s="375">
        <v>3.68107952704891E-3</v>
      </c>
      <c r="C23" s="374" t="s">
        <v>142</v>
      </c>
    </row>
    <row r="24" spans="1:3" ht="15.75" x14ac:dyDescent="0.25">
      <c r="A24" s="374" t="s">
        <v>143</v>
      </c>
      <c r="B24" s="375">
        <v>2.7797962962963002E-3</v>
      </c>
      <c r="C24" s="374" t="s">
        <v>144</v>
      </c>
    </row>
    <row r="25" spans="1:3" ht="15.75" x14ac:dyDescent="0.25">
      <c r="A25" s="374" t="s">
        <v>145</v>
      </c>
      <c r="B25" s="375">
        <v>1.2024832841691199E-3</v>
      </c>
      <c r="C25" s="374" t="s">
        <v>146</v>
      </c>
    </row>
    <row r="26" spans="1:3" ht="15.75" x14ac:dyDescent="0.25">
      <c r="A26" s="374" t="s">
        <v>147</v>
      </c>
      <c r="B26" s="375">
        <v>1.2024832841691199E-3</v>
      </c>
      <c r="C26" s="374" t="s">
        <v>148</v>
      </c>
    </row>
    <row r="27" spans="1:3" ht="15.75" x14ac:dyDescent="0.25">
      <c r="A27" s="374" t="s">
        <v>149</v>
      </c>
      <c r="B27" s="375">
        <v>1.99924699863702E-3</v>
      </c>
      <c r="C27" s="374" t="s">
        <v>150</v>
      </c>
    </row>
    <row r="28" spans="1:3" ht="15.75" x14ac:dyDescent="0.25">
      <c r="A28" s="374" t="s">
        <v>151</v>
      </c>
      <c r="B28" s="375">
        <v>1.3256644986449899E-3</v>
      </c>
      <c r="C28" s="374" t="s">
        <v>152</v>
      </c>
    </row>
    <row r="29" spans="1:3" ht="15.75" x14ac:dyDescent="0.25">
      <c r="A29" s="374" t="s">
        <v>153</v>
      </c>
      <c r="B29" s="375">
        <v>1.3256644986449899E-3</v>
      </c>
      <c r="C29" s="374" t="s">
        <v>154</v>
      </c>
    </row>
    <row r="30" spans="1:3" ht="15.75" x14ac:dyDescent="0.25">
      <c r="A30" s="374" t="s">
        <v>155</v>
      </c>
      <c r="B30" s="375">
        <v>1.3208352303523E-3</v>
      </c>
      <c r="C30" s="374" t="s">
        <v>156</v>
      </c>
    </row>
    <row r="31" spans="1:3" ht="15.75" x14ac:dyDescent="0.25">
      <c r="A31" s="374" t="s">
        <v>157</v>
      </c>
      <c r="B31" s="375">
        <v>1.3256644986449899E-3</v>
      </c>
      <c r="C31" s="374" t="s">
        <v>158</v>
      </c>
    </row>
    <row r="32" spans="1:3" ht="15.75" x14ac:dyDescent="0.25">
      <c r="A32" s="374" t="s">
        <v>159</v>
      </c>
      <c r="B32" s="375">
        <v>1.3256644986449899E-3</v>
      </c>
      <c r="C32" s="374" t="s">
        <v>160</v>
      </c>
    </row>
    <row r="33" spans="1:3" ht="15.75" x14ac:dyDescent="0.25">
      <c r="A33" s="374" t="s">
        <v>161</v>
      </c>
      <c r="B33" s="375">
        <v>1.29410105820106E-3</v>
      </c>
      <c r="C33" s="374" t="s">
        <v>162</v>
      </c>
    </row>
    <row r="34" spans="1:3" ht="15.75" x14ac:dyDescent="0.25">
      <c r="A34" s="374" t="s">
        <v>163</v>
      </c>
      <c r="B34" s="375">
        <v>1.3256644986449899E-3</v>
      </c>
      <c r="C34" s="374" t="s">
        <v>164</v>
      </c>
    </row>
    <row r="35" spans="1:3" ht="15.75" x14ac:dyDescent="0.25">
      <c r="A35" s="374" t="s">
        <v>165</v>
      </c>
      <c r="B35" s="375">
        <v>1.3208352303523E-3</v>
      </c>
      <c r="C35" s="374" t="s">
        <v>166</v>
      </c>
    </row>
    <row r="36" spans="1:3" ht="15.75" x14ac:dyDescent="0.25">
      <c r="A36" s="374" t="s">
        <v>167</v>
      </c>
      <c r="B36" s="375">
        <v>1.3256644986449899E-3</v>
      </c>
      <c r="C36" s="374" t="s">
        <v>168</v>
      </c>
    </row>
    <row r="37" spans="1:3" ht="15.75" x14ac:dyDescent="0.25">
      <c r="A37" s="374" t="s">
        <v>169</v>
      </c>
      <c r="B37" s="375">
        <v>1.3256644986449899E-3</v>
      </c>
      <c r="C37" s="374" t="s">
        <v>170</v>
      </c>
    </row>
    <row r="38" spans="1:3" ht="15.75" x14ac:dyDescent="0.25">
      <c r="A38" s="374" t="s">
        <v>171</v>
      </c>
      <c r="B38" s="375">
        <v>1.3256644986449899E-3</v>
      </c>
      <c r="C38" s="374" t="s">
        <v>172</v>
      </c>
    </row>
    <row r="39" spans="1:3" ht="15.75" x14ac:dyDescent="0.25">
      <c r="A39" s="374" t="s">
        <v>173</v>
      </c>
      <c r="B39" s="375">
        <v>1.2942378432854601E-3</v>
      </c>
      <c r="C39" s="374" t="s">
        <v>174</v>
      </c>
    </row>
    <row r="40" spans="1:3" ht="15.75" x14ac:dyDescent="0.25">
      <c r="A40" s="374" t="s">
        <v>175</v>
      </c>
      <c r="B40" s="375">
        <v>1.2942378432854601E-3</v>
      </c>
      <c r="C40" s="374" t="s">
        <v>176</v>
      </c>
    </row>
    <row r="41" spans="1:3" ht="31.5" x14ac:dyDescent="0.25">
      <c r="A41" s="374" t="s">
        <v>177</v>
      </c>
      <c r="B41" s="375">
        <v>1.2942378432854601E-3</v>
      </c>
      <c r="C41" s="374" t="s">
        <v>178</v>
      </c>
    </row>
    <row r="42" spans="1:3" ht="15.75" x14ac:dyDescent="0.25">
      <c r="A42" s="374" t="s">
        <v>179</v>
      </c>
      <c r="B42" s="375">
        <v>3.68107952704891E-3</v>
      </c>
      <c r="C42" s="374" t="s">
        <v>180</v>
      </c>
    </row>
    <row r="43" spans="1:3" ht="15.75" x14ac:dyDescent="0.25">
      <c r="A43" s="374" t="s">
        <v>181</v>
      </c>
      <c r="B43" s="375">
        <v>2.1998400673400699E-3</v>
      </c>
      <c r="C43" s="374" t="s">
        <v>182</v>
      </c>
    </row>
    <row r="44" spans="1:3" ht="15.75" x14ac:dyDescent="0.25">
      <c r="A44" s="374" t="s">
        <v>183</v>
      </c>
      <c r="B44" s="375">
        <v>2.3929040404040399E-3</v>
      </c>
      <c r="C44" s="374" t="s">
        <v>184</v>
      </c>
    </row>
    <row r="45" spans="1:3" ht="15.75" x14ac:dyDescent="0.25">
      <c r="A45" s="374" t="s">
        <v>185</v>
      </c>
      <c r="B45" s="375">
        <v>2.3929040404040399E-3</v>
      </c>
      <c r="C45" s="374" t="s">
        <v>186</v>
      </c>
    </row>
    <row r="46" spans="1:3" ht="15.75" x14ac:dyDescent="0.25">
      <c r="A46" s="374" t="s">
        <v>187</v>
      </c>
      <c r="B46" s="375">
        <v>2.2485090953785602E-3</v>
      </c>
      <c r="C46" s="374" t="s">
        <v>188</v>
      </c>
    </row>
    <row r="47" spans="1:3" ht="15.75" x14ac:dyDescent="0.25">
      <c r="A47" s="374" t="s">
        <v>189</v>
      </c>
      <c r="B47" s="375">
        <v>3.2480259046925699E-3</v>
      </c>
      <c r="C47" s="374" t="s">
        <v>190</v>
      </c>
    </row>
    <row r="48" spans="1:3" ht="15.75" x14ac:dyDescent="0.25">
      <c r="A48" s="374" t="s">
        <v>191</v>
      </c>
      <c r="B48" s="375">
        <v>2.8930076058201102E-3</v>
      </c>
      <c r="C48" s="374" t="s">
        <v>192</v>
      </c>
    </row>
    <row r="49" spans="1:3" ht="15.75" x14ac:dyDescent="0.25">
      <c r="A49" s="374" t="s">
        <v>193</v>
      </c>
      <c r="B49" s="375">
        <v>2.7797962962963002E-3</v>
      </c>
      <c r="C49" s="374" t="s">
        <v>194</v>
      </c>
    </row>
    <row r="50" spans="1:3" ht="15.75" x14ac:dyDescent="0.25">
      <c r="A50" s="374" t="s">
        <v>195</v>
      </c>
      <c r="B50" s="375">
        <v>2.6505026455026499E-3</v>
      </c>
      <c r="C50" s="374" t="s">
        <v>196</v>
      </c>
    </row>
    <row r="51" spans="1:3" ht="15.75" x14ac:dyDescent="0.25">
      <c r="A51" s="374" t="s">
        <v>197</v>
      </c>
      <c r="B51" s="375">
        <v>2.5728629629629598E-3</v>
      </c>
      <c r="C51" s="374" t="s">
        <v>198</v>
      </c>
    </row>
    <row r="52" spans="1:3" ht="15.75" x14ac:dyDescent="0.25">
      <c r="A52" s="374" t="s">
        <v>199</v>
      </c>
      <c r="B52" s="375">
        <v>2.8930076058201102E-3</v>
      </c>
      <c r="C52" s="374" t="s">
        <v>200</v>
      </c>
    </row>
    <row r="53" spans="1:3" ht="15.75" x14ac:dyDescent="0.25">
      <c r="A53" s="374" t="s">
        <v>201</v>
      </c>
      <c r="B53" s="375">
        <v>2.82496850592089E-3</v>
      </c>
      <c r="C53" s="374" t="s">
        <v>202</v>
      </c>
    </row>
    <row r="54" spans="1:3" ht="15.75" x14ac:dyDescent="0.25">
      <c r="A54" s="374" t="s">
        <v>203</v>
      </c>
      <c r="B54" s="375">
        <v>4.2131806958473602E-3</v>
      </c>
      <c r="C54" s="374" t="s">
        <v>204</v>
      </c>
    </row>
    <row r="55" spans="1:3" ht="15.75" x14ac:dyDescent="0.25">
      <c r="A55" s="374" t="s">
        <v>205</v>
      </c>
      <c r="B55" s="375">
        <v>2.9325696019148399E-3</v>
      </c>
      <c r="C55" s="374" t="s">
        <v>206</v>
      </c>
    </row>
    <row r="56" spans="1:3" ht="15.75" x14ac:dyDescent="0.25">
      <c r="A56" s="374" t="s">
        <v>207</v>
      </c>
      <c r="B56" s="375">
        <v>2.7679784213515001E-3</v>
      </c>
      <c r="C56" s="374" t="s">
        <v>208</v>
      </c>
    </row>
    <row r="57" spans="1:3" ht="15.75" x14ac:dyDescent="0.25">
      <c r="A57" s="374" t="s">
        <v>209</v>
      </c>
      <c r="B57" s="375">
        <v>3.8690758244066402E-3</v>
      </c>
      <c r="C57" s="374" t="s">
        <v>210</v>
      </c>
    </row>
    <row r="58" spans="1:3" ht="31.5" x14ac:dyDescent="0.25">
      <c r="A58" s="374" t="s">
        <v>211</v>
      </c>
      <c r="B58" s="375">
        <v>4.9258736591823501E-3</v>
      </c>
      <c r="C58" s="374" t="s">
        <v>212</v>
      </c>
    </row>
    <row r="59" spans="1:3" ht="31.5" x14ac:dyDescent="0.25">
      <c r="A59" s="374" t="s">
        <v>213</v>
      </c>
      <c r="B59" s="375">
        <v>4.9258736591823501E-3</v>
      </c>
      <c r="C59" s="374" t="s">
        <v>214</v>
      </c>
    </row>
    <row r="60" spans="1:3" ht="31.5" x14ac:dyDescent="0.25">
      <c r="A60" s="374" t="s">
        <v>215</v>
      </c>
      <c r="B60" s="375">
        <v>5.9697475311064601E-3</v>
      </c>
      <c r="C60" s="374" t="s">
        <v>216</v>
      </c>
    </row>
    <row r="61" spans="1:3" ht="31.5" x14ac:dyDescent="0.25">
      <c r="A61" s="374" t="s">
        <v>217</v>
      </c>
      <c r="B61" s="375">
        <v>5.9697475311064601E-3</v>
      </c>
      <c r="C61" s="374" t="s">
        <v>218</v>
      </c>
    </row>
    <row r="62" spans="1:3" ht="15.75" x14ac:dyDescent="0.25">
      <c r="A62" s="374" t="s">
        <v>219</v>
      </c>
      <c r="B62" s="375">
        <v>2.1309902022097101E-3</v>
      </c>
      <c r="C62" s="374" t="s">
        <v>220</v>
      </c>
    </row>
    <row r="63" spans="1:3" ht="15.75" x14ac:dyDescent="0.25">
      <c r="A63" s="374" t="s">
        <v>221</v>
      </c>
      <c r="B63" s="375">
        <v>1.44197474254743E-3</v>
      </c>
      <c r="C63" s="374" t="s">
        <v>222</v>
      </c>
    </row>
    <row r="64" spans="1:3" ht="15.75" x14ac:dyDescent="0.25">
      <c r="A64" s="374" t="s">
        <v>223</v>
      </c>
      <c r="B64" s="375">
        <v>1.3310921682730199E-3</v>
      </c>
      <c r="C64" s="374" t="s">
        <v>224</v>
      </c>
    </row>
    <row r="65" spans="1:3" ht="15.75" x14ac:dyDescent="0.25">
      <c r="A65" s="374" t="s">
        <v>225</v>
      </c>
      <c r="B65" s="375">
        <v>5.8814252980206897E-3</v>
      </c>
      <c r="C65" s="374" t="s">
        <v>226</v>
      </c>
    </row>
    <row r="66" spans="1:3" ht="15.75" x14ac:dyDescent="0.25">
      <c r="A66" s="374" t="s">
        <v>227</v>
      </c>
      <c r="B66" s="375">
        <v>5.2534195502277302E-3</v>
      </c>
      <c r="C66" s="374" t="s">
        <v>228</v>
      </c>
    </row>
    <row r="67" spans="1:3" ht="15.75" x14ac:dyDescent="0.25">
      <c r="A67" s="374" t="s">
        <v>229</v>
      </c>
      <c r="B67" s="375">
        <v>1.59298763497039E-3</v>
      </c>
      <c r="C67" s="374" t="s">
        <v>230</v>
      </c>
    </row>
    <row r="68" spans="1:3" ht="15.75" x14ac:dyDescent="0.25">
      <c r="A68" s="374" t="s">
        <v>231</v>
      </c>
      <c r="B68" s="375">
        <v>2.3411095806550402E-3</v>
      </c>
      <c r="C68" s="374" t="s">
        <v>232</v>
      </c>
    </row>
    <row r="69" spans="1:3" ht="15.75" x14ac:dyDescent="0.25">
      <c r="A69" s="374" t="s">
        <v>233</v>
      </c>
      <c r="B69" s="375">
        <v>2.3411095806550402E-3</v>
      </c>
      <c r="C69" s="374" t="s">
        <v>234</v>
      </c>
    </row>
    <row r="70" spans="1:3" ht="15.75" x14ac:dyDescent="0.25">
      <c r="A70" s="374" t="s">
        <v>235</v>
      </c>
      <c r="B70" s="375">
        <v>2.63561571815718E-3</v>
      </c>
      <c r="C70" s="374" t="s">
        <v>236</v>
      </c>
    </row>
    <row r="71" spans="1:3" ht="15.75" x14ac:dyDescent="0.25">
      <c r="A71" s="374" t="s">
        <v>237</v>
      </c>
      <c r="B71" s="375">
        <v>5.4160782828282803E-3</v>
      </c>
      <c r="C71" s="374" t="s">
        <v>238</v>
      </c>
    </row>
    <row r="72" spans="1:3" ht="31.5" x14ac:dyDescent="0.25">
      <c r="A72" s="374" t="s">
        <v>239</v>
      </c>
      <c r="B72" s="375">
        <v>3.5866762595929301E-3</v>
      </c>
      <c r="C72" s="374" t="s">
        <v>240</v>
      </c>
    </row>
    <row r="73" spans="1:3" ht="31.5" x14ac:dyDescent="0.25">
      <c r="A73" s="374" t="s">
        <v>241</v>
      </c>
      <c r="B73" s="375">
        <v>5.4160782828282803E-3</v>
      </c>
      <c r="C73" s="374" t="s">
        <v>242</v>
      </c>
    </row>
    <row r="74" spans="1:3" ht="31.5" x14ac:dyDescent="0.25">
      <c r="A74" s="374" t="s">
        <v>243</v>
      </c>
      <c r="B74" s="375">
        <v>3.5866762595929301E-3</v>
      </c>
      <c r="C74" s="374" t="s">
        <v>244</v>
      </c>
    </row>
    <row r="75" spans="1:3" ht="15.75" x14ac:dyDescent="0.25">
      <c r="A75" s="374" t="s">
        <v>245</v>
      </c>
      <c r="B75" s="375">
        <v>4.5042625959292601E-3</v>
      </c>
      <c r="C75" s="374" t="s">
        <v>246</v>
      </c>
    </row>
    <row r="76" spans="1:3" ht="15.75" x14ac:dyDescent="0.25">
      <c r="A76" s="374" t="s">
        <v>247</v>
      </c>
      <c r="B76" s="375">
        <v>5.4073661616161599E-3</v>
      </c>
      <c r="C76" s="374" t="s">
        <v>248</v>
      </c>
    </row>
    <row r="77" spans="1:3" ht="15.75" x14ac:dyDescent="0.25">
      <c r="A77" s="374" t="s">
        <v>249</v>
      </c>
      <c r="B77" s="375">
        <v>3.5866762595929301E-3</v>
      </c>
      <c r="C77" s="374" t="s">
        <v>250</v>
      </c>
    </row>
    <row r="78" spans="1:3" ht="15.75" x14ac:dyDescent="0.25">
      <c r="A78" s="374" t="s">
        <v>251</v>
      </c>
      <c r="B78" s="375">
        <v>1.9247808641975301E-2</v>
      </c>
      <c r="C78" s="374" t="s">
        <v>252</v>
      </c>
    </row>
    <row r="79" spans="1:3" ht="15.75" x14ac:dyDescent="0.25">
      <c r="A79" s="374" t="s">
        <v>253</v>
      </c>
      <c r="B79" s="375">
        <v>3.2502861111111101E-3</v>
      </c>
      <c r="C79" s="374" t="s">
        <v>254</v>
      </c>
    </row>
    <row r="80" spans="1:3" ht="31.5" x14ac:dyDescent="0.25">
      <c r="A80" s="374" t="s">
        <v>255</v>
      </c>
      <c r="B80" s="375">
        <v>2.9187861111111099E-3</v>
      </c>
      <c r="C80" s="374" t="s">
        <v>256</v>
      </c>
    </row>
    <row r="81" spans="1:3" ht="15.75" x14ac:dyDescent="0.25">
      <c r="A81" s="374" t="s">
        <v>257</v>
      </c>
      <c r="B81" s="375">
        <v>2.8275277777777799E-3</v>
      </c>
      <c r="C81" s="374" t="s">
        <v>258</v>
      </c>
    </row>
    <row r="82" spans="1:3" ht="15.75" x14ac:dyDescent="0.25">
      <c r="A82" s="374" t="s">
        <v>259</v>
      </c>
      <c r="B82" s="375">
        <v>7.4396029939816904E-3</v>
      </c>
      <c r="C82" s="374" t="s">
        <v>260</v>
      </c>
    </row>
    <row r="83" spans="1:3" ht="31.5" x14ac:dyDescent="0.25">
      <c r="A83" s="374" t="s">
        <v>261</v>
      </c>
      <c r="B83" s="375">
        <v>6.4810370370370404E-3</v>
      </c>
      <c r="C83" s="374" t="s">
        <v>262</v>
      </c>
    </row>
    <row r="84" spans="1:3" ht="15.75" x14ac:dyDescent="0.25">
      <c r="A84" s="374" t="s">
        <v>263</v>
      </c>
      <c r="B84" s="375">
        <v>7.3539544753086399E-3</v>
      </c>
      <c r="C84" s="374" t="s">
        <v>264</v>
      </c>
    </row>
    <row r="85" spans="1:3" ht="15.75" x14ac:dyDescent="0.25">
      <c r="A85" s="374" t="s">
        <v>265</v>
      </c>
      <c r="B85" s="375">
        <v>7.67369162640902E-3</v>
      </c>
      <c r="C85" s="374" t="s">
        <v>266</v>
      </c>
    </row>
    <row r="86" spans="1:3" ht="15.75" x14ac:dyDescent="0.25">
      <c r="A86" s="374" t="s">
        <v>267</v>
      </c>
      <c r="B86" s="375">
        <v>2.7015061111111101E-3</v>
      </c>
      <c r="C86" s="374" t="s">
        <v>268</v>
      </c>
    </row>
    <row r="87" spans="1:3" ht="15.75" x14ac:dyDescent="0.25">
      <c r="A87" s="374" t="s">
        <v>269</v>
      </c>
      <c r="B87" s="375">
        <v>4.1662004518381599E-3</v>
      </c>
      <c r="C87" s="374" t="s">
        <v>270</v>
      </c>
    </row>
    <row r="88" spans="1:3" ht="15.75" x14ac:dyDescent="0.25">
      <c r="A88" s="374" t="s">
        <v>271</v>
      </c>
      <c r="B88" s="375">
        <v>4.1620414869583096E-3</v>
      </c>
      <c r="C88" s="374" t="s">
        <v>272</v>
      </c>
    </row>
    <row r="89" spans="1:3" ht="15.75" x14ac:dyDescent="0.25">
      <c r="A89" s="374" t="s">
        <v>273</v>
      </c>
      <c r="B89" s="375">
        <v>6.1607598631240003E-3</v>
      </c>
      <c r="C89" s="374" t="s">
        <v>274</v>
      </c>
    </row>
    <row r="90" spans="1:3" ht="15.75" x14ac:dyDescent="0.25">
      <c r="A90" s="374" t="s">
        <v>275</v>
      </c>
      <c r="B90" s="375">
        <v>5.4234254980488799E-3</v>
      </c>
      <c r="C90" s="374" t="s">
        <v>276</v>
      </c>
    </row>
    <row r="91" spans="1:3" ht="15.75" x14ac:dyDescent="0.25">
      <c r="A91" s="374" t="s">
        <v>57</v>
      </c>
      <c r="B91" s="375">
        <v>5.4532086709104897E-3</v>
      </c>
      <c r="C91" s="374" t="s">
        <v>58</v>
      </c>
    </row>
    <row r="92" spans="1:3" ht="15.75" x14ac:dyDescent="0.25">
      <c r="A92" s="374" t="s">
        <v>277</v>
      </c>
      <c r="B92" s="375">
        <v>2.0269347993827199E-3</v>
      </c>
      <c r="C92" s="374" t="s">
        <v>278</v>
      </c>
    </row>
    <row r="93" spans="1:3" ht="15.75" x14ac:dyDescent="0.25">
      <c r="A93" s="374" t="s">
        <v>279</v>
      </c>
      <c r="B93" s="375">
        <v>2.6001408179012302E-3</v>
      </c>
      <c r="C93" s="374" t="s">
        <v>280</v>
      </c>
    </row>
    <row r="94" spans="1:3" ht="15.75" x14ac:dyDescent="0.25">
      <c r="A94" s="374" t="s">
        <v>281</v>
      </c>
      <c r="B94" s="375">
        <v>6.2372976300400099E-3</v>
      </c>
      <c r="C94" s="374" t="s">
        <v>282</v>
      </c>
    </row>
    <row r="95" spans="1:3" ht="15.75" x14ac:dyDescent="0.25">
      <c r="A95" s="374" t="s">
        <v>283</v>
      </c>
      <c r="B95" s="375">
        <v>6.2435303170206204E-3</v>
      </c>
      <c r="C95" s="374" t="s">
        <v>284</v>
      </c>
    </row>
    <row r="96" spans="1:3" ht="15.75" x14ac:dyDescent="0.25">
      <c r="A96" s="374" t="s">
        <v>285</v>
      </c>
      <c r="B96" s="375">
        <v>3.5350538627269899E-3</v>
      </c>
      <c r="C96" s="374" t="s">
        <v>286</v>
      </c>
    </row>
    <row r="97" spans="1:3" ht="15.75" x14ac:dyDescent="0.25">
      <c r="A97" s="374" t="s">
        <v>287</v>
      </c>
      <c r="B97" s="375">
        <v>3.5294444444444401E-3</v>
      </c>
      <c r="C97" s="374" t="s">
        <v>288</v>
      </c>
    </row>
    <row r="98" spans="1:3" ht="15.75" x14ac:dyDescent="0.25">
      <c r="A98" s="374" t="s">
        <v>289</v>
      </c>
      <c r="B98" s="375">
        <v>2.0531840628507298E-3</v>
      </c>
      <c r="C98" s="374" t="s">
        <v>290</v>
      </c>
    </row>
    <row r="99" spans="1:3" ht="15.75" x14ac:dyDescent="0.25">
      <c r="A99" s="374" t="s">
        <v>291</v>
      </c>
      <c r="B99" s="375">
        <v>2.3929040404040399E-3</v>
      </c>
      <c r="C99" s="374" t="s">
        <v>292</v>
      </c>
    </row>
    <row r="100" spans="1:3" ht="15.75" x14ac:dyDescent="0.25">
      <c r="A100" s="374" t="s">
        <v>293</v>
      </c>
      <c r="B100" s="375">
        <v>3.2047996976568402E-3</v>
      </c>
      <c r="C100" s="374" t="s">
        <v>294</v>
      </c>
    </row>
    <row r="101" spans="1:3" ht="15.75" x14ac:dyDescent="0.25">
      <c r="A101" s="374" t="s">
        <v>295</v>
      </c>
      <c r="B101" s="375">
        <v>3.2047996976568402E-3</v>
      </c>
      <c r="C101" s="374" t="s">
        <v>296</v>
      </c>
    </row>
    <row r="102" spans="1:3" ht="15.75" x14ac:dyDescent="0.25">
      <c r="A102" s="374" t="s">
        <v>297</v>
      </c>
      <c r="B102" s="375">
        <v>8.0837726757369607E-3</v>
      </c>
      <c r="C102" s="374" t="s">
        <v>298</v>
      </c>
    </row>
    <row r="103" spans="1:3" ht="15.75" x14ac:dyDescent="0.25">
      <c r="A103" s="374" t="s">
        <v>299</v>
      </c>
      <c r="B103" s="375">
        <v>3.7950541838134401E-3</v>
      </c>
      <c r="C103" s="374" t="s">
        <v>300</v>
      </c>
    </row>
    <row r="104" spans="1:3" ht="15.75" x14ac:dyDescent="0.25">
      <c r="A104" s="374" t="s">
        <v>80</v>
      </c>
      <c r="B104" s="375">
        <v>3.44031548516843E-3</v>
      </c>
      <c r="C104" s="374" t="s">
        <v>81</v>
      </c>
    </row>
    <row r="105" spans="1:3" ht="15.75" x14ac:dyDescent="0.25">
      <c r="A105" s="374" t="s">
        <v>301</v>
      </c>
      <c r="B105" s="375">
        <v>5.2109561965812002E-3</v>
      </c>
      <c r="C105" s="374" t="s">
        <v>302</v>
      </c>
    </row>
    <row r="106" spans="1:3" ht="15.75" x14ac:dyDescent="0.25">
      <c r="A106" s="374" t="s">
        <v>303</v>
      </c>
      <c r="B106" s="375">
        <v>6.9262962962963002E-3</v>
      </c>
      <c r="C106" s="374" t="s">
        <v>304</v>
      </c>
    </row>
    <row r="107" spans="1:3" ht="15.75" x14ac:dyDescent="0.25">
      <c r="A107" s="374" t="s">
        <v>305</v>
      </c>
      <c r="B107" s="375">
        <v>4.6639673006339697E-3</v>
      </c>
      <c r="C107" s="374" t="s">
        <v>306</v>
      </c>
    </row>
    <row r="108" spans="1:3" ht="15.75" x14ac:dyDescent="0.25">
      <c r="A108" s="374" t="s">
        <v>307</v>
      </c>
      <c r="B108" s="375">
        <v>6.07803168402778E-3</v>
      </c>
      <c r="C108" s="374" t="s">
        <v>308</v>
      </c>
    </row>
    <row r="109" spans="1:3" ht="15.75" x14ac:dyDescent="0.25">
      <c r="A109" s="374" t="s">
        <v>309</v>
      </c>
      <c r="B109" s="375">
        <v>5.0967376543209902E-3</v>
      </c>
      <c r="C109" s="374" t="s">
        <v>310</v>
      </c>
    </row>
    <row r="110" spans="1:3" ht="15.75" x14ac:dyDescent="0.25">
      <c r="A110" s="374" t="s">
        <v>311</v>
      </c>
      <c r="B110" s="375">
        <v>2.99335857186827E-3</v>
      </c>
      <c r="C110" s="374" t="s">
        <v>312</v>
      </c>
    </row>
    <row r="111" spans="1:3" ht="15.75" x14ac:dyDescent="0.25">
      <c r="A111" s="374" t="s">
        <v>313</v>
      </c>
      <c r="B111" s="375">
        <v>5.6717975308641999E-3</v>
      </c>
      <c r="C111" s="374" t="s">
        <v>314</v>
      </c>
    </row>
    <row r="112" spans="1:3" ht="15.75" x14ac:dyDescent="0.25">
      <c r="A112" s="374" t="s">
        <v>315</v>
      </c>
      <c r="B112" s="375">
        <v>1.7546419123204799E-3</v>
      </c>
      <c r="C112" s="374" t="s">
        <v>316</v>
      </c>
    </row>
    <row r="113" spans="1:3" ht="15.75" x14ac:dyDescent="0.25">
      <c r="A113" s="374" t="s">
        <v>317</v>
      </c>
      <c r="B113" s="375">
        <v>7.9039931203963108E-3</v>
      </c>
      <c r="C113" s="374" t="s">
        <v>318</v>
      </c>
    </row>
    <row r="114" spans="1:3" ht="15.75" x14ac:dyDescent="0.25">
      <c r="A114" s="374" t="s">
        <v>319</v>
      </c>
      <c r="B114" s="375">
        <v>5.7802759410318701E-3</v>
      </c>
      <c r="C114" s="374" t="s">
        <v>320</v>
      </c>
    </row>
    <row r="115" spans="1:3" ht="15.75" x14ac:dyDescent="0.25">
      <c r="A115" s="374" t="s">
        <v>321</v>
      </c>
      <c r="B115" s="375">
        <v>1.63507467144564E-3</v>
      </c>
      <c r="C115" s="374" t="s">
        <v>322</v>
      </c>
    </row>
    <row r="116" spans="1:3" ht="15.75" x14ac:dyDescent="0.25">
      <c r="A116" s="374" t="s">
        <v>323</v>
      </c>
      <c r="B116" s="375">
        <v>1.3065195639187599E-3</v>
      </c>
      <c r="C116" s="374" t="s">
        <v>324</v>
      </c>
    </row>
    <row r="117" spans="1:3" ht="15.75" x14ac:dyDescent="0.25">
      <c r="A117" s="374" t="s">
        <v>325</v>
      </c>
      <c r="B117" s="375">
        <v>5.4898503014157796E-3</v>
      </c>
      <c r="C117" s="374" t="s">
        <v>326</v>
      </c>
    </row>
    <row r="118" spans="1:3" ht="15.75" x14ac:dyDescent="0.25">
      <c r="A118" s="374" t="s">
        <v>327</v>
      </c>
      <c r="B118" s="375">
        <v>1.90666370976913E-3</v>
      </c>
      <c r="C118" s="374" t="s">
        <v>328</v>
      </c>
    </row>
    <row r="119" spans="1:3" ht="15.75" x14ac:dyDescent="0.25">
      <c r="A119" s="374" t="s">
        <v>329</v>
      </c>
      <c r="B119" s="375">
        <v>1.90666370976913E-3</v>
      </c>
      <c r="C119" s="374" t="s">
        <v>330</v>
      </c>
    </row>
    <row r="120" spans="1:3" ht="15.75" x14ac:dyDescent="0.25">
      <c r="A120" s="374" t="s">
        <v>331</v>
      </c>
      <c r="B120" s="375">
        <v>5.4898503014157796E-3</v>
      </c>
      <c r="C120" s="374" t="s">
        <v>332</v>
      </c>
    </row>
    <row r="121" spans="1:3" ht="15.75" x14ac:dyDescent="0.25">
      <c r="A121" s="374" t="s">
        <v>333</v>
      </c>
      <c r="B121" s="375">
        <v>1.1949994313658601E-3</v>
      </c>
      <c r="C121" s="374" t="s">
        <v>334</v>
      </c>
    </row>
    <row r="122" spans="1:3" ht="15.75" x14ac:dyDescent="0.25">
      <c r="A122" s="374" t="s">
        <v>335</v>
      </c>
      <c r="B122" s="375">
        <v>1.1040147844876599E-3</v>
      </c>
      <c r="C122" s="374" t="s">
        <v>336</v>
      </c>
    </row>
    <row r="123" spans="1:3" ht="15.75" x14ac:dyDescent="0.25">
      <c r="A123" s="374" t="s">
        <v>337</v>
      </c>
      <c r="B123" s="375">
        <v>1.1060413965654501E-3</v>
      </c>
      <c r="C123" s="374" t="s">
        <v>338</v>
      </c>
    </row>
    <row r="124" spans="1:3" ht="15.75" x14ac:dyDescent="0.25">
      <c r="A124" s="374" t="s">
        <v>339</v>
      </c>
      <c r="B124" s="375">
        <v>6.3099966070050703E-3</v>
      </c>
      <c r="C124" s="374" t="s">
        <v>340</v>
      </c>
    </row>
    <row r="125" spans="1:3" ht="15.75" x14ac:dyDescent="0.25">
      <c r="A125" s="374" t="s">
        <v>341</v>
      </c>
      <c r="B125" s="375">
        <v>1.4543774487812201E-3</v>
      </c>
      <c r="C125" s="374" t="s">
        <v>342</v>
      </c>
    </row>
    <row r="126" spans="1:3" ht="15.75" x14ac:dyDescent="0.25">
      <c r="A126" s="374" t="s">
        <v>343</v>
      </c>
      <c r="B126" s="375">
        <v>1.8299599442702899E-3</v>
      </c>
      <c r="C126" s="374" t="s">
        <v>344</v>
      </c>
    </row>
    <row r="127" spans="1:3" ht="15.75" x14ac:dyDescent="0.25">
      <c r="A127" s="374" t="s">
        <v>345</v>
      </c>
      <c r="B127" s="375">
        <v>2.3118739935587798E-3</v>
      </c>
      <c r="C127" s="374" t="s">
        <v>346</v>
      </c>
    </row>
    <row r="128" spans="1:3" ht="15.75" x14ac:dyDescent="0.25">
      <c r="A128" s="374" t="s">
        <v>347</v>
      </c>
      <c r="B128" s="375">
        <v>1.90666370976913E-3</v>
      </c>
      <c r="C128" s="374" t="s">
        <v>348</v>
      </c>
    </row>
    <row r="129" spans="1:3" ht="15.75" x14ac:dyDescent="0.25">
      <c r="A129" s="374" t="s">
        <v>349</v>
      </c>
      <c r="B129" s="375">
        <v>1.1060413965654501E-3</v>
      </c>
      <c r="C129" s="374" t="s">
        <v>350</v>
      </c>
    </row>
    <row r="130" spans="1:3" ht="15.75" x14ac:dyDescent="0.25">
      <c r="A130" s="374" t="s">
        <v>351</v>
      </c>
      <c r="B130" s="375">
        <v>3.43698031364698E-3</v>
      </c>
      <c r="C130" s="374" t="s">
        <v>352</v>
      </c>
    </row>
    <row r="131" spans="1:3" ht="15.75" x14ac:dyDescent="0.25">
      <c r="A131" s="374" t="s">
        <v>353</v>
      </c>
      <c r="B131" s="375">
        <v>2.1900860509632401E-3</v>
      </c>
      <c r="C131" s="374" t="s">
        <v>354</v>
      </c>
    </row>
    <row r="132" spans="1:3" ht="15.75" x14ac:dyDescent="0.25">
      <c r="A132" s="374" t="s">
        <v>355</v>
      </c>
      <c r="B132" s="375">
        <v>2.1922987900180901E-3</v>
      </c>
      <c r="C132" s="374" t="s">
        <v>356</v>
      </c>
    </row>
    <row r="133" spans="1:3" ht="15.75" x14ac:dyDescent="0.25">
      <c r="A133" s="374" t="s">
        <v>357</v>
      </c>
      <c r="B133" s="375">
        <v>3.36464914243102E-3</v>
      </c>
      <c r="C133" s="374" t="s">
        <v>358</v>
      </c>
    </row>
    <row r="134" spans="1:3" ht="15.75" x14ac:dyDescent="0.25">
      <c r="A134" s="374" t="s">
        <v>359</v>
      </c>
      <c r="B134" s="375">
        <v>3.12137028337062E-3</v>
      </c>
      <c r="C134" s="374" t="s">
        <v>360</v>
      </c>
    </row>
    <row r="135" spans="1:3" ht="15.75" x14ac:dyDescent="0.25">
      <c r="A135" s="374" t="s">
        <v>361</v>
      </c>
      <c r="B135" s="375">
        <v>3.67668386183179E-3</v>
      </c>
      <c r="C135" s="374" t="s">
        <v>362</v>
      </c>
    </row>
    <row r="136" spans="1:3" ht="15.75" x14ac:dyDescent="0.25">
      <c r="A136" s="374" t="s">
        <v>363</v>
      </c>
      <c r="B136" s="375">
        <v>4.8909353298611097E-3</v>
      </c>
      <c r="C136" s="374" t="s">
        <v>364</v>
      </c>
    </row>
    <row r="137" spans="1:3" ht="15.75" x14ac:dyDescent="0.25">
      <c r="A137" s="374" t="s">
        <v>365</v>
      </c>
      <c r="B137" s="375">
        <v>4.6627468532986103E-3</v>
      </c>
      <c r="C137" s="374" t="s">
        <v>366</v>
      </c>
    </row>
    <row r="138" spans="1:3" ht="15.75" x14ac:dyDescent="0.25">
      <c r="A138" s="374" t="s">
        <v>367</v>
      </c>
      <c r="B138" s="375">
        <v>3.1801003689236099E-3</v>
      </c>
      <c r="C138" s="374" t="s">
        <v>368</v>
      </c>
    </row>
    <row r="139" spans="1:3" ht="15.75" x14ac:dyDescent="0.25">
      <c r="A139" s="374" t="s">
        <v>369</v>
      </c>
      <c r="B139" s="375">
        <v>2.8488228709795298E-3</v>
      </c>
      <c r="C139" s="374" t="s">
        <v>370</v>
      </c>
    </row>
    <row r="140" spans="1:3" ht="15.75" x14ac:dyDescent="0.25">
      <c r="A140" s="374" t="s">
        <v>371</v>
      </c>
      <c r="B140" s="375">
        <v>2.85170116045322E-3</v>
      </c>
      <c r="C140" s="374" t="s">
        <v>372</v>
      </c>
    </row>
    <row r="141" spans="1:3" ht="15.75" x14ac:dyDescent="0.25">
      <c r="A141" s="374" t="s">
        <v>373</v>
      </c>
      <c r="B141" s="375">
        <v>5.3737315212207901E-3</v>
      </c>
      <c r="C141" s="374" t="s">
        <v>374</v>
      </c>
    </row>
    <row r="142" spans="1:3" ht="15.75" x14ac:dyDescent="0.25">
      <c r="A142" s="374" t="s">
        <v>375</v>
      </c>
      <c r="B142" s="375">
        <v>7.1063236331569699E-3</v>
      </c>
      <c r="C142" s="374" t="s">
        <v>376</v>
      </c>
    </row>
    <row r="143" spans="1:3" ht="15.75" x14ac:dyDescent="0.25">
      <c r="A143" s="374" t="s">
        <v>377</v>
      </c>
      <c r="B143" s="375">
        <v>3.4940158559847402E-3</v>
      </c>
      <c r="C143" s="374" t="s">
        <v>378</v>
      </c>
    </row>
    <row r="144" spans="1:3" ht="31.5" x14ac:dyDescent="0.25">
      <c r="A144" s="374" t="s">
        <v>379</v>
      </c>
      <c r="B144" s="375">
        <v>4.4089381499726301E-3</v>
      </c>
      <c r="C144" s="374" t="s">
        <v>380</v>
      </c>
    </row>
    <row r="145" spans="1:3" ht="15.75" x14ac:dyDescent="0.25">
      <c r="A145" s="374" t="s">
        <v>381</v>
      </c>
      <c r="B145" s="375">
        <v>4.4089381499726301E-3</v>
      </c>
      <c r="C145" s="374" t="s">
        <v>382</v>
      </c>
    </row>
    <row r="146" spans="1:3" ht="31.5" x14ac:dyDescent="0.25">
      <c r="A146" s="374" t="s">
        <v>383</v>
      </c>
      <c r="B146" s="375">
        <v>1.3071551882461001E-2</v>
      </c>
      <c r="C146" s="374" t="s">
        <v>384</v>
      </c>
    </row>
    <row r="147" spans="1:3" ht="15.75" x14ac:dyDescent="0.25">
      <c r="A147" s="374" t="s">
        <v>385</v>
      </c>
      <c r="B147" s="375">
        <v>1.24224747474747E-2</v>
      </c>
      <c r="C147" s="374" t="s">
        <v>386</v>
      </c>
    </row>
    <row r="148" spans="1:3" ht="31.5" x14ac:dyDescent="0.25">
      <c r="A148" s="374" t="s">
        <v>387</v>
      </c>
      <c r="B148" s="375">
        <v>7.7872268135904497E-3</v>
      </c>
      <c r="C148" s="374" t="s">
        <v>388</v>
      </c>
    </row>
    <row r="149" spans="1:3" ht="31.5" x14ac:dyDescent="0.25">
      <c r="A149" s="374" t="s">
        <v>389</v>
      </c>
      <c r="B149" s="375">
        <v>7.7623062795790102E-3</v>
      </c>
      <c r="C149" s="374" t="s">
        <v>390</v>
      </c>
    </row>
    <row r="150" spans="1:3" ht="31.5" x14ac:dyDescent="0.25">
      <c r="A150" s="374" t="s">
        <v>391</v>
      </c>
      <c r="B150" s="375">
        <v>8.6389750653386999E-3</v>
      </c>
      <c r="C150" s="374" t="s">
        <v>392</v>
      </c>
    </row>
    <row r="151" spans="1:3" ht="15.75" x14ac:dyDescent="0.25">
      <c r="A151" s="374" t="s">
        <v>393</v>
      </c>
      <c r="B151" s="375">
        <v>9.2331278763971101E-3</v>
      </c>
      <c r="C151" s="374" t="s">
        <v>394</v>
      </c>
    </row>
    <row r="152" spans="1:3" ht="15.75" x14ac:dyDescent="0.25">
      <c r="A152" s="374" t="s">
        <v>395</v>
      </c>
      <c r="B152" s="375">
        <v>9.5346712689020393E-3</v>
      </c>
      <c r="C152" s="374" t="s">
        <v>396</v>
      </c>
    </row>
    <row r="153" spans="1:3" ht="15.75" x14ac:dyDescent="0.25">
      <c r="A153" s="374" t="s">
        <v>397</v>
      </c>
      <c r="B153" s="375">
        <v>5.0290716633793597E-3</v>
      </c>
      <c r="C153" s="374" t="s">
        <v>398</v>
      </c>
    </row>
    <row r="154" spans="1:3" ht="15.75" x14ac:dyDescent="0.25">
      <c r="A154" s="374" t="s">
        <v>399</v>
      </c>
      <c r="B154" s="375">
        <v>4.4884220907297802E-3</v>
      </c>
      <c r="C154" s="374" t="s">
        <v>400</v>
      </c>
    </row>
    <row r="155" spans="1:3" ht="15.75" x14ac:dyDescent="0.25">
      <c r="A155" s="374" t="s">
        <v>401</v>
      </c>
      <c r="B155" s="375">
        <v>7.08334478114478E-3</v>
      </c>
      <c r="C155" s="374" t="s">
        <v>402</v>
      </c>
    </row>
    <row r="156" spans="1:3" ht="15.75" x14ac:dyDescent="0.25">
      <c r="A156" s="374" t="s">
        <v>403</v>
      </c>
      <c r="B156" s="375">
        <v>6.2816962962962998E-3</v>
      </c>
      <c r="C156" s="374" t="s">
        <v>404</v>
      </c>
    </row>
    <row r="157" spans="1:3" ht="15.75" x14ac:dyDescent="0.25">
      <c r="A157" s="374" t="s">
        <v>405</v>
      </c>
      <c r="B157" s="375">
        <v>5.4549962962963001E-3</v>
      </c>
      <c r="C157" s="374" t="s">
        <v>406</v>
      </c>
    </row>
    <row r="158" spans="1:3" ht="15.75" x14ac:dyDescent="0.25">
      <c r="A158" s="374" t="s">
        <v>407</v>
      </c>
      <c r="B158" s="375">
        <v>6.9261651234567897E-3</v>
      </c>
      <c r="C158" s="374" t="s">
        <v>408</v>
      </c>
    </row>
    <row r="159" spans="1:3" ht="15.75" x14ac:dyDescent="0.25">
      <c r="A159" s="374" t="s">
        <v>409</v>
      </c>
      <c r="B159" s="375">
        <v>6.6491185185185197E-3</v>
      </c>
      <c r="C159" s="374" t="s">
        <v>410</v>
      </c>
    </row>
    <row r="160" spans="1:3" ht="15.75" x14ac:dyDescent="0.25">
      <c r="A160" s="374" t="s">
        <v>411</v>
      </c>
      <c r="B160" s="375">
        <v>4.9255778731521196E-3</v>
      </c>
      <c r="C160" s="374" t="s">
        <v>412</v>
      </c>
    </row>
    <row r="161" spans="1:3" ht="15.75" x14ac:dyDescent="0.25">
      <c r="A161" s="374" t="s">
        <v>413</v>
      </c>
      <c r="B161" s="375">
        <v>4.6922181092036302E-3</v>
      </c>
      <c r="C161" s="374" t="s">
        <v>414</v>
      </c>
    </row>
    <row r="162" spans="1:3" ht="15.75" x14ac:dyDescent="0.25">
      <c r="A162" s="374" t="s">
        <v>415</v>
      </c>
      <c r="B162" s="375">
        <v>2.8436906432748499E-3</v>
      </c>
      <c r="C162" s="374" t="s">
        <v>416</v>
      </c>
    </row>
    <row r="163" spans="1:3" ht="31.5" x14ac:dyDescent="0.25">
      <c r="A163" s="374" t="s">
        <v>417</v>
      </c>
      <c r="B163" s="375">
        <v>2.7015061111111101E-3</v>
      </c>
      <c r="C163" s="374" t="s">
        <v>418</v>
      </c>
    </row>
    <row r="164" spans="1:3" ht="15.75" x14ac:dyDescent="0.25">
      <c r="A164" s="374" t="s">
        <v>419</v>
      </c>
      <c r="B164" s="375">
        <v>2.6380307957625001E-3</v>
      </c>
      <c r="C164" s="374" t="s">
        <v>420</v>
      </c>
    </row>
    <row r="165" spans="1:3" ht="15.75" x14ac:dyDescent="0.25">
      <c r="A165" s="374" t="s">
        <v>421</v>
      </c>
      <c r="B165" s="375">
        <v>2.6380307957625001E-3</v>
      </c>
      <c r="C165" s="374" t="s">
        <v>422</v>
      </c>
    </row>
    <row r="166" spans="1:3" ht="15.75" x14ac:dyDescent="0.25">
      <c r="A166" s="374" t="s">
        <v>423</v>
      </c>
      <c r="B166" s="375">
        <v>2.6332414387780201E-3</v>
      </c>
      <c r="C166" s="374" t="s">
        <v>424</v>
      </c>
    </row>
    <row r="167" spans="1:3" ht="15.75" x14ac:dyDescent="0.25">
      <c r="A167" s="374" t="s">
        <v>425</v>
      </c>
      <c r="B167" s="375">
        <v>2.9153440060987199E-3</v>
      </c>
      <c r="C167" s="374" t="s">
        <v>426</v>
      </c>
    </row>
    <row r="168" spans="1:3" ht="15.75" x14ac:dyDescent="0.25">
      <c r="A168" s="374" t="s">
        <v>427</v>
      </c>
      <c r="B168" s="375">
        <v>1.81622956289623E-3</v>
      </c>
      <c r="C168" s="374" t="s">
        <v>428</v>
      </c>
    </row>
    <row r="169" spans="1:3" ht="15.75" x14ac:dyDescent="0.25">
      <c r="A169" s="374" t="s">
        <v>429</v>
      </c>
      <c r="B169" s="375">
        <v>3.5162435720844801E-3</v>
      </c>
      <c r="C169" s="374" t="s">
        <v>430</v>
      </c>
    </row>
    <row r="170" spans="1:3" ht="15.75" x14ac:dyDescent="0.25">
      <c r="A170" s="374" t="s">
        <v>431</v>
      </c>
      <c r="B170" s="375">
        <v>3.5162435720844801E-3</v>
      </c>
      <c r="C170" s="374" t="s">
        <v>432</v>
      </c>
    </row>
    <row r="171" spans="1:3" ht="15.75" x14ac:dyDescent="0.25">
      <c r="A171" s="374" t="s">
        <v>433</v>
      </c>
      <c r="B171" s="375">
        <v>3.5095080348944E-3</v>
      </c>
      <c r="C171" s="374" t="s">
        <v>434</v>
      </c>
    </row>
    <row r="172" spans="1:3" ht="15.75" x14ac:dyDescent="0.25">
      <c r="A172" s="374" t="s">
        <v>435</v>
      </c>
      <c r="B172" s="375">
        <v>4.6570261111111098E-3</v>
      </c>
      <c r="C172" s="374" t="s">
        <v>436</v>
      </c>
    </row>
    <row r="173" spans="1:3" ht="15.75" x14ac:dyDescent="0.25">
      <c r="A173" s="374" t="s">
        <v>437</v>
      </c>
      <c r="B173" s="375">
        <v>2.7015061111111101E-3</v>
      </c>
      <c r="C173" s="374" t="s">
        <v>438</v>
      </c>
    </row>
    <row r="174" spans="1:3" ht="15.75" x14ac:dyDescent="0.25">
      <c r="A174" s="374" t="s">
        <v>439</v>
      </c>
      <c r="B174" s="375">
        <v>9.2027983690112104E-3</v>
      </c>
      <c r="C174" s="374" t="s">
        <v>440</v>
      </c>
    </row>
    <row r="175" spans="1:3" ht="15.75" x14ac:dyDescent="0.25">
      <c r="A175" s="374" t="s">
        <v>441</v>
      </c>
      <c r="B175" s="375">
        <v>1.4268527880027301E-2</v>
      </c>
      <c r="C175" s="374" t="s">
        <v>442</v>
      </c>
    </row>
    <row r="176" spans="1:3" ht="15.75" x14ac:dyDescent="0.25">
      <c r="A176" s="374" t="s">
        <v>443</v>
      </c>
      <c r="B176" s="375">
        <v>1.6438817671999301E-2</v>
      </c>
      <c r="C176" s="374" t="s">
        <v>444</v>
      </c>
    </row>
    <row r="177" spans="1:3" ht="15.75" x14ac:dyDescent="0.25">
      <c r="A177" s="374" t="s">
        <v>445</v>
      </c>
      <c r="B177" s="375">
        <v>8.8885243568691905E-3</v>
      </c>
      <c r="C177" s="374" t="s">
        <v>446</v>
      </c>
    </row>
    <row r="178" spans="1:3" ht="15.75" x14ac:dyDescent="0.25">
      <c r="A178" s="374" t="s">
        <v>447</v>
      </c>
      <c r="B178" s="375">
        <v>1.6429149134582901E-2</v>
      </c>
      <c r="C178" s="374" t="s">
        <v>448</v>
      </c>
    </row>
    <row r="179" spans="1:3" ht="15.75" x14ac:dyDescent="0.25">
      <c r="A179" s="374" t="s">
        <v>449</v>
      </c>
      <c r="B179" s="375">
        <v>2.05004948881173E-2</v>
      </c>
      <c r="C179" s="374" t="s">
        <v>450</v>
      </c>
    </row>
    <row r="180" spans="1:3" ht="15.75" x14ac:dyDescent="0.25">
      <c r="A180" s="374" t="s">
        <v>451</v>
      </c>
      <c r="B180" s="375">
        <v>1.14416479166667E-2</v>
      </c>
      <c r="C180" s="374" t="s">
        <v>452</v>
      </c>
    </row>
    <row r="181" spans="1:3" ht="15.75" x14ac:dyDescent="0.25">
      <c r="A181" s="374" t="s">
        <v>453</v>
      </c>
      <c r="B181" s="375">
        <v>3.5482103703703702E-3</v>
      </c>
      <c r="C181" s="374" t="s">
        <v>454</v>
      </c>
    </row>
    <row r="182" spans="1:3" ht="15.75" x14ac:dyDescent="0.25">
      <c r="A182" s="374" t="s">
        <v>455</v>
      </c>
      <c r="B182" s="375">
        <v>3.5440960846560799E-3</v>
      </c>
      <c r="C182" s="374" t="s">
        <v>456</v>
      </c>
    </row>
    <row r="183" spans="1:3" ht="15.75" x14ac:dyDescent="0.25">
      <c r="A183" s="374" t="s">
        <v>457</v>
      </c>
      <c r="B183" s="375">
        <v>2.2238370370370399E-3</v>
      </c>
      <c r="C183" s="374" t="s">
        <v>458</v>
      </c>
    </row>
    <row r="184" spans="1:3" ht="15.75" x14ac:dyDescent="0.25">
      <c r="A184" s="374" t="s">
        <v>459</v>
      </c>
      <c r="B184" s="375">
        <v>2.0582903703703702E-3</v>
      </c>
      <c r="C184" s="374" t="s">
        <v>460</v>
      </c>
    </row>
    <row r="185" spans="1:3" ht="15.75" x14ac:dyDescent="0.25">
      <c r="A185" s="374" t="s">
        <v>461</v>
      </c>
      <c r="B185" s="375">
        <v>2.05451894179894E-3</v>
      </c>
      <c r="C185" s="374" t="s">
        <v>462</v>
      </c>
    </row>
    <row r="186" spans="1:3" ht="15.75" x14ac:dyDescent="0.25">
      <c r="A186" s="374" t="s">
        <v>463</v>
      </c>
      <c r="B186" s="375">
        <v>1.0111748581730799E-2</v>
      </c>
      <c r="C186" s="374" t="s">
        <v>464</v>
      </c>
    </row>
    <row r="187" spans="1:3" ht="15.75" x14ac:dyDescent="0.25">
      <c r="A187" s="374" t="s">
        <v>465</v>
      </c>
      <c r="B187" s="375">
        <v>1.0111748581730799E-2</v>
      </c>
      <c r="C187" s="374" t="s">
        <v>466</v>
      </c>
    </row>
    <row r="188" spans="1:3" ht="15.75" x14ac:dyDescent="0.25">
      <c r="A188" s="374" t="s">
        <v>467</v>
      </c>
      <c r="B188" s="375">
        <v>6.6291601307189498E-3</v>
      </c>
      <c r="C188" s="374" t="s">
        <v>468</v>
      </c>
    </row>
    <row r="189" spans="1:3" ht="15.75" x14ac:dyDescent="0.25">
      <c r="A189" s="374" t="s">
        <v>469</v>
      </c>
      <c r="B189" s="375">
        <v>6.6225424836601297E-3</v>
      </c>
      <c r="C189" s="374" t="s">
        <v>470</v>
      </c>
    </row>
    <row r="190" spans="1:3" ht="15.75" x14ac:dyDescent="0.25">
      <c r="A190" s="374" t="s">
        <v>471</v>
      </c>
      <c r="B190" s="375">
        <v>3.7533954248366E-3</v>
      </c>
      <c r="C190" s="374" t="s">
        <v>472</v>
      </c>
    </row>
    <row r="191" spans="1:3" ht="15.75" x14ac:dyDescent="0.25">
      <c r="A191" s="374" t="s">
        <v>473</v>
      </c>
      <c r="B191" s="375">
        <v>3.4338660130719002E-3</v>
      </c>
      <c r="C191" s="374" t="s">
        <v>474</v>
      </c>
    </row>
    <row r="192" spans="1:3" ht="15.75" x14ac:dyDescent="0.25">
      <c r="A192" s="374" t="s">
        <v>475</v>
      </c>
      <c r="B192" s="375">
        <v>3.42798366013072E-3</v>
      </c>
      <c r="C192" s="374" t="s">
        <v>476</v>
      </c>
    </row>
    <row r="193" spans="1:3" ht="15.75" x14ac:dyDescent="0.25">
      <c r="A193" s="374" t="s">
        <v>477</v>
      </c>
      <c r="B193" s="375">
        <v>2.51046114554637E-3</v>
      </c>
      <c r="C193" s="374" t="s">
        <v>478</v>
      </c>
    </row>
    <row r="194" spans="1:3" ht="15.75" x14ac:dyDescent="0.25">
      <c r="A194" s="374" t="s">
        <v>479</v>
      </c>
      <c r="B194" s="375">
        <v>2.6881929080629298E-3</v>
      </c>
      <c r="C194" s="374" t="s">
        <v>480</v>
      </c>
    </row>
    <row r="195" spans="1:3" ht="15.75" x14ac:dyDescent="0.25">
      <c r="A195" s="374" t="s">
        <v>481</v>
      </c>
      <c r="B195" s="375">
        <v>2.82335054080629E-3</v>
      </c>
      <c r="C195" s="374" t="s">
        <v>482</v>
      </c>
    </row>
    <row r="196" spans="1:3" ht="15.75" x14ac:dyDescent="0.25">
      <c r="A196" s="374" t="s">
        <v>483</v>
      </c>
      <c r="B196" s="375">
        <v>2.46285644051131E-3</v>
      </c>
      <c r="C196" s="374" t="s">
        <v>484</v>
      </c>
    </row>
    <row r="197" spans="1:3" ht="15.75" x14ac:dyDescent="0.25">
      <c r="A197" s="374" t="s">
        <v>485</v>
      </c>
      <c r="B197" s="375">
        <v>4.3089348025711696E-3</v>
      </c>
      <c r="C197" s="374" t="s">
        <v>486</v>
      </c>
    </row>
    <row r="198" spans="1:3" ht="15.75" x14ac:dyDescent="0.25">
      <c r="A198" s="374" t="s">
        <v>487</v>
      </c>
      <c r="B198" s="375">
        <v>4.3100367309458201E-3</v>
      </c>
      <c r="C198" s="374" t="s">
        <v>488</v>
      </c>
    </row>
    <row r="199" spans="1:3" ht="15.75" x14ac:dyDescent="0.25">
      <c r="A199" s="374" t="s">
        <v>70</v>
      </c>
      <c r="B199" s="375">
        <v>4.2761989210284698E-3</v>
      </c>
      <c r="C199" s="374" t="s">
        <v>71</v>
      </c>
    </row>
    <row r="200" spans="1:3" ht="15.75" x14ac:dyDescent="0.25">
      <c r="A200" s="374" t="s">
        <v>489</v>
      </c>
      <c r="B200" s="375">
        <v>2.0531840628507298E-3</v>
      </c>
      <c r="C200" s="374" t="s">
        <v>490</v>
      </c>
    </row>
    <row r="201" spans="1:3" ht="15.75" x14ac:dyDescent="0.25">
      <c r="A201" s="374" t="s">
        <v>64</v>
      </c>
      <c r="B201" s="375">
        <v>2.0492446689113399E-3</v>
      </c>
      <c r="C201" s="374" t="s">
        <v>65</v>
      </c>
    </row>
    <row r="202" spans="1:3" ht="15.75" x14ac:dyDescent="0.25">
      <c r="A202" s="374" t="s">
        <v>491</v>
      </c>
      <c r="B202" s="375">
        <v>2.3411095806550402E-3</v>
      </c>
      <c r="C202" s="374" t="s">
        <v>492</v>
      </c>
    </row>
    <row r="203" spans="1:3" ht="15.75" x14ac:dyDescent="0.25">
      <c r="A203" s="374" t="s">
        <v>493</v>
      </c>
      <c r="B203" s="375">
        <v>2.9821919276659201E-3</v>
      </c>
      <c r="C203" s="374" t="s">
        <v>494</v>
      </c>
    </row>
    <row r="204" spans="1:3" ht="15.75" x14ac:dyDescent="0.25">
      <c r="A204" s="374" t="s">
        <v>495</v>
      </c>
      <c r="B204" s="375">
        <v>5.7233137464387501E-3</v>
      </c>
      <c r="C204" s="374" t="s">
        <v>496</v>
      </c>
    </row>
    <row r="205" spans="1:3" ht="15.75" x14ac:dyDescent="0.25">
      <c r="A205" s="374" t="s">
        <v>497</v>
      </c>
      <c r="B205" s="375">
        <v>9.3707364988467393E-3</v>
      </c>
      <c r="C205" s="374" t="s">
        <v>498</v>
      </c>
    </row>
    <row r="206" spans="1:3" ht="15.75" x14ac:dyDescent="0.25">
      <c r="A206" s="374" t="s">
        <v>499</v>
      </c>
      <c r="B206" s="375">
        <v>2.3411095806550402E-3</v>
      </c>
      <c r="C206" s="374" t="s">
        <v>500</v>
      </c>
    </row>
    <row r="207" spans="1:3" ht="15.75" x14ac:dyDescent="0.25">
      <c r="A207" s="374" t="s">
        <v>501</v>
      </c>
      <c r="B207" s="375">
        <v>3.1729645191409901E-3</v>
      </c>
      <c r="C207" s="374" t="s">
        <v>502</v>
      </c>
    </row>
    <row r="208" spans="1:3" ht="31.5" x14ac:dyDescent="0.25">
      <c r="A208" s="374" t="s">
        <v>503</v>
      </c>
      <c r="B208" s="375">
        <v>1.3253151967592599E-2</v>
      </c>
      <c r="C208" s="374" t="s">
        <v>504</v>
      </c>
    </row>
    <row r="209" spans="1:3" ht="31.5" x14ac:dyDescent="0.25">
      <c r="A209" s="374" t="s">
        <v>505</v>
      </c>
      <c r="B209" s="375">
        <v>7.51240390157429E-3</v>
      </c>
      <c r="C209" s="374" t="s">
        <v>506</v>
      </c>
    </row>
    <row r="210" spans="1:3" ht="31.5" x14ac:dyDescent="0.25">
      <c r="A210" s="374" t="s">
        <v>507</v>
      </c>
      <c r="B210" s="375">
        <v>1.16854919973545E-2</v>
      </c>
      <c r="C210" s="374" t="s">
        <v>508</v>
      </c>
    </row>
    <row r="211" spans="1:3" ht="15.75" x14ac:dyDescent="0.25">
      <c r="A211" s="374" t="s">
        <v>509</v>
      </c>
      <c r="B211" s="375">
        <v>1.6770532437199101E-3</v>
      </c>
      <c r="C211" s="374" t="s">
        <v>510</v>
      </c>
    </row>
    <row r="212" spans="1:3" ht="15.75" x14ac:dyDescent="0.25">
      <c r="A212" s="374" t="s">
        <v>511</v>
      </c>
      <c r="B212" s="375">
        <v>3.5023799357208401E-3</v>
      </c>
      <c r="C212" s="374" t="s">
        <v>512</v>
      </c>
    </row>
    <row r="213" spans="1:3" ht="15.75" x14ac:dyDescent="0.25">
      <c r="A213" s="374" t="s">
        <v>513</v>
      </c>
      <c r="B213" s="375">
        <v>3.6592247570764701E-3</v>
      </c>
      <c r="C213" s="374" t="s">
        <v>514</v>
      </c>
    </row>
    <row r="214" spans="1:3" ht="15.75" x14ac:dyDescent="0.25">
      <c r="A214" s="374" t="s">
        <v>515</v>
      </c>
      <c r="B214" s="375">
        <v>3.6592247570764701E-3</v>
      </c>
      <c r="C214" s="374" t="s">
        <v>516</v>
      </c>
    </row>
    <row r="215" spans="1:3" ht="15.75" x14ac:dyDescent="0.25">
      <c r="A215" s="374" t="s">
        <v>517</v>
      </c>
      <c r="B215" s="375">
        <v>3.3927432824981799E-3</v>
      </c>
      <c r="C215" s="374" t="s">
        <v>518</v>
      </c>
    </row>
    <row r="216" spans="1:3" ht="15.75" x14ac:dyDescent="0.25">
      <c r="A216" s="374" t="s">
        <v>519</v>
      </c>
      <c r="B216" s="375">
        <v>7.7337465706447204E-3</v>
      </c>
      <c r="C216" s="374" t="s">
        <v>520</v>
      </c>
    </row>
    <row r="217" spans="1:3" ht="15.75" x14ac:dyDescent="0.25">
      <c r="A217" s="374" t="s">
        <v>521</v>
      </c>
      <c r="B217" s="375">
        <v>7.7817822636300901E-3</v>
      </c>
      <c r="C217" s="374" t="s">
        <v>522</v>
      </c>
    </row>
    <row r="218" spans="1:3" ht="15.75" x14ac:dyDescent="0.25">
      <c r="A218" s="374" t="s">
        <v>523</v>
      </c>
      <c r="B218" s="375">
        <v>1.28901324374331E-2</v>
      </c>
      <c r="C218" s="374" t="s">
        <v>524</v>
      </c>
    </row>
    <row r="219" spans="1:3" ht="15.75" x14ac:dyDescent="0.25">
      <c r="A219" s="374" t="s">
        <v>525</v>
      </c>
      <c r="B219" s="375">
        <v>4.2366174768518504E-3</v>
      </c>
      <c r="C219" s="374" t="s">
        <v>526</v>
      </c>
    </row>
    <row r="220" spans="1:3" ht="15.75" x14ac:dyDescent="0.25">
      <c r="A220" s="374" t="s">
        <v>527</v>
      </c>
      <c r="B220" s="375">
        <v>4.2439416418786303E-3</v>
      </c>
      <c r="C220" s="374" t="s">
        <v>528</v>
      </c>
    </row>
    <row r="221" spans="1:3" ht="15.75" x14ac:dyDescent="0.25">
      <c r="A221" s="374" t="s">
        <v>529</v>
      </c>
      <c r="B221" s="375">
        <v>8.8776298487836993E-3</v>
      </c>
      <c r="C221" s="374" t="s">
        <v>530</v>
      </c>
    </row>
    <row r="222" spans="1:3" ht="15.75" x14ac:dyDescent="0.25">
      <c r="A222" s="374" t="s">
        <v>531</v>
      </c>
      <c r="B222" s="375">
        <v>9.1244760101010097E-3</v>
      </c>
      <c r="C222" s="374" t="s">
        <v>532</v>
      </c>
    </row>
    <row r="223" spans="1:3" ht="15.75" x14ac:dyDescent="0.25">
      <c r="A223" s="374" t="s">
        <v>533</v>
      </c>
      <c r="B223" s="375">
        <v>6.6237625622240998E-3</v>
      </c>
      <c r="C223" s="374" t="s">
        <v>534</v>
      </c>
    </row>
    <row r="224" spans="1:3" ht="15.75" x14ac:dyDescent="0.25">
      <c r="A224" s="374" t="s">
        <v>535</v>
      </c>
      <c r="B224" s="375">
        <v>7.06315806463446E-3</v>
      </c>
      <c r="C224" s="374" t="s">
        <v>536</v>
      </c>
    </row>
    <row r="225" spans="1:3" ht="15.75" x14ac:dyDescent="0.25">
      <c r="A225" s="374" t="s">
        <v>537</v>
      </c>
      <c r="B225" s="375">
        <v>6.8571492877492904E-3</v>
      </c>
      <c r="C225" s="374" t="s">
        <v>538</v>
      </c>
    </row>
    <row r="226" spans="1:3" ht="15.75" x14ac:dyDescent="0.25">
      <c r="A226" s="374" t="s">
        <v>539</v>
      </c>
      <c r="B226" s="375">
        <v>5.6083994708994696E-3</v>
      </c>
      <c r="C226" s="374" t="s">
        <v>540</v>
      </c>
    </row>
    <row r="227" spans="1:3" ht="15.75" x14ac:dyDescent="0.25">
      <c r="A227" s="374" t="s">
        <v>541</v>
      </c>
      <c r="B227" s="375">
        <v>6.5094048280423299E-3</v>
      </c>
      <c r="C227" s="374" t="s">
        <v>542</v>
      </c>
    </row>
    <row r="228" spans="1:3" ht="15.75" x14ac:dyDescent="0.25">
      <c r="A228" s="374" t="s">
        <v>543</v>
      </c>
      <c r="B228" s="375">
        <v>2.2790056240056199E-3</v>
      </c>
      <c r="C228" s="374" t="s">
        <v>544</v>
      </c>
    </row>
    <row r="229" spans="1:3" ht="15.75" x14ac:dyDescent="0.25">
      <c r="A229" s="374" t="s">
        <v>545</v>
      </c>
      <c r="B229" s="375">
        <v>2.2790056240056199E-3</v>
      </c>
      <c r="C229" s="374" t="s">
        <v>546</v>
      </c>
    </row>
    <row r="230" spans="1:3" ht="15.75" x14ac:dyDescent="0.25">
      <c r="A230" s="374" t="s">
        <v>547</v>
      </c>
      <c r="B230" s="375">
        <v>2.5292121007647302E-3</v>
      </c>
      <c r="C230" s="374" t="s">
        <v>548</v>
      </c>
    </row>
    <row r="231" spans="1:3" ht="15.75" x14ac:dyDescent="0.25">
      <c r="A231" s="374" t="s">
        <v>549</v>
      </c>
      <c r="B231" s="375">
        <v>2.5292121007647302E-3</v>
      </c>
      <c r="C231" s="374" t="s">
        <v>550</v>
      </c>
    </row>
    <row r="232" spans="1:3" ht="15.75" x14ac:dyDescent="0.25">
      <c r="A232" s="374" t="s">
        <v>551</v>
      </c>
      <c r="B232" s="375">
        <v>7.9759138724523303E-3</v>
      </c>
      <c r="C232" s="374" t="s">
        <v>552</v>
      </c>
    </row>
    <row r="233" spans="1:3" ht="15.75" x14ac:dyDescent="0.25">
      <c r="A233" s="374" t="s">
        <v>553</v>
      </c>
      <c r="B233" s="375">
        <v>3.2047996976568402E-3</v>
      </c>
      <c r="C233" s="374" t="s">
        <v>554</v>
      </c>
    </row>
    <row r="234" spans="1:3" ht="15.75" x14ac:dyDescent="0.25">
      <c r="A234" s="374" t="s">
        <v>555</v>
      </c>
      <c r="B234" s="375">
        <v>8.0837726757369607E-3</v>
      </c>
      <c r="C234" s="374" t="s">
        <v>556</v>
      </c>
    </row>
    <row r="235" spans="1:3" ht="15.75" x14ac:dyDescent="0.25">
      <c r="A235" s="374" t="s">
        <v>557</v>
      </c>
      <c r="B235" s="375">
        <v>8.0837726757369607E-3</v>
      </c>
      <c r="C235" s="374" t="s">
        <v>558</v>
      </c>
    </row>
    <row r="236" spans="1:3" ht="15.75" x14ac:dyDescent="0.25">
      <c r="A236" s="374" t="s">
        <v>559</v>
      </c>
      <c r="B236" s="375">
        <v>2.3000229568411398E-3</v>
      </c>
      <c r="C236" s="374" t="s">
        <v>560</v>
      </c>
    </row>
    <row r="237" spans="1:3" ht="15.75" x14ac:dyDescent="0.25">
      <c r="A237" s="374" t="s">
        <v>561</v>
      </c>
      <c r="B237" s="375">
        <v>2.3535118628141899E-3</v>
      </c>
      <c r="C237" s="374" t="s">
        <v>562</v>
      </c>
    </row>
    <row r="238" spans="1:3" ht="15.75" x14ac:dyDescent="0.25">
      <c r="A238" s="374" t="s">
        <v>563</v>
      </c>
      <c r="B238" s="375">
        <v>1.8879430670339799E-3</v>
      </c>
      <c r="C238" s="374" t="s">
        <v>564</v>
      </c>
    </row>
    <row r="239" spans="1:3" ht="15.75" x14ac:dyDescent="0.25">
      <c r="A239" s="374" t="s">
        <v>565</v>
      </c>
      <c r="B239" s="375">
        <v>2.1998400673400699E-3</v>
      </c>
      <c r="C239" s="374" t="s">
        <v>566</v>
      </c>
    </row>
    <row r="240" spans="1:3" ht="15.75" x14ac:dyDescent="0.25">
      <c r="A240" s="374" t="s">
        <v>567</v>
      </c>
      <c r="B240" s="375">
        <v>2.1998400673400699E-3</v>
      </c>
      <c r="C240" s="374" t="s">
        <v>568</v>
      </c>
    </row>
    <row r="241" spans="1:3" ht="15.75" x14ac:dyDescent="0.25">
      <c r="A241" s="374" t="s">
        <v>569</v>
      </c>
      <c r="B241" s="375">
        <v>2.0803043253043302E-3</v>
      </c>
      <c r="C241" s="374" t="s">
        <v>570</v>
      </c>
    </row>
    <row r="242" spans="1:3" ht="15.75" x14ac:dyDescent="0.25">
      <c r="A242" s="374" t="s">
        <v>571</v>
      </c>
      <c r="B242" s="375">
        <v>6.0089994331065802E-3</v>
      </c>
      <c r="C242" s="374" t="s">
        <v>572</v>
      </c>
    </row>
    <row r="243" spans="1:3" ht="15.75" x14ac:dyDescent="0.25">
      <c r="A243" s="374" t="s">
        <v>573</v>
      </c>
      <c r="B243" s="375">
        <v>7.2873069291819297E-3</v>
      </c>
      <c r="C243" s="374" t="s">
        <v>574</v>
      </c>
    </row>
    <row r="244" spans="1:3" ht="15.75" x14ac:dyDescent="0.25">
      <c r="A244" s="374" t="s">
        <v>575</v>
      </c>
      <c r="B244" s="375">
        <v>4.5344203281956902E-3</v>
      </c>
      <c r="C244" s="374" t="s">
        <v>576</v>
      </c>
    </row>
    <row r="245" spans="1:3" ht="15.75" x14ac:dyDescent="0.25">
      <c r="A245" s="374" t="s">
        <v>577</v>
      </c>
      <c r="B245" s="375">
        <v>6.55431275720165E-3</v>
      </c>
      <c r="C245" s="374" t="s">
        <v>578</v>
      </c>
    </row>
    <row r="246" spans="1:3" ht="15.75" x14ac:dyDescent="0.25">
      <c r="A246" s="374" t="s">
        <v>579</v>
      </c>
      <c r="B246" s="375">
        <v>1.42684075720165E-2</v>
      </c>
      <c r="C246" s="374" t="s">
        <v>580</v>
      </c>
    </row>
    <row r="247" spans="1:3" ht="15.75" x14ac:dyDescent="0.25">
      <c r="A247" s="374" t="s">
        <v>581</v>
      </c>
      <c r="B247" s="375">
        <v>6.1460110488639899E-3</v>
      </c>
      <c r="C247" s="374" t="s">
        <v>582</v>
      </c>
    </row>
    <row r="248" spans="1:3" ht="15.75" x14ac:dyDescent="0.25">
      <c r="A248" s="374" t="s">
        <v>583</v>
      </c>
      <c r="B248" s="375">
        <v>9.8990440115440097E-3</v>
      </c>
      <c r="C248" s="374" t="s">
        <v>584</v>
      </c>
    </row>
    <row r="249" spans="1:3" ht="15.75" x14ac:dyDescent="0.25">
      <c r="A249" s="374" t="s">
        <v>585</v>
      </c>
      <c r="B249" s="375">
        <v>7.3469456654456696E-3</v>
      </c>
      <c r="C249" s="374" t="s">
        <v>586</v>
      </c>
    </row>
    <row r="250" spans="1:3" ht="15.75" x14ac:dyDescent="0.25">
      <c r="A250" s="374" t="s">
        <v>587</v>
      </c>
      <c r="B250" s="375">
        <v>3.1661550285463302E-3</v>
      </c>
      <c r="C250" s="374" t="s">
        <v>588</v>
      </c>
    </row>
    <row r="251" spans="1:3" ht="15.75" x14ac:dyDescent="0.25">
      <c r="A251" s="374" t="s">
        <v>589</v>
      </c>
      <c r="B251" s="375">
        <v>2.79809178743961E-3</v>
      </c>
      <c r="C251" s="374" t="s">
        <v>590</v>
      </c>
    </row>
    <row r="252" spans="1:3" ht="15.75" x14ac:dyDescent="0.25">
      <c r="A252" s="374" t="s">
        <v>591</v>
      </c>
      <c r="B252" s="375">
        <v>6.7994120852919102E-3</v>
      </c>
      <c r="C252" s="374" t="s">
        <v>592</v>
      </c>
    </row>
    <row r="253" spans="1:3" ht="15.75" x14ac:dyDescent="0.25">
      <c r="A253" s="374" t="s">
        <v>43</v>
      </c>
      <c r="B253" s="375">
        <v>1.85748412698413E-2</v>
      </c>
      <c r="C253" s="374" t="s">
        <v>766</v>
      </c>
    </row>
    <row r="254" spans="1:3" ht="15.75" x14ac:dyDescent="0.25">
      <c r="A254" s="374" t="s">
        <v>39</v>
      </c>
      <c r="B254" s="375">
        <v>1.4555388431013399E-2</v>
      </c>
      <c r="C254" s="374" t="s">
        <v>770</v>
      </c>
    </row>
    <row r="255" spans="1:3" ht="15.75" x14ac:dyDescent="0.25">
      <c r="A255" s="374" t="s">
        <v>593</v>
      </c>
      <c r="B255" s="375">
        <v>9.00149440836941E-3</v>
      </c>
      <c r="C255" s="374" t="s">
        <v>594</v>
      </c>
    </row>
    <row r="256" spans="1:3" ht="15.75" x14ac:dyDescent="0.25">
      <c r="A256" s="374" t="s">
        <v>595</v>
      </c>
      <c r="B256" s="375">
        <v>8.6101250862663896E-3</v>
      </c>
      <c r="C256" s="374" t="s">
        <v>596</v>
      </c>
    </row>
    <row r="257" spans="1:3" ht="15.75" x14ac:dyDescent="0.25">
      <c r="A257" s="374" t="s">
        <v>597</v>
      </c>
      <c r="B257" s="375">
        <v>8.7160448281876895E-3</v>
      </c>
      <c r="C257" s="374" t="s">
        <v>598</v>
      </c>
    </row>
    <row r="258" spans="1:3" ht="15.75" x14ac:dyDescent="0.25">
      <c r="A258" s="374" t="s">
        <v>599</v>
      </c>
      <c r="B258" s="375">
        <v>1.09025440432583E-2</v>
      </c>
      <c r="C258" s="374" t="s">
        <v>600</v>
      </c>
    </row>
    <row r="259" spans="1:3" ht="15.75" x14ac:dyDescent="0.25">
      <c r="A259" s="374" t="s">
        <v>601</v>
      </c>
      <c r="B259" s="375">
        <v>2.0998473370064299E-3</v>
      </c>
      <c r="C259" s="374" t="s">
        <v>602</v>
      </c>
    </row>
    <row r="260" spans="1:3" ht="15.75" x14ac:dyDescent="0.25">
      <c r="A260" s="374" t="s">
        <v>603</v>
      </c>
      <c r="B260" s="375">
        <v>2.0576915177654598E-3</v>
      </c>
      <c r="C260" s="374" t="s">
        <v>604</v>
      </c>
    </row>
    <row r="261" spans="1:3" ht="15.75" x14ac:dyDescent="0.25">
      <c r="A261" s="374" t="s">
        <v>605</v>
      </c>
      <c r="B261" s="375">
        <v>2.7151490514905202E-3</v>
      </c>
      <c r="C261" s="374" t="s">
        <v>606</v>
      </c>
    </row>
    <row r="262" spans="1:3" ht="15.75" x14ac:dyDescent="0.25">
      <c r="A262" s="374" t="s">
        <v>607</v>
      </c>
      <c r="B262" s="375">
        <v>9.5650424987199206E-3</v>
      </c>
      <c r="C262" s="374" t="s">
        <v>608</v>
      </c>
    </row>
    <row r="263" spans="1:3" ht="15.75" x14ac:dyDescent="0.25">
      <c r="A263" s="374" t="s">
        <v>609</v>
      </c>
      <c r="B263" s="375">
        <v>5.1663280736357698E-3</v>
      </c>
      <c r="C263" s="374" t="s">
        <v>610</v>
      </c>
    </row>
    <row r="264" spans="1:3" ht="15.75" x14ac:dyDescent="0.25">
      <c r="A264" s="374" t="s">
        <v>611</v>
      </c>
      <c r="B264" s="375">
        <v>5.6993932923707098E-3</v>
      </c>
      <c r="C264" s="374" t="s">
        <v>612</v>
      </c>
    </row>
    <row r="265" spans="1:3" ht="15.75" x14ac:dyDescent="0.25">
      <c r="A265" s="374" t="s">
        <v>613</v>
      </c>
      <c r="B265" s="375">
        <v>6.47150277073354E-3</v>
      </c>
      <c r="C265" s="374" t="s">
        <v>614</v>
      </c>
    </row>
    <row r="266" spans="1:3" ht="15.75" x14ac:dyDescent="0.25">
      <c r="A266" s="374" t="s">
        <v>615</v>
      </c>
      <c r="B266" s="375">
        <v>6.6237625622240998E-3</v>
      </c>
      <c r="C266" s="374" t="s">
        <v>616</v>
      </c>
    </row>
    <row r="267" spans="1:3" ht="15.75" x14ac:dyDescent="0.25">
      <c r="A267" s="374" t="s">
        <v>617</v>
      </c>
      <c r="B267" s="375">
        <v>6.4742328042328001E-3</v>
      </c>
      <c r="C267" s="374" t="s">
        <v>618</v>
      </c>
    </row>
    <row r="268" spans="1:3" ht="15.75" x14ac:dyDescent="0.25">
      <c r="A268" s="374" t="s">
        <v>619</v>
      </c>
      <c r="B268" s="375">
        <v>6.5094048280423299E-3</v>
      </c>
      <c r="C268" s="374" t="s">
        <v>620</v>
      </c>
    </row>
    <row r="269" spans="1:3" ht="15.75" x14ac:dyDescent="0.25">
      <c r="A269" s="374" t="s">
        <v>621</v>
      </c>
      <c r="B269" s="375">
        <v>1.7711012076547801E-2</v>
      </c>
      <c r="C269" s="374" t="s">
        <v>622</v>
      </c>
    </row>
    <row r="270" spans="1:3" ht="15.75" x14ac:dyDescent="0.25">
      <c r="A270" s="374" t="s">
        <v>623</v>
      </c>
      <c r="B270" s="375">
        <v>6.5861848324515002E-3</v>
      </c>
      <c r="C270" s="374" t="s">
        <v>624</v>
      </c>
    </row>
    <row r="271" spans="1:3" ht="15.75" x14ac:dyDescent="0.25">
      <c r="A271" s="374" t="s">
        <v>625</v>
      </c>
      <c r="B271" s="375">
        <v>6.5861848324515002E-3</v>
      </c>
      <c r="C271" s="374" t="s">
        <v>626</v>
      </c>
    </row>
    <row r="272" spans="1:3" ht="15.75" x14ac:dyDescent="0.25">
      <c r="A272" s="374" t="s">
        <v>627</v>
      </c>
      <c r="B272" s="375">
        <v>4.4270037370704E-3</v>
      </c>
      <c r="C272" s="374" t="s">
        <v>628</v>
      </c>
    </row>
    <row r="273" spans="1:3" ht="15.75" x14ac:dyDescent="0.25">
      <c r="A273" s="374" t="s">
        <v>629</v>
      </c>
      <c r="B273" s="375">
        <v>3.10228269005848E-3</v>
      </c>
      <c r="C273" s="374" t="s">
        <v>630</v>
      </c>
    </row>
    <row r="274" spans="1:3" ht="15.75" x14ac:dyDescent="0.25">
      <c r="A274" s="374" t="s">
        <v>631</v>
      </c>
      <c r="B274" s="375">
        <v>6.5443817663817698E-3</v>
      </c>
      <c r="C274" s="374" t="s">
        <v>632</v>
      </c>
    </row>
    <row r="275" spans="1:3" ht="15.75" x14ac:dyDescent="0.25">
      <c r="A275" s="374" t="s">
        <v>633</v>
      </c>
      <c r="B275" s="375">
        <v>3.6524221046443299E-3</v>
      </c>
      <c r="C275" s="374" t="s">
        <v>634</v>
      </c>
    </row>
    <row r="276" spans="1:3" ht="15.75" x14ac:dyDescent="0.25">
      <c r="A276" s="374" t="s">
        <v>635</v>
      </c>
      <c r="B276" s="375">
        <v>1.9416173702840401E-3</v>
      </c>
      <c r="C276" s="374" t="s">
        <v>636</v>
      </c>
    </row>
    <row r="277" spans="1:3" ht="15.75" x14ac:dyDescent="0.25">
      <c r="A277" s="374" t="s">
        <v>637</v>
      </c>
      <c r="B277" s="375">
        <v>5.5090834414180702E-3</v>
      </c>
      <c r="C277" s="374" t="s">
        <v>638</v>
      </c>
    </row>
    <row r="278" spans="1:3" ht="15.75" x14ac:dyDescent="0.25">
      <c r="A278" s="374" t="s">
        <v>639</v>
      </c>
      <c r="B278" s="375">
        <v>2.5572997706900099E-3</v>
      </c>
      <c r="C278" s="374" t="s">
        <v>640</v>
      </c>
    </row>
    <row r="279" spans="1:3" ht="15.75" x14ac:dyDescent="0.25">
      <c r="A279" s="374" t="s">
        <v>641</v>
      </c>
      <c r="B279" s="375">
        <v>2.4872861111111099E-3</v>
      </c>
      <c r="C279" s="374" t="s">
        <v>642</v>
      </c>
    </row>
    <row r="280" spans="1:3" ht="15.75" x14ac:dyDescent="0.25">
      <c r="A280" s="374" t="s">
        <v>643</v>
      </c>
      <c r="B280" s="375">
        <v>3.3881084010840101E-3</v>
      </c>
      <c r="C280" s="374" t="s">
        <v>644</v>
      </c>
    </row>
    <row r="281" spans="1:3" ht="15.75" x14ac:dyDescent="0.25">
      <c r="A281" s="374" t="s">
        <v>645</v>
      </c>
      <c r="B281" s="375">
        <v>1.0017397530864201E-2</v>
      </c>
      <c r="C281" s="374" t="s">
        <v>646</v>
      </c>
    </row>
    <row r="282" spans="1:3" ht="15.75" x14ac:dyDescent="0.25">
      <c r="A282" s="374" t="s">
        <v>647</v>
      </c>
      <c r="B282" s="375">
        <v>5.6717975308641999E-3</v>
      </c>
      <c r="C282" s="374" t="s">
        <v>648</v>
      </c>
    </row>
    <row r="283" spans="1:3" ht="15.75" x14ac:dyDescent="0.25">
      <c r="A283" s="374" t="s">
        <v>649</v>
      </c>
      <c r="B283" s="375">
        <v>6.0684638047137996E-3</v>
      </c>
      <c r="C283" s="374" t="s">
        <v>650</v>
      </c>
    </row>
    <row r="284" spans="1:3" ht="15.75" x14ac:dyDescent="0.25">
      <c r="A284" s="374" t="s">
        <v>651</v>
      </c>
      <c r="B284" s="375">
        <v>4.8339183501683496E-3</v>
      </c>
      <c r="C284" s="374" t="s">
        <v>652</v>
      </c>
    </row>
    <row r="285" spans="1:3" ht="15.75" x14ac:dyDescent="0.25">
      <c r="A285" s="374" t="s">
        <v>653</v>
      </c>
      <c r="B285" s="375">
        <v>3.84972011784512E-3</v>
      </c>
      <c r="C285" s="374" t="s">
        <v>654</v>
      </c>
    </row>
    <row r="286" spans="1:3" ht="15.75" x14ac:dyDescent="0.25">
      <c r="A286" s="374" t="s">
        <v>75</v>
      </c>
      <c r="B286" s="375">
        <v>3.84233375420875E-3</v>
      </c>
      <c r="C286" s="374" t="s">
        <v>76</v>
      </c>
    </row>
    <row r="287" spans="1:3" ht="15.75" x14ac:dyDescent="0.25">
      <c r="A287" s="374" t="s">
        <v>655</v>
      </c>
      <c r="B287" s="375">
        <v>3.84972011784512E-3</v>
      </c>
      <c r="C287" s="374" t="s">
        <v>656</v>
      </c>
    </row>
    <row r="288" spans="1:3" ht="15.75" x14ac:dyDescent="0.25">
      <c r="A288" s="374" t="s">
        <v>657</v>
      </c>
      <c r="B288" s="375">
        <v>6.0876158315177897E-3</v>
      </c>
      <c r="C288" s="374" t="s">
        <v>658</v>
      </c>
    </row>
    <row r="289" spans="1:3" ht="15.75" x14ac:dyDescent="0.25">
      <c r="A289" s="374" t="s">
        <v>659</v>
      </c>
      <c r="B289" s="375">
        <v>6.8663123768025703E-3</v>
      </c>
      <c r="C289" s="374" t="s">
        <v>658</v>
      </c>
    </row>
    <row r="290" spans="1:3" ht="15.75" x14ac:dyDescent="0.25">
      <c r="A290" s="374" t="s">
        <v>660</v>
      </c>
      <c r="B290" s="375">
        <v>6.1767266162545097E-3</v>
      </c>
      <c r="C290" s="374" t="s">
        <v>661</v>
      </c>
    </row>
    <row r="291" spans="1:3" ht="15.75" x14ac:dyDescent="0.25">
      <c r="A291" s="374" t="s">
        <v>662</v>
      </c>
      <c r="B291" s="375">
        <v>4.1617089018843399E-3</v>
      </c>
      <c r="C291" s="374" t="s">
        <v>663</v>
      </c>
    </row>
    <row r="292" spans="1:3" ht="15.75" x14ac:dyDescent="0.25">
      <c r="A292" s="374" t="s">
        <v>664</v>
      </c>
      <c r="B292" s="375">
        <v>9.8954639804639793E-3</v>
      </c>
      <c r="C292" s="374" t="s">
        <v>665</v>
      </c>
    </row>
    <row r="293" spans="1:3" ht="15.75" x14ac:dyDescent="0.25">
      <c r="A293" s="374" t="s">
        <v>666</v>
      </c>
      <c r="B293" s="375">
        <v>1.30045085578002E-2</v>
      </c>
      <c r="C293" s="374" t="s">
        <v>667</v>
      </c>
    </row>
    <row r="294" spans="1:3" ht="15.75" x14ac:dyDescent="0.25">
      <c r="A294" s="374" t="s">
        <v>666</v>
      </c>
      <c r="B294" s="375">
        <v>3.5804924242424203E-5</v>
      </c>
      <c r="C294" s="374" t="s">
        <v>668</v>
      </c>
    </row>
    <row r="295" spans="1:3" ht="15.75" x14ac:dyDescent="0.25">
      <c r="A295" s="374" t="s">
        <v>669</v>
      </c>
      <c r="B295" s="375">
        <v>1.6177338194444401E-2</v>
      </c>
      <c r="C295" s="374" t="s">
        <v>670</v>
      </c>
    </row>
    <row r="296" spans="1:3" ht="15.75" x14ac:dyDescent="0.25">
      <c r="A296" s="374" t="s">
        <v>671</v>
      </c>
      <c r="B296" s="375">
        <v>2.0066938518518498E-2</v>
      </c>
      <c r="C296" s="374" t="s">
        <v>672</v>
      </c>
    </row>
    <row r="297" spans="1:3" ht="15.75" x14ac:dyDescent="0.25">
      <c r="A297" s="374" t="s">
        <v>673</v>
      </c>
      <c r="B297" s="375">
        <v>4.8893751923668799E-3</v>
      </c>
      <c r="C297" s="374" t="s">
        <v>674</v>
      </c>
    </row>
    <row r="298" spans="1:3" ht="15.75" x14ac:dyDescent="0.25">
      <c r="A298" s="374" t="s">
        <v>675</v>
      </c>
      <c r="B298" s="375">
        <v>4.2122422283779604E-3</v>
      </c>
      <c r="C298" s="374" t="s">
        <v>676</v>
      </c>
    </row>
    <row r="299" spans="1:3" ht="15.75" x14ac:dyDescent="0.25">
      <c r="A299" s="374" t="s">
        <v>677</v>
      </c>
      <c r="B299" s="375">
        <v>2.9073381251871798E-3</v>
      </c>
      <c r="C299" s="374" t="s">
        <v>678</v>
      </c>
    </row>
    <row r="300" spans="1:3" ht="15.75" x14ac:dyDescent="0.25">
      <c r="A300" s="374" t="s">
        <v>679</v>
      </c>
      <c r="B300" s="375">
        <v>2.69655611111111E-3</v>
      </c>
      <c r="C300" s="374" t="s">
        <v>680</v>
      </c>
    </row>
    <row r="301" spans="1:3" ht="15.75" x14ac:dyDescent="0.25">
      <c r="A301" s="374" t="s">
        <v>681</v>
      </c>
      <c r="B301" s="375">
        <v>6.500660430839E-3</v>
      </c>
      <c r="C301" s="374" t="s">
        <v>682</v>
      </c>
    </row>
    <row r="302" spans="1:3" ht="15.75" x14ac:dyDescent="0.25">
      <c r="A302" s="374" t="s">
        <v>683</v>
      </c>
      <c r="B302" s="375">
        <v>2.6881929080629298E-3</v>
      </c>
      <c r="C302" s="374" t="s">
        <v>684</v>
      </c>
    </row>
    <row r="303" spans="1:3" ht="15.75" x14ac:dyDescent="0.25">
      <c r="A303" s="374" t="s">
        <v>685</v>
      </c>
      <c r="B303" s="375">
        <v>2.9635687669376698E-3</v>
      </c>
      <c r="C303" s="374" t="s">
        <v>686</v>
      </c>
    </row>
    <row r="304" spans="1:3" ht="15.75" x14ac:dyDescent="0.25">
      <c r="A304" s="374" t="s">
        <v>687</v>
      </c>
      <c r="B304" s="375">
        <v>3.1125718157181599E-3</v>
      </c>
      <c r="C304" s="374" t="s">
        <v>688</v>
      </c>
    </row>
    <row r="305" spans="1:3" ht="15.75" x14ac:dyDescent="0.25">
      <c r="A305" s="374" t="s">
        <v>689</v>
      </c>
      <c r="B305" s="375">
        <v>2.7151490514905202E-3</v>
      </c>
      <c r="C305" s="374" t="s">
        <v>690</v>
      </c>
    </row>
    <row r="306" spans="1:3" ht="31.5" x14ac:dyDescent="0.25">
      <c r="A306" s="374" t="s">
        <v>691</v>
      </c>
      <c r="B306" s="375">
        <v>4.0024137062232299E-3</v>
      </c>
      <c r="C306" s="374" t="s">
        <v>692</v>
      </c>
    </row>
    <row r="307" spans="1:3" ht="15.75" x14ac:dyDescent="0.25">
      <c r="A307" s="374" t="s">
        <v>693</v>
      </c>
      <c r="B307" s="375">
        <v>4.1056421642731199E-3</v>
      </c>
      <c r="C307" s="374" t="s">
        <v>694</v>
      </c>
    </row>
    <row r="308" spans="1:3" ht="15.75" x14ac:dyDescent="0.25">
      <c r="A308" s="374" t="s">
        <v>695</v>
      </c>
      <c r="B308" s="375">
        <v>3.49913157894737E-3</v>
      </c>
      <c r="C308" s="374" t="s">
        <v>696</v>
      </c>
    </row>
    <row r="309" spans="1:3" ht="15.75" x14ac:dyDescent="0.25">
      <c r="A309" s="374" t="s">
        <v>697</v>
      </c>
      <c r="B309" s="375">
        <v>3.49913157894737E-3</v>
      </c>
      <c r="C309" s="374" t="s">
        <v>698</v>
      </c>
    </row>
    <row r="310" spans="1:3" ht="15.75" x14ac:dyDescent="0.25">
      <c r="A310" s="374" t="s">
        <v>699</v>
      </c>
      <c r="B310" s="375">
        <v>2.7015061111111101E-3</v>
      </c>
      <c r="C310" s="374" t="s">
        <v>700</v>
      </c>
    </row>
    <row r="311" spans="1:3" ht="15.75" x14ac:dyDescent="0.25">
      <c r="A311" s="374" t="s">
        <v>701</v>
      </c>
      <c r="B311" s="375">
        <v>2.7151490514905202E-3</v>
      </c>
      <c r="C311" s="374" t="s">
        <v>702</v>
      </c>
    </row>
    <row r="312" spans="1:3" ht="15.75" x14ac:dyDescent="0.25">
      <c r="A312" s="374" t="s">
        <v>703</v>
      </c>
      <c r="B312" s="375">
        <v>2.9635687669376698E-3</v>
      </c>
      <c r="C312" s="374" t="s">
        <v>704</v>
      </c>
    </row>
    <row r="313" spans="1:3" ht="15.75" x14ac:dyDescent="0.25">
      <c r="A313" s="374" t="s">
        <v>705</v>
      </c>
      <c r="B313" s="375">
        <v>2.82496850592089E-3</v>
      </c>
      <c r="C313" s="374" t="s">
        <v>706</v>
      </c>
    </row>
    <row r="314" spans="1:3" ht="15.75" x14ac:dyDescent="0.25">
      <c r="A314" s="374" t="s">
        <v>707</v>
      </c>
      <c r="B314" s="375">
        <v>2.7015061111111101E-3</v>
      </c>
      <c r="C314" s="374" t="s">
        <v>708</v>
      </c>
    </row>
    <row r="315" spans="1:3" ht="15.75" x14ac:dyDescent="0.25">
      <c r="A315" s="374" t="s">
        <v>709</v>
      </c>
      <c r="B315" s="375">
        <v>2.12632875728008E-3</v>
      </c>
      <c r="C315" s="374" t="s">
        <v>710</v>
      </c>
    </row>
    <row r="316" spans="1:3" ht="15.75" x14ac:dyDescent="0.25">
      <c r="A316" s="374" t="s">
        <v>711</v>
      </c>
      <c r="B316" s="375">
        <v>2.12632875728008E-3</v>
      </c>
      <c r="C316" s="374" t="s">
        <v>712</v>
      </c>
    </row>
    <row r="317" spans="1:3" ht="15.75" x14ac:dyDescent="0.25">
      <c r="A317" s="374" t="s">
        <v>713</v>
      </c>
      <c r="B317" s="375">
        <v>1.0017397530864201E-2</v>
      </c>
      <c r="C317" s="374" t="s">
        <v>714</v>
      </c>
    </row>
    <row r="318" spans="1:3" ht="15.75" x14ac:dyDescent="0.25">
      <c r="A318" s="374" t="s">
        <v>715</v>
      </c>
      <c r="B318" s="375">
        <v>5.6717975308641999E-3</v>
      </c>
      <c r="C318" s="374" t="s">
        <v>716</v>
      </c>
    </row>
    <row r="319" spans="1:3" ht="15.75" x14ac:dyDescent="0.25">
      <c r="A319" s="374" t="s">
        <v>717</v>
      </c>
      <c r="B319" s="375">
        <v>3.2047996976568402E-3</v>
      </c>
      <c r="C319" s="374" t="s">
        <v>718</v>
      </c>
    </row>
    <row r="320" spans="1:3" ht="15.75" x14ac:dyDescent="0.25">
      <c r="A320" s="374" t="s">
        <v>719</v>
      </c>
      <c r="B320" s="375">
        <v>3.0521901882446102E-3</v>
      </c>
      <c r="C320" s="374" t="s">
        <v>720</v>
      </c>
    </row>
    <row r="321" spans="1:3" ht="15.75" x14ac:dyDescent="0.25">
      <c r="A321" s="374" t="s">
        <v>721</v>
      </c>
      <c r="B321" s="375">
        <v>7.7582624716553304E-3</v>
      </c>
      <c r="C321" s="374" t="s">
        <v>722</v>
      </c>
    </row>
    <row r="322" spans="1:3" ht="15.75" x14ac:dyDescent="0.25">
      <c r="A322" s="374" t="s">
        <v>723</v>
      </c>
      <c r="B322" s="375">
        <v>5.4770577014783004E-3</v>
      </c>
      <c r="C322" s="374" t="s">
        <v>724</v>
      </c>
    </row>
    <row r="323" spans="1:3" ht="15.75" x14ac:dyDescent="0.25">
      <c r="A323" s="374" t="s">
        <v>725</v>
      </c>
      <c r="B323" s="375">
        <v>5.4770577014783004E-3</v>
      </c>
      <c r="C323" s="374" t="s">
        <v>726</v>
      </c>
    </row>
    <row r="324" spans="1:3" ht="15.75" x14ac:dyDescent="0.25">
      <c r="A324" s="374" t="s">
        <v>727</v>
      </c>
      <c r="B324" s="375">
        <v>4.3089348025711696E-3</v>
      </c>
      <c r="C324" s="374" t="s">
        <v>728</v>
      </c>
    </row>
    <row r="325" spans="1:3" ht="15.75" x14ac:dyDescent="0.25">
      <c r="A325" s="374" t="s">
        <v>729</v>
      </c>
      <c r="B325" s="375">
        <v>2.0803043253043302E-3</v>
      </c>
      <c r="C325" s="374" t="s">
        <v>730</v>
      </c>
    </row>
    <row r="326" spans="1:3" ht="15.75" x14ac:dyDescent="0.25">
      <c r="A326" s="374" t="s">
        <v>731</v>
      </c>
      <c r="B326" s="375">
        <v>2.0803043253043302E-3</v>
      </c>
      <c r="C326" s="374" t="s">
        <v>732</v>
      </c>
    </row>
    <row r="327" spans="1:3" ht="15.75" x14ac:dyDescent="0.25">
      <c r="A327" s="374" t="s">
        <v>733</v>
      </c>
      <c r="B327" s="375">
        <v>2.7830277777777801E-3</v>
      </c>
      <c r="C327" s="374" t="s">
        <v>734</v>
      </c>
    </row>
    <row r="328" spans="1:3" ht="31.5" x14ac:dyDescent="0.25">
      <c r="A328" s="374" t="s">
        <v>735</v>
      </c>
      <c r="B328" s="375">
        <v>4.8529735217673802E-3</v>
      </c>
      <c r="C328" s="374" t="s">
        <v>736</v>
      </c>
    </row>
    <row r="329" spans="1:3" ht="31.5" x14ac:dyDescent="0.25">
      <c r="A329" s="374" t="s">
        <v>737</v>
      </c>
      <c r="B329" s="375">
        <v>1.1347112332112301E-2</v>
      </c>
      <c r="C329" s="374" t="s">
        <v>738</v>
      </c>
    </row>
    <row r="330" spans="1:3" ht="15.75" x14ac:dyDescent="0.25">
      <c r="A330" s="374" t="s">
        <v>739</v>
      </c>
      <c r="B330" s="375">
        <v>2.9073381251871798E-3</v>
      </c>
      <c r="C330" s="374" t="s">
        <v>740</v>
      </c>
    </row>
    <row r="331" spans="1:3" ht="15.75" x14ac:dyDescent="0.25">
      <c r="A331" s="374" t="s">
        <v>741</v>
      </c>
      <c r="B331" s="375">
        <v>6.500660430839E-3</v>
      </c>
      <c r="C331" s="374" t="s">
        <v>742</v>
      </c>
    </row>
    <row r="332" spans="1:3" ht="15.75" x14ac:dyDescent="0.25">
      <c r="A332" s="374" t="s">
        <v>743</v>
      </c>
      <c r="B332" s="375">
        <v>6.5109920634920599E-3</v>
      </c>
      <c r="C332" s="374" t="s">
        <v>682</v>
      </c>
    </row>
    <row r="333" spans="1:3" ht="15.75" x14ac:dyDescent="0.25">
      <c r="A333" s="374" t="s">
        <v>744</v>
      </c>
      <c r="B333" s="375">
        <v>2.9073381251871798E-3</v>
      </c>
      <c r="C333" s="374" t="s">
        <v>745</v>
      </c>
    </row>
    <row r="334" spans="1:3" ht="15.75" x14ac:dyDescent="0.25">
      <c r="A334" s="374" t="s">
        <v>746</v>
      </c>
      <c r="B334" s="375">
        <v>2.69655611111111E-3</v>
      </c>
      <c r="C334" s="374" t="s">
        <v>747</v>
      </c>
    </row>
    <row r="335" spans="1:3" ht="15.75" x14ac:dyDescent="0.25">
      <c r="A335" s="374" t="s">
        <v>748</v>
      </c>
      <c r="B335" s="375">
        <v>2.69655611111111E-3</v>
      </c>
      <c r="C335" s="374" t="s">
        <v>749</v>
      </c>
    </row>
    <row r="336" spans="1:3" ht="15.75" x14ac:dyDescent="0.25">
      <c r="A336" s="374" t="s">
        <v>750</v>
      </c>
      <c r="B336" s="375">
        <v>6.5109920634920599E-3</v>
      </c>
      <c r="C336" s="374" t="s">
        <v>751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88169-D9CB-4A10-A817-72485863D035}">
  <dimension ref="A1:Q179"/>
  <sheetViews>
    <sheetView topLeftCell="H154" workbookViewId="0">
      <selection activeCell="Q179" sqref="Q179"/>
    </sheetView>
  </sheetViews>
  <sheetFormatPr defaultColWidth="8.85546875" defaultRowHeight="15" x14ac:dyDescent="0.25"/>
  <cols>
    <col min="1" max="2" width="8.7109375" style="250" customWidth="1"/>
    <col min="3" max="3" width="8.5703125" style="250" customWidth="1"/>
    <col min="4" max="4" width="19.7109375" style="250" customWidth="1"/>
    <col min="5" max="5" width="33.7109375" style="250" customWidth="1"/>
    <col min="6" max="6" width="10.7109375" style="250" customWidth="1"/>
    <col min="7" max="7" width="18.42578125" style="250" customWidth="1"/>
    <col min="8" max="8" width="40.85546875" style="250" customWidth="1"/>
    <col min="9" max="11" width="10.7109375" style="250" customWidth="1"/>
    <col min="12" max="12" width="12.85546875" style="250" customWidth="1"/>
    <col min="13" max="13" width="12.7109375" style="250" customWidth="1"/>
    <col min="14" max="17" width="10.7109375" style="250" customWidth="1"/>
    <col min="18" max="16384" width="8.85546875" style="250"/>
  </cols>
  <sheetData>
    <row r="1" spans="1:17" x14ac:dyDescent="0.25">
      <c r="A1" s="379" t="s">
        <v>4447</v>
      </c>
      <c r="B1" s="379"/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</row>
    <row r="2" spans="1:17" x14ac:dyDescent="0.25">
      <c r="A2" s="189" t="s">
        <v>4448</v>
      </c>
      <c r="B2" s="189" t="s">
        <v>4449</v>
      </c>
      <c r="C2" s="189" t="s">
        <v>2753</v>
      </c>
      <c r="D2" s="189" t="s">
        <v>4450</v>
      </c>
      <c r="E2" s="189" t="s">
        <v>4451</v>
      </c>
      <c r="F2" s="189" t="s">
        <v>4452</v>
      </c>
      <c r="G2" s="189" t="s">
        <v>4453</v>
      </c>
      <c r="H2" s="189" t="s">
        <v>4454</v>
      </c>
      <c r="I2" s="189" t="s">
        <v>4455</v>
      </c>
      <c r="J2" s="189" t="s">
        <v>4456</v>
      </c>
      <c r="K2" s="189" t="s">
        <v>4457</v>
      </c>
      <c r="L2" s="189" t="s">
        <v>4458</v>
      </c>
      <c r="M2" s="189" t="s">
        <v>4334</v>
      </c>
      <c r="N2" s="189" t="s">
        <v>4459</v>
      </c>
      <c r="O2" s="189" t="s">
        <v>4460</v>
      </c>
      <c r="P2" s="189" t="s">
        <v>4461</v>
      </c>
      <c r="Q2" s="189" t="s">
        <v>4462</v>
      </c>
    </row>
    <row r="3" spans="1:17" x14ac:dyDescent="0.25">
      <c r="A3" s="228"/>
      <c r="B3" s="229" t="s">
        <v>4463</v>
      </c>
      <c r="C3" s="229" t="s">
        <v>800</v>
      </c>
      <c r="D3" s="229" t="s">
        <v>800</v>
      </c>
      <c r="E3" s="229" t="s">
        <v>800</v>
      </c>
      <c r="F3" s="255"/>
      <c r="G3" s="229" t="s">
        <v>800</v>
      </c>
      <c r="H3" s="229" t="s">
        <v>800</v>
      </c>
      <c r="I3" s="255"/>
      <c r="J3" s="231"/>
      <c r="K3" s="231"/>
      <c r="L3" s="231"/>
      <c r="M3" s="231"/>
      <c r="N3" s="256"/>
      <c r="O3" s="256"/>
      <c r="P3" s="256"/>
      <c r="Q3" s="256"/>
    </row>
    <row r="4" spans="1:17" x14ac:dyDescent="0.25">
      <c r="A4" s="233" t="s">
        <v>4464</v>
      </c>
      <c r="B4" s="206" t="s">
        <v>4463</v>
      </c>
      <c r="C4" s="206" t="s">
        <v>4465</v>
      </c>
      <c r="D4" s="206" t="s">
        <v>800</v>
      </c>
      <c r="E4" s="206" t="s">
        <v>800</v>
      </c>
      <c r="F4" s="207"/>
      <c r="G4" s="206" t="s">
        <v>569</v>
      </c>
      <c r="H4" s="206" t="s">
        <v>570</v>
      </c>
      <c r="I4" s="207">
        <v>150</v>
      </c>
      <c r="J4" s="236"/>
      <c r="K4" s="236"/>
      <c r="L4" s="236"/>
      <c r="M4" s="236">
        <v>0</v>
      </c>
      <c r="N4" s="257">
        <v>0</v>
      </c>
      <c r="O4" s="257">
        <v>0</v>
      </c>
      <c r="P4" s="257">
        <v>0</v>
      </c>
      <c r="Q4" s="257">
        <v>0</v>
      </c>
    </row>
    <row r="5" spans="1:17" x14ac:dyDescent="0.25">
      <c r="A5" s="233" t="s">
        <v>4464</v>
      </c>
      <c r="B5" s="206" t="s">
        <v>4463</v>
      </c>
      <c r="C5" s="206" t="s">
        <v>4465</v>
      </c>
      <c r="D5" s="206" t="s">
        <v>800</v>
      </c>
      <c r="E5" s="206" t="s">
        <v>800</v>
      </c>
      <c r="F5" s="207"/>
      <c r="G5" s="206" t="s">
        <v>635</v>
      </c>
      <c r="H5" s="206" t="s">
        <v>636</v>
      </c>
      <c r="I5" s="207">
        <v>140</v>
      </c>
      <c r="J5" s="236"/>
      <c r="K5" s="236"/>
      <c r="L5" s="236"/>
      <c r="M5" s="236">
        <v>0</v>
      </c>
      <c r="N5" s="257">
        <v>0</v>
      </c>
      <c r="O5" s="257">
        <v>0</v>
      </c>
      <c r="P5" s="257">
        <v>0</v>
      </c>
      <c r="Q5" s="257">
        <v>0</v>
      </c>
    </row>
    <row r="6" spans="1:17" x14ac:dyDescent="0.25">
      <c r="A6" s="233" t="s">
        <v>4466</v>
      </c>
      <c r="B6" s="206" t="s">
        <v>4463</v>
      </c>
      <c r="C6" s="206" t="s">
        <v>4465</v>
      </c>
      <c r="D6" s="206" t="s">
        <v>800</v>
      </c>
      <c r="E6" s="206" t="s">
        <v>800</v>
      </c>
      <c r="F6" s="207"/>
      <c r="G6" s="206" t="s">
        <v>151</v>
      </c>
      <c r="H6" s="206" t="s">
        <v>152</v>
      </c>
      <c r="I6" s="207">
        <v>210</v>
      </c>
      <c r="J6" s="236"/>
      <c r="K6" s="236"/>
      <c r="L6" s="236"/>
      <c r="M6" s="236">
        <v>0</v>
      </c>
      <c r="N6" s="257">
        <v>0</v>
      </c>
      <c r="O6" s="257">
        <v>0</v>
      </c>
      <c r="P6" s="257">
        <v>0</v>
      </c>
      <c r="Q6" s="257">
        <v>0</v>
      </c>
    </row>
    <row r="7" spans="1:17" x14ac:dyDescent="0.25">
      <c r="A7" s="233" t="s">
        <v>4466</v>
      </c>
      <c r="B7" s="206" t="s">
        <v>4463</v>
      </c>
      <c r="C7" s="206" t="s">
        <v>4465</v>
      </c>
      <c r="D7" s="206" t="s">
        <v>800</v>
      </c>
      <c r="E7" s="206" t="s">
        <v>800</v>
      </c>
      <c r="F7" s="207"/>
      <c r="G7" s="206" t="s">
        <v>531</v>
      </c>
      <c r="H7" s="206" t="s">
        <v>532</v>
      </c>
      <c r="I7" s="207">
        <v>333</v>
      </c>
      <c r="J7" s="236"/>
      <c r="K7" s="236"/>
      <c r="L7" s="236"/>
      <c r="M7" s="236">
        <v>0</v>
      </c>
      <c r="N7" s="257">
        <v>0</v>
      </c>
      <c r="O7" s="257">
        <v>0</v>
      </c>
      <c r="P7" s="257">
        <v>0</v>
      </c>
      <c r="Q7" s="257">
        <v>0</v>
      </c>
    </row>
    <row r="8" spans="1:17" x14ac:dyDescent="0.25">
      <c r="A8" s="233" t="s">
        <v>4466</v>
      </c>
      <c r="B8" s="206" t="s">
        <v>4463</v>
      </c>
      <c r="C8" s="206" t="s">
        <v>4465</v>
      </c>
      <c r="D8" s="206" t="s">
        <v>800</v>
      </c>
      <c r="E8" s="206" t="s">
        <v>800</v>
      </c>
      <c r="F8" s="207"/>
      <c r="G8" s="206" t="s">
        <v>575</v>
      </c>
      <c r="H8" s="206" t="s">
        <v>576</v>
      </c>
      <c r="I8" s="207">
        <v>198</v>
      </c>
      <c r="J8" s="236"/>
      <c r="K8" s="236"/>
      <c r="L8" s="236"/>
      <c r="M8" s="236">
        <v>0</v>
      </c>
      <c r="N8" s="257">
        <v>0</v>
      </c>
      <c r="O8" s="257">
        <v>0</v>
      </c>
      <c r="P8" s="257">
        <v>0</v>
      </c>
      <c r="Q8" s="257">
        <v>0</v>
      </c>
    </row>
    <row r="9" spans="1:17" x14ac:dyDescent="0.25">
      <c r="A9" s="233" t="s">
        <v>4467</v>
      </c>
      <c r="B9" s="206" t="s">
        <v>4463</v>
      </c>
      <c r="C9" s="206" t="s">
        <v>4465</v>
      </c>
      <c r="D9" s="206" t="s">
        <v>800</v>
      </c>
      <c r="E9" s="206" t="s">
        <v>800</v>
      </c>
      <c r="F9" s="207"/>
      <c r="G9" s="206" t="s">
        <v>99</v>
      </c>
      <c r="H9" s="206" t="s">
        <v>1480</v>
      </c>
      <c r="I9" s="207">
        <v>170</v>
      </c>
      <c r="J9" s="236"/>
      <c r="K9" s="236"/>
      <c r="L9" s="236"/>
      <c r="M9" s="236">
        <v>0</v>
      </c>
      <c r="N9" s="257">
        <v>0</v>
      </c>
      <c r="O9" s="257">
        <v>0</v>
      </c>
      <c r="P9" s="257">
        <v>0</v>
      </c>
      <c r="Q9" s="257">
        <v>0</v>
      </c>
    </row>
    <row r="10" spans="1:17" x14ac:dyDescent="0.25">
      <c r="A10" s="233" t="s">
        <v>4467</v>
      </c>
      <c r="B10" s="206" t="s">
        <v>4463</v>
      </c>
      <c r="C10" s="206" t="s">
        <v>4465</v>
      </c>
      <c r="D10" s="206" t="s">
        <v>800</v>
      </c>
      <c r="E10" s="206" t="s">
        <v>800</v>
      </c>
      <c r="F10" s="207"/>
      <c r="G10" s="206" t="s">
        <v>133</v>
      </c>
      <c r="H10" s="206" t="s">
        <v>134</v>
      </c>
      <c r="I10" s="207">
        <v>170</v>
      </c>
      <c r="J10" s="236"/>
      <c r="K10" s="236"/>
      <c r="L10" s="236"/>
      <c r="M10" s="236">
        <v>0</v>
      </c>
      <c r="N10" s="257">
        <v>0</v>
      </c>
      <c r="O10" s="257">
        <v>0</v>
      </c>
      <c r="P10" s="257">
        <v>0</v>
      </c>
      <c r="Q10" s="257">
        <v>0</v>
      </c>
    </row>
    <row r="11" spans="1:17" x14ac:dyDescent="0.25">
      <c r="A11" s="233" t="s">
        <v>4467</v>
      </c>
      <c r="B11" s="206" t="s">
        <v>4463</v>
      </c>
      <c r="C11" s="206" t="s">
        <v>4465</v>
      </c>
      <c r="D11" s="206" t="s">
        <v>800</v>
      </c>
      <c r="E11" s="206" t="s">
        <v>800</v>
      </c>
      <c r="F11" s="207"/>
      <c r="G11" s="206" t="s">
        <v>155</v>
      </c>
      <c r="H11" s="206" t="s">
        <v>156</v>
      </c>
      <c r="I11" s="207">
        <v>170</v>
      </c>
      <c r="J11" s="236"/>
      <c r="K11" s="236"/>
      <c r="L11" s="236"/>
      <c r="M11" s="236">
        <v>0</v>
      </c>
      <c r="N11" s="257">
        <v>0</v>
      </c>
      <c r="O11" s="257">
        <v>0</v>
      </c>
      <c r="P11" s="257">
        <v>0</v>
      </c>
      <c r="Q11" s="257">
        <v>0</v>
      </c>
    </row>
    <row r="12" spans="1:17" x14ac:dyDescent="0.25">
      <c r="A12" s="233" t="s">
        <v>4467</v>
      </c>
      <c r="B12" s="206" t="s">
        <v>4463</v>
      </c>
      <c r="C12" s="206" t="s">
        <v>4465</v>
      </c>
      <c r="D12" s="206" t="s">
        <v>800</v>
      </c>
      <c r="E12" s="206" t="s">
        <v>800</v>
      </c>
      <c r="F12" s="207"/>
      <c r="G12" s="206" t="s">
        <v>157</v>
      </c>
      <c r="H12" s="206" t="s">
        <v>158</v>
      </c>
      <c r="I12" s="207">
        <v>170</v>
      </c>
      <c r="J12" s="236"/>
      <c r="K12" s="236"/>
      <c r="L12" s="236"/>
      <c r="M12" s="236">
        <v>0</v>
      </c>
      <c r="N12" s="257">
        <v>0</v>
      </c>
      <c r="O12" s="257">
        <v>0</v>
      </c>
      <c r="P12" s="257">
        <v>0</v>
      </c>
      <c r="Q12" s="257">
        <v>0</v>
      </c>
    </row>
    <row r="13" spans="1:17" x14ac:dyDescent="0.25">
      <c r="A13" s="233" t="s">
        <v>4467</v>
      </c>
      <c r="B13" s="206" t="s">
        <v>4463</v>
      </c>
      <c r="C13" s="206" t="s">
        <v>4465</v>
      </c>
      <c r="D13" s="206" t="s">
        <v>800</v>
      </c>
      <c r="E13" s="206" t="s">
        <v>800</v>
      </c>
      <c r="F13" s="207"/>
      <c r="G13" s="206" t="s">
        <v>159</v>
      </c>
      <c r="H13" s="206" t="s">
        <v>160</v>
      </c>
      <c r="I13" s="207">
        <v>170</v>
      </c>
      <c r="J13" s="236"/>
      <c r="K13" s="236"/>
      <c r="L13" s="236"/>
      <c r="M13" s="236">
        <v>0</v>
      </c>
      <c r="N13" s="257">
        <v>0</v>
      </c>
      <c r="O13" s="257">
        <v>0</v>
      </c>
      <c r="P13" s="257">
        <v>0</v>
      </c>
      <c r="Q13" s="257">
        <v>0</v>
      </c>
    </row>
    <row r="14" spans="1:17" x14ac:dyDescent="0.25">
      <c r="A14" s="233" t="s">
        <v>4467</v>
      </c>
      <c r="B14" s="206" t="s">
        <v>4463</v>
      </c>
      <c r="C14" s="206" t="s">
        <v>4465</v>
      </c>
      <c r="D14" s="206" t="s">
        <v>800</v>
      </c>
      <c r="E14" s="206" t="s">
        <v>800</v>
      </c>
      <c r="F14" s="207"/>
      <c r="G14" s="206" t="s">
        <v>165</v>
      </c>
      <c r="H14" s="206" t="s">
        <v>166</v>
      </c>
      <c r="I14" s="207">
        <v>170</v>
      </c>
      <c r="J14" s="236"/>
      <c r="K14" s="236"/>
      <c r="L14" s="236"/>
      <c r="M14" s="236">
        <v>0</v>
      </c>
      <c r="N14" s="257">
        <v>0</v>
      </c>
      <c r="O14" s="257">
        <v>0</v>
      </c>
      <c r="P14" s="257">
        <v>0</v>
      </c>
      <c r="Q14" s="257">
        <v>0</v>
      </c>
    </row>
    <row r="15" spans="1:17" x14ac:dyDescent="0.25">
      <c r="A15" s="233" t="s">
        <v>4467</v>
      </c>
      <c r="B15" s="206" t="s">
        <v>4463</v>
      </c>
      <c r="C15" s="206" t="s">
        <v>4465</v>
      </c>
      <c r="D15" s="206" t="s">
        <v>800</v>
      </c>
      <c r="E15" s="206" t="s">
        <v>800</v>
      </c>
      <c r="F15" s="207"/>
      <c r="G15" s="206" t="s">
        <v>399</v>
      </c>
      <c r="H15" s="206" t="s">
        <v>400</v>
      </c>
      <c r="I15" s="207">
        <v>245</v>
      </c>
      <c r="J15" s="236"/>
      <c r="K15" s="236"/>
      <c r="L15" s="236"/>
      <c r="M15" s="236">
        <v>0</v>
      </c>
      <c r="N15" s="257">
        <v>0</v>
      </c>
      <c r="O15" s="257">
        <v>0</v>
      </c>
      <c r="P15" s="257">
        <v>0</v>
      </c>
      <c r="Q15" s="257">
        <v>0</v>
      </c>
    </row>
    <row r="16" spans="1:17" x14ac:dyDescent="0.25">
      <c r="A16" s="233" t="s">
        <v>4467</v>
      </c>
      <c r="B16" s="206" t="s">
        <v>4463</v>
      </c>
      <c r="C16" s="206" t="s">
        <v>4465</v>
      </c>
      <c r="D16" s="206" t="s">
        <v>800</v>
      </c>
      <c r="E16" s="206" t="s">
        <v>800</v>
      </c>
      <c r="F16" s="207"/>
      <c r="G16" s="206" t="s">
        <v>405</v>
      </c>
      <c r="H16" s="206" t="s">
        <v>406</v>
      </c>
      <c r="I16" s="207">
        <v>285</v>
      </c>
      <c r="J16" s="236"/>
      <c r="K16" s="236"/>
      <c r="L16" s="236"/>
      <c r="M16" s="236">
        <v>0</v>
      </c>
      <c r="N16" s="257">
        <v>0</v>
      </c>
      <c r="O16" s="257">
        <v>0</v>
      </c>
      <c r="P16" s="257">
        <v>0</v>
      </c>
      <c r="Q16" s="257">
        <v>0</v>
      </c>
    </row>
    <row r="17" spans="1:17" x14ac:dyDescent="0.25">
      <c r="A17" s="233" t="s">
        <v>4467</v>
      </c>
      <c r="B17" s="206" t="s">
        <v>4463</v>
      </c>
      <c r="C17" s="206" t="s">
        <v>4465</v>
      </c>
      <c r="D17" s="206" t="s">
        <v>800</v>
      </c>
      <c r="E17" s="206" t="s">
        <v>800</v>
      </c>
      <c r="F17" s="207"/>
      <c r="G17" s="206" t="s">
        <v>441</v>
      </c>
      <c r="H17" s="206" t="s">
        <v>442</v>
      </c>
      <c r="I17" s="207">
        <v>391</v>
      </c>
      <c r="J17" s="236"/>
      <c r="K17" s="236"/>
      <c r="L17" s="236"/>
      <c r="M17" s="236">
        <v>0</v>
      </c>
      <c r="N17" s="257">
        <v>0</v>
      </c>
      <c r="O17" s="257">
        <v>0</v>
      </c>
      <c r="P17" s="257">
        <v>0</v>
      </c>
      <c r="Q17" s="257">
        <v>0</v>
      </c>
    </row>
    <row r="18" spans="1:17" x14ac:dyDescent="0.25">
      <c r="A18" s="233" t="s">
        <v>4467</v>
      </c>
      <c r="B18" s="206" t="s">
        <v>4463</v>
      </c>
      <c r="C18" s="206" t="s">
        <v>4465</v>
      </c>
      <c r="D18" s="206" t="s">
        <v>800</v>
      </c>
      <c r="E18" s="206" t="s">
        <v>800</v>
      </c>
      <c r="F18" s="207"/>
      <c r="G18" s="206" t="s">
        <v>453</v>
      </c>
      <c r="H18" s="206" t="s">
        <v>454</v>
      </c>
      <c r="I18" s="207">
        <v>220</v>
      </c>
      <c r="J18" s="236"/>
      <c r="K18" s="236"/>
      <c r="L18" s="236"/>
      <c r="M18" s="236">
        <v>0</v>
      </c>
      <c r="N18" s="257">
        <v>0</v>
      </c>
      <c r="O18" s="257">
        <v>0</v>
      </c>
      <c r="P18" s="257">
        <v>0</v>
      </c>
      <c r="Q18" s="257">
        <v>0</v>
      </c>
    </row>
    <row r="19" spans="1:17" x14ac:dyDescent="0.25">
      <c r="A19" s="233" t="s">
        <v>4467</v>
      </c>
      <c r="B19" s="206" t="s">
        <v>4463</v>
      </c>
      <c r="C19" s="206" t="s">
        <v>4465</v>
      </c>
      <c r="D19" s="206" t="s">
        <v>800</v>
      </c>
      <c r="E19" s="206" t="s">
        <v>800</v>
      </c>
      <c r="F19" s="207"/>
      <c r="G19" s="206" t="s">
        <v>545</v>
      </c>
      <c r="H19" s="206" t="s">
        <v>546</v>
      </c>
      <c r="I19" s="207">
        <v>150</v>
      </c>
      <c r="J19" s="236"/>
      <c r="K19" s="236"/>
      <c r="L19" s="236"/>
      <c r="M19" s="236">
        <v>0</v>
      </c>
      <c r="N19" s="257">
        <v>0</v>
      </c>
      <c r="O19" s="257">
        <v>0</v>
      </c>
      <c r="P19" s="257">
        <v>0</v>
      </c>
      <c r="Q19" s="257">
        <v>0</v>
      </c>
    </row>
    <row r="20" spans="1:17" x14ac:dyDescent="0.25">
      <c r="A20" s="233" t="s">
        <v>4467</v>
      </c>
      <c r="B20" s="206" t="s">
        <v>4463</v>
      </c>
      <c r="C20" s="206" t="s">
        <v>4465</v>
      </c>
      <c r="D20" s="206" t="s">
        <v>800</v>
      </c>
      <c r="E20" s="206" t="s">
        <v>800</v>
      </c>
      <c r="F20" s="207"/>
      <c r="G20" s="206" t="s">
        <v>750</v>
      </c>
      <c r="H20" s="206" t="s">
        <v>751</v>
      </c>
      <c r="I20" s="207">
        <v>420</v>
      </c>
      <c r="J20" s="236"/>
      <c r="K20" s="236"/>
      <c r="L20" s="236"/>
      <c r="M20" s="236">
        <v>0</v>
      </c>
      <c r="N20" s="257">
        <v>0</v>
      </c>
      <c r="O20" s="257">
        <v>0</v>
      </c>
      <c r="P20" s="257">
        <v>0</v>
      </c>
      <c r="Q20" s="257">
        <v>0</v>
      </c>
    </row>
    <row r="21" spans="1:17" x14ac:dyDescent="0.25">
      <c r="A21" s="233" t="s">
        <v>4468</v>
      </c>
      <c r="B21" s="206" t="s">
        <v>4463</v>
      </c>
      <c r="C21" s="206" t="s">
        <v>4465</v>
      </c>
      <c r="D21" s="206" t="s">
        <v>800</v>
      </c>
      <c r="E21" s="206" t="s">
        <v>800</v>
      </c>
      <c r="F21" s="207"/>
      <c r="G21" s="206" t="s">
        <v>241</v>
      </c>
      <c r="H21" s="206" t="s">
        <v>242</v>
      </c>
      <c r="I21" s="207">
        <v>190</v>
      </c>
      <c r="J21" s="236"/>
      <c r="K21" s="236">
        <v>26400</v>
      </c>
      <c r="L21" s="236"/>
      <c r="M21" s="236">
        <v>-26400</v>
      </c>
      <c r="N21" s="257">
        <v>0</v>
      </c>
      <c r="O21" s="257">
        <v>5.016</v>
      </c>
      <c r="P21" s="257">
        <v>0</v>
      </c>
      <c r="Q21" s="257">
        <v>-5.016</v>
      </c>
    </row>
    <row r="22" spans="1:17" x14ac:dyDescent="0.25">
      <c r="A22" s="233" t="s">
        <v>4469</v>
      </c>
      <c r="B22" s="206" t="s">
        <v>4463</v>
      </c>
      <c r="C22" s="206" t="s">
        <v>4465</v>
      </c>
      <c r="D22" s="206" t="s">
        <v>800</v>
      </c>
      <c r="E22" s="206" t="s">
        <v>800</v>
      </c>
      <c r="F22" s="207"/>
      <c r="G22" s="206" t="s">
        <v>241</v>
      </c>
      <c r="H22" s="206" t="s">
        <v>242</v>
      </c>
      <c r="I22" s="207">
        <v>190</v>
      </c>
      <c r="J22" s="236"/>
      <c r="K22" s="236">
        <v>55440</v>
      </c>
      <c r="L22" s="236"/>
      <c r="M22" s="236">
        <v>-55440</v>
      </c>
      <c r="N22" s="257">
        <v>0</v>
      </c>
      <c r="O22" s="257">
        <v>10.5336</v>
      </c>
      <c r="P22" s="257">
        <v>0</v>
      </c>
      <c r="Q22" s="257">
        <v>-10.5336</v>
      </c>
    </row>
    <row r="23" spans="1:17" x14ac:dyDescent="0.25">
      <c r="A23" s="233" t="s">
        <v>4470</v>
      </c>
      <c r="B23" s="206" t="s">
        <v>4463</v>
      </c>
      <c r="C23" s="206" t="s">
        <v>4465</v>
      </c>
      <c r="D23" s="206" t="s">
        <v>800</v>
      </c>
      <c r="E23" s="206" t="s">
        <v>800</v>
      </c>
      <c r="F23" s="207"/>
      <c r="G23" s="206" t="s">
        <v>241</v>
      </c>
      <c r="H23" s="206" t="s">
        <v>242</v>
      </c>
      <c r="I23" s="207">
        <v>190</v>
      </c>
      <c r="J23" s="236"/>
      <c r="K23" s="236">
        <v>63360</v>
      </c>
      <c r="L23" s="236"/>
      <c r="M23" s="236">
        <v>-63360</v>
      </c>
      <c r="N23" s="257">
        <v>0</v>
      </c>
      <c r="O23" s="257">
        <v>12.038399999999999</v>
      </c>
      <c r="P23" s="257">
        <v>0</v>
      </c>
      <c r="Q23" s="257">
        <v>-12.038399999999999</v>
      </c>
    </row>
    <row r="24" spans="1:17" x14ac:dyDescent="0.25">
      <c r="A24" s="233" t="s">
        <v>4471</v>
      </c>
      <c r="B24" s="206" t="s">
        <v>4463</v>
      </c>
      <c r="C24" s="206" t="s">
        <v>4465</v>
      </c>
      <c r="D24" s="206" t="s">
        <v>800</v>
      </c>
      <c r="E24" s="206" t="s">
        <v>800</v>
      </c>
      <c r="F24" s="207"/>
      <c r="G24" s="206" t="s">
        <v>241</v>
      </c>
      <c r="H24" s="206" t="s">
        <v>242</v>
      </c>
      <c r="I24" s="207">
        <v>190</v>
      </c>
      <c r="J24" s="236"/>
      <c r="K24" s="236">
        <v>63360</v>
      </c>
      <c r="L24" s="236"/>
      <c r="M24" s="236">
        <v>-63360</v>
      </c>
      <c r="N24" s="257">
        <v>0</v>
      </c>
      <c r="O24" s="257">
        <v>12.038399999999999</v>
      </c>
      <c r="P24" s="257">
        <v>0</v>
      </c>
      <c r="Q24" s="257">
        <v>-12.038399999999999</v>
      </c>
    </row>
    <row r="25" spans="1:17" x14ac:dyDescent="0.25">
      <c r="A25" s="233" t="s">
        <v>4471</v>
      </c>
      <c r="B25" s="206" t="s">
        <v>4463</v>
      </c>
      <c r="C25" s="206" t="s">
        <v>4465</v>
      </c>
      <c r="D25" s="206" t="s">
        <v>800</v>
      </c>
      <c r="E25" s="206" t="s">
        <v>800</v>
      </c>
      <c r="F25" s="207"/>
      <c r="G25" s="206" t="s">
        <v>507</v>
      </c>
      <c r="H25" s="206" t="s">
        <v>508</v>
      </c>
      <c r="I25" s="207">
        <v>225</v>
      </c>
      <c r="J25" s="236"/>
      <c r="K25" s="236">
        <v>80640</v>
      </c>
      <c r="L25" s="236"/>
      <c r="M25" s="236">
        <v>-80640</v>
      </c>
      <c r="N25" s="257">
        <v>0</v>
      </c>
      <c r="O25" s="257">
        <v>18.143999999999998</v>
      </c>
      <c r="P25" s="257">
        <v>0</v>
      </c>
      <c r="Q25" s="257">
        <v>-18.143999999999998</v>
      </c>
    </row>
    <row r="26" spans="1:17" x14ac:dyDescent="0.25">
      <c r="A26" s="233" t="s">
        <v>4472</v>
      </c>
      <c r="B26" s="206" t="s">
        <v>4463</v>
      </c>
      <c r="C26" s="206" t="s">
        <v>4465</v>
      </c>
      <c r="D26" s="206" t="s">
        <v>800</v>
      </c>
      <c r="E26" s="206" t="s">
        <v>800</v>
      </c>
      <c r="F26" s="207"/>
      <c r="G26" s="206" t="s">
        <v>241</v>
      </c>
      <c r="H26" s="206" t="s">
        <v>242</v>
      </c>
      <c r="I26" s="207">
        <v>190</v>
      </c>
      <c r="J26" s="236"/>
      <c r="K26" s="236">
        <v>44880</v>
      </c>
      <c r="L26" s="236"/>
      <c r="M26" s="236">
        <v>-44880</v>
      </c>
      <c r="N26" s="257">
        <v>0</v>
      </c>
      <c r="O26" s="257">
        <v>8.5272000000000006</v>
      </c>
      <c r="P26" s="257">
        <v>0</v>
      </c>
      <c r="Q26" s="257">
        <v>-8.5272000000000006</v>
      </c>
    </row>
    <row r="27" spans="1:17" x14ac:dyDescent="0.25">
      <c r="A27" s="233" t="s">
        <v>4472</v>
      </c>
      <c r="B27" s="206" t="s">
        <v>4463</v>
      </c>
      <c r="C27" s="206" t="s">
        <v>4465</v>
      </c>
      <c r="D27" s="206" t="s">
        <v>800</v>
      </c>
      <c r="E27" s="206" t="s">
        <v>800</v>
      </c>
      <c r="F27" s="207"/>
      <c r="G27" s="206" t="s">
        <v>505</v>
      </c>
      <c r="H27" s="206" t="s">
        <v>506</v>
      </c>
      <c r="I27" s="207">
        <v>225</v>
      </c>
      <c r="J27" s="236"/>
      <c r="K27" s="236">
        <v>2688</v>
      </c>
      <c r="L27" s="236"/>
      <c r="M27" s="236">
        <v>-2688</v>
      </c>
      <c r="N27" s="257">
        <v>0</v>
      </c>
      <c r="O27" s="257">
        <v>0.6048</v>
      </c>
      <c r="P27" s="257">
        <v>0</v>
      </c>
      <c r="Q27" s="257">
        <v>-0.6048</v>
      </c>
    </row>
    <row r="28" spans="1:17" x14ac:dyDescent="0.25">
      <c r="A28" s="233" t="s">
        <v>4472</v>
      </c>
      <c r="B28" s="206" t="s">
        <v>4463</v>
      </c>
      <c r="C28" s="206" t="s">
        <v>4465</v>
      </c>
      <c r="D28" s="206" t="s">
        <v>800</v>
      </c>
      <c r="E28" s="206" t="s">
        <v>800</v>
      </c>
      <c r="F28" s="207"/>
      <c r="G28" s="206" t="s">
        <v>507</v>
      </c>
      <c r="H28" s="206" t="s">
        <v>508</v>
      </c>
      <c r="I28" s="207">
        <v>225</v>
      </c>
      <c r="J28" s="236"/>
      <c r="K28" s="236">
        <v>80640</v>
      </c>
      <c r="L28" s="236"/>
      <c r="M28" s="236">
        <v>-80640</v>
      </c>
      <c r="N28" s="257">
        <v>0</v>
      </c>
      <c r="O28" s="257">
        <v>18.143999999999998</v>
      </c>
      <c r="P28" s="257">
        <v>0</v>
      </c>
      <c r="Q28" s="257">
        <v>-18.143999999999998</v>
      </c>
    </row>
    <row r="29" spans="1:17" x14ac:dyDescent="0.25">
      <c r="A29" s="233" t="s">
        <v>4473</v>
      </c>
      <c r="B29" s="206" t="s">
        <v>4463</v>
      </c>
      <c r="C29" s="206" t="s">
        <v>4465</v>
      </c>
      <c r="D29" s="206" t="s">
        <v>445</v>
      </c>
      <c r="E29" s="206" t="s">
        <v>446</v>
      </c>
      <c r="F29" s="207">
        <v>397</v>
      </c>
      <c r="G29" s="206" t="s">
        <v>443</v>
      </c>
      <c r="H29" s="206" t="s">
        <v>444</v>
      </c>
      <c r="I29" s="207">
        <v>400</v>
      </c>
      <c r="J29" s="236">
        <v>1015</v>
      </c>
      <c r="K29" s="236">
        <v>984</v>
      </c>
      <c r="L29" s="236"/>
      <c r="M29" s="236">
        <v>31</v>
      </c>
      <c r="N29" s="257">
        <v>0.40289399999999997</v>
      </c>
      <c r="O29" s="257">
        <v>0.39360000000000001</v>
      </c>
      <c r="P29" s="257">
        <v>0</v>
      </c>
      <c r="Q29" s="257">
        <v>9.2940000000000002E-3</v>
      </c>
    </row>
    <row r="30" spans="1:17" x14ac:dyDescent="0.25">
      <c r="A30" s="233" t="s">
        <v>4474</v>
      </c>
      <c r="B30" s="206" t="s">
        <v>4463</v>
      </c>
      <c r="C30" s="206" t="s">
        <v>4465</v>
      </c>
      <c r="D30" s="206" t="s">
        <v>323</v>
      </c>
      <c r="E30" s="206" t="s">
        <v>324</v>
      </c>
      <c r="F30" s="207">
        <v>116</v>
      </c>
      <c r="G30" s="206" t="s">
        <v>319</v>
      </c>
      <c r="H30" s="206" t="s">
        <v>320</v>
      </c>
      <c r="I30" s="207">
        <v>116</v>
      </c>
      <c r="J30" s="236">
        <v>81840</v>
      </c>
      <c r="K30" s="236">
        <v>80640</v>
      </c>
      <c r="L30" s="236"/>
      <c r="M30" s="236">
        <v>1200</v>
      </c>
      <c r="N30" s="257">
        <v>9.4525199999999998</v>
      </c>
      <c r="O30" s="257">
        <v>9.3139199999999995</v>
      </c>
      <c r="P30" s="257">
        <v>0</v>
      </c>
      <c r="Q30" s="257">
        <v>0.1386</v>
      </c>
    </row>
    <row r="31" spans="1:17" x14ac:dyDescent="0.25">
      <c r="A31" s="233" t="s">
        <v>4475</v>
      </c>
      <c r="B31" s="206" t="s">
        <v>4463</v>
      </c>
      <c r="C31" s="206" t="s">
        <v>4465</v>
      </c>
      <c r="D31" s="206" t="s">
        <v>323</v>
      </c>
      <c r="E31" s="206" t="s">
        <v>324</v>
      </c>
      <c r="F31" s="207">
        <v>116</v>
      </c>
      <c r="G31" s="206" t="s">
        <v>319</v>
      </c>
      <c r="H31" s="206" t="s">
        <v>320</v>
      </c>
      <c r="I31" s="207">
        <v>116</v>
      </c>
      <c r="J31" s="236">
        <v>96720</v>
      </c>
      <c r="K31" s="236">
        <v>96768</v>
      </c>
      <c r="L31" s="236"/>
      <c r="M31" s="236">
        <v>-48</v>
      </c>
      <c r="N31" s="257">
        <v>11.17116</v>
      </c>
      <c r="O31" s="257">
        <v>11.176704000000001</v>
      </c>
      <c r="P31" s="257">
        <v>0</v>
      </c>
      <c r="Q31" s="257">
        <v>-5.5440000000000003E-3</v>
      </c>
    </row>
    <row r="32" spans="1:17" x14ac:dyDescent="0.25">
      <c r="A32" s="233" t="s">
        <v>4476</v>
      </c>
      <c r="B32" s="206" t="s">
        <v>4463</v>
      </c>
      <c r="C32" s="206" t="s">
        <v>4465</v>
      </c>
      <c r="D32" s="206" t="s">
        <v>323</v>
      </c>
      <c r="E32" s="206" t="s">
        <v>324</v>
      </c>
      <c r="F32" s="207">
        <v>116</v>
      </c>
      <c r="G32" s="206" t="s">
        <v>319</v>
      </c>
      <c r="H32" s="206" t="s">
        <v>320</v>
      </c>
      <c r="I32" s="207">
        <v>116</v>
      </c>
      <c r="J32" s="236">
        <v>66960</v>
      </c>
      <c r="K32" s="236">
        <v>64512</v>
      </c>
      <c r="L32" s="236"/>
      <c r="M32" s="236">
        <v>2448</v>
      </c>
      <c r="N32" s="257">
        <v>7.7338800000000001</v>
      </c>
      <c r="O32" s="257">
        <v>7.451136</v>
      </c>
      <c r="P32" s="257">
        <v>0</v>
      </c>
      <c r="Q32" s="257">
        <v>0.282744</v>
      </c>
    </row>
    <row r="33" spans="1:17" x14ac:dyDescent="0.25">
      <c r="A33" s="233" t="s">
        <v>4477</v>
      </c>
      <c r="B33" s="206" t="s">
        <v>4463</v>
      </c>
      <c r="C33" s="206" t="s">
        <v>4465</v>
      </c>
      <c r="D33" s="206" t="s">
        <v>323</v>
      </c>
      <c r="E33" s="206" t="s">
        <v>324</v>
      </c>
      <c r="F33" s="207">
        <v>116</v>
      </c>
      <c r="G33" s="206" t="s">
        <v>319</v>
      </c>
      <c r="H33" s="206" t="s">
        <v>320</v>
      </c>
      <c r="I33" s="207">
        <v>116</v>
      </c>
      <c r="J33" s="236">
        <v>59520</v>
      </c>
      <c r="K33" s="236">
        <v>64512</v>
      </c>
      <c r="L33" s="236"/>
      <c r="M33" s="236">
        <v>-4992</v>
      </c>
      <c r="N33" s="257">
        <v>6.8745599999999998</v>
      </c>
      <c r="O33" s="257">
        <v>7.451136</v>
      </c>
      <c r="P33" s="257">
        <v>0</v>
      </c>
      <c r="Q33" s="257">
        <v>-0.57657599999999998</v>
      </c>
    </row>
    <row r="34" spans="1:17" x14ac:dyDescent="0.25">
      <c r="A34" s="233" t="s">
        <v>4478</v>
      </c>
      <c r="B34" s="206" t="s">
        <v>4463</v>
      </c>
      <c r="C34" s="206" t="s">
        <v>4465</v>
      </c>
      <c r="D34" s="206" t="s">
        <v>323</v>
      </c>
      <c r="E34" s="206" t="s">
        <v>324</v>
      </c>
      <c r="F34" s="207">
        <v>116</v>
      </c>
      <c r="G34" s="206" t="s">
        <v>319</v>
      </c>
      <c r="H34" s="206" t="s">
        <v>320</v>
      </c>
      <c r="I34" s="207">
        <v>116</v>
      </c>
      <c r="J34" s="236">
        <v>22320</v>
      </c>
      <c r="K34" s="236">
        <v>16128</v>
      </c>
      <c r="L34" s="236"/>
      <c r="M34" s="236">
        <v>6192</v>
      </c>
      <c r="N34" s="257">
        <v>2.57796</v>
      </c>
      <c r="O34" s="257">
        <v>1.862784</v>
      </c>
      <c r="P34" s="257">
        <v>0</v>
      </c>
      <c r="Q34" s="257">
        <v>0.71517600000000003</v>
      </c>
    </row>
    <row r="35" spans="1:17" x14ac:dyDescent="0.25">
      <c r="A35" s="233" t="s">
        <v>4479</v>
      </c>
      <c r="B35" s="206" t="s">
        <v>4463</v>
      </c>
      <c r="C35" s="206" t="s">
        <v>4465</v>
      </c>
      <c r="D35" s="206" t="s">
        <v>539</v>
      </c>
      <c r="E35" s="206" t="s">
        <v>540</v>
      </c>
      <c r="F35" s="207">
        <v>330</v>
      </c>
      <c r="G35" s="206" t="s">
        <v>541</v>
      </c>
      <c r="H35" s="206" t="s">
        <v>542</v>
      </c>
      <c r="I35" s="207">
        <v>330</v>
      </c>
      <c r="J35" s="236">
        <v>73920</v>
      </c>
      <c r="K35" s="236">
        <v>70560</v>
      </c>
      <c r="L35" s="236"/>
      <c r="M35" s="236">
        <v>3360</v>
      </c>
      <c r="N35" s="257">
        <v>24.393599999999999</v>
      </c>
      <c r="O35" s="257">
        <v>23.284800000000001</v>
      </c>
      <c r="P35" s="257">
        <v>0</v>
      </c>
      <c r="Q35" s="257">
        <v>1.1088</v>
      </c>
    </row>
    <row r="36" spans="1:17" x14ac:dyDescent="0.25">
      <c r="A36" s="233" t="s">
        <v>4480</v>
      </c>
      <c r="B36" s="206" t="s">
        <v>4463</v>
      </c>
      <c r="C36" s="206" t="s">
        <v>4465</v>
      </c>
      <c r="D36" s="206" t="s">
        <v>539</v>
      </c>
      <c r="E36" s="206" t="s">
        <v>540</v>
      </c>
      <c r="F36" s="207">
        <v>330</v>
      </c>
      <c r="G36" s="206" t="s">
        <v>541</v>
      </c>
      <c r="H36" s="206" t="s">
        <v>542</v>
      </c>
      <c r="I36" s="207">
        <v>330</v>
      </c>
      <c r="J36" s="236">
        <v>5040</v>
      </c>
      <c r="K36" s="236">
        <v>3360</v>
      </c>
      <c r="L36" s="236"/>
      <c r="M36" s="236">
        <v>1680</v>
      </c>
      <c r="N36" s="257">
        <v>1.6632</v>
      </c>
      <c r="O36" s="257">
        <v>1.1088</v>
      </c>
      <c r="P36" s="257">
        <v>0</v>
      </c>
      <c r="Q36" s="257">
        <v>0.5544</v>
      </c>
    </row>
    <row r="37" spans="1:17" x14ac:dyDescent="0.25">
      <c r="A37" s="233" t="s">
        <v>4481</v>
      </c>
      <c r="B37" s="206" t="s">
        <v>4463</v>
      </c>
      <c r="C37" s="206" t="s">
        <v>4465</v>
      </c>
      <c r="D37" s="206" t="s">
        <v>243</v>
      </c>
      <c r="E37" s="206" t="s">
        <v>244</v>
      </c>
      <c r="F37" s="207">
        <v>190</v>
      </c>
      <c r="G37" s="206" t="s">
        <v>241</v>
      </c>
      <c r="H37" s="206" t="s">
        <v>242</v>
      </c>
      <c r="I37" s="207">
        <v>190</v>
      </c>
      <c r="J37" s="236">
        <v>90576</v>
      </c>
      <c r="K37" s="236">
        <v>84480</v>
      </c>
      <c r="L37" s="236"/>
      <c r="M37" s="236">
        <v>6096</v>
      </c>
      <c r="N37" s="257">
        <v>17.209440000000001</v>
      </c>
      <c r="O37" s="257">
        <v>16.051200000000001</v>
      </c>
      <c r="P37" s="257">
        <v>0</v>
      </c>
      <c r="Q37" s="257">
        <v>1.1582399999999999</v>
      </c>
    </row>
    <row r="38" spans="1:17" x14ac:dyDescent="0.25">
      <c r="A38" s="233" t="s">
        <v>4481</v>
      </c>
      <c r="B38" s="206" t="s">
        <v>4463</v>
      </c>
      <c r="C38" s="206" t="s">
        <v>4465</v>
      </c>
      <c r="D38" s="206" t="s">
        <v>445</v>
      </c>
      <c r="E38" s="206" t="s">
        <v>446</v>
      </c>
      <c r="F38" s="207">
        <v>397</v>
      </c>
      <c r="G38" s="206" t="s">
        <v>447</v>
      </c>
      <c r="H38" s="206" t="s">
        <v>448</v>
      </c>
      <c r="I38" s="207">
        <v>400</v>
      </c>
      <c r="J38" s="236">
        <v>18270</v>
      </c>
      <c r="K38" s="236">
        <v>18000</v>
      </c>
      <c r="L38" s="236"/>
      <c r="M38" s="236">
        <v>270</v>
      </c>
      <c r="N38" s="257">
        <v>7.2520939999999996</v>
      </c>
      <c r="O38" s="257">
        <v>7.2</v>
      </c>
      <c r="P38" s="257">
        <v>0</v>
      </c>
      <c r="Q38" s="257">
        <v>5.2094000000000001E-2</v>
      </c>
    </row>
    <row r="39" spans="1:17" x14ac:dyDescent="0.25">
      <c r="A39" s="233" t="s">
        <v>4482</v>
      </c>
      <c r="B39" s="206" t="s">
        <v>4463</v>
      </c>
      <c r="C39" s="206" t="s">
        <v>4465</v>
      </c>
      <c r="D39" s="206" t="s">
        <v>445</v>
      </c>
      <c r="E39" s="206" t="s">
        <v>446</v>
      </c>
      <c r="F39" s="207">
        <v>397</v>
      </c>
      <c r="G39" s="206" t="s">
        <v>447</v>
      </c>
      <c r="H39" s="206" t="s">
        <v>448</v>
      </c>
      <c r="I39" s="207">
        <v>400</v>
      </c>
      <c r="J39" s="236">
        <v>52780</v>
      </c>
      <c r="K39" s="236">
        <v>43200</v>
      </c>
      <c r="L39" s="236"/>
      <c r="M39" s="236">
        <v>9580</v>
      </c>
      <c r="N39" s="257">
        <v>20.950493000000002</v>
      </c>
      <c r="O39" s="257">
        <v>17.28</v>
      </c>
      <c r="P39" s="257">
        <v>0</v>
      </c>
      <c r="Q39" s="257">
        <v>3.670493</v>
      </c>
    </row>
    <row r="40" spans="1:17" x14ac:dyDescent="0.25">
      <c r="A40" s="233" t="s">
        <v>4483</v>
      </c>
      <c r="B40" s="206" t="s">
        <v>4463</v>
      </c>
      <c r="C40" s="206" t="s">
        <v>4465</v>
      </c>
      <c r="D40" s="206" t="s">
        <v>445</v>
      </c>
      <c r="E40" s="206" t="s">
        <v>446</v>
      </c>
      <c r="F40" s="207">
        <v>397</v>
      </c>
      <c r="G40" s="206" t="s">
        <v>443</v>
      </c>
      <c r="H40" s="206" t="s">
        <v>444</v>
      </c>
      <c r="I40" s="207">
        <v>400</v>
      </c>
      <c r="J40" s="236">
        <v>31465</v>
      </c>
      <c r="K40" s="236"/>
      <c r="L40" s="236"/>
      <c r="M40" s="236">
        <v>31465</v>
      </c>
      <c r="N40" s="257">
        <v>12.489717000000001</v>
      </c>
      <c r="O40" s="257">
        <v>0</v>
      </c>
      <c r="P40" s="257">
        <v>0</v>
      </c>
      <c r="Q40" s="257">
        <v>12.489717000000001</v>
      </c>
    </row>
    <row r="41" spans="1:17" x14ac:dyDescent="0.25">
      <c r="A41" s="233" t="s">
        <v>4483</v>
      </c>
      <c r="B41" s="206" t="s">
        <v>4463</v>
      </c>
      <c r="C41" s="206" t="s">
        <v>4465</v>
      </c>
      <c r="D41" s="206" t="s">
        <v>800</v>
      </c>
      <c r="E41" s="206" t="s">
        <v>800</v>
      </c>
      <c r="F41" s="207"/>
      <c r="G41" s="206" t="s">
        <v>447</v>
      </c>
      <c r="H41" s="206" t="s">
        <v>448</v>
      </c>
      <c r="I41" s="207">
        <v>400</v>
      </c>
      <c r="J41" s="236"/>
      <c r="K41" s="236">
        <v>30600</v>
      </c>
      <c r="L41" s="236"/>
      <c r="M41" s="236">
        <v>-30600</v>
      </c>
      <c r="N41" s="257">
        <v>0</v>
      </c>
      <c r="O41" s="257">
        <v>12.24</v>
      </c>
      <c r="P41" s="257">
        <v>0</v>
      </c>
      <c r="Q41" s="257">
        <v>-12.24</v>
      </c>
    </row>
    <row r="42" spans="1:17" x14ac:dyDescent="0.25">
      <c r="A42" s="233" t="s">
        <v>4484</v>
      </c>
      <c r="B42" s="206" t="s">
        <v>4463</v>
      </c>
      <c r="C42" s="206" t="s">
        <v>4465</v>
      </c>
      <c r="D42" s="206" t="s">
        <v>445</v>
      </c>
      <c r="E42" s="206" t="s">
        <v>446</v>
      </c>
      <c r="F42" s="207">
        <v>397</v>
      </c>
      <c r="G42" s="206" t="s">
        <v>443</v>
      </c>
      <c r="H42" s="206" t="s">
        <v>444</v>
      </c>
      <c r="I42" s="207">
        <v>400</v>
      </c>
      <c r="J42" s="236">
        <v>3045</v>
      </c>
      <c r="K42" s="236">
        <v>2952</v>
      </c>
      <c r="L42" s="236"/>
      <c r="M42" s="236">
        <v>93</v>
      </c>
      <c r="N42" s="257">
        <v>1.208682</v>
      </c>
      <c r="O42" s="257">
        <v>1.1808000000000001</v>
      </c>
      <c r="P42" s="257">
        <v>0</v>
      </c>
      <c r="Q42" s="257">
        <v>2.7882000000000001E-2</v>
      </c>
    </row>
    <row r="43" spans="1:17" x14ac:dyDescent="0.25">
      <c r="A43" s="233" t="s">
        <v>4485</v>
      </c>
      <c r="B43" s="206" t="s">
        <v>4463</v>
      </c>
      <c r="C43" s="206" t="s">
        <v>4465</v>
      </c>
      <c r="D43" s="206" t="s">
        <v>800</v>
      </c>
      <c r="E43" s="206" t="s">
        <v>800</v>
      </c>
      <c r="F43" s="207"/>
      <c r="G43" s="206" t="s">
        <v>443</v>
      </c>
      <c r="H43" s="206" t="s">
        <v>444</v>
      </c>
      <c r="I43" s="207">
        <v>400</v>
      </c>
      <c r="J43" s="236"/>
      <c r="K43" s="236">
        <v>984</v>
      </c>
      <c r="L43" s="236"/>
      <c r="M43" s="236">
        <v>-984</v>
      </c>
      <c r="N43" s="257">
        <v>0</v>
      </c>
      <c r="O43" s="257">
        <v>0.39360000000000001</v>
      </c>
      <c r="P43" s="257">
        <v>0</v>
      </c>
      <c r="Q43" s="257">
        <v>-0.39360000000000001</v>
      </c>
    </row>
    <row r="44" spans="1:17" x14ac:dyDescent="0.25">
      <c r="A44" s="233" t="s">
        <v>4486</v>
      </c>
      <c r="B44" s="206" t="s">
        <v>4463</v>
      </c>
      <c r="C44" s="206" t="s">
        <v>4465</v>
      </c>
      <c r="D44" s="206" t="s">
        <v>800</v>
      </c>
      <c r="E44" s="206" t="s">
        <v>800</v>
      </c>
      <c r="F44" s="207"/>
      <c r="G44" s="206" t="s">
        <v>241</v>
      </c>
      <c r="H44" s="206" t="s">
        <v>242</v>
      </c>
      <c r="I44" s="207">
        <v>190</v>
      </c>
      <c r="J44" s="236"/>
      <c r="K44" s="236">
        <v>50160</v>
      </c>
      <c r="L44" s="236"/>
      <c r="M44" s="236">
        <v>-50160</v>
      </c>
      <c r="N44" s="257">
        <v>0</v>
      </c>
      <c r="O44" s="257">
        <v>9.5304000000000002</v>
      </c>
      <c r="P44" s="257">
        <v>0</v>
      </c>
      <c r="Q44" s="257">
        <v>-9.5304000000000002</v>
      </c>
    </row>
    <row r="45" spans="1:17" x14ac:dyDescent="0.25">
      <c r="A45" s="233" t="s">
        <v>4363</v>
      </c>
      <c r="B45" s="206" t="s">
        <v>4463</v>
      </c>
      <c r="C45" s="206" t="s">
        <v>4465</v>
      </c>
      <c r="D45" s="206" t="s">
        <v>323</v>
      </c>
      <c r="E45" s="206" t="s">
        <v>324</v>
      </c>
      <c r="F45" s="207">
        <v>116</v>
      </c>
      <c r="G45" s="206" t="s">
        <v>319</v>
      </c>
      <c r="H45" s="206" t="s">
        <v>320</v>
      </c>
      <c r="I45" s="207">
        <v>116</v>
      </c>
      <c r="J45" s="236">
        <v>81840</v>
      </c>
      <c r="K45" s="236">
        <v>80640</v>
      </c>
      <c r="L45" s="236"/>
      <c r="M45" s="236">
        <v>1200</v>
      </c>
      <c r="N45" s="257">
        <v>9.4525199999999998</v>
      </c>
      <c r="O45" s="257">
        <v>9.3139199999999995</v>
      </c>
      <c r="P45" s="257">
        <v>0</v>
      </c>
      <c r="Q45" s="257">
        <v>0.1386</v>
      </c>
    </row>
    <row r="46" spans="1:17" x14ac:dyDescent="0.25">
      <c r="A46" s="233" t="s">
        <v>4487</v>
      </c>
      <c r="B46" s="206" t="s">
        <v>4463</v>
      </c>
      <c r="C46" s="206" t="s">
        <v>4465</v>
      </c>
      <c r="D46" s="206" t="s">
        <v>323</v>
      </c>
      <c r="E46" s="206" t="s">
        <v>324</v>
      </c>
      <c r="F46" s="207">
        <v>116</v>
      </c>
      <c r="G46" s="206" t="s">
        <v>319</v>
      </c>
      <c r="H46" s="206" t="s">
        <v>320</v>
      </c>
      <c r="I46" s="207">
        <v>116</v>
      </c>
      <c r="J46" s="236">
        <v>111600</v>
      </c>
      <c r="K46" s="236">
        <v>112896</v>
      </c>
      <c r="L46" s="236"/>
      <c r="M46" s="236">
        <v>-1296</v>
      </c>
      <c r="N46" s="257">
        <v>12.889799999999999</v>
      </c>
      <c r="O46" s="257">
        <v>13.039488</v>
      </c>
      <c r="P46" s="257">
        <v>0</v>
      </c>
      <c r="Q46" s="257">
        <v>-0.14968799999999999</v>
      </c>
    </row>
    <row r="47" spans="1:17" x14ac:dyDescent="0.25">
      <c r="A47" s="233" t="s">
        <v>4488</v>
      </c>
      <c r="B47" s="206" t="s">
        <v>4463</v>
      </c>
      <c r="C47" s="206" t="s">
        <v>4465</v>
      </c>
      <c r="D47" s="206" t="s">
        <v>323</v>
      </c>
      <c r="E47" s="206" t="s">
        <v>324</v>
      </c>
      <c r="F47" s="207">
        <v>116</v>
      </c>
      <c r="G47" s="206" t="s">
        <v>319</v>
      </c>
      <c r="H47" s="206" t="s">
        <v>320</v>
      </c>
      <c r="I47" s="207">
        <v>116</v>
      </c>
      <c r="J47" s="236">
        <v>52080</v>
      </c>
      <c r="K47" s="236">
        <v>48384</v>
      </c>
      <c r="L47" s="236"/>
      <c r="M47" s="236">
        <v>3696</v>
      </c>
      <c r="N47" s="257">
        <v>6.0152400000000004</v>
      </c>
      <c r="O47" s="257">
        <v>5.5883520000000004</v>
      </c>
      <c r="P47" s="257">
        <v>0</v>
      </c>
      <c r="Q47" s="257">
        <v>0.42688799999999999</v>
      </c>
    </row>
    <row r="48" spans="1:17" x14ac:dyDescent="0.25">
      <c r="A48" s="233" t="s">
        <v>4489</v>
      </c>
      <c r="B48" s="206" t="s">
        <v>4463</v>
      </c>
      <c r="C48" s="206" t="s">
        <v>4465</v>
      </c>
      <c r="D48" s="206" t="s">
        <v>323</v>
      </c>
      <c r="E48" s="206" t="s">
        <v>324</v>
      </c>
      <c r="F48" s="207">
        <v>116</v>
      </c>
      <c r="G48" s="206" t="s">
        <v>319</v>
      </c>
      <c r="H48" s="206" t="s">
        <v>320</v>
      </c>
      <c r="I48" s="207">
        <v>116</v>
      </c>
      <c r="J48" s="236">
        <v>74400</v>
      </c>
      <c r="K48" s="236">
        <v>80640</v>
      </c>
      <c r="L48" s="236"/>
      <c r="M48" s="236">
        <v>-6240</v>
      </c>
      <c r="N48" s="257">
        <v>8.5931999999999995</v>
      </c>
      <c r="O48" s="257">
        <v>9.3139199999999995</v>
      </c>
      <c r="P48" s="257">
        <v>0</v>
      </c>
      <c r="Q48" s="257">
        <v>-0.72072000000000003</v>
      </c>
    </row>
    <row r="49" spans="1:17" x14ac:dyDescent="0.25">
      <c r="A49" s="233" t="s">
        <v>4490</v>
      </c>
      <c r="B49" s="206" t="s">
        <v>4463</v>
      </c>
      <c r="C49" s="206" t="s">
        <v>4465</v>
      </c>
      <c r="D49" s="206" t="s">
        <v>323</v>
      </c>
      <c r="E49" s="206" t="s">
        <v>324</v>
      </c>
      <c r="F49" s="207">
        <v>116</v>
      </c>
      <c r="G49" s="206" t="s">
        <v>319</v>
      </c>
      <c r="H49" s="206" t="s">
        <v>320</v>
      </c>
      <c r="I49" s="207">
        <v>116</v>
      </c>
      <c r="J49" s="236">
        <v>81840</v>
      </c>
      <c r="K49" s="236">
        <v>80640</v>
      </c>
      <c r="L49" s="236"/>
      <c r="M49" s="236">
        <v>1200</v>
      </c>
      <c r="N49" s="257">
        <v>9.4525199999999998</v>
      </c>
      <c r="O49" s="257">
        <v>9.3139199999999995</v>
      </c>
      <c r="P49" s="257">
        <v>0</v>
      </c>
      <c r="Q49" s="257">
        <v>0.1386</v>
      </c>
    </row>
    <row r="50" spans="1:17" x14ac:dyDescent="0.25">
      <c r="A50" s="233" t="s">
        <v>4491</v>
      </c>
      <c r="B50" s="206" t="s">
        <v>4463</v>
      </c>
      <c r="C50" s="206" t="s">
        <v>4465</v>
      </c>
      <c r="D50" s="206" t="s">
        <v>323</v>
      </c>
      <c r="E50" s="206" t="s">
        <v>324</v>
      </c>
      <c r="F50" s="207">
        <v>116</v>
      </c>
      <c r="G50" s="206" t="s">
        <v>319</v>
      </c>
      <c r="H50" s="206" t="s">
        <v>320</v>
      </c>
      <c r="I50" s="207">
        <v>116</v>
      </c>
      <c r="J50" s="236">
        <v>81840</v>
      </c>
      <c r="K50" s="236">
        <v>80640</v>
      </c>
      <c r="L50" s="236"/>
      <c r="M50" s="236">
        <v>1200</v>
      </c>
      <c r="N50" s="257">
        <v>9.4525199999999998</v>
      </c>
      <c r="O50" s="257">
        <v>9.3139199999999995</v>
      </c>
      <c r="P50" s="257">
        <v>0</v>
      </c>
      <c r="Q50" s="257">
        <v>0.1386</v>
      </c>
    </row>
    <row r="51" spans="1:17" x14ac:dyDescent="0.25">
      <c r="A51" s="233" t="s">
        <v>4492</v>
      </c>
      <c r="B51" s="206" t="s">
        <v>4463</v>
      </c>
      <c r="C51" s="206" t="s">
        <v>4465</v>
      </c>
      <c r="D51" s="206" t="s">
        <v>323</v>
      </c>
      <c r="E51" s="206" t="s">
        <v>324</v>
      </c>
      <c r="F51" s="207">
        <v>116</v>
      </c>
      <c r="G51" s="206" t="s">
        <v>319</v>
      </c>
      <c r="H51" s="206" t="s">
        <v>320</v>
      </c>
      <c r="I51" s="207">
        <v>116</v>
      </c>
      <c r="J51" s="236">
        <v>81840</v>
      </c>
      <c r="K51" s="236">
        <v>80640</v>
      </c>
      <c r="L51" s="236"/>
      <c r="M51" s="236">
        <v>1200</v>
      </c>
      <c r="N51" s="257">
        <v>9.4525199999999998</v>
      </c>
      <c r="O51" s="257">
        <v>9.3139199999999995</v>
      </c>
      <c r="P51" s="257">
        <v>0</v>
      </c>
      <c r="Q51" s="257">
        <v>0.1386</v>
      </c>
    </row>
    <row r="52" spans="1:17" x14ac:dyDescent="0.25">
      <c r="A52" s="233" t="s">
        <v>4493</v>
      </c>
      <c r="B52" s="206" t="s">
        <v>4463</v>
      </c>
      <c r="C52" s="206" t="s">
        <v>4465</v>
      </c>
      <c r="D52" s="206" t="s">
        <v>323</v>
      </c>
      <c r="E52" s="206" t="s">
        <v>324</v>
      </c>
      <c r="F52" s="207">
        <v>116</v>
      </c>
      <c r="G52" s="206" t="s">
        <v>319</v>
      </c>
      <c r="H52" s="206" t="s">
        <v>320</v>
      </c>
      <c r="I52" s="207">
        <v>116</v>
      </c>
      <c r="J52" s="236">
        <v>81840</v>
      </c>
      <c r="K52" s="236">
        <v>80640</v>
      </c>
      <c r="L52" s="236"/>
      <c r="M52" s="236">
        <v>1200</v>
      </c>
      <c r="N52" s="257">
        <v>9.4525199999999998</v>
      </c>
      <c r="O52" s="257">
        <v>9.3139199999999995</v>
      </c>
      <c r="P52" s="257">
        <v>0</v>
      </c>
      <c r="Q52" s="257">
        <v>0.1386</v>
      </c>
    </row>
    <row r="53" spans="1:17" x14ac:dyDescent="0.25">
      <c r="A53" s="233" t="s">
        <v>4493</v>
      </c>
      <c r="B53" s="206" t="s">
        <v>4463</v>
      </c>
      <c r="C53" s="206" t="s">
        <v>4465</v>
      </c>
      <c r="D53" s="206" t="s">
        <v>445</v>
      </c>
      <c r="E53" s="206" t="s">
        <v>446</v>
      </c>
      <c r="F53" s="207">
        <v>397</v>
      </c>
      <c r="G53" s="206" t="s">
        <v>447</v>
      </c>
      <c r="H53" s="206" t="s">
        <v>448</v>
      </c>
      <c r="I53" s="207">
        <v>400</v>
      </c>
      <c r="J53" s="236">
        <v>18270</v>
      </c>
      <c r="K53" s="236">
        <v>18000</v>
      </c>
      <c r="L53" s="236"/>
      <c r="M53" s="236">
        <v>270</v>
      </c>
      <c r="N53" s="257">
        <v>7.2520939999999996</v>
      </c>
      <c r="O53" s="257">
        <v>7.2</v>
      </c>
      <c r="P53" s="257">
        <v>0</v>
      </c>
      <c r="Q53" s="257">
        <v>5.2094000000000001E-2</v>
      </c>
    </row>
    <row r="54" spans="1:17" x14ac:dyDescent="0.25">
      <c r="A54" s="233" t="s">
        <v>4494</v>
      </c>
      <c r="B54" s="206" t="s">
        <v>4463</v>
      </c>
      <c r="C54" s="206" t="s">
        <v>4465</v>
      </c>
      <c r="D54" s="206" t="s">
        <v>445</v>
      </c>
      <c r="E54" s="206" t="s">
        <v>446</v>
      </c>
      <c r="F54" s="207">
        <v>397</v>
      </c>
      <c r="G54" s="206" t="s">
        <v>447</v>
      </c>
      <c r="H54" s="206" t="s">
        <v>448</v>
      </c>
      <c r="I54" s="207">
        <v>400</v>
      </c>
      <c r="J54" s="236">
        <v>31465</v>
      </c>
      <c r="K54" s="236">
        <v>31500</v>
      </c>
      <c r="L54" s="236"/>
      <c r="M54" s="236">
        <v>-35</v>
      </c>
      <c r="N54" s="257">
        <v>12.489717000000001</v>
      </c>
      <c r="O54" s="257">
        <v>12.6</v>
      </c>
      <c r="P54" s="257">
        <v>0</v>
      </c>
      <c r="Q54" s="257">
        <v>-0.11028300000000001</v>
      </c>
    </row>
    <row r="55" spans="1:17" x14ac:dyDescent="0.25">
      <c r="A55" s="233" t="s">
        <v>4495</v>
      </c>
      <c r="B55" s="206" t="s">
        <v>4463</v>
      </c>
      <c r="C55" s="206" t="s">
        <v>4465</v>
      </c>
      <c r="D55" s="206" t="s">
        <v>445</v>
      </c>
      <c r="E55" s="206" t="s">
        <v>446</v>
      </c>
      <c r="F55" s="207">
        <v>397</v>
      </c>
      <c r="G55" s="206" t="s">
        <v>447</v>
      </c>
      <c r="H55" s="206" t="s">
        <v>448</v>
      </c>
      <c r="I55" s="207">
        <v>400</v>
      </c>
      <c r="J55" s="236">
        <v>14210</v>
      </c>
      <c r="K55" s="236">
        <v>11700</v>
      </c>
      <c r="L55" s="236"/>
      <c r="M55" s="236">
        <v>2510</v>
      </c>
      <c r="N55" s="257">
        <v>5.640517</v>
      </c>
      <c r="O55" s="257">
        <v>4.68</v>
      </c>
      <c r="P55" s="257">
        <v>0</v>
      </c>
      <c r="Q55" s="257">
        <v>0.96051699999999995</v>
      </c>
    </row>
    <row r="56" spans="1:17" x14ac:dyDescent="0.25">
      <c r="A56" s="233" t="s">
        <v>4495</v>
      </c>
      <c r="B56" s="206" t="s">
        <v>4463</v>
      </c>
      <c r="C56" s="206" t="s">
        <v>4465</v>
      </c>
      <c r="D56" s="206" t="s">
        <v>800</v>
      </c>
      <c r="E56" s="206" t="s">
        <v>800</v>
      </c>
      <c r="F56" s="207"/>
      <c r="G56" s="206" t="s">
        <v>443</v>
      </c>
      <c r="H56" s="206" t="s">
        <v>444</v>
      </c>
      <c r="I56" s="207">
        <v>400</v>
      </c>
      <c r="J56" s="236"/>
      <c r="K56" s="236">
        <v>1968</v>
      </c>
      <c r="L56" s="236"/>
      <c r="M56" s="236">
        <v>-1968</v>
      </c>
      <c r="N56" s="257">
        <v>0</v>
      </c>
      <c r="O56" s="257">
        <v>0.78720000000000001</v>
      </c>
      <c r="P56" s="257">
        <v>0</v>
      </c>
      <c r="Q56" s="257">
        <v>-0.78720000000000001</v>
      </c>
    </row>
    <row r="57" spans="1:17" x14ac:dyDescent="0.25">
      <c r="A57" s="233" t="s">
        <v>4496</v>
      </c>
      <c r="B57" s="206" t="s">
        <v>4463</v>
      </c>
      <c r="C57" s="206" t="s">
        <v>4465</v>
      </c>
      <c r="D57" s="206" t="s">
        <v>323</v>
      </c>
      <c r="E57" s="206" t="s">
        <v>324</v>
      </c>
      <c r="F57" s="207">
        <v>116</v>
      </c>
      <c r="G57" s="206" t="s">
        <v>319</v>
      </c>
      <c r="H57" s="206" t="s">
        <v>320</v>
      </c>
      <c r="I57" s="207">
        <v>116</v>
      </c>
      <c r="J57" s="236">
        <v>29760</v>
      </c>
      <c r="K57" s="236">
        <v>32256</v>
      </c>
      <c r="L57" s="236"/>
      <c r="M57" s="236">
        <v>-2496</v>
      </c>
      <c r="N57" s="257">
        <v>3.4372799999999999</v>
      </c>
      <c r="O57" s="257">
        <v>3.725568</v>
      </c>
      <c r="P57" s="257">
        <v>0</v>
      </c>
      <c r="Q57" s="257">
        <v>-0.28828799999999999</v>
      </c>
    </row>
    <row r="58" spans="1:17" x14ac:dyDescent="0.25">
      <c r="A58" s="233" t="s">
        <v>4497</v>
      </c>
      <c r="B58" s="206" t="s">
        <v>4463</v>
      </c>
      <c r="C58" s="206" t="s">
        <v>4465</v>
      </c>
      <c r="D58" s="206" t="s">
        <v>365</v>
      </c>
      <c r="E58" s="206" t="s">
        <v>366</v>
      </c>
      <c r="F58" s="207">
        <v>190</v>
      </c>
      <c r="G58" s="206" t="s">
        <v>369</v>
      </c>
      <c r="H58" s="206" t="s">
        <v>370</v>
      </c>
      <c r="I58" s="207">
        <v>160</v>
      </c>
      <c r="J58" s="236">
        <v>28672</v>
      </c>
      <c r="K58" s="236">
        <v>38912</v>
      </c>
      <c r="L58" s="236"/>
      <c r="M58" s="236">
        <v>-10240</v>
      </c>
      <c r="N58" s="257">
        <v>5.4476800000000001</v>
      </c>
      <c r="O58" s="257">
        <v>6.2259200000000003</v>
      </c>
      <c r="P58" s="257">
        <v>0</v>
      </c>
      <c r="Q58" s="257">
        <v>-0.77824000000000004</v>
      </c>
    </row>
    <row r="59" spans="1:17" x14ac:dyDescent="0.25">
      <c r="A59" s="233" t="s">
        <v>4498</v>
      </c>
      <c r="B59" s="206" t="s">
        <v>4463</v>
      </c>
      <c r="C59" s="206" t="s">
        <v>4465</v>
      </c>
      <c r="D59" s="206" t="s">
        <v>365</v>
      </c>
      <c r="E59" s="206" t="s">
        <v>366</v>
      </c>
      <c r="F59" s="207">
        <v>190</v>
      </c>
      <c r="G59" s="206" t="s">
        <v>369</v>
      </c>
      <c r="H59" s="206" t="s">
        <v>370</v>
      </c>
      <c r="I59" s="207">
        <v>160</v>
      </c>
      <c r="J59" s="236">
        <v>16384</v>
      </c>
      <c r="K59" s="236">
        <v>24320</v>
      </c>
      <c r="L59" s="236"/>
      <c r="M59" s="236">
        <v>-7936</v>
      </c>
      <c r="N59" s="257">
        <v>3.1129600000000002</v>
      </c>
      <c r="O59" s="257">
        <v>3.8912</v>
      </c>
      <c r="P59" s="257">
        <v>0</v>
      </c>
      <c r="Q59" s="257">
        <v>-0.77824000000000004</v>
      </c>
    </row>
    <row r="60" spans="1:17" x14ac:dyDescent="0.25">
      <c r="A60" s="233" t="s">
        <v>4499</v>
      </c>
      <c r="B60" s="206" t="s">
        <v>4463</v>
      </c>
      <c r="C60" s="206" t="s">
        <v>4465</v>
      </c>
      <c r="D60" s="206" t="s">
        <v>365</v>
      </c>
      <c r="E60" s="206" t="s">
        <v>366</v>
      </c>
      <c r="F60" s="207">
        <v>190</v>
      </c>
      <c r="G60" s="206" t="s">
        <v>369</v>
      </c>
      <c r="H60" s="206" t="s">
        <v>370</v>
      </c>
      <c r="I60" s="207">
        <v>160</v>
      </c>
      <c r="J60" s="236">
        <v>26624</v>
      </c>
      <c r="K60" s="236">
        <v>29184</v>
      </c>
      <c r="L60" s="236"/>
      <c r="M60" s="236">
        <v>-2560</v>
      </c>
      <c r="N60" s="257">
        <v>5.0585599999999999</v>
      </c>
      <c r="O60" s="257">
        <v>4.6694399999999998</v>
      </c>
      <c r="P60" s="257">
        <v>0</v>
      </c>
      <c r="Q60" s="257">
        <v>0.38912000000000002</v>
      </c>
    </row>
    <row r="61" spans="1:17" x14ac:dyDescent="0.25">
      <c r="A61" s="233" t="s">
        <v>4500</v>
      </c>
      <c r="B61" s="206" t="s">
        <v>4463</v>
      </c>
      <c r="C61" s="206" t="s">
        <v>4465</v>
      </c>
      <c r="D61" s="206" t="s">
        <v>365</v>
      </c>
      <c r="E61" s="206" t="s">
        <v>366</v>
      </c>
      <c r="F61" s="207">
        <v>190</v>
      </c>
      <c r="G61" s="206" t="s">
        <v>369</v>
      </c>
      <c r="H61" s="206" t="s">
        <v>370</v>
      </c>
      <c r="I61" s="207">
        <v>160</v>
      </c>
      <c r="J61" s="236">
        <v>12288</v>
      </c>
      <c r="K61" s="236">
        <v>14592</v>
      </c>
      <c r="L61" s="236"/>
      <c r="M61" s="236">
        <v>-2304</v>
      </c>
      <c r="N61" s="257">
        <v>2.3347199999999999</v>
      </c>
      <c r="O61" s="257">
        <v>2.3347199999999999</v>
      </c>
      <c r="P61" s="257">
        <v>0</v>
      </c>
      <c r="Q61" s="257">
        <v>0</v>
      </c>
    </row>
    <row r="62" spans="1:17" x14ac:dyDescent="0.25">
      <c r="A62" s="233" t="s">
        <v>4501</v>
      </c>
      <c r="B62" s="206" t="s">
        <v>4463</v>
      </c>
      <c r="C62" s="206" t="s">
        <v>4465</v>
      </c>
      <c r="D62" s="206" t="s">
        <v>365</v>
      </c>
      <c r="E62" s="206" t="s">
        <v>366</v>
      </c>
      <c r="F62" s="207">
        <v>190</v>
      </c>
      <c r="G62" s="206" t="s">
        <v>371</v>
      </c>
      <c r="H62" s="206" t="s">
        <v>372</v>
      </c>
      <c r="I62" s="207">
        <v>160</v>
      </c>
      <c r="J62" s="236">
        <v>75776</v>
      </c>
      <c r="K62" s="236">
        <v>97280</v>
      </c>
      <c r="L62" s="236"/>
      <c r="M62" s="236">
        <v>-21504</v>
      </c>
      <c r="N62" s="257">
        <v>14.39744</v>
      </c>
      <c r="O62" s="257">
        <v>15.5648</v>
      </c>
      <c r="P62" s="257">
        <v>0</v>
      </c>
      <c r="Q62" s="257">
        <v>-1.16736</v>
      </c>
    </row>
    <row r="63" spans="1:17" x14ac:dyDescent="0.25">
      <c r="A63" s="233" t="s">
        <v>4502</v>
      </c>
      <c r="B63" s="206" t="s">
        <v>4463</v>
      </c>
      <c r="C63" s="206" t="s">
        <v>4465</v>
      </c>
      <c r="D63" s="206" t="s">
        <v>365</v>
      </c>
      <c r="E63" s="206" t="s">
        <v>366</v>
      </c>
      <c r="F63" s="207">
        <v>190</v>
      </c>
      <c r="G63" s="206" t="s">
        <v>369</v>
      </c>
      <c r="H63" s="206" t="s">
        <v>370</v>
      </c>
      <c r="I63" s="207">
        <v>160</v>
      </c>
      <c r="J63" s="236">
        <v>34816</v>
      </c>
      <c r="K63" s="236">
        <v>48640</v>
      </c>
      <c r="L63" s="236"/>
      <c r="M63" s="236">
        <v>-13824</v>
      </c>
      <c r="N63" s="257">
        <v>6.6150399999999996</v>
      </c>
      <c r="O63" s="257">
        <v>7.7824</v>
      </c>
      <c r="P63" s="257">
        <v>0</v>
      </c>
      <c r="Q63" s="257">
        <v>-1.16736</v>
      </c>
    </row>
    <row r="64" spans="1:17" x14ac:dyDescent="0.25">
      <c r="A64" s="233" t="s">
        <v>4502</v>
      </c>
      <c r="B64" s="206" t="s">
        <v>4463</v>
      </c>
      <c r="C64" s="206" t="s">
        <v>4465</v>
      </c>
      <c r="D64" s="206" t="s">
        <v>385</v>
      </c>
      <c r="E64" s="206" t="s">
        <v>386</v>
      </c>
      <c r="F64" s="207">
        <v>365</v>
      </c>
      <c r="G64" s="206" t="s">
        <v>387</v>
      </c>
      <c r="H64" s="206" t="s">
        <v>1749</v>
      </c>
      <c r="I64" s="207">
        <v>365</v>
      </c>
      <c r="J64" s="236">
        <v>34848</v>
      </c>
      <c r="K64" s="236">
        <v>47190</v>
      </c>
      <c r="L64" s="236"/>
      <c r="M64" s="236">
        <v>-12342</v>
      </c>
      <c r="N64" s="257">
        <v>12.719519999999999</v>
      </c>
      <c r="O64" s="257">
        <v>17.224350000000001</v>
      </c>
      <c r="P64" s="257">
        <v>0</v>
      </c>
      <c r="Q64" s="257">
        <v>-4.5048300000000001</v>
      </c>
    </row>
    <row r="65" spans="1:17" x14ac:dyDescent="0.25">
      <c r="A65" s="233" t="s">
        <v>4503</v>
      </c>
      <c r="B65" s="206" t="s">
        <v>4463</v>
      </c>
      <c r="C65" s="206" t="s">
        <v>4465</v>
      </c>
      <c r="D65" s="206" t="s">
        <v>365</v>
      </c>
      <c r="E65" s="206" t="s">
        <v>366</v>
      </c>
      <c r="F65" s="207">
        <v>190</v>
      </c>
      <c r="G65" s="206" t="s">
        <v>369</v>
      </c>
      <c r="H65" s="206" t="s">
        <v>370</v>
      </c>
      <c r="I65" s="207">
        <v>160</v>
      </c>
      <c r="J65" s="236">
        <v>32768</v>
      </c>
      <c r="K65" s="236">
        <v>38912</v>
      </c>
      <c r="L65" s="236"/>
      <c r="M65" s="236">
        <v>-6144</v>
      </c>
      <c r="N65" s="257">
        <v>6.2259200000000003</v>
      </c>
      <c r="O65" s="257">
        <v>6.2259200000000003</v>
      </c>
      <c r="P65" s="257">
        <v>0</v>
      </c>
      <c r="Q65" s="257">
        <v>0</v>
      </c>
    </row>
    <row r="66" spans="1:17" x14ac:dyDescent="0.25">
      <c r="A66" s="233" t="s">
        <v>4504</v>
      </c>
      <c r="B66" s="206" t="s">
        <v>4463</v>
      </c>
      <c r="C66" s="206" t="s">
        <v>4465</v>
      </c>
      <c r="D66" s="206" t="s">
        <v>365</v>
      </c>
      <c r="E66" s="206" t="s">
        <v>366</v>
      </c>
      <c r="F66" s="207">
        <v>190</v>
      </c>
      <c r="G66" s="206" t="s">
        <v>369</v>
      </c>
      <c r="H66" s="206" t="s">
        <v>370</v>
      </c>
      <c r="I66" s="207">
        <v>160</v>
      </c>
      <c r="J66" s="236">
        <v>61440</v>
      </c>
      <c r="K66" s="236">
        <v>72960</v>
      </c>
      <c r="L66" s="236"/>
      <c r="M66" s="236">
        <v>-11520</v>
      </c>
      <c r="N66" s="257">
        <v>11.6736</v>
      </c>
      <c r="O66" s="257">
        <v>11.6736</v>
      </c>
      <c r="P66" s="257">
        <v>0</v>
      </c>
      <c r="Q66" s="257">
        <v>0</v>
      </c>
    </row>
    <row r="67" spans="1:17" x14ac:dyDescent="0.25">
      <c r="A67" s="233" t="s">
        <v>4505</v>
      </c>
      <c r="B67" s="206" t="s">
        <v>4463</v>
      </c>
      <c r="C67" s="206" t="s">
        <v>4465</v>
      </c>
      <c r="D67" s="206" t="s">
        <v>365</v>
      </c>
      <c r="E67" s="206" t="s">
        <v>366</v>
      </c>
      <c r="F67" s="207">
        <v>190</v>
      </c>
      <c r="G67" s="206" t="s">
        <v>369</v>
      </c>
      <c r="H67" s="206" t="s">
        <v>370</v>
      </c>
      <c r="I67" s="207">
        <v>160</v>
      </c>
      <c r="J67" s="236">
        <v>81920</v>
      </c>
      <c r="K67" s="236">
        <v>87552</v>
      </c>
      <c r="L67" s="236"/>
      <c r="M67" s="236">
        <v>-5632</v>
      </c>
      <c r="N67" s="257">
        <v>15.5648</v>
      </c>
      <c r="O67" s="257">
        <v>14.008319999999999</v>
      </c>
      <c r="P67" s="257">
        <v>0</v>
      </c>
      <c r="Q67" s="257">
        <v>1.5564800000000001</v>
      </c>
    </row>
    <row r="68" spans="1:17" x14ac:dyDescent="0.25">
      <c r="A68" s="233" t="s">
        <v>4506</v>
      </c>
      <c r="B68" s="206" t="s">
        <v>4463</v>
      </c>
      <c r="C68" s="206" t="s">
        <v>4465</v>
      </c>
      <c r="D68" s="206" t="s">
        <v>365</v>
      </c>
      <c r="E68" s="206" t="s">
        <v>366</v>
      </c>
      <c r="F68" s="207">
        <v>190</v>
      </c>
      <c r="G68" s="206" t="s">
        <v>369</v>
      </c>
      <c r="H68" s="206" t="s">
        <v>370</v>
      </c>
      <c r="I68" s="207">
        <v>160</v>
      </c>
      <c r="J68" s="236">
        <v>38912</v>
      </c>
      <c r="K68" s="236">
        <v>29184</v>
      </c>
      <c r="L68" s="236"/>
      <c r="M68" s="236">
        <v>9728</v>
      </c>
      <c r="N68" s="257">
        <v>7.3932799999999999</v>
      </c>
      <c r="O68" s="257">
        <v>4.6694399999999998</v>
      </c>
      <c r="P68" s="257">
        <v>0</v>
      </c>
      <c r="Q68" s="257">
        <v>2.72384</v>
      </c>
    </row>
    <row r="69" spans="1:17" x14ac:dyDescent="0.25">
      <c r="A69" s="233" t="s">
        <v>4507</v>
      </c>
      <c r="B69" s="206" t="s">
        <v>4463</v>
      </c>
      <c r="C69" s="206" t="s">
        <v>4465</v>
      </c>
      <c r="D69" s="206" t="s">
        <v>365</v>
      </c>
      <c r="E69" s="206" t="s">
        <v>366</v>
      </c>
      <c r="F69" s="207">
        <v>190</v>
      </c>
      <c r="G69" s="206" t="s">
        <v>369</v>
      </c>
      <c r="H69" s="206" t="s">
        <v>370</v>
      </c>
      <c r="I69" s="207">
        <v>160</v>
      </c>
      <c r="J69" s="236">
        <v>63488</v>
      </c>
      <c r="K69" s="236">
        <v>77824</v>
      </c>
      <c r="L69" s="236"/>
      <c r="M69" s="236">
        <v>-14336</v>
      </c>
      <c r="N69" s="257">
        <v>12.062720000000001</v>
      </c>
      <c r="O69" s="257">
        <v>12.451840000000001</v>
      </c>
      <c r="P69" s="257">
        <v>0</v>
      </c>
      <c r="Q69" s="257">
        <v>-0.38912000000000002</v>
      </c>
    </row>
    <row r="70" spans="1:17" x14ac:dyDescent="0.25">
      <c r="A70" s="233" t="s">
        <v>4508</v>
      </c>
      <c r="B70" s="206" t="s">
        <v>4463</v>
      </c>
      <c r="C70" s="206" t="s">
        <v>4465</v>
      </c>
      <c r="D70" s="206" t="s">
        <v>243</v>
      </c>
      <c r="E70" s="206" t="s">
        <v>244</v>
      </c>
      <c r="F70" s="207">
        <v>190</v>
      </c>
      <c r="G70" s="206" t="s">
        <v>241</v>
      </c>
      <c r="H70" s="206" t="s">
        <v>242</v>
      </c>
      <c r="I70" s="207">
        <v>190</v>
      </c>
      <c r="J70" s="236">
        <v>261072</v>
      </c>
      <c r="K70" s="236"/>
      <c r="L70" s="236"/>
      <c r="M70" s="236">
        <v>261072</v>
      </c>
      <c r="N70" s="257">
        <v>49.603679999999997</v>
      </c>
      <c r="O70" s="257">
        <v>0</v>
      </c>
      <c r="P70" s="257">
        <v>0</v>
      </c>
      <c r="Q70" s="257">
        <v>49.603679999999997</v>
      </c>
    </row>
    <row r="71" spans="1:17" x14ac:dyDescent="0.25">
      <c r="A71" s="233" t="s">
        <v>4508</v>
      </c>
      <c r="B71" s="206" t="s">
        <v>4463</v>
      </c>
      <c r="C71" s="206" t="s">
        <v>4465</v>
      </c>
      <c r="D71" s="206" t="s">
        <v>365</v>
      </c>
      <c r="E71" s="206" t="s">
        <v>366</v>
      </c>
      <c r="F71" s="207">
        <v>190</v>
      </c>
      <c r="G71" s="206" t="s">
        <v>369</v>
      </c>
      <c r="H71" s="206" t="s">
        <v>370</v>
      </c>
      <c r="I71" s="207">
        <v>160</v>
      </c>
      <c r="J71" s="236">
        <v>94208</v>
      </c>
      <c r="K71" s="236">
        <v>87552</v>
      </c>
      <c r="L71" s="236"/>
      <c r="M71" s="236">
        <v>6656</v>
      </c>
      <c r="N71" s="257">
        <v>17.899519999999999</v>
      </c>
      <c r="O71" s="257">
        <v>14.008319999999999</v>
      </c>
      <c r="P71" s="257">
        <v>0</v>
      </c>
      <c r="Q71" s="257">
        <v>3.8912</v>
      </c>
    </row>
    <row r="72" spans="1:17" x14ac:dyDescent="0.25">
      <c r="A72" s="233" t="s">
        <v>4508</v>
      </c>
      <c r="B72" s="206" t="s">
        <v>4463</v>
      </c>
      <c r="C72" s="206" t="s">
        <v>4465</v>
      </c>
      <c r="D72" s="206" t="s">
        <v>509</v>
      </c>
      <c r="E72" s="206" t="s">
        <v>510</v>
      </c>
      <c r="F72" s="207">
        <v>225</v>
      </c>
      <c r="G72" s="206" t="s">
        <v>507</v>
      </c>
      <c r="H72" s="206" t="s">
        <v>508</v>
      </c>
      <c r="I72" s="207">
        <v>225</v>
      </c>
      <c r="J72" s="236">
        <v>172494</v>
      </c>
      <c r="K72" s="236"/>
      <c r="L72" s="236"/>
      <c r="M72" s="236">
        <v>172494</v>
      </c>
      <c r="N72" s="257">
        <v>38.811149999999998</v>
      </c>
      <c r="O72" s="257">
        <v>0</v>
      </c>
      <c r="P72" s="257">
        <v>0</v>
      </c>
      <c r="Q72" s="257">
        <v>38.811149999999998</v>
      </c>
    </row>
    <row r="73" spans="1:17" x14ac:dyDescent="0.25">
      <c r="A73" s="233" t="s">
        <v>4509</v>
      </c>
      <c r="B73" s="206" t="s">
        <v>4463</v>
      </c>
      <c r="C73" s="206" t="s">
        <v>4465</v>
      </c>
      <c r="D73" s="206" t="s">
        <v>243</v>
      </c>
      <c r="E73" s="206" t="s">
        <v>244</v>
      </c>
      <c r="F73" s="207">
        <v>190</v>
      </c>
      <c r="G73" s="206" t="s">
        <v>241</v>
      </c>
      <c r="H73" s="206" t="s">
        <v>242</v>
      </c>
      <c r="I73" s="207">
        <v>190</v>
      </c>
      <c r="J73" s="236">
        <v>170496</v>
      </c>
      <c r="K73" s="236">
        <v>168960</v>
      </c>
      <c r="L73" s="236"/>
      <c r="M73" s="236">
        <v>1536</v>
      </c>
      <c r="N73" s="257">
        <v>32.394240000000003</v>
      </c>
      <c r="O73" s="257">
        <v>32.102400000000003</v>
      </c>
      <c r="P73" s="257">
        <v>0</v>
      </c>
      <c r="Q73" s="257">
        <v>0.29183999999999999</v>
      </c>
    </row>
    <row r="74" spans="1:17" x14ac:dyDescent="0.25">
      <c r="A74" s="233" t="s">
        <v>4510</v>
      </c>
      <c r="B74" s="206" t="s">
        <v>4463</v>
      </c>
      <c r="C74" s="206" t="s">
        <v>4465</v>
      </c>
      <c r="D74" s="206" t="s">
        <v>243</v>
      </c>
      <c r="E74" s="206" t="s">
        <v>244</v>
      </c>
      <c r="F74" s="207">
        <v>190</v>
      </c>
      <c r="G74" s="206" t="s">
        <v>241</v>
      </c>
      <c r="H74" s="206" t="s">
        <v>242</v>
      </c>
      <c r="I74" s="207">
        <v>190</v>
      </c>
      <c r="J74" s="236">
        <v>170496</v>
      </c>
      <c r="K74" s="236">
        <v>168960</v>
      </c>
      <c r="L74" s="236"/>
      <c r="M74" s="236">
        <v>1536</v>
      </c>
      <c r="N74" s="257">
        <v>32.394240000000003</v>
      </c>
      <c r="O74" s="257">
        <v>32.102400000000003</v>
      </c>
      <c r="P74" s="257">
        <v>0</v>
      </c>
      <c r="Q74" s="257">
        <v>0.29183999999999999</v>
      </c>
    </row>
    <row r="75" spans="1:17" x14ac:dyDescent="0.25">
      <c r="A75" s="233" t="s">
        <v>4511</v>
      </c>
      <c r="B75" s="206" t="s">
        <v>4463</v>
      </c>
      <c r="C75" s="206" t="s">
        <v>4465</v>
      </c>
      <c r="D75" s="206" t="s">
        <v>243</v>
      </c>
      <c r="E75" s="206" t="s">
        <v>244</v>
      </c>
      <c r="F75" s="207">
        <v>190</v>
      </c>
      <c r="G75" s="206" t="s">
        <v>241</v>
      </c>
      <c r="H75" s="206" t="s">
        <v>242</v>
      </c>
      <c r="I75" s="207">
        <v>190</v>
      </c>
      <c r="J75" s="236">
        <v>167832</v>
      </c>
      <c r="K75" s="236">
        <v>168960</v>
      </c>
      <c r="L75" s="236"/>
      <c r="M75" s="236">
        <v>-1128</v>
      </c>
      <c r="N75" s="257">
        <v>31.888079999999999</v>
      </c>
      <c r="O75" s="257">
        <v>32.102400000000003</v>
      </c>
      <c r="P75" s="257">
        <v>0</v>
      </c>
      <c r="Q75" s="257">
        <v>-0.21432000000000001</v>
      </c>
    </row>
    <row r="76" spans="1:17" x14ac:dyDescent="0.25">
      <c r="A76" s="233" t="s">
        <v>4512</v>
      </c>
      <c r="B76" s="206" t="s">
        <v>4463</v>
      </c>
      <c r="C76" s="206" t="s">
        <v>4465</v>
      </c>
      <c r="D76" s="206" t="s">
        <v>617</v>
      </c>
      <c r="E76" s="206" t="s">
        <v>618</v>
      </c>
      <c r="F76" s="207">
        <v>340</v>
      </c>
      <c r="G76" s="206" t="s">
        <v>619</v>
      </c>
      <c r="H76" s="206" t="s">
        <v>620</v>
      </c>
      <c r="I76" s="207">
        <v>340</v>
      </c>
      <c r="J76" s="236">
        <v>147840</v>
      </c>
      <c r="K76" s="236">
        <v>134400</v>
      </c>
      <c r="L76" s="236"/>
      <c r="M76" s="236">
        <v>13440</v>
      </c>
      <c r="N76" s="257">
        <v>50.265599999999999</v>
      </c>
      <c r="O76" s="257">
        <v>45.695999999999998</v>
      </c>
      <c r="P76" s="257">
        <v>0</v>
      </c>
      <c r="Q76" s="257">
        <v>4.5696000000000003</v>
      </c>
    </row>
    <row r="77" spans="1:17" x14ac:dyDescent="0.25">
      <c r="A77" s="233" t="s">
        <v>4513</v>
      </c>
      <c r="B77" s="206" t="s">
        <v>4463</v>
      </c>
      <c r="C77" s="206" t="s">
        <v>4465</v>
      </c>
      <c r="D77" s="206" t="s">
        <v>615</v>
      </c>
      <c r="E77" s="206" t="s">
        <v>616</v>
      </c>
      <c r="F77" s="207">
        <v>340</v>
      </c>
      <c r="G77" s="206" t="s">
        <v>619</v>
      </c>
      <c r="H77" s="206" t="s">
        <v>620</v>
      </c>
      <c r="I77" s="207">
        <v>340</v>
      </c>
      <c r="J77" s="236">
        <v>22477</v>
      </c>
      <c r="K77" s="236"/>
      <c r="L77" s="236"/>
      <c r="M77" s="236">
        <v>22477</v>
      </c>
      <c r="N77" s="257">
        <v>7.6421799999999998</v>
      </c>
      <c r="O77" s="257">
        <v>0</v>
      </c>
      <c r="P77" s="257">
        <v>0</v>
      </c>
      <c r="Q77" s="257">
        <v>7.6421799999999998</v>
      </c>
    </row>
    <row r="78" spans="1:17" x14ac:dyDescent="0.25">
      <c r="A78" s="233" t="s">
        <v>4513</v>
      </c>
      <c r="B78" s="206" t="s">
        <v>4463</v>
      </c>
      <c r="C78" s="206" t="s">
        <v>4465</v>
      </c>
      <c r="D78" s="206" t="s">
        <v>617</v>
      </c>
      <c r="E78" s="206" t="s">
        <v>618</v>
      </c>
      <c r="F78" s="207">
        <v>340</v>
      </c>
      <c r="G78" s="206" t="s">
        <v>619</v>
      </c>
      <c r="H78" s="206" t="s">
        <v>620</v>
      </c>
      <c r="I78" s="207">
        <v>340</v>
      </c>
      <c r="J78" s="236">
        <v>57120</v>
      </c>
      <c r="K78" s="236">
        <v>73920</v>
      </c>
      <c r="L78" s="236"/>
      <c r="M78" s="236">
        <v>-16800</v>
      </c>
      <c r="N78" s="257">
        <v>19.4208</v>
      </c>
      <c r="O78" s="257">
        <v>25.1328</v>
      </c>
      <c r="P78" s="257">
        <v>0</v>
      </c>
      <c r="Q78" s="257">
        <v>-5.7119999999999997</v>
      </c>
    </row>
    <row r="79" spans="1:17" x14ac:dyDescent="0.25">
      <c r="A79" s="233" t="s">
        <v>4514</v>
      </c>
      <c r="B79" s="206" t="s">
        <v>4463</v>
      </c>
      <c r="C79" s="206" t="s">
        <v>4465</v>
      </c>
      <c r="D79" s="206" t="s">
        <v>243</v>
      </c>
      <c r="E79" s="206" t="s">
        <v>244</v>
      </c>
      <c r="F79" s="207">
        <v>190</v>
      </c>
      <c r="G79" s="206" t="s">
        <v>241</v>
      </c>
      <c r="H79" s="206" t="s">
        <v>242</v>
      </c>
      <c r="I79" s="207">
        <v>190</v>
      </c>
      <c r="J79" s="236">
        <v>159840</v>
      </c>
      <c r="K79" s="236">
        <v>158400</v>
      </c>
      <c r="L79" s="236"/>
      <c r="M79" s="236">
        <v>1440</v>
      </c>
      <c r="N79" s="257">
        <v>30.369599999999998</v>
      </c>
      <c r="O79" s="257">
        <v>30.096</v>
      </c>
      <c r="P79" s="257">
        <v>0</v>
      </c>
      <c r="Q79" s="257">
        <v>0.27360000000000001</v>
      </c>
    </row>
    <row r="80" spans="1:17" x14ac:dyDescent="0.25">
      <c r="A80" s="233" t="s">
        <v>4514</v>
      </c>
      <c r="B80" s="206" t="s">
        <v>4463</v>
      </c>
      <c r="C80" s="206" t="s">
        <v>4465</v>
      </c>
      <c r="D80" s="206" t="s">
        <v>617</v>
      </c>
      <c r="E80" s="206" t="s">
        <v>618</v>
      </c>
      <c r="F80" s="207">
        <v>340</v>
      </c>
      <c r="G80" s="206" t="s">
        <v>619</v>
      </c>
      <c r="H80" s="206" t="s">
        <v>620</v>
      </c>
      <c r="I80" s="207">
        <v>340</v>
      </c>
      <c r="J80" s="236">
        <v>1680</v>
      </c>
      <c r="K80" s="236">
        <v>3360</v>
      </c>
      <c r="L80" s="236"/>
      <c r="M80" s="236">
        <v>-1680</v>
      </c>
      <c r="N80" s="257">
        <v>0.57120000000000004</v>
      </c>
      <c r="O80" s="257">
        <v>1.1424000000000001</v>
      </c>
      <c r="P80" s="257">
        <v>0</v>
      </c>
      <c r="Q80" s="257">
        <v>-0.57120000000000004</v>
      </c>
    </row>
    <row r="81" spans="1:17" x14ac:dyDescent="0.25">
      <c r="A81" s="233" t="s">
        <v>4365</v>
      </c>
      <c r="B81" s="206" t="s">
        <v>4463</v>
      </c>
      <c r="C81" s="206" t="s">
        <v>4465</v>
      </c>
      <c r="D81" s="206" t="s">
        <v>243</v>
      </c>
      <c r="E81" s="206" t="s">
        <v>244</v>
      </c>
      <c r="F81" s="207">
        <v>190</v>
      </c>
      <c r="G81" s="206" t="s">
        <v>241</v>
      </c>
      <c r="H81" s="206" t="s">
        <v>242</v>
      </c>
      <c r="I81" s="207">
        <v>190</v>
      </c>
      <c r="J81" s="236">
        <v>181152</v>
      </c>
      <c r="K81" s="236">
        <v>179520</v>
      </c>
      <c r="L81" s="236"/>
      <c r="M81" s="236">
        <v>1632</v>
      </c>
      <c r="N81" s="257">
        <v>34.418880000000001</v>
      </c>
      <c r="O81" s="257">
        <v>34.108800000000002</v>
      </c>
      <c r="P81" s="257">
        <v>0</v>
      </c>
      <c r="Q81" s="257">
        <v>0.31008000000000002</v>
      </c>
    </row>
    <row r="82" spans="1:17" x14ac:dyDescent="0.25">
      <c r="A82" s="233" t="s">
        <v>4515</v>
      </c>
      <c r="B82" s="206" t="s">
        <v>4463</v>
      </c>
      <c r="C82" s="206" t="s">
        <v>4465</v>
      </c>
      <c r="D82" s="206" t="s">
        <v>539</v>
      </c>
      <c r="E82" s="206" t="s">
        <v>540</v>
      </c>
      <c r="F82" s="207">
        <v>330</v>
      </c>
      <c r="G82" s="206" t="s">
        <v>541</v>
      </c>
      <c r="H82" s="206" t="s">
        <v>542</v>
      </c>
      <c r="I82" s="207">
        <v>330</v>
      </c>
      <c r="J82" s="236">
        <v>117600</v>
      </c>
      <c r="K82" s="236">
        <v>107520</v>
      </c>
      <c r="L82" s="236"/>
      <c r="M82" s="236">
        <v>10080</v>
      </c>
      <c r="N82" s="257">
        <v>38.808</v>
      </c>
      <c r="O82" s="257">
        <v>35.4816</v>
      </c>
      <c r="P82" s="257">
        <v>0</v>
      </c>
      <c r="Q82" s="257">
        <v>3.3264</v>
      </c>
    </row>
    <row r="83" spans="1:17" x14ac:dyDescent="0.25">
      <c r="A83" s="233" t="s">
        <v>4516</v>
      </c>
      <c r="B83" s="206" t="s">
        <v>4463</v>
      </c>
      <c r="C83" s="206" t="s">
        <v>4465</v>
      </c>
      <c r="D83" s="206" t="s">
        <v>385</v>
      </c>
      <c r="E83" s="206" t="s">
        <v>386</v>
      </c>
      <c r="F83" s="207">
        <v>365</v>
      </c>
      <c r="G83" s="206" t="s">
        <v>387</v>
      </c>
      <c r="H83" s="206" t="s">
        <v>1749</v>
      </c>
      <c r="I83" s="207">
        <v>365</v>
      </c>
      <c r="J83" s="236">
        <v>47916</v>
      </c>
      <c r="K83" s="236">
        <v>47190</v>
      </c>
      <c r="L83" s="236"/>
      <c r="M83" s="236">
        <v>726</v>
      </c>
      <c r="N83" s="257">
        <v>17.489339999999999</v>
      </c>
      <c r="O83" s="257">
        <v>17.224350000000001</v>
      </c>
      <c r="P83" s="257">
        <v>0</v>
      </c>
      <c r="Q83" s="257">
        <v>0.26499</v>
      </c>
    </row>
    <row r="84" spans="1:17" x14ac:dyDescent="0.25">
      <c r="A84" s="233" t="s">
        <v>4517</v>
      </c>
      <c r="B84" s="206" t="s">
        <v>4463</v>
      </c>
      <c r="C84" s="206" t="s">
        <v>4465</v>
      </c>
      <c r="D84" s="206" t="s">
        <v>509</v>
      </c>
      <c r="E84" s="206" t="s">
        <v>510</v>
      </c>
      <c r="F84" s="207">
        <v>225</v>
      </c>
      <c r="G84" s="206" t="s">
        <v>511</v>
      </c>
      <c r="H84" s="206" t="s">
        <v>512</v>
      </c>
      <c r="I84" s="207">
        <v>225</v>
      </c>
      <c r="J84" s="236">
        <v>156177</v>
      </c>
      <c r="K84" s="236">
        <v>154880</v>
      </c>
      <c r="L84" s="236"/>
      <c r="M84" s="236">
        <v>1297</v>
      </c>
      <c r="N84" s="257">
        <v>35.139825000000002</v>
      </c>
      <c r="O84" s="257">
        <v>34.847999999999999</v>
      </c>
      <c r="P84" s="257">
        <v>0</v>
      </c>
      <c r="Q84" s="257">
        <v>0.291825</v>
      </c>
    </row>
    <row r="85" spans="1:17" x14ac:dyDescent="0.25">
      <c r="A85" s="233" t="s">
        <v>4518</v>
      </c>
      <c r="B85" s="206" t="s">
        <v>4463</v>
      </c>
      <c r="C85" s="206" t="s">
        <v>4465</v>
      </c>
      <c r="D85" s="206" t="s">
        <v>539</v>
      </c>
      <c r="E85" s="206" t="s">
        <v>540</v>
      </c>
      <c r="F85" s="207">
        <v>330</v>
      </c>
      <c r="G85" s="206" t="s">
        <v>541</v>
      </c>
      <c r="H85" s="206" t="s">
        <v>542</v>
      </c>
      <c r="I85" s="207">
        <v>330</v>
      </c>
      <c r="J85" s="236">
        <v>126000</v>
      </c>
      <c r="K85" s="236">
        <v>117600</v>
      </c>
      <c r="L85" s="236"/>
      <c r="M85" s="236">
        <v>8400</v>
      </c>
      <c r="N85" s="257">
        <v>41.58</v>
      </c>
      <c r="O85" s="257">
        <v>38.808</v>
      </c>
      <c r="P85" s="257">
        <v>0</v>
      </c>
      <c r="Q85" s="257">
        <v>2.7719999999999998</v>
      </c>
    </row>
    <row r="86" spans="1:17" x14ac:dyDescent="0.25">
      <c r="A86" s="233" t="s">
        <v>4519</v>
      </c>
      <c r="B86" s="206" t="s">
        <v>4463</v>
      </c>
      <c r="C86" s="206" t="s">
        <v>4465</v>
      </c>
      <c r="D86" s="206" t="s">
        <v>445</v>
      </c>
      <c r="E86" s="206" t="s">
        <v>446</v>
      </c>
      <c r="F86" s="207">
        <v>397</v>
      </c>
      <c r="G86" s="206" t="s">
        <v>447</v>
      </c>
      <c r="H86" s="206" t="s">
        <v>448</v>
      </c>
      <c r="I86" s="207">
        <v>400</v>
      </c>
      <c r="J86" s="236">
        <v>33495</v>
      </c>
      <c r="K86" s="236">
        <v>31500</v>
      </c>
      <c r="L86" s="236"/>
      <c r="M86" s="236">
        <v>1995</v>
      </c>
      <c r="N86" s="257">
        <v>13.295505</v>
      </c>
      <c r="O86" s="257">
        <v>12.6</v>
      </c>
      <c r="P86" s="257">
        <v>0</v>
      </c>
      <c r="Q86" s="257">
        <v>0.69550500000000004</v>
      </c>
    </row>
    <row r="87" spans="1:17" x14ac:dyDescent="0.25">
      <c r="A87" s="233" t="s">
        <v>4519</v>
      </c>
      <c r="B87" s="206" t="s">
        <v>4463</v>
      </c>
      <c r="C87" s="206" t="s">
        <v>4465</v>
      </c>
      <c r="D87" s="206" t="s">
        <v>539</v>
      </c>
      <c r="E87" s="206" t="s">
        <v>540</v>
      </c>
      <c r="F87" s="207">
        <v>330</v>
      </c>
      <c r="G87" s="206" t="s">
        <v>541</v>
      </c>
      <c r="H87" s="206" t="s">
        <v>542</v>
      </c>
      <c r="I87" s="207">
        <v>330</v>
      </c>
      <c r="J87" s="236">
        <v>36960</v>
      </c>
      <c r="K87" s="236">
        <v>16800</v>
      </c>
      <c r="L87" s="236"/>
      <c r="M87" s="236">
        <v>20160</v>
      </c>
      <c r="N87" s="257">
        <v>12.1968</v>
      </c>
      <c r="O87" s="257">
        <v>5.5439999999999996</v>
      </c>
      <c r="P87" s="257">
        <v>0</v>
      </c>
      <c r="Q87" s="257">
        <v>6.6528</v>
      </c>
    </row>
    <row r="88" spans="1:17" x14ac:dyDescent="0.25">
      <c r="A88" s="233" t="s">
        <v>4520</v>
      </c>
      <c r="B88" s="206" t="s">
        <v>4463</v>
      </c>
      <c r="C88" s="206" t="s">
        <v>4465</v>
      </c>
      <c r="D88" s="206" t="s">
        <v>445</v>
      </c>
      <c r="E88" s="206" t="s">
        <v>446</v>
      </c>
      <c r="F88" s="207">
        <v>397</v>
      </c>
      <c r="G88" s="206" t="s">
        <v>447</v>
      </c>
      <c r="H88" s="206" t="s">
        <v>448</v>
      </c>
      <c r="I88" s="207">
        <v>400</v>
      </c>
      <c r="J88" s="236">
        <v>50750</v>
      </c>
      <c r="K88" s="236">
        <v>49500</v>
      </c>
      <c r="L88" s="236"/>
      <c r="M88" s="236">
        <v>1250</v>
      </c>
      <c r="N88" s="257">
        <v>20.144704999999998</v>
      </c>
      <c r="O88" s="257">
        <v>19.8</v>
      </c>
      <c r="P88" s="257">
        <v>0</v>
      </c>
      <c r="Q88" s="257">
        <v>0.34470499999999998</v>
      </c>
    </row>
    <row r="89" spans="1:17" x14ac:dyDescent="0.25">
      <c r="A89" s="233" t="s">
        <v>4521</v>
      </c>
      <c r="B89" s="206" t="s">
        <v>4463</v>
      </c>
      <c r="C89" s="206" t="s">
        <v>4465</v>
      </c>
      <c r="D89" s="206" t="s">
        <v>445</v>
      </c>
      <c r="E89" s="206" t="s">
        <v>446</v>
      </c>
      <c r="F89" s="207">
        <v>397</v>
      </c>
      <c r="G89" s="206" t="s">
        <v>447</v>
      </c>
      <c r="H89" s="206" t="s">
        <v>448</v>
      </c>
      <c r="I89" s="207">
        <v>400</v>
      </c>
      <c r="J89" s="236">
        <v>45675</v>
      </c>
      <c r="K89" s="236">
        <v>41400</v>
      </c>
      <c r="L89" s="236"/>
      <c r="M89" s="236">
        <v>4275</v>
      </c>
      <c r="N89" s="257">
        <v>18.130234999999999</v>
      </c>
      <c r="O89" s="257">
        <v>16.559999999999999</v>
      </c>
      <c r="P89" s="257">
        <v>0</v>
      </c>
      <c r="Q89" s="257">
        <v>1.570235</v>
      </c>
    </row>
    <row r="90" spans="1:17" x14ac:dyDescent="0.25">
      <c r="A90" s="233" t="s">
        <v>4521</v>
      </c>
      <c r="B90" s="206" t="s">
        <v>4463</v>
      </c>
      <c r="C90" s="206" t="s">
        <v>4465</v>
      </c>
      <c r="D90" s="206" t="s">
        <v>800</v>
      </c>
      <c r="E90" s="206" t="s">
        <v>800</v>
      </c>
      <c r="F90" s="207"/>
      <c r="G90" s="206" t="s">
        <v>443</v>
      </c>
      <c r="H90" s="206" t="s">
        <v>444</v>
      </c>
      <c r="I90" s="207">
        <v>400</v>
      </c>
      <c r="J90" s="236"/>
      <c r="K90" s="236">
        <v>3936</v>
      </c>
      <c r="L90" s="236"/>
      <c r="M90" s="236">
        <v>-3936</v>
      </c>
      <c r="N90" s="257">
        <v>0</v>
      </c>
      <c r="O90" s="257">
        <v>1.5744</v>
      </c>
      <c r="P90" s="257">
        <v>0</v>
      </c>
      <c r="Q90" s="257">
        <v>-1.5744</v>
      </c>
    </row>
    <row r="91" spans="1:17" x14ac:dyDescent="0.25">
      <c r="A91" s="233" t="s">
        <v>4522</v>
      </c>
      <c r="B91" s="206" t="s">
        <v>4463</v>
      </c>
      <c r="C91" s="206" t="s">
        <v>4465</v>
      </c>
      <c r="D91" s="206" t="s">
        <v>323</v>
      </c>
      <c r="E91" s="206" t="s">
        <v>324</v>
      </c>
      <c r="F91" s="207">
        <v>116</v>
      </c>
      <c r="G91" s="206" t="s">
        <v>319</v>
      </c>
      <c r="H91" s="206" t="s">
        <v>320</v>
      </c>
      <c r="I91" s="207">
        <v>116</v>
      </c>
      <c r="J91" s="236">
        <v>148800</v>
      </c>
      <c r="K91" s="236">
        <v>145152</v>
      </c>
      <c r="L91" s="236"/>
      <c r="M91" s="236">
        <v>3648</v>
      </c>
      <c r="N91" s="257">
        <v>17.186399999999999</v>
      </c>
      <c r="O91" s="257">
        <v>16.765056000000001</v>
      </c>
      <c r="P91" s="257">
        <v>0</v>
      </c>
      <c r="Q91" s="257">
        <v>0.421344</v>
      </c>
    </row>
    <row r="92" spans="1:17" x14ac:dyDescent="0.25">
      <c r="A92" s="233" t="s">
        <v>4523</v>
      </c>
      <c r="B92" s="206" t="s">
        <v>4463</v>
      </c>
      <c r="C92" s="206" t="s">
        <v>4465</v>
      </c>
      <c r="D92" s="206" t="s">
        <v>323</v>
      </c>
      <c r="E92" s="206" t="s">
        <v>324</v>
      </c>
      <c r="F92" s="207">
        <v>116</v>
      </c>
      <c r="G92" s="206" t="s">
        <v>319</v>
      </c>
      <c r="H92" s="206" t="s">
        <v>320</v>
      </c>
      <c r="I92" s="207">
        <v>116</v>
      </c>
      <c r="J92" s="236">
        <v>81840</v>
      </c>
      <c r="K92" s="236">
        <v>80640</v>
      </c>
      <c r="L92" s="236"/>
      <c r="M92" s="236">
        <v>1200</v>
      </c>
      <c r="N92" s="257">
        <v>9.4525199999999998</v>
      </c>
      <c r="O92" s="257">
        <v>9.3139199999999995</v>
      </c>
      <c r="P92" s="257">
        <v>0</v>
      </c>
      <c r="Q92" s="257">
        <v>0.1386</v>
      </c>
    </row>
    <row r="93" spans="1:17" x14ac:dyDescent="0.25">
      <c r="A93" s="233" t="s">
        <v>4524</v>
      </c>
      <c r="B93" s="206" t="s">
        <v>4463</v>
      </c>
      <c r="C93" s="206" t="s">
        <v>4465</v>
      </c>
      <c r="D93" s="206" t="s">
        <v>323</v>
      </c>
      <c r="E93" s="206" t="s">
        <v>324</v>
      </c>
      <c r="F93" s="207">
        <v>116</v>
      </c>
      <c r="G93" s="206" t="s">
        <v>319</v>
      </c>
      <c r="H93" s="206" t="s">
        <v>320</v>
      </c>
      <c r="I93" s="207">
        <v>116</v>
      </c>
      <c r="J93" s="236">
        <v>66960</v>
      </c>
      <c r="K93" s="236">
        <v>64512</v>
      </c>
      <c r="L93" s="236"/>
      <c r="M93" s="236">
        <v>2448</v>
      </c>
      <c r="N93" s="257">
        <v>7.7338800000000001</v>
      </c>
      <c r="O93" s="257">
        <v>7.451136</v>
      </c>
      <c r="P93" s="257">
        <v>0</v>
      </c>
      <c r="Q93" s="257">
        <v>0.282744</v>
      </c>
    </row>
    <row r="94" spans="1:17" x14ac:dyDescent="0.25">
      <c r="A94" s="233" t="s">
        <v>4525</v>
      </c>
      <c r="B94" s="206" t="s">
        <v>4463</v>
      </c>
      <c r="C94" s="206" t="s">
        <v>4465</v>
      </c>
      <c r="D94" s="206" t="s">
        <v>323</v>
      </c>
      <c r="E94" s="206" t="s">
        <v>324</v>
      </c>
      <c r="F94" s="207">
        <v>116</v>
      </c>
      <c r="G94" s="206" t="s">
        <v>319</v>
      </c>
      <c r="H94" s="206" t="s">
        <v>320</v>
      </c>
      <c r="I94" s="207">
        <v>116</v>
      </c>
      <c r="J94" s="236">
        <v>89280</v>
      </c>
      <c r="K94" s="236">
        <v>88704</v>
      </c>
      <c r="L94" s="236"/>
      <c r="M94" s="236">
        <v>576</v>
      </c>
      <c r="N94" s="257">
        <v>10.31184</v>
      </c>
      <c r="O94" s="257">
        <v>10.245312</v>
      </c>
      <c r="P94" s="257">
        <v>0</v>
      </c>
      <c r="Q94" s="257">
        <v>6.6528000000000004E-2</v>
      </c>
    </row>
    <row r="95" spans="1:17" x14ac:dyDescent="0.25">
      <c r="A95" s="233" t="s">
        <v>4526</v>
      </c>
      <c r="B95" s="206" t="s">
        <v>4463</v>
      </c>
      <c r="C95" s="206" t="s">
        <v>4465</v>
      </c>
      <c r="D95" s="206" t="s">
        <v>239</v>
      </c>
      <c r="E95" s="206" t="s">
        <v>240</v>
      </c>
      <c r="F95" s="207">
        <v>190</v>
      </c>
      <c r="G95" s="206" t="s">
        <v>237</v>
      </c>
      <c r="H95" s="206" t="s">
        <v>238</v>
      </c>
      <c r="I95" s="207">
        <v>190</v>
      </c>
      <c r="J95" s="236">
        <v>106560</v>
      </c>
      <c r="K95" s="236">
        <v>105600</v>
      </c>
      <c r="L95" s="236"/>
      <c r="M95" s="236">
        <v>960</v>
      </c>
      <c r="N95" s="257">
        <v>20.246400000000001</v>
      </c>
      <c r="O95" s="257">
        <v>20.064</v>
      </c>
      <c r="P95" s="257">
        <v>0</v>
      </c>
      <c r="Q95" s="257">
        <v>0.18240000000000001</v>
      </c>
    </row>
    <row r="96" spans="1:17" x14ac:dyDescent="0.25">
      <c r="A96" s="233" t="s">
        <v>4527</v>
      </c>
      <c r="B96" s="206" t="s">
        <v>4463</v>
      </c>
      <c r="C96" s="206" t="s">
        <v>4465</v>
      </c>
      <c r="D96" s="206" t="s">
        <v>239</v>
      </c>
      <c r="E96" s="206" t="s">
        <v>240</v>
      </c>
      <c r="F96" s="207">
        <v>190</v>
      </c>
      <c r="G96" s="206" t="s">
        <v>237</v>
      </c>
      <c r="H96" s="206" t="s">
        <v>238</v>
      </c>
      <c r="I96" s="207">
        <v>190</v>
      </c>
      <c r="J96" s="236">
        <v>170496</v>
      </c>
      <c r="K96" s="236">
        <v>168960</v>
      </c>
      <c r="L96" s="236"/>
      <c r="M96" s="236">
        <v>1536</v>
      </c>
      <c r="N96" s="257">
        <v>32.394240000000003</v>
      </c>
      <c r="O96" s="257">
        <v>32.102400000000003</v>
      </c>
      <c r="P96" s="257">
        <v>0</v>
      </c>
      <c r="Q96" s="257">
        <v>0.29183999999999999</v>
      </c>
    </row>
    <row r="97" spans="1:17" x14ac:dyDescent="0.25">
      <c r="A97" s="233" t="s">
        <v>4528</v>
      </c>
      <c r="B97" s="206" t="s">
        <v>4463</v>
      </c>
      <c r="C97" s="206" t="s">
        <v>4465</v>
      </c>
      <c r="D97" s="206" t="s">
        <v>239</v>
      </c>
      <c r="E97" s="206" t="s">
        <v>240</v>
      </c>
      <c r="F97" s="207">
        <v>190</v>
      </c>
      <c r="G97" s="206" t="s">
        <v>237</v>
      </c>
      <c r="H97" s="206" t="s">
        <v>238</v>
      </c>
      <c r="I97" s="207">
        <v>190</v>
      </c>
      <c r="J97" s="236">
        <v>61272</v>
      </c>
      <c r="K97" s="236">
        <v>63360</v>
      </c>
      <c r="L97" s="236"/>
      <c r="M97" s="236">
        <v>-2088</v>
      </c>
      <c r="N97" s="257">
        <v>11.641679999999999</v>
      </c>
      <c r="O97" s="257">
        <v>12.038399999999999</v>
      </c>
      <c r="P97" s="257">
        <v>0</v>
      </c>
      <c r="Q97" s="257">
        <v>-0.39672000000000002</v>
      </c>
    </row>
    <row r="98" spans="1:17" x14ac:dyDescent="0.25">
      <c r="A98" s="233" t="s">
        <v>4528</v>
      </c>
      <c r="B98" s="206" t="s">
        <v>4463</v>
      </c>
      <c r="C98" s="206" t="s">
        <v>4465</v>
      </c>
      <c r="D98" s="206" t="s">
        <v>243</v>
      </c>
      <c r="E98" s="206" t="s">
        <v>244</v>
      </c>
      <c r="F98" s="207">
        <v>190</v>
      </c>
      <c r="G98" s="206" t="s">
        <v>241</v>
      </c>
      <c r="H98" s="206" t="s">
        <v>242</v>
      </c>
      <c r="I98" s="207">
        <v>190</v>
      </c>
      <c r="J98" s="236">
        <v>95904</v>
      </c>
      <c r="K98" s="236">
        <v>95040</v>
      </c>
      <c r="L98" s="236"/>
      <c r="M98" s="236">
        <v>864</v>
      </c>
      <c r="N98" s="257">
        <v>18.22176</v>
      </c>
      <c r="O98" s="257">
        <v>18.057600000000001</v>
      </c>
      <c r="P98" s="257">
        <v>0</v>
      </c>
      <c r="Q98" s="257">
        <v>0.16416</v>
      </c>
    </row>
    <row r="99" spans="1:17" x14ac:dyDescent="0.25">
      <c r="A99" s="233" t="s">
        <v>4529</v>
      </c>
      <c r="B99" s="206" t="s">
        <v>4463</v>
      </c>
      <c r="C99" s="206" t="s">
        <v>4465</v>
      </c>
      <c r="D99" s="206" t="s">
        <v>239</v>
      </c>
      <c r="E99" s="206" t="s">
        <v>240</v>
      </c>
      <c r="F99" s="207">
        <v>190</v>
      </c>
      <c r="G99" s="206" t="s">
        <v>241</v>
      </c>
      <c r="H99" s="206" t="s">
        <v>242</v>
      </c>
      <c r="I99" s="207">
        <v>190</v>
      </c>
      <c r="J99" s="236">
        <v>157176</v>
      </c>
      <c r="K99" s="236">
        <v>158400</v>
      </c>
      <c r="L99" s="236"/>
      <c r="M99" s="236">
        <v>-1224</v>
      </c>
      <c r="N99" s="257">
        <v>29.863440000000001</v>
      </c>
      <c r="O99" s="257">
        <v>30.096</v>
      </c>
      <c r="P99" s="257">
        <v>0</v>
      </c>
      <c r="Q99" s="257">
        <v>-0.23255999999999999</v>
      </c>
    </row>
    <row r="100" spans="1:17" x14ac:dyDescent="0.25">
      <c r="A100" s="233" t="s">
        <v>4530</v>
      </c>
      <c r="B100" s="206" t="s">
        <v>4463</v>
      </c>
      <c r="C100" s="206" t="s">
        <v>4465</v>
      </c>
      <c r="D100" s="206" t="s">
        <v>445</v>
      </c>
      <c r="E100" s="206" t="s">
        <v>446</v>
      </c>
      <c r="F100" s="207">
        <v>397</v>
      </c>
      <c r="G100" s="206" t="s">
        <v>447</v>
      </c>
      <c r="H100" s="206" t="s">
        <v>448</v>
      </c>
      <c r="I100" s="207">
        <v>400</v>
      </c>
      <c r="J100" s="236">
        <v>40600</v>
      </c>
      <c r="K100" s="236">
        <v>40500</v>
      </c>
      <c r="L100" s="236"/>
      <c r="M100" s="236">
        <v>100</v>
      </c>
      <c r="N100" s="257">
        <v>16.115763999999999</v>
      </c>
      <c r="O100" s="257">
        <v>16.2</v>
      </c>
      <c r="P100" s="257">
        <v>0</v>
      </c>
      <c r="Q100" s="257">
        <v>-8.4236000000000005E-2</v>
      </c>
    </row>
    <row r="101" spans="1:17" x14ac:dyDescent="0.25">
      <c r="A101" s="233" t="s">
        <v>4531</v>
      </c>
      <c r="B101" s="206" t="s">
        <v>4463</v>
      </c>
      <c r="C101" s="206" t="s">
        <v>4465</v>
      </c>
      <c r="D101" s="206" t="s">
        <v>323</v>
      </c>
      <c r="E101" s="206" t="s">
        <v>324</v>
      </c>
      <c r="F101" s="207">
        <v>116</v>
      </c>
      <c r="G101" s="206" t="s">
        <v>319</v>
      </c>
      <c r="H101" s="206" t="s">
        <v>320</v>
      </c>
      <c r="I101" s="207">
        <v>116</v>
      </c>
      <c r="J101" s="236">
        <v>245520</v>
      </c>
      <c r="K101" s="236">
        <v>233856</v>
      </c>
      <c r="L101" s="236"/>
      <c r="M101" s="236">
        <v>11664</v>
      </c>
      <c r="N101" s="257">
        <v>28.357559999999999</v>
      </c>
      <c r="O101" s="257">
        <v>27.010368</v>
      </c>
      <c r="P101" s="257">
        <v>0</v>
      </c>
      <c r="Q101" s="257">
        <v>1.3471919999999999</v>
      </c>
    </row>
    <row r="102" spans="1:17" x14ac:dyDescent="0.25">
      <c r="A102" s="233" t="s">
        <v>4531</v>
      </c>
      <c r="B102" s="206" t="s">
        <v>4463</v>
      </c>
      <c r="C102" s="206" t="s">
        <v>4465</v>
      </c>
      <c r="D102" s="206" t="s">
        <v>445</v>
      </c>
      <c r="E102" s="206" t="s">
        <v>446</v>
      </c>
      <c r="F102" s="207">
        <v>397</v>
      </c>
      <c r="G102" s="206" t="s">
        <v>447</v>
      </c>
      <c r="H102" s="206" t="s">
        <v>448</v>
      </c>
      <c r="I102" s="207">
        <v>400</v>
      </c>
      <c r="J102" s="236">
        <v>50750</v>
      </c>
      <c r="K102" s="236">
        <v>49500</v>
      </c>
      <c r="L102" s="236"/>
      <c r="M102" s="236">
        <v>1250</v>
      </c>
      <c r="N102" s="257">
        <v>20.144704999999998</v>
      </c>
      <c r="O102" s="257">
        <v>19.8</v>
      </c>
      <c r="P102" s="257">
        <v>0</v>
      </c>
      <c r="Q102" s="257">
        <v>0.34470499999999998</v>
      </c>
    </row>
    <row r="103" spans="1:17" x14ac:dyDescent="0.25">
      <c r="A103" s="233" t="s">
        <v>4531</v>
      </c>
      <c r="B103" s="206" t="s">
        <v>4463</v>
      </c>
      <c r="C103" s="206" t="s">
        <v>4465</v>
      </c>
      <c r="D103" s="206" t="s">
        <v>509</v>
      </c>
      <c r="E103" s="206" t="s">
        <v>510</v>
      </c>
      <c r="F103" s="207">
        <v>225</v>
      </c>
      <c r="G103" s="206" t="s">
        <v>507</v>
      </c>
      <c r="H103" s="206" t="s">
        <v>508</v>
      </c>
      <c r="I103" s="207">
        <v>225</v>
      </c>
      <c r="J103" s="236">
        <v>186480</v>
      </c>
      <c r="K103" s="236">
        <v>161280</v>
      </c>
      <c r="L103" s="236"/>
      <c r="M103" s="236">
        <v>25200</v>
      </c>
      <c r="N103" s="257">
        <v>41.957999999999998</v>
      </c>
      <c r="O103" s="257">
        <v>36.287999999999997</v>
      </c>
      <c r="P103" s="257">
        <v>0</v>
      </c>
      <c r="Q103" s="257">
        <v>5.67</v>
      </c>
    </row>
    <row r="104" spans="1:17" x14ac:dyDescent="0.25">
      <c r="A104" s="233" t="s">
        <v>4531</v>
      </c>
      <c r="B104" s="206" t="s">
        <v>4463</v>
      </c>
      <c r="C104" s="206" t="s">
        <v>4465</v>
      </c>
      <c r="D104" s="206" t="s">
        <v>800</v>
      </c>
      <c r="E104" s="206" t="s">
        <v>800</v>
      </c>
      <c r="F104" s="207"/>
      <c r="G104" s="206" t="s">
        <v>505</v>
      </c>
      <c r="H104" s="206" t="s">
        <v>506</v>
      </c>
      <c r="I104" s="207">
        <v>225</v>
      </c>
      <c r="J104" s="236"/>
      <c r="K104" s="236">
        <v>2688</v>
      </c>
      <c r="L104" s="236"/>
      <c r="M104" s="236">
        <v>-2688</v>
      </c>
      <c r="N104" s="257">
        <v>0</v>
      </c>
      <c r="O104" s="257">
        <v>0.6048</v>
      </c>
      <c r="P104" s="257">
        <v>0</v>
      </c>
      <c r="Q104" s="257">
        <v>-0.6048</v>
      </c>
    </row>
    <row r="105" spans="1:17" x14ac:dyDescent="0.25">
      <c r="A105" s="233" t="s">
        <v>4532</v>
      </c>
      <c r="B105" s="206" t="s">
        <v>4463</v>
      </c>
      <c r="C105" s="206" t="s">
        <v>4465</v>
      </c>
      <c r="D105" s="206" t="s">
        <v>445</v>
      </c>
      <c r="E105" s="206" t="s">
        <v>446</v>
      </c>
      <c r="F105" s="207">
        <v>397</v>
      </c>
      <c r="G105" s="206" t="s">
        <v>443</v>
      </c>
      <c r="H105" s="206" t="s">
        <v>444</v>
      </c>
      <c r="I105" s="207">
        <v>400</v>
      </c>
      <c r="J105" s="236">
        <v>4060</v>
      </c>
      <c r="K105" s="236">
        <v>3936</v>
      </c>
      <c r="L105" s="236"/>
      <c r="M105" s="236">
        <v>124</v>
      </c>
      <c r="N105" s="257">
        <v>1.6115759999999999</v>
      </c>
      <c r="O105" s="257">
        <v>1.5744</v>
      </c>
      <c r="P105" s="257">
        <v>0</v>
      </c>
      <c r="Q105" s="257">
        <v>3.7176000000000001E-2</v>
      </c>
    </row>
    <row r="106" spans="1:17" x14ac:dyDescent="0.25">
      <c r="A106" s="233" t="s">
        <v>4532</v>
      </c>
      <c r="B106" s="206" t="s">
        <v>4463</v>
      </c>
      <c r="C106" s="206" t="s">
        <v>4465</v>
      </c>
      <c r="D106" s="206" t="s">
        <v>445</v>
      </c>
      <c r="E106" s="206" t="s">
        <v>446</v>
      </c>
      <c r="F106" s="207">
        <v>397</v>
      </c>
      <c r="G106" s="206" t="s">
        <v>447</v>
      </c>
      <c r="H106" s="206" t="s">
        <v>448</v>
      </c>
      <c r="I106" s="207">
        <v>400</v>
      </c>
      <c r="J106" s="236">
        <v>34510</v>
      </c>
      <c r="K106" s="236">
        <v>32400</v>
      </c>
      <c r="L106" s="236"/>
      <c r="M106" s="236">
        <v>2110</v>
      </c>
      <c r="N106" s="257">
        <v>13.698399</v>
      </c>
      <c r="O106" s="257">
        <v>12.96</v>
      </c>
      <c r="P106" s="257">
        <v>0</v>
      </c>
      <c r="Q106" s="257">
        <v>0.73839900000000003</v>
      </c>
    </row>
    <row r="107" spans="1:17" x14ac:dyDescent="0.25">
      <c r="A107" s="233" t="s">
        <v>4533</v>
      </c>
      <c r="B107" s="206" t="s">
        <v>4463</v>
      </c>
      <c r="C107" s="206" t="s">
        <v>4465</v>
      </c>
      <c r="D107" s="206" t="s">
        <v>239</v>
      </c>
      <c r="E107" s="206" t="s">
        <v>240</v>
      </c>
      <c r="F107" s="207">
        <v>190</v>
      </c>
      <c r="G107" s="206" t="s">
        <v>237</v>
      </c>
      <c r="H107" s="206" t="s">
        <v>238</v>
      </c>
      <c r="I107" s="207">
        <v>190</v>
      </c>
      <c r="J107" s="236">
        <v>21312</v>
      </c>
      <c r="K107" s="236">
        <v>21120</v>
      </c>
      <c r="L107" s="236"/>
      <c r="M107" s="236">
        <v>192</v>
      </c>
      <c r="N107" s="257">
        <v>4.0492800000000004</v>
      </c>
      <c r="O107" s="257">
        <v>4.0128000000000004</v>
      </c>
      <c r="P107" s="257">
        <v>0</v>
      </c>
      <c r="Q107" s="257">
        <v>3.6479999999999999E-2</v>
      </c>
    </row>
    <row r="108" spans="1:17" x14ac:dyDescent="0.25">
      <c r="A108" s="233" t="s">
        <v>4534</v>
      </c>
      <c r="B108" s="206" t="s">
        <v>4463</v>
      </c>
      <c r="C108" s="206" t="s">
        <v>4465</v>
      </c>
      <c r="D108" s="206" t="s">
        <v>239</v>
      </c>
      <c r="E108" s="206" t="s">
        <v>240</v>
      </c>
      <c r="F108" s="207">
        <v>190</v>
      </c>
      <c r="G108" s="206" t="s">
        <v>237</v>
      </c>
      <c r="H108" s="206" t="s">
        <v>238</v>
      </c>
      <c r="I108" s="207">
        <v>190</v>
      </c>
      <c r="J108" s="236">
        <v>42624</v>
      </c>
      <c r="K108" s="236">
        <v>42240</v>
      </c>
      <c r="L108" s="236"/>
      <c r="M108" s="236">
        <v>384</v>
      </c>
      <c r="N108" s="257">
        <v>8.0985600000000009</v>
      </c>
      <c r="O108" s="257">
        <v>8.0256000000000007</v>
      </c>
      <c r="P108" s="257">
        <v>0</v>
      </c>
      <c r="Q108" s="257">
        <v>7.2959999999999997E-2</v>
      </c>
    </row>
    <row r="109" spans="1:17" x14ac:dyDescent="0.25">
      <c r="A109" s="233" t="s">
        <v>4535</v>
      </c>
      <c r="B109" s="206" t="s">
        <v>4463</v>
      </c>
      <c r="C109" s="206" t="s">
        <v>4465</v>
      </c>
      <c r="D109" s="206" t="s">
        <v>239</v>
      </c>
      <c r="E109" s="206" t="s">
        <v>240</v>
      </c>
      <c r="F109" s="207">
        <v>190</v>
      </c>
      <c r="G109" s="206" t="s">
        <v>237</v>
      </c>
      <c r="H109" s="206" t="s">
        <v>238</v>
      </c>
      <c r="I109" s="207">
        <v>190</v>
      </c>
      <c r="J109" s="236">
        <v>170496</v>
      </c>
      <c r="K109" s="236">
        <v>168960</v>
      </c>
      <c r="L109" s="236"/>
      <c r="M109" s="236">
        <v>1536</v>
      </c>
      <c r="N109" s="257">
        <v>32.394240000000003</v>
      </c>
      <c r="O109" s="257">
        <v>32.102400000000003</v>
      </c>
      <c r="P109" s="257">
        <v>0</v>
      </c>
      <c r="Q109" s="257">
        <v>0.29183999999999999</v>
      </c>
    </row>
    <row r="110" spans="1:17" x14ac:dyDescent="0.25">
      <c r="A110" s="233" t="s">
        <v>4536</v>
      </c>
      <c r="B110" s="206" t="s">
        <v>4463</v>
      </c>
      <c r="C110" s="206" t="s">
        <v>4465</v>
      </c>
      <c r="D110" s="206" t="s">
        <v>239</v>
      </c>
      <c r="E110" s="206" t="s">
        <v>240</v>
      </c>
      <c r="F110" s="207">
        <v>190</v>
      </c>
      <c r="G110" s="206" t="s">
        <v>237</v>
      </c>
      <c r="H110" s="206" t="s">
        <v>238</v>
      </c>
      <c r="I110" s="207">
        <v>190</v>
      </c>
      <c r="J110" s="236">
        <v>167832</v>
      </c>
      <c r="K110" s="236">
        <v>168960</v>
      </c>
      <c r="L110" s="236"/>
      <c r="M110" s="236">
        <v>-1128</v>
      </c>
      <c r="N110" s="257">
        <v>31.888079999999999</v>
      </c>
      <c r="O110" s="257">
        <v>32.102400000000003</v>
      </c>
      <c r="P110" s="257">
        <v>0</v>
      </c>
      <c r="Q110" s="257">
        <v>-0.21432000000000001</v>
      </c>
    </row>
    <row r="111" spans="1:17" x14ac:dyDescent="0.25">
      <c r="A111" s="233" t="s">
        <v>4537</v>
      </c>
      <c r="B111" s="206" t="s">
        <v>4463</v>
      </c>
      <c r="C111" s="206" t="s">
        <v>4465</v>
      </c>
      <c r="D111" s="206" t="s">
        <v>239</v>
      </c>
      <c r="E111" s="206" t="s">
        <v>240</v>
      </c>
      <c r="F111" s="207">
        <v>190</v>
      </c>
      <c r="G111" s="206" t="s">
        <v>237</v>
      </c>
      <c r="H111" s="206" t="s">
        <v>238</v>
      </c>
      <c r="I111" s="207">
        <v>190</v>
      </c>
      <c r="J111" s="236">
        <v>170496</v>
      </c>
      <c r="K111" s="236">
        <v>168960</v>
      </c>
      <c r="L111" s="236"/>
      <c r="M111" s="236">
        <v>1536</v>
      </c>
      <c r="N111" s="257">
        <v>32.394240000000003</v>
      </c>
      <c r="O111" s="257">
        <v>32.102400000000003</v>
      </c>
      <c r="P111" s="257">
        <v>0</v>
      </c>
      <c r="Q111" s="257">
        <v>0.29183999999999999</v>
      </c>
    </row>
    <row r="112" spans="1:17" x14ac:dyDescent="0.25">
      <c r="A112" s="233" t="s">
        <v>4538</v>
      </c>
      <c r="B112" s="206" t="s">
        <v>4463</v>
      </c>
      <c r="C112" s="206" t="s">
        <v>4465</v>
      </c>
      <c r="D112" s="206" t="s">
        <v>239</v>
      </c>
      <c r="E112" s="206" t="s">
        <v>240</v>
      </c>
      <c r="F112" s="207">
        <v>190</v>
      </c>
      <c r="G112" s="206" t="s">
        <v>237</v>
      </c>
      <c r="H112" s="206" t="s">
        <v>238</v>
      </c>
      <c r="I112" s="207">
        <v>190</v>
      </c>
      <c r="J112" s="236">
        <v>21312</v>
      </c>
      <c r="K112" s="236">
        <v>21120</v>
      </c>
      <c r="L112" s="236"/>
      <c r="M112" s="236">
        <v>192</v>
      </c>
      <c r="N112" s="257">
        <v>4.0492800000000004</v>
      </c>
      <c r="O112" s="257">
        <v>4.0128000000000004</v>
      </c>
      <c r="P112" s="257">
        <v>0</v>
      </c>
      <c r="Q112" s="257">
        <v>3.6479999999999999E-2</v>
      </c>
    </row>
    <row r="113" spans="1:17" x14ac:dyDescent="0.25">
      <c r="A113" s="233" t="s">
        <v>4539</v>
      </c>
      <c r="B113" s="206" t="s">
        <v>4463</v>
      </c>
      <c r="C113" s="206" t="s">
        <v>4465</v>
      </c>
      <c r="D113" s="206" t="s">
        <v>239</v>
      </c>
      <c r="E113" s="206" t="s">
        <v>240</v>
      </c>
      <c r="F113" s="207">
        <v>190</v>
      </c>
      <c r="G113" s="206" t="s">
        <v>237</v>
      </c>
      <c r="H113" s="206" t="s">
        <v>238</v>
      </c>
      <c r="I113" s="207">
        <v>190</v>
      </c>
      <c r="J113" s="236">
        <v>31968</v>
      </c>
      <c r="K113" s="236">
        <v>179520</v>
      </c>
      <c r="L113" s="236"/>
      <c r="M113" s="236">
        <v>-147552</v>
      </c>
      <c r="N113" s="257">
        <v>6.0739200000000002</v>
      </c>
      <c r="O113" s="257">
        <v>34.108800000000002</v>
      </c>
      <c r="P113" s="257">
        <v>0</v>
      </c>
      <c r="Q113" s="257">
        <v>-28.034880000000001</v>
      </c>
    </row>
    <row r="114" spans="1:17" x14ac:dyDescent="0.25">
      <c r="A114" s="233" t="s">
        <v>4540</v>
      </c>
      <c r="B114" s="206" t="s">
        <v>4463</v>
      </c>
      <c r="C114" s="206" t="s">
        <v>4465</v>
      </c>
      <c r="D114" s="206" t="s">
        <v>243</v>
      </c>
      <c r="E114" s="206" t="s">
        <v>244</v>
      </c>
      <c r="F114" s="207">
        <v>190</v>
      </c>
      <c r="G114" s="206" t="s">
        <v>241</v>
      </c>
      <c r="H114" s="206" t="s">
        <v>242</v>
      </c>
      <c r="I114" s="207">
        <v>190</v>
      </c>
      <c r="J114" s="236">
        <v>170496</v>
      </c>
      <c r="K114" s="236">
        <v>168960</v>
      </c>
      <c r="L114" s="236"/>
      <c r="M114" s="236">
        <v>1536</v>
      </c>
      <c r="N114" s="257">
        <v>32.394240000000003</v>
      </c>
      <c r="O114" s="257">
        <v>32.102400000000003</v>
      </c>
      <c r="P114" s="257">
        <v>0</v>
      </c>
      <c r="Q114" s="257">
        <v>0.29183999999999999</v>
      </c>
    </row>
    <row r="115" spans="1:17" x14ac:dyDescent="0.25">
      <c r="A115" s="233" t="s">
        <v>4541</v>
      </c>
      <c r="B115" s="206" t="s">
        <v>4463</v>
      </c>
      <c r="C115" s="206" t="s">
        <v>4465</v>
      </c>
      <c r="D115" s="206" t="s">
        <v>243</v>
      </c>
      <c r="E115" s="206" t="s">
        <v>244</v>
      </c>
      <c r="F115" s="207">
        <v>190</v>
      </c>
      <c r="G115" s="206" t="s">
        <v>241</v>
      </c>
      <c r="H115" s="206" t="s">
        <v>242</v>
      </c>
      <c r="I115" s="207">
        <v>190</v>
      </c>
      <c r="J115" s="236">
        <v>167832</v>
      </c>
      <c r="K115" s="236">
        <v>168960</v>
      </c>
      <c r="L115" s="236"/>
      <c r="M115" s="236">
        <v>-1128</v>
      </c>
      <c r="N115" s="257">
        <v>31.888079999999999</v>
      </c>
      <c r="O115" s="257">
        <v>32.102400000000003</v>
      </c>
      <c r="P115" s="257">
        <v>0</v>
      </c>
      <c r="Q115" s="257">
        <v>-0.21432000000000001</v>
      </c>
    </row>
    <row r="116" spans="1:17" x14ac:dyDescent="0.25">
      <c r="A116" s="233" t="s">
        <v>4542</v>
      </c>
      <c r="B116" s="206" t="s">
        <v>4463</v>
      </c>
      <c r="C116" s="206" t="s">
        <v>4465</v>
      </c>
      <c r="D116" s="206" t="s">
        <v>509</v>
      </c>
      <c r="E116" s="206" t="s">
        <v>510</v>
      </c>
      <c r="F116" s="207">
        <v>225</v>
      </c>
      <c r="G116" s="206" t="s">
        <v>507</v>
      </c>
      <c r="H116" s="206" t="s">
        <v>508</v>
      </c>
      <c r="I116" s="207">
        <v>225</v>
      </c>
      <c r="J116" s="236">
        <v>60606</v>
      </c>
      <c r="K116" s="236">
        <v>60480</v>
      </c>
      <c r="L116" s="236"/>
      <c r="M116" s="236">
        <v>126</v>
      </c>
      <c r="N116" s="257">
        <v>13.63635</v>
      </c>
      <c r="O116" s="257">
        <v>13.608000000000001</v>
      </c>
      <c r="P116" s="257">
        <v>0</v>
      </c>
      <c r="Q116" s="257">
        <v>2.835E-2</v>
      </c>
    </row>
    <row r="117" spans="1:17" x14ac:dyDescent="0.25">
      <c r="A117" s="233" t="s">
        <v>4543</v>
      </c>
      <c r="B117" s="206" t="s">
        <v>4463</v>
      </c>
      <c r="C117" s="206" t="s">
        <v>4465</v>
      </c>
      <c r="D117" s="206" t="s">
        <v>445</v>
      </c>
      <c r="E117" s="206" t="s">
        <v>446</v>
      </c>
      <c r="F117" s="207">
        <v>397</v>
      </c>
      <c r="G117" s="206" t="s">
        <v>447</v>
      </c>
      <c r="H117" s="206" t="s">
        <v>448</v>
      </c>
      <c r="I117" s="207">
        <v>400</v>
      </c>
      <c r="J117" s="236">
        <v>35525</v>
      </c>
      <c r="K117" s="236">
        <v>24300</v>
      </c>
      <c r="L117" s="236"/>
      <c r="M117" s="236">
        <v>11225</v>
      </c>
      <c r="N117" s="257">
        <v>14.101293999999999</v>
      </c>
      <c r="O117" s="257">
        <v>9.7200000000000006</v>
      </c>
      <c r="P117" s="257">
        <v>0</v>
      </c>
      <c r="Q117" s="257">
        <v>4.3812939999999996</v>
      </c>
    </row>
    <row r="118" spans="1:17" x14ac:dyDescent="0.25">
      <c r="A118" s="233" t="s">
        <v>4543</v>
      </c>
      <c r="B118" s="206" t="s">
        <v>4463</v>
      </c>
      <c r="C118" s="206" t="s">
        <v>4465</v>
      </c>
      <c r="D118" s="206" t="s">
        <v>509</v>
      </c>
      <c r="E118" s="206" t="s">
        <v>510</v>
      </c>
      <c r="F118" s="207">
        <v>225</v>
      </c>
      <c r="G118" s="206" t="s">
        <v>507</v>
      </c>
      <c r="H118" s="206" t="s">
        <v>508</v>
      </c>
      <c r="I118" s="207">
        <v>225</v>
      </c>
      <c r="J118" s="236">
        <v>25641</v>
      </c>
      <c r="K118" s="236">
        <v>22176</v>
      </c>
      <c r="L118" s="236"/>
      <c r="M118" s="236">
        <v>3465</v>
      </c>
      <c r="N118" s="257">
        <v>5.7692249999999996</v>
      </c>
      <c r="O118" s="257">
        <v>4.9896000000000003</v>
      </c>
      <c r="P118" s="257">
        <v>0</v>
      </c>
      <c r="Q118" s="257">
        <v>0.77962500000000001</v>
      </c>
    </row>
    <row r="119" spans="1:17" x14ac:dyDescent="0.25">
      <c r="A119" s="233" t="s">
        <v>4544</v>
      </c>
      <c r="B119" s="206" t="s">
        <v>4463</v>
      </c>
      <c r="C119" s="206" t="s">
        <v>4465</v>
      </c>
      <c r="D119" s="206" t="s">
        <v>445</v>
      </c>
      <c r="E119" s="206" t="s">
        <v>446</v>
      </c>
      <c r="F119" s="207">
        <v>397</v>
      </c>
      <c r="G119" s="206" t="s">
        <v>447</v>
      </c>
      <c r="H119" s="206" t="s">
        <v>448</v>
      </c>
      <c r="I119" s="207">
        <v>400</v>
      </c>
      <c r="J119" s="236">
        <v>62930</v>
      </c>
      <c r="K119" s="236">
        <v>47700</v>
      </c>
      <c r="L119" s="236"/>
      <c r="M119" s="236">
        <v>15230</v>
      </c>
      <c r="N119" s="257">
        <v>24.979434000000001</v>
      </c>
      <c r="O119" s="257">
        <v>19.079999999999998</v>
      </c>
      <c r="P119" s="257">
        <v>0</v>
      </c>
      <c r="Q119" s="257">
        <v>5.8994340000000003</v>
      </c>
    </row>
    <row r="120" spans="1:17" x14ac:dyDescent="0.25">
      <c r="A120" s="233" t="s">
        <v>4545</v>
      </c>
      <c r="B120" s="206" t="s">
        <v>4463</v>
      </c>
      <c r="C120" s="206" t="s">
        <v>4465</v>
      </c>
      <c r="D120" s="206" t="s">
        <v>445</v>
      </c>
      <c r="E120" s="206" t="s">
        <v>446</v>
      </c>
      <c r="F120" s="207">
        <v>397</v>
      </c>
      <c r="G120" s="206" t="s">
        <v>447</v>
      </c>
      <c r="H120" s="206" t="s">
        <v>448</v>
      </c>
      <c r="I120" s="207">
        <v>400</v>
      </c>
      <c r="J120" s="236">
        <v>50750</v>
      </c>
      <c r="K120" s="236">
        <v>45000</v>
      </c>
      <c r="L120" s="236"/>
      <c r="M120" s="236">
        <v>5750</v>
      </c>
      <c r="N120" s="257">
        <v>20.144704999999998</v>
      </c>
      <c r="O120" s="257">
        <v>18</v>
      </c>
      <c r="P120" s="257">
        <v>0</v>
      </c>
      <c r="Q120" s="257">
        <v>2.1447050000000001</v>
      </c>
    </row>
    <row r="121" spans="1:17" x14ac:dyDescent="0.25">
      <c r="A121" s="233" t="s">
        <v>4546</v>
      </c>
      <c r="B121" s="206" t="s">
        <v>4463</v>
      </c>
      <c r="C121" s="206" t="s">
        <v>4465</v>
      </c>
      <c r="D121" s="206" t="s">
        <v>445</v>
      </c>
      <c r="E121" s="206" t="s">
        <v>446</v>
      </c>
      <c r="F121" s="207">
        <v>397</v>
      </c>
      <c r="G121" s="206" t="s">
        <v>443</v>
      </c>
      <c r="H121" s="206" t="s">
        <v>444</v>
      </c>
      <c r="I121" s="207">
        <v>400</v>
      </c>
      <c r="J121" s="236">
        <v>8120</v>
      </c>
      <c r="K121" s="236">
        <v>3936</v>
      </c>
      <c r="L121" s="236"/>
      <c r="M121" s="236">
        <v>4184</v>
      </c>
      <c r="N121" s="257">
        <v>3.2231529999999999</v>
      </c>
      <c r="O121" s="257">
        <v>1.5744</v>
      </c>
      <c r="P121" s="257">
        <v>0</v>
      </c>
      <c r="Q121" s="257">
        <v>1.6487529999999999</v>
      </c>
    </row>
    <row r="122" spans="1:17" x14ac:dyDescent="0.25">
      <c r="A122" s="233" t="s">
        <v>4546</v>
      </c>
      <c r="B122" s="206" t="s">
        <v>4463</v>
      </c>
      <c r="C122" s="206" t="s">
        <v>4465</v>
      </c>
      <c r="D122" s="206" t="s">
        <v>445</v>
      </c>
      <c r="E122" s="206" t="s">
        <v>446</v>
      </c>
      <c r="F122" s="207">
        <v>397</v>
      </c>
      <c r="G122" s="206" t="s">
        <v>447</v>
      </c>
      <c r="H122" s="206" t="s">
        <v>448</v>
      </c>
      <c r="I122" s="207">
        <v>400</v>
      </c>
      <c r="J122" s="236">
        <v>6090</v>
      </c>
      <c r="K122" s="236">
        <v>5400</v>
      </c>
      <c r="L122" s="236"/>
      <c r="M122" s="236">
        <v>690</v>
      </c>
      <c r="N122" s="257">
        <v>2.4173650000000002</v>
      </c>
      <c r="O122" s="257">
        <v>2.16</v>
      </c>
      <c r="P122" s="257">
        <v>0</v>
      </c>
      <c r="Q122" s="257">
        <v>0.25736500000000001</v>
      </c>
    </row>
    <row r="123" spans="1:17" x14ac:dyDescent="0.25">
      <c r="A123" s="233" t="s">
        <v>4546</v>
      </c>
      <c r="B123" s="206" t="s">
        <v>4463</v>
      </c>
      <c r="C123" s="206" t="s">
        <v>4465</v>
      </c>
      <c r="D123" s="206" t="s">
        <v>509</v>
      </c>
      <c r="E123" s="206" t="s">
        <v>510</v>
      </c>
      <c r="F123" s="207">
        <v>225</v>
      </c>
      <c r="G123" s="206" t="s">
        <v>507</v>
      </c>
      <c r="H123" s="206" t="s">
        <v>508</v>
      </c>
      <c r="I123" s="207">
        <v>225</v>
      </c>
      <c r="J123" s="236">
        <v>30303</v>
      </c>
      <c r="K123" s="236">
        <v>30240</v>
      </c>
      <c r="L123" s="236"/>
      <c r="M123" s="236">
        <v>63</v>
      </c>
      <c r="N123" s="257">
        <v>6.8181750000000001</v>
      </c>
      <c r="O123" s="257">
        <v>6.8040000000000003</v>
      </c>
      <c r="P123" s="257">
        <v>0</v>
      </c>
      <c r="Q123" s="257">
        <v>1.4175E-2</v>
      </c>
    </row>
    <row r="124" spans="1:17" x14ac:dyDescent="0.25">
      <c r="A124" s="233" t="s">
        <v>4547</v>
      </c>
      <c r="B124" s="206" t="s">
        <v>4463</v>
      </c>
      <c r="C124" s="206" t="s">
        <v>4465</v>
      </c>
      <c r="D124" s="206" t="s">
        <v>509</v>
      </c>
      <c r="E124" s="206" t="s">
        <v>510</v>
      </c>
      <c r="F124" s="207">
        <v>225</v>
      </c>
      <c r="G124" s="206" t="s">
        <v>507</v>
      </c>
      <c r="H124" s="206" t="s">
        <v>508</v>
      </c>
      <c r="I124" s="207">
        <v>225</v>
      </c>
      <c r="J124" s="236">
        <v>81585</v>
      </c>
      <c r="K124" s="236">
        <v>80640</v>
      </c>
      <c r="L124" s="236"/>
      <c r="M124" s="236">
        <v>945</v>
      </c>
      <c r="N124" s="257">
        <v>18.356625000000001</v>
      </c>
      <c r="O124" s="257">
        <v>18.143999999999998</v>
      </c>
      <c r="P124" s="257">
        <v>0</v>
      </c>
      <c r="Q124" s="257">
        <v>0.21262500000000001</v>
      </c>
    </row>
    <row r="125" spans="1:17" x14ac:dyDescent="0.25">
      <c r="A125" s="233" t="s">
        <v>4548</v>
      </c>
      <c r="B125" s="206" t="s">
        <v>4463</v>
      </c>
      <c r="C125" s="206" t="s">
        <v>4465</v>
      </c>
      <c r="D125" s="206" t="s">
        <v>509</v>
      </c>
      <c r="E125" s="206" t="s">
        <v>510</v>
      </c>
      <c r="F125" s="207">
        <v>225</v>
      </c>
      <c r="G125" s="206" t="s">
        <v>507</v>
      </c>
      <c r="H125" s="206" t="s">
        <v>508</v>
      </c>
      <c r="I125" s="207">
        <v>225</v>
      </c>
      <c r="J125" s="236">
        <v>72261</v>
      </c>
      <c r="K125" s="236">
        <v>70560</v>
      </c>
      <c r="L125" s="236"/>
      <c r="M125" s="236">
        <v>1701</v>
      </c>
      <c r="N125" s="257">
        <v>16.258724999999998</v>
      </c>
      <c r="O125" s="257">
        <v>15.875999999999999</v>
      </c>
      <c r="P125" s="257">
        <v>0</v>
      </c>
      <c r="Q125" s="257">
        <v>0.38272499999999998</v>
      </c>
    </row>
    <row r="126" spans="1:17" x14ac:dyDescent="0.25">
      <c r="A126" s="233" t="s">
        <v>4549</v>
      </c>
      <c r="B126" s="206" t="s">
        <v>4463</v>
      </c>
      <c r="C126" s="206" t="s">
        <v>4465</v>
      </c>
      <c r="D126" s="206" t="s">
        <v>509</v>
      </c>
      <c r="E126" s="206" t="s">
        <v>510</v>
      </c>
      <c r="F126" s="207">
        <v>225</v>
      </c>
      <c r="G126" s="206" t="s">
        <v>507</v>
      </c>
      <c r="H126" s="206" t="s">
        <v>508</v>
      </c>
      <c r="I126" s="207">
        <v>225</v>
      </c>
      <c r="J126" s="236">
        <v>146853</v>
      </c>
      <c r="K126" s="236">
        <v>139104</v>
      </c>
      <c r="L126" s="236"/>
      <c r="M126" s="236">
        <v>7749</v>
      </c>
      <c r="N126" s="257">
        <v>33.041924999999999</v>
      </c>
      <c r="O126" s="257">
        <v>31.298400000000001</v>
      </c>
      <c r="P126" s="257">
        <v>0</v>
      </c>
      <c r="Q126" s="257">
        <v>1.743525</v>
      </c>
    </row>
    <row r="127" spans="1:17" x14ac:dyDescent="0.25">
      <c r="A127" s="233" t="s">
        <v>4549</v>
      </c>
      <c r="B127" s="206" t="s">
        <v>4463</v>
      </c>
      <c r="C127" s="206" t="s">
        <v>4465</v>
      </c>
      <c r="D127" s="206" t="s">
        <v>800</v>
      </c>
      <c r="E127" s="206" t="s">
        <v>800</v>
      </c>
      <c r="F127" s="207"/>
      <c r="G127" s="206" t="s">
        <v>505</v>
      </c>
      <c r="H127" s="206" t="s">
        <v>506</v>
      </c>
      <c r="I127" s="207">
        <v>225</v>
      </c>
      <c r="J127" s="236"/>
      <c r="K127" s="236">
        <v>6720</v>
      </c>
      <c r="L127" s="236"/>
      <c r="M127" s="236">
        <v>-6720</v>
      </c>
      <c r="N127" s="257">
        <v>0</v>
      </c>
      <c r="O127" s="257">
        <v>1.512</v>
      </c>
      <c r="P127" s="257">
        <v>0</v>
      </c>
      <c r="Q127" s="257">
        <v>-1.512</v>
      </c>
    </row>
    <row r="128" spans="1:17" x14ac:dyDescent="0.25">
      <c r="A128" s="233" t="s">
        <v>4550</v>
      </c>
      <c r="B128" s="206" t="s">
        <v>4463</v>
      </c>
      <c r="C128" s="206" t="s">
        <v>4465</v>
      </c>
      <c r="D128" s="206" t="s">
        <v>323</v>
      </c>
      <c r="E128" s="206" t="s">
        <v>324</v>
      </c>
      <c r="F128" s="207">
        <v>116</v>
      </c>
      <c r="G128" s="206" t="s">
        <v>319</v>
      </c>
      <c r="H128" s="206" t="s">
        <v>320</v>
      </c>
      <c r="I128" s="207">
        <v>116</v>
      </c>
      <c r="J128" s="236">
        <v>96720</v>
      </c>
      <c r="K128" s="236">
        <v>96768</v>
      </c>
      <c r="L128" s="236"/>
      <c r="M128" s="236">
        <v>-48</v>
      </c>
      <c r="N128" s="257">
        <v>11.17116</v>
      </c>
      <c r="O128" s="257">
        <v>11.176704000000001</v>
      </c>
      <c r="P128" s="257">
        <v>0</v>
      </c>
      <c r="Q128" s="257">
        <v>-5.5440000000000003E-3</v>
      </c>
    </row>
    <row r="129" spans="1:17" x14ac:dyDescent="0.25">
      <c r="A129" s="233" t="s">
        <v>4551</v>
      </c>
      <c r="B129" s="206" t="s">
        <v>4463</v>
      </c>
      <c r="C129" s="206" t="s">
        <v>4465</v>
      </c>
      <c r="D129" s="206" t="s">
        <v>323</v>
      </c>
      <c r="E129" s="206" t="s">
        <v>324</v>
      </c>
      <c r="F129" s="207">
        <v>116</v>
      </c>
      <c r="G129" s="206" t="s">
        <v>319</v>
      </c>
      <c r="H129" s="206" t="s">
        <v>320</v>
      </c>
      <c r="I129" s="207">
        <v>116</v>
      </c>
      <c r="J129" s="236">
        <v>81840</v>
      </c>
      <c r="K129" s="236">
        <v>80640</v>
      </c>
      <c r="L129" s="236"/>
      <c r="M129" s="236">
        <v>1200</v>
      </c>
      <c r="N129" s="257">
        <v>9.4525199999999998</v>
      </c>
      <c r="O129" s="257">
        <v>9.3139199999999995</v>
      </c>
      <c r="P129" s="257">
        <v>0</v>
      </c>
      <c r="Q129" s="257">
        <v>0.1386</v>
      </c>
    </row>
    <row r="130" spans="1:17" x14ac:dyDescent="0.25">
      <c r="A130" s="233" t="s">
        <v>4552</v>
      </c>
      <c r="B130" s="206" t="s">
        <v>4463</v>
      </c>
      <c r="C130" s="206" t="s">
        <v>4465</v>
      </c>
      <c r="D130" s="206" t="s">
        <v>323</v>
      </c>
      <c r="E130" s="206" t="s">
        <v>324</v>
      </c>
      <c r="F130" s="207">
        <v>116</v>
      </c>
      <c r="G130" s="206" t="s">
        <v>319</v>
      </c>
      <c r="H130" s="206" t="s">
        <v>320</v>
      </c>
      <c r="I130" s="207">
        <v>116</v>
      </c>
      <c r="J130" s="236">
        <v>89280</v>
      </c>
      <c r="K130" s="236">
        <v>88704</v>
      </c>
      <c r="L130" s="236"/>
      <c r="M130" s="236">
        <v>576</v>
      </c>
      <c r="N130" s="257">
        <v>10.31184</v>
      </c>
      <c r="O130" s="257">
        <v>10.245312</v>
      </c>
      <c r="P130" s="257">
        <v>0</v>
      </c>
      <c r="Q130" s="257">
        <v>6.6528000000000004E-2</v>
      </c>
    </row>
    <row r="131" spans="1:17" x14ac:dyDescent="0.25">
      <c r="A131" s="233" t="s">
        <v>4553</v>
      </c>
      <c r="B131" s="206" t="s">
        <v>4463</v>
      </c>
      <c r="C131" s="206" t="s">
        <v>4465</v>
      </c>
      <c r="D131" s="206" t="s">
        <v>323</v>
      </c>
      <c r="E131" s="206" t="s">
        <v>324</v>
      </c>
      <c r="F131" s="207">
        <v>116</v>
      </c>
      <c r="G131" s="206" t="s">
        <v>319</v>
      </c>
      <c r="H131" s="206" t="s">
        <v>320</v>
      </c>
      <c r="I131" s="207">
        <v>116</v>
      </c>
      <c r="J131" s="236">
        <v>59520</v>
      </c>
      <c r="K131" s="236">
        <v>56448</v>
      </c>
      <c r="L131" s="236"/>
      <c r="M131" s="236">
        <v>3072</v>
      </c>
      <c r="N131" s="257">
        <v>6.8745599999999998</v>
      </c>
      <c r="O131" s="257">
        <v>6.5197440000000002</v>
      </c>
      <c r="P131" s="257">
        <v>0</v>
      </c>
      <c r="Q131" s="257">
        <v>0.35481600000000002</v>
      </c>
    </row>
    <row r="132" spans="1:17" x14ac:dyDescent="0.25">
      <c r="A132" s="233" t="s">
        <v>4554</v>
      </c>
      <c r="B132" s="206" t="s">
        <v>4463</v>
      </c>
      <c r="C132" s="206" t="s">
        <v>4465</v>
      </c>
      <c r="D132" s="206" t="s">
        <v>445</v>
      </c>
      <c r="E132" s="206" t="s">
        <v>446</v>
      </c>
      <c r="F132" s="207">
        <v>397</v>
      </c>
      <c r="G132" s="206" t="s">
        <v>447</v>
      </c>
      <c r="H132" s="206" t="s">
        <v>448</v>
      </c>
      <c r="I132" s="207">
        <v>400</v>
      </c>
      <c r="J132" s="236">
        <v>33495</v>
      </c>
      <c r="K132" s="236">
        <v>31500</v>
      </c>
      <c r="L132" s="236"/>
      <c r="M132" s="236">
        <v>1995</v>
      </c>
      <c r="N132" s="257">
        <v>13.295505</v>
      </c>
      <c r="O132" s="257">
        <v>12.6</v>
      </c>
      <c r="P132" s="257">
        <v>0</v>
      </c>
      <c r="Q132" s="257">
        <v>0.69550500000000004</v>
      </c>
    </row>
    <row r="133" spans="1:17" x14ac:dyDescent="0.25">
      <c r="A133" s="233" t="s">
        <v>4555</v>
      </c>
      <c r="B133" s="206" t="s">
        <v>4463</v>
      </c>
      <c r="C133" s="206" t="s">
        <v>4465</v>
      </c>
      <c r="D133" s="206" t="s">
        <v>445</v>
      </c>
      <c r="E133" s="206" t="s">
        <v>446</v>
      </c>
      <c r="F133" s="207">
        <v>397</v>
      </c>
      <c r="G133" s="206" t="s">
        <v>443</v>
      </c>
      <c r="H133" s="206" t="s">
        <v>444</v>
      </c>
      <c r="I133" s="207">
        <v>400</v>
      </c>
      <c r="J133" s="236">
        <v>2030</v>
      </c>
      <c r="K133" s="236">
        <v>1968</v>
      </c>
      <c r="L133" s="236"/>
      <c r="M133" s="236">
        <v>62</v>
      </c>
      <c r="N133" s="257">
        <v>0.80578799999999995</v>
      </c>
      <c r="O133" s="257">
        <v>0.78720000000000001</v>
      </c>
      <c r="P133" s="257">
        <v>0</v>
      </c>
      <c r="Q133" s="257">
        <v>1.8588E-2</v>
      </c>
    </row>
    <row r="134" spans="1:17" x14ac:dyDescent="0.25">
      <c r="A134" s="233" t="s">
        <v>4555</v>
      </c>
      <c r="B134" s="206" t="s">
        <v>4463</v>
      </c>
      <c r="C134" s="206" t="s">
        <v>4465</v>
      </c>
      <c r="D134" s="206" t="s">
        <v>445</v>
      </c>
      <c r="E134" s="206" t="s">
        <v>446</v>
      </c>
      <c r="F134" s="207">
        <v>397</v>
      </c>
      <c r="G134" s="206" t="s">
        <v>447</v>
      </c>
      <c r="H134" s="206" t="s">
        <v>448</v>
      </c>
      <c r="I134" s="207">
        <v>400</v>
      </c>
      <c r="J134" s="236">
        <v>33495</v>
      </c>
      <c r="K134" s="236">
        <v>29700</v>
      </c>
      <c r="L134" s="236"/>
      <c r="M134" s="236">
        <v>3795</v>
      </c>
      <c r="N134" s="257">
        <v>13.295505</v>
      </c>
      <c r="O134" s="257">
        <v>11.88</v>
      </c>
      <c r="P134" s="257">
        <v>0</v>
      </c>
      <c r="Q134" s="257">
        <v>1.415505</v>
      </c>
    </row>
    <row r="135" spans="1:17" x14ac:dyDescent="0.25">
      <c r="A135" s="233" t="s">
        <v>4556</v>
      </c>
      <c r="B135" s="206" t="s">
        <v>4463</v>
      </c>
      <c r="C135" s="206" t="s">
        <v>4465</v>
      </c>
      <c r="D135" s="206" t="s">
        <v>239</v>
      </c>
      <c r="E135" s="206" t="s">
        <v>240</v>
      </c>
      <c r="F135" s="207">
        <v>190</v>
      </c>
      <c r="G135" s="206" t="s">
        <v>237</v>
      </c>
      <c r="H135" s="206" t="s">
        <v>238</v>
      </c>
      <c r="I135" s="207">
        <v>190</v>
      </c>
      <c r="J135" s="236">
        <v>183816</v>
      </c>
      <c r="K135" s="236">
        <v>182160</v>
      </c>
      <c r="L135" s="236"/>
      <c r="M135" s="236">
        <v>1656</v>
      </c>
      <c r="N135" s="257">
        <v>34.925040000000003</v>
      </c>
      <c r="O135" s="257">
        <v>34.610399999999998</v>
      </c>
      <c r="P135" s="257">
        <v>0</v>
      </c>
      <c r="Q135" s="257">
        <v>0.31463999999999998</v>
      </c>
    </row>
    <row r="136" spans="1:17" x14ac:dyDescent="0.25">
      <c r="A136" s="233" t="s">
        <v>4557</v>
      </c>
      <c r="B136" s="206" t="s">
        <v>4463</v>
      </c>
      <c r="C136" s="206" t="s">
        <v>4465</v>
      </c>
      <c r="D136" s="206" t="s">
        <v>239</v>
      </c>
      <c r="E136" s="206" t="s">
        <v>240</v>
      </c>
      <c r="F136" s="207">
        <v>190</v>
      </c>
      <c r="G136" s="206" t="s">
        <v>237</v>
      </c>
      <c r="H136" s="206" t="s">
        <v>238</v>
      </c>
      <c r="I136" s="207">
        <v>190</v>
      </c>
      <c r="J136" s="236">
        <v>29304</v>
      </c>
      <c r="K136" s="236">
        <v>29040</v>
      </c>
      <c r="L136" s="236"/>
      <c r="M136" s="236">
        <v>264</v>
      </c>
      <c r="N136" s="257">
        <v>5.5677599999999998</v>
      </c>
      <c r="O136" s="257">
        <v>5.5175999999999998</v>
      </c>
      <c r="P136" s="257">
        <v>0</v>
      </c>
      <c r="Q136" s="257">
        <v>5.0160000000000003E-2</v>
      </c>
    </row>
    <row r="137" spans="1:17" x14ac:dyDescent="0.25">
      <c r="A137" s="233" t="s">
        <v>4379</v>
      </c>
      <c r="B137" s="206" t="s">
        <v>4463</v>
      </c>
      <c r="C137" s="206" t="s">
        <v>4465</v>
      </c>
      <c r="D137" s="206" t="s">
        <v>239</v>
      </c>
      <c r="E137" s="206" t="s">
        <v>240</v>
      </c>
      <c r="F137" s="207">
        <v>190</v>
      </c>
      <c r="G137" s="206" t="s">
        <v>237</v>
      </c>
      <c r="H137" s="206" t="s">
        <v>238</v>
      </c>
      <c r="I137" s="207">
        <v>190</v>
      </c>
      <c r="J137" s="236">
        <v>42624</v>
      </c>
      <c r="K137" s="236">
        <v>42240</v>
      </c>
      <c r="L137" s="236"/>
      <c r="M137" s="236">
        <v>384</v>
      </c>
      <c r="N137" s="257">
        <v>8.0985600000000009</v>
      </c>
      <c r="O137" s="257">
        <v>8.0256000000000007</v>
      </c>
      <c r="P137" s="257">
        <v>0</v>
      </c>
      <c r="Q137" s="257">
        <v>7.2959999999999997E-2</v>
      </c>
    </row>
    <row r="138" spans="1:17" x14ac:dyDescent="0.25">
      <c r="A138" s="233" t="s">
        <v>4558</v>
      </c>
      <c r="B138" s="206" t="s">
        <v>4463</v>
      </c>
      <c r="C138" s="206" t="s">
        <v>4465</v>
      </c>
      <c r="D138" s="206" t="s">
        <v>239</v>
      </c>
      <c r="E138" s="206" t="s">
        <v>240</v>
      </c>
      <c r="F138" s="207">
        <v>190</v>
      </c>
      <c r="G138" s="206" t="s">
        <v>237</v>
      </c>
      <c r="H138" s="206" t="s">
        <v>238</v>
      </c>
      <c r="I138" s="207">
        <v>190</v>
      </c>
      <c r="J138" s="236">
        <v>175824</v>
      </c>
      <c r="K138" s="236">
        <v>171600</v>
      </c>
      <c r="L138" s="236"/>
      <c r="M138" s="236">
        <v>4224</v>
      </c>
      <c r="N138" s="257">
        <v>33.406559999999999</v>
      </c>
      <c r="O138" s="257">
        <v>32.603999999999999</v>
      </c>
      <c r="P138" s="257">
        <v>0</v>
      </c>
      <c r="Q138" s="257">
        <v>0.80256000000000005</v>
      </c>
    </row>
    <row r="139" spans="1:17" x14ac:dyDescent="0.25">
      <c r="A139" s="233" t="s">
        <v>4559</v>
      </c>
      <c r="B139" s="206" t="s">
        <v>4463</v>
      </c>
      <c r="C139" s="206" t="s">
        <v>4465</v>
      </c>
      <c r="D139" s="206" t="s">
        <v>239</v>
      </c>
      <c r="E139" s="206" t="s">
        <v>240</v>
      </c>
      <c r="F139" s="207">
        <v>190</v>
      </c>
      <c r="G139" s="206" t="s">
        <v>237</v>
      </c>
      <c r="H139" s="206" t="s">
        <v>238</v>
      </c>
      <c r="I139" s="207">
        <v>190</v>
      </c>
      <c r="J139" s="236">
        <v>178488</v>
      </c>
      <c r="K139" s="236">
        <v>168960</v>
      </c>
      <c r="L139" s="236"/>
      <c r="M139" s="236">
        <v>9528</v>
      </c>
      <c r="N139" s="257">
        <v>33.91272</v>
      </c>
      <c r="O139" s="257">
        <v>32.102400000000003</v>
      </c>
      <c r="P139" s="257">
        <v>0</v>
      </c>
      <c r="Q139" s="257">
        <v>1.8103199999999999</v>
      </c>
    </row>
    <row r="140" spans="1:17" x14ac:dyDescent="0.25">
      <c r="A140" s="233" t="s">
        <v>4560</v>
      </c>
      <c r="B140" s="206" t="s">
        <v>4463</v>
      </c>
      <c r="C140" s="206" t="s">
        <v>4465</v>
      </c>
      <c r="D140" s="206" t="s">
        <v>239</v>
      </c>
      <c r="E140" s="206" t="s">
        <v>240</v>
      </c>
      <c r="F140" s="207">
        <v>190</v>
      </c>
      <c r="G140" s="206" t="s">
        <v>237</v>
      </c>
      <c r="H140" s="206" t="s">
        <v>238</v>
      </c>
      <c r="I140" s="207">
        <v>190</v>
      </c>
      <c r="J140" s="236">
        <v>127872</v>
      </c>
      <c r="K140" s="236">
        <v>126720</v>
      </c>
      <c r="L140" s="236"/>
      <c r="M140" s="236">
        <v>1152</v>
      </c>
      <c r="N140" s="257">
        <v>24.295680000000001</v>
      </c>
      <c r="O140" s="257">
        <v>24.076799999999999</v>
      </c>
      <c r="P140" s="257">
        <v>0</v>
      </c>
      <c r="Q140" s="257">
        <v>0.21887999999999999</v>
      </c>
    </row>
    <row r="141" spans="1:17" x14ac:dyDescent="0.25">
      <c r="A141" s="233" t="s">
        <v>4561</v>
      </c>
      <c r="B141" s="206" t="s">
        <v>4463</v>
      </c>
      <c r="C141" s="206" t="s">
        <v>4465</v>
      </c>
      <c r="D141" s="206" t="s">
        <v>239</v>
      </c>
      <c r="E141" s="206" t="s">
        <v>240</v>
      </c>
      <c r="F141" s="207">
        <v>190</v>
      </c>
      <c r="G141" s="206" t="s">
        <v>237</v>
      </c>
      <c r="H141" s="206" t="s">
        <v>238</v>
      </c>
      <c r="I141" s="207">
        <v>190</v>
      </c>
      <c r="J141" s="236">
        <v>141192</v>
      </c>
      <c r="K141" s="236">
        <v>137280</v>
      </c>
      <c r="L141" s="236"/>
      <c r="M141" s="236">
        <v>3912</v>
      </c>
      <c r="N141" s="257">
        <v>26.82648</v>
      </c>
      <c r="O141" s="257">
        <v>26.083200000000001</v>
      </c>
      <c r="P141" s="257">
        <v>0</v>
      </c>
      <c r="Q141" s="257">
        <v>0.74328000000000005</v>
      </c>
    </row>
    <row r="142" spans="1:17" x14ac:dyDescent="0.25">
      <c r="A142" s="233" t="s">
        <v>4562</v>
      </c>
      <c r="B142" s="206" t="s">
        <v>4463</v>
      </c>
      <c r="C142" s="206" t="s">
        <v>4465</v>
      </c>
      <c r="D142" s="206" t="s">
        <v>239</v>
      </c>
      <c r="E142" s="206" t="s">
        <v>240</v>
      </c>
      <c r="F142" s="207">
        <v>190</v>
      </c>
      <c r="G142" s="206" t="s">
        <v>237</v>
      </c>
      <c r="H142" s="206" t="s">
        <v>238</v>
      </c>
      <c r="I142" s="207">
        <v>190</v>
      </c>
      <c r="J142" s="236">
        <v>170496</v>
      </c>
      <c r="K142" s="236">
        <v>168960</v>
      </c>
      <c r="L142" s="236"/>
      <c r="M142" s="236">
        <v>1536</v>
      </c>
      <c r="N142" s="257">
        <v>32.394240000000003</v>
      </c>
      <c r="O142" s="257">
        <v>32.102400000000003</v>
      </c>
      <c r="P142" s="257">
        <v>0</v>
      </c>
      <c r="Q142" s="257">
        <v>0.29183999999999999</v>
      </c>
    </row>
    <row r="143" spans="1:17" x14ac:dyDescent="0.25">
      <c r="A143" s="233" t="s">
        <v>4563</v>
      </c>
      <c r="B143" s="206" t="s">
        <v>4463</v>
      </c>
      <c r="C143" s="206" t="s">
        <v>4465</v>
      </c>
      <c r="D143" s="206" t="s">
        <v>239</v>
      </c>
      <c r="E143" s="206" t="s">
        <v>240</v>
      </c>
      <c r="F143" s="207">
        <v>190</v>
      </c>
      <c r="G143" s="206" t="s">
        <v>237</v>
      </c>
      <c r="H143" s="206" t="s">
        <v>238</v>
      </c>
      <c r="I143" s="207">
        <v>190</v>
      </c>
      <c r="J143" s="236">
        <v>114552</v>
      </c>
      <c r="K143" s="236">
        <v>113520</v>
      </c>
      <c r="L143" s="236"/>
      <c r="M143" s="236">
        <v>1032</v>
      </c>
      <c r="N143" s="257">
        <v>21.764880000000002</v>
      </c>
      <c r="O143" s="257">
        <v>21.5688</v>
      </c>
      <c r="P143" s="257">
        <v>0</v>
      </c>
      <c r="Q143" s="257">
        <v>0.19608</v>
      </c>
    </row>
    <row r="144" spans="1:17" x14ac:dyDescent="0.25">
      <c r="A144" s="233" t="s">
        <v>4564</v>
      </c>
      <c r="B144" s="206" t="s">
        <v>4463</v>
      </c>
      <c r="C144" s="206" t="s">
        <v>4465</v>
      </c>
      <c r="D144" s="206" t="s">
        <v>239</v>
      </c>
      <c r="E144" s="206" t="s">
        <v>240</v>
      </c>
      <c r="F144" s="207">
        <v>190</v>
      </c>
      <c r="G144" s="206" t="s">
        <v>237</v>
      </c>
      <c r="H144" s="206" t="s">
        <v>238</v>
      </c>
      <c r="I144" s="207">
        <v>190</v>
      </c>
      <c r="J144" s="236">
        <v>45288</v>
      </c>
      <c r="K144" s="236">
        <v>42240</v>
      </c>
      <c r="L144" s="236"/>
      <c r="M144" s="236">
        <v>3048</v>
      </c>
      <c r="N144" s="257">
        <v>8.6047200000000004</v>
      </c>
      <c r="O144" s="257">
        <v>8.0256000000000007</v>
      </c>
      <c r="P144" s="257">
        <v>0</v>
      </c>
      <c r="Q144" s="257">
        <v>0.57911999999999997</v>
      </c>
    </row>
    <row r="145" spans="1:17" x14ac:dyDescent="0.25">
      <c r="A145" s="233" t="s">
        <v>4381</v>
      </c>
      <c r="B145" s="206" t="s">
        <v>4463</v>
      </c>
      <c r="C145" s="206" t="s">
        <v>4465</v>
      </c>
      <c r="D145" s="206" t="s">
        <v>239</v>
      </c>
      <c r="E145" s="206" t="s">
        <v>240</v>
      </c>
      <c r="F145" s="207">
        <v>190</v>
      </c>
      <c r="G145" s="206" t="s">
        <v>237</v>
      </c>
      <c r="H145" s="206" t="s">
        <v>238</v>
      </c>
      <c r="I145" s="207">
        <v>190</v>
      </c>
      <c r="J145" s="236">
        <v>114552</v>
      </c>
      <c r="K145" s="236">
        <v>110880</v>
      </c>
      <c r="L145" s="236"/>
      <c r="M145" s="236">
        <v>3672</v>
      </c>
      <c r="N145" s="257">
        <v>21.764880000000002</v>
      </c>
      <c r="O145" s="257">
        <v>21.0672</v>
      </c>
      <c r="P145" s="257">
        <v>0</v>
      </c>
      <c r="Q145" s="257">
        <v>0.69767999999999997</v>
      </c>
    </row>
    <row r="146" spans="1:17" x14ac:dyDescent="0.25">
      <c r="A146" s="233" t="s">
        <v>4565</v>
      </c>
      <c r="B146" s="206" t="s">
        <v>4463</v>
      </c>
      <c r="C146" s="206" t="s">
        <v>4465</v>
      </c>
      <c r="D146" s="206" t="s">
        <v>239</v>
      </c>
      <c r="E146" s="206" t="s">
        <v>240</v>
      </c>
      <c r="F146" s="207">
        <v>190</v>
      </c>
      <c r="G146" s="206" t="s">
        <v>237</v>
      </c>
      <c r="H146" s="206" t="s">
        <v>238</v>
      </c>
      <c r="I146" s="207">
        <v>190</v>
      </c>
      <c r="J146" s="236">
        <v>170496</v>
      </c>
      <c r="K146" s="236">
        <v>168960</v>
      </c>
      <c r="L146" s="236"/>
      <c r="M146" s="236">
        <v>1536</v>
      </c>
      <c r="N146" s="257">
        <v>32.394240000000003</v>
      </c>
      <c r="O146" s="257">
        <v>32.102400000000003</v>
      </c>
      <c r="P146" s="257">
        <v>0</v>
      </c>
      <c r="Q146" s="257">
        <v>0.29183999999999999</v>
      </c>
    </row>
    <row r="147" spans="1:17" x14ac:dyDescent="0.25">
      <c r="A147" s="233" t="s">
        <v>4566</v>
      </c>
      <c r="B147" s="206" t="s">
        <v>4463</v>
      </c>
      <c r="C147" s="206" t="s">
        <v>4465</v>
      </c>
      <c r="D147" s="206" t="s">
        <v>239</v>
      </c>
      <c r="E147" s="206" t="s">
        <v>240</v>
      </c>
      <c r="F147" s="207">
        <v>190</v>
      </c>
      <c r="G147" s="206" t="s">
        <v>237</v>
      </c>
      <c r="H147" s="206" t="s">
        <v>238</v>
      </c>
      <c r="I147" s="207">
        <v>190</v>
      </c>
      <c r="J147" s="236">
        <v>170496</v>
      </c>
      <c r="K147" s="236">
        <v>168960</v>
      </c>
      <c r="L147" s="236"/>
      <c r="M147" s="236">
        <v>1536</v>
      </c>
      <c r="N147" s="257">
        <v>32.394240000000003</v>
      </c>
      <c r="O147" s="257">
        <v>32.102400000000003</v>
      </c>
      <c r="P147" s="257">
        <v>0</v>
      </c>
      <c r="Q147" s="257">
        <v>0.29183999999999999</v>
      </c>
    </row>
    <row r="148" spans="1:17" x14ac:dyDescent="0.25">
      <c r="A148" s="233" t="s">
        <v>4567</v>
      </c>
      <c r="B148" s="206" t="s">
        <v>4463</v>
      </c>
      <c r="C148" s="206" t="s">
        <v>4465</v>
      </c>
      <c r="D148" s="206" t="s">
        <v>239</v>
      </c>
      <c r="E148" s="206" t="s">
        <v>240</v>
      </c>
      <c r="F148" s="207">
        <v>190</v>
      </c>
      <c r="G148" s="206" t="s">
        <v>237</v>
      </c>
      <c r="H148" s="206" t="s">
        <v>238</v>
      </c>
      <c r="I148" s="207">
        <v>190</v>
      </c>
      <c r="J148" s="236">
        <v>149184</v>
      </c>
      <c r="K148" s="236">
        <v>142560</v>
      </c>
      <c r="L148" s="236"/>
      <c r="M148" s="236">
        <v>6624</v>
      </c>
      <c r="N148" s="257">
        <v>28.34496</v>
      </c>
      <c r="O148" s="257">
        <v>27.086400000000001</v>
      </c>
      <c r="P148" s="257">
        <v>0</v>
      </c>
      <c r="Q148" s="257">
        <v>1.2585599999999999</v>
      </c>
    </row>
    <row r="149" spans="1:17" x14ac:dyDescent="0.25">
      <c r="A149" s="233" t="s">
        <v>4568</v>
      </c>
      <c r="B149" s="206" t="s">
        <v>4463</v>
      </c>
      <c r="C149" s="206" t="s">
        <v>4465</v>
      </c>
      <c r="D149" s="206" t="s">
        <v>323</v>
      </c>
      <c r="E149" s="206" t="s">
        <v>324</v>
      </c>
      <c r="F149" s="207">
        <v>116</v>
      </c>
      <c r="G149" s="206" t="s">
        <v>319</v>
      </c>
      <c r="H149" s="206" t="s">
        <v>320</v>
      </c>
      <c r="I149" s="207">
        <v>116</v>
      </c>
      <c r="J149" s="236">
        <v>81840</v>
      </c>
      <c r="K149" s="236">
        <v>80640</v>
      </c>
      <c r="L149" s="236"/>
      <c r="M149" s="236">
        <v>1200</v>
      </c>
      <c r="N149" s="257">
        <v>9.4525199999999998</v>
      </c>
      <c r="O149" s="257">
        <v>9.3139199999999995</v>
      </c>
      <c r="P149" s="257">
        <v>0</v>
      </c>
      <c r="Q149" s="257">
        <v>0.1386</v>
      </c>
    </row>
    <row r="150" spans="1:17" x14ac:dyDescent="0.25">
      <c r="A150" s="233" t="s">
        <v>4569</v>
      </c>
      <c r="B150" s="206" t="s">
        <v>4463</v>
      </c>
      <c r="C150" s="206" t="s">
        <v>4465</v>
      </c>
      <c r="D150" s="206" t="s">
        <v>323</v>
      </c>
      <c r="E150" s="206" t="s">
        <v>324</v>
      </c>
      <c r="F150" s="207">
        <v>116</v>
      </c>
      <c r="G150" s="206" t="s">
        <v>319</v>
      </c>
      <c r="H150" s="206" t="s">
        <v>320</v>
      </c>
      <c r="I150" s="207">
        <v>116</v>
      </c>
      <c r="J150" s="236">
        <v>111600</v>
      </c>
      <c r="K150" s="236">
        <v>96768</v>
      </c>
      <c r="L150" s="236"/>
      <c r="M150" s="236">
        <v>14832</v>
      </c>
      <c r="N150" s="257">
        <v>12.889799999999999</v>
      </c>
      <c r="O150" s="257">
        <v>11.176704000000001</v>
      </c>
      <c r="P150" s="257">
        <v>0</v>
      </c>
      <c r="Q150" s="257">
        <v>1.713096</v>
      </c>
    </row>
    <row r="151" spans="1:17" x14ac:dyDescent="0.25">
      <c r="A151" s="233" t="s">
        <v>4383</v>
      </c>
      <c r="B151" s="206" t="s">
        <v>4463</v>
      </c>
      <c r="C151" s="206" t="s">
        <v>4465</v>
      </c>
      <c r="D151" s="206" t="s">
        <v>323</v>
      </c>
      <c r="E151" s="206" t="s">
        <v>324</v>
      </c>
      <c r="F151" s="207">
        <v>116</v>
      </c>
      <c r="G151" s="206" t="s">
        <v>319</v>
      </c>
      <c r="H151" s="206" t="s">
        <v>320</v>
      </c>
      <c r="I151" s="207">
        <v>116</v>
      </c>
      <c r="J151" s="236">
        <v>81840</v>
      </c>
      <c r="K151" s="236">
        <v>80640</v>
      </c>
      <c r="L151" s="236"/>
      <c r="M151" s="236">
        <v>1200</v>
      </c>
      <c r="N151" s="257">
        <v>9.4525199999999998</v>
      </c>
      <c r="O151" s="257">
        <v>9.3139199999999995</v>
      </c>
      <c r="P151" s="257">
        <v>0</v>
      </c>
      <c r="Q151" s="257">
        <v>0.1386</v>
      </c>
    </row>
    <row r="152" spans="1:17" x14ac:dyDescent="0.25">
      <c r="A152" s="233" t="s">
        <v>4570</v>
      </c>
      <c r="B152" s="206" t="s">
        <v>4463</v>
      </c>
      <c r="C152" s="206" t="s">
        <v>4465</v>
      </c>
      <c r="D152" s="206" t="s">
        <v>323</v>
      </c>
      <c r="E152" s="206" t="s">
        <v>324</v>
      </c>
      <c r="F152" s="207">
        <v>116</v>
      </c>
      <c r="G152" s="206" t="s">
        <v>319</v>
      </c>
      <c r="H152" s="206" t="s">
        <v>320</v>
      </c>
      <c r="I152" s="207">
        <v>116</v>
      </c>
      <c r="J152" s="236">
        <v>66960</v>
      </c>
      <c r="K152" s="236">
        <v>64512</v>
      </c>
      <c r="L152" s="236"/>
      <c r="M152" s="236">
        <v>2448</v>
      </c>
      <c r="N152" s="257">
        <v>7.7338800000000001</v>
      </c>
      <c r="O152" s="257">
        <v>7.451136</v>
      </c>
      <c r="P152" s="257">
        <v>0</v>
      </c>
      <c r="Q152" s="257">
        <v>0.282744</v>
      </c>
    </row>
    <row r="153" spans="1:17" x14ac:dyDescent="0.25">
      <c r="A153" s="233" t="s">
        <v>4571</v>
      </c>
      <c r="B153" s="206" t="s">
        <v>4463</v>
      </c>
      <c r="C153" s="206" t="s">
        <v>4465</v>
      </c>
      <c r="D153" s="206" t="s">
        <v>239</v>
      </c>
      <c r="E153" s="206" t="s">
        <v>240</v>
      </c>
      <c r="F153" s="207">
        <v>190</v>
      </c>
      <c r="G153" s="206" t="s">
        <v>237</v>
      </c>
      <c r="H153" s="206" t="s">
        <v>238</v>
      </c>
      <c r="I153" s="207">
        <v>190</v>
      </c>
      <c r="J153" s="236">
        <v>133200</v>
      </c>
      <c r="K153" s="236">
        <v>126720</v>
      </c>
      <c r="L153" s="236"/>
      <c r="M153" s="236">
        <v>6480</v>
      </c>
      <c r="N153" s="257">
        <v>25.308</v>
      </c>
      <c r="O153" s="257">
        <v>24.076799999999999</v>
      </c>
      <c r="P153" s="257">
        <v>0</v>
      </c>
      <c r="Q153" s="257">
        <v>1.2312000000000001</v>
      </c>
    </row>
    <row r="154" spans="1:17" x14ac:dyDescent="0.25">
      <c r="A154" s="233" t="s">
        <v>4571</v>
      </c>
      <c r="B154" s="206" t="s">
        <v>4463</v>
      </c>
      <c r="C154" s="206" t="s">
        <v>4465</v>
      </c>
      <c r="D154" s="206" t="s">
        <v>800</v>
      </c>
      <c r="E154" s="206" t="s">
        <v>800</v>
      </c>
      <c r="F154" s="207"/>
      <c r="G154" s="206" t="s">
        <v>651</v>
      </c>
      <c r="H154" s="206" t="s">
        <v>4572</v>
      </c>
      <c r="I154" s="207">
        <v>220</v>
      </c>
      <c r="J154" s="236"/>
      <c r="K154" s="236">
        <v>21120</v>
      </c>
      <c r="L154" s="236"/>
      <c r="M154" s="236">
        <v>-21120</v>
      </c>
      <c r="N154" s="257">
        <v>0</v>
      </c>
      <c r="O154" s="257">
        <v>4.6463999999999999</v>
      </c>
      <c r="P154" s="257">
        <v>0</v>
      </c>
      <c r="Q154" s="257">
        <v>-4.6463999999999999</v>
      </c>
    </row>
    <row r="155" spans="1:17" x14ac:dyDescent="0.25">
      <c r="A155" s="233" t="s">
        <v>4573</v>
      </c>
      <c r="B155" s="206" t="s">
        <v>4463</v>
      </c>
      <c r="C155" s="206" t="s">
        <v>4465</v>
      </c>
      <c r="D155" s="206" t="s">
        <v>239</v>
      </c>
      <c r="E155" s="206" t="s">
        <v>240</v>
      </c>
      <c r="F155" s="207">
        <v>190</v>
      </c>
      <c r="G155" s="206" t="s">
        <v>237</v>
      </c>
      <c r="H155" s="206" t="s">
        <v>238</v>
      </c>
      <c r="I155" s="207">
        <v>190</v>
      </c>
      <c r="J155" s="236">
        <v>133200</v>
      </c>
      <c r="K155" s="236">
        <v>126720</v>
      </c>
      <c r="L155" s="236"/>
      <c r="M155" s="236">
        <v>6480</v>
      </c>
      <c r="N155" s="257">
        <v>25.308</v>
      </c>
      <c r="O155" s="257">
        <v>24.076799999999999</v>
      </c>
      <c r="P155" s="257">
        <v>0</v>
      </c>
      <c r="Q155" s="257">
        <v>1.2312000000000001</v>
      </c>
    </row>
    <row r="156" spans="1:17" x14ac:dyDescent="0.25">
      <c r="A156" s="233" t="s">
        <v>4574</v>
      </c>
      <c r="B156" s="206" t="s">
        <v>4463</v>
      </c>
      <c r="C156" s="206" t="s">
        <v>4465</v>
      </c>
      <c r="D156" s="206" t="s">
        <v>239</v>
      </c>
      <c r="E156" s="206" t="s">
        <v>240</v>
      </c>
      <c r="F156" s="207">
        <v>190</v>
      </c>
      <c r="G156" s="206" t="s">
        <v>237</v>
      </c>
      <c r="H156" s="206" t="s">
        <v>238</v>
      </c>
      <c r="I156" s="207">
        <v>190</v>
      </c>
      <c r="J156" s="236">
        <v>138528</v>
      </c>
      <c r="K156" s="236">
        <v>126720</v>
      </c>
      <c r="L156" s="236"/>
      <c r="M156" s="236">
        <v>11808</v>
      </c>
      <c r="N156" s="257">
        <v>26.320319999999999</v>
      </c>
      <c r="O156" s="257">
        <v>24.076799999999999</v>
      </c>
      <c r="P156" s="257">
        <v>0</v>
      </c>
      <c r="Q156" s="257">
        <v>2.2435200000000002</v>
      </c>
    </row>
    <row r="157" spans="1:17" x14ac:dyDescent="0.25">
      <c r="A157" s="233" t="s">
        <v>4575</v>
      </c>
      <c r="B157" s="206" t="s">
        <v>4463</v>
      </c>
      <c r="C157" s="206" t="s">
        <v>4465</v>
      </c>
      <c r="D157" s="206" t="s">
        <v>239</v>
      </c>
      <c r="E157" s="206" t="s">
        <v>240</v>
      </c>
      <c r="F157" s="207">
        <v>190</v>
      </c>
      <c r="G157" s="206" t="s">
        <v>237</v>
      </c>
      <c r="H157" s="206" t="s">
        <v>238</v>
      </c>
      <c r="I157" s="207">
        <v>190</v>
      </c>
      <c r="J157" s="236">
        <v>133200</v>
      </c>
      <c r="K157" s="236">
        <v>126720</v>
      </c>
      <c r="L157" s="236"/>
      <c r="M157" s="236">
        <v>6480</v>
      </c>
      <c r="N157" s="257">
        <v>25.308</v>
      </c>
      <c r="O157" s="257">
        <v>24.076799999999999</v>
      </c>
      <c r="P157" s="257">
        <v>0</v>
      </c>
      <c r="Q157" s="257">
        <v>1.2312000000000001</v>
      </c>
    </row>
    <row r="158" spans="1:17" x14ac:dyDescent="0.25">
      <c r="A158" s="233" t="s">
        <v>4387</v>
      </c>
      <c r="B158" s="206" t="s">
        <v>4463</v>
      </c>
      <c r="C158" s="206" t="s">
        <v>4465</v>
      </c>
      <c r="D158" s="206" t="s">
        <v>239</v>
      </c>
      <c r="E158" s="206" t="s">
        <v>240</v>
      </c>
      <c r="F158" s="207">
        <v>190</v>
      </c>
      <c r="G158" s="206" t="s">
        <v>237</v>
      </c>
      <c r="H158" s="206" t="s">
        <v>238</v>
      </c>
      <c r="I158" s="207">
        <v>190</v>
      </c>
      <c r="J158" s="236">
        <v>90576</v>
      </c>
      <c r="K158" s="236">
        <v>84480</v>
      </c>
      <c r="L158" s="236"/>
      <c r="M158" s="236">
        <v>6096</v>
      </c>
      <c r="N158" s="257">
        <v>17.209440000000001</v>
      </c>
      <c r="O158" s="257">
        <v>16.051200000000001</v>
      </c>
      <c r="P158" s="257">
        <v>0</v>
      </c>
      <c r="Q158" s="257">
        <v>1.1582399999999999</v>
      </c>
    </row>
    <row r="159" spans="1:17" x14ac:dyDescent="0.25">
      <c r="A159" s="233" t="s">
        <v>4576</v>
      </c>
      <c r="B159" s="206" t="s">
        <v>4463</v>
      </c>
      <c r="C159" s="206" t="s">
        <v>4465</v>
      </c>
      <c r="D159" s="206" t="s">
        <v>239</v>
      </c>
      <c r="E159" s="206" t="s">
        <v>240</v>
      </c>
      <c r="F159" s="207">
        <v>190</v>
      </c>
      <c r="G159" s="206" t="s">
        <v>237</v>
      </c>
      <c r="H159" s="206" t="s">
        <v>238</v>
      </c>
      <c r="I159" s="207">
        <v>190</v>
      </c>
      <c r="J159" s="236">
        <v>42624</v>
      </c>
      <c r="K159" s="236">
        <v>42240</v>
      </c>
      <c r="L159" s="236"/>
      <c r="M159" s="236">
        <v>384</v>
      </c>
      <c r="N159" s="257">
        <v>8.0985600000000009</v>
      </c>
      <c r="O159" s="257">
        <v>8.0256000000000007</v>
      </c>
      <c r="P159" s="257">
        <v>0</v>
      </c>
      <c r="Q159" s="257">
        <v>7.2959999999999997E-2</v>
      </c>
    </row>
    <row r="160" spans="1:17" x14ac:dyDescent="0.25">
      <c r="A160" s="233" t="s">
        <v>4576</v>
      </c>
      <c r="B160" s="206" t="s">
        <v>4463</v>
      </c>
      <c r="C160" s="206" t="s">
        <v>4465</v>
      </c>
      <c r="D160" s="206" t="s">
        <v>243</v>
      </c>
      <c r="E160" s="206" t="s">
        <v>244</v>
      </c>
      <c r="F160" s="207">
        <v>190</v>
      </c>
      <c r="G160" s="206" t="s">
        <v>241</v>
      </c>
      <c r="H160" s="206" t="s">
        <v>242</v>
      </c>
      <c r="I160" s="207">
        <v>190</v>
      </c>
      <c r="J160" s="236">
        <v>21312</v>
      </c>
      <c r="K160" s="236">
        <v>18480</v>
      </c>
      <c r="L160" s="236"/>
      <c r="M160" s="236">
        <v>2832</v>
      </c>
      <c r="N160" s="257">
        <v>4.0492800000000004</v>
      </c>
      <c r="O160" s="257">
        <v>3.5112000000000001</v>
      </c>
      <c r="P160" s="257">
        <v>0</v>
      </c>
      <c r="Q160" s="257">
        <v>0.53808</v>
      </c>
    </row>
    <row r="161" spans="1:17" x14ac:dyDescent="0.25">
      <c r="A161" s="233" t="s">
        <v>4577</v>
      </c>
      <c r="B161" s="206" t="s">
        <v>4463</v>
      </c>
      <c r="C161" s="206" t="s">
        <v>4465</v>
      </c>
      <c r="D161" s="206" t="s">
        <v>239</v>
      </c>
      <c r="E161" s="206" t="s">
        <v>240</v>
      </c>
      <c r="F161" s="207">
        <v>190</v>
      </c>
      <c r="G161" s="206" t="s">
        <v>237</v>
      </c>
      <c r="H161" s="206" t="s">
        <v>238</v>
      </c>
      <c r="I161" s="207">
        <v>190</v>
      </c>
      <c r="J161" s="236">
        <v>127872</v>
      </c>
      <c r="K161" s="236">
        <v>126720</v>
      </c>
      <c r="L161" s="236"/>
      <c r="M161" s="236">
        <v>1152</v>
      </c>
      <c r="N161" s="257">
        <v>24.295680000000001</v>
      </c>
      <c r="O161" s="257">
        <v>24.076799999999999</v>
      </c>
      <c r="P161" s="257">
        <v>0</v>
      </c>
      <c r="Q161" s="257">
        <v>0.21887999999999999</v>
      </c>
    </row>
    <row r="162" spans="1:17" x14ac:dyDescent="0.25">
      <c r="A162" s="233" t="s">
        <v>4578</v>
      </c>
      <c r="B162" s="206" t="s">
        <v>4463</v>
      </c>
      <c r="C162" s="206" t="s">
        <v>4465</v>
      </c>
      <c r="D162" s="206" t="s">
        <v>239</v>
      </c>
      <c r="E162" s="206" t="s">
        <v>240</v>
      </c>
      <c r="F162" s="207">
        <v>190</v>
      </c>
      <c r="G162" s="206" t="s">
        <v>237</v>
      </c>
      <c r="H162" s="206" t="s">
        <v>238</v>
      </c>
      <c r="I162" s="207">
        <v>190</v>
      </c>
      <c r="J162" s="236">
        <v>138528</v>
      </c>
      <c r="K162" s="236">
        <v>126720</v>
      </c>
      <c r="L162" s="236"/>
      <c r="M162" s="236">
        <v>11808</v>
      </c>
      <c r="N162" s="257">
        <v>26.320319999999999</v>
      </c>
      <c r="O162" s="257">
        <v>24.076799999999999</v>
      </c>
      <c r="P162" s="257">
        <v>0</v>
      </c>
      <c r="Q162" s="257">
        <v>2.2435200000000002</v>
      </c>
    </row>
    <row r="163" spans="1:17" x14ac:dyDescent="0.25">
      <c r="A163" s="233" t="s">
        <v>4579</v>
      </c>
      <c r="B163" s="206" t="s">
        <v>4463</v>
      </c>
      <c r="C163" s="206" t="s">
        <v>4465</v>
      </c>
      <c r="D163" s="206" t="s">
        <v>239</v>
      </c>
      <c r="E163" s="206" t="s">
        <v>240</v>
      </c>
      <c r="F163" s="207">
        <v>190</v>
      </c>
      <c r="G163" s="206" t="s">
        <v>237</v>
      </c>
      <c r="H163" s="206" t="s">
        <v>238</v>
      </c>
      <c r="I163" s="207">
        <v>190</v>
      </c>
      <c r="J163" s="236">
        <v>103896</v>
      </c>
      <c r="K163" s="236">
        <v>100320</v>
      </c>
      <c r="L163" s="236"/>
      <c r="M163" s="236">
        <v>3576</v>
      </c>
      <c r="N163" s="257">
        <v>19.74024</v>
      </c>
      <c r="O163" s="257">
        <v>19.0608</v>
      </c>
      <c r="P163" s="257">
        <v>0</v>
      </c>
      <c r="Q163" s="257">
        <v>0.67944000000000004</v>
      </c>
    </row>
    <row r="164" spans="1:17" x14ac:dyDescent="0.25">
      <c r="A164" s="233" t="s">
        <v>4580</v>
      </c>
      <c r="B164" s="206" t="s">
        <v>4463</v>
      </c>
      <c r="C164" s="206" t="s">
        <v>4465</v>
      </c>
      <c r="D164" s="206" t="s">
        <v>239</v>
      </c>
      <c r="E164" s="206" t="s">
        <v>240</v>
      </c>
      <c r="F164" s="207">
        <v>190</v>
      </c>
      <c r="G164" s="206" t="s">
        <v>237</v>
      </c>
      <c r="H164" s="206" t="s">
        <v>238</v>
      </c>
      <c r="I164" s="207">
        <v>190</v>
      </c>
      <c r="J164" s="236">
        <v>71928</v>
      </c>
      <c r="K164" s="236">
        <v>71280</v>
      </c>
      <c r="L164" s="236"/>
      <c r="M164" s="236">
        <v>648</v>
      </c>
      <c r="N164" s="257">
        <v>13.666320000000001</v>
      </c>
      <c r="O164" s="257">
        <v>13.543200000000001</v>
      </c>
      <c r="P164" s="257">
        <v>0</v>
      </c>
      <c r="Q164" s="257">
        <v>0.12311999999999999</v>
      </c>
    </row>
    <row r="165" spans="1:17" x14ac:dyDescent="0.25">
      <c r="A165" s="233" t="s">
        <v>4581</v>
      </c>
      <c r="B165" s="206" t="s">
        <v>4463</v>
      </c>
      <c r="C165" s="206" t="s">
        <v>4465</v>
      </c>
      <c r="D165" s="206" t="s">
        <v>323</v>
      </c>
      <c r="E165" s="206" t="s">
        <v>324</v>
      </c>
      <c r="F165" s="207">
        <v>116</v>
      </c>
      <c r="G165" s="206" t="s">
        <v>319</v>
      </c>
      <c r="H165" s="206" t="s">
        <v>320</v>
      </c>
      <c r="I165" s="207">
        <v>116</v>
      </c>
      <c r="J165" s="236">
        <v>81840</v>
      </c>
      <c r="K165" s="236">
        <v>80640</v>
      </c>
      <c r="L165" s="236"/>
      <c r="M165" s="236">
        <v>1200</v>
      </c>
      <c r="N165" s="257">
        <v>9.4525199999999998</v>
      </c>
      <c r="O165" s="257">
        <v>9.3139199999999995</v>
      </c>
      <c r="P165" s="257">
        <v>0</v>
      </c>
      <c r="Q165" s="257">
        <v>0.1386</v>
      </c>
    </row>
    <row r="166" spans="1:17" x14ac:dyDescent="0.25">
      <c r="A166" s="233" t="s">
        <v>4420</v>
      </c>
      <c r="B166" s="206" t="s">
        <v>4463</v>
      </c>
      <c r="C166" s="206" t="s">
        <v>4465</v>
      </c>
      <c r="D166" s="206" t="s">
        <v>323</v>
      </c>
      <c r="E166" s="206" t="s">
        <v>324</v>
      </c>
      <c r="F166" s="207">
        <v>116</v>
      </c>
      <c r="G166" s="206" t="s">
        <v>319</v>
      </c>
      <c r="H166" s="206" t="s">
        <v>320</v>
      </c>
      <c r="I166" s="207">
        <v>116</v>
      </c>
      <c r="J166" s="236">
        <v>81840</v>
      </c>
      <c r="K166" s="236">
        <v>80640</v>
      </c>
      <c r="L166" s="236"/>
      <c r="M166" s="236">
        <v>1200</v>
      </c>
      <c r="N166" s="257">
        <v>9.4525199999999998</v>
      </c>
      <c r="O166" s="257">
        <v>9.3139199999999995</v>
      </c>
      <c r="P166" s="257">
        <v>0</v>
      </c>
      <c r="Q166" s="257">
        <v>0.1386</v>
      </c>
    </row>
    <row r="167" spans="1:17" x14ac:dyDescent="0.25">
      <c r="A167" s="233" t="s">
        <v>4422</v>
      </c>
      <c r="B167" s="206" t="s">
        <v>4463</v>
      </c>
      <c r="C167" s="206" t="s">
        <v>4465</v>
      </c>
      <c r="D167" s="206" t="s">
        <v>323</v>
      </c>
      <c r="E167" s="206" t="s">
        <v>324</v>
      </c>
      <c r="F167" s="207">
        <v>116</v>
      </c>
      <c r="G167" s="206" t="s">
        <v>319</v>
      </c>
      <c r="H167" s="206" t="s">
        <v>320</v>
      </c>
      <c r="I167" s="207">
        <v>116</v>
      </c>
      <c r="J167" s="236">
        <v>81840</v>
      </c>
      <c r="K167" s="236">
        <v>80640</v>
      </c>
      <c r="L167" s="236"/>
      <c r="M167" s="236">
        <v>1200</v>
      </c>
      <c r="N167" s="257">
        <v>9.4525199999999998</v>
      </c>
      <c r="O167" s="257">
        <v>9.3139199999999995</v>
      </c>
      <c r="P167" s="257">
        <v>0</v>
      </c>
      <c r="Q167" s="257">
        <v>0.1386</v>
      </c>
    </row>
    <row r="168" spans="1:17" x14ac:dyDescent="0.25">
      <c r="A168" s="233" t="s">
        <v>4582</v>
      </c>
      <c r="B168" s="206" t="s">
        <v>4463</v>
      </c>
      <c r="C168" s="206" t="s">
        <v>4465</v>
      </c>
      <c r="D168" s="206" t="s">
        <v>323</v>
      </c>
      <c r="E168" s="206" t="s">
        <v>324</v>
      </c>
      <c r="F168" s="207">
        <v>116</v>
      </c>
      <c r="G168" s="206" t="s">
        <v>319</v>
      </c>
      <c r="H168" s="206" t="s">
        <v>320</v>
      </c>
      <c r="I168" s="207">
        <v>116</v>
      </c>
      <c r="J168" s="236">
        <v>81840</v>
      </c>
      <c r="K168" s="236">
        <v>80640</v>
      </c>
      <c r="L168" s="236"/>
      <c r="M168" s="236">
        <v>1200</v>
      </c>
      <c r="N168" s="257">
        <v>9.4525199999999998</v>
      </c>
      <c r="O168" s="257">
        <v>9.3139199999999995</v>
      </c>
      <c r="P168" s="257">
        <v>0</v>
      </c>
      <c r="Q168" s="257">
        <v>0.1386</v>
      </c>
    </row>
    <row r="169" spans="1:17" x14ac:dyDescent="0.25">
      <c r="A169" s="233" t="s">
        <v>4583</v>
      </c>
      <c r="B169" s="206" t="s">
        <v>4463</v>
      </c>
      <c r="C169" s="206" t="s">
        <v>4465</v>
      </c>
      <c r="D169" s="206" t="s">
        <v>323</v>
      </c>
      <c r="E169" s="206" t="s">
        <v>324</v>
      </c>
      <c r="F169" s="207">
        <v>116</v>
      </c>
      <c r="G169" s="206" t="s">
        <v>319</v>
      </c>
      <c r="H169" s="206" t="s">
        <v>320</v>
      </c>
      <c r="I169" s="207">
        <v>116</v>
      </c>
      <c r="J169" s="236">
        <v>81840</v>
      </c>
      <c r="K169" s="236">
        <v>80640</v>
      </c>
      <c r="L169" s="236"/>
      <c r="M169" s="236">
        <v>1200</v>
      </c>
      <c r="N169" s="257">
        <v>9.4525199999999998</v>
      </c>
      <c r="O169" s="257">
        <v>9.3139199999999995</v>
      </c>
      <c r="P169" s="257">
        <v>0</v>
      </c>
      <c r="Q169" s="257">
        <v>0.1386</v>
      </c>
    </row>
    <row r="170" spans="1:17" x14ac:dyDescent="0.25">
      <c r="A170" s="233" t="s">
        <v>4424</v>
      </c>
      <c r="B170" s="206" t="s">
        <v>4463</v>
      </c>
      <c r="C170" s="206" t="s">
        <v>4465</v>
      </c>
      <c r="D170" s="206" t="s">
        <v>323</v>
      </c>
      <c r="E170" s="206" t="s">
        <v>324</v>
      </c>
      <c r="F170" s="207">
        <v>116</v>
      </c>
      <c r="G170" s="206" t="s">
        <v>319</v>
      </c>
      <c r="H170" s="206" t="s">
        <v>320</v>
      </c>
      <c r="I170" s="207">
        <v>116</v>
      </c>
      <c r="J170" s="236">
        <v>66960</v>
      </c>
      <c r="K170" s="236">
        <v>64512</v>
      </c>
      <c r="L170" s="236"/>
      <c r="M170" s="236">
        <v>2448</v>
      </c>
      <c r="N170" s="257">
        <v>7.7338800000000001</v>
      </c>
      <c r="O170" s="257">
        <v>7.451136</v>
      </c>
      <c r="P170" s="257">
        <v>0</v>
      </c>
      <c r="Q170" s="257">
        <v>0.282744</v>
      </c>
    </row>
    <row r="171" spans="1:17" x14ac:dyDescent="0.25">
      <c r="A171" s="233" t="s">
        <v>4584</v>
      </c>
      <c r="B171" s="206" t="s">
        <v>4463</v>
      </c>
      <c r="C171" s="206" t="s">
        <v>4465</v>
      </c>
      <c r="D171" s="206" t="s">
        <v>323</v>
      </c>
      <c r="E171" s="206" t="s">
        <v>324</v>
      </c>
      <c r="F171" s="207">
        <v>116</v>
      </c>
      <c r="G171" s="206" t="s">
        <v>319</v>
      </c>
      <c r="H171" s="206" t="s">
        <v>320</v>
      </c>
      <c r="I171" s="207">
        <v>116</v>
      </c>
      <c r="J171" s="236">
        <v>29760</v>
      </c>
      <c r="K171" s="236">
        <v>32256</v>
      </c>
      <c r="L171" s="236"/>
      <c r="M171" s="236">
        <v>-2496</v>
      </c>
      <c r="N171" s="257">
        <v>3.4372799999999999</v>
      </c>
      <c r="O171" s="257">
        <v>3.725568</v>
      </c>
      <c r="P171" s="257">
        <v>0</v>
      </c>
      <c r="Q171" s="257">
        <v>-0.28828799999999999</v>
      </c>
    </row>
    <row r="172" spans="1:17" x14ac:dyDescent="0.25">
      <c r="A172" s="233" t="s">
        <v>4585</v>
      </c>
      <c r="B172" s="206" t="s">
        <v>4463</v>
      </c>
      <c r="C172" s="206" t="s">
        <v>4465</v>
      </c>
      <c r="D172" s="206" t="s">
        <v>323</v>
      </c>
      <c r="E172" s="206" t="s">
        <v>324</v>
      </c>
      <c r="F172" s="207">
        <v>116</v>
      </c>
      <c r="G172" s="206" t="s">
        <v>319</v>
      </c>
      <c r="H172" s="206" t="s">
        <v>320</v>
      </c>
      <c r="I172" s="207">
        <v>116</v>
      </c>
      <c r="J172" s="236">
        <v>74400</v>
      </c>
      <c r="K172" s="236">
        <v>72576</v>
      </c>
      <c r="L172" s="236"/>
      <c r="M172" s="236">
        <v>1824</v>
      </c>
      <c r="N172" s="257">
        <v>8.5931999999999995</v>
      </c>
      <c r="O172" s="257">
        <v>8.3825280000000006</v>
      </c>
      <c r="P172" s="257">
        <v>0</v>
      </c>
      <c r="Q172" s="257">
        <v>0.210672</v>
      </c>
    </row>
    <row r="173" spans="1:17" x14ac:dyDescent="0.25">
      <c r="A173" s="233" t="s">
        <v>4586</v>
      </c>
      <c r="B173" s="206" t="s">
        <v>4463</v>
      </c>
      <c r="C173" s="206" t="s">
        <v>4465</v>
      </c>
      <c r="D173" s="206" t="s">
        <v>323</v>
      </c>
      <c r="E173" s="206" t="s">
        <v>324</v>
      </c>
      <c r="F173" s="207">
        <v>116</v>
      </c>
      <c r="G173" s="206" t="s">
        <v>319</v>
      </c>
      <c r="H173" s="206" t="s">
        <v>320</v>
      </c>
      <c r="I173" s="207">
        <v>116</v>
      </c>
      <c r="J173" s="236">
        <v>74400</v>
      </c>
      <c r="K173" s="236">
        <v>72576</v>
      </c>
      <c r="L173" s="236"/>
      <c r="M173" s="236">
        <v>1824</v>
      </c>
      <c r="N173" s="257">
        <v>8.5931999999999995</v>
      </c>
      <c r="O173" s="257">
        <v>8.3825280000000006</v>
      </c>
      <c r="P173" s="257">
        <v>0</v>
      </c>
      <c r="Q173" s="257">
        <v>0.210672</v>
      </c>
    </row>
    <row r="174" spans="1:17" x14ac:dyDescent="0.25">
      <c r="A174" s="233" t="s">
        <v>4437</v>
      </c>
      <c r="B174" s="206" t="s">
        <v>4463</v>
      </c>
      <c r="C174" s="206" t="s">
        <v>4465</v>
      </c>
      <c r="D174" s="206" t="s">
        <v>365</v>
      </c>
      <c r="E174" s="206" t="s">
        <v>366</v>
      </c>
      <c r="F174" s="207">
        <v>160</v>
      </c>
      <c r="G174" s="206" t="s">
        <v>369</v>
      </c>
      <c r="H174" s="206" t="s">
        <v>370</v>
      </c>
      <c r="I174" s="207">
        <v>160</v>
      </c>
      <c r="J174" s="236">
        <v>40960</v>
      </c>
      <c r="K174" s="236">
        <v>38912</v>
      </c>
      <c r="L174" s="236"/>
      <c r="M174" s="236">
        <v>2048</v>
      </c>
      <c r="N174" s="257">
        <v>6.5536000000000003</v>
      </c>
      <c r="O174" s="257">
        <v>6.2259200000000003</v>
      </c>
      <c r="P174" s="257">
        <v>0</v>
      </c>
      <c r="Q174" s="257">
        <v>0.32768000000000003</v>
      </c>
    </row>
    <row r="175" spans="1:17" x14ac:dyDescent="0.25">
      <c r="A175" s="233" t="s">
        <v>4587</v>
      </c>
      <c r="B175" s="206" t="s">
        <v>4463</v>
      </c>
      <c r="C175" s="206" t="s">
        <v>4465</v>
      </c>
      <c r="D175" s="206" t="s">
        <v>365</v>
      </c>
      <c r="E175" s="206" t="s">
        <v>366</v>
      </c>
      <c r="F175" s="207">
        <v>160</v>
      </c>
      <c r="G175" s="206" t="s">
        <v>369</v>
      </c>
      <c r="H175" s="206" t="s">
        <v>370</v>
      </c>
      <c r="I175" s="207">
        <v>160</v>
      </c>
      <c r="J175" s="236">
        <v>30720</v>
      </c>
      <c r="K175" s="236">
        <v>19456</v>
      </c>
      <c r="L175" s="236"/>
      <c r="M175" s="236">
        <v>11264</v>
      </c>
      <c r="N175" s="257">
        <v>4.9151999999999996</v>
      </c>
      <c r="O175" s="257">
        <v>3.1129600000000002</v>
      </c>
      <c r="P175" s="257">
        <v>0</v>
      </c>
      <c r="Q175" s="257">
        <v>1.8022400000000001</v>
      </c>
    </row>
    <row r="176" spans="1:17" x14ac:dyDescent="0.25">
      <c r="A176" s="233" t="s">
        <v>4588</v>
      </c>
      <c r="B176" s="206" t="s">
        <v>4463</v>
      </c>
      <c r="C176" s="206" t="s">
        <v>4465</v>
      </c>
      <c r="D176" s="206" t="s">
        <v>509</v>
      </c>
      <c r="E176" s="206" t="s">
        <v>510</v>
      </c>
      <c r="F176" s="207">
        <v>225</v>
      </c>
      <c r="G176" s="206" t="s">
        <v>511</v>
      </c>
      <c r="H176" s="206" t="s">
        <v>512</v>
      </c>
      <c r="I176" s="207">
        <v>225</v>
      </c>
      <c r="J176" s="236">
        <v>160839</v>
      </c>
      <c r="K176" s="236">
        <v>154880</v>
      </c>
      <c r="L176" s="236"/>
      <c r="M176" s="236">
        <v>5959</v>
      </c>
      <c r="N176" s="257">
        <v>36.188775</v>
      </c>
      <c r="O176" s="257">
        <v>34.847999999999999</v>
      </c>
      <c r="P176" s="257">
        <v>0</v>
      </c>
      <c r="Q176" s="257">
        <v>1.3407750000000001</v>
      </c>
    </row>
    <row r="177" spans="1:17" x14ac:dyDescent="0.25">
      <c r="A177" s="258"/>
      <c r="B177" s="259" t="s">
        <v>1200</v>
      </c>
      <c r="C177" s="259" t="s">
        <v>800</v>
      </c>
      <c r="D177" s="259" t="s">
        <v>800</v>
      </c>
      <c r="E177" s="259" t="s">
        <v>800</v>
      </c>
      <c r="F177" s="260">
        <v>30617.62</v>
      </c>
      <c r="G177" s="259" t="s">
        <v>800</v>
      </c>
      <c r="H177" s="259" t="s">
        <v>800</v>
      </c>
      <c r="I177" s="260">
        <v>38175.449999999997</v>
      </c>
      <c r="J177" s="261">
        <v>11733819</v>
      </c>
      <c r="K177" s="261">
        <v>11685260</v>
      </c>
      <c r="L177" s="261"/>
      <c r="M177" s="261">
        <v>48559</v>
      </c>
      <c r="N177" s="262">
        <v>2281.2779810000002</v>
      </c>
      <c r="O177" s="262">
        <v>2238.9842199999998</v>
      </c>
      <c r="P177" s="262">
        <v>0</v>
      </c>
      <c r="Q177" s="262">
        <v>42.293761000000003</v>
      </c>
    </row>
    <row r="178" spans="1:17" x14ac:dyDescent="0.25">
      <c r="A178" s="263" t="s">
        <v>1201</v>
      </c>
      <c r="B178" s="264" t="s">
        <v>800</v>
      </c>
      <c r="C178" s="264" t="s">
        <v>800</v>
      </c>
      <c r="D178" s="264" t="s">
        <v>800</v>
      </c>
      <c r="E178" s="264" t="s">
        <v>800</v>
      </c>
      <c r="F178" s="265">
        <v>30617.62</v>
      </c>
      <c r="G178" s="264" t="s">
        <v>800</v>
      </c>
      <c r="H178" s="264" t="s">
        <v>800</v>
      </c>
      <c r="I178" s="265">
        <v>38175.449999999997</v>
      </c>
      <c r="J178" s="266">
        <v>11733819</v>
      </c>
      <c r="K178" s="266">
        <v>11685260</v>
      </c>
      <c r="L178" s="266"/>
      <c r="M178" s="266">
        <v>48559</v>
      </c>
      <c r="N178" s="267">
        <v>2281.2779810000002</v>
      </c>
      <c r="O178" s="267">
        <v>2238.9842199999998</v>
      </c>
      <c r="P178" s="267">
        <v>0</v>
      </c>
      <c r="Q178" s="267">
        <v>42.293761000000003</v>
      </c>
    </row>
    <row r="179" spans="1:17" x14ac:dyDescent="0.25">
      <c r="A179" s="238"/>
      <c r="B179" s="210" t="s">
        <v>800</v>
      </c>
      <c r="C179" s="210" t="s">
        <v>800</v>
      </c>
      <c r="D179" s="210" t="s">
        <v>800</v>
      </c>
      <c r="E179" s="210" t="s">
        <v>800</v>
      </c>
      <c r="F179" s="211"/>
      <c r="G179" s="210" t="s">
        <v>800</v>
      </c>
      <c r="H179" s="210" t="s">
        <v>800</v>
      </c>
      <c r="I179" s="211"/>
      <c r="J179" s="240"/>
      <c r="K179" s="240"/>
      <c r="L179" s="240"/>
      <c r="M179" s="240"/>
      <c r="N179" s="268"/>
      <c r="O179" s="268"/>
      <c r="P179" s="268"/>
      <c r="Q179" s="268"/>
    </row>
  </sheetData>
  <mergeCells count="1">
    <mergeCell ref="A1:Q1"/>
  </mergeCells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8326A-2FD4-45EE-9B05-774C73AA1FE6}">
  <dimension ref="A1:L186"/>
  <sheetViews>
    <sheetView topLeftCell="A163" workbookViewId="0">
      <selection activeCell="E180" sqref="E180"/>
    </sheetView>
  </sheetViews>
  <sheetFormatPr defaultRowHeight="15" x14ac:dyDescent="0.25"/>
  <cols>
    <col min="1" max="1" width="8.7109375" customWidth="1"/>
    <col min="2" max="2" width="26" customWidth="1"/>
    <col min="3" max="3" width="14.7109375" customWidth="1"/>
    <col min="4" max="4" width="23.7109375" customWidth="1"/>
    <col min="5" max="5" width="44" customWidth="1"/>
    <col min="6" max="6" width="18.7109375" customWidth="1"/>
    <col min="7" max="7" width="14.7109375" customWidth="1"/>
    <col min="8" max="8" width="19.42578125" customWidth="1"/>
    <col min="9" max="9" width="13.85546875" customWidth="1"/>
    <col min="10" max="10" width="19.42578125" customWidth="1"/>
    <col min="11" max="11" width="22.5703125" customWidth="1"/>
    <col min="12" max="12" width="21.140625" customWidth="1"/>
  </cols>
  <sheetData>
    <row r="1" spans="1:12" x14ac:dyDescent="0.25">
      <c r="A1" s="379" t="s">
        <v>4324</v>
      </c>
      <c r="B1" s="379"/>
      <c r="C1" s="379"/>
      <c r="D1" s="379"/>
      <c r="E1" s="379"/>
      <c r="F1" s="379"/>
      <c r="G1" s="379"/>
      <c r="H1" s="379"/>
      <c r="I1" s="379"/>
      <c r="J1" s="379"/>
      <c r="K1" s="379"/>
      <c r="L1" s="379"/>
    </row>
    <row r="2" spans="1:12" x14ac:dyDescent="0.25">
      <c r="A2" s="380" t="s">
        <v>4325</v>
      </c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</row>
    <row r="3" spans="1:12" x14ac:dyDescent="0.25">
      <c r="A3" s="189" t="s">
        <v>4326</v>
      </c>
      <c r="B3" s="189" t="s">
        <v>4327</v>
      </c>
      <c r="C3" s="189" t="s">
        <v>4328</v>
      </c>
      <c r="D3" s="189" t="s">
        <v>4329</v>
      </c>
      <c r="E3" s="189" t="s">
        <v>4330</v>
      </c>
      <c r="F3" s="189" t="s">
        <v>4331</v>
      </c>
      <c r="G3" s="189" t="s">
        <v>4332</v>
      </c>
      <c r="H3" s="189" t="s">
        <v>4333</v>
      </c>
      <c r="I3" s="189" t="s">
        <v>4334</v>
      </c>
      <c r="J3" s="189" t="s">
        <v>4335</v>
      </c>
      <c r="K3" s="189" t="s">
        <v>4336</v>
      </c>
      <c r="L3" s="189" t="s">
        <v>4337</v>
      </c>
    </row>
    <row r="4" spans="1:12" x14ac:dyDescent="0.25">
      <c r="A4" s="228"/>
      <c r="B4" s="229" t="s">
        <v>4338</v>
      </c>
      <c r="C4" s="229" t="s">
        <v>800</v>
      </c>
      <c r="D4" s="229" t="s">
        <v>800</v>
      </c>
      <c r="E4" s="229" t="s">
        <v>800</v>
      </c>
      <c r="F4" s="230"/>
      <c r="G4" s="231"/>
      <c r="H4" s="232"/>
      <c r="I4" s="231"/>
      <c r="J4" s="232"/>
      <c r="K4" s="231"/>
      <c r="L4" s="232"/>
    </row>
    <row r="5" spans="1:12" x14ac:dyDescent="0.25">
      <c r="A5" s="233" t="s">
        <v>4339</v>
      </c>
      <c r="B5" s="206" t="s">
        <v>4338</v>
      </c>
      <c r="C5" s="234" t="s">
        <v>4340</v>
      </c>
      <c r="D5" s="206" t="s">
        <v>699</v>
      </c>
      <c r="E5" s="206" t="s">
        <v>700</v>
      </c>
      <c r="F5" s="235">
        <v>190</v>
      </c>
      <c r="G5" s="236">
        <v>72000</v>
      </c>
      <c r="H5" s="215">
        <v>13.68</v>
      </c>
      <c r="I5" s="236"/>
      <c r="J5" s="215">
        <v>0</v>
      </c>
      <c r="K5" s="236">
        <v>72000</v>
      </c>
      <c r="L5" s="215">
        <v>13.68</v>
      </c>
    </row>
    <row r="6" spans="1:12" x14ac:dyDescent="0.25">
      <c r="A6" s="233" t="s">
        <v>4339</v>
      </c>
      <c r="B6" s="206" t="s">
        <v>4338</v>
      </c>
      <c r="C6" s="237" t="s">
        <v>4341</v>
      </c>
      <c r="D6" s="206" t="s">
        <v>707</v>
      </c>
      <c r="E6" s="206" t="s">
        <v>708</v>
      </c>
      <c r="F6" s="235">
        <v>190</v>
      </c>
      <c r="G6" s="236">
        <v>68000</v>
      </c>
      <c r="H6" s="215">
        <v>12.92</v>
      </c>
      <c r="I6" s="236">
        <v>4000</v>
      </c>
      <c r="J6" s="215">
        <v>0.76</v>
      </c>
      <c r="K6" s="236">
        <v>72000</v>
      </c>
      <c r="L6" s="215">
        <v>13.68</v>
      </c>
    </row>
    <row r="7" spans="1:12" x14ac:dyDescent="0.25">
      <c r="A7" s="228"/>
      <c r="B7" s="229" t="s">
        <v>4342</v>
      </c>
      <c r="C7" s="229" t="s">
        <v>800</v>
      </c>
      <c r="D7" s="229" t="s">
        <v>800</v>
      </c>
      <c r="E7" s="229" t="s">
        <v>800</v>
      </c>
      <c r="F7" s="230"/>
      <c r="G7" s="231"/>
      <c r="H7" s="232"/>
      <c r="I7" s="231"/>
      <c r="J7" s="232"/>
      <c r="K7" s="231"/>
      <c r="L7" s="232"/>
    </row>
    <row r="8" spans="1:12" x14ac:dyDescent="0.25">
      <c r="A8" s="233" t="s">
        <v>4343</v>
      </c>
      <c r="B8" s="206" t="s">
        <v>4342</v>
      </c>
      <c r="C8" s="234" t="s">
        <v>4340</v>
      </c>
      <c r="D8" s="206" t="s">
        <v>699</v>
      </c>
      <c r="E8" s="206" t="s">
        <v>700</v>
      </c>
      <c r="F8" s="235">
        <v>190</v>
      </c>
      <c r="G8" s="236">
        <v>108000</v>
      </c>
      <c r="H8" s="215">
        <v>20.52</v>
      </c>
      <c r="I8" s="236"/>
      <c r="J8" s="215">
        <v>0</v>
      </c>
      <c r="K8" s="236">
        <v>108000</v>
      </c>
      <c r="L8" s="215">
        <v>20.52</v>
      </c>
    </row>
    <row r="9" spans="1:12" x14ac:dyDescent="0.25">
      <c r="A9" s="233" t="s">
        <v>4343</v>
      </c>
      <c r="B9" s="206" t="s">
        <v>4342</v>
      </c>
      <c r="C9" s="237" t="s">
        <v>4341</v>
      </c>
      <c r="D9" s="206" t="s">
        <v>707</v>
      </c>
      <c r="E9" s="206" t="s">
        <v>708</v>
      </c>
      <c r="F9" s="235">
        <v>190</v>
      </c>
      <c r="G9" s="236">
        <v>108000</v>
      </c>
      <c r="H9" s="215">
        <v>20.52</v>
      </c>
      <c r="I9" s="236"/>
      <c r="J9" s="215">
        <v>0</v>
      </c>
      <c r="K9" s="236">
        <v>108000</v>
      </c>
      <c r="L9" s="215">
        <v>20.52</v>
      </c>
    </row>
    <row r="10" spans="1:12" x14ac:dyDescent="0.25">
      <c r="A10" s="228"/>
      <c r="B10" s="229" t="s">
        <v>4344</v>
      </c>
      <c r="C10" s="229" t="s">
        <v>800</v>
      </c>
      <c r="D10" s="229" t="s">
        <v>800</v>
      </c>
      <c r="E10" s="229" t="s">
        <v>800</v>
      </c>
      <c r="F10" s="230"/>
      <c r="G10" s="231"/>
      <c r="H10" s="232"/>
      <c r="I10" s="231"/>
      <c r="J10" s="232"/>
      <c r="K10" s="231"/>
      <c r="L10" s="232"/>
    </row>
    <row r="11" spans="1:12" x14ac:dyDescent="0.25">
      <c r="A11" s="233" t="s">
        <v>4345</v>
      </c>
      <c r="B11" s="206" t="s">
        <v>4344</v>
      </c>
      <c r="C11" s="234" t="s">
        <v>4340</v>
      </c>
      <c r="D11" s="206" t="s">
        <v>699</v>
      </c>
      <c r="E11" s="206" t="s">
        <v>700</v>
      </c>
      <c r="F11" s="235">
        <v>190</v>
      </c>
      <c r="G11" s="236">
        <v>124000</v>
      </c>
      <c r="H11" s="215">
        <v>23.56</v>
      </c>
      <c r="I11" s="236"/>
      <c r="J11" s="215">
        <v>0</v>
      </c>
      <c r="K11" s="236">
        <v>124000</v>
      </c>
      <c r="L11" s="215">
        <v>23.56</v>
      </c>
    </row>
    <row r="12" spans="1:12" x14ac:dyDescent="0.25">
      <c r="A12" s="233" t="s">
        <v>4345</v>
      </c>
      <c r="B12" s="206" t="s">
        <v>4344</v>
      </c>
      <c r="C12" s="237" t="s">
        <v>4341</v>
      </c>
      <c r="D12" s="206" t="s">
        <v>707</v>
      </c>
      <c r="E12" s="206" t="s">
        <v>708</v>
      </c>
      <c r="F12" s="235">
        <v>190</v>
      </c>
      <c r="G12" s="236">
        <v>108000</v>
      </c>
      <c r="H12" s="215">
        <v>20.52</v>
      </c>
      <c r="I12" s="236">
        <v>16000</v>
      </c>
      <c r="J12" s="215">
        <v>3.04</v>
      </c>
      <c r="K12" s="236">
        <v>124000</v>
      </c>
      <c r="L12" s="215">
        <v>23.56</v>
      </c>
    </row>
    <row r="13" spans="1:12" x14ac:dyDescent="0.25">
      <c r="A13" s="228"/>
      <c r="B13" s="229" t="s">
        <v>4346</v>
      </c>
      <c r="C13" s="229" t="s">
        <v>800</v>
      </c>
      <c r="D13" s="229" t="s">
        <v>800</v>
      </c>
      <c r="E13" s="229" t="s">
        <v>800</v>
      </c>
      <c r="F13" s="230"/>
      <c r="G13" s="231"/>
      <c r="H13" s="232"/>
      <c r="I13" s="231"/>
      <c r="J13" s="232"/>
      <c r="K13" s="231"/>
      <c r="L13" s="232"/>
    </row>
    <row r="14" spans="1:12" x14ac:dyDescent="0.25">
      <c r="A14" s="233" t="s">
        <v>4347</v>
      </c>
      <c r="B14" s="206" t="s">
        <v>4346</v>
      </c>
      <c r="C14" s="234" t="s">
        <v>4340</v>
      </c>
      <c r="D14" s="206" t="s">
        <v>699</v>
      </c>
      <c r="E14" s="206" t="s">
        <v>700</v>
      </c>
      <c r="F14" s="235">
        <v>190</v>
      </c>
      <c r="G14" s="236">
        <v>80000</v>
      </c>
      <c r="H14" s="215">
        <v>15.2</v>
      </c>
      <c r="I14" s="236"/>
      <c r="J14" s="215">
        <v>0</v>
      </c>
      <c r="K14" s="236">
        <v>80000</v>
      </c>
      <c r="L14" s="215">
        <v>15.2</v>
      </c>
    </row>
    <row r="15" spans="1:12" x14ac:dyDescent="0.25">
      <c r="A15" s="233" t="s">
        <v>4347</v>
      </c>
      <c r="B15" s="206" t="s">
        <v>4346</v>
      </c>
      <c r="C15" s="237" t="s">
        <v>4341</v>
      </c>
      <c r="D15" s="206" t="s">
        <v>707</v>
      </c>
      <c r="E15" s="206" t="s">
        <v>708</v>
      </c>
      <c r="F15" s="235">
        <v>190</v>
      </c>
      <c r="G15" s="236">
        <v>80000</v>
      </c>
      <c r="H15" s="215">
        <v>15.2</v>
      </c>
      <c r="I15" s="236"/>
      <c r="J15" s="215">
        <v>0</v>
      </c>
      <c r="K15" s="236">
        <v>80000</v>
      </c>
      <c r="L15" s="215">
        <v>15.2</v>
      </c>
    </row>
    <row r="16" spans="1:12" x14ac:dyDescent="0.25">
      <c r="A16" s="228"/>
      <c r="B16" s="229" t="s">
        <v>4348</v>
      </c>
      <c r="C16" s="229" t="s">
        <v>800</v>
      </c>
      <c r="D16" s="229" t="s">
        <v>800</v>
      </c>
      <c r="E16" s="229" t="s">
        <v>800</v>
      </c>
      <c r="F16" s="230"/>
      <c r="G16" s="231"/>
      <c r="H16" s="232"/>
      <c r="I16" s="231"/>
      <c r="J16" s="232"/>
      <c r="K16" s="231"/>
      <c r="L16" s="232"/>
    </row>
    <row r="17" spans="1:12" x14ac:dyDescent="0.25">
      <c r="A17" s="233" t="s">
        <v>4349</v>
      </c>
      <c r="B17" s="206" t="s">
        <v>4348</v>
      </c>
      <c r="C17" s="234" t="s">
        <v>4340</v>
      </c>
      <c r="D17" s="206" t="s">
        <v>699</v>
      </c>
      <c r="E17" s="206" t="s">
        <v>700</v>
      </c>
      <c r="F17" s="235">
        <v>190</v>
      </c>
      <c r="G17" s="236">
        <v>96000</v>
      </c>
      <c r="H17" s="215">
        <v>18.239999999999998</v>
      </c>
      <c r="I17" s="236"/>
      <c r="J17" s="215">
        <v>0</v>
      </c>
      <c r="K17" s="236">
        <v>96000</v>
      </c>
      <c r="L17" s="215">
        <v>18.239999999999998</v>
      </c>
    </row>
    <row r="18" spans="1:12" x14ac:dyDescent="0.25">
      <c r="A18" s="233" t="s">
        <v>4349</v>
      </c>
      <c r="B18" s="206" t="s">
        <v>4348</v>
      </c>
      <c r="C18" s="237" t="s">
        <v>4341</v>
      </c>
      <c r="D18" s="206" t="s">
        <v>707</v>
      </c>
      <c r="E18" s="206" t="s">
        <v>708</v>
      </c>
      <c r="F18" s="235">
        <v>190</v>
      </c>
      <c r="G18" s="236">
        <v>88000</v>
      </c>
      <c r="H18" s="215">
        <v>16.72</v>
      </c>
      <c r="I18" s="236">
        <v>8000</v>
      </c>
      <c r="J18" s="215">
        <v>1.52</v>
      </c>
      <c r="K18" s="236">
        <v>96000</v>
      </c>
      <c r="L18" s="215">
        <v>18.239999999999998</v>
      </c>
    </row>
    <row r="19" spans="1:12" x14ac:dyDescent="0.25">
      <c r="A19" s="228"/>
      <c r="B19" s="229" t="s">
        <v>4350</v>
      </c>
      <c r="C19" s="229" t="s">
        <v>800</v>
      </c>
      <c r="D19" s="229" t="s">
        <v>800</v>
      </c>
      <c r="E19" s="229" t="s">
        <v>800</v>
      </c>
      <c r="F19" s="230"/>
      <c r="G19" s="231"/>
      <c r="H19" s="232"/>
      <c r="I19" s="231"/>
      <c r="J19" s="232"/>
      <c r="K19" s="231"/>
      <c r="L19" s="232"/>
    </row>
    <row r="20" spans="1:12" x14ac:dyDescent="0.25">
      <c r="A20" s="233" t="s">
        <v>4351</v>
      </c>
      <c r="B20" s="206" t="s">
        <v>4350</v>
      </c>
      <c r="C20" s="234" t="s">
        <v>4340</v>
      </c>
      <c r="D20" s="206" t="s">
        <v>699</v>
      </c>
      <c r="E20" s="206" t="s">
        <v>700</v>
      </c>
      <c r="F20" s="235">
        <v>190</v>
      </c>
      <c r="G20" s="236">
        <v>192000</v>
      </c>
      <c r="H20" s="215">
        <v>36.479999999999997</v>
      </c>
      <c r="I20" s="236"/>
      <c r="J20" s="215">
        <v>0</v>
      </c>
      <c r="K20" s="236">
        <v>192000</v>
      </c>
      <c r="L20" s="215">
        <v>36.479999999999997</v>
      </c>
    </row>
    <row r="21" spans="1:12" x14ac:dyDescent="0.25">
      <c r="A21" s="233" t="s">
        <v>4351</v>
      </c>
      <c r="B21" s="206" t="s">
        <v>4350</v>
      </c>
      <c r="C21" s="237" t="s">
        <v>4341</v>
      </c>
      <c r="D21" s="206" t="s">
        <v>707</v>
      </c>
      <c r="E21" s="206" t="s">
        <v>708</v>
      </c>
      <c r="F21" s="235">
        <v>190</v>
      </c>
      <c r="G21" s="236">
        <v>176000</v>
      </c>
      <c r="H21" s="215">
        <v>33.44</v>
      </c>
      <c r="I21" s="236">
        <v>16000</v>
      </c>
      <c r="J21" s="215">
        <v>3.04</v>
      </c>
      <c r="K21" s="236">
        <v>192000</v>
      </c>
      <c r="L21" s="215">
        <v>36.479999999999997</v>
      </c>
    </row>
    <row r="22" spans="1:12" x14ac:dyDescent="0.25">
      <c r="A22" s="228"/>
      <c r="B22" s="229" t="s">
        <v>4352</v>
      </c>
      <c r="C22" s="229" t="s">
        <v>800</v>
      </c>
      <c r="D22" s="229" t="s">
        <v>800</v>
      </c>
      <c r="E22" s="229" t="s">
        <v>800</v>
      </c>
      <c r="F22" s="230"/>
      <c r="G22" s="231"/>
      <c r="H22" s="232"/>
      <c r="I22" s="231"/>
      <c r="J22" s="232"/>
      <c r="K22" s="231"/>
      <c r="L22" s="232"/>
    </row>
    <row r="23" spans="1:12" x14ac:dyDescent="0.25">
      <c r="A23" s="233" t="s">
        <v>4353</v>
      </c>
      <c r="B23" s="206" t="s">
        <v>4352</v>
      </c>
      <c r="C23" s="234" t="s">
        <v>4340</v>
      </c>
      <c r="D23" s="206" t="s">
        <v>699</v>
      </c>
      <c r="E23" s="206" t="s">
        <v>700</v>
      </c>
      <c r="F23" s="235">
        <v>190</v>
      </c>
      <c r="G23" s="236">
        <v>100000</v>
      </c>
      <c r="H23" s="215">
        <v>19</v>
      </c>
      <c r="I23" s="236"/>
      <c r="J23" s="215">
        <v>0</v>
      </c>
      <c r="K23" s="236">
        <v>100000</v>
      </c>
      <c r="L23" s="215">
        <v>19</v>
      </c>
    </row>
    <row r="24" spans="1:12" x14ac:dyDescent="0.25">
      <c r="A24" s="233" t="s">
        <v>4353</v>
      </c>
      <c r="B24" s="206" t="s">
        <v>4352</v>
      </c>
      <c r="C24" s="237" t="s">
        <v>4341</v>
      </c>
      <c r="D24" s="206" t="s">
        <v>707</v>
      </c>
      <c r="E24" s="206" t="s">
        <v>708</v>
      </c>
      <c r="F24" s="235">
        <v>190</v>
      </c>
      <c r="G24" s="236">
        <v>96000</v>
      </c>
      <c r="H24" s="215">
        <v>18.239999999999998</v>
      </c>
      <c r="I24" s="236">
        <v>4000</v>
      </c>
      <c r="J24" s="215">
        <v>0.76</v>
      </c>
      <c r="K24" s="236">
        <v>100000</v>
      </c>
      <c r="L24" s="215">
        <v>19</v>
      </c>
    </row>
    <row r="25" spans="1:12" x14ac:dyDescent="0.25">
      <c r="A25" s="228"/>
      <c r="B25" s="229" t="s">
        <v>4354</v>
      </c>
      <c r="C25" s="229" t="s">
        <v>800</v>
      </c>
      <c r="D25" s="229" t="s">
        <v>800</v>
      </c>
      <c r="E25" s="229" t="s">
        <v>800</v>
      </c>
      <c r="F25" s="230"/>
      <c r="G25" s="231"/>
      <c r="H25" s="232"/>
      <c r="I25" s="231"/>
      <c r="J25" s="232"/>
      <c r="K25" s="231"/>
      <c r="L25" s="232"/>
    </row>
    <row r="26" spans="1:12" x14ac:dyDescent="0.25">
      <c r="A26" s="233" t="s">
        <v>4355</v>
      </c>
      <c r="B26" s="206" t="s">
        <v>4354</v>
      </c>
      <c r="C26" s="234" t="s">
        <v>4340</v>
      </c>
      <c r="D26" s="206" t="s">
        <v>699</v>
      </c>
      <c r="E26" s="206" t="s">
        <v>700</v>
      </c>
      <c r="F26" s="235">
        <v>190</v>
      </c>
      <c r="G26" s="236">
        <v>180000</v>
      </c>
      <c r="H26" s="215">
        <v>34.200000000000003</v>
      </c>
      <c r="I26" s="236"/>
      <c r="J26" s="215">
        <v>0</v>
      </c>
      <c r="K26" s="236">
        <v>180000</v>
      </c>
      <c r="L26" s="215">
        <v>34.200000000000003</v>
      </c>
    </row>
    <row r="27" spans="1:12" x14ac:dyDescent="0.25">
      <c r="A27" s="233" t="s">
        <v>4355</v>
      </c>
      <c r="B27" s="206" t="s">
        <v>4354</v>
      </c>
      <c r="C27" s="237" t="s">
        <v>4341</v>
      </c>
      <c r="D27" s="206" t="s">
        <v>707</v>
      </c>
      <c r="E27" s="206" t="s">
        <v>708</v>
      </c>
      <c r="F27" s="235">
        <v>190</v>
      </c>
      <c r="G27" s="236">
        <v>152000</v>
      </c>
      <c r="H27" s="215">
        <v>28.88</v>
      </c>
      <c r="I27" s="236">
        <v>28000</v>
      </c>
      <c r="J27" s="215">
        <v>5.32</v>
      </c>
      <c r="K27" s="236">
        <v>180000</v>
      </c>
      <c r="L27" s="215">
        <v>34.200000000000003</v>
      </c>
    </row>
    <row r="28" spans="1:12" x14ac:dyDescent="0.25">
      <c r="A28" s="228"/>
      <c r="B28" s="229" t="s">
        <v>4356</v>
      </c>
      <c r="C28" s="229" t="s">
        <v>800</v>
      </c>
      <c r="D28" s="229" t="s">
        <v>800</v>
      </c>
      <c r="E28" s="229" t="s">
        <v>800</v>
      </c>
      <c r="F28" s="230"/>
      <c r="G28" s="231"/>
      <c r="H28" s="232"/>
      <c r="I28" s="231"/>
      <c r="J28" s="232"/>
      <c r="K28" s="231"/>
      <c r="L28" s="232"/>
    </row>
    <row r="29" spans="1:12" x14ac:dyDescent="0.25">
      <c r="A29" s="233" t="s">
        <v>4357</v>
      </c>
      <c r="B29" s="206" t="s">
        <v>4356</v>
      </c>
      <c r="C29" s="234" t="s">
        <v>4340</v>
      </c>
      <c r="D29" s="206" t="s">
        <v>699</v>
      </c>
      <c r="E29" s="206" t="s">
        <v>700</v>
      </c>
      <c r="F29" s="235">
        <v>190</v>
      </c>
      <c r="G29" s="236">
        <v>92000</v>
      </c>
      <c r="H29" s="215">
        <v>17.48</v>
      </c>
      <c r="I29" s="236"/>
      <c r="J29" s="215">
        <v>0</v>
      </c>
      <c r="K29" s="236">
        <v>92000</v>
      </c>
      <c r="L29" s="215">
        <v>17.48</v>
      </c>
    </row>
    <row r="30" spans="1:12" x14ac:dyDescent="0.25">
      <c r="A30" s="233" t="s">
        <v>4357</v>
      </c>
      <c r="B30" s="206" t="s">
        <v>4356</v>
      </c>
      <c r="C30" s="237" t="s">
        <v>4341</v>
      </c>
      <c r="D30" s="206" t="s">
        <v>707</v>
      </c>
      <c r="E30" s="206" t="s">
        <v>708</v>
      </c>
      <c r="F30" s="235">
        <v>190</v>
      </c>
      <c r="G30" s="236">
        <v>80000</v>
      </c>
      <c r="H30" s="215">
        <v>15.2</v>
      </c>
      <c r="I30" s="236">
        <v>12000</v>
      </c>
      <c r="J30" s="215">
        <v>2.2799999999999998</v>
      </c>
      <c r="K30" s="236">
        <v>92000</v>
      </c>
      <c r="L30" s="215">
        <v>17.48</v>
      </c>
    </row>
    <row r="31" spans="1:12" x14ac:dyDescent="0.25">
      <c r="A31" s="228"/>
      <c r="B31" s="229" t="s">
        <v>4358</v>
      </c>
      <c r="C31" s="229" t="s">
        <v>800</v>
      </c>
      <c r="D31" s="229" t="s">
        <v>800</v>
      </c>
      <c r="E31" s="229" t="s">
        <v>800</v>
      </c>
      <c r="F31" s="230"/>
      <c r="G31" s="231"/>
      <c r="H31" s="232"/>
      <c r="I31" s="231"/>
      <c r="J31" s="232"/>
      <c r="K31" s="231"/>
      <c r="L31" s="232"/>
    </row>
    <row r="32" spans="1:12" x14ac:dyDescent="0.25">
      <c r="A32" s="233" t="s">
        <v>4359</v>
      </c>
      <c r="B32" s="206" t="s">
        <v>4358</v>
      </c>
      <c r="C32" s="234" t="s">
        <v>4340</v>
      </c>
      <c r="D32" s="206" t="s">
        <v>405</v>
      </c>
      <c r="E32" s="206" t="s">
        <v>406</v>
      </c>
      <c r="F32" s="235">
        <v>285</v>
      </c>
      <c r="G32" s="236">
        <v>21600</v>
      </c>
      <c r="H32" s="215">
        <v>6.1559999999999997</v>
      </c>
      <c r="I32" s="236"/>
      <c r="J32" s="215">
        <v>0</v>
      </c>
      <c r="K32" s="236">
        <v>21600</v>
      </c>
      <c r="L32" s="215">
        <v>6.1559999999999997</v>
      </c>
    </row>
    <row r="33" spans="1:12" x14ac:dyDescent="0.25">
      <c r="A33" s="233" t="s">
        <v>4359</v>
      </c>
      <c r="B33" s="206" t="s">
        <v>4358</v>
      </c>
      <c r="C33" s="234" t="s">
        <v>4340</v>
      </c>
      <c r="D33" s="206" t="s">
        <v>699</v>
      </c>
      <c r="E33" s="206" t="s">
        <v>700</v>
      </c>
      <c r="F33" s="235">
        <v>190</v>
      </c>
      <c r="G33" s="236">
        <v>60000</v>
      </c>
      <c r="H33" s="215">
        <v>11.4</v>
      </c>
      <c r="I33" s="236"/>
      <c r="J33" s="215">
        <v>0</v>
      </c>
      <c r="K33" s="236">
        <v>60000</v>
      </c>
      <c r="L33" s="215">
        <v>11.4</v>
      </c>
    </row>
    <row r="34" spans="1:12" x14ac:dyDescent="0.25">
      <c r="A34" s="233" t="s">
        <v>4359</v>
      </c>
      <c r="B34" s="206" t="s">
        <v>4358</v>
      </c>
      <c r="C34" s="237" t="s">
        <v>4341</v>
      </c>
      <c r="D34" s="206" t="s">
        <v>401</v>
      </c>
      <c r="E34" s="206" t="s">
        <v>402</v>
      </c>
      <c r="F34" s="235">
        <v>280</v>
      </c>
      <c r="G34" s="236">
        <v>19800</v>
      </c>
      <c r="H34" s="215">
        <v>5.5439999999999996</v>
      </c>
      <c r="I34" s="236">
        <v>1800</v>
      </c>
      <c r="J34" s="215">
        <v>0.504</v>
      </c>
      <c r="K34" s="236">
        <v>21600</v>
      </c>
      <c r="L34" s="215">
        <v>6.048</v>
      </c>
    </row>
    <row r="35" spans="1:12" x14ac:dyDescent="0.25">
      <c r="A35" s="233" t="s">
        <v>4359</v>
      </c>
      <c r="B35" s="206" t="s">
        <v>4358</v>
      </c>
      <c r="C35" s="237" t="s">
        <v>4341</v>
      </c>
      <c r="D35" s="206" t="s">
        <v>707</v>
      </c>
      <c r="E35" s="206" t="s">
        <v>708</v>
      </c>
      <c r="F35" s="235">
        <v>190</v>
      </c>
      <c r="G35" s="236">
        <v>56000</v>
      </c>
      <c r="H35" s="215">
        <v>10.64</v>
      </c>
      <c r="I35" s="236">
        <v>4000</v>
      </c>
      <c r="J35" s="215">
        <v>0.76</v>
      </c>
      <c r="K35" s="236">
        <v>60000</v>
      </c>
      <c r="L35" s="215">
        <v>11.4</v>
      </c>
    </row>
    <row r="36" spans="1:12" x14ac:dyDescent="0.25">
      <c r="A36" s="228"/>
      <c r="B36" s="229" t="s">
        <v>4360</v>
      </c>
      <c r="C36" s="229" t="s">
        <v>800</v>
      </c>
      <c r="D36" s="229" t="s">
        <v>800</v>
      </c>
      <c r="E36" s="229" t="s">
        <v>800</v>
      </c>
      <c r="F36" s="230"/>
      <c r="G36" s="231"/>
      <c r="H36" s="232"/>
      <c r="I36" s="231"/>
      <c r="J36" s="232"/>
      <c r="K36" s="231"/>
      <c r="L36" s="232"/>
    </row>
    <row r="37" spans="1:12" x14ac:dyDescent="0.25">
      <c r="A37" s="233" t="s">
        <v>4361</v>
      </c>
      <c r="B37" s="206" t="s">
        <v>4360</v>
      </c>
      <c r="C37" s="234" t="s">
        <v>4340</v>
      </c>
      <c r="D37" s="206" t="s">
        <v>135</v>
      </c>
      <c r="E37" s="206" t="s">
        <v>136</v>
      </c>
      <c r="F37" s="235">
        <v>170</v>
      </c>
      <c r="G37" s="236">
        <v>302400</v>
      </c>
      <c r="H37" s="215">
        <v>51.408000000000001</v>
      </c>
      <c r="I37" s="236"/>
      <c r="J37" s="215">
        <v>0</v>
      </c>
      <c r="K37" s="236">
        <v>302400</v>
      </c>
      <c r="L37" s="215">
        <v>51.408000000000001</v>
      </c>
    </row>
    <row r="38" spans="1:12" x14ac:dyDescent="0.25">
      <c r="A38" s="233" t="s">
        <v>4361</v>
      </c>
      <c r="B38" s="206" t="s">
        <v>4360</v>
      </c>
      <c r="C38" s="237" t="s">
        <v>4341</v>
      </c>
      <c r="D38" s="206" t="s">
        <v>135</v>
      </c>
      <c r="E38" s="206" t="s">
        <v>136</v>
      </c>
      <c r="F38" s="235">
        <v>170</v>
      </c>
      <c r="G38" s="236">
        <v>302400</v>
      </c>
      <c r="H38" s="215">
        <v>51.408000000000001</v>
      </c>
      <c r="I38" s="236"/>
      <c r="J38" s="215">
        <v>0</v>
      </c>
      <c r="K38" s="236">
        <v>302400</v>
      </c>
      <c r="L38" s="215">
        <v>51.408000000000001</v>
      </c>
    </row>
    <row r="39" spans="1:12" x14ac:dyDescent="0.25">
      <c r="A39" s="228"/>
      <c r="B39" s="229" t="s">
        <v>4362</v>
      </c>
      <c r="C39" s="229" t="s">
        <v>800</v>
      </c>
      <c r="D39" s="229" t="s">
        <v>800</v>
      </c>
      <c r="E39" s="229" t="s">
        <v>800</v>
      </c>
      <c r="F39" s="230"/>
      <c r="G39" s="231"/>
      <c r="H39" s="232"/>
      <c r="I39" s="231"/>
      <c r="J39" s="232"/>
      <c r="K39" s="231"/>
      <c r="L39" s="232"/>
    </row>
    <row r="40" spans="1:12" x14ac:dyDescent="0.25">
      <c r="A40" s="233" t="s">
        <v>4363</v>
      </c>
      <c r="B40" s="206" t="s">
        <v>4362</v>
      </c>
      <c r="C40" s="234" t="s">
        <v>4340</v>
      </c>
      <c r="D40" s="206" t="s">
        <v>405</v>
      </c>
      <c r="E40" s="206" t="s">
        <v>406</v>
      </c>
      <c r="F40" s="235">
        <v>285</v>
      </c>
      <c r="G40" s="236">
        <v>16800</v>
      </c>
      <c r="H40" s="215">
        <v>4.7880000000000003</v>
      </c>
      <c r="I40" s="236"/>
      <c r="J40" s="215">
        <v>0</v>
      </c>
      <c r="K40" s="236">
        <v>16800</v>
      </c>
      <c r="L40" s="215">
        <v>4.7880000000000003</v>
      </c>
    </row>
    <row r="41" spans="1:12" x14ac:dyDescent="0.25">
      <c r="A41" s="233" t="s">
        <v>4363</v>
      </c>
      <c r="B41" s="206" t="s">
        <v>4362</v>
      </c>
      <c r="C41" s="237" t="s">
        <v>4341</v>
      </c>
      <c r="D41" s="206" t="s">
        <v>401</v>
      </c>
      <c r="E41" s="206" t="s">
        <v>402</v>
      </c>
      <c r="F41" s="235">
        <v>280</v>
      </c>
      <c r="G41" s="236">
        <v>16500</v>
      </c>
      <c r="H41" s="215">
        <v>4.62</v>
      </c>
      <c r="I41" s="236">
        <v>300</v>
      </c>
      <c r="J41" s="215">
        <v>8.4000000000000005E-2</v>
      </c>
      <c r="K41" s="236">
        <v>16800</v>
      </c>
      <c r="L41" s="215">
        <v>4.7039999999999997</v>
      </c>
    </row>
    <row r="42" spans="1:12" x14ac:dyDescent="0.25">
      <c r="A42" s="228"/>
      <c r="B42" s="229" t="s">
        <v>4364</v>
      </c>
      <c r="C42" s="229" t="s">
        <v>800</v>
      </c>
      <c r="D42" s="229" t="s">
        <v>800</v>
      </c>
      <c r="E42" s="229" t="s">
        <v>800</v>
      </c>
      <c r="F42" s="230"/>
      <c r="G42" s="231"/>
      <c r="H42" s="232"/>
      <c r="I42" s="231"/>
      <c r="J42" s="232"/>
      <c r="K42" s="231"/>
      <c r="L42" s="232"/>
    </row>
    <row r="43" spans="1:12" x14ac:dyDescent="0.25">
      <c r="A43" s="233" t="s">
        <v>4365</v>
      </c>
      <c r="B43" s="206" t="s">
        <v>4364</v>
      </c>
      <c r="C43" s="234" t="s">
        <v>4340</v>
      </c>
      <c r="D43" s="206" t="s">
        <v>423</v>
      </c>
      <c r="E43" s="206" t="s">
        <v>424</v>
      </c>
      <c r="F43" s="235">
        <v>170</v>
      </c>
      <c r="G43" s="236">
        <v>257070</v>
      </c>
      <c r="H43" s="215">
        <v>43.701999999999998</v>
      </c>
      <c r="I43" s="236"/>
      <c r="J43" s="215">
        <v>0</v>
      </c>
      <c r="K43" s="236">
        <v>257070</v>
      </c>
      <c r="L43" s="215">
        <v>43.701999999999998</v>
      </c>
    </row>
    <row r="44" spans="1:12" x14ac:dyDescent="0.25">
      <c r="A44" s="233" t="s">
        <v>4365</v>
      </c>
      <c r="B44" s="206" t="s">
        <v>4364</v>
      </c>
      <c r="C44" s="237" t="s">
        <v>4341</v>
      </c>
      <c r="D44" s="206" t="s">
        <v>419</v>
      </c>
      <c r="E44" s="206" t="s">
        <v>420</v>
      </c>
      <c r="F44" s="235">
        <v>180</v>
      </c>
      <c r="G44" s="236">
        <v>257070</v>
      </c>
      <c r="H44" s="215">
        <v>46.273000000000003</v>
      </c>
      <c r="I44" s="236"/>
      <c r="J44" s="215">
        <v>0</v>
      </c>
      <c r="K44" s="236">
        <v>257070</v>
      </c>
      <c r="L44" s="215">
        <v>46.273000000000003</v>
      </c>
    </row>
    <row r="45" spans="1:12" x14ac:dyDescent="0.25">
      <c r="A45" s="228"/>
      <c r="B45" s="229" t="s">
        <v>4366</v>
      </c>
      <c r="C45" s="229" t="s">
        <v>800</v>
      </c>
      <c r="D45" s="229" t="s">
        <v>800</v>
      </c>
      <c r="E45" s="229" t="s">
        <v>800</v>
      </c>
      <c r="F45" s="230"/>
      <c r="G45" s="231"/>
      <c r="H45" s="232"/>
      <c r="I45" s="231"/>
      <c r="J45" s="232"/>
      <c r="K45" s="231"/>
      <c r="L45" s="232"/>
    </row>
    <row r="46" spans="1:12" x14ac:dyDescent="0.25">
      <c r="A46" s="233" t="s">
        <v>4365</v>
      </c>
      <c r="B46" s="206" t="s">
        <v>4366</v>
      </c>
      <c r="C46" s="234" t="s">
        <v>4340</v>
      </c>
      <c r="D46" s="206" t="s">
        <v>419</v>
      </c>
      <c r="E46" s="206" t="s">
        <v>420</v>
      </c>
      <c r="F46" s="235">
        <v>180</v>
      </c>
      <c r="G46" s="236">
        <v>257070</v>
      </c>
      <c r="H46" s="215">
        <v>46.273000000000003</v>
      </c>
      <c r="I46" s="236"/>
      <c r="J46" s="215">
        <v>0</v>
      </c>
      <c r="K46" s="236">
        <v>257070</v>
      </c>
      <c r="L46" s="215">
        <v>46.273000000000003</v>
      </c>
    </row>
    <row r="47" spans="1:12" x14ac:dyDescent="0.25">
      <c r="A47" s="233" t="s">
        <v>4365</v>
      </c>
      <c r="B47" s="206" t="s">
        <v>4366</v>
      </c>
      <c r="C47" s="237" t="s">
        <v>4341</v>
      </c>
      <c r="D47" s="206" t="s">
        <v>421</v>
      </c>
      <c r="E47" s="206" t="s">
        <v>422</v>
      </c>
      <c r="F47" s="235">
        <v>170</v>
      </c>
      <c r="G47" s="236">
        <v>257070</v>
      </c>
      <c r="H47" s="215">
        <v>43.701999999999998</v>
      </c>
      <c r="I47" s="236"/>
      <c r="J47" s="215">
        <v>0</v>
      </c>
      <c r="K47" s="236">
        <v>257070</v>
      </c>
      <c r="L47" s="215">
        <v>43.701999999999998</v>
      </c>
    </row>
    <row r="48" spans="1:12" x14ac:dyDescent="0.25">
      <c r="A48" s="228"/>
      <c r="B48" s="229" t="s">
        <v>4367</v>
      </c>
      <c r="C48" s="229" t="s">
        <v>800</v>
      </c>
      <c r="D48" s="229" t="s">
        <v>800</v>
      </c>
      <c r="E48" s="229" t="s">
        <v>800</v>
      </c>
      <c r="F48" s="230"/>
      <c r="G48" s="231"/>
      <c r="H48" s="232"/>
      <c r="I48" s="231"/>
      <c r="J48" s="232"/>
      <c r="K48" s="231"/>
      <c r="L48" s="232"/>
    </row>
    <row r="49" spans="1:12" x14ac:dyDescent="0.25">
      <c r="A49" s="233" t="s">
        <v>4368</v>
      </c>
      <c r="B49" s="206" t="s">
        <v>4367</v>
      </c>
      <c r="C49" s="234" t="s">
        <v>4340</v>
      </c>
      <c r="D49" s="206" t="s">
        <v>459</v>
      </c>
      <c r="E49" s="206" t="s">
        <v>460</v>
      </c>
      <c r="F49" s="235">
        <v>220</v>
      </c>
      <c r="G49" s="236">
        <v>73500</v>
      </c>
      <c r="H49" s="215">
        <v>16.170000000000002</v>
      </c>
      <c r="I49" s="236"/>
      <c r="J49" s="215">
        <v>0</v>
      </c>
      <c r="K49" s="236">
        <v>73500</v>
      </c>
      <c r="L49" s="215">
        <v>16.170000000000002</v>
      </c>
    </row>
    <row r="50" spans="1:12" x14ac:dyDescent="0.25">
      <c r="A50" s="233" t="s">
        <v>4368</v>
      </c>
      <c r="B50" s="206" t="s">
        <v>4367</v>
      </c>
      <c r="C50" s="237" t="s">
        <v>4341</v>
      </c>
      <c r="D50" s="206" t="s">
        <v>453</v>
      </c>
      <c r="E50" s="206" t="s">
        <v>454</v>
      </c>
      <c r="F50" s="235">
        <v>220</v>
      </c>
      <c r="G50" s="236">
        <v>73500</v>
      </c>
      <c r="H50" s="215">
        <v>16.170000000000002</v>
      </c>
      <c r="I50" s="236"/>
      <c r="J50" s="215">
        <v>0</v>
      </c>
      <c r="K50" s="236">
        <v>73500</v>
      </c>
      <c r="L50" s="215">
        <v>16.170000000000002</v>
      </c>
    </row>
    <row r="51" spans="1:12" x14ac:dyDescent="0.25">
      <c r="A51" s="228"/>
      <c r="B51" s="229" t="s">
        <v>4369</v>
      </c>
      <c r="C51" s="229" t="s">
        <v>800</v>
      </c>
      <c r="D51" s="229" t="s">
        <v>800</v>
      </c>
      <c r="E51" s="229" t="s">
        <v>800</v>
      </c>
      <c r="F51" s="230"/>
      <c r="G51" s="231"/>
      <c r="H51" s="232"/>
      <c r="I51" s="231"/>
      <c r="J51" s="232"/>
      <c r="K51" s="231"/>
      <c r="L51" s="232"/>
    </row>
    <row r="52" spans="1:12" x14ac:dyDescent="0.25">
      <c r="A52" s="233" t="s">
        <v>4368</v>
      </c>
      <c r="B52" s="206" t="s">
        <v>4369</v>
      </c>
      <c r="C52" s="234" t="s">
        <v>4340</v>
      </c>
      <c r="D52" s="206" t="s">
        <v>277</v>
      </c>
      <c r="E52" s="206" t="s">
        <v>278</v>
      </c>
      <c r="F52" s="235">
        <v>230</v>
      </c>
      <c r="G52" s="236">
        <v>67392</v>
      </c>
      <c r="H52" s="215">
        <v>15.5</v>
      </c>
      <c r="I52" s="236"/>
      <c r="J52" s="215">
        <v>0</v>
      </c>
      <c r="K52" s="236">
        <v>67392</v>
      </c>
      <c r="L52" s="215">
        <v>15.5</v>
      </c>
    </row>
    <row r="53" spans="1:12" x14ac:dyDescent="0.25">
      <c r="A53" s="233" t="s">
        <v>4368</v>
      </c>
      <c r="B53" s="206" t="s">
        <v>4369</v>
      </c>
      <c r="C53" s="237" t="s">
        <v>4341</v>
      </c>
      <c r="D53" s="206" t="s">
        <v>271</v>
      </c>
      <c r="E53" s="206" t="s">
        <v>272</v>
      </c>
      <c r="F53" s="235">
        <v>230</v>
      </c>
      <c r="G53" s="236">
        <v>60592</v>
      </c>
      <c r="H53" s="215">
        <v>13.936</v>
      </c>
      <c r="I53" s="236">
        <v>6800</v>
      </c>
      <c r="J53" s="215">
        <v>1.5640000000000001</v>
      </c>
      <c r="K53" s="236">
        <v>67392</v>
      </c>
      <c r="L53" s="215">
        <v>15.5</v>
      </c>
    </row>
    <row r="54" spans="1:12" x14ac:dyDescent="0.25">
      <c r="A54" s="228"/>
      <c r="B54" s="229" t="s">
        <v>4370</v>
      </c>
      <c r="C54" s="229" t="s">
        <v>800</v>
      </c>
      <c r="D54" s="229" t="s">
        <v>800</v>
      </c>
      <c r="E54" s="229" t="s">
        <v>800</v>
      </c>
      <c r="F54" s="230"/>
      <c r="G54" s="231"/>
      <c r="H54" s="232"/>
      <c r="I54" s="231"/>
      <c r="J54" s="232"/>
      <c r="K54" s="231"/>
      <c r="L54" s="232"/>
    </row>
    <row r="55" spans="1:12" x14ac:dyDescent="0.25">
      <c r="A55" s="233" t="s">
        <v>4371</v>
      </c>
      <c r="B55" s="206" t="s">
        <v>4370</v>
      </c>
      <c r="C55" s="234" t="s">
        <v>4340</v>
      </c>
      <c r="D55" s="206" t="s">
        <v>351</v>
      </c>
      <c r="E55" s="206" t="s">
        <v>352</v>
      </c>
      <c r="F55" s="235">
        <v>150</v>
      </c>
      <c r="G55" s="236">
        <v>137862</v>
      </c>
      <c r="H55" s="215">
        <v>20.678999999999998</v>
      </c>
      <c r="I55" s="236"/>
      <c r="J55" s="215">
        <v>0</v>
      </c>
      <c r="K55" s="236">
        <v>137862</v>
      </c>
      <c r="L55" s="215">
        <v>20.678999999999998</v>
      </c>
    </row>
    <row r="56" spans="1:12" x14ac:dyDescent="0.25">
      <c r="A56" s="233" t="s">
        <v>4371</v>
      </c>
      <c r="B56" s="206" t="s">
        <v>4370</v>
      </c>
      <c r="C56" s="237" t="s">
        <v>4341</v>
      </c>
      <c r="D56" s="206" t="s">
        <v>353</v>
      </c>
      <c r="E56" s="206" t="s">
        <v>354</v>
      </c>
      <c r="F56" s="235">
        <v>150</v>
      </c>
      <c r="G56" s="236">
        <v>132867</v>
      </c>
      <c r="H56" s="215">
        <v>19.93</v>
      </c>
      <c r="I56" s="236">
        <v>4995</v>
      </c>
      <c r="J56" s="215">
        <v>0.749</v>
      </c>
      <c r="K56" s="236">
        <v>137862</v>
      </c>
      <c r="L56" s="215">
        <v>20.678999999999998</v>
      </c>
    </row>
    <row r="57" spans="1:12" x14ac:dyDescent="0.25">
      <c r="A57" s="228"/>
      <c r="B57" s="229" t="s">
        <v>4372</v>
      </c>
      <c r="C57" s="229" t="s">
        <v>800</v>
      </c>
      <c r="D57" s="229" t="s">
        <v>800</v>
      </c>
      <c r="E57" s="229" t="s">
        <v>800</v>
      </c>
      <c r="F57" s="230"/>
      <c r="G57" s="231"/>
      <c r="H57" s="232"/>
      <c r="I57" s="231"/>
      <c r="J57" s="232"/>
      <c r="K57" s="231"/>
      <c r="L57" s="232"/>
    </row>
    <row r="58" spans="1:12" x14ac:dyDescent="0.25">
      <c r="A58" s="233" t="s">
        <v>4373</v>
      </c>
      <c r="B58" s="206" t="s">
        <v>4372</v>
      </c>
      <c r="C58" s="234" t="s">
        <v>4340</v>
      </c>
      <c r="D58" s="206" t="s">
        <v>351</v>
      </c>
      <c r="E58" s="206" t="s">
        <v>352</v>
      </c>
      <c r="F58" s="235">
        <v>150</v>
      </c>
      <c r="G58" s="236">
        <v>65934</v>
      </c>
      <c r="H58" s="215">
        <v>9.89</v>
      </c>
      <c r="I58" s="236"/>
      <c r="J58" s="215">
        <v>0</v>
      </c>
      <c r="K58" s="236">
        <v>65934</v>
      </c>
      <c r="L58" s="215">
        <v>9.89</v>
      </c>
    </row>
    <row r="59" spans="1:12" x14ac:dyDescent="0.25">
      <c r="A59" s="233" t="s">
        <v>4373</v>
      </c>
      <c r="B59" s="206" t="s">
        <v>4372</v>
      </c>
      <c r="C59" s="237" t="s">
        <v>4341</v>
      </c>
      <c r="D59" s="206" t="s">
        <v>353</v>
      </c>
      <c r="E59" s="206" t="s">
        <v>354</v>
      </c>
      <c r="F59" s="235">
        <v>150</v>
      </c>
      <c r="G59" s="236">
        <v>50616</v>
      </c>
      <c r="H59" s="215">
        <v>7.5919999999999996</v>
      </c>
      <c r="I59" s="236">
        <v>15318</v>
      </c>
      <c r="J59" s="215">
        <v>2.298</v>
      </c>
      <c r="K59" s="236">
        <v>65934</v>
      </c>
      <c r="L59" s="215">
        <v>9.89</v>
      </c>
    </row>
    <row r="60" spans="1:12" x14ac:dyDescent="0.25">
      <c r="A60" s="228"/>
      <c r="B60" s="229" t="s">
        <v>4374</v>
      </c>
      <c r="C60" s="229" t="s">
        <v>800</v>
      </c>
      <c r="D60" s="229" t="s">
        <v>800</v>
      </c>
      <c r="E60" s="229" t="s">
        <v>800</v>
      </c>
      <c r="F60" s="230"/>
      <c r="G60" s="231"/>
      <c r="H60" s="232"/>
      <c r="I60" s="231"/>
      <c r="J60" s="232"/>
      <c r="K60" s="231"/>
      <c r="L60" s="232"/>
    </row>
    <row r="61" spans="1:12" x14ac:dyDescent="0.25">
      <c r="A61" s="233" t="s">
        <v>4375</v>
      </c>
      <c r="B61" s="206" t="s">
        <v>4374</v>
      </c>
      <c r="C61" s="234" t="s">
        <v>4340</v>
      </c>
      <c r="D61" s="206" t="s">
        <v>411</v>
      </c>
      <c r="E61" s="206" t="s">
        <v>412</v>
      </c>
      <c r="F61" s="235">
        <v>250</v>
      </c>
      <c r="G61" s="236">
        <v>160770</v>
      </c>
      <c r="H61" s="215">
        <v>40.192999999999998</v>
      </c>
      <c r="I61" s="236"/>
      <c r="J61" s="215">
        <v>0</v>
      </c>
      <c r="K61" s="236">
        <v>160770</v>
      </c>
      <c r="L61" s="215">
        <v>40.192999999999998</v>
      </c>
    </row>
    <row r="62" spans="1:12" x14ac:dyDescent="0.25">
      <c r="A62" s="233" t="s">
        <v>4375</v>
      </c>
      <c r="B62" s="206" t="s">
        <v>4374</v>
      </c>
      <c r="C62" s="237" t="s">
        <v>4341</v>
      </c>
      <c r="D62" s="206" t="s">
        <v>413</v>
      </c>
      <c r="E62" s="206" t="s">
        <v>414</v>
      </c>
      <c r="F62" s="235">
        <v>250</v>
      </c>
      <c r="G62" s="236">
        <v>160304</v>
      </c>
      <c r="H62" s="215">
        <v>40.076000000000001</v>
      </c>
      <c r="I62" s="236">
        <v>466</v>
      </c>
      <c r="J62" s="215">
        <v>0.11700000000000001</v>
      </c>
      <c r="K62" s="236">
        <v>160770</v>
      </c>
      <c r="L62" s="215">
        <v>40.192999999999998</v>
      </c>
    </row>
    <row r="63" spans="1:12" x14ac:dyDescent="0.25">
      <c r="A63" s="228"/>
      <c r="B63" s="229" t="s">
        <v>4376</v>
      </c>
      <c r="C63" s="229" t="s">
        <v>800</v>
      </c>
      <c r="D63" s="229" t="s">
        <v>800</v>
      </c>
      <c r="E63" s="229" t="s">
        <v>800</v>
      </c>
      <c r="F63" s="230"/>
      <c r="G63" s="231"/>
      <c r="H63" s="232"/>
      <c r="I63" s="231"/>
      <c r="J63" s="232"/>
      <c r="K63" s="231"/>
      <c r="L63" s="232"/>
    </row>
    <row r="64" spans="1:12" x14ac:dyDescent="0.25">
      <c r="A64" s="233" t="s">
        <v>4377</v>
      </c>
      <c r="B64" s="206" t="s">
        <v>4376</v>
      </c>
      <c r="C64" s="234" t="s">
        <v>4340</v>
      </c>
      <c r="D64" s="206" t="s">
        <v>423</v>
      </c>
      <c r="E64" s="206" t="s">
        <v>424</v>
      </c>
      <c r="F64" s="235">
        <v>170</v>
      </c>
      <c r="G64" s="236">
        <v>108240</v>
      </c>
      <c r="H64" s="215">
        <v>18.401</v>
      </c>
      <c r="I64" s="236"/>
      <c r="J64" s="215">
        <v>0</v>
      </c>
      <c r="K64" s="236">
        <v>108240</v>
      </c>
      <c r="L64" s="215">
        <v>18.401</v>
      </c>
    </row>
    <row r="65" spans="1:12" x14ac:dyDescent="0.25">
      <c r="A65" s="233" t="s">
        <v>4377</v>
      </c>
      <c r="B65" s="206" t="s">
        <v>4376</v>
      </c>
      <c r="C65" s="237" t="s">
        <v>4341</v>
      </c>
      <c r="D65" s="206" t="s">
        <v>421</v>
      </c>
      <c r="E65" s="206" t="s">
        <v>422</v>
      </c>
      <c r="F65" s="235">
        <v>170</v>
      </c>
      <c r="G65" s="236">
        <v>108240</v>
      </c>
      <c r="H65" s="215">
        <v>18.401</v>
      </c>
      <c r="I65" s="236"/>
      <c r="J65" s="215">
        <v>0</v>
      </c>
      <c r="K65" s="236">
        <v>108240</v>
      </c>
      <c r="L65" s="215">
        <v>18.401</v>
      </c>
    </row>
    <row r="66" spans="1:12" x14ac:dyDescent="0.25">
      <c r="A66" s="228"/>
      <c r="B66" s="229" t="s">
        <v>4378</v>
      </c>
      <c r="C66" s="229" t="s">
        <v>800</v>
      </c>
      <c r="D66" s="229" t="s">
        <v>800</v>
      </c>
      <c r="E66" s="229" t="s">
        <v>800</v>
      </c>
      <c r="F66" s="230"/>
      <c r="G66" s="231"/>
      <c r="H66" s="232"/>
      <c r="I66" s="231"/>
      <c r="J66" s="232"/>
      <c r="K66" s="231"/>
      <c r="L66" s="232"/>
    </row>
    <row r="67" spans="1:12" x14ac:dyDescent="0.25">
      <c r="A67" s="233" t="s">
        <v>4379</v>
      </c>
      <c r="B67" s="206" t="s">
        <v>4378</v>
      </c>
      <c r="C67" s="234" t="s">
        <v>4340</v>
      </c>
      <c r="D67" s="206" t="s">
        <v>353</v>
      </c>
      <c r="E67" s="206" t="s">
        <v>354</v>
      </c>
      <c r="F67" s="235">
        <v>150</v>
      </c>
      <c r="G67" s="236">
        <v>6327</v>
      </c>
      <c r="H67" s="215">
        <v>0.94899999999999995</v>
      </c>
      <c r="I67" s="236"/>
      <c r="J67" s="215">
        <v>0</v>
      </c>
      <c r="K67" s="236">
        <v>6327</v>
      </c>
      <c r="L67" s="215">
        <v>0.94899999999999995</v>
      </c>
    </row>
    <row r="68" spans="1:12" x14ac:dyDescent="0.25">
      <c r="A68" s="233" t="s">
        <v>4379</v>
      </c>
      <c r="B68" s="206" t="s">
        <v>4378</v>
      </c>
      <c r="C68" s="237" t="s">
        <v>4341</v>
      </c>
      <c r="D68" s="206" t="s">
        <v>351</v>
      </c>
      <c r="E68" s="206" t="s">
        <v>352</v>
      </c>
      <c r="F68" s="235">
        <v>150</v>
      </c>
      <c r="G68" s="236">
        <v>5994</v>
      </c>
      <c r="H68" s="215">
        <v>0.89900000000000002</v>
      </c>
      <c r="I68" s="236">
        <v>333</v>
      </c>
      <c r="J68" s="215">
        <v>0.05</v>
      </c>
      <c r="K68" s="236">
        <v>6327</v>
      </c>
      <c r="L68" s="215">
        <v>0.94899999999999995</v>
      </c>
    </row>
    <row r="69" spans="1:12" x14ac:dyDescent="0.25">
      <c r="A69" s="228"/>
      <c r="B69" s="229" t="s">
        <v>4380</v>
      </c>
      <c r="C69" s="229" t="s">
        <v>800</v>
      </c>
      <c r="D69" s="229" t="s">
        <v>800</v>
      </c>
      <c r="E69" s="229" t="s">
        <v>800</v>
      </c>
      <c r="F69" s="230"/>
      <c r="G69" s="231"/>
      <c r="H69" s="232"/>
      <c r="I69" s="231"/>
      <c r="J69" s="232"/>
      <c r="K69" s="231"/>
      <c r="L69" s="232"/>
    </row>
    <row r="70" spans="1:12" x14ac:dyDescent="0.25">
      <c r="A70" s="233" t="s">
        <v>4381</v>
      </c>
      <c r="B70" s="206" t="s">
        <v>4380</v>
      </c>
      <c r="C70" s="234" t="s">
        <v>4340</v>
      </c>
      <c r="D70" s="206" t="s">
        <v>405</v>
      </c>
      <c r="E70" s="206" t="s">
        <v>406</v>
      </c>
      <c r="F70" s="235">
        <v>285</v>
      </c>
      <c r="G70" s="236">
        <v>16800</v>
      </c>
      <c r="H70" s="215">
        <v>4.7880000000000003</v>
      </c>
      <c r="I70" s="236"/>
      <c r="J70" s="215">
        <v>0</v>
      </c>
      <c r="K70" s="236">
        <v>16800</v>
      </c>
      <c r="L70" s="215">
        <v>4.7880000000000003</v>
      </c>
    </row>
    <row r="71" spans="1:12" x14ac:dyDescent="0.25">
      <c r="A71" s="233" t="s">
        <v>4381</v>
      </c>
      <c r="B71" s="206" t="s">
        <v>4380</v>
      </c>
      <c r="C71" s="237" t="s">
        <v>4341</v>
      </c>
      <c r="D71" s="206" t="s">
        <v>401</v>
      </c>
      <c r="E71" s="206" t="s">
        <v>402</v>
      </c>
      <c r="F71" s="235">
        <v>280</v>
      </c>
      <c r="G71" s="236">
        <v>16500</v>
      </c>
      <c r="H71" s="215">
        <v>4.62</v>
      </c>
      <c r="I71" s="236">
        <v>300</v>
      </c>
      <c r="J71" s="215">
        <v>8.4000000000000005E-2</v>
      </c>
      <c r="K71" s="236">
        <v>16800</v>
      </c>
      <c r="L71" s="215">
        <v>4.7039999999999997</v>
      </c>
    </row>
    <row r="72" spans="1:12" x14ac:dyDescent="0.25">
      <c r="A72" s="228"/>
      <c r="B72" s="229" t="s">
        <v>4382</v>
      </c>
      <c r="C72" s="229" t="s">
        <v>800</v>
      </c>
      <c r="D72" s="229" t="s">
        <v>800</v>
      </c>
      <c r="E72" s="229" t="s">
        <v>800</v>
      </c>
      <c r="F72" s="230"/>
      <c r="G72" s="231"/>
      <c r="H72" s="232"/>
      <c r="I72" s="231"/>
      <c r="J72" s="232"/>
      <c r="K72" s="231"/>
      <c r="L72" s="232"/>
    </row>
    <row r="73" spans="1:12" x14ac:dyDescent="0.25">
      <c r="A73" s="233" t="s">
        <v>4383</v>
      </c>
      <c r="B73" s="206" t="s">
        <v>4382</v>
      </c>
      <c r="C73" s="234" t="s">
        <v>4340</v>
      </c>
      <c r="D73" s="206" t="s">
        <v>281</v>
      </c>
      <c r="E73" s="206" t="s">
        <v>282</v>
      </c>
      <c r="F73" s="235">
        <v>380</v>
      </c>
      <c r="G73" s="236">
        <v>121296</v>
      </c>
      <c r="H73" s="215">
        <v>46.091999999999999</v>
      </c>
      <c r="I73" s="236"/>
      <c r="J73" s="215">
        <v>0</v>
      </c>
      <c r="K73" s="236">
        <v>121296</v>
      </c>
      <c r="L73" s="215">
        <v>46.091999999999999</v>
      </c>
    </row>
    <row r="74" spans="1:12" x14ac:dyDescent="0.25">
      <c r="A74" s="233" t="s">
        <v>4383</v>
      </c>
      <c r="B74" s="206" t="s">
        <v>4382</v>
      </c>
      <c r="C74" s="237" t="s">
        <v>4341</v>
      </c>
      <c r="D74" s="206" t="s">
        <v>283</v>
      </c>
      <c r="E74" s="206" t="s">
        <v>284</v>
      </c>
      <c r="F74" s="235">
        <v>380</v>
      </c>
      <c r="G74" s="236">
        <v>121296</v>
      </c>
      <c r="H74" s="215">
        <v>46.091999999999999</v>
      </c>
      <c r="I74" s="236"/>
      <c r="J74" s="215">
        <v>0</v>
      </c>
      <c r="K74" s="236">
        <v>121296</v>
      </c>
      <c r="L74" s="215">
        <v>46.091999999999999</v>
      </c>
    </row>
    <row r="75" spans="1:12" x14ac:dyDescent="0.25">
      <c r="A75" s="228"/>
      <c r="B75" s="229" t="s">
        <v>4384</v>
      </c>
      <c r="C75" s="229" t="s">
        <v>800</v>
      </c>
      <c r="D75" s="229" t="s">
        <v>800</v>
      </c>
      <c r="E75" s="229" t="s">
        <v>800</v>
      </c>
      <c r="F75" s="230"/>
      <c r="G75" s="231"/>
      <c r="H75" s="232"/>
      <c r="I75" s="231"/>
      <c r="J75" s="232"/>
      <c r="K75" s="231"/>
      <c r="L75" s="232"/>
    </row>
    <row r="76" spans="1:12" x14ac:dyDescent="0.25">
      <c r="A76" s="233" t="s">
        <v>4385</v>
      </c>
      <c r="B76" s="206" t="s">
        <v>4384</v>
      </c>
      <c r="C76" s="234" t="s">
        <v>4340</v>
      </c>
      <c r="D76" s="206" t="s">
        <v>369</v>
      </c>
      <c r="E76" s="206" t="s">
        <v>370</v>
      </c>
      <c r="F76" s="235">
        <v>160</v>
      </c>
      <c r="G76" s="236">
        <v>145920</v>
      </c>
      <c r="H76" s="215">
        <v>23.347000000000001</v>
      </c>
      <c r="I76" s="236"/>
      <c r="J76" s="215">
        <v>0</v>
      </c>
      <c r="K76" s="236">
        <v>145920</v>
      </c>
      <c r="L76" s="215">
        <v>23.347000000000001</v>
      </c>
    </row>
    <row r="77" spans="1:12" x14ac:dyDescent="0.25">
      <c r="A77" s="233" t="s">
        <v>4385</v>
      </c>
      <c r="B77" s="206" t="s">
        <v>4384</v>
      </c>
      <c r="C77" s="237" t="s">
        <v>4341</v>
      </c>
      <c r="D77" s="206" t="s">
        <v>371</v>
      </c>
      <c r="E77" s="206" t="s">
        <v>372</v>
      </c>
      <c r="F77" s="235">
        <v>160</v>
      </c>
      <c r="G77" s="236">
        <v>145920</v>
      </c>
      <c r="H77" s="215">
        <v>23.347000000000001</v>
      </c>
      <c r="I77" s="236"/>
      <c r="J77" s="215">
        <v>0</v>
      </c>
      <c r="K77" s="236">
        <v>145920</v>
      </c>
      <c r="L77" s="215">
        <v>23.347000000000001</v>
      </c>
    </row>
    <row r="78" spans="1:12" x14ac:dyDescent="0.25">
      <c r="A78" s="228"/>
      <c r="B78" s="229" t="s">
        <v>4386</v>
      </c>
      <c r="C78" s="229" t="s">
        <v>800</v>
      </c>
      <c r="D78" s="229" t="s">
        <v>800</v>
      </c>
      <c r="E78" s="229" t="s">
        <v>800</v>
      </c>
      <c r="F78" s="230"/>
      <c r="G78" s="231"/>
      <c r="H78" s="232"/>
      <c r="I78" s="231"/>
      <c r="J78" s="232"/>
      <c r="K78" s="231"/>
      <c r="L78" s="232"/>
    </row>
    <row r="79" spans="1:12" x14ac:dyDescent="0.25">
      <c r="A79" s="233" t="s">
        <v>4387</v>
      </c>
      <c r="B79" s="206" t="s">
        <v>4386</v>
      </c>
      <c r="C79" s="234" t="s">
        <v>4340</v>
      </c>
      <c r="D79" s="206" t="s">
        <v>423</v>
      </c>
      <c r="E79" s="206" t="s">
        <v>424</v>
      </c>
      <c r="F79" s="235">
        <v>170</v>
      </c>
      <c r="G79" s="236">
        <v>40590</v>
      </c>
      <c r="H79" s="215">
        <v>6.9</v>
      </c>
      <c r="I79" s="236"/>
      <c r="J79" s="215">
        <v>0</v>
      </c>
      <c r="K79" s="236">
        <v>40590</v>
      </c>
      <c r="L79" s="215">
        <v>6.9</v>
      </c>
    </row>
    <row r="80" spans="1:12" x14ac:dyDescent="0.25">
      <c r="A80" s="233" t="s">
        <v>4387</v>
      </c>
      <c r="B80" s="206" t="s">
        <v>4386</v>
      </c>
      <c r="C80" s="237" t="s">
        <v>4341</v>
      </c>
      <c r="D80" s="206" t="s">
        <v>421</v>
      </c>
      <c r="E80" s="206" t="s">
        <v>422</v>
      </c>
      <c r="F80" s="235">
        <v>170</v>
      </c>
      <c r="G80" s="236">
        <v>40590</v>
      </c>
      <c r="H80" s="215">
        <v>6.9</v>
      </c>
      <c r="I80" s="236"/>
      <c r="J80" s="215">
        <v>0</v>
      </c>
      <c r="K80" s="236">
        <v>40590</v>
      </c>
      <c r="L80" s="215">
        <v>6.9</v>
      </c>
    </row>
    <row r="81" spans="1:12" x14ac:dyDescent="0.25">
      <c r="A81" s="228"/>
      <c r="B81" s="229" t="s">
        <v>4388</v>
      </c>
      <c r="C81" s="229" t="s">
        <v>800</v>
      </c>
      <c r="D81" s="229" t="s">
        <v>800</v>
      </c>
      <c r="E81" s="229" t="s">
        <v>800</v>
      </c>
      <c r="F81" s="230"/>
      <c r="G81" s="231"/>
      <c r="H81" s="232"/>
      <c r="I81" s="231"/>
      <c r="J81" s="232"/>
      <c r="K81" s="231"/>
      <c r="L81" s="232"/>
    </row>
    <row r="82" spans="1:12" x14ac:dyDescent="0.25">
      <c r="A82" s="233" t="s">
        <v>4389</v>
      </c>
      <c r="B82" s="206" t="s">
        <v>4388</v>
      </c>
      <c r="C82" s="234" t="s">
        <v>4340</v>
      </c>
      <c r="D82" s="206" t="s">
        <v>597</v>
      </c>
      <c r="E82" s="206" t="s">
        <v>598</v>
      </c>
      <c r="F82" s="235">
        <v>495</v>
      </c>
      <c r="G82" s="236">
        <v>50960</v>
      </c>
      <c r="H82" s="215">
        <v>25.225000000000001</v>
      </c>
      <c r="I82" s="236"/>
      <c r="J82" s="215">
        <v>0</v>
      </c>
      <c r="K82" s="236">
        <v>50960</v>
      </c>
      <c r="L82" s="215">
        <v>25.225000000000001</v>
      </c>
    </row>
    <row r="83" spans="1:12" x14ac:dyDescent="0.25">
      <c r="A83" s="233" t="s">
        <v>4389</v>
      </c>
      <c r="B83" s="206" t="s">
        <v>4388</v>
      </c>
      <c r="C83" s="237" t="s">
        <v>4341</v>
      </c>
      <c r="D83" s="206" t="s">
        <v>599</v>
      </c>
      <c r="E83" s="206" t="s">
        <v>600</v>
      </c>
      <c r="F83" s="235">
        <v>495</v>
      </c>
      <c r="G83" s="236">
        <v>50960</v>
      </c>
      <c r="H83" s="215">
        <v>25.225000000000001</v>
      </c>
      <c r="I83" s="236"/>
      <c r="J83" s="215">
        <v>0</v>
      </c>
      <c r="K83" s="236">
        <v>50960</v>
      </c>
      <c r="L83" s="215">
        <v>25.225000000000001</v>
      </c>
    </row>
    <row r="84" spans="1:12" x14ac:dyDescent="0.25">
      <c r="A84" s="228"/>
      <c r="B84" s="229" t="s">
        <v>4390</v>
      </c>
      <c r="C84" s="229" t="s">
        <v>800</v>
      </c>
      <c r="D84" s="229" t="s">
        <v>800</v>
      </c>
      <c r="E84" s="229" t="s">
        <v>800</v>
      </c>
      <c r="F84" s="230"/>
      <c r="G84" s="231"/>
      <c r="H84" s="232"/>
      <c r="I84" s="231"/>
      <c r="J84" s="232"/>
      <c r="K84" s="231"/>
      <c r="L84" s="232"/>
    </row>
    <row r="85" spans="1:12" x14ac:dyDescent="0.25">
      <c r="A85" s="233" t="s">
        <v>4391</v>
      </c>
      <c r="B85" s="206" t="s">
        <v>4390</v>
      </c>
      <c r="C85" s="234" t="s">
        <v>4340</v>
      </c>
      <c r="D85" s="206" t="s">
        <v>337</v>
      </c>
      <c r="E85" s="206" t="s">
        <v>1812</v>
      </c>
      <c r="F85" s="235">
        <v>123</v>
      </c>
      <c r="G85" s="236">
        <v>68390</v>
      </c>
      <c r="H85" s="215">
        <v>8.4120000000000008</v>
      </c>
      <c r="I85" s="236"/>
      <c r="J85" s="215">
        <v>0</v>
      </c>
      <c r="K85" s="236">
        <v>68390</v>
      </c>
      <c r="L85" s="215">
        <v>8.4120000000000008</v>
      </c>
    </row>
    <row r="86" spans="1:12" x14ac:dyDescent="0.25">
      <c r="A86" s="233" t="s">
        <v>4391</v>
      </c>
      <c r="B86" s="206" t="s">
        <v>4390</v>
      </c>
      <c r="C86" s="237" t="s">
        <v>4341</v>
      </c>
      <c r="D86" s="206" t="s">
        <v>335</v>
      </c>
      <c r="E86" s="206" t="s">
        <v>1813</v>
      </c>
      <c r="F86" s="235">
        <v>123</v>
      </c>
      <c r="G86" s="236">
        <v>68390</v>
      </c>
      <c r="H86" s="215">
        <v>8.4120000000000008</v>
      </c>
      <c r="I86" s="236"/>
      <c r="J86" s="215">
        <v>0</v>
      </c>
      <c r="K86" s="236">
        <v>68390</v>
      </c>
      <c r="L86" s="215">
        <v>8.4120000000000008</v>
      </c>
    </row>
    <row r="87" spans="1:12" x14ac:dyDescent="0.25">
      <c r="A87" s="228"/>
      <c r="B87" s="229" t="s">
        <v>4392</v>
      </c>
      <c r="C87" s="229" t="s">
        <v>800</v>
      </c>
      <c r="D87" s="229" t="s">
        <v>800</v>
      </c>
      <c r="E87" s="229" t="s">
        <v>800</v>
      </c>
      <c r="F87" s="230"/>
      <c r="G87" s="231"/>
      <c r="H87" s="232"/>
      <c r="I87" s="231"/>
      <c r="J87" s="232"/>
      <c r="K87" s="231"/>
      <c r="L87" s="232"/>
    </row>
    <row r="88" spans="1:12" x14ac:dyDescent="0.25">
      <c r="A88" s="233" t="s">
        <v>4393</v>
      </c>
      <c r="B88" s="206" t="s">
        <v>4392</v>
      </c>
      <c r="C88" s="234" t="s">
        <v>4340</v>
      </c>
      <c r="D88" s="206" t="s">
        <v>277</v>
      </c>
      <c r="E88" s="206" t="s">
        <v>278</v>
      </c>
      <c r="F88" s="235">
        <v>230</v>
      </c>
      <c r="G88" s="236">
        <v>62208</v>
      </c>
      <c r="H88" s="215">
        <v>14.308</v>
      </c>
      <c r="I88" s="236"/>
      <c r="J88" s="215">
        <v>0</v>
      </c>
      <c r="K88" s="236">
        <v>62208</v>
      </c>
      <c r="L88" s="215">
        <v>14.308</v>
      </c>
    </row>
    <row r="89" spans="1:12" x14ac:dyDescent="0.25">
      <c r="A89" s="233" t="s">
        <v>4393</v>
      </c>
      <c r="B89" s="206" t="s">
        <v>4392</v>
      </c>
      <c r="C89" s="237" t="s">
        <v>4341</v>
      </c>
      <c r="D89" s="206" t="s">
        <v>279</v>
      </c>
      <c r="E89" s="206" t="s">
        <v>280</v>
      </c>
      <c r="F89" s="235">
        <v>230</v>
      </c>
      <c r="G89" s="236">
        <v>62208</v>
      </c>
      <c r="H89" s="215">
        <v>14.308</v>
      </c>
      <c r="I89" s="236"/>
      <c r="J89" s="215">
        <v>0</v>
      </c>
      <c r="K89" s="236">
        <v>62208</v>
      </c>
      <c r="L89" s="215">
        <v>14.308</v>
      </c>
    </row>
    <row r="90" spans="1:12" x14ac:dyDescent="0.25">
      <c r="A90" s="228"/>
      <c r="B90" s="229" t="s">
        <v>4394</v>
      </c>
      <c r="C90" s="229" t="s">
        <v>800</v>
      </c>
      <c r="D90" s="229" t="s">
        <v>800</v>
      </c>
      <c r="E90" s="229" t="s">
        <v>800</v>
      </c>
      <c r="F90" s="230"/>
      <c r="G90" s="231"/>
      <c r="H90" s="232"/>
      <c r="I90" s="231"/>
      <c r="J90" s="232"/>
      <c r="K90" s="231"/>
      <c r="L90" s="232"/>
    </row>
    <row r="91" spans="1:12" x14ac:dyDescent="0.25">
      <c r="A91" s="233" t="s">
        <v>4393</v>
      </c>
      <c r="B91" s="206" t="s">
        <v>4394</v>
      </c>
      <c r="C91" s="234" t="s">
        <v>4340</v>
      </c>
      <c r="D91" s="206" t="s">
        <v>277</v>
      </c>
      <c r="E91" s="206" t="s">
        <v>278</v>
      </c>
      <c r="F91" s="235">
        <v>230</v>
      </c>
      <c r="G91" s="236">
        <v>93312</v>
      </c>
      <c r="H91" s="215">
        <v>21.462</v>
      </c>
      <c r="I91" s="236"/>
      <c r="J91" s="215">
        <v>0</v>
      </c>
      <c r="K91" s="236">
        <v>93312</v>
      </c>
      <c r="L91" s="215">
        <v>21.462</v>
      </c>
    </row>
    <row r="92" spans="1:12" x14ac:dyDescent="0.25">
      <c r="A92" s="233" t="s">
        <v>4393</v>
      </c>
      <c r="B92" s="206" t="s">
        <v>4394</v>
      </c>
      <c r="C92" s="237" t="s">
        <v>4341</v>
      </c>
      <c r="D92" s="206" t="s">
        <v>271</v>
      </c>
      <c r="E92" s="206" t="s">
        <v>272</v>
      </c>
      <c r="F92" s="235">
        <v>230</v>
      </c>
      <c r="G92" s="236">
        <v>92160</v>
      </c>
      <c r="H92" s="215">
        <v>21.196999999999999</v>
      </c>
      <c r="I92" s="236">
        <v>1152</v>
      </c>
      <c r="J92" s="215">
        <v>0.26500000000000001</v>
      </c>
      <c r="K92" s="236">
        <v>93312</v>
      </c>
      <c r="L92" s="215">
        <v>21.462</v>
      </c>
    </row>
    <row r="93" spans="1:12" x14ac:dyDescent="0.25">
      <c r="A93" s="228"/>
      <c r="B93" s="229" t="s">
        <v>4395</v>
      </c>
      <c r="C93" s="229" t="s">
        <v>800</v>
      </c>
      <c r="D93" s="229" t="s">
        <v>800</v>
      </c>
      <c r="E93" s="229" t="s">
        <v>800</v>
      </c>
      <c r="F93" s="230"/>
      <c r="G93" s="231"/>
      <c r="H93" s="232"/>
      <c r="I93" s="231"/>
      <c r="J93" s="232"/>
      <c r="K93" s="231"/>
      <c r="L93" s="232"/>
    </row>
    <row r="94" spans="1:12" x14ac:dyDescent="0.25">
      <c r="A94" s="233" t="s">
        <v>4396</v>
      </c>
      <c r="B94" s="206" t="s">
        <v>4395</v>
      </c>
      <c r="C94" s="234" t="s">
        <v>4340</v>
      </c>
      <c r="D94" s="206" t="s">
        <v>277</v>
      </c>
      <c r="E94" s="206" t="s">
        <v>278</v>
      </c>
      <c r="F94" s="235">
        <v>230</v>
      </c>
      <c r="G94" s="236">
        <v>139968</v>
      </c>
      <c r="H94" s="215">
        <v>32.192999999999998</v>
      </c>
      <c r="I94" s="236"/>
      <c r="J94" s="215">
        <v>0</v>
      </c>
      <c r="K94" s="236">
        <v>139968</v>
      </c>
      <c r="L94" s="215">
        <v>32.192999999999998</v>
      </c>
    </row>
    <row r="95" spans="1:12" x14ac:dyDescent="0.25">
      <c r="A95" s="233" t="s">
        <v>4396</v>
      </c>
      <c r="B95" s="206" t="s">
        <v>4395</v>
      </c>
      <c r="C95" s="237" t="s">
        <v>4341</v>
      </c>
      <c r="D95" s="206" t="s">
        <v>271</v>
      </c>
      <c r="E95" s="206" t="s">
        <v>272</v>
      </c>
      <c r="F95" s="235">
        <v>230</v>
      </c>
      <c r="G95" s="236">
        <v>138240</v>
      </c>
      <c r="H95" s="215">
        <v>31.795000000000002</v>
      </c>
      <c r="I95" s="236">
        <v>1728</v>
      </c>
      <c r="J95" s="215">
        <v>0.39700000000000002</v>
      </c>
      <c r="K95" s="236">
        <v>139968</v>
      </c>
      <c r="L95" s="215">
        <v>32.192999999999998</v>
      </c>
    </row>
    <row r="96" spans="1:12" x14ac:dyDescent="0.25">
      <c r="A96" s="228"/>
      <c r="B96" s="229" t="s">
        <v>4397</v>
      </c>
      <c r="C96" s="229" t="s">
        <v>800</v>
      </c>
      <c r="D96" s="229" t="s">
        <v>800</v>
      </c>
      <c r="E96" s="229" t="s">
        <v>800</v>
      </c>
      <c r="F96" s="230"/>
      <c r="G96" s="231"/>
      <c r="H96" s="232"/>
      <c r="I96" s="231"/>
      <c r="J96" s="232"/>
      <c r="K96" s="231"/>
      <c r="L96" s="232"/>
    </row>
    <row r="97" spans="1:12" x14ac:dyDescent="0.25">
      <c r="A97" s="233" t="s">
        <v>4396</v>
      </c>
      <c r="B97" s="206" t="s">
        <v>4397</v>
      </c>
      <c r="C97" s="234" t="s">
        <v>4340</v>
      </c>
      <c r="D97" s="206" t="s">
        <v>277</v>
      </c>
      <c r="E97" s="206" t="s">
        <v>278</v>
      </c>
      <c r="F97" s="235">
        <v>230</v>
      </c>
      <c r="G97" s="236">
        <v>93312</v>
      </c>
      <c r="H97" s="215">
        <v>21.462</v>
      </c>
      <c r="I97" s="236"/>
      <c r="J97" s="215">
        <v>0</v>
      </c>
      <c r="K97" s="236">
        <v>93312</v>
      </c>
      <c r="L97" s="215">
        <v>21.462</v>
      </c>
    </row>
    <row r="98" spans="1:12" x14ac:dyDescent="0.25">
      <c r="A98" s="233" t="s">
        <v>4396</v>
      </c>
      <c r="B98" s="206" t="s">
        <v>4397</v>
      </c>
      <c r="C98" s="237" t="s">
        <v>4341</v>
      </c>
      <c r="D98" s="206" t="s">
        <v>279</v>
      </c>
      <c r="E98" s="206" t="s">
        <v>280</v>
      </c>
      <c r="F98" s="235">
        <v>230</v>
      </c>
      <c r="G98" s="236">
        <v>93312</v>
      </c>
      <c r="H98" s="215">
        <v>21.462</v>
      </c>
      <c r="I98" s="236"/>
      <c r="J98" s="215">
        <v>0</v>
      </c>
      <c r="K98" s="236">
        <v>93312</v>
      </c>
      <c r="L98" s="215">
        <v>21.462</v>
      </c>
    </row>
    <row r="99" spans="1:12" x14ac:dyDescent="0.25">
      <c r="A99" s="228"/>
      <c r="B99" s="229" t="s">
        <v>4398</v>
      </c>
      <c r="C99" s="229" t="s">
        <v>800</v>
      </c>
      <c r="D99" s="229" t="s">
        <v>800</v>
      </c>
      <c r="E99" s="229" t="s">
        <v>800</v>
      </c>
      <c r="F99" s="230"/>
      <c r="G99" s="231"/>
      <c r="H99" s="232"/>
      <c r="I99" s="231"/>
      <c r="J99" s="232"/>
      <c r="K99" s="231"/>
      <c r="L99" s="232"/>
    </row>
    <row r="100" spans="1:12" x14ac:dyDescent="0.25">
      <c r="A100" s="233" t="s">
        <v>4399</v>
      </c>
      <c r="B100" s="206" t="s">
        <v>4398</v>
      </c>
      <c r="C100" s="234" t="s">
        <v>4340</v>
      </c>
      <c r="D100" s="206" t="s">
        <v>277</v>
      </c>
      <c r="E100" s="206" t="s">
        <v>278</v>
      </c>
      <c r="F100" s="235">
        <v>230</v>
      </c>
      <c r="G100" s="236">
        <v>62208</v>
      </c>
      <c r="H100" s="215">
        <v>14.308</v>
      </c>
      <c r="I100" s="236"/>
      <c r="J100" s="215">
        <v>0</v>
      </c>
      <c r="K100" s="236">
        <v>62208</v>
      </c>
      <c r="L100" s="215">
        <v>14.308</v>
      </c>
    </row>
    <row r="101" spans="1:12" x14ac:dyDescent="0.25">
      <c r="A101" s="233" t="s">
        <v>4399</v>
      </c>
      <c r="B101" s="206" t="s">
        <v>4398</v>
      </c>
      <c r="C101" s="237" t="s">
        <v>4341</v>
      </c>
      <c r="D101" s="206" t="s">
        <v>279</v>
      </c>
      <c r="E101" s="206" t="s">
        <v>280</v>
      </c>
      <c r="F101" s="235">
        <v>230</v>
      </c>
      <c r="G101" s="236">
        <v>62208</v>
      </c>
      <c r="H101" s="215">
        <v>14.308</v>
      </c>
      <c r="I101" s="236"/>
      <c r="J101" s="215">
        <v>0</v>
      </c>
      <c r="K101" s="236">
        <v>62208</v>
      </c>
      <c r="L101" s="215">
        <v>14.308</v>
      </c>
    </row>
    <row r="102" spans="1:12" x14ac:dyDescent="0.25">
      <c r="A102" s="228"/>
      <c r="B102" s="229" t="s">
        <v>4400</v>
      </c>
      <c r="C102" s="229" t="s">
        <v>800</v>
      </c>
      <c r="D102" s="229" t="s">
        <v>800</v>
      </c>
      <c r="E102" s="229" t="s">
        <v>800</v>
      </c>
      <c r="F102" s="230"/>
      <c r="G102" s="231"/>
      <c r="H102" s="232"/>
      <c r="I102" s="231"/>
      <c r="J102" s="232"/>
      <c r="K102" s="231"/>
      <c r="L102" s="232"/>
    </row>
    <row r="103" spans="1:12" x14ac:dyDescent="0.25">
      <c r="A103" s="233" t="s">
        <v>4399</v>
      </c>
      <c r="B103" s="206" t="s">
        <v>4400</v>
      </c>
      <c r="C103" s="234" t="s">
        <v>4340</v>
      </c>
      <c r="D103" s="206" t="s">
        <v>277</v>
      </c>
      <c r="E103" s="206" t="s">
        <v>278</v>
      </c>
      <c r="F103" s="235">
        <v>230</v>
      </c>
      <c r="G103" s="236">
        <v>67392</v>
      </c>
      <c r="H103" s="215">
        <v>15.5</v>
      </c>
      <c r="I103" s="236"/>
      <c r="J103" s="215">
        <v>0</v>
      </c>
      <c r="K103" s="236">
        <v>67392</v>
      </c>
      <c r="L103" s="215">
        <v>15.5</v>
      </c>
    </row>
    <row r="104" spans="1:12" x14ac:dyDescent="0.25">
      <c r="A104" s="233" t="s">
        <v>4399</v>
      </c>
      <c r="B104" s="206" t="s">
        <v>4400</v>
      </c>
      <c r="C104" s="237" t="s">
        <v>4341</v>
      </c>
      <c r="D104" s="206" t="s">
        <v>271</v>
      </c>
      <c r="E104" s="206" t="s">
        <v>272</v>
      </c>
      <c r="F104" s="235">
        <v>230</v>
      </c>
      <c r="G104" s="236">
        <v>64512</v>
      </c>
      <c r="H104" s="215">
        <v>14.837999999999999</v>
      </c>
      <c r="I104" s="236">
        <v>2880</v>
      </c>
      <c r="J104" s="215">
        <v>0.66200000000000003</v>
      </c>
      <c r="K104" s="236">
        <v>67392</v>
      </c>
      <c r="L104" s="215">
        <v>15.5</v>
      </c>
    </row>
    <row r="105" spans="1:12" x14ac:dyDescent="0.25">
      <c r="A105" s="228"/>
      <c r="B105" s="229" t="s">
        <v>4401</v>
      </c>
      <c r="C105" s="229" t="s">
        <v>800</v>
      </c>
      <c r="D105" s="229" t="s">
        <v>800</v>
      </c>
      <c r="E105" s="229" t="s">
        <v>800</v>
      </c>
      <c r="F105" s="230"/>
      <c r="G105" s="231"/>
      <c r="H105" s="232"/>
      <c r="I105" s="231"/>
      <c r="J105" s="232"/>
      <c r="K105" s="231"/>
      <c r="L105" s="232"/>
    </row>
    <row r="106" spans="1:12" x14ac:dyDescent="0.25">
      <c r="A106" s="233" t="s">
        <v>4399</v>
      </c>
      <c r="B106" s="206" t="s">
        <v>4401</v>
      </c>
      <c r="C106" s="234" t="s">
        <v>4340</v>
      </c>
      <c r="D106" s="206" t="s">
        <v>281</v>
      </c>
      <c r="E106" s="206" t="s">
        <v>282</v>
      </c>
      <c r="F106" s="235">
        <v>380</v>
      </c>
      <c r="G106" s="236">
        <v>57760</v>
      </c>
      <c r="H106" s="215">
        <v>21.949000000000002</v>
      </c>
      <c r="I106" s="236"/>
      <c r="J106" s="215">
        <v>0</v>
      </c>
      <c r="K106" s="236">
        <v>57760</v>
      </c>
      <c r="L106" s="215">
        <v>21.949000000000002</v>
      </c>
    </row>
    <row r="107" spans="1:12" x14ac:dyDescent="0.25">
      <c r="A107" s="233" t="s">
        <v>4399</v>
      </c>
      <c r="B107" s="206" t="s">
        <v>4401</v>
      </c>
      <c r="C107" s="237" t="s">
        <v>4341</v>
      </c>
      <c r="D107" s="206" t="s">
        <v>287</v>
      </c>
      <c r="E107" s="206" t="s">
        <v>288</v>
      </c>
      <c r="F107" s="235">
        <v>380</v>
      </c>
      <c r="G107" s="236">
        <v>57760</v>
      </c>
      <c r="H107" s="215">
        <v>21.949000000000002</v>
      </c>
      <c r="I107" s="236"/>
      <c r="J107" s="215">
        <v>0</v>
      </c>
      <c r="K107" s="236">
        <v>57760</v>
      </c>
      <c r="L107" s="215">
        <v>21.949000000000002</v>
      </c>
    </row>
    <row r="108" spans="1:12" x14ac:dyDescent="0.25">
      <c r="A108" s="228"/>
      <c r="B108" s="229" t="s">
        <v>4402</v>
      </c>
      <c r="C108" s="229" t="s">
        <v>800</v>
      </c>
      <c r="D108" s="229" t="s">
        <v>800</v>
      </c>
      <c r="E108" s="229" t="s">
        <v>800</v>
      </c>
      <c r="F108" s="230"/>
      <c r="G108" s="231"/>
      <c r="H108" s="232"/>
      <c r="I108" s="231"/>
      <c r="J108" s="232"/>
      <c r="K108" s="231"/>
      <c r="L108" s="232"/>
    </row>
    <row r="109" spans="1:12" x14ac:dyDescent="0.25">
      <c r="A109" s="233" t="s">
        <v>4399</v>
      </c>
      <c r="B109" s="206" t="s">
        <v>4402</v>
      </c>
      <c r="C109" s="234" t="s">
        <v>4340</v>
      </c>
      <c r="D109" s="206" t="s">
        <v>277</v>
      </c>
      <c r="E109" s="206" t="s">
        <v>278</v>
      </c>
      <c r="F109" s="235">
        <v>230</v>
      </c>
      <c r="G109" s="236">
        <v>51840</v>
      </c>
      <c r="H109" s="215">
        <v>11.923</v>
      </c>
      <c r="I109" s="236"/>
      <c r="J109" s="215">
        <v>0</v>
      </c>
      <c r="K109" s="236">
        <v>51840</v>
      </c>
      <c r="L109" s="215">
        <v>11.923</v>
      </c>
    </row>
    <row r="110" spans="1:12" x14ac:dyDescent="0.25">
      <c r="A110" s="233" t="s">
        <v>4399</v>
      </c>
      <c r="B110" s="206" t="s">
        <v>4402</v>
      </c>
      <c r="C110" s="237" t="s">
        <v>4341</v>
      </c>
      <c r="D110" s="206" t="s">
        <v>279</v>
      </c>
      <c r="E110" s="206" t="s">
        <v>280</v>
      </c>
      <c r="F110" s="235">
        <v>230</v>
      </c>
      <c r="G110" s="236">
        <v>51840</v>
      </c>
      <c r="H110" s="215">
        <v>11.923</v>
      </c>
      <c r="I110" s="236"/>
      <c r="J110" s="215">
        <v>0</v>
      </c>
      <c r="K110" s="236">
        <v>51840</v>
      </c>
      <c r="L110" s="215">
        <v>11.923</v>
      </c>
    </row>
    <row r="111" spans="1:12" x14ac:dyDescent="0.25">
      <c r="A111" s="228"/>
      <c r="B111" s="229" t="s">
        <v>4403</v>
      </c>
      <c r="C111" s="229" t="s">
        <v>800</v>
      </c>
      <c r="D111" s="229" t="s">
        <v>800</v>
      </c>
      <c r="E111" s="229" t="s">
        <v>800</v>
      </c>
      <c r="F111" s="230"/>
      <c r="G111" s="231"/>
      <c r="H111" s="232"/>
      <c r="I111" s="231"/>
      <c r="J111" s="232"/>
      <c r="K111" s="231"/>
      <c r="L111" s="232"/>
    </row>
    <row r="112" spans="1:12" x14ac:dyDescent="0.25">
      <c r="A112" s="233" t="s">
        <v>4399</v>
      </c>
      <c r="B112" s="206" t="s">
        <v>4403</v>
      </c>
      <c r="C112" s="234" t="s">
        <v>4340</v>
      </c>
      <c r="D112" s="206" t="s">
        <v>335</v>
      </c>
      <c r="E112" s="206" t="s">
        <v>1813</v>
      </c>
      <c r="F112" s="235">
        <v>123</v>
      </c>
      <c r="G112" s="236">
        <v>87930</v>
      </c>
      <c r="H112" s="215">
        <v>10.815</v>
      </c>
      <c r="I112" s="236"/>
      <c r="J112" s="215">
        <v>0</v>
      </c>
      <c r="K112" s="236">
        <v>87930</v>
      </c>
      <c r="L112" s="215">
        <v>10.815</v>
      </c>
    </row>
    <row r="113" spans="1:12" x14ac:dyDescent="0.25">
      <c r="A113" s="233" t="s">
        <v>4399</v>
      </c>
      <c r="B113" s="206" t="s">
        <v>4403</v>
      </c>
      <c r="C113" s="237" t="s">
        <v>4341</v>
      </c>
      <c r="D113" s="206" t="s">
        <v>337</v>
      </c>
      <c r="E113" s="206" t="s">
        <v>1812</v>
      </c>
      <c r="F113" s="235">
        <v>123</v>
      </c>
      <c r="G113" s="236">
        <v>87930</v>
      </c>
      <c r="H113" s="215">
        <v>10.815</v>
      </c>
      <c r="I113" s="236"/>
      <c r="J113" s="215">
        <v>0</v>
      </c>
      <c r="K113" s="236">
        <v>87930</v>
      </c>
      <c r="L113" s="215">
        <v>10.815</v>
      </c>
    </row>
    <row r="114" spans="1:12" x14ac:dyDescent="0.25">
      <c r="A114" s="228"/>
      <c r="B114" s="229" t="s">
        <v>4404</v>
      </c>
      <c r="C114" s="229" t="s">
        <v>800</v>
      </c>
      <c r="D114" s="229" t="s">
        <v>800</v>
      </c>
      <c r="E114" s="229" t="s">
        <v>800</v>
      </c>
      <c r="F114" s="230"/>
      <c r="G114" s="231"/>
      <c r="H114" s="232"/>
      <c r="I114" s="231"/>
      <c r="J114" s="232"/>
      <c r="K114" s="231"/>
      <c r="L114" s="232"/>
    </row>
    <row r="115" spans="1:12" x14ac:dyDescent="0.25">
      <c r="A115" s="233" t="s">
        <v>4405</v>
      </c>
      <c r="B115" s="206" t="s">
        <v>4404</v>
      </c>
      <c r="C115" s="234" t="s">
        <v>4340</v>
      </c>
      <c r="D115" s="206" t="s">
        <v>273</v>
      </c>
      <c r="E115" s="206" t="s">
        <v>274</v>
      </c>
      <c r="F115" s="235">
        <v>230</v>
      </c>
      <c r="G115" s="236">
        <v>24288</v>
      </c>
      <c r="H115" s="215">
        <v>5.5860000000000003</v>
      </c>
      <c r="I115" s="236"/>
      <c r="J115" s="215">
        <v>0</v>
      </c>
      <c r="K115" s="236">
        <v>24288</v>
      </c>
      <c r="L115" s="215">
        <v>5.5860000000000003</v>
      </c>
    </row>
    <row r="116" spans="1:12" x14ac:dyDescent="0.25">
      <c r="A116" s="233" t="s">
        <v>4405</v>
      </c>
      <c r="B116" s="206" t="s">
        <v>4404</v>
      </c>
      <c r="C116" s="237" t="s">
        <v>4341</v>
      </c>
      <c r="D116" s="206" t="s">
        <v>271</v>
      </c>
      <c r="E116" s="206" t="s">
        <v>272</v>
      </c>
      <c r="F116" s="235">
        <v>230</v>
      </c>
      <c r="G116" s="236">
        <v>23040</v>
      </c>
      <c r="H116" s="215">
        <v>5.2990000000000004</v>
      </c>
      <c r="I116" s="236">
        <v>1248</v>
      </c>
      <c r="J116" s="215">
        <v>0.28699999999999998</v>
      </c>
      <c r="K116" s="236">
        <v>24288</v>
      </c>
      <c r="L116" s="215">
        <v>5.5860000000000003</v>
      </c>
    </row>
    <row r="117" spans="1:12" x14ac:dyDescent="0.25">
      <c r="A117" s="228"/>
      <c r="B117" s="229" t="s">
        <v>4406</v>
      </c>
      <c r="C117" s="229" t="s">
        <v>800</v>
      </c>
      <c r="D117" s="229" t="s">
        <v>800</v>
      </c>
      <c r="E117" s="229" t="s">
        <v>800</v>
      </c>
      <c r="F117" s="230"/>
      <c r="G117" s="231"/>
      <c r="H117" s="232"/>
      <c r="I117" s="231"/>
      <c r="J117" s="232"/>
      <c r="K117" s="231"/>
      <c r="L117" s="232"/>
    </row>
    <row r="118" spans="1:12" x14ac:dyDescent="0.25">
      <c r="A118" s="233" t="s">
        <v>4405</v>
      </c>
      <c r="B118" s="206" t="s">
        <v>4406</v>
      </c>
      <c r="C118" s="234" t="s">
        <v>4340</v>
      </c>
      <c r="D118" s="206" t="s">
        <v>277</v>
      </c>
      <c r="E118" s="206" t="s">
        <v>278</v>
      </c>
      <c r="F118" s="235">
        <v>230</v>
      </c>
      <c r="G118" s="236">
        <v>77760</v>
      </c>
      <c r="H118" s="215">
        <v>17.885000000000002</v>
      </c>
      <c r="I118" s="236"/>
      <c r="J118" s="215">
        <v>0</v>
      </c>
      <c r="K118" s="236">
        <v>77760</v>
      </c>
      <c r="L118" s="215">
        <v>17.885000000000002</v>
      </c>
    </row>
    <row r="119" spans="1:12" x14ac:dyDescent="0.25">
      <c r="A119" s="233" t="s">
        <v>4405</v>
      </c>
      <c r="B119" s="206" t="s">
        <v>4406</v>
      </c>
      <c r="C119" s="237" t="s">
        <v>4341</v>
      </c>
      <c r="D119" s="206" t="s">
        <v>271</v>
      </c>
      <c r="E119" s="206" t="s">
        <v>272</v>
      </c>
      <c r="F119" s="235">
        <v>230</v>
      </c>
      <c r="G119" s="236">
        <v>73728</v>
      </c>
      <c r="H119" s="215">
        <v>16.957000000000001</v>
      </c>
      <c r="I119" s="236">
        <v>4032</v>
      </c>
      <c r="J119" s="215">
        <v>0.92700000000000005</v>
      </c>
      <c r="K119" s="236">
        <v>77760</v>
      </c>
      <c r="L119" s="215">
        <v>17.885000000000002</v>
      </c>
    </row>
    <row r="120" spans="1:12" x14ac:dyDescent="0.25">
      <c r="A120" s="228"/>
      <c r="B120" s="229" t="s">
        <v>4407</v>
      </c>
      <c r="C120" s="229" t="s">
        <v>800</v>
      </c>
      <c r="D120" s="229" t="s">
        <v>800</v>
      </c>
      <c r="E120" s="229" t="s">
        <v>800</v>
      </c>
      <c r="F120" s="230"/>
      <c r="G120" s="231"/>
      <c r="H120" s="232"/>
      <c r="I120" s="231"/>
      <c r="J120" s="232"/>
      <c r="K120" s="231"/>
      <c r="L120" s="232"/>
    </row>
    <row r="121" spans="1:12" x14ac:dyDescent="0.25">
      <c r="A121" s="233" t="s">
        <v>4408</v>
      </c>
      <c r="B121" s="206" t="s">
        <v>4407</v>
      </c>
      <c r="C121" s="234" t="s">
        <v>4340</v>
      </c>
      <c r="D121" s="206" t="s">
        <v>273</v>
      </c>
      <c r="E121" s="206" t="s">
        <v>274</v>
      </c>
      <c r="F121" s="235">
        <v>230</v>
      </c>
      <c r="G121" s="236">
        <v>66240</v>
      </c>
      <c r="H121" s="215">
        <v>15.234999999999999</v>
      </c>
      <c r="I121" s="236"/>
      <c r="J121" s="215">
        <v>0</v>
      </c>
      <c r="K121" s="236">
        <v>66240</v>
      </c>
      <c r="L121" s="215">
        <v>15.234999999999999</v>
      </c>
    </row>
    <row r="122" spans="1:12" x14ac:dyDescent="0.25">
      <c r="A122" s="233" t="s">
        <v>4408</v>
      </c>
      <c r="B122" s="206" t="s">
        <v>4407</v>
      </c>
      <c r="C122" s="237" t="s">
        <v>4341</v>
      </c>
      <c r="D122" s="206" t="s">
        <v>275</v>
      </c>
      <c r="E122" s="206" t="s">
        <v>276</v>
      </c>
      <c r="F122" s="235">
        <v>230</v>
      </c>
      <c r="G122" s="236">
        <v>64920</v>
      </c>
      <c r="H122" s="215">
        <v>14.932</v>
      </c>
      <c r="I122" s="236">
        <v>1320</v>
      </c>
      <c r="J122" s="215">
        <v>0.30399999999999999</v>
      </c>
      <c r="K122" s="236">
        <v>66240</v>
      </c>
      <c r="L122" s="215">
        <v>15.234999999999999</v>
      </c>
    </row>
    <row r="123" spans="1:12" x14ac:dyDescent="0.25">
      <c r="A123" s="228"/>
      <c r="B123" s="229" t="s">
        <v>4409</v>
      </c>
      <c r="C123" s="229" t="s">
        <v>800</v>
      </c>
      <c r="D123" s="229" t="s">
        <v>800</v>
      </c>
      <c r="E123" s="229" t="s">
        <v>800</v>
      </c>
      <c r="F123" s="230"/>
      <c r="G123" s="231"/>
      <c r="H123" s="232"/>
      <c r="I123" s="231"/>
      <c r="J123" s="232"/>
      <c r="K123" s="231"/>
      <c r="L123" s="232"/>
    </row>
    <row r="124" spans="1:12" x14ac:dyDescent="0.25">
      <c r="A124" s="233" t="s">
        <v>4410</v>
      </c>
      <c r="B124" s="206" t="s">
        <v>4409</v>
      </c>
      <c r="C124" s="234" t="s">
        <v>4340</v>
      </c>
      <c r="D124" s="206" t="s">
        <v>421</v>
      </c>
      <c r="E124" s="206" t="s">
        <v>422</v>
      </c>
      <c r="F124" s="235">
        <v>170</v>
      </c>
      <c r="G124" s="236">
        <v>13530</v>
      </c>
      <c r="H124" s="215">
        <v>2.2999999999999998</v>
      </c>
      <c r="I124" s="236"/>
      <c r="J124" s="215">
        <v>0</v>
      </c>
      <c r="K124" s="236">
        <v>13530</v>
      </c>
      <c r="L124" s="215">
        <v>2.2999999999999998</v>
      </c>
    </row>
    <row r="125" spans="1:12" x14ac:dyDescent="0.25">
      <c r="A125" s="233" t="s">
        <v>4410</v>
      </c>
      <c r="B125" s="206" t="s">
        <v>4409</v>
      </c>
      <c r="C125" s="237" t="s">
        <v>4341</v>
      </c>
      <c r="D125" s="206" t="s">
        <v>423</v>
      </c>
      <c r="E125" s="206" t="s">
        <v>424</v>
      </c>
      <c r="F125" s="235">
        <v>170</v>
      </c>
      <c r="G125" s="236">
        <v>13530</v>
      </c>
      <c r="H125" s="215">
        <v>2.2999999999999998</v>
      </c>
      <c r="I125" s="236"/>
      <c r="J125" s="215">
        <v>0</v>
      </c>
      <c r="K125" s="236">
        <v>13530</v>
      </c>
      <c r="L125" s="215">
        <v>2.2999999999999998</v>
      </c>
    </row>
    <row r="126" spans="1:12" x14ac:dyDescent="0.25">
      <c r="A126" s="228"/>
      <c r="B126" s="229" t="s">
        <v>4411</v>
      </c>
      <c r="C126" s="229" t="s">
        <v>800</v>
      </c>
      <c r="D126" s="229" t="s">
        <v>800</v>
      </c>
      <c r="E126" s="229" t="s">
        <v>800</v>
      </c>
      <c r="F126" s="230"/>
      <c r="G126" s="231"/>
      <c r="H126" s="232"/>
      <c r="I126" s="231"/>
      <c r="J126" s="232"/>
      <c r="K126" s="231"/>
      <c r="L126" s="232"/>
    </row>
    <row r="127" spans="1:12" x14ac:dyDescent="0.25">
      <c r="A127" s="233" t="s">
        <v>4410</v>
      </c>
      <c r="B127" s="206" t="s">
        <v>4411</v>
      </c>
      <c r="C127" s="234" t="s">
        <v>4340</v>
      </c>
      <c r="D127" s="206" t="s">
        <v>273</v>
      </c>
      <c r="E127" s="206" t="s">
        <v>274</v>
      </c>
      <c r="F127" s="235">
        <v>230</v>
      </c>
      <c r="G127" s="236">
        <v>88320</v>
      </c>
      <c r="H127" s="215">
        <v>20.314</v>
      </c>
      <c r="I127" s="236"/>
      <c r="J127" s="215">
        <v>0</v>
      </c>
      <c r="K127" s="236">
        <v>88320</v>
      </c>
      <c r="L127" s="215">
        <v>20.314</v>
      </c>
    </row>
    <row r="128" spans="1:12" x14ac:dyDescent="0.25">
      <c r="A128" s="233" t="s">
        <v>4410</v>
      </c>
      <c r="B128" s="206" t="s">
        <v>4411</v>
      </c>
      <c r="C128" s="237" t="s">
        <v>4341</v>
      </c>
      <c r="D128" s="206" t="s">
        <v>275</v>
      </c>
      <c r="E128" s="206" t="s">
        <v>276</v>
      </c>
      <c r="F128" s="235">
        <v>230</v>
      </c>
      <c r="G128" s="236">
        <v>86560</v>
      </c>
      <c r="H128" s="215">
        <v>19.908999999999999</v>
      </c>
      <c r="I128" s="236">
        <v>1760</v>
      </c>
      <c r="J128" s="215">
        <v>0.40500000000000003</v>
      </c>
      <c r="K128" s="236">
        <v>88320</v>
      </c>
      <c r="L128" s="215">
        <v>20.314</v>
      </c>
    </row>
    <row r="129" spans="1:12" x14ac:dyDescent="0.25">
      <c r="A129" s="228"/>
      <c r="B129" s="229" t="s">
        <v>4412</v>
      </c>
      <c r="C129" s="229" t="s">
        <v>800</v>
      </c>
      <c r="D129" s="229" t="s">
        <v>800</v>
      </c>
      <c r="E129" s="229" t="s">
        <v>800</v>
      </c>
      <c r="F129" s="230"/>
      <c r="G129" s="231"/>
      <c r="H129" s="232"/>
      <c r="I129" s="231"/>
      <c r="J129" s="232"/>
      <c r="K129" s="231"/>
      <c r="L129" s="232"/>
    </row>
    <row r="130" spans="1:12" x14ac:dyDescent="0.25">
      <c r="A130" s="233" t="s">
        <v>4413</v>
      </c>
      <c r="B130" s="206" t="s">
        <v>4412</v>
      </c>
      <c r="C130" s="234" t="s">
        <v>4340</v>
      </c>
      <c r="D130" s="206" t="s">
        <v>273</v>
      </c>
      <c r="E130" s="206" t="s">
        <v>274</v>
      </c>
      <c r="F130" s="235">
        <v>230</v>
      </c>
      <c r="G130" s="236">
        <v>130272</v>
      </c>
      <c r="H130" s="215">
        <v>29.963000000000001</v>
      </c>
      <c r="I130" s="236"/>
      <c r="J130" s="215">
        <v>0</v>
      </c>
      <c r="K130" s="236">
        <v>130272</v>
      </c>
      <c r="L130" s="215">
        <v>29.963000000000001</v>
      </c>
    </row>
    <row r="131" spans="1:12" x14ac:dyDescent="0.25">
      <c r="A131" s="233" t="s">
        <v>4413</v>
      </c>
      <c r="B131" s="206" t="s">
        <v>4412</v>
      </c>
      <c r="C131" s="237" t="s">
        <v>4341</v>
      </c>
      <c r="D131" s="206" t="s">
        <v>275</v>
      </c>
      <c r="E131" s="206" t="s">
        <v>276</v>
      </c>
      <c r="F131" s="235">
        <v>230</v>
      </c>
      <c r="G131" s="236">
        <v>129840</v>
      </c>
      <c r="H131" s="215">
        <v>29.863</v>
      </c>
      <c r="I131" s="236">
        <v>432</v>
      </c>
      <c r="J131" s="215">
        <v>9.9000000000000005E-2</v>
      </c>
      <c r="K131" s="236">
        <v>130272</v>
      </c>
      <c r="L131" s="215">
        <v>29.963000000000001</v>
      </c>
    </row>
    <row r="132" spans="1:12" x14ac:dyDescent="0.25">
      <c r="A132" s="228"/>
      <c r="B132" s="229" t="s">
        <v>4414</v>
      </c>
      <c r="C132" s="229" t="s">
        <v>800</v>
      </c>
      <c r="D132" s="229" t="s">
        <v>800</v>
      </c>
      <c r="E132" s="229" t="s">
        <v>800</v>
      </c>
      <c r="F132" s="230"/>
      <c r="G132" s="231"/>
      <c r="H132" s="232"/>
      <c r="I132" s="231"/>
      <c r="J132" s="232"/>
      <c r="K132" s="231"/>
      <c r="L132" s="232"/>
    </row>
    <row r="133" spans="1:12" x14ac:dyDescent="0.25">
      <c r="A133" s="233" t="s">
        <v>4415</v>
      </c>
      <c r="B133" s="206" t="s">
        <v>4414</v>
      </c>
      <c r="C133" s="234" t="s">
        <v>4340</v>
      </c>
      <c r="D133" s="206" t="s">
        <v>423</v>
      </c>
      <c r="E133" s="206" t="s">
        <v>424</v>
      </c>
      <c r="F133" s="235">
        <v>170</v>
      </c>
      <c r="G133" s="236">
        <v>22550</v>
      </c>
      <c r="H133" s="215">
        <v>3.8340000000000001</v>
      </c>
      <c r="I133" s="236"/>
      <c r="J133" s="215">
        <v>0</v>
      </c>
      <c r="K133" s="236">
        <v>22550</v>
      </c>
      <c r="L133" s="215">
        <v>3.8340000000000001</v>
      </c>
    </row>
    <row r="134" spans="1:12" x14ac:dyDescent="0.25">
      <c r="A134" s="233" t="s">
        <v>4415</v>
      </c>
      <c r="B134" s="206" t="s">
        <v>4414</v>
      </c>
      <c r="C134" s="237" t="s">
        <v>4341</v>
      </c>
      <c r="D134" s="206" t="s">
        <v>421</v>
      </c>
      <c r="E134" s="206" t="s">
        <v>422</v>
      </c>
      <c r="F134" s="235">
        <v>170</v>
      </c>
      <c r="G134" s="236">
        <v>22550</v>
      </c>
      <c r="H134" s="215">
        <v>3.8340000000000001</v>
      </c>
      <c r="I134" s="236"/>
      <c r="J134" s="215">
        <v>0</v>
      </c>
      <c r="K134" s="236">
        <v>22550</v>
      </c>
      <c r="L134" s="215">
        <v>3.8340000000000001</v>
      </c>
    </row>
    <row r="135" spans="1:12" x14ac:dyDescent="0.25">
      <c r="A135" s="228"/>
      <c r="B135" s="229" t="s">
        <v>4416</v>
      </c>
      <c r="C135" s="229" t="s">
        <v>800</v>
      </c>
      <c r="D135" s="229" t="s">
        <v>800</v>
      </c>
      <c r="E135" s="229" t="s">
        <v>800</v>
      </c>
      <c r="F135" s="230"/>
      <c r="G135" s="231"/>
      <c r="H135" s="232"/>
      <c r="I135" s="231"/>
      <c r="J135" s="232"/>
      <c r="K135" s="231"/>
      <c r="L135" s="232"/>
    </row>
    <row r="136" spans="1:12" x14ac:dyDescent="0.25">
      <c r="A136" s="233" t="s">
        <v>4415</v>
      </c>
      <c r="B136" s="206" t="s">
        <v>4416</v>
      </c>
      <c r="C136" s="234" t="s">
        <v>4340</v>
      </c>
      <c r="D136" s="206" t="s">
        <v>337</v>
      </c>
      <c r="E136" s="206" t="s">
        <v>1812</v>
      </c>
      <c r="F136" s="235">
        <v>123</v>
      </c>
      <c r="G136" s="236">
        <v>29310</v>
      </c>
      <c r="H136" s="215">
        <v>3.605</v>
      </c>
      <c r="I136" s="236"/>
      <c r="J136" s="215">
        <v>0</v>
      </c>
      <c r="K136" s="236">
        <v>29310</v>
      </c>
      <c r="L136" s="215">
        <v>3.605</v>
      </c>
    </row>
    <row r="137" spans="1:12" x14ac:dyDescent="0.25">
      <c r="A137" s="233" t="s">
        <v>4415</v>
      </c>
      <c r="B137" s="206" t="s">
        <v>4416</v>
      </c>
      <c r="C137" s="237" t="s">
        <v>4341</v>
      </c>
      <c r="D137" s="206" t="s">
        <v>335</v>
      </c>
      <c r="E137" s="206" t="s">
        <v>1813</v>
      </c>
      <c r="F137" s="235">
        <v>123</v>
      </c>
      <c r="G137" s="236">
        <v>29310</v>
      </c>
      <c r="H137" s="215">
        <v>3.605</v>
      </c>
      <c r="I137" s="236"/>
      <c r="J137" s="215">
        <v>0</v>
      </c>
      <c r="K137" s="236">
        <v>29310</v>
      </c>
      <c r="L137" s="215">
        <v>3.605</v>
      </c>
    </row>
    <row r="138" spans="1:12" x14ac:dyDescent="0.25">
      <c r="A138" s="228"/>
      <c r="B138" s="229" t="s">
        <v>4417</v>
      </c>
      <c r="C138" s="229" t="s">
        <v>800</v>
      </c>
      <c r="D138" s="229" t="s">
        <v>800</v>
      </c>
      <c r="E138" s="229" t="s">
        <v>800</v>
      </c>
      <c r="F138" s="230"/>
      <c r="G138" s="231"/>
      <c r="H138" s="232"/>
      <c r="I138" s="231"/>
      <c r="J138" s="232"/>
      <c r="K138" s="231"/>
      <c r="L138" s="232"/>
    </row>
    <row r="139" spans="1:12" x14ac:dyDescent="0.25">
      <c r="A139" s="233" t="s">
        <v>4418</v>
      </c>
      <c r="B139" s="206" t="s">
        <v>4417</v>
      </c>
      <c r="C139" s="234" t="s">
        <v>4340</v>
      </c>
      <c r="D139" s="206" t="s">
        <v>599</v>
      </c>
      <c r="E139" s="206" t="s">
        <v>600</v>
      </c>
      <c r="F139" s="235">
        <v>495</v>
      </c>
      <c r="G139" s="236">
        <v>42042</v>
      </c>
      <c r="H139" s="215">
        <v>20.811</v>
      </c>
      <c r="I139" s="236"/>
      <c r="J139" s="215">
        <v>0</v>
      </c>
      <c r="K139" s="236">
        <v>42042</v>
      </c>
      <c r="L139" s="215">
        <v>20.811</v>
      </c>
    </row>
    <row r="140" spans="1:12" x14ac:dyDescent="0.25">
      <c r="A140" s="233" t="s">
        <v>4418</v>
      </c>
      <c r="B140" s="206" t="s">
        <v>4417</v>
      </c>
      <c r="C140" s="237" t="s">
        <v>4341</v>
      </c>
      <c r="D140" s="206" t="s">
        <v>597</v>
      </c>
      <c r="E140" s="206" t="s">
        <v>598</v>
      </c>
      <c r="F140" s="235">
        <v>495</v>
      </c>
      <c r="G140" s="236">
        <v>42042</v>
      </c>
      <c r="H140" s="215">
        <v>20.811</v>
      </c>
      <c r="I140" s="236"/>
      <c r="J140" s="215">
        <v>0</v>
      </c>
      <c r="K140" s="236">
        <v>42042</v>
      </c>
      <c r="L140" s="215">
        <v>20.811</v>
      </c>
    </row>
    <row r="141" spans="1:12" x14ac:dyDescent="0.25">
      <c r="A141" s="228"/>
      <c r="B141" s="229" t="s">
        <v>4419</v>
      </c>
      <c r="C141" s="229" t="s">
        <v>800</v>
      </c>
      <c r="D141" s="229" t="s">
        <v>800</v>
      </c>
      <c r="E141" s="229" t="s">
        <v>800</v>
      </c>
      <c r="F141" s="230"/>
      <c r="G141" s="231"/>
      <c r="H141" s="232"/>
      <c r="I141" s="231"/>
      <c r="J141" s="232"/>
      <c r="K141" s="231"/>
      <c r="L141" s="232"/>
    </row>
    <row r="142" spans="1:12" x14ac:dyDescent="0.25">
      <c r="A142" s="233" t="s">
        <v>4420</v>
      </c>
      <c r="B142" s="206" t="s">
        <v>4419</v>
      </c>
      <c r="C142" s="234" t="s">
        <v>4340</v>
      </c>
      <c r="D142" s="206" t="s">
        <v>423</v>
      </c>
      <c r="E142" s="206" t="s">
        <v>424</v>
      </c>
      <c r="F142" s="235">
        <v>170</v>
      </c>
      <c r="G142" s="236">
        <v>117260</v>
      </c>
      <c r="H142" s="215">
        <v>19.934000000000001</v>
      </c>
      <c r="I142" s="236"/>
      <c r="J142" s="215">
        <v>0</v>
      </c>
      <c r="K142" s="236">
        <v>117260</v>
      </c>
      <c r="L142" s="215">
        <v>19.934000000000001</v>
      </c>
    </row>
    <row r="143" spans="1:12" x14ac:dyDescent="0.25">
      <c r="A143" s="233" t="s">
        <v>4420</v>
      </c>
      <c r="B143" s="206" t="s">
        <v>4419</v>
      </c>
      <c r="C143" s="237" t="s">
        <v>4341</v>
      </c>
      <c r="D143" s="206" t="s">
        <v>421</v>
      </c>
      <c r="E143" s="206" t="s">
        <v>422</v>
      </c>
      <c r="F143" s="235">
        <v>170</v>
      </c>
      <c r="G143" s="236">
        <v>117260</v>
      </c>
      <c r="H143" s="215">
        <v>19.934000000000001</v>
      </c>
      <c r="I143" s="236"/>
      <c r="J143" s="215">
        <v>0</v>
      </c>
      <c r="K143" s="236">
        <v>117260</v>
      </c>
      <c r="L143" s="215">
        <v>19.934000000000001</v>
      </c>
    </row>
    <row r="144" spans="1:12" x14ac:dyDescent="0.25">
      <c r="A144" s="228"/>
      <c r="B144" s="229" t="s">
        <v>4421</v>
      </c>
      <c r="C144" s="229" t="s">
        <v>800</v>
      </c>
      <c r="D144" s="229" t="s">
        <v>800</v>
      </c>
      <c r="E144" s="229" t="s">
        <v>800</v>
      </c>
      <c r="F144" s="230"/>
      <c r="G144" s="231"/>
      <c r="H144" s="232"/>
      <c r="I144" s="231"/>
      <c r="J144" s="232"/>
      <c r="K144" s="231"/>
      <c r="L144" s="232"/>
    </row>
    <row r="145" spans="1:12" x14ac:dyDescent="0.25">
      <c r="A145" s="233" t="s">
        <v>4422</v>
      </c>
      <c r="B145" s="206" t="s">
        <v>4421</v>
      </c>
      <c r="C145" s="234" t="s">
        <v>4340</v>
      </c>
      <c r="D145" s="206" t="s">
        <v>423</v>
      </c>
      <c r="E145" s="206" t="s">
        <v>424</v>
      </c>
      <c r="F145" s="235">
        <v>170</v>
      </c>
      <c r="G145" s="236">
        <v>189420</v>
      </c>
      <c r="H145" s="215">
        <v>32.201000000000001</v>
      </c>
      <c r="I145" s="236"/>
      <c r="J145" s="215">
        <v>0</v>
      </c>
      <c r="K145" s="236">
        <v>189420</v>
      </c>
      <c r="L145" s="215">
        <v>32.201000000000001</v>
      </c>
    </row>
    <row r="146" spans="1:12" x14ac:dyDescent="0.25">
      <c r="A146" s="233" t="s">
        <v>4422</v>
      </c>
      <c r="B146" s="206" t="s">
        <v>4421</v>
      </c>
      <c r="C146" s="237" t="s">
        <v>4341</v>
      </c>
      <c r="D146" s="206" t="s">
        <v>421</v>
      </c>
      <c r="E146" s="206" t="s">
        <v>422</v>
      </c>
      <c r="F146" s="235">
        <v>170</v>
      </c>
      <c r="G146" s="236">
        <v>189420</v>
      </c>
      <c r="H146" s="215">
        <v>32.201000000000001</v>
      </c>
      <c r="I146" s="236"/>
      <c r="J146" s="215">
        <v>0</v>
      </c>
      <c r="K146" s="236">
        <v>189420</v>
      </c>
      <c r="L146" s="215">
        <v>32.201000000000001</v>
      </c>
    </row>
    <row r="147" spans="1:12" x14ac:dyDescent="0.25">
      <c r="A147" s="228"/>
      <c r="B147" s="229" t="s">
        <v>4423</v>
      </c>
      <c r="C147" s="229" t="s">
        <v>800</v>
      </c>
      <c r="D147" s="229" t="s">
        <v>800</v>
      </c>
      <c r="E147" s="229" t="s">
        <v>800</v>
      </c>
      <c r="F147" s="230"/>
      <c r="G147" s="231"/>
      <c r="H147" s="232"/>
      <c r="I147" s="231"/>
      <c r="J147" s="232"/>
      <c r="K147" s="231"/>
      <c r="L147" s="232"/>
    </row>
    <row r="148" spans="1:12" x14ac:dyDescent="0.25">
      <c r="A148" s="233" t="s">
        <v>4424</v>
      </c>
      <c r="B148" s="206" t="s">
        <v>4423</v>
      </c>
      <c r="C148" s="234" t="s">
        <v>4340</v>
      </c>
      <c r="D148" s="206" t="s">
        <v>335</v>
      </c>
      <c r="E148" s="206" t="s">
        <v>1813</v>
      </c>
      <c r="F148" s="235">
        <v>123</v>
      </c>
      <c r="G148" s="236">
        <v>58620</v>
      </c>
      <c r="H148" s="215">
        <v>7.21</v>
      </c>
      <c r="I148" s="236"/>
      <c r="J148" s="215">
        <v>0</v>
      </c>
      <c r="K148" s="236">
        <v>58620</v>
      </c>
      <c r="L148" s="215">
        <v>7.21</v>
      </c>
    </row>
    <row r="149" spans="1:12" x14ac:dyDescent="0.25">
      <c r="A149" s="233" t="s">
        <v>4424</v>
      </c>
      <c r="B149" s="206" t="s">
        <v>4423</v>
      </c>
      <c r="C149" s="237" t="s">
        <v>4341</v>
      </c>
      <c r="D149" s="206" t="s">
        <v>337</v>
      </c>
      <c r="E149" s="206" t="s">
        <v>1812</v>
      </c>
      <c r="F149" s="235">
        <v>123</v>
      </c>
      <c r="G149" s="236">
        <v>58620</v>
      </c>
      <c r="H149" s="215">
        <v>7.21</v>
      </c>
      <c r="I149" s="236"/>
      <c r="J149" s="215">
        <v>0</v>
      </c>
      <c r="K149" s="236">
        <v>58620</v>
      </c>
      <c r="L149" s="215">
        <v>7.21</v>
      </c>
    </row>
    <row r="150" spans="1:12" x14ac:dyDescent="0.25">
      <c r="A150" s="228"/>
      <c r="B150" s="229" t="s">
        <v>4425</v>
      </c>
      <c r="C150" s="229" t="s">
        <v>800</v>
      </c>
      <c r="D150" s="229" t="s">
        <v>800</v>
      </c>
      <c r="E150" s="229" t="s">
        <v>800</v>
      </c>
      <c r="F150" s="230"/>
      <c r="G150" s="231"/>
      <c r="H150" s="232"/>
      <c r="I150" s="231"/>
      <c r="J150" s="232"/>
      <c r="K150" s="231"/>
      <c r="L150" s="232"/>
    </row>
    <row r="151" spans="1:12" x14ac:dyDescent="0.25">
      <c r="A151" s="233" t="s">
        <v>4426</v>
      </c>
      <c r="B151" s="206" t="s">
        <v>4425</v>
      </c>
      <c r="C151" s="234" t="s">
        <v>4340</v>
      </c>
      <c r="D151" s="206" t="s">
        <v>335</v>
      </c>
      <c r="E151" s="206" t="s">
        <v>1813</v>
      </c>
      <c r="F151" s="235">
        <v>123</v>
      </c>
      <c r="G151" s="236">
        <v>175860</v>
      </c>
      <c r="H151" s="215">
        <v>21.631</v>
      </c>
      <c r="I151" s="236"/>
      <c r="J151" s="215">
        <v>0</v>
      </c>
      <c r="K151" s="236">
        <v>175860</v>
      </c>
      <c r="L151" s="215">
        <v>21.631</v>
      </c>
    </row>
    <row r="152" spans="1:12" x14ac:dyDescent="0.25">
      <c r="A152" s="233" t="s">
        <v>4426</v>
      </c>
      <c r="B152" s="206" t="s">
        <v>4425</v>
      </c>
      <c r="C152" s="237" t="s">
        <v>4341</v>
      </c>
      <c r="D152" s="206" t="s">
        <v>337</v>
      </c>
      <c r="E152" s="206" t="s">
        <v>1812</v>
      </c>
      <c r="F152" s="235">
        <v>123</v>
      </c>
      <c r="G152" s="236">
        <v>175860</v>
      </c>
      <c r="H152" s="215">
        <v>21.631</v>
      </c>
      <c r="I152" s="236"/>
      <c r="J152" s="215">
        <v>0</v>
      </c>
      <c r="K152" s="236">
        <v>175860</v>
      </c>
      <c r="L152" s="215">
        <v>21.631</v>
      </c>
    </row>
    <row r="153" spans="1:12" x14ac:dyDescent="0.25">
      <c r="A153" s="228"/>
      <c r="B153" s="229" t="s">
        <v>4427</v>
      </c>
      <c r="C153" s="229" t="s">
        <v>800</v>
      </c>
      <c r="D153" s="229" t="s">
        <v>800</v>
      </c>
      <c r="E153" s="229" t="s">
        <v>800</v>
      </c>
      <c r="F153" s="230"/>
      <c r="G153" s="231"/>
      <c r="H153" s="232"/>
      <c r="I153" s="231"/>
      <c r="J153" s="232"/>
      <c r="K153" s="231"/>
      <c r="L153" s="232"/>
    </row>
    <row r="154" spans="1:12" x14ac:dyDescent="0.25">
      <c r="A154" s="233" t="s">
        <v>4428</v>
      </c>
      <c r="B154" s="206" t="s">
        <v>4427</v>
      </c>
      <c r="C154" s="234" t="s">
        <v>4340</v>
      </c>
      <c r="D154" s="206" t="s">
        <v>423</v>
      </c>
      <c r="E154" s="206" t="s">
        <v>424</v>
      </c>
      <c r="F154" s="235">
        <v>170</v>
      </c>
      <c r="G154" s="236">
        <v>40590</v>
      </c>
      <c r="H154" s="215">
        <v>6.9</v>
      </c>
      <c r="I154" s="236"/>
      <c r="J154" s="215">
        <v>0</v>
      </c>
      <c r="K154" s="236">
        <v>40590</v>
      </c>
      <c r="L154" s="215">
        <v>6.9</v>
      </c>
    </row>
    <row r="155" spans="1:12" x14ac:dyDescent="0.25">
      <c r="A155" s="233" t="s">
        <v>4428</v>
      </c>
      <c r="B155" s="206" t="s">
        <v>4427</v>
      </c>
      <c r="C155" s="237" t="s">
        <v>4341</v>
      </c>
      <c r="D155" s="206" t="s">
        <v>421</v>
      </c>
      <c r="E155" s="206" t="s">
        <v>422</v>
      </c>
      <c r="F155" s="235">
        <v>170</v>
      </c>
      <c r="G155" s="236">
        <v>40590</v>
      </c>
      <c r="H155" s="215">
        <v>6.9</v>
      </c>
      <c r="I155" s="236"/>
      <c r="J155" s="215">
        <v>0</v>
      </c>
      <c r="K155" s="236">
        <v>40590</v>
      </c>
      <c r="L155" s="215">
        <v>6.9</v>
      </c>
    </row>
    <row r="156" spans="1:12" x14ac:dyDescent="0.25">
      <c r="A156" s="228"/>
      <c r="B156" s="229" t="s">
        <v>4429</v>
      </c>
      <c r="C156" s="229" t="s">
        <v>800</v>
      </c>
      <c r="D156" s="229" t="s">
        <v>800</v>
      </c>
      <c r="E156" s="229" t="s">
        <v>800</v>
      </c>
      <c r="F156" s="230"/>
      <c r="G156" s="231"/>
      <c r="H156" s="232"/>
      <c r="I156" s="231"/>
      <c r="J156" s="232"/>
      <c r="K156" s="231"/>
      <c r="L156" s="232"/>
    </row>
    <row r="157" spans="1:12" x14ac:dyDescent="0.25">
      <c r="A157" s="233" t="s">
        <v>4430</v>
      </c>
      <c r="B157" s="206" t="s">
        <v>4429</v>
      </c>
      <c r="C157" s="234" t="s">
        <v>4340</v>
      </c>
      <c r="D157" s="206" t="s">
        <v>335</v>
      </c>
      <c r="E157" s="206" t="s">
        <v>1813</v>
      </c>
      <c r="F157" s="235">
        <v>123</v>
      </c>
      <c r="G157" s="236">
        <v>39080</v>
      </c>
      <c r="H157" s="215">
        <v>4.8070000000000004</v>
      </c>
      <c r="I157" s="236"/>
      <c r="J157" s="215">
        <v>0</v>
      </c>
      <c r="K157" s="236">
        <v>39080</v>
      </c>
      <c r="L157" s="215">
        <v>4.8070000000000004</v>
      </c>
    </row>
    <row r="158" spans="1:12" x14ac:dyDescent="0.25">
      <c r="A158" s="233" t="s">
        <v>4430</v>
      </c>
      <c r="B158" s="206" t="s">
        <v>4429</v>
      </c>
      <c r="C158" s="237" t="s">
        <v>4341</v>
      </c>
      <c r="D158" s="206" t="s">
        <v>337</v>
      </c>
      <c r="E158" s="206" t="s">
        <v>1812</v>
      </c>
      <c r="F158" s="235">
        <v>123</v>
      </c>
      <c r="G158" s="236">
        <v>39080</v>
      </c>
      <c r="H158" s="215">
        <v>4.8070000000000004</v>
      </c>
      <c r="I158" s="236"/>
      <c r="J158" s="215">
        <v>0</v>
      </c>
      <c r="K158" s="236">
        <v>39080</v>
      </c>
      <c r="L158" s="215">
        <v>4.8070000000000004</v>
      </c>
    </row>
    <row r="159" spans="1:12" x14ac:dyDescent="0.25">
      <c r="A159" s="228"/>
      <c r="B159" s="229" t="s">
        <v>4431</v>
      </c>
      <c r="C159" s="229" t="s">
        <v>800</v>
      </c>
      <c r="D159" s="229" t="s">
        <v>800</v>
      </c>
      <c r="E159" s="229" t="s">
        <v>800</v>
      </c>
      <c r="F159" s="230"/>
      <c r="G159" s="231"/>
      <c r="H159" s="232"/>
      <c r="I159" s="231"/>
      <c r="J159" s="232"/>
      <c r="K159" s="231"/>
      <c r="L159" s="232"/>
    </row>
    <row r="160" spans="1:12" x14ac:dyDescent="0.25">
      <c r="A160" s="233" t="s">
        <v>4432</v>
      </c>
      <c r="B160" s="206" t="s">
        <v>4431</v>
      </c>
      <c r="C160" s="234" t="s">
        <v>4340</v>
      </c>
      <c r="D160" s="206" t="s">
        <v>273</v>
      </c>
      <c r="E160" s="206" t="s">
        <v>274</v>
      </c>
      <c r="F160" s="235">
        <v>230</v>
      </c>
      <c r="G160" s="236">
        <v>4416</v>
      </c>
      <c r="H160" s="215">
        <v>1.016</v>
      </c>
      <c r="I160" s="236"/>
      <c r="J160" s="215">
        <v>0</v>
      </c>
      <c r="K160" s="236">
        <v>4416</v>
      </c>
      <c r="L160" s="215">
        <v>1.016</v>
      </c>
    </row>
    <row r="161" spans="1:12" x14ac:dyDescent="0.25">
      <c r="A161" s="233" t="s">
        <v>4432</v>
      </c>
      <c r="B161" s="206" t="s">
        <v>4431</v>
      </c>
      <c r="C161" s="237" t="s">
        <v>4341</v>
      </c>
      <c r="D161" s="206" t="s">
        <v>275</v>
      </c>
      <c r="E161" s="206" t="s">
        <v>276</v>
      </c>
      <c r="F161" s="235">
        <v>230</v>
      </c>
      <c r="G161" s="236">
        <v>4328</v>
      </c>
      <c r="H161" s="215">
        <v>0.995</v>
      </c>
      <c r="I161" s="236">
        <v>88</v>
      </c>
      <c r="J161" s="215">
        <v>0.02</v>
      </c>
      <c r="K161" s="236">
        <v>4416</v>
      </c>
      <c r="L161" s="215">
        <v>1.016</v>
      </c>
    </row>
    <row r="162" spans="1:12" x14ac:dyDescent="0.25">
      <c r="A162" s="228"/>
      <c r="B162" s="229" t="s">
        <v>4433</v>
      </c>
      <c r="C162" s="229" t="s">
        <v>800</v>
      </c>
      <c r="D162" s="229" t="s">
        <v>800</v>
      </c>
      <c r="E162" s="229" t="s">
        <v>800</v>
      </c>
      <c r="F162" s="230"/>
      <c r="G162" s="231"/>
      <c r="H162" s="232"/>
      <c r="I162" s="231"/>
      <c r="J162" s="232"/>
      <c r="K162" s="231"/>
      <c r="L162" s="232"/>
    </row>
    <row r="163" spans="1:12" x14ac:dyDescent="0.25">
      <c r="A163" s="233" t="s">
        <v>4434</v>
      </c>
      <c r="B163" s="206" t="s">
        <v>4433</v>
      </c>
      <c r="C163" s="234" t="s">
        <v>4340</v>
      </c>
      <c r="D163" s="206" t="s">
        <v>421</v>
      </c>
      <c r="E163" s="206" t="s">
        <v>422</v>
      </c>
      <c r="F163" s="235">
        <v>170</v>
      </c>
      <c r="G163" s="236">
        <v>4510</v>
      </c>
      <c r="H163" s="215">
        <v>0.76700000000000002</v>
      </c>
      <c r="I163" s="236"/>
      <c r="J163" s="215">
        <v>0</v>
      </c>
      <c r="K163" s="236">
        <v>4510</v>
      </c>
      <c r="L163" s="215">
        <v>0.76700000000000002</v>
      </c>
    </row>
    <row r="164" spans="1:12" x14ac:dyDescent="0.25">
      <c r="A164" s="233" t="s">
        <v>4434</v>
      </c>
      <c r="B164" s="206" t="s">
        <v>4433</v>
      </c>
      <c r="C164" s="237" t="s">
        <v>4341</v>
      </c>
      <c r="D164" s="206" t="s">
        <v>423</v>
      </c>
      <c r="E164" s="206" t="s">
        <v>424</v>
      </c>
      <c r="F164" s="235">
        <v>170</v>
      </c>
      <c r="G164" s="236">
        <v>4510</v>
      </c>
      <c r="H164" s="215">
        <v>0.76700000000000002</v>
      </c>
      <c r="I164" s="236"/>
      <c r="J164" s="215">
        <v>0</v>
      </c>
      <c r="K164" s="236">
        <v>4510</v>
      </c>
      <c r="L164" s="215">
        <v>0.76700000000000002</v>
      </c>
    </row>
    <row r="165" spans="1:12" x14ac:dyDescent="0.25">
      <c r="A165" s="228"/>
      <c r="B165" s="229" t="s">
        <v>4435</v>
      </c>
      <c r="C165" s="229" t="s">
        <v>800</v>
      </c>
      <c r="D165" s="229" t="s">
        <v>800</v>
      </c>
      <c r="E165" s="229" t="s">
        <v>800</v>
      </c>
      <c r="F165" s="230"/>
      <c r="G165" s="231"/>
      <c r="H165" s="232"/>
      <c r="I165" s="231"/>
      <c r="J165" s="232"/>
      <c r="K165" s="231"/>
      <c r="L165" s="232"/>
    </row>
    <row r="166" spans="1:12" x14ac:dyDescent="0.25">
      <c r="A166" s="233" t="s">
        <v>4434</v>
      </c>
      <c r="B166" s="206" t="s">
        <v>4435</v>
      </c>
      <c r="C166" s="234" t="s">
        <v>4340</v>
      </c>
      <c r="D166" s="206" t="s">
        <v>423</v>
      </c>
      <c r="E166" s="206" t="s">
        <v>424</v>
      </c>
      <c r="F166" s="235">
        <v>170</v>
      </c>
      <c r="G166" s="236">
        <v>4510</v>
      </c>
      <c r="H166" s="215">
        <v>0.76700000000000002</v>
      </c>
      <c r="I166" s="236"/>
      <c r="J166" s="215">
        <v>0</v>
      </c>
      <c r="K166" s="236">
        <v>4510</v>
      </c>
      <c r="L166" s="215">
        <v>0.76700000000000002</v>
      </c>
    </row>
    <row r="167" spans="1:12" x14ac:dyDescent="0.25">
      <c r="A167" s="233" t="s">
        <v>4434</v>
      </c>
      <c r="B167" s="206" t="s">
        <v>4435</v>
      </c>
      <c r="C167" s="237" t="s">
        <v>4341</v>
      </c>
      <c r="D167" s="206" t="s">
        <v>421</v>
      </c>
      <c r="E167" s="206" t="s">
        <v>422</v>
      </c>
      <c r="F167" s="235">
        <v>170</v>
      </c>
      <c r="G167" s="236">
        <v>4510</v>
      </c>
      <c r="H167" s="215">
        <v>0.76700000000000002</v>
      </c>
      <c r="I167" s="236"/>
      <c r="J167" s="215">
        <v>0</v>
      </c>
      <c r="K167" s="236">
        <v>4510</v>
      </c>
      <c r="L167" s="215">
        <v>0.76700000000000002</v>
      </c>
    </row>
    <row r="168" spans="1:12" x14ac:dyDescent="0.25">
      <c r="A168" s="228"/>
      <c r="B168" s="229" t="s">
        <v>4436</v>
      </c>
      <c r="C168" s="229" t="s">
        <v>800</v>
      </c>
      <c r="D168" s="229" t="s">
        <v>800</v>
      </c>
      <c r="E168" s="229" t="s">
        <v>800</v>
      </c>
      <c r="F168" s="230"/>
      <c r="G168" s="231"/>
      <c r="H168" s="232"/>
      <c r="I168" s="231"/>
      <c r="J168" s="232"/>
      <c r="K168" s="231"/>
      <c r="L168" s="232"/>
    </row>
    <row r="169" spans="1:12" x14ac:dyDescent="0.25">
      <c r="A169" s="233" t="s">
        <v>4437</v>
      </c>
      <c r="B169" s="206" t="s">
        <v>4436</v>
      </c>
      <c r="C169" s="234" t="s">
        <v>4340</v>
      </c>
      <c r="D169" s="206" t="s">
        <v>335</v>
      </c>
      <c r="E169" s="206" t="s">
        <v>1813</v>
      </c>
      <c r="F169" s="235">
        <v>123</v>
      </c>
      <c r="G169" s="236">
        <v>166090</v>
      </c>
      <c r="H169" s="215">
        <v>20.428999999999998</v>
      </c>
      <c r="I169" s="236"/>
      <c r="J169" s="215">
        <v>0</v>
      </c>
      <c r="K169" s="236">
        <v>166090</v>
      </c>
      <c r="L169" s="215">
        <v>20.428999999999998</v>
      </c>
    </row>
    <row r="170" spans="1:12" x14ac:dyDescent="0.25">
      <c r="A170" s="233" t="s">
        <v>4437</v>
      </c>
      <c r="B170" s="206" t="s">
        <v>4436</v>
      </c>
      <c r="C170" s="237" t="s">
        <v>4341</v>
      </c>
      <c r="D170" s="206" t="s">
        <v>337</v>
      </c>
      <c r="E170" s="206" t="s">
        <v>1812</v>
      </c>
      <c r="F170" s="235">
        <v>123</v>
      </c>
      <c r="G170" s="236">
        <v>166090</v>
      </c>
      <c r="H170" s="215">
        <v>20.428999999999998</v>
      </c>
      <c r="I170" s="236"/>
      <c r="J170" s="215">
        <v>0</v>
      </c>
      <c r="K170" s="236">
        <v>166090</v>
      </c>
      <c r="L170" s="215">
        <v>20.428999999999998</v>
      </c>
    </row>
    <row r="171" spans="1:12" x14ac:dyDescent="0.25">
      <c r="A171" s="228"/>
      <c r="B171" s="229" t="s">
        <v>4438</v>
      </c>
      <c r="C171" s="229" t="s">
        <v>800</v>
      </c>
      <c r="D171" s="229" t="s">
        <v>800</v>
      </c>
      <c r="E171" s="229" t="s">
        <v>800</v>
      </c>
      <c r="F171" s="230"/>
      <c r="G171" s="231"/>
      <c r="H171" s="232"/>
      <c r="I171" s="231"/>
      <c r="J171" s="232"/>
      <c r="K171" s="231"/>
      <c r="L171" s="232"/>
    </row>
    <row r="172" spans="1:12" x14ac:dyDescent="0.25">
      <c r="A172" s="233" t="s">
        <v>4439</v>
      </c>
      <c r="B172" s="206" t="s">
        <v>4438</v>
      </c>
      <c r="C172" s="234" t="s">
        <v>4340</v>
      </c>
      <c r="D172" s="206" t="s">
        <v>57</v>
      </c>
      <c r="E172" s="206" t="s">
        <v>58</v>
      </c>
      <c r="F172" s="235">
        <v>230</v>
      </c>
      <c r="G172" s="236">
        <v>103680</v>
      </c>
      <c r="H172" s="215">
        <v>23.846</v>
      </c>
      <c r="I172" s="236"/>
      <c r="J172" s="215">
        <v>0</v>
      </c>
      <c r="K172" s="236">
        <v>103680</v>
      </c>
      <c r="L172" s="215">
        <v>23.846</v>
      </c>
    </row>
    <row r="173" spans="1:12" x14ac:dyDescent="0.25">
      <c r="A173" s="233" t="s">
        <v>4439</v>
      </c>
      <c r="B173" s="206" t="s">
        <v>4438</v>
      </c>
      <c r="C173" s="237" t="s">
        <v>4341</v>
      </c>
      <c r="D173" s="206" t="s">
        <v>271</v>
      </c>
      <c r="E173" s="206" t="s">
        <v>272</v>
      </c>
      <c r="F173" s="235">
        <v>230</v>
      </c>
      <c r="G173" s="236">
        <v>103680</v>
      </c>
      <c r="H173" s="215">
        <v>23.846</v>
      </c>
      <c r="I173" s="236"/>
      <c r="J173" s="215">
        <v>0</v>
      </c>
      <c r="K173" s="236">
        <v>103680</v>
      </c>
      <c r="L173" s="215">
        <v>23.846</v>
      </c>
    </row>
    <row r="174" spans="1:12" x14ac:dyDescent="0.25">
      <c r="A174" s="228"/>
      <c r="B174" s="229" t="s">
        <v>4440</v>
      </c>
      <c r="C174" s="229" t="s">
        <v>800</v>
      </c>
      <c r="D174" s="229" t="s">
        <v>800</v>
      </c>
      <c r="E174" s="229" t="s">
        <v>800</v>
      </c>
      <c r="F174" s="230"/>
      <c r="G174" s="231"/>
      <c r="H174" s="232"/>
      <c r="I174" s="231"/>
      <c r="J174" s="232"/>
      <c r="K174" s="231"/>
      <c r="L174" s="232"/>
    </row>
    <row r="175" spans="1:12" x14ac:dyDescent="0.25">
      <c r="A175" s="233" t="s">
        <v>4441</v>
      </c>
      <c r="B175" s="206" t="s">
        <v>4440</v>
      </c>
      <c r="C175" s="234" t="s">
        <v>4340</v>
      </c>
      <c r="D175" s="206" t="s">
        <v>57</v>
      </c>
      <c r="E175" s="206" t="s">
        <v>58</v>
      </c>
      <c r="F175" s="235">
        <v>230</v>
      </c>
      <c r="G175" s="236">
        <v>101376</v>
      </c>
      <c r="H175" s="215">
        <v>23.315999999999999</v>
      </c>
      <c r="I175" s="236"/>
      <c r="J175" s="215">
        <v>0</v>
      </c>
      <c r="K175" s="236">
        <v>101376</v>
      </c>
      <c r="L175" s="215">
        <v>23.315999999999999</v>
      </c>
    </row>
    <row r="176" spans="1:12" x14ac:dyDescent="0.25">
      <c r="A176" s="233" t="s">
        <v>4441</v>
      </c>
      <c r="B176" s="206" t="s">
        <v>4440</v>
      </c>
      <c r="C176" s="237" t="s">
        <v>4341</v>
      </c>
      <c r="D176" s="206" t="s">
        <v>271</v>
      </c>
      <c r="E176" s="206" t="s">
        <v>272</v>
      </c>
      <c r="F176" s="235">
        <v>230</v>
      </c>
      <c r="G176" s="236">
        <v>101376</v>
      </c>
      <c r="H176" s="215">
        <v>23.315999999999999</v>
      </c>
      <c r="I176" s="236"/>
      <c r="J176" s="215">
        <v>0</v>
      </c>
      <c r="K176" s="236">
        <v>101376</v>
      </c>
      <c r="L176" s="215">
        <v>23.315999999999999</v>
      </c>
    </row>
    <row r="177" spans="1:12" x14ac:dyDescent="0.25">
      <c r="A177" s="228"/>
      <c r="B177" s="229" t="s">
        <v>4442</v>
      </c>
      <c r="C177" s="229" t="s">
        <v>800</v>
      </c>
      <c r="D177" s="229" t="s">
        <v>800</v>
      </c>
      <c r="E177" s="229" t="s">
        <v>800</v>
      </c>
      <c r="F177" s="230"/>
      <c r="G177" s="231"/>
      <c r="H177" s="232"/>
      <c r="I177" s="231"/>
      <c r="J177" s="232"/>
      <c r="K177" s="231"/>
      <c r="L177" s="232"/>
    </row>
    <row r="178" spans="1:12" x14ac:dyDescent="0.25">
      <c r="A178" s="233" t="s">
        <v>4441</v>
      </c>
      <c r="B178" s="206" t="s">
        <v>4442</v>
      </c>
      <c r="C178" s="234" t="s">
        <v>4340</v>
      </c>
      <c r="D178" s="206" t="s">
        <v>57</v>
      </c>
      <c r="E178" s="206" t="s">
        <v>58</v>
      </c>
      <c r="F178" s="235">
        <v>230</v>
      </c>
      <c r="G178" s="236">
        <v>27648</v>
      </c>
      <c r="H178" s="215">
        <v>6.359</v>
      </c>
      <c r="I178" s="236"/>
      <c r="J178" s="215">
        <v>0</v>
      </c>
      <c r="K178" s="236">
        <v>27648</v>
      </c>
      <c r="L178" s="215">
        <v>6.359</v>
      </c>
    </row>
    <row r="179" spans="1:12" x14ac:dyDescent="0.25">
      <c r="A179" s="233" t="s">
        <v>4441</v>
      </c>
      <c r="B179" s="206" t="s">
        <v>4442</v>
      </c>
      <c r="C179" s="237" t="s">
        <v>4341</v>
      </c>
      <c r="D179" s="206" t="s">
        <v>271</v>
      </c>
      <c r="E179" s="206" t="s">
        <v>272</v>
      </c>
      <c r="F179" s="235">
        <v>230</v>
      </c>
      <c r="G179" s="236">
        <v>23040</v>
      </c>
      <c r="H179" s="215">
        <v>5.2990000000000004</v>
      </c>
      <c r="I179" s="236">
        <v>4608</v>
      </c>
      <c r="J179" s="215">
        <v>1.06</v>
      </c>
      <c r="K179" s="236">
        <v>27648</v>
      </c>
      <c r="L179" s="215">
        <v>6.359</v>
      </c>
    </row>
    <row r="180" spans="1:12" x14ac:dyDescent="0.25">
      <c r="A180" s="228"/>
      <c r="B180" s="229" t="s">
        <v>4443</v>
      </c>
      <c r="C180" s="229" t="s">
        <v>800</v>
      </c>
      <c r="D180" s="229" t="s">
        <v>800</v>
      </c>
      <c r="E180" s="229" t="s">
        <v>800</v>
      </c>
      <c r="F180" s="230"/>
      <c r="G180" s="231"/>
      <c r="H180" s="232"/>
      <c r="I180" s="231"/>
      <c r="J180" s="232"/>
      <c r="K180" s="231"/>
      <c r="L180" s="232"/>
    </row>
    <row r="181" spans="1:12" x14ac:dyDescent="0.25">
      <c r="A181" s="233" t="s">
        <v>4444</v>
      </c>
      <c r="B181" s="206" t="s">
        <v>4443</v>
      </c>
      <c r="C181" s="234" t="s">
        <v>4340</v>
      </c>
      <c r="D181" s="206" t="s">
        <v>485</v>
      </c>
      <c r="E181" s="206" t="s">
        <v>486</v>
      </c>
      <c r="F181" s="235">
        <v>160</v>
      </c>
      <c r="G181" s="236">
        <v>127776</v>
      </c>
      <c r="H181" s="215">
        <v>20.443999999999999</v>
      </c>
      <c r="I181" s="236"/>
      <c r="J181" s="215">
        <v>0</v>
      </c>
      <c r="K181" s="236">
        <v>127776</v>
      </c>
      <c r="L181" s="215">
        <v>20.443999999999999</v>
      </c>
    </row>
    <row r="182" spans="1:12" x14ac:dyDescent="0.25">
      <c r="A182" s="233" t="s">
        <v>4444</v>
      </c>
      <c r="B182" s="206" t="s">
        <v>4443</v>
      </c>
      <c r="C182" s="237" t="s">
        <v>4341</v>
      </c>
      <c r="D182" s="206" t="s">
        <v>70</v>
      </c>
      <c r="E182" s="206" t="s">
        <v>71</v>
      </c>
      <c r="F182" s="235">
        <v>160</v>
      </c>
      <c r="G182" s="236">
        <v>127776</v>
      </c>
      <c r="H182" s="215">
        <v>20.443999999999999</v>
      </c>
      <c r="I182" s="236"/>
      <c r="J182" s="215">
        <v>0</v>
      </c>
      <c r="K182" s="236">
        <v>127776</v>
      </c>
      <c r="L182" s="215">
        <v>20.443999999999999</v>
      </c>
    </row>
    <row r="183" spans="1:12" x14ac:dyDescent="0.25">
      <c r="A183" s="228"/>
      <c r="B183" s="229" t="s">
        <v>4445</v>
      </c>
      <c r="C183" s="229" t="s">
        <v>800</v>
      </c>
      <c r="D183" s="229" t="s">
        <v>800</v>
      </c>
      <c r="E183" s="229" t="s">
        <v>800</v>
      </c>
      <c r="F183" s="230"/>
      <c r="G183" s="231"/>
      <c r="H183" s="232"/>
      <c r="I183" s="231"/>
      <c r="J183" s="232"/>
      <c r="K183" s="231"/>
      <c r="L183" s="232"/>
    </row>
    <row r="184" spans="1:12" x14ac:dyDescent="0.25">
      <c r="A184" s="233" t="s">
        <v>4446</v>
      </c>
      <c r="B184" s="206" t="s">
        <v>4445</v>
      </c>
      <c r="C184" s="234" t="s">
        <v>4340</v>
      </c>
      <c r="D184" s="206" t="s">
        <v>485</v>
      </c>
      <c r="E184" s="206" t="s">
        <v>486</v>
      </c>
      <c r="F184" s="235">
        <v>160</v>
      </c>
      <c r="G184" s="236">
        <v>8712</v>
      </c>
      <c r="H184" s="215">
        <v>1.3939999999999999</v>
      </c>
      <c r="I184" s="236"/>
      <c r="J184" s="215">
        <v>0</v>
      </c>
      <c r="K184" s="236">
        <v>8712</v>
      </c>
      <c r="L184" s="215">
        <v>1.3939999999999999</v>
      </c>
    </row>
    <row r="185" spans="1:12" x14ac:dyDescent="0.25">
      <c r="A185" s="233" t="s">
        <v>4446</v>
      </c>
      <c r="B185" s="206" t="s">
        <v>4445</v>
      </c>
      <c r="C185" s="237" t="s">
        <v>4341</v>
      </c>
      <c r="D185" s="206" t="s">
        <v>64</v>
      </c>
      <c r="E185" s="206" t="s">
        <v>65</v>
      </c>
      <c r="F185" s="235">
        <v>160</v>
      </c>
      <c r="G185" s="236">
        <v>5940</v>
      </c>
      <c r="H185" s="215">
        <v>0.95</v>
      </c>
      <c r="I185" s="236">
        <v>2772</v>
      </c>
      <c r="J185" s="215">
        <v>0.44400000000000001</v>
      </c>
      <c r="K185" s="236">
        <v>8712</v>
      </c>
      <c r="L185" s="215">
        <v>1.3939999999999999</v>
      </c>
    </row>
    <row r="186" spans="1:12" x14ac:dyDescent="0.25">
      <c r="A186" s="238"/>
      <c r="B186" s="210" t="s">
        <v>800</v>
      </c>
      <c r="C186" s="210" t="s">
        <v>800</v>
      </c>
      <c r="D186" s="210" t="s">
        <v>800</v>
      </c>
      <c r="E186" s="210" t="s">
        <v>800</v>
      </c>
      <c r="F186" s="239"/>
      <c r="G186" s="240"/>
      <c r="H186" s="241"/>
      <c r="I186" s="240"/>
      <c r="J186" s="241"/>
      <c r="K186" s="240"/>
      <c r="L186" s="241"/>
    </row>
  </sheetData>
  <mergeCells count="2">
    <mergeCell ref="A1:L1"/>
    <mergeCell ref="A2:L2"/>
  </mergeCells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489B-48AC-4554-9B16-5B5D1C0E10BD}">
  <dimension ref="A1:BP740"/>
  <sheetViews>
    <sheetView workbookViewId="0">
      <pane xSplit="3" ySplit="9" topLeftCell="BE736" activePane="bottomRight" state="frozen"/>
      <selection pane="topRight" activeCell="D1" sqref="D1"/>
      <selection pane="bottomLeft" activeCell="A10" sqref="A10"/>
      <selection pane="bottomRight" activeCell="BI740" sqref="BI740"/>
    </sheetView>
  </sheetViews>
  <sheetFormatPr defaultColWidth="8.7109375" defaultRowHeight="11.25" x14ac:dyDescent="0.2"/>
  <cols>
    <col min="1" max="1" width="17.85546875" style="97" bestFit="1" customWidth="1"/>
    <col min="2" max="2" width="17.28515625" style="97" bestFit="1" customWidth="1"/>
    <col min="3" max="3" width="46.28515625" style="97" bestFit="1" customWidth="1"/>
    <col min="4" max="4" width="15.7109375" style="97" bestFit="1" customWidth="1"/>
    <col min="5" max="5" width="14.140625" style="97" bestFit="1" customWidth="1"/>
    <col min="6" max="6" width="12.140625" style="97" bestFit="1" customWidth="1"/>
    <col min="7" max="7" width="14.28515625" style="97" bestFit="1" customWidth="1"/>
    <col min="8" max="8" width="16.85546875" style="97" bestFit="1" customWidth="1"/>
    <col min="9" max="10" width="16.5703125" style="97" bestFit="1" customWidth="1"/>
    <col min="11" max="11" width="16.85546875" style="97" bestFit="1" customWidth="1"/>
    <col min="12" max="13" width="16.5703125" style="97" bestFit="1" customWidth="1"/>
    <col min="14" max="14" width="16.85546875" style="97" bestFit="1" customWidth="1"/>
    <col min="15" max="16" width="16.5703125" style="97" bestFit="1" customWidth="1"/>
    <col min="17" max="17" width="18.7109375" style="97" bestFit="1" customWidth="1"/>
    <col min="18" max="19" width="14.42578125" style="97" bestFit="1" customWidth="1"/>
    <col min="20" max="20" width="17.7109375" style="97" bestFit="1" customWidth="1"/>
    <col min="21" max="21" width="17.42578125" style="97" bestFit="1" customWidth="1"/>
    <col min="22" max="22" width="18" style="97" bestFit="1" customWidth="1"/>
    <col min="23" max="23" width="17.7109375" style="97" bestFit="1" customWidth="1"/>
    <col min="24" max="24" width="18.7109375" style="97" bestFit="1" customWidth="1"/>
    <col min="25" max="25" width="18.28515625" style="97" bestFit="1" customWidth="1"/>
    <col min="26" max="26" width="19.42578125" style="97" bestFit="1" customWidth="1"/>
    <col min="27" max="27" width="19.140625" style="97" bestFit="1" customWidth="1"/>
    <col min="28" max="28" width="18.5703125" style="97" bestFit="1" customWidth="1"/>
    <col min="29" max="29" width="18.28515625" style="97" bestFit="1" customWidth="1"/>
    <col min="30" max="30" width="12.42578125" style="97" bestFit="1" customWidth="1"/>
    <col min="31" max="31" width="12.140625" style="97" bestFit="1" customWidth="1"/>
    <col min="32" max="32" width="13.140625" style="97" bestFit="1" customWidth="1"/>
    <col min="33" max="33" width="10.28515625" style="97" bestFit="1" customWidth="1"/>
    <col min="34" max="34" width="16.85546875" style="97" bestFit="1" customWidth="1"/>
    <col min="35" max="35" width="16.5703125" style="97" bestFit="1" customWidth="1"/>
    <col min="36" max="36" width="18.28515625" style="97" bestFit="1" customWidth="1"/>
    <col min="37" max="37" width="18" style="97" bestFit="1" customWidth="1"/>
    <col min="38" max="38" width="18.42578125" style="97" bestFit="1" customWidth="1"/>
    <col min="39" max="39" width="18.140625" style="97" bestFit="1" customWidth="1"/>
    <col min="40" max="40" width="20.140625" style="97" bestFit="1" customWidth="1"/>
    <col min="41" max="42" width="19.7109375" style="97" bestFit="1" customWidth="1"/>
    <col min="43" max="43" width="19.28515625" style="97" bestFit="1" customWidth="1"/>
    <col min="44" max="44" width="17.5703125" style="97" bestFit="1" customWidth="1"/>
    <col min="45" max="45" width="17.140625" style="97" bestFit="1" customWidth="1"/>
    <col min="46" max="46" width="17.28515625" style="97" bestFit="1" customWidth="1"/>
    <col min="47" max="47" width="16.7109375" style="97" bestFit="1" customWidth="1"/>
    <col min="48" max="48" width="13.7109375" style="97" bestFit="1" customWidth="1"/>
    <col min="49" max="49" width="13.28515625" style="97" bestFit="1" customWidth="1"/>
    <col min="50" max="50" width="16.28515625" style="97" bestFit="1" customWidth="1"/>
    <col min="51" max="51" width="12.7109375" style="97" bestFit="1" customWidth="1"/>
    <col min="52" max="52" width="16.42578125" style="97" bestFit="1" customWidth="1"/>
    <col min="53" max="54" width="16.140625" style="97" bestFit="1" customWidth="1"/>
    <col min="55" max="55" width="16.42578125" style="97" bestFit="1" customWidth="1"/>
    <col min="56" max="57" width="16.140625" style="97" bestFit="1" customWidth="1"/>
    <col min="58" max="58" width="16.42578125" style="97" bestFit="1" customWidth="1"/>
    <col min="59" max="60" width="16.140625" style="97" bestFit="1" customWidth="1"/>
    <col min="61" max="61" width="14" style="97" bestFit="1" customWidth="1"/>
    <col min="62" max="63" width="13.7109375" style="97" bestFit="1" customWidth="1"/>
    <col min="64" max="64" width="15.85546875" style="97" bestFit="1" customWidth="1"/>
    <col min="65" max="65" width="17.5703125" style="97" bestFit="1" customWidth="1"/>
    <col min="66" max="66" width="18.28515625" style="97" bestFit="1" customWidth="1"/>
    <col min="67" max="67" width="19.28515625" style="97" bestFit="1" customWidth="1"/>
    <col min="68" max="68" width="18.7109375" style="97" bestFit="1" customWidth="1"/>
    <col min="69" max="16384" width="8.7109375" style="97"/>
  </cols>
  <sheetData>
    <row r="1" spans="1:68" ht="17.649999999999999" customHeight="1" x14ac:dyDescent="0.2">
      <c r="A1" s="95" t="s">
        <v>2227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</row>
    <row r="2" spans="1:68" hidden="1" x14ac:dyDescent="0.2">
      <c r="A2" s="98"/>
    </row>
    <row r="3" spans="1:68" ht="15.4" hidden="1" customHeight="1" x14ac:dyDescent="0.2">
      <c r="A3" s="99" t="s">
        <v>2227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</row>
    <row r="4" spans="1:68" hidden="1" x14ac:dyDescent="0.2">
      <c r="A4" s="98"/>
    </row>
    <row r="5" spans="1:68" ht="10.5" hidden="1" customHeight="1" x14ac:dyDescent="0.2">
      <c r="A5" s="100" t="s">
        <v>2228</v>
      </c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</row>
    <row r="6" spans="1:68" hidden="1" x14ac:dyDescent="0.2">
      <c r="A6" s="98"/>
    </row>
    <row r="7" spans="1:68" ht="10.5" customHeight="1" x14ac:dyDescent="0.2">
      <c r="A7" s="99" t="s">
        <v>2229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</row>
    <row r="8" spans="1:68" ht="12" thickBot="1" x14ac:dyDescent="0.25">
      <c r="A8" s="98"/>
    </row>
    <row r="9" spans="1:68" ht="12" customHeight="1" x14ac:dyDescent="0.2">
      <c r="A9" s="101" t="s">
        <v>1124</v>
      </c>
      <c r="B9" s="102" t="s">
        <v>782</v>
      </c>
      <c r="C9" s="102" t="s">
        <v>1125</v>
      </c>
      <c r="D9" s="102" t="s">
        <v>2230</v>
      </c>
      <c r="E9" s="102" t="s">
        <v>2231</v>
      </c>
      <c r="F9" s="102" t="s">
        <v>1341</v>
      </c>
      <c r="G9" s="102" t="s">
        <v>2232</v>
      </c>
      <c r="H9" s="102" t="s">
        <v>2233</v>
      </c>
      <c r="I9" s="102" t="s">
        <v>2234</v>
      </c>
      <c r="J9" s="102" t="s">
        <v>2235</v>
      </c>
      <c r="K9" s="102" t="s">
        <v>2236</v>
      </c>
      <c r="L9" s="102" t="s">
        <v>2237</v>
      </c>
      <c r="M9" s="102" t="s">
        <v>2238</v>
      </c>
      <c r="N9" s="102" t="s">
        <v>2239</v>
      </c>
      <c r="O9" s="102" t="s">
        <v>2240</v>
      </c>
      <c r="P9" s="102" t="s">
        <v>2241</v>
      </c>
      <c r="Q9" s="102" t="s">
        <v>2242</v>
      </c>
      <c r="R9" s="102" t="s">
        <v>2243</v>
      </c>
      <c r="S9" s="102" t="s">
        <v>2244</v>
      </c>
      <c r="T9" s="102" t="s">
        <v>2245</v>
      </c>
      <c r="U9" s="102" t="s">
        <v>2246</v>
      </c>
      <c r="V9" s="102" t="s">
        <v>2247</v>
      </c>
      <c r="W9" s="102" t="s">
        <v>2248</v>
      </c>
      <c r="X9" s="102" t="s">
        <v>2249</v>
      </c>
      <c r="Y9" s="102" t="s">
        <v>2250</v>
      </c>
      <c r="Z9" s="102" t="s">
        <v>2251</v>
      </c>
      <c r="AA9" s="102" t="s">
        <v>2252</v>
      </c>
      <c r="AB9" s="102" t="s">
        <v>2253</v>
      </c>
      <c r="AC9" s="102" t="s">
        <v>2254</v>
      </c>
      <c r="AD9" s="102" t="s">
        <v>2255</v>
      </c>
      <c r="AE9" s="102" t="s">
        <v>2256</v>
      </c>
      <c r="AF9" s="102" t="s">
        <v>2257</v>
      </c>
      <c r="AG9" s="102" t="s">
        <v>2258</v>
      </c>
      <c r="AH9" s="102" t="s">
        <v>2259</v>
      </c>
      <c r="AI9" s="102" t="s">
        <v>2260</v>
      </c>
      <c r="AJ9" s="102" t="s">
        <v>2261</v>
      </c>
      <c r="AK9" s="102" t="s">
        <v>2262</v>
      </c>
      <c r="AL9" s="102" t="s">
        <v>2263</v>
      </c>
      <c r="AM9" s="102" t="s">
        <v>2264</v>
      </c>
      <c r="AN9" s="102" t="s">
        <v>2265</v>
      </c>
      <c r="AO9" s="102" t="s">
        <v>2266</v>
      </c>
      <c r="AP9" s="102" t="s">
        <v>2267</v>
      </c>
      <c r="AQ9" s="102" t="s">
        <v>2268</v>
      </c>
      <c r="AR9" s="102" t="s">
        <v>2269</v>
      </c>
      <c r="AS9" s="102" t="s">
        <v>2270</v>
      </c>
      <c r="AT9" s="102" t="s">
        <v>2271</v>
      </c>
      <c r="AU9" s="102" t="s">
        <v>2272</v>
      </c>
      <c r="AV9" s="102" t="s">
        <v>2273</v>
      </c>
      <c r="AW9" s="102" t="s">
        <v>2274</v>
      </c>
      <c r="AX9" s="102" t="s">
        <v>2275</v>
      </c>
      <c r="AY9" s="102" t="s">
        <v>2276</v>
      </c>
      <c r="AZ9" s="102" t="s">
        <v>2277</v>
      </c>
      <c r="BA9" s="102" t="s">
        <v>2278</v>
      </c>
      <c r="BB9" s="102" t="s">
        <v>2279</v>
      </c>
      <c r="BC9" s="102" t="s">
        <v>2280</v>
      </c>
      <c r="BD9" s="102" t="s">
        <v>2281</v>
      </c>
      <c r="BE9" s="102" t="s">
        <v>2282</v>
      </c>
      <c r="BF9" s="102" t="s">
        <v>2283</v>
      </c>
      <c r="BG9" s="102" t="s">
        <v>2284</v>
      </c>
      <c r="BH9" s="102" t="s">
        <v>2285</v>
      </c>
      <c r="BI9" s="102" t="s">
        <v>2286</v>
      </c>
      <c r="BJ9" s="102" t="s">
        <v>2287</v>
      </c>
      <c r="BK9" s="102" t="s">
        <v>2288</v>
      </c>
      <c r="BL9" s="102" t="s">
        <v>2289</v>
      </c>
      <c r="BM9" s="102" t="s">
        <v>2290</v>
      </c>
      <c r="BN9" s="102" t="s">
        <v>1392</v>
      </c>
      <c r="BO9" s="102" t="s">
        <v>2291</v>
      </c>
      <c r="BP9" s="103" t="s">
        <v>2292</v>
      </c>
    </row>
    <row r="10" spans="1:68" ht="12" customHeight="1" x14ac:dyDescent="0.2">
      <c r="A10" s="136"/>
      <c r="B10" s="105"/>
      <c r="C10" s="105" t="s">
        <v>676</v>
      </c>
      <c r="D10" s="105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  <c r="BL10" s="137"/>
      <c r="BM10" s="137"/>
      <c r="BN10" s="137"/>
      <c r="BO10" s="137"/>
      <c r="BP10" s="148"/>
    </row>
    <row r="11" spans="1:68" ht="12" customHeight="1" x14ac:dyDescent="0.2">
      <c r="A11" s="133"/>
      <c r="B11" s="111"/>
      <c r="C11" s="111" t="s">
        <v>77</v>
      </c>
      <c r="D11" s="111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50"/>
    </row>
    <row r="12" spans="1:68" ht="12" customHeight="1" x14ac:dyDescent="0.2">
      <c r="A12" s="114" t="s">
        <v>673</v>
      </c>
      <c r="B12" s="115"/>
      <c r="C12" s="115" t="s">
        <v>1405</v>
      </c>
      <c r="D12" s="115" t="s">
        <v>77</v>
      </c>
      <c r="E12" s="117">
        <v>220</v>
      </c>
      <c r="F12" s="117">
        <v>3.0006999999999999E-2</v>
      </c>
      <c r="G12" s="117">
        <v>3.0006999999999999E-2</v>
      </c>
      <c r="H12" s="117"/>
      <c r="I12" s="117">
        <v>0</v>
      </c>
      <c r="J12" s="117">
        <v>0</v>
      </c>
      <c r="K12" s="117"/>
      <c r="L12" s="117">
        <v>0</v>
      </c>
      <c r="M12" s="117">
        <v>0</v>
      </c>
      <c r="N12" s="117"/>
      <c r="O12" s="117">
        <v>0</v>
      </c>
      <c r="P12" s="117">
        <v>0</v>
      </c>
      <c r="Q12" s="117"/>
      <c r="R12" s="117">
        <v>0</v>
      </c>
      <c r="S12" s="117"/>
      <c r="T12" s="117"/>
      <c r="U12" s="117">
        <v>0</v>
      </c>
      <c r="V12" s="117"/>
      <c r="W12" s="117">
        <v>0</v>
      </c>
      <c r="X12" s="117"/>
      <c r="Y12" s="117">
        <v>0</v>
      </c>
      <c r="Z12" s="117"/>
      <c r="AA12" s="117">
        <v>0</v>
      </c>
      <c r="AB12" s="117"/>
      <c r="AC12" s="117">
        <v>0</v>
      </c>
      <c r="AD12" s="117"/>
      <c r="AE12" s="117">
        <v>0</v>
      </c>
      <c r="AF12" s="117"/>
      <c r="AG12" s="117"/>
      <c r="AH12" s="117"/>
      <c r="AI12" s="117">
        <v>0</v>
      </c>
      <c r="AJ12" s="117"/>
      <c r="AK12" s="117">
        <v>0</v>
      </c>
      <c r="AL12" s="117"/>
      <c r="AM12" s="117">
        <v>0</v>
      </c>
      <c r="AN12" s="117"/>
      <c r="AO12" s="117">
        <v>0</v>
      </c>
      <c r="AP12" s="117"/>
      <c r="AQ12" s="117">
        <v>0</v>
      </c>
      <c r="AR12" s="117"/>
      <c r="AS12" s="117">
        <v>0</v>
      </c>
      <c r="AT12" s="117"/>
      <c r="AU12" s="117">
        <v>0</v>
      </c>
      <c r="AV12" s="117"/>
      <c r="AW12" s="117">
        <v>0</v>
      </c>
      <c r="AX12" s="117"/>
      <c r="AY12" s="117"/>
      <c r="AZ12" s="117"/>
      <c r="BA12" s="117">
        <v>0</v>
      </c>
      <c r="BB12" s="117">
        <v>0</v>
      </c>
      <c r="BC12" s="117"/>
      <c r="BD12" s="117"/>
      <c r="BE12" s="117">
        <v>0</v>
      </c>
      <c r="BF12" s="117"/>
      <c r="BG12" s="117">
        <v>0</v>
      </c>
      <c r="BH12" s="117">
        <v>0</v>
      </c>
      <c r="BI12" s="117"/>
      <c r="BJ12" s="117">
        <v>0</v>
      </c>
      <c r="BK12" s="117">
        <v>0</v>
      </c>
      <c r="BL12" s="117">
        <v>0</v>
      </c>
      <c r="BM12" s="117">
        <v>0</v>
      </c>
      <c r="BN12" s="117">
        <v>0</v>
      </c>
      <c r="BO12" s="117">
        <v>0</v>
      </c>
      <c r="BP12" s="146">
        <v>0</v>
      </c>
    </row>
    <row r="13" spans="1:68" ht="12" customHeight="1" x14ac:dyDescent="0.2">
      <c r="A13" s="120" t="s">
        <v>675</v>
      </c>
      <c r="B13" s="121"/>
      <c r="C13" s="121" t="s">
        <v>676</v>
      </c>
      <c r="D13" s="121" t="s">
        <v>77</v>
      </c>
      <c r="E13" s="123">
        <v>220</v>
      </c>
      <c r="F13" s="123">
        <v>3.1123000000000001E-2</v>
      </c>
      <c r="G13" s="123">
        <v>3.1123000000000001E-2</v>
      </c>
      <c r="H13" s="123"/>
      <c r="I13" s="123">
        <v>0</v>
      </c>
      <c r="J13" s="123">
        <v>0</v>
      </c>
      <c r="K13" s="123"/>
      <c r="L13" s="123">
        <v>0</v>
      </c>
      <c r="M13" s="123">
        <v>0</v>
      </c>
      <c r="N13" s="123"/>
      <c r="O13" s="123">
        <v>0</v>
      </c>
      <c r="P13" s="123">
        <v>0</v>
      </c>
      <c r="Q13" s="123"/>
      <c r="R13" s="123">
        <v>0</v>
      </c>
      <c r="S13" s="123"/>
      <c r="T13" s="123"/>
      <c r="U13" s="123">
        <v>0</v>
      </c>
      <c r="V13" s="123"/>
      <c r="W13" s="123">
        <v>0</v>
      </c>
      <c r="X13" s="123"/>
      <c r="Y13" s="123">
        <v>0</v>
      </c>
      <c r="Z13" s="123"/>
      <c r="AA13" s="123">
        <v>0</v>
      </c>
      <c r="AB13" s="123"/>
      <c r="AC13" s="123">
        <v>0</v>
      </c>
      <c r="AD13" s="123"/>
      <c r="AE13" s="123">
        <v>0</v>
      </c>
      <c r="AF13" s="123"/>
      <c r="AG13" s="123"/>
      <c r="AH13" s="123"/>
      <c r="AI13" s="123">
        <v>0</v>
      </c>
      <c r="AJ13" s="123"/>
      <c r="AK13" s="123">
        <v>0</v>
      </c>
      <c r="AL13" s="123"/>
      <c r="AM13" s="123">
        <v>0</v>
      </c>
      <c r="AN13" s="123"/>
      <c r="AO13" s="123">
        <v>0</v>
      </c>
      <c r="AP13" s="123"/>
      <c r="AQ13" s="123">
        <v>0</v>
      </c>
      <c r="AR13" s="123"/>
      <c r="AS13" s="123">
        <v>0</v>
      </c>
      <c r="AT13" s="123"/>
      <c r="AU13" s="123">
        <v>0</v>
      </c>
      <c r="AV13" s="123"/>
      <c r="AW13" s="123">
        <v>0</v>
      </c>
      <c r="AX13" s="123"/>
      <c r="AY13" s="123"/>
      <c r="AZ13" s="123"/>
      <c r="BA13" s="123">
        <v>0</v>
      </c>
      <c r="BB13" s="123">
        <v>0</v>
      </c>
      <c r="BC13" s="123"/>
      <c r="BD13" s="123"/>
      <c r="BE13" s="123">
        <v>0</v>
      </c>
      <c r="BF13" s="123"/>
      <c r="BG13" s="123">
        <v>0</v>
      </c>
      <c r="BH13" s="123">
        <v>0</v>
      </c>
      <c r="BI13" s="123"/>
      <c r="BJ13" s="123">
        <v>0</v>
      </c>
      <c r="BK13" s="123">
        <v>0</v>
      </c>
      <c r="BL13" s="123">
        <v>0</v>
      </c>
      <c r="BM13" s="123">
        <v>0</v>
      </c>
      <c r="BN13" s="123">
        <v>0</v>
      </c>
      <c r="BO13" s="123">
        <v>0</v>
      </c>
      <c r="BP13" s="154">
        <v>0</v>
      </c>
    </row>
    <row r="14" spans="1:68" ht="12" customHeight="1" x14ac:dyDescent="0.2">
      <c r="A14" s="136"/>
      <c r="B14" s="105"/>
      <c r="C14" s="105" t="s">
        <v>2293</v>
      </c>
      <c r="D14" s="105"/>
      <c r="E14" s="137"/>
      <c r="F14" s="137"/>
      <c r="G14" s="137"/>
      <c r="H14" s="137"/>
      <c r="I14" s="137">
        <v>0</v>
      </c>
      <c r="J14" s="137">
        <v>0</v>
      </c>
      <c r="K14" s="137"/>
      <c r="L14" s="137">
        <v>0</v>
      </c>
      <c r="M14" s="137">
        <v>0</v>
      </c>
      <c r="N14" s="137"/>
      <c r="O14" s="137">
        <v>0</v>
      </c>
      <c r="P14" s="137">
        <v>0</v>
      </c>
      <c r="Q14" s="137"/>
      <c r="R14" s="137">
        <v>0</v>
      </c>
      <c r="S14" s="137"/>
      <c r="T14" s="137"/>
      <c r="U14" s="137">
        <v>0</v>
      </c>
      <c r="V14" s="137"/>
      <c r="W14" s="137">
        <v>0</v>
      </c>
      <c r="X14" s="137"/>
      <c r="Y14" s="137">
        <v>0</v>
      </c>
      <c r="Z14" s="137"/>
      <c r="AA14" s="137">
        <v>0</v>
      </c>
      <c r="AB14" s="137"/>
      <c r="AC14" s="137">
        <v>0</v>
      </c>
      <c r="AD14" s="137"/>
      <c r="AE14" s="137">
        <v>0</v>
      </c>
      <c r="AF14" s="137"/>
      <c r="AG14" s="137"/>
      <c r="AH14" s="137"/>
      <c r="AI14" s="137">
        <v>0</v>
      </c>
      <c r="AJ14" s="137"/>
      <c r="AK14" s="137">
        <v>0</v>
      </c>
      <c r="AL14" s="137"/>
      <c r="AM14" s="137">
        <v>0</v>
      </c>
      <c r="AN14" s="137"/>
      <c r="AO14" s="137">
        <v>0</v>
      </c>
      <c r="AP14" s="137"/>
      <c r="AQ14" s="137">
        <v>0</v>
      </c>
      <c r="AR14" s="137"/>
      <c r="AS14" s="137">
        <v>0</v>
      </c>
      <c r="AT14" s="137"/>
      <c r="AU14" s="137">
        <v>0</v>
      </c>
      <c r="AV14" s="137"/>
      <c r="AW14" s="137">
        <v>0</v>
      </c>
      <c r="AX14" s="137"/>
      <c r="AY14" s="137"/>
      <c r="AZ14" s="137"/>
      <c r="BA14" s="137">
        <v>0</v>
      </c>
      <c r="BB14" s="137">
        <v>0</v>
      </c>
      <c r="BC14" s="137"/>
      <c r="BD14" s="137"/>
      <c r="BE14" s="137">
        <v>0</v>
      </c>
      <c r="BF14" s="137"/>
      <c r="BG14" s="137">
        <v>0</v>
      </c>
      <c r="BH14" s="137">
        <v>0</v>
      </c>
      <c r="BI14" s="137"/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48">
        <v>0</v>
      </c>
    </row>
    <row r="15" spans="1:68" ht="12" customHeight="1" x14ac:dyDescent="0.2">
      <c r="A15" s="133"/>
      <c r="B15" s="111"/>
      <c r="C15" s="111" t="s">
        <v>2294</v>
      </c>
      <c r="D15" s="111"/>
      <c r="E15" s="126"/>
      <c r="F15" s="126"/>
      <c r="G15" s="126"/>
      <c r="H15" s="126"/>
      <c r="I15" s="126">
        <v>0</v>
      </c>
      <c r="J15" s="126">
        <v>0</v>
      </c>
      <c r="K15" s="126"/>
      <c r="L15" s="126">
        <v>0</v>
      </c>
      <c r="M15" s="126">
        <v>0</v>
      </c>
      <c r="N15" s="126"/>
      <c r="O15" s="126">
        <v>0</v>
      </c>
      <c r="P15" s="126">
        <v>0</v>
      </c>
      <c r="Q15" s="126"/>
      <c r="R15" s="126">
        <v>0</v>
      </c>
      <c r="S15" s="126"/>
      <c r="T15" s="126"/>
      <c r="U15" s="126">
        <v>0</v>
      </c>
      <c r="V15" s="126"/>
      <c r="W15" s="126">
        <v>0</v>
      </c>
      <c r="X15" s="126"/>
      <c r="Y15" s="126">
        <v>0</v>
      </c>
      <c r="Z15" s="126"/>
      <c r="AA15" s="126">
        <v>0</v>
      </c>
      <c r="AB15" s="126"/>
      <c r="AC15" s="126">
        <v>0</v>
      </c>
      <c r="AD15" s="126"/>
      <c r="AE15" s="126">
        <v>0</v>
      </c>
      <c r="AF15" s="126"/>
      <c r="AG15" s="126"/>
      <c r="AH15" s="126"/>
      <c r="AI15" s="126">
        <v>0</v>
      </c>
      <c r="AJ15" s="126"/>
      <c r="AK15" s="126">
        <v>0</v>
      </c>
      <c r="AL15" s="126"/>
      <c r="AM15" s="126">
        <v>0</v>
      </c>
      <c r="AN15" s="126"/>
      <c r="AO15" s="126">
        <v>0</v>
      </c>
      <c r="AP15" s="126"/>
      <c r="AQ15" s="126">
        <v>0</v>
      </c>
      <c r="AR15" s="126"/>
      <c r="AS15" s="126">
        <v>0</v>
      </c>
      <c r="AT15" s="126"/>
      <c r="AU15" s="126">
        <v>0</v>
      </c>
      <c r="AV15" s="126"/>
      <c r="AW15" s="126">
        <v>0</v>
      </c>
      <c r="AX15" s="126"/>
      <c r="AY15" s="126"/>
      <c r="AZ15" s="126"/>
      <c r="BA15" s="126">
        <v>0</v>
      </c>
      <c r="BB15" s="126">
        <v>0</v>
      </c>
      <c r="BC15" s="126"/>
      <c r="BD15" s="126"/>
      <c r="BE15" s="126">
        <v>0</v>
      </c>
      <c r="BF15" s="126"/>
      <c r="BG15" s="126">
        <v>0</v>
      </c>
      <c r="BH15" s="126">
        <v>0</v>
      </c>
      <c r="BI15" s="126"/>
      <c r="BJ15" s="126">
        <v>0</v>
      </c>
      <c r="BK15" s="126">
        <v>0</v>
      </c>
      <c r="BL15" s="126">
        <v>0</v>
      </c>
      <c r="BM15" s="126">
        <v>0</v>
      </c>
      <c r="BN15" s="126">
        <v>0</v>
      </c>
      <c r="BO15" s="126">
        <v>0</v>
      </c>
      <c r="BP15" s="150">
        <v>0</v>
      </c>
    </row>
    <row r="16" spans="1:68" ht="12" customHeight="1" x14ac:dyDescent="0.2">
      <c r="A16" s="136"/>
      <c r="B16" s="105"/>
      <c r="C16" s="105" t="s">
        <v>1406</v>
      </c>
      <c r="D16" s="105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/>
      <c r="BD16" s="137"/>
      <c r="BE16" s="137"/>
      <c r="BF16" s="137"/>
      <c r="BG16" s="137"/>
      <c r="BH16" s="137"/>
      <c r="BI16" s="137"/>
      <c r="BJ16" s="137"/>
      <c r="BK16" s="137"/>
      <c r="BL16" s="137"/>
      <c r="BM16" s="137"/>
      <c r="BN16" s="137"/>
      <c r="BO16" s="137"/>
      <c r="BP16" s="148"/>
    </row>
    <row r="17" spans="1:68" ht="12" customHeight="1" x14ac:dyDescent="0.2">
      <c r="A17" s="133"/>
      <c r="B17" s="111"/>
      <c r="C17" s="111" t="s">
        <v>30</v>
      </c>
      <c r="D17" s="111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50"/>
    </row>
    <row r="18" spans="1:68" ht="12" customHeight="1" x14ac:dyDescent="0.2">
      <c r="A18" s="114" t="s">
        <v>1407</v>
      </c>
      <c r="B18" s="115" t="s">
        <v>2295</v>
      </c>
      <c r="C18" s="115" t="s">
        <v>1408</v>
      </c>
      <c r="D18" s="115" t="s">
        <v>30</v>
      </c>
      <c r="E18" s="117">
        <v>170</v>
      </c>
      <c r="F18" s="117">
        <v>2.4667000000000001E-2</v>
      </c>
      <c r="G18" s="117">
        <v>2.4667000000000001E-2</v>
      </c>
      <c r="H18" s="117"/>
      <c r="I18" s="117">
        <v>0</v>
      </c>
      <c r="J18" s="117">
        <v>0</v>
      </c>
      <c r="K18" s="117"/>
      <c r="L18" s="117">
        <v>0</v>
      </c>
      <c r="M18" s="117">
        <v>0</v>
      </c>
      <c r="N18" s="117"/>
      <c r="O18" s="117">
        <v>0</v>
      </c>
      <c r="P18" s="117">
        <v>0</v>
      </c>
      <c r="Q18" s="117"/>
      <c r="R18" s="117">
        <v>0</v>
      </c>
      <c r="S18" s="117"/>
      <c r="T18" s="117"/>
      <c r="U18" s="117">
        <v>0</v>
      </c>
      <c r="V18" s="117"/>
      <c r="W18" s="117">
        <v>0</v>
      </c>
      <c r="X18" s="117"/>
      <c r="Y18" s="117">
        <v>0</v>
      </c>
      <c r="Z18" s="117"/>
      <c r="AA18" s="117">
        <v>0</v>
      </c>
      <c r="AB18" s="117"/>
      <c r="AC18" s="117">
        <v>0</v>
      </c>
      <c r="AD18" s="117"/>
      <c r="AE18" s="117">
        <v>0</v>
      </c>
      <c r="AF18" s="117"/>
      <c r="AG18" s="117"/>
      <c r="AH18" s="117"/>
      <c r="AI18" s="117">
        <v>0</v>
      </c>
      <c r="AJ18" s="117"/>
      <c r="AK18" s="117">
        <v>0</v>
      </c>
      <c r="AL18" s="117"/>
      <c r="AM18" s="117">
        <v>0</v>
      </c>
      <c r="AN18" s="117"/>
      <c r="AO18" s="117">
        <v>0</v>
      </c>
      <c r="AP18" s="117"/>
      <c r="AQ18" s="117">
        <v>0</v>
      </c>
      <c r="AR18" s="117"/>
      <c r="AS18" s="117">
        <v>0</v>
      </c>
      <c r="AT18" s="117"/>
      <c r="AU18" s="117">
        <v>0</v>
      </c>
      <c r="AV18" s="117"/>
      <c r="AW18" s="117">
        <v>0</v>
      </c>
      <c r="AX18" s="117"/>
      <c r="AY18" s="117"/>
      <c r="AZ18" s="117"/>
      <c r="BA18" s="117">
        <v>0</v>
      </c>
      <c r="BB18" s="117">
        <v>0</v>
      </c>
      <c r="BC18" s="117"/>
      <c r="BD18" s="117"/>
      <c r="BE18" s="117">
        <v>0</v>
      </c>
      <c r="BF18" s="117"/>
      <c r="BG18" s="117">
        <v>0</v>
      </c>
      <c r="BH18" s="117">
        <v>0</v>
      </c>
      <c r="BI18" s="117"/>
      <c r="BJ18" s="117">
        <v>0</v>
      </c>
      <c r="BK18" s="117">
        <v>0</v>
      </c>
      <c r="BL18" s="117">
        <v>0</v>
      </c>
      <c r="BM18" s="117">
        <v>0</v>
      </c>
      <c r="BN18" s="117">
        <v>0</v>
      </c>
      <c r="BO18" s="117">
        <v>0</v>
      </c>
      <c r="BP18" s="146">
        <v>0</v>
      </c>
    </row>
    <row r="19" spans="1:68" ht="12" customHeight="1" x14ac:dyDescent="0.2">
      <c r="A19" s="120" t="s">
        <v>153</v>
      </c>
      <c r="B19" s="121" t="s">
        <v>153</v>
      </c>
      <c r="C19" s="121" t="s">
        <v>154</v>
      </c>
      <c r="D19" s="121" t="s">
        <v>30</v>
      </c>
      <c r="E19" s="123">
        <v>170</v>
      </c>
      <c r="F19" s="123">
        <v>2.7505000000000002E-2</v>
      </c>
      <c r="G19" s="123">
        <v>2.7505000000000002E-2</v>
      </c>
      <c r="H19" s="123"/>
      <c r="I19" s="123">
        <v>0</v>
      </c>
      <c r="J19" s="123">
        <v>0</v>
      </c>
      <c r="K19" s="123"/>
      <c r="L19" s="123">
        <v>0</v>
      </c>
      <c r="M19" s="123">
        <v>0</v>
      </c>
      <c r="N19" s="123"/>
      <c r="O19" s="123">
        <v>0</v>
      </c>
      <c r="P19" s="123">
        <v>0</v>
      </c>
      <c r="Q19" s="123"/>
      <c r="R19" s="123">
        <v>0</v>
      </c>
      <c r="S19" s="123"/>
      <c r="T19" s="123"/>
      <c r="U19" s="123">
        <v>0</v>
      </c>
      <c r="V19" s="123"/>
      <c r="W19" s="123">
        <v>0</v>
      </c>
      <c r="X19" s="123"/>
      <c r="Y19" s="123">
        <v>0</v>
      </c>
      <c r="Z19" s="123"/>
      <c r="AA19" s="123">
        <v>0</v>
      </c>
      <c r="AB19" s="123"/>
      <c r="AC19" s="123">
        <v>0</v>
      </c>
      <c r="AD19" s="123"/>
      <c r="AE19" s="123">
        <v>0</v>
      </c>
      <c r="AF19" s="123"/>
      <c r="AG19" s="123"/>
      <c r="AH19" s="123"/>
      <c r="AI19" s="123">
        <v>0</v>
      </c>
      <c r="AJ19" s="123"/>
      <c r="AK19" s="123">
        <v>0</v>
      </c>
      <c r="AL19" s="123"/>
      <c r="AM19" s="123">
        <v>0</v>
      </c>
      <c r="AN19" s="123"/>
      <c r="AO19" s="123">
        <v>0</v>
      </c>
      <c r="AP19" s="123"/>
      <c r="AQ19" s="123">
        <v>0</v>
      </c>
      <c r="AR19" s="123"/>
      <c r="AS19" s="123">
        <v>0</v>
      </c>
      <c r="AT19" s="123"/>
      <c r="AU19" s="123">
        <v>0</v>
      </c>
      <c r="AV19" s="123"/>
      <c r="AW19" s="123">
        <v>0</v>
      </c>
      <c r="AX19" s="123"/>
      <c r="AY19" s="123"/>
      <c r="AZ19" s="123"/>
      <c r="BA19" s="123">
        <v>0</v>
      </c>
      <c r="BB19" s="123">
        <v>0</v>
      </c>
      <c r="BC19" s="123"/>
      <c r="BD19" s="123"/>
      <c r="BE19" s="123">
        <v>0</v>
      </c>
      <c r="BF19" s="123"/>
      <c r="BG19" s="123">
        <v>0</v>
      </c>
      <c r="BH19" s="123">
        <v>0</v>
      </c>
      <c r="BI19" s="123"/>
      <c r="BJ19" s="123">
        <v>0</v>
      </c>
      <c r="BK19" s="123">
        <v>0</v>
      </c>
      <c r="BL19" s="123">
        <v>0</v>
      </c>
      <c r="BM19" s="123">
        <v>0</v>
      </c>
      <c r="BN19" s="123">
        <v>0</v>
      </c>
      <c r="BO19" s="123">
        <v>0</v>
      </c>
      <c r="BP19" s="154">
        <v>0</v>
      </c>
    </row>
    <row r="20" spans="1:68" ht="12" customHeight="1" x14ac:dyDescent="0.2">
      <c r="A20" s="114" t="s">
        <v>155</v>
      </c>
      <c r="B20" s="115" t="s">
        <v>155</v>
      </c>
      <c r="C20" s="115" t="s">
        <v>156</v>
      </c>
      <c r="D20" s="115" t="s">
        <v>30</v>
      </c>
      <c r="E20" s="117">
        <v>170</v>
      </c>
      <c r="F20" s="117">
        <v>2.5406999999999999E-2</v>
      </c>
      <c r="G20" s="117">
        <v>2.5406999999999999E-2</v>
      </c>
      <c r="H20" s="117"/>
      <c r="I20" s="117">
        <v>0</v>
      </c>
      <c r="J20" s="117">
        <v>0</v>
      </c>
      <c r="K20" s="117"/>
      <c r="L20" s="117">
        <v>0</v>
      </c>
      <c r="M20" s="117">
        <v>0</v>
      </c>
      <c r="N20" s="117"/>
      <c r="O20" s="117">
        <v>0</v>
      </c>
      <c r="P20" s="117">
        <v>0</v>
      </c>
      <c r="Q20" s="117"/>
      <c r="R20" s="117">
        <v>0</v>
      </c>
      <c r="S20" s="117"/>
      <c r="T20" s="117"/>
      <c r="U20" s="117">
        <v>0</v>
      </c>
      <c r="V20" s="117"/>
      <c r="W20" s="117">
        <v>0</v>
      </c>
      <c r="X20" s="117"/>
      <c r="Y20" s="117">
        <v>0</v>
      </c>
      <c r="Z20" s="117"/>
      <c r="AA20" s="117">
        <v>0</v>
      </c>
      <c r="AB20" s="117"/>
      <c r="AC20" s="117">
        <v>0</v>
      </c>
      <c r="AD20" s="117"/>
      <c r="AE20" s="117">
        <v>0</v>
      </c>
      <c r="AF20" s="117"/>
      <c r="AG20" s="117"/>
      <c r="AH20" s="117"/>
      <c r="AI20" s="117">
        <v>0</v>
      </c>
      <c r="AJ20" s="117"/>
      <c r="AK20" s="117">
        <v>0</v>
      </c>
      <c r="AL20" s="117"/>
      <c r="AM20" s="117">
        <v>0</v>
      </c>
      <c r="AN20" s="117"/>
      <c r="AO20" s="117">
        <v>0</v>
      </c>
      <c r="AP20" s="117"/>
      <c r="AQ20" s="117">
        <v>0</v>
      </c>
      <c r="AR20" s="117"/>
      <c r="AS20" s="117">
        <v>0</v>
      </c>
      <c r="AT20" s="117"/>
      <c r="AU20" s="117">
        <v>0</v>
      </c>
      <c r="AV20" s="117"/>
      <c r="AW20" s="117">
        <v>0</v>
      </c>
      <c r="AX20" s="117"/>
      <c r="AY20" s="117"/>
      <c r="AZ20" s="117"/>
      <c r="BA20" s="117">
        <v>0</v>
      </c>
      <c r="BB20" s="117">
        <v>0</v>
      </c>
      <c r="BC20" s="117"/>
      <c r="BD20" s="117"/>
      <c r="BE20" s="117">
        <v>0</v>
      </c>
      <c r="BF20" s="117"/>
      <c r="BG20" s="117">
        <v>0</v>
      </c>
      <c r="BH20" s="117">
        <v>0</v>
      </c>
      <c r="BI20" s="117"/>
      <c r="BJ20" s="117">
        <v>0</v>
      </c>
      <c r="BK20" s="117">
        <v>0</v>
      </c>
      <c r="BL20" s="117">
        <v>0</v>
      </c>
      <c r="BM20" s="117">
        <v>0</v>
      </c>
      <c r="BN20" s="117">
        <v>0</v>
      </c>
      <c r="BO20" s="117">
        <v>0</v>
      </c>
      <c r="BP20" s="146">
        <v>0</v>
      </c>
    </row>
    <row r="21" spans="1:68" ht="12" customHeight="1" x14ac:dyDescent="0.2">
      <c r="A21" s="120" t="s">
        <v>157</v>
      </c>
      <c r="B21" s="121" t="s">
        <v>157</v>
      </c>
      <c r="C21" s="121" t="s">
        <v>158</v>
      </c>
      <c r="D21" s="121" t="s">
        <v>30</v>
      </c>
      <c r="E21" s="123">
        <v>170</v>
      </c>
      <c r="F21" s="123">
        <v>3.0539E-2</v>
      </c>
      <c r="G21" s="123">
        <v>3.0539E-2</v>
      </c>
      <c r="H21" s="122">
        <v>16400</v>
      </c>
      <c r="I21" s="123">
        <v>2.7879999999999998</v>
      </c>
      <c r="J21" s="123">
        <v>500.84</v>
      </c>
      <c r="K21" s="123"/>
      <c r="L21" s="123">
        <v>0</v>
      </c>
      <c r="M21" s="123">
        <v>0</v>
      </c>
      <c r="N21" s="123"/>
      <c r="O21" s="123">
        <v>0</v>
      </c>
      <c r="P21" s="123">
        <v>0</v>
      </c>
      <c r="Q21" s="122">
        <v>16400</v>
      </c>
      <c r="R21" s="123">
        <v>2.7879999999999998</v>
      </c>
      <c r="S21" s="123">
        <v>500.84</v>
      </c>
      <c r="T21" s="123"/>
      <c r="U21" s="123">
        <v>0</v>
      </c>
      <c r="V21" s="123"/>
      <c r="W21" s="123">
        <v>0</v>
      </c>
      <c r="X21" s="123"/>
      <c r="Y21" s="123">
        <v>0</v>
      </c>
      <c r="Z21" s="123"/>
      <c r="AA21" s="123">
        <v>0</v>
      </c>
      <c r="AB21" s="123"/>
      <c r="AC21" s="123">
        <v>0</v>
      </c>
      <c r="AD21" s="123"/>
      <c r="AE21" s="123">
        <v>0</v>
      </c>
      <c r="AF21" s="123"/>
      <c r="AG21" s="123"/>
      <c r="AH21" s="123"/>
      <c r="AI21" s="123">
        <v>0</v>
      </c>
      <c r="AJ21" s="123"/>
      <c r="AK21" s="123">
        <v>0</v>
      </c>
      <c r="AL21" s="123"/>
      <c r="AM21" s="123">
        <v>0</v>
      </c>
      <c r="AN21" s="123"/>
      <c r="AO21" s="123">
        <v>0</v>
      </c>
      <c r="AP21" s="123"/>
      <c r="AQ21" s="123">
        <v>0</v>
      </c>
      <c r="AR21" s="123"/>
      <c r="AS21" s="123">
        <v>0</v>
      </c>
      <c r="AT21" s="123"/>
      <c r="AU21" s="123">
        <v>0</v>
      </c>
      <c r="AV21" s="123"/>
      <c r="AW21" s="123">
        <v>0</v>
      </c>
      <c r="AX21" s="123"/>
      <c r="AY21" s="123"/>
      <c r="AZ21" s="122">
        <v>16400</v>
      </c>
      <c r="BA21" s="123">
        <v>2.7879999999999998</v>
      </c>
      <c r="BB21" s="123">
        <v>500.84</v>
      </c>
      <c r="BC21" s="123"/>
      <c r="BD21" s="123"/>
      <c r="BE21" s="123">
        <v>0</v>
      </c>
      <c r="BF21" s="123"/>
      <c r="BG21" s="123">
        <v>0</v>
      </c>
      <c r="BH21" s="123">
        <v>0</v>
      </c>
      <c r="BI21" s="122">
        <v>16400</v>
      </c>
      <c r="BJ21" s="123">
        <v>2.7879999999999998</v>
      </c>
      <c r="BK21" s="123">
        <v>500.84</v>
      </c>
      <c r="BL21" s="123">
        <v>0</v>
      </c>
      <c r="BM21" s="123">
        <v>0</v>
      </c>
      <c r="BN21" s="123">
        <v>500.84</v>
      </c>
      <c r="BO21" s="123">
        <v>0</v>
      </c>
      <c r="BP21" s="154">
        <v>0</v>
      </c>
    </row>
    <row r="22" spans="1:68" ht="12" customHeight="1" x14ac:dyDescent="0.2">
      <c r="A22" s="114" t="s">
        <v>159</v>
      </c>
      <c r="B22" s="115"/>
      <c r="C22" s="115" t="s">
        <v>160</v>
      </c>
      <c r="D22" s="115" t="s">
        <v>30</v>
      </c>
      <c r="E22" s="117">
        <v>170</v>
      </c>
      <c r="F22" s="117">
        <v>2.8923000000000001E-2</v>
      </c>
      <c r="G22" s="117">
        <v>2.8923000000000001E-2</v>
      </c>
      <c r="H22" s="117"/>
      <c r="I22" s="117">
        <v>0</v>
      </c>
      <c r="J22" s="117">
        <v>0</v>
      </c>
      <c r="K22" s="117"/>
      <c r="L22" s="117">
        <v>0</v>
      </c>
      <c r="M22" s="117">
        <v>0</v>
      </c>
      <c r="N22" s="117"/>
      <c r="O22" s="117">
        <v>0</v>
      </c>
      <c r="P22" s="117">
        <v>0</v>
      </c>
      <c r="Q22" s="117"/>
      <c r="R22" s="117">
        <v>0</v>
      </c>
      <c r="S22" s="117"/>
      <c r="T22" s="117"/>
      <c r="U22" s="117">
        <v>0</v>
      </c>
      <c r="V22" s="117"/>
      <c r="W22" s="117">
        <v>0</v>
      </c>
      <c r="X22" s="117"/>
      <c r="Y22" s="117">
        <v>0</v>
      </c>
      <c r="Z22" s="117"/>
      <c r="AA22" s="117">
        <v>0</v>
      </c>
      <c r="AB22" s="117"/>
      <c r="AC22" s="117">
        <v>0</v>
      </c>
      <c r="AD22" s="117"/>
      <c r="AE22" s="117">
        <v>0</v>
      </c>
      <c r="AF22" s="117"/>
      <c r="AG22" s="117"/>
      <c r="AH22" s="117"/>
      <c r="AI22" s="117">
        <v>0</v>
      </c>
      <c r="AJ22" s="117"/>
      <c r="AK22" s="117">
        <v>0</v>
      </c>
      <c r="AL22" s="117"/>
      <c r="AM22" s="117">
        <v>0</v>
      </c>
      <c r="AN22" s="117"/>
      <c r="AO22" s="117">
        <v>0</v>
      </c>
      <c r="AP22" s="117"/>
      <c r="AQ22" s="117">
        <v>0</v>
      </c>
      <c r="AR22" s="117"/>
      <c r="AS22" s="117">
        <v>0</v>
      </c>
      <c r="AT22" s="117"/>
      <c r="AU22" s="117">
        <v>0</v>
      </c>
      <c r="AV22" s="117"/>
      <c r="AW22" s="117">
        <v>0</v>
      </c>
      <c r="AX22" s="117"/>
      <c r="AY22" s="117"/>
      <c r="AZ22" s="117"/>
      <c r="BA22" s="117">
        <v>0</v>
      </c>
      <c r="BB22" s="117">
        <v>0</v>
      </c>
      <c r="BC22" s="117"/>
      <c r="BD22" s="117"/>
      <c r="BE22" s="117">
        <v>0</v>
      </c>
      <c r="BF22" s="117"/>
      <c r="BG22" s="117">
        <v>0</v>
      </c>
      <c r="BH22" s="117">
        <v>0</v>
      </c>
      <c r="BI22" s="117"/>
      <c r="BJ22" s="117">
        <v>0</v>
      </c>
      <c r="BK22" s="117">
        <v>0</v>
      </c>
      <c r="BL22" s="117">
        <v>0</v>
      </c>
      <c r="BM22" s="117">
        <v>0</v>
      </c>
      <c r="BN22" s="117">
        <v>0</v>
      </c>
      <c r="BO22" s="117">
        <v>0</v>
      </c>
      <c r="BP22" s="146">
        <v>0</v>
      </c>
    </row>
    <row r="23" spans="1:68" ht="12" customHeight="1" x14ac:dyDescent="0.2">
      <c r="A23" s="120" t="s">
        <v>1409</v>
      </c>
      <c r="B23" s="121" t="s">
        <v>2296</v>
      </c>
      <c r="C23" s="121" t="s">
        <v>1410</v>
      </c>
      <c r="D23" s="121" t="s">
        <v>30</v>
      </c>
      <c r="E23" s="123">
        <v>230</v>
      </c>
      <c r="F23" s="123">
        <v>3.3373E-2</v>
      </c>
      <c r="G23" s="123">
        <v>3.3373E-2</v>
      </c>
      <c r="H23" s="123"/>
      <c r="I23" s="123">
        <v>0</v>
      </c>
      <c r="J23" s="123">
        <v>0</v>
      </c>
      <c r="K23" s="123"/>
      <c r="L23" s="123">
        <v>0</v>
      </c>
      <c r="M23" s="123">
        <v>0</v>
      </c>
      <c r="N23" s="123"/>
      <c r="O23" s="123">
        <v>0</v>
      </c>
      <c r="P23" s="123">
        <v>0</v>
      </c>
      <c r="Q23" s="123"/>
      <c r="R23" s="123">
        <v>0</v>
      </c>
      <c r="S23" s="123"/>
      <c r="T23" s="123"/>
      <c r="U23" s="123">
        <v>0</v>
      </c>
      <c r="V23" s="123"/>
      <c r="W23" s="123">
        <v>0</v>
      </c>
      <c r="X23" s="123"/>
      <c r="Y23" s="123">
        <v>0</v>
      </c>
      <c r="Z23" s="123"/>
      <c r="AA23" s="123">
        <v>0</v>
      </c>
      <c r="AB23" s="123"/>
      <c r="AC23" s="123">
        <v>0</v>
      </c>
      <c r="AD23" s="123"/>
      <c r="AE23" s="123">
        <v>0</v>
      </c>
      <c r="AF23" s="123"/>
      <c r="AG23" s="123"/>
      <c r="AH23" s="123"/>
      <c r="AI23" s="123">
        <v>0</v>
      </c>
      <c r="AJ23" s="123"/>
      <c r="AK23" s="123">
        <v>0</v>
      </c>
      <c r="AL23" s="123"/>
      <c r="AM23" s="123">
        <v>0</v>
      </c>
      <c r="AN23" s="123"/>
      <c r="AO23" s="123">
        <v>0</v>
      </c>
      <c r="AP23" s="123"/>
      <c r="AQ23" s="123">
        <v>0</v>
      </c>
      <c r="AR23" s="123"/>
      <c r="AS23" s="123">
        <v>0</v>
      </c>
      <c r="AT23" s="123"/>
      <c r="AU23" s="123">
        <v>0</v>
      </c>
      <c r="AV23" s="123"/>
      <c r="AW23" s="123">
        <v>0</v>
      </c>
      <c r="AX23" s="123"/>
      <c r="AY23" s="123"/>
      <c r="AZ23" s="123"/>
      <c r="BA23" s="123">
        <v>0</v>
      </c>
      <c r="BB23" s="123">
        <v>0</v>
      </c>
      <c r="BC23" s="123"/>
      <c r="BD23" s="123"/>
      <c r="BE23" s="123">
        <v>0</v>
      </c>
      <c r="BF23" s="123"/>
      <c r="BG23" s="123">
        <v>0</v>
      </c>
      <c r="BH23" s="123">
        <v>0</v>
      </c>
      <c r="BI23" s="123"/>
      <c r="BJ23" s="123">
        <v>0</v>
      </c>
      <c r="BK23" s="123">
        <v>0</v>
      </c>
      <c r="BL23" s="123">
        <v>0</v>
      </c>
      <c r="BM23" s="123">
        <v>0</v>
      </c>
      <c r="BN23" s="123">
        <v>0</v>
      </c>
      <c r="BO23" s="123">
        <v>0</v>
      </c>
      <c r="BP23" s="154">
        <v>0</v>
      </c>
    </row>
    <row r="24" spans="1:68" ht="12" customHeight="1" x14ac:dyDescent="0.2">
      <c r="A24" s="114" t="s">
        <v>1411</v>
      </c>
      <c r="B24" s="115" t="s">
        <v>2297</v>
      </c>
      <c r="C24" s="115" t="s">
        <v>1412</v>
      </c>
      <c r="D24" s="115" t="s">
        <v>30</v>
      </c>
      <c r="E24" s="117">
        <v>245</v>
      </c>
      <c r="F24" s="117">
        <v>3.5549999999999998E-2</v>
      </c>
      <c r="G24" s="117">
        <v>3.5549999999999998E-2</v>
      </c>
      <c r="H24" s="117"/>
      <c r="I24" s="117">
        <v>0</v>
      </c>
      <c r="J24" s="117">
        <v>0</v>
      </c>
      <c r="K24" s="117"/>
      <c r="L24" s="117">
        <v>0</v>
      </c>
      <c r="M24" s="117">
        <v>0</v>
      </c>
      <c r="N24" s="117"/>
      <c r="O24" s="117">
        <v>0</v>
      </c>
      <c r="P24" s="117">
        <v>0</v>
      </c>
      <c r="Q24" s="117"/>
      <c r="R24" s="117">
        <v>0</v>
      </c>
      <c r="S24" s="117"/>
      <c r="T24" s="117"/>
      <c r="U24" s="117">
        <v>0</v>
      </c>
      <c r="V24" s="117"/>
      <c r="W24" s="117">
        <v>0</v>
      </c>
      <c r="X24" s="117"/>
      <c r="Y24" s="117">
        <v>0</v>
      </c>
      <c r="Z24" s="117"/>
      <c r="AA24" s="117">
        <v>0</v>
      </c>
      <c r="AB24" s="117"/>
      <c r="AC24" s="117">
        <v>0</v>
      </c>
      <c r="AD24" s="117"/>
      <c r="AE24" s="117">
        <v>0</v>
      </c>
      <c r="AF24" s="117"/>
      <c r="AG24" s="117"/>
      <c r="AH24" s="117"/>
      <c r="AI24" s="117">
        <v>0</v>
      </c>
      <c r="AJ24" s="117"/>
      <c r="AK24" s="117">
        <v>0</v>
      </c>
      <c r="AL24" s="117"/>
      <c r="AM24" s="117">
        <v>0</v>
      </c>
      <c r="AN24" s="117"/>
      <c r="AO24" s="117">
        <v>0</v>
      </c>
      <c r="AP24" s="117"/>
      <c r="AQ24" s="117">
        <v>0</v>
      </c>
      <c r="AR24" s="117"/>
      <c r="AS24" s="117">
        <v>0</v>
      </c>
      <c r="AT24" s="117"/>
      <c r="AU24" s="117">
        <v>0</v>
      </c>
      <c r="AV24" s="117"/>
      <c r="AW24" s="117">
        <v>0</v>
      </c>
      <c r="AX24" s="117"/>
      <c r="AY24" s="117"/>
      <c r="AZ24" s="117"/>
      <c r="BA24" s="117">
        <v>0</v>
      </c>
      <c r="BB24" s="117">
        <v>0</v>
      </c>
      <c r="BC24" s="117"/>
      <c r="BD24" s="117"/>
      <c r="BE24" s="117">
        <v>0</v>
      </c>
      <c r="BF24" s="117"/>
      <c r="BG24" s="117">
        <v>0</v>
      </c>
      <c r="BH24" s="117">
        <v>0</v>
      </c>
      <c r="BI24" s="117"/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0</v>
      </c>
      <c r="BP24" s="146">
        <v>0</v>
      </c>
    </row>
    <row r="25" spans="1:68" ht="12" customHeight="1" x14ac:dyDescent="0.2">
      <c r="A25" s="120" t="s">
        <v>687</v>
      </c>
      <c r="B25" s="121" t="s">
        <v>687</v>
      </c>
      <c r="C25" s="121" t="s">
        <v>688</v>
      </c>
      <c r="D25" s="121" t="s">
        <v>30</v>
      </c>
      <c r="E25" s="123">
        <v>170</v>
      </c>
      <c r="F25" s="123">
        <v>2.4667000000000001E-2</v>
      </c>
      <c r="G25" s="123">
        <v>2.4667000000000001E-2</v>
      </c>
      <c r="H25" s="123"/>
      <c r="I25" s="123">
        <v>0</v>
      </c>
      <c r="J25" s="123">
        <v>0</v>
      </c>
      <c r="K25" s="123"/>
      <c r="L25" s="123">
        <v>0</v>
      </c>
      <c r="M25" s="123">
        <v>0</v>
      </c>
      <c r="N25" s="123"/>
      <c r="O25" s="123">
        <v>0</v>
      </c>
      <c r="P25" s="123">
        <v>0</v>
      </c>
      <c r="Q25" s="123"/>
      <c r="R25" s="123">
        <v>0</v>
      </c>
      <c r="S25" s="123"/>
      <c r="T25" s="123"/>
      <c r="U25" s="123">
        <v>0</v>
      </c>
      <c r="V25" s="123"/>
      <c r="W25" s="123">
        <v>0</v>
      </c>
      <c r="X25" s="123"/>
      <c r="Y25" s="123">
        <v>0</v>
      </c>
      <c r="Z25" s="123"/>
      <c r="AA25" s="123">
        <v>0</v>
      </c>
      <c r="AB25" s="123"/>
      <c r="AC25" s="123">
        <v>0</v>
      </c>
      <c r="AD25" s="123"/>
      <c r="AE25" s="123">
        <v>0</v>
      </c>
      <c r="AF25" s="123"/>
      <c r="AG25" s="123"/>
      <c r="AH25" s="123"/>
      <c r="AI25" s="123">
        <v>0</v>
      </c>
      <c r="AJ25" s="123"/>
      <c r="AK25" s="123">
        <v>0</v>
      </c>
      <c r="AL25" s="123"/>
      <c r="AM25" s="123">
        <v>0</v>
      </c>
      <c r="AN25" s="123"/>
      <c r="AO25" s="123">
        <v>0</v>
      </c>
      <c r="AP25" s="123"/>
      <c r="AQ25" s="123">
        <v>0</v>
      </c>
      <c r="AR25" s="123"/>
      <c r="AS25" s="123">
        <v>0</v>
      </c>
      <c r="AT25" s="123"/>
      <c r="AU25" s="123">
        <v>0</v>
      </c>
      <c r="AV25" s="123"/>
      <c r="AW25" s="123">
        <v>0</v>
      </c>
      <c r="AX25" s="123"/>
      <c r="AY25" s="123"/>
      <c r="AZ25" s="123"/>
      <c r="BA25" s="123">
        <v>0</v>
      </c>
      <c r="BB25" s="123">
        <v>0</v>
      </c>
      <c r="BC25" s="123"/>
      <c r="BD25" s="123"/>
      <c r="BE25" s="123">
        <v>0</v>
      </c>
      <c r="BF25" s="123"/>
      <c r="BG25" s="123">
        <v>0</v>
      </c>
      <c r="BH25" s="123">
        <v>0</v>
      </c>
      <c r="BI25" s="123"/>
      <c r="BJ25" s="123">
        <v>0</v>
      </c>
      <c r="BK25" s="123">
        <v>0</v>
      </c>
      <c r="BL25" s="123">
        <v>0</v>
      </c>
      <c r="BM25" s="123">
        <v>0</v>
      </c>
      <c r="BN25" s="123">
        <v>0</v>
      </c>
      <c r="BO25" s="123">
        <v>0</v>
      </c>
      <c r="BP25" s="154">
        <v>0</v>
      </c>
    </row>
    <row r="26" spans="1:68" ht="12" customHeight="1" x14ac:dyDescent="0.2">
      <c r="A26" s="136"/>
      <c r="B26" s="105"/>
      <c r="C26" s="105" t="s">
        <v>2298</v>
      </c>
      <c r="D26" s="105"/>
      <c r="E26" s="137"/>
      <c r="F26" s="137"/>
      <c r="G26" s="137"/>
      <c r="H26" s="147">
        <v>16400</v>
      </c>
      <c r="I26" s="137">
        <v>2.7879999999999998</v>
      </c>
      <c r="J26" s="137">
        <v>500.84</v>
      </c>
      <c r="K26" s="137"/>
      <c r="L26" s="137">
        <v>0</v>
      </c>
      <c r="M26" s="137">
        <v>0</v>
      </c>
      <c r="N26" s="137"/>
      <c r="O26" s="137">
        <v>0</v>
      </c>
      <c r="P26" s="137">
        <v>0</v>
      </c>
      <c r="Q26" s="147">
        <v>16400</v>
      </c>
      <c r="R26" s="137">
        <v>2.7879999999999998</v>
      </c>
      <c r="S26" s="137">
        <v>500.839</v>
      </c>
      <c r="T26" s="137"/>
      <c r="U26" s="137">
        <v>0</v>
      </c>
      <c r="V26" s="137"/>
      <c r="W26" s="137">
        <v>0</v>
      </c>
      <c r="X26" s="137"/>
      <c r="Y26" s="137">
        <v>0</v>
      </c>
      <c r="Z26" s="137"/>
      <c r="AA26" s="137">
        <v>0</v>
      </c>
      <c r="AB26" s="137"/>
      <c r="AC26" s="137">
        <v>0</v>
      </c>
      <c r="AD26" s="137"/>
      <c r="AE26" s="137">
        <v>0</v>
      </c>
      <c r="AF26" s="137"/>
      <c r="AG26" s="137"/>
      <c r="AH26" s="137"/>
      <c r="AI26" s="137">
        <v>0</v>
      </c>
      <c r="AJ26" s="137"/>
      <c r="AK26" s="137">
        <v>0</v>
      </c>
      <c r="AL26" s="137"/>
      <c r="AM26" s="137">
        <v>0</v>
      </c>
      <c r="AN26" s="137"/>
      <c r="AO26" s="137">
        <v>0</v>
      </c>
      <c r="AP26" s="137"/>
      <c r="AQ26" s="137">
        <v>0</v>
      </c>
      <c r="AR26" s="137"/>
      <c r="AS26" s="137">
        <v>0</v>
      </c>
      <c r="AT26" s="137"/>
      <c r="AU26" s="137">
        <v>0</v>
      </c>
      <c r="AV26" s="137"/>
      <c r="AW26" s="137">
        <v>0</v>
      </c>
      <c r="AX26" s="137"/>
      <c r="AY26" s="137"/>
      <c r="AZ26" s="147">
        <v>16400</v>
      </c>
      <c r="BA26" s="137">
        <v>2.7879999999999998</v>
      </c>
      <c r="BB26" s="137">
        <v>500.84</v>
      </c>
      <c r="BC26" s="137"/>
      <c r="BD26" s="137"/>
      <c r="BE26" s="137">
        <v>0</v>
      </c>
      <c r="BF26" s="137"/>
      <c r="BG26" s="137">
        <v>0</v>
      </c>
      <c r="BH26" s="137">
        <v>0</v>
      </c>
      <c r="BI26" s="147">
        <v>16400</v>
      </c>
      <c r="BJ26" s="137">
        <v>2.7879999999999998</v>
      </c>
      <c r="BK26" s="137">
        <v>500.84</v>
      </c>
      <c r="BL26" s="137">
        <v>0</v>
      </c>
      <c r="BM26" s="137">
        <v>0</v>
      </c>
      <c r="BN26" s="137">
        <v>500.84</v>
      </c>
      <c r="BO26" s="137">
        <v>0</v>
      </c>
      <c r="BP26" s="148">
        <v>0</v>
      </c>
    </row>
    <row r="27" spans="1:68" ht="12" customHeight="1" x14ac:dyDescent="0.2">
      <c r="A27" s="133"/>
      <c r="B27" s="111"/>
      <c r="C27" s="111" t="s">
        <v>77</v>
      </c>
      <c r="D27" s="111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50"/>
    </row>
    <row r="28" spans="1:68" ht="12" customHeight="1" x14ac:dyDescent="0.2">
      <c r="A28" s="114" t="s">
        <v>683</v>
      </c>
      <c r="B28" s="115" t="s">
        <v>2299</v>
      </c>
      <c r="C28" s="115" t="s">
        <v>1421</v>
      </c>
      <c r="D28" s="115" t="s">
        <v>77</v>
      </c>
      <c r="E28" s="117">
        <v>170</v>
      </c>
      <c r="F28" s="117">
        <v>2.4667000000000001E-2</v>
      </c>
      <c r="G28" s="117">
        <v>2.4667000000000001E-2</v>
      </c>
      <c r="H28" s="117"/>
      <c r="I28" s="117">
        <v>0</v>
      </c>
      <c r="J28" s="117">
        <v>0</v>
      </c>
      <c r="K28" s="117"/>
      <c r="L28" s="117">
        <v>0</v>
      </c>
      <c r="M28" s="117">
        <v>0</v>
      </c>
      <c r="N28" s="117"/>
      <c r="O28" s="117">
        <v>0</v>
      </c>
      <c r="P28" s="117">
        <v>0</v>
      </c>
      <c r="Q28" s="117"/>
      <c r="R28" s="117">
        <v>0</v>
      </c>
      <c r="S28" s="117"/>
      <c r="T28" s="117"/>
      <c r="U28" s="117">
        <v>0</v>
      </c>
      <c r="V28" s="117"/>
      <c r="W28" s="117">
        <v>0</v>
      </c>
      <c r="X28" s="117"/>
      <c r="Y28" s="117">
        <v>0</v>
      </c>
      <c r="Z28" s="117"/>
      <c r="AA28" s="117">
        <v>0</v>
      </c>
      <c r="AB28" s="117"/>
      <c r="AC28" s="117">
        <v>0</v>
      </c>
      <c r="AD28" s="117"/>
      <c r="AE28" s="117">
        <v>0</v>
      </c>
      <c r="AF28" s="117"/>
      <c r="AG28" s="117"/>
      <c r="AH28" s="117"/>
      <c r="AI28" s="117">
        <v>0</v>
      </c>
      <c r="AJ28" s="117"/>
      <c r="AK28" s="117">
        <v>0</v>
      </c>
      <c r="AL28" s="117"/>
      <c r="AM28" s="117">
        <v>0</v>
      </c>
      <c r="AN28" s="117"/>
      <c r="AO28" s="117">
        <v>0</v>
      </c>
      <c r="AP28" s="117"/>
      <c r="AQ28" s="117">
        <v>0</v>
      </c>
      <c r="AR28" s="117"/>
      <c r="AS28" s="117">
        <v>0</v>
      </c>
      <c r="AT28" s="117"/>
      <c r="AU28" s="117">
        <v>0</v>
      </c>
      <c r="AV28" s="117"/>
      <c r="AW28" s="117">
        <v>0</v>
      </c>
      <c r="AX28" s="117"/>
      <c r="AY28" s="117"/>
      <c r="AZ28" s="117"/>
      <c r="BA28" s="117">
        <v>0</v>
      </c>
      <c r="BB28" s="117">
        <v>0</v>
      </c>
      <c r="BC28" s="117"/>
      <c r="BD28" s="117"/>
      <c r="BE28" s="117">
        <v>0</v>
      </c>
      <c r="BF28" s="117"/>
      <c r="BG28" s="117">
        <v>0</v>
      </c>
      <c r="BH28" s="117">
        <v>0</v>
      </c>
      <c r="BI28" s="117"/>
      <c r="BJ28" s="117">
        <v>0</v>
      </c>
      <c r="BK28" s="117">
        <v>0</v>
      </c>
      <c r="BL28" s="117">
        <v>0</v>
      </c>
      <c r="BM28" s="117">
        <v>0</v>
      </c>
      <c r="BN28" s="117">
        <v>0</v>
      </c>
      <c r="BO28" s="117">
        <v>0</v>
      </c>
      <c r="BP28" s="146">
        <v>0</v>
      </c>
    </row>
    <row r="29" spans="1:68" ht="12" customHeight="1" x14ac:dyDescent="0.2">
      <c r="A29" s="120" t="s">
        <v>685</v>
      </c>
      <c r="B29" s="121" t="s">
        <v>685</v>
      </c>
      <c r="C29" s="121" t="s">
        <v>686</v>
      </c>
      <c r="D29" s="121" t="s">
        <v>77</v>
      </c>
      <c r="E29" s="123">
        <v>170</v>
      </c>
      <c r="F29" s="123">
        <v>2.4667000000000001E-2</v>
      </c>
      <c r="G29" s="123">
        <v>2.4667000000000001E-2</v>
      </c>
      <c r="H29" s="123"/>
      <c r="I29" s="123">
        <v>0</v>
      </c>
      <c r="J29" s="123">
        <v>0</v>
      </c>
      <c r="K29" s="123"/>
      <c r="L29" s="123">
        <v>0</v>
      </c>
      <c r="M29" s="123">
        <v>0</v>
      </c>
      <c r="N29" s="123"/>
      <c r="O29" s="123">
        <v>0</v>
      </c>
      <c r="P29" s="123">
        <v>0</v>
      </c>
      <c r="Q29" s="123"/>
      <c r="R29" s="123">
        <v>0</v>
      </c>
      <c r="S29" s="123"/>
      <c r="T29" s="123"/>
      <c r="U29" s="123">
        <v>0</v>
      </c>
      <c r="V29" s="123"/>
      <c r="W29" s="123">
        <v>0</v>
      </c>
      <c r="X29" s="123"/>
      <c r="Y29" s="123">
        <v>0</v>
      </c>
      <c r="Z29" s="123"/>
      <c r="AA29" s="123">
        <v>0</v>
      </c>
      <c r="AB29" s="123"/>
      <c r="AC29" s="123">
        <v>0</v>
      </c>
      <c r="AD29" s="123"/>
      <c r="AE29" s="123">
        <v>0</v>
      </c>
      <c r="AF29" s="123"/>
      <c r="AG29" s="123"/>
      <c r="AH29" s="123"/>
      <c r="AI29" s="123">
        <v>0</v>
      </c>
      <c r="AJ29" s="123"/>
      <c r="AK29" s="123">
        <v>0</v>
      </c>
      <c r="AL29" s="123"/>
      <c r="AM29" s="123">
        <v>0</v>
      </c>
      <c r="AN29" s="123"/>
      <c r="AO29" s="123">
        <v>0</v>
      </c>
      <c r="AP29" s="123"/>
      <c r="AQ29" s="123">
        <v>0</v>
      </c>
      <c r="AR29" s="123"/>
      <c r="AS29" s="123">
        <v>0</v>
      </c>
      <c r="AT29" s="123"/>
      <c r="AU29" s="123">
        <v>0</v>
      </c>
      <c r="AV29" s="123"/>
      <c r="AW29" s="123">
        <v>0</v>
      </c>
      <c r="AX29" s="123"/>
      <c r="AY29" s="123"/>
      <c r="AZ29" s="123"/>
      <c r="BA29" s="123">
        <v>0</v>
      </c>
      <c r="BB29" s="123">
        <v>0</v>
      </c>
      <c r="BC29" s="123"/>
      <c r="BD29" s="123"/>
      <c r="BE29" s="123">
        <v>0</v>
      </c>
      <c r="BF29" s="123"/>
      <c r="BG29" s="123">
        <v>0</v>
      </c>
      <c r="BH29" s="123">
        <v>0</v>
      </c>
      <c r="BI29" s="123"/>
      <c r="BJ29" s="123">
        <v>0</v>
      </c>
      <c r="BK29" s="123">
        <v>0</v>
      </c>
      <c r="BL29" s="123">
        <v>0</v>
      </c>
      <c r="BM29" s="123">
        <v>0</v>
      </c>
      <c r="BN29" s="123">
        <v>0</v>
      </c>
      <c r="BO29" s="123">
        <v>0</v>
      </c>
      <c r="BP29" s="154">
        <v>0</v>
      </c>
    </row>
    <row r="30" spans="1:68" ht="12" customHeight="1" x14ac:dyDescent="0.2">
      <c r="A30" s="114" t="s">
        <v>689</v>
      </c>
      <c r="B30" s="115" t="s">
        <v>689</v>
      </c>
      <c r="C30" s="115" t="s">
        <v>690</v>
      </c>
      <c r="D30" s="115" t="s">
        <v>77</v>
      </c>
      <c r="E30" s="117">
        <v>170</v>
      </c>
      <c r="F30" s="117">
        <v>2.6047000000000001E-2</v>
      </c>
      <c r="G30" s="117">
        <v>2.6047000000000001E-2</v>
      </c>
      <c r="H30" s="117"/>
      <c r="I30" s="117">
        <v>0</v>
      </c>
      <c r="J30" s="117">
        <v>0</v>
      </c>
      <c r="K30" s="117"/>
      <c r="L30" s="117">
        <v>0</v>
      </c>
      <c r="M30" s="117">
        <v>0</v>
      </c>
      <c r="N30" s="117"/>
      <c r="O30" s="117">
        <v>0</v>
      </c>
      <c r="P30" s="117">
        <v>0</v>
      </c>
      <c r="Q30" s="117"/>
      <c r="R30" s="117">
        <v>0</v>
      </c>
      <c r="S30" s="117"/>
      <c r="T30" s="117"/>
      <c r="U30" s="117">
        <v>0</v>
      </c>
      <c r="V30" s="117"/>
      <c r="W30" s="117">
        <v>0</v>
      </c>
      <c r="X30" s="117"/>
      <c r="Y30" s="117">
        <v>0</v>
      </c>
      <c r="Z30" s="117"/>
      <c r="AA30" s="117">
        <v>0</v>
      </c>
      <c r="AB30" s="117"/>
      <c r="AC30" s="117">
        <v>0</v>
      </c>
      <c r="AD30" s="117"/>
      <c r="AE30" s="117">
        <v>0</v>
      </c>
      <c r="AF30" s="117"/>
      <c r="AG30" s="117"/>
      <c r="AH30" s="117"/>
      <c r="AI30" s="117">
        <v>0</v>
      </c>
      <c r="AJ30" s="117"/>
      <c r="AK30" s="117">
        <v>0</v>
      </c>
      <c r="AL30" s="117"/>
      <c r="AM30" s="117">
        <v>0</v>
      </c>
      <c r="AN30" s="117"/>
      <c r="AO30" s="117">
        <v>0</v>
      </c>
      <c r="AP30" s="117"/>
      <c r="AQ30" s="117">
        <v>0</v>
      </c>
      <c r="AR30" s="117"/>
      <c r="AS30" s="117">
        <v>0</v>
      </c>
      <c r="AT30" s="117"/>
      <c r="AU30" s="117">
        <v>0</v>
      </c>
      <c r="AV30" s="117"/>
      <c r="AW30" s="117">
        <v>0</v>
      </c>
      <c r="AX30" s="117"/>
      <c r="AY30" s="117"/>
      <c r="AZ30" s="117"/>
      <c r="BA30" s="117">
        <v>0</v>
      </c>
      <c r="BB30" s="117">
        <v>0</v>
      </c>
      <c r="BC30" s="117"/>
      <c r="BD30" s="117"/>
      <c r="BE30" s="117">
        <v>0</v>
      </c>
      <c r="BF30" s="117"/>
      <c r="BG30" s="117">
        <v>0</v>
      </c>
      <c r="BH30" s="117">
        <v>0</v>
      </c>
      <c r="BI30" s="117"/>
      <c r="BJ30" s="117">
        <v>0</v>
      </c>
      <c r="BK30" s="117">
        <v>0</v>
      </c>
      <c r="BL30" s="117">
        <v>0</v>
      </c>
      <c r="BM30" s="117">
        <v>0</v>
      </c>
      <c r="BN30" s="117">
        <v>0</v>
      </c>
      <c r="BO30" s="117">
        <v>0</v>
      </c>
      <c r="BP30" s="146">
        <v>0</v>
      </c>
    </row>
    <row r="31" spans="1:68" ht="12" customHeight="1" x14ac:dyDescent="0.2">
      <c r="A31" s="120" t="s">
        <v>1422</v>
      </c>
      <c r="B31" s="121" t="s">
        <v>2300</v>
      </c>
      <c r="C31" s="121" t="s">
        <v>1423</v>
      </c>
      <c r="D31" s="121" t="s">
        <v>77</v>
      </c>
      <c r="E31" s="123">
        <v>230</v>
      </c>
      <c r="F31" s="123">
        <v>3.3373E-2</v>
      </c>
      <c r="G31" s="123">
        <v>3.3373E-2</v>
      </c>
      <c r="H31" s="123"/>
      <c r="I31" s="123">
        <v>0</v>
      </c>
      <c r="J31" s="123">
        <v>0</v>
      </c>
      <c r="K31" s="123"/>
      <c r="L31" s="123">
        <v>0</v>
      </c>
      <c r="M31" s="123">
        <v>0</v>
      </c>
      <c r="N31" s="123"/>
      <c r="O31" s="123">
        <v>0</v>
      </c>
      <c r="P31" s="123">
        <v>0</v>
      </c>
      <c r="Q31" s="123"/>
      <c r="R31" s="123">
        <v>0</v>
      </c>
      <c r="S31" s="123"/>
      <c r="T31" s="123"/>
      <c r="U31" s="123">
        <v>0</v>
      </c>
      <c r="V31" s="123"/>
      <c r="W31" s="123">
        <v>0</v>
      </c>
      <c r="X31" s="123"/>
      <c r="Y31" s="123">
        <v>0</v>
      </c>
      <c r="Z31" s="123"/>
      <c r="AA31" s="123">
        <v>0</v>
      </c>
      <c r="AB31" s="123"/>
      <c r="AC31" s="123">
        <v>0</v>
      </c>
      <c r="AD31" s="123"/>
      <c r="AE31" s="123">
        <v>0</v>
      </c>
      <c r="AF31" s="123"/>
      <c r="AG31" s="123"/>
      <c r="AH31" s="123"/>
      <c r="AI31" s="123">
        <v>0</v>
      </c>
      <c r="AJ31" s="123"/>
      <c r="AK31" s="123">
        <v>0</v>
      </c>
      <c r="AL31" s="123"/>
      <c r="AM31" s="123">
        <v>0</v>
      </c>
      <c r="AN31" s="123"/>
      <c r="AO31" s="123">
        <v>0</v>
      </c>
      <c r="AP31" s="123"/>
      <c r="AQ31" s="123">
        <v>0</v>
      </c>
      <c r="AR31" s="123"/>
      <c r="AS31" s="123">
        <v>0</v>
      </c>
      <c r="AT31" s="123"/>
      <c r="AU31" s="123">
        <v>0</v>
      </c>
      <c r="AV31" s="123"/>
      <c r="AW31" s="123">
        <v>0</v>
      </c>
      <c r="AX31" s="123"/>
      <c r="AY31" s="123"/>
      <c r="AZ31" s="123"/>
      <c r="BA31" s="123">
        <v>0</v>
      </c>
      <c r="BB31" s="123">
        <v>0</v>
      </c>
      <c r="BC31" s="123"/>
      <c r="BD31" s="123"/>
      <c r="BE31" s="123">
        <v>0</v>
      </c>
      <c r="BF31" s="123"/>
      <c r="BG31" s="123">
        <v>0</v>
      </c>
      <c r="BH31" s="123">
        <v>0</v>
      </c>
      <c r="BI31" s="123"/>
      <c r="BJ31" s="123">
        <v>0</v>
      </c>
      <c r="BK31" s="123">
        <v>0</v>
      </c>
      <c r="BL31" s="123">
        <v>0</v>
      </c>
      <c r="BM31" s="123">
        <v>0</v>
      </c>
      <c r="BN31" s="123">
        <v>0</v>
      </c>
      <c r="BO31" s="123">
        <v>0</v>
      </c>
      <c r="BP31" s="154">
        <v>0</v>
      </c>
    </row>
    <row r="32" spans="1:68" ht="12" customHeight="1" x14ac:dyDescent="0.2">
      <c r="A32" s="114" t="s">
        <v>1424</v>
      </c>
      <c r="B32" s="115" t="s">
        <v>2301</v>
      </c>
      <c r="C32" s="115" t="s">
        <v>1425</v>
      </c>
      <c r="D32" s="115" t="s">
        <v>77</v>
      </c>
      <c r="E32" s="117">
        <v>245</v>
      </c>
      <c r="F32" s="117">
        <v>3.5549999999999998E-2</v>
      </c>
      <c r="G32" s="117">
        <v>3.5549999999999998E-2</v>
      </c>
      <c r="H32" s="117"/>
      <c r="I32" s="117">
        <v>0</v>
      </c>
      <c r="J32" s="117">
        <v>0</v>
      </c>
      <c r="K32" s="117"/>
      <c r="L32" s="117">
        <v>0</v>
      </c>
      <c r="M32" s="117">
        <v>0</v>
      </c>
      <c r="N32" s="117"/>
      <c r="O32" s="117">
        <v>0</v>
      </c>
      <c r="P32" s="117">
        <v>0</v>
      </c>
      <c r="Q32" s="117"/>
      <c r="R32" s="117">
        <v>0</v>
      </c>
      <c r="S32" s="117"/>
      <c r="T32" s="117"/>
      <c r="U32" s="117">
        <v>0</v>
      </c>
      <c r="V32" s="117"/>
      <c r="W32" s="117">
        <v>0</v>
      </c>
      <c r="X32" s="117"/>
      <c r="Y32" s="117">
        <v>0</v>
      </c>
      <c r="Z32" s="117"/>
      <c r="AA32" s="117">
        <v>0</v>
      </c>
      <c r="AB32" s="117"/>
      <c r="AC32" s="117">
        <v>0</v>
      </c>
      <c r="AD32" s="117"/>
      <c r="AE32" s="117">
        <v>0</v>
      </c>
      <c r="AF32" s="117"/>
      <c r="AG32" s="117"/>
      <c r="AH32" s="117"/>
      <c r="AI32" s="117">
        <v>0</v>
      </c>
      <c r="AJ32" s="117"/>
      <c r="AK32" s="117">
        <v>0</v>
      </c>
      <c r="AL32" s="117"/>
      <c r="AM32" s="117">
        <v>0</v>
      </c>
      <c r="AN32" s="117"/>
      <c r="AO32" s="117">
        <v>0</v>
      </c>
      <c r="AP32" s="117"/>
      <c r="AQ32" s="117">
        <v>0</v>
      </c>
      <c r="AR32" s="117"/>
      <c r="AS32" s="117">
        <v>0</v>
      </c>
      <c r="AT32" s="117"/>
      <c r="AU32" s="117">
        <v>0</v>
      </c>
      <c r="AV32" s="117"/>
      <c r="AW32" s="117">
        <v>0</v>
      </c>
      <c r="AX32" s="117"/>
      <c r="AY32" s="117"/>
      <c r="AZ32" s="117"/>
      <c r="BA32" s="117">
        <v>0</v>
      </c>
      <c r="BB32" s="117">
        <v>0</v>
      </c>
      <c r="BC32" s="117"/>
      <c r="BD32" s="117"/>
      <c r="BE32" s="117">
        <v>0</v>
      </c>
      <c r="BF32" s="117"/>
      <c r="BG32" s="117">
        <v>0</v>
      </c>
      <c r="BH32" s="117">
        <v>0</v>
      </c>
      <c r="BI32" s="117"/>
      <c r="BJ32" s="117">
        <v>0</v>
      </c>
      <c r="BK32" s="117">
        <v>0</v>
      </c>
      <c r="BL32" s="117">
        <v>0</v>
      </c>
      <c r="BM32" s="117">
        <v>0</v>
      </c>
      <c r="BN32" s="117">
        <v>0</v>
      </c>
      <c r="BO32" s="117">
        <v>0</v>
      </c>
      <c r="BP32" s="146">
        <v>0</v>
      </c>
    </row>
    <row r="33" spans="1:68" ht="12" customHeight="1" x14ac:dyDescent="0.2">
      <c r="A33" s="133"/>
      <c r="B33" s="111"/>
      <c r="C33" s="111" t="s">
        <v>2302</v>
      </c>
      <c r="D33" s="111"/>
      <c r="E33" s="126"/>
      <c r="F33" s="126"/>
      <c r="G33" s="126"/>
      <c r="H33" s="126"/>
      <c r="I33" s="126">
        <v>0</v>
      </c>
      <c r="J33" s="126">
        <v>0</v>
      </c>
      <c r="K33" s="126"/>
      <c r="L33" s="126">
        <v>0</v>
      </c>
      <c r="M33" s="126">
        <v>0</v>
      </c>
      <c r="N33" s="126"/>
      <c r="O33" s="126">
        <v>0</v>
      </c>
      <c r="P33" s="126">
        <v>0</v>
      </c>
      <c r="Q33" s="126"/>
      <c r="R33" s="126">
        <v>0</v>
      </c>
      <c r="S33" s="126"/>
      <c r="T33" s="126"/>
      <c r="U33" s="126">
        <v>0</v>
      </c>
      <c r="V33" s="126"/>
      <c r="W33" s="126">
        <v>0</v>
      </c>
      <c r="X33" s="126"/>
      <c r="Y33" s="126">
        <v>0</v>
      </c>
      <c r="Z33" s="126"/>
      <c r="AA33" s="126">
        <v>0</v>
      </c>
      <c r="AB33" s="126"/>
      <c r="AC33" s="126">
        <v>0</v>
      </c>
      <c r="AD33" s="126"/>
      <c r="AE33" s="126">
        <v>0</v>
      </c>
      <c r="AF33" s="126"/>
      <c r="AG33" s="126"/>
      <c r="AH33" s="126"/>
      <c r="AI33" s="126">
        <v>0</v>
      </c>
      <c r="AJ33" s="126"/>
      <c r="AK33" s="126">
        <v>0</v>
      </c>
      <c r="AL33" s="126"/>
      <c r="AM33" s="126">
        <v>0</v>
      </c>
      <c r="AN33" s="126"/>
      <c r="AO33" s="126">
        <v>0</v>
      </c>
      <c r="AP33" s="126"/>
      <c r="AQ33" s="126">
        <v>0</v>
      </c>
      <c r="AR33" s="126"/>
      <c r="AS33" s="126">
        <v>0</v>
      </c>
      <c r="AT33" s="126"/>
      <c r="AU33" s="126">
        <v>0</v>
      </c>
      <c r="AV33" s="126"/>
      <c r="AW33" s="126">
        <v>0</v>
      </c>
      <c r="AX33" s="126"/>
      <c r="AY33" s="126"/>
      <c r="AZ33" s="126"/>
      <c r="BA33" s="126">
        <v>0</v>
      </c>
      <c r="BB33" s="126">
        <v>0</v>
      </c>
      <c r="BC33" s="126"/>
      <c r="BD33" s="126"/>
      <c r="BE33" s="126">
        <v>0</v>
      </c>
      <c r="BF33" s="126"/>
      <c r="BG33" s="126">
        <v>0</v>
      </c>
      <c r="BH33" s="126">
        <v>0</v>
      </c>
      <c r="BI33" s="126"/>
      <c r="BJ33" s="126">
        <v>0</v>
      </c>
      <c r="BK33" s="126">
        <v>0</v>
      </c>
      <c r="BL33" s="126">
        <v>0</v>
      </c>
      <c r="BM33" s="126">
        <v>0</v>
      </c>
      <c r="BN33" s="126">
        <v>0</v>
      </c>
      <c r="BO33" s="126">
        <v>0</v>
      </c>
      <c r="BP33" s="150">
        <v>0</v>
      </c>
    </row>
    <row r="34" spans="1:68" ht="12" customHeight="1" x14ac:dyDescent="0.2">
      <c r="A34" s="136"/>
      <c r="B34" s="105"/>
      <c r="C34" s="105" t="s">
        <v>2303</v>
      </c>
      <c r="D34" s="105"/>
      <c r="E34" s="137"/>
      <c r="F34" s="137"/>
      <c r="G34" s="137"/>
      <c r="H34" s="147">
        <v>16400</v>
      </c>
      <c r="I34" s="137">
        <v>2.7879999999999998</v>
      </c>
      <c r="J34" s="137">
        <v>500.84</v>
      </c>
      <c r="K34" s="137"/>
      <c r="L34" s="137">
        <v>0</v>
      </c>
      <c r="M34" s="137">
        <v>0</v>
      </c>
      <c r="N34" s="137"/>
      <c r="O34" s="137">
        <v>0</v>
      </c>
      <c r="P34" s="137">
        <v>0</v>
      </c>
      <c r="Q34" s="147">
        <v>16400</v>
      </c>
      <c r="R34" s="137">
        <v>2.7879999999999998</v>
      </c>
      <c r="S34" s="137">
        <v>500.839</v>
      </c>
      <c r="T34" s="137"/>
      <c r="U34" s="137">
        <v>0</v>
      </c>
      <c r="V34" s="137"/>
      <c r="W34" s="137">
        <v>0</v>
      </c>
      <c r="X34" s="137"/>
      <c r="Y34" s="137">
        <v>0</v>
      </c>
      <c r="Z34" s="137"/>
      <c r="AA34" s="137">
        <v>0</v>
      </c>
      <c r="AB34" s="137"/>
      <c r="AC34" s="137">
        <v>0</v>
      </c>
      <c r="AD34" s="137"/>
      <c r="AE34" s="137">
        <v>0</v>
      </c>
      <c r="AF34" s="137"/>
      <c r="AG34" s="137"/>
      <c r="AH34" s="137"/>
      <c r="AI34" s="137">
        <v>0</v>
      </c>
      <c r="AJ34" s="137"/>
      <c r="AK34" s="137">
        <v>0</v>
      </c>
      <c r="AL34" s="137"/>
      <c r="AM34" s="137">
        <v>0</v>
      </c>
      <c r="AN34" s="137"/>
      <c r="AO34" s="137">
        <v>0</v>
      </c>
      <c r="AP34" s="137"/>
      <c r="AQ34" s="137">
        <v>0</v>
      </c>
      <c r="AR34" s="137"/>
      <c r="AS34" s="137">
        <v>0</v>
      </c>
      <c r="AT34" s="137"/>
      <c r="AU34" s="137">
        <v>0</v>
      </c>
      <c r="AV34" s="137"/>
      <c r="AW34" s="137">
        <v>0</v>
      </c>
      <c r="AX34" s="137"/>
      <c r="AY34" s="137"/>
      <c r="AZ34" s="147">
        <v>16400</v>
      </c>
      <c r="BA34" s="137">
        <v>2.7879999999999998</v>
      </c>
      <c r="BB34" s="137">
        <v>500.84</v>
      </c>
      <c r="BC34" s="137"/>
      <c r="BD34" s="137"/>
      <c r="BE34" s="137">
        <v>0</v>
      </c>
      <c r="BF34" s="137"/>
      <c r="BG34" s="137">
        <v>0</v>
      </c>
      <c r="BH34" s="137">
        <v>0</v>
      </c>
      <c r="BI34" s="147">
        <v>16400</v>
      </c>
      <c r="BJ34" s="137">
        <v>2.7879999999999998</v>
      </c>
      <c r="BK34" s="137">
        <v>500.84</v>
      </c>
      <c r="BL34" s="137">
        <v>0</v>
      </c>
      <c r="BM34" s="137">
        <v>0</v>
      </c>
      <c r="BN34" s="137">
        <v>500.84</v>
      </c>
      <c r="BO34" s="137">
        <v>0</v>
      </c>
      <c r="BP34" s="148">
        <v>0</v>
      </c>
    </row>
    <row r="35" spans="1:68" ht="12" customHeight="1" x14ac:dyDescent="0.2">
      <c r="A35" s="133"/>
      <c r="B35" s="111"/>
      <c r="C35" s="111" t="s">
        <v>1435</v>
      </c>
      <c r="D35" s="111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50"/>
    </row>
    <row r="36" spans="1:68" ht="12" customHeight="1" x14ac:dyDescent="0.2">
      <c r="A36" s="136"/>
      <c r="B36" s="105"/>
      <c r="C36" s="105" t="s">
        <v>30</v>
      </c>
      <c r="D36" s="105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48"/>
    </row>
    <row r="37" spans="1:68" ht="12" customHeight="1" x14ac:dyDescent="0.2">
      <c r="A37" s="120" t="s">
        <v>1447</v>
      </c>
      <c r="B37" s="121" t="s">
        <v>1447</v>
      </c>
      <c r="C37" s="121" t="s">
        <v>1448</v>
      </c>
      <c r="D37" s="121" t="s">
        <v>30</v>
      </c>
      <c r="E37" s="123">
        <v>170</v>
      </c>
      <c r="F37" s="123">
        <v>2.4667000000000001E-2</v>
      </c>
      <c r="G37" s="123">
        <v>2.4667000000000001E-2</v>
      </c>
      <c r="H37" s="123"/>
      <c r="I37" s="123">
        <v>0</v>
      </c>
      <c r="J37" s="123">
        <v>0</v>
      </c>
      <c r="K37" s="123"/>
      <c r="L37" s="123">
        <v>0</v>
      </c>
      <c r="M37" s="123">
        <v>0</v>
      </c>
      <c r="N37" s="123"/>
      <c r="O37" s="123">
        <v>0</v>
      </c>
      <c r="P37" s="123">
        <v>0</v>
      </c>
      <c r="Q37" s="123"/>
      <c r="R37" s="123">
        <v>0</v>
      </c>
      <c r="S37" s="123"/>
      <c r="T37" s="123"/>
      <c r="U37" s="123">
        <v>0</v>
      </c>
      <c r="V37" s="123"/>
      <c r="W37" s="123">
        <v>0</v>
      </c>
      <c r="X37" s="123"/>
      <c r="Y37" s="123">
        <v>0</v>
      </c>
      <c r="Z37" s="123"/>
      <c r="AA37" s="123">
        <v>0</v>
      </c>
      <c r="AB37" s="123"/>
      <c r="AC37" s="123">
        <v>0</v>
      </c>
      <c r="AD37" s="123"/>
      <c r="AE37" s="123">
        <v>0</v>
      </c>
      <c r="AF37" s="123"/>
      <c r="AG37" s="123"/>
      <c r="AH37" s="123"/>
      <c r="AI37" s="123">
        <v>0</v>
      </c>
      <c r="AJ37" s="123"/>
      <c r="AK37" s="123">
        <v>0</v>
      </c>
      <c r="AL37" s="123"/>
      <c r="AM37" s="123">
        <v>0</v>
      </c>
      <c r="AN37" s="123"/>
      <c r="AO37" s="123">
        <v>0</v>
      </c>
      <c r="AP37" s="123"/>
      <c r="AQ37" s="123">
        <v>0</v>
      </c>
      <c r="AR37" s="123"/>
      <c r="AS37" s="123">
        <v>0</v>
      </c>
      <c r="AT37" s="123"/>
      <c r="AU37" s="123">
        <v>0</v>
      </c>
      <c r="AV37" s="123"/>
      <c r="AW37" s="123">
        <v>0</v>
      </c>
      <c r="AX37" s="123"/>
      <c r="AY37" s="123"/>
      <c r="AZ37" s="123"/>
      <c r="BA37" s="123">
        <v>0</v>
      </c>
      <c r="BB37" s="123">
        <v>0</v>
      </c>
      <c r="BC37" s="123"/>
      <c r="BD37" s="123"/>
      <c r="BE37" s="123">
        <v>0</v>
      </c>
      <c r="BF37" s="123"/>
      <c r="BG37" s="123">
        <v>0</v>
      </c>
      <c r="BH37" s="123">
        <v>0</v>
      </c>
      <c r="BI37" s="123"/>
      <c r="BJ37" s="123">
        <v>0</v>
      </c>
      <c r="BK37" s="123">
        <v>0</v>
      </c>
      <c r="BL37" s="123">
        <v>0</v>
      </c>
      <c r="BM37" s="123">
        <v>0</v>
      </c>
      <c r="BN37" s="123">
        <v>0</v>
      </c>
      <c r="BO37" s="123">
        <v>0</v>
      </c>
      <c r="BP37" s="154">
        <v>0</v>
      </c>
    </row>
    <row r="38" spans="1:68" ht="12" customHeight="1" x14ac:dyDescent="0.2">
      <c r="A38" s="114" t="s">
        <v>1449</v>
      </c>
      <c r="B38" s="115" t="s">
        <v>1449</v>
      </c>
      <c r="C38" s="115" t="s">
        <v>1450</v>
      </c>
      <c r="D38" s="115" t="s">
        <v>30</v>
      </c>
      <c r="E38" s="117">
        <v>170</v>
      </c>
      <c r="F38" s="117">
        <v>2.4667000000000001E-2</v>
      </c>
      <c r="G38" s="117">
        <v>2.4667000000000001E-2</v>
      </c>
      <c r="H38" s="117"/>
      <c r="I38" s="117">
        <v>0</v>
      </c>
      <c r="J38" s="117">
        <v>0</v>
      </c>
      <c r="K38" s="117"/>
      <c r="L38" s="117">
        <v>0</v>
      </c>
      <c r="M38" s="117">
        <v>0</v>
      </c>
      <c r="N38" s="117"/>
      <c r="O38" s="117">
        <v>0</v>
      </c>
      <c r="P38" s="117">
        <v>0</v>
      </c>
      <c r="Q38" s="117"/>
      <c r="R38" s="117">
        <v>0</v>
      </c>
      <c r="S38" s="117"/>
      <c r="T38" s="117"/>
      <c r="U38" s="117">
        <v>0</v>
      </c>
      <c r="V38" s="117"/>
      <c r="W38" s="117">
        <v>0</v>
      </c>
      <c r="X38" s="117"/>
      <c r="Y38" s="117">
        <v>0</v>
      </c>
      <c r="Z38" s="117"/>
      <c r="AA38" s="117">
        <v>0</v>
      </c>
      <c r="AB38" s="117"/>
      <c r="AC38" s="117">
        <v>0</v>
      </c>
      <c r="AD38" s="117"/>
      <c r="AE38" s="117">
        <v>0</v>
      </c>
      <c r="AF38" s="117"/>
      <c r="AG38" s="117"/>
      <c r="AH38" s="117"/>
      <c r="AI38" s="117">
        <v>0</v>
      </c>
      <c r="AJ38" s="117"/>
      <c r="AK38" s="117">
        <v>0</v>
      </c>
      <c r="AL38" s="117"/>
      <c r="AM38" s="117">
        <v>0</v>
      </c>
      <c r="AN38" s="117"/>
      <c r="AO38" s="117">
        <v>0</v>
      </c>
      <c r="AP38" s="117"/>
      <c r="AQ38" s="117">
        <v>0</v>
      </c>
      <c r="AR38" s="117"/>
      <c r="AS38" s="117">
        <v>0</v>
      </c>
      <c r="AT38" s="117"/>
      <c r="AU38" s="117">
        <v>0</v>
      </c>
      <c r="AV38" s="117"/>
      <c r="AW38" s="117">
        <v>0</v>
      </c>
      <c r="AX38" s="117"/>
      <c r="AY38" s="117"/>
      <c r="AZ38" s="117"/>
      <c r="BA38" s="117">
        <v>0</v>
      </c>
      <c r="BB38" s="117">
        <v>0</v>
      </c>
      <c r="BC38" s="117"/>
      <c r="BD38" s="117"/>
      <c r="BE38" s="117">
        <v>0</v>
      </c>
      <c r="BF38" s="117"/>
      <c r="BG38" s="117">
        <v>0</v>
      </c>
      <c r="BH38" s="117">
        <v>0</v>
      </c>
      <c r="BI38" s="117"/>
      <c r="BJ38" s="117">
        <v>0</v>
      </c>
      <c r="BK38" s="117">
        <v>0</v>
      </c>
      <c r="BL38" s="117">
        <v>0</v>
      </c>
      <c r="BM38" s="117">
        <v>0</v>
      </c>
      <c r="BN38" s="117">
        <v>0</v>
      </c>
      <c r="BO38" s="117">
        <v>0</v>
      </c>
      <c r="BP38" s="146">
        <v>0</v>
      </c>
    </row>
    <row r="39" spans="1:68" ht="12" customHeight="1" x14ac:dyDescent="0.2">
      <c r="A39" s="120" t="s">
        <v>1436</v>
      </c>
      <c r="B39" s="121" t="s">
        <v>1436</v>
      </c>
      <c r="C39" s="121" t="s">
        <v>1437</v>
      </c>
      <c r="D39" s="121" t="s">
        <v>30</v>
      </c>
      <c r="E39" s="123">
        <v>130</v>
      </c>
      <c r="F39" s="123">
        <v>1.8863000000000001E-2</v>
      </c>
      <c r="G39" s="123">
        <v>1.8863000000000001E-2</v>
      </c>
      <c r="H39" s="123"/>
      <c r="I39" s="123">
        <v>0</v>
      </c>
      <c r="J39" s="123">
        <v>0</v>
      </c>
      <c r="K39" s="123"/>
      <c r="L39" s="123">
        <v>0</v>
      </c>
      <c r="M39" s="123">
        <v>0</v>
      </c>
      <c r="N39" s="123"/>
      <c r="O39" s="123">
        <v>0</v>
      </c>
      <c r="P39" s="123">
        <v>0</v>
      </c>
      <c r="Q39" s="123"/>
      <c r="R39" s="123">
        <v>0</v>
      </c>
      <c r="S39" s="123"/>
      <c r="T39" s="123"/>
      <c r="U39" s="123">
        <v>0</v>
      </c>
      <c r="V39" s="123"/>
      <c r="W39" s="123">
        <v>0</v>
      </c>
      <c r="X39" s="123"/>
      <c r="Y39" s="123">
        <v>0</v>
      </c>
      <c r="Z39" s="123"/>
      <c r="AA39" s="123">
        <v>0</v>
      </c>
      <c r="AB39" s="123"/>
      <c r="AC39" s="123">
        <v>0</v>
      </c>
      <c r="AD39" s="123"/>
      <c r="AE39" s="123">
        <v>0</v>
      </c>
      <c r="AF39" s="123"/>
      <c r="AG39" s="123"/>
      <c r="AH39" s="123"/>
      <c r="AI39" s="123">
        <v>0</v>
      </c>
      <c r="AJ39" s="123"/>
      <c r="AK39" s="123">
        <v>0</v>
      </c>
      <c r="AL39" s="123"/>
      <c r="AM39" s="123">
        <v>0</v>
      </c>
      <c r="AN39" s="123"/>
      <c r="AO39" s="123">
        <v>0</v>
      </c>
      <c r="AP39" s="123"/>
      <c r="AQ39" s="123">
        <v>0</v>
      </c>
      <c r="AR39" s="123"/>
      <c r="AS39" s="123">
        <v>0</v>
      </c>
      <c r="AT39" s="123"/>
      <c r="AU39" s="123">
        <v>0</v>
      </c>
      <c r="AV39" s="123"/>
      <c r="AW39" s="123">
        <v>0</v>
      </c>
      <c r="AX39" s="123"/>
      <c r="AY39" s="123"/>
      <c r="AZ39" s="123"/>
      <c r="BA39" s="123">
        <v>0</v>
      </c>
      <c r="BB39" s="123">
        <v>0</v>
      </c>
      <c r="BC39" s="123"/>
      <c r="BD39" s="123"/>
      <c r="BE39" s="123">
        <v>0</v>
      </c>
      <c r="BF39" s="123"/>
      <c r="BG39" s="123">
        <v>0</v>
      </c>
      <c r="BH39" s="123">
        <v>0</v>
      </c>
      <c r="BI39" s="123"/>
      <c r="BJ39" s="123">
        <v>0</v>
      </c>
      <c r="BK39" s="123">
        <v>0</v>
      </c>
      <c r="BL39" s="123">
        <v>0</v>
      </c>
      <c r="BM39" s="123">
        <v>0</v>
      </c>
      <c r="BN39" s="123">
        <v>0</v>
      </c>
      <c r="BO39" s="123">
        <v>0</v>
      </c>
      <c r="BP39" s="154">
        <v>0</v>
      </c>
    </row>
    <row r="40" spans="1:68" ht="12" customHeight="1" x14ac:dyDescent="0.2">
      <c r="A40" s="114" t="s">
        <v>1440</v>
      </c>
      <c r="B40" s="115" t="s">
        <v>2304</v>
      </c>
      <c r="C40" s="115" t="s">
        <v>1441</v>
      </c>
      <c r="D40" s="115" t="s">
        <v>30</v>
      </c>
      <c r="E40" s="117">
        <v>130</v>
      </c>
      <c r="F40" s="117">
        <v>1.8863000000000001E-2</v>
      </c>
      <c r="G40" s="117">
        <v>1.8863000000000001E-2</v>
      </c>
      <c r="H40" s="117"/>
      <c r="I40" s="117">
        <v>0</v>
      </c>
      <c r="J40" s="117">
        <v>0</v>
      </c>
      <c r="K40" s="117"/>
      <c r="L40" s="117">
        <v>0</v>
      </c>
      <c r="M40" s="117">
        <v>0</v>
      </c>
      <c r="N40" s="117"/>
      <c r="O40" s="117">
        <v>0</v>
      </c>
      <c r="P40" s="117">
        <v>0</v>
      </c>
      <c r="Q40" s="117"/>
      <c r="R40" s="117">
        <v>0</v>
      </c>
      <c r="S40" s="117"/>
      <c r="T40" s="117"/>
      <c r="U40" s="117">
        <v>0</v>
      </c>
      <c r="V40" s="117"/>
      <c r="W40" s="117">
        <v>0</v>
      </c>
      <c r="X40" s="117"/>
      <c r="Y40" s="117">
        <v>0</v>
      </c>
      <c r="Z40" s="117"/>
      <c r="AA40" s="117">
        <v>0</v>
      </c>
      <c r="AB40" s="117"/>
      <c r="AC40" s="117">
        <v>0</v>
      </c>
      <c r="AD40" s="117"/>
      <c r="AE40" s="117">
        <v>0</v>
      </c>
      <c r="AF40" s="117"/>
      <c r="AG40" s="117"/>
      <c r="AH40" s="117"/>
      <c r="AI40" s="117">
        <v>0</v>
      </c>
      <c r="AJ40" s="117"/>
      <c r="AK40" s="117">
        <v>0</v>
      </c>
      <c r="AL40" s="117"/>
      <c r="AM40" s="117">
        <v>0</v>
      </c>
      <c r="AN40" s="117"/>
      <c r="AO40" s="117">
        <v>0</v>
      </c>
      <c r="AP40" s="117"/>
      <c r="AQ40" s="117">
        <v>0</v>
      </c>
      <c r="AR40" s="117"/>
      <c r="AS40" s="117">
        <v>0</v>
      </c>
      <c r="AT40" s="117"/>
      <c r="AU40" s="117">
        <v>0</v>
      </c>
      <c r="AV40" s="117"/>
      <c r="AW40" s="117">
        <v>0</v>
      </c>
      <c r="AX40" s="117"/>
      <c r="AY40" s="117"/>
      <c r="AZ40" s="117"/>
      <c r="BA40" s="117">
        <v>0</v>
      </c>
      <c r="BB40" s="117">
        <v>0</v>
      </c>
      <c r="BC40" s="117"/>
      <c r="BD40" s="117"/>
      <c r="BE40" s="117">
        <v>0</v>
      </c>
      <c r="BF40" s="117"/>
      <c r="BG40" s="117">
        <v>0</v>
      </c>
      <c r="BH40" s="117">
        <v>0</v>
      </c>
      <c r="BI40" s="117"/>
      <c r="BJ40" s="117">
        <v>0</v>
      </c>
      <c r="BK40" s="117">
        <v>0</v>
      </c>
      <c r="BL40" s="117">
        <v>0</v>
      </c>
      <c r="BM40" s="117">
        <v>0</v>
      </c>
      <c r="BN40" s="117">
        <v>0</v>
      </c>
      <c r="BO40" s="117">
        <v>0</v>
      </c>
      <c r="BP40" s="146">
        <v>0</v>
      </c>
    </row>
    <row r="41" spans="1:68" ht="12" customHeight="1" x14ac:dyDescent="0.2">
      <c r="A41" s="120" t="s">
        <v>1445</v>
      </c>
      <c r="B41" s="121" t="s">
        <v>2305</v>
      </c>
      <c r="C41" s="121" t="s">
        <v>1446</v>
      </c>
      <c r="D41" s="121" t="s">
        <v>30</v>
      </c>
      <c r="E41" s="123">
        <v>160</v>
      </c>
      <c r="F41" s="123">
        <v>2.3216000000000001E-2</v>
      </c>
      <c r="G41" s="123">
        <v>2.3216000000000001E-2</v>
      </c>
      <c r="H41" s="123"/>
      <c r="I41" s="123">
        <v>0</v>
      </c>
      <c r="J41" s="123">
        <v>0</v>
      </c>
      <c r="K41" s="123"/>
      <c r="L41" s="123">
        <v>0</v>
      </c>
      <c r="M41" s="123">
        <v>0</v>
      </c>
      <c r="N41" s="123"/>
      <c r="O41" s="123">
        <v>0</v>
      </c>
      <c r="P41" s="123">
        <v>0</v>
      </c>
      <c r="Q41" s="123"/>
      <c r="R41" s="123">
        <v>0</v>
      </c>
      <c r="S41" s="123"/>
      <c r="T41" s="123"/>
      <c r="U41" s="123">
        <v>0</v>
      </c>
      <c r="V41" s="123"/>
      <c r="W41" s="123">
        <v>0</v>
      </c>
      <c r="X41" s="123"/>
      <c r="Y41" s="123">
        <v>0</v>
      </c>
      <c r="Z41" s="123"/>
      <c r="AA41" s="123">
        <v>0</v>
      </c>
      <c r="AB41" s="123"/>
      <c r="AC41" s="123">
        <v>0</v>
      </c>
      <c r="AD41" s="123"/>
      <c r="AE41" s="123">
        <v>0</v>
      </c>
      <c r="AF41" s="123"/>
      <c r="AG41" s="123"/>
      <c r="AH41" s="123"/>
      <c r="AI41" s="123">
        <v>0</v>
      </c>
      <c r="AJ41" s="123"/>
      <c r="AK41" s="123">
        <v>0</v>
      </c>
      <c r="AL41" s="123"/>
      <c r="AM41" s="123">
        <v>0</v>
      </c>
      <c r="AN41" s="123"/>
      <c r="AO41" s="123">
        <v>0</v>
      </c>
      <c r="AP41" s="123"/>
      <c r="AQ41" s="123">
        <v>0</v>
      </c>
      <c r="AR41" s="123"/>
      <c r="AS41" s="123">
        <v>0</v>
      </c>
      <c r="AT41" s="123"/>
      <c r="AU41" s="123">
        <v>0</v>
      </c>
      <c r="AV41" s="123"/>
      <c r="AW41" s="123">
        <v>0</v>
      </c>
      <c r="AX41" s="123"/>
      <c r="AY41" s="123"/>
      <c r="AZ41" s="123"/>
      <c r="BA41" s="123">
        <v>0</v>
      </c>
      <c r="BB41" s="123">
        <v>0</v>
      </c>
      <c r="BC41" s="123"/>
      <c r="BD41" s="123"/>
      <c r="BE41" s="123">
        <v>0</v>
      </c>
      <c r="BF41" s="123"/>
      <c r="BG41" s="123">
        <v>0</v>
      </c>
      <c r="BH41" s="123">
        <v>0</v>
      </c>
      <c r="BI41" s="123"/>
      <c r="BJ41" s="123">
        <v>0</v>
      </c>
      <c r="BK41" s="123">
        <v>0</v>
      </c>
      <c r="BL41" s="123">
        <v>0</v>
      </c>
      <c r="BM41" s="123">
        <v>0</v>
      </c>
      <c r="BN41" s="123">
        <v>0</v>
      </c>
      <c r="BO41" s="123">
        <v>0</v>
      </c>
      <c r="BP41" s="154">
        <v>0</v>
      </c>
    </row>
    <row r="42" spans="1:68" ht="12" customHeight="1" x14ac:dyDescent="0.2">
      <c r="A42" s="114" t="s">
        <v>1443</v>
      </c>
      <c r="B42" s="115" t="s">
        <v>2306</v>
      </c>
      <c r="C42" s="115" t="s">
        <v>1444</v>
      </c>
      <c r="D42" s="115" t="s">
        <v>30</v>
      </c>
      <c r="E42" s="117">
        <v>160</v>
      </c>
      <c r="F42" s="117">
        <v>2.3216000000000001E-2</v>
      </c>
      <c r="G42" s="117">
        <v>2.3216000000000001E-2</v>
      </c>
      <c r="H42" s="117"/>
      <c r="I42" s="117">
        <v>0</v>
      </c>
      <c r="J42" s="117">
        <v>0</v>
      </c>
      <c r="K42" s="117"/>
      <c r="L42" s="117">
        <v>0</v>
      </c>
      <c r="M42" s="117">
        <v>0</v>
      </c>
      <c r="N42" s="117"/>
      <c r="O42" s="117">
        <v>0</v>
      </c>
      <c r="P42" s="117">
        <v>0</v>
      </c>
      <c r="Q42" s="117"/>
      <c r="R42" s="117">
        <v>0</v>
      </c>
      <c r="S42" s="117"/>
      <c r="T42" s="117"/>
      <c r="U42" s="117">
        <v>0</v>
      </c>
      <c r="V42" s="117"/>
      <c r="W42" s="117">
        <v>0</v>
      </c>
      <c r="X42" s="117"/>
      <c r="Y42" s="117">
        <v>0</v>
      </c>
      <c r="Z42" s="117"/>
      <c r="AA42" s="117">
        <v>0</v>
      </c>
      <c r="AB42" s="117"/>
      <c r="AC42" s="117">
        <v>0</v>
      </c>
      <c r="AD42" s="117"/>
      <c r="AE42" s="117">
        <v>0</v>
      </c>
      <c r="AF42" s="117"/>
      <c r="AG42" s="117"/>
      <c r="AH42" s="117"/>
      <c r="AI42" s="117">
        <v>0</v>
      </c>
      <c r="AJ42" s="117"/>
      <c r="AK42" s="117">
        <v>0</v>
      </c>
      <c r="AL42" s="117"/>
      <c r="AM42" s="117">
        <v>0</v>
      </c>
      <c r="AN42" s="117"/>
      <c r="AO42" s="117">
        <v>0</v>
      </c>
      <c r="AP42" s="117"/>
      <c r="AQ42" s="117">
        <v>0</v>
      </c>
      <c r="AR42" s="117"/>
      <c r="AS42" s="117">
        <v>0</v>
      </c>
      <c r="AT42" s="117"/>
      <c r="AU42" s="117">
        <v>0</v>
      </c>
      <c r="AV42" s="117"/>
      <c r="AW42" s="117">
        <v>0</v>
      </c>
      <c r="AX42" s="117"/>
      <c r="AY42" s="117"/>
      <c r="AZ42" s="117"/>
      <c r="BA42" s="117">
        <v>0</v>
      </c>
      <c r="BB42" s="117">
        <v>0</v>
      </c>
      <c r="BC42" s="117"/>
      <c r="BD42" s="117"/>
      <c r="BE42" s="117">
        <v>0</v>
      </c>
      <c r="BF42" s="117"/>
      <c r="BG42" s="117">
        <v>0</v>
      </c>
      <c r="BH42" s="117">
        <v>0</v>
      </c>
      <c r="BI42" s="117"/>
      <c r="BJ42" s="117">
        <v>0</v>
      </c>
      <c r="BK42" s="117">
        <v>0</v>
      </c>
      <c r="BL42" s="117">
        <v>0</v>
      </c>
      <c r="BM42" s="117">
        <v>0</v>
      </c>
      <c r="BN42" s="117">
        <v>0</v>
      </c>
      <c r="BO42" s="117">
        <v>0</v>
      </c>
      <c r="BP42" s="146">
        <v>0</v>
      </c>
    </row>
    <row r="43" spans="1:68" ht="12" customHeight="1" x14ac:dyDescent="0.2">
      <c r="A43" s="120" t="s">
        <v>1438</v>
      </c>
      <c r="B43" s="121" t="s">
        <v>2307</v>
      </c>
      <c r="C43" s="121" t="s">
        <v>1439</v>
      </c>
      <c r="D43" s="121" t="s">
        <v>30</v>
      </c>
      <c r="E43" s="123">
        <v>130</v>
      </c>
      <c r="F43" s="123">
        <v>1.8863000000000001E-2</v>
      </c>
      <c r="G43" s="123">
        <v>1.8863000000000001E-2</v>
      </c>
      <c r="H43" s="123"/>
      <c r="I43" s="123">
        <v>0</v>
      </c>
      <c r="J43" s="123">
        <v>0</v>
      </c>
      <c r="K43" s="123"/>
      <c r="L43" s="123">
        <v>0</v>
      </c>
      <c r="M43" s="123">
        <v>0</v>
      </c>
      <c r="N43" s="123"/>
      <c r="O43" s="123">
        <v>0</v>
      </c>
      <c r="P43" s="123">
        <v>0</v>
      </c>
      <c r="Q43" s="123"/>
      <c r="R43" s="123">
        <v>0</v>
      </c>
      <c r="S43" s="123"/>
      <c r="T43" s="123"/>
      <c r="U43" s="123">
        <v>0</v>
      </c>
      <c r="V43" s="123"/>
      <c r="W43" s="123">
        <v>0</v>
      </c>
      <c r="X43" s="123"/>
      <c r="Y43" s="123">
        <v>0</v>
      </c>
      <c r="Z43" s="123"/>
      <c r="AA43" s="123">
        <v>0</v>
      </c>
      <c r="AB43" s="123"/>
      <c r="AC43" s="123">
        <v>0</v>
      </c>
      <c r="AD43" s="123"/>
      <c r="AE43" s="123">
        <v>0</v>
      </c>
      <c r="AF43" s="123"/>
      <c r="AG43" s="123"/>
      <c r="AH43" s="123"/>
      <c r="AI43" s="123">
        <v>0</v>
      </c>
      <c r="AJ43" s="123"/>
      <c r="AK43" s="123">
        <v>0</v>
      </c>
      <c r="AL43" s="123"/>
      <c r="AM43" s="123">
        <v>0</v>
      </c>
      <c r="AN43" s="123"/>
      <c r="AO43" s="123">
        <v>0</v>
      </c>
      <c r="AP43" s="123"/>
      <c r="AQ43" s="123">
        <v>0</v>
      </c>
      <c r="AR43" s="123"/>
      <c r="AS43" s="123">
        <v>0</v>
      </c>
      <c r="AT43" s="123"/>
      <c r="AU43" s="123">
        <v>0</v>
      </c>
      <c r="AV43" s="123"/>
      <c r="AW43" s="123">
        <v>0</v>
      </c>
      <c r="AX43" s="123"/>
      <c r="AY43" s="123"/>
      <c r="AZ43" s="123"/>
      <c r="BA43" s="123">
        <v>0</v>
      </c>
      <c r="BB43" s="123">
        <v>0</v>
      </c>
      <c r="BC43" s="123"/>
      <c r="BD43" s="123"/>
      <c r="BE43" s="123">
        <v>0</v>
      </c>
      <c r="BF43" s="123"/>
      <c r="BG43" s="123">
        <v>0</v>
      </c>
      <c r="BH43" s="123">
        <v>0</v>
      </c>
      <c r="BI43" s="123"/>
      <c r="BJ43" s="123">
        <v>0</v>
      </c>
      <c r="BK43" s="123">
        <v>0</v>
      </c>
      <c r="BL43" s="123">
        <v>0</v>
      </c>
      <c r="BM43" s="123">
        <v>0</v>
      </c>
      <c r="BN43" s="123">
        <v>0</v>
      </c>
      <c r="BO43" s="123">
        <v>0</v>
      </c>
      <c r="BP43" s="154">
        <v>0</v>
      </c>
    </row>
    <row r="44" spans="1:68" ht="12" customHeight="1" x14ac:dyDescent="0.2">
      <c r="A44" s="114" t="s">
        <v>181</v>
      </c>
      <c r="B44" s="115" t="s">
        <v>2308</v>
      </c>
      <c r="C44" s="115" t="s">
        <v>1442</v>
      </c>
      <c r="D44" s="115" t="s">
        <v>30</v>
      </c>
      <c r="E44" s="117">
        <v>160</v>
      </c>
      <c r="F44" s="117">
        <v>2.3216000000000001E-2</v>
      </c>
      <c r="G44" s="117">
        <v>2.3216000000000001E-2</v>
      </c>
      <c r="H44" s="117"/>
      <c r="I44" s="117">
        <v>0</v>
      </c>
      <c r="J44" s="117">
        <v>0</v>
      </c>
      <c r="K44" s="117"/>
      <c r="L44" s="117">
        <v>0</v>
      </c>
      <c r="M44" s="117">
        <v>0</v>
      </c>
      <c r="N44" s="117"/>
      <c r="O44" s="117">
        <v>0</v>
      </c>
      <c r="P44" s="117">
        <v>0</v>
      </c>
      <c r="Q44" s="117"/>
      <c r="R44" s="117">
        <v>0</v>
      </c>
      <c r="S44" s="117"/>
      <c r="T44" s="117"/>
      <c r="U44" s="117">
        <v>0</v>
      </c>
      <c r="V44" s="117"/>
      <c r="W44" s="117">
        <v>0</v>
      </c>
      <c r="X44" s="117"/>
      <c r="Y44" s="117">
        <v>0</v>
      </c>
      <c r="Z44" s="117"/>
      <c r="AA44" s="117">
        <v>0</v>
      </c>
      <c r="AB44" s="117"/>
      <c r="AC44" s="117">
        <v>0</v>
      </c>
      <c r="AD44" s="117"/>
      <c r="AE44" s="117">
        <v>0</v>
      </c>
      <c r="AF44" s="117"/>
      <c r="AG44" s="117"/>
      <c r="AH44" s="117"/>
      <c r="AI44" s="117">
        <v>0</v>
      </c>
      <c r="AJ44" s="117"/>
      <c r="AK44" s="117">
        <v>0</v>
      </c>
      <c r="AL44" s="117"/>
      <c r="AM44" s="117">
        <v>0</v>
      </c>
      <c r="AN44" s="117"/>
      <c r="AO44" s="117">
        <v>0</v>
      </c>
      <c r="AP44" s="117"/>
      <c r="AQ44" s="117">
        <v>0</v>
      </c>
      <c r="AR44" s="117"/>
      <c r="AS44" s="117">
        <v>0</v>
      </c>
      <c r="AT44" s="117"/>
      <c r="AU44" s="117">
        <v>0</v>
      </c>
      <c r="AV44" s="117"/>
      <c r="AW44" s="117">
        <v>0</v>
      </c>
      <c r="AX44" s="117"/>
      <c r="AY44" s="117"/>
      <c r="AZ44" s="117"/>
      <c r="BA44" s="117">
        <v>0</v>
      </c>
      <c r="BB44" s="117">
        <v>0</v>
      </c>
      <c r="BC44" s="117"/>
      <c r="BD44" s="117"/>
      <c r="BE44" s="117">
        <v>0</v>
      </c>
      <c r="BF44" s="117"/>
      <c r="BG44" s="117">
        <v>0</v>
      </c>
      <c r="BH44" s="117">
        <v>0</v>
      </c>
      <c r="BI44" s="117"/>
      <c r="BJ44" s="117">
        <v>0</v>
      </c>
      <c r="BK44" s="117">
        <v>0</v>
      </c>
      <c r="BL44" s="117">
        <v>0</v>
      </c>
      <c r="BM44" s="117">
        <v>0</v>
      </c>
      <c r="BN44" s="117">
        <v>0</v>
      </c>
      <c r="BO44" s="117">
        <v>0</v>
      </c>
      <c r="BP44" s="146">
        <v>0</v>
      </c>
    </row>
    <row r="45" spans="1:68" ht="12" customHeight="1" x14ac:dyDescent="0.2">
      <c r="A45" s="133"/>
      <c r="B45" s="111"/>
      <c r="C45" s="111" t="s">
        <v>2309</v>
      </c>
      <c r="D45" s="111"/>
      <c r="E45" s="126"/>
      <c r="F45" s="126"/>
      <c r="G45" s="126"/>
      <c r="H45" s="126"/>
      <c r="I45" s="126">
        <v>0</v>
      </c>
      <c r="J45" s="126">
        <v>0</v>
      </c>
      <c r="K45" s="126"/>
      <c r="L45" s="126">
        <v>0</v>
      </c>
      <c r="M45" s="126">
        <v>0</v>
      </c>
      <c r="N45" s="126"/>
      <c r="O45" s="126">
        <v>0</v>
      </c>
      <c r="P45" s="126">
        <v>0</v>
      </c>
      <c r="Q45" s="126"/>
      <c r="R45" s="126">
        <v>0</v>
      </c>
      <c r="S45" s="126"/>
      <c r="T45" s="126"/>
      <c r="U45" s="126">
        <v>0</v>
      </c>
      <c r="V45" s="126"/>
      <c r="W45" s="126">
        <v>0</v>
      </c>
      <c r="X45" s="126"/>
      <c r="Y45" s="126">
        <v>0</v>
      </c>
      <c r="Z45" s="126"/>
      <c r="AA45" s="126">
        <v>0</v>
      </c>
      <c r="AB45" s="126"/>
      <c r="AC45" s="126">
        <v>0</v>
      </c>
      <c r="AD45" s="126"/>
      <c r="AE45" s="126">
        <v>0</v>
      </c>
      <c r="AF45" s="126"/>
      <c r="AG45" s="126"/>
      <c r="AH45" s="126"/>
      <c r="AI45" s="126">
        <v>0</v>
      </c>
      <c r="AJ45" s="126"/>
      <c r="AK45" s="126">
        <v>0</v>
      </c>
      <c r="AL45" s="126"/>
      <c r="AM45" s="126">
        <v>0</v>
      </c>
      <c r="AN45" s="126"/>
      <c r="AO45" s="126">
        <v>0</v>
      </c>
      <c r="AP45" s="126"/>
      <c r="AQ45" s="126">
        <v>0</v>
      </c>
      <c r="AR45" s="126"/>
      <c r="AS45" s="126">
        <v>0</v>
      </c>
      <c r="AT45" s="126"/>
      <c r="AU45" s="126">
        <v>0</v>
      </c>
      <c r="AV45" s="126"/>
      <c r="AW45" s="126">
        <v>0</v>
      </c>
      <c r="AX45" s="126"/>
      <c r="AY45" s="126"/>
      <c r="AZ45" s="126"/>
      <c r="BA45" s="126">
        <v>0</v>
      </c>
      <c r="BB45" s="126">
        <v>0</v>
      </c>
      <c r="BC45" s="126"/>
      <c r="BD45" s="126"/>
      <c r="BE45" s="126">
        <v>0</v>
      </c>
      <c r="BF45" s="126"/>
      <c r="BG45" s="126">
        <v>0</v>
      </c>
      <c r="BH45" s="126">
        <v>0</v>
      </c>
      <c r="BI45" s="126"/>
      <c r="BJ45" s="126">
        <v>0</v>
      </c>
      <c r="BK45" s="126">
        <v>0</v>
      </c>
      <c r="BL45" s="126">
        <v>0</v>
      </c>
      <c r="BM45" s="126">
        <v>0</v>
      </c>
      <c r="BN45" s="126">
        <v>0</v>
      </c>
      <c r="BO45" s="126">
        <v>0</v>
      </c>
      <c r="BP45" s="150">
        <v>0</v>
      </c>
    </row>
    <row r="46" spans="1:68" ht="12" customHeight="1" x14ac:dyDescent="0.2">
      <c r="A46" s="136"/>
      <c r="B46" s="105"/>
      <c r="C46" s="105" t="s">
        <v>77</v>
      </c>
      <c r="D46" s="105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7"/>
      <c r="AO46" s="137"/>
      <c r="AP46" s="137"/>
      <c r="AQ46" s="137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37"/>
      <c r="BM46" s="137"/>
      <c r="BN46" s="137"/>
      <c r="BO46" s="137"/>
      <c r="BP46" s="148"/>
    </row>
    <row r="47" spans="1:68" ht="12" customHeight="1" x14ac:dyDescent="0.2">
      <c r="A47" s="120" t="s">
        <v>1453</v>
      </c>
      <c r="B47" s="121" t="s">
        <v>2310</v>
      </c>
      <c r="C47" s="121" t="s">
        <v>1454</v>
      </c>
      <c r="D47" s="121" t="s">
        <v>77</v>
      </c>
      <c r="E47" s="123">
        <v>130</v>
      </c>
      <c r="F47" s="123">
        <v>1.8863000000000001E-2</v>
      </c>
      <c r="G47" s="123">
        <v>1.8863000000000001E-2</v>
      </c>
      <c r="H47" s="123"/>
      <c r="I47" s="123">
        <v>0</v>
      </c>
      <c r="J47" s="123">
        <v>0</v>
      </c>
      <c r="K47" s="123"/>
      <c r="L47" s="123">
        <v>0</v>
      </c>
      <c r="M47" s="123">
        <v>0</v>
      </c>
      <c r="N47" s="123"/>
      <c r="O47" s="123">
        <v>0</v>
      </c>
      <c r="P47" s="123">
        <v>0</v>
      </c>
      <c r="Q47" s="123"/>
      <c r="R47" s="123">
        <v>0</v>
      </c>
      <c r="S47" s="123"/>
      <c r="T47" s="123"/>
      <c r="U47" s="123">
        <v>0</v>
      </c>
      <c r="V47" s="123"/>
      <c r="W47" s="123">
        <v>0</v>
      </c>
      <c r="X47" s="123"/>
      <c r="Y47" s="123">
        <v>0</v>
      </c>
      <c r="Z47" s="123"/>
      <c r="AA47" s="123">
        <v>0</v>
      </c>
      <c r="AB47" s="123"/>
      <c r="AC47" s="123">
        <v>0</v>
      </c>
      <c r="AD47" s="123"/>
      <c r="AE47" s="123">
        <v>0</v>
      </c>
      <c r="AF47" s="123"/>
      <c r="AG47" s="123"/>
      <c r="AH47" s="123"/>
      <c r="AI47" s="123">
        <v>0</v>
      </c>
      <c r="AJ47" s="123"/>
      <c r="AK47" s="123">
        <v>0</v>
      </c>
      <c r="AL47" s="123"/>
      <c r="AM47" s="123">
        <v>0</v>
      </c>
      <c r="AN47" s="123"/>
      <c r="AO47" s="123">
        <v>0</v>
      </c>
      <c r="AP47" s="123"/>
      <c r="AQ47" s="123">
        <v>0</v>
      </c>
      <c r="AR47" s="123"/>
      <c r="AS47" s="123">
        <v>0</v>
      </c>
      <c r="AT47" s="123"/>
      <c r="AU47" s="123">
        <v>0</v>
      </c>
      <c r="AV47" s="123"/>
      <c r="AW47" s="123">
        <v>0</v>
      </c>
      <c r="AX47" s="123"/>
      <c r="AY47" s="123"/>
      <c r="AZ47" s="123"/>
      <c r="BA47" s="123">
        <v>0</v>
      </c>
      <c r="BB47" s="123">
        <v>0</v>
      </c>
      <c r="BC47" s="123"/>
      <c r="BD47" s="123"/>
      <c r="BE47" s="123">
        <v>0</v>
      </c>
      <c r="BF47" s="123"/>
      <c r="BG47" s="123">
        <v>0</v>
      </c>
      <c r="BH47" s="123">
        <v>0</v>
      </c>
      <c r="BI47" s="123"/>
      <c r="BJ47" s="123">
        <v>0</v>
      </c>
      <c r="BK47" s="123">
        <v>0</v>
      </c>
      <c r="BL47" s="123">
        <v>0</v>
      </c>
      <c r="BM47" s="123">
        <v>0</v>
      </c>
      <c r="BN47" s="123">
        <v>0</v>
      </c>
      <c r="BO47" s="123">
        <v>0</v>
      </c>
      <c r="BP47" s="154">
        <v>0</v>
      </c>
    </row>
    <row r="48" spans="1:68" ht="12" customHeight="1" x14ac:dyDescent="0.2">
      <c r="A48" s="114" t="s">
        <v>1451</v>
      </c>
      <c r="B48" s="115" t="s">
        <v>1451</v>
      </c>
      <c r="C48" s="115" t="s">
        <v>1452</v>
      </c>
      <c r="D48" s="115" t="s">
        <v>77</v>
      </c>
      <c r="E48" s="117">
        <v>130</v>
      </c>
      <c r="F48" s="117">
        <v>1.8863000000000001E-2</v>
      </c>
      <c r="G48" s="117">
        <v>1.8863000000000001E-2</v>
      </c>
      <c r="H48" s="117"/>
      <c r="I48" s="117">
        <v>0</v>
      </c>
      <c r="J48" s="117">
        <v>0</v>
      </c>
      <c r="K48" s="117"/>
      <c r="L48" s="117">
        <v>0</v>
      </c>
      <c r="M48" s="117">
        <v>0</v>
      </c>
      <c r="N48" s="117"/>
      <c r="O48" s="117">
        <v>0</v>
      </c>
      <c r="P48" s="117">
        <v>0</v>
      </c>
      <c r="Q48" s="117"/>
      <c r="R48" s="117">
        <v>0</v>
      </c>
      <c r="S48" s="117"/>
      <c r="T48" s="117"/>
      <c r="U48" s="117">
        <v>0</v>
      </c>
      <c r="V48" s="117"/>
      <c r="W48" s="117">
        <v>0</v>
      </c>
      <c r="X48" s="117"/>
      <c r="Y48" s="117">
        <v>0</v>
      </c>
      <c r="Z48" s="117"/>
      <c r="AA48" s="117">
        <v>0</v>
      </c>
      <c r="AB48" s="117"/>
      <c r="AC48" s="117">
        <v>0</v>
      </c>
      <c r="AD48" s="117"/>
      <c r="AE48" s="117">
        <v>0</v>
      </c>
      <c r="AF48" s="117"/>
      <c r="AG48" s="117"/>
      <c r="AH48" s="117"/>
      <c r="AI48" s="117">
        <v>0</v>
      </c>
      <c r="AJ48" s="117"/>
      <c r="AK48" s="117">
        <v>0</v>
      </c>
      <c r="AL48" s="117"/>
      <c r="AM48" s="117">
        <v>0</v>
      </c>
      <c r="AN48" s="117"/>
      <c r="AO48" s="117">
        <v>0</v>
      </c>
      <c r="AP48" s="117"/>
      <c r="AQ48" s="117">
        <v>0</v>
      </c>
      <c r="AR48" s="117"/>
      <c r="AS48" s="117">
        <v>0</v>
      </c>
      <c r="AT48" s="117"/>
      <c r="AU48" s="117">
        <v>0</v>
      </c>
      <c r="AV48" s="117"/>
      <c r="AW48" s="117">
        <v>0</v>
      </c>
      <c r="AX48" s="117"/>
      <c r="AY48" s="117"/>
      <c r="AZ48" s="117"/>
      <c r="BA48" s="117">
        <v>0</v>
      </c>
      <c r="BB48" s="117">
        <v>0</v>
      </c>
      <c r="BC48" s="117"/>
      <c r="BD48" s="117"/>
      <c r="BE48" s="117">
        <v>0</v>
      </c>
      <c r="BF48" s="117"/>
      <c r="BG48" s="117">
        <v>0</v>
      </c>
      <c r="BH48" s="117">
        <v>0</v>
      </c>
      <c r="BI48" s="117"/>
      <c r="BJ48" s="117">
        <v>0</v>
      </c>
      <c r="BK48" s="117">
        <v>0</v>
      </c>
      <c r="BL48" s="117">
        <v>0</v>
      </c>
      <c r="BM48" s="117">
        <v>0</v>
      </c>
      <c r="BN48" s="117">
        <v>0</v>
      </c>
      <c r="BO48" s="117">
        <v>0</v>
      </c>
      <c r="BP48" s="146">
        <v>0</v>
      </c>
    </row>
    <row r="49" spans="1:68" ht="12" customHeight="1" x14ac:dyDescent="0.2">
      <c r="A49" s="133"/>
      <c r="B49" s="111"/>
      <c r="C49" s="111" t="s">
        <v>2311</v>
      </c>
      <c r="D49" s="111"/>
      <c r="E49" s="126"/>
      <c r="F49" s="126"/>
      <c r="G49" s="126"/>
      <c r="H49" s="126"/>
      <c r="I49" s="126">
        <v>0</v>
      </c>
      <c r="J49" s="126">
        <v>0</v>
      </c>
      <c r="K49" s="126"/>
      <c r="L49" s="126">
        <v>0</v>
      </c>
      <c r="M49" s="126">
        <v>0</v>
      </c>
      <c r="N49" s="126"/>
      <c r="O49" s="126">
        <v>0</v>
      </c>
      <c r="P49" s="126">
        <v>0</v>
      </c>
      <c r="Q49" s="126"/>
      <c r="R49" s="126">
        <v>0</v>
      </c>
      <c r="S49" s="126"/>
      <c r="T49" s="126"/>
      <c r="U49" s="126">
        <v>0</v>
      </c>
      <c r="V49" s="126"/>
      <c r="W49" s="126">
        <v>0</v>
      </c>
      <c r="X49" s="126"/>
      <c r="Y49" s="126">
        <v>0</v>
      </c>
      <c r="Z49" s="126"/>
      <c r="AA49" s="126">
        <v>0</v>
      </c>
      <c r="AB49" s="126"/>
      <c r="AC49" s="126">
        <v>0</v>
      </c>
      <c r="AD49" s="126"/>
      <c r="AE49" s="126">
        <v>0</v>
      </c>
      <c r="AF49" s="126"/>
      <c r="AG49" s="126"/>
      <c r="AH49" s="126"/>
      <c r="AI49" s="126">
        <v>0</v>
      </c>
      <c r="AJ49" s="126"/>
      <c r="AK49" s="126">
        <v>0</v>
      </c>
      <c r="AL49" s="126"/>
      <c r="AM49" s="126">
        <v>0</v>
      </c>
      <c r="AN49" s="126"/>
      <c r="AO49" s="126">
        <v>0</v>
      </c>
      <c r="AP49" s="126"/>
      <c r="AQ49" s="126">
        <v>0</v>
      </c>
      <c r="AR49" s="126"/>
      <c r="AS49" s="126">
        <v>0</v>
      </c>
      <c r="AT49" s="126"/>
      <c r="AU49" s="126">
        <v>0</v>
      </c>
      <c r="AV49" s="126"/>
      <c r="AW49" s="126">
        <v>0</v>
      </c>
      <c r="AX49" s="126"/>
      <c r="AY49" s="126"/>
      <c r="AZ49" s="126"/>
      <c r="BA49" s="126">
        <v>0</v>
      </c>
      <c r="BB49" s="126">
        <v>0</v>
      </c>
      <c r="BC49" s="126"/>
      <c r="BD49" s="126"/>
      <c r="BE49" s="126">
        <v>0</v>
      </c>
      <c r="BF49" s="126"/>
      <c r="BG49" s="126">
        <v>0</v>
      </c>
      <c r="BH49" s="126">
        <v>0</v>
      </c>
      <c r="BI49" s="126"/>
      <c r="BJ49" s="126">
        <v>0</v>
      </c>
      <c r="BK49" s="126">
        <v>0</v>
      </c>
      <c r="BL49" s="126">
        <v>0</v>
      </c>
      <c r="BM49" s="126">
        <v>0</v>
      </c>
      <c r="BN49" s="126">
        <v>0</v>
      </c>
      <c r="BO49" s="126">
        <v>0</v>
      </c>
      <c r="BP49" s="150">
        <v>0</v>
      </c>
    </row>
    <row r="50" spans="1:68" ht="12" customHeight="1" x14ac:dyDescent="0.2">
      <c r="A50" s="136"/>
      <c r="B50" s="105"/>
      <c r="C50" s="105" t="s">
        <v>2312</v>
      </c>
      <c r="D50" s="105"/>
      <c r="E50" s="137"/>
      <c r="F50" s="137"/>
      <c r="G50" s="137"/>
      <c r="H50" s="137"/>
      <c r="I50" s="137">
        <v>0</v>
      </c>
      <c r="J50" s="137">
        <v>0</v>
      </c>
      <c r="K50" s="137"/>
      <c r="L50" s="137">
        <v>0</v>
      </c>
      <c r="M50" s="137">
        <v>0</v>
      </c>
      <c r="N50" s="137"/>
      <c r="O50" s="137">
        <v>0</v>
      </c>
      <c r="P50" s="137">
        <v>0</v>
      </c>
      <c r="Q50" s="137"/>
      <c r="R50" s="137">
        <v>0</v>
      </c>
      <c r="S50" s="137"/>
      <c r="T50" s="137"/>
      <c r="U50" s="137">
        <v>0</v>
      </c>
      <c r="V50" s="137"/>
      <c r="W50" s="137">
        <v>0</v>
      </c>
      <c r="X50" s="137"/>
      <c r="Y50" s="137">
        <v>0</v>
      </c>
      <c r="Z50" s="137"/>
      <c r="AA50" s="137">
        <v>0</v>
      </c>
      <c r="AB50" s="137"/>
      <c r="AC50" s="137">
        <v>0</v>
      </c>
      <c r="AD50" s="137"/>
      <c r="AE50" s="137">
        <v>0</v>
      </c>
      <c r="AF50" s="137"/>
      <c r="AG50" s="137"/>
      <c r="AH50" s="137"/>
      <c r="AI50" s="137">
        <v>0</v>
      </c>
      <c r="AJ50" s="137"/>
      <c r="AK50" s="137">
        <v>0</v>
      </c>
      <c r="AL50" s="137"/>
      <c r="AM50" s="137">
        <v>0</v>
      </c>
      <c r="AN50" s="137"/>
      <c r="AO50" s="137">
        <v>0</v>
      </c>
      <c r="AP50" s="137"/>
      <c r="AQ50" s="137">
        <v>0</v>
      </c>
      <c r="AR50" s="137"/>
      <c r="AS50" s="137">
        <v>0</v>
      </c>
      <c r="AT50" s="137"/>
      <c r="AU50" s="137">
        <v>0</v>
      </c>
      <c r="AV50" s="137"/>
      <c r="AW50" s="137">
        <v>0</v>
      </c>
      <c r="AX50" s="137"/>
      <c r="AY50" s="137"/>
      <c r="AZ50" s="137"/>
      <c r="BA50" s="137">
        <v>0</v>
      </c>
      <c r="BB50" s="137">
        <v>0</v>
      </c>
      <c r="BC50" s="137"/>
      <c r="BD50" s="137"/>
      <c r="BE50" s="137">
        <v>0</v>
      </c>
      <c r="BF50" s="137"/>
      <c r="BG50" s="137">
        <v>0</v>
      </c>
      <c r="BH50" s="137">
        <v>0</v>
      </c>
      <c r="BI50" s="137"/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48">
        <v>0</v>
      </c>
    </row>
    <row r="51" spans="1:68" ht="12" customHeight="1" x14ac:dyDescent="0.2">
      <c r="A51" s="133"/>
      <c r="B51" s="111"/>
      <c r="C51" s="111" t="s">
        <v>1455</v>
      </c>
      <c r="D51" s="111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50"/>
    </row>
    <row r="52" spans="1:68" ht="12" customHeight="1" x14ac:dyDescent="0.2">
      <c r="A52" s="136"/>
      <c r="B52" s="105"/>
      <c r="C52" s="105" t="s">
        <v>30</v>
      </c>
      <c r="D52" s="105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37"/>
      <c r="AJ52" s="137"/>
      <c r="AK52" s="137"/>
      <c r="AL52" s="137"/>
      <c r="AM52" s="137"/>
      <c r="AN52" s="137"/>
      <c r="AO52" s="137"/>
      <c r="AP52" s="137"/>
      <c r="AQ52" s="137"/>
      <c r="AR52" s="137"/>
      <c r="AS52" s="137"/>
      <c r="AT52" s="137"/>
      <c r="AU52" s="137"/>
      <c r="AV52" s="137"/>
      <c r="AW52" s="137"/>
      <c r="AX52" s="137"/>
      <c r="AY52" s="137"/>
      <c r="AZ52" s="137"/>
      <c r="BA52" s="137"/>
      <c r="BB52" s="137"/>
      <c r="BC52" s="137"/>
      <c r="BD52" s="137"/>
      <c r="BE52" s="137"/>
      <c r="BF52" s="137"/>
      <c r="BG52" s="137"/>
      <c r="BH52" s="137"/>
      <c r="BI52" s="137"/>
      <c r="BJ52" s="137"/>
      <c r="BK52" s="137"/>
      <c r="BL52" s="137"/>
      <c r="BM52" s="137"/>
      <c r="BN52" s="137"/>
      <c r="BO52" s="137"/>
      <c r="BP52" s="148"/>
    </row>
    <row r="53" spans="1:68" ht="12" customHeight="1" x14ac:dyDescent="0.2">
      <c r="A53" s="120" t="s">
        <v>1468</v>
      </c>
      <c r="B53" s="121" t="s">
        <v>1468</v>
      </c>
      <c r="C53" s="121" t="s">
        <v>1469</v>
      </c>
      <c r="D53" s="121" t="s">
        <v>30</v>
      </c>
      <c r="E53" s="123">
        <v>170</v>
      </c>
      <c r="F53" s="123">
        <v>2.4667000000000001E-2</v>
      </c>
      <c r="G53" s="123">
        <v>2.4667000000000001E-2</v>
      </c>
      <c r="H53" s="123"/>
      <c r="I53" s="123">
        <v>0</v>
      </c>
      <c r="J53" s="123">
        <v>0</v>
      </c>
      <c r="K53" s="123"/>
      <c r="L53" s="123">
        <v>0</v>
      </c>
      <c r="M53" s="123">
        <v>0</v>
      </c>
      <c r="N53" s="123"/>
      <c r="O53" s="123">
        <v>0</v>
      </c>
      <c r="P53" s="123">
        <v>0</v>
      </c>
      <c r="Q53" s="123"/>
      <c r="R53" s="123">
        <v>0</v>
      </c>
      <c r="S53" s="123"/>
      <c r="T53" s="123"/>
      <c r="U53" s="123">
        <v>0</v>
      </c>
      <c r="V53" s="123"/>
      <c r="W53" s="123">
        <v>0</v>
      </c>
      <c r="X53" s="123"/>
      <c r="Y53" s="123">
        <v>0</v>
      </c>
      <c r="Z53" s="123"/>
      <c r="AA53" s="123">
        <v>0</v>
      </c>
      <c r="AB53" s="123"/>
      <c r="AC53" s="123">
        <v>0</v>
      </c>
      <c r="AD53" s="123"/>
      <c r="AE53" s="123">
        <v>0</v>
      </c>
      <c r="AF53" s="123"/>
      <c r="AG53" s="123"/>
      <c r="AH53" s="123"/>
      <c r="AI53" s="123">
        <v>0</v>
      </c>
      <c r="AJ53" s="123"/>
      <c r="AK53" s="123">
        <v>0</v>
      </c>
      <c r="AL53" s="123"/>
      <c r="AM53" s="123">
        <v>0</v>
      </c>
      <c r="AN53" s="123"/>
      <c r="AO53" s="123">
        <v>0</v>
      </c>
      <c r="AP53" s="123"/>
      <c r="AQ53" s="123">
        <v>0</v>
      </c>
      <c r="AR53" s="123"/>
      <c r="AS53" s="123">
        <v>0</v>
      </c>
      <c r="AT53" s="123"/>
      <c r="AU53" s="123">
        <v>0</v>
      </c>
      <c r="AV53" s="123"/>
      <c r="AW53" s="123">
        <v>0</v>
      </c>
      <c r="AX53" s="123"/>
      <c r="AY53" s="123"/>
      <c r="AZ53" s="123"/>
      <c r="BA53" s="123">
        <v>0</v>
      </c>
      <c r="BB53" s="123">
        <v>0</v>
      </c>
      <c r="BC53" s="123"/>
      <c r="BD53" s="123"/>
      <c r="BE53" s="123">
        <v>0</v>
      </c>
      <c r="BF53" s="123"/>
      <c r="BG53" s="123">
        <v>0</v>
      </c>
      <c r="BH53" s="123">
        <v>0</v>
      </c>
      <c r="BI53" s="123"/>
      <c r="BJ53" s="123">
        <v>0</v>
      </c>
      <c r="BK53" s="123">
        <v>0</v>
      </c>
      <c r="BL53" s="123">
        <v>0</v>
      </c>
      <c r="BM53" s="123">
        <v>0</v>
      </c>
      <c r="BN53" s="123">
        <v>0</v>
      </c>
      <c r="BO53" s="123">
        <v>0</v>
      </c>
      <c r="BP53" s="154">
        <v>0</v>
      </c>
    </row>
    <row r="54" spans="1:68" ht="12" customHeight="1" x14ac:dyDescent="0.2">
      <c r="A54" s="114" t="s">
        <v>1464</v>
      </c>
      <c r="B54" s="115" t="s">
        <v>2313</v>
      </c>
      <c r="C54" s="115" t="s">
        <v>1465</v>
      </c>
      <c r="D54" s="115" t="s">
        <v>30</v>
      </c>
      <c r="E54" s="117">
        <v>165</v>
      </c>
      <c r="F54" s="117">
        <v>2.3942000000000001E-2</v>
      </c>
      <c r="G54" s="117">
        <v>2.3942000000000001E-2</v>
      </c>
      <c r="H54" s="117"/>
      <c r="I54" s="117">
        <v>0</v>
      </c>
      <c r="J54" s="117">
        <v>0</v>
      </c>
      <c r="K54" s="117"/>
      <c r="L54" s="117">
        <v>0</v>
      </c>
      <c r="M54" s="117">
        <v>0</v>
      </c>
      <c r="N54" s="117"/>
      <c r="O54" s="117">
        <v>0</v>
      </c>
      <c r="P54" s="117">
        <v>0</v>
      </c>
      <c r="Q54" s="117"/>
      <c r="R54" s="117">
        <v>0</v>
      </c>
      <c r="S54" s="117"/>
      <c r="T54" s="117"/>
      <c r="U54" s="117">
        <v>0</v>
      </c>
      <c r="V54" s="117"/>
      <c r="W54" s="117">
        <v>0</v>
      </c>
      <c r="X54" s="117"/>
      <c r="Y54" s="117">
        <v>0</v>
      </c>
      <c r="Z54" s="117"/>
      <c r="AA54" s="117">
        <v>0</v>
      </c>
      <c r="AB54" s="117"/>
      <c r="AC54" s="117">
        <v>0</v>
      </c>
      <c r="AD54" s="117"/>
      <c r="AE54" s="117">
        <v>0</v>
      </c>
      <c r="AF54" s="117"/>
      <c r="AG54" s="117"/>
      <c r="AH54" s="117"/>
      <c r="AI54" s="117">
        <v>0</v>
      </c>
      <c r="AJ54" s="117"/>
      <c r="AK54" s="117">
        <v>0</v>
      </c>
      <c r="AL54" s="117"/>
      <c r="AM54" s="117">
        <v>0</v>
      </c>
      <c r="AN54" s="117"/>
      <c r="AO54" s="117">
        <v>0</v>
      </c>
      <c r="AP54" s="117"/>
      <c r="AQ54" s="117">
        <v>0</v>
      </c>
      <c r="AR54" s="117"/>
      <c r="AS54" s="117">
        <v>0</v>
      </c>
      <c r="AT54" s="117"/>
      <c r="AU54" s="117">
        <v>0</v>
      </c>
      <c r="AV54" s="117"/>
      <c r="AW54" s="117">
        <v>0</v>
      </c>
      <c r="AX54" s="117"/>
      <c r="AY54" s="117"/>
      <c r="AZ54" s="117"/>
      <c r="BA54" s="117">
        <v>0</v>
      </c>
      <c r="BB54" s="117">
        <v>0</v>
      </c>
      <c r="BC54" s="117"/>
      <c r="BD54" s="117"/>
      <c r="BE54" s="117">
        <v>0</v>
      </c>
      <c r="BF54" s="117"/>
      <c r="BG54" s="117">
        <v>0</v>
      </c>
      <c r="BH54" s="117">
        <v>0</v>
      </c>
      <c r="BI54" s="117"/>
      <c r="BJ54" s="117">
        <v>0</v>
      </c>
      <c r="BK54" s="117">
        <v>0</v>
      </c>
      <c r="BL54" s="117">
        <v>0</v>
      </c>
      <c r="BM54" s="117">
        <v>0</v>
      </c>
      <c r="BN54" s="117">
        <v>0</v>
      </c>
      <c r="BO54" s="117">
        <v>0</v>
      </c>
      <c r="BP54" s="146">
        <v>0</v>
      </c>
    </row>
    <row r="55" spans="1:68" ht="12" customHeight="1" x14ac:dyDescent="0.2">
      <c r="A55" s="120" t="s">
        <v>1462</v>
      </c>
      <c r="B55" s="121" t="s">
        <v>2314</v>
      </c>
      <c r="C55" s="121" t="s">
        <v>1463</v>
      </c>
      <c r="D55" s="121" t="s">
        <v>30</v>
      </c>
      <c r="E55" s="123">
        <v>165</v>
      </c>
      <c r="F55" s="123">
        <v>2.3942000000000001E-2</v>
      </c>
      <c r="G55" s="123">
        <v>2.3942000000000001E-2</v>
      </c>
      <c r="H55" s="123"/>
      <c r="I55" s="123">
        <v>0</v>
      </c>
      <c r="J55" s="123">
        <v>0</v>
      </c>
      <c r="K55" s="123"/>
      <c r="L55" s="123">
        <v>0</v>
      </c>
      <c r="M55" s="123">
        <v>0</v>
      </c>
      <c r="N55" s="123"/>
      <c r="O55" s="123">
        <v>0</v>
      </c>
      <c r="P55" s="123">
        <v>0</v>
      </c>
      <c r="Q55" s="123"/>
      <c r="R55" s="123">
        <v>0</v>
      </c>
      <c r="S55" s="123"/>
      <c r="T55" s="123"/>
      <c r="U55" s="123">
        <v>0</v>
      </c>
      <c r="V55" s="123"/>
      <c r="W55" s="123">
        <v>0</v>
      </c>
      <c r="X55" s="123"/>
      <c r="Y55" s="123">
        <v>0</v>
      </c>
      <c r="Z55" s="123"/>
      <c r="AA55" s="123">
        <v>0</v>
      </c>
      <c r="AB55" s="123"/>
      <c r="AC55" s="123">
        <v>0</v>
      </c>
      <c r="AD55" s="123"/>
      <c r="AE55" s="123">
        <v>0</v>
      </c>
      <c r="AF55" s="123"/>
      <c r="AG55" s="123"/>
      <c r="AH55" s="123"/>
      <c r="AI55" s="123">
        <v>0</v>
      </c>
      <c r="AJ55" s="123"/>
      <c r="AK55" s="123">
        <v>0</v>
      </c>
      <c r="AL55" s="123"/>
      <c r="AM55" s="123">
        <v>0</v>
      </c>
      <c r="AN55" s="123"/>
      <c r="AO55" s="123">
        <v>0</v>
      </c>
      <c r="AP55" s="123"/>
      <c r="AQ55" s="123">
        <v>0</v>
      </c>
      <c r="AR55" s="123"/>
      <c r="AS55" s="123">
        <v>0</v>
      </c>
      <c r="AT55" s="123"/>
      <c r="AU55" s="123">
        <v>0</v>
      </c>
      <c r="AV55" s="123"/>
      <c r="AW55" s="123">
        <v>0</v>
      </c>
      <c r="AX55" s="123"/>
      <c r="AY55" s="123"/>
      <c r="AZ55" s="123"/>
      <c r="BA55" s="123">
        <v>0</v>
      </c>
      <c r="BB55" s="123">
        <v>0</v>
      </c>
      <c r="BC55" s="123"/>
      <c r="BD55" s="123"/>
      <c r="BE55" s="123">
        <v>0</v>
      </c>
      <c r="BF55" s="123"/>
      <c r="BG55" s="123">
        <v>0</v>
      </c>
      <c r="BH55" s="123">
        <v>0</v>
      </c>
      <c r="BI55" s="123"/>
      <c r="BJ55" s="123">
        <v>0</v>
      </c>
      <c r="BK55" s="123">
        <v>0</v>
      </c>
      <c r="BL55" s="123">
        <v>0</v>
      </c>
      <c r="BM55" s="123">
        <v>0</v>
      </c>
      <c r="BN55" s="123">
        <v>0</v>
      </c>
      <c r="BO55" s="123">
        <v>0</v>
      </c>
      <c r="BP55" s="154">
        <v>0</v>
      </c>
    </row>
    <row r="56" spans="1:68" ht="12" customHeight="1" x14ac:dyDescent="0.2">
      <c r="A56" s="114" t="s">
        <v>1458</v>
      </c>
      <c r="B56" s="115" t="s">
        <v>2315</v>
      </c>
      <c r="C56" s="115" t="s">
        <v>1459</v>
      </c>
      <c r="D56" s="115" t="s">
        <v>30</v>
      </c>
      <c r="E56" s="117">
        <v>165</v>
      </c>
      <c r="F56" s="117">
        <v>2.3942000000000001E-2</v>
      </c>
      <c r="G56" s="117">
        <v>2.3942000000000001E-2</v>
      </c>
      <c r="H56" s="117"/>
      <c r="I56" s="117">
        <v>0</v>
      </c>
      <c r="J56" s="117">
        <v>0</v>
      </c>
      <c r="K56" s="117"/>
      <c r="L56" s="117">
        <v>0</v>
      </c>
      <c r="M56" s="117">
        <v>0</v>
      </c>
      <c r="N56" s="117"/>
      <c r="O56" s="117">
        <v>0</v>
      </c>
      <c r="P56" s="117">
        <v>0</v>
      </c>
      <c r="Q56" s="117"/>
      <c r="R56" s="117">
        <v>0</v>
      </c>
      <c r="S56" s="117"/>
      <c r="T56" s="117"/>
      <c r="U56" s="117">
        <v>0</v>
      </c>
      <c r="V56" s="117"/>
      <c r="W56" s="117">
        <v>0</v>
      </c>
      <c r="X56" s="117"/>
      <c r="Y56" s="117">
        <v>0</v>
      </c>
      <c r="Z56" s="117"/>
      <c r="AA56" s="117">
        <v>0</v>
      </c>
      <c r="AB56" s="117"/>
      <c r="AC56" s="117">
        <v>0</v>
      </c>
      <c r="AD56" s="117"/>
      <c r="AE56" s="117">
        <v>0</v>
      </c>
      <c r="AF56" s="117"/>
      <c r="AG56" s="117"/>
      <c r="AH56" s="117"/>
      <c r="AI56" s="117">
        <v>0</v>
      </c>
      <c r="AJ56" s="117"/>
      <c r="AK56" s="117">
        <v>0</v>
      </c>
      <c r="AL56" s="117"/>
      <c r="AM56" s="117">
        <v>0</v>
      </c>
      <c r="AN56" s="117"/>
      <c r="AO56" s="117">
        <v>0</v>
      </c>
      <c r="AP56" s="117"/>
      <c r="AQ56" s="117">
        <v>0</v>
      </c>
      <c r="AR56" s="117"/>
      <c r="AS56" s="117">
        <v>0</v>
      </c>
      <c r="AT56" s="117"/>
      <c r="AU56" s="117">
        <v>0</v>
      </c>
      <c r="AV56" s="117"/>
      <c r="AW56" s="117">
        <v>0</v>
      </c>
      <c r="AX56" s="117"/>
      <c r="AY56" s="117"/>
      <c r="AZ56" s="117"/>
      <c r="BA56" s="117">
        <v>0</v>
      </c>
      <c r="BB56" s="117">
        <v>0</v>
      </c>
      <c r="BC56" s="117"/>
      <c r="BD56" s="117"/>
      <c r="BE56" s="117">
        <v>0</v>
      </c>
      <c r="BF56" s="117"/>
      <c r="BG56" s="117">
        <v>0</v>
      </c>
      <c r="BH56" s="117">
        <v>0</v>
      </c>
      <c r="BI56" s="117"/>
      <c r="BJ56" s="117">
        <v>0</v>
      </c>
      <c r="BK56" s="117">
        <v>0</v>
      </c>
      <c r="BL56" s="117">
        <v>0</v>
      </c>
      <c r="BM56" s="117">
        <v>0</v>
      </c>
      <c r="BN56" s="117">
        <v>0</v>
      </c>
      <c r="BO56" s="117">
        <v>0</v>
      </c>
      <c r="BP56" s="146">
        <v>0</v>
      </c>
    </row>
    <row r="57" spans="1:68" ht="12" customHeight="1" x14ac:dyDescent="0.2">
      <c r="A57" s="120" t="s">
        <v>1472</v>
      </c>
      <c r="B57" s="121" t="s">
        <v>1472</v>
      </c>
      <c r="C57" s="121" t="s">
        <v>1473</v>
      </c>
      <c r="D57" s="121" t="s">
        <v>30</v>
      </c>
      <c r="E57" s="123">
        <v>215</v>
      </c>
      <c r="F57" s="123">
        <v>3.1196999999999999E-2</v>
      </c>
      <c r="G57" s="123">
        <v>3.1196999999999999E-2</v>
      </c>
      <c r="H57" s="123"/>
      <c r="I57" s="123">
        <v>0</v>
      </c>
      <c r="J57" s="123">
        <v>0</v>
      </c>
      <c r="K57" s="123"/>
      <c r="L57" s="123">
        <v>0</v>
      </c>
      <c r="M57" s="123">
        <v>0</v>
      </c>
      <c r="N57" s="123"/>
      <c r="O57" s="123">
        <v>0</v>
      </c>
      <c r="P57" s="123">
        <v>0</v>
      </c>
      <c r="Q57" s="123"/>
      <c r="R57" s="123">
        <v>0</v>
      </c>
      <c r="S57" s="123"/>
      <c r="T57" s="123"/>
      <c r="U57" s="123">
        <v>0</v>
      </c>
      <c r="V57" s="123"/>
      <c r="W57" s="123">
        <v>0</v>
      </c>
      <c r="X57" s="123"/>
      <c r="Y57" s="123">
        <v>0</v>
      </c>
      <c r="Z57" s="123"/>
      <c r="AA57" s="123">
        <v>0</v>
      </c>
      <c r="AB57" s="123"/>
      <c r="AC57" s="123">
        <v>0</v>
      </c>
      <c r="AD57" s="123"/>
      <c r="AE57" s="123">
        <v>0</v>
      </c>
      <c r="AF57" s="123"/>
      <c r="AG57" s="123"/>
      <c r="AH57" s="123"/>
      <c r="AI57" s="123">
        <v>0</v>
      </c>
      <c r="AJ57" s="123"/>
      <c r="AK57" s="123">
        <v>0</v>
      </c>
      <c r="AL57" s="123"/>
      <c r="AM57" s="123">
        <v>0</v>
      </c>
      <c r="AN57" s="123"/>
      <c r="AO57" s="123">
        <v>0</v>
      </c>
      <c r="AP57" s="123"/>
      <c r="AQ57" s="123">
        <v>0</v>
      </c>
      <c r="AR57" s="123"/>
      <c r="AS57" s="123">
        <v>0</v>
      </c>
      <c r="AT57" s="123"/>
      <c r="AU57" s="123">
        <v>0</v>
      </c>
      <c r="AV57" s="123"/>
      <c r="AW57" s="123">
        <v>0</v>
      </c>
      <c r="AX57" s="123"/>
      <c r="AY57" s="123"/>
      <c r="AZ57" s="123"/>
      <c r="BA57" s="123">
        <v>0</v>
      </c>
      <c r="BB57" s="123">
        <v>0</v>
      </c>
      <c r="BC57" s="123"/>
      <c r="BD57" s="123"/>
      <c r="BE57" s="123">
        <v>0</v>
      </c>
      <c r="BF57" s="123"/>
      <c r="BG57" s="123">
        <v>0</v>
      </c>
      <c r="BH57" s="123">
        <v>0</v>
      </c>
      <c r="BI57" s="123"/>
      <c r="BJ57" s="123">
        <v>0</v>
      </c>
      <c r="BK57" s="123">
        <v>0</v>
      </c>
      <c r="BL57" s="123">
        <v>0</v>
      </c>
      <c r="BM57" s="123">
        <v>0</v>
      </c>
      <c r="BN57" s="123">
        <v>0</v>
      </c>
      <c r="BO57" s="123">
        <v>0</v>
      </c>
      <c r="BP57" s="154">
        <v>0</v>
      </c>
    </row>
    <row r="58" spans="1:68" ht="12" customHeight="1" x14ac:dyDescent="0.2">
      <c r="A58" s="114" t="s">
        <v>183</v>
      </c>
      <c r="B58" s="115" t="s">
        <v>183</v>
      </c>
      <c r="C58" s="115" t="s">
        <v>184</v>
      </c>
      <c r="D58" s="115" t="s">
        <v>30</v>
      </c>
      <c r="E58" s="117">
        <v>150</v>
      </c>
      <c r="F58" s="117">
        <v>2.0216000000000001E-2</v>
      </c>
      <c r="G58" s="117">
        <v>2.0216000000000001E-2</v>
      </c>
      <c r="H58" s="117"/>
      <c r="I58" s="117">
        <v>0</v>
      </c>
      <c r="J58" s="117">
        <v>0</v>
      </c>
      <c r="K58" s="117"/>
      <c r="L58" s="117">
        <v>0</v>
      </c>
      <c r="M58" s="117">
        <v>0</v>
      </c>
      <c r="N58" s="117"/>
      <c r="O58" s="117">
        <v>0</v>
      </c>
      <c r="P58" s="117">
        <v>0</v>
      </c>
      <c r="Q58" s="117"/>
      <c r="R58" s="117">
        <v>0</v>
      </c>
      <c r="S58" s="117"/>
      <c r="T58" s="117"/>
      <c r="U58" s="117">
        <v>0</v>
      </c>
      <c r="V58" s="117"/>
      <c r="W58" s="117">
        <v>0</v>
      </c>
      <c r="X58" s="117"/>
      <c r="Y58" s="117">
        <v>0</v>
      </c>
      <c r="Z58" s="117"/>
      <c r="AA58" s="117">
        <v>0</v>
      </c>
      <c r="AB58" s="117"/>
      <c r="AC58" s="117">
        <v>0</v>
      </c>
      <c r="AD58" s="117"/>
      <c r="AE58" s="117">
        <v>0</v>
      </c>
      <c r="AF58" s="117"/>
      <c r="AG58" s="117"/>
      <c r="AH58" s="117"/>
      <c r="AI58" s="117">
        <v>0</v>
      </c>
      <c r="AJ58" s="117"/>
      <c r="AK58" s="117">
        <v>0</v>
      </c>
      <c r="AL58" s="117"/>
      <c r="AM58" s="117">
        <v>0</v>
      </c>
      <c r="AN58" s="117"/>
      <c r="AO58" s="117">
        <v>0</v>
      </c>
      <c r="AP58" s="117"/>
      <c r="AQ58" s="117">
        <v>0</v>
      </c>
      <c r="AR58" s="117"/>
      <c r="AS58" s="117">
        <v>0</v>
      </c>
      <c r="AT58" s="117"/>
      <c r="AU58" s="117">
        <v>0</v>
      </c>
      <c r="AV58" s="117"/>
      <c r="AW58" s="117">
        <v>0</v>
      </c>
      <c r="AX58" s="117"/>
      <c r="AY58" s="117"/>
      <c r="AZ58" s="117"/>
      <c r="BA58" s="117">
        <v>0</v>
      </c>
      <c r="BB58" s="117">
        <v>0</v>
      </c>
      <c r="BC58" s="117"/>
      <c r="BD58" s="117"/>
      <c r="BE58" s="117">
        <v>0</v>
      </c>
      <c r="BF58" s="117"/>
      <c r="BG58" s="117">
        <v>0</v>
      </c>
      <c r="BH58" s="117">
        <v>0</v>
      </c>
      <c r="BI58" s="117"/>
      <c r="BJ58" s="117">
        <v>0</v>
      </c>
      <c r="BK58" s="117">
        <v>0</v>
      </c>
      <c r="BL58" s="117">
        <v>0</v>
      </c>
      <c r="BM58" s="117">
        <v>0</v>
      </c>
      <c r="BN58" s="117">
        <v>0</v>
      </c>
      <c r="BO58" s="117">
        <v>0</v>
      </c>
      <c r="BP58" s="146">
        <v>0</v>
      </c>
    </row>
    <row r="59" spans="1:68" ht="12" customHeight="1" x14ac:dyDescent="0.2">
      <c r="A59" s="120" t="s">
        <v>185</v>
      </c>
      <c r="B59" s="121" t="s">
        <v>185</v>
      </c>
      <c r="C59" s="121" t="s">
        <v>186</v>
      </c>
      <c r="D59" s="121" t="s">
        <v>30</v>
      </c>
      <c r="E59" s="123">
        <v>150</v>
      </c>
      <c r="F59" s="123">
        <v>2.1765E-2</v>
      </c>
      <c r="G59" s="123">
        <v>2.1765E-2</v>
      </c>
      <c r="H59" s="123"/>
      <c r="I59" s="123">
        <v>0</v>
      </c>
      <c r="J59" s="123">
        <v>0</v>
      </c>
      <c r="K59" s="123"/>
      <c r="L59" s="123">
        <v>0</v>
      </c>
      <c r="M59" s="123">
        <v>0</v>
      </c>
      <c r="N59" s="123"/>
      <c r="O59" s="123">
        <v>0</v>
      </c>
      <c r="P59" s="123">
        <v>0</v>
      </c>
      <c r="Q59" s="123"/>
      <c r="R59" s="123">
        <v>0</v>
      </c>
      <c r="S59" s="123"/>
      <c r="T59" s="123"/>
      <c r="U59" s="123">
        <v>0</v>
      </c>
      <c r="V59" s="123"/>
      <c r="W59" s="123">
        <v>0</v>
      </c>
      <c r="X59" s="123"/>
      <c r="Y59" s="123">
        <v>0</v>
      </c>
      <c r="Z59" s="123"/>
      <c r="AA59" s="123">
        <v>0</v>
      </c>
      <c r="AB59" s="123"/>
      <c r="AC59" s="123">
        <v>0</v>
      </c>
      <c r="AD59" s="123"/>
      <c r="AE59" s="123">
        <v>0</v>
      </c>
      <c r="AF59" s="123"/>
      <c r="AG59" s="123"/>
      <c r="AH59" s="123"/>
      <c r="AI59" s="123">
        <v>0</v>
      </c>
      <c r="AJ59" s="123"/>
      <c r="AK59" s="123">
        <v>0</v>
      </c>
      <c r="AL59" s="123"/>
      <c r="AM59" s="123">
        <v>0</v>
      </c>
      <c r="AN59" s="123"/>
      <c r="AO59" s="123">
        <v>0</v>
      </c>
      <c r="AP59" s="123"/>
      <c r="AQ59" s="123">
        <v>0</v>
      </c>
      <c r="AR59" s="123"/>
      <c r="AS59" s="123">
        <v>0</v>
      </c>
      <c r="AT59" s="123"/>
      <c r="AU59" s="123">
        <v>0</v>
      </c>
      <c r="AV59" s="123"/>
      <c r="AW59" s="123">
        <v>0</v>
      </c>
      <c r="AX59" s="123"/>
      <c r="AY59" s="123"/>
      <c r="AZ59" s="123"/>
      <c r="BA59" s="123">
        <v>0</v>
      </c>
      <c r="BB59" s="123">
        <v>0</v>
      </c>
      <c r="BC59" s="123"/>
      <c r="BD59" s="123"/>
      <c r="BE59" s="123">
        <v>0</v>
      </c>
      <c r="BF59" s="123"/>
      <c r="BG59" s="123">
        <v>0</v>
      </c>
      <c r="BH59" s="123">
        <v>0</v>
      </c>
      <c r="BI59" s="123"/>
      <c r="BJ59" s="123">
        <v>0</v>
      </c>
      <c r="BK59" s="123">
        <v>0</v>
      </c>
      <c r="BL59" s="123">
        <v>0</v>
      </c>
      <c r="BM59" s="123">
        <v>0</v>
      </c>
      <c r="BN59" s="123">
        <v>0</v>
      </c>
      <c r="BO59" s="123">
        <v>0</v>
      </c>
      <c r="BP59" s="154">
        <v>0</v>
      </c>
    </row>
    <row r="60" spans="1:68" ht="12" customHeight="1" x14ac:dyDescent="0.2">
      <c r="A60" s="114" t="s">
        <v>187</v>
      </c>
      <c r="B60" s="115" t="s">
        <v>187</v>
      </c>
      <c r="C60" s="115" t="s">
        <v>188</v>
      </c>
      <c r="D60" s="115" t="s">
        <v>30</v>
      </c>
      <c r="E60" s="117">
        <v>150</v>
      </c>
      <c r="F60" s="117">
        <v>1.9900000000000001E-2</v>
      </c>
      <c r="G60" s="117">
        <v>1.9900000000000001E-2</v>
      </c>
      <c r="H60" s="117"/>
      <c r="I60" s="117">
        <v>0</v>
      </c>
      <c r="J60" s="117">
        <v>0</v>
      </c>
      <c r="K60" s="117"/>
      <c r="L60" s="117">
        <v>0</v>
      </c>
      <c r="M60" s="117">
        <v>0</v>
      </c>
      <c r="N60" s="117"/>
      <c r="O60" s="117">
        <v>0</v>
      </c>
      <c r="P60" s="117">
        <v>0</v>
      </c>
      <c r="Q60" s="117"/>
      <c r="R60" s="117">
        <v>0</v>
      </c>
      <c r="S60" s="117"/>
      <c r="T60" s="117"/>
      <c r="U60" s="117">
        <v>0</v>
      </c>
      <c r="V60" s="117"/>
      <c r="W60" s="117">
        <v>0</v>
      </c>
      <c r="X60" s="117"/>
      <c r="Y60" s="117">
        <v>0</v>
      </c>
      <c r="Z60" s="117"/>
      <c r="AA60" s="117">
        <v>0</v>
      </c>
      <c r="AB60" s="117"/>
      <c r="AC60" s="117">
        <v>0</v>
      </c>
      <c r="AD60" s="117"/>
      <c r="AE60" s="117">
        <v>0</v>
      </c>
      <c r="AF60" s="117"/>
      <c r="AG60" s="117"/>
      <c r="AH60" s="117"/>
      <c r="AI60" s="117">
        <v>0</v>
      </c>
      <c r="AJ60" s="117"/>
      <c r="AK60" s="117">
        <v>0</v>
      </c>
      <c r="AL60" s="117"/>
      <c r="AM60" s="117">
        <v>0</v>
      </c>
      <c r="AN60" s="117"/>
      <c r="AO60" s="117">
        <v>0</v>
      </c>
      <c r="AP60" s="117"/>
      <c r="AQ60" s="117">
        <v>0</v>
      </c>
      <c r="AR60" s="117"/>
      <c r="AS60" s="117">
        <v>0</v>
      </c>
      <c r="AT60" s="117"/>
      <c r="AU60" s="117">
        <v>0</v>
      </c>
      <c r="AV60" s="117"/>
      <c r="AW60" s="117">
        <v>0</v>
      </c>
      <c r="AX60" s="117"/>
      <c r="AY60" s="117"/>
      <c r="AZ60" s="117"/>
      <c r="BA60" s="117">
        <v>0</v>
      </c>
      <c r="BB60" s="117">
        <v>0</v>
      </c>
      <c r="BC60" s="117"/>
      <c r="BD60" s="117"/>
      <c r="BE60" s="117">
        <v>0</v>
      </c>
      <c r="BF60" s="117"/>
      <c r="BG60" s="117">
        <v>0</v>
      </c>
      <c r="BH60" s="117">
        <v>0</v>
      </c>
      <c r="BI60" s="117"/>
      <c r="BJ60" s="117">
        <v>0</v>
      </c>
      <c r="BK60" s="117">
        <v>0</v>
      </c>
      <c r="BL60" s="117">
        <v>0</v>
      </c>
      <c r="BM60" s="117">
        <v>0</v>
      </c>
      <c r="BN60" s="117">
        <v>0</v>
      </c>
      <c r="BO60" s="117">
        <v>0</v>
      </c>
      <c r="BP60" s="146">
        <v>0</v>
      </c>
    </row>
    <row r="61" spans="1:68" ht="12" customHeight="1" x14ac:dyDescent="0.2">
      <c r="A61" s="120" t="s">
        <v>189</v>
      </c>
      <c r="B61" s="121"/>
      <c r="C61" s="121" t="s">
        <v>190</v>
      </c>
      <c r="D61" s="121" t="s">
        <v>30</v>
      </c>
      <c r="E61" s="123">
        <v>210</v>
      </c>
      <c r="F61" s="123">
        <v>2.5996999999999999E-2</v>
      </c>
      <c r="G61" s="123">
        <v>2.5996999999999999E-2</v>
      </c>
      <c r="H61" s="123"/>
      <c r="I61" s="123">
        <v>0</v>
      </c>
      <c r="J61" s="123">
        <v>0</v>
      </c>
      <c r="K61" s="123"/>
      <c r="L61" s="123">
        <v>0</v>
      </c>
      <c r="M61" s="123">
        <v>0</v>
      </c>
      <c r="N61" s="123"/>
      <c r="O61" s="123">
        <v>0</v>
      </c>
      <c r="P61" s="123">
        <v>0</v>
      </c>
      <c r="Q61" s="123"/>
      <c r="R61" s="123">
        <v>0</v>
      </c>
      <c r="S61" s="123"/>
      <c r="T61" s="123"/>
      <c r="U61" s="123">
        <v>0</v>
      </c>
      <c r="V61" s="123"/>
      <c r="W61" s="123">
        <v>0</v>
      </c>
      <c r="X61" s="123"/>
      <c r="Y61" s="123">
        <v>0</v>
      </c>
      <c r="Z61" s="123"/>
      <c r="AA61" s="123">
        <v>0</v>
      </c>
      <c r="AB61" s="123"/>
      <c r="AC61" s="123">
        <v>0</v>
      </c>
      <c r="AD61" s="123"/>
      <c r="AE61" s="123">
        <v>0</v>
      </c>
      <c r="AF61" s="123"/>
      <c r="AG61" s="123"/>
      <c r="AH61" s="123"/>
      <c r="AI61" s="123">
        <v>0</v>
      </c>
      <c r="AJ61" s="123"/>
      <c r="AK61" s="123">
        <v>0</v>
      </c>
      <c r="AL61" s="123"/>
      <c r="AM61" s="123">
        <v>0</v>
      </c>
      <c r="AN61" s="123"/>
      <c r="AO61" s="123">
        <v>0</v>
      </c>
      <c r="AP61" s="123"/>
      <c r="AQ61" s="123">
        <v>0</v>
      </c>
      <c r="AR61" s="123"/>
      <c r="AS61" s="123">
        <v>0</v>
      </c>
      <c r="AT61" s="123"/>
      <c r="AU61" s="123">
        <v>0</v>
      </c>
      <c r="AV61" s="123"/>
      <c r="AW61" s="123">
        <v>0</v>
      </c>
      <c r="AX61" s="123"/>
      <c r="AY61" s="123"/>
      <c r="AZ61" s="123"/>
      <c r="BA61" s="123">
        <v>0</v>
      </c>
      <c r="BB61" s="123">
        <v>0</v>
      </c>
      <c r="BC61" s="123"/>
      <c r="BD61" s="123"/>
      <c r="BE61" s="123">
        <v>0</v>
      </c>
      <c r="BF61" s="123"/>
      <c r="BG61" s="123">
        <v>0</v>
      </c>
      <c r="BH61" s="123">
        <v>0</v>
      </c>
      <c r="BI61" s="123"/>
      <c r="BJ61" s="123">
        <v>0</v>
      </c>
      <c r="BK61" s="123">
        <v>0</v>
      </c>
      <c r="BL61" s="123">
        <v>0</v>
      </c>
      <c r="BM61" s="123">
        <v>0</v>
      </c>
      <c r="BN61" s="123">
        <v>0</v>
      </c>
      <c r="BO61" s="123">
        <v>0</v>
      </c>
      <c r="BP61" s="154">
        <v>0</v>
      </c>
    </row>
    <row r="62" spans="1:68" ht="12" customHeight="1" x14ac:dyDescent="0.2">
      <c r="A62" s="136"/>
      <c r="B62" s="105"/>
      <c r="C62" s="105" t="s">
        <v>2316</v>
      </c>
      <c r="D62" s="105"/>
      <c r="E62" s="137"/>
      <c r="F62" s="137"/>
      <c r="G62" s="137"/>
      <c r="H62" s="137"/>
      <c r="I62" s="137">
        <v>0</v>
      </c>
      <c r="J62" s="137">
        <v>0</v>
      </c>
      <c r="K62" s="137"/>
      <c r="L62" s="137">
        <v>0</v>
      </c>
      <c r="M62" s="137">
        <v>0</v>
      </c>
      <c r="N62" s="137"/>
      <c r="O62" s="137">
        <v>0</v>
      </c>
      <c r="P62" s="137">
        <v>0</v>
      </c>
      <c r="Q62" s="137"/>
      <c r="R62" s="137">
        <v>0</v>
      </c>
      <c r="S62" s="137"/>
      <c r="T62" s="137"/>
      <c r="U62" s="137">
        <v>0</v>
      </c>
      <c r="V62" s="137"/>
      <c r="W62" s="137">
        <v>0</v>
      </c>
      <c r="X62" s="137"/>
      <c r="Y62" s="137">
        <v>0</v>
      </c>
      <c r="Z62" s="137"/>
      <c r="AA62" s="137">
        <v>0</v>
      </c>
      <c r="AB62" s="137"/>
      <c r="AC62" s="137">
        <v>0</v>
      </c>
      <c r="AD62" s="137"/>
      <c r="AE62" s="137">
        <v>0</v>
      </c>
      <c r="AF62" s="137"/>
      <c r="AG62" s="137"/>
      <c r="AH62" s="137"/>
      <c r="AI62" s="137">
        <v>0</v>
      </c>
      <c r="AJ62" s="137"/>
      <c r="AK62" s="137">
        <v>0</v>
      </c>
      <c r="AL62" s="137"/>
      <c r="AM62" s="137">
        <v>0</v>
      </c>
      <c r="AN62" s="137"/>
      <c r="AO62" s="137">
        <v>0</v>
      </c>
      <c r="AP62" s="137"/>
      <c r="AQ62" s="137">
        <v>0</v>
      </c>
      <c r="AR62" s="137"/>
      <c r="AS62" s="137">
        <v>0</v>
      </c>
      <c r="AT62" s="137"/>
      <c r="AU62" s="137">
        <v>0</v>
      </c>
      <c r="AV62" s="137"/>
      <c r="AW62" s="137">
        <v>0</v>
      </c>
      <c r="AX62" s="137"/>
      <c r="AY62" s="137"/>
      <c r="AZ62" s="137"/>
      <c r="BA62" s="137">
        <v>0</v>
      </c>
      <c r="BB62" s="137">
        <v>0</v>
      </c>
      <c r="BC62" s="137"/>
      <c r="BD62" s="137"/>
      <c r="BE62" s="137">
        <v>0</v>
      </c>
      <c r="BF62" s="137"/>
      <c r="BG62" s="137">
        <v>0</v>
      </c>
      <c r="BH62" s="137">
        <v>0</v>
      </c>
      <c r="BI62" s="137"/>
      <c r="BJ62" s="137">
        <v>0</v>
      </c>
      <c r="BK62" s="137">
        <v>0</v>
      </c>
      <c r="BL62" s="137">
        <v>0</v>
      </c>
      <c r="BM62" s="137">
        <v>0</v>
      </c>
      <c r="BN62" s="137">
        <v>0</v>
      </c>
      <c r="BO62" s="137">
        <v>0</v>
      </c>
      <c r="BP62" s="148">
        <v>0</v>
      </c>
    </row>
    <row r="63" spans="1:68" ht="12" customHeight="1" x14ac:dyDescent="0.2">
      <c r="A63" s="133"/>
      <c r="B63" s="111"/>
      <c r="C63" s="111" t="s">
        <v>77</v>
      </c>
      <c r="D63" s="111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50"/>
    </row>
    <row r="64" spans="1:68" ht="12" customHeight="1" x14ac:dyDescent="0.2">
      <c r="A64" s="114" t="s">
        <v>1476</v>
      </c>
      <c r="B64" s="115" t="s">
        <v>2317</v>
      </c>
      <c r="C64" s="115" t="s">
        <v>1477</v>
      </c>
      <c r="D64" s="115" t="s">
        <v>77</v>
      </c>
      <c r="E64" s="117">
        <v>165</v>
      </c>
      <c r="F64" s="117">
        <v>2.3942000000000001E-2</v>
      </c>
      <c r="G64" s="117">
        <v>2.3942000000000001E-2</v>
      </c>
      <c r="H64" s="117"/>
      <c r="I64" s="117">
        <v>0</v>
      </c>
      <c r="J64" s="117">
        <v>0</v>
      </c>
      <c r="K64" s="117"/>
      <c r="L64" s="117">
        <v>0</v>
      </c>
      <c r="M64" s="117">
        <v>0</v>
      </c>
      <c r="N64" s="117"/>
      <c r="O64" s="117">
        <v>0</v>
      </c>
      <c r="P64" s="117">
        <v>0</v>
      </c>
      <c r="Q64" s="117"/>
      <c r="R64" s="117">
        <v>0</v>
      </c>
      <c r="S64" s="117"/>
      <c r="T64" s="117"/>
      <c r="U64" s="117">
        <v>0</v>
      </c>
      <c r="V64" s="117"/>
      <c r="W64" s="117">
        <v>0</v>
      </c>
      <c r="X64" s="117"/>
      <c r="Y64" s="117">
        <v>0</v>
      </c>
      <c r="Z64" s="117"/>
      <c r="AA64" s="117">
        <v>0</v>
      </c>
      <c r="AB64" s="117"/>
      <c r="AC64" s="117">
        <v>0</v>
      </c>
      <c r="AD64" s="117"/>
      <c r="AE64" s="117">
        <v>0</v>
      </c>
      <c r="AF64" s="117"/>
      <c r="AG64" s="117"/>
      <c r="AH64" s="117"/>
      <c r="AI64" s="117">
        <v>0</v>
      </c>
      <c r="AJ64" s="117"/>
      <c r="AK64" s="117">
        <v>0</v>
      </c>
      <c r="AL64" s="117"/>
      <c r="AM64" s="117">
        <v>0</v>
      </c>
      <c r="AN64" s="117"/>
      <c r="AO64" s="117">
        <v>0</v>
      </c>
      <c r="AP64" s="117"/>
      <c r="AQ64" s="117">
        <v>0</v>
      </c>
      <c r="AR64" s="117"/>
      <c r="AS64" s="117">
        <v>0</v>
      </c>
      <c r="AT64" s="117"/>
      <c r="AU64" s="117">
        <v>0</v>
      </c>
      <c r="AV64" s="117"/>
      <c r="AW64" s="117">
        <v>0</v>
      </c>
      <c r="AX64" s="117"/>
      <c r="AY64" s="117"/>
      <c r="AZ64" s="117"/>
      <c r="BA64" s="117">
        <v>0</v>
      </c>
      <c r="BB64" s="117">
        <v>0</v>
      </c>
      <c r="BC64" s="117"/>
      <c r="BD64" s="117"/>
      <c r="BE64" s="117">
        <v>0</v>
      </c>
      <c r="BF64" s="117"/>
      <c r="BG64" s="117">
        <v>0</v>
      </c>
      <c r="BH64" s="117">
        <v>0</v>
      </c>
      <c r="BI64" s="117"/>
      <c r="BJ64" s="117">
        <v>0</v>
      </c>
      <c r="BK64" s="117">
        <v>0</v>
      </c>
      <c r="BL64" s="117">
        <v>0</v>
      </c>
      <c r="BM64" s="117">
        <v>0</v>
      </c>
      <c r="BN64" s="117">
        <v>0</v>
      </c>
      <c r="BO64" s="117">
        <v>0</v>
      </c>
      <c r="BP64" s="146">
        <v>0</v>
      </c>
    </row>
    <row r="65" spans="1:68" ht="12" customHeight="1" x14ac:dyDescent="0.2">
      <c r="A65" s="133"/>
      <c r="B65" s="111"/>
      <c r="C65" s="111" t="s">
        <v>2318</v>
      </c>
      <c r="D65" s="111"/>
      <c r="E65" s="126"/>
      <c r="F65" s="126"/>
      <c r="G65" s="126"/>
      <c r="H65" s="126"/>
      <c r="I65" s="126">
        <v>0</v>
      </c>
      <c r="J65" s="126">
        <v>0</v>
      </c>
      <c r="K65" s="126"/>
      <c r="L65" s="126">
        <v>0</v>
      </c>
      <c r="M65" s="126">
        <v>0</v>
      </c>
      <c r="N65" s="126"/>
      <c r="O65" s="126">
        <v>0</v>
      </c>
      <c r="P65" s="126">
        <v>0</v>
      </c>
      <c r="Q65" s="126"/>
      <c r="R65" s="126">
        <v>0</v>
      </c>
      <c r="S65" s="126"/>
      <c r="T65" s="126"/>
      <c r="U65" s="126">
        <v>0</v>
      </c>
      <c r="V65" s="126"/>
      <c r="W65" s="126">
        <v>0</v>
      </c>
      <c r="X65" s="126"/>
      <c r="Y65" s="126">
        <v>0</v>
      </c>
      <c r="Z65" s="126"/>
      <c r="AA65" s="126">
        <v>0</v>
      </c>
      <c r="AB65" s="126"/>
      <c r="AC65" s="126">
        <v>0</v>
      </c>
      <c r="AD65" s="126"/>
      <c r="AE65" s="126">
        <v>0</v>
      </c>
      <c r="AF65" s="126"/>
      <c r="AG65" s="126"/>
      <c r="AH65" s="126"/>
      <c r="AI65" s="126">
        <v>0</v>
      </c>
      <c r="AJ65" s="126"/>
      <c r="AK65" s="126">
        <v>0</v>
      </c>
      <c r="AL65" s="126"/>
      <c r="AM65" s="126">
        <v>0</v>
      </c>
      <c r="AN65" s="126"/>
      <c r="AO65" s="126">
        <v>0</v>
      </c>
      <c r="AP65" s="126"/>
      <c r="AQ65" s="126">
        <v>0</v>
      </c>
      <c r="AR65" s="126"/>
      <c r="AS65" s="126">
        <v>0</v>
      </c>
      <c r="AT65" s="126"/>
      <c r="AU65" s="126">
        <v>0</v>
      </c>
      <c r="AV65" s="126"/>
      <c r="AW65" s="126">
        <v>0</v>
      </c>
      <c r="AX65" s="126"/>
      <c r="AY65" s="126"/>
      <c r="AZ65" s="126"/>
      <c r="BA65" s="126">
        <v>0</v>
      </c>
      <c r="BB65" s="126">
        <v>0</v>
      </c>
      <c r="BC65" s="126"/>
      <c r="BD65" s="126"/>
      <c r="BE65" s="126">
        <v>0</v>
      </c>
      <c r="BF65" s="126"/>
      <c r="BG65" s="126">
        <v>0</v>
      </c>
      <c r="BH65" s="126">
        <v>0</v>
      </c>
      <c r="BI65" s="126"/>
      <c r="BJ65" s="126">
        <v>0</v>
      </c>
      <c r="BK65" s="126">
        <v>0</v>
      </c>
      <c r="BL65" s="126">
        <v>0</v>
      </c>
      <c r="BM65" s="126">
        <v>0</v>
      </c>
      <c r="BN65" s="126">
        <v>0</v>
      </c>
      <c r="BO65" s="126">
        <v>0</v>
      </c>
      <c r="BP65" s="150">
        <v>0</v>
      </c>
    </row>
    <row r="66" spans="1:68" ht="12" customHeight="1" x14ac:dyDescent="0.2">
      <c r="A66" s="136"/>
      <c r="B66" s="105"/>
      <c r="C66" s="105" t="s">
        <v>2319</v>
      </c>
      <c r="D66" s="105"/>
      <c r="E66" s="137"/>
      <c r="F66" s="137"/>
      <c r="G66" s="137"/>
      <c r="H66" s="137"/>
      <c r="I66" s="137">
        <v>0</v>
      </c>
      <c r="J66" s="137">
        <v>0</v>
      </c>
      <c r="K66" s="137"/>
      <c r="L66" s="137">
        <v>0</v>
      </c>
      <c r="M66" s="137">
        <v>0</v>
      </c>
      <c r="N66" s="137"/>
      <c r="O66" s="137">
        <v>0</v>
      </c>
      <c r="P66" s="137">
        <v>0</v>
      </c>
      <c r="Q66" s="137"/>
      <c r="R66" s="137">
        <v>0</v>
      </c>
      <c r="S66" s="137"/>
      <c r="T66" s="137"/>
      <c r="U66" s="137">
        <v>0</v>
      </c>
      <c r="V66" s="137"/>
      <c r="W66" s="137">
        <v>0</v>
      </c>
      <c r="X66" s="137"/>
      <c r="Y66" s="137">
        <v>0</v>
      </c>
      <c r="Z66" s="137"/>
      <c r="AA66" s="137">
        <v>0</v>
      </c>
      <c r="AB66" s="137"/>
      <c r="AC66" s="137">
        <v>0</v>
      </c>
      <c r="AD66" s="137"/>
      <c r="AE66" s="137">
        <v>0</v>
      </c>
      <c r="AF66" s="137"/>
      <c r="AG66" s="137"/>
      <c r="AH66" s="137"/>
      <c r="AI66" s="137">
        <v>0</v>
      </c>
      <c r="AJ66" s="137"/>
      <c r="AK66" s="137">
        <v>0</v>
      </c>
      <c r="AL66" s="137"/>
      <c r="AM66" s="137">
        <v>0</v>
      </c>
      <c r="AN66" s="137"/>
      <c r="AO66" s="137">
        <v>0</v>
      </c>
      <c r="AP66" s="137"/>
      <c r="AQ66" s="137">
        <v>0</v>
      </c>
      <c r="AR66" s="137"/>
      <c r="AS66" s="137">
        <v>0</v>
      </c>
      <c r="AT66" s="137"/>
      <c r="AU66" s="137">
        <v>0</v>
      </c>
      <c r="AV66" s="137"/>
      <c r="AW66" s="137">
        <v>0</v>
      </c>
      <c r="AX66" s="137"/>
      <c r="AY66" s="137"/>
      <c r="AZ66" s="137"/>
      <c r="BA66" s="137">
        <v>0</v>
      </c>
      <c r="BB66" s="137">
        <v>0</v>
      </c>
      <c r="BC66" s="137"/>
      <c r="BD66" s="137"/>
      <c r="BE66" s="137">
        <v>0</v>
      </c>
      <c r="BF66" s="137"/>
      <c r="BG66" s="137">
        <v>0</v>
      </c>
      <c r="BH66" s="137">
        <v>0</v>
      </c>
      <c r="BI66" s="137"/>
      <c r="BJ66" s="137">
        <v>0</v>
      </c>
      <c r="BK66" s="137">
        <v>0</v>
      </c>
      <c r="BL66" s="137">
        <v>0</v>
      </c>
      <c r="BM66" s="137">
        <v>0</v>
      </c>
      <c r="BN66" s="137">
        <v>0</v>
      </c>
      <c r="BO66" s="137">
        <v>0</v>
      </c>
      <c r="BP66" s="148">
        <v>0</v>
      </c>
    </row>
    <row r="67" spans="1:68" ht="12" customHeight="1" x14ac:dyDescent="0.2">
      <c r="A67" s="133"/>
      <c r="B67" s="111"/>
      <c r="C67" s="111" t="s">
        <v>46</v>
      </c>
      <c r="D67" s="111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50"/>
    </row>
    <row r="68" spans="1:68" ht="12" customHeight="1" x14ac:dyDescent="0.2">
      <c r="A68" s="136"/>
      <c r="B68" s="105"/>
      <c r="C68" s="105" t="s">
        <v>30</v>
      </c>
      <c r="D68" s="105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/>
      <c r="BE68" s="137"/>
      <c r="BF68" s="137"/>
      <c r="BG68" s="137"/>
      <c r="BH68" s="137"/>
      <c r="BI68" s="137"/>
      <c r="BJ68" s="137"/>
      <c r="BK68" s="137"/>
      <c r="BL68" s="137"/>
      <c r="BM68" s="137"/>
      <c r="BN68" s="137"/>
      <c r="BO68" s="137"/>
      <c r="BP68" s="148"/>
    </row>
    <row r="69" spans="1:68" ht="12" customHeight="1" x14ac:dyDescent="0.2">
      <c r="A69" s="120" t="s">
        <v>99</v>
      </c>
      <c r="B69" s="121" t="s">
        <v>2320</v>
      </c>
      <c r="C69" s="121" t="s">
        <v>1480</v>
      </c>
      <c r="D69" s="121" t="s">
        <v>30</v>
      </c>
      <c r="E69" s="123">
        <v>170</v>
      </c>
      <c r="F69" s="123">
        <v>3.0537999999999999E-2</v>
      </c>
      <c r="G69" s="123">
        <v>3.0537999999999999E-2</v>
      </c>
      <c r="H69" s="122">
        <v>4200</v>
      </c>
      <c r="I69" s="123">
        <v>0.71399999999999997</v>
      </c>
      <c r="J69" s="123">
        <v>128.26</v>
      </c>
      <c r="K69" s="123"/>
      <c r="L69" s="123">
        <v>0</v>
      </c>
      <c r="M69" s="123">
        <v>0</v>
      </c>
      <c r="N69" s="122">
        <v>35250</v>
      </c>
      <c r="O69" s="123">
        <v>5.9930000000000003</v>
      </c>
      <c r="P69" s="165">
        <v>1076.4649999999999</v>
      </c>
      <c r="Q69" s="122">
        <v>39450</v>
      </c>
      <c r="R69" s="123">
        <v>6.7069999999999999</v>
      </c>
      <c r="S69" s="165">
        <v>1204.7239999999999</v>
      </c>
      <c r="T69" s="123"/>
      <c r="U69" s="123">
        <v>0</v>
      </c>
      <c r="V69" s="123"/>
      <c r="W69" s="123">
        <v>0</v>
      </c>
      <c r="X69" s="123"/>
      <c r="Y69" s="123">
        <v>0</v>
      </c>
      <c r="Z69" s="123"/>
      <c r="AA69" s="123">
        <v>0</v>
      </c>
      <c r="AB69" s="123"/>
      <c r="AC69" s="123">
        <v>0</v>
      </c>
      <c r="AD69" s="123"/>
      <c r="AE69" s="123">
        <v>0</v>
      </c>
      <c r="AF69" s="123"/>
      <c r="AG69" s="123"/>
      <c r="AH69" s="123"/>
      <c r="AI69" s="123">
        <v>0</v>
      </c>
      <c r="AJ69" s="123"/>
      <c r="AK69" s="123">
        <v>0</v>
      </c>
      <c r="AL69" s="123"/>
      <c r="AM69" s="123">
        <v>0</v>
      </c>
      <c r="AN69" s="123"/>
      <c r="AO69" s="123">
        <v>0</v>
      </c>
      <c r="AP69" s="123"/>
      <c r="AQ69" s="123">
        <v>0</v>
      </c>
      <c r="AR69" s="123"/>
      <c r="AS69" s="123">
        <v>0</v>
      </c>
      <c r="AT69" s="123"/>
      <c r="AU69" s="123">
        <v>0</v>
      </c>
      <c r="AV69" s="123"/>
      <c r="AW69" s="123">
        <v>0</v>
      </c>
      <c r="AX69" s="123"/>
      <c r="AY69" s="123"/>
      <c r="AZ69" s="122">
        <v>4200</v>
      </c>
      <c r="BA69" s="123">
        <v>0.71399999999999997</v>
      </c>
      <c r="BB69" s="123">
        <v>128.26</v>
      </c>
      <c r="BC69" s="123"/>
      <c r="BD69" s="123"/>
      <c r="BE69" s="123">
        <v>0</v>
      </c>
      <c r="BF69" s="122">
        <v>35250</v>
      </c>
      <c r="BG69" s="123">
        <v>5.9930000000000003</v>
      </c>
      <c r="BH69" s="165">
        <v>1076.4649999999999</v>
      </c>
      <c r="BI69" s="122">
        <v>39450</v>
      </c>
      <c r="BJ69" s="123">
        <v>6.7069999999999999</v>
      </c>
      <c r="BK69" s="165">
        <v>1204.7239999999999</v>
      </c>
      <c r="BL69" s="123">
        <v>0</v>
      </c>
      <c r="BM69" s="123">
        <v>0</v>
      </c>
      <c r="BN69" s="165">
        <v>1204.7239999999999</v>
      </c>
      <c r="BO69" s="123">
        <v>0</v>
      </c>
      <c r="BP69" s="154">
        <v>0</v>
      </c>
    </row>
    <row r="70" spans="1:68" ht="12" customHeight="1" x14ac:dyDescent="0.2">
      <c r="A70" s="114" t="s">
        <v>1478</v>
      </c>
      <c r="B70" s="115" t="s">
        <v>2321</v>
      </c>
      <c r="C70" s="115" t="s">
        <v>1479</v>
      </c>
      <c r="D70" s="115" t="s">
        <v>30</v>
      </c>
      <c r="E70" s="117">
        <v>170</v>
      </c>
      <c r="F70" s="117">
        <v>2.4667000000000001E-2</v>
      </c>
      <c r="G70" s="117">
        <v>2.4667000000000001E-2</v>
      </c>
      <c r="H70" s="117"/>
      <c r="I70" s="117">
        <v>0</v>
      </c>
      <c r="J70" s="117">
        <v>0</v>
      </c>
      <c r="K70" s="117"/>
      <c r="L70" s="117">
        <v>0</v>
      </c>
      <c r="M70" s="117">
        <v>0</v>
      </c>
      <c r="N70" s="117"/>
      <c r="O70" s="117">
        <v>0</v>
      </c>
      <c r="P70" s="117">
        <v>0</v>
      </c>
      <c r="Q70" s="117"/>
      <c r="R70" s="117">
        <v>0</v>
      </c>
      <c r="S70" s="117"/>
      <c r="T70" s="117"/>
      <c r="U70" s="117">
        <v>0</v>
      </c>
      <c r="V70" s="117"/>
      <c r="W70" s="117">
        <v>0</v>
      </c>
      <c r="X70" s="117"/>
      <c r="Y70" s="117">
        <v>0</v>
      </c>
      <c r="Z70" s="117"/>
      <c r="AA70" s="117">
        <v>0</v>
      </c>
      <c r="AB70" s="117"/>
      <c r="AC70" s="117">
        <v>0</v>
      </c>
      <c r="AD70" s="117"/>
      <c r="AE70" s="117">
        <v>0</v>
      </c>
      <c r="AF70" s="117"/>
      <c r="AG70" s="117"/>
      <c r="AH70" s="117"/>
      <c r="AI70" s="117">
        <v>0</v>
      </c>
      <c r="AJ70" s="117"/>
      <c r="AK70" s="117">
        <v>0</v>
      </c>
      <c r="AL70" s="117"/>
      <c r="AM70" s="117">
        <v>0</v>
      </c>
      <c r="AN70" s="117"/>
      <c r="AO70" s="117">
        <v>0</v>
      </c>
      <c r="AP70" s="117"/>
      <c r="AQ70" s="117">
        <v>0</v>
      </c>
      <c r="AR70" s="117"/>
      <c r="AS70" s="117">
        <v>0</v>
      </c>
      <c r="AT70" s="117"/>
      <c r="AU70" s="117">
        <v>0</v>
      </c>
      <c r="AV70" s="117"/>
      <c r="AW70" s="117">
        <v>0</v>
      </c>
      <c r="AX70" s="117"/>
      <c r="AY70" s="117"/>
      <c r="AZ70" s="117"/>
      <c r="BA70" s="117">
        <v>0</v>
      </c>
      <c r="BB70" s="117">
        <v>0</v>
      </c>
      <c r="BC70" s="117"/>
      <c r="BD70" s="117"/>
      <c r="BE70" s="117">
        <v>0</v>
      </c>
      <c r="BF70" s="117"/>
      <c r="BG70" s="117">
        <v>0</v>
      </c>
      <c r="BH70" s="117">
        <v>0</v>
      </c>
      <c r="BI70" s="117"/>
      <c r="BJ70" s="117">
        <v>0</v>
      </c>
      <c r="BK70" s="117">
        <v>0</v>
      </c>
      <c r="BL70" s="117">
        <v>0</v>
      </c>
      <c r="BM70" s="117">
        <v>0</v>
      </c>
      <c r="BN70" s="117">
        <v>0</v>
      </c>
      <c r="BO70" s="117">
        <v>0</v>
      </c>
      <c r="BP70" s="146">
        <v>0</v>
      </c>
    </row>
    <row r="71" spans="1:68" ht="12" customHeight="1" x14ac:dyDescent="0.2">
      <c r="A71" s="120" t="s">
        <v>101</v>
      </c>
      <c r="B71" s="121" t="s">
        <v>101</v>
      </c>
      <c r="C71" s="121" t="s">
        <v>102</v>
      </c>
      <c r="D71" s="121" t="s">
        <v>30</v>
      </c>
      <c r="E71" s="123">
        <v>170</v>
      </c>
      <c r="F71" s="123">
        <v>2.4667000000000001E-2</v>
      </c>
      <c r="G71" s="123">
        <v>2.4667000000000001E-2</v>
      </c>
      <c r="H71" s="123"/>
      <c r="I71" s="123">
        <v>0</v>
      </c>
      <c r="J71" s="123">
        <v>0</v>
      </c>
      <c r="K71" s="123"/>
      <c r="L71" s="123">
        <v>0</v>
      </c>
      <c r="M71" s="123">
        <v>0</v>
      </c>
      <c r="N71" s="123"/>
      <c r="O71" s="123">
        <v>0</v>
      </c>
      <c r="P71" s="123">
        <v>0</v>
      </c>
      <c r="Q71" s="123"/>
      <c r="R71" s="123">
        <v>0</v>
      </c>
      <c r="S71" s="123"/>
      <c r="T71" s="123"/>
      <c r="U71" s="123">
        <v>0</v>
      </c>
      <c r="V71" s="123"/>
      <c r="W71" s="123">
        <v>0</v>
      </c>
      <c r="X71" s="123"/>
      <c r="Y71" s="123">
        <v>0</v>
      </c>
      <c r="Z71" s="123"/>
      <c r="AA71" s="123">
        <v>0</v>
      </c>
      <c r="AB71" s="123"/>
      <c r="AC71" s="123">
        <v>0</v>
      </c>
      <c r="AD71" s="123"/>
      <c r="AE71" s="123">
        <v>0</v>
      </c>
      <c r="AF71" s="123"/>
      <c r="AG71" s="123"/>
      <c r="AH71" s="123"/>
      <c r="AI71" s="123">
        <v>0</v>
      </c>
      <c r="AJ71" s="123"/>
      <c r="AK71" s="123">
        <v>0</v>
      </c>
      <c r="AL71" s="123"/>
      <c r="AM71" s="123">
        <v>0</v>
      </c>
      <c r="AN71" s="123"/>
      <c r="AO71" s="123">
        <v>0</v>
      </c>
      <c r="AP71" s="123"/>
      <c r="AQ71" s="123">
        <v>0</v>
      </c>
      <c r="AR71" s="123"/>
      <c r="AS71" s="123">
        <v>0</v>
      </c>
      <c r="AT71" s="123"/>
      <c r="AU71" s="123">
        <v>0</v>
      </c>
      <c r="AV71" s="123"/>
      <c r="AW71" s="123">
        <v>0</v>
      </c>
      <c r="AX71" s="123"/>
      <c r="AY71" s="123"/>
      <c r="AZ71" s="123"/>
      <c r="BA71" s="123">
        <v>0</v>
      </c>
      <c r="BB71" s="123">
        <v>0</v>
      </c>
      <c r="BC71" s="123"/>
      <c r="BD71" s="123"/>
      <c r="BE71" s="123">
        <v>0</v>
      </c>
      <c r="BF71" s="123"/>
      <c r="BG71" s="123">
        <v>0</v>
      </c>
      <c r="BH71" s="123">
        <v>0</v>
      </c>
      <c r="BI71" s="123"/>
      <c r="BJ71" s="123">
        <v>0</v>
      </c>
      <c r="BK71" s="123">
        <v>0</v>
      </c>
      <c r="BL71" s="123">
        <v>0</v>
      </c>
      <c r="BM71" s="123">
        <v>0</v>
      </c>
      <c r="BN71" s="123">
        <v>0</v>
      </c>
      <c r="BO71" s="123">
        <v>0</v>
      </c>
      <c r="BP71" s="154">
        <v>0</v>
      </c>
    </row>
    <row r="72" spans="1:68" ht="12" customHeight="1" x14ac:dyDescent="0.2">
      <c r="A72" s="114" t="s">
        <v>105</v>
      </c>
      <c r="B72" s="115"/>
      <c r="C72" s="115" t="s">
        <v>106</v>
      </c>
      <c r="D72" s="115" t="s">
        <v>30</v>
      </c>
      <c r="E72" s="117">
        <v>170</v>
      </c>
      <c r="F72" s="117">
        <v>3.2724000000000003E-2</v>
      </c>
      <c r="G72" s="117">
        <v>3.2724000000000003E-2</v>
      </c>
      <c r="H72" s="117"/>
      <c r="I72" s="117">
        <v>0</v>
      </c>
      <c r="J72" s="117">
        <v>0</v>
      </c>
      <c r="K72" s="117"/>
      <c r="L72" s="117">
        <v>0</v>
      </c>
      <c r="M72" s="117">
        <v>0</v>
      </c>
      <c r="N72" s="117"/>
      <c r="O72" s="117">
        <v>0</v>
      </c>
      <c r="P72" s="117">
        <v>0</v>
      </c>
      <c r="Q72" s="117"/>
      <c r="R72" s="117">
        <v>0</v>
      </c>
      <c r="S72" s="117"/>
      <c r="T72" s="117"/>
      <c r="U72" s="117">
        <v>0</v>
      </c>
      <c r="V72" s="117"/>
      <c r="W72" s="117">
        <v>0</v>
      </c>
      <c r="X72" s="117"/>
      <c r="Y72" s="117">
        <v>0</v>
      </c>
      <c r="Z72" s="117"/>
      <c r="AA72" s="117">
        <v>0</v>
      </c>
      <c r="AB72" s="117"/>
      <c r="AC72" s="117">
        <v>0</v>
      </c>
      <c r="AD72" s="117"/>
      <c r="AE72" s="117">
        <v>0</v>
      </c>
      <c r="AF72" s="117"/>
      <c r="AG72" s="117"/>
      <c r="AH72" s="117"/>
      <c r="AI72" s="117">
        <v>0</v>
      </c>
      <c r="AJ72" s="117"/>
      <c r="AK72" s="117">
        <v>0</v>
      </c>
      <c r="AL72" s="117"/>
      <c r="AM72" s="117">
        <v>0</v>
      </c>
      <c r="AN72" s="117"/>
      <c r="AO72" s="117">
        <v>0</v>
      </c>
      <c r="AP72" s="117"/>
      <c r="AQ72" s="117">
        <v>0</v>
      </c>
      <c r="AR72" s="117"/>
      <c r="AS72" s="117">
        <v>0</v>
      </c>
      <c r="AT72" s="117"/>
      <c r="AU72" s="117">
        <v>0</v>
      </c>
      <c r="AV72" s="117"/>
      <c r="AW72" s="117">
        <v>0</v>
      </c>
      <c r="AX72" s="117"/>
      <c r="AY72" s="117"/>
      <c r="AZ72" s="117"/>
      <c r="BA72" s="117">
        <v>0</v>
      </c>
      <c r="BB72" s="117">
        <v>0</v>
      </c>
      <c r="BC72" s="117"/>
      <c r="BD72" s="117"/>
      <c r="BE72" s="117">
        <v>0</v>
      </c>
      <c r="BF72" s="117"/>
      <c r="BG72" s="117">
        <v>0</v>
      </c>
      <c r="BH72" s="117">
        <v>0</v>
      </c>
      <c r="BI72" s="117"/>
      <c r="BJ72" s="117">
        <v>0</v>
      </c>
      <c r="BK72" s="117">
        <v>0</v>
      </c>
      <c r="BL72" s="117">
        <v>0</v>
      </c>
      <c r="BM72" s="117">
        <v>0</v>
      </c>
      <c r="BN72" s="117">
        <v>0</v>
      </c>
      <c r="BO72" s="117">
        <v>0</v>
      </c>
      <c r="BP72" s="146">
        <v>0</v>
      </c>
    </row>
    <row r="73" spans="1:68" ht="12" customHeight="1" x14ac:dyDescent="0.2">
      <c r="A73" s="120" t="s">
        <v>1484</v>
      </c>
      <c r="B73" s="121" t="s">
        <v>2322</v>
      </c>
      <c r="C73" s="121" t="s">
        <v>1485</v>
      </c>
      <c r="D73" s="121" t="s">
        <v>30</v>
      </c>
      <c r="E73" s="123">
        <v>200</v>
      </c>
      <c r="F73" s="123">
        <v>2.9020000000000001E-2</v>
      </c>
      <c r="G73" s="123">
        <v>2.9020000000000001E-2</v>
      </c>
      <c r="H73" s="123"/>
      <c r="I73" s="123">
        <v>0</v>
      </c>
      <c r="J73" s="123">
        <v>0</v>
      </c>
      <c r="K73" s="123"/>
      <c r="L73" s="123">
        <v>0</v>
      </c>
      <c r="M73" s="123">
        <v>0</v>
      </c>
      <c r="N73" s="123"/>
      <c r="O73" s="123">
        <v>0</v>
      </c>
      <c r="P73" s="123">
        <v>0</v>
      </c>
      <c r="Q73" s="123"/>
      <c r="R73" s="123">
        <v>0</v>
      </c>
      <c r="S73" s="123"/>
      <c r="T73" s="123"/>
      <c r="U73" s="123">
        <v>0</v>
      </c>
      <c r="V73" s="123"/>
      <c r="W73" s="123">
        <v>0</v>
      </c>
      <c r="X73" s="123"/>
      <c r="Y73" s="123">
        <v>0</v>
      </c>
      <c r="Z73" s="123"/>
      <c r="AA73" s="123">
        <v>0</v>
      </c>
      <c r="AB73" s="123"/>
      <c r="AC73" s="123">
        <v>0</v>
      </c>
      <c r="AD73" s="123"/>
      <c r="AE73" s="123">
        <v>0</v>
      </c>
      <c r="AF73" s="123"/>
      <c r="AG73" s="123"/>
      <c r="AH73" s="123"/>
      <c r="AI73" s="123">
        <v>0</v>
      </c>
      <c r="AJ73" s="123"/>
      <c r="AK73" s="123">
        <v>0</v>
      </c>
      <c r="AL73" s="123"/>
      <c r="AM73" s="123">
        <v>0</v>
      </c>
      <c r="AN73" s="123"/>
      <c r="AO73" s="123">
        <v>0</v>
      </c>
      <c r="AP73" s="123"/>
      <c r="AQ73" s="123">
        <v>0</v>
      </c>
      <c r="AR73" s="123"/>
      <c r="AS73" s="123">
        <v>0</v>
      </c>
      <c r="AT73" s="123"/>
      <c r="AU73" s="123">
        <v>0</v>
      </c>
      <c r="AV73" s="123"/>
      <c r="AW73" s="123">
        <v>0</v>
      </c>
      <c r="AX73" s="123"/>
      <c r="AY73" s="123"/>
      <c r="AZ73" s="123"/>
      <c r="BA73" s="123">
        <v>0</v>
      </c>
      <c r="BB73" s="123">
        <v>0</v>
      </c>
      <c r="BC73" s="123"/>
      <c r="BD73" s="123"/>
      <c r="BE73" s="123">
        <v>0</v>
      </c>
      <c r="BF73" s="123"/>
      <c r="BG73" s="123">
        <v>0</v>
      </c>
      <c r="BH73" s="123">
        <v>0</v>
      </c>
      <c r="BI73" s="123"/>
      <c r="BJ73" s="123">
        <v>0</v>
      </c>
      <c r="BK73" s="123">
        <v>0</v>
      </c>
      <c r="BL73" s="123">
        <v>0</v>
      </c>
      <c r="BM73" s="123">
        <v>0</v>
      </c>
      <c r="BN73" s="123">
        <v>0</v>
      </c>
      <c r="BO73" s="123">
        <v>0</v>
      </c>
      <c r="BP73" s="154">
        <v>0</v>
      </c>
    </row>
    <row r="74" spans="1:68" ht="12" customHeight="1" x14ac:dyDescent="0.2">
      <c r="A74" s="114" t="s">
        <v>109</v>
      </c>
      <c r="B74" s="115" t="s">
        <v>109</v>
      </c>
      <c r="C74" s="115" t="s">
        <v>110</v>
      </c>
      <c r="D74" s="115" t="s">
        <v>30</v>
      </c>
      <c r="E74" s="117">
        <v>280</v>
      </c>
      <c r="F74" s="117">
        <v>3.8856000000000002E-2</v>
      </c>
      <c r="G74" s="117">
        <v>3.8856000000000002E-2</v>
      </c>
      <c r="H74" s="117"/>
      <c r="I74" s="117">
        <v>0</v>
      </c>
      <c r="J74" s="117">
        <v>0</v>
      </c>
      <c r="K74" s="117"/>
      <c r="L74" s="117">
        <v>0</v>
      </c>
      <c r="M74" s="117">
        <v>0</v>
      </c>
      <c r="N74" s="117"/>
      <c r="O74" s="117">
        <v>0</v>
      </c>
      <c r="P74" s="117">
        <v>0</v>
      </c>
      <c r="Q74" s="117"/>
      <c r="R74" s="117">
        <v>0</v>
      </c>
      <c r="S74" s="117"/>
      <c r="T74" s="117"/>
      <c r="U74" s="117">
        <v>0</v>
      </c>
      <c r="V74" s="117"/>
      <c r="W74" s="117">
        <v>0</v>
      </c>
      <c r="X74" s="117"/>
      <c r="Y74" s="117">
        <v>0</v>
      </c>
      <c r="Z74" s="117"/>
      <c r="AA74" s="117">
        <v>0</v>
      </c>
      <c r="AB74" s="117"/>
      <c r="AC74" s="117">
        <v>0</v>
      </c>
      <c r="AD74" s="117"/>
      <c r="AE74" s="117">
        <v>0</v>
      </c>
      <c r="AF74" s="117"/>
      <c r="AG74" s="117"/>
      <c r="AH74" s="117"/>
      <c r="AI74" s="117">
        <v>0</v>
      </c>
      <c r="AJ74" s="117"/>
      <c r="AK74" s="117">
        <v>0</v>
      </c>
      <c r="AL74" s="117"/>
      <c r="AM74" s="117">
        <v>0</v>
      </c>
      <c r="AN74" s="117"/>
      <c r="AO74" s="117">
        <v>0</v>
      </c>
      <c r="AP74" s="117"/>
      <c r="AQ74" s="117">
        <v>0</v>
      </c>
      <c r="AR74" s="117"/>
      <c r="AS74" s="117">
        <v>0</v>
      </c>
      <c r="AT74" s="117"/>
      <c r="AU74" s="117">
        <v>0</v>
      </c>
      <c r="AV74" s="117"/>
      <c r="AW74" s="117">
        <v>0</v>
      </c>
      <c r="AX74" s="117"/>
      <c r="AY74" s="117"/>
      <c r="AZ74" s="117"/>
      <c r="BA74" s="117">
        <v>0</v>
      </c>
      <c r="BB74" s="117">
        <v>0</v>
      </c>
      <c r="BC74" s="117"/>
      <c r="BD74" s="117"/>
      <c r="BE74" s="117">
        <v>0</v>
      </c>
      <c r="BF74" s="117"/>
      <c r="BG74" s="117">
        <v>0</v>
      </c>
      <c r="BH74" s="117">
        <v>0</v>
      </c>
      <c r="BI74" s="117"/>
      <c r="BJ74" s="117">
        <v>0</v>
      </c>
      <c r="BK74" s="117">
        <v>0</v>
      </c>
      <c r="BL74" s="117">
        <v>0</v>
      </c>
      <c r="BM74" s="117">
        <v>0</v>
      </c>
      <c r="BN74" s="117">
        <v>0</v>
      </c>
      <c r="BO74" s="117">
        <v>0</v>
      </c>
      <c r="BP74" s="146">
        <v>0</v>
      </c>
    </row>
    <row r="75" spans="1:68" ht="12" customHeight="1" x14ac:dyDescent="0.2">
      <c r="A75" s="120" t="s">
        <v>111</v>
      </c>
      <c r="B75" s="121" t="s">
        <v>111</v>
      </c>
      <c r="C75" s="121" t="s">
        <v>112</v>
      </c>
      <c r="D75" s="121" t="s">
        <v>30</v>
      </c>
      <c r="E75" s="123">
        <v>180</v>
      </c>
      <c r="F75" s="123">
        <v>2.911E-2</v>
      </c>
      <c r="G75" s="123">
        <v>2.911E-2</v>
      </c>
      <c r="H75" s="123"/>
      <c r="I75" s="123">
        <v>0</v>
      </c>
      <c r="J75" s="123">
        <v>0</v>
      </c>
      <c r="K75" s="123"/>
      <c r="L75" s="123">
        <v>0</v>
      </c>
      <c r="M75" s="123">
        <v>0</v>
      </c>
      <c r="N75" s="123"/>
      <c r="O75" s="123">
        <v>0</v>
      </c>
      <c r="P75" s="123">
        <v>0</v>
      </c>
      <c r="Q75" s="123"/>
      <c r="R75" s="123">
        <v>0</v>
      </c>
      <c r="S75" s="123"/>
      <c r="T75" s="123"/>
      <c r="U75" s="123">
        <v>0</v>
      </c>
      <c r="V75" s="123"/>
      <c r="W75" s="123">
        <v>0</v>
      </c>
      <c r="X75" s="123"/>
      <c r="Y75" s="123">
        <v>0</v>
      </c>
      <c r="Z75" s="123"/>
      <c r="AA75" s="123">
        <v>0</v>
      </c>
      <c r="AB75" s="123"/>
      <c r="AC75" s="123">
        <v>0</v>
      </c>
      <c r="AD75" s="123"/>
      <c r="AE75" s="123">
        <v>0</v>
      </c>
      <c r="AF75" s="123"/>
      <c r="AG75" s="123"/>
      <c r="AH75" s="123"/>
      <c r="AI75" s="123">
        <v>0</v>
      </c>
      <c r="AJ75" s="123"/>
      <c r="AK75" s="123">
        <v>0</v>
      </c>
      <c r="AL75" s="123"/>
      <c r="AM75" s="123">
        <v>0</v>
      </c>
      <c r="AN75" s="123"/>
      <c r="AO75" s="123">
        <v>0</v>
      </c>
      <c r="AP75" s="123"/>
      <c r="AQ75" s="123">
        <v>0</v>
      </c>
      <c r="AR75" s="123"/>
      <c r="AS75" s="123">
        <v>0</v>
      </c>
      <c r="AT75" s="123"/>
      <c r="AU75" s="123">
        <v>0</v>
      </c>
      <c r="AV75" s="123"/>
      <c r="AW75" s="123">
        <v>0</v>
      </c>
      <c r="AX75" s="123"/>
      <c r="AY75" s="123"/>
      <c r="AZ75" s="123"/>
      <c r="BA75" s="123">
        <v>0</v>
      </c>
      <c r="BB75" s="123">
        <v>0</v>
      </c>
      <c r="BC75" s="123"/>
      <c r="BD75" s="123"/>
      <c r="BE75" s="123">
        <v>0</v>
      </c>
      <c r="BF75" s="123"/>
      <c r="BG75" s="123">
        <v>0</v>
      </c>
      <c r="BH75" s="123">
        <v>0</v>
      </c>
      <c r="BI75" s="123"/>
      <c r="BJ75" s="123">
        <v>0</v>
      </c>
      <c r="BK75" s="123">
        <v>0</v>
      </c>
      <c r="BL75" s="123">
        <v>0</v>
      </c>
      <c r="BM75" s="123">
        <v>0</v>
      </c>
      <c r="BN75" s="123">
        <v>0</v>
      </c>
      <c r="BO75" s="123">
        <v>0</v>
      </c>
      <c r="BP75" s="154">
        <v>0</v>
      </c>
    </row>
    <row r="76" spans="1:68" ht="12" customHeight="1" x14ac:dyDescent="0.2">
      <c r="A76" s="114" t="s">
        <v>193</v>
      </c>
      <c r="B76" s="115" t="s">
        <v>2323</v>
      </c>
      <c r="C76" s="115" t="s">
        <v>1483</v>
      </c>
      <c r="D76" s="115" t="s">
        <v>30</v>
      </c>
      <c r="E76" s="117">
        <v>170</v>
      </c>
      <c r="F76" s="117">
        <v>2.4667000000000001E-2</v>
      </c>
      <c r="G76" s="117">
        <v>2.4667000000000001E-2</v>
      </c>
      <c r="H76" s="117"/>
      <c r="I76" s="117">
        <v>0</v>
      </c>
      <c r="J76" s="117">
        <v>0</v>
      </c>
      <c r="K76" s="117"/>
      <c r="L76" s="117">
        <v>0</v>
      </c>
      <c r="M76" s="117">
        <v>0</v>
      </c>
      <c r="N76" s="117"/>
      <c r="O76" s="117">
        <v>0</v>
      </c>
      <c r="P76" s="117">
        <v>0</v>
      </c>
      <c r="Q76" s="117"/>
      <c r="R76" s="117">
        <v>0</v>
      </c>
      <c r="S76" s="117"/>
      <c r="T76" s="117"/>
      <c r="U76" s="117">
        <v>0</v>
      </c>
      <c r="V76" s="117"/>
      <c r="W76" s="117">
        <v>0</v>
      </c>
      <c r="X76" s="117"/>
      <c r="Y76" s="117">
        <v>0</v>
      </c>
      <c r="Z76" s="117"/>
      <c r="AA76" s="117">
        <v>0</v>
      </c>
      <c r="AB76" s="117"/>
      <c r="AC76" s="117">
        <v>0</v>
      </c>
      <c r="AD76" s="117"/>
      <c r="AE76" s="117">
        <v>0</v>
      </c>
      <c r="AF76" s="117"/>
      <c r="AG76" s="117"/>
      <c r="AH76" s="117"/>
      <c r="AI76" s="117">
        <v>0</v>
      </c>
      <c r="AJ76" s="117"/>
      <c r="AK76" s="117">
        <v>0</v>
      </c>
      <c r="AL76" s="117"/>
      <c r="AM76" s="117">
        <v>0</v>
      </c>
      <c r="AN76" s="117"/>
      <c r="AO76" s="117">
        <v>0</v>
      </c>
      <c r="AP76" s="117"/>
      <c r="AQ76" s="117">
        <v>0</v>
      </c>
      <c r="AR76" s="117"/>
      <c r="AS76" s="117">
        <v>0</v>
      </c>
      <c r="AT76" s="117"/>
      <c r="AU76" s="117">
        <v>0</v>
      </c>
      <c r="AV76" s="117"/>
      <c r="AW76" s="117">
        <v>0</v>
      </c>
      <c r="AX76" s="117"/>
      <c r="AY76" s="117"/>
      <c r="AZ76" s="117"/>
      <c r="BA76" s="117">
        <v>0</v>
      </c>
      <c r="BB76" s="117">
        <v>0</v>
      </c>
      <c r="BC76" s="117"/>
      <c r="BD76" s="117"/>
      <c r="BE76" s="117">
        <v>0</v>
      </c>
      <c r="BF76" s="117"/>
      <c r="BG76" s="117">
        <v>0</v>
      </c>
      <c r="BH76" s="117">
        <v>0</v>
      </c>
      <c r="BI76" s="117"/>
      <c r="BJ76" s="117">
        <v>0</v>
      </c>
      <c r="BK76" s="117">
        <v>0</v>
      </c>
      <c r="BL76" s="117">
        <v>0</v>
      </c>
      <c r="BM76" s="117">
        <v>0</v>
      </c>
      <c r="BN76" s="117">
        <v>0</v>
      </c>
      <c r="BO76" s="117">
        <v>0</v>
      </c>
      <c r="BP76" s="146">
        <v>0</v>
      </c>
    </row>
    <row r="77" spans="1:68" ht="12" customHeight="1" x14ac:dyDescent="0.2">
      <c r="A77" s="133"/>
      <c r="B77" s="111"/>
      <c r="C77" s="111" t="s">
        <v>2324</v>
      </c>
      <c r="D77" s="111"/>
      <c r="E77" s="126"/>
      <c r="F77" s="126"/>
      <c r="G77" s="126"/>
      <c r="H77" s="149">
        <v>4200</v>
      </c>
      <c r="I77" s="126">
        <v>0.71399999999999997</v>
      </c>
      <c r="J77" s="126">
        <v>128.26</v>
      </c>
      <c r="K77" s="126"/>
      <c r="L77" s="126">
        <v>0</v>
      </c>
      <c r="M77" s="126">
        <v>0</v>
      </c>
      <c r="N77" s="149">
        <v>35250</v>
      </c>
      <c r="O77" s="126">
        <v>5.9930000000000003</v>
      </c>
      <c r="P77" s="166">
        <v>1076.4649999999999</v>
      </c>
      <c r="Q77" s="149">
        <v>39450</v>
      </c>
      <c r="R77" s="126">
        <v>6.7069999999999999</v>
      </c>
      <c r="S77" s="166">
        <v>1204.7239999999999</v>
      </c>
      <c r="T77" s="126"/>
      <c r="U77" s="126">
        <v>0</v>
      </c>
      <c r="V77" s="126"/>
      <c r="W77" s="126">
        <v>0</v>
      </c>
      <c r="X77" s="126"/>
      <c r="Y77" s="126">
        <v>0</v>
      </c>
      <c r="Z77" s="126"/>
      <c r="AA77" s="126">
        <v>0</v>
      </c>
      <c r="AB77" s="126"/>
      <c r="AC77" s="126">
        <v>0</v>
      </c>
      <c r="AD77" s="126"/>
      <c r="AE77" s="126">
        <v>0</v>
      </c>
      <c r="AF77" s="126"/>
      <c r="AG77" s="126"/>
      <c r="AH77" s="126"/>
      <c r="AI77" s="126">
        <v>0</v>
      </c>
      <c r="AJ77" s="126"/>
      <c r="AK77" s="126">
        <v>0</v>
      </c>
      <c r="AL77" s="126"/>
      <c r="AM77" s="126">
        <v>0</v>
      </c>
      <c r="AN77" s="126"/>
      <c r="AO77" s="126">
        <v>0</v>
      </c>
      <c r="AP77" s="126"/>
      <c r="AQ77" s="126">
        <v>0</v>
      </c>
      <c r="AR77" s="126"/>
      <c r="AS77" s="126">
        <v>0</v>
      </c>
      <c r="AT77" s="126"/>
      <c r="AU77" s="126">
        <v>0</v>
      </c>
      <c r="AV77" s="126"/>
      <c r="AW77" s="126">
        <v>0</v>
      </c>
      <c r="AX77" s="126"/>
      <c r="AY77" s="126"/>
      <c r="AZ77" s="149">
        <v>4200</v>
      </c>
      <c r="BA77" s="126">
        <v>0.71399999999999997</v>
      </c>
      <c r="BB77" s="126">
        <v>128.26</v>
      </c>
      <c r="BC77" s="126"/>
      <c r="BD77" s="126"/>
      <c r="BE77" s="126">
        <v>0</v>
      </c>
      <c r="BF77" s="149">
        <v>35250</v>
      </c>
      <c r="BG77" s="126">
        <v>5.9930000000000003</v>
      </c>
      <c r="BH77" s="166">
        <v>1076.4649999999999</v>
      </c>
      <c r="BI77" s="149">
        <v>39450</v>
      </c>
      <c r="BJ77" s="126">
        <v>6.7069999999999999</v>
      </c>
      <c r="BK77" s="166">
        <v>1204.7239999999999</v>
      </c>
      <c r="BL77" s="126">
        <v>0</v>
      </c>
      <c r="BM77" s="126">
        <v>0</v>
      </c>
      <c r="BN77" s="166">
        <v>1204.7239999999999</v>
      </c>
      <c r="BO77" s="126">
        <v>0</v>
      </c>
      <c r="BP77" s="150">
        <v>0</v>
      </c>
    </row>
    <row r="78" spans="1:68" ht="12" customHeight="1" x14ac:dyDescent="0.2">
      <c r="A78" s="136"/>
      <c r="B78" s="105"/>
      <c r="C78" s="105" t="s">
        <v>77</v>
      </c>
      <c r="D78" s="105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48"/>
    </row>
    <row r="79" spans="1:68" ht="12" customHeight="1" x14ac:dyDescent="0.2">
      <c r="A79" s="120" t="s">
        <v>191</v>
      </c>
      <c r="B79" s="121" t="s">
        <v>2325</v>
      </c>
      <c r="C79" s="121" t="s">
        <v>1486</v>
      </c>
      <c r="D79" s="121" t="s">
        <v>77</v>
      </c>
      <c r="E79" s="123">
        <v>170</v>
      </c>
      <c r="F79" s="123">
        <v>2.4667000000000001E-2</v>
      </c>
      <c r="G79" s="123">
        <v>2.4667000000000001E-2</v>
      </c>
      <c r="H79" s="123"/>
      <c r="I79" s="123">
        <v>0</v>
      </c>
      <c r="J79" s="123">
        <v>0</v>
      </c>
      <c r="K79" s="123"/>
      <c r="L79" s="123">
        <v>0</v>
      </c>
      <c r="M79" s="123">
        <v>0</v>
      </c>
      <c r="N79" s="123"/>
      <c r="O79" s="123">
        <v>0</v>
      </c>
      <c r="P79" s="123">
        <v>0</v>
      </c>
      <c r="Q79" s="123"/>
      <c r="R79" s="123">
        <v>0</v>
      </c>
      <c r="S79" s="123"/>
      <c r="T79" s="123"/>
      <c r="U79" s="123">
        <v>0</v>
      </c>
      <c r="V79" s="123"/>
      <c r="W79" s="123">
        <v>0</v>
      </c>
      <c r="X79" s="123"/>
      <c r="Y79" s="123">
        <v>0</v>
      </c>
      <c r="Z79" s="123"/>
      <c r="AA79" s="123">
        <v>0</v>
      </c>
      <c r="AB79" s="123"/>
      <c r="AC79" s="123">
        <v>0</v>
      </c>
      <c r="AD79" s="123"/>
      <c r="AE79" s="123">
        <v>0</v>
      </c>
      <c r="AF79" s="123"/>
      <c r="AG79" s="123"/>
      <c r="AH79" s="123"/>
      <c r="AI79" s="123">
        <v>0</v>
      </c>
      <c r="AJ79" s="123"/>
      <c r="AK79" s="123">
        <v>0</v>
      </c>
      <c r="AL79" s="123"/>
      <c r="AM79" s="123">
        <v>0</v>
      </c>
      <c r="AN79" s="123"/>
      <c r="AO79" s="123">
        <v>0</v>
      </c>
      <c r="AP79" s="123"/>
      <c r="AQ79" s="123">
        <v>0</v>
      </c>
      <c r="AR79" s="123"/>
      <c r="AS79" s="123">
        <v>0</v>
      </c>
      <c r="AT79" s="123"/>
      <c r="AU79" s="123">
        <v>0</v>
      </c>
      <c r="AV79" s="123"/>
      <c r="AW79" s="123">
        <v>0</v>
      </c>
      <c r="AX79" s="123"/>
      <c r="AY79" s="123"/>
      <c r="AZ79" s="123"/>
      <c r="BA79" s="123">
        <v>0</v>
      </c>
      <c r="BB79" s="123">
        <v>0</v>
      </c>
      <c r="BC79" s="123"/>
      <c r="BD79" s="123"/>
      <c r="BE79" s="123">
        <v>0</v>
      </c>
      <c r="BF79" s="123"/>
      <c r="BG79" s="123">
        <v>0</v>
      </c>
      <c r="BH79" s="123">
        <v>0</v>
      </c>
      <c r="BI79" s="123"/>
      <c r="BJ79" s="123">
        <v>0</v>
      </c>
      <c r="BK79" s="123">
        <v>0</v>
      </c>
      <c r="BL79" s="123">
        <v>0</v>
      </c>
      <c r="BM79" s="123">
        <v>0</v>
      </c>
      <c r="BN79" s="123">
        <v>0</v>
      </c>
      <c r="BO79" s="123">
        <v>0</v>
      </c>
      <c r="BP79" s="154">
        <v>0</v>
      </c>
    </row>
    <row r="80" spans="1:68" ht="12" customHeight="1" x14ac:dyDescent="0.2">
      <c r="A80" s="114" t="s">
        <v>195</v>
      </c>
      <c r="B80" s="115" t="s">
        <v>195</v>
      </c>
      <c r="C80" s="115" t="s">
        <v>196</v>
      </c>
      <c r="D80" s="115" t="s">
        <v>77</v>
      </c>
      <c r="E80" s="117">
        <v>170</v>
      </c>
      <c r="F80" s="117">
        <v>2.7089999999999999E-2</v>
      </c>
      <c r="G80" s="117">
        <v>2.7089999999999999E-2</v>
      </c>
      <c r="H80" s="116">
        <v>65940</v>
      </c>
      <c r="I80" s="117">
        <v>11.21</v>
      </c>
      <c r="J80" s="167">
        <v>1786.3150000000001</v>
      </c>
      <c r="K80" s="117"/>
      <c r="L80" s="117">
        <v>0</v>
      </c>
      <c r="M80" s="117">
        <v>0</v>
      </c>
      <c r="N80" s="117"/>
      <c r="O80" s="117">
        <v>0</v>
      </c>
      <c r="P80" s="117">
        <v>0</v>
      </c>
      <c r="Q80" s="116">
        <v>65940</v>
      </c>
      <c r="R80" s="117">
        <v>11.21</v>
      </c>
      <c r="S80" s="167">
        <v>1786.3150000000001</v>
      </c>
      <c r="T80" s="117"/>
      <c r="U80" s="117">
        <v>0</v>
      </c>
      <c r="V80" s="117"/>
      <c r="W80" s="117">
        <v>0</v>
      </c>
      <c r="X80" s="116">
        <v>7560</v>
      </c>
      <c r="Y80" s="117">
        <v>1.2849999999999999</v>
      </c>
      <c r="Z80" s="117"/>
      <c r="AA80" s="117">
        <v>0</v>
      </c>
      <c r="AB80" s="117"/>
      <c r="AC80" s="117">
        <v>0</v>
      </c>
      <c r="AD80" s="116">
        <v>7560</v>
      </c>
      <c r="AE80" s="117">
        <v>1.2849999999999999</v>
      </c>
      <c r="AF80" s="117">
        <v>204.8</v>
      </c>
      <c r="AG80" s="117">
        <v>204.8</v>
      </c>
      <c r="AH80" s="117"/>
      <c r="AI80" s="117">
        <v>0</v>
      </c>
      <c r="AJ80" s="117"/>
      <c r="AK80" s="117">
        <v>0</v>
      </c>
      <c r="AL80" s="117"/>
      <c r="AM80" s="117">
        <v>0</v>
      </c>
      <c r="AN80" s="117"/>
      <c r="AO80" s="117">
        <v>0</v>
      </c>
      <c r="AP80" s="117"/>
      <c r="AQ80" s="117">
        <v>0</v>
      </c>
      <c r="AR80" s="117"/>
      <c r="AS80" s="117">
        <v>0</v>
      </c>
      <c r="AT80" s="117"/>
      <c r="AU80" s="117">
        <v>0</v>
      </c>
      <c r="AV80" s="117"/>
      <c r="AW80" s="117">
        <v>0</v>
      </c>
      <c r="AX80" s="117"/>
      <c r="AY80" s="117"/>
      <c r="AZ80" s="116">
        <v>73500</v>
      </c>
      <c r="BA80" s="117">
        <v>12.494999999999999</v>
      </c>
      <c r="BB80" s="167">
        <v>1991.115</v>
      </c>
      <c r="BC80" s="117"/>
      <c r="BD80" s="117"/>
      <c r="BE80" s="117">
        <v>0</v>
      </c>
      <c r="BF80" s="117"/>
      <c r="BG80" s="117">
        <v>0</v>
      </c>
      <c r="BH80" s="117">
        <v>0</v>
      </c>
      <c r="BI80" s="116">
        <v>73500</v>
      </c>
      <c r="BJ80" s="117">
        <v>12.494999999999999</v>
      </c>
      <c r="BK80" s="167">
        <v>1991.115</v>
      </c>
      <c r="BL80" s="117">
        <v>0</v>
      </c>
      <c r="BM80" s="117">
        <v>0</v>
      </c>
      <c r="BN80" s="167">
        <v>1786.3150000000001</v>
      </c>
      <c r="BO80" s="116">
        <v>7560</v>
      </c>
      <c r="BP80" s="146">
        <v>1.2849999999999999</v>
      </c>
    </row>
    <row r="81" spans="1:68" ht="12" customHeight="1" x14ac:dyDescent="0.2">
      <c r="A81" s="120" t="s">
        <v>1487</v>
      </c>
      <c r="B81" s="121" t="s">
        <v>2326</v>
      </c>
      <c r="C81" s="121" t="s">
        <v>1488</v>
      </c>
      <c r="D81" s="121" t="s">
        <v>77</v>
      </c>
      <c r="E81" s="123">
        <v>200</v>
      </c>
      <c r="F81" s="123">
        <v>2.9020000000000001E-2</v>
      </c>
      <c r="G81" s="123">
        <v>2.9020000000000001E-2</v>
      </c>
      <c r="H81" s="123"/>
      <c r="I81" s="123">
        <v>0</v>
      </c>
      <c r="J81" s="123">
        <v>0</v>
      </c>
      <c r="K81" s="123"/>
      <c r="L81" s="123">
        <v>0</v>
      </c>
      <c r="M81" s="123">
        <v>0</v>
      </c>
      <c r="N81" s="123"/>
      <c r="O81" s="123">
        <v>0</v>
      </c>
      <c r="P81" s="123">
        <v>0</v>
      </c>
      <c r="Q81" s="123"/>
      <c r="R81" s="123">
        <v>0</v>
      </c>
      <c r="S81" s="123"/>
      <c r="T81" s="123"/>
      <c r="U81" s="123">
        <v>0</v>
      </c>
      <c r="V81" s="123"/>
      <c r="W81" s="123">
        <v>0</v>
      </c>
      <c r="X81" s="123"/>
      <c r="Y81" s="123">
        <v>0</v>
      </c>
      <c r="Z81" s="123"/>
      <c r="AA81" s="123">
        <v>0</v>
      </c>
      <c r="AB81" s="123"/>
      <c r="AC81" s="123">
        <v>0</v>
      </c>
      <c r="AD81" s="123"/>
      <c r="AE81" s="123">
        <v>0</v>
      </c>
      <c r="AF81" s="123"/>
      <c r="AG81" s="123"/>
      <c r="AH81" s="123"/>
      <c r="AI81" s="123">
        <v>0</v>
      </c>
      <c r="AJ81" s="123"/>
      <c r="AK81" s="123">
        <v>0</v>
      </c>
      <c r="AL81" s="123"/>
      <c r="AM81" s="123">
        <v>0</v>
      </c>
      <c r="AN81" s="123"/>
      <c r="AO81" s="123">
        <v>0</v>
      </c>
      <c r="AP81" s="123"/>
      <c r="AQ81" s="123">
        <v>0</v>
      </c>
      <c r="AR81" s="123"/>
      <c r="AS81" s="123">
        <v>0</v>
      </c>
      <c r="AT81" s="123"/>
      <c r="AU81" s="123">
        <v>0</v>
      </c>
      <c r="AV81" s="123"/>
      <c r="AW81" s="123">
        <v>0</v>
      </c>
      <c r="AX81" s="123"/>
      <c r="AY81" s="123"/>
      <c r="AZ81" s="123"/>
      <c r="BA81" s="123">
        <v>0</v>
      </c>
      <c r="BB81" s="123">
        <v>0</v>
      </c>
      <c r="BC81" s="123"/>
      <c r="BD81" s="123"/>
      <c r="BE81" s="123">
        <v>0</v>
      </c>
      <c r="BF81" s="123"/>
      <c r="BG81" s="123">
        <v>0</v>
      </c>
      <c r="BH81" s="123">
        <v>0</v>
      </c>
      <c r="BI81" s="123"/>
      <c r="BJ81" s="123">
        <v>0</v>
      </c>
      <c r="BK81" s="123">
        <v>0</v>
      </c>
      <c r="BL81" s="123">
        <v>0</v>
      </c>
      <c r="BM81" s="123">
        <v>0</v>
      </c>
      <c r="BN81" s="123">
        <v>0</v>
      </c>
      <c r="BO81" s="123">
        <v>0</v>
      </c>
      <c r="BP81" s="154">
        <v>0</v>
      </c>
    </row>
    <row r="82" spans="1:68" ht="12" customHeight="1" x14ac:dyDescent="0.2">
      <c r="A82" s="114" t="s">
        <v>199</v>
      </c>
      <c r="B82" s="115" t="s">
        <v>199</v>
      </c>
      <c r="C82" s="115" t="s">
        <v>200</v>
      </c>
      <c r="D82" s="115" t="s">
        <v>77</v>
      </c>
      <c r="E82" s="117">
        <v>280</v>
      </c>
      <c r="F82" s="117">
        <v>3.6504000000000002E-2</v>
      </c>
      <c r="G82" s="117">
        <v>3.6504000000000002E-2</v>
      </c>
      <c r="H82" s="117"/>
      <c r="I82" s="117">
        <v>0</v>
      </c>
      <c r="J82" s="117">
        <v>0</v>
      </c>
      <c r="K82" s="117"/>
      <c r="L82" s="117">
        <v>0</v>
      </c>
      <c r="M82" s="117">
        <v>0</v>
      </c>
      <c r="N82" s="117"/>
      <c r="O82" s="117">
        <v>0</v>
      </c>
      <c r="P82" s="117">
        <v>0</v>
      </c>
      <c r="Q82" s="117"/>
      <c r="R82" s="117">
        <v>0</v>
      </c>
      <c r="S82" s="117"/>
      <c r="T82" s="117"/>
      <c r="U82" s="117">
        <v>0</v>
      </c>
      <c r="V82" s="117"/>
      <c r="W82" s="117">
        <v>0</v>
      </c>
      <c r="X82" s="117"/>
      <c r="Y82" s="117">
        <v>0</v>
      </c>
      <c r="Z82" s="117"/>
      <c r="AA82" s="117">
        <v>0</v>
      </c>
      <c r="AB82" s="117"/>
      <c r="AC82" s="117">
        <v>0</v>
      </c>
      <c r="AD82" s="117"/>
      <c r="AE82" s="117">
        <v>0</v>
      </c>
      <c r="AF82" s="117"/>
      <c r="AG82" s="117"/>
      <c r="AH82" s="117"/>
      <c r="AI82" s="117">
        <v>0</v>
      </c>
      <c r="AJ82" s="117"/>
      <c r="AK82" s="117">
        <v>0</v>
      </c>
      <c r="AL82" s="117"/>
      <c r="AM82" s="117">
        <v>0</v>
      </c>
      <c r="AN82" s="117"/>
      <c r="AO82" s="117">
        <v>0</v>
      </c>
      <c r="AP82" s="117"/>
      <c r="AQ82" s="117">
        <v>0</v>
      </c>
      <c r="AR82" s="117"/>
      <c r="AS82" s="117">
        <v>0</v>
      </c>
      <c r="AT82" s="117"/>
      <c r="AU82" s="117">
        <v>0</v>
      </c>
      <c r="AV82" s="117"/>
      <c r="AW82" s="117">
        <v>0</v>
      </c>
      <c r="AX82" s="117"/>
      <c r="AY82" s="117"/>
      <c r="AZ82" s="117"/>
      <c r="BA82" s="117">
        <v>0</v>
      </c>
      <c r="BB82" s="117">
        <v>0</v>
      </c>
      <c r="BC82" s="117"/>
      <c r="BD82" s="117"/>
      <c r="BE82" s="117">
        <v>0</v>
      </c>
      <c r="BF82" s="117"/>
      <c r="BG82" s="117">
        <v>0</v>
      </c>
      <c r="BH82" s="117">
        <v>0</v>
      </c>
      <c r="BI82" s="117"/>
      <c r="BJ82" s="117">
        <v>0</v>
      </c>
      <c r="BK82" s="117">
        <v>0</v>
      </c>
      <c r="BL82" s="117">
        <v>0</v>
      </c>
      <c r="BM82" s="117">
        <v>0</v>
      </c>
      <c r="BN82" s="117">
        <v>0</v>
      </c>
      <c r="BO82" s="117">
        <v>0</v>
      </c>
      <c r="BP82" s="146">
        <v>0</v>
      </c>
    </row>
    <row r="83" spans="1:68" ht="12" customHeight="1" x14ac:dyDescent="0.2">
      <c r="A83" s="120" t="s">
        <v>201</v>
      </c>
      <c r="B83" s="121" t="s">
        <v>201</v>
      </c>
      <c r="C83" s="121" t="s">
        <v>202</v>
      </c>
      <c r="D83" s="121" t="s">
        <v>77</v>
      </c>
      <c r="E83" s="123">
        <v>180</v>
      </c>
      <c r="F83" s="123">
        <v>2.6117999999999999E-2</v>
      </c>
      <c r="G83" s="123">
        <v>2.6117999999999999E-2</v>
      </c>
      <c r="H83" s="123"/>
      <c r="I83" s="123">
        <v>0</v>
      </c>
      <c r="J83" s="123">
        <v>0</v>
      </c>
      <c r="K83" s="123"/>
      <c r="L83" s="123">
        <v>0</v>
      </c>
      <c r="M83" s="123">
        <v>0</v>
      </c>
      <c r="N83" s="123"/>
      <c r="O83" s="123">
        <v>0</v>
      </c>
      <c r="P83" s="123">
        <v>0</v>
      </c>
      <c r="Q83" s="123"/>
      <c r="R83" s="123">
        <v>0</v>
      </c>
      <c r="S83" s="123"/>
      <c r="T83" s="123"/>
      <c r="U83" s="123">
        <v>0</v>
      </c>
      <c r="V83" s="123"/>
      <c r="W83" s="123">
        <v>0</v>
      </c>
      <c r="X83" s="123"/>
      <c r="Y83" s="123">
        <v>0</v>
      </c>
      <c r="Z83" s="123"/>
      <c r="AA83" s="123">
        <v>0</v>
      </c>
      <c r="AB83" s="123"/>
      <c r="AC83" s="123">
        <v>0</v>
      </c>
      <c r="AD83" s="123"/>
      <c r="AE83" s="123">
        <v>0</v>
      </c>
      <c r="AF83" s="123"/>
      <c r="AG83" s="123"/>
      <c r="AH83" s="123"/>
      <c r="AI83" s="123">
        <v>0</v>
      </c>
      <c r="AJ83" s="123"/>
      <c r="AK83" s="123">
        <v>0</v>
      </c>
      <c r="AL83" s="123"/>
      <c r="AM83" s="123">
        <v>0</v>
      </c>
      <c r="AN83" s="123"/>
      <c r="AO83" s="123">
        <v>0</v>
      </c>
      <c r="AP83" s="123"/>
      <c r="AQ83" s="123">
        <v>0</v>
      </c>
      <c r="AR83" s="123"/>
      <c r="AS83" s="123">
        <v>0</v>
      </c>
      <c r="AT83" s="123"/>
      <c r="AU83" s="123">
        <v>0</v>
      </c>
      <c r="AV83" s="123"/>
      <c r="AW83" s="123">
        <v>0</v>
      </c>
      <c r="AX83" s="123"/>
      <c r="AY83" s="123"/>
      <c r="AZ83" s="123"/>
      <c r="BA83" s="123">
        <v>0</v>
      </c>
      <c r="BB83" s="123">
        <v>0</v>
      </c>
      <c r="BC83" s="123"/>
      <c r="BD83" s="123"/>
      <c r="BE83" s="123">
        <v>0</v>
      </c>
      <c r="BF83" s="123"/>
      <c r="BG83" s="123">
        <v>0</v>
      </c>
      <c r="BH83" s="123">
        <v>0</v>
      </c>
      <c r="BI83" s="123"/>
      <c r="BJ83" s="123">
        <v>0</v>
      </c>
      <c r="BK83" s="123">
        <v>0</v>
      </c>
      <c r="BL83" s="123">
        <v>0</v>
      </c>
      <c r="BM83" s="123">
        <v>0</v>
      </c>
      <c r="BN83" s="123">
        <v>0</v>
      </c>
      <c r="BO83" s="123">
        <v>0</v>
      </c>
      <c r="BP83" s="154">
        <v>0</v>
      </c>
    </row>
    <row r="84" spans="1:68" ht="12" customHeight="1" x14ac:dyDescent="0.2">
      <c r="A84" s="136"/>
      <c r="B84" s="105"/>
      <c r="C84" s="105" t="s">
        <v>2327</v>
      </c>
      <c r="D84" s="105"/>
      <c r="E84" s="137"/>
      <c r="F84" s="137"/>
      <c r="G84" s="137"/>
      <c r="H84" s="147">
        <v>65940</v>
      </c>
      <c r="I84" s="137">
        <v>11.21</v>
      </c>
      <c r="J84" s="168">
        <v>1786.3150000000001</v>
      </c>
      <c r="K84" s="137"/>
      <c r="L84" s="137">
        <v>0</v>
      </c>
      <c r="M84" s="137">
        <v>0</v>
      </c>
      <c r="N84" s="137"/>
      <c r="O84" s="137">
        <v>0</v>
      </c>
      <c r="P84" s="137">
        <v>0</v>
      </c>
      <c r="Q84" s="147">
        <v>65940</v>
      </c>
      <c r="R84" s="137">
        <v>11.21</v>
      </c>
      <c r="S84" s="168">
        <v>1786.3140000000001</v>
      </c>
      <c r="T84" s="137"/>
      <c r="U84" s="137">
        <v>0</v>
      </c>
      <c r="V84" s="137"/>
      <c r="W84" s="137">
        <v>0</v>
      </c>
      <c r="X84" s="147">
        <v>7560</v>
      </c>
      <c r="Y84" s="137">
        <v>1.2849999999999999</v>
      </c>
      <c r="Z84" s="137"/>
      <c r="AA84" s="137">
        <v>0</v>
      </c>
      <c r="AB84" s="137"/>
      <c r="AC84" s="137">
        <v>0</v>
      </c>
      <c r="AD84" s="147">
        <v>7560</v>
      </c>
      <c r="AE84" s="137">
        <v>1.2849999999999999</v>
      </c>
      <c r="AF84" s="137">
        <v>204.8</v>
      </c>
      <c r="AG84" s="137">
        <v>204.8</v>
      </c>
      <c r="AH84" s="137"/>
      <c r="AI84" s="137">
        <v>0</v>
      </c>
      <c r="AJ84" s="137"/>
      <c r="AK84" s="137">
        <v>0</v>
      </c>
      <c r="AL84" s="137"/>
      <c r="AM84" s="137">
        <v>0</v>
      </c>
      <c r="AN84" s="137"/>
      <c r="AO84" s="137">
        <v>0</v>
      </c>
      <c r="AP84" s="137"/>
      <c r="AQ84" s="137">
        <v>0</v>
      </c>
      <c r="AR84" s="137"/>
      <c r="AS84" s="137">
        <v>0</v>
      </c>
      <c r="AT84" s="137"/>
      <c r="AU84" s="137">
        <v>0</v>
      </c>
      <c r="AV84" s="137"/>
      <c r="AW84" s="137">
        <v>0</v>
      </c>
      <c r="AX84" s="137"/>
      <c r="AY84" s="137"/>
      <c r="AZ84" s="147">
        <v>73500</v>
      </c>
      <c r="BA84" s="137">
        <v>12.494999999999999</v>
      </c>
      <c r="BB84" s="168">
        <v>1991.115</v>
      </c>
      <c r="BC84" s="137"/>
      <c r="BD84" s="137"/>
      <c r="BE84" s="137">
        <v>0</v>
      </c>
      <c r="BF84" s="137"/>
      <c r="BG84" s="137">
        <v>0</v>
      </c>
      <c r="BH84" s="137">
        <v>0</v>
      </c>
      <c r="BI84" s="147">
        <v>73500</v>
      </c>
      <c r="BJ84" s="137">
        <v>12.494999999999999</v>
      </c>
      <c r="BK84" s="168">
        <v>1991.115</v>
      </c>
      <c r="BL84" s="137">
        <v>0</v>
      </c>
      <c r="BM84" s="137">
        <v>0</v>
      </c>
      <c r="BN84" s="168">
        <v>1786.3150000000001</v>
      </c>
      <c r="BO84" s="147">
        <v>7560</v>
      </c>
      <c r="BP84" s="148">
        <v>1.2849999999999999</v>
      </c>
    </row>
    <row r="85" spans="1:68" ht="12" customHeight="1" x14ac:dyDescent="0.2">
      <c r="A85" s="133"/>
      <c r="B85" s="111"/>
      <c r="C85" s="111" t="s">
        <v>2328</v>
      </c>
      <c r="D85" s="111"/>
      <c r="E85" s="126"/>
      <c r="F85" s="126"/>
      <c r="G85" s="126"/>
      <c r="H85" s="149">
        <v>70140</v>
      </c>
      <c r="I85" s="126">
        <v>11.923999999999999</v>
      </c>
      <c r="J85" s="166">
        <v>1914.575</v>
      </c>
      <c r="K85" s="126"/>
      <c r="L85" s="126">
        <v>0</v>
      </c>
      <c r="M85" s="126">
        <v>0</v>
      </c>
      <c r="N85" s="149">
        <v>35250</v>
      </c>
      <c r="O85" s="126">
        <v>5.9930000000000003</v>
      </c>
      <c r="P85" s="166">
        <v>1076.4649999999999</v>
      </c>
      <c r="Q85" s="149">
        <v>105390</v>
      </c>
      <c r="R85" s="126">
        <v>17.917000000000002</v>
      </c>
      <c r="S85" s="166">
        <v>2991.038</v>
      </c>
      <c r="T85" s="126"/>
      <c r="U85" s="126">
        <v>0</v>
      </c>
      <c r="V85" s="126"/>
      <c r="W85" s="126">
        <v>0</v>
      </c>
      <c r="X85" s="149">
        <v>7560</v>
      </c>
      <c r="Y85" s="126">
        <v>1.2849999999999999</v>
      </c>
      <c r="Z85" s="126"/>
      <c r="AA85" s="126">
        <v>0</v>
      </c>
      <c r="AB85" s="126"/>
      <c r="AC85" s="126">
        <v>0</v>
      </c>
      <c r="AD85" s="149">
        <v>7560</v>
      </c>
      <c r="AE85" s="126">
        <v>1.2849999999999999</v>
      </c>
      <c r="AF85" s="126">
        <v>204.8</v>
      </c>
      <c r="AG85" s="126">
        <v>204.8</v>
      </c>
      <c r="AH85" s="126"/>
      <c r="AI85" s="126">
        <v>0</v>
      </c>
      <c r="AJ85" s="126"/>
      <c r="AK85" s="126">
        <v>0</v>
      </c>
      <c r="AL85" s="126"/>
      <c r="AM85" s="126">
        <v>0</v>
      </c>
      <c r="AN85" s="126"/>
      <c r="AO85" s="126">
        <v>0</v>
      </c>
      <c r="AP85" s="126"/>
      <c r="AQ85" s="126">
        <v>0</v>
      </c>
      <c r="AR85" s="126"/>
      <c r="AS85" s="126">
        <v>0</v>
      </c>
      <c r="AT85" s="126"/>
      <c r="AU85" s="126">
        <v>0</v>
      </c>
      <c r="AV85" s="126"/>
      <c r="AW85" s="126">
        <v>0</v>
      </c>
      <c r="AX85" s="126"/>
      <c r="AY85" s="126"/>
      <c r="AZ85" s="149">
        <v>77700</v>
      </c>
      <c r="BA85" s="126">
        <v>13.209</v>
      </c>
      <c r="BB85" s="166">
        <v>2119.375</v>
      </c>
      <c r="BC85" s="126"/>
      <c r="BD85" s="126"/>
      <c r="BE85" s="126">
        <v>0</v>
      </c>
      <c r="BF85" s="149">
        <v>35250</v>
      </c>
      <c r="BG85" s="126">
        <v>5.9930000000000003</v>
      </c>
      <c r="BH85" s="166">
        <v>1076.4649999999999</v>
      </c>
      <c r="BI85" s="149">
        <v>112950</v>
      </c>
      <c r="BJ85" s="126">
        <v>19.202000000000002</v>
      </c>
      <c r="BK85" s="166">
        <v>3195.8389999999999</v>
      </c>
      <c r="BL85" s="126">
        <v>0</v>
      </c>
      <c r="BM85" s="126">
        <v>0</v>
      </c>
      <c r="BN85" s="166">
        <v>2991.0390000000002</v>
      </c>
      <c r="BO85" s="149">
        <v>7560</v>
      </c>
      <c r="BP85" s="150">
        <v>1.2849999999999999</v>
      </c>
    </row>
    <row r="86" spans="1:68" ht="12" customHeight="1" x14ac:dyDescent="0.2">
      <c r="A86" s="136"/>
      <c r="B86" s="105"/>
      <c r="C86" s="105" t="s">
        <v>1489</v>
      </c>
      <c r="D86" s="105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137"/>
      <c r="BG86" s="137"/>
      <c r="BH86" s="137"/>
      <c r="BI86" s="137"/>
      <c r="BJ86" s="137"/>
      <c r="BK86" s="137"/>
      <c r="BL86" s="137"/>
      <c r="BM86" s="137"/>
      <c r="BN86" s="137"/>
      <c r="BO86" s="137"/>
      <c r="BP86" s="148"/>
    </row>
    <row r="87" spans="1:68" ht="12" customHeight="1" x14ac:dyDescent="0.2">
      <c r="A87" s="133"/>
      <c r="B87" s="111"/>
      <c r="C87" s="111" t="s">
        <v>30</v>
      </c>
      <c r="D87" s="111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50"/>
    </row>
    <row r="88" spans="1:68" ht="12" customHeight="1" x14ac:dyDescent="0.2">
      <c r="A88" s="114" t="s">
        <v>203</v>
      </c>
      <c r="B88" s="115" t="s">
        <v>203</v>
      </c>
      <c r="C88" s="115" t="s">
        <v>204</v>
      </c>
      <c r="D88" s="115" t="s">
        <v>30</v>
      </c>
      <c r="E88" s="117">
        <v>150</v>
      </c>
      <c r="F88" s="117">
        <v>2.1765E-2</v>
      </c>
      <c r="G88" s="117">
        <v>2.1765E-2</v>
      </c>
      <c r="H88" s="117"/>
      <c r="I88" s="117">
        <v>0</v>
      </c>
      <c r="J88" s="117">
        <v>0</v>
      </c>
      <c r="K88" s="117"/>
      <c r="L88" s="117">
        <v>0</v>
      </c>
      <c r="M88" s="117">
        <v>0</v>
      </c>
      <c r="N88" s="117"/>
      <c r="O88" s="117">
        <v>0</v>
      </c>
      <c r="P88" s="117">
        <v>0</v>
      </c>
      <c r="Q88" s="117"/>
      <c r="R88" s="117">
        <v>0</v>
      </c>
      <c r="S88" s="117"/>
      <c r="T88" s="117"/>
      <c r="U88" s="117">
        <v>0</v>
      </c>
      <c r="V88" s="117"/>
      <c r="W88" s="117">
        <v>0</v>
      </c>
      <c r="X88" s="117"/>
      <c r="Y88" s="117">
        <v>0</v>
      </c>
      <c r="Z88" s="117"/>
      <c r="AA88" s="117">
        <v>0</v>
      </c>
      <c r="AB88" s="117"/>
      <c r="AC88" s="117">
        <v>0</v>
      </c>
      <c r="AD88" s="117"/>
      <c r="AE88" s="117">
        <v>0</v>
      </c>
      <c r="AF88" s="117"/>
      <c r="AG88" s="117"/>
      <c r="AH88" s="117"/>
      <c r="AI88" s="117">
        <v>0</v>
      </c>
      <c r="AJ88" s="117"/>
      <c r="AK88" s="117">
        <v>0</v>
      </c>
      <c r="AL88" s="117"/>
      <c r="AM88" s="117">
        <v>0</v>
      </c>
      <c r="AN88" s="117"/>
      <c r="AO88" s="117">
        <v>0</v>
      </c>
      <c r="AP88" s="117"/>
      <c r="AQ88" s="117">
        <v>0</v>
      </c>
      <c r="AR88" s="117"/>
      <c r="AS88" s="117">
        <v>0</v>
      </c>
      <c r="AT88" s="117"/>
      <c r="AU88" s="117">
        <v>0</v>
      </c>
      <c r="AV88" s="117"/>
      <c r="AW88" s="117">
        <v>0</v>
      </c>
      <c r="AX88" s="117"/>
      <c r="AY88" s="117"/>
      <c r="AZ88" s="117"/>
      <c r="BA88" s="117">
        <v>0</v>
      </c>
      <c r="BB88" s="117">
        <v>0</v>
      </c>
      <c r="BC88" s="117"/>
      <c r="BD88" s="117"/>
      <c r="BE88" s="117">
        <v>0</v>
      </c>
      <c r="BF88" s="117"/>
      <c r="BG88" s="117">
        <v>0</v>
      </c>
      <c r="BH88" s="117">
        <v>0</v>
      </c>
      <c r="BI88" s="117"/>
      <c r="BJ88" s="117">
        <v>0</v>
      </c>
      <c r="BK88" s="117">
        <v>0</v>
      </c>
      <c r="BL88" s="117">
        <v>0</v>
      </c>
      <c r="BM88" s="117">
        <v>0</v>
      </c>
      <c r="BN88" s="117">
        <v>0</v>
      </c>
      <c r="BO88" s="117">
        <v>0</v>
      </c>
      <c r="BP88" s="146">
        <v>0</v>
      </c>
    </row>
    <row r="89" spans="1:68" ht="12" customHeight="1" x14ac:dyDescent="0.2">
      <c r="A89" s="133"/>
      <c r="B89" s="111"/>
      <c r="C89" s="111" t="s">
        <v>2329</v>
      </c>
      <c r="D89" s="111"/>
      <c r="E89" s="126"/>
      <c r="F89" s="126"/>
      <c r="G89" s="126"/>
      <c r="H89" s="126"/>
      <c r="I89" s="126">
        <v>0</v>
      </c>
      <c r="J89" s="126">
        <v>0</v>
      </c>
      <c r="K89" s="126"/>
      <c r="L89" s="126">
        <v>0</v>
      </c>
      <c r="M89" s="126">
        <v>0</v>
      </c>
      <c r="N89" s="126"/>
      <c r="O89" s="126">
        <v>0</v>
      </c>
      <c r="P89" s="126">
        <v>0</v>
      </c>
      <c r="Q89" s="126"/>
      <c r="R89" s="126">
        <v>0</v>
      </c>
      <c r="S89" s="126"/>
      <c r="T89" s="126"/>
      <c r="U89" s="126">
        <v>0</v>
      </c>
      <c r="V89" s="126"/>
      <c r="W89" s="126">
        <v>0</v>
      </c>
      <c r="X89" s="126"/>
      <c r="Y89" s="126">
        <v>0</v>
      </c>
      <c r="Z89" s="126"/>
      <c r="AA89" s="126">
        <v>0</v>
      </c>
      <c r="AB89" s="126"/>
      <c r="AC89" s="126">
        <v>0</v>
      </c>
      <c r="AD89" s="126"/>
      <c r="AE89" s="126">
        <v>0</v>
      </c>
      <c r="AF89" s="126"/>
      <c r="AG89" s="126"/>
      <c r="AH89" s="126"/>
      <c r="AI89" s="126">
        <v>0</v>
      </c>
      <c r="AJ89" s="126"/>
      <c r="AK89" s="126">
        <v>0</v>
      </c>
      <c r="AL89" s="126"/>
      <c r="AM89" s="126">
        <v>0</v>
      </c>
      <c r="AN89" s="126"/>
      <c r="AO89" s="126">
        <v>0</v>
      </c>
      <c r="AP89" s="126"/>
      <c r="AQ89" s="126">
        <v>0</v>
      </c>
      <c r="AR89" s="126"/>
      <c r="AS89" s="126">
        <v>0</v>
      </c>
      <c r="AT89" s="126"/>
      <c r="AU89" s="126">
        <v>0</v>
      </c>
      <c r="AV89" s="126"/>
      <c r="AW89" s="126">
        <v>0</v>
      </c>
      <c r="AX89" s="126"/>
      <c r="AY89" s="126"/>
      <c r="AZ89" s="126"/>
      <c r="BA89" s="126">
        <v>0</v>
      </c>
      <c r="BB89" s="126">
        <v>0</v>
      </c>
      <c r="BC89" s="126"/>
      <c r="BD89" s="126"/>
      <c r="BE89" s="126">
        <v>0</v>
      </c>
      <c r="BF89" s="126"/>
      <c r="BG89" s="126">
        <v>0</v>
      </c>
      <c r="BH89" s="126">
        <v>0</v>
      </c>
      <c r="BI89" s="126"/>
      <c r="BJ89" s="126">
        <v>0</v>
      </c>
      <c r="BK89" s="126">
        <v>0</v>
      </c>
      <c r="BL89" s="126">
        <v>0</v>
      </c>
      <c r="BM89" s="126">
        <v>0</v>
      </c>
      <c r="BN89" s="126">
        <v>0</v>
      </c>
      <c r="BO89" s="126">
        <v>0</v>
      </c>
      <c r="BP89" s="150">
        <v>0</v>
      </c>
    </row>
    <row r="90" spans="1:68" ht="12" customHeight="1" x14ac:dyDescent="0.2">
      <c r="A90" s="136"/>
      <c r="B90" s="105"/>
      <c r="C90" s="105" t="s">
        <v>2330</v>
      </c>
      <c r="D90" s="105"/>
      <c r="E90" s="137"/>
      <c r="F90" s="137"/>
      <c r="G90" s="137"/>
      <c r="H90" s="137"/>
      <c r="I90" s="137">
        <v>0</v>
      </c>
      <c r="J90" s="137">
        <v>0</v>
      </c>
      <c r="K90" s="137"/>
      <c r="L90" s="137">
        <v>0</v>
      </c>
      <c r="M90" s="137">
        <v>0</v>
      </c>
      <c r="N90" s="137"/>
      <c r="O90" s="137">
        <v>0</v>
      </c>
      <c r="P90" s="137">
        <v>0</v>
      </c>
      <c r="Q90" s="137"/>
      <c r="R90" s="137">
        <v>0</v>
      </c>
      <c r="S90" s="137"/>
      <c r="T90" s="137"/>
      <c r="U90" s="137">
        <v>0</v>
      </c>
      <c r="V90" s="137"/>
      <c r="W90" s="137">
        <v>0</v>
      </c>
      <c r="X90" s="137"/>
      <c r="Y90" s="137">
        <v>0</v>
      </c>
      <c r="Z90" s="137"/>
      <c r="AA90" s="137">
        <v>0</v>
      </c>
      <c r="AB90" s="137"/>
      <c r="AC90" s="137">
        <v>0</v>
      </c>
      <c r="AD90" s="137"/>
      <c r="AE90" s="137">
        <v>0</v>
      </c>
      <c r="AF90" s="137"/>
      <c r="AG90" s="137"/>
      <c r="AH90" s="137"/>
      <c r="AI90" s="137">
        <v>0</v>
      </c>
      <c r="AJ90" s="137"/>
      <c r="AK90" s="137">
        <v>0</v>
      </c>
      <c r="AL90" s="137"/>
      <c r="AM90" s="137">
        <v>0</v>
      </c>
      <c r="AN90" s="137"/>
      <c r="AO90" s="137">
        <v>0</v>
      </c>
      <c r="AP90" s="137"/>
      <c r="AQ90" s="137">
        <v>0</v>
      </c>
      <c r="AR90" s="137"/>
      <c r="AS90" s="137">
        <v>0</v>
      </c>
      <c r="AT90" s="137"/>
      <c r="AU90" s="137">
        <v>0</v>
      </c>
      <c r="AV90" s="137"/>
      <c r="AW90" s="137">
        <v>0</v>
      </c>
      <c r="AX90" s="137"/>
      <c r="AY90" s="137"/>
      <c r="AZ90" s="137"/>
      <c r="BA90" s="137">
        <v>0</v>
      </c>
      <c r="BB90" s="137">
        <v>0</v>
      </c>
      <c r="BC90" s="137"/>
      <c r="BD90" s="137"/>
      <c r="BE90" s="137">
        <v>0</v>
      </c>
      <c r="BF90" s="137"/>
      <c r="BG90" s="137">
        <v>0</v>
      </c>
      <c r="BH90" s="137">
        <v>0</v>
      </c>
      <c r="BI90" s="137"/>
      <c r="BJ90" s="137">
        <v>0</v>
      </c>
      <c r="BK90" s="137">
        <v>0</v>
      </c>
      <c r="BL90" s="137">
        <v>0</v>
      </c>
      <c r="BM90" s="137">
        <v>0</v>
      </c>
      <c r="BN90" s="137">
        <v>0</v>
      </c>
      <c r="BO90" s="137">
        <v>0</v>
      </c>
      <c r="BP90" s="148">
        <v>0</v>
      </c>
    </row>
    <row r="91" spans="1:68" ht="12" customHeight="1" x14ac:dyDescent="0.2">
      <c r="A91" s="133"/>
      <c r="B91" s="111"/>
      <c r="C91" s="111" t="s">
        <v>1490</v>
      </c>
      <c r="D91" s="111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50"/>
    </row>
    <row r="92" spans="1:68" ht="12" customHeight="1" x14ac:dyDescent="0.2">
      <c r="A92" s="136"/>
      <c r="B92" s="105"/>
      <c r="C92" s="105" t="s">
        <v>30</v>
      </c>
      <c r="D92" s="105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37"/>
      <c r="AX92" s="137"/>
      <c r="AY92" s="137"/>
      <c r="AZ92" s="137"/>
      <c r="BA92" s="137"/>
      <c r="BB92" s="137"/>
      <c r="BC92" s="137"/>
      <c r="BD92" s="137"/>
      <c r="BE92" s="137"/>
      <c r="BF92" s="137"/>
      <c r="BG92" s="137"/>
      <c r="BH92" s="137"/>
      <c r="BI92" s="137"/>
      <c r="BJ92" s="137"/>
      <c r="BK92" s="137"/>
      <c r="BL92" s="137"/>
      <c r="BM92" s="137"/>
      <c r="BN92" s="137"/>
      <c r="BO92" s="137"/>
      <c r="BP92" s="148"/>
    </row>
    <row r="93" spans="1:68" ht="12" customHeight="1" x14ac:dyDescent="0.2">
      <c r="A93" s="120" t="s">
        <v>113</v>
      </c>
      <c r="B93" s="121" t="s">
        <v>2331</v>
      </c>
      <c r="C93" s="121" t="s">
        <v>114</v>
      </c>
      <c r="D93" s="121" t="s">
        <v>30</v>
      </c>
      <c r="E93" s="123">
        <v>205</v>
      </c>
      <c r="F93" s="123">
        <v>2.9746000000000002E-2</v>
      </c>
      <c r="G93" s="123">
        <v>2.9746000000000002E-2</v>
      </c>
      <c r="H93" s="123"/>
      <c r="I93" s="123">
        <v>0</v>
      </c>
      <c r="J93" s="123">
        <v>0</v>
      </c>
      <c r="K93" s="123"/>
      <c r="L93" s="123">
        <v>0</v>
      </c>
      <c r="M93" s="123">
        <v>0</v>
      </c>
      <c r="N93" s="123"/>
      <c r="O93" s="123">
        <v>0</v>
      </c>
      <c r="P93" s="123">
        <v>0</v>
      </c>
      <c r="Q93" s="123"/>
      <c r="R93" s="123">
        <v>0</v>
      </c>
      <c r="S93" s="123"/>
      <c r="T93" s="123"/>
      <c r="U93" s="123">
        <v>0</v>
      </c>
      <c r="V93" s="123"/>
      <c r="W93" s="123">
        <v>0</v>
      </c>
      <c r="X93" s="123"/>
      <c r="Y93" s="123">
        <v>0</v>
      </c>
      <c r="Z93" s="123"/>
      <c r="AA93" s="123">
        <v>0</v>
      </c>
      <c r="AB93" s="123"/>
      <c r="AC93" s="123">
        <v>0</v>
      </c>
      <c r="AD93" s="123"/>
      <c r="AE93" s="123">
        <v>0</v>
      </c>
      <c r="AF93" s="123"/>
      <c r="AG93" s="123"/>
      <c r="AH93" s="123"/>
      <c r="AI93" s="123">
        <v>0</v>
      </c>
      <c r="AJ93" s="123"/>
      <c r="AK93" s="123">
        <v>0</v>
      </c>
      <c r="AL93" s="123"/>
      <c r="AM93" s="123">
        <v>0</v>
      </c>
      <c r="AN93" s="123"/>
      <c r="AO93" s="123">
        <v>0</v>
      </c>
      <c r="AP93" s="123"/>
      <c r="AQ93" s="123">
        <v>0</v>
      </c>
      <c r="AR93" s="123"/>
      <c r="AS93" s="123">
        <v>0</v>
      </c>
      <c r="AT93" s="123"/>
      <c r="AU93" s="123">
        <v>0</v>
      </c>
      <c r="AV93" s="123"/>
      <c r="AW93" s="123">
        <v>0</v>
      </c>
      <c r="AX93" s="123"/>
      <c r="AY93" s="123"/>
      <c r="AZ93" s="123"/>
      <c r="BA93" s="123">
        <v>0</v>
      </c>
      <c r="BB93" s="123">
        <v>0</v>
      </c>
      <c r="BC93" s="123"/>
      <c r="BD93" s="123"/>
      <c r="BE93" s="123">
        <v>0</v>
      </c>
      <c r="BF93" s="123"/>
      <c r="BG93" s="123">
        <v>0</v>
      </c>
      <c r="BH93" s="123">
        <v>0</v>
      </c>
      <c r="BI93" s="123"/>
      <c r="BJ93" s="123">
        <v>0</v>
      </c>
      <c r="BK93" s="123">
        <v>0</v>
      </c>
      <c r="BL93" s="123">
        <v>0</v>
      </c>
      <c r="BM93" s="123">
        <v>0</v>
      </c>
      <c r="BN93" s="123">
        <v>0</v>
      </c>
      <c r="BO93" s="123">
        <v>0</v>
      </c>
      <c r="BP93" s="154">
        <v>0</v>
      </c>
    </row>
    <row r="94" spans="1:68" ht="12" customHeight="1" x14ac:dyDescent="0.2">
      <c r="A94" s="114" t="s">
        <v>207</v>
      </c>
      <c r="B94" s="115" t="s">
        <v>207</v>
      </c>
      <c r="C94" s="115" t="s">
        <v>208</v>
      </c>
      <c r="D94" s="115" t="s">
        <v>30</v>
      </c>
      <c r="E94" s="117">
        <v>205</v>
      </c>
      <c r="F94" s="117">
        <v>3.0745000000000001E-2</v>
      </c>
      <c r="G94" s="117">
        <v>3.0745000000000001E-2</v>
      </c>
      <c r="H94" s="117"/>
      <c r="I94" s="117">
        <v>0</v>
      </c>
      <c r="J94" s="117">
        <v>0</v>
      </c>
      <c r="K94" s="117"/>
      <c r="L94" s="117">
        <v>0</v>
      </c>
      <c r="M94" s="117">
        <v>0</v>
      </c>
      <c r="N94" s="117"/>
      <c r="O94" s="117">
        <v>0</v>
      </c>
      <c r="P94" s="117">
        <v>0</v>
      </c>
      <c r="Q94" s="117"/>
      <c r="R94" s="117">
        <v>0</v>
      </c>
      <c r="S94" s="117"/>
      <c r="T94" s="117"/>
      <c r="U94" s="117">
        <v>0</v>
      </c>
      <c r="V94" s="117"/>
      <c r="W94" s="117">
        <v>0</v>
      </c>
      <c r="X94" s="117"/>
      <c r="Y94" s="117">
        <v>0</v>
      </c>
      <c r="Z94" s="117"/>
      <c r="AA94" s="117">
        <v>0</v>
      </c>
      <c r="AB94" s="117"/>
      <c r="AC94" s="117">
        <v>0</v>
      </c>
      <c r="AD94" s="117"/>
      <c r="AE94" s="117">
        <v>0</v>
      </c>
      <c r="AF94" s="117"/>
      <c r="AG94" s="117"/>
      <c r="AH94" s="117"/>
      <c r="AI94" s="117">
        <v>0</v>
      </c>
      <c r="AJ94" s="117"/>
      <c r="AK94" s="117">
        <v>0</v>
      </c>
      <c r="AL94" s="117"/>
      <c r="AM94" s="117">
        <v>0</v>
      </c>
      <c r="AN94" s="117"/>
      <c r="AO94" s="117">
        <v>0</v>
      </c>
      <c r="AP94" s="117"/>
      <c r="AQ94" s="117">
        <v>0</v>
      </c>
      <c r="AR94" s="117"/>
      <c r="AS94" s="117">
        <v>0</v>
      </c>
      <c r="AT94" s="117"/>
      <c r="AU94" s="117">
        <v>0</v>
      </c>
      <c r="AV94" s="117"/>
      <c r="AW94" s="117">
        <v>0</v>
      </c>
      <c r="AX94" s="117"/>
      <c r="AY94" s="117"/>
      <c r="AZ94" s="117"/>
      <c r="BA94" s="117">
        <v>0</v>
      </c>
      <c r="BB94" s="117">
        <v>0</v>
      </c>
      <c r="BC94" s="117"/>
      <c r="BD94" s="117"/>
      <c r="BE94" s="117">
        <v>0</v>
      </c>
      <c r="BF94" s="117"/>
      <c r="BG94" s="117">
        <v>0</v>
      </c>
      <c r="BH94" s="117">
        <v>0</v>
      </c>
      <c r="BI94" s="117"/>
      <c r="BJ94" s="117">
        <v>0</v>
      </c>
      <c r="BK94" s="117">
        <v>0</v>
      </c>
      <c r="BL94" s="117">
        <v>0</v>
      </c>
      <c r="BM94" s="117">
        <v>0</v>
      </c>
      <c r="BN94" s="117">
        <v>0</v>
      </c>
      <c r="BO94" s="117">
        <v>0</v>
      </c>
      <c r="BP94" s="146">
        <v>0</v>
      </c>
    </row>
    <row r="95" spans="1:68" ht="12" customHeight="1" x14ac:dyDescent="0.2">
      <c r="A95" s="120" t="s">
        <v>1492</v>
      </c>
      <c r="B95" s="121" t="s">
        <v>1492</v>
      </c>
      <c r="C95" s="121" t="s">
        <v>1493</v>
      </c>
      <c r="D95" s="121" t="s">
        <v>30</v>
      </c>
      <c r="E95" s="123">
        <v>205</v>
      </c>
      <c r="F95" s="123">
        <v>2.9746000000000002E-2</v>
      </c>
      <c r="G95" s="123">
        <v>2.9746000000000002E-2</v>
      </c>
      <c r="H95" s="123"/>
      <c r="I95" s="123">
        <v>0</v>
      </c>
      <c r="J95" s="123">
        <v>0</v>
      </c>
      <c r="K95" s="123"/>
      <c r="L95" s="123">
        <v>0</v>
      </c>
      <c r="M95" s="123">
        <v>0</v>
      </c>
      <c r="N95" s="123"/>
      <c r="O95" s="123">
        <v>0</v>
      </c>
      <c r="P95" s="123">
        <v>0</v>
      </c>
      <c r="Q95" s="123"/>
      <c r="R95" s="123">
        <v>0</v>
      </c>
      <c r="S95" s="123"/>
      <c r="T95" s="123"/>
      <c r="U95" s="123">
        <v>0</v>
      </c>
      <c r="V95" s="123"/>
      <c r="W95" s="123">
        <v>0</v>
      </c>
      <c r="X95" s="123"/>
      <c r="Y95" s="123">
        <v>0</v>
      </c>
      <c r="Z95" s="123"/>
      <c r="AA95" s="123">
        <v>0</v>
      </c>
      <c r="AB95" s="123"/>
      <c r="AC95" s="123">
        <v>0</v>
      </c>
      <c r="AD95" s="123"/>
      <c r="AE95" s="123">
        <v>0</v>
      </c>
      <c r="AF95" s="123"/>
      <c r="AG95" s="123"/>
      <c r="AH95" s="123"/>
      <c r="AI95" s="123">
        <v>0</v>
      </c>
      <c r="AJ95" s="123"/>
      <c r="AK95" s="123">
        <v>0</v>
      </c>
      <c r="AL95" s="123"/>
      <c r="AM95" s="123">
        <v>0</v>
      </c>
      <c r="AN95" s="123"/>
      <c r="AO95" s="123">
        <v>0</v>
      </c>
      <c r="AP95" s="123"/>
      <c r="AQ95" s="123">
        <v>0</v>
      </c>
      <c r="AR95" s="123"/>
      <c r="AS95" s="123">
        <v>0</v>
      </c>
      <c r="AT95" s="123"/>
      <c r="AU95" s="123">
        <v>0</v>
      </c>
      <c r="AV95" s="123"/>
      <c r="AW95" s="123">
        <v>0</v>
      </c>
      <c r="AX95" s="123"/>
      <c r="AY95" s="123"/>
      <c r="AZ95" s="123"/>
      <c r="BA95" s="123">
        <v>0</v>
      </c>
      <c r="BB95" s="123">
        <v>0</v>
      </c>
      <c r="BC95" s="123"/>
      <c r="BD95" s="123"/>
      <c r="BE95" s="123">
        <v>0</v>
      </c>
      <c r="BF95" s="123"/>
      <c r="BG95" s="123">
        <v>0</v>
      </c>
      <c r="BH95" s="123">
        <v>0</v>
      </c>
      <c r="BI95" s="123"/>
      <c r="BJ95" s="123">
        <v>0</v>
      </c>
      <c r="BK95" s="123">
        <v>0</v>
      </c>
      <c r="BL95" s="123">
        <v>0</v>
      </c>
      <c r="BM95" s="123">
        <v>0</v>
      </c>
      <c r="BN95" s="123">
        <v>0</v>
      </c>
      <c r="BO95" s="123">
        <v>0</v>
      </c>
      <c r="BP95" s="154">
        <v>0</v>
      </c>
    </row>
    <row r="96" spans="1:68" ht="12" customHeight="1" x14ac:dyDescent="0.2">
      <c r="A96" s="136"/>
      <c r="B96" s="105"/>
      <c r="C96" s="105" t="s">
        <v>2332</v>
      </c>
      <c r="D96" s="105"/>
      <c r="E96" s="137"/>
      <c r="F96" s="137"/>
      <c r="G96" s="137"/>
      <c r="H96" s="137"/>
      <c r="I96" s="137">
        <v>0</v>
      </c>
      <c r="J96" s="137">
        <v>0</v>
      </c>
      <c r="K96" s="137"/>
      <c r="L96" s="137">
        <v>0</v>
      </c>
      <c r="M96" s="137">
        <v>0</v>
      </c>
      <c r="N96" s="137"/>
      <c r="O96" s="137">
        <v>0</v>
      </c>
      <c r="P96" s="137">
        <v>0</v>
      </c>
      <c r="Q96" s="137"/>
      <c r="R96" s="137">
        <v>0</v>
      </c>
      <c r="S96" s="137"/>
      <c r="T96" s="137"/>
      <c r="U96" s="137">
        <v>0</v>
      </c>
      <c r="V96" s="137"/>
      <c r="W96" s="137">
        <v>0</v>
      </c>
      <c r="X96" s="137"/>
      <c r="Y96" s="137">
        <v>0</v>
      </c>
      <c r="Z96" s="137"/>
      <c r="AA96" s="137">
        <v>0</v>
      </c>
      <c r="AB96" s="137"/>
      <c r="AC96" s="137">
        <v>0</v>
      </c>
      <c r="AD96" s="137"/>
      <c r="AE96" s="137">
        <v>0</v>
      </c>
      <c r="AF96" s="137"/>
      <c r="AG96" s="137"/>
      <c r="AH96" s="137"/>
      <c r="AI96" s="137">
        <v>0</v>
      </c>
      <c r="AJ96" s="137"/>
      <c r="AK96" s="137">
        <v>0</v>
      </c>
      <c r="AL96" s="137"/>
      <c r="AM96" s="137">
        <v>0</v>
      </c>
      <c r="AN96" s="137"/>
      <c r="AO96" s="137">
        <v>0</v>
      </c>
      <c r="AP96" s="137"/>
      <c r="AQ96" s="137">
        <v>0</v>
      </c>
      <c r="AR96" s="137"/>
      <c r="AS96" s="137">
        <v>0</v>
      </c>
      <c r="AT96" s="137"/>
      <c r="AU96" s="137">
        <v>0</v>
      </c>
      <c r="AV96" s="137"/>
      <c r="AW96" s="137">
        <v>0</v>
      </c>
      <c r="AX96" s="137"/>
      <c r="AY96" s="137"/>
      <c r="AZ96" s="137"/>
      <c r="BA96" s="137">
        <v>0</v>
      </c>
      <c r="BB96" s="137">
        <v>0</v>
      </c>
      <c r="BC96" s="137"/>
      <c r="BD96" s="137"/>
      <c r="BE96" s="137">
        <v>0</v>
      </c>
      <c r="BF96" s="137"/>
      <c r="BG96" s="137">
        <v>0</v>
      </c>
      <c r="BH96" s="137">
        <v>0</v>
      </c>
      <c r="BI96" s="137"/>
      <c r="BJ96" s="137">
        <v>0</v>
      </c>
      <c r="BK96" s="137">
        <v>0</v>
      </c>
      <c r="BL96" s="137">
        <v>0</v>
      </c>
      <c r="BM96" s="137">
        <v>0</v>
      </c>
      <c r="BN96" s="137">
        <v>0</v>
      </c>
      <c r="BO96" s="137">
        <v>0</v>
      </c>
      <c r="BP96" s="148">
        <v>0</v>
      </c>
    </row>
    <row r="97" spans="1:68" ht="12" customHeight="1" x14ac:dyDescent="0.2">
      <c r="A97" s="133"/>
      <c r="B97" s="111"/>
      <c r="C97" s="111" t="s">
        <v>77</v>
      </c>
      <c r="D97" s="111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/>
      <c r="BO97" s="126"/>
      <c r="BP97" s="150"/>
    </row>
    <row r="98" spans="1:68" ht="12" customHeight="1" x14ac:dyDescent="0.2">
      <c r="A98" s="114" t="s">
        <v>205</v>
      </c>
      <c r="B98" s="115" t="s">
        <v>2333</v>
      </c>
      <c r="C98" s="115" t="s">
        <v>206</v>
      </c>
      <c r="D98" s="115" t="s">
        <v>77</v>
      </c>
      <c r="E98" s="117">
        <v>205</v>
      </c>
      <c r="F98" s="117">
        <v>2.9746000000000002E-2</v>
      </c>
      <c r="G98" s="117">
        <v>2.9746000000000002E-2</v>
      </c>
      <c r="H98" s="117"/>
      <c r="I98" s="117">
        <v>0</v>
      </c>
      <c r="J98" s="117">
        <v>0</v>
      </c>
      <c r="K98" s="117"/>
      <c r="L98" s="117">
        <v>0</v>
      </c>
      <c r="M98" s="117">
        <v>0</v>
      </c>
      <c r="N98" s="117"/>
      <c r="O98" s="117">
        <v>0</v>
      </c>
      <c r="P98" s="117">
        <v>0</v>
      </c>
      <c r="Q98" s="117"/>
      <c r="R98" s="117">
        <v>0</v>
      </c>
      <c r="S98" s="117"/>
      <c r="T98" s="117"/>
      <c r="U98" s="117">
        <v>0</v>
      </c>
      <c r="V98" s="117"/>
      <c r="W98" s="117">
        <v>0</v>
      </c>
      <c r="X98" s="117"/>
      <c r="Y98" s="117">
        <v>0</v>
      </c>
      <c r="Z98" s="117"/>
      <c r="AA98" s="117">
        <v>0</v>
      </c>
      <c r="AB98" s="117"/>
      <c r="AC98" s="117">
        <v>0</v>
      </c>
      <c r="AD98" s="117"/>
      <c r="AE98" s="117">
        <v>0</v>
      </c>
      <c r="AF98" s="117"/>
      <c r="AG98" s="117"/>
      <c r="AH98" s="117"/>
      <c r="AI98" s="117">
        <v>0</v>
      </c>
      <c r="AJ98" s="117"/>
      <c r="AK98" s="117">
        <v>0</v>
      </c>
      <c r="AL98" s="117"/>
      <c r="AM98" s="117">
        <v>0</v>
      </c>
      <c r="AN98" s="117"/>
      <c r="AO98" s="117">
        <v>0</v>
      </c>
      <c r="AP98" s="117"/>
      <c r="AQ98" s="117">
        <v>0</v>
      </c>
      <c r="AR98" s="117"/>
      <c r="AS98" s="117">
        <v>0</v>
      </c>
      <c r="AT98" s="117"/>
      <c r="AU98" s="117">
        <v>0</v>
      </c>
      <c r="AV98" s="117"/>
      <c r="AW98" s="117">
        <v>0</v>
      </c>
      <c r="AX98" s="117"/>
      <c r="AY98" s="117"/>
      <c r="AZ98" s="117"/>
      <c r="BA98" s="117">
        <v>0</v>
      </c>
      <c r="BB98" s="117">
        <v>0</v>
      </c>
      <c r="BC98" s="117"/>
      <c r="BD98" s="117"/>
      <c r="BE98" s="117">
        <v>0</v>
      </c>
      <c r="BF98" s="117"/>
      <c r="BG98" s="117">
        <v>0</v>
      </c>
      <c r="BH98" s="117">
        <v>0</v>
      </c>
      <c r="BI98" s="117"/>
      <c r="BJ98" s="117">
        <v>0</v>
      </c>
      <c r="BK98" s="117">
        <v>0</v>
      </c>
      <c r="BL98" s="117">
        <v>0</v>
      </c>
      <c r="BM98" s="117">
        <v>0</v>
      </c>
      <c r="BN98" s="117">
        <v>0</v>
      </c>
      <c r="BO98" s="117">
        <v>0</v>
      </c>
      <c r="BP98" s="146">
        <v>0</v>
      </c>
    </row>
    <row r="99" spans="1:68" ht="12" customHeight="1" x14ac:dyDescent="0.2">
      <c r="A99" s="120" t="s">
        <v>691</v>
      </c>
      <c r="B99" s="121" t="s">
        <v>691</v>
      </c>
      <c r="C99" s="121" t="s">
        <v>1495</v>
      </c>
      <c r="D99" s="121" t="s">
        <v>77</v>
      </c>
      <c r="E99" s="123">
        <v>205</v>
      </c>
      <c r="F99" s="123">
        <v>2.8361999999999998E-2</v>
      </c>
      <c r="G99" s="123">
        <v>2.8361999999999998E-2</v>
      </c>
      <c r="H99" s="123"/>
      <c r="I99" s="123">
        <v>0</v>
      </c>
      <c r="J99" s="123">
        <v>0</v>
      </c>
      <c r="K99" s="123"/>
      <c r="L99" s="123">
        <v>0</v>
      </c>
      <c r="M99" s="123">
        <v>0</v>
      </c>
      <c r="N99" s="123"/>
      <c r="O99" s="123">
        <v>0</v>
      </c>
      <c r="P99" s="123">
        <v>0</v>
      </c>
      <c r="Q99" s="123"/>
      <c r="R99" s="123">
        <v>0</v>
      </c>
      <c r="S99" s="123"/>
      <c r="T99" s="123"/>
      <c r="U99" s="123">
        <v>0</v>
      </c>
      <c r="V99" s="123"/>
      <c r="W99" s="123">
        <v>0</v>
      </c>
      <c r="X99" s="123"/>
      <c r="Y99" s="123">
        <v>0</v>
      </c>
      <c r="Z99" s="123"/>
      <c r="AA99" s="123">
        <v>0</v>
      </c>
      <c r="AB99" s="123"/>
      <c r="AC99" s="123">
        <v>0</v>
      </c>
      <c r="AD99" s="123"/>
      <c r="AE99" s="123">
        <v>0</v>
      </c>
      <c r="AF99" s="123"/>
      <c r="AG99" s="123"/>
      <c r="AH99" s="123"/>
      <c r="AI99" s="123">
        <v>0</v>
      </c>
      <c r="AJ99" s="123"/>
      <c r="AK99" s="123">
        <v>0</v>
      </c>
      <c r="AL99" s="123"/>
      <c r="AM99" s="123">
        <v>0</v>
      </c>
      <c r="AN99" s="123"/>
      <c r="AO99" s="123">
        <v>0</v>
      </c>
      <c r="AP99" s="123"/>
      <c r="AQ99" s="123">
        <v>0</v>
      </c>
      <c r="AR99" s="123"/>
      <c r="AS99" s="123">
        <v>0</v>
      </c>
      <c r="AT99" s="123"/>
      <c r="AU99" s="123">
        <v>0</v>
      </c>
      <c r="AV99" s="123"/>
      <c r="AW99" s="123">
        <v>0</v>
      </c>
      <c r="AX99" s="123"/>
      <c r="AY99" s="123"/>
      <c r="AZ99" s="123"/>
      <c r="BA99" s="123">
        <v>0</v>
      </c>
      <c r="BB99" s="123">
        <v>0</v>
      </c>
      <c r="BC99" s="123"/>
      <c r="BD99" s="123"/>
      <c r="BE99" s="123">
        <v>0</v>
      </c>
      <c r="BF99" s="123"/>
      <c r="BG99" s="123">
        <v>0</v>
      </c>
      <c r="BH99" s="123">
        <v>0</v>
      </c>
      <c r="BI99" s="123"/>
      <c r="BJ99" s="123">
        <v>0</v>
      </c>
      <c r="BK99" s="123">
        <v>0</v>
      </c>
      <c r="BL99" s="123">
        <v>0</v>
      </c>
      <c r="BM99" s="123">
        <v>0</v>
      </c>
      <c r="BN99" s="123">
        <v>0</v>
      </c>
      <c r="BO99" s="123">
        <v>0</v>
      </c>
      <c r="BP99" s="154">
        <v>0</v>
      </c>
    </row>
    <row r="100" spans="1:68" ht="12" customHeight="1" x14ac:dyDescent="0.2">
      <c r="A100" s="114" t="s">
        <v>693</v>
      </c>
      <c r="B100" s="115" t="s">
        <v>693</v>
      </c>
      <c r="C100" s="115" t="s">
        <v>1494</v>
      </c>
      <c r="D100" s="115" t="s">
        <v>77</v>
      </c>
      <c r="E100" s="117">
        <v>205</v>
      </c>
      <c r="F100" s="117">
        <v>2.7149E-2</v>
      </c>
      <c r="G100" s="117">
        <v>2.7149E-2</v>
      </c>
      <c r="H100" s="117"/>
      <c r="I100" s="117">
        <v>0</v>
      </c>
      <c r="J100" s="117">
        <v>0</v>
      </c>
      <c r="K100" s="117"/>
      <c r="L100" s="117">
        <v>0</v>
      </c>
      <c r="M100" s="117">
        <v>0</v>
      </c>
      <c r="N100" s="117"/>
      <c r="O100" s="117">
        <v>0</v>
      </c>
      <c r="P100" s="117">
        <v>0</v>
      </c>
      <c r="Q100" s="117"/>
      <c r="R100" s="117">
        <v>0</v>
      </c>
      <c r="S100" s="117"/>
      <c r="T100" s="117"/>
      <c r="U100" s="117">
        <v>0</v>
      </c>
      <c r="V100" s="117"/>
      <c r="W100" s="117">
        <v>0</v>
      </c>
      <c r="X100" s="117"/>
      <c r="Y100" s="117">
        <v>0</v>
      </c>
      <c r="Z100" s="117"/>
      <c r="AA100" s="117">
        <v>0</v>
      </c>
      <c r="AB100" s="117"/>
      <c r="AC100" s="117">
        <v>0</v>
      </c>
      <c r="AD100" s="117"/>
      <c r="AE100" s="117">
        <v>0</v>
      </c>
      <c r="AF100" s="117"/>
      <c r="AG100" s="117"/>
      <c r="AH100" s="117"/>
      <c r="AI100" s="117">
        <v>0</v>
      </c>
      <c r="AJ100" s="117"/>
      <c r="AK100" s="117">
        <v>0</v>
      </c>
      <c r="AL100" s="117"/>
      <c r="AM100" s="117">
        <v>0</v>
      </c>
      <c r="AN100" s="117"/>
      <c r="AO100" s="117">
        <v>0</v>
      </c>
      <c r="AP100" s="117"/>
      <c r="AQ100" s="117">
        <v>0</v>
      </c>
      <c r="AR100" s="117"/>
      <c r="AS100" s="117">
        <v>0</v>
      </c>
      <c r="AT100" s="117"/>
      <c r="AU100" s="117">
        <v>0</v>
      </c>
      <c r="AV100" s="117"/>
      <c r="AW100" s="117">
        <v>0</v>
      </c>
      <c r="AX100" s="117"/>
      <c r="AY100" s="117"/>
      <c r="AZ100" s="117"/>
      <c r="BA100" s="117">
        <v>0</v>
      </c>
      <c r="BB100" s="117">
        <v>0</v>
      </c>
      <c r="BC100" s="117"/>
      <c r="BD100" s="117"/>
      <c r="BE100" s="117">
        <v>0</v>
      </c>
      <c r="BF100" s="117"/>
      <c r="BG100" s="117">
        <v>0</v>
      </c>
      <c r="BH100" s="117">
        <v>0</v>
      </c>
      <c r="BI100" s="117"/>
      <c r="BJ100" s="117">
        <v>0</v>
      </c>
      <c r="BK100" s="117">
        <v>0</v>
      </c>
      <c r="BL100" s="117">
        <v>0</v>
      </c>
      <c r="BM100" s="117">
        <v>0</v>
      </c>
      <c r="BN100" s="117">
        <v>0</v>
      </c>
      <c r="BO100" s="117">
        <v>0</v>
      </c>
      <c r="BP100" s="146">
        <v>0</v>
      </c>
    </row>
    <row r="101" spans="1:68" ht="12" customHeight="1" x14ac:dyDescent="0.2">
      <c r="A101" s="133"/>
      <c r="B101" s="111"/>
      <c r="C101" s="111" t="s">
        <v>2334</v>
      </c>
      <c r="D101" s="111"/>
      <c r="E101" s="126"/>
      <c r="F101" s="126"/>
      <c r="G101" s="126"/>
      <c r="H101" s="126"/>
      <c r="I101" s="126">
        <v>0</v>
      </c>
      <c r="J101" s="126">
        <v>0</v>
      </c>
      <c r="K101" s="126"/>
      <c r="L101" s="126">
        <v>0</v>
      </c>
      <c r="M101" s="126">
        <v>0</v>
      </c>
      <c r="N101" s="126"/>
      <c r="O101" s="126">
        <v>0</v>
      </c>
      <c r="P101" s="126">
        <v>0</v>
      </c>
      <c r="Q101" s="126"/>
      <c r="R101" s="126">
        <v>0</v>
      </c>
      <c r="S101" s="126"/>
      <c r="T101" s="126"/>
      <c r="U101" s="126">
        <v>0</v>
      </c>
      <c r="V101" s="126"/>
      <c r="W101" s="126">
        <v>0</v>
      </c>
      <c r="X101" s="126"/>
      <c r="Y101" s="126">
        <v>0</v>
      </c>
      <c r="Z101" s="126"/>
      <c r="AA101" s="126">
        <v>0</v>
      </c>
      <c r="AB101" s="126"/>
      <c r="AC101" s="126">
        <v>0</v>
      </c>
      <c r="AD101" s="126"/>
      <c r="AE101" s="126">
        <v>0</v>
      </c>
      <c r="AF101" s="126"/>
      <c r="AG101" s="126"/>
      <c r="AH101" s="126"/>
      <c r="AI101" s="126">
        <v>0</v>
      </c>
      <c r="AJ101" s="126"/>
      <c r="AK101" s="126">
        <v>0</v>
      </c>
      <c r="AL101" s="126"/>
      <c r="AM101" s="126">
        <v>0</v>
      </c>
      <c r="AN101" s="126"/>
      <c r="AO101" s="126">
        <v>0</v>
      </c>
      <c r="AP101" s="126"/>
      <c r="AQ101" s="126">
        <v>0</v>
      </c>
      <c r="AR101" s="126"/>
      <c r="AS101" s="126">
        <v>0</v>
      </c>
      <c r="AT101" s="126"/>
      <c r="AU101" s="126">
        <v>0</v>
      </c>
      <c r="AV101" s="126"/>
      <c r="AW101" s="126">
        <v>0</v>
      </c>
      <c r="AX101" s="126"/>
      <c r="AY101" s="126"/>
      <c r="AZ101" s="126"/>
      <c r="BA101" s="126">
        <v>0</v>
      </c>
      <c r="BB101" s="126">
        <v>0</v>
      </c>
      <c r="BC101" s="126"/>
      <c r="BD101" s="126"/>
      <c r="BE101" s="126">
        <v>0</v>
      </c>
      <c r="BF101" s="126"/>
      <c r="BG101" s="126">
        <v>0</v>
      </c>
      <c r="BH101" s="126">
        <v>0</v>
      </c>
      <c r="BI101" s="126"/>
      <c r="BJ101" s="126">
        <v>0</v>
      </c>
      <c r="BK101" s="126">
        <v>0</v>
      </c>
      <c r="BL101" s="126">
        <v>0</v>
      </c>
      <c r="BM101" s="126">
        <v>0</v>
      </c>
      <c r="BN101" s="126">
        <v>0</v>
      </c>
      <c r="BO101" s="126">
        <v>0</v>
      </c>
      <c r="BP101" s="150">
        <v>0</v>
      </c>
    </row>
    <row r="102" spans="1:68" ht="12" customHeight="1" x14ac:dyDescent="0.2">
      <c r="A102" s="136"/>
      <c r="B102" s="105"/>
      <c r="C102" s="105" t="s">
        <v>2335</v>
      </c>
      <c r="D102" s="105"/>
      <c r="E102" s="137"/>
      <c r="F102" s="137"/>
      <c r="G102" s="137"/>
      <c r="H102" s="137"/>
      <c r="I102" s="137">
        <v>0</v>
      </c>
      <c r="J102" s="137">
        <v>0</v>
      </c>
      <c r="K102" s="137"/>
      <c r="L102" s="137">
        <v>0</v>
      </c>
      <c r="M102" s="137">
        <v>0</v>
      </c>
      <c r="N102" s="137"/>
      <c r="O102" s="137">
        <v>0</v>
      </c>
      <c r="P102" s="137">
        <v>0</v>
      </c>
      <c r="Q102" s="137"/>
      <c r="R102" s="137">
        <v>0</v>
      </c>
      <c r="S102" s="137"/>
      <c r="T102" s="137"/>
      <c r="U102" s="137">
        <v>0</v>
      </c>
      <c r="V102" s="137"/>
      <c r="W102" s="137">
        <v>0</v>
      </c>
      <c r="X102" s="137"/>
      <c r="Y102" s="137">
        <v>0</v>
      </c>
      <c r="Z102" s="137"/>
      <c r="AA102" s="137">
        <v>0</v>
      </c>
      <c r="AB102" s="137"/>
      <c r="AC102" s="137">
        <v>0</v>
      </c>
      <c r="AD102" s="137"/>
      <c r="AE102" s="137">
        <v>0</v>
      </c>
      <c r="AF102" s="137"/>
      <c r="AG102" s="137"/>
      <c r="AH102" s="137"/>
      <c r="AI102" s="137">
        <v>0</v>
      </c>
      <c r="AJ102" s="137"/>
      <c r="AK102" s="137">
        <v>0</v>
      </c>
      <c r="AL102" s="137"/>
      <c r="AM102" s="137">
        <v>0</v>
      </c>
      <c r="AN102" s="137"/>
      <c r="AO102" s="137">
        <v>0</v>
      </c>
      <c r="AP102" s="137"/>
      <c r="AQ102" s="137">
        <v>0</v>
      </c>
      <c r="AR102" s="137"/>
      <c r="AS102" s="137">
        <v>0</v>
      </c>
      <c r="AT102" s="137"/>
      <c r="AU102" s="137">
        <v>0</v>
      </c>
      <c r="AV102" s="137"/>
      <c r="AW102" s="137">
        <v>0</v>
      </c>
      <c r="AX102" s="137"/>
      <c r="AY102" s="137"/>
      <c r="AZ102" s="137"/>
      <c r="BA102" s="137">
        <v>0</v>
      </c>
      <c r="BB102" s="137">
        <v>0</v>
      </c>
      <c r="BC102" s="137"/>
      <c r="BD102" s="137"/>
      <c r="BE102" s="137">
        <v>0</v>
      </c>
      <c r="BF102" s="137"/>
      <c r="BG102" s="137">
        <v>0</v>
      </c>
      <c r="BH102" s="137">
        <v>0</v>
      </c>
      <c r="BI102" s="137"/>
      <c r="BJ102" s="137">
        <v>0</v>
      </c>
      <c r="BK102" s="137">
        <v>0</v>
      </c>
      <c r="BL102" s="137">
        <v>0</v>
      </c>
      <c r="BM102" s="137">
        <v>0</v>
      </c>
      <c r="BN102" s="137">
        <v>0</v>
      </c>
      <c r="BO102" s="137">
        <v>0</v>
      </c>
      <c r="BP102" s="148">
        <v>0</v>
      </c>
    </row>
    <row r="103" spans="1:68" ht="12" customHeight="1" x14ac:dyDescent="0.2">
      <c r="A103" s="133"/>
      <c r="B103" s="111"/>
      <c r="C103" s="111" t="s">
        <v>1496</v>
      </c>
      <c r="D103" s="111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/>
      <c r="BM103" s="126"/>
      <c r="BN103" s="126"/>
      <c r="BO103" s="126"/>
      <c r="BP103" s="150"/>
    </row>
    <row r="104" spans="1:68" ht="12" customHeight="1" x14ac:dyDescent="0.2">
      <c r="A104" s="136"/>
      <c r="B104" s="105"/>
      <c r="C104" s="105" t="s">
        <v>30</v>
      </c>
      <c r="D104" s="105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37"/>
      <c r="AX104" s="137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137"/>
      <c r="BL104" s="137"/>
      <c r="BM104" s="137"/>
      <c r="BN104" s="137"/>
      <c r="BO104" s="137"/>
      <c r="BP104" s="148"/>
    </row>
    <row r="105" spans="1:68" ht="12" customHeight="1" x14ac:dyDescent="0.2">
      <c r="A105" s="120" t="s">
        <v>695</v>
      </c>
      <c r="B105" s="121" t="s">
        <v>695</v>
      </c>
      <c r="C105" s="121" t="s">
        <v>1499</v>
      </c>
      <c r="D105" s="121" t="s">
        <v>30</v>
      </c>
      <c r="E105" s="123">
        <v>230</v>
      </c>
      <c r="F105" s="123">
        <v>3.3373E-2</v>
      </c>
      <c r="G105" s="123">
        <v>3.3373E-2</v>
      </c>
      <c r="H105" s="123"/>
      <c r="I105" s="123">
        <v>0</v>
      </c>
      <c r="J105" s="123">
        <v>0</v>
      </c>
      <c r="K105" s="123"/>
      <c r="L105" s="123">
        <v>0</v>
      </c>
      <c r="M105" s="123">
        <v>0</v>
      </c>
      <c r="N105" s="123"/>
      <c r="O105" s="123">
        <v>0</v>
      </c>
      <c r="P105" s="123">
        <v>0</v>
      </c>
      <c r="Q105" s="123"/>
      <c r="R105" s="123">
        <v>0</v>
      </c>
      <c r="S105" s="123"/>
      <c r="T105" s="123"/>
      <c r="U105" s="123">
        <v>0</v>
      </c>
      <c r="V105" s="123"/>
      <c r="W105" s="123">
        <v>0</v>
      </c>
      <c r="X105" s="123"/>
      <c r="Y105" s="123">
        <v>0</v>
      </c>
      <c r="Z105" s="123"/>
      <c r="AA105" s="123">
        <v>0</v>
      </c>
      <c r="AB105" s="123"/>
      <c r="AC105" s="123">
        <v>0</v>
      </c>
      <c r="AD105" s="123"/>
      <c r="AE105" s="123">
        <v>0</v>
      </c>
      <c r="AF105" s="123"/>
      <c r="AG105" s="123"/>
      <c r="AH105" s="123"/>
      <c r="AI105" s="123">
        <v>0</v>
      </c>
      <c r="AJ105" s="123"/>
      <c r="AK105" s="123">
        <v>0</v>
      </c>
      <c r="AL105" s="123"/>
      <c r="AM105" s="123">
        <v>0</v>
      </c>
      <c r="AN105" s="123"/>
      <c r="AO105" s="123">
        <v>0</v>
      </c>
      <c r="AP105" s="123"/>
      <c r="AQ105" s="123">
        <v>0</v>
      </c>
      <c r="AR105" s="123"/>
      <c r="AS105" s="123">
        <v>0</v>
      </c>
      <c r="AT105" s="123"/>
      <c r="AU105" s="123">
        <v>0</v>
      </c>
      <c r="AV105" s="123"/>
      <c r="AW105" s="123">
        <v>0</v>
      </c>
      <c r="AX105" s="123"/>
      <c r="AY105" s="123"/>
      <c r="AZ105" s="123"/>
      <c r="BA105" s="123">
        <v>0</v>
      </c>
      <c r="BB105" s="123">
        <v>0</v>
      </c>
      <c r="BC105" s="123"/>
      <c r="BD105" s="123"/>
      <c r="BE105" s="123">
        <v>0</v>
      </c>
      <c r="BF105" s="123"/>
      <c r="BG105" s="123">
        <v>0</v>
      </c>
      <c r="BH105" s="123">
        <v>0</v>
      </c>
      <c r="BI105" s="123"/>
      <c r="BJ105" s="123">
        <v>0</v>
      </c>
      <c r="BK105" s="123">
        <v>0</v>
      </c>
      <c r="BL105" s="123">
        <v>0</v>
      </c>
      <c r="BM105" s="123">
        <v>0</v>
      </c>
      <c r="BN105" s="123">
        <v>0</v>
      </c>
      <c r="BO105" s="123">
        <v>0</v>
      </c>
      <c r="BP105" s="154">
        <v>0</v>
      </c>
    </row>
    <row r="106" spans="1:68" ht="12" customHeight="1" x14ac:dyDescent="0.2">
      <c r="A106" s="114" t="s">
        <v>1500</v>
      </c>
      <c r="B106" s="115" t="s">
        <v>2336</v>
      </c>
      <c r="C106" s="115" t="s">
        <v>1501</v>
      </c>
      <c r="D106" s="115" t="s">
        <v>30</v>
      </c>
      <c r="E106" s="117">
        <v>210</v>
      </c>
      <c r="F106" s="117">
        <v>3.0471000000000002E-2</v>
      </c>
      <c r="G106" s="117">
        <v>3.0471000000000002E-2</v>
      </c>
      <c r="H106" s="117"/>
      <c r="I106" s="117">
        <v>0</v>
      </c>
      <c r="J106" s="117">
        <v>0</v>
      </c>
      <c r="K106" s="117"/>
      <c r="L106" s="117">
        <v>0</v>
      </c>
      <c r="M106" s="117">
        <v>0</v>
      </c>
      <c r="N106" s="117"/>
      <c r="O106" s="117">
        <v>0</v>
      </c>
      <c r="P106" s="117">
        <v>0</v>
      </c>
      <c r="Q106" s="117"/>
      <c r="R106" s="117">
        <v>0</v>
      </c>
      <c r="S106" s="117"/>
      <c r="T106" s="117"/>
      <c r="U106" s="117">
        <v>0</v>
      </c>
      <c r="V106" s="117"/>
      <c r="W106" s="117">
        <v>0</v>
      </c>
      <c r="X106" s="117"/>
      <c r="Y106" s="117">
        <v>0</v>
      </c>
      <c r="Z106" s="117"/>
      <c r="AA106" s="117">
        <v>0</v>
      </c>
      <c r="AB106" s="117"/>
      <c r="AC106" s="117">
        <v>0</v>
      </c>
      <c r="AD106" s="117"/>
      <c r="AE106" s="117">
        <v>0</v>
      </c>
      <c r="AF106" s="117"/>
      <c r="AG106" s="117"/>
      <c r="AH106" s="117"/>
      <c r="AI106" s="117">
        <v>0</v>
      </c>
      <c r="AJ106" s="117"/>
      <c r="AK106" s="117">
        <v>0</v>
      </c>
      <c r="AL106" s="117"/>
      <c r="AM106" s="117">
        <v>0</v>
      </c>
      <c r="AN106" s="117"/>
      <c r="AO106" s="117">
        <v>0</v>
      </c>
      <c r="AP106" s="117"/>
      <c r="AQ106" s="117">
        <v>0</v>
      </c>
      <c r="AR106" s="117"/>
      <c r="AS106" s="117">
        <v>0</v>
      </c>
      <c r="AT106" s="117"/>
      <c r="AU106" s="117">
        <v>0</v>
      </c>
      <c r="AV106" s="117"/>
      <c r="AW106" s="117">
        <v>0</v>
      </c>
      <c r="AX106" s="117"/>
      <c r="AY106" s="117"/>
      <c r="AZ106" s="117"/>
      <c r="BA106" s="117">
        <v>0</v>
      </c>
      <c r="BB106" s="117">
        <v>0</v>
      </c>
      <c r="BC106" s="117"/>
      <c r="BD106" s="117"/>
      <c r="BE106" s="117">
        <v>0</v>
      </c>
      <c r="BF106" s="117"/>
      <c r="BG106" s="117">
        <v>0</v>
      </c>
      <c r="BH106" s="117">
        <v>0</v>
      </c>
      <c r="BI106" s="117"/>
      <c r="BJ106" s="117">
        <v>0</v>
      </c>
      <c r="BK106" s="117">
        <v>0</v>
      </c>
      <c r="BL106" s="117">
        <v>0</v>
      </c>
      <c r="BM106" s="117">
        <v>0</v>
      </c>
      <c r="BN106" s="117">
        <v>0</v>
      </c>
      <c r="BO106" s="117">
        <v>0</v>
      </c>
      <c r="BP106" s="146">
        <v>0</v>
      </c>
    </row>
    <row r="107" spans="1:68" ht="12" customHeight="1" x14ac:dyDescent="0.2">
      <c r="A107" s="120" t="s">
        <v>697</v>
      </c>
      <c r="B107" s="121" t="s">
        <v>697</v>
      </c>
      <c r="C107" s="121" t="s">
        <v>698</v>
      </c>
      <c r="D107" s="121" t="s">
        <v>30</v>
      </c>
      <c r="E107" s="123">
        <v>200</v>
      </c>
      <c r="F107" s="123">
        <v>2.7727000000000002E-2</v>
      </c>
      <c r="G107" s="123">
        <v>2.7727000000000002E-2</v>
      </c>
      <c r="H107" s="122">
        <v>6840</v>
      </c>
      <c r="I107" s="123">
        <v>1.3680000000000001</v>
      </c>
      <c r="J107" s="123">
        <v>189.65299999999999</v>
      </c>
      <c r="K107" s="123"/>
      <c r="L107" s="123">
        <v>0</v>
      </c>
      <c r="M107" s="123">
        <v>0</v>
      </c>
      <c r="N107" s="123"/>
      <c r="O107" s="123">
        <v>0</v>
      </c>
      <c r="P107" s="123">
        <v>0</v>
      </c>
      <c r="Q107" s="122">
        <v>6840</v>
      </c>
      <c r="R107" s="123">
        <v>1.3680000000000001</v>
      </c>
      <c r="S107" s="123">
        <v>189.65299999999999</v>
      </c>
      <c r="T107" s="123"/>
      <c r="U107" s="123">
        <v>0</v>
      </c>
      <c r="V107" s="123"/>
      <c r="W107" s="123">
        <v>0</v>
      </c>
      <c r="X107" s="123"/>
      <c r="Y107" s="123">
        <v>0</v>
      </c>
      <c r="Z107" s="123"/>
      <c r="AA107" s="123">
        <v>0</v>
      </c>
      <c r="AB107" s="123"/>
      <c r="AC107" s="123">
        <v>0</v>
      </c>
      <c r="AD107" s="123"/>
      <c r="AE107" s="123">
        <v>0</v>
      </c>
      <c r="AF107" s="123"/>
      <c r="AG107" s="123"/>
      <c r="AH107" s="123"/>
      <c r="AI107" s="123">
        <v>0</v>
      </c>
      <c r="AJ107" s="123"/>
      <c r="AK107" s="123">
        <v>0</v>
      </c>
      <c r="AL107" s="123"/>
      <c r="AM107" s="123">
        <v>0</v>
      </c>
      <c r="AN107" s="123"/>
      <c r="AO107" s="123">
        <v>0</v>
      </c>
      <c r="AP107" s="123"/>
      <c r="AQ107" s="123">
        <v>0</v>
      </c>
      <c r="AR107" s="123"/>
      <c r="AS107" s="123">
        <v>0</v>
      </c>
      <c r="AT107" s="123"/>
      <c r="AU107" s="123">
        <v>0</v>
      </c>
      <c r="AV107" s="123"/>
      <c r="AW107" s="123">
        <v>0</v>
      </c>
      <c r="AX107" s="123"/>
      <c r="AY107" s="123"/>
      <c r="AZ107" s="122">
        <v>6840</v>
      </c>
      <c r="BA107" s="123">
        <v>1.3680000000000001</v>
      </c>
      <c r="BB107" s="123">
        <v>189.65299999999999</v>
      </c>
      <c r="BC107" s="123"/>
      <c r="BD107" s="123"/>
      <c r="BE107" s="123">
        <v>0</v>
      </c>
      <c r="BF107" s="123"/>
      <c r="BG107" s="123">
        <v>0</v>
      </c>
      <c r="BH107" s="123">
        <v>0</v>
      </c>
      <c r="BI107" s="122">
        <v>6840</v>
      </c>
      <c r="BJ107" s="123">
        <v>1.3680000000000001</v>
      </c>
      <c r="BK107" s="123">
        <v>189.65299999999999</v>
      </c>
      <c r="BL107" s="123">
        <v>0</v>
      </c>
      <c r="BM107" s="123">
        <v>0</v>
      </c>
      <c r="BN107" s="123">
        <v>189.65299999999999</v>
      </c>
      <c r="BO107" s="123">
        <v>0</v>
      </c>
      <c r="BP107" s="154">
        <v>0</v>
      </c>
    </row>
    <row r="108" spans="1:68" ht="12" customHeight="1" x14ac:dyDescent="0.2">
      <c r="A108" s="114" t="s">
        <v>1508</v>
      </c>
      <c r="B108" s="115" t="s">
        <v>2337</v>
      </c>
      <c r="C108" s="115" t="s">
        <v>1509</v>
      </c>
      <c r="D108" s="115" t="s">
        <v>30</v>
      </c>
      <c r="E108" s="117">
        <v>200</v>
      </c>
      <c r="F108" s="117">
        <v>2.9020000000000001E-2</v>
      </c>
      <c r="G108" s="117">
        <v>2.9020000000000001E-2</v>
      </c>
      <c r="H108" s="117"/>
      <c r="I108" s="117">
        <v>0</v>
      </c>
      <c r="J108" s="117">
        <v>0</v>
      </c>
      <c r="K108" s="117"/>
      <c r="L108" s="117">
        <v>0</v>
      </c>
      <c r="M108" s="117">
        <v>0</v>
      </c>
      <c r="N108" s="117"/>
      <c r="O108" s="117">
        <v>0</v>
      </c>
      <c r="P108" s="117">
        <v>0</v>
      </c>
      <c r="Q108" s="117"/>
      <c r="R108" s="117">
        <v>0</v>
      </c>
      <c r="S108" s="117"/>
      <c r="T108" s="117"/>
      <c r="U108" s="117">
        <v>0</v>
      </c>
      <c r="V108" s="117"/>
      <c r="W108" s="117">
        <v>0</v>
      </c>
      <c r="X108" s="117"/>
      <c r="Y108" s="117">
        <v>0</v>
      </c>
      <c r="Z108" s="117"/>
      <c r="AA108" s="117">
        <v>0</v>
      </c>
      <c r="AB108" s="117"/>
      <c r="AC108" s="117">
        <v>0</v>
      </c>
      <c r="AD108" s="117"/>
      <c r="AE108" s="117">
        <v>0</v>
      </c>
      <c r="AF108" s="117"/>
      <c r="AG108" s="117"/>
      <c r="AH108" s="117"/>
      <c r="AI108" s="117">
        <v>0</v>
      </c>
      <c r="AJ108" s="117"/>
      <c r="AK108" s="117">
        <v>0</v>
      </c>
      <c r="AL108" s="117"/>
      <c r="AM108" s="117">
        <v>0</v>
      </c>
      <c r="AN108" s="117"/>
      <c r="AO108" s="117">
        <v>0</v>
      </c>
      <c r="AP108" s="117"/>
      <c r="AQ108" s="117">
        <v>0</v>
      </c>
      <c r="AR108" s="117"/>
      <c r="AS108" s="117">
        <v>0</v>
      </c>
      <c r="AT108" s="117"/>
      <c r="AU108" s="117">
        <v>0</v>
      </c>
      <c r="AV108" s="117"/>
      <c r="AW108" s="117">
        <v>0</v>
      </c>
      <c r="AX108" s="117"/>
      <c r="AY108" s="117"/>
      <c r="AZ108" s="117"/>
      <c r="BA108" s="117">
        <v>0</v>
      </c>
      <c r="BB108" s="117">
        <v>0</v>
      </c>
      <c r="BC108" s="117"/>
      <c r="BD108" s="117"/>
      <c r="BE108" s="117">
        <v>0</v>
      </c>
      <c r="BF108" s="117"/>
      <c r="BG108" s="117">
        <v>0</v>
      </c>
      <c r="BH108" s="117">
        <v>0</v>
      </c>
      <c r="BI108" s="117"/>
      <c r="BJ108" s="117">
        <v>0</v>
      </c>
      <c r="BK108" s="117">
        <v>0</v>
      </c>
      <c r="BL108" s="117">
        <v>0</v>
      </c>
      <c r="BM108" s="117">
        <v>0</v>
      </c>
      <c r="BN108" s="117">
        <v>0</v>
      </c>
      <c r="BO108" s="117">
        <v>0</v>
      </c>
      <c r="BP108" s="146">
        <v>0</v>
      </c>
    </row>
    <row r="109" spans="1:68" ht="12" customHeight="1" x14ac:dyDescent="0.2">
      <c r="A109" s="133"/>
      <c r="B109" s="111"/>
      <c r="C109" s="111" t="s">
        <v>2338</v>
      </c>
      <c r="D109" s="111"/>
      <c r="E109" s="126"/>
      <c r="F109" s="126"/>
      <c r="G109" s="126"/>
      <c r="H109" s="149">
        <v>6840</v>
      </c>
      <c r="I109" s="126">
        <v>1.3680000000000001</v>
      </c>
      <c r="J109" s="126">
        <v>189.65299999999999</v>
      </c>
      <c r="K109" s="126"/>
      <c r="L109" s="126">
        <v>0</v>
      </c>
      <c r="M109" s="126">
        <v>0</v>
      </c>
      <c r="N109" s="126"/>
      <c r="O109" s="126">
        <v>0</v>
      </c>
      <c r="P109" s="126">
        <v>0</v>
      </c>
      <c r="Q109" s="149">
        <v>6840</v>
      </c>
      <c r="R109" s="126">
        <v>1.3680000000000001</v>
      </c>
      <c r="S109" s="126">
        <v>189.65199999999999</v>
      </c>
      <c r="T109" s="126"/>
      <c r="U109" s="126">
        <v>0</v>
      </c>
      <c r="V109" s="126"/>
      <c r="W109" s="126">
        <v>0</v>
      </c>
      <c r="X109" s="126"/>
      <c r="Y109" s="126">
        <v>0</v>
      </c>
      <c r="Z109" s="126"/>
      <c r="AA109" s="126">
        <v>0</v>
      </c>
      <c r="AB109" s="126"/>
      <c r="AC109" s="126">
        <v>0</v>
      </c>
      <c r="AD109" s="126"/>
      <c r="AE109" s="126">
        <v>0</v>
      </c>
      <c r="AF109" s="126"/>
      <c r="AG109" s="126"/>
      <c r="AH109" s="126"/>
      <c r="AI109" s="126">
        <v>0</v>
      </c>
      <c r="AJ109" s="126"/>
      <c r="AK109" s="126">
        <v>0</v>
      </c>
      <c r="AL109" s="126"/>
      <c r="AM109" s="126">
        <v>0</v>
      </c>
      <c r="AN109" s="126"/>
      <c r="AO109" s="126">
        <v>0</v>
      </c>
      <c r="AP109" s="126"/>
      <c r="AQ109" s="126">
        <v>0</v>
      </c>
      <c r="AR109" s="126"/>
      <c r="AS109" s="126">
        <v>0</v>
      </c>
      <c r="AT109" s="126"/>
      <c r="AU109" s="126">
        <v>0</v>
      </c>
      <c r="AV109" s="126"/>
      <c r="AW109" s="126">
        <v>0</v>
      </c>
      <c r="AX109" s="126"/>
      <c r="AY109" s="126"/>
      <c r="AZ109" s="149">
        <v>6840</v>
      </c>
      <c r="BA109" s="126">
        <v>1.3680000000000001</v>
      </c>
      <c r="BB109" s="126">
        <v>189.65299999999999</v>
      </c>
      <c r="BC109" s="126"/>
      <c r="BD109" s="126"/>
      <c r="BE109" s="126">
        <v>0</v>
      </c>
      <c r="BF109" s="126"/>
      <c r="BG109" s="126">
        <v>0</v>
      </c>
      <c r="BH109" s="126">
        <v>0</v>
      </c>
      <c r="BI109" s="149">
        <v>6840</v>
      </c>
      <c r="BJ109" s="126">
        <v>1.3680000000000001</v>
      </c>
      <c r="BK109" s="126">
        <v>189.65299999999999</v>
      </c>
      <c r="BL109" s="126">
        <v>0</v>
      </c>
      <c r="BM109" s="126">
        <v>0</v>
      </c>
      <c r="BN109" s="126">
        <v>189.65299999999999</v>
      </c>
      <c r="BO109" s="126">
        <v>0</v>
      </c>
      <c r="BP109" s="150">
        <v>0</v>
      </c>
    </row>
    <row r="110" spans="1:68" ht="12" customHeight="1" x14ac:dyDescent="0.2">
      <c r="A110" s="136"/>
      <c r="B110" s="105"/>
      <c r="C110" s="105" t="s">
        <v>2339</v>
      </c>
      <c r="D110" s="105"/>
      <c r="E110" s="137"/>
      <c r="F110" s="137"/>
      <c r="G110" s="137"/>
      <c r="H110" s="147">
        <v>6840</v>
      </c>
      <c r="I110" s="137">
        <v>1.3680000000000001</v>
      </c>
      <c r="J110" s="137">
        <v>189.65299999999999</v>
      </c>
      <c r="K110" s="137"/>
      <c r="L110" s="137">
        <v>0</v>
      </c>
      <c r="M110" s="137">
        <v>0</v>
      </c>
      <c r="N110" s="137"/>
      <c r="O110" s="137">
        <v>0</v>
      </c>
      <c r="P110" s="137">
        <v>0</v>
      </c>
      <c r="Q110" s="147">
        <v>6840</v>
      </c>
      <c r="R110" s="137">
        <v>1.3680000000000001</v>
      </c>
      <c r="S110" s="137">
        <v>189.65199999999999</v>
      </c>
      <c r="T110" s="137"/>
      <c r="U110" s="137">
        <v>0</v>
      </c>
      <c r="V110" s="137"/>
      <c r="W110" s="137">
        <v>0</v>
      </c>
      <c r="X110" s="137"/>
      <c r="Y110" s="137">
        <v>0</v>
      </c>
      <c r="Z110" s="137"/>
      <c r="AA110" s="137">
        <v>0</v>
      </c>
      <c r="AB110" s="137"/>
      <c r="AC110" s="137">
        <v>0</v>
      </c>
      <c r="AD110" s="137"/>
      <c r="AE110" s="137">
        <v>0</v>
      </c>
      <c r="AF110" s="137"/>
      <c r="AG110" s="137"/>
      <c r="AH110" s="137"/>
      <c r="AI110" s="137">
        <v>0</v>
      </c>
      <c r="AJ110" s="137"/>
      <c r="AK110" s="137">
        <v>0</v>
      </c>
      <c r="AL110" s="137"/>
      <c r="AM110" s="137">
        <v>0</v>
      </c>
      <c r="AN110" s="137"/>
      <c r="AO110" s="137">
        <v>0</v>
      </c>
      <c r="AP110" s="137"/>
      <c r="AQ110" s="137">
        <v>0</v>
      </c>
      <c r="AR110" s="137"/>
      <c r="AS110" s="137">
        <v>0</v>
      </c>
      <c r="AT110" s="137"/>
      <c r="AU110" s="137">
        <v>0</v>
      </c>
      <c r="AV110" s="137"/>
      <c r="AW110" s="137">
        <v>0</v>
      </c>
      <c r="AX110" s="137"/>
      <c r="AY110" s="137"/>
      <c r="AZ110" s="147">
        <v>6840</v>
      </c>
      <c r="BA110" s="137">
        <v>1.3680000000000001</v>
      </c>
      <c r="BB110" s="137">
        <v>189.65299999999999</v>
      </c>
      <c r="BC110" s="137"/>
      <c r="BD110" s="137"/>
      <c r="BE110" s="137">
        <v>0</v>
      </c>
      <c r="BF110" s="137"/>
      <c r="BG110" s="137">
        <v>0</v>
      </c>
      <c r="BH110" s="137">
        <v>0</v>
      </c>
      <c r="BI110" s="147">
        <v>6840</v>
      </c>
      <c r="BJ110" s="137">
        <v>1.3680000000000001</v>
      </c>
      <c r="BK110" s="137">
        <v>189.65299999999999</v>
      </c>
      <c r="BL110" s="137">
        <v>0</v>
      </c>
      <c r="BM110" s="137">
        <v>0</v>
      </c>
      <c r="BN110" s="137">
        <v>189.65299999999999</v>
      </c>
      <c r="BO110" s="137">
        <v>0</v>
      </c>
      <c r="BP110" s="148">
        <v>0</v>
      </c>
    </row>
    <row r="111" spans="1:68" ht="12" customHeight="1" x14ac:dyDescent="0.2">
      <c r="A111" s="133"/>
      <c r="B111" s="111"/>
      <c r="C111" s="111" t="s">
        <v>1518</v>
      </c>
      <c r="D111" s="111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50"/>
    </row>
    <row r="112" spans="1:68" ht="12" customHeight="1" x14ac:dyDescent="0.2">
      <c r="A112" s="136"/>
      <c r="B112" s="105"/>
      <c r="C112" s="105" t="s">
        <v>30</v>
      </c>
      <c r="D112" s="105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  <c r="BP112" s="148"/>
    </row>
    <row r="113" spans="1:68" ht="12" customHeight="1" x14ac:dyDescent="0.2">
      <c r="A113" s="120" t="s">
        <v>699</v>
      </c>
      <c r="B113" s="121" t="s">
        <v>699</v>
      </c>
      <c r="C113" s="121" t="s">
        <v>700</v>
      </c>
      <c r="D113" s="121" t="s">
        <v>30</v>
      </c>
      <c r="E113" s="123">
        <v>190</v>
      </c>
      <c r="F113" s="123">
        <v>2.5054E-2</v>
      </c>
      <c r="G113" s="123">
        <v>2.5054E-2</v>
      </c>
      <c r="H113" s="123"/>
      <c r="I113" s="123">
        <v>0</v>
      </c>
      <c r="J113" s="123">
        <v>0</v>
      </c>
      <c r="K113" s="123"/>
      <c r="L113" s="123">
        <v>0</v>
      </c>
      <c r="M113" s="123">
        <v>0</v>
      </c>
      <c r="N113" s="123"/>
      <c r="O113" s="123">
        <v>0</v>
      </c>
      <c r="P113" s="123">
        <v>0</v>
      </c>
      <c r="Q113" s="123"/>
      <c r="R113" s="123">
        <v>0</v>
      </c>
      <c r="S113" s="123"/>
      <c r="T113" s="123"/>
      <c r="U113" s="123">
        <v>0</v>
      </c>
      <c r="V113" s="123"/>
      <c r="W113" s="123">
        <v>0</v>
      </c>
      <c r="X113" s="123"/>
      <c r="Y113" s="123">
        <v>0</v>
      </c>
      <c r="Z113" s="123"/>
      <c r="AA113" s="123">
        <v>0</v>
      </c>
      <c r="AB113" s="123"/>
      <c r="AC113" s="123">
        <v>0</v>
      </c>
      <c r="AD113" s="123"/>
      <c r="AE113" s="123">
        <v>0</v>
      </c>
      <c r="AF113" s="123"/>
      <c r="AG113" s="123"/>
      <c r="AH113" s="123"/>
      <c r="AI113" s="123">
        <v>0</v>
      </c>
      <c r="AJ113" s="123"/>
      <c r="AK113" s="123">
        <v>0</v>
      </c>
      <c r="AL113" s="123"/>
      <c r="AM113" s="123">
        <v>0</v>
      </c>
      <c r="AN113" s="123"/>
      <c r="AO113" s="123">
        <v>0</v>
      </c>
      <c r="AP113" s="123"/>
      <c r="AQ113" s="123">
        <v>0</v>
      </c>
      <c r="AR113" s="123"/>
      <c r="AS113" s="123">
        <v>0</v>
      </c>
      <c r="AT113" s="123"/>
      <c r="AU113" s="123">
        <v>0</v>
      </c>
      <c r="AV113" s="123"/>
      <c r="AW113" s="123">
        <v>0</v>
      </c>
      <c r="AX113" s="123"/>
      <c r="AY113" s="123"/>
      <c r="AZ113" s="123"/>
      <c r="BA113" s="123">
        <v>0</v>
      </c>
      <c r="BB113" s="123">
        <v>0</v>
      </c>
      <c r="BC113" s="123"/>
      <c r="BD113" s="123"/>
      <c r="BE113" s="123">
        <v>0</v>
      </c>
      <c r="BF113" s="123"/>
      <c r="BG113" s="123">
        <v>0</v>
      </c>
      <c r="BH113" s="123">
        <v>0</v>
      </c>
      <c r="BI113" s="123"/>
      <c r="BJ113" s="123">
        <v>0</v>
      </c>
      <c r="BK113" s="123">
        <v>0</v>
      </c>
      <c r="BL113" s="123">
        <v>0</v>
      </c>
      <c r="BM113" s="123">
        <v>0</v>
      </c>
      <c r="BN113" s="123">
        <v>0</v>
      </c>
      <c r="BO113" s="123">
        <v>0</v>
      </c>
      <c r="BP113" s="154">
        <v>0</v>
      </c>
    </row>
    <row r="114" spans="1:68" ht="12" customHeight="1" x14ac:dyDescent="0.2">
      <c r="A114" s="136"/>
      <c r="B114" s="105"/>
      <c r="C114" s="105" t="s">
        <v>2340</v>
      </c>
      <c r="D114" s="105"/>
      <c r="E114" s="137"/>
      <c r="F114" s="137"/>
      <c r="G114" s="137"/>
      <c r="H114" s="137"/>
      <c r="I114" s="137">
        <v>0</v>
      </c>
      <c r="J114" s="137">
        <v>0</v>
      </c>
      <c r="K114" s="137"/>
      <c r="L114" s="137">
        <v>0</v>
      </c>
      <c r="M114" s="137">
        <v>0</v>
      </c>
      <c r="N114" s="137"/>
      <c r="O114" s="137">
        <v>0</v>
      </c>
      <c r="P114" s="137">
        <v>0</v>
      </c>
      <c r="Q114" s="137"/>
      <c r="R114" s="137">
        <v>0</v>
      </c>
      <c r="S114" s="137"/>
      <c r="T114" s="137"/>
      <c r="U114" s="137">
        <v>0</v>
      </c>
      <c r="V114" s="137"/>
      <c r="W114" s="137">
        <v>0</v>
      </c>
      <c r="X114" s="137"/>
      <c r="Y114" s="137">
        <v>0</v>
      </c>
      <c r="Z114" s="137"/>
      <c r="AA114" s="137">
        <v>0</v>
      </c>
      <c r="AB114" s="137"/>
      <c r="AC114" s="137">
        <v>0</v>
      </c>
      <c r="AD114" s="137"/>
      <c r="AE114" s="137">
        <v>0</v>
      </c>
      <c r="AF114" s="137"/>
      <c r="AG114" s="137"/>
      <c r="AH114" s="137"/>
      <c r="AI114" s="137">
        <v>0</v>
      </c>
      <c r="AJ114" s="137"/>
      <c r="AK114" s="137">
        <v>0</v>
      </c>
      <c r="AL114" s="137"/>
      <c r="AM114" s="137">
        <v>0</v>
      </c>
      <c r="AN114" s="137"/>
      <c r="AO114" s="137">
        <v>0</v>
      </c>
      <c r="AP114" s="137"/>
      <c r="AQ114" s="137">
        <v>0</v>
      </c>
      <c r="AR114" s="137"/>
      <c r="AS114" s="137">
        <v>0</v>
      </c>
      <c r="AT114" s="137"/>
      <c r="AU114" s="137">
        <v>0</v>
      </c>
      <c r="AV114" s="137"/>
      <c r="AW114" s="137">
        <v>0</v>
      </c>
      <c r="AX114" s="137"/>
      <c r="AY114" s="137"/>
      <c r="AZ114" s="137"/>
      <c r="BA114" s="137">
        <v>0</v>
      </c>
      <c r="BB114" s="137">
        <v>0</v>
      </c>
      <c r="BC114" s="137"/>
      <c r="BD114" s="137"/>
      <c r="BE114" s="137">
        <v>0</v>
      </c>
      <c r="BF114" s="137"/>
      <c r="BG114" s="137">
        <v>0</v>
      </c>
      <c r="BH114" s="137">
        <v>0</v>
      </c>
      <c r="BI114" s="137"/>
      <c r="BJ114" s="137">
        <v>0</v>
      </c>
      <c r="BK114" s="137">
        <v>0</v>
      </c>
      <c r="BL114" s="137">
        <v>0</v>
      </c>
      <c r="BM114" s="137">
        <v>0</v>
      </c>
      <c r="BN114" s="137">
        <v>0</v>
      </c>
      <c r="BO114" s="137">
        <v>0</v>
      </c>
      <c r="BP114" s="148">
        <v>0</v>
      </c>
    </row>
    <row r="115" spans="1:68" ht="12" customHeight="1" x14ac:dyDescent="0.2">
      <c r="A115" s="133"/>
      <c r="B115" s="111"/>
      <c r="C115" s="111" t="s">
        <v>2341</v>
      </c>
      <c r="D115" s="111"/>
      <c r="E115" s="126"/>
      <c r="F115" s="126"/>
      <c r="G115" s="126"/>
      <c r="H115" s="126"/>
      <c r="I115" s="126">
        <v>0</v>
      </c>
      <c r="J115" s="126">
        <v>0</v>
      </c>
      <c r="K115" s="126"/>
      <c r="L115" s="126">
        <v>0</v>
      </c>
      <c r="M115" s="126">
        <v>0</v>
      </c>
      <c r="N115" s="126"/>
      <c r="O115" s="126">
        <v>0</v>
      </c>
      <c r="P115" s="126">
        <v>0</v>
      </c>
      <c r="Q115" s="126"/>
      <c r="R115" s="126">
        <v>0</v>
      </c>
      <c r="S115" s="126"/>
      <c r="T115" s="126"/>
      <c r="U115" s="126">
        <v>0</v>
      </c>
      <c r="V115" s="126"/>
      <c r="W115" s="126">
        <v>0</v>
      </c>
      <c r="X115" s="126"/>
      <c r="Y115" s="126">
        <v>0</v>
      </c>
      <c r="Z115" s="126"/>
      <c r="AA115" s="126">
        <v>0</v>
      </c>
      <c r="AB115" s="126"/>
      <c r="AC115" s="126">
        <v>0</v>
      </c>
      <c r="AD115" s="126"/>
      <c r="AE115" s="126">
        <v>0</v>
      </c>
      <c r="AF115" s="126"/>
      <c r="AG115" s="126"/>
      <c r="AH115" s="126"/>
      <c r="AI115" s="126">
        <v>0</v>
      </c>
      <c r="AJ115" s="126"/>
      <c r="AK115" s="126">
        <v>0</v>
      </c>
      <c r="AL115" s="126"/>
      <c r="AM115" s="126">
        <v>0</v>
      </c>
      <c r="AN115" s="126"/>
      <c r="AO115" s="126">
        <v>0</v>
      </c>
      <c r="AP115" s="126"/>
      <c r="AQ115" s="126">
        <v>0</v>
      </c>
      <c r="AR115" s="126"/>
      <c r="AS115" s="126">
        <v>0</v>
      </c>
      <c r="AT115" s="126"/>
      <c r="AU115" s="126">
        <v>0</v>
      </c>
      <c r="AV115" s="126"/>
      <c r="AW115" s="126">
        <v>0</v>
      </c>
      <c r="AX115" s="126"/>
      <c r="AY115" s="126"/>
      <c r="AZ115" s="126"/>
      <c r="BA115" s="126">
        <v>0</v>
      </c>
      <c r="BB115" s="126">
        <v>0</v>
      </c>
      <c r="BC115" s="126"/>
      <c r="BD115" s="126"/>
      <c r="BE115" s="126">
        <v>0</v>
      </c>
      <c r="BF115" s="126"/>
      <c r="BG115" s="126">
        <v>0</v>
      </c>
      <c r="BH115" s="126">
        <v>0</v>
      </c>
      <c r="BI115" s="126"/>
      <c r="BJ115" s="126">
        <v>0</v>
      </c>
      <c r="BK115" s="126">
        <v>0</v>
      </c>
      <c r="BL115" s="126">
        <v>0</v>
      </c>
      <c r="BM115" s="126">
        <v>0</v>
      </c>
      <c r="BN115" s="126">
        <v>0</v>
      </c>
      <c r="BO115" s="126">
        <v>0</v>
      </c>
      <c r="BP115" s="150">
        <v>0</v>
      </c>
    </row>
    <row r="116" spans="1:68" ht="12" customHeight="1" x14ac:dyDescent="0.2">
      <c r="A116" s="136"/>
      <c r="B116" s="105"/>
      <c r="C116" s="105" t="s">
        <v>1521</v>
      </c>
      <c r="D116" s="105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  <c r="BE116" s="137"/>
      <c r="BF116" s="137"/>
      <c r="BG116" s="137"/>
      <c r="BH116" s="137"/>
      <c r="BI116" s="137"/>
      <c r="BJ116" s="137"/>
      <c r="BK116" s="137"/>
      <c r="BL116" s="137"/>
      <c r="BM116" s="137"/>
      <c r="BN116" s="137"/>
      <c r="BO116" s="137"/>
      <c r="BP116" s="148"/>
    </row>
    <row r="117" spans="1:68" ht="12" customHeight="1" x14ac:dyDescent="0.2">
      <c r="A117" s="133"/>
      <c r="B117" s="111"/>
      <c r="C117" s="111" t="s">
        <v>30</v>
      </c>
      <c r="D117" s="111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50"/>
    </row>
    <row r="118" spans="1:68" ht="12" customHeight="1" x14ac:dyDescent="0.2">
      <c r="A118" s="114" t="s">
        <v>209</v>
      </c>
      <c r="B118" s="115"/>
      <c r="C118" s="115" t="s">
        <v>210</v>
      </c>
      <c r="D118" s="115" t="s">
        <v>30</v>
      </c>
      <c r="E118" s="117">
        <v>160</v>
      </c>
      <c r="F118" s="117">
        <v>2.8274000000000001E-2</v>
      </c>
      <c r="G118" s="117">
        <v>2.8274000000000001E-2</v>
      </c>
      <c r="H118" s="117"/>
      <c r="I118" s="117">
        <v>0</v>
      </c>
      <c r="J118" s="117">
        <v>0</v>
      </c>
      <c r="K118" s="117"/>
      <c r="L118" s="117">
        <v>0</v>
      </c>
      <c r="M118" s="117">
        <v>0</v>
      </c>
      <c r="N118" s="117"/>
      <c r="O118" s="117">
        <v>0</v>
      </c>
      <c r="P118" s="117">
        <v>0</v>
      </c>
      <c r="Q118" s="117"/>
      <c r="R118" s="117">
        <v>0</v>
      </c>
      <c r="S118" s="117"/>
      <c r="T118" s="117"/>
      <c r="U118" s="117">
        <v>0</v>
      </c>
      <c r="V118" s="117"/>
      <c r="W118" s="117">
        <v>0</v>
      </c>
      <c r="X118" s="116">
        <v>149178</v>
      </c>
      <c r="Y118" s="117">
        <v>23.867999999999999</v>
      </c>
      <c r="Z118" s="117"/>
      <c r="AA118" s="117">
        <v>0</v>
      </c>
      <c r="AB118" s="117"/>
      <c r="AC118" s="117">
        <v>0</v>
      </c>
      <c r="AD118" s="116">
        <v>149178</v>
      </c>
      <c r="AE118" s="117">
        <v>23.867999999999999</v>
      </c>
      <c r="AF118" s="167">
        <v>4217.8590000000004</v>
      </c>
      <c r="AG118" s="167">
        <v>4217.8590000000004</v>
      </c>
      <c r="AH118" s="117"/>
      <c r="AI118" s="117">
        <v>0</v>
      </c>
      <c r="AJ118" s="116">
        <v>72473</v>
      </c>
      <c r="AK118" s="117">
        <v>11.596</v>
      </c>
      <c r="AL118" s="116">
        <v>36501</v>
      </c>
      <c r="AM118" s="117">
        <v>5.84</v>
      </c>
      <c r="AN118" s="117"/>
      <c r="AO118" s="117">
        <v>0</v>
      </c>
      <c r="AP118" s="117"/>
      <c r="AQ118" s="117">
        <v>0</v>
      </c>
      <c r="AR118" s="117"/>
      <c r="AS118" s="117">
        <v>0</v>
      </c>
      <c r="AT118" s="117"/>
      <c r="AU118" s="117">
        <v>0</v>
      </c>
      <c r="AV118" s="167">
        <v>108974</v>
      </c>
      <c r="AW118" s="117">
        <v>17.436</v>
      </c>
      <c r="AX118" s="167">
        <v>3081.1309999999999</v>
      </c>
      <c r="AY118" s="167">
        <v>3081.1309999999999</v>
      </c>
      <c r="AZ118" s="116">
        <v>40204</v>
      </c>
      <c r="BA118" s="117">
        <v>6.4329999999999998</v>
      </c>
      <c r="BB118" s="167">
        <v>1136.7280000000001</v>
      </c>
      <c r="BC118" s="117"/>
      <c r="BD118" s="117"/>
      <c r="BE118" s="117">
        <v>0</v>
      </c>
      <c r="BF118" s="117"/>
      <c r="BG118" s="117">
        <v>0</v>
      </c>
      <c r="BH118" s="117">
        <v>0</v>
      </c>
      <c r="BI118" s="116">
        <v>40204</v>
      </c>
      <c r="BJ118" s="117">
        <v>6.4329999999999998</v>
      </c>
      <c r="BK118" s="167">
        <v>1136.7280000000001</v>
      </c>
      <c r="BL118" s="117">
        <v>0</v>
      </c>
      <c r="BM118" s="117">
        <v>0</v>
      </c>
      <c r="BN118" s="117">
        <v>0</v>
      </c>
      <c r="BO118" s="116">
        <v>76705</v>
      </c>
      <c r="BP118" s="146">
        <v>12.273</v>
      </c>
    </row>
    <row r="119" spans="1:68" ht="12" customHeight="1" x14ac:dyDescent="0.2">
      <c r="A119" s="133"/>
      <c r="B119" s="111"/>
      <c r="C119" s="111" t="s">
        <v>2342</v>
      </c>
      <c r="D119" s="111"/>
      <c r="E119" s="126"/>
      <c r="F119" s="126"/>
      <c r="G119" s="126"/>
      <c r="H119" s="126"/>
      <c r="I119" s="126">
        <v>0</v>
      </c>
      <c r="J119" s="126">
        <v>0</v>
      </c>
      <c r="K119" s="126"/>
      <c r="L119" s="126">
        <v>0</v>
      </c>
      <c r="M119" s="126">
        <v>0</v>
      </c>
      <c r="N119" s="126"/>
      <c r="O119" s="126">
        <v>0</v>
      </c>
      <c r="P119" s="126">
        <v>0</v>
      </c>
      <c r="Q119" s="126"/>
      <c r="R119" s="126">
        <v>0</v>
      </c>
      <c r="S119" s="126"/>
      <c r="T119" s="126"/>
      <c r="U119" s="126">
        <v>0</v>
      </c>
      <c r="V119" s="126"/>
      <c r="W119" s="126">
        <v>0</v>
      </c>
      <c r="X119" s="149">
        <v>149178</v>
      </c>
      <c r="Y119" s="126">
        <v>23.867999999999999</v>
      </c>
      <c r="Z119" s="126"/>
      <c r="AA119" s="126">
        <v>0</v>
      </c>
      <c r="AB119" s="126"/>
      <c r="AC119" s="126">
        <v>0</v>
      </c>
      <c r="AD119" s="149">
        <v>149178</v>
      </c>
      <c r="AE119" s="126">
        <v>23.867999999999999</v>
      </c>
      <c r="AF119" s="166">
        <v>4217.8580000000002</v>
      </c>
      <c r="AG119" s="166">
        <v>4217.8580000000002</v>
      </c>
      <c r="AH119" s="126"/>
      <c r="AI119" s="126">
        <v>0</v>
      </c>
      <c r="AJ119" s="149">
        <v>72473</v>
      </c>
      <c r="AK119" s="126">
        <v>11.596</v>
      </c>
      <c r="AL119" s="149">
        <v>36501</v>
      </c>
      <c r="AM119" s="126">
        <v>5.84</v>
      </c>
      <c r="AN119" s="126"/>
      <c r="AO119" s="126">
        <v>0</v>
      </c>
      <c r="AP119" s="126"/>
      <c r="AQ119" s="126">
        <v>0</v>
      </c>
      <c r="AR119" s="126"/>
      <c r="AS119" s="126">
        <v>0</v>
      </c>
      <c r="AT119" s="126"/>
      <c r="AU119" s="126">
        <v>0</v>
      </c>
      <c r="AV119" s="166">
        <v>108974</v>
      </c>
      <c r="AW119" s="126">
        <v>17.436</v>
      </c>
      <c r="AX119" s="166">
        <v>3081.13</v>
      </c>
      <c r="AY119" s="166">
        <v>3081.13</v>
      </c>
      <c r="AZ119" s="149">
        <v>40204</v>
      </c>
      <c r="BA119" s="126">
        <v>6.4329999999999998</v>
      </c>
      <c r="BB119" s="166">
        <v>1136.7280000000001</v>
      </c>
      <c r="BC119" s="126"/>
      <c r="BD119" s="126"/>
      <c r="BE119" s="126">
        <v>0</v>
      </c>
      <c r="BF119" s="126"/>
      <c r="BG119" s="126">
        <v>0</v>
      </c>
      <c r="BH119" s="126">
        <v>0</v>
      </c>
      <c r="BI119" s="149">
        <v>40204</v>
      </c>
      <c r="BJ119" s="126">
        <v>6.4329999999999998</v>
      </c>
      <c r="BK119" s="166">
        <v>1136.7280000000001</v>
      </c>
      <c r="BL119" s="126">
        <v>0</v>
      </c>
      <c r="BM119" s="126">
        <v>0</v>
      </c>
      <c r="BN119" s="126">
        <v>0</v>
      </c>
      <c r="BO119" s="149">
        <v>76705</v>
      </c>
      <c r="BP119" s="150">
        <v>12.273</v>
      </c>
    </row>
    <row r="120" spans="1:68" ht="12" customHeight="1" x14ac:dyDescent="0.2">
      <c r="A120" s="136"/>
      <c r="B120" s="105"/>
      <c r="C120" s="105" t="s">
        <v>2343</v>
      </c>
      <c r="D120" s="105"/>
      <c r="E120" s="137"/>
      <c r="F120" s="137"/>
      <c r="G120" s="137"/>
      <c r="H120" s="137"/>
      <c r="I120" s="137">
        <v>0</v>
      </c>
      <c r="J120" s="137">
        <v>0</v>
      </c>
      <c r="K120" s="137"/>
      <c r="L120" s="137">
        <v>0</v>
      </c>
      <c r="M120" s="137">
        <v>0</v>
      </c>
      <c r="N120" s="137"/>
      <c r="O120" s="137">
        <v>0</v>
      </c>
      <c r="P120" s="137">
        <v>0</v>
      </c>
      <c r="Q120" s="137"/>
      <c r="R120" s="137">
        <v>0</v>
      </c>
      <c r="S120" s="137"/>
      <c r="T120" s="137"/>
      <c r="U120" s="137">
        <v>0</v>
      </c>
      <c r="V120" s="137"/>
      <c r="W120" s="137">
        <v>0</v>
      </c>
      <c r="X120" s="147">
        <v>149178</v>
      </c>
      <c r="Y120" s="137">
        <v>23.867999999999999</v>
      </c>
      <c r="Z120" s="137"/>
      <c r="AA120" s="137">
        <v>0</v>
      </c>
      <c r="AB120" s="137"/>
      <c r="AC120" s="137">
        <v>0</v>
      </c>
      <c r="AD120" s="147">
        <v>149178</v>
      </c>
      <c r="AE120" s="137">
        <v>23.867999999999999</v>
      </c>
      <c r="AF120" s="168">
        <v>4217.8580000000002</v>
      </c>
      <c r="AG120" s="168">
        <v>4217.8580000000002</v>
      </c>
      <c r="AH120" s="137"/>
      <c r="AI120" s="137">
        <v>0</v>
      </c>
      <c r="AJ120" s="147">
        <v>72473</v>
      </c>
      <c r="AK120" s="137">
        <v>11.596</v>
      </c>
      <c r="AL120" s="147">
        <v>36501</v>
      </c>
      <c r="AM120" s="137">
        <v>5.84</v>
      </c>
      <c r="AN120" s="137"/>
      <c r="AO120" s="137">
        <v>0</v>
      </c>
      <c r="AP120" s="137"/>
      <c r="AQ120" s="137">
        <v>0</v>
      </c>
      <c r="AR120" s="137"/>
      <c r="AS120" s="137">
        <v>0</v>
      </c>
      <c r="AT120" s="137"/>
      <c r="AU120" s="137">
        <v>0</v>
      </c>
      <c r="AV120" s="168">
        <v>108974</v>
      </c>
      <c r="AW120" s="137">
        <v>17.436</v>
      </c>
      <c r="AX120" s="168">
        <v>3081.13</v>
      </c>
      <c r="AY120" s="168">
        <v>3081.13</v>
      </c>
      <c r="AZ120" s="147">
        <v>40204</v>
      </c>
      <c r="BA120" s="137">
        <v>6.4329999999999998</v>
      </c>
      <c r="BB120" s="168">
        <v>1136.7280000000001</v>
      </c>
      <c r="BC120" s="137"/>
      <c r="BD120" s="137"/>
      <c r="BE120" s="137">
        <v>0</v>
      </c>
      <c r="BF120" s="137"/>
      <c r="BG120" s="137">
        <v>0</v>
      </c>
      <c r="BH120" s="137">
        <v>0</v>
      </c>
      <c r="BI120" s="147">
        <v>40204</v>
      </c>
      <c r="BJ120" s="137">
        <v>6.4329999999999998</v>
      </c>
      <c r="BK120" s="168">
        <v>1136.7280000000001</v>
      </c>
      <c r="BL120" s="137">
        <v>0</v>
      </c>
      <c r="BM120" s="137">
        <v>0</v>
      </c>
      <c r="BN120" s="137">
        <v>0</v>
      </c>
      <c r="BO120" s="147">
        <v>76705</v>
      </c>
      <c r="BP120" s="148">
        <v>12.273</v>
      </c>
    </row>
    <row r="121" spans="1:68" ht="12" customHeight="1" x14ac:dyDescent="0.2">
      <c r="A121" s="133"/>
      <c r="B121" s="111"/>
      <c r="C121" s="111" t="s">
        <v>1566</v>
      </c>
      <c r="D121" s="111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50"/>
    </row>
    <row r="122" spans="1:68" ht="12" customHeight="1" x14ac:dyDescent="0.2">
      <c r="A122" s="136"/>
      <c r="B122" s="105"/>
      <c r="C122" s="105" t="s">
        <v>30</v>
      </c>
      <c r="D122" s="105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  <c r="AT122" s="137"/>
      <c r="AU122" s="137"/>
      <c r="AV122" s="137"/>
      <c r="AW122" s="137"/>
      <c r="AX122" s="137"/>
      <c r="AY122" s="137"/>
      <c r="AZ122" s="137"/>
      <c r="BA122" s="137"/>
      <c r="BB122" s="137"/>
      <c r="BC122" s="137"/>
      <c r="BD122" s="137"/>
      <c r="BE122" s="137"/>
      <c r="BF122" s="137"/>
      <c r="BG122" s="137"/>
      <c r="BH122" s="137"/>
      <c r="BI122" s="137"/>
      <c r="BJ122" s="137"/>
      <c r="BK122" s="137"/>
      <c r="BL122" s="137"/>
      <c r="BM122" s="137"/>
      <c r="BN122" s="137"/>
      <c r="BO122" s="137"/>
      <c r="BP122" s="148"/>
    </row>
    <row r="123" spans="1:68" ht="12" customHeight="1" x14ac:dyDescent="0.2">
      <c r="A123" s="120" t="s">
        <v>221</v>
      </c>
      <c r="B123" s="121" t="s">
        <v>221</v>
      </c>
      <c r="C123" s="121" t="s">
        <v>222</v>
      </c>
      <c r="D123" s="121" t="s">
        <v>30</v>
      </c>
      <c r="E123" s="123">
        <v>105</v>
      </c>
      <c r="F123" s="123">
        <v>1.9800000000000002E-2</v>
      </c>
      <c r="G123" s="123">
        <v>1.9800000000000002E-2</v>
      </c>
      <c r="H123" s="123"/>
      <c r="I123" s="123">
        <v>0</v>
      </c>
      <c r="J123" s="123">
        <v>0</v>
      </c>
      <c r="K123" s="123"/>
      <c r="L123" s="123">
        <v>0</v>
      </c>
      <c r="M123" s="123">
        <v>0</v>
      </c>
      <c r="N123" s="123"/>
      <c r="O123" s="123">
        <v>0</v>
      </c>
      <c r="P123" s="123">
        <v>0</v>
      </c>
      <c r="Q123" s="123"/>
      <c r="R123" s="123">
        <v>0</v>
      </c>
      <c r="S123" s="123"/>
      <c r="T123" s="123"/>
      <c r="U123" s="123">
        <v>0</v>
      </c>
      <c r="V123" s="123"/>
      <c r="W123" s="123">
        <v>0</v>
      </c>
      <c r="X123" s="123"/>
      <c r="Y123" s="123">
        <v>0</v>
      </c>
      <c r="Z123" s="123"/>
      <c r="AA123" s="123">
        <v>0</v>
      </c>
      <c r="AB123" s="123"/>
      <c r="AC123" s="123">
        <v>0</v>
      </c>
      <c r="AD123" s="123"/>
      <c r="AE123" s="123">
        <v>0</v>
      </c>
      <c r="AF123" s="123"/>
      <c r="AG123" s="123"/>
      <c r="AH123" s="123"/>
      <c r="AI123" s="123">
        <v>0</v>
      </c>
      <c r="AJ123" s="123"/>
      <c r="AK123" s="123">
        <v>0</v>
      </c>
      <c r="AL123" s="123"/>
      <c r="AM123" s="123">
        <v>0</v>
      </c>
      <c r="AN123" s="123"/>
      <c r="AO123" s="123">
        <v>0</v>
      </c>
      <c r="AP123" s="123"/>
      <c r="AQ123" s="123">
        <v>0</v>
      </c>
      <c r="AR123" s="123"/>
      <c r="AS123" s="123">
        <v>0</v>
      </c>
      <c r="AT123" s="123"/>
      <c r="AU123" s="123">
        <v>0</v>
      </c>
      <c r="AV123" s="123"/>
      <c r="AW123" s="123">
        <v>0</v>
      </c>
      <c r="AX123" s="123"/>
      <c r="AY123" s="123"/>
      <c r="AZ123" s="123"/>
      <c r="BA123" s="123">
        <v>0</v>
      </c>
      <c r="BB123" s="123">
        <v>0</v>
      </c>
      <c r="BC123" s="123"/>
      <c r="BD123" s="123"/>
      <c r="BE123" s="123">
        <v>0</v>
      </c>
      <c r="BF123" s="123"/>
      <c r="BG123" s="123">
        <v>0</v>
      </c>
      <c r="BH123" s="123">
        <v>0</v>
      </c>
      <c r="BI123" s="123"/>
      <c r="BJ123" s="123">
        <v>0</v>
      </c>
      <c r="BK123" s="123">
        <v>0</v>
      </c>
      <c r="BL123" s="123">
        <v>0</v>
      </c>
      <c r="BM123" s="123">
        <v>0</v>
      </c>
      <c r="BN123" s="123">
        <v>0</v>
      </c>
      <c r="BO123" s="123">
        <v>0</v>
      </c>
      <c r="BP123" s="154">
        <v>0</v>
      </c>
    </row>
    <row r="124" spans="1:68" ht="12" customHeight="1" x14ac:dyDescent="0.2">
      <c r="A124" s="136"/>
      <c r="B124" s="105"/>
      <c r="C124" s="105" t="s">
        <v>2344</v>
      </c>
      <c r="D124" s="105"/>
      <c r="E124" s="137"/>
      <c r="F124" s="137"/>
      <c r="G124" s="137"/>
      <c r="H124" s="137"/>
      <c r="I124" s="137">
        <v>0</v>
      </c>
      <c r="J124" s="137">
        <v>0</v>
      </c>
      <c r="K124" s="137"/>
      <c r="L124" s="137">
        <v>0</v>
      </c>
      <c r="M124" s="137">
        <v>0</v>
      </c>
      <c r="N124" s="137"/>
      <c r="O124" s="137">
        <v>0</v>
      </c>
      <c r="P124" s="137">
        <v>0</v>
      </c>
      <c r="Q124" s="137"/>
      <c r="R124" s="137">
        <v>0</v>
      </c>
      <c r="S124" s="137"/>
      <c r="T124" s="137"/>
      <c r="U124" s="137">
        <v>0</v>
      </c>
      <c r="V124" s="137"/>
      <c r="W124" s="137">
        <v>0</v>
      </c>
      <c r="X124" s="137"/>
      <c r="Y124" s="137">
        <v>0</v>
      </c>
      <c r="Z124" s="137"/>
      <c r="AA124" s="137">
        <v>0</v>
      </c>
      <c r="AB124" s="137"/>
      <c r="AC124" s="137">
        <v>0</v>
      </c>
      <c r="AD124" s="137"/>
      <c r="AE124" s="137">
        <v>0</v>
      </c>
      <c r="AF124" s="137"/>
      <c r="AG124" s="137"/>
      <c r="AH124" s="137"/>
      <c r="AI124" s="137">
        <v>0</v>
      </c>
      <c r="AJ124" s="137"/>
      <c r="AK124" s="137">
        <v>0</v>
      </c>
      <c r="AL124" s="137"/>
      <c r="AM124" s="137">
        <v>0</v>
      </c>
      <c r="AN124" s="137"/>
      <c r="AO124" s="137">
        <v>0</v>
      </c>
      <c r="AP124" s="137"/>
      <c r="AQ124" s="137">
        <v>0</v>
      </c>
      <c r="AR124" s="137"/>
      <c r="AS124" s="137">
        <v>0</v>
      </c>
      <c r="AT124" s="137"/>
      <c r="AU124" s="137">
        <v>0</v>
      </c>
      <c r="AV124" s="137"/>
      <c r="AW124" s="137">
        <v>0</v>
      </c>
      <c r="AX124" s="137"/>
      <c r="AY124" s="137"/>
      <c r="AZ124" s="137"/>
      <c r="BA124" s="137">
        <v>0</v>
      </c>
      <c r="BB124" s="137">
        <v>0</v>
      </c>
      <c r="BC124" s="137"/>
      <c r="BD124" s="137"/>
      <c r="BE124" s="137">
        <v>0</v>
      </c>
      <c r="BF124" s="137"/>
      <c r="BG124" s="137">
        <v>0</v>
      </c>
      <c r="BH124" s="137">
        <v>0</v>
      </c>
      <c r="BI124" s="137"/>
      <c r="BJ124" s="137">
        <v>0</v>
      </c>
      <c r="BK124" s="137">
        <v>0</v>
      </c>
      <c r="BL124" s="137">
        <v>0</v>
      </c>
      <c r="BM124" s="137">
        <v>0</v>
      </c>
      <c r="BN124" s="137">
        <v>0</v>
      </c>
      <c r="BO124" s="137">
        <v>0</v>
      </c>
      <c r="BP124" s="148">
        <v>0</v>
      </c>
    </row>
    <row r="125" spans="1:68" ht="12" customHeight="1" x14ac:dyDescent="0.2">
      <c r="A125" s="133"/>
      <c r="B125" s="111"/>
      <c r="C125" s="111" t="s">
        <v>77</v>
      </c>
      <c r="D125" s="111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50"/>
    </row>
    <row r="126" spans="1:68" ht="12" customHeight="1" x14ac:dyDescent="0.2">
      <c r="A126" s="114" t="s">
        <v>219</v>
      </c>
      <c r="B126" s="115"/>
      <c r="C126" s="115" t="s">
        <v>220</v>
      </c>
      <c r="D126" s="115" t="s">
        <v>77</v>
      </c>
      <c r="E126" s="117">
        <v>105</v>
      </c>
      <c r="F126" s="117">
        <v>2.0244999999999999E-2</v>
      </c>
      <c r="G126" s="117">
        <v>2.0244999999999999E-2</v>
      </c>
      <c r="H126" s="116">
        <v>39360</v>
      </c>
      <c r="I126" s="117">
        <v>4.133</v>
      </c>
      <c r="J126" s="117">
        <v>796.84299999999996</v>
      </c>
      <c r="K126" s="117"/>
      <c r="L126" s="117">
        <v>0</v>
      </c>
      <c r="M126" s="117">
        <v>0</v>
      </c>
      <c r="N126" s="117"/>
      <c r="O126" s="117">
        <v>0</v>
      </c>
      <c r="P126" s="117">
        <v>0</v>
      </c>
      <c r="Q126" s="116">
        <v>39360</v>
      </c>
      <c r="R126" s="117">
        <v>4.133</v>
      </c>
      <c r="S126" s="117">
        <v>796.84299999999996</v>
      </c>
      <c r="T126" s="117"/>
      <c r="U126" s="117">
        <v>0</v>
      </c>
      <c r="V126" s="117"/>
      <c r="W126" s="117">
        <v>0</v>
      </c>
      <c r="X126" s="117"/>
      <c r="Y126" s="117">
        <v>0</v>
      </c>
      <c r="Z126" s="117"/>
      <c r="AA126" s="117">
        <v>0</v>
      </c>
      <c r="AB126" s="117"/>
      <c r="AC126" s="117">
        <v>0</v>
      </c>
      <c r="AD126" s="117"/>
      <c r="AE126" s="117">
        <v>0</v>
      </c>
      <c r="AF126" s="117"/>
      <c r="AG126" s="117"/>
      <c r="AH126" s="117"/>
      <c r="AI126" s="117">
        <v>0</v>
      </c>
      <c r="AJ126" s="117"/>
      <c r="AK126" s="117">
        <v>0</v>
      </c>
      <c r="AL126" s="117"/>
      <c r="AM126" s="117">
        <v>0</v>
      </c>
      <c r="AN126" s="117"/>
      <c r="AO126" s="117">
        <v>0</v>
      </c>
      <c r="AP126" s="117"/>
      <c r="AQ126" s="117">
        <v>0</v>
      </c>
      <c r="AR126" s="117"/>
      <c r="AS126" s="117">
        <v>0</v>
      </c>
      <c r="AT126" s="117"/>
      <c r="AU126" s="117">
        <v>0</v>
      </c>
      <c r="AV126" s="117"/>
      <c r="AW126" s="117">
        <v>0</v>
      </c>
      <c r="AX126" s="117"/>
      <c r="AY126" s="117"/>
      <c r="AZ126" s="116">
        <v>39360</v>
      </c>
      <c r="BA126" s="117">
        <v>4.133</v>
      </c>
      <c r="BB126" s="117">
        <v>796.84299999999996</v>
      </c>
      <c r="BC126" s="117"/>
      <c r="BD126" s="117"/>
      <c r="BE126" s="117">
        <v>0</v>
      </c>
      <c r="BF126" s="117"/>
      <c r="BG126" s="117">
        <v>0</v>
      </c>
      <c r="BH126" s="117">
        <v>0</v>
      </c>
      <c r="BI126" s="116">
        <v>39360</v>
      </c>
      <c r="BJ126" s="117">
        <v>4.133</v>
      </c>
      <c r="BK126" s="117">
        <v>796.84299999999996</v>
      </c>
      <c r="BL126" s="117">
        <v>0</v>
      </c>
      <c r="BM126" s="117">
        <v>0</v>
      </c>
      <c r="BN126" s="117">
        <v>796.84299999999996</v>
      </c>
      <c r="BO126" s="117">
        <v>0</v>
      </c>
      <c r="BP126" s="146">
        <v>0</v>
      </c>
    </row>
    <row r="127" spans="1:68" ht="12" customHeight="1" x14ac:dyDescent="0.2">
      <c r="A127" s="133"/>
      <c r="B127" s="111"/>
      <c r="C127" s="111" t="s">
        <v>2345</v>
      </c>
      <c r="D127" s="111"/>
      <c r="E127" s="126"/>
      <c r="F127" s="126"/>
      <c r="G127" s="126"/>
      <c r="H127" s="149">
        <v>39360</v>
      </c>
      <c r="I127" s="126">
        <v>4.133</v>
      </c>
      <c r="J127" s="126">
        <v>796.84299999999996</v>
      </c>
      <c r="K127" s="126"/>
      <c r="L127" s="126">
        <v>0</v>
      </c>
      <c r="M127" s="126">
        <v>0</v>
      </c>
      <c r="N127" s="126"/>
      <c r="O127" s="126">
        <v>0</v>
      </c>
      <c r="P127" s="126">
        <v>0</v>
      </c>
      <c r="Q127" s="149">
        <v>39360</v>
      </c>
      <c r="R127" s="126">
        <v>4.133</v>
      </c>
      <c r="S127" s="126">
        <v>796.84299999999996</v>
      </c>
      <c r="T127" s="126"/>
      <c r="U127" s="126">
        <v>0</v>
      </c>
      <c r="V127" s="126"/>
      <c r="W127" s="126">
        <v>0</v>
      </c>
      <c r="X127" s="126"/>
      <c r="Y127" s="126">
        <v>0</v>
      </c>
      <c r="Z127" s="126"/>
      <c r="AA127" s="126">
        <v>0</v>
      </c>
      <c r="AB127" s="126"/>
      <c r="AC127" s="126">
        <v>0</v>
      </c>
      <c r="AD127" s="126"/>
      <c r="AE127" s="126">
        <v>0</v>
      </c>
      <c r="AF127" s="126"/>
      <c r="AG127" s="126"/>
      <c r="AH127" s="126"/>
      <c r="AI127" s="126">
        <v>0</v>
      </c>
      <c r="AJ127" s="126"/>
      <c r="AK127" s="126">
        <v>0</v>
      </c>
      <c r="AL127" s="126"/>
      <c r="AM127" s="126">
        <v>0</v>
      </c>
      <c r="AN127" s="126"/>
      <c r="AO127" s="126">
        <v>0</v>
      </c>
      <c r="AP127" s="126"/>
      <c r="AQ127" s="126">
        <v>0</v>
      </c>
      <c r="AR127" s="126"/>
      <c r="AS127" s="126">
        <v>0</v>
      </c>
      <c r="AT127" s="126"/>
      <c r="AU127" s="126">
        <v>0</v>
      </c>
      <c r="AV127" s="126"/>
      <c r="AW127" s="126">
        <v>0</v>
      </c>
      <c r="AX127" s="126"/>
      <c r="AY127" s="126"/>
      <c r="AZ127" s="149">
        <v>39360</v>
      </c>
      <c r="BA127" s="126">
        <v>4.133</v>
      </c>
      <c r="BB127" s="126">
        <v>796.84299999999996</v>
      </c>
      <c r="BC127" s="126"/>
      <c r="BD127" s="126"/>
      <c r="BE127" s="126">
        <v>0</v>
      </c>
      <c r="BF127" s="126"/>
      <c r="BG127" s="126">
        <v>0</v>
      </c>
      <c r="BH127" s="126">
        <v>0</v>
      </c>
      <c r="BI127" s="149">
        <v>39360</v>
      </c>
      <c r="BJ127" s="126">
        <v>4.133</v>
      </c>
      <c r="BK127" s="126">
        <v>796.84299999999996</v>
      </c>
      <c r="BL127" s="126">
        <v>0</v>
      </c>
      <c r="BM127" s="126">
        <v>0</v>
      </c>
      <c r="BN127" s="126">
        <v>796.84299999999996</v>
      </c>
      <c r="BO127" s="126">
        <v>0</v>
      </c>
      <c r="BP127" s="150">
        <v>0</v>
      </c>
    </row>
    <row r="128" spans="1:68" ht="12" customHeight="1" x14ac:dyDescent="0.2">
      <c r="A128" s="136"/>
      <c r="B128" s="105"/>
      <c r="C128" s="105" t="s">
        <v>2346</v>
      </c>
      <c r="D128" s="105"/>
      <c r="E128" s="137"/>
      <c r="F128" s="137"/>
      <c r="G128" s="137"/>
      <c r="H128" s="147">
        <v>39360</v>
      </c>
      <c r="I128" s="137">
        <v>4.133</v>
      </c>
      <c r="J128" s="137">
        <v>796.84299999999996</v>
      </c>
      <c r="K128" s="137"/>
      <c r="L128" s="137">
        <v>0</v>
      </c>
      <c r="M128" s="137">
        <v>0</v>
      </c>
      <c r="N128" s="137"/>
      <c r="O128" s="137">
        <v>0</v>
      </c>
      <c r="P128" s="137">
        <v>0</v>
      </c>
      <c r="Q128" s="147">
        <v>39360</v>
      </c>
      <c r="R128" s="137">
        <v>4.133</v>
      </c>
      <c r="S128" s="137">
        <v>796.84299999999996</v>
      </c>
      <c r="T128" s="137"/>
      <c r="U128" s="137">
        <v>0</v>
      </c>
      <c r="V128" s="137"/>
      <c r="W128" s="137">
        <v>0</v>
      </c>
      <c r="X128" s="137"/>
      <c r="Y128" s="137">
        <v>0</v>
      </c>
      <c r="Z128" s="137"/>
      <c r="AA128" s="137">
        <v>0</v>
      </c>
      <c r="AB128" s="137"/>
      <c r="AC128" s="137">
        <v>0</v>
      </c>
      <c r="AD128" s="137"/>
      <c r="AE128" s="137">
        <v>0</v>
      </c>
      <c r="AF128" s="137"/>
      <c r="AG128" s="137"/>
      <c r="AH128" s="137"/>
      <c r="AI128" s="137">
        <v>0</v>
      </c>
      <c r="AJ128" s="137"/>
      <c r="AK128" s="137">
        <v>0</v>
      </c>
      <c r="AL128" s="137"/>
      <c r="AM128" s="137">
        <v>0</v>
      </c>
      <c r="AN128" s="137"/>
      <c r="AO128" s="137">
        <v>0</v>
      </c>
      <c r="AP128" s="137"/>
      <c r="AQ128" s="137">
        <v>0</v>
      </c>
      <c r="AR128" s="137"/>
      <c r="AS128" s="137">
        <v>0</v>
      </c>
      <c r="AT128" s="137"/>
      <c r="AU128" s="137">
        <v>0</v>
      </c>
      <c r="AV128" s="137"/>
      <c r="AW128" s="137">
        <v>0</v>
      </c>
      <c r="AX128" s="137"/>
      <c r="AY128" s="137"/>
      <c r="AZ128" s="147">
        <v>39360</v>
      </c>
      <c r="BA128" s="137">
        <v>4.133</v>
      </c>
      <c r="BB128" s="137">
        <v>796.84299999999996</v>
      </c>
      <c r="BC128" s="137"/>
      <c r="BD128" s="137"/>
      <c r="BE128" s="137">
        <v>0</v>
      </c>
      <c r="BF128" s="137"/>
      <c r="BG128" s="137">
        <v>0</v>
      </c>
      <c r="BH128" s="137">
        <v>0</v>
      </c>
      <c r="BI128" s="147">
        <v>39360</v>
      </c>
      <c r="BJ128" s="137">
        <v>4.133</v>
      </c>
      <c r="BK128" s="137">
        <v>796.84299999999996</v>
      </c>
      <c r="BL128" s="137">
        <v>0</v>
      </c>
      <c r="BM128" s="137">
        <v>0</v>
      </c>
      <c r="BN128" s="137">
        <v>796.84299999999996</v>
      </c>
      <c r="BO128" s="137">
        <v>0</v>
      </c>
      <c r="BP128" s="148">
        <v>0</v>
      </c>
    </row>
    <row r="129" spans="1:68" ht="12" customHeight="1" x14ac:dyDescent="0.2">
      <c r="A129" s="133"/>
      <c r="B129" s="111"/>
      <c r="C129" s="111" t="s">
        <v>1569</v>
      </c>
      <c r="D129" s="111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50"/>
    </row>
    <row r="130" spans="1:68" ht="12" customHeight="1" x14ac:dyDescent="0.2">
      <c r="A130" s="136"/>
      <c r="B130" s="105"/>
      <c r="C130" s="105" t="s">
        <v>30</v>
      </c>
      <c r="D130" s="105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137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137"/>
      <c r="BN130" s="137"/>
      <c r="BO130" s="137"/>
      <c r="BP130" s="148"/>
    </row>
    <row r="131" spans="1:68" ht="12" customHeight="1" x14ac:dyDescent="0.2">
      <c r="A131" s="120" t="s">
        <v>1579</v>
      </c>
      <c r="B131" s="121" t="s">
        <v>2347</v>
      </c>
      <c r="C131" s="121" t="s">
        <v>1580</v>
      </c>
      <c r="D131" s="121" t="s">
        <v>30</v>
      </c>
      <c r="E131" s="123">
        <v>155</v>
      </c>
      <c r="F131" s="123">
        <v>2.2491000000000001E-2</v>
      </c>
      <c r="G131" s="123">
        <v>2.2491000000000001E-2</v>
      </c>
      <c r="H131" s="123"/>
      <c r="I131" s="123">
        <v>0</v>
      </c>
      <c r="J131" s="123">
        <v>0</v>
      </c>
      <c r="K131" s="123"/>
      <c r="L131" s="123">
        <v>0</v>
      </c>
      <c r="M131" s="123">
        <v>0</v>
      </c>
      <c r="N131" s="123"/>
      <c r="O131" s="123">
        <v>0</v>
      </c>
      <c r="P131" s="123">
        <v>0</v>
      </c>
      <c r="Q131" s="123"/>
      <c r="R131" s="123">
        <v>0</v>
      </c>
      <c r="S131" s="123"/>
      <c r="T131" s="123"/>
      <c r="U131" s="123">
        <v>0</v>
      </c>
      <c r="V131" s="123"/>
      <c r="W131" s="123">
        <v>0</v>
      </c>
      <c r="X131" s="123"/>
      <c r="Y131" s="123">
        <v>0</v>
      </c>
      <c r="Z131" s="123"/>
      <c r="AA131" s="123">
        <v>0</v>
      </c>
      <c r="AB131" s="123"/>
      <c r="AC131" s="123">
        <v>0</v>
      </c>
      <c r="AD131" s="123"/>
      <c r="AE131" s="123">
        <v>0</v>
      </c>
      <c r="AF131" s="123"/>
      <c r="AG131" s="123"/>
      <c r="AH131" s="123"/>
      <c r="AI131" s="123">
        <v>0</v>
      </c>
      <c r="AJ131" s="123"/>
      <c r="AK131" s="123">
        <v>0</v>
      </c>
      <c r="AL131" s="123"/>
      <c r="AM131" s="123">
        <v>0</v>
      </c>
      <c r="AN131" s="123"/>
      <c r="AO131" s="123">
        <v>0</v>
      </c>
      <c r="AP131" s="123"/>
      <c r="AQ131" s="123">
        <v>0</v>
      </c>
      <c r="AR131" s="123"/>
      <c r="AS131" s="123">
        <v>0</v>
      </c>
      <c r="AT131" s="123"/>
      <c r="AU131" s="123">
        <v>0</v>
      </c>
      <c r="AV131" s="123"/>
      <c r="AW131" s="123">
        <v>0</v>
      </c>
      <c r="AX131" s="123"/>
      <c r="AY131" s="123"/>
      <c r="AZ131" s="123"/>
      <c r="BA131" s="123">
        <v>0</v>
      </c>
      <c r="BB131" s="123">
        <v>0</v>
      </c>
      <c r="BC131" s="123"/>
      <c r="BD131" s="123"/>
      <c r="BE131" s="123">
        <v>0</v>
      </c>
      <c r="BF131" s="123"/>
      <c r="BG131" s="123">
        <v>0</v>
      </c>
      <c r="BH131" s="123">
        <v>0</v>
      </c>
      <c r="BI131" s="123"/>
      <c r="BJ131" s="123">
        <v>0</v>
      </c>
      <c r="BK131" s="123">
        <v>0</v>
      </c>
      <c r="BL131" s="123">
        <v>0</v>
      </c>
      <c r="BM131" s="123">
        <v>0</v>
      </c>
      <c r="BN131" s="123">
        <v>0</v>
      </c>
      <c r="BO131" s="123">
        <v>0</v>
      </c>
      <c r="BP131" s="154">
        <v>0</v>
      </c>
    </row>
    <row r="132" spans="1:68" ht="12" customHeight="1" x14ac:dyDescent="0.2">
      <c r="A132" s="114" t="s">
        <v>229</v>
      </c>
      <c r="B132" s="115" t="s">
        <v>2348</v>
      </c>
      <c r="C132" s="115" t="s">
        <v>1574</v>
      </c>
      <c r="D132" s="115" t="s">
        <v>30</v>
      </c>
      <c r="E132" s="117">
        <v>155</v>
      </c>
      <c r="F132" s="117">
        <v>2.9000000000000001E-2</v>
      </c>
      <c r="G132" s="117">
        <v>2.9000000000000001E-2</v>
      </c>
      <c r="H132" s="117">
        <v>184</v>
      </c>
      <c r="I132" s="117">
        <v>2.9000000000000001E-2</v>
      </c>
      <c r="J132" s="117">
        <v>5.3360000000000003</v>
      </c>
      <c r="K132" s="117"/>
      <c r="L132" s="117">
        <v>0</v>
      </c>
      <c r="M132" s="117">
        <v>0</v>
      </c>
      <c r="N132" s="117"/>
      <c r="O132" s="117">
        <v>0</v>
      </c>
      <c r="P132" s="117">
        <v>0</v>
      </c>
      <c r="Q132" s="117">
        <v>184</v>
      </c>
      <c r="R132" s="117">
        <v>2.9000000000000001E-2</v>
      </c>
      <c r="S132" s="117">
        <v>5.3360000000000003</v>
      </c>
      <c r="T132" s="117"/>
      <c r="U132" s="117">
        <v>0</v>
      </c>
      <c r="V132" s="117"/>
      <c r="W132" s="117">
        <v>0</v>
      </c>
      <c r="X132" s="117"/>
      <c r="Y132" s="117">
        <v>0</v>
      </c>
      <c r="Z132" s="117"/>
      <c r="AA132" s="117">
        <v>0</v>
      </c>
      <c r="AB132" s="117"/>
      <c r="AC132" s="117">
        <v>0</v>
      </c>
      <c r="AD132" s="117"/>
      <c r="AE132" s="117">
        <v>0</v>
      </c>
      <c r="AF132" s="117"/>
      <c r="AG132" s="117"/>
      <c r="AH132" s="117"/>
      <c r="AI132" s="117">
        <v>0</v>
      </c>
      <c r="AJ132" s="117"/>
      <c r="AK132" s="117">
        <v>0</v>
      </c>
      <c r="AL132" s="117"/>
      <c r="AM132" s="117">
        <v>0</v>
      </c>
      <c r="AN132" s="117"/>
      <c r="AO132" s="117">
        <v>0</v>
      </c>
      <c r="AP132" s="117"/>
      <c r="AQ132" s="117">
        <v>0</v>
      </c>
      <c r="AR132" s="117"/>
      <c r="AS132" s="117">
        <v>0</v>
      </c>
      <c r="AT132" s="117"/>
      <c r="AU132" s="117">
        <v>0</v>
      </c>
      <c r="AV132" s="117"/>
      <c r="AW132" s="117">
        <v>0</v>
      </c>
      <c r="AX132" s="117"/>
      <c r="AY132" s="117"/>
      <c r="AZ132" s="117">
        <v>184</v>
      </c>
      <c r="BA132" s="117">
        <v>2.9000000000000001E-2</v>
      </c>
      <c r="BB132" s="117">
        <v>5.3360000000000003</v>
      </c>
      <c r="BC132" s="117"/>
      <c r="BD132" s="117"/>
      <c r="BE132" s="117">
        <v>0</v>
      </c>
      <c r="BF132" s="117"/>
      <c r="BG132" s="117">
        <v>0</v>
      </c>
      <c r="BH132" s="117">
        <v>0</v>
      </c>
      <c r="BI132" s="117">
        <v>184</v>
      </c>
      <c r="BJ132" s="117">
        <v>2.9000000000000001E-2</v>
      </c>
      <c r="BK132" s="117">
        <v>5.3360000000000003</v>
      </c>
      <c r="BL132" s="117">
        <v>0</v>
      </c>
      <c r="BM132" s="117">
        <v>0</v>
      </c>
      <c r="BN132" s="117">
        <v>5.3360000000000003</v>
      </c>
      <c r="BO132" s="117">
        <v>0</v>
      </c>
      <c r="BP132" s="146">
        <v>0</v>
      </c>
    </row>
    <row r="133" spans="1:68" ht="12" customHeight="1" x14ac:dyDescent="0.2">
      <c r="A133" s="133"/>
      <c r="B133" s="111"/>
      <c r="C133" s="111" t="s">
        <v>2349</v>
      </c>
      <c r="D133" s="111"/>
      <c r="E133" s="126"/>
      <c r="F133" s="126"/>
      <c r="G133" s="126"/>
      <c r="H133" s="126">
        <v>184</v>
      </c>
      <c r="I133" s="126">
        <v>2.9000000000000001E-2</v>
      </c>
      <c r="J133" s="126">
        <v>5.3360000000000003</v>
      </c>
      <c r="K133" s="126"/>
      <c r="L133" s="126">
        <v>0</v>
      </c>
      <c r="M133" s="126">
        <v>0</v>
      </c>
      <c r="N133" s="126"/>
      <c r="O133" s="126">
        <v>0</v>
      </c>
      <c r="P133" s="126">
        <v>0</v>
      </c>
      <c r="Q133" s="126">
        <v>184</v>
      </c>
      <c r="R133" s="126">
        <v>2.9000000000000001E-2</v>
      </c>
      <c r="S133" s="126">
        <v>5.3360000000000003</v>
      </c>
      <c r="T133" s="126"/>
      <c r="U133" s="126">
        <v>0</v>
      </c>
      <c r="V133" s="126"/>
      <c r="W133" s="126">
        <v>0</v>
      </c>
      <c r="X133" s="126"/>
      <c r="Y133" s="126">
        <v>0</v>
      </c>
      <c r="Z133" s="126"/>
      <c r="AA133" s="126">
        <v>0</v>
      </c>
      <c r="AB133" s="126"/>
      <c r="AC133" s="126">
        <v>0</v>
      </c>
      <c r="AD133" s="126"/>
      <c r="AE133" s="126">
        <v>0</v>
      </c>
      <c r="AF133" s="126"/>
      <c r="AG133" s="126"/>
      <c r="AH133" s="126"/>
      <c r="AI133" s="126">
        <v>0</v>
      </c>
      <c r="AJ133" s="126"/>
      <c r="AK133" s="126">
        <v>0</v>
      </c>
      <c r="AL133" s="126"/>
      <c r="AM133" s="126">
        <v>0</v>
      </c>
      <c r="AN133" s="126"/>
      <c r="AO133" s="126">
        <v>0</v>
      </c>
      <c r="AP133" s="126"/>
      <c r="AQ133" s="126">
        <v>0</v>
      </c>
      <c r="AR133" s="126"/>
      <c r="AS133" s="126">
        <v>0</v>
      </c>
      <c r="AT133" s="126"/>
      <c r="AU133" s="126">
        <v>0</v>
      </c>
      <c r="AV133" s="126"/>
      <c r="AW133" s="126">
        <v>0</v>
      </c>
      <c r="AX133" s="126"/>
      <c r="AY133" s="126"/>
      <c r="AZ133" s="126">
        <v>184</v>
      </c>
      <c r="BA133" s="126">
        <v>2.9000000000000001E-2</v>
      </c>
      <c r="BB133" s="126">
        <v>5.3360000000000003</v>
      </c>
      <c r="BC133" s="126"/>
      <c r="BD133" s="126"/>
      <c r="BE133" s="126">
        <v>0</v>
      </c>
      <c r="BF133" s="126"/>
      <c r="BG133" s="126">
        <v>0</v>
      </c>
      <c r="BH133" s="126">
        <v>0</v>
      </c>
      <c r="BI133" s="126">
        <v>184</v>
      </c>
      <c r="BJ133" s="126">
        <v>2.9000000000000001E-2</v>
      </c>
      <c r="BK133" s="126">
        <v>5.3360000000000003</v>
      </c>
      <c r="BL133" s="126">
        <v>0</v>
      </c>
      <c r="BM133" s="126">
        <v>0</v>
      </c>
      <c r="BN133" s="126">
        <v>5.3360000000000003</v>
      </c>
      <c r="BO133" s="126">
        <v>0</v>
      </c>
      <c r="BP133" s="150">
        <v>0</v>
      </c>
    </row>
    <row r="134" spans="1:68" ht="12" customHeight="1" x14ac:dyDescent="0.2">
      <c r="A134" s="136"/>
      <c r="B134" s="105"/>
      <c r="C134" s="105" t="s">
        <v>2350</v>
      </c>
      <c r="D134" s="105"/>
      <c r="E134" s="137"/>
      <c r="F134" s="137"/>
      <c r="G134" s="137"/>
      <c r="H134" s="137">
        <v>184</v>
      </c>
      <c r="I134" s="137">
        <v>2.9000000000000001E-2</v>
      </c>
      <c r="J134" s="137">
        <v>5.3360000000000003</v>
      </c>
      <c r="K134" s="137"/>
      <c r="L134" s="137">
        <v>0</v>
      </c>
      <c r="M134" s="137">
        <v>0</v>
      </c>
      <c r="N134" s="137"/>
      <c r="O134" s="137">
        <v>0</v>
      </c>
      <c r="P134" s="137">
        <v>0</v>
      </c>
      <c r="Q134" s="137">
        <v>184</v>
      </c>
      <c r="R134" s="137">
        <v>2.9000000000000001E-2</v>
      </c>
      <c r="S134" s="137">
        <v>5.3360000000000003</v>
      </c>
      <c r="T134" s="137"/>
      <c r="U134" s="137">
        <v>0</v>
      </c>
      <c r="V134" s="137"/>
      <c r="W134" s="137">
        <v>0</v>
      </c>
      <c r="X134" s="137"/>
      <c r="Y134" s="137">
        <v>0</v>
      </c>
      <c r="Z134" s="137"/>
      <c r="AA134" s="137">
        <v>0</v>
      </c>
      <c r="AB134" s="137"/>
      <c r="AC134" s="137">
        <v>0</v>
      </c>
      <c r="AD134" s="137"/>
      <c r="AE134" s="137">
        <v>0</v>
      </c>
      <c r="AF134" s="137"/>
      <c r="AG134" s="137"/>
      <c r="AH134" s="137"/>
      <c r="AI134" s="137">
        <v>0</v>
      </c>
      <c r="AJ134" s="137"/>
      <c r="AK134" s="137">
        <v>0</v>
      </c>
      <c r="AL134" s="137"/>
      <c r="AM134" s="137">
        <v>0</v>
      </c>
      <c r="AN134" s="137"/>
      <c r="AO134" s="137">
        <v>0</v>
      </c>
      <c r="AP134" s="137"/>
      <c r="AQ134" s="137">
        <v>0</v>
      </c>
      <c r="AR134" s="137"/>
      <c r="AS134" s="137">
        <v>0</v>
      </c>
      <c r="AT134" s="137"/>
      <c r="AU134" s="137">
        <v>0</v>
      </c>
      <c r="AV134" s="137"/>
      <c r="AW134" s="137">
        <v>0</v>
      </c>
      <c r="AX134" s="137"/>
      <c r="AY134" s="137"/>
      <c r="AZ134" s="137">
        <v>184</v>
      </c>
      <c r="BA134" s="137">
        <v>2.9000000000000001E-2</v>
      </c>
      <c r="BB134" s="137">
        <v>5.3360000000000003</v>
      </c>
      <c r="BC134" s="137"/>
      <c r="BD134" s="137"/>
      <c r="BE134" s="137">
        <v>0</v>
      </c>
      <c r="BF134" s="137"/>
      <c r="BG134" s="137">
        <v>0</v>
      </c>
      <c r="BH134" s="137">
        <v>0</v>
      </c>
      <c r="BI134" s="137">
        <v>184</v>
      </c>
      <c r="BJ134" s="137">
        <v>2.9000000000000001E-2</v>
      </c>
      <c r="BK134" s="137">
        <v>5.3360000000000003</v>
      </c>
      <c r="BL134" s="137">
        <v>0</v>
      </c>
      <c r="BM134" s="137">
        <v>0</v>
      </c>
      <c r="BN134" s="137">
        <v>5.3360000000000003</v>
      </c>
      <c r="BO134" s="137">
        <v>0</v>
      </c>
      <c r="BP134" s="148">
        <v>0</v>
      </c>
    </row>
    <row r="135" spans="1:68" ht="12" customHeight="1" x14ac:dyDescent="0.2">
      <c r="A135" s="133"/>
      <c r="B135" s="111"/>
      <c r="C135" s="111" t="s">
        <v>1581</v>
      </c>
      <c r="D135" s="111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50"/>
    </row>
    <row r="136" spans="1:68" ht="12" customHeight="1" x14ac:dyDescent="0.2">
      <c r="A136" s="136"/>
      <c r="B136" s="105"/>
      <c r="C136" s="105" t="s">
        <v>30</v>
      </c>
      <c r="D136" s="105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  <c r="BL136" s="137"/>
      <c r="BM136" s="137"/>
      <c r="BN136" s="137"/>
      <c r="BO136" s="137"/>
      <c r="BP136" s="148"/>
    </row>
    <row r="137" spans="1:68" ht="12" customHeight="1" x14ac:dyDescent="0.2">
      <c r="A137" s="120" t="s">
        <v>231</v>
      </c>
      <c r="B137" s="121" t="s">
        <v>231</v>
      </c>
      <c r="C137" s="121" t="s">
        <v>232</v>
      </c>
      <c r="D137" s="121" t="s">
        <v>30</v>
      </c>
      <c r="E137" s="123">
        <v>170</v>
      </c>
      <c r="F137" s="123">
        <v>1.9663E-2</v>
      </c>
      <c r="G137" s="123">
        <v>1.9663E-2</v>
      </c>
      <c r="H137" s="123"/>
      <c r="I137" s="123">
        <v>0</v>
      </c>
      <c r="J137" s="123">
        <v>0</v>
      </c>
      <c r="K137" s="123"/>
      <c r="L137" s="123">
        <v>0</v>
      </c>
      <c r="M137" s="123">
        <v>0</v>
      </c>
      <c r="N137" s="123"/>
      <c r="O137" s="123">
        <v>0</v>
      </c>
      <c r="P137" s="123">
        <v>0</v>
      </c>
      <c r="Q137" s="123"/>
      <c r="R137" s="123">
        <v>0</v>
      </c>
      <c r="S137" s="123"/>
      <c r="T137" s="123"/>
      <c r="U137" s="123">
        <v>0</v>
      </c>
      <c r="V137" s="123"/>
      <c r="W137" s="123">
        <v>0</v>
      </c>
      <c r="X137" s="123"/>
      <c r="Y137" s="123">
        <v>0</v>
      </c>
      <c r="Z137" s="123"/>
      <c r="AA137" s="123">
        <v>0</v>
      </c>
      <c r="AB137" s="123"/>
      <c r="AC137" s="123">
        <v>0</v>
      </c>
      <c r="AD137" s="123"/>
      <c r="AE137" s="123">
        <v>0</v>
      </c>
      <c r="AF137" s="123"/>
      <c r="AG137" s="123"/>
      <c r="AH137" s="123"/>
      <c r="AI137" s="123">
        <v>0</v>
      </c>
      <c r="AJ137" s="123"/>
      <c r="AK137" s="123">
        <v>0</v>
      </c>
      <c r="AL137" s="123"/>
      <c r="AM137" s="123">
        <v>0</v>
      </c>
      <c r="AN137" s="123"/>
      <c r="AO137" s="123">
        <v>0</v>
      </c>
      <c r="AP137" s="123"/>
      <c r="AQ137" s="123">
        <v>0</v>
      </c>
      <c r="AR137" s="123"/>
      <c r="AS137" s="123">
        <v>0</v>
      </c>
      <c r="AT137" s="123"/>
      <c r="AU137" s="123">
        <v>0</v>
      </c>
      <c r="AV137" s="123"/>
      <c r="AW137" s="123">
        <v>0</v>
      </c>
      <c r="AX137" s="123"/>
      <c r="AY137" s="123"/>
      <c r="AZ137" s="123"/>
      <c r="BA137" s="123">
        <v>0</v>
      </c>
      <c r="BB137" s="123">
        <v>0</v>
      </c>
      <c r="BC137" s="123"/>
      <c r="BD137" s="123"/>
      <c r="BE137" s="123">
        <v>0</v>
      </c>
      <c r="BF137" s="123"/>
      <c r="BG137" s="123">
        <v>0</v>
      </c>
      <c r="BH137" s="123">
        <v>0</v>
      </c>
      <c r="BI137" s="123"/>
      <c r="BJ137" s="123">
        <v>0</v>
      </c>
      <c r="BK137" s="123">
        <v>0</v>
      </c>
      <c r="BL137" s="123">
        <v>0</v>
      </c>
      <c r="BM137" s="123">
        <v>0</v>
      </c>
      <c r="BN137" s="123">
        <v>0</v>
      </c>
      <c r="BO137" s="123">
        <v>0</v>
      </c>
      <c r="BP137" s="154">
        <v>0</v>
      </c>
    </row>
    <row r="138" spans="1:68" ht="12" customHeight="1" x14ac:dyDescent="0.2">
      <c r="A138" s="114" t="s">
        <v>1584</v>
      </c>
      <c r="B138" s="115" t="s">
        <v>2351</v>
      </c>
      <c r="C138" s="115" t="s">
        <v>1585</v>
      </c>
      <c r="D138" s="115" t="s">
        <v>30</v>
      </c>
      <c r="E138" s="117">
        <v>215</v>
      </c>
      <c r="F138" s="117">
        <v>3.1196999999999999E-2</v>
      </c>
      <c r="G138" s="117">
        <v>3.1196999999999999E-2</v>
      </c>
      <c r="H138" s="117"/>
      <c r="I138" s="117">
        <v>0</v>
      </c>
      <c r="J138" s="117">
        <v>0</v>
      </c>
      <c r="K138" s="117"/>
      <c r="L138" s="117">
        <v>0</v>
      </c>
      <c r="M138" s="117">
        <v>0</v>
      </c>
      <c r="N138" s="117"/>
      <c r="O138" s="117">
        <v>0</v>
      </c>
      <c r="P138" s="117">
        <v>0</v>
      </c>
      <c r="Q138" s="117"/>
      <c r="R138" s="117">
        <v>0</v>
      </c>
      <c r="S138" s="117"/>
      <c r="T138" s="117"/>
      <c r="U138" s="117">
        <v>0</v>
      </c>
      <c r="V138" s="117"/>
      <c r="W138" s="117">
        <v>0</v>
      </c>
      <c r="X138" s="117"/>
      <c r="Y138" s="117">
        <v>0</v>
      </c>
      <c r="Z138" s="117"/>
      <c r="AA138" s="117">
        <v>0</v>
      </c>
      <c r="AB138" s="117"/>
      <c r="AC138" s="117">
        <v>0</v>
      </c>
      <c r="AD138" s="117"/>
      <c r="AE138" s="117">
        <v>0</v>
      </c>
      <c r="AF138" s="117"/>
      <c r="AG138" s="117"/>
      <c r="AH138" s="117"/>
      <c r="AI138" s="117">
        <v>0</v>
      </c>
      <c r="AJ138" s="117"/>
      <c r="AK138" s="117">
        <v>0</v>
      </c>
      <c r="AL138" s="117"/>
      <c r="AM138" s="117">
        <v>0</v>
      </c>
      <c r="AN138" s="117"/>
      <c r="AO138" s="117">
        <v>0</v>
      </c>
      <c r="AP138" s="117"/>
      <c r="AQ138" s="117">
        <v>0</v>
      </c>
      <c r="AR138" s="117"/>
      <c r="AS138" s="117">
        <v>0</v>
      </c>
      <c r="AT138" s="117"/>
      <c r="AU138" s="117">
        <v>0</v>
      </c>
      <c r="AV138" s="117"/>
      <c r="AW138" s="117">
        <v>0</v>
      </c>
      <c r="AX138" s="117"/>
      <c r="AY138" s="117"/>
      <c r="AZ138" s="117"/>
      <c r="BA138" s="117">
        <v>0</v>
      </c>
      <c r="BB138" s="117">
        <v>0</v>
      </c>
      <c r="BC138" s="117"/>
      <c r="BD138" s="117"/>
      <c r="BE138" s="117">
        <v>0</v>
      </c>
      <c r="BF138" s="117"/>
      <c r="BG138" s="117">
        <v>0</v>
      </c>
      <c r="BH138" s="117">
        <v>0</v>
      </c>
      <c r="BI138" s="117"/>
      <c r="BJ138" s="117">
        <v>0</v>
      </c>
      <c r="BK138" s="117">
        <v>0</v>
      </c>
      <c r="BL138" s="117">
        <v>0</v>
      </c>
      <c r="BM138" s="117">
        <v>0</v>
      </c>
      <c r="BN138" s="117">
        <v>0</v>
      </c>
      <c r="BO138" s="117">
        <v>0</v>
      </c>
      <c r="BP138" s="146">
        <v>0</v>
      </c>
    </row>
    <row r="139" spans="1:68" ht="12" customHeight="1" x14ac:dyDescent="0.2">
      <c r="A139" s="120" t="s">
        <v>1582</v>
      </c>
      <c r="B139" s="121" t="s">
        <v>1582</v>
      </c>
      <c r="C139" s="121" t="s">
        <v>1583</v>
      </c>
      <c r="D139" s="121" t="s">
        <v>30</v>
      </c>
      <c r="E139" s="123">
        <v>170</v>
      </c>
      <c r="F139" s="123">
        <v>2.4667000000000001E-2</v>
      </c>
      <c r="G139" s="123">
        <v>2.4667000000000001E-2</v>
      </c>
      <c r="H139" s="123"/>
      <c r="I139" s="123">
        <v>0</v>
      </c>
      <c r="J139" s="123">
        <v>0</v>
      </c>
      <c r="K139" s="123"/>
      <c r="L139" s="123">
        <v>0</v>
      </c>
      <c r="M139" s="123">
        <v>0</v>
      </c>
      <c r="N139" s="123"/>
      <c r="O139" s="123">
        <v>0</v>
      </c>
      <c r="P139" s="123">
        <v>0</v>
      </c>
      <c r="Q139" s="123"/>
      <c r="R139" s="123">
        <v>0</v>
      </c>
      <c r="S139" s="123"/>
      <c r="T139" s="123"/>
      <c r="U139" s="123">
        <v>0</v>
      </c>
      <c r="V139" s="123"/>
      <c r="W139" s="123">
        <v>0</v>
      </c>
      <c r="X139" s="123"/>
      <c r="Y139" s="123">
        <v>0</v>
      </c>
      <c r="Z139" s="123"/>
      <c r="AA139" s="123">
        <v>0</v>
      </c>
      <c r="AB139" s="123"/>
      <c r="AC139" s="123">
        <v>0</v>
      </c>
      <c r="AD139" s="123"/>
      <c r="AE139" s="123">
        <v>0</v>
      </c>
      <c r="AF139" s="123"/>
      <c r="AG139" s="123"/>
      <c r="AH139" s="123"/>
      <c r="AI139" s="123">
        <v>0</v>
      </c>
      <c r="AJ139" s="123"/>
      <c r="AK139" s="123">
        <v>0</v>
      </c>
      <c r="AL139" s="123"/>
      <c r="AM139" s="123">
        <v>0</v>
      </c>
      <c r="AN139" s="123"/>
      <c r="AO139" s="123">
        <v>0</v>
      </c>
      <c r="AP139" s="123"/>
      <c r="AQ139" s="123">
        <v>0</v>
      </c>
      <c r="AR139" s="123"/>
      <c r="AS139" s="123">
        <v>0</v>
      </c>
      <c r="AT139" s="123"/>
      <c r="AU139" s="123">
        <v>0</v>
      </c>
      <c r="AV139" s="123"/>
      <c r="AW139" s="123">
        <v>0</v>
      </c>
      <c r="AX139" s="123"/>
      <c r="AY139" s="123"/>
      <c r="AZ139" s="123"/>
      <c r="BA139" s="123">
        <v>0</v>
      </c>
      <c r="BB139" s="123">
        <v>0</v>
      </c>
      <c r="BC139" s="123"/>
      <c r="BD139" s="123"/>
      <c r="BE139" s="123">
        <v>0</v>
      </c>
      <c r="BF139" s="123"/>
      <c r="BG139" s="123">
        <v>0</v>
      </c>
      <c r="BH139" s="123">
        <v>0</v>
      </c>
      <c r="BI139" s="123"/>
      <c r="BJ139" s="123">
        <v>0</v>
      </c>
      <c r="BK139" s="123">
        <v>0</v>
      </c>
      <c r="BL139" s="123">
        <v>0</v>
      </c>
      <c r="BM139" s="123">
        <v>0</v>
      </c>
      <c r="BN139" s="123">
        <v>0</v>
      </c>
      <c r="BO139" s="123">
        <v>0</v>
      </c>
      <c r="BP139" s="154">
        <v>0</v>
      </c>
    </row>
    <row r="140" spans="1:68" ht="12" customHeight="1" x14ac:dyDescent="0.2">
      <c r="A140" s="114" t="s">
        <v>233</v>
      </c>
      <c r="B140" s="115" t="s">
        <v>233</v>
      </c>
      <c r="C140" s="115" t="s">
        <v>234</v>
      </c>
      <c r="D140" s="115" t="s">
        <v>30</v>
      </c>
      <c r="E140" s="117">
        <v>170</v>
      </c>
      <c r="F140" s="117">
        <v>2.1897E-2</v>
      </c>
      <c r="G140" s="117">
        <v>2.1897E-2</v>
      </c>
      <c r="H140" s="116">
        <v>5082</v>
      </c>
      <c r="I140" s="117">
        <v>0.86399999999999999</v>
      </c>
      <c r="J140" s="117">
        <v>111.28100000000001</v>
      </c>
      <c r="K140" s="117"/>
      <c r="L140" s="117">
        <v>0</v>
      </c>
      <c r="M140" s="117">
        <v>0</v>
      </c>
      <c r="N140" s="117"/>
      <c r="O140" s="117">
        <v>0</v>
      </c>
      <c r="P140" s="117">
        <v>0</v>
      </c>
      <c r="Q140" s="116">
        <v>5082</v>
      </c>
      <c r="R140" s="117">
        <v>0.86399999999999999</v>
      </c>
      <c r="S140" s="117">
        <v>111.28100000000001</v>
      </c>
      <c r="T140" s="117"/>
      <c r="U140" s="117">
        <v>0</v>
      </c>
      <c r="V140" s="117"/>
      <c r="W140" s="117">
        <v>0</v>
      </c>
      <c r="X140" s="117"/>
      <c r="Y140" s="117">
        <v>0</v>
      </c>
      <c r="Z140" s="117"/>
      <c r="AA140" s="117">
        <v>0</v>
      </c>
      <c r="AB140" s="117"/>
      <c r="AC140" s="117">
        <v>0</v>
      </c>
      <c r="AD140" s="117"/>
      <c r="AE140" s="117">
        <v>0</v>
      </c>
      <c r="AF140" s="117"/>
      <c r="AG140" s="117"/>
      <c r="AH140" s="117"/>
      <c r="AI140" s="117">
        <v>0</v>
      </c>
      <c r="AJ140" s="117"/>
      <c r="AK140" s="117">
        <v>0</v>
      </c>
      <c r="AL140" s="117"/>
      <c r="AM140" s="117">
        <v>0</v>
      </c>
      <c r="AN140" s="117"/>
      <c r="AO140" s="117">
        <v>0</v>
      </c>
      <c r="AP140" s="117"/>
      <c r="AQ140" s="117">
        <v>0</v>
      </c>
      <c r="AR140" s="117"/>
      <c r="AS140" s="117">
        <v>0</v>
      </c>
      <c r="AT140" s="117"/>
      <c r="AU140" s="117">
        <v>0</v>
      </c>
      <c r="AV140" s="117"/>
      <c r="AW140" s="117">
        <v>0</v>
      </c>
      <c r="AX140" s="117"/>
      <c r="AY140" s="117"/>
      <c r="AZ140" s="116">
        <v>5082</v>
      </c>
      <c r="BA140" s="117">
        <v>0.86399999999999999</v>
      </c>
      <c r="BB140" s="117">
        <v>111.28100000000001</v>
      </c>
      <c r="BC140" s="117"/>
      <c r="BD140" s="117"/>
      <c r="BE140" s="117">
        <v>0</v>
      </c>
      <c r="BF140" s="117"/>
      <c r="BG140" s="117">
        <v>0</v>
      </c>
      <c r="BH140" s="117">
        <v>0</v>
      </c>
      <c r="BI140" s="116">
        <v>5082</v>
      </c>
      <c r="BJ140" s="117">
        <v>0.86399999999999999</v>
      </c>
      <c r="BK140" s="117">
        <v>111.28100000000001</v>
      </c>
      <c r="BL140" s="117">
        <v>0</v>
      </c>
      <c r="BM140" s="117">
        <v>0</v>
      </c>
      <c r="BN140" s="117">
        <v>111.28100000000001</v>
      </c>
      <c r="BO140" s="117">
        <v>0</v>
      </c>
      <c r="BP140" s="146">
        <v>0</v>
      </c>
    </row>
    <row r="141" spans="1:68" ht="12" customHeight="1" x14ac:dyDescent="0.2">
      <c r="A141" s="120" t="s">
        <v>235</v>
      </c>
      <c r="B141" s="121" t="s">
        <v>235</v>
      </c>
      <c r="C141" s="121" t="s">
        <v>236</v>
      </c>
      <c r="D141" s="121" t="s">
        <v>30</v>
      </c>
      <c r="E141" s="123">
        <v>215</v>
      </c>
      <c r="F141" s="123">
        <v>1.9663E-2</v>
      </c>
      <c r="G141" s="123">
        <v>1.9663E-2</v>
      </c>
      <c r="H141" s="123"/>
      <c r="I141" s="123">
        <v>0</v>
      </c>
      <c r="J141" s="123">
        <v>0</v>
      </c>
      <c r="K141" s="123"/>
      <c r="L141" s="123">
        <v>0</v>
      </c>
      <c r="M141" s="123">
        <v>0</v>
      </c>
      <c r="N141" s="123"/>
      <c r="O141" s="123">
        <v>0</v>
      </c>
      <c r="P141" s="123">
        <v>0</v>
      </c>
      <c r="Q141" s="123"/>
      <c r="R141" s="123">
        <v>0</v>
      </c>
      <c r="S141" s="123"/>
      <c r="T141" s="123"/>
      <c r="U141" s="123">
        <v>0</v>
      </c>
      <c r="V141" s="123"/>
      <c r="W141" s="123">
        <v>0</v>
      </c>
      <c r="X141" s="123"/>
      <c r="Y141" s="123">
        <v>0</v>
      </c>
      <c r="Z141" s="123"/>
      <c r="AA141" s="123">
        <v>0</v>
      </c>
      <c r="AB141" s="123"/>
      <c r="AC141" s="123">
        <v>0</v>
      </c>
      <c r="AD141" s="123"/>
      <c r="AE141" s="123">
        <v>0</v>
      </c>
      <c r="AF141" s="123"/>
      <c r="AG141" s="123"/>
      <c r="AH141" s="123"/>
      <c r="AI141" s="123">
        <v>0</v>
      </c>
      <c r="AJ141" s="123"/>
      <c r="AK141" s="123">
        <v>0</v>
      </c>
      <c r="AL141" s="123"/>
      <c r="AM141" s="123">
        <v>0</v>
      </c>
      <c r="AN141" s="123"/>
      <c r="AO141" s="123">
        <v>0</v>
      </c>
      <c r="AP141" s="123"/>
      <c r="AQ141" s="123">
        <v>0</v>
      </c>
      <c r="AR141" s="123"/>
      <c r="AS141" s="123">
        <v>0</v>
      </c>
      <c r="AT141" s="123"/>
      <c r="AU141" s="123">
        <v>0</v>
      </c>
      <c r="AV141" s="123"/>
      <c r="AW141" s="123">
        <v>0</v>
      </c>
      <c r="AX141" s="123"/>
      <c r="AY141" s="123"/>
      <c r="AZ141" s="123"/>
      <c r="BA141" s="123">
        <v>0</v>
      </c>
      <c r="BB141" s="123">
        <v>0</v>
      </c>
      <c r="BC141" s="123"/>
      <c r="BD141" s="123"/>
      <c r="BE141" s="123">
        <v>0</v>
      </c>
      <c r="BF141" s="123"/>
      <c r="BG141" s="123">
        <v>0</v>
      </c>
      <c r="BH141" s="123">
        <v>0</v>
      </c>
      <c r="BI141" s="123"/>
      <c r="BJ141" s="123">
        <v>0</v>
      </c>
      <c r="BK141" s="123">
        <v>0</v>
      </c>
      <c r="BL141" s="123">
        <v>0</v>
      </c>
      <c r="BM141" s="123">
        <v>0</v>
      </c>
      <c r="BN141" s="123">
        <v>0</v>
      </c>
      <c r="BO141" s="123">
        <v>0</v>
      </c>
      <c r="BP141" s="154">
        <v>0</v>
      </c>
    </row>
    <row r="142" spans="1:68" ht="12" customHeight="1" x14ac:dyDescent="0.2">
      <c r="A142" s="136"/>
      <c r="B142" s="105"/>
      <c r="C142" s="105" t="s">
        <v>2352</v>
      </c>
      <c r="D142" s="105"/>
      <c r="E142" s="137"/>
      <c r="F142" s="137"/>
      <c r="G142" s="137"/>
      <c r="H142" s="147">
        <v>5082</v>
      </c>
      <c r="I142" s="137">
        <v>0.86399999999999999</v>
      </c>
      <c r="J142" s="137">
        <v>111.28100000000001</v>
      </c>
      <c r="K142" s="137"/>
      <c r="L142" s="137">
        <v>0</v>
      </c>
      <c r="M142" s="137">
        <v>0</v>
      </c>
      <c r="N142" s="137"/>
      <c r="O142" s="137">
        <v>0</v>
      </c>
      <c r="P142" s="137">
        <v>0</v>
      </c>
      <c r="Q142" s="147">
        <v>5082</v>
      </c>
      <c r="R142" s="137">
        <v>0.86399999999999999</v>
      </c>
      <c r="S142" s="137">
        <v>111.28</v>
      </c>
      <c r="T142" s="137"/>
      <c r="U142" s="137">
        <v>0</v>
      </c>
      <c r="V142" s="137"/>
      <c r="W142" s="137">
        <v>0</v>
      </c>
      <c r="X142" s="137"/>
      <c r="Y142" s="137">
        <v>0</v>
      </c>
      <c r="Z142" s="137"/>
      <c r="AA142" s="137">
        <v>0</v>
      </c>
      <c r="AB142" s="137"/>
      <c r="AC142" s="137">
        <v>0</v>
      </c>
      <c r="AD142" s="137"/>
      <c r="AE142" s="137">
        <v>0</v>
      </c>
      <c r="AF142" s="137"/>
      <c r="AG142" s="137"/>
      <c r="AH142" s="137"/>
      <c r="AI142" s="137">
        <v>0</v>
      </c>
      <c r="AJ142" s="137"/>
      <c r="AK142" s="137">
        <v>0</v>
      </c>
      <c r="AL142" s="137"/>
      <c r="AM142" s="137">
        <v>0</v>
      </c>
      <c r="AN142" s="137"/>
      <c r="AO142" s="137">
        <v>0</v>
      </c>
      <c r="AP142" s="137"/>
      <c r="AQ142" s="137">
        <v>0</v>
      </c>
      <c r="AR142" s="137"/>
      <c r="AS142" s="137">
        <v>0</v>
      </c>
      <c r="AT142" s="137"/>
      <c r="AU142" s="137">
        <v>0</v>
      </c>
      <c r="AV142" s="137"/>
      <c r="AW142" s="137">
        <v>0</v>
      </c>
      <c r="AX142" s="137"/>
      <c r="AY142" s="137"/>
      <c r="AZ142" s="147">
        <v>5082</v>
      </c>
      <c r="BA142" s="137">
        <v>0.86399999999999999</v>
      </c>
      <c r="BB142" s="137">
        <v>111.28100000000001</v>
      </c>
      <c r="BC142" s="137"/>
      <c r="BD142" s="137"/>
      <c r="BE142" s="137">
        <v>0</v>
      </c>
      <c r="BF142" s="137"/>
      <c r="BG142" s="137">
        <v>0</v>
      </c>
      <c r="BH142" s="137">
        <v>0</v>
      </c>
      <c r="BI142" s="147">
        <v>5082</v>
      </c>
      <c r="BJ142" s="137">
        <v>0.86399999999999999</v>
      </c>
      <c r="BK142" s="137">
        <v>111.28100000000001</v>
      </c>
      <c r="BL142" s="137">
        <v>0</v>
      </c>
      <c r="BM142" s="137">
        <v>0</v>
      </c>
      <c r="BN142" s="137">
        <v>111.28100000000001</v>
      </c>
      <c r="BO142" s="137">
        <v>0</v>
      </c>
      <c r="BP142" s="148">
        <v>0</v>
      </c>
    </row>
    <row r="143" spans="1:68" ht="12" customHeight="1" x14ac:dyDescent="0.2">
      <c r="A143" s="133"/>
      <c r="B143" s="111"/>
      <c r="C143" s="111" t="s">
        <v>2353</v>
      </c>
      <c r="D143" s="111"/>
      <c r="E143" s="126"/>
      <c r="F143" s="126"/>
      <c r="G143" s="126"/>
      <c r="H143" s="149">
        <v>5082</v>
      </c>
      <c r="I143" s="126">
        <v>0.86399999999999999</v>
      </c>
      <c r="J143" s="126">
        <v>111.28100000000001</v>
      </c>
      <c r="K143" s="126"/>
      <c r="L143" s="126">
        <v>0</v>
      </c>
      <c r="M143" s="126">
        <v>0</v>
      </c>
      <c r="N143" s="126"/>
      <c r="O143" s="126">
        <v>0</v>
      </c>
      <c r="P143" s="126">
        <v>0</v>
      </c>
      <c r="Q143" s="149">
        <v>5082</v>
      </c>
      <c r="R143" s="126">
        <v>0.86399999999999999</v>
      </c>
      <c r="S143" s="126">
        <v>111.28</v>
      </c>
      <c r="T143" s="126"/>
      <c r="U143" s="126">
        <v>0</v>
      </c>
      <c r="V143" s="126"/>
      <c r="W143" s="126">
        <v>0</v>
      </c>
      <c r="X143" s="126"/>
      <c r="Y143" s="126">
        <v>0</v>
      </c>
      <c r="Z143" s="126"/>
      <c r="AA143" s="126">
        <v>0</v>
      </c>
      <c r="AB143" s="126"/>
      <c r="AC143" s="126">
        <v>0</v>
      </c>
      <c r="AD143" s="126"/>
      <c r="AE143" s="126">
        <v>0</v>
      </c>
      <c r="AF143" s="126"/>
      <c r="AG143" s="126"/>
      <c r="AH143" s="126"/>
      <c r="AI143" s="126">
        <v>0</v>
      </c>
      <c r="AJ143" s="126"/>
      <c r="AK143" s="126">
        <v>0</v>
      </c>
      <c r="AL143" s="126"/>
      <c r="AM143" s="126">
        <v>0</v>
      </c>
      <c r="AN143" s="126"/>
      <c r="AO143" s="126">
        <v>0</v>
      </c>
      <c r="AP143" s="126"/>
      <c r="AQ143" s="126">
        <v>0</v>
      </c>
      <c r="AR143" s="126"/>
      <c r="AS143" s="126">
        <v>0</v>
      </c>
      <c r="AT143" s="126"/>
      <c r="AU143" s="126">
        <v>0</v>
      </c>
      <c r="AV143" s="126"/>
      <c r="AW143" s="126">
        <v>0</v>
      </c>
      <c r="AX143" s="126"/>
      <c r="AY143" s="126"/>
      <c r="AZ143" s="149">
        <v>5082</v>
      </c>
      <c r="BA143" s="126">
        <v>0.86399999999999999</v>
      </c>
      <c r="BB143" s="126">
        <v>111.28100000000001</v>
      </c>
      <c r="BC143" s="126"/>
      <c r="BD143" s="126"/>
      <c r="BE143" s="126">
        <v>0</v>
      </c>
      <c r="BF143" s="126"/>
      <c r="BG143" s="126">
        <v>0</v>
      </c>
      <c r="BH143" s="126">
        <v>0</v>
      </c>
      <c r="BI143" s="149">
        <v>5082</v>
      </c>
      <c r="BJ143" s="126">
        <v>0.86399999999999999</v>
      </c>
      <c r="BK143" s="126">
        <v>111.28100000000001</v>
      </c>
      <c r="BL143" s="126">
        <v>0</v>
      </c>
      <c r="BM143" s="126">
        <v>0</v>
      </c>
      <c r="BN143" s="126">
        <v>111.28100000000001</v>
      </c>
      <c r="BO143" s="126">
        <v>0</v>
      </c>
      <c r="BP143" s="150">
        <v>0</v>
      </c>
    </row>
    <row r="144" spans="1:68" ht="12" customHeight="1" x14ac:dyDescent="0.2">
      <c r="A144" s="136"/>
      <c r="B144" s="105"/>
      <c r="C144" s="105" t="s">
        <v>1586</v>
      </c>
      <c r="D144" s="105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48"/>
    </row>
    <row r="145" spans="1:68" ht="12" customHeight="1" x14ac:dyDescent="0.2">
      <c r="A145" s="133"/>
      <c r="B145" s="111"/>
      <c r="C145" s="111" t="s">
        <v>30</v>
      </c>
      <c r="D145" s="111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50"/>
    </row>
    <row r="146" spans="1:68" ht="12" customHeight="1" x14ac:dyDescent="0.2">
      <c r="A146" s="114" t="s">
        <v>1593</v>
      </c>
      <c r="B146" s="115" t="s">
        <v>2354</v>
      </c>
      <c r="C146" s="115" t="s">
        <v>1594</v>
      </c>
      <c r="D146" s="115" t="s">
        <v>30</v>
      </c>
      <c r="E146" s="117">
        <v>190</v>
      </c>
      <c r="F146" s="117">
        <v>2.7569E-2</v>
      </c>
      <c r="G146" s="117">
        <v>2.7569E-2</v>
      </c>
      <c r="H146" s="117"/>
      <c r="I146" s="117">
        <v>0</v>
      </c>
      <c r="J146" s="117">
        <v>0</v>
      </c>
      <c r="K146" s="117"/>
      <c r="L146" s="117">
        <v>0</v>
      </c>
      <c r="M146" s="117">
        <v>0</v>
      </c>
      <c r="N146" s="117"/>
      <c r="O146" s="117">
        <v>0</v>
      </c>
      <c r="P146" s="117">
        <v>0</v>
      </c>
      <c r="Q146" s="117"/>
      <c r="R146" s="117">
        <v>0</v>
      </c>
      <c r="S146" s="117"/>
      <c r="T146" s="117"/>
      <c r="U146" s="117">
        <v>0</v>
      </c>
      <c r="V146" s="117"/>
      <c r="W146" s="117">
        <v>0</v>
      </c>
      <c r="X146" s="117"/>
      <c r="Y146" s="117">
        <v>0</v>
      </c>
      <c r="Z146" s="117"/>
      <c r="AA146" s="117">
        <v>0</v>
      </c>
      <c r="AB146" s="117"/>
      <c r="AC146" s="117">
        <v>0</v>
      </c>
      <c r="AD146" s="117"/>
      <c r="AE146" s="117">
        <v>0</v>
      </c>
      <c r="AF146" s="117"/>
      <c r="AG146" s="117"/>
      <c r="AH146" s="117"/>
      <c r="AI146" s="117">
        <v>0</v>
      </c>
      <c r="AJ146" s="117"/>
      <c r="AK146" s="117">
        <v>0</v>
      </c>
      <c r="AL146" s="117"/>
      <c r="AM146" s="117">
        <v>0</v>
      </c>
      <c r="AN146" s="117"/>
      <c r="AO146" s="117">
        <v>0</v>
      </c>
      <c r="AP146" s="117"/>
      <c r="AQ146" s="117">
        <v>0</v>
      </c>
      <c r="AR146" s="117"/>
      <c r="AS146" s="117">
        <v>0</v>
      </c>
      <c r="AT146" s="117"/>
      <c r="AU146" s="117">
        <v>0</v>
      </c>
      <c r="AV146" s="117"/>
      <c r="AW146" s="117">
        <v>0</v>
      </c>
      <c r="AX146" s="117"/>
      <c r="AY146" s="117"/>
      <c r="AZ146" s="117"/>
      <c r="BA146" s="117">
        <v>0</v>
      </c>
      <c r="BB146" s="117">
        <v>0</v>
      </c>
      <c r="BC146" s="117"/>
      <c r="BD146" s="117"/>
      <c r="BE146" s="117">
        <v>0</v>
      </c>
      <c r="BF146" s="117"/>
      <c r="BG146" s="117">
        <v>0</v>
      </c>
      <c r="BH146" s="117">
        <v>0</v>
      </c>
      <c r="BI146" s="117"/>
      <c r="BJ146" s="117">
        <v>0</v>
      </c>
      <c r="BK146" s="117">
        <v>0</v>
      </c>
      <c r="BL146" s="117">
        <v>0</v>
      </c>
      <c r="BM146" s="117">
        <v>0</v>
      </c>
      <c r="BN146" s="117">
        <v>0</v>
      </c>
      <c r="BO146" s="117">
        <v>0</v>
      </c>
      <c r="BP146" s="146">
        <v>0</v>
      </c>
    </row>
    <row r="147" spans="1:68" ht="12" customHeight="1" x14ac:dyDescent="0.2">
      <c r="A147" s="120" t="s">
        <v>115</v>
      </c>
      <c r="B147" s="121" t="s">
        <v>2355</v>
      </c>
      <c r="C147" s="121" t="s">
        <v>1595</v>
      </c>
      <c r="D147" s="121" t="s">
        <v>30</v>
      </c>
      <c r="E147" s="123">
        <v>190</v>
      </c>
      <c r="F147" s="123">
        <v>2.9884999999999998E-2</v>
      </c>
      <c r="G147" s="123">
        <v>2.9884999999999998E-2</v>
      </c>
      <c r="H147" s="123"/>
      <c r="I147" s="123">
        <v>0</v>
      </c>
      <c r="J147" s="123">
        <v>0</v>
      </c>
      <c r="K147" s="123"/>
      <c r="L147" s="123">
        <v>0</v>
      </c>
      <c r="M147" s="123">
        <v>0</v>
      </c>
      <c r="N147" s="123"/>
      <c r="O147" s="123">
        <v>0</v>
      </c>
      <c r="P147" s="123">
        <v>0</v>
      </c>
      <c r="Q147" s="123"/>
      <c r="R147" s="123">
        <v>0</v>
      </c>
      <c r="S147" s="123"/>
      <c r="T147" s="123"/>
      <c r="U147" s="123">
        <v>0</v>
      </c>
      <c r="V147" s="123"/>
      <c r="W147" s="123">
        <v>0</v>
      </c>
      <c r="X147" s="123"/>
      <c r="Y147" s="123">
        <v>0</v>
      </c>
      <c r="Z147" s="123"/>
      <c r="AA147" s="123">
        <v>0</v>
      </c>
      <c r="AB147" s="123"/>
      <c r="AC147" s="123">
        <v>0</v>
      </c>
      <c r="AD147" s="123"/>
      <c r="AE147" s="123">
        <v>0</v>
      </c>
      <c r="AF147" s="123"/>
      <c r="AG147" s="123"/>
      <c r="AH147" s="123"/>
      <c r="AI147" s="123">
        <v>0</v>
      </c>
      <c r="AJ147" s="123"/>
      <c r="AK147" s="123">
        <v>0</v>
      </c>
      <c r="AL147" s="123"/>
      <c r="AM147" s="123">
        <v>0</v>
      </c>
      <c r="AN147" s="123"/>
      <c r="AO147" s="123">
        <v>0</v>
      </c>
      <c r="AP147" s="123"/>
      <c r="AQ147" s="123">
        <v>0</v>
      </c>
      <c r="AR147" s="123"/>
      <c r="AS147" s="123">
        <v>0</v>
      </c>
      <c r="AT147" s="123"/>
      <c r="AU147" s="123">
        <v>0</v>
      </c>
      <c r="AV147" s="123"/>
      <c r="AW147" s="123">
        <v>0</v>
      </c>
      <c r="AX147" s="123"/>
      <c r="AY147" s="123"/>
      <c r="AZ147" s="123"/>
      <c r="BA147" s="123">
        <v>0</v>
      </c>
      <c r="BB147" s="123">
        <v>0</v>
      </c>
      <c r="BC147" s="123"/>
      <c r="BD147" s="123"/>
      <c r="BE147" s="123">
        <v>0</v>
      </c>
      <c r="BF147" s="123"/>
      <c r="BG147" s="123">
        <v>0</v>
      </c>
      <c r="BH147" s="123">
        <v>0</v>
      </c>
      <c r="BI147" s="123"/>
      <c r="BJ147" s="123">
        <v>0</v>
      </c>
      <c r="BK147" s="123">
        <v>0</v>
      </c>
      <c r="BL147" s="123">
        <v>0</v>
      </c>
      <c r="BM147" s="123">
        <v>0</v>
      </c>
      <c r="BN147" s="123">
        <v>0</v>
      </c>
      <c r="BO147" s="123">
        <v>0</v>
      </c>
      <c r="BP147" s="154">
        <v>0</v>
      </c>
    </row>
    <row r="148" spans="1:68" ht="12" customHeight="1" x14ac:dyDescent="0.2">
      <c r="A148" s="114" t="s">
        <v>1608</v>
      </c>
      <c r="B148" s="115" t="s">
        <v>2356</v>
      </c>
      <c r="C148" s="115" t="s">
        <v>1609</v>
      </c>
      <c r="D148" s="115" t="s">
        <v>30</v>
      </c>
      <c r="E148" s="117">
        <v>180</v>
      </c>
      <c r="F148" s="117">
        <v>2.6117999999999999E-2</v>
      </c>
      <c r="G148" s="117">
        <v>2.6117999999999999E-2</v>
      </c>
      <c r="H148" s="117"/>
      <c r="I148" s="117">
        <v>0</v>
      </c>
      <c r="J148" s="117">
        <v>0</v>
      </c>
      <c r="K148" s="117"/>
      <c r="L148" s="117">
        <v>0</v>
      </c>
      <c r="M148" s="117">
        <v>0</v>
      </c>
      <c r="N148" s="117"/>
      <c r="O148" s="117">
        <v>0</v>
      </c>
      <c r="P148" s="117">
        <v>0</v>
      </c>
      <c r="Q148" s="117"/>
      <c r="R148" s="117">
        <v>0</v>
      </c>
      <c r="S148" s="117"/>
      <c r="T148" s="117"/>
      <c r="U148" s="117">
        <v>0</v>
      </c>
      <c r="V148" s="117"/>
      <c r="W148" s="117">
        <v>0</v>
      </c>
      <c r="X148" s="117"/>
      <c r="Y148" s="117">
        <v>0</v>
      </c>
      <c r="Z148" s="117"/>
      <c r="AA148" s="117">
        <v>0</v>
      </c>
      <c r="AB148" s="117"/>
      <c r="AC148" s="117">
        <v>0</v>
      </c>
      <c r="AD148" s="117"/>
      <c r="AE148" s="117">
        <v>0</v>
      </c>
      <c r="AF148" s="117"/>
      <c r="AG148" s="117"/>
      <c r="AH148" s="117"/>
      <c r="AI148" s="117">
        <v>0</v>
      </c>
      <c r="AJ148" s="117"/>
      <c r="AK148" s="117">
        <v>0</v>
      </c>
      <c r="AL148" s="117"/>
      <c r="AM148" s="117">
        <v>0</v>
      </c>
      <c r="AN148" s="117"/>
      <c r="AO148" s="117">
        <v>0</v>
      </c>
      <c r="AP148" s="117"/>
      <c r="AQ148" s="117">
        <v>0</v>
      </c>
      <c r="AR148" s="117"/>
      <c r="AS148" s="117">
        <v>0</v>
      </c>
      <c r="AT148" s="117"/>
      <c r="AU148" s="117">
        <v>0</v>
      </c>
      <c r="AV148" s="117"/>
      <c r="AW148" s="117">
        <v>0</v>
      </c>
      <c r="AX148" s="117"/>
      <c r="AY148" s="117"/>
      <c r="AZ148" s="117"/>
      <c r="BA148" s="117">
        <v>0</v>
      </c>
      <c r="BB148" s="117">
        <v>0</v>
      </c>
      <c r="BC148" s="117"/>
      <c r="BD148" s="117"/>
      <c r="BE148" s="117">
        <v>0</v>
      </c>
      <c r="BF148" s="117"/>
      <c r="BG148" s="117">
        <v>0</v>
      </c>
      <c r="BH148" s="117">
        <v>0</v>
      </c>
      <c r="BI148" s="117"/>
      <c r="BJ148" s="117">
        <v>0</v>
      </c>
      <c r="BK148" s="117">
        <v>0</v>
      </c>
      <c r="BL148" s="117">
        <v>0</v>
      </c>
      <c r="BM148" s="117">
        <v>0</v>
      </c>
      <c r="BN148" s="117">
        <v>0</v>
      </c>
      <c r="BO148" s="117">
        <v>0</v>
      </c>
      <c r="BP148" s="146">
        <v>0</v>
      </c>
    </row>
    <row r="149" spans="1:68" ht="12" customHeight="1" x14ac:dyDescent="0.2">
      <c r="A149" s="120" t="s">
        <v>117</v>
      </c>
      <c r="B149" s="121" t="s">
        <v>2357</v>
      </c>
      <c r="C149" s="121" t="s">
        <v>1618</v>
      </c>
      <c r="D149" s="121" t="s">
        <v>30</v>
      </c>
      <c r="E149" s="123">
        <v>180</v>
      </c>
      <c r="F149" s="123">
        <v>2.9884999999999998E-2</v>
      </c>
      <c r="G149" s="123">
        <v>2.9884999999999998E-2</v>
      </c>
      <c r="H149" s="123"/>
      <c r="I149" s="123">
        <v>0</v>
      </c>
      <c r="J149" s="123">
        <v>0</v>
      </c>
      <c r="K149" s="123"/>
      <c r="L149" s="123">
        <v>0</v>
      </c>
      <c r="M149" s="123">
        <v>0</v>
      </c>
      <c r="N149" s="123"/>
      <c r="O149" s="123">
        <v>0</v>
      </c>
      <c r="P149" s="123">
        <v>0</v>
      </c>
      <c r="Q149" s="123"/>
      <c r="R149" s="123">
        <v>0</v>
      </c>
      <c r="S149" s="123"/>
      <c r="T149" s="123"/>
      <c r="U149" s="123">
        <v>0</v>
      </c>
      <c r="V149" s="123"/>
      <c r="W149" s="123">
        <v>0</v>
      </c>
      <c r="X149" s="123"/>
      <c r="Y149" s="123">
        <v>0</v>
      </c>
      <c r="Z149" s="123"/>
      <c r="AA149" s="123">
        <v>0</v>
      </c>
      <c r="AB149" s="123"/>
      <c r="AC149" s="123">
        <v>0</v>
      </c>
      <c r="AD149" s="123"/>
      <c r="AE149" s="123">
        <v>0</v>
      </c>
      <c r="AF149" s="123"/>
      <c r="AG149" s="123"/>
      <c r="AH149" s="123"/>
      <c r="AI149" s="123">
        <v>0</v>
      </c>
      <c r="AJ149" s="123"/>
      <c r="AK149" s="123">
        <v>0</v>
      </c>
      <c r="AL149" s="123"/>
      <c r="AM149" s="123">
        <v>0</v>
      </c>
      <c r="AN149" s="123"/>
      <c r="AO149" s="123">
        <v>0</v>
      </c>
      <c r="AP149" s="123"/>
      <c r="AQ149" s="123">
        <v>0</v>
      </c>
      <c r="AR149" s="123"/>
      <c r="AS149" s="123">
        <v>0</v>
      </c>
      <c r="AT149" s="123"/>
      <c r="AU149" s="123">
        <v>0</v>
      </c>
      <c r="AV149" s="123"/>
      <c r="AW149" s="123">
        <v>0</v>
      </c>
      <c r="AX149" s="123"/>
      <c r="AY149" s="123"/>
      <c r="AZ149" s="123"/>
      <c r="BA149" s="123">
        <v>0</v>
      </c>
      <c r="BB149" s="123">
        <v>0</v>
      </c>
      <c r="BC149" s="123"/>
      <c r="BD149" s="123"/>
      <c r="BE149" s="123">
        <v>0</v>
      </c>
      <c r="BF149" s="123"/>
      <c r="BG149" s="123">
        <v>0</v>
      </c>
      <c r="BH149" s="123">
        <v>0</v>
      </c>
      <c r="BI149" s="123"/>
      <c r="BJ149" s="123">
        <v>0</v>
      </c>
      <c r="BK149" s="123">
        <v>0</v>
      </c>
      <c r="BL149" s="123">
        <v>0</v>
      </c>
      <c r="BM149" s="123">
        <v>0</v>
      </c>
      <c r="BN149" s="123">
        <v>0</v>
      </c>
      <c r="BO149" s="123">
        <v>0</v>
      </c>
      <c r="BP149" s="154">
        <v>0</v>
      </c>
    </row>
    <row r="150" spans="1:68" ht="12" customHeight="1" x14ac:dyDescent="0.2">
      <c r="A150" s="114" t="s">
        <v>119</v>
      </c>
      <c r="B150" s="115" t="s">
        <v>119</v>
      </c>
      <c r="C150" s="115" t="s">
        <v>120</v>
      </c>
      <c r="D150" s="115" t="s">
        <v>30</v>
      </c>
      <c r="E150" s="117">
        <v>180</v>
      </c>
      <c r="F150" s="117">
        <v>2.9420999999999999E-2</v>
      </c>
      <c r="G150" s="117">
        <v>2.9420999999999999E-2</v>
      </c>
      <c r="H150" s="117"/>
      <c r="I150" s="117">
        <v>0</v>
      </c>
      <c r="J150" s="117">
        <v>0</v>
      </c>
      <c r="K150" s="117"/>
      <c r="L150" s="117">
        <v>0</v>
      </c>
      <c r="M150" s="117">
        <v>0</v>
      </c>
      <c r="N150" s="117"/>
      <c r="O150" s="117">
        <v>0</v>
      </c>
      <c r="P150" s="117">
        <v>0</v>
      </c>
      <c r="Q150" s="117"/>
      <c r="R150" s="117">
        <v>0</v>
      </c>
      <c r="S150" s="117"/>
      <c r="T150" s="117"/>
      <c r="U150" s="117">
        <v>0</v>
      </c>
      <c r="V150" s="117"/>
      <c r="W150" s="117">
        <v>0</v>
      </c>
      <c r="X150" s="117"/>
      <c r="Y150" s="117">
        <v>0</v>
      </c>
      <c r="Z150" s="117"/>
      <c r="AA150" s="117">
        <v>0</v>
      </c>
      <c r="AB150" s="117"/>
      <c r="AC150" s="117">
        <v>0</v>
      </c>
      <c r="AD150" s="117"/>
      <c r="AE150" s="117">
        <v>0</v>
      </c>
      <c r="AF150" s="117"/>
      <c r="AG150" s="117"/>
      <c r="AH150" s="117"/>
      <c r="AI150" s="117">
        <v>0</v>
      </c>
      <c r="AJ150" s="117"/>
      <c r="AK150" s="117">
        <v>0</v>
      </c>
      <c r="AL150" s="117"/>
      <c r="AM150" s="117">
        <v>0</v>
      </c>
      <c r="AN150" s="117"/>
      <c r="AO150" s="117">
        <v>0</v>
      </c>
      <c r="AP150" s="117"/>
      <c r="AQ150" s="117">
        <v>0</v>
      </c>
      <c r="AR150" s="117"/>
      <c r="AS150" s="117">
        <v>0</v>
      </c>
      <c r="AT150" s="117"/>
      <c r="AU150" s="117">
        <v>0</v>
      </c>
      <c r="AV150" s="117"/>
      <c r="AW150" s="117">
        <v>0</v>
      </c>
      <c r="AX150" s="117"/>
      <c r="AY150" s="117"/>
      <c r="AZ150" s="117"/>
      <c r="BA150" s="117">
        <v>0</v>
      </c>
      <c r="BB150" s="117">
        <v>0</v>
      </c>
      <c r="BC150" s="117"/>
      <c r="BD150" s="117"/>
      <c r="BE150" s="117">
        <v>0</v>
      </c>
      <c r="BF150" s="117"/>
      <c r="BG150" s="117">
        <v>0</v>
      </c>
      <c r="BH150" s="117">
        <v>0</v>
      </c>
      <c r="BI150" s="117"/>
      <c r="BJ150" s="117">
        <v>0</v>
      </c>
      <c r="BK150" s="117">
        <v>0</v>
      </c>
      <c r="BL150" s="117">
        <v>0</v>
      </c>
      <c r="BM150" s="117">
        <v>0</v>
      </c>
      <c r="BN150" s="117">
        <v>0</v>
      </c>
      <c r="BO150" s="117">
        <v>0</v>
      </c>
      <c r="BP150" s="146">
        <v>0</v>
      </c>
    </row>
    <row r="151" spans="1:68" ht="12" customHeight="1" x14ac:dyDescent="0.2">
      <c r="A151" s="120" t="s">
        <v>121</v>
      </c>
      <c r="B151" s="121"/>
      <c r="C151" s="121" t="s">
        <v>122</v>
      </c>
      <c r="D151" s="121" t="s">
        <v>30</v>
      </c>
      <c r="E151" s="123">
        <v>180</v>
      </c>
      <c r="F151" s="123">
        <v>2.639E-2</v>
      </c>
      <c r="G151" s="123">
        <v>2.639E-2</v>
      </c>
      <c r="H151" s="123"/>
      <c r="I151" s="123">
        <v>0</v>
      </c>
      <c r="J151" s="123">
        <v>0</v>
      </c>
      <c r="K151" s="123"/>
      <c r="L151" s="123">
        <v>0</v>
      </c>
      <c r="M151" s="123">
        <v>0</v>
      </c>
      <c r="N151" s="123"/>
      <c r="O151" s="123">
        <v>0</v>
      </c>
      <c r="P151" s="123">
        <v>0</v>
      </c>
      <c r="Q151" s="123"/>
      <c r="R151" s="123">
        <v>0</v>
      </c>
      <c r="S151" s="123"/>
      <c r="T151" s="123"/>
      <c r="U151" s="123">
        <v>0</v>
      </c>
      <c r="V151" s="123"/>
      <c r="W151" s="123">
        <v>0</v>
      </c>
      <c r="X151" s="123"/>
      <c r="Y151" s="123">
        <v>0</v>
      </c>
      <c r="Z151" s="123"/>
      <c r="AA151" s="123">
        <v>0</v>
      </c>
      <c r="AB151" s="123"/>
      <c r="AC151" s="123">
        <v>0</v>
      </c>
      <c r="AD151" s="123"/>
      <c r="AE151" s="123">
        <v>0</v>
      </c>
      <c r="AF151" s="123"/>
      <c r="AG151" s="123"/>
      <c r="AH151" s="123"/>
      <c r="AI151" s="123">
        <v>0</v>
      </c>
      <c r="AJ151" s="123"/>
      <c r="AK151" s="123">
        <v>0</v>
      </c>
      <c r="AL151" s="123"/>
      <c r="AM151" s="123">
        <v>0</v>
      </c>
      <c r="AN151" s="123"/>
      <c r="AO151" s="123">
        <v>0</v>
      </c>
      <c r="AP151" s="123"/>
      <c r="AQ151" s="123">
        <v>0</v>
      </c>
      <c r="AR151" s="123"/>
      <c r="AS151" s="123">
        <v>0</v>
      </c>
      <c r="AT151" s="123"/>
      <c r="AU151" s="123">
        <v>0</v>
      </c>
      <c r="AV151" s="123"/>
      <c r="AW151" s="123">
        <v>0</v>
      </c>
      <c r="AX151" s="123"/>
      <c r="AY151" s="123"/>
      <c r="AZ151" s="123"/>
      <c r="BA151" s="123">
        <v>0</v>
      </c>
      <c r="BB151" s="123">
        <v>0</v>
      </c>
      <c r="BC151" s="123"/>
      <c r="BD151" s="123"/>
      <c r="BE151" s="123">
        <v>0</v>
      </c>
      <c r="BF151" s="123"/>
      <c r="BG151" s="123">
        <v>0</v>
      </c>
      <c r="BH151" s="123">
        <v>0</v>
      </c>
      <c r="BI151" s="123"/>
      <c r="BJ151" s="123">
        <v>0</v>
      </c>
      <c r="BK151" s="123">
        <v>0</v>
      </c>
      <c r="BL151" s="123">
        <v>0</v>
      </c>
      <c r="BM151" s="123">
        <v>0</v>
      </c>
      <c r="BN151" s="123">
        <v>0</v>
      </c>
      <c r="BO151" s="123">
        <v>0</v>
      </c>
      <c r="BP151" s="154">
        <v>0</v>
      </c>
    </row>
    <row r="152" spans="1:68" ht="12" customHeight="1" x14ac:dyDescent="0.2">
      <c r="A152" s="114" t="s">
        <v>255</v>
      </c>
      <c r="B152" s="115" t="s">
        <v>2358</v>
      </c>
      <c r="C152" s="115" t="s">
        <v>1602</v>
      </c>
      <c r="D152" s="115" t="s">
        <v>30</v>
      </c>
      <c r="E152" s="117">
        <v>180</v>
      </c>
      <c r="F152" s="117">
        <v>2.6995000000000002E-2</v>
      </c>
      <c r="G152" s="117">
        <v>2.6995000000000002E-2</v>
      </c>
      <c r="H152" s="117"/>
      <c r="I152" s="117">
        <v>0</v>
      </c>
      <c r="J152" s="117">
        <v>0</v>
      </c>
      <c r="K152" s="117"/>
      <c r="L152" s="117">
        <v>0</v>
      </c>
      <c r="M152" s="117">
        <v>0</v>
      </c>
      <c r="N152" s="117"/>
      <c r="O152" s="117">
        <v>0</v>
      </c>
      <c r="P152" s="117">
        <v>0</v>
      </c>
      <c r="Q152" s="117"/>
      <c r="R152" s="117">
        <v>0</v>
      </c>
      <c r="S152" s="117"/>
      <c r="T152" s="117"/>
      <c r="U152" s="117">
        <v>0</v>
      </c>
      <c r="V152" s="117"/>
      <c r="W152" s="117">
        <v>0</v>
      </c>
      <c r="X152" s="117"/>
      <c r="Y152" s="117">
        <v>0</v>
      </c>
      <c r="Z152" s="117"/>
      <c r="AA152" s="117">
        <v>0</v>
      </c>
      <c r="AB152" s="117"/>
      <c r="AC152" s="117">
        <v>0</v>
      </c>
      <c r="AD152" s="117"/>
      <c r="AE152" s="117">
        <v>0</v>
      </c>
      <c r="AF152" s="117"/>
      <c r="AG152" s="117"/>
      <c r="AH152" s="117"/>
      <c r="AI152" s="117">
        <v>0</v>
      </c>
      <c r="AJ152" s="117"/>
      <c r="AK152" s="117">
        <v>0</v>
      </c>
      <c r="AL152" s="117"/>
      <c r="AM152" s="117">
        <v>0</v>
      </c>
      <c r="AN152" s="117"/>
      <c r="AO152" s="117">
        <v>0</v>
      </c>
      <c r="AP152" s="117"/>
      <c r="AQ152" s="117">
        <v>0</v>
      </c>
      <c r="AR152" s="117"/>
      <c r="AS152" s="117">
        <v>0</v>
      </c>
      <c r="AT152" s="117"/>
      <c r="AU152" s="117">
        <v>0</v>
      </c>
      <c r="AV152" s="117"/>
      <c r="AW152" s="117">
        <v>0</v>
      </c>
      <c r="AX152" s="117"/>
      <c r="AY152" s="117"/>
      <c r="AZ152" s="117"/>
      <c r="BA152" s="117">
        <v>0</v>
      </c>
      <c r="BB152" s="117">
        <v>0</v>
      </c>
      <c r="BC152" s="117"/>
      <c r="BD152" s="117"/>
      <c r="BE152" s="117">
        <v>0</v>
      </c>
      <c r="BF152" s="117"/>
      <c r="BG152" s="117">
        <v>0</v>
      </c>
      <c r="BH152" s="117">
        <v>0</v>
      </c>
      <c r="BI152" s="117"/>
      <c r="BJ152" s="117">
        <v>0</v>
      </c>
      <c r="BK152" s="117">
        <v>0</v>
      </c>
      <c r="BL152" s="117">
        <v>0</v>
      </c>
      <c r="BM152" s="117">
        <v>0</v>
      </c>
      <c r="BN152" s="117">
        <v>0</v>
      </c>
      <c r="BO152" s="117">
        <v>0</v>
      </c>
      <c r="BP152" s="146">
        <v>0</v>
      </c>
    </row>
    <row r="153" spans="1:68" ht="12" customHeight="1" x14ac:dyDescent="0.2">
      <c r="A153" s="133"/>
      <c r="B153" s="111"/>
      <c r="C153" s="111" t="s">
        <v>2359</v>
      </c>
      <c r="D153" s="111"/>
      <c r="E153" s="126"/>
      <c r="F153" s="126"/>
      <c r="G153" s="126"/>
      <c r="H153" s="126"/>
      <c r="I153" s="126">
        <v>0</v>
      </c>
      <c r="J153" s="126">
        <v>0</v>
      </c>
      <c r="K153" s="126"/>
      <c r="L153" s="126">
        <v>0</v>
      </c>
      <c r="M153" s="126">
        <v>0</v>
      </c>
      <c r="N153" s="126"/>
      <c r="O153" s="126">
        <v>0</v>
      </c>
      <c r="P153" s="126">
        <v>0</v>
      </c>
      <c r="Q153" s="126"/>
      <c r="R153" s="126">
        <v>0</v>
      </c>
      <c r="S153" s="126"/>
      <c r="T153" s="126"/>
      <c r="U153" s="126">
        <v>0</v>
      </c>
      <c r="V153" s="126"/>
      <c r="W153" s="126">
        <v>0</v>
      </c>
      <c r="X153" s="126"/>
      <c r="Y153" s="126">
        <v>0</v>
      </c>
      <c r="Z153" s="126"/>
      <c r="AA153" s="126">
        <v>0</v>
      </c>
      <c r="AB153" s="126"/>
      <c r="AC153" s="126">
        <v>0</v>
      </c>
      <c r="AD153" s="126"/>
      <c r="AE153" s="126">
        <v>0</v>
      </c>
      <c r="AF153" s="126"/>
      <c r="AG153" s="126"/>
      <c r="AH153" s="126"/>
      <c r="AI153" s="126">
        <v>0</v>
      </c>
      <c r="AJ153" s="126"/>
      <c r="AK153" s="126">
        <v>0</v>
      </c>
      <c r="AL153" s="126"/>
      <c r="AM153" s="126">
        <v>0</v>
      </c>
      <c r="AN153" s="126"/>
      <c r="AO153" s="126">
        <v>0</v>
      </c>
      <c r="AP153" s="126"/>
      <c r="AQ153" s="126">
        <v>0</v>
      </c>
      <c r="AR153" s="126"/>
      <c r="AS153" s="126">
        <v>0</v>
      </c>
      <c r="AT153" s="126"/>
      <c r="AU153" s="126">
        <v>0</v>
      </c>
      <c r="AV153" s="126"/>
      <c r="AW153" s="126">
        <v>0</v>
      </c>
      <c r="AX153" s="126"/>
      <c r="AY153" s="126"/>
      <c r="AZ153" s="126"/>
      <c r="BA153" s="126">
        <v>0</v>
      </c>
      <c r="BB153" s="126">
        <v>0</v>
      </c>
      <c r="BC153" s="126"/>
      <c r="BD153" s="126"/>
      <c r="BE153" s="126">
        <v>0</v>
      </c>
      <c r="BF153" s="126"/>
      <c r="BG153" s="126">
        <v>0</v>
      </c>
      <c r="BH153" s="126">
        <v>0</v>
      </c>
      <c r="BI153" s="126"/>
      <c r="BJ153" s="126">
        <v>0</v>
      </c>
      <c r="BK153" s="126">
        <v>0</v>
      </c>
      <c r="BL153" s="126">
        <v>0</v>
      </c>
      <c r="BM153" s="126">
        <v>0</v>
      </c>
      <c r="BN153" s="126">
        <v>0</v>
      </c>
      <c r="BO153" s="126">
        <v>0</v>
      </c>
      <c r="BP153" s="150">
        <v>0</v>
      </c>
    </row>
    <row r="154" spans="1:68" ht="12" customHeight="1" x14ac:dyDescent="0.2">
      <c r="A154" s="136"/>
      <c r="B154" s="105"/>
      <c r="C154" s="105" t="s">
        <v>77</v>
      </c>
      <c r="D154" s="105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  <c r="AT154" s="137"/>
      <c r="AU154" s="137"/>
      <c r="AV154" s="137"/>
      <c r="AW154" s="137"/>
      <c r="AX154" s="137"/>
      <c r="AY154" s="137"/>
      <c r="AZ154" s="137"/>
      <c r="BA154" s="137"/>
      <c r="BB154" s="137"/>
      <c r="BC154" s="137"/>
      <c r="BD154" s="137"/>
      <c r="BE154" s="137"/>
      <c r="BF154" s="137"/>
      <c r="BG154" s="137"/>
      <c r="BH154" s="137"/>
      <c r="BI154" s="137"/>
      <c r="BJ154" s="137"/>
      <c r="BK154" s="137"/>
      <c r="BL154" s="137"/>
      <c r="BM154" s="137"/>
      <c r="BN154" s="137"/>
      <c r="BO154" s="137"/>
      <c r="BP154" s="148"/>
    </row>
    <row r="155" spans="1:68" ht="12" customHeight="1" x14ac:dyDescent="0.2">
      <c r="A155" s="120" t="s">
        <v>257</v>
      </c>
      <c r="B155" s="121" t="s">
        <v>257</v>
      </c>
      <c r="C155" s="121" t="s">
        <v>1623</v>
      </c>
      <c r="D155" s="121" t="s">
        <v>77</v>
      </c>
      <c r="E155" s="123">
        <v>180</v>
      </c>
      <c r="F155" s="123">
        <v>2.7349999999999999E-2</v>
      </c>
      <c r="G155" s="123">
        <v>2.7349999999999999E-2</v>
      </c>
      <c r="H155" s="122">
        <v>120400</v>
      </c>
      <c r="I155" s="123">
        <v>21.672000000000001</v>
      </c>
      <c r="J155" s="165">
        <v>3292.94</v>
      </c>
      <c r="K155" s="123"/>
      <c r="L155" s="123">
        <v>0</v>
      </c>
      <c r="M155" s="123">
        <v>0</v>
      </c>
      <c r="N155" s="123"/>
      <c r="O155" s="123">
        <v>0</v>
      </c>
      <c r="P155" s="123">
        <v>0</v>
      </c>
      <c r="Q155" s="122">
        <v>120400</v>
      </c>
      <c r="R155" s="123">
        <v>21.672000000000001</v>
      </c>
      <c r="S155" s="165">
        <v>3292.94</v>
      </c>
      <c r="T155" s="123"/>
      <c r="U155" s="123">
        <v>0</v>
      </c>
      <c r="V155" s="123"/>
      <c r="W155" s="123">
        <v>0</v>
      </c>
      <c r="X155" s="123"/>
      <c r="Y155" s="123">
        <v>0</v>
      </c>
      <c r="Z155" s="123"/>
      <c r="AA155" s="123">
        <v>0</v>
      </c>
      <c r="AB155" s="123"/>
      <c r="AC155" s="123">
        <v>0</v>
      </c>
      <c r="AD155" s="123"/>
      <c r="AE155" s="123">
        <v>0</v>
      </c>
      <c r="AF155" s="123"/>
      <c r="AG155" s="123"/>
      <c r="AH155" s="123"/>
      <c r="AI155" s="123">
        <v>0</v>
      </c>
      <c r="AJ155" s="123"/>
      <c r="AK155" s="123">
        <v>0</v>
      </c>
      <c r="AL155" s="123"/>
      <c r="AM155" s="123">
        <v>0</v>
      </c>
      <c r="AN155" s="123"/>
      <c r="AO155" s="123">
        <v>0</v>
      </c>
      <c r="AP155" s="123"/>
      <c r="AQ155" s="123">
        <v>0</v>
      </c>
      <c r="AR155" s="123"/>
      <c r="AS155" s="123">
        <v>0</v>
      </c>
      <c r="AT155" s="123"/>
      <c r="AU155" s="123">
        <v>0</v>
      </c>
      <c r="AV155" s="123"/>
      <c r="AW155" s="123">
        <v>0</v>
      </c>
      <c r="AX155" s="123"/>
      <c r="AY155" s="123"/>
      <c r="AZ155" s="122">
        <v>120400</v>
      </c>
      <c r="BA155" s="123">
        <v>21.672000000000001</v>
      </c>
      <c r="BB155" s="165">
        <v>3292.94</v>
      </c>
      <c r="BC155" s="123"/>
      <c r="BD155" s="123"/>
      <c r="BE155" s="123">
        <v>0</v>
      </c>
      <c r="BF155" s="123"/>
      <c r="BG155" s="123">
        <v>0</v>
      </c>
      <c r="BH155" s="123">
        <v>0</v>
      </c>
      <c r="BI155" s="122">
        <v>120400</v>
      </c>
      <c r="BJ155" s="123">
        <v>21.672000000000001</v>
      </c>
      <c r="BK155" s="165">
        <v>3292.94</v>
      </c>
      <c r="BL155" s="123">
        <v>0</v>
      </c>
      <c r="BM155" s="123">
        <v>0</v>
      </c>
      <c r="BN155" s="165">
        <v>3292.94</v>
      </c>
      <c r="BO155" s="123">
        <v>0</v>
      </c>
      <c r="BP155" s="154">
        <v>0</v>
      </c>
    </row>
    <row r="156" spans="1:68" ht="12" customHeight="1" x14ac:dyDescent="0.2">
      <c r="A156" s="136"/>
      <c r="B156" s="105"/>
      <c r="C156" s="105" t="s">
        <v>2360</v>
      </c>
      <c r="D156" s="105"/>
      <c r="E156" s="137"/>
      <c r="F156" s="137"/>
      <c r="G156" s="137"/>
      <c r="H156" s="147">
        <v>120400</v>
      </c>
      <c r="I156" s="137">
        <v>21.672000000000001</v>
      </c>
      <c r="J156" s="168">
        <v>3292.94</v>
      </c>
      <c r="K156" s="137"/>
      <c r="L156" s="137">
        <v>0</v>
      </c>
      <c r="M156" s="137">
        <v>0</v>
      </c>
      <c r="N156" s="137"/>
      <c r="O156" s="137">
        <v>0</v>
      </c>
      <c r="P156" s="137">
        <v>0</v>
      </c>
      <c r="Q156" s="147">
        <v>120400</v>
      </c>
      <c r="R156" s="137">
        <v>21.672000000000001</v>
      </c>
      <c r="S156" s="168">
        <v>3292.94</v>
      </c>
      <c r="T156" s="137"/>
      <c r="U156" s="137">
        <v>0</v>
      </c>
      <c r="V156" s="137"/>
      <c r="W156" s="137">
        <v>0</v>
      </c>
      <c r="X156" s="137"/>
      <c r="Y156" s="137">
        <v>0</v>
      </c>
      <c r="Z156" s="137"/>
      <c r="AA156" s="137">
        <v>0</v>
      </c>
      <c r="AB156" s="137"/>
      <c r="AC156" s="137">
        <v>0</v>
      </c>
      <c r="AD156" s="137"/>
      <c r="AE156" s="137">
        <v>0</v>
      </c>
      <c r="AF156" s="137"/>
      <c r="AG156" s="137"/>
      <c r="AH156" s="137"/>
      <c r="AI156" s="137">
        <v>0</v>
      </c>
      <c r="AJ156" s="137"/>
      <c r="AK156" s="137">
        <v>0</v>
      </c>
      <c r="AL156" s="137"/>
      <c r="AM156" s="137">
        <v>0</v>
      </c>
      <c r="AN156" s="137"/>
      <c r="AO156" s="137">
        <v>0</v>
      </c>
      <c r="AP156" s="137"/>
      <c r="AQ156" s="137">
        <v>0</v>
      </c>
      <c r="AR156" s="137"/>
      <c r="AS156" s="137">
        <v>0</v>
      </c>
      <c r="AT156" s="137"/>
      <c r="AU156" s="137">
        <v>0</v>
      </c>
      <c r="AV156" s="137"/>
      <c r="AW156" s="137">
        <v>0</v>
      </c>
      <c r="AX156" s="137"/>
      <c r="AY156" s="137"/>
      <c r="AZ156" s="147">
        <v>120400</v>
      </c>
      <c r="BA156" s="137">
        <v>21.672000000000001</v>
      </c>
      <c r="BB156" s="168">
        <v>3292.94</v>
      </c>
      <c r="BC156" s="137"/>
      <c r="BD156" s="137"/>
      <c r="BE156" s="137">
        <v>0</v>
      </c>
      <c r="BF156" s="137"/>
      <c r="BG156" s="137">
        <v>0</v>
      </c>
      <c r="BH156" s="137">
        <v>0</v>
      </c>
      <c r="BI156" s="147">
        <v>120400</v>
      </c>
      <c r="BJ156" s="137">
        <v>21.672000000000001</v>
      </c>
      <c r="BK156" s="168">
        <v>3292.94</v>
      </c>
      <c r="BL156" s="137">
        <v>0</v>
      </c>
      <c r="BM156" s="137">
        <v>0</v>
      </c>
      <c r="BN156" s="168">
        <v>3292.94</v>
      </c>
      <c r="BO156" s="137">
        <v>0</v>
      </c>
      <c r="BP156" s="148">
        <v>0</v>
      </c>
    </row>
    <row r="157" spans="1:68" ht="12" customHeight="1" x14ac:dyDescent="0.2">
      <c r="A157" s="133"/>
      <c r="B157" s="111"/>
      <c r="C157" s="111" t="s">
        <v>2361</v>
      </c>
      <c r="D157" s="111"/>
      <c r="E157" s="126"/>
      <c r="F157" s="126"/>
      <c r="G157" s="126"/>
      <c r="H157" s="149">
        <v>120400</v>
      </c>
      <c r="I157" s="126">
        <v>21.672000000000001</v>
      </c>
      <c r="J157" s="166">
        <v>3292.94</v>
      </c>
      <c r="K157" s="126"/>
      <c r="L157" s="126">
        <v>0</v>
      </c>
      <c r="M157" s="126">
        <v>0</v>
      </c>
      <c r="N157" s="126"/>
      <c r="O157" s="126">
        <v>0</v>
      </c>
      <c r="P157" s="126">
        <v>0</v>
      </c>
      <c r="Q157" s="149">
        <v>120400</v>
      </c>
      <c r="R157" s="126">
        <v>21.672000000000001</v>
      </c>
      <c r="S157" s="166">
        <v>3292.94</v>
      </c>
      <c r="T157" s="126"/>
      <c r="U157" s="126">
        <v>0</v>
      </c>
      <c r="V157" s="126"/>
      <c r="W157" s="126">
        <v>0</v>
      </c>
      <c r="X157" s="126"/>
      <c r="Y157" s="126">
        <v>0</v>
      </c>
      <c r="Z157" s="126"/>
      <c r="AA157" s="126">
        <v>0</v>
      </c>
      <c r="AB157" s="126"/>
      <c r="AC157" s="126">
        <v>0</v>
      </c>
      <c r="AD157" s="126"/>
      <c r="AE157" s="126">
        <v>0</v>
      </c>
      <c r="AF157" s="126"/>
      <c r="AG157" s="126"/>
      <c r="AH157" s="126"/>
      <c r="AI157" s="126">
        <v>0</v>
      </c>
      <c r="AJ157" s="126"/>
      <c r="AK157" s="126">
        <v>0</v>
      </c>
      <c r="AL157" s="126"/>
      <c r="AM157" s="126">
        <v>0</v>
      </c>
      <c r="AN157" s="126"/>
      <c r="AO157" s="126">
        <v>0</v>
      </c>
      <c r="AP157" s="126"/>
      <c r="AQ157" s="126">
        <v>0</v>
      </c>
      <c r="AR157" s="126"/>
      <c r="AS157" s="126">
        <v>0</v>
      </c>
      <c r="AT157" s="126"/>
      <c r="AU157" s="126">
        <v>0</v>
      </c>
      <c r="AV157" s="126"/>
      <c r="AW157" s="126">
        <v>0</v>
      </c>
      <c r="AX157" s="126"/>
      <c r="AY157" s="126"/>
      <c r="AZ157" s="149">
        <v>120400</v>
      </c>
      <c r="BA157" s="126">
        <v>21.672000000000001</v>
      </c>
      <c r="BB157" s="166">
        <v>3292.94</v>
      </c>
      <c r="BC157" s="126"/>
      <c r="BD157" s="126"/>
      <c r="BE157" s="126">
        <v>0</v>
      </c>
      <c r="BF157" s="126"/>
      <c r="BG157" s="126">
        <v>0</v>
      </c>
      <c r="BH157" s="126">
        <v>0</v>
      </c>
      <c r="BI157" s="149">
        <v>120400</v>
      </c>
      <c r="BJ157" s="126">
        <v>21.672000000000001</v>
      </c>
      <c r="BK157" s="166">
        <v>3292.94</v>
      </c>
      <c r="BL157" s="126">
        <v>0</v>
      </c>
      <c r="BM157" s="126">
        <v>0</v>
      </c>
      <c r="BN157" s="166">
        <v>3292.94</v>
      </c>
      <c r="BO157" s="126">
        <v>0</v>
      </c>
      <c r="BP157" s="150">
        <v>0</v>
      </c>
    </row>
    <row r="158" spans="1:68" ht="12" customHeight="1" x14ac:dyDescent="0.2">
      <c r="A158" s="136"/>
      <c r="B158" s="105"/>
      <c r="C158" s="105" t="s">
        <v>1624</v>
      </c>
      <c r="D158" s="105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37"/>
      <c r="AX158" s="137"/>
      <c r="AY158" s="137"/>
      <c r="AZ158" s="137"/>
      <c r="BA158" s="137"/>
      <c r="BB158" s="137"/>
      <c r="BC158" s="137"/>
      <c r="BD158" s="137"/>
      <c r="BE158" s="137"/>
      <c r="BF158" s="137"/>
      <c r="BG158" s="137"/>
      <c r="BH158" s="137"/>
      <c r="BI158" s="137"/>
      <c r="BJ158" s="137"/>
      <c r="BK158" s="137"/>
      <c r="BL158" s="137"/>
      <c r="BM158" s="137"/>
      <c r="BN158" s="137"/>
      <c r="BO158" s="137"/>
      <c r="BP158" s="148"/>
    </row>
    <row r="159" spans="1:68" ht="12" customHeight="1" x14ac:dyDescent="0.2">
      <c r="A159" s="133"/>
      <c r="B159" s="111"/>
      <c r="C159" s="111" t="s">
        <v>30</v>
      </c>
      <c r="D159" s="111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50"/>
    </row>
    <row r="160" spans="1:68" ht="12" customHeight="1" x14ac:dyDescent="0.2">
      <c r="A160" s="114" t="s">
        <v>241</v>
      </c>
      <c r="B160" s="115"/>
      <c r="C160" s="115" t="s">
        <v>242</v>
      </c>
      <c r="D160" s="115" t="s">
        <v>30</v>
      </c>
      <c r="E160" s="117">
        <v>190</v>
      </c>
      <c r="F160" s="117">
        <v>3.3897999999999998E-2</v>
      </c>
      <c r="G160" s="117">
        <v>3.3897999999999998E-2</v>
      </c>
      <c r="H160" s="116">
        <v>27720</v>
      </c>
      <c r="I160" s="117">
        <v>5.2670000000000003</v>
      </c>
      <c r="J160" s="117">
        <v>939.65300000000002</v>
      </c>
      <c r="K160" s="117"/>
      <c r="L160" s="117">
        <v>0</v>
      </c>
      <c r="M160" s="117">
        <v>0</v>
      </c>
      <c r="N160" s="117"/>
      <c r="O160" s="117">
        <v>0</v>
      </c>
      <c r="P160" s="117">
        <v>0</v>
      </c>
      <c r="Q160" s="116">
        <v>27720</v>
      </c>
      <c r="R160" s="117">
        <v>5.2670000000000003</v>
      </c>
      <c r="S160" s="117">
        <v>939.65300000000002</v>
      </c>
      <c r="T160" s="117"/>
      <c r="U160" s="117">
        <v>0</v>
      </c>
      <c r="V160" s="117"/>
      <c r="W160" s="117">
        <v>0</v>
      </c>
      <c r="X160" s="117"/>
      <c r="Y160" s="117">
        <v>0</v>
      </c>
      <c r="Z160" s="117"/>
      <c r="AA160" s="117">
        <v>0</v>
      </c>
      <c r="AB160" s="117"/>
      <c r="AC160" s="117">
        <v>0</v>
      </c>
      <c r="AD160" s="117"/>
      <c r="AE160" s="117">
        <v>0</v>
      </c>
      <c r="AF160" s="117"/>
      <c r="AG160" s="117"/>
      <c r="AH160" s="117"/>
      <c r="AI160" s="117">
        <v>0</v>
      </c>
      <c r="AJ160" s="117"/>
      <c r="AK160" s="117">
        <v>0</v>
      </c>
      <c r="AL160" s="117"/>
      <c r="AM160" s="117">
        <v>0</v>
      </c>
      <c r="AN160" s="117"/>
      <c r="AO160" s="117">
        <v>0</v>
      </c>
      <c r="AP160" s="117"/>
      <c r="AQ160" s="117">
        <v>0</v>
      </c>
      <c r="AR160" s="117"/>
      <c r="AS160" s="117">
        <v>0</v>
      </c>
      <c r="AT160" s="117"/>
      <c r="AU160" s="117">
        <v>0</v>
      </c>
      <c r="AV160" s="117"/>
      <c r="AW160" s="117">
        <v>0</v>
      </c>
      <c r="AX160" s="117"/>
      <c r="AY160" s="117"/>
      <c r="AZ160" s="116">
        <v>27720</v>
      </c>
      <c r="BA160" s="117">
        <v>5.2670000000000003</v>
      </c>
      <c r="BB160" s="117">
        <v>939.65300000000002</v>
      </c>
      <c r="BC160" s="117"/>
      <c r="BD160" s="117"/>
      <c r="BE160" s="117">
        <v>0</v>
      </c>
      <c r="BF160" s="117"/>
      <c r="BG160" s="117">
        <v>0</v>
      </c>
      <c r="BH160" s="117">
        <v>0</v>
      </c>
      <c r="BI160" s="116">
        <v>27720</v>
      </c>
      <c r="BJ160" s="117">
        <v>5.2670000000000003</v>
      </c>
      <c r="BK160" s="117">
        <v>939.65300000000002</v>
      </c>
      <c r="BL160" s="117">
        <v>0</v>
      </c>
      <c r="BM160" s="117">
        <v>0</v>
      </c>
      <c r="BN160" s="117">
        <v>939.65300000000002</v>
      </c>
      <c r="BO160" s="117">
        <v>0</v>
      </c>
      <c r="BP160" s="146">
        <v>0</v>
      </c>
    </row>
    <row r="161" spans="1:68" ht="12" customHeight="1" x14ac:dyDescent="0.2">
      <c r="A161" s="133"/>
      <c r="B161" s="111"/>
      <c r="C161" s="111" t="s">
        <v>2362</v>
      </c>
      <c r="D161" s="111"/>
      <c r="E161" s="126"/>
      <c r="F161" s="126"/>
      <c r="G161" s="126"/>
      <c r="H161" s="149">
        <v>27720</v>
      </c>
      <c r="I161" s="126">
        <v>5.2670000000000003</v>
      </c>
      <c r="J161" s="126">
        <v>939.65300000000002</v>
      </c>
      <c r="K161" s="126"/>
      <c r="L161" s="126">
        <v>0</v>
      </c>
      <c r="M161" s="126">
        <v>0</v>
      </c>
      <c r="N161" s="126"/>
      <c r="O161" s="126">
        <v>0</v>
      </c>
      <c r="P161" s="126">
        <v>0</v>
      </c>
      <c r="Q161" s="149">
        <v>27720</v>
      </c>
      <c r="R161" s="126">
        <v>5.2670000000000003</v>
      </c>
      <c r="S161" s="126">
        <v>939.65200000000004</v>
      </c>
      <c r="T161" s="126"/>
      <c r="U161" s="126">
        <v>0</v>
      </c>
      <c r="V161" s="126"/>
      <c r="W161" s="126">
        <v>0</v>
      </c>
      <c r="X161" s="126"/>
      <c r="Y161" s="126">
        <v>0</v>
      </c>
      <c r="Z161" s="126"/>
      <c r="AA161" s="126">
        <v>0</v>
      </c>
      <c r="AB161" s="126"/>
      <c r="AC161" s="126">
        <v>0</v>
      </c>
      <c r="AD161" s="126"/>
      <c r="AE161" s="126">
        <v>0</v>
      </c>
      <c r="AF161" s="126"/>
      <c r="AG161" s="126"/>
      <c r="AH161" s="126"/>
      <c r="AI161" s="126">
        <v>0</v>
      </c>
      <c r="AJ161" s="126"/>
      <c r="AK161" s="126">
        <v>0</v>
      </c>
      <c r="AL161" s="126"/>
      <c r="AM161" s="126">
        <v>0</v>
      </c>
      <c r="AN161" s="126"/>
      <c r="AO161" s="126">
        <v>0</v>
      </c>
      <c r="AP161" s="126"/>
      <c r="AQ161" s="126">
        <v>0</v>
      </c>
      <c r="AR161" s="126"/>
      <c r="AS161" s="126">
        <v>0</v>
      </c>
      <c r="AT161" s="126"/>
      <c r="AU161" s="126">
        <v>0</v>
      </c>
      <c r="AV161" s="126"/>
      <c r="AW161" s="126">
        <v>0</v>
      </c>
      <c r="AX161" s="126"/>
      <c r="AY161" s="126"/>
      <c r="AZ161" s="149">
        <v>27720</v>
      </c>
      <c r="BA161" s="126">
        <v>5.2670000000000003</v>
      </c>
      <c r="BB161" s="126">
        <v>939.65300000000002</v>
      </c>
      <c r="BC161" s="126"/>
      <c r="BD161" s="126"/>
      <c r="BE161" s="126">
        <v>0</v>
      </c>
      <c r="BF161" s="126"/>
      <c r="BG161" s="126">
        <v>0</v>
      </c>
      <c r="BH161" s="126">
        <v>0</v>
      </c>
      <c r="BI161" s="149">
        <v>27720</v>
      </c>
      <c r="BJ161" s="126">
        <v>5.2670000000000003</v>
      </c>
      <c r="BK161" s="126">
        <v>939.65300000000002</v>
      </c>
      <c r="BL161" s="126">
        <v>0</v>
      </c>
      <c r="BM161" s="126">
        <v>0</v>
      </c>
      <c r="BN161" s="126">
        <v>939.65300000000002</v>
      </c>
      <c r="BO161" s="126">
        <v>0</v>
      </c>
      <c r="BP161" s="150">
        <v>0</v>
      </c>
    </row>
    <row r="162" spans="1:68" ht="12" customHeight="1" x14ac:dyDescent="0.2">
      <c r="A162" s="136"/>
      <c r="B162" s="105"/>
      <c r="C162" s="105" t="s">
        <v>77</v>
      </c>
      <c r="D162" s="105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  <c r="AT162" s="137"/>
      <c r="AU162" s="137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48"/>
    </row>
    <row r="163" spans="1:68" ht="12" customHeight="1" x14ac:dyDescent="0.2">
      <c r="A163" s="120" t="s">
        <v>239</v>
      </c>
      <c r="B163" s="121"/>
      <c r="C163" s="121" t="s">
        <v>240</v>
      </c>
      <c r="D163" s="121" t="s">
        <v>77</v>
      </c>
      <c r="E163" s="123">
        <v>190</v>
      </c>
      <c r="F163" s="123">
        <v>2.9714000000000001E-2</v>
      </c>
      <c r="G163" s="123">
        <v>2.9714000000000001E-2</v>
      </c>
      <c r="H163" s="123"/>
      <c r="I163" s="123">
        <v>0</v>
      </c>
      <c r="J163" s="123">
        <v>0</v>
      </c>
      <c r="K163" s="123"/>
      <c r="L163" s="123">
        <v>0</v>
      </c>
      <c r="M163" s="123">
        <v>0</v>
      </c>
      <c r="N163" s="123"/>
      <c r="O163" s="123">
        <v>0</v>
      </c>
      <c r="P163" s="123">
        <v>0</v>
      </c>
      <c r="Q163" s="123"/>
      <c r="R163" s="123">
        <v>0</v>
      </c>
      <c r="S163" s="123"/>
      <c r="T163" s="123"/>
      <c r="U163" s="123">
        <v>0</v>
      </c>
      <c r="V163" s="123"/>
      <c r="W163" s="123">
        <v>0</v>
      </c>
      <c r="X163" s="123"/>
      <c r="Y163" s="123">
        <v>0</v>
      </c>
      <c r="Z163" s="123"/>
      <c r="AA163" s="123">
        <v>0</v>
      </c>
      <c r="AB163" s="123"/>
      <c r="AC163" s="123">
        <v>0</v>
      </c>
      <c r="AD163" s="123"/>
      <c r="AE163" s="123">
        <v>0</v>
      </c>
      <c r="AF163" s="123"/>
      <c r="AG163" s="123"/>
      <c r="AH163" s="123"/>
      <c r="AI163" s="123">
        <v>0</v>
      </c>
      <c r="AJ163" s="123"/>
      <c r="AK163" s="123">
        <v>0</v>
      </c>
      <c r="AL163" s="123"/>
      <c r="AM163" s="123">
        <v>0</v>
      </c>
      <c r="AN163" s="123"/>
      <c r="AO163" s="123">
        <v>0</v>
      </c>
      <c r="AP163" s="123"/>
      <c r="AQ163" s="123">
        <v>0</v>
      </c>
      <c r="AR163" s="123"/>
      <c r="AS163" s="123">
        <v>0</v>
      </c>
      <c r="AT163" s="123"/>
      <c r="AU163" s="123">
        <v>0</v>
      </c>
      <c r="AV163" s="123"/>
      <c r="AW163" s="123">
        <v>0</v>
      </c>
      <c r="AX163" s="123"/>
      <c r="AY163" s="123"/>
      <c r="AZ163" s="123"/>
      <c r="BA163" s="123">
        <v>0</v>
      </c>
      <c r="BB163" s="123">
        <v>0</v>
      </c>
      <c r="BC163" s="123"/>
      <c r="BD163" s="123"/>
      <c r="BE163" s="123">
        <v>0</v>
      </c>
      <c r="BF163" s="123"/>
      <c r="BG163" s="123">
        <v>0</v>
      </c>
      <c r="BH163" s="123">
        <v>0</v>
      </c>
      <c r="BI163" s="123"/>
      <c r="BJ163" s="123">
        <v>0</v>
      </c>
      <c r="BK163" s="123">
        <v>0</v>
      </c>
      <c r="BL163" s="123">
        <v>0</v>
      </c>
      <c r="BM163" s="123">
        <v>0</v>
      </c>
      <c r="BN163" s="123">
        <v>0</v>
      </c>
      <c r="BO163" s="123">
        <v>0</v>
      </c>
      <c r="BP163" s="154">
        <v>0</v>
      </c>
    </row>
    <row r="164" spans="1:68" ht="12" customHeight="1" x14ac:dyDescent="0.2">
      <c r="A164" s="114" t="s">
        <v>243</v>
      </c>
      <c r="B164" s="115"/>
      <c r="C164" s="115" t="s">
        <v>244</v>
      </c>
      <c r="D164" s="115" t="s">
        <v>77</v>
      </c>
      <c r="E164" s="117">
        <v>190</v>
      </c>
      <c r="F164" s="117">
        <v>3.1531000000000003E-2</v>
      </c>
      <c r="G164" s="117">
        <v>3.1531000000000003E-2</v>
      </c>
      <c r="H164" s="116">
        <v>3330</v>
      </c>
      <c r="I164" s="117">
        <v>0.63300000000000001</v>
      </c>
      <c r="J164" s="117">
        <v>104.998</v>
      </c>
      <c r="K164" s="117"/>
      <c r="L164" s="117">
        <v>0</v>
      </c>
      <c r="M164" s="117">
        <v>0</v>
      </c>
      <c r="N164" s="117"/>
      <c r="O164" s="117">
        <v>0</v>
      </c>
      <c r="P164" s="117">
        <v>0</v>
      </c>
      <c r="Q164" s="116">
        <v>3330</v>
      </c>
      <c r="R164" s="117">
        <v>0.63300000000000001</v>
      </c>
      <c r="S164" s="117">
        <v>104.998</v>
      </c>
      <c r="T164" s="117"/>
      <c r="U164" s="117">
        <v>0</v>
      </c>
      <c r="V164" s="117"/>
      <c r="W164" s="117">
        <v>0</v>
      </c>
      <c r="X164" s="117"/>
      <c r="Y164" s="117">
        <v>0</v>
      </c>
      <c r="Z164" s="117"/>
      <c r="AA164" s="117">
        <v>0</v>
      </c>
      <c r="AB164" s="117"/>
      <c r="AC164" s="117">
        <v>0</v>
      </c>
      <c r="AD164" s="117"/>
      <c r="AE164" s="117">
        <v>0</v>
      </c>
      <c r="AF164" s="117"/>
      <c r="AG164" s="117"/>
      <c r="AH164" s="117"/>
      <c r="AI164" s="117">
        <v>0</v>
      </c>
      <c r="AJ164" s="117"/>
      <c r="AK164" s="117">
        <v>0</v>
      </c>
      <c r="AL164" s="117"/>
      <c r="AM164" s="117">
        <v>0</v>
      </c>
      <c r="AN164" s="117"/>
      <c r="AO164" s="117">
        <v>0</v>
      </c>
      <c r="AP164" s="117"/>
      <c r="AQ164" s="117">
        <v>0</v>
      </c>
      <c r="AR164" s="117"/>
      <c r="AS164" s="117">
        <v>0</v>
      </c>
      <c r="AT164" s="117"/>
      <c r="AU164" s="117">
        <v>0</v>
      </c>
      <c r="AV164" s="117"/>
      <c r="AW164" s="117">
        <v>0</v>
      </c>
      <c r="AX164" s="117"/>
      <c r="AY164" s="117"/>
      <c r="AZ164" s="116">
        <v>3330</v>
      </c>
      <c r="BA164" s="117">
        <v>0.63300000000000001</v>
      </c>
      <c r="BB164" s="117">
        <v>104.998</v>
      </c>
      <c r="BC164" s="117"/>
      <c r="BD164" s="117"/>
      <c r="BE164" s="117">
        <v>0</v>
      </c>
      <c r="BF164" s="117"/>
      <c r="BG164" s="117">
        <v>0</v>
      </c>
      <c r="BH164" s="117">
        <v>0</v>
      </c>
      <c r="BI164" s="116">
        <v>3330</v>
      </c>
      <c r="BJ164" s="117">
        <v>0.63300000000000001</v>
      </c>
      <c r="BK164" s="117">
        <v>104.998</v>
      </c>
      <c r="BL164" s="117">
        <v>0</v>
      </c>
      <c r="BM164" s="117">
        <v>0</v>
      </c>
      <c r="BN164" s="117">
        <v>104.998</v>
      </c>
      <c r="BO164" s="117">
        <v>0</v>
      </c>
      <c r="BP164" s="146">
        <v>0</v>
      </c>
    </row>
    <row r="165" spans="1:68" ht="12" customHeight="1" x14ac:dyDescent="0.2">
      <c r="A165" s="120" t="s">
        <v>245</v>
      </c>
      <c r="B165" s="121" t="s">
        <v>2363</v>
      </c>
      <c r="C165" s="121" t="s">
        <v>246</v>
      </c>
      <c r="D165" s="121" t="s">
        <v>77</v>
      </c>
      <c r="E165" s="123">
        <v>190</v>
      </c>
      <c r="F165" s="123">
        <v>2.7569E-2</v>
      </c>
      <c r="G165" s="123">
        <v>2.7569E-2</v>
      </c>
      <c r="H165" s="123"/>
      <c r="I165" s="123">
        <v>0</v>
      </c>
      <c r="J165" s="123">
        <v>0</v>
      </c>
      <c r="K165" s="123"/>
      <c r="L165" s="123">
        <v>0</v>
      </c>
      <c r="M165" s="123">
        <v>0</v>
      </c>
      <c r="N165" s="123"/>
      <c r="O165" s="123">
        <v>0</v>
      </c>
      <c r="P165" s="123">
        <v>0</v>
      </c>
      <c r="Q165" s="123"/>
      <c r="R165" s="123">
        <v>0</v>
      </c>
      <c r="S165" s="123"/>
      <c r="T165" s="123"/>
      <c r="U165" s="123">
        <v>0</v>
      </c>
      <c r="V165" s="123"/>
      <c r="W165" s="123">
        <v>0</v>
      </c>
      <c r="X165" s="123"/>
      <c r="Y165" s="123">
        <v>0</v>
      </c>
      <c r="Z165" s="123"/>
      <c r="AA165" s="123">
        <v>0</v>
      </c>
      <c r="AB165" s="123"/>
      <c r="AC165" s="123">
        <v>0</v>
      </c>
      <c r="AD165" s="123"/>
      <c r="AE165" s="123">
        <v>0</v>
      </c>
      <c r="AF165" s="123"/>
      <c r="AG165" s="123"/>
      <c r="AH165" s="123"/>
      <c r="AI165" s="123">
        <v>0</v>
      </c>
      <c r="AJ165" s="123"/>
      <c r="AK165" s="123">
        <v>0</v>
      </c>
      <c r="AL165" s="123"/>
      <c r="AM165" s="123">
        <v>0</v>
      </c>
      <c r="AN165" s="123"/>
      <c r="AO165" s="123">
        <v>0</v>
      </c>
      <c r="AP165" s="123"/>
      <c r="AQ165" s="123">
        <v>0</v>
      </c>
      <c r="AR165" s="123"/>
      <c r="AS165" s="123">
        <v>0</v>
      </c>
      <c r="AT165" s="123"/>
      <c r="AU165" s="123">
        <v>0</v>
      </c>
      <c r="AV165" s="123"/>
      <c r="AW165" s="123">
        <v>0</v>
      </c>
      <c r="AX165" s="123"/>
      <c r="AY165" s="123"/>
      <c r="AZ165" s="123"/>
      <c r="BA165" s="123">
        <v>0</v>
      </c>
      <c r="BB165" s="123">
        <v>0</v>
      </c>
      <c r="BC165" s="123"/>
      <c r="BD165" s="123"/>
      <c r="BE165" s="123">
        <v>0</v>
      </c>
      <c r="BF165" s="123"/>
      <c r="BG165" s="123">
        <v>0</v>
      </c>
      <c r="BH165" s="123">
        <v>0</v>
      </c>
      <c r="BI165" s="123"/>
      <c r="BJ165" s="123">
        <v>0</v>
      </c>
      <c r="BK165" s="123">
        <v>0</v>
      </c>
      <c r="BL165" s="123">
        <v>0</v>
      </c>
      <c r="BM165" s="123">
        <v>0</v>
      </c>
      <c r="BN165" s="123">
        <v>0</v>
      </c>
      <c r="BO165" s="123">
        <v>0</v>
      </c>
      <c r="BP165" s="154">
        <v>0</v>
      </c>
    </row>
    <row r="166" spans="1:68" ht="12" customHeight="1" x14ac:dyDescent="0.2">
      <c r="A166" s="136"/>
      <c r="B166" s="105"/>
      <c r="C166" s="105" t="s">
        <v>2364</v>
      </c>
      <c r="D166" s="105"/>
      <c r="E166" s="137"/>
      <c r="F166" s="137"/>
      <c r="G166" s="137"/>
      <c r="H166" s="147">
        <v>3330</v>
      </c>
      <c r="I166" s="137">
        <v>0.63300000000000001</v>
      </c>
      <c r="J166" s="137">
        <v>104.998</v>
      </c>
      <c r="K166" s="137"/>
      <c r="L166" s="137">
        <v>0</v>
      </c>
      <c r="M166" s="137">
        <v>0</v>
      </c>
      <c r="N166" s="137"/>
      <c r="O166" s="137">
        <v>0</v>
      </c>
      <c r="P166" s="137">
        <v>0</v>
      </c>
      <c r="Q166" s="147">
        <v>3330</v>
      </c>
      <c r="R166" s="137">
        <v>0.63300000000000001</v>
      </c>
      <c r="S166" s="137">
        <v>104.998</v>
      </c>
      <c r="T166" s="137"/>
      <c r="U166" s="137">
        <v>0</v>
      </c>
      <c r="V166" s="137"/>
      <c r="W166" s="137">
        <v>0</v>
      </c>
      <c r="X166" s="137"/>
      <c r="Y166" s="137">
        <v>0</v>
      </c>
      <c r="Z166" s="137"/>
      <c r="AA166" s="137">
        <v>0</v>
      </c>
      <c r="AB166" s="137"/>
      <c r="AC166" s="137">
        <v>0</v>
      </c>
      <c r="AD166" s="137"/>
      <c r="AE166" s="137">
        <v>0</v>
      </c>
      <c r="AF166" s="137"/>
      <c r="AG166" s="137"/>
      <c r="AH166" s="137"/>
      <c r="AI166" s="137">
        <v>0</v>
      </c>
      <c r="AJ166" s="137"/>
      <c r="AK166" s="137">
        <v>0</v>
      </c>
      <c r="AL166" s="137"/>
      <c r="AM166" s="137">
        <v>0</v>
      </c>
      <c r="AN166" s="137"/>
      <c r="AO166" s="137">
        <v>0</v>
      </c>
      <c r="AP166" s="137"/>
      <c r="AQ166" s="137">
        <v>0</v>
      </c>
      <c r="AR166" s="137"/>
      <c r="AS166" s="137">
        <v>0</v>
      </c>
      <c r="AT166" s="137"/>
      <c r="AU166" s="137">
        <v>0</v>
      </c>
      <c r="AV166" s="137"/>
      <c r="AW166" s="137">
        <v>0</v>
      </c>
      <c r="AX166" s="137"/>
      <c r="AY166" s="137"/>
      <c r="AZ166" s="147">
        <v>3330</v>
      </c>
      <c r="BA166" s="137">
        <v>0.63300000000000001</v>
      </c>
      <c r="BB166" s="137">
        <v>104.998</v>
      </c>
      <c r="BC166" s="137"/>
      <c r="BD166" s="137"/>
      <c r="BE166" s="137">
        <v>0</v>
      </c>
      <c r="BF166" s="137"/>
      <c r="BG166" s="137">
        <v>0</v>
      </c>
      <c r="BH166" s="137">
        <v>0</v>
      </c>
      <c r="BI166" s="147">
        <v>3330</v>
      </c>
      <c r="BJ166" s="137">
        <v>0.63300000000000001</v>
      </c>
      <c r="BK166" s="137">
        <v>104.998</v>
      </c>
      <c r="BL166" s="137">
        <v>0</v>
      </c>
      <c r="BM166" s="137">
        <v>0</v>
      </c>
      <c r="BN166" s="137">
        <v>104.998</v>
      </c>
      <c r="BO166" s="137">
        <v>0</v>
      </c>
      <c r="BP166" s="148">
        <v>0</v>
      </c>
    </row>
    <row r="167" spans="1:68" ht="12" customHeight="1" x14ac:dyDescent="0.2">
      <c r="A167" s="133"/>
      <c r="B167" s="111"/>
      <c r="C167" s="111" t="s">
        <v>2365</v>
      </c>
      <c r="D167" s="111"/>
      <c r="E167" s="126"/>
      <c r="F167" s="126"/>
      <c r="G167" s="126"/>
      <c r="H167" s="149">
        <v>31050</v>
      </c>
      <c r="I167" s="126">
        <v>5.9</v>
      </c>
      <c r="J167" s="166">
        <v>1044.6510000000001</v>
      </c>
      <c r="K167" s="126"/>
      <c r="L167" s="126">
        <v>0</v>
      </c>
      <c r="M167" s="126">
        <v>0</v>
      </c>
      <c r="N167" s="126"/>
      <c r="O167" s="126">
        <v>0</v>
      </c>
      <c r="P167" s="126">
        <v>0</v>
      </c>
      <c r="Q167" s="149">
        <v>31050</v>
      </c>
      <c r="R167" s="126">
        <v>5.9</v>
      </c>
      <c r="S167" s="166">
        <v>1044.6500000000001</v>
      </c>
      <c r="T167" s="126"/>
      <c r="U167" s="126">
        <v>0</v>
      </c>
      <c r="V167" s="126"/>
      <c r="W167" s="126">
        <v>0</v>
      </c>
      <c r="X167" s="126"/>
      <c r="Y167" s="126">
        <v>0</v>
      </c>
      <c r="Z167" s="126"/>
      <c r="AA167" s="126">
        <v>0</v>
      </c>
      <c r="AB167" s="126"/>
      <c r="AC167" s="126">
        <v>0</v>
      </c>
      <c r="AD167" s="126"/>
      <c r="AE167" s="126">
        <v>0</v>
      </c>
      <c r="AF167" s="126"/>
      <c r="AG167" s="126"/>
      <c r="AH167" s="126"/>
      <c r="AI167" s="126">
        <v>0</v>
      </c>
      <c r="AJ167" s="126"/>
      <c r="AK167" s="126">
        <v>0</v>
      </c>
      <c r="AL167" s="126"/>
      <c r="AM167" s="126">
        <v>0</v>
      </c>
      <c r="AN167" s="126"/>
      <c r="AO167" s="126">
        <v>0</v>
      </c>
      <c r="AP167" s="126"/>
      <c r="AQ167" s="126">
        <v>0</v>
      </c>
      <c r="AR167" s="126"/>
      <c r="AS167" s="126">
        <v>0</v>
      </c>
      <c r="AT167" s="126"/>
      <c r="AU167" s="126">
        <v>0</v>
      </c>
      <c r="AV167" s="126"/>
      <c r="AW167" s="126">
        <v>0</v>
      </c>
      <c r="AX167" s="126"/>
      <c r="AY167" s="126"/>
      <c r="AZ167" s="149">
        <v>31050</v>
      </c>
      <c r="BA167" s="126">
        <v>5.9</v>
      </c>
      <c r="BB167" s="166">
        <v>1044.6510000000001</v>
      </c>
      <c r="BC167" s="126"/>
      <c r="BD167" s="126"/>
      <c r="BE167" s="126">
        <v>0</v>
      </c>
      <c r="BF167" s="126"/>
      <c r="BG167" s="126">
        <v>0</v>
      </c>
      <c r="BH167" s="126">
        <v>0</v>
      </c>
      <c r="BI167" s="149">
        <v>31050</v>
      </c>
      <c r="BJ167" s="126">
        <v>5.9</v>
      </c>
      <c r="BK167" s="166">
        <v>1044.6510000000001</v>
      </c>
      <c r="BL167" s="126">
        <v>0</v>
      </c>
      <c r="BM167" s="126">
        <v>0</v>
      </c>
      <c r="BN167" s="166">
        <v>1044.6510000000001</v>
      </c>
      <c r="BO167" s="126">
        <v>0</v>
      </c>
      <c r="BP167" s="150">
        <v>0</v>
      </c>
    </row>
    <row r="168" spans="1:68" ht="12" customHeight="1" x14ac:dyDescent="0.2">
      <c r="A168" s="136"/>
      <c r="B168" s="105"/>
      <c r="C168" s="105" t="s">
        <v>1627</v>
      </c>
      <c r="D168" s="105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48"/>
    </row>
    <row r="169" spans="1:68" ht="12" customHeight="1" x14ac:dyDescent="0.2">
      <c r="A169" s="133"/>
      <c r="B169" s="111"/>
      <c r="C169" s="111" t="s">
        <v>30</v>
      </c>
      <c r="D169" s="111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50"/>
    </row>
    <row r="170" spans="1:68" ht="12" customHeight="1" x14ac:dyDescent="0.2">
      <c r="A170" s="114" t="s">
        <v>1628</v>
      </c>
      <c r="B170" s="115" t="s">
        <v>2366</v>
      </c>
      <c r="C170" s="115" t="s">
        <v>1629</v>
      </c>
      <c r="D170" s="115" t="s">
        <v>30</v>
      </c>
      <c r="E170" s="117">
        <v>165</v>
      </c>
      <c r="F170" s="117">
        <v>2.3942000000000001E-2</v>
      </c>
      <c r="G170" s="117">
        <v>2.3942000000000001E-2</v>
      </c>
      <c r="H170" s="117"/>
      <c r="I170" s="117">
        <v>0</v>
      </c>
      <c r="J170" s="117">
        <v>0</v>
      </c>
      <c r="K170" s="117"/>
      <c r="L170" s="117">
        <v>0</v>
      </c>
      <c r="M170" s="117">
        <v>0</v>
      </c>
      <c r="N170" s="117"/>
      <c r="O170" s="117">
        <v>0</v>
      </c>
      <c r="P170" s="117">
        <v>0</v>
      </c>
      <c r="Q170" s="117"/>
      <c r="R170" s="117">
        <v>0</v>
      </c>
      <c r="S170" s="117"/>
      <c r="T170" s="117"/>
      <c r="U170" s="117">
        <v>0</v>
      </c>
      <c r="V170" s="117"/>
      <c r="W170" s="117">
        <v>0</v>
      </c>
      <c r="X170" s="117"/>
      <c r="Y170" s="117">
        <v>0</v>
      </c>
      <c r="Z170" s="117"/>
      <c r="AA170" s="117">
        <v>0</v>
      </c>
      <c r="AB170" s="117"/>
      <c r="AC170" s="117">
        <v>0</v>
      </c>
      <c r="AD170" s="117"/>
      <c r="AE170" s="117">
        <v>0</v>
      </c>
      <c r="AF170" s="117"/>
      <c r="AG170" s="117"/>
      <c r="AH170" s="117"/>
      <c r="AI170" s="117">
        <v>0</v>
      </c>
      <c r="AJ170" s="117"/>
      <c r="AK170" s="117">
        <v>0</v>
      </c>
      <c r="AL170" s="117"/>
      <c r="AM170" s="117">
        <v>0</v>
      </c>
      <c r="AN170" s="117"/>
      <c r="AO170" s="117">
        <v>0</v>
      </c>
      <c r="AP170" s="117"/>
      <c r="AQ170" s="117">
        <v>0</v>
      </c>
      <c r="AR170" s="117"/>
      <c r="AS170" s="117">
        <v>0</v>
      </c>
      <c r="AT170" s="117"/>
      <c r="AU170" s="117">
        <v>0</v>
      </c>
      <c r="AV170" s="117"/>
      <c r="AW170" s="117">
        <v>0</v>
      </c>
      <c r="AX170" s="117"/>
      <c r="AY170" s="117"/>
      <c r="AZ170" s="117"/>
      <c r="BA170" s="117">
        <v>0</v>
      </c>
      <c r="BB170" s="117">
        <v>0</v>
      </c>
      <c r="BC170" s="117"/>
      <c r="BD170" s="117"/>
      <c r="BE170" s="117">
        <v>0</v>
      </c>
      <c r="BF170" s="117"/>
      <c r="BG170" s="117">
        <v>0</v>
      </c>
      <c r="BH170" s="117">
        <v>0</v>
      </c>
      <c r="BI170" s="117"/>
      <c r="BJ170" s="117">
        <v>0</v>
      </c>
      <c r="BK170" s="117">
        <v>0</v>
      </c>
      <c r="BL170" s="117">
        <v>0</v>
      </c>
      <c r="BM170" s="117">
        <v>0</v>
      </c>
      <c r="BN170" s="117">
        <v>0</v>
      </c>
      <c r="BO170" s="117">
        <v>0</v>
      </c>
      <c r="BP170" s="146">
        <v>0</v>
      </c>
    </row>
    <row r="171" spans="1:68" ht="12" customHeight="1" x14ac:dyDescent="0.2">
      <c r="A171" s="133"/>
      <c r="B171" s="111"/>
      <c r="C171" s="111" t="s">
        <v>2367</v>
      </c>
      <c r="D171" s="111"/>
      <c r="E171" s="126"/>
      <c r="F171" s="126"/>
      <c r="G171" s="126"/>
      <c r="H171" s="126"/>
      <c r="I171" s="126">
        <v>0</v>
      </c>
      <c r="J171" s="126">
        <v>0</v>
      </c>
      <c r="K171" s="126"/>
      <c r="L171" s="126">
        <v>0</v>
      </c>
      <c r="M171" s="126">
        <v>0</v>
      </c>
      <c r="N171" s="126"/>
      <c r="O171" s="126">
        <v>0</v>
      </c>
      <c r="P171" s="126">
        <v>0</v>
      </c>
      <c r="Q171" s="126"/>
      <c r="R171" s="126">
        <v>0</v>
      </c>
      <c r="S171" s="126"/>
      <c r="T171" s="126"/>
      <c r="U171" s="126">
        <v>0</v>
      </c>
      <c r="V171" s="126"/>
      <c r="W171" s="126">
        <v>0</v>
      </c>
      <c r="X171" s="126"/>
      <c r="Y171" s="126">
        <v>0</v>
      </c>
      <c r="Z171" s="126"/>
      <c r="AA171" s="126">
        <v>0</v>
      </c>
      <c r="AB171" s="126"/>
      <c r="AC171" s="126">
        <v>0</v>
      </c>
      <c r="AD171" s="126"/>
      <c r="AE171" s="126">
        <v>0</v>
      </c>
      <c r="AF171" s="126"/>
      <c r="AG171" s="126"/>
      <c r="AH171" s="126"/>
      <c r="AI171" s="126">
        <v>0</v>
      </c>
      <c r="AJ171" s="126"/>
      <c r="AK171" s="126">
        <v>0</v>
      </c>
      <c r="AL171" s="126"/>
      <c r="AM171" s="126">
        <v>0</v>
      </c>
      <c r="AN171" s="126"/>
      <c r="AO171" s="126">
        <v>0</v>
      </c>
      <c r="AP171" s="126"/>
      <c r="AQ171" s="126">
        <v>0</v>
      </c>
      <c r="AR171" s="126"/>
      <c r="AS171" s="126">
        <v>0</v>
      </c>
      <c r="AT171" s="126"/>
      <c r="AU171" s="126">
        <v>0</v>
      </c>
      <c r="AV171" s="126"/>
      <c r="AW171" s="126">
        <v>0</v>
      </c>
      <c r="AX171" s="126"/>
      <c r="AY171" s="126"/>
      <c r="AZ171" s="126"/>
      <c r="BA171" s="126">
        <v>0</v>
      </c>
      <c r="BB171" s="126">
        <v>0</v>
      </c>
      <c r="BC171" s="126"/>
      <c r="BD171" s="126"/>
      <c r="BE171" s="126">
        <v>0</v>
      </c>
      <c r="BF171" s="126"/>
      <c r="BG171" s="126">
        <v>0</v>
      </c>
      <c r="BH171" s="126">
        <v>0</v>
      </c>
      <c r="BI171" s="126"/>
      <c r="BJ171" s="126">
        <v>0</v>
      </c>
      <c r="BK171" s="126">
        <v>0</v>
      </c>
      <c r="BL171" s="126">
        <v>0</v>
      </c>
      <c r="BM171" s="126">
        <v>0</v>
      </c>
      <c r="BN171" s="126">
        <v>0</v>
      </c>
      <c r="BO171" s="126">
        <v>0</v>
      </c>
      <c r="BP171" s="150">
        <v>0</v>
      </c>
    </row>
    <row r="172" spans="1:68" ht="12" customHeight="1" x14ac:dyDescent="0.2">
      <c r="A172" s="136"/>
      <c r="B172" s="105"/>
      <c r="C172" s="105" t="s">
        <v>77</v>
      </c>
      <c r="D172" s="105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  <c r="AT172" s="137"/>
      <c r="AU172" s="137"/>
      <c r="AV172" s="137"/>
      <c r="AW172" s="137"/>
      <c r="AX172" s="137"/>
      <c r="AY172" s="137"/>
      <c r="AZ172" s="137"/>
      <c r="BA172" s="137"/>
      <c r="BB172" s="137"/>
      <c r="BC172" s="137"/>
      <c r="BD172" s="137"/>
      <c r="BE172" s="137"/>
      <c r="BF172" s="137"/>
      <c r="BG172" s="137"/>
      <c r="BH172" s="137"/>
      <c r="BI172" s="137"/>
      <c r="BJ172" s="137"/>
      <c r="BK172" s="137"/>
      <c r="BL172" s="137"/>
      <c r="BM172" s="137"/>
      <c r="BN172" s="137"/>
      <c r="BO172" s="137"/>
      <c r="BP172" s="148"/>
    </row>
    <row r="173" spans="1:68" ht="12" customHeight="1" x14ac:dyDescent="0.2">
      <c r="A173" s="120" t="s">
        <v>1630</v>
      </c>
      <c r="B173" s="121" t="s">
        <v>2368</v>
      </c>
      <c r="C173" s="121" t="s">
        <v>1631</v>
      </c>
      <c r="D173" s="121" t="s">
        <v>77</v>
      </c>
      <c r="E173" s="123">
        <v>165</v>
      </c>
      <c r="F173" s="123">
        <v>2.3942000000000001E-2</v>
      </c>
      <c r="G173" s="123">
        <v>2.3942000000000001E-2</v>
      </c>
      <c r="H173" s="123"/>
      <c r="I173" s="123">
        <v>0</v>
      </c>
      <c r="J173" s="123">
        <v>0</v>
      </c>
      <c r="K173" s="123"/>
      <c r="L173" s="123">
        <v>0</v>
      </c>
      <c r="M173" s="123">
        <v>0</v>
      </c>
      <c r="N173" s="123"/>
      <c r="O173" s="123">
        <v>0</v>
      </c>
      <c r="P173" s="123">
        <v>0</v>
      </c>
      <c r="Q173" s="123"/>
      <c r="R173" s="123">
        <v>0</v>
      </c>
      <c r="S173" s="123"/>
      <c r="T173" s="123"/>
      <c r="U173" s="123">
        <v>0</v>
      </c>
      <c r="V173" s="123"/>
      <c r="W173" s="123">
        <v>0</v>
      </c>
      <c r="X173" s="123"/>
      <c r="Y173" s="123">
        <v>0</v>
      </c>
      <c r="Z173" s="123"/>
      <c r="AA173" s="123">
        <v>0</v>
      </c>
      <c r="AB173" s="123"/>
      <c r="AC173" s="123">
        <v>0</v>
      </c>
      <c r="AD173" s="123"/>
      <c r="AE173" s="123">
        <v>0</v>
      </c>
      <c r="AF173" s="123"/>
      <c r="AG173" s="123"/>
      <c r="AH173" s="123"/>
      <c r="AI173" s="123">
        <v>0</v>
      </c>
      <c r="AJ173" s="123"/>
      <c r="AK173" s="123">
        <v>0</v>
      </c>
      <c r="AL173" s="123"/>
      <c r="AM173" s="123">
        <v>0</v>
      </c>
      <c r="AN173" s="123"/>
      <c r="AO173" s="123">
        <v>0</v>
      </c>
      <c r="AP173" s="123"/>
      <c r="AQ173" s="123">
        <v>0</v>
      </c>
      <c r="AR173" s="123"/>
      <c r="AS173" s="123">
        <v>0</v>
      </c>
      <c r="AT173" s="123"/>
      <c r="AU173" s="123">
        <v>0</v>
      </c>
      <c r="AV173" s="123"/>
      <c r="AW173" s="123">
        <v>0</v>
      </c>
      <c r="AX173" s="123"/>
      <c r="AY173" s="123"/>
      <c r="AZ173" s="123"/>
      <c r="BA173" s="123">
        <v>0</v>
      </c>
      <c r="BB173" s="123">
        <v>0</v>
      </c>
      <c r="BC173" s="123"/>
      <c r="BD173" s="123"/>
      <c r="BE173" s="123">
        <v>0</v>
      </c>
      <c r="BF173" s="123"/>
      <c r="BG173" s="123">
        <v>0</v>
      </c>
      <c r="BH173" s="123">
        <v>0</v>
      </c>
      <c r="BI173" s="123"/>
      <c r="BJ173" s="123">
        <v>0</v>
      </c>
      <c r="BK173" s="123">
        <v>0</v>
      </c>
      <c r="BL173" s="123">
        <v>0</v>
      </c>
      <c r="BM173" s="123">
        <v>0</v>
      </c>
      <c r="BN173" s="123">
        <v>0</v>
      </c>
      <c r="BO173" s="123">
        <v>0</v>
      </c>
      <c r="BP173" s="154">
        <v>0</v>
      </c>
    </row>
    <row r="174" spans="1:68" ht="12" customHeight="1" x14ac:dyDescent="0.2">
      <c r="A174" s="136"/>
      <c r="B174" s="105"/>
      <c r="C174" s="105" t="s">
        <v>2369</v>
      </c>
      <c r="D174" s="105"/>
      <c r="E174" s="137"/>
      <c r="F174" s="137"/>
      <c r="G174" s="137"/>
      <c r="H174" s="137"/>
      <c r="I174" s="137">
        <v>0</v>
      </c>
      <c r="J174" s="137">
        <v>0</v>
      </c>
      <c r="K174" s="137"/>
      <c r="L174" s="137">
        <v>0</v>
      </c>
      <c r="M174" s="137">
        <v>0</v>
      </c>
      <c r="N174" s="137"/>
      <c r="O174" s="137">
        <v>0</v>
      </c>
      <c r="P174" s="137">
        <v>0</v>
      </c>
      <c r="Q174" s="137"/>
      <c r="R174" s="137">
        <v>0</v>
      </c>
      <c r="S174" s="137"/>
      <c r="T174" s="137"/>
      <c r="U174" s="137">
        <v>0</v>
      </c>
      <c r="V174" s="137"/>
      <c r="W174" s="137">
        <v>0</v>
      </c>
      <c r="X174" s="137"/>
      <c r="Y174" s="137">
        <v>0</v>
      </c>
      <c r="Z174" s="137"/>
      <c r="AA174" s="137">
        <v>0</v>
      </c>
      <c r="AB174" s="137"/>
      <c r="AC174" s="137">
        <v>0</v>
      </c>
      <c r="AD174" s="137"/>
      <c r="AE174" s="137">
        <v>0</v>
      </c>
      <c r="AF174" s="137"/>
      <c r="AG174" s="137"/>
      <c r="AH174" s="137"/>
      <c r="AI174" s="137">
        <v>0</v>
      </c>
      <c r="AJ174" s="137"/>
      <c r="AK174" s="137">
        <v>0</v>
      </c>
      <c r="AL174" s="137"/>
      <c r="AM174" s="137">
        <v>0</v>
      </c>
      <c r="AN174" s="137"/>
      <c r="AO174" s="137">
        <v>0</v>
      </c>
      <c r="AP174" s="137"/>
      <c r="AQ174" s="137">
        <v>0</v>
      </c>
      <c r="AR174" s="137"/>
      <c r="AS174" s="137">
        <v>0</v>
      </c>
      <c r="AT174" s="137"/>
      <c r="AU174" s="137">
        <v>0</v>
      </c>
      <c r="AV174" s="137"/>
      <c r="AW174" s="137">
        <v>0</v>
      </c>
      <c r="AX174" s="137"/>
      <c r="AY174" s="137"/>
      <c r="AZ174" s="137"/>
      <c r="BA174" s="137">
        <v>0</v>
      </c>
      <c r="BB174" s="137">
        <v>0</v>
      </c>
      <c r="BC174" s="137"/>
      <c r="BD174" s="137"/>
      <c r="BE174" s="137">
        <v>0</v>
      </c>
      <c r="BF174" s="137"/>
      <c r="BG174" s="137">
        <v>0</v>
      </c>
      <c r="BH174" s="137">
        <v>0</v>
      </c>
      <c r="BI174" s="137"/>
      <c r="BJ174" s="137">
        <v>0</v>
      </c>
      <c r="BK174" s="137">
        <v>0</v>
      </c>
      <c r="BL174" s="137">
        <v>0</v>
      </c>
      <c r="BM174" s="137">
        <v>0</v>
      </c>
      <c r="BN174" s="137">
        <v>0</v>
      </c>
      <c r="BO174" s="137">
        <v>0</v>
      </c>
      <c r="BP174" s="148">
        <v>0</v>
      </c>
    </row>
    <row r="175" spans="1:68" ht="12" customHeight="1" x14ac:dyDescent="0.2">
      <c r="A175" s="133"/>
      <c r="B175" s="111"/>
      <c r="C175" s="111" t="s">
        <v>2370</v>
      </c>
      <c r="D175" s="111"/>
      <c r="E175" s="126"/>
      <c r="F175" s="126"/>
      <c r="G175" s="126"/>
      <c r="H175" s="126"/>
      <c r="I175" s="126">
        <v>0</v>
      </c>
      <c r="J175" s="126">
        <v>0</v>
      </c>
      <c r="K175" s="126"/>
      <c r="L175" s="126">
        <v>0</v>
      </c>
      <c r="M175" s="126">
        <v>0</v>
      </c>
      <c r="N175" s="126"/>
      <c r="O175" s="126">
        <v>0</v>
      </c>
      <c r="P175" s="126">
        <v>0</v>
      </c>
      <c r="Q175" s="126"/>
      <c r="R175" s="126">
        <v>0</v>
      </c>
      <c r="S175" s="126"/>
      <c r="T175" s="126"/>
      <c r="U175" s="126">
        <v>0</v>
      </c>
      <c r="V175" s="126"/>
      <c r="W175" s="126">
        <v>0</v>
      </c>
      <c r="X175" s="126"/>
      <c r="Y175" s="126">
        <v>0</v>
      </c>
      <c r="Z175" s="126"/>
      <c r="AA175" s="126">
        <v>0</v>
      </c>
      <c r="AB175" s="126"/>
      <c r="AC175" s="126">
        <v>0</v>
      </c>
      <c r="AD175" s="126"/>
      <c r="AE175" s="126">
        <v>0</v>
      </c>
      <c r="AF175" s="126"/>
      <c r="AG175" s="126"/>
      <c r="AH175" s="126"/>
      <c r="AI175" s="126">
        <v>0</v>
      </c>
      <c r="AJ175" s="126"/>
      <c r="AK175" s="126">
        <v>0</v>
      </c>
      <c r="AL175" s="126"/>
      <c r="AM175" s="126">
        <v>0</v>
      </c>
      <c r="AN175" s="126"/>
      <c r="AO175" s="126">
        <v>0</v>
      </c>
      <c r="AP175" s="126"/>
      <c r="AQ175" s="126">
        <v>0</v>
      </c>
      <c r="AR175" s="126"/>
      <c r="AS175" s="126">
        <v>0</v>
      </c>
      <c r="AT175" s="126"/>
      <c r="AU175" s="126">
        <v>0</v>
      </c>
      <c r="AV175" s="126"/>
      <c r="AW175" s="126">
        <v>0</v>
      </c>
      <c r="AX175" s="126"/>
      <c r="AY175" s="126"/>
      <c r="AZ175" s="126"/>
      <c r="BA175" s="126">
        <v>0</v>
      </c>
      <c r="BB175" s="126">
        <v>0</v>
      </c>
      <c r="BC175" s="126"/>
      <c r="BD175" s="126"/>
      <c r="BE175" s="126">
        <v>0</v>
      </c>
      <c r="BF175" s="126"/>
      <c r="BG175" s="126">
        <v>0</v>
      </c>
      <c r="BH175" s="126">
        <v>0</v>
      </c>
      <c r="BI175" s="126"/>
      <c r="BJ175" s="126">
        <v>0</v>
      </c>
      <c r="BK175" s="126">
        <v>0</v>
      </c>
      <c r="BL175" s="126">
        <v>0</v>
      </c>
      <c r="BM175" s="126">
        <v>0</v>
      </c>
      <c r="BN175" s="126">
        <v>0</v>
      </c>
      <c r="BO175" s="126">
        <v>0</v>
      </c>
      <c r="BP175" s="150">
        <v>0</v>
      </c>
    </row>
    <row r="176" spans="1:68" ht="12" customHeight="1" x14ac:dyDescent="0.2">
      <c r="A176" s="136"/>
      <c r="B176" s="105"/>
      <c r="C176" s="105" t="s">
        <v>1632</v>
      </c>
      <c r="D176" s="105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  <c r="AT176" s="137"/>
      <c r="AU176" s="137"/>
      <c r="AV176" s="137"/>
      <c r="AW176" s="137"/>
      <c r="AX176" s="137"/>
      <c r="AY176" s="137"/>
      <c r="AZ176" s="137"/>
      <c r="BA176" s="137"/>
      <c r="BB176" s="137"/>
      <c r="BC176" s="137"/>
      <c r="BD176" s="137"/>
      <c r="BE176" s="137"/>
      <c r="BF176" s="137"/>
      <c r="BG176" s="137"/>
      <c r="BH176" s="137"/>
      <c r="BI176" s="137"/>
      <c r="BJ176" s="137"/>
      <c r="BK176" s="137"/>
      <c r="BL176" s="137"/>
      <c r="BM176" s="137"/>
      <c r="BN176" s="137"/>
      <c r="BO176" s="137"/>
      <c r="BP176" s="148"/>
    </row>
    <row r="177" spans="1:68" ht="12" customHeight="1" x14ac:dyDescent="0.2">
      <c r="A177" s="133"/>
      <c r="B177" s="111"/>
      <c r="C177" s="111" t="s">
        <v>30</v>
      </c>
      <c r="D177" s="111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50"/>
    </row>
    <row r="178" spans="1:68" ht="12" customHeight="1" x14ac:dyDescent="0.2">
      <c r="A178" s="114" t="s">
        <v>1635</v>
      </c>
      <c r="B178" s="115" t="s">
        <v>2371</v>
      </c>
      <c r="C178" s="115" t="s">
        <v>1636</v>
      </c>
      <c r="D178" s="115" t="s">
        <v>30</v>
      </c>
      <c r="E178" s="117">
        <v>150</v>
      </c>
      <c r="F178" s="117">
        <v>2.1765E-2</v>
      </c>
      <c r="G178" s="117">
        <v>2.1765E-2</v>
      </c>
      <c r="H178" s="117"/>
      <c r="I178" s="117">
        <v>0</v>
      </c>
      <c r="J178" s="117">
        <v>0</v>
      </c>
      <c r="K178" s="117"/>
      <c r="L178" s="117">
        <v>0</v>
      </c>
      <c r="M178" s="117">
        <v>0</v>
      </c>
      <c r="N178" s="117"/>
      <c r="O178" s="117">
        <v>0</v>
      </c>
      <c r="P178" s="117">
        <v>0</v>
      </c>
      <c r="Q178" s="117"/>
      <c r="R178" s="117">
        <v>0</v>
      </c>
      <c r="S178" s="117"/>
      <c r="T178" s="117"/>
      <c r="U178" s="117">
        <v>0</v>
      </c>
      <c r="V178" s="117"/>
      <c r="W178" s="117">
        <v>0</v>
      </c>
      <c r="X178" s="117"/>
      <c r="Y178" s="117">
        <v>0</v>
      </c>
      <c r="Z178" s="117"/>
      <c r="AA178" s="117">
        <v>0</v>
      </c>
      <c r="AB178" s="117"/>
      <c r="AC178" s="117">
        <v>0</v>
      </c>
      <c r="AD178" s="117"/>
      <c r="AE178" s="117">
        <v>0</v>
      </c>
      <c r="AF178" s="117"/>
      <c r="AG178" s="117"/>
      <c r="AH178" s="117"/>
      <c r="AI178" s="117">
        <v>0</v>
      </c>
      <c r="AJ178" s="117"/>
      <c r="AK178" s="117">
        <v>0</v>
      </c>
      <c r="AL178" s="117"/>
      <c r="AM178" s="117">
        <v>0</v>
      </c>
      <c r="AN178" s="117"/>
      <c r="AO178" s="117">
        <v>0</v>
      </c>
      <c r="AP178" s="117"/>
      <c r="AQ178" s="117">
        <v>0</v>
      </c>
      <c r="AR178" s="117"/>
      <c r="AS178" s="117">
        <v>0</v>
      </c>
      <c r="AT178" s="117"/>
      <c r="AU178" s="117">
        <v>0</v>
      </c>
      <c r="AV178" s="117"/>
      <c r="AW178" s="117">
        <v>0</v>
      </c>
      <c r="AX178" s="117"/>
      <c r="AY178" s="117"/>
      <c r="AZ178" s="117"/>
      <c r="BA178" s="117">
        <v>0</v>
      </c>
      <c r="BB178" s="117">
        <v>0</v>
      </c>
      <c r="BC178" s="117"/>
      <c r="BD178" s="117"/>
      <c r="BE178" s="117">
        <v>0</v>
      </c>
      <c r="BF178" s="117"/>
      <c r="BG178" s="117">
        <v>0</v>
      </c>
      <c r="BH178" s="117">
        <v>0</v>
      </c>
      <c r="BI178" s="117"/>
      <c r="BJ178" s="117">
        <v>0</v>
      </c>
      <c r="BK178" s="117">
        <v>0</v>
      </c>
      <c r="BL178" s="117">
        <v>0</v>
      </c>
      <c r="BM178" s="117">
        <v>0</v>
      </c>
      <c r="BN178" s="117">
        <v>0</v>
      </c>
      <c r="BO178" s="117">
        <v>0</v>
      </c>
      <c r="BP178" s="146">
        <v>0</v>
      </c>
    </row>
    <row r="179" spans="1:68" ht="12" customHeight="1" x14ac:dyDescent="0.2">
      <c r="A179" s="120" t="s">
        <v>1645</v>
      </c>
      <c r="B179" s="121" t="s">
        <v>2372</v>
      </c>
      <c r="C179" s="121" t="s">
        <v>1646</v>
      </c>
      <c r="D179" s="121" t="s">
        <v>30</v>
      </c>
      <c r="E179" s="123">
        <v>140</v>
      </c>
      <c r="F179" s="123">
        <v>2.0313999999999999E-2</v>
      </c>
      <c r="G179" s="123">
        <v>2.0313999999999999E-2</v>
      </c>
      <c r="H179" s="123"/>
      <c r="I179" s="123">
        <v>0</v>
      </c>
      <c r="J179" s="123">
        <v>0</v>
      </c>
      <c r="K179" s="123"/>
      <c r="L179" s="123">
        <v>0</v>
      </c>
      <c r="M179" s="123">
        <v>0</v>
      </c>
      <c r="N179" s="123"/>
      <c r="O179" s="123">
        <v>0</v>
      </c>
      <c r="P179" s="123">
        <v>0</v>
      </c>
      <c r="Q179" s="123"/>
      <c r="R179" s="123">
        <v>0</v>
      </c>
      <c r="S179" s="123"/>
      <c r="T179" s="123"/>
      <c r="U179" s="123">
        <v>0</v>
      </c>
      <c r="V179" s="123"/>
      <c r="W179" s="123">
        <v>0</v>
      </c>
      <c r="X179" s="123"/>
      <c r="Y179" s="123">
        <v>0</v>
      </c>
      <c r="Z179" s="123"/>
      <c r="AA179" s="123">
        <v>0</v>
      </c>
      <c r="AB179" s="123"/>
      <c r="AC179" s="123">
        <v>0</v>
      </c>
      <c r="AD179" s="123"/>
      <c r="AE179" s="123">
        <v>0</v>
      </c>
      <c r="AF179" s="123"/>
      <c r="AG179" s="123"/>
      <c r="AH179" s="123"/>
      <c r="AI179" s="123">
        <v>0</v>
      </c>
      <c r="AJ179" s="123"/>
      <c r="AK179" s="123">
        <v>0</v>
      </c>
      <c r="AL179" s="123"/>
      <c r="AM179" s="123">
        <v>0</v>
      </c>
      <c r="AN179" s="123"/>
      <c r="AO179" s="123">
        <v>0</v>
      </c>
      <c r="AP179" s="123"/>
      <c r="AQ179" s="123">
        <v>0</v>
      </c>
      <c r="AR179" s="123"/>
      <c r="AS179" s="123">
        <v>0</v>
      </c>
      <c r="AT179" s="123"/>
      <c r="AU179" s="123">
        <v>0</v>
      </c>
      <c r="AV179" s="123"/>
      <c r="AW179" s="123">
        <v>0</v>
      </c>
      <c r="AX179" s="123"/>
      <c r="AY179" s="123"/>
      <c r="AZ179" s="123"/>
      <c r="BA179" s="123">
        <v>0</v>
      </c>
      <c r="BB179" s="123">
        <v>0</v>
      </c>
      <c r="BC179" s="123"/>
      <c r="BD179" s="123"/>
      <c r="BE179" s="123">
        <v>0</v>
      </c>
      <c r="BF179" s="123"/>
      <c r="BG179" s="123">
        <v>0</v>
      </c>
      <c r="BH179" s="123">
        <v>0</v>
      </c>
      <c r="BI179" s="123"/>
      <c r="BJ179" s="123">
        <v>0</v>
      </c>
      <c r="BK179" s="123">
        <v>0</v>
      </c>
      <c r="BL179" s="123">
        <v>0</v>
      </c>
      <c r="BM179" s="123">
        <v>0</v>
      </c>
      <c r="BN179" s="123">
        <v>0</v>
      </c>
      <c r="BO179" s="123">
        <v>0</v>
      </c>
      <c r="BP179" s="154">
        <v>0</v>
      </c>
    </row>
    <row r="180" spans="1:68" ht="12" customHeight="1" x14ac:dyDescent="0.2">
      <c r="A180" s="114" t="s">
        <v>1633</v>
      </c>
      <c r="B180" s="115" t="s">
        <v>2373</v>
      </c>
      <c r="C180" s="115" t="s">
        <v>1634</v>
      </c>
      <c r="D180" s="115" t="s">
        <v>30</v>
      </c>
      <c r="E180" s="117">
        <v>150</v>
      </c>
      <c r="F180" s="117">
        <v>2.1765E-2</v>
      </c>
      <c r="G180" s="117">
        <v>2.1765E-2</v>
      </c>
      <c r="H180" s="117"/>
      <c r="I180" s="117">
        <v>0</v>
      </c>
      <c r="J180" s="117">
        <v>0</v>
      </c>
      <c r="K180" s="117"/>
      <c r="L180" s="117">
        <v>0</v>
      </c>
      <c r="M180" s="117">
        <v>0</v>
      </c>
      <c r="N180" s="117"/>
      <c r="O180" s="117">
        <v>0</v>
      </c>
      <c r="P180" s="117">
        <v>0</v>
      </c>
      <c r="Q180" s="117"/>
      <c r="R180" s="117">
        <v>0</v>
      </c>
      <c r="S180" s="117"/>
      <c r="T180" s="117"/>
      <c r="U180" s="117">
        <v>0</v>
      </c>
      <c r="V180" s="117"/>
      <c r="W180" s="117">
        <v>0</v>
      </c>
      <c r="X180" s="117"/>
      <c r="Y180" s="117">
        <v>0</v>
      </c>
      <c r="Z180" s="117"/>
      <c r="AA180" s="117">
        <v>0</v>
      </c>
      <c r="AB180" s="117"/>
      <c r="AC180" s="117">
        <v>0</v>
      </c>
      <c r="AD180" s="117"/>
      <c r="AE180" s="117">
        <v>0</v>
      </c>
      <c r="AF180" s="117"/>
      <c r="AG180" s="117"/>
      <c r="AH180" s="117"/>
      <c r="AI180" s="117">
        <v>0</v>
      </c>
      <c r="AJ180" s="117"/>
      <c r="AK180" s="117">
        <v>0</v>
      </c>
      <c r="AL180" s="117"/>
      <c r="AM180" s="117">
        <v>0</v>
      </c>
      <c r="AN180" s="117"/>
      <c r="AO180" s="117">
        <v>0</v>
      </c>
      <c r="AP180" s="117"/>
      <c r="AQ180" s="117">
        <v>0</v>
      </c>
      <c r="AR180" s="117"/>
      <c r="AS180" s="117">
        <v>0</v>
      </c>
      <c r="AT180" s="117"/>
      <c r="AU180" s="117">
        <v>0</v>
      </c>
      <c r="AV180" s="117"/>
      <c r="AW180" s="117">
        <v>0</v>
      </c>
      <c r="AX180" s="117"/>
      <c r="AY180" s="117"/>
      <c r="AZ180" s="117"/>
      <c r="BA180" s="117">
        <v>0</v>
      </c>
      <c r="BB180" s="117">
        <v>0</v>
      </c>
      <c r="BC180" s="117"/>
      <c r="BD180" s="117"/>
      <c r="BE180" s="117">
        <v>0</v>
      </c>
      <c r="BF180" s="117"/>
      <c r="BG180" s="117">
        <v>0</v>
      </c>
      <c r="BH180" s="117">
        <v>0</v>
      </c>
      <c r="BI180" s="117"/>
      <c r="BJ180" s="117">
        <v>0</v>
      </c>
      <c r="BK180" s="117">
        <v>0</v>
      </c>
      <c r="BL180" s="117">
        <v>0</v>
      </c>
      <c r="BM180" s="117">
        <v>0</v>
      </c>
      <c r="BN180" s="117">
        <v>0</v>
      </c>
      <c r="BO180" s="117">
        <v>0</v>
      </c>
      <c r="BP180" s="146">
        <v>0</v>
      </c>
    </row>
    <row r="181" spans="1:68" ht="12" customHeight="1" x14ac:dyDescent="0.2">
      <c r="A181" s="133"/>
      <c r="B181" s="111"/>
      <c r="C181" s="111" t="s">
        <v>2374</v>
      </c>
      <c r="D181" s="111"/>
      <c r="E181" s="126"/>
      <c r="F181" s="126"/>
      <c r="G181" s="126"/>
      <c r="H181" s="126"/>
      <c r="I181" s="126">
        <v>0</v>
      </c>
      <c r="J181" s="126">
        <v>0</v>
      </c>
      <c r="K181" s="126"/>
      <c r="L181" s="126">
        <v>0</v>
      </c>
      <c r="M181" s="126">
        <v>0</v>
      </c>
      <c r="N181" s="126"/>
      <c r="O181" s="126">
        <v>0</v>
      </c>
      <c r="P181" s="126">
        <v>0</v>
      </c>
      <c r="Q181" s="126"/>
      <c r="R181" s="126">
        <v>0</v>
      </c>
      <c r="S181" s="126"/>
      <c r="T181" s="126"/>
      <c r="U181" s="126">
        <v>0</v>
      </c>
      <c r="V181" s="126"/>
      <c r="W181" s="126">
        <v>0</v>
      </c>
      <c r="X181" s="126"/>
      <c r="Y181" s="126">
        <v>0</v>
      </c>
      <c r="Z181" s="126"/>
      <c r="AA181" s="126">
        <v>0</v>
      </c>
      <c r="AB181" s="126"/>
      <c r="AC181" s="126">
        <v>0</v>
      </c>
      <c r="AD181" s="126"/>
      <c r="AE181" s="126">
        <v>0</v>
      </c>
      <c r="AF181" s="126"/>
      <c r="AG181" s="126"/>
      <c r="AH181" s="126"/>
      <c r="AI181" s="126">
        <v>0</v>
      </c>
      <c r="AJ181" s="126"/>
      <c r="AK181" s="126">
        <v>0</v>
      </c>
      <c r="AL181" s="126"/>
      <c r="AM181" s="126">
        <v>0</v>
      </c>
      <c r="AN181" s="126"/>
      <c r="AO181" s="126">
        <v>0</v>
      </c>
      <c r="AP181" s="126"/>
      <c r="AQ181" s="126">
        <v>0</v>
      </c>
      <c r="AR181" s="126"/>
      <c r="AS181" s="126">
        <v>0</v>
      </c>
      <c r="AT181" s="126"/>
      <c r="AU181" s="126">
        <v>0</v>
      </c>
      <c r="AV181" s="126"/>
      <c r="AW181" s="126">
        <v>0</v>
      </c>
      <c r="AX181" s="126"/>
      <c r="AY181" s="126"/>
      <c r="AZ181" s="126"/>
      <c r="BA181" s="126">
        <v>0</v>
      </c>
      <c r="BB181" s="126">
        <v>0</v>
      </c>
      <c r="BC181" s="126"/>
      <c r="BD181" s="126"/>
      <c r="BE181" s="126">
        <v>0</v>
      </c>
      <c r="BF181" s="126"/>
      <c r="BG181" s="126">
        <v>0</v>
      </c>
      <c r="BH181" s="126">
        <v>0</v>
      </c>
      <c r="BI181" s="126"/>
      <c r="BJ181" s="126">
        <v>0</v>
      </c>
      <c r="BK181" s="126">
        <v>0</v>
      </c>
      <c r="BL181" s="126">
        <v>0</v>
      </c>
      <c r="BM181" s="126">
        <v>0</v>
      </c>
      <c r="BN181" s="126">
        <v>0</v>
      </c>
      <c r="BO181" s="126">
        <v>0</v>
      </c>
      <c r="BP181" s="150">
        <v>0</v>
      </c>
    </row>
    <row r="182" spans="1:68" ht="12" customHeight="1" x14ac:dyDescent="0.2">
      <c r="A182" s="136"/>
      <c r="B182" s="105"/>
      <c r="C182" s="105" t="s">
        <v>77</v>
      </c>
      <c r="D182" s="105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  <c r="AT182" s="137"/>
      <c r="AU182" s="137"/>
      <c r="AV182" s="137"/>
      <c r="AW182" s="137"/>
      <c r="AX182" s="137"/>
      <c r="AY182" s="137"/>
      <c r="AZ182" s="137"/>
      <c r="BA182" s="137"/>
      <c r="BB182" s="137"/>
      <c r="BC182" s="137"/>
      <c r="BD182" s="137"/>
      <c r="BE182" s="137"/>
      <c r="BF182" s="137"/>
      <c r="BG182" s="137"/>
      <c r="BH182" s="137"/>
      <c r="BI182" s="137"/>
      <c r="BJ182" s="137"/>
      <c r="BK182" s="137"/>
      <c r="BL182" s="137"/>
      <c r="BM182" s="137"/>
      <c r="BN182" s="137"/>
      <c r="BO182" s="137"/>
      <c r="BP182" s="148"/>
    </row>
    <row r="183" spans="1:68" ht="12" customHeight="1" x14ac:dyDescent="0.2">
      <c r="A183" s="120" t="s">
        <v>1649</v>
      </c>
      <c r="B183" s="121" t="s">
        <v>2375</v>
      </c>
      <c r="C183" s="121" t="s">
        <v>1650</v>
      </c>
      <c r="D183" s="121" t="s">
        <v>77</v>
      </c>
      <c r="E183" s="123">
        <v>150</v>
      </c>
      <c r="F183" s="123">
        <v>2.1765E-2</v>
      </c>
      <c r="G183" s="123">
        <v>2.1765E-2</v>
      </c>
      <c r="H183" s="123"/>
      <c r="I183" s="123">
        <v>0</v>
      </c>
      <c r="J183" s="123">
        <v>0</v>
      </c>
      <c r="K183" s="123"/>
      <c r="L183" s="123">
        <v>0</v>
      </c>
      <c r="M183" s="123">
        <v>0</v>
      </c>
      <c r="N183" s="123"/>
      <c r="O183" s="123">
        <v>0</v>
      </c>
      <c r="P183" s="123">
        <v>0</v>
      </c>
      <c r="Q183" s="123"/>
      <c r="R183" s="123">
        <v>0</v>
      </c>
      <c r="S183" s="123"/>
      <c r="T183" s="123"/>
      <c r="U183" s="123">
        <v>0</v>
      </c>
      <c r="V183" s="123"/>
      <c r="W183" s="123">
        <v>0</v>
      </c>
      <c r="X183" s="123"/>
      <c r="Y183" s="123">
        <v>0</v>
      </c>
      <c r="Z183" s="123"/>
      <c r="AA183" s="123">
        <v>0</v>
      </c>
      <c r="AB183" s="123"/>
      <c r="AC183" s="123">
        <v>0</v>
      </c>
      <c r="AD183" s="123"/>
      <c r="AE183" s="123">
        <v>0</v>
      </c>
      <c r="AF183" s="123"/>
      <c r="AG183" s="123"/>
      <c r="AH183" s="123"/>
      <c r="AI183" s="123">
        <v>0</v>
      </c>
      <c r="AJ183" s="123"/>
      <c r="AK183" s="123">
        <v>0</v>
      </c>
      <c r="AL183" s="123"/>
      <c r="AM183" s="123">
        <v>0</v>
      </c>
      <c r="AN183" s="123"/>
      <c r="AO183" s="123">
        <v>0</v>
      </c>
      <c r="AP183" s="123"/>
      <c r="AQ183" s="123">
        <v>0</v>
      </c>
      <c r="AR183" s="123"/>
      <c r="AS183" s="123">
        <v>0</v>
      </c>
      <c r="AT183" s="123"/>
      <c r="AU183" s="123">
        <v>0</v>
      </c>
      <c r="AV183" s="123"/>
      <c r="AW183" s="123">
        <v>0</v>
      </c>
      <c r="AX183" s="123"/>
      <c r="AY183" s="123"/>
      <c r="AZ183" s="123"/>
      <c r="BA183" s="123">
        <v>0</v>
      </c>
      <c r="BB183" s="123">
        <v>0</v>
      </c>
      <c r="BC183" s="123"/>
      <c r="BD183" s="123"/>
      <c r="BE183" s="123">
        <v>0</v>
      </c>
      <c r="BF183" s="123"/>
      <c r="BG183" s="123">
        <v>0</v>
      </c>
      <c r="BH183" s="123">
        <v>0</v>
      </c>
      <c r="BI183" s="123"/>
      <c r="BJ183" s="123">
        <v>0</v>
      </c>
      <c r="BK183" s="123">
        <v>0</v>
      </c>
      <c r="BL183" s="123">
        <v>0</v>
      </c>
      <c r="BM183" s="123">
        <v>0</v>
      </c>
      <c r="BN183" s="123">
        <v>0</v>
      </c>
      <c r="BO183" s="123">
        <v>0</v>
      </c>
      <c r="BP183" s="154">
        <v>0</v>
      </c>
    </row>
    <row r="184" spans="1:68" ht="12" customHeight="1" x14ac:dyDescent="0.2">
      <c r="A184" s="114" t="s">
        <v>1653</v>
      </c>
      <c r="B184" s="115" t="s">
        <v>2376</v>
      </c>
      <c r="C184" s="115" t="s">
        <v>1654</v>
      </c>
      <c r="D184" s="115" t="s">
        <v>77</v>
      </c>
      <c r="E184" s="117">
        <v>140</v>
      </c>
      <c r="F184" s="117">
        <v>2.0313999999999999E-2</v>
      </c>
      <c r="G184" s="117">
        <v>2.0313999999999999E-2</v>
      </c>
      <c r="H184" s="117"/>
      <c r="I184" s="117">
        <v>0</v>
      </c>
      <c r="J184" s="117">
        <v>0</v>
      </c>
      <c r="K184" s="117"/>
      <c r="L184" s="117">
        <v>0</v>
      </c>
      <c r="M184" s="117">
        <v>0</v>
      </c>
      <c r="N184" s="117"/>
      <c r="O184" s="117">
        <v>0</v>
      </c>
      <c r="P184" s="117">
        <v>0</v>
      </c>
      <c r="Q184" s="117"/>
      <c r="R184" s="117">
        <v>0</v>
      </c>
      <c r="S184" s="117"/>
      <c r="T184" s="117"/>
      <c r="U184" s="117">
        <v>0</v>
      </c>
      <c r="V184" s="117"/>
      <c r="W184" s="117">
        <v>0</v>
      </c>
      <c r="X184" s="117"/>
      <c r="Y184" s="117">
        <v>0</v>
      </c>
      <c r="Z184" s="117"/>
      <c r="AA184" s="117">
        <v>0</v>
      </c>
      <c r="AB184" s="117"/>
      <c r="AC184" s="117">
        <v>0</v>
      </c>
      <c r="AD184" s="117"/>
      <c r="AE184" s="117">
        <v>0</v>
      </c>
      <c r="AF184" s="117"/>
      <c r="AG184" s="117"/>
      <c r="AH184" s="117"/>
      <c r="AI184" s="117">
        <v>0</v>
      </c>
      <c r="AJ184" s="117"/>
      <c r="AK184" s="117">
        <v>0</v>
      </c>
      <c r="AL184" s="117"/>
      <c r="AM184" s="117">
        <v>0</v>
      </c>
      <c r="AN184" s="117"/>
      <c r="AO184" s="117">
        <v>0</v>
      </c>
      <c r="AP184" s="117"/>
      <c r="AQ184" s="117">
        <v>0</v>
      </c>
      <c r="AR184" s="117"/>
      <c r="AS184" s="117">
        <v>0</v>
      </c>
      <c r="AT184" s="117"/>
      <c r="AU184" s="117">
        <v>0</v>
      </c>
      <c r="AV184" s="117"/>
      <c r="AW184" s="117">
        <v>0</v>
      </c>
      <c r="AX184" s="117"/>
      <c r="AY184" s="117"/>
      <c r="AZ184" s="117"/>
      <c r="BA184" s="117">
        <v>0</v>
      </c>
      <c r="BB184" s="117">
        <v>0</v>
      </c>
      <c r="BC184" s="117"/>
      <c r="BD184" s="117"/>
      <c r="BE184" s="117">
        <v>0</v>
      </c>
      <c r="BF184" s="117"/>
      <c r="BG184" s="117">
        <v>0</v>
      </c>
      <c r="BH184" s="117">
        <v>0</v>
      </c>
      <c r="BI184" s="117"/>
      <c r="BJ184" s="117">
        <v>0</v>
      </c>
      <c r="BK184" s="117">
        <v>0</v>
      </c>
      <c r="BL184" s="117">
        <v>0</v>
      </c>
      <c r="BM184" s="117">
        <v>0</v>
      </c>
      <c r="BN184" s="117">
        <v>0</v>
      </c>
      <c r="BO184" s="117">
        <v>0</v>
      </c>
      <c r="BP184" s="146">
        <v>0</v>
      </c>
    </row>
    <row r="185" spans="1:68" ht="12" customHeight="1" x14ac:dyDescent="0.2">
      <c r="A185" s="120" t="s">
        <v>1651</v>
      </c>
      <c r="B185" s="121" t="s">
        <v>2377</v>
      </c>
      <c r="C185" s="121" t="s">
        <v>1652</v>
      </c>
      <c r="D185" s="121" t="s">
        <v>77</v>
      </c>
      <c r="E185" s="123">
        <v>150</v>
      </c>
      <c r="F185" s="123">
        <v>2.1765E-2</v>
      </c>
      <c r="G185" s="123">
        <v>2.1765E-2</v>
      </c>
      <c r="H185" s="123"/>
      <c r="I185" s="123">
        <v>0</v>
      </c>
      <c r="J185" s="123">
        <v>0</v>
      </c>
      <c r="K185" s="123"/>
      <c r="L185" s="123">
        <v>0</v>
      </c>
      <c r="M185" s="123">
        <v>0</v>
      </c>
      <c r="N185" s="123"/>
      <c r="O185" s="123">
        <v>0</v>
      </c>
      <c r="P185" s="123">
        <v>0</v>
      </c>
      <c r="Q185" s="123"/>
      <c r="R185" s="123">
        <v>0</v>
      </c>
      <c r="S185" s="123"/>
      <c r="T185" s="123"/>
      <c r="U185" s="123">
        <v>0</v>
      </c>
      <c r="V185" s="123"/>
      <c r="W185" s="123">
        <v>0</v>
      </c>
      <c r="X185" s="123"/>
      <c r="Y185" s="123">
        <v>0</v>
      </c>
      <c r="Z185" s="123"/>
      <c r="AA185" s="123">
        <v>0</v>
      </c>
      <c r="AB185" s="123"/>
      <c r="AC185" s="123">
        <v>0</v>
      </c>
      <c r="AD185" s="123"/>
      <c r="AE185" s="123">
        <v>0</v>
      </c>
      <c r="AF185" s="123"/>
      <c r="AG185" s="123"/>
      <c r="AH185" s="123"/>
      <c r="AI185" s="123">
        <v>0</v>
      </c>
      <c r="AJ185" s="123"/>
      <c r="AK185" s="123">
        <v>0</v>
      </c>
      <c r="AL185" s="123"/>
      <c r="AM185" s="123">
        <v>0</v>
      </c>
      <c r="AN185" s="123"/>
      <c r="AO185" s="123">
        <v>0</v>
      </c>
      <c r="AP185" s="123"/>
      <c r="AQ185" s="123">
        <v>0</v>
      </c>
      <c r="AR185" s="123"/>
      <c r="AS185" s="123">
        <v>0</v>
      </c>
      <c r="AT185" s="123"/>
      <c r="AU185" s="123">
        <v>0</v>
      </c>
      <c r="AV185" s="123"/>
      <c r="AW185" s="123">
        <v>0</v>
      </c>
      <c r="AX185" s="123"/>
      <c r="AY185" s="123"/>
      <c r="AZ185" s="123"/>
      <c r="BA185" s="123">
        <v>0</v>
      </c>
      <c r="BB185" s="123">
        <v>0</v>
      </c>
      <c r="BC185" s="123"/>
      <c r="BD185" s="123"/>
      <c r="BE185" s="123">
        <v>0</v>
      </c>
      <c r="BF185" s="123"/>
      <c r="BG185" s="123">
        <v>0</v>
      </c>
      <c r="BH185" s="123">
        <v>0</v>
      </c>
      <c r="BI185" s="123"/>
      <c r="BJ185" s="123">
        <v>0</v>
      </c>
      <c r="BK185" s="123">
        <v>0</v>
      </c>
      <c r="BL185" s="123">
        <v>0</v>
      </c>
      <c r="BM185" s="123">
        <v>0</v>
      </c>
      <c r="BN185" s="123">
        <v>0</v>
      </c>
      <c r="BO185" s="123">
        <v>0</v>
      </c>
      <c r="BP185" s="154">
        <v>0</v>
      </c>
    </row>
    <row r="186" spans="1:68" ht="12" customHeight="1" x14ac:dyDescent="0.2">
      <c r="A186" s="136"/>
      <c r="B186" s="105"/>
      <c r="C186" s="105" t="s">
        <v>2378</v>
      </c>
      <c r="D186" s="105"/>
      <c r="E186" s="137"/>
      <c r="F186" s="137"/>
      <c r="G186" s="137"/>
      <c r="H186" s="137"/>
      <c r="I186" s="137">
        <v>0</v>
      </c>
      <c r="J186" s="137">
        <v>0</v>
      </c>
      <c r="K186" s="137"/>
      <c r="L186" s="137">
        <v>0</v>
      </c>
      <c r="M186" s="137">
        <v>0</v>
      </c>
      <c r="N186" s="137"/>
      <c r="O186" s="137">
        <v>0</v>
      </c>
      <c r="P186" s="137">
        <v>0</v>
      </c>
      <c r="Q186" s="137"/>
      <c r="R186" s="137">
        <v>0</v>
      </c>
      <c r="S186" s="137"/>
      <c r="T186" s="137"/>
      <c r="U186" s="137">
        <v>0</v>
      </c>
      <c r="V186" s="137"/>
      <c r="W186" s="137">
        <v>0</v>
      </c>
      <c r="X186" s="137"/>
      <c r="Y186" s="137">
        <v>0</v>
      </c>
      <c r="Z186" s="137"/>
      <c r="AA186" s="137">
        <v>0</v>
      </c>
      <c r="AB186" s="137"/>
      <c r="AC186" s="137">
        <v>0</v>
      </c>
      <c r="AD186" s="137"/>
      <c r="AE186" s="137">
        <v>0</v>
      </c>
      <c r="AF186" s="137"/>
      <c r="AG186" s="137"/>
      <c r="AH186" s="137"/>
      <c r="AI186" s="137">
        <v>0</v>
      </c>
      <c r="AJ186" s="137"/>
      <c r="AK186" s="137">
        <v>0</v>
      </c>
      <c r="AL186" s="137"/>
      <c r="AM186" s="137">
        <v>0</v>
      </c>
      <c r="AN186" s="137"/>
      <c r="AO186" s="137">
        <v>0</v>
      </c>
      <c r="AP186" s="137"/>
      <c r="AQ186" s="137">
        <v>0</v>
      </c>
      <c r="AR186" s="137"/>
      <c r="AS186" s="137">
        <v>0</v>
      </c>
      <c r="AT186" s="137"/>
      <c r="AU186" s="137">
        <v>0</v>
      </c>
      <c r="AV186" s="137"/>
      <c r="AW186" s="137">
        <v>0</v>
      </c>
      <c r="AX186" s="137"/>
      <c r="AY186" s="137"/>
      <c r="AZ186" s="137"/>
      <c r="BA186" s="137">
        <v>0</v>
      </c>
      <c r="BB186" s="137">
        <v>0</v>
      </c>
      <c r="BC186" s="137"/>
      <c r="BD186" s="137"/>
      <c r="BE186" s="137">
        <v>0</v>
      </c>
      <c r="BF186" s="137"/>
      <c r="BG186" s="137">
        <v>0</v>
      </c>
      <c r="BH186" s="137">
        <v>0</v>
      </c>
      <c r="BI186" s="137"/>
      <c r="BJ186" s="137">
        <v>0</v>
      </c>
      <c r="BK186" s="137">
        <v>0</v>
      </c>
      <c r="BL186" s="137">
        <v>0</v>
      </c>
      <c r="BM186" s="137">
        <v>0</v>
      </c>
      <c r="BN186" s="137">
        <v>0</v>
      </c>
      <c r="BO186" s="137">
        <v>0</v>
      </c>
      <c r="BP186" s="148">
        <v>0</v>
      </c>
    </row>
    <row r="187" spans="1:68" ht="12" customHeight="1" x14ac:dyDescent="0.2">
      <c r="A187" s="133"/>
      <c r="B187" s="111"/>
      <c r="C187" s="111" t="s">
        <v>2379</v>
      </c>
      <c r="D187" s="111"/>
      <c r="E187" s="126"/>
      <c r="F187" s="126"/>
      <c r="G187" s="126"/>
      <c r="H187" s="126"/>
      <c r="I187" s="126">
        <v>0</v>
      </c>
      <c r="J187" s="126">
        <v>0</v>
      </c>
      <c r="K187" s="126"/>
      <c r="L187" s="126">
        <v>0</v>
      </c>
      <c r="M187" s="126">
        <v>0</v>
      </c>
      <c r="N187" s="126"/>
      <c r="O187" s="126">
        <v>0</v>
      </c>
      <c r="P187" s="126">
        <v>0</v>
      </c>
      <c r="Q187" s="126"/>
      <c r="R187" s="126">
        <v>0</v>
      </c>
      <c r="S187" s="126"/>
      <c r="T187" s="126"/>
      <c r="U187" s="126">
        <v>0</v>
      </c>
      <c r="V187" s="126"/>
      <c r="W187" s="126">
        <v>0</v>
      </c>
      <c r="X187" s="126"/>
      <c r="Y187" s="126">
        <v>0</v>
      </c>
      <c r="Z187" s="126"/>
      <c r="AA187" s="126">
        <v>0</v>
      </c>
      <c r="AB187" s="126"/>
      <c r="AC187" s="126">
        <v>0</v>
      </c>
      <c r="AD187" s="126"/>
      <c r="AE187" s="126">
        <v>0</v>
      </c>
      <c r="AF187" s="126"/>
      <c r="AG187" s="126"/>
      <c r="AH187" s="126"/>
      <c r="AI187" s="126">
        <v>0</v>
      </c>
      <c r="AJ187" s="126"/>
      <c r="AK187" s="126">
        <v>0</v>
      </c>
      <c r="AL187" s="126"/>
      <c r="AM187" s="126">
        <v>0</v>
      </c>
      <c r="AN187" s="126"/>
      <c r="AO187" s="126">
        <v>0</v>
      </c>
      <c r="AP187" s="126"/>
      <c r="AQ187" s="126">
        <v>0</v>
      </c>
      <c r="AR187" s="126"/>
      <c r="AS187" s="126">
        <v>0</v>
      </c>
      <c r="AT187" s="126"/>
      <c r="AU187" s="126">
        <v>0</v>
      </c>
      <c r="AV187" s="126"/>
      <c r="AW187" s="126">
        <v>0</v>
      </c>
      <c r="AX187" s="126"/>
      <c r="AY187" s="126"/>
      <c r="AZ187" s="126"/>
      <c r="BA187" s="126">
        <v>0</v>
      </c>
      <c r="BB187" s="126">
        <v>0</v>
      </c>
      <c r="BC187" s="126"/>
      <c r="BD187" s="126"/>
      <c r="BE187" s="126">
        <v>0</v>
      </c>
      <c r="BF187" s="126"/>
      <c r="BG187" s="126">
        <v>0</v>
      </c>
      <c r="BH187" s="126">
        <v>0</v>
      </c>
      <c r="BI187" s="126"/>
      <c r="BJ187" s="126">
        <v>0</v>
      </c>
      <c r="BK187" s="126">
        <v>0</v>
      </c>
      <c r="BL187" s="126">
        <v>0</v>
      </c>
      <c r="BM187" s="126">
        <v>0</v>
      </c>
      <c r="BN187" s="126">
        <v>0</v>
      </c>
      <c r="BO187" s="126">
        <v>0</v>
      </c>
      <c r="BP187" s="150">
        <v>0</v>
      </c>
    </row>
    <row r="188" spans="1:68" ht="12" customHeight="1" x14ac:dyDescent="0.2">
      <c r="A188" s="136"/>
      <c r="B188" s="105"/>
      <c r="C188" s="105" t="s">
        <v>1655</v>
      </c>
      <c r="D188" s="105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  <c r="AT188" s="137"/>
      <c r="AU188" s="137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137"/>
      <c r="BH188" s="137"/>
      <c r="BI188" s="137"/>
      <c r="BJ188" s="137"/>
      <c r="BK188" s="137"/>
      <c r="BL188" s="137"/>
      <c r="BM188" s="137"/>
      <c r="BN188" s="137"/>
      <c r="BO188" s="137"/>
      <c r="BP188" s="148"/>
    </row>
    <row r="189" spans="1:68" ht="12" customHeight="1" x14ac:dyDescent="0.2">
      <c r="A189" s="133"/>
      <c r="B189" s="111"/>
      <c r="C189" s="111" t="s">
        <v>30</v>
      </c>
      <c r="D189" s="111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50"/>
    </row>
    <row r="190" spans="1:68" ht="12" customHeight="1" x14ac:dyDescent="0.2">
      <c r="A190" s="114" t="s">
        <v>1658</v>
      </c>
      <c r="B190" s="115" t="s">
        <v>2380</v>
      </c>
      <c r="C190" s="115" t="s">
        <v>1659</v>
      </c>
      <c r="D190" s="115" t="s">
        <v>30</v>
      </c>
      <c r="E190" s="117">
        <v>145</v>
      </c>
      <c r="F190" s="117">
        <v>2.104E-2</v>
      </c>
      <c r="G190" s="117">
        <v>2.104E-2</v>
      </c>
      <c r="H190" s="117"/>
      <c r="I190" s="117">
        <v>0</v>
      </c>
      <c r="J190" s="117">
        <v>0</v>
      </c>
      <c r="K190" s="117"/>
      <c r="L190" s="117">
        <v>0</v>
      </c>
      <c r="M190" s="117">
        <v>0</v>
      </c>
      <c r="N190" s="117"/>
      <c r="O190" s="117">
        <v>0</v>
      </c>
      <c r="P190" s="117">
        <v>0</v>
      </c>
      <c r="Q190" s="117"/>
      <c r="R190" s="117">
        <v>0</v>
      </c>
      <c r="S190" s="117"/>
      <c r="T190" s="117"/>
      <c r="U190" s="117">
        <v>0</v>
      </c>
      <c r="V190" s="117"/>
      <c r="W190" s="117">
        <v>0</v>
      </c>
      <c r="X190" s="117"/>
      <c r="Y190" s="117">
        <v>0</v>
      </c>
      <c r="Z190" s="117"/>
      <c r="AA190" s="117">
        <v>0</v>
      </c>
      <c r="AB190" s="117"/>
      <c r="AC190" s="117">
        <v>0</v>
      </c>
      <c r="AD190" s="117"/>
      <c r="AE190" s="117">
        <v>0</v>
      </c>
      <c r="AF190" s="117"/>
      <c r="AG190" s="117"/>
      <c r="AH190" s="117"/>
      <c r="AI190" s="117">
        <v>0</v>
      </c>
      <c r="AJ190" s="117"/>
      <c r="AK190" s="117">
        <v>0</v>
      </c>
      <c r="AL190" s="117"/>
      <c r="AM190" s="117">
        <v>0</v>
      </c>
      <c r="AN190" s="117"/>
      <c r="AO190" s="117">
        <v>0</v>
      </c>
      <c r="AP190" s="117"/>
      <c r="AQ190" s="117">
        <v>0</v>
      </c>
      <c r="AR190" s="117"/>
      <c r="AS190" s="117">
        <v>0</v>
      </c>
      <c r="AT190" s="117"/>
      <c r="AU190" s="117">
        <v>0</v>
      </c>
      <c r="AV190" s="117"/>
      <c r="AW190" s="117">
        <v>0</v>
      </c>
      <c r="AX190" s="117"/>
      <c r="AY190" s="117"/>
      <c r="AZ190" s="117"/>
      <c r="BA190" s="117">
        <v>0</v>
      </c>
      <c r="BB190" s="117">
        <v>0</v>
      </c>
      <c r="BC190" s="117"/>
      <c r="BD190" s="117"/>
      <c r="BE190" s="117">
        <v>0</v>
      </c>
      <c r="BF190" s="117"/>
      <c r="BG190" s="117">
        <v>0</v>
      </c>
      <c r="BH190" s="117">
        <v>0</v>
      </c>
      <c r="BI190" s="117"/>
      <c r="BJ190" s="117">
        <v>0</v>
      </c>
      <c r="BK190" s="117">
        <v>0</v>
      </c>
      <c r="BL190" s="117">
        <v>0</v>
      </c>
      <c r="BM190" s="117">
        <v>0</v>
      </c>
      <c r="BN190" s="117">
        <v>0</v>
      </c>
      <c r="BO190" s="117">
        <v>0</v>
      </c>
      <c r="BP190" s="146">
        <v>0</v>
      </c>
    </row>
    <row r="191" spans="1:68" ht="12" customHeight="1" x14ac:dyDescent="0.2">
      <c r="A191" s="120" t="s">
        <v>1660</v>
      </c>
      <c r="B191" s="121" t="s">
        <v>2381</v>
      </c>
      <c r="C191" s="121" t="s">
        <v>1661</v>
      </c>
      <c r="D191" s="121" t="s">
        <v>30</v>
      </c>
      <c r="E191" s="123">
        <v>140</v>
      </c>
      <c r="F191" s="123">
        <v>2.0313999999999999E-2</v>
      </c>
      <c r="G191" s="123">
        <v>2.0313999999999999E-2</v>
      </c>
      <c r="H191" s="123"/>
      <c r="I191" s="123">
        <v>0</v>
      </c>
      <c r="J191" s="123">
        <v>0</v>
      </c>
      <c r="K191" s="123"/>
      <c r="L191" s="123">
        <v>0</v>
      </c>
      <c r="M191" s="123">
        <v>0</v>
      </c>
      <c r="N191" s="123"/>
      <c r="O191" s="123">
        <v>0</v>
      </c>
      <c r="P191" s="123">
        <v>0</v>
      </c>
      <c r="Q191" s="123"/>
      <c r="R191" s="123">
        <v>0</v>
      </c>
      <c r="S191" s="123"/>
      <c r="T191" s="123"/>
      <c r="U191" s="123">
        <v>0</v>
      </c>
      <c r="V191" s="123"/>
      <c r="W191" s="123">
        <v>0</v>
      </c>
      <c r="X191" s="123"/>
      <c r="Y191" s="123">
        <v>0</v>
      </c>
      <c r="Z191" s="123"/>
      <c r="AA191" s="123">
        <v>0</v>
      </c>
      <c r="AB191" s="123"/>
      <c r="AC191" s="123">
        <v>0</v>
      </c>
      <c r="AD191" s="123"/>
      <c r="AE191" s="123">
        <v>0</v>
      </c>
      <c r="AF191" s="123"/>
      <c r="AG191" s="123"/>
      <c r="AH191" s="123"/>
      <c r="AI191" s="123">
        <v>0</v>
      </c>
      <c r="AJ191" s="123"/>
      <c r="AK191" s="123">
        <v>0</v>
      </c>
      <c r="AL191" s="123"/>
      <c r="AM191" s="123">
        <v>0</v>
      </c>
      <c r="AN191" s="123"/>
      <c r="AO191" s="123">
        <v>0</v>
      </c>
      <c r="AP191" s="123"/>
      <c r="AQ191" s="123">
        <v>0</v>
      </c>
      <c r="AR191" s="123"/>
      <c r="AS191" s="123">
        <v>0</v>
      </c>
      <c r="AT191" s="123"/>
      <c r="AU191" s="123">
        <v>0</v>
      </c>
      <c r="AV191" s="123"/>
      <c r="AW191" s="123">
        <v>0</v>
      </c>
      <c r="AX191" s="123"/>
      <c r="AY191" s="123"/>
      <c r="AZ191" s="123"/>
      <c r="BA191" s="123">
        <v>0</v>
      </c>
      <c r="BB191" s="123">
        <v>0</v>
      </c>
      <c r="BC191" s="123"/>
      <c r="BD191" s="123"/>
      <c r="BE191" s="123">
        <v>0</v>
      </c>
      <c r="BF191" s="123"/>
      <c r="BG191" s="123">
        <v>0</v>
      </c>
      <c r="BH191" s="123">
        <v>0</v>
      </c>
      <c r="BI191" s="123"/>
      <c r="BJ191" s="123">
        <v>0</v>
      </c>
      <c r="BK191" s="123">
        <v>0</v>
      </c>
      <c r="BL191" s="123">
        <v>0</v>
      </c>
      <c r="BM191" s="123">
        <v>0</v>
      </c>
      <c r="BN191" s="123">
        <v>0</v>
      </c>
      <c r="BO191" s="123">
        <v>0</v>
      </c>
      <c r="BP191" s="154">
        <v>0</v>
      </c>
    </row>
    <row r="192" spans="1:68" ht="12" customHeight="1" x14ac:dyDescent="0.2">
      <c r="A192" s="114" t="s">
        <v>1664</v>
      </c>
      <c r="B192" s="115" t="s">
        <v>2382</v>
      </c>
      <c r="C192" s="115" t="s">
        <v>1665</v>
      </c>
      <c r="D192" s="115" t="s">
        <v>30</v>
      </c>
      <c r="E192" s="117">
        <v>145</v>
      </c>
      <c r="F192" s="117">
        <v>2.104E-2</v>
      </c>
      <c r="G192" s="117">
        <v>2.104E-2</v>
      </c>
      <c r="H192" s="117"/>
      <c r="I192" s="117">
        <v>0</v>
      </c>
      <c r="J192" s="117">
        <v>0</v>
      </c>
      <c r="K192" s="117"/>
      <c r="L192" s="117">
        <v>0</v>
      </c>
      <c r="M192" s="117">
        <v>0</v>
      </c>
      <c r="N192" s="117"/>
      <c r="O192" s="117">
        <v>0</v>
      </c>
      <c r="P192" s="117">
        <v>0</v>
      </c>
      <c r="Q192" s="117"/>
      <c r="R192" s="117">
        <v>0</v>
      </c>
      <c r="S192" s="117"/>
      <c r="T192" s="117"/>
      <c r="U192" s="117">
        <v>0</v>
      </c>
      <c r="V192" s="117"/>
      <c r="W192" s="117">
        <v>0</v>
      </c>
      <c r="X192" s="117"/>
      <c r="Y192" s="117">
        <v>0</v>
      </c>
      <c r="Z192" s="117"/>
      <c r="AA192" s="117">
        <v>0</v>
      </c>
      <c r="AB192" s="117"/>
      <c r="AC192" s="117">
        <v>0</v>
      </c>
      <c r="AD192" s="117"/>
      <c r="AE192" s="117">
        <v>0</v>
      </c>
      <c r="AF192" s="117"/>
      <c r="AG192" s="117"/>
      <c r="AH192" s="117"/>
      <c r="AI192" s="117">
        <v>0</v>
      </c>
      <c r="AJ192" s="117"/>
      <c r="AK192" s="117">
        <v>0</v>
      </c>
      <c r="AL192" s="117"/>
      <c r="AM192" s="117">
        <v>0</v>
      </c>
      <c r="AN192" s="117"/>
      <c r="AO192" s="117">
        <v>0</v>
      </c>
      <c r="AP192" s="117"/>
      <c r="AQ192" s="117">
        <v>0</v>
      </c>
      <c r="AR192" s="117"/>
      <c r="AS192" s="117">
        <v>0</v>
      </c>
      <c r="AT192" s="117"/>
      <c r="AU192" s="117">
        <v>0</v>
      </c>
      <c r="AV192" s="117"/>
      <c r="AW192" s="117">
        <v>0</v>
      </c>
      <c r="AX192" s="117"/>
      <c r="AY192" s="117"/>
      <c r="AZ192" s="117"/>
      <c r="BA192" s="117">
        <v>0</v>
      </c>
      <c r="BB192" s="117">
        <v>0</v>
      </c>
      <c r="BC192" s="117"/>
      <c r="BD192" s="117"/>
      <c r="BE192" s="117">
        <v>0</v>
      </c>
      <c r="BF192" s="117"/>
      <c r="BG192" s="117">
        <v>0</v>
      </c>
      <c r="BH192" s="117">
        <v>0</v>
      </c>
      <c r="BI192" s="117"/>
      <c r="BJ192" s="117">
        <v>0</v>
      </c>
      <c r="BK192" s="117">
        <v>0</v>
      </c>
      <c r="BL192" s="117">
        <v>0</v>
      </c>
      <c r="BM192" s="117">
        <v>0</v>
      </c>
      <c r="BN192" s="117">
        <v>0</v>
      </c>
      <c r="BO192" s="117">
        <v>0</v>
      </c>
      <c r="BP192" s="146">
        <v>0</v>
      </c>
    </row>
    <row r="193" spans="1:68" ht="12" customHeight="1" x14ac:dyDescent="0.2">
      <c r="A193" s="133"/>
      <c r="B193" s="111"/>
      <c r="C193" s="111" t="s">
        <v>2383</v>
      </c>
      <c r="D193" s="111"/>
      <c r="E193" s="126"/>
      <c r="F193" s="126"/>
      <c r="G193" s="126"/>
      <c r="H193" s="126"/>
      <c r="I193" s="126">
        <v>0</v>
      </c>
      <c r="J193" s="126">
        <v>0</v>
      </c>
      <c r="K193" s="126"/>
      <c r="L193" s="126">
        <v>0</v>
      </c>
      <c r="M193" s="126">
        <v>0</v>
      </c>
      <c r="N193" s="126"/>
      <c r="O193" s="126">
        <v>0</v>
      </c>
      <c r="P193" s="126">
        <v>0</v>
      </c>
      <c r="Q193" s="126"/>
      <c r="R193" s="126">
        <v>0</v>
      </c>
      <c r="S193" s="126"/>
      <c r="T193" s="126"/>
      <c r="U193" s="126">
        <v>0</v>
      </c>
      <c r="V193" s="126"/>
      <c r="W193" s="126">
        <v>0</v>
      </c>
      <c r="X193" s="126"/>
      <c r="Y193" s="126">
        <v>0</v>
      </c>
      <c r="Z193" s="126"/>
      <c r="AA193" s="126">
        <v>0</v>
      </c>
      <c r="AB193" s="126"/>
      <c r="AC193" s="126">
        <v>0</v>
      </c>
      <c r="AD193" s="126"/>
      <c r="AE193" s="126">
        <v>0</v>
      </c>
      <c r="AF193" s="126"/>
      <c r="AG193" s="126"/>
      <c r="AH193" s="126"/>
      <c r="AI193" s="126">
        <v>0</v>
      </c>
      <c r="AJ193" s="126"/>
      <c r="AK193" s="126">
        <v>0</v>
      </c>
      <c r="AL193" s="126"/>
      <c r="AM193" s="126">
        <v>0</v>
      </c>
      <c r="AN193" s="126"/>
      <c r="AO193" s="126">
        <v>0</v>
      </c>
      <c r="AP193" s="126"/>
      <c r="AQ193" s="126">
        <v>0</v>
      </c>
      <c r="AR193" s="126"/>
      <c r="AS193" s="126">
        <v>0</v>
      </c>
      <c r="AT193" s="126"/>
      <c r="AU193" s="126">
        <v>0</v>
      </c>
      <c r="AV193" s="126"/>
      <c r="AW193" s="126">
        <v>0</v>
      </c>
      <c r="AX193" s="126"/>
      <c r="AY193" s="126"/>
      <c r="AZ193" s="126"/>
      <c r="BA193" s="126">
        <v>0</v>
      </c>
      <c r="BB193" s="126">
        <v>0</v>
      </c>
      <c r="BC193" s="126"/>
      <c r="BD193" s="126"/>
      <c r="BE193" s="126">
        <v>0</v>
      </c>
      <c r="BF193" s="126"/>
      <c r="BG193" s="126">
        <v>0</v>
      </c>
      <c r="BH193" s="126">
        <v>0</v>
      </c>
      <c r="BI193" s="126"/>
      <c r="BJ193" s="126">
        <v>0</v>
      </c>
      <c r="BK193" s="126">
        <v>0</v>
      </c>
      <c r="BL193" s="126">
        <v>0</v>
      </c>
      <c r="BM193" s="126">
        <v>0</v>
      </c>
      <c r="BN193" s="126">
        <v>0</v>
      </c>
      <c r="BO193" s="126">
        <v>0</v>
      </c>
      <c r="BP193" s="150">
        <v>0</v>
      </c>
    </row>
    <row r="194" spans="1:68" ht="12" customHeight="1" x14ac:dyDescent="0.2">
      <c r="A194" s="136"/>
      <c r="B194" s="105"/>
      <c r="C194" s="105" t="s">
        <v>2384</v>
      </c>
      <c r="D194" s="105"/>
      <c r="E194" s="137"/>
      <c r="F194" s="137"/>
      <c r="G194" s="137"/>
      <c r="H194" s="137"/>
      <c r="I194" s="137">
        <v>0</v>
      </c>
      <c r="J194" s="137">
        <v>0</v>
      </c>
      <c r="K194" s="137"/>
      <c r="L194" s="137">
        <v>0</v>
      </c>
      <c r="M194" s="137">
        <v>0</v>
      </c>
      <c r="N194" s="137"/>
      <c r="O194" s="137">
        <v>0</v>
      </c>
      <c r="P194" s="137">
        <v>0</v>
      </c>
      <c r="Q194" s="137"/>
      <c r="R194" s="137">
        <v>0</v>
      </c>
      <c r="S194" s="137"/>
      <c r="T194" s="137"/>
      <c r="U194" s="137">
        <v>0</v>
      </c>
      <c r="V194" s="137"/>
      <c r="W194" s="137">
        <v>0</v>
      </c>
      <c r="X194" s="137"/>
      <c r="Y194" s="137">
        <v>0</v>
      </c>
      <c r="Z194" s="137"/>
      <c r="AA194" s="137">
        <v>0</v>
      </c>
      <c r="AB194" s="137"/>
      <c r="AC194" s="137">
        <v>0</v>
      </c>
      <c r="AD194" s="137"/>
      <c r="AE194" s="137">
        <v>0</v>
      </c>
      <c r="AF194" s="137"/>
      <c r="AG194" s="137"/>
      <c r="AH194" s="137"/>
      <c r="AI194" s="137">
        <v>0</v>
      </c>
      <c r="AJ194" s="137"/>
      <c r="AK194" s="137">
        <v>0</v>
      </c>
      <c r="AL194" s="137"/>
      <c r="AM194" s="137">
        <v>0</v>
      </c>
      <c r="AN194" s="137"/>
      <c r="AO194" s="137">
        <v>0</v>
      </c>
      <c r="AP194" s="137"/>
      <c r="AQ194" s="137">
        <v>0</v>
      </c>
      <c r="AR194" s="137"/>
      <c r="AS194" s="137">
        <v>0</v>
      </c>
      <c r="AT194" s="137"/>
      <c r="AU194" s="137">
        <v>0</v>
      </c>
      <c r="AV194" s="137"/>
      <c r="AW194" s="137">
        <v>0</v>
      </c>
      <c r="AX194" s="137"/>
      <c r="AY194" s="137"/>
      <c r="AZ194" s="137"/>
      <c r="BA194" s="137">
        <v>0</v>
      </c>
      <c r="BB194" s="137">
        <v>0</v>
      </c>
      <c r="BC194" s="137"/>
      <c r="BD194" s="137"/>
      <c r="BE194" s="137">
        <v>0</v>
      </c>
      <c r="BF194" s="137"/>
      <c r="BG194" s="137">
        <v>0</v>
      </c>
      <c r="BH194" s="137">
        <v>0</v>
      </c>
      <c r="BI194" s="137"/>
      <c r="BJ194" s="137">
        <v>0</v>
      </c>
      <c r="BK194" s="137">
        <v>0</v>
      </c>
      <c r="BL194" s="137">
        <v>0</v>
      </c>
      <c r="BM194" s="137">
        <v>0</v>
      </c>
      <c r="BN194" s="137">
        <v>0</v>
      </c>
      <c r="BO194" s="137">
        <v>0</v>
      </c>
      <c r="BP194" s="148">
        <v>0</v>
      </c>
    </row>
    <row r="195" spans="1:68" ht="12" customHeight="1" x14ac:dyDescent="0.2">
      <c r="A195" s="133"/>
      <c r="B195" s="111"/>
      <c r="C195" s="111" t="s">
        <v>1666</v>
      </c>
      <c r="D195" s="111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50"/>
    </row>
    <row r="196" spans="1:68" ht="12" customHeight="1" x14ac:dyDescent="0.2">
      <c r="A196" s="136"/>
      <c r="B196" s="105"/>
      <c r="C196" s="105" t="s">
        <v>30</v>
      </c>
      <c r="D196" s="105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  <c r="AT196" s="137"/>
      <c r="AU196" s="13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137"/>
      <c r="BG196" s="137"/>
      <c r="BH196" s="137"/>
      <c r="BI196" s="137"/>
      <c r="BJ196" s="137"/>
      <c r="BK196" s="137"/>
      <c r="BL196" s="137"/>
      <c r="BM196" s="137"/>
      <c r="BN196" s="137"/>
      <c r="BO196" s="137"/>
      <c r="BP196" s="148"/>
    </row>
    <row r="197" spans="1:68" ht="12" customHeight="1" x14ac:dyDescent="0.2">
      <c r="A197" s="120" t="s">
        <v>267</v>
      </c>
      <c r="B197" s="121" t="s">
        <v>2385</v>
      </c>
      <c r="C197" s="121" t="s">
        <v>1667</v>
      </c>
      <c r="D197" s="121" t="s">
        <v>30</v>
      </c>
      <c r="E197" s="123">
        <v>200</v>
      </c>
      <c r="F197" s="123">
        <v>3.1643999999999999E-2</v>
      </c>
      <c r="G197" s="123">
        <v>3.1643999999999999E-2</v>
      </c>
      <c r="H197" s="123"/>
      <c r="I197" s="123">
        <v>0</v>
      </c>
      <c r="J197" s="123">
        <v>0</v>
      </c>
      <c r="K197" s="123"/>
      <c r="L197" s="123">
        <v>0</v>
      </c>
      <c r="M197" s="123">
        <v>0</v>
      </c>
      <c r="N197" s="123"/>
      <c r="O197" s="123">
        <v>0</v>
      </c>
      <c r="P197" s="123">
        <v>0</v>
      </c>
      <c r="Q197" s="123"/>
      <c r="R197" s="123">
        <v>0</v>
      </c>
      <c r="S197" s="123"/>
      <c r="T197" s="123"/>
      <c r="U197" s="123">
        <v>0</v>
      </c>
      <c r="V197" s="123"/>
      <c r="W197" s="123">
        <v>0</v>
      </c>
      <c r="X197" s="123"/>
      <c r="Y197" s="123">
        <v>0</v>
      </c>
      <c r="Z197" s="123"/>
      <c r="AA197" s="123">
        <v>0</v>
      </c>
      <c r="AB197" s="123"/>
      <c r="AC197" s="123">
        <v>0</v>
      </c>
      <c r="AD197" s="123"/>
      <c r="AE197" s="123">
        <v>0</v>
      </c>
      <c r="AF197" s="123"/>
      <c r="AG197" s="123"/>
      <c r="AH197" s="123"/>
      <c r="AI197" s="123">
        <v>0</v>
      </c>
      <c r="AJ197" s="123"/>
      <c r="AK197" s="123">
        <v>0</v>
      </c>
      <c r="AL197" s="123"/>
      <c r="AM197" s="123">
        <v>0</v>
      </c>
      <c r="AN197" s="123"/>
      <c r="AO197" s="123">
        <v>0</v>
      </c>
      <c r="AP197" s="123"/>
      <c r="AQ197" s="123">
        <v>0</v>
      </c>
      <c r="AR197" s="123"/>
      <c r="AS197" s="123">
        <v>0</v>
      </c>
      <c r="AT197" s="123"/>
      <c r="AU197" s="123">
        <v>0</v>
      </c>
      <c r="AV197" s="123"/>
      <c r="AW197" s="123">
        <v>0</v>
      </c>
      <c r="AX197" s="123"/>
      <c r="AY197" s="123"/>
      <c r="AZ197" s="123"/>
      <c r="BA197" s="123">
        <v>0</v>
      </c>
      <c r="BB197" s="123">
        <v>0</v>
      </c>
      <c r="BC197" s="123"/>
      <c r="BD197" s="123"/>
      <c r="BE197" s="123">
        <v>0</v>
      </c>
      <c r="BF197" s="123"/>
      <c r="BG197" s="123">
        <v>0</v>
      </c>
      <c r="BH197" s="123">
        <v>0</v>
      </c>
      <c r="BI197" s="123"/>
      <c r="BJ197" s="123">
        <v>0</v>
      </c>
      <c r="BK197" s="123">
        <v>0</v>
      </c>
      <c r="BL197" s="123">
        <v>0</v>
      </c>
      <c r="BM197" s="123">
        <v>0</v>
      </c>
      <c r="BN197" s="123">
        <v>0</v>
      </c>
      <c r="BO197" s="123">
        <v>0</v>
      </c>
      <c r="BP197" s="154">
        <v>0</v>
      </c>
    </row>
    <row r="198" spans="1:68" ht="12" customHeight="1" x14ac:dyDescent="0.2">
      <c r="A198" s="114" t="s">
        <v>1670</v>
      </c>
      <c r="B198" s="115" t="s">
        <v>2386</v>
      </c>
      <c r="C198" s="115" t="s">
        <v>1671</v>
      </c>
      <c r="D198" s="115" t="s">
        <v>30</v>
      </c>
      <c r="E198" s="117">
        <v>200</v>
      </c>
      <c r="F198" s="117">
        <v>2.9020000000000001E-2</v>
      </c>
      <c r="G198" s="117">
        <v>2.9020000000000001E-2</v>
      </c>
      <c r="H198" s="117"/>
      <c r="I198" s="117">
        <v>0</v>
      </c>
      <c r="J198" s="117">
        <v>0</v>
      </c>
      <c r="K198" s="117"/>
      <c r="L198" s="117">
        <v>0</v>
      </c>
      <c r="M198" s="117">
        <v>0</v>
      </c>
      <c r="N198" s="117"/>
      <c r="O198" s="117">
        <v>0</v>
      </c>
      <c r="P198" s="117">
        <v>0</v>
      </c>
      <c r="Q198" s="117"/>
      <c r="R198" s="117">
        <v>0</v>
      </c>
      <c r="S198" s="117"/>
      <c r="T198" s="117"/>
      <c r="U198" s="117">
        <v>0</v>
      </c>
      <c r="V198" s="117"/>
      <c r="W198" s="117">
        <v>0</v>
      </c>
      <c r="X198" s="117"/>
      <c r="Y198" s="117">
        <v>0</v>
      </c>
      <c r="Z198" s="117"/>
      <c r="AA198" s="117">
        <v>0</v>
      </c>
      <c r="AB198" s="117"/>
      <c r="AC198" s="117">
        <v>0</v>
      </c>
      <c r="AD198" s="117"/>
      <c r="AE198" s="117">
        <v>0</v>
      </c>
      <c r="AF198" s="117"/>
      <c r="AG198" s="117"/>
      <c r="AH198" s="117"/>
      <c r="AI198" s="117">
        <v>0</v>
      </c>
      <c r="AJ198" s="117"/>
      <c r="AK198" s="117">
        <v>0</v>
      </c>
      <c r="AL198" s="117"/>
      <c r="AM198" s="117">
        <v>0</v>
      </c>
      <c r="AN198" s="117"/>
      <c r="AO198" s="117">
        <v>0</v>
      </c>
      <c r="AP198" s="117"/>
      <c r="AQ198" s="117">
        <v>0</v>
      </c>
      <c r="AR198" s="117"/>
      <c r="AS198" s="117">
        <v>0</v>
      </c>
      <c r="AT198" s="117"/>
      <c r="AU198" s="117">
        <v>0</v>
      </c>
      <c r="AV198" s="117"/>
      <c r="AW198" s="117">
        <v>0</v>
      </c>
      <c r="AX198" s="117"/>
      <c r="AY198" s="117"/>
      <c r="AZ198" s="117"/>
      <c r="BA198" s="117">
        <v>0</v>
      </c>
      <c r="BB198" s="117">
        <v>0</v>
      </c>
      <c r="BC198" s="117"/>
      <c r="BD198" s="117"/>
      <c r="BE198" s="117">
        <v>0</v>
      </c>
      <c r="BF198" s="117"/>
      <c r="BG198" s="117">
        <v>0</v>
      </c>
      <c r="BH198" s="117">
        <v>0</v>
      </c>
      <c r="BI198" s="117"/>
      <c r="BJ198" s="117">
        <v>0</v>
      </c>
      <c r="BK198" s="117">
        <v>0</v>
      </c>
      <c r="BL198" s="117">
        <v>0</v>
      </c>
      <c r="BM198" s="117">
        <v>0</v>
      </c>
      <c r="BN198" s="117">
        <v>0</v>
      </c>
      <c r="BO198" s="117">
        <v>0</v>
      </c>
      <c r="BP198" s="146">
        <v>0</v>
      </c>
    </row>
    <row r="199" spans="1:68" ht="12" customHeight="1" x14ac:dyDescent="0.2">
      <c r="A199" s="133"/>
      <c r="B199" s="111"/>
      <c r="C199" s="111" t="s">
        <v>2387</v>
      </c>
      <c r="D199" s="111"/>
      <c r="E199" s="126"/>
      <c r="F199" s="126"/>
      <c r="G199" s="126"/>
      <c r="H199" s="126"/>
      <c r="I199" s="126">
        <v>0</v>
      </c>
      <c r="J199" s="126">
        <v>0</v>
      </c>
      <c r="K199" s="126"/>
      <c r="L199" s="126">
        <v>0</v>
      </c>
      <c r="M199" s="126">
        <v>0</v>
      </c>
      <c r="N199" s="126"/>
      <c r="O199" s="126">
        <v>0</v>
      </c>
      <c r="P199" s="126">
        <v>0</v>
      </c>
      <c r="Q199" s="126"/>
      <c r="R199" s="126">
        <v>0</v>
      </c>
      <c r="S199" s="126"/>
      <c r="T199" s="126"/>
      <c r="U199" s="126">
        <v>0</v>
      </c>
      <c r="V199" s="126"/>
      <c r="W199" s="126">
        <v>0</v>
      </c>
      <c r="X199" s="126"/>
      <c r="Y199" s="126">
        <v>0</v>
      </c>
      <c r="Z199" s="126"/>
      <c r="AA199" s="126">
        <v>0</v>
      </c>
      <c r="AB199" s="126"/>
      <c r="AC199" s="126">
        <v>0</v>
      </c>
      <c r="AD199" s="126"/>
      <c r="AE199" s="126">
        <v>0</v>
      </c>
      <c r="AF199" s="126"/>
      <c r="AG199" s="126"/>
      <c r="AH199" s="126"/>
      <c r="AI199" s="126">
        <v>0</v>
      </c>
      <c r="AJ199" s="126"/>
      <c r="AK199" s="126">
        <v>0</v>
      </c>
      <c r="AL199" s="126"/>
      <c r="AM199" s="126">
        <v>0</v>
      </c>
      <c r="AN199" s="126"/>
      <c r="AO199" s="126">
        <v>0</v>
      </c>
      <c r="AP199" s="126"/>
      <c r="AQ199" s="126">
        <v>0</v>
      </c>
      <c r="AR199" s="126"/>
      <c r="AS199" s="126">
        <v>0</v>
      </c>
      <c r="AT199" s="126"/>
      <c r="AU199" s="126">
        <v>0</v>
      </c>
      <c r="AV199" s="126"/>
      <c r="AW199" s="126">
        <v>0</v>
      </c>
      <c r="AX199" s="126"/>
      <c r="AY199" s="126"/>
      <c r="AZ199" s="126"/>
      <c r="BA199" s="126">
        <v>0</v>
      </c>
      <c r="BB199" s="126">
        <v>0</v>
      </c>
      <c r="BC199" s="126"/>
      <c r="BD199" s="126"/>
      <c r="BE199" s="126">
        <v>0</v>
      </c>
      <c r="BF199" s="126"/>
      <c r="BG199" s="126">
        <v>0</v>
      </c>
      <c r="BH199" s="126">
        <v>0</v>
      </c>
      <c r="BI199" s="126"/>
      <c r="BJ199" s="126">
        <v>0</v>
      </c>
      <c r="BK199" s="126">
        <v>0</v>
      </c>
      <c r="BL199" s="126">
        <v>0</v>
      </c>
      <c r="BM199" s="126">
        <v>0</v>
      </c>
      <c r="BN199" s="126">
        <v>0</v>
      </c>
      <c r="BO199" s="126">
        <v>0</v>
      </c>
      <c r="BP199" s="150">
        <v>0</v>
      </c>
    </row>
    <row r="200" spans="1:68" ht="12" customHeight="1" x14ac:dyDescent="0.2">
      <c r="A200" s="136"/>
      <c r="B200" s="105"/>
      <c r="C200" s="105" t="s">
        <v>2388</v>
      </c>
      <c r="D200" s="105"/>
      <c r="E200" s="137"/>
      <c r="F200" s="137"/>
      <c r="G200" s="137"/>
      <c r="H200" s="137"/>
      <c r="I200" s="137">
        <v>0</v>
      </c>
      <c r="J200" s="137">
        <v>0</v>
      </c>
      <c r="K200" s="137"/>
      <c r="L200" s="137">
        <v>0</v>
      </c>
      <c r="M200" s="137">
        <v>0</v>
      </c>
      <c r="N200" s="137"/>
      <c r="O200" s="137">
        <v>0</v>
      </c>
      <c r="P200" s="137">
        <v>0</v>
      </c>
      <c r="Q200" s="137"/>
      <c r="R200" s="137">
        <v>0</v>
      </c>
      <c r="S200" s="137"/>
      <c r="T200" s="137"/>
      <c r="U200" s="137">
        <v>0</v>
      </c>
      <c r="V200" s="137"/>
      <c r="W200" s="137">
        <v>0</v>
      </c>
      <c r="X200" s="137"/>
      <c r="Y200" s="137">
        <v>0</v>
      </c>
      <c r="Z200" s="137"/>
      <c r="AA200" s="137">
        <v>0</v>
      </c>
      <c r="AB200" s="137"/>
      <c r="AC200" s="137">
        <v>0</v>
      </c>
      <c r="AD200" s="137"/>
      <c r="AE200" s="137">
        <v>0</v>
      </c>
      <c r="AF200" s="137"/>
      <c r="AG200" s="137"/>
      <c r="AH200" s="137"/>
      <c r="AI200" s="137">
        <v>0</v>
      </c>
      <c r="AJ200" s="137"/>
      <c r="AK200" s="137">
        <v>0</v>
      </c>
      <c r="AL200" s="137"/>
      <c r="AM200" s="137">
        <v>0</v>
      </c>
      <c r="AN200" s="137"/>
      <c r="AO200" s="137">
        <v>0</v>
      </c>
      <c r="AP200" s="137"/>
      <c r="AQ200" s="137">
        <v>0</v>
      </c>
      <c r="AR200" s="137"/>
      <c r="AS200" s="137">
        <v>0</v>
      </c>
      <c r="AT200" s="137"/>
      <c r="AU200" s="137">
        <v>0</v>
      </c>
      <c r="AV200" s="137"/>
      <c r="AW200" s="137">
        <v>0</v>
      </c>
      <c r="AX200" s="137"/>
      <c r="AY200" s="137"/>
      <c r="AZ200" s="137"/>
      <c r="BA200" s="137">
        <v>0</v>
      </c>
      <c r="BB200" s="137">
        <v>0</v>
      </c>
      <c r="BC200" s="137"/>
      <c r="BD200" s="137"/>
      <c r="BE200" s="137">
        <v>0</v>
      </c>
      <c r="BF200" s="137"/>
      <c r="BG200" s="137">
        <v>0</v>
      </c>
      <c r="BH200" s="137">
        <v>0</v>
      </c>
      <c r="BI200" s="137"/>
      <c r="BJ200" s="137">
        <v>0</v>
      </c>
      <c r="BK200" s="137">
        <v>0</v>
      </c>
      <c r="BL200" s="137">
        <v>0</v>
      </c>
      <c r="BM200" s="137">
        <v>0</v>
      </c>
      <c r="BN200" s="137">
        <v>0</v>
      </c>
      <c r="BO200" s="137">
        <v>0</v>
      </c>
      <c r="BP200" s="148">
        <v>0</v>
      </c>
    </row>
    <row r="201" spans="1:68" ht="12" customHeight="1" x14ac:dyDescent="0.2">
      <c r="A201" s="133"/>
      <c r="B201" s="111"/>
      <c r="C201" s="111" t="s">
        <v>54</v>
      </c>
      <c r="D201" s="111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50"/>
    </row>
    <row r="202" spans="1:68" ht="12" customHeight="1" x14ac:dyDescent="0.2">
      <c r="A202" s="136"/>
      <c r="B202" s="105"/>
      <c r="C202" s="105" t="s">
        <v>30</v>
      </c>
      <c r="D202" s="105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48"/>
    </row>
    <row r="203" spans="1:68" ht="12" customHeight="1" x14ac:dyDescent="0.2">
      <c r="A203" s="120" t="s">
        <v>271</v>
      </c>
      <c r="B203" s="121"/>
      <c r="C203" s="121" t="s">
        <v>1676</v>
      </c>
      <c r="D203" s="121" t="s">
        <v>30</v>
      </c>
      <c r="E203" s="123">
        <v>230</v>
      </c>
      <c r="F203" s="123">
        <v>3.3798000000000002E-2</v>
      </c>
      <c r="G203" s="123">
        <v>3.3798000000000002E-2</v>
      </c>
      <c r="H203" s="123"/>
      <c r="I203" s="123">
        <v>0</v>
      </c>
      <c r="J203" s="123">
        <v>0</v>
      </c>
      <c r="K203" s="123"/>
      <c r="L203" s="123">
        <v>0</v>
      </c>
      <c r="M203" s="123">
        <v>0</v>
      </c>
      <c r="N203" s="123"/>
      <c r="O203" s="123">
        <v>0</v>
      </c>
      <c r="P203" s="123">
        <v>0</v>
      </c>
      <c r="Q203" s="123"/>
      <c r="R203" s="123">
        <v>0</v>
      </c>
      <c r="S203" s="123"/>
      <c r="T203" s="123"/>
      <c r="U203" s="123">
        <v>0</v>
      </c>
      <c r="V203" s="123"/>
      <c r="W203" s="123">
        <v>0</v>
      </c>
      <c r="X203" s="122">
        <v>23040</v>
      </c>
      <c r="Y203" s="123">
        <v>5.2990000000000004</v>
      </c>
      <c r="Z203" s="123"/>
      <c r="AA203" s="123">
        <v>0</v>
      </c>
      <c r="AB203" s="123"/>
      <c r="AC203" s="123">
        <v>0</v>
      </c>
      <c r="AD203" s="122">
        <v>23040</v>
      </c>
      <c r="AE203" s="123">
        <v>5.2990000000000004</v>
      </c>
      <c r="AF203" s="123">
        <v>778.70600000000002</v>
      </c>
      <c r="AG203" s="123">
        <v>778.70600000000002</v>
      </c>
      <c r="AH203" s="123"/>
      <c r="AI203" s="123">
        <v>0</v>
      </c>
      <c r="AJ203" s="122">
        <v>5760</v>
      </c>
      <c r="AK203" s="123">
        <v>1.325</v>
      </c>
      <c r="AL203" s="122">
        <v>17280</v>
      </c>
      <c r="AM203" s="123">
        <v>3.9740000000000002</v>
      </c>
      <c r="AN203" s="123"/>
      <c r="AO203" s="123">
        <v>0</v>
      </c>
      <c r="AP203" s="123"/>
      <c r="AQ203" s="123">
        <v>0</v>
      </c>
      <c r="AR203" s="123"/>
      <c r="AS203" s="123">
        <v>0</v>
      </c>
      <c r="AT203" s="123"/>
      <c r="AU203" s="123">
        <v>0</v>
      </c>
      <c r="AV203" s="165">
        <v>23040</v>
      </c>
      <c r="AW203" s="123">
        <v>5.2990000000000004</v>
      </c>
      <c r="AX203" s="123">
        <v>778.70600000000002</v>
      </c>
      <c r="AY203" s="123">
        <v>778.70600000000002</v>
      </c>
      <c r="AZ203" s="123"/>
      <c r="BA203" s="123">
        <v>0</v>
      </c>
      <c r="BB203" s="123">
        <v>0</v>
      </c>
      <c r="BC203" s="123"/>
      <c r="BD203" s="123"/>
      <c r="BE203" s="123">
        <v>0</v>
      </c>
      <c r="BF203" s="123"/>
      <c r="BG203" s="123">
        <v>0</v>
      </c>
      <c r="BH203" s="123">
        <v>0</v>
      </c>
      <c r="BI203" s="123"/>
      <c r="BJ203" s="123">
        <v>0</v>
      </c>
      <c r="BK203" s="123">
        <v>0</v>
      </c>
      <c r="BL203" s="123">
        <v>0</v>
      </c>
      <c r="BM203" s="123">
        <v>0</v>
      </c>
      <c r="BN203" s="123">
        <v>0</v>
      </c>
      <c r="BO203" s="122">
        <v>17280</v>
      </c>
      <c r="BP203" s="154">
        <v>3.9740000000000002</v>
      </c>
    </row>
    <row r="204" spans="1:68" ht="12" customHeight="1" x14ac:dyDescent="0.2">
      <c r="A204" s="114" t="s">
        <v>273</v>
      </c>
      <c r="B204" s="115"/>
      <c r="C204" s="115" t="s">
        <v>1674</v>
      </c>
      <c r="D204" s="115" t="s">
        <v>30</v>
      </c>
      <c r="E204" s="117">
        <v>230</v>
      </c>
      <c r="F204" s="117">
        <v>4.4039000000000002E-2</v>
      </c>
      <c r="G204" s="117">
        <v>4.4039000000000002E-2</v>
      </c>
      <c r="H204" s="116">
        <v>4416</v>
      </c>
      <c r="I204" s="117">
        <v>1.016</v>
      </c>
      <c r="J204" s="117">
        <v>194.476</v>
      </c>
      <c r="K204" s="117"/>
      <c r="L204" s="117">
        <v>0</v>
      </c>
      <c r="M204" s="117">
        <v>0</v>
      </c>
      <c r="N204" s="117"/>
      <c r="O204" s="117">
        <v>0</v>
      </c>
      <c r="P204" s="117">
        <v>0</v>
      </c>
      <c r="Q204" s="116">
        <v>4416</v>
      </c>
      <c r="R204" s="117">
        <v>1.016</v>
      </c>
      <c r="S204" s="117">
        <v>194.476</v>
      </c>
      <c r="T204" s="117"/>
      <c r="U204" s="117">
        <v>0</v>
      </c>
      <c r="V204" s="117"/>
      <c r="W204" s="117">
        <v>0</v>
      </c>
      <c r="X204" s="116">
        <v>55200</v>
      </c>
      <c r="Y204" s="117">
        <v>12.696</v>
      </c>
      <c r="Z204" s="117"/>
      <c r="AA204" s="117">
        <v>0</v>
      </c>
      <c r="AB204" s="117"/>
      <c r="AC204" s="117">
        <v>0</v>
      </c>
      <c r="AD204" s="116">
        <v>55200</v>
      </c>
      <c r="AE204" s="117">
        <v>12.696</v>
      </c>
      <c r="AF204" s="167">
        <v>2430.953</v>
      </c>
      <c r="AG204" s="167">
        <v>2430.953</v>
      </c>
      <c r="AH204" s="117"/>
      <c r="AI204" s="117">
        <v>0</v>
      </c>
      <c r="AJ204" s="116">
        <v>37536</v>
      </c>
      <c r="AK204" s="117">
        <v>8.6329999999999991</v>
      </c>
      <c r="AL204" s="116">
        <v>17112</v>
      </c>
      <c r="AM204" s="117">
        <v>3.9359999999999999</v>
      </c>
      <c r="AN204" s="117"/>
      <c r="AO204" s="117">
        <v>0</v>
      </c>
      <c r="AP204" s="117"/>
      <c r="AQ204" s="117">
        <v>0</v>
      </c>
      <c r="AR204" s="117"/>
      <c r="AS204" s="117">
        <v>0</v>
      </c>
      <c r="AT204" s="117"/>
      <c r="AU204" s="117">
        <v>0</v>
      </c>
      <c r="AV204" s="167">
        <v>54648</v>
      </c>
      <c r="AW204" s="117">
        <v>12.569000000000001</v>
      </c>
      <c r="AX204" s="167">
        <v>2406.643</v>
      </c>
      <c r="AY204" s="167">
        <v>2406.643</v>
      </c>
      <c r="AZ204" s="116">
        <v>4968</v>
      </c>
      <c r="BA204" s="117">
        <v>1.143</v>
      </c>
      <c r="BB204" s="117">
        <v>218.786</v>
      </c>
      <c r="BC204" s="117"/>
      <c r="BD204" s="117"/>
      <c r="BE204" s="117">
        <v>0</v>
      </c>
      <c r="BF204" s="117"/>
      <c r="BG204" s="117">
        <v>0</v>
      </c>
      <c r="BH204" s="117">
        <v>0</v>
      </c>
      <c r="BI204" s="116">
        <v>4968</v>
      </c>
      <c r="BJ204" s="117">
        <v>1.143</v>
      </c>
      <c r="BK204" s="117">
        <v>218.786</v>
      </c>
      <c r="BL204" s="117">
        <v>0</v>
      </c>
      <c r="BM204" s="117">
        <v>0</v>
      </c>
      <c r="BN204" s="117">
        <v>194.476</v>
      </c>
      <c r="BO204" s="116">
        <v>17664</v>
      </c>
      <c r="BP204" s="146">
        <v>4.0629999999999997</v>
      </c>
    </row>
    <row r="205" spans="1:68" ht="12" customHeight="1" x14ac:dyDescent="0.2">
      <c r="A205" s="120" t="s">
        <v>57</v>
      </c>
      <c r="B205" s="121"/>
      <c r="C205" s="121" t="s">
        <v>1677</v>
      </c>
      <c r="D205" s="121" t="s">
        <v>30</v>
      </c>
      <c r="E205" s="123">
        <v>230</v>
      </c>
      <c r="F205" s="123"/>
      <c r="G205" s="123"/>
      <c r="H205" s="123"/>
      <c r="I205" s="123">
        <v>0</v>
      </c>
      <c r="J205" s="123">
        <v>0</v>
      </c>
      <c r="K205" s="123"/>
      <c r="L205" s="123">
        <v>0</v>
      </c>
      <c r="M205" s="123">
        <v>0</v>
      </c>
      <c r="N205" s="123"/>
      <c r="O205" s="123">
        <v>0</v>
      </c>
      <c r="P205" s="123">
        <v>0</v>
      </c>
      <c r="Q205" s="123"/>
      <c r="R205" s="123">
        <v>0</v>
      </c>
      <c r="S205" s="123"/>
      <c r="T205" s="123"/>
      <c r="U205" s="123">
        <v>0</v>
      </c>
      <c r="V205" s="123"/>
      <c r="W205" s="123">
        <v>0</v>
      </c>
      <c r="X205" s="122">
        <v>13824</v>
      </c>
      <c r="Y205" s="123">
        <v>3.18</v>
      </c>
      <c r="Z205" s="123"/>
      <c r="AA205" s="123">
        <v>0</v>
      </c>
      <c r="AB205" s="123"/>
      <c r="AC205" s="123">
        <v>0</v>
      </c>
      <c r="AD205" s="122">
        <v>13824</v>
      </c>
      <c r="AE205" s="123">
        <v>3.18</v>
      </c>
      <c r="AF205" s="123"/>
      <c r="AG205" s="123"/>
      <c r="AH205" s="123"/>
      <c r="AI205" s="123">
        <v>0</v>
      </c>
      <c r="AJ205" s="122">
        <v>11520</v>
      </c>
      <c r="AK205" s="123">
        <v>2.65</v>
      </c>
      <c r="AL205" s="122">
        <v>2304</v>
      </c>
      <c r="AM205" s="123">
        <v>0.53</v>
      </c>
      <c r="AN205" s="123"/>
      <c r="AO205" s="123">
        <v>0</v>
      </c>
      <c r="AP205" s="123"/>
      <c r="AQ205" s="123">
        <v>0</v>
      </c>
      <c r="AR205" s="123"/>
      <c r="AS205" s="123">
        <v>0</v>
      </c>
      <c r="AT205" s="123"/>
      <c r="AU205" s="123">
        <v>0</v>
      </c>
      <c r="AV205" s="165">
        <v>13824</v>
      </c>
      <c r="AW205" s="123">
        <v>3.18</v>
      </c>
      <c r="AX205" s="123"/>
      <c r="AY205" s="123"/>
      <c r="AZ205" s="123"/>
      <c r="BA205" s="123">
        <v>0</v>
      </c>
      <c r="BB205" s="123">
        <v>0</v>
      </c>
      <c r="BC205" s="123"/>
      <c r="BD205" s="123"/>
      <c r="BE205" s="123">
        <v>0</v>
      </c>
      <c r="BF205" s="123"/>
      <c r="BG205" s="123">
        <v>0</v>
      </c>
      <c r="BH205" s="123">
        <v>0</v>
      </c>
      <c r="BI205" s="123"/>
      <c r="BJ205" s="123">
        <v>0</v>
      </c>
      <c r="BK205" s="123">
        <v>0</v>
      </c>
      <c r="BL205" s="123">
        <v>0</v>
      </c>
      <c r="BM205" s="123">
        <v>0</v>
      </c>
      <c r="BN205" s="123">
        <v>0</v>
      </c>
      <c r="BO205" s="122">
        <v>2304</v>
      </c>
      <c r="BP205" s="154">
        <v>0.53</v>
      </c>
    </row>
    <row r="206" spans="1:68" ht="12" customHeight="1" x14ac:dyDescent="0.2">
      <c r="A206" s="114" t="s">
        <v>277</v>
      </c>
      <c r="B206" s="115" t="s">
        <v>277</v>
      </c>
      <c r="C206" s="115" t="s">
        <v>278</v>
      </c>
      <c r="D206" s="115" t="s">
        <v>30</v>
      </c>
      <c r="E206" s="117">
        <v>230</v>
      </c>
      <c r="F206" s="117">
        <v>2.9918E-2</v>
      </c>
      <c r="G206" s="117">
        <v>2.9918E-2</v>
      </c>
      <c r="H206" s="116">
        <v>5184</v>
      </c>
      <c r="I206" s="117">
        <v>1.1919999999999999</v>
      </c>
      <c r="J206" s="117">
        <v>155.095</v>
      </c>
      <c r="K206" s="117"/>
      <c r="L206" s="117">
        <v>0</v>
      </c>
      <c r="M206" s="117">
        <v>0</v>
      </c>
      <c r="N206" s="117"/>
      <c r="O206" s="117">
        <v>0</v>
      </c>
      <c r="P206" s="117">
        <v>0</v>
      </c>
      <c r="Q206" s="116">
        <v>5184</v>
      </c>
      <c r="R206" s="117">
        <v>1.1919999999999999</v>
      </c>
      <c r="S206" s="117">
        <v>155.095</v>
      </c>
      <c r="T206" s="117"/>
      <c r="U206" s="117">
        <v>0</v>
      </c>
      <c r="V206" s="117"/>
      <c r="W206" s="117">
        <v>0</v>
      </c>
      <c r="X206" s="117"/>
      <c r="Y206" s="117">
        <v>0</v>
      </c>
      <c r="Z206" s="117"/>
      <c r="AA206" s="117">
        <v>0</v>
      </c>
      <c r="AB206" s="117"/>
      <c r="AC206" s="117">
        <v>0</v>
      </c>
      <c r="AD206" s="117"/>
      <c r="AE206" s="117">
        <v>0</v>
      </c>
      <c r="AF206" s="117"/>
      <c r="AG206" s="117"/>
      <c r="AH206" s="117"/>
      <c r="AI206" s="117">
        <v>0</v>
      </c>
      <c r="AJ206" s="117"/>
      <c r="AK206" s="117">
        <v>0</v>
      </c>
      <c r="AL206" s="117"/>
      <c r="AM206" s="117">
        <v>0</v>
      </c>
      <c r="AN206" s="117"/>
      <c r="AO206" s="117">
        <v>0</v>
      </c>
      <c r="AP206" s="117"/>
      <c r="AQ206" s="117">
        <v>0</v>
      </c>
      <c r="AR206" s="117"/>
      <c r="AS206" s="117">
        <v>0</v>
      </c>
      <c r="AT206" s="117"/>
      <c r="AU206" s="117">
        <v>0</v>
      </c>
      <c r="AV206" s="117"/>
      <c r="AW206" s="117">
        <v>0</v>
      </c>
      <c r="AX206" s="117"/>
      <c r="AY206" s="117"/>
      <c r="AZ206" s="116">
        <v>5184</v>
      </c>
      <c r="BA206" s="117">
        <v>1.1919999999999999</v>
      </c>
      <c r="BB206" s="117">
        <v>155.095</v>
      </c>
      <c r="BC206" s="117"/>
      <c r="BD206" s="117"/>
      <c r="BE206" s="117">
        <v>0</v>
      </c>
      <c r="BF206" s="117"/>
      <c r="BG206" s="117">
        <v>0</v>
      </c>
      <c r="BH206" s="117">
        <v>0</v>
      </c>
      <c r="BI206" s="116">
        <v>5184</v>
      </c>
      <c r="BJ206" s="117">
        <v>1.1919999999999999</v>
      </c>
      <c r="BK206" s="117">
        <v>155.095</v>
      </c>
      <c r="BL206" s="117">
        <v>0</v>
      </c>
      <c r="BM206" s="117">
        <v>0</v>
      </c>
      <c r="BN206" s="117">
        <v>155.095</v>
      </c>
      <c r="BO206" s="117">
        <v>0</v>
      </c>
      <c r="BP206" s="146">
        <v>0</v>
      </c>
    </row>
    <row r="207" spans="1:68" ht="12" customHeight="1" x14ac:dyDescent="0.2">
      <c r="A207" s="120" t="s">
        <v>279</v>
      </c>
      <c r="B207" s="121"/>
      <c r="C207" s="121" t="s">
        <v>280</v>
      </c>
      <c r="D207" s="121" t="s">
        <v>30</v>
      </c>
      <c r="E207" s="123">
        <v>230</v>
      </c>
      <c r="F207" s="123">
        <v>3.4446999999999998E-2</v>
      </c>
      <c r="G207" s="123">
        <v>3.4446999999999998E-2</v>
      </c>
      <c r="H207" s="123"/>
      <c r="I207" s="123">
        <v>0</v>
      </c>
      <c r="J207" s="123">
        <v>0</v>
      </c>
      <c r="K207" s="123"/>
      <c r="L207" s="123">
        <v>0</v>
      </c>
      <c r="M207" s="123">
        <v>0</v>
      </c>
      <c r="N207" s="123"/>
      <c r="O207" s="123">
        <v>0</v>
      </c>
      <c r="P207" s="123">
        <v>0</v>
      </c>
      <c r="Q207" s="123"/>
      <c r="R207" s="123">
        <v>0</v>
      </c>
      <c r="S207" s="123"/>
      <c r="T207" s="123"/>
      <c r="U207" s="123">
        <v>0</v>
      </c>
      <c r="V207" s="123"/>
      <c r="W207" s="123">
        <v>0</v>
      </c>
      <c r="X207" s="122">
        <v>36288</v>
      </c>
      <c r="Y207" s="123">
        <v>8.3460000000000001</v>
      </c>
      <c r="Z207" s="123"/>
      <c r="AA207" s="123">
        <v>0</v>
      </c>
      <c r="AB207" s="123"/>
      <c r="AC207" s="123">
        <v>0</v>
      </c>
      <c r="AD207" s="122">
        <v>36288</v>
      </c>
      <c r="AE207" s="123">
        <v>8.3460000000000001</v>
      </c>
      <c r="AF207" s="165">
        <v>1250.0129999999999</v>
      </c>
      <c r="AG207" s="165">
        <v>1250.0129999999999</v>
      </c>
      <c r="AH207" s="123"/>
      <c r="AI207" s="123">
        <v>0</v>
      </c>
      <c r="AJ207" s="122">
        <v>25920</v>
      </c>
      <c r="AK207" s="123">
        <v>5.9619999999999997</v>
      </c>
      <c r="AL207" s="122">
        <v>10368</v>
      </c>
      <c r="AM207" s="123">
        <v>2.3849999999999998</v>
      </c>
      <c r="AN207" s="123"/>
      <c r="AO207" s="123">
        <v>0</v>
      </c>
      <c r="AP207" s="123"/>
      <c r="AQ207" s="123">
        <v>0</v>
      </c>
      <c r="AR207" s="123"/>
      <c r="AS207" s="123">
        <v>0</v>
      </c>
      <c r="AT207" s="123"/>
      <c r="AU207" s="123">
        <v>0</v>
      </c>
      <c r="AV207" s="165">
        <v>36288</v>
      </c>
      <c r="AW207" s="123">
        <v>8.3460000000000001</v>
      </c>
      <c r="AX207" s="165">
        <v>1250.0129999999999</v>
      </c>
      <c r="AY207" s="165">
        <v>1250.0129999999999</v>
      </c>
      <c r="AZ207" s="123"/>
      <c r="BA207" s="123">
        <v>0</v>
      </c>
      <c r="BB207" s="123">
        <v>0</v>
      </c>
      <c r="BC207" s="123"/>
      <c r="BD207" s="123"/>
      <c r="BE207" s="123">
        <v>0</v>
      </c>
      <c r="BF207" s="123"/>
      <c r="BG207" s="123">
        <v>0</v>
      </c>
      <c r="BH207" s="123">
        <v>0</v>
      </c>
      <c r="BI207" s="123"/>
      <c r="BJ207" s="123">
        <v>0</v>
      </c>
      <c r="BK207" s="123">
        <v>0</v>
      </c>
      <c r="BL207" s="123">
        <v>0</v>
      </c>
      <c r="BM207" s="123">
        <v>0</v>
      </c>
      <c r="BN207" s="123">
        <v>0</v>
      </c>
      <c r="BO207" s="122">
        <v>10368</v>
      </c>
      <c r="BP207" s="154">
        <v>2.3849999999999998</v>
      </c>
    </row>
    <row r="208" spans="1:68" ht="12" customHeight="1" x14ac:dyDescent="0.2">
      <c r="A208" s="114" t="s">
        <v>281</v>
      </c>
      <c r="B208" s="115"/>
      <c r="C208" s="115" t="s">
        <v>282</v>
      </c>
      <c r="D208" s="115" t="s">
        <v>30</v>
      </c>
      <c r="E208" s="117">
        <v>380</v>
      </c>
      <c r="F208" s="117">
        <v>5.1646999999999998E-2</v>
      </c>
      <c r="G208" s="117">
        <v>5.1646999999999998E-2</v>
      </c>
      <c r="H208" s="116">
        <v>1805</v>
      </c>
      <c r="I208" s="117">
        <v>0.68600000000000005</v>
      </c>
      <c r="J208" s="117">
        <v>93.222999999999999</v>
      </c>
      <c r="K208" s="117"/>
      <c r="L208" s="117">
        <v>0</v>
      </c>
      <c r="M208" s="117">
        <v>0</v>
      </c>
      <c r="N208" s="117"/>
      <c r="O208" s="117">
        <v>0</v>
      </c>
      <c r="P208" s="117">
        <v>0</v>
      </c>
      <c r="Q208" s="116">
        <v>1805</v>
      </c>
      <c r="R208" s="117">
        <v>0.68600000000000005</v>
      </c>
      <c r="S208" s="117">
        <v>93.222999999999999</v>
      </c>
      <c r="T208" s="117"/>
      <c r="U208" s="117">
        <v>0</v>
      </c>
      <c r="V208" s="117"/>
      <c r="W208" s="117">
        <v>0</v>
      </c>
      <c r="X208" s="117"/>
      <c r="Y208" s="117">
        <v>0</v>
      </c>
      <c r="Z208" s="117"/>
      <c r="AA208" s="117">
        <v>0</v>
      </c>
      <c r="AB208" s="117"/>
      <c r="AC208" s="117">
        <v>0</v>
      </c>
      <c r="AD208" s="117"/>
      <c r="AE208" s="117">
        <v>0</v>
      </c>
      <c r="AF208" s="117"/>
      <c r="AG208" s="117"/>
      <c r="AH208" s="117"/>
      <c r="AI208" s="117">
        <v>0</v>
      </c>
      <c r="AJ208" s="117"/>
      <c r="AK208" s="117">
        <v>0</v>
      </c>
      <c r="AL208" s="117"/>
      <c r="AM208" s="117">
        <v>0</v>
      </c>
      <c r="AN208" s="117"/>
      <c r="AO208" s="117">
        <v>0</v>
      </c>
      <c r="AP208" s="117"/>
      <c r="AQ208" s="117">
        <v>0</v>
      </c>
      <c r="AR208" s="117"/>
      <c r="AS208" s="117">
        <v>0</v>
      </c>
      <c r="AT208" s="117"/>
      <c r="AU208" s="117">
        <v>0</v>
      </c>
      <c r="AV208" s="117"/>
      <c r="AW208" s="117">
        <v>0</v>
      </c>
      <c r="AX208" s="117"/>
      <c r="AY208" s="117"/>
      <c r="AZ208" s="116">
        <v>1805</v>
      </c>
      <c r="BA208" s="117">
        <v>0.68600000000000005</v>
      </c>
      <c r="BB208" s="117">
        <v>93.222999999999999</v>
      </c>
      <c r="BC208" s="117"/>
      <c r="BD208" s="117"/>
      <c r="BE208" s="117">
        <v>0</v>
      </c>
      <c r="BF208" s="117"/>
      <c r="BG208" s="117">
        <v>0</v>
      </c>
      <c r="BH208" s="117">
        <v>0</v>
      </c>
      <c r="BI208" s="116">
        <v>1805</v>
      </c>
      <c r="BJ208" s="117">
        <v>0.68600000000000005</v>
      </c>
      <c r="BK208" s="117">
        <v>93.222999999999999</v>
      </c>
      <c r="BL208" s="117">
        <v>0</v>
      </c>
      <c r="BM208" s="117">
        <v>0</v>
      </c>
      <c r="BN208" s="117">
        <v>93.222999999999999</v>
      </c>
      <c r="BO208" s="117">
        <v>0</v>
      </c>
      <c r="BP208" s="146">
        <v>0</v>
      </c>
    </row>
    <row r="209" spans="1:68" ht="12" customHeight="1" x14ac:dyDescent="0.2">
      <c r="A209" s="120" t="s">
        <v>283</v>
      </c>
      <c r="B209" s="121"/>
      <c r="C209" s="121" t="s">
        <v>284</v>
      </c>
      <c r="D209" s="121" t="s">
        <v>30</v>
      </c>
      <c r="E209" s="123">
        <v>380</v>
      </c>
      <c r="F209" s="123">
        <v>6.1892000000000003E-2</v>
      </c>
      <c r="G209" s="123">
        <v>6.1892000000000003E-2</v>
      </c>
      <c r="H209" s="122">
        <v>24548</v>
      </c>
      <c r="I209" s="123">
        <v>9.3279999999999994</v>
      </c>
      <c r="J209" s="165">
        <v>1519.325</v>
      </c>
      <c r="K209" s="123"/>
      <c r="L209" s="123">
        <v>0</v>
      </c>
      <c r="M209" s="123">
        <v>0</v>
      </c>
      <c r="N209" s="123"/>
      <c r="O209" s="123">
        <v>0</v>
      </c>
      <c r="P209" s="123">
        <v>0</v>
      </c>
      <c r="Q209" s="122">
        <v>24548</v>
      </c>
      <c r="R209" s="123">
        <v>9.3279999999999994</v>
      </c>
      <c r="S209" s="165">
        <v>1519.325</v>
      </c>
      <c r="T209" s="123"/>
      <c r="U209" s="123">
        <v>0</v>
      </c>
      <c r="V209" s="123"/>
      <c r="W209" s="123">
        <v>0</v>
      </c>
      <c r="X209" s="123"/>
      <c r="Y209" s="123">
        <v>0</v>
      </c>
      <c r="Z209" s="123"/>
      <c r="AA209" s="123">
        <v>0</v>
      </c>
      <c r="AB209" s="123"/>
      <c r="AC209" s="123">
        <v>0</v>
      </c>
      <c r="AD209" s="123"/>
      <c r="AE209" s="123">
        <v>0</v>
      </c>
      <c r="AF209" s="123"/>
      <c r="AG209" s="123"/>
      <c r="AH209" s="123"/>
      <c r="AI209" s="123">
        <v>0</v>
      </c>
      <c r="AJ209" s="123"/>
      <c r="AK209" s="123">
        <v>0</v>
      </c>
      <c r="AL209" s="123"/>
      <c r="AM209" s="123">
        <v>0</v>
      </c>
      <c r="AN209" s="123"/>
      <c r="AO209" s="123">
        <v>0</v>
      </c>
      <c r="AP209" s="123"/>
      <c r="AQ209" s="123">
        <v>0</v>
      </c>
      <c r="AR209" s="123"/>
      <c r="AS209" s="123">
        <v>0</v>
      </c>
      <c r="AT209" s="123"/>
      <c r="AU209" s="123">
        <v>0</v>
      </c>
      <c r="AV209" s="123"/>
      <c r="AW209" s="123">
        <v>0</v>
      </c>
      <c r="AX209" s="123"/>
      <c r="AY209" s="123"/>
      <c r="AZ209" s="122">
        <v>24548</v>
      </c>
      <c r="BA209" s="123">
        <v>9.3279999999999994</v>
      </c>
      <c r="BB209" s="165">
        <v>1519.325</v>
      </c>
      <c r="BC209" s="123"/>
      <c r="BD209" s="123"/>
      <c r="BE209" s="123">
        <v>0</v>
      </c>
      <c r="BF209" s="123"/>
      <c r="BG209" s="123">
        <v>0</v>
      </c>
      <c r="BH209" s="123">
        <v>0</v>
      </c>
      <c r="BI209" s="122">
        <v>24548</v>
      </c>
      <c r="BJ209" s="123">
        <v>9.3279999999999994</v>
      </c>
      <c r="BK209" s="165">
        <v>1519.325</v>
      </c>
      <c r="BL209" s="123">
        <v>0</v>
      </c>
      <c r="BM209" s="123">
        <v>0</v>
      </c>
      <c r="BN209" s="165">
        <v>1519.325</v>
      </c>
      <c r="BO209" s="123">
        <v>0</v>
      </c>
      <c r="BP209" s="154">
        <v>0</v>
      </c>
    </row>
    <row r="210" spans="1:68" ht="12" customHeight="1" x14ac:dyDescent="0.2">
      <c r="A210" s="114" t="s">
        <v>285</v>
      </c>
      <c r="B210" s="115" t="s">
        <v>285</v>
      </c>
      <c r="C210" s="115" t="s">
        <v>286</v>
      </c>
      <c r="D210" s="115" t="s">
        <v>30</v>
      </c>
      <c r="E210" s="117">
        <v>380</v>
      </c>
      <c r="F210" s="117">
        <v>4.6780000000000002E-2</v>
      </c>
      <c r="G210" s="117">
        <v>4.6780000000000002E-2</v>
      </c>
      <c r="H210" s="116">
        <v>12996</v>
      </c>
      <c r="I210" s="117">
        <v>4.9379999999999997</v>
      </c>
      <c r="J210" s="117">
        <v>607.95299999999997</v>
      </c>
      <c r="K210" s="117"/>
      <c r="L210" s="117">
        <v>0</v>
      </c>
      <c r="M210" s="117">
        <v>0</v>
      </c>
      <c r="N210" s="117"/>
      <c r="O210" s="117">
        <v>0</v>
      </c>
      <c r="P210" s="117">
        <v>0</v>
      </c>
      <c r="Q210" s="116">
        <v>12996</v>
      </c>
      <c r="R210" s="117">
        <v>4.9379999999999997</v>
      </c>
      <c r="S210" s="117">
        <v>607.95299999999997</v>
      </c>
      <c r="T210" s="117"/>
      <c r="U210" s="117">
        <v>0</v>
      </c>
      <c r="V210" s="117"/>
      <c r="W210" s="117">
        <v>0</v>
      </c>
      <c r="X210" s="117"/>
      <c r="Y210" s="117">
        <v>0</v>
      </c>
      <c r="Z210" s="117"/>
      <c r="AA210" s="117">
        <v>0</v>
      </c>
      <c r="AB210" s="117"/>
      <c r="AC210" s="117">
        <v>0</v>
      </c>
      <c r="AD210" s="117"/>
      <c r="AE210" s="117">
        <v>0</v>
      </c>
      <c r="AF210" s="117"/>
      <c r="AG210" s="117"/>
      <c r="AH210" s="117"/>
      <c r="AI210" s="117">
        <v>0</v>
      </c>
      <c r="AJ210" s="117"/>
      <c r="AK210" s="117">
        <v>0</v>
      </c>
      <c r="AL210" s="117"/>
      <c r="AM210" s="117">
        <v>0</v>
      </c>
      <c r="AN210" s="117"/>
      <c r="AO210" s="117">
        <v>0</v>
      </c>
      <c r="AP210" s="117"/>
      <c r="AQ210" s="117">
        <v>0</v>
      </c>
      <c r="AR210" s="117"/>
      <c r="AS210" s="117">
        <v>0</v>
      </c>
      <c r="AT210" s="117"/>
      <c r="AU210" s="117">
        <v>0</v>
      </c>
      <c r="AV210" s="117"/>
      <c r="AW210" s="117">
        <v>0</v>
      </c>
      <c r="AX210" s="117"/>
      <c r="AY210" s="117"/>
      <c r="AZ210" s="116">
        <v>12996</v>
      </c>
      <c r="BA210" s="117">
        <v>4.9379999999999997</v>
      </c>
      <c r="BB210" s="117">
        <v>607.95299999999997</v>
      </c>
      <c r="BC210" s="117"/>
      <c r="BD210" s="117"/>
      <c r="BE210" s="117">
        <v>0</v>
      </c>
      <c r="BF210" s="117"/>
      <c r="BG210" s="117">
        <v>0</v>
      </c>
      <c r="BH210" s="117">
        <v>0</v>
      </c>
      <c r="BI210" s="116">
        <v>12996</v>
      </c>
      <c r="BJ210" s="117">
        <v>4.9379999999999997</v>
      </c>
      <c r="BK210" s="117">
        <v>607.95299999999997</v>
      </c>
      <c r="BL210" s="117">
        <v>0</v>
      </c>
      <c r="BM210" s="117">
        <v>0</v>
      </c>
      <c r="BN210" s="117">
        <v>607.95299999999997</v>
      </c>
      <c r="BO210" s="117">
        <v>0</v>
      </c>
      <c r="BP210" s="146">
        <v>0</v>
      </c>
    </row>
    <row r="211" spans="1:68" ht="12" customHeight="1" x14ac:dyDescent="0.2">
      <c r="A211" s="120" t="s">
        <v>287</v>
      </c>
      <c r="B211" s="121"/>
      <c r="C211" s="121" t="s">
        <v>288</v>
      </c>
      <c r="D211" s="121" t="s">
        <v>30</v>
      </c>
      <c r="E211" s="123">
        <v>380</v>
      </c>
      <c r="F211" s="123">
        <v>4.8147000000000002E-2</v>
      </c>
      <c r="G211" s="123">
        <v>4.8147000000000002E-2</v>
      </c>
      <c r="H211" s="122">
        <v>25992</v>
      </c>
      <c r="I211" s="123">
        <v>9.8770000000000007</v>
      </c>
      <c r="J211" s="165">
        <v>1251.4369999999999</v>
      </c>
      <c r="K211" s="123"/>
      <c r="L211" s="123">
        <v>0</v>
      </c>
      <c r="M211" s="123">
        <v>0</v>
      </c>
      <c r="N211" s="123"/>
      <c r="O211" s="123">
        <v>0</v>
      </c>
      <c r="P211" s="123">
        <v>0</v>
      </c>
      <c r="Q211" s="122">
        <v>25992</v>
      </c>
      <c r="R211" s="123">
        <v>9.8770000000000007</v>
      </c>
      <c r="S211" s="165">
        <v>1251.4369999999999</v>
      </c>
      <c r="T211" s="123"/>
      <c r="U211" s="123">
        <v>0</v>
      </c>
      <c r="V211" s="123"/>
      <c r="W211" s="123">
        <v>0</v>
      </c>
      <c r="X211" s="123"/>
      <c r="Y211" s="123">
        <v>0</v>
      </c>
      <c r="Z211" s="123"/>
      <c r="AA211" s="123">
        <v>0</v>
      </c>
      <c r="AB211" s="123"/>
      <c r="AC211" s="123">
        <v>0</v>
      </c>
      <c r="AD211" s="123"/>
      <c r="AE211" s="123">
        <v>0</v>
      </c>
      <c r="AF211" s="123"/>
      <c r="AG211" s="123"/>
      <c r="AH211" s="123"/>
      <c r="AI211" s="123">
        <v>0</v>
      </c>
      <c r="AJ211" s="123"/>
      <c r="AK211" s="123">
        <v>0</v>
      </c>
      <c r="AL211" s="123"/>
      <c r="AM211" s="123">
        <v>0</v>
      </c>
      <c r="AN211" s="123"/>
      <c r="AO211" s="123">
        <v>0</v>
      </c>
      <c r="AP211" s="123"/>
      <c r="AQ211" s="123">
        <v>0</v>
      </c>
      <c r="AR211" s="123"/>
      <c r="AS211" s="123">
        <v>0</v>
      </c>
      <c r="AT211" s="123"/>
      <c r="AU211" s="123">
        <v>0</v>
      </c>
      <c r="AV211" s="123"/>
      <c r="AW211" s="123">
        <v>0</v>
      </c>
      <c r="AX211" s="123"/>
      <c r="AY211" s="123"/>
      <c r="AZ211" s="122">
        <v>25992</v>
      </c>
      <c r="BA211" s="123">
        <v>9.8770000000000007</v>
      </c>
      <c r="BB211" s="165">
        <v>1251.4369999999999</v>
      </c>
      <c r="BC211" s="123"/>
      <c r="BD211" s="123"/>
      <c r="BE211" s="123">
        <v>0</v>
      </c>
      <c r="BF211" s="123"/>
      <c r="BG211" s="123">
        <v>0</v>
      </c>
      <c r="BH211" s="123">
        <v>0</v>
      </c>
      <c r="BI211" s="122">
        <v>25992</v>
      </c>
      <c r="BJ211" s="123">
        <v>9.8770000000000007</v>
      </c>
      <c r="BK211" s="165">
        <v>1251.4369999999999</v>
      </c>
      <c r="BL211" s="123">
        <v>0</v>
      </c>
      <c r="BM211" s="123">
        <v>0</v>
      </c>
      <c r="BN211" s="165">
        <v>1251.4369999999999</v>
      </c>
      <c r="BO211" s="123">
        <v>0</v>
      </c>
      <c r="BP211" s="154">
        <v>0</v>
      </c>
    </row>
    <row r="212" spans="1:68" ht="12" customHeight="1" x14ac:dyDescent="0.2">
      <c r="A212" s="136"/>
      <c r="B212" s="105"/>
      <c r="C212" s="105" t="s">
        <v>2389</v>
      </c>
      <c r="D212" s="105"/>
      <c r="E212" s="137"/>
      <c r="F212" s="137"/>
      <c r="G212" s="137"/>
      <c r="H212" s="147">
        <v>74941</v>
      </c>
      <c r="I212" s="137">
        <v>27.036999999999999</v>
      </c>
      <c r="J212" s="168">
        <v>3821.509</v>
      </c>
      <c r="K212" s="137"/>
      <c r="L212" s="137">
        <v>0</v>
      </c>
      <c r="M212" s="137">
        <v>0</v>
      </c>
      <c r="N212" s="137"/>
      <c r="O212" s="137">
        <v>0</v>
      </c>
      <c r="P212" s="137">
        <v>0</v>
      </c>
      <c r="Q212" s="147">
        <v>74941</v>
      </c>
      <c r="R212" s="137">
        <v>27.036999999999999</v>
      </c>
      <c r="S212" s="168">
        <v>3821.5079999999998</v>
      </c>
      <c r="T212" s="137"/>
      <c r="U212" s="137">
        <v>0</v>
      </c>
      <c r="V212" s="137"/>
      <c r="W212" s="137">
        <v>0</v>
      </c>
      <c r="X212" s="147">
        <v>128352</v>
      </c>
      <c r="Y212" s="137">
        <v>29.521000000000001</v>
      </c>
      <c r="Z212" s="137"/>
      <c r="AA212" s="137">
        <v>0</v>
      </c>
      <c r="AB212" s="137"/>
      <c r="AC212" s="137">
        <v>0</v>
      </c>
      <c r="AD212" s="147">
        <v>128352</v>
      </c>
      <c r="AE212" s="137">
        <v>29.521000000000001</v>
      </c>
      <c r="AF212" s="168">
        <v>4459.6710000000003</v>
      </c>
      <c r="AG212" s="168">
        <v>4459.6710000000003</v>
      </c>
      <c r="AH212" s="137"/>
      <c r="AI212" s="137">
        <v>0</v>
      </c>
      <c r="AJ212" s="147">
        <v>80736</v>
      </c>
      <c r="AK212" s="137">
        <v>18.57</v>
      </c>
      <c r="AL212" s="147">
        <v>47064</v>
      </c>
      <c r="AM212" s="137">
        <v>10.824999999999999</v>
      </c>
      <c r="AN212" s="137"/>
      <c r="AO212" s="137">
        <v>0</v>
      </c>
      <c r="AP212" s="137"/>
      <c r="AQ212" s="137">
        <v>0</v>
      </c>
      <c r="AR212" s="137"/>
      <c r="AS212" s="137">
        <v>0</v>
      </c>
      <c r="AT212" s="137"/>
      <c r="AU212" s="137">
        <v>0</v>
      </c>
      <c r="AV212" s="168">
        <v>127800</v>
      </c>
      <c r="AW212" s="137">
        <v>29.393999999999998</v>
      </c>
      <c r="AX212" s="168">
        <v>4435.3609999999999</v>
      </c>
      <c r="AY212" s="168">
        <v>4435.3609999999999</v>
      </c>
      <c r="AZ212" s="147">
        <v>75493</v>
      </c>
      <c r="BA212" s="137">
        <v>27.164000000000001</v>
      </c>
      <c r="BB212" s="168">
        <v>3845.819</v>
      </c>
      <c r="BC212" s="137"/>
      <c r="BD212" s="137"/>
      <c r="BE212" s="137">
        <v>0</v>
      </c>
      <c r="BF212" s="137"/>
      <c r="BG212" s="137">
        <v>0</v>
      </c>
      <c r="BH212" s="137">
        <v>0</v>
      </c>
      <c r="BI212" s="147">
        <v>75493</v>
      </c>
      <c r="BJ212" s="137">
        <v>27.164000000000001</v>
      </c>
      <c r="BK212" s="168">
        <v>3845.819</v>
      </c>
      <c r="BL212" s="137">
        <v>0</v>
      </c>
      <c r="BM212" s="137">
        <v>0</v>
      </c>
      <c r="BN212" s="168">
        <v>3821.509</v>
      </c>
      <c r="BO212" s="147">
        <v>47616</v>
      </c>
      <c r="BP212" s="148">
        <v>10.952</v>
      </c>
    </row>
    <row r="213" spans="1:68" ht="12" customHeight="1" x14ac:dyDescent="0.2">
      <c r="A213" s="133"/>
      <c r="B213" s="111"/>
      <c r="C213" s="111" t="s">
        <v>2390</v>
      </c>
      <c r="D213" s="111"/>
      <c r="E213" s="126"/>
      <c r="F213" s="126"/>
      <c r="G213" s="126"/>
      <c r="H213" s="149">
        <v>74941</v>
      </c>
      <c r="I213" s="126">
        <v>27.036999999999999</v>
      </c>
      <c r="J213" s="166">
        <v>3821.509</v>
      </c>
      <c r="K213" s="126"/>
      <c r="L213" s="126">
        <v>0</v>
      </c>
      <c r="M213" s="126">
        <v>0</v>
      </c>
      <c r="N213" s="126"/>
      <c r="O213" s="126">
        <v>0</v>
      </c>
      <c r="P213" s="126">
        <v>0</v>
      </c>
      <c r="Q213" s="149">
        <v>74941</v>
      </c>
      <c r="R213" s="126">
        <v>27.036999999999999</v>
      </c>
      <c r="S213" s="166">
        <v>3821.5079999999998</v>
      </c>
      <c r="T213" s="126"/>
      <c r="U213" s="126">
        <v>0</v>
      </c>
      <c r="V213" s="126"/>
      <c r="W213" s="126">
        <v>0</v>
      </c>
      <c r="X213" s="149">
        <v>128352</v>
      </c>
      <c r="Y213" s="126">
        <v>29.521000000000001</v>
      </c>
      <c r="Z213" s="126"/>
      <c r="AA213" s="126">
        <v>0</v>
      </c>
      <c r="AB213" s="126"/>
      <c r="AC213" s="126">
        <v>0</v>
      </c>
      <c r="AD213" s="149">
        <v>128352</v>
      </c>
      <c r="AE213" s="126">
        <v>29.521000000000001</v>
      </c>
      <c r="AF213" s="166">
        <v>4459.6710000000003</v>
      </c>
      <c r="AG213" s="166">
        <v>4459.6710000000003</v>
      </c>
      <c r="AH213" s="126"/>
      <c r="AI213" s="126">
        <v>0</v>
      </c>
      <c r="AJ213" s="149">
        <v>80736</v>
      </c>
      <c r="AK213" s="126">
        <v>18.57</v>
      </c>
      <c r="AL213" s="149">
        <v>47064</v>
      </c>
      <c r="AM213" s="126">
        <v>10.824999999999999</v>
      </c>
      <c r="AN213" s="126"/>
      <c r="AO213" s="126">
        <v>0</v>
      </c>
      <c r="AP213" s="126"/>
      <c r="AQ213" s="126">
        <v>0</v>
      </c>
      <c r="AR213" s="126"/>
      <c r="AS213" s="126">
        <v>0</v>
      </c>
      <c r="AT213" s="126"/>
      <c r="AU213" s="126">
        <v>0</v>
      </c>
      <c r="AV213" s="166">
        <v>127800</v>
      </c>
      <c r="AW213" s="126">
        <v>29.393999999999998</v>
      </c>
      <c r="AX213" s="166">
        <v>4435.3609999999999</v>
      </c>
      <c r="AY213" s="166">
        <v>4435.3609999999999</v>
      </c>
      <c r="AZ213" s="149">
        <v>75493</v>
      </c>
      <c r="BA213" s="126">
        <v>27.164000000000001</v>
      </c>
      <c r="BB213" s="166">
        <v>3845.819</v>
      </c>
      <c r="BC213" s="126"/>
      <c r="BD213" s="126"/>
      <c r="BE213" s="126">
        <v>0</v>
      </c>
      <c r="BF213" s="126"/>
      <c r="BG213" s="126">
        <v>0</v>
      </c>
      <c r="BH213" s="126">
        <v>0</v>
      </c>
      <c r="BI213" s="149">
        <v>75493</v>
      </c>
      <c r="BJ213" s="126">
        <v>27.164000000000001</v>
      </c>
      <c r="BK213" s="166">
        <v>3845.819</v>
      </c>
      <c r="BL213" s="126">
        <v>0</v>
      </c>
      <c r="BM213" s="126">
        <v>0</v>
      </c>
      <c r="BN213" s="166">
        <v>3821.509</v>
      </c>
      <c r="BO213" s="149">
        <v>47616</v>
      </c>
      <c r="BP213" s="150">
        <v>10.952</v>
      </c>
    </row>
    <row r="214" spans="1:68" ht="12" customHeight="1" x14ac:dyDescent="0.2">
      <c r="A214" s="136"/>
      <c r="B214" s="105"/>
      <c r="C214" s="105" t="s">
        <v>78</v>
      </c>
      <c r="D214" s="105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48"/>
    </row>
    <row r="215" spans="1:68" ht="12" customHeight="1" x14ac:dyDescent="0.2">
      <c r="A215" s="133"/>
      <c r="B215" s="111"/>
      <c r="C215" s="111" t="s">
        <v>30</v>
      </c>
      <c r="D215" s="111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50"/>
    </row>
    <row r="216" spans="1:68" ht="12" customHeight="1" x14ac:dyDescent="0.2">
      <c r="A216" s="114" t="s">
        <v>301</v>
      </c>
      <c r="B216" s="115"/>
      <c r="C216" s="115" t="s">
        <v>302</v>
      </c>
      <c r="D216" s="115" t="s">
        <v>30</v>
      </c>
      <c r="E216" s="117">
        <v>205</v>
      </c>
      <c r="F216" s="117">
        <v>3.5852000000000002E-2</v>
      </c>
      <c r="G216" s="117">
        <v>3.5852000000000002E-2</v>
      </c>
      <c r="H216" s="116">
        <v>438880</v>
      </c>
      <c r="I216" s="117">
        <v>89.97</v>
      </c>
      <c r="J216" s="167">
        <v>15734.726000000001</v>
      </c>
      <c r="K216" s="117"/>
      <c r="L216" s="117">
        <v>0</v>
      </c>
      <c r="M216" s="117">
        <v>0</v>
      </c>
      <c r="N216" s="117"/>
      <c r="O216" s="117">
        <v>0</v>
      </c>
      <c r="P216" s="117">
        <v>0</v>
      </c>
      <c r="Q216" s="116">
        <v>438880</v>
      </c>
      <c r="R216" s="117">
        <v>89.97</v>
      </c>
      <c r="S216" s="167">
        <v>15734.726000000001</v>
      </c>
      <c r="T216" s="117"/>
      <c r="U216" s="117">
        <v>0</v>
      </c>
      <c r="V216" s="117"/>
      <c r="W216" s="117">
        <v>0</v>
      </c>
      <c r="X216" s="116">
        <v>179712</v>
      </c>
      <c r="Y216" s="117">
        <v>36.841000000000001</v>
      </c>
      <c r="Z216" s="117"/>
      <c r="AA216" s="117">
        <v>0</v>
      </c>
      <c r="AB216" s="117"/>
      <c r="AC216" s="117">
        <v>0</v>
      </c>
      <c r="AD216" s="116">
        <v>179712</v>
      </c>
      <c r="AE216" s="117">
        <v>36.841000000000001</v>
      </c>
      <c r="AF216" s="167">
        <v>6443.0349999999999</v>
      </c>
      <c r="AG216" s="167">
        <v>6443.0349999999999</v>
      </c>
      <c r="AH216" s="117"/>
      <c r="AI216" s="117">
        <v>0</v>
      </c>
      <c r="AJ216" s="116">
        <v>332384</v>
      </c>
      <c r="AK216" s="117">
        <v>68.138999999999996</v>
      </c>
      <c r="AL216" s="116">
        <v>286208</v>
      </c>
      <c r="AM216" s="117">
        <v>58.673000000000002</v>
      </c>
      <c r="AN216" s="117"/>
      <c r="AO216" s="117">
        <v>0</v>
      </c>
      <c r="AP216" s="117"/>
      <c r="AQ216" s="117">
        <v>0</v>
      </c>
      <c r="AR216" s="117"/>
      <c r="AS216" s="117">
        <v>0</v>
      </c>
      <c r="AT216" s="117"/>
      <c r="AU216" s="117">
        <v>0</v>
      </c>
      <c r="AV216" s="167">
        <v>618592</v>
      </c>
      <c r="AW216" s="117">
        <v>126.81100000000001</v>
      </c>
      <c r="AX216" s="167">
        <v>22177.759999999998</v>
      </c>
      <c r="AY216" s="167">
        <v>22177.759999999998</v>
      </c>
      <c r="AZ216" s="117"/>
      <c r="BA216" s="117">
        <v>0</v>
      </c>
      <c r="BB216" s="117">
        <v>0</v>
      </c>
      <c r="BC216" s="117"/>
      <c r="BD216" s="117"/>
      <c r="BE216" s="117">
        <v>0</v>
      </c>
      <c r="BF216" s="117"/>
      <c r="BG216" s="117">
        <v>0</v>
      </c>
      <c r="BH216" s="117">
        <v>0</v>
      </c>
      <c r="BI216" s="117"/>
      <c r="BJ216" s="117">
        <v>0</v>
      </c>
      <c r="BK216" s="117">
        <v>0</v>
      </c>
      <c r="BL216" s="117">
        <v>0</v>
      </c>
      <c r="BM216" s="117">
        <v>0</v>
      </c>
      <c r="BN216" s="167">
        <v>15734.726000000001</v>
      </c>
      <c r="BO216" s="116">
        <v>-152672</v>
      </c>
      <c r="BP216" s="146">
        <v>-31.297999999999998</v>
      </c>
    </row>
    <row r="217" spans="1:68" ht="12" customHeight="1" x14ac:dyDescent="0.2">
      <c r="A217" s="133"/>
      <c r="B217" s="111"/>
      <c r="C217" s="111" t="s">
        <v>2391</v>
      </c>
      <c r="D217" s="111"/>
      <c r="E217" s="126"/>
      <c r="F217" s="126"/>
      <c r="G217" s="126"/>
      <c r="H217" s="149">
        <v>438880</v>
      </c>
      <c r="I217" s="126">
        <v>89.97</v>
      </c>
      <c r="J217" s="166">
        <v>15734.726000000001</v>
      </c>
      <c r="K217" s="126"/>
      <c r="L217" s="126">
        <v>0</v>
      </c>
      <c r="M217" s="126">
        <v>0</v>
      </c>
      <c r="N217" s="126"/>
      <c r="O217" s="126">
        <v>0</v>
      </c>
      <c r="P217" s="126">
        <v>0</v>
      </c>
      <c r="Q217" s="149">
        <v>438880</v>
      </c>
      <c r="R217" s="126">
        <v>89.97</v>
      </c>
      <c r="S217" s="166">
        <v>15734.725</v>
      </c>
      <c r="T217" s="126"/>
      <c r="U217" s="126">
        <v>0</v>
      </c>
      <c r="V217" s="126"/>
      <c r="W217" s="126">
        <v>0</v>
      </c>
      <c r="X217" s="149">
        <v>179712</v>
      </c>
      <c r="Y217" s="126">
        <v>36.841000000000001</v>
      </c>
      <c r="Z217" s="126"/>
      <c r="AA217" s="126">
        <v>0</v>
      </c>
      <c r="AB217" s="126"/>
      <c r="AC217" s="126">
        <v>0</v>
      </c>
      <c r="AD217" s="149">
        <v>179712</v>
      </c>
      <c r="AE217" s="126">
        <v>36.841000000000001</v>
      </c>
      <c r="AF217" s="166">
        <v>6443.0339999999997</v>
      </c>
      <c r="AG217" s="166">
        <v>6443.0339999999997</v>
      </c>
      <c r="AH217" s="126"/>
      <c r="AI217" s="126">
        <v>0</v>
      </c>
      <c r="AJ217" s="149">
        <v>332384</v>
      </c>
      <c r="AK217" s="126">
        <v>68.138999999999996</v>
      </c>
      <c r="AL217" s="149">
        <v>286208</v>
      </c>
      <c r="AM217" s="126">
        <v>58.673000000000002</v>
      </c>
      <c r="AN217" s="126"/>
      <c r="AO217" s="126">
        <v>0</v>
      </c>
      <c r="AP217" s="126"/>
      <c r="AQ217" s="126">
        <v>0</v>
      </c>
      <c r="AR217" s="126"/>
      <c r="AS217" s="126">
        <v>0</v>
      </c>
      <c r="AT217" s="126"/>
      <c r="AU217" s="126">
        <v>0</v>
      </c>
      <c r="AV217" s="166">
        <v>618592</v>
      </c>
      <c r="AW217" s="126">
        <v>126.81100000000001</v>
      </c>
      <c r="AX217" s="166">
        <v>22177.759999999998</v>
      </c>
      <c r="AY217" s="166">
        <v>22177.759999999998</v>
      </c>
      <c r="AZ217" s="126"/>
      <c r="BA217" s="126">
        <v>0</v>
      </c>
      <c r="BB217" s="126">
        <v>0</v>
      </c>
      <c r="BC217" s="126"/>
      <c r="BD217" s="126"/>
      <c r="BE217" s="126">
        <v>0</v>
      </c>
      <c r="BF217" s="126"/>
      <c r="BG217" s="126">
        <v>0</v>
      </c>
      <c r="BH217" s="126">
        <v>0</v>
      </c>
      <c r="BI217" s="126"/>
      <c r="BJ217" s="126">
        <v>0</v>
      </c>
      <c r="BK217" s="126">
        <v>0</v>
      </c>
      <c r="BL217" s="126">
        <v>0</v>
      </c>
      <c r="BM217" s="126">
        <v>0</v>
      </c>
      <c r="BN217" s="166">
        <v>15734.726000000001</v>
      </c>
      <c r="BO217" s="149">
        <v>-152672</v>
      </c>
      <c r="BP217" s="150">
        <v>-31.297999999999998</v>
      </c>
    </row>
    <row r="218" spans="1:68" ht="12" customHeight="1" x14ac:dyDescent="0.2">
      <c r="A218" s="136"/>
      <c r="B218" s="105"/>
      <c r="C218" s="105" t="s">
        <v>2392</v>
      </c>
      <c r="D218" s="105"/>
      <c r="E218" s="137"/>
      <c r="F218" s="137"/>
      <c r="G218" s="137"/>
      <c r="H218" s="147">
        <v>438880</v>
      </c>
      <c r="I218" s="137">
        <v>89.97</v>
      </c>
      <c r="J218" s="168">
        <v>15734.726000000001</v>
      </c>
      <c r="K218" s="137"/>
      <c r="L218" s="137">
        <v>0</v>
      </c>
      <c r="M218" s="137">
        <v>0</v>
      </c>
      <c r="N218" s="137"/>
      <c r="O218" s="137">
        <v>0</v>
      </c>
      <c r="P218" s="137">
        <v>0</v>
      </c>
      <c r="Q218" s="147">
        <v>438880</v>
      </c>
      <c r="R218" s="137">
        <v>89.97</v>
      </c>
      <c r="S218" s="168">
        <v>15734.725</v>
      </c>
      <c r="T218" s="137"/>
      <c r="U218" s="137">
        <v>0</v>
      </c>
      <c r="V218" s="137"/>
      <c r="W218" s="137">
        <v>0</v>
      </c>
      <c r="X218" s="147">
        <v>179712</v>
      </c>
      <c r="Y218" s="137">
        <v>36.841000000000001</v>
      </c>
      <c r="Z218" s="137"/>
      <c r="AA218" s="137">
        <v>0</v>
      </c>
      <c r="AB218" s="137"/>
      <c r="AC218" s="137">
        <v>0</v>
      </c>
      <c r="AD218" s="147">
        <v>179712</v>
      </c>
      <c r="AE218" s="137">
        <v>36.841000000000001</v>
      </c>
      <c r="AF218" s="168">
        <v>6443.0339999999997</v>
      </c>
      <c r="AG218" s="168">
        <v>6443.0339999999997</v>
      </c>
      <c r="AH218" s="137"/>
      <c r="AI218" s="137">
        <v>0</v>
      </c>
      <c r="AJ218" s="147">
        <v>332384</v>
      </c>
      <c r="AK218" s="137">
        <v>68.138999999999996</v>
      </c>
      <c r="AL218" s="147">
        <v>286208</v>
      </c>
      <c r="AM218" s="137">
        <v>58.673000000000002</v>
      </c>
      <c r="AN218" s="137"/>
      <c r="AO218" s="137">
        <v>0</v>
      </c>
      <c r="AP218" s="137"/>
      <c r="AQ218" s="137">
        <v>0</v>
      </c>
      <c r="AR218" s="137"/>
      <c r="AS218" s="137">
        <v>0</v>
      </c>
      <c r="AT218" s="137"/>
      <c r="AU218" s="137">
        <v>0</v>
      </c>
      <c r="AV218" s="168">
        <v>618592</v>
      </c>
      <c r="AW218" s="137">
        <v>126.81100000000001</v>
      </c>
      <c r="AX218" s="168">
        <v>22177.759999999998</v>
      </c>
      <c r="AY218" s="168">
        <v>22177.759999999998</v>
      </c>
      <c r="AZ218" s="137"/>
      <c r="BA218" s="137">
        <v>0</v>
      </c>
      <c r="BB218" s="137">
        <v>0</v>
      </c>
      <c r="BC218" s="137"/>
      <c r="BD218" s="137"/>
      <c r="BE218" s="137">
        <v>0</v>
      </c>
      <c r="BF218" s="137"/>
      <c r="BG218" s="137">
        <v>0</v>
      </c>
      <c r="BH218" s="137">
        <v>0</v>
      </c>
      <c r="BI218" s="137"/>
      <c r="BJ218" s="137">
        <v>0</v>
      </c>
      <c r="BK218" s="137">
        <v>0</v>
      </c>
      <c r="BL218" s="137">
        <v>0</v>
      </c>
      <c r="BM218" s="137">
        <v>0</v>
      </c>
      <c r="BN218" s="168">
        <v>15734.726000000001</v>
      </c>
      <c r="BO218" s="147">
        <v>-152672</v>
      </c>
      <c r="BP218" s="148">
        <v>-31.297999999999998</v>
      </c>
    </row>
    <row r="219" spans="1:68" ht="12" customHeight="1" x14ac:dyDescent="0.2">
      <c r="A219" s="133"/>
      <c r="B219" s="111"/>
      <c r="C219" s="111" t="s">
        <v>1714</v>
      </c>
      <c r="D219" s="111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50"/>
    </row>
    <row r="220" spans="1:68" ht="12" customHeight="1" x14ac:dyDescent="0.2">
      <c r="A220" s="136"/>
      <c r="B220" s="105"/>
      <c r="C220" s="105" t="s">
        <v>30</v>
      </c>
      <c r="D220" s="105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  <c r="AT220" s="137"/>
      <c r="AU220" s="137"/>
      <c r="AV220" s="137"/>
      <c r="AW220" s="137"/>
      <c r="AX220" s="137"/>
      <c r="AY220" s="137"/>
      <c r="AZ220" s="137"/>
      <c r="BA220" s="137"/>
      <c r="BB220" s="137"/>
      <c r="BC220" s="137"/>
      <c r="BD220" s="137"/>
      <c r="BE220" s="137"/>
      <c r="BF220" s="137"/>
      <c r="BG220" s="137"/>
      <c r="BH220" s="137"/>
      <c r="BI220" s="137"/>
      <c r="BJ220" s="137"/>
      <c r="BK220" s="137"/>
      <c r="BL220" s="137"/>
      <c r="BM220" s="137"/>
      <c r="BN220" s="137"/>
      <c r="BO220" s="137"/>
      <c r="BP220" s="148"/>
    </row>
    <row r="221" spans="1:68" ht="12" customHeight="1" x14ac:dyDescent="0.2">
      <c r="A221" s="120" t="s">
        <v>351</v>
      </c>
      <c r="B221" s="121"/>
      <c r="C221" s="121" t="s">
        <v>1717</v>
      </c>
      <c r="D221" s="121" t="s">
        <v>30</v>
      </c>
      <c r="E221" s="123">
        <v>150</v>
      </c>
      <c r="F221" s="123">
        <v>2.4830999999999999E-2</v>
      </c>
      <c r="G221" s="123">
        <v>2.4830999999999999E-2</v>
      </c>
      <c r="H221" s="123"/>
      <c r="I221" s="123">
        <v>0</v>
      </c>
      <c r="J221" s="123">
        <v>0</v>
      </c>
      <c r="K221" s="123"/>
      <c r="L221" s="123">
        <v>0</v>
      </c>
      <c r="M221" s="123">
        <v>0</v>
      </c>
      <c r="N221" s="123"/>
      <c r="O221" s="123">
        <v>0</v>
      </c>
      <c r="P221" s="123">
        <v>0</v>
      </c>
      <c r="Q221" s="123"/>
      <c r="R221" s="123">
        <v>0</v>
      </c>
      <c r="S221" s="123"/>
      <c r="T221" s="123"/>
      <c r="U221" s="123">
        <v>0</v>
      </c>
      <c r="V221" s="123"/>
      <c r="W221" s="123">
        <v>0</v>
      </c>
      <c r="X221" s="123"/>
      <c r="Y221" s="123">
        <v>0</v>
      </c>
      <c r="Z221" s="123"/>
      <c r="AA221" s="123">
        <v>0</v>
      </c>
      <c r="AB221" s="123"/>
      <c r="AC221" s="123">
        <v>0</v>
      </c>
      <c r="AD221" s="123"/>
      <c r="AE221" s="123">
        <v>0</v>
      </c>
      <c r="AF221" s="123"/>
      <c r="AG221" s="123"/>
      <c r="AH221" s="123"/>
      <c r="AI221" s="123">
        <v>0</v>
      </c>
      <c r="AJ221" s="123"/>
      <c r="AK221" s="123">
        <v>0</v>
      </c>
      <c r="AL221" s="123"/>
      <c r="AM221" s="123">
        <v>0</v>
      </c>
      <c r="AN221" s="123"/>
      <c r="AO221" s="123">
        <v>0</v>
      </c>
      <c r="AP221" s="123"/>
      <c r="AQ221" s="123">
        <v>0</v>
      </c>
      <c r="AR221" s="123"/>
      <c r="AS221" s="123">
        <v>0</v>
      </c>
      <c r="AT221" s="123"/>
      <c r="AU221" s="123">
        <v>0</v>
      </c>
      <c r="AV221" s="123"/>
      <c r="AW221" s="123">
        <v>0</v>
      </c>
      <c r="AX221" s="123"/>
      <c r="AY221" s="123"/>
      <c r="AZ221" s="123"/>
      <c r="BA221" s="123">
        <v>0</v>
      </c>
      <c r="BB221" s="123">
        <v>0</v>
      </c>
      <c r="BC221" s="123"/>
      <c r="BD221" s="123"/>
      <c r="BE221" s="123">
        <v>0</v>
      </c>
      <c r="BF221" s="123"/>
      <c r="BG221" s="123">
        <v>0</v>
      </c>
      <c r="BH221" s="123">
        <v>0</v>
      </c>
      <c r="BI221" s="123"/>
      <c r="BJ221" s="123">
        <v>0</v>
      </c>
      <c r="BK221" s="123">
        <v>0</v>
      </c>
      <c r="BL221" s="123">
        <v>0</v>
      </c>
      <c r="BM221" s="123">
        <v>0</v>
      </c>
      <c r="BN221" s="123">
        <v>0</v>
      </c>
      <c r="BO221" s="123">
        <v>0</v>
      </c>
      <c r="BP221" s="154">
        <v>0</v>
      </c>
    </row>
    <row r="222" spans="1:68" ht="12" customHeight="1" x14ac:dyDescent="0.2">
      <c r="A222" s="114" t="s">
        <v>1734</v>
      </c>
      <c r="B222" s="115" t="s">
        <v>2393</v>
      </c>
      <c r="C222" s="115" t="s">
        <v>1735</v>
      </c>
      <c r="D222" s="115" t="s">
        <v>30</v>
      </c>
      <c r="E222" s="117">
        <v>150</v>
      </c>
      <c r="F222" s="117">
        <v>2.1765E-2</v>
      </c>
      <c r="G222" s="117">
        <v>2.1765E-2</v>
      </c>
      <c r="H222" s="117"/>
      <c r="I222" s="117">
        <v>0</v>
      </c>
      <c r="J222" s="117">
        <v>0</v>
      </c>
      <c r="K222" s="117"/>
      <c r="L222" s="117">
        <v>0</v>
      </c>
      <c r="M222" s="117">
        <v>0</v>
      </c>
      <c r="N222" s="117"/>
      <c r="O222" s="117">
        <v>0</v>
      </c>
      <c r="P222" s="117">
        <v>0</v>
      </c>
      <c r="Q222" s="117"/>
      <c r="R222" s="117">
        <v>0</v>
      </c>
      <c r="S222" s="117"/>
      <c r="T222" s="117"/>
      <c r="U222" s="117">
        <v>0</v>
      </c>
      <c r="V222" s="117"/>
      <c r="W222" s="117">
        <v>0</v>
      </c>
      <c r="X222" s="117"/>
      <c r="Y222" s="117">
        <v>0</v>
      </c>
      <c r="Z222" s="117"/>
      <c r="AA222" s="117">
        <v>0</v>
      </c>
      <c r="AB222" s="117"/>
      <c r="AC222" s="117">
        <v>0</v>
      </c>
      <c r="AD222" s="117"/>
      <c r="AE222" s="117">
        <v>0</v>
      </c>
      <c r="AF222" s="117"/>
      <c r="AG222" s="117"/>
      <c r="AH222" s="117"/>
      <c r="AI222" s="117">
        <v>0</v>
      </c>
      <c r="AJ222" s="117"/>
      <c r="AK222" s="117">
        <v>0</v>
      </c>
      <c r="AL222" s="117"/>
      <c r="AM222" s="117">
        <v>0</v>
      </c>
      <c r="AN222" s="117"/>
      <c r="AO222" s="117">
        <v>0</v>
      </c>
      <c r="AP222" s="117"/>
      <c r="AQ222" s="117">
        <v>0</v>
      </c>
      <c r="AR222" s="117"/>
      <c r="AS222" s="117">
        <v>0</v>
      </c>
      <c r="AT222" s="117"/>
      <c r="AU222" s="117">
        <v>0</v>
      </c>
      <c r="AV222" s="117"/>
      <c r="AW222" s="117">
        <v>0</v>
      </c>
      <c r="AX222" s="117"/>
      <c r="AY222" s="117"/>
      <c r="AZ222" s="117"/>
      <c r="BA222" s="117">
        <v>0</v>
      </c>
      <c r="BB222" s="117">
        <v>0</v>
      </c>
      <c r="BC222" s="117"/>
      <c r="BD222" s="117"/>
      <c r="BE222" s="117">
        <v>0</v>
      </c>
      <c r="BF222" s="117"/>
      <c r="BG222" s="117">
        <v>0</v>
      </c>
      <c r="BH222" s="117">
        <v>0</v>
      </c>
      <c r="BI222" s="117"/>
      <c r="BJ222" s="117">
        <v>0</v>
      </c>
      <c r="BK222" s="117">
        <v>0</v>
      </c>
      <c r="BL222" s="117">
        <v>0</v>
      </c>
      <c r="BM222" s="117">
        <v>0</v>
      </c>
      <c r="BN222" s="117">
        <v>0</v>
      </c>
      <c r="BO222" s="117">
        <v>0</v>
      </c>
      <c r="BP222" s="146">
        <v>0</v>
      </c>
    </row>
    <row r="223" spans="1:68" ht="12" customHeight="1" x14ac:dyDescent="0.2">
      <c r="A223" s="120" t="s">
        <v>1736</v>
      </c>
      <c r="B223" s="121" t="s">
        <v>2394</v>
      </c>
      <c r="C223" s="121" t="s">
        <v>1737</v>
      </c>
      <c r="D223" s="121" t="s">
        <v>30</v>
      </c>
      <c r="E223" s="123">
        <v>150</v>
      </c>
      <c r="F223" s="123">
        <v>2.1765E-2</v>
      </c>
      <c r="G223" s="123">
        <v>2.1765E-2</v>
      </c>
      <c r="H223" s="123"/>
      <c r="I223" s="123">
        <v>0</v>
      </c>
      <c r="J223" s="123">
        <v>0</v>
      </c>
      <c r="K223" s="123"/>
      <c r="L223" s="123">
        <v>0</v>
      </c>
      <c r="M223" s="123">
        <v>0</v>
      </c>
      <c r="N223" s="123"/>
      <c r="O223" s="123">
        <v>0</v>
      </c>
      <c r="P223" s="123">
        <v>0</v>
      </c>
      <c r="Q223" s="123"/>
      <c r="R223" s="123">
        <v>0</v>
      </c>
      <c r="S223" s="123"/>
      <c r="T223" s="123"/>
      <c r="U223" s="123">
        <v>0</v>
      </c>
      <c r="V223" s="123"/>
      <c r="W223" s="123">
        <v>0</v>
      </c>
      <c r="X223" s="123"/>
      <c r="Y223" s="123">
        <v>0</v>
      </c>
      <c r="Z223" s="123"/>
      <c r="AA223" s="123">
        <v>0</v>
      </c>
      <c r="AB223" s="123"/>
      <c r="AC223" s="123">
        <v>0</v>
      </c>
      <c r="AD223" s="123"/>
      <c r="AE223" s="123">
        <v>0</v>
      </c>
      <c r="AF223" s="123"/>
      <c r="AG223" s="123"/>
      <c r="AH223" s="123"/>
      <c r="AI223" s="123">
        <v>0</v>
      </c>
      <c r="AJ223" s="123"/>
      <c r="AK223" s="123">
        <v>0</v>
      </c>
      <c r="AL223" s="123"/>
      <c r="AM223" s="123">
        <v>0</v>
      </c>
      <c r="AN223" s="123"/>
      <c r="AO223" s="123">
        <v>0</v>
      </c>
      <c r="AP223" s="123"/>
      <c r="AQ223" s="123">
        <v>0</v>
      </c>
      <c r="AR223" s="123"/>
      <c r="AS223" s="123">
        <v>0</v>
      </c>
      <c r="AT223" s="123"/>
      <c r="AU223" s="123">
        <v>0</v>
      </c>
      <c r="AV223" s="123"/>
      <c r="AW223" s="123">
        <v>0</v>
      </c>
      <c r="AX223" s="123"/>
      <c r="AY223" s="123"/>
      <c r="AZ223" s="123"/>
      <c r="BA223" s="123">
        <v>0</v>
      </c>
      <c r="BB223" s="123">
        <v>0</v>
      </c>
      <c r="BC223" s="123"/>
      <c r="BD223" s="123"/>
      <c r="BE223" s="123">
        <v>0</v>
      </c>
      <c r="BF223" s="123"/>
      <c r="BG223" s="123">
        <v>0</v>
      </c>
      <c r="BH223" s="123">
        <v>0</v>
      </c>
      <c r="BI223" s="123"/>
      <c r="BJ223" s="123">
        <v>0</v>
      </c>
      <c r="BK223" s="123">
        <v>0</v>
      </c>
      <c r="BL223" s="123">
        <v>0</v>
      </c>
      <c r="BM223" s="123">
        <v>0</v>
      </c>
      <c r="BN223" s="123">
        <v>0</v>
      </c>
      <c r="BO223" s="123">
        <v>0</v>
      </c>
      <c r="BP223" s="154">
        <v>0</v>
      </c>
    </row>
    <row r="224" spans="1:68" ht="12" customHeight="1" x14ac:dyDescent="0.2">
      <c r="A224" s="114" t="s">
        <v>353</v>
      </c>
      <c r="B224" s="115" t="s">
        <v>353</v>
      </c>
      <c r="C224" s="115" t="s">
        <v>1716</v>
      </c>
      <c r="D224" s="115" t="s">
        <v>30</v>
      </c>
      <c r="E224" s="117">
        <v>150</v>
      </c>
      <c r="F224" s="117">
        <v>2.4028000000000001E-2</v>
      </c>
      <c r="G224" s="117">
        <v>2.4028000000000001E-2</v>
      </c>
      <c r="H224" s="117"/>
      <c r="I224" s="117">
        <v>0</v>
      </c>
      <c r="J224" s="117">
        <v>0</v>
      </c>
      <c r="K224" s="117"/>
      <c r="L224" s="117">
        <v>0</v>
      </c>
      <c r="M224" s="117">
        <v>0</v>
      </c>
      <c r="N224" s="117">
        <v>6</v>
      </c>
      <c r="O224" s="117">
        <v>1E-3</v>
      </c>
      <c r="P224" s="117">
        <v>0.14399999999999999</v>
      </c>
      <c r="Q224" s="117">
        <v>6</v>
      </c>
      <c r="R224" s="117">
        <v>1E-3</v>
      </c>
      <c r="S224" s="117">
        <v>0.14399999999999999</v>
      </c>
      <c r="T224" s="117"/>
      <c r="U224" s="117">
        <v>0</v>
      </c>
      <c r="V224" s="117"/>
      <c r="W224" s="117">
        <v>0</v>
      </c>
      <c r="X224" s="116">
        <v>6327</v>
      </c>
      <c r="Y224" s="117">
        <v>0.94899999999999995</v>
      </c>
      <c r="Z224" s="117"/>
      <c r="AA224" s="117">
        <v>0</v>
      </c>
      <c r="AB224" s="117"/>
      <c r="AC224" s="117">
        <v>0</v>
      </c>
      <c r="AD224" s="116">
        <v>6327</v>
      </c>
      <c r="AE224" s="117">
        <v>0.94899999999999995</v>
      </c>
      <c r="AF224" s="117">
        <v>152.02500000000001</v>
      </c>
      <c r="AG224" s="117">
        <v>152.02500000000001</v>
      </c>
      <c r="AH224" s="117"/>
      <c r="AI224" s="117">
        <v>0</v>
      </c>
      <c r="AJ224" s="117"/>
      <c r="AK224" s="117">
        <v>0</v>
      </c>
      <c r="AL224" s="117"/>
      <c r="AM224" s="117">
        <v>0</v>
      </c>
      <c r="AN224" s="117"/>
      <c r="AO224" s="117">
        <v>0</v>
      </c>
      <c r="AP224" s="117"/>
      <c r="AQ224" s="117">
        <v>0</v>
      </c>
      <c r="AR224" s="117"/>
      <c r="AS224" s="117">
        <v>0</v>
      </c>
      <c r="AT224" s="117"/>
      <c r="AU224" s="117">
        <v>0</v>
      </c>
      <c r="AV224" s="117"/>
      <c r="AW224" s="117">
        <v>0</v>
      </c>
      <c r="AX224" s="117"/>
      <c r="AY224" s="117"/>
      <c r="AZ224" s="116">
        <v>6327</v>
      </c>
      <c r="BA224" s="117">
        <v>0.94899999999999995</v>
      </c>
      <c r="BB224" s="117">
        <v>152.02500000000001</v>
      </c>
      <c r="BC224" s="117"/>
      <c r="BD224" s="117"/>
      <c r="BE224" s="117">
        <v>0</v>
      </c>
      <c r="BF224" s="117">
        <v>6</v>
      </c>
      <c r="BG224" s="117">
        <v>1E-3</v>
      </c>
      <c r="BH224" s="117">
        <v>0.14399999999999999</v>
      </c>
      <c r="BI224" s="116">
        <v>6333</v>
      </c>
      <c r="BJ224" s="117">
        <v>0.95</v>
      </c>
      <c r="BK224" s="117">
        <v>152.16900000000001</v>
      </c>
      <c r="BL224" s="117">
        <v>0</v>
      </c>
      <c r="BM224" s="117">
        <v>0</v>
      </c>
      <c r="BN224" s="117">
        <v>0.14399999999999999</v>
      </c>
      <c r="BO224" s="116">
        <v>6327</v>
      </c>
      <c r="BP224" s="146">
        <v>0.94899999999999995</v>
      </c>
    </row>
    <row r="225" spans="1:68" ht="12" customHeight="1" x14ac:dyDescent="0.2">
      <c r="A225" s="120" t="s">
        <v>357</v>
      </c>
      <c r="B225" s="121"/>
      <c r="C225" s="121" t="s">
        <v>358</v>
      </c>
      <c r="D225" s="121" t="s">
        <v>30</v>
      </c>
      <c r="E225" s="123">
        <v>170</v>
      </c>
      <c r="F225" s="123">
        <v>3.0800999999999999E-2</v>
      </c>
      <c r="G225" s="123">
        <v>3.0800999999999999E-2</v>
      </c>
      <c r="H225" s="123"/>
      <c r="I225" s="123">
        <v>0</v>
      </c>
      <c r="J225" s="123">
        <v>0</v>
      </c>
      <c r="K225" s="123"/>
      <c r="L225" s="123">
        <v>0</v>
      </c>
      <c r="M225" s="123">
        <v>0</v>
      </c>
      <c r="N225" s="123"/>
      <c r="O225" s="123">
        <v>0</v>
      </c>
      <c r="P225" s="123">
        <v>0</v>
      </c>
      <c r="Q225" s="123"/>
      <c r="R225" s="123">
        <v>0</v>
      </c>
      <c r="S225" s="123"/>
      <c r="T225" s="123"/>
      <c r="U225" s="123">
        <v>0</v>
      </c>
      <c r="V225" s="123"/>
      <c r="W225" s="123">
        <v>0</v>
      </c>
      <c r="X225" s="123"/>
      <c r="Y225" s="123">
        <v>0</v>
      </c>
      <c r="Z225" s="123"/>
      <c r="AA225" s="123">
        <v>0</v>
      </c>
      <c r="AB225" s="123"/>
      <c r="AC225" s="123">
        <v>0</v>
      </c>
      <c r="AD225" s="123"/>
      <c r="AE225" s="123">
        <v>0</v>
      </c>
      <c r="AF225" s="123"/>
      <c r="AG225" s="123"/>
      <c r="AH225" s="123"/>
      <c r="AI225" s="123">
        <v>0</v>
      </c>
      <c r="AJ225" s="123"/>
      <c r="AK225" s="123">
        <v>0</v>
      </c>
      <c r="AL225" s="123"/>
      <c r="AM225" s="123">
        <v>0</v>
      </c>
      <c r="AN225" s="123"/>
      <c r="AO225" s="123">
        <v>0</v>
      </c>
      <c r="AP225" s="123"/>
      <c r="AQ225" s="123">
        <v>0</v>
      </c>
      <c r="AR225" s="123"/>
      <c r="AS225" s="123">
        <v>0</v>
      </c>
      <c r="AT225" s="123"/>
      <c r="AU225" s="123">
        <v>0</v>
      </c>
      <c r="AV225" s="123"/>
      <c r="AW225" s="123">
        <v>0</v>
      </c>
      <c r="AX225" s="123"/>
      <c r="AY225" s="123"/>
      <c r="AZ225" s="123"/>
      <c r="BA225" s="123">
        <v>0</v>
      </c>
      <c r="BB225" s="123">
        <v>0</v>
      </c>
      <c r="BC225" s="123"/>
      <c r="BD225" s="123"/>
      <c r="BE225" s="123">
        <v>0</v>
      </c>
      <c r="BF225" s="123"/>
      <c r="BG225" s="123">
        <v>0</v>
      </c>
      <c r="BH225" s="123">
        <v>0</v>
      </c>
      <c r="BI225" s="123"/>
      <c r="BJ225" s="123">
        <v>0</v>
      </c>
      <c r="BK225" s="123">
        <v>0</v>
      </c>
      <c r="BL225" s="123">
        <v>0</v>
      </c>
      <c r="BM225" s="123">
        <v>0</v>
      </c>
      <c r="BN225" s="123">
        <v>0</v>
      </c>
      <c r="BO225" s="123">
        <v>0</v>
      </c>
      <c r="BP225" s="154">
        <v>0</v>
      </c>
    </row>
    <row r="226" spans="1:68" ht="12" customHeight="1" x14ac:dyDescent="0.2">
      <c r="A226" s="114" t="s">
        <v>359</v>
      </c>
      <c r="B226" s="115"/>
      <c r="C226" s="115" t="s">
        <v>360</v>
      </c>
      <c r="D226" s="115" t="s">
        <v>30</v>
      </c>
      <c r="E226" s="117">
        <v>170</v>
      </c>
      <c r="F226" s="117">
        <v>2.9558999999999998E-2</v>
      </c>
      <c r="G226" s="117">
        <v>2.9558999999999998E-2</v>
      </c>
      <c r="H226" s="117"/>
      <c r="I226" s="117">
        <v>0</v>
      </c>
      <c r="J226" s="117">
        <v>0</v>
      </c>
      <c r="K226" s="117"/>
      <c r="L226" s="117">
        <v>0</v>
      </c>
      <c r="M226" s="117">
        <v>0</v>
      </c>
      <c r="N226" s="117"/>
      <c r="O226" s="117">
        <v>0</v>
      </c>
      <c r="P226" s="117">
        <v>0</v>
      </c>
      <c r="Q226" s="117"/>
      <c r="R226" s="117">
        <v>0</v>
      </c>
      <c r="S226" s="117"/>
      <c r="T226" s="117"/>
      <c r="U226" s="117">
        <v>0</v>
      </c>
      <c r="V226" s="117"/>
      <c r="W226" s="117">
        <v>0</v>
      </c>
      <c r="X226" s="117"/>
      <c r="Y226" s="117">
        <v>0</v>
      </c>
      <c r="Z226" s="117"/>
      <c r="AA226" s="117">
        <v>0</v>
      </c>
      <c r="AB226" s="117"/>
      <c r="AC226" s="117">
        <v>0</v>
      </c>
      <c r="AD226" s="117"/>
      <c r="AE226" s="117">
        <v>0</v>
      </c>
      <c r="AF226" s="117"/>
      <c r="AG226" s="117"/>
      <c r="AH226" s="117"/>
      <c r="AI226" s="117">
        <v>0</v>
      </c>
      <c r="AJ226" s="117"/>
      <c r="AK226" s="117">
        <v>0</v>
      </c>
      <c r="AL226" s="117"/>
      <c r="AM226" s="117">
        <v>0</v>
      </c>
      <c r="AN226" s="117"/>
      <c r="AO226" s="117">
        <v>0</v>
      </c>
      <c r="AP226" s="117"/>
      <c r="AQ226" s="117">
        <v>0</v>
      </c>
      <c r="AR226" s="117"/>
      <c r="AS226" s="117">
        <v>0</v>
      </c>
      <c r="AT226" s="117"/>
      <c r="AU226" s="117">
        <v>0</v>
      </c>
      <c r="AV226" s="117"/>
      <c r="AW226" s="117">
        <v>0</v>
      </c>
      <c r="AX226" s="117"/>
      <c r="AY226" s="117"/>
      <c r="AZ226" s="117"/>
      <c r="BA226" s="117">
        <v>0</v>
      </c>
      <c r="BB226" s="117">
        <v>0</v>
      </c>
      <c r="BC226" s="117"/>
      <c r="BD226" s="117"/>
      <c r="BE226" s="117">
        <v>0</v>
      </c>
      <c r="BF226" s="117"/>
      <c r="BG226" s="117">
        <v>0</v>
      </c>
      <c r="BH226" s="117">
        <v>0</v>
      </c>
      <c r="BI226" s="117"/>
      <c r="BJ226" s="117">
        <v>0</v>
      </c>
      <c r="BK226" s="117">
        <v>0</v>
      </c>
      <c r="BL226" s="117">
        <v>0</v>
      </c>
      <c r="BM226" s="117">
        <v>0</v>
      </c>
      <c r="BN226" s="117">
        <v>0</v>
      </c>
      <c r="BO226" s="117">
        <v>0</v>
      </c>
      <c r="BP226" s="146">
        <v>0</v>
      </c>
    </row>
    <row r="227" spans="1:68" ht="12" customHeight="1" x14ac:dyDescent="0.2">
      <c r="A227" s="120" t="s">
        <v>1722</v>
      </c>
      <c r="B227" s="121" t="s">
        <v>2395</v>
      </c>
      <c r="C227" s="121" t="s">
        <v>1721</v>
      </c>
      <c r="D227" s="121" t="s">
        <v>30</v>
      </c>
      <c r="E227" s="123">
        <v>190</v>
      </c>
      <c r="F227" s="123">
        <v>2.7569E-2</v>
      </c>
      <c r="G227" s="123">
        <v>2.7569E-2</v>
      </c>
      <c r="H227" s="123"/>
      <c r="I227" s="123">
        <v>0</v>
      </c>
      <c r="J227" s="123">
        <v>0</v>
      </c>
      <c r="K227" s="123"/>
      <c r="L227" s="123">
        <v>0</v>
      </c>
      <c r="M227" s="123">
        <v>0</v>
      </c>
      <c r="N227" s="123"/>
      <c r="O227" s="123">
        <v>0</v>
      </c>
      <c r="P227" s="123">
        <v>0</v>
      </c>
      <c r="Q227" s="123"/>
      <c r="R227" s="123">
        <v>0</v>
      </c>
      <c r="S227" s="123"/>
      <c r="T227" s="123"/>
      <c r="U227" s="123">
        <v>0</v>
      </c>
      <c r="V227" s="123"/>
      <c r="W227" s="123">
        <v>0</v>
      </c>
      <c r="X227" s="123"/>
      <c r="Y227" s="123">
        <v>0</v>
      </c>
      <c r="Z227" s="123"/>
      <c r="AA227" s="123">
        <v>0</v>
      </c>
      <c r="AB227" s="123"/>
      <c r="AC227" s="123">
        <v>0</v>
      </c>
      <c r="AD227" s="123"/>
      <c r="AE227" s="123">
        <v>0</v>
      </c>
      <c r="AF227" s="123"/>
      <c r="AG227" s="123"/>
      <c r="AH227" s="123"/>
      <c r="AI227" s="123">
        <v>0</v>
      </c>
      <c r="AJ227" s="123"/>
      <c r="AK227" s="123">
        <v>0</v>
      </c>
      <c r="AL227" s="123"/>
      <c r="AM227" s="123">
        <v>0</v>
      </c>
      <c r="AN227" s="123"/>
      <c r="AO227" s="123">
        <v>0</v>
      </c>
      <c r="AP227" s="123"/>
      <c r="AQ227" s="123">
        <v>0</v>
      </c>
      <c r="AR227" s="123"/>
      <c r="AS227" s="123">
        <v>0</v>
      </c>
      <c r="AT227" s="123"/>
      <c r="AU227" s="123">
        <v>0</v>
      </c>
      <c r="AV227" s="123"/>
      <c r="AW227" s="123">
        <v>0</v>
      </c>
      <c r="AX227" s="123"/>
      <c r="AY227" s="123"/>
      <c r="AZ227" s="123"/>
      <c r="BA227" s="123">
        <v>0</v>
      </c>
      <c r="BB227" s="123">
        <v>0</v>
      </c>
      <c r="BC227" s="123"/>
      <c r="BD227" s="123"/>
      <c r="BE227" s="123">
        <v>0</v>
      </c>
      <c r="BF227" s="123"/>
      <c r="BG227" s="123">
        <v>0</v>
      </c>
      <c r="BH227" s="123">
        <v>0</v>
      </c>
      <c r="BI227" s="123"/>
      <c r="BJ227" s="123">
        <v>0</v>
      </c>
      <c r="BK227" s="123">
        <v>0</v>
      </c>
      <c r="BL227" s="123">
        <v>0</v>
      </c>
      <c r="BM227" s="123">
        <v>0</v>
      </c>
      <c r="BN227" s="123">
        <v>0</v>
      </c>
      <c r="BO227" s="123">
        <v>0</v>
      </c>
      <c r="BP227" s="154">
        <v>0</v>
      </c>
    </row>
    <row r="228" spans="1:68" ht="12" customHeight="1" x14ac:dyDescent="0.2">
      <c r="A228" s="114" t="s">
        <v>363</v>
      </c>
      <c r="B228" s="115" t="s">
        <v>363</v>
      </c>
      <c r="C228" s="115" t="s">
        <v>1720</v>
      </c>
      <c r="D228" s="115" t="s">
        <v>30</v>
      </c>
      <c r="E228" s="117">
        <v>190</v>
      </c>
      <c r="F228" s="117">
        <v>2.9692E-2</v>
      </c>
      <c r="G228" s="117">
        <v>2.9692E-2</v>
      </c>
      <c r="H228" s="117"/>
      <c r="I228" s="117">
        <v>0</v>
      </c>
      <c r="J228" s="117">
        <v>0</v>
      </c>
      <c r="K228" s="117"/>
      <c r="L228" s="117">
        <v>0</v>
      </c>
      <c r="M228" s="117">
        <v>0</v>
      </c>
      <c r="N228" s="117"/>
      <c r="O228" s="117">
        <v>0</v>
      </c>
      <c r="P228" s="117">
        <v>0</v>
      </c>
      <c r="Q228" s="117"/>
      <c r="R228" s="117">
        <v>0</v>
      </c>
      <c r="S228" s="117"/>
      <c r="T228" s="117"/>
      <c r="U228" s="117">
        <v>0</v>
      </c>
      <c r="V228" s="117"/>
      <c r="W228" s="117">
        <v>0</v>
      </c>
      <c r="X228" s="117"/>
      <c r="Y228" s="117">
        <v>0</v>
      </c>
      <c r="Z228" s="117"/>
      <c r="AA228" s="117">
        <v>0</v>
      </c>
      <c r="AB228" s="117"/>
      <c r="AC228" s="117">
        <v>0</v>
      </c>
      <c r="AD228" s="117"/>
      <c r="AE228" s="117">
        <v>0</v>
      </c>
      <c r="AF228" s="117"/>
      <c r="AG228" s="117"/>
      <c r="AH228" s="117"/>
      <c r="AI228" s="117">
        <v>0</v>
      </c>
      <c r="AJ228" s="117"/>
      <c r="AK228" s="117">
        <v>0</v>
      </c>
      <c r="AL228" s="117"/>
      <c r="AM228" s="117">
        <v>0</v>
      </c>
      <c r="AN228" s="117"/>
      <c r="AO228" s="117">
        <v>0</v>
      </c>
      <c r="AP228" s="117"/>
      <c r="AQ228" s="117">
        <v>0</v>
      </c>
      <c r="AR228" s="117"/>
      <c r="AS228" s="117">
        <v>0</v>
      </c>
      <c r="AT228" s="117"/>
      <c r="AU228" s="117">
        <v>0</v>
      </c>
      <c r="AV228" s="117"/>
      <c r="AW228" s="117">
        <v>0</v>
      </c>
      <c r="AX228" s="117"/>
      <c r="AY228" s="117"/>
      <c r="AZ228" s="117"/>
      <c r="BA228" s="117">
        <v>0</v>
      </c>
      <c r="BB228" s="117">
        <v>0</v>
      </c>
      <c r="BC228" s="117"/>
      <c r="BD228" s="117"/>
      <c r="BE228" s="117">
        <v>0</v>
      </c>
      <c r="BF228" s="117"/>
      <c r="BG228" s="117">
        <v>0</v>
      </c>
      <c r="BH228" s="117">
        <v>0</v>
      </c>
      <c r="BI228" s="117"/>
      <c r="BJ228" s="117">
        <v>0</v>
      </c>
      <c r="BK228" s="117">
        <v>0</v>
      </c>
      <c r="BL228" s="117">
        <v>0</v>
      </c>
      <c r="BM228" s="117">
        <v>0</v>
      </c>
      <c r="BN228" s="117">
        <v>0</v>
      </c>
      <c r="BO228" s="117">
        <v>0</v>
      </c>
      <c r="BP228" s="146">
        <v>0</v>
      </c>
    </row>
    <row r="229" spans="1:68" ht="12" customHeight="1" x14ac:dyDescent="0.2">
      <c r="A229" s="120" t="s">
        <v>369</v>
      </c>
      <c r="B229" s="121" t="s">
        <v>369</v>
      </c>
      <c r="C229" s="121" t="s">
        <v>370</v>
      </c>
      <c r="D229" s="121" t="s">
        <v>30</v>
      </c>
      <c r="E229" s="123">
        <v>160</v>
      </c>
      <c r="F229" s="123">
        <v>2.6703999999999999E-2</v>
      </c>
      <c r="G229" s="123">
        <v>2.6703999999999999E-2</v>
      </c>
      <c r="H229" s="123"/>
      <c r="I229" s="123">
        <v>0</v>
      </c>
      <c r="J229" s="123">
        <v>0</v>
      </c>
      <c r="K229" s="123"/>
      <c r="L229" s="123">
        <v>0</v>
      </c>
      <c r="M229" s="123">
        <v>0</v>
      </c>
      <c r="N229" s="123"/>
      <c r="O229" s="123">
        <v>0</v>
      </c>
      <c r="P229" s="123">
        <v>0</v>
      </c>
      <c r="Q229" s="123"/>
      <c r="R229" s="123">
        <v>0</v>
      </c>
      <c r="S229" s="123"/>
      <c r="T229" s="123"/>
      <c r="U229" s="123">
        <v>0</v>
      </c>
      <c r="V229" s="123"/>
      <c r="W229" s="123">
        <v>0</v>
      </c>
      <c r="X229" s="123"/>
      <c r="Y229" s="123">
        <v>0</v>
      </c>
      <c r="Z229" s="123"/>
      <c r="AA229" s="123">
        <v>0</v>
      </c>
      <c r="AB229" s="123"/>
      <c r="AC229" s="123">
        <v>0</v>
      </c>
      <c r="AD229" s="123"/>
      <c r="AE229" s="123">
        <v>0</v>
      </c>
      <c r="AF229" s="123"/>
      <c r="AG229" s="123"/>
      <c r="AH229" s="123"/>
      <c r="AI229" s="123">
        <v>0</v>
      </c>
      <c r="AJ229" s="123"/>
      <c r="AK229" s="123">
        <v>0</v>
      </c>
      <c r="AL229" s="123"/>
      <c r="AM229" s="123">
        <v>0</v>
      </c>
      <c r="AN229" s="123"/>
      <c r="AO229" s="123">
        <v>0</v>
      </c>
      <c r="AP229" s="123"/>
      <c r="AQ229" s="123">
        <v>0</v>
      </c>
      <c r="AR229" s="123"/>
      <c r="AS229" s="123">
        <v>0</v>
      </c>
      <c r="AT229" s="123"/>
      <c r="AU229" s="123">
        <v>0</v>
      </c>
      <c r="AV229" s="123"/>
      <c r="AW229" s="123">
        <v>0</v>
      </c>
      <c r="AX229" s="123"/>
      <c r="AY229" s="123"/>
      <c r="AZ229" s="123"/>
      <c r="BA229" s="123">
        <v>0</v>
      </c>
      <c r="BB229" s="123">
        <v>0</v>
      </c>
      <c r="BC229" s="123"/>
      <c r="BD229" s="123"/>
      <c r="BE229" s="123">
        <v>0</v>
      </c>
      <c r="BF229" s="123"/>
      <c r="BG229" s="123">
        <v>0</v>
      </c>
      <c r="BH229" s="123">
        <v>0</v>
      </c>
      <c r="BI229" s="123"/>
      <c r="BJ229" s="123">
        <v>0</v>
      </c>
      <c r="BK229" s="123">
        <v>0</v>
      </c>
      <c r="BL229" s="123">
        <v>0</v>
      </c>
      <c r="BM229" s="123">
        <v>0</v>
      </c>
      <c r="BN229" s="123">
        <v>0</v>
      </c>
      <c r="BO229" s="123">
        <v>0</v>
      </c>
      <c r="BP229" s="154">
        <v>0</v>
      </c>
    </row>
    <row r="230" spans="1:68" ht="12" customHeight="1" x14ac:dyDescent="0.2">
      <c r="A230" s="114" t="s">
        <v>373</v>
      </c>
      <c r="B230" s="115" t="s">
        <v>2396</v>
      </c>
      <c r="C230" s="115" t="s">
        <v>1723</v>
      </c>
      <c r="D230" s="115" t="s">
        <v>30</v>
      </c>
      <c r="E230" s="117">
        <v>200</v>
      </c>
      <c r="F230" s="117">
        <v>2.9020000000000001E-2</v>
      </c>
      <c r="G230" s="117">
        <v>2.9020000000000001E-2</v>
      </c>
      <c r="H230" s="117"/>
      <c r="I230" s="117">
        <v>0</v>
      </c>
      <c r="J230" s="117">
        <v>0</v>
      </c>
      <c r="K230" s="117"/>
      <c r="L230" s="117">
        <v>0</v>
      </c>
      <c r="M230" s="117">
        <v>0</v>
      </c>
      <c r="N230" s="117"/>
      <c r="O230" s="117">
        <v>0</v>
      </c>
      <c r="P230" s="117">
        <v>0</v>
      </c>
      <c r="Q230" s="117"/>
      <c r="R230" s="117">
        <v>0</v>
      </c>
      <c r="S230" s="117"/>
      <c r="T230" s="117"/>
      <c r="U230" s="117">
        <v>0</v>
      </c>
      <c r="V230" s="117"/>
      <c r="W230" s="117">
        <v>0</v>
      </c>
      <c r="X230" s="117"/>
      <c r="Y230" s="117">
        <v>0</v>
      </c>
      <c r="Z230" s="117"/>
      <c r="AA230" s="117">
        <v>0</v>
      </c>
      <c r="AB230" s="117"/>
      <c r="AC230" s="117">
        <v>0</v>
      </c>
      <c r="AD230" s="117"/>
      <c r="AE230" s="117">
        <v>0</v>
      </c>
      <c r="AF230" s="117"/>
      <c r="AG230" s="117"/>
      <c r="AH230" s="117"/>
      <c r="AI230" s="117">
        <v>0</v>
      </c>
      <c r="AJ230" s="117"/>
      <c r="AK230" s="117">
        <v>0</v>
      </c>
      <c r="AL230" s="117"/>
      <c r="AM230" s="117">
        <v>0</v>
      </c>
      <c r="AN230" s="117"/>
      <c r="AO230" s="117">
        <v>0</v>
      </c>
      <c r="AP230" s="117"/>
      <c r="AQ230" s="117">
        <v>0</v>
      </c>
      <c r="AR230" s="117"/>
      <c r="AS230" s="117">
        <v>0</v>
      </c>
      <c r="AT230" s="117"/>
      <c r="AU230" s="117">
        <v>0</v>
      </c>
      <c r="AV230" s="117"/>
      <c r="AW230" s="117">
        <v>0</v>
      </c>
      <c r="AX230" s="117"/>
      <c r="AY230" s="117"/>
      <c r="AZ230" s="117"/>
      <c r="BA230" s="117">
        <v>0</v>
      </c>
      <c r="BB230" s="117">
        <v>0</v>
      </c>
      <c r="BC230" s="117"/>
      <c r="BD230" s="117"/>
      <c r="BE230" s="117">
        <v>0</v>
      </c>
      <c r="BF230" s="117"/>
      <c r="BG230" s="117">
        <v>0</v>
      </c>
      <c r="BH230" s="117">
        <v>0</v>
      </c>
      <c r="BI230" s="117"/>
      <c r="BJ230" s="117">
        <v>0</v>
      </c>
      <c r="BK230" s="117">
        <v>0</v>
      </c>
      <c r="BL230" s="117">
        <v>0</v>
      </c>
      <c r="BM230" s="117">
        <v>0</v>
      </c>
      <c r="BN230" s="117">
        <v>0</v>
      </c>
      <c r="BO230" s="117">
        <v>0</v>
      </c>
      <c r="BP230" s="146">
        <v>0</v>
      </c>
    </row>
    <row r="231" spans="1:68" ht="12" customHeight="1" x14ac:dyDescent="0.2">
      <c r="A231" s="120" t="s">
        <v>377</v>
      </c>
      <c r="B231" s="121" t="s">
        <v>2397</v>
      </c>
      <c r="C231" s="121" t="s">
        <v>378</v>
      </c>
      <c r="D231" s="121" t="s">
        <v>30</v>
      </c>
      <c r="E231" s="123">
        <v>200</v>
      </c>
      <c r="F231" s="123">
        <v>2.9114999999999999E-2</v>
      </c>
      <c r="G231" s="123">
        <v>2.9114999999999999E-2</v>
      </c>
      <c r="H231" s="123"/>
      <c r="I231" s="123">
        <v>0</v>
      </c>
      <c r="J231" s="123">
        <v>0</v>
      </c>
      <c r="K231" s="123"/>
      <c r="L231" s="123">
        <v>0</v>
      </c>
      <c r="M231" s="123">
        <v>0</v>
      </c>
      <c r="N231" s="123"/>
      <c r="O231" s="123">
        <v>0</v>
      </c>
      <c r="P231" s="123">
        <v>0</v>
      </c>
      <c r="Q231" s="123"/>
      <c r="R231" s="123">
        <v>0</v>
      </c>
      <c r="S231" s="123"/>
      <c r="T231" s="123"/>
      <c r="U231" s="123">
        <v>0</v>
      </c>
      <c r="V231" s="123"/>
      <c r="W231" s="123">
        <v>0</v>
      </c>
      <c r="X231" s="123"/>
      <c r="Y231" s="123">
        <v>0</v>
      </c>
      <c r="Z231" s="123"/>
      <c r="AA231" s="123">
        <v>0</v>
      </c>
      <c r="AB231" s="123"/>
      <c r="AC231" s="123">
        <v>0</v>
      </c>
      <c r="AD231" s="123"/>
      <c r="AE231" s="123">
        <v>0</v>
      </c>
      <c r="AF231" s="123"/>
      <c r="AG231" s="123"/>
      <c r="AH231" s="123"/>
      <c r="AI231" s="123">
        <v>0</v>
      </c>
      <c r="AJ231" s="123"/>
      <c r="AK231" s="123">
        <v>0</v>
      </c>
      <c r="AL231" s="123"/>
      <c r="AM231" s="123">
        <v>0</v>
      </c>
      <c r="AN231" s="123"/>
      <c r="AO231" s="123">
        <v>0</v>
      </c>
      <c r="AP231" s="123"/>
      <c r="AQ231" s="123">
        <v>0</v>
      </c>
      <c r="AR231" s="123"/>
      <c r="AS231" s="123">
        <v>0</v>
      </c>
      <c r="AT231" s="123"/>
      <c r="AU231" s="123">
        <v>0</v>
      </c>
      <c r="AV231" s="123"/>
      <c r="AW231" s="123">
        <v>0</v>
      </c>
      <c r="AX231" s="123"/>
      <c r="AY231" s="123"/>
      <c r="AZ231" s="123"/>
      <c r="BA231" s="123">
        <v>0</v>
      </c>
      <c r="BB231" s="123">
        <v>0</v>
      </c>
      <c r="BC231" s="123"/>
      <c r="BD231" s="123"/>
      <c r="BE231" s="123">
        <v>0</v>
      </c>
      <c r="BF231" s="123"/>
      <c r="BG231" s="123">
        <v>0</v>
      </c>
      <c r="BH231" s="123">
        <v>0</v>
      </c>
      <c r="BI231" s="123"/>
      <c r="BJ231" s="123">
        <v>0</v>
      </c>
      <c r="BK231" s="123">
        <v>0</v>
      </c>
      <c r="BL231" s="123">
        <v>0</v>
      </c>
      <c r="BM231" s="123">
        <v>0</v>
      </c>
      <c r="BN231" s="123">
        <v>0</v>
      </c>
      <c r="BO231" s="123">
        <v>0</v>
      </c>
      <c r="BP231" s="154">
        <v>0</v>
      </c>
    </row>
    <row r="232" spans="1:68" ht="12" customHeight="1" x14ac:dyDescent="0.2">
      <c r="A232" s="114" t="s">
        <v>379</v>
      </c>
      <c r="B232" s="115" t="s">
        <v>2398</v>
      </c>
      <c r="C232" s="115" t="s">
        <v>1740</v>
      </c>
      <c r="D232" s="115" t="s">
        <v>30</v>
      </c>
      <c r="E232" s="117">
        <v>250</v>
      </c>
      <c r="F232" s="117">
        <v>4.5918E-2</v>
      </c>
      <c r="G232" s="117">
        <v>4.5918E-2</v>
      </c>
      <c r="H232" s="116">
        <v>5278</v>
      </c>
      <c r="I232" s="117">
        <v>1.32</v>
      </c>
      <c r="J232" s="117">
        <v>242.35499999999999</v>
      </c>
      <c r="K232" s="117"/>
      <c r="L232" s="117">
        <v>0</v>
      </c>
      <c r="M232" s="117">
        <v>0</v>
      </c>
      <c r="N232" s="116">
        <v>18320</v>
      </c>
      <c r="O232" s="117">
        <v>4.58</v>
      </c>
      <c r="P232" s="117">
        <v>841.21799999999996</v>
      </c>
      <c r="Q232" s="116">
        <v>23598</v>
      </c>
      <c r="R232" s="117">
        <v>5.9</v>
      </c>
      <c r="S232" s="167">
        <v>1083.5730000000001</v>
      </c>
      <c r="T232" s="117"/>
      <c r="U232" s="117">
        <v>0</v>
      </c>
      <c r="V232" s="117"/>
      <c r="W232" s="117">
        <v>0</v>
      </c>
      <c r="X232" s="117"/>
      <c r="Y232" s="117">
        <v>0</v>
      </c>
      <c r="Z232" s="117"/>
      <c r="AA232" s="117">
        <v>0</v>
      </c>
      <c r="AB232" s="117"/>
      <c r="AC232" s="117">
        <v>0</v>
      </c>
      <c r="AD232" s="117"/>
      <c r="AE232" s="117">
        <v>0</v>
      </c>
      <c r="AF232" s="117"/>
      <c r="AG232" s="117"/>
      <c r="AH232" s="117"/>
      <c r="AI232" s="117">
        <v>0</v>
      </c>
      <c r="AJ232" s="117"/>
      <c r="AK232" s="117">
        <v>0</v>
      </c>
      <c r="AL232" s="117"/>
      <c r="AM232" s="117">
        <v>0</v>
      </c>
      <c r="AN232" s="117"/>
      <c r="AO232" s="117">
        <v>0</v>
      </c>
      <c r="AP232" s="117"/>
      <c r="AQ232" s="117">
        <v>0</v>
      </c>
      <c r="AR232" s="117"/>
      <c r="AS232" s="117">
        <v>0</v>
      </c>
      <c r="AT232" s="117"/>
      <c r="AU232" s="117">
        <v>0</v>
      </c>
      <c r="AV232" s="117"/>
      <c r="AW232" s="117">
        <v>0</v>
      </c>
      <c r="AX232" s="117"/>
      <c r="AY232" s="117"/>
      <c r="AZ232" s="116">
        <v>5278</v>
      </c>
      <c r="BA232" s="117">
        <v>1.32</v>
      </c>
      <c r="BB232" s="117">
        <v>242.35499999999999</v>
      </c>
      <c r="BC232" s="117"/>
      <c r="BD232" s="117"/>
      <c r="BE232" s="117">
        <v>0</v>
      </c>
      <c r="BF232" s="116">
        <v>18320</v>
      </c>
      <c r="BG232" s="117">
        <v>4.58</v>
      </c>
      <c r="BH232" s="117">
        <v>841.21799999999996</v>
      </c>
      <c r="BI232" s="116">
        <v>23598</v>
      </c>
      <c r="BJ232" s="117">
        <v>5.9</v>
      </c>
      <c r="BK232" s="167">
        <v>1083.5730000000001</v>
      </c>
      <c r="BL232" s="117">
        <v>0</v>
      </c>
      <c r="BM232" s="117">
        <v>0</v>
      </c>
      <c r="BN232" s="167">
        <v>1083.5730000000001</v>
      </c>
      <c r="BO232" s="117">
        <v>0</v>
      </c>
      <c r="BP232" s="146">
        <v>0</v>
      </c>
    </row>
    <row r="233" spans="1:68" ht="12" customHeight="1" x14ac:dyDescent="0.2">
      <c r="A233" s="120" t="s">
        <v>381</v>
      </c>
      <c r="B233" s="121" t="s">
        <v>2399</v>
      </c>
      <c r="C233" s="121" t="s">
        <v>382</v>
      </c>
      <c r="D233" s="121" t="s">
        <v>30</v>
      </c>
      <c r="E233" s="123">
        <v>250</v>
      </c>
      <c r="F233" s="123">
        <v>3.8683000000000002E-2</v>
      </c>
      <c r="G233" s="123">
        <v>3.8683000000000002E-2</v>
      </c>
      <c r="H233" s="123"/>
      <c r="I233" s="123">
        <v>0</v>
      </c>
      <c r="J233" s="123">
        <v>0</v>
      </c>
      <c r="K233" s="123"/>
      <c r="L233" s="123">
        <v>0</v>
      </c>
      <c r="M233" s="123">
        <v>0</v>
      </c>
      <c r="N233" s="123"/>
      <c r="O233" s="123">
        <v>0</v>
      </c>
      <c r="P233" s="123">
        <v>0</v>
      </c>
      <c r="Q233" s="123"/>
      <c r="R233" s="123">
        <v>0</v>
      </c>
      <c r="S233" s="123"/>
      <c r="T233" s="123"/>
      <c r="U233" s="123">
        <v>0</v>
      </c>
      <c r="V233" s="123"/>
      <c r="W233" s="123">
        <v>0</v>
      </c>
      <c r="X233" s="123"/>
      <c r="Y233" s="123">
        <v>0</v>
      </c>
      <c r="Z233" s="123"/>
      <c r="AA233" s="123">
        <v>0</v>
      </c>
      <c r="AB233" s="123"/>
      <c r="AC233" s="123">
        <v>0</v>
      </c>
      <c r="AD233" s="123"/>
      <c r="AE233" s="123">
        <v>0</v>
      </c>
      <c r="AF233" s="123"/>
      <c r="AG233" s="123"/>
      <c r="AH233" s="123"/>
      <c r="AI233" s="123">
        <v>0</v>
      </c>
      <c r="AJ233" s="123"/>
      <c r="AK233" s="123">
        <v>0</v>
      </c>
      <c r="AL233" s="123"/>
      <c r="AM233" s="123">
        <v>0</v>
      </c>
      <c r="AN233" s="123"/>
      <c r="AO233" s="123">
        <v>0</v>
      </c>
      <c r="AP233" s="123"/>
      <c r="AQ233" s="123">
        <v>0</v>
      </c>
      <c r="AR233" s="123"/>
      <c r="AS233" s="123">
        <v>0</v>
      </c>
      <c r="AT233" s="123"/>
      <c r="AU233" s="123">
        <v>0</v>
      </c>
      <c r="AV233" s="123"/>
      <c r="AW233" s="123">
        <v>0</v>
      </c>
      <c r="AX233" s="123"/>
      <c r="AY233" s="123"/>
      <c r="AZ233" s="123"/>
      <c r="BA233" s="123">
        <v>0</v>
      </c>
      <c r="BB233" s="123">
        <v>0</v>
      </c>
      <c r="BC233" s="123"/>
      <c r="BD233" s="123"/>
      <c r="BE233" s="123">
        <v>0</v>
      </c>
      <c r="BF233" s="123"/>
      <c r="BG233" s="123">
        <v>0</v>
      </c>
      <c r="BH233" s="123">
        <v>0</v>
      </c>
      <c r="BI233" s="123"/>
      <c r="BJ233" s="123">
        <v>0</v>
      </c>
      <c r="BK233" s="123">
        <v>0</v>
      </c>
      <c r="BL233" s="123">
        <v>0</v>
      </c>
      <c r="BM233" s="123">
        <v>0</v>
      </c>
      <c r="BN233" s="123">
        <v>0</v>
      </c>
      <c r="BO233" s="123">
        <v>0</v>
      </c>
      <c r="BP233" s="154">
        <v>0</v>
      </c>
    </row>
    <row r="234" spans="1:68" ht="12" customHeight="1" x14ac:dyDescent="0.2">
      <c r="A234" s="114" t="s">
        <v>383</v>
      </c>
      <c r="B234" s="115" t="s">
        <v>2400</v>
      </c>
      <c r="C234" s="115" t="s">
        <v>1750</v>
      </c>
      <c r="D234" s="115" t="s">
        <v>30</v>
      </c>
      <c r="E234" s="117">
        <v>365</v>
      </c>
      <c r="F234" s="117">
        <v>6.3675999999999996E-2</v>
      </c>
      <c r="G234" s="117">
        <v>6.3675999999999996E-2</v>
      </c>
      <c r="H234" s="117">
        <v>79</v>
      </c>
      <c r="I234" s="117">
        <v>2.9000000000000001E-2</v>
      </c>
      <c r="J234" s="117">
        <v>5.03</v>
      </c>
      <c r="K234" s="117"/>
      <c r="L234" s="117">
        <v>0</v>
      </c>
      <c r="M234" s="117">
        <v>0</v>
      </c>
      <c r="N234" s="117"/>
      <c r="O234" s="117">
        <v>0</v>
      </c>
      <c r="P234" s="117">
        <v>0</v>
      </c>
      <c r="Q234" s="117">
        <v>79</v>
      </c>
      <c r="R234" s="117">
        <v>2.9000000000000001E-2</v>
      </c>
      <c r="S234" s="117">
        <v>5.03</v>
      </c>
      <c r="T234" s="117"/>
      <c r="U234" s="117">
        <v>0</v>
      </c>
      <c r="V234" s="117"/>
      <c r="W234" s="117">
        <v>0</v>
      </c>
      <c r="X234" s="117"/>
      <c r="Y234" s="117">
        <v>0</v>
      </c>
      <c r="Z234" s="117"/>
      <c r="AA234" s="117">
        <v>0</v>
      </c>
      <c r="AB234" s="117"/>
      <c r="AC234" s="117">
        <v>0</v>
      </c>
      <c r="AD234" s="117"/>
      <c r="AE234" s="117">
        <v>0</v>
      </c>
      <c r="AF234" s="117"/>
      <c r="AG234" s="117"/>
      <c r="AH234" s="117"/>
      <c r="AI234" s="117">
        <v>0</v>
      </c>
      <c r="AJ234" s="117"/>
      <c r="AK234" s="117">
        <v>0</v>
      </c>
      <c r="AL234" s="117"/>
      <c r="AM234" s="117">
        <v>0</v>
      </c>
      <c r="AN234" s="117"/>
      <c r="AO234" s="117">
        <v>0</v>
      </c>
      <c r="AP234" s="117"/>
      <c r="AQ234" s="117">
        <v>0</v>
      </c>
      <c r="AR234" s="117"/>
      <c r="AS234" s="117">
        <v>0</v>
      </c>
      <c r="AT234" s="117"/>
      <c r="AU234" s="117">
        <v>0</v>
      </c>
      <c r="AV234" s="117"/>
      <c r="AW234" s="117">
        <v>0</v>
      </c>
      <c r="AX234" s="117"/>
      <c r="AY234" s="117"/>
      <c r="AZ234" s="117">
        <v>79</v>
      </c>
      <c r="BA234" s="117">
        <v>2.9000000000000001E-2</v>
      </c>
      <c r="BB234" s="117">
        <v>5.03</v>
      </c>
      <c r="BC234" s="117"/>
      <c r="BD234" s="117"/>
      <c r="BE234" s="117">
        <v>0</v>
      </c>
      <c r="BF234" s="117"/>
      <c r="BG234" s="117">
        <v>0</v>
      </c>
      <c r="BH234" s="117">
        <v>0</v>
      </c>
      <c r="BI234" s="117">
        <v>79</v>
      </c>
      <c r="BJ234" s="117">
        <v>2.9000000000000001E-2</v>
      </c>
      <c r="BK234" s="117">
        <v>5.03</v>
      </c>
      <c r="BL234" s="117">
        <v>0</v>
      </c>
      <c r="BM234" s="117">
        <v>0</v>
      </c>
      <c r="BN234" s="117">
        <v>5.03</v>
      </c>
      <c r="BO234" s="117">
        <v>0</v>
      </c>
      <c r="BP234" s="146">
        <v>0</v>
      </c>
    </row>
    <row r="235" spans="1:68" ht="12" customHeight="1" x14ac:dyDescent="0.2">
      <c r="A235" s="120" t="s">
        <v>387</v>
      </c>
      <c r="B235" s="121" t="s">
        <v>2401</v>
      </c>
      <c r="C235" s="121" t="s">
        <v>1749</v>
      </c>
      <c r="D235" s="121" t="s">
        <v>30</v>
      </c>
      <c r="E235" s="123">
        <v>365</v>
      </c>
      <c r="F235" s="123">
        <v>5.4547999999999999E-2</v>
      </c>
      <c r="G235" s="123">
        <v>5.4547999999999999E-2</v>
      </c>
      <c r="H235" s="122">
        <v>17987</v>
      </c>
      <c r="I235" s="123">
        <v>6.5650000000000004</v>
      </c>
      <c r="J235" s="123">
        <v>981.15499999999997</v>
      </c>
      <c r="K235" s="123"/>
      <c r="L235" s="123">
        <v>0</v>
      </c>
      <c r="M235" s="123">
        <v>0</v>
      </c>
      <c r="N235" s="122">
        <v>1726</v>
      </c>
      <c r="O235" s="123">
        <v>0.63</v>
      </c>
      <c r="P235" s="123">
        <v>94.15</v>
      </c>
      <c r="Q235" s="122">
        <v>19713</v>
      </c>
      <c r="R235" s="123">
        <v>7.1950000000000003</v>
      </c>
      <c r="S235" s="165">
        <v>1075.3050000000001</v>
      </c>
      <c r="T235" s="123"/>
      <c r="U235" s="123">
        <v>0</v>
      </c>
      <c r="V235" s="123"/>
      <c r="W235" s="123">
        <v>0</v>
      </c>
      <c r="X235" s="123"/>
      <c r="Y235" s="123">
        <v>0</v>
      </c>
      <c r="Z235" s="123"/>
      <c r="AA235" s="123">
        <v>0</v>
      </c>
      <c r="AB235" s="123"/>
      <c r="AC235" s="123">
        <v>0</v>
      </c>
      <c r="AD235" s="123"/>
      <c r="AE235" s="123">
        <v>0</v>
      </c>
      <c r="AF235" s="123"/>
      <c r="AG235" s="123"/>
      <c r="AH235" s="123"/>
      <c r="AI235" s="123">
        <v>0</v>
      </c>
      <c r="AJ235" s="123"/>
      <c r="AK235" s="123">
        <v>0</v>
      </c>
      <c r="AL235" s="123"/>
      <c r="AM235" s="123">
        <v>0</v>
      </c>
      <c r="AN235" s="123"/>
      <c r="AO235" s="123">
        <v>0</v>
      </c>
      <c r="AP235" s="123"/>
      <c r="AQ235" s="123">
        <v>0</v>
      </c>
      <c r="AR235" s="123"/>
      <c r="AS235" s="123">
        <v>0</v>
      </c>
      <c r="AT235" s="123"/>
      <c r="AU235" s="123">
        <v>0</v>
      </c>
      <c r="AV235" s="123"/>
      <c r="AW235" s="123">
        <v>0</v>
      </c>
      <c r="AX235" s="123"/>
      <c r="AY235" s="123"/>
      <c r="AZ235" s="122">
        <v>17987</v>
      </c>
      <c r="BA235" s="123">
        <v>6.5650000000000004</v>
      </c>
      <c r="BB235" s="123">
        <v>981.15499999999997</v>
      </c>
      <c r="BC235" s="123"/>
      <c r="BD235" s="123"/>
      <c r="BE235" s="123">
        <v>0</v>
      </c>
      <c r="BF235" s="122">
        <v>1726</v>
      </c>
      <c r="BG235" s="123">
        <v>0.63</v>
      </c>
      <c r="BH235" s="123">
        <v>94.15</v>
      </c>
      <c r="BI235" s="122">
        <v>19713</v>
      </c>
      <c r="BJ235" s="123">
        <v>7.1950000000000003</v>
      </c>
      <c r="BK235" s="165">
        <v>1075.3050000000001</v>
      </c>
      <c r="BL235" s="123">
        <v>0</v>
      </c>
      <c r="BM235" s="123">
        <v>0</v>
      </c>
      <c r="BN235" s="165">
        <v>1075.3050000000001</v>
      </c>
      <c r="BO235" s="123">
        <v>0</v>
      </c>
      <c r="BP235" s="154">
        <v>0</v>
      </c>
    </row>
    <row r="236" spans="1:68" ht="12" customHeight="1" x14ac:dyDescent="0.2">
      <c r="A236" s="114" t="s">
        <v>389</v>
      </c>
      <c r="B236" s="115" t="s">
        <v>2402</v>
      </c>
      <c r="C236" s="115" t="s">
        <v>1753</v>
      </c>
      <c r="D236" s="115" t="s">
        <v>30</v>
      </c>
      <c r="E236" s="117">
        <v>365</v>
      </c>
      <c r="F236" s="117">
        <v>4.8313000000000002E-2</v>
      </c>
      <c r="G236" s="117">
        <v>4.8313000000000002E-2</v>
      </c>
      <c r="H236" s="117"/>
      <c r="I236" s="117">
        <v>0</v>
      </c>
      <c r="J236" s="117">
        <v>0</v>
      </c>
      <c r="K236" s="117"/>
      <c r="L236" s="117">
        <v>0</v>
      </c>
      <c r="M236" s="117">
        <v>0</v>
      </c>
      <c r="N236" s="117"/>
      <c r="O236" s="117">
        <v>0</v>
      </c>
      <c r="P236" s="117">
        <v>0</v>
      </c>
      <c r="Q236" s="117"/>
      <c r="R236" s="117">
        <v>0</v>
      </c>
      <c r="S236" s="117"/>
      <c r="T236" s="117"/>
      <c r="U236" s="117">
        <v>0</v>
      </c>
      <c r="V236" s="117"/>
      <c r="W236" s="117">
        <v>0</v>
      </c>
      <c r="X236" s="117"/>
      <c r="Y236" s="117">
        <v>0</v>
      </c>
      <c r="Z236" s="117"/>
      <c r="AA236" s="117">
        <v>0</v>
      </c>
      <c r="AB236" s="117"/>
      <c r="AC236" s="117">
        <v>0</v>
      </c>
      <c r="AD236" s="117"/>
      <c r="AE236" s="117">
        <v>0</v>
      </c>
      <c r="AF236" s="117"/>
      <c r="AG236" s="117"/>
      <c r="AH236" s="117"/>
      <c r="AI236" s="117">
        <v>0</v>
      </c>
      <c r="AJ236" s="117"/>
      <c r="AK236" s="117">
        <v>0</v>
      </c>
      <c r="AL236" s="117"/>
      <c r="AM236" s="117">
        <v>0</v>
      </c>
      <c r="AN236" s="117"/>
      <c r="AO236" s="117">
        <v>0</v>
      </c>
      <c r="AP236" s="117"/>
      <c r="AQ236" s="117">
        <v>0</v>
      </c>
      <c r="AR236" s="117"/>
      <c r="AS236" s="117">
        <v>0</v>
      </c>
      <c r="AT236" s="117"/>
      <c r="AU236" s="117">
        <v>0</v>
      </c>
      <c r="AV236" s="117"/>
      <c r="AW236" s="117">
        <v>0</v>
      </c>
      <c r="AX236" s="117"/>
      <c r="AY236" s="117"/>
      <c r="AZ236" s="117"/>
      <c r="BA236" s="117">
        <v>0</v>
      </c>
      <c r="BB236" s="117">
        <v>0</v>
      </c>
      <c r="BC236" s="117"/>
      <c r="BD236" s="117"/>
      <c r="BE236" s="117">
        <v>0</v>
      </c>
      <c r="BF236" s="117"/>
      <c r="BG236" s="117">
        <v>0</v>
      </c>
      <c r="BH236" s="117">
        <v>0</v>
      </c>
      <c r="BI236" s="117"/>
      <c r="BJ236" s="117">
        <v>0</v>
      </c>
      <c r="BK236" s="117">
        <v>0</v>
      </c>
      <c r="BL236" s="117">
        <v>0</v>
      </c>
      <c r="BM236" s="117">
        <v>0</v>
      </c>
      <c r="BN236" s="117">
        <v>0</v>
      </c>
      <c r="BO236" s="117">
        <v>0</v>
      </c>
      <c r="BP236" s="146">
        <v>0</v>
      </c>
    </row>
    <row r="237" spans="1:68" ht="12" customHeight="1" x14ac:dyDescent="0.2">
      <c r="A237" s="120" t="s">
        <v>391</v>
      </c>
      <c r="B237" s="121"/>
      <c r="C237" s="121" t="s">
        <v>392</v>
      </c>
      <c r="D237" s="121" t="s">
        <v>30</v>
      </c>
      <c r="E237" s="123">
        <v>365</v>
      </c>
      <c r="F237" s="123">
        <v>5.3913999999999997E-2</v>
      </c>
      <c r="G237" s="123">
        <v>5.3913999999999997E-2</v>
      </c>
      <c r="H237" s="123"/>
      <c r="I237" s="123">
        <v>0</v>
      </c>
      <c r="J237" s="123">
        <v>0</v>
      </c>
      <c r="K237" s="123"/>
      <c r="L237" s="123">
        <v>0</v>
      </c>
      <c r="M237" s="123">
        <v>0</v>
      </c>
      <c r="N237" s="123"/>
      <c r="O237" s="123">
        <v>0</v>
      </c>
      <c r="P237" s="123">
        <v>0</v>
      </c>
      <c r="Q237" s="123"/>
      <c r="R237" s="123">
        <v>0</v>
      </c>
      <c r="S237" s="123"/>
      <c r="T237" s="123"/>
      <c r="U237" s="123">
        <v>0</v>
      </c>
      <c r="V237" s="123"/>
      <c r="W237" s="123">
        <v>0</v>
      </c>
      <c r="X237" s="123"/>
      <c r="Y237" s="123">
        <v>0</v>
      </c>
      <c r="Z237" s="123"/>
      <c r="AA237" s="123">
        <v>0</v>
      </c>
      <c r="AB237" s="123"/>
      <c r="AC237" s="123">
        <v>0</v>
      </c>
      <c r="AD237" s="123"/>
      <c r="AE237" s="123">
        <v>0</v>
      </c>
      <c r="AF237" s="123"/>
      <c r="AG237" s="123"/>
      <c r="AH237" s="123"/>
      <c r="AI237" s="123">
        <v>0</v>
      </c>
      <c r="AJ237" s="123"/>
      <c r="AK237" s="123">
        <v>0</v>
      </c>
      <c r="AL237" s="123"/>
      <c r="AM237" s="123">
        <v>0</v>
      </c>
      <c r="AN237" s="123"/>
      <c r="AO237" s="123">
        <v>0</v>
      </c>
      <c r="AP237" s="123"/>
      <c r="AQ237" s="123">
        <v>0</v>
      </c>
      <c r="AR237" s="123"/>
      <c r="AS237" s="123">
        <v>0</v>
      </c>
      <c r="AT237" s="123"/>
      <c r="AU237" s="123">
        <v>0</v>
      </c>
      <c r="AV237" s="123"/>
      <c r="AW237" s="123">
        <v>0</v>
      </c>
      <c r="AX237" s="123"/>
      <c r="AY237" s="123"/>
      <c r="AZ237" s="123"/>
      <c r="BA237" s="123">
        <v>0</v>
      </c>
      <c r="BB237" s="123">
        <v>0</v>
      </c>
      <c r="BC237" s="123"/>
      <c r="BD237" s="123"/>
      <c r="BE237" s="123">
        <v>0</v>
      </c>
      <c r="BF237" s="123"/>
      <c r="BG237" s="123">
        <v>0</v>
      </c>
      <c r="BH237" s="123">
        <v>0</v>
      </c>
      <c r="BI237" s="123"/>
      <c r="BJ237" s="123">
        <v>0</v>
      </c>
      <c r="BK237" s="123">
        <v>0</v>
      </c>
      <c r="BL237" s="123">
        <v>0</v>
      </c>
      <c r="BM237" s="123">
        <v>0</v>
      </c>
      <c r="BN237" s="123">
        <v>0</v>
      </c>
      <c r="BO237" s="123">
        <v>0</v>
      </c>
      <c r="BP237" s="154">
        <v>0</v>
      </c>
    </row>
    <row r="238" spans="1:68" ht="12" customHeight="1" x14ac:dyDescent="0.2">
      <c r="A238" s="114" t="s">
        <v>399</v>
      </c>
      <c r="B238" s="115" t="s">
        <v>399</v>
      </c>
      <c r="C238" s="115" t="s">
        <v>400</v>
      </c>
      <c r="D238" s="115" t="s">
        <v>30</v>
      </c>
      <c r="E238" s="117">
        <v>245</v>
      </c>
      <c r="F238" s="117">
        <v>4.4077999999999999E-2</v>
      </c>
      <c r="G238" s="117">
        <v>4.4077999999999999E-2</v>
      </c>
      <c r="H238" s="117"/>
      <c r="I238" s="117">
        <v>0</v>
      </c>
      <c r="J238" s="117">
        <v>0</v>
      </c>
      <c r="K238" s="117"/>
      <c r="L238" s="117">
        <v>0</v>
      </c>
      <c r="M238" s="117">
        <v>0</v>
      </c>
      <c r="N238" s="117"/>
      <c r="O238" s="117">
        <v>0</v>
      </c>
      <c r="P238" s="117">
        <v>0</v>
      </c>
      <c r="Q238" s="117"/>
      <c r="R238" s="117">
        <v>0</v>
      </c>
      <c r="S238" s="117"/>
      <c r="T238" s="117"/>
      <c r="U238" s="117">
        <v>0</v>
      </c>
      <c r="V238" s="117"/>
      <c r="W238" s="117">
        <v>0</v>
      </c>
      <c r="X238" s="117"/>
      <c r="Y238" s="117">
        <v>0</v>
      </c>
      <c r="Z238" s="117"/>
      <c r="AA238" s="117">
        <v>0</v>
      </c>
      <c r="AB238" s="117"/>
      <c r="AC238" s="117">
        <v>0</v>
      </c>
      <c r="AD238" s="117"/>
      <c r="AE238" s="117">
        <v>0</v>
      </c>
      <c r="AF238" s="117"/>
      <c r="AG238" s="117"/>
      <c r="AH238" s="117"/>
      <c r="AI238" s="117">
        <v>0</v>
      </c>
      <c r="AJ238" s="117"/>
      <c r="AK238" s="117">
        <v>0</v>
      </c>
      <c r="AL238" s="117"/>
      <c r="AM238" s="117">
        <v>0</v>
      </c>
      <c r="AN238" s="117"/>
      <c r="AO238" s="117">
        <v>0</v>
      </c>
      <c r="AP238" s="117"/>
      <c r="AQ238" s="117">
        <v>0</v>
      </c>
      <c r="AR238" s="117"/>
      <c r="AS238" s="117">
        <v>0</v>
      </c>
      <c r="AT238" s="117"/>
      <c r="AU238" s="117">
        <v>0</v>
      </c>
      <c r="AV238" s="117"/>
      <c r="AW238" s="117">
        <v>0</v>
      </c>
      <c r="AX238" s="117"/>
      <c r="AY238" s="117"/>
      <c r="AZ238" s="117"/>
      <c r="BA238" s="117">
        <v>0</v>
      </c>
      <c r="BB238" s="117">
        <v>0</v>
      </c>
      <c r="BC238" s="117"/>
      <c r="BD238" s="117"/>
      <c r="BE238" s="117">
        <v>0</v>
      </c>
      <c r="BF238" s="117"/>
      <c r="BG238" s="117">
        <v>0</v>
      </c>
      <c r="BH238" s="117">
        <v>0</v>
      </c>
      <c r="BI238" s="117"/>
      <c r="BJ238" s="117">
        <v>0</v>
      </c>
      <c r="BK238" s="117">
        <v>0</v>
      </c>
      <c r="BL238" s="117">
        <v>0</v>
      </c>
      <c r="BM238" s="117">
        <v>0</v>
      </c>
      <c r="BN238" s="117">
        <v>0</v>
      </c>
      <c r="BO238" s="117">
        <v>0</v>
      </c>
      <c r="BP238" s="146">
        <v>0</v>
      </c>
    </row>
    <row r="239" spans="1:68" ht="12" customHeight="1" x14ac:dyDescent="0.2">
      <c r="A239" s="120" t="s">
        <v>403</v>
      </c>
      <c r="B239" s="121"/>
      <c r="C239" s="121" t="s">
        <v>404</v>
      </c>
      <c r="D239" s="121" t="s">
        <v>30</v>
      </c>
      <c r="E239" s="123">
        <v>280</v>
      </c>
      <c r="F239" s="123">
        <v>4.7104E-2</v>
      </c>
      <c r="G239" s="123">
        <v>4.7104E-2</v>
      </c>
      <c r="H239" s="123"/>
      <c r="I239" s="123">
        <v>0</v>
      </c>
      <c r="J239" s="123">
        <v>0</v>
      </c>
      <c r="K239" s="123"/>
      <c r="L239" s="123">
        <v>0</v>
      </c>
      <c r="M239" s="123">
        <v>0</v>
      </c>
      <c r="N239" s="123"/>
      <c r="O239" s="123">
        <v>0</v>
      </c>
      <c r="P239" s="123">
        <v>0</v>
      </c>
      <c r="Q239" s="123"/>
      <c r="R239" s="123">
        <v>0</v>
      </c>
      <c r="S239" s="123"/>
      <c r="T239" s="123"/>
      <c r="U239" s="123">
        <v>0</v>
      </c>
      <c r="V239" s="123"/>
      <c r="W239" s="123">
        <v>0</v>
      </c>
      <c r="X239" s="123"/>
      <c r="Y239" s="123">
        <v>0</v>
      </c>
      <c r="Z239" s="123"/>
      <c r="AA239" s="123">
        <v>0</v>
      </c>
      <c r="AB239" s="123"/>
      <c r="AC239" s="123">
        <v>0</v>
      </c>
      <c r="AD239" s="123"/>
      <c r="AE239" s="123">
        <v>0</v>
      </c>
      <c r="AF239" s="123"/>
      <c r="AG239" s="123"/>
      <c r="AH239" s="123"/>
      <c r="AI239" s="123">
        <v>0</v>
      </c>
      <c r="AJ239" s="123"/>
      <c r="AK239" s="123">
        <v>0</v>
      </c>
      <c r="AL239" s="123"/>
      <c r="AM239" s="123">
        <v>0</v>
      </c>
      <c r="AN239" s="123"/>
      <c r="AO239" s="123">
        <v>0</v>
      </c>
      <c r="AP239" s="123"/>
      <c r="AQ239" s="123">
        <v>0</v>
      </c>
      <c r="AR239" s="123"/>
      <c r="AS239" s="123">
        <v>0</v>
      </c>
      <c r="AT239" s="123"/>
      <c r="AU239" s="123">
        <v>0</v>
      </c>
      <c r="AV239" s="123"/>
      <c r="AW239" s="123">
        <v>0</v>
      </c>
      <c r="AX239" s="123"/>
      <c r="AY239" s="123"/>
      <c r="AZ239" s="123"/>
      <c r="BA239" s="123">
        <v>0</v>
      </c>
      <c r="BB239" s="123">
        <v>0</v>
      </c>
      <c r="BC239" s="123"/>
      <c r="BD239" s="123"/>
      <c r="BE239" s="123">
        <v>0</v>
      </c>
      <c r="BF239" s="123"/>
      <c r="BG239" s="123">
        <v>0</v>
      </c>
      <c r="BH239" s="123">
        <v>0</v>
      </c>
      <c r="BI239" s="123"/>
      <c r="BJ239" s="123">
        <v>0</v>
      </c>
      <c r="BK239" s="123">
        <v>0</v>
      </c>
      <c r="BL239" s="123">
        <v>0</v>
      </c>
      <c r="BM239" s="123">
        <v>0</v>
      </c>
      <c r="BN239" s="123">
        <v>0</v>
      </c>
      <c r="BO239" s="123">
        <v>0</v>
      </c>
      <c r="BP239" s="154">
        <v>0</v>
      </c>
    </row>
    <row r="240" spans="1:68" ht="12" customHeight="1" x14ac:dyDescent="0.2">
      <c r="A240" s="114" t="s">
        <v>405</v>
      </c>
      <c r="B240" s="115" t="s">
        <v>405</v>
      </c>
      <c r="C240" s="115" t="s">
        <v>406</v>
      </c>
      <c r="D240" s="115" t="s">
        <v>30</v>
      </c>
      <c r="E240" s="117">
        <v>285</v>
      </c>
      <c r="F240" s="117">
        <v>4.4055999999999998E-2</v>
      </c>
      <c r="G240" s="117">
        <v>4.4055999999999998E-2</v>
      </c>
      <c r="H240" s="116">
        <v>2700</v>
      </c>
      <c r="I240" s="117">
        <v>0.77</v>
      </c>
      <c r="J240" s="117">
        <v>118.95099999999999</v>
      </c>
      <c r="K240" s="117"/>
      <c r="L240" s="117">
        <v>0</v>
      </c>
      <c r="M240" s="117">
        <v>0</v>
      </c>
      <c r="N240" s="117"/>
      <c r="O240" s="117">
        <v>0</v>
      </c>
      <c r="P240" s="117">
        <v>0</v>
      </c>
      <c r="Q240" s="116">
        <v>2700</v>
      </c>
      <c r="R240" s="117">
        <v>0.77</v>
      </c>
      <c r="S240" s="117">
        <v>118.95099999999999</v>
      </c>
      <c r="T240" s="117"/>
      <c r="U240" s="117">
        <v>0</v>
      </c>
      <c r="V240" s="117"/>
      <c r="W240" s="117">
        <v>0</v>
      </c>
      <c r="X240" s="117"/>
      <c r="Y240" s="117">
        <v>0</v>
      </c>
      <c r="Z240" s="117"/>
      <c r="AA240" s="117">
        <v>0</v>
      </c>
      <c r="AB240" s="117"/>
      <c r="AC240" s="117">
        <v>0</v>
      </c>
      <c r="AD240" s="117"/>
      <c r="AE240" s="117">
        <v>0</v>
      </c>
      <c r="AF240" s="117"/>
      <c r="AG240" s="117"/>
      <c r="AH240" s="117"/>
      <c r="AI240" s="117">
        <v>0</v>
      </c>
      <c r="AJ240" s="117"/>
      <c r="AK240" s="117">
        <v>0</v>
      </c>
      <c r="AL240" s="117"/>
      <c r="AM240" s="117">
        <v>0</v>
      </c>
      <c r="AN240" s="117"/>
      <c r="AO240" s="117">
        <v>0</v>
      </c>
      <c r="AP240" s="117"/>
      <c r="AQ240" s="117">
        <v>0</v>
      </c>
      <c r="AR240" s="117"/>
      <c r="AS240" s="117">
        <v>0</v>
      </c>
      <c r="AT240" s="117"/>
      <c r="AU240" s="117">
        <v>0</v>
      </c>
      <c r="AV240" s="117"/>
      <c r="AW240" s="117">
        <v>0</v>
      </c>
      <c r="AX240" s="117"/>
      <c r="AY240" s="117"/>
      <c r="AZ240" s="116">
        <v>2700</v>
      </c>
      <c r="BA240" s="117">
        <v>0.77</v>
      </c>
      <c r="BB240" s="117">
        <v>118.95099999999999</v>
      </c>
      <c r="BC240" s="117"/>
      <c r="BD240" s="117"/>
      <c r="BE240" s="117">
        <v>0</v>
      </c>
      <c r="BF240" s="117"/>
      <c r="BG240" s="117">
        <v>0</v>
      </c>
      <c r="BH240" s="117">
        <v>0</v>
      </c>
      <c r="BI240" s="116">
        <v>2700</v>
      </c>
      <c r="BJ240" s="117">
        <v>0.77</v>
      </c>
      <c r="BK240" s="117">
        <v>118.95099999999999</v>
      </c>
      <c r="BL240" s="117">
        <v>0</v>
      </c>
      <c r="BM240" s="117">
        <v>0</v>
      </c>
      <c r="BN240" s="117">
        <v>118.95099999999999</v>
      </c>
      <c r="BO240" s="117">
        <v>0</v>
      </c>
      <c r="BP240" s="146">
        <v>0</v>
      </c>
    </row>
    <row r="241" spans="1:68" ht="12" customHeight="1" x14ac:dyDescent="0.2">
      <c r="A241" s="120" t="s">
        <v>407</v>
      </c>
      <c r="B241" s="121" t="s">
        <v>2403</v>
      </c>
      <c r="C241" s="121" t="s">
        <v>408</v>
      </c>
      <c r="D241" s="121" t="s">
        <v>30</v>
      </c>
      <c r="E241" s="123">
        <v>390</v>
      </c>
      <c r="F241" s="123">
        <v>5.6590000000000001E-2</v>
      </c>
      <c r="G241" s="123">
        <v>5.6590000000000001E-2</v>
      </c>
      <c r="H241" s="123"/>
      <c r="I241" s="123">
        <v>0</v>
      </c>
      <c r="J241" s="123">
        <v>0</v>
      </c>
      <c r="K241" s="123"/>
      <c r="L241" s="123">
        <v>0</v>
      </c>
      <c r="M241" s="123">
        <v>0</v>
      </c>
      <c r="N241" s="123"/>
      <c r="O241" s="123">
        <v>0</v>
      </c>
      <c r="P241" s="123">
        <v>0</v>
      </c>
      <c r="Q241" s="123"/>
      <c r="R241" s="123">
        <v>0</v>
      </c>
      <c r="S241" s="123"/>
      <c r="T241" s="123"/>
      <c r="U241" s="123">
        <v>0</v>
      </c>
      <c r="V241" s="123"/>
      <c r="W241" s="123">
        <v>0</v>
      </c>
      <c r="X241" s="123"/>
      <c r="Y241" s="123">
        <v>0</v>
      </c>
      <c r="Z241" s="123"/>
      <c r="AA241" s="123">
        <v>0</v>
      </c>
      <c r="AB241" s="123"/>
      <c r="AC241" s="123">
        <v>0</v>
      </c>
      <c r="AD241" s="123"/>
      <c r="AE241" s="123">
        <v>0</v>
      </c>
      <c r="AF241" s="123"/>
      <c r="AG241" s="123"/>
      <c r="AH241" s="123"/>
      <c r="AI241" s="123">
        <v>0</v>
      </c>
      <c r="AJ241" s="123"/>
      <c r="AK241" s="123">
        <v>0</v>
      </c>
      <c r="AL241" s="123"/>
      <c r="AM241" s="123">
        <v>0</v>
      </c>
      <c r="AN241" s="123"/>
      <c r="AO241" s="123">
        <v>0</v>
      </c>
      <c r="AP241" s="123"/>
      <c r="AQ241" s="123">
        <v>0</v>
      </c>
      <c r="AR241" s="123"/>
      <c r="AS241" s="123">
        <v>0</v>
      </c>
      <c r="AT241" s="123"/>
      <c r="AU241" s="123">
        <v>0</v>
      </c>
      <c r="AV241" s="123"/>
      <c r="AW241" s="123">
        <v>0</v>
      </c>
      <c r="AX241" s="123"/>
      <c r="AY241" s="123"/>
      <c r="AZ241" s="123"/>
      <c r="BA241" s="123">
        <v>0</v>
      </c>
      <c r="BB241" s="123">
        <v>0</v>
      </c>
      <c r="BC241" s="123"/>
      <c r="BD241" s="123"/>
      <c r="BE241" s="123">
        <v>0</v>
      </c>
      <c r="BF241" s="123"/>
      <c r="BG241" s="123">
        <v>0</v>
      </c>
      <c r="BH241" s="123">
        <v>0</v>
      </c>
      <c r="BI241" s="123"/>
      <c r="BJ241" s="123">
        <v>0</v>
      </c>
      <c r="BK241" s="123">
        <v>0</v>
      </c>
      <c r="BL241" s="123">
        <v>0</v>
      </c>
      <c r="BM241" s="123">
        <v>0</v>
      </c>
      <c r="BN241" s="123">
        <v>0</v>
      </c>
      <c r="BO241" s="123">
        <v>0</v>
      </c>
      <c r="BP241" s="154">
        <v>0</v>
      </c>
    </row>
    <row r="242" spans="1:68" ht="12" customHeight="1" x14ac:dyDescent="0.2">
      <c r="A242" s="114" t="s">
        <v>409</v>
      </c>
      <c r="B242" s="115" t="s">
        <v>2404</v>
      </c>
      <c r="C242" s="115" t="s">
        <v>410</v>
      </c>
      <c r="D242" s="115" t="s">
        <v>30</v>
      </c>
      <c r="E242" s="117">
        <v>380</v>
      </c>
      <c r="F242" s="117">
        <v>5.0257999999999997E-2</v>
      </c>
      <c r="G242" s="117">
        <v>5.0257999999999997E-2</v>
      </c>
      <c r="H242" s="117"/>
      <c r="I242" s="117">
        <v>0</v>
      </c>
      <c r="J242" s="117">
        <v>0</v>
      </c>
      <c r="K242" s="117"/>
      <c r="L242" s="117">
        <v>0</v>
      </c>
      <c r="M242" s="117">
        <v>0</v>
      </c>
      <c r="N242" s="117"/>
      <c r="O242" s="117">
        <v>0</v>
      </c>
      <c r="P242" s="117">
        <v>0</v>
      </c>
      <c r="Q242" s="117"/>
      <c r="R242" s="117">
        <v>0</v>
      </c>
      <c r="S242" s="117"/>
      <c r="T242" s="117"/>
      <c r="U242" s="117">
        <v>0</v>
      </c>
      <c r="V242" s="117"/>
      <c r="W242" s="117">
        <v>0</v>
      </c>
      <c r="X242" s="117"/>
      <c r="Y242" s="117">
        <v>0</v>
      </c>
      <c r="Z242" s="117"/>
      <c r="AA242" s="117">
        <v>0</v>
      </c>
      <c r="AB242" s="117"/>
      <c r="AC242" s="117">
        <v>0</v>
      </c>
      <c r="AD242" s="117"/>
      <c r="AE242" s="117">
        <v>0</v>
      </c>
      <c r="AF242" s="117"/>
      <c r="AG242" s="117"/>
      <c r="AH242" s="117"/>
      <c r="AI242" s="117">
        <v>0</v>
      </c>
      <c r="AJ242" s="117"/>
      <c r="AK242" s="117">
        <v>0</v>
      </c>
      <c r="AL242" s="117"/>
      <c r="AM242" s="117">
        <v>0</v>
      </c>
      <c r="AN242" s="117"/>
      <c r="AO242" s="117">
        <v>0</v>
      </c>
      <c r="AP242" s="117"/>
      <c r="AQ242" s="117">
        <v>0</v>
      </c>
      <c r="AR242" s="117"/>
      <c r="AS242" s="117">
        <v>0</v>
      </c>
      <c r="AT242" s="117"/>
      <c r="AU242" s="117">
        <v>0</v>
      </c>
      <c r="AV242" s="117"/>
      <c r="AW242" s="117">
        <v>0</v>
      </c>
      <c r="AX242" s="117"/>
      <c r="AY242" s="117"/>
      <c r="AZ242" s="117"/>
      <c r="BA242" s="117">
        <v>0</v>
      </c>
      <c r="BB242" s="117">
        <v>0</v>
      </c>
      <c r="BC242" s="117"/>
      <c r="BD242" s="117"/>
      <c r="BE242" s="117">
        <v>0</v>
      </c>
      <c r="BF242" s="117"/>
      <c r="BG242" s="117">
        <v>0</v>
      </c>
      <c r="BH242" s="117">
        <v>0</v>
      </c>
      <c r="BI242" s="117"/>
      <c r="BJ242" s="117">
        <v>0</v>
      </c>
      <c r="BK242" s="117">
        <v>0</v>
      </c>
      <c r="BL242" s="117">
        <v>0</v>
      </c>
      <c r="BM242" s="117">
        <v>0</v>
      </c>
      <c r="BN242" s="117">
        <v>0</v>
      </c>
      <c r="BO242" s="117">
        <v>0</v>
      </c>
      <c r="BP242" s="146">
        <v>0</v>
      </c>
    </row>
    <row r="243" spans="1:68" ht="12" customHeight="1" x14ac:dyDescent="0.2">
      <c r="A243" s="120" t="s">
        <v>411</v>
      </c>
      <c r="B243" s="121"/>
      <c r="C243" s="121" t="s">
        <v>412</v>
      </c>
      <c r="D243" s="121" t="s">
        <v>30</v>
      </c>
      <c r="E243" s="123">
        <v>250</v>
      </c>
      <c r="F243" s="123">
        <v>4.6316000000000003E-2</v>
      </c>
      <c r="G243" s="123">
        <v>4.6316000000000003E-2</v>
      </c>
      <c r="H243" s="123"/>
      <c r="I243" s="123">
        <v>0</v>
      </c>
      <c r="J243" s="123">
        <v>0</v>
      </c>
      <c r="K243" s="123"/>
      <c r="L243" s="123">
        <v>0</v>
      </c>
      <c r="M243" s="123">
        <v>0</v>
      </c>
      <c r="N243" s="123"/>
      <c r="O243" s="123">
        <v>0</v>
      </c>
      <c r="P243" s="123">
        <v>0</v>
      </c>
      <c r="Q243" s="123"/>
      <c r="R243" s="123">
        <v>0</v>
      </c>
      <c r="S243" s="123"/>
      <c r="T243" s="123"/>
      <c r="U243" s="123">
        <v>0</v>
      </c>
      <c r="V243" s="123"/>
      <c r="W243" s="123">
        <v>0</v>
      </c>
      <c r="X243" s="123"/>
      <c r="Y243" s="123">
        <v>0</v>
      </c>
      <c r="Z243" s="123"/>
      <c r="AA243" s="123">
        <v>0</v>
      </c>
      <c r="AB243" s="123"/>
      <c r="AC243" s="123">
        <v>0</v>
      </c>
      <c r="AD243" s="123"/>
      <c r="AE243" s="123">
        <v>0</v>
      </c>
      <c r="AF243" s="123"/>
      <c r="AG243" s="123"/>
      <c r="AH243" s="123"/>
      <c r="AI243" s="123">
        <v>0</v>
      </c>
      <c r="AJ243" s="123"/>
      <c r="AK243" s="123">
        <v>0</v>
      </c>
      <c r="AL243" s="123"/>
      <c r="AM243" s="123">
        <v>0</v>
      </c>
      <c r="AN243" s="123"/>
      <c r="AO243" s="123">
        <v>0</v>
      </c>
      <c r="AP243" s="123"/>
      <c r="AQ243" s="123">
        <v>0</v>
      </c>
      <c r="AR243" s="123"/>
      <c r="AS243" s="123">
        <v>0</v>
      </c>
      <c r="AT243" s="123"/>
      <c r="AU243" s="123">
        <v>0</v>
      </c>
      <c r="AV243" s="123"/>
      <c r="AW243" s="123">
        <v>0</v>
      </c>
      <c r="AX243" s="123"/>
      <c r="AY243" s="123"/>
      <c r="AZ243" s="123"/>
      <c r="BA243" s="123">
        <v>0</v>
      </c>
      <c r="BB243" s="123">
        <v>0</v>
      </c>
      <c r="BC243" s="123"/>
      <c r="BD243" s="123"/>
      <c r="BE243" s="123">
        <v>0</v>
      </c>
      <c r="BF243" s="123"/>
      <c r="BG243" s="123">
        <v>0</v>
      </c>
      <c r="BH243" s="123">
        <v>0</v>
      </c>
      <c r="BI243" s="123"/>
      <c r="BJ243" s="123">
        <v>0</v>
      </c>
      <c r="BK243" s="123">
        <v>0</v>
      </c>
      <c r="BL243" s="123">
        <v>0</v>
      </c>
      <c r="BM243" s="123">
        <v>0</v>
      </c>
      <c r="BN243" s="123">
        <v>0</v>
      </c>
      <c r="BO243" s="123">
        <v>0</v>
      </c>
      <c r="BP243" s="154">
        <v>0</v>
      </c>
    </row>
    <row r="244" spans="1:68" ht="12" customHeight="1" x14ac:dyDescent="0.2">
      <c r="A244" s="114" t="s">
        <v>413</v>
      </c>
      <c r="B244" s="115"/>
      <c r="C244" s="115" t="s">
        <v>414</v>
      </c>
      <c r="D244" s="115" t="s">
        <v>30</v>
      </c>
      <c r="E244" s="117">
        <v>250</v>
      </c>
      <c r="F244" s="117">
        <v>4.5012000000000003E-2</v>
      </c>
      <c r="G244" s="117">
        <v>4.5012000000000003E-2</v>
      </c>
      <c r="H244" s="117"/>
      <c r="I244" s="117">
        <v>0</v>
      </c>
      <c r="J244" s="117">
        <v>0</v>
      </c>
      <c r="K244" s="117"/>
      <c r="L244" s="117">
        <v>0</v>
      </c>
      <c r="M244" s="117">
        <v>0</v>
      </c>
      <c r="N244" s="117"/>
      <c r="O244" s="117">
        <v>0</v>
      </c>
      <c r="P244" s="117">
        <v>0</v>
      </c>
      <c r="Q244" s="117"/>
      <c r="R244" s="117">
        <v>0</v>
      </c>
      <c r="S244" s="117"/>
      <c r="T244" s="117"/>
      <c r="U244" s="117">
        <v>0</v>
      </c>
      <c r="V244" s="117"/>
      <c r="W244" s="117">
        <v>0</v>
      </c>
      <c r="X244" s="117"/>
      <c r="Y244" s="117">
        <v>0</v>
      </c>
      <c r="Z244" s="117"/>
      <c r="AA244" s="117">
        <v>0</v>
      </c>
      <c r="AB244" s="117"/>
      <c r="AC244" s="117">
        <v>0</v>
      </c>
      <c r="AD244" s="117"/>
      <c r="AE244" s="117">
        <v>0</v>
      </c>
      <c r="AF244" s="117"/>
      <c r="AG244" s="117"/>
      <c r="AH244" s="117"/>
      <c r="AI244" s="117">
        <v>0</v>
      </c>
      <c r="AJ244" s="117"/>
      <c r="AK244" s="117">
        <v>0</v>
      </c>
      <c r="AL244" s="117"/>
      <c r="AM244" s="117">
        <v>0</v>
      </c>
      <c r="AN244" s="117"/>
      <c r="AO244" s="117">
        <v>0</v>
      </c>
      <c r="AP244" s="117"/>
      <c r="AQ244" s="117">
        <v>0</v>
      </c>
      <c r="AR244" s="117"/>
      <c r="AS244" s="117">
        <v>0</v>
      </c>
      <c r="AT244" s="117"/>
      <c r="AU244" s="117">
        <v>0</v>
      </c>
      <c r="AV244" s="117"/>
      <c r="AW244" s="117">
        <v>0</v>
      </c>
      <c r="AX244" s="117"/>
      <c r="AY244" s="117"/>
      <c r="AZ244" s="117"/>
      <c r="BA244" s="117">
        <v>0</v>
      </c>
      <c r="BB244" s="117">
        <v>0</v>
      </c>
      <c r="BC244" s="117"/>
      <c r="BD244" s="117"/>
      <c r="BE244" s="117">
        <v>0</v>
      </c>
      <c r="BF244" s="117"/>
      <c r="BG244" s="117">
        <v>0</v>
      </c>
      <c r="BH244" s="117">
        <v>0</v>
      </c>
      <c r="BI244" s="117"/>
      <c r="BJ244" s="117">
        <v>0</v>
      </c>
      <c r="BK244" s="117">
        <v>0</v>
      </c>
      <c r="BL244" s="117">
        <v>0</v>
      </c>
      <c r="BM244" s="117">
        <v>0</v>
      </c>
      <c r="BN244" s="117">
        <v>0</v>
      </c>
      <c r="BO244" s="117">
        <v>0</v>
      </c>
      <c r="BP244" s="146">
        <v>0</v>
      </c>
    </row>
    <row r="245" spans="1:68" ht="12" customHeight="1" x14ac:dyDescent="0.2">
      <c r="A245" s="133"/>
      <c r="B245" s="111"/>
      <c r="C245" s="111" t="s">
        <v>2405</v>
      </c>
      <c r="D245" s="111"/>
      <c r="E245" s="126"/>
      <c r="F245" s="126"/>
      <c r="G245" s="126"/>
      <c r="H245" s="149">
        <v>26044</v>
      </c>
      <c r="I245" s="126">
        <v>8.6839999999999993</v>
      </c>
      <c r="J245" s="166">
        <v>1347.491</v>
      </c>
      <c r="K245" s="126"/>
      <c r="L245" s="126">
        <v>0</v>
      </c>
      <c r="M245" s="126">
        <v>0</v>
      </c>
      <c r="N245" s="149">
        <v>20052</v>
      </c>
      <c r="O245" s="126">
        <v>5.2110000000000003</v>
      </c>
      <c r="P245" s="126">
        <v>935.51199999999994</v>
      </c>
      <c r="Q245" s="149">
        <v>46096</v>
      </c>
      <c r="R245" s="126">
        <v>13.895</v>
      </c>
      <c r="S245" s="166">
        <v>2283.0030000000002</v>
      </c>
      <c r="T245" s="126"/>
      <c r="U245" s="126">
        <v>0</v>
      </c>
      <c r="V245" s="126"/>
      <c r="W245" s="126">
        <v>0</v>
      </c>
      <c r="X245" s="149">
        <v>6327</v>
      </c>
      <c r="Y245" s="126">
        <v>0.94899999999999995</v>
      </c>
      <c r="Z245" s="126"/>
      <c r="AA245" s="126">
        <v>0</v>
      </c>
      <c r="AB245" s="126"/>
      <c r="AC245" s="126">
        <v>0</v>
      </c>
      <c r="AD245" s="149">
        <v>6327</v>
      </c>
      <c r="AE245" s="126">
        <v>0.94899999999999995</v>
      </c>
      <c r="AF245" s="126">
        <v>152.02500000000001</v>
      </c>
      <c r="AG245" s="126">
        <v>152.02500000000001</v>
      </c>
      <c r="AH245" s="126"/>
      <c r="AI245" s="126">
        <v>0</v>
      </c>
      <c r="AJ245" s="126"/>
      <c r="AK245" s="126">
        <v>0</v>
      </c>
      <c r="AL245" s="126"/>
      <c r="AM245" s="126">
        <v>0</v>
      </c>
      <c r="AN245" s="126"/>
      <c r="AO245" s="126">
        <v>0</v>
      </c>
      <c r="AP245" s="126"/>
      <c r="AQ245" s="126">
        <v>0</v>
      </c>
      <c r="AR245" s="126"/>
      <c r="AS245" s="126">
        <v>0</v>
      </c>
      <c r="AT245" s="126"/>
      <c r="AU245" s="126">
        <v>0</v>
      </c>
      <c r="AV245" s="126"/>
      <c r="AW245" s="126">
        <v>0</v>
      </c>
      <c r="AX245" s="126"/>
      <c r="AY245" s="126"/>
      <c r="AZ245" s="149">
        <v>32371</v>
      </c>
      <c r="BA245" s="126">
        <v>9.6329999999999991</v>
      </c>
      <c r="BB245" s="166">
        <v>1499.5160000000001</v>
      </c>
      <c r="BC245" s="126"/>
      <c r="BD245" s="126"/>
      <c r="BE245" s="126">
        <v>0</v>
      </c>
      <c r="BF245" s="149">
        <v>20052</v>
      </c>
      <c r="BG245" s="126">
        <v>5.2110000000000003</v>
      </c>
      <c r="BH245" s="126">
        <v>935.51199999999994</v>
      </c>
      <c r="BI245" s="149">
        <v>52423</v>
      </c>
      <c r="BJ245" s="126">
        <v>14.843999999999999</v>
      </c>
      <c r="BK245" s="166">
        <v>2435.0279999999998</v>
      </c>
      <c r="BL245" s="126">
        <v>0</v>
      </c>
      <c r="BM245" s="126">
        <v>0</v>
      </c>
      <c r="BN245" s="166">
        <v>2283.0030000000002</v>
      </c>
      <c r="BO245" s="149">
        <v>6327</v>
      </c>
      <c r="BP245" s="150">
        <v>0.94899999999999995</v>
      </c>
    </row>
    <row r="246" spans="1:68" ht="12" customHeight="1" x14ac:dyDescent="0.2">
      <c r="A246" s="136"/>
      <c r="B246" s="105"/>
      <c r="C246" s="105" t="s">
        <v>77</v>
      </c>
      <c r="D246" s="105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  <c r="AT246" s="137"/>
      <c r="AU246" s="137"/>
      <c r="AV246" s="137"/>
      <c r="AW246" s="137"/>
      <c r="AX246" s="137"/>
      <c r="AY246" s="137"/>
      <c r="AZ246" s="137"/>
      <c r="BA246" s="137"/>
      <c r="BB246" s="137"/>
      <c r="BC246" s="137"/>
      <c r="BD246" s="137"/>
      <c r="BE246" s="137"/>
      <c r="BF246" s="137"/>
      <c r="BG246" s="137"/>
      <c r="BH246" s="137"/>
      <c r="BI246" s="137"/>
      <c r="BJ246" s="137"/>
      <c r="BK246" s="137"/>
      <c r="BL246" s="137"/>
      <c r="BM246" s="137"/>
      <c r="BN246" s="137"/>
      <c r="BO246" s="137"/>
      <c r="BP246" s="148"/>
    </row>
    <row r="247" spans="1:68" ht="12" customHeight="1" x14ac:dyDescent="0.2">
      <c r="A247" s="120" t="s">
        <v>365</v>
      </c>
      <c r="B247" s="121"/>
      <c r="C247" s="121" t="s">
        <v>366</v>
      </c>
      <c r="D247" s="121" t="s">
        <v>77</v>
      </c>
      <c r="E247" s="123">
        <v>160</v>
      </c>
      <c r="F247" s="123">
        <v>3.0769000000000001E-2</v>
      </c>
      <c r="G247" s="123">
        <v>3.0769000000000001E-2</v>
      </c>
      <c r="H247" s="122">
        <v>2048</v>
      </c>
      <c r="I247" s="123">
        <v>0.32800000000000001</v>
      </c>
      <c r="J247" s="123">
        <v>63.015000000000001</v>
      </c>
      <c r="K247" s="123"/>
      <c r="L247" s="123">
        <v>0</v>
      </c>
      <c r="M247" s="123">
        <v>0</v>
      </c>
      <c r="N247" s="123"/>
      <c r="O247" s="123">
        <v>0</v>
      </c>
      <c r="P247" s="123">
        <v>0</v>
      </c>
      <c r="Q247" s="122">
        <v>2048</v>
      </c>
      <c r="R247" s="123">
        <v>0.32800000000000001</v>
      </c>
      <c r="S247" s="123">
        <v>63.015000000000001</v>
      </c>
      <c r="T247" s="123"/>
      <c r="U247" s="123">
        <v>0</v>
      </c>
      <c r="V247" s="123"/>
      <c r="W247" s="123">
        <v>0</v>
      </c>
      <c r="X247" s="123"/>
      <c r="Y247" s="123">
        <v>0</v>
      </c>
      <c r="Z247" s="123"/>
      <c r="AA247" s="123">
        <v>0</v>
      </c>
      <c r="AB247" s="123"/>
      <c r="AC247" s="123">
        <v>0</v>
      </c>
      <c r="AD247" s="123"/>
      <c r="AE247" s="123">
        <v>0</v>
      </c>
      <c r="AF247" s="123"/>
      <c r="AG247" s="123"/>
      <c r="AH247" s="123"/>
      <c r="AI247" s="123">
        <v>0</v>
      </c>
      <c r="AJ247" s="123"/>
      <c r="AK247" s="123">
        <v>0</v>
      </c>
      <c r="AL247" s="123"/>
      <c r="AM247" s="123">
        <v>0</v>
      </c>
      <c r="AN247" s="123"/>
      <c r="AO247" s="123">
        <v>0</v>
      </c>
      <c r="AP247" s="123"/>
      <c r="AQ247" s="123">
        <v>0</v>
      </c>
      <c r="AR247" s="123"/>
      <c r="AS247" s="123">
        <v>0</v>
      </c>
      <c r="AT247" s="123"/>
      <c r="AU247" s="123">
        <v>0</v>
      </c>
      <c r="AV247" s="123"/>
      <c r="AW247" s="123">
        <v>0</v>
      </c>
      <c r="AX247" s="123"/>
      <c r="AY247" s="123"/>
      <c r="AZ247" s="122">
        <v>2048</v>
      </c>
      <c r="BA247" s="123">
        <v>0.32800000000000001</v>
      </c>
      <c r="BB247" s="123">
        <v>63.015000000000001</v>
      </c>
      <c r="BC247" s="123"/>
      <c r="BD247" s="123"/>
      <c r="BE247" s="123">
        <v>0</v>
      </c>
      <c r="BF247" s="123"/>
      <c r="BG247" s="123">
        <v>0</v>
      </c>
      <c r="BH247" s="123">
        <v>0</v>
      </c>
      <c r="BI247" s="122">
        <v>2048</v>
      </c>
      <c r="BJ247" s="123">
        <v>0.32800000000000001</v>
      </c>
      <c r="BK247" s="123">
        <v>63.015000000000001</v>
      </c>
      <c r="BL247" s="123">
        <v>0</v>
      </c>
      <c r="BM247" s="123">
        <v>0</v>
      </c>
      <c r="BN247" s="123">
        <v>63.015000000000001</v>
      </c>
      <c r="BO247" s="123">
        <v>0</v>
      </c>
      <c r="BP247" s="154">
        <v>0</v>
      </c>
    </row>
    <row r="248" spans="1:68" ht="12" customHeight="1" x14ac:dyDescent="0.2">
      <c r="A248" s="114" t="s">
        <v>393</v>
      </c>
      <c r="B248" s="115" t="s">
        <v>393</v>
      </c>
      <c r="C248" s="115" t="s">
        <v>394</v>
      </c>
      <c r="D248" s="115" t="s">
        <v>77</v>
      </c>
      <c r="E248" s="117">
        <v>205</v>
      </c>
      <c r="F248" s="117">
        <v>3.0744E-2</v>
      </c>
      <c r="G248" s="117">
        <v>3.0744E-2</v>
      </c>
      <c r="H248" s="117"/>
      <c r="I248" s="117">
        <v>0</v>
      </c>
      <c r="J248" s="117">
        <v>0</v>
      </c>
      <c r="K248" s="117"/>
      <c r="L248" s="117">
        <v>0</v>
      </c>
      <c r="M248" s="117">
        <v>0</v>
      </c>
      <c r="N248" s="117"/>
      <c r="O248" s="117">
        <v>0</v>
      </c>
      <c r="P248" s="117">
        <v>0</v>
      </c>
      <c r="Q248" s="117"/>
      <c r="R248" s="117">
        <v>0</v>
      </c>
      <c r="S248" s="117"/>
      <c r="T248" s="117"/>
      <c r="U248" s="117">
        <v>0</v>
      </c>
      <c r="V248" s="117"/>
      <c r="W248" s="117">
        <v>0</v>
      </c>
      <c r="X248" s="117"/>
      <c r="Y248" s="117">
        <v>0</v>
      </c>
      <c r="Z248" s="117"/>
      <c r="AA248" s="117">
        <v>0</v>
      </c>
      <c r="AB248" s="117"/>
      <c r="AC248" s="117">
        <v>0</v>
      </c>
      <c r="AD248" s="117"/>
      <c r="AE248" s="117">
        <v>0</v>
      </c>
      <c r="AF248" s="117"/>
      <c r="AG248" s="117"/>
      <c r="AH248" s="117"/>
      <c r="AI248" s="117">
        <v>0</v>
      </c>
      <c r="AJ248" s="117"/>
      <c r="AK248" s="117">
        <v>0</v>
      </c>
      <c r="AL248" s="117"/>
      <c r="AM248" s="117">
        <v>0</v>
      </c>
      <c r="AN248" s="117"/>
      <c r="AO248" s="117">
        <v>0</v>
      </c>
      <c r="AP248" s="117"/>
      <c r="AQ248" s="117">
        <v>0</v>
      </c>
      <c r="AR248" s="117"/>
      <c r="AS248" s="117">
        <v>0</v>
      </c>
      <c r="AT248" s="117"/>
      <c r="AU248" s="117">
        <v>0</v>
      </c>
      <c r="AV248" s="117"/>
      <c r="AW248" s="117">
        <v>0</v>
      </c>
      <c r="AX248" s="117"/>
      <c r="AY248" s="117"/>
      <c r="AZ248" s="117"/>
      <c r="BA248" s="117">
        <v>0</v>
      </c>
      <c r="BB248" s="117">
        <v>0</v>
      </c>
      <c r="BC248" s="117"/>
      <c r="BD248" s="117"/>
      <c r="BE248" s="117">
        <v>0</v>
      </c>
      <c r="BF248" s="117"/>
      <c r="BG248" s="117">
        <v>0</v>
      </c>
      <c r="BH248" s="117">
        <v>0</v>
      </c>
      <c r="BI248" s="117"/>
      <c r="BJ248" s="117">
        <v>0</v>
      </c>
      <c r="BK248" s="117">
        <v>0</v>
      </c>
      <c r="BL248" s="117">
        <v>0</v>
      </c>
      <c r="BM248" s="117">
        <v>0</v>
      </c>
      <c r="BN248" s="117">
        <v>0</v>
      </c>
      <c r="BO248" s="117">
        <v>0</v>
      </c>
      <c r="BP248" s="146">
        <v>0</v>
      </c>
    </row>
    <row r="249" spans="1:68" ht="12" customHeight="1" x14ac:dyDescent="0.2">
      <c r="A249" s="133"/>
      <c r="B249" s="111"/>
      <c r="C249" s="111" t="s">
        <v>2406</v>
      </c>
      <c r="D249" s="111"/>
      <c r="E249" s="126"/>
      <c r="F249" s="126"/>
      <c r="G249" s="126"/>
      <c r="H249" s="149">
        <v>2048</v>
      </c>
      <c r="I249" s="126">
        <v>0.32800000000000001</v>
      </c>
      <c r="J249" s="126">
        <v>63.015000000000001</v>
      </c>
      <c r="K249" s="126"/>
      <c r="L249" s="126">
        <v>0</v>
      </c>
      <c r="M249" s="126">
        <v>0</v>
      </c>
      <c r="N249" s="126"/>
      <c r="O249" s="126">
        <v>0</v>
      </c>
      <c r="P249" s="126">
        <v>0</v>
      </c>
      <c r="Q249" s="149">
        <v>2048</v>
      </c>
      <c r="R249" s="126">
        <v>0.32800000000000001</v>
      </c>
      <c r="S249" s="126">
        <v>63.014000000000003</v>
      </c>
      <c r="T249" s="126"/>
      <c r="U249" s="126">
        <v>0</v>
      </c>
      <c r="V249" s="126"/>
      <c r="W249" s="126">
        <v>0</v>
      </c>
      <c r="X249" s="126"/>
      <c r="Y249" s="126">
        <v>0</v>
      </c>
      <c r="Z249" s="126"/>
      <c r="AA249" s="126">
        <v>0</v>
      </c>
      <c r="AB249" s="126"/>
      <c r="AC249" s="126">
        <v>0</v>
      </c>
      <c r="AD249" s="126"/>
      <c r="AE249" s="126">
        <v>0</v>
      </c>
      <c r="AF249" s="126"/>
      <c r="AG249" s="126"/>
      <c r="AH249" s="126"/>
      <c r="AI249" s="126">
        <v>0</v>
      </c>
      <c r="AJ249" s="126"/>
      <c r="AK249" s="126">
        <v>0</v>
      </c>
      <c r="AL249" s="126"/>
      <c r="AM249" s="126">
        <v>0</v>
      </c>
      <c r="AN249" s="126"/>
      <c r="AO249" s="126">
        <v>0</v>
      </c>
      <c r="AP249" s="126"/>
      <c r="AQ249" s="126">
        <v>0</v>
      </c>
      <c r="AR249" s="126"/>
      <c r="AS249" s="126">
        <v>0</v>
      </c>
      <c r="AT249" s="126"/>
      <c r="AU249" s="126">
        <v>0</v>
      </c>
      <c r="AV249" s="126"/>
      <c r="AW249" s="126">
        <v>0</v>
      </c>
      <c r="AX249" s="126"/>
      <c r="AY249" s="126"/>
      <c r="AZ249" s="149">
        <v>2048</v>
      </c>
      <c r="BA249" s="126">
        <v>0.32800000000000001</v>
      </c>
      <c r="BB249" s="126">
        <v>63.015000000000001</v>
      </c>
      <c r="BC249" s="126"/>
      <c r="BD249" s="126"/>
      <c r="BE249" s="126">
        <v>0</v>
      </c>
      <c r="BF249" s="126"/>
      <c r="BG249" s="126">
        <v>0</v>
      </c>
      <c r="BH249" s="126">
        <v>0</v>
      </c>
      <c r="BI249" s="149">
        <v>2048</v>
      </c>
      <c r="BJ249" s="126">
        <v>0.32800000000000001</v>
      </c>
      <c r="BK249" s="126">
        <v>63.015000000000001</v>
      </c>
      <c r="BL249" s="126">
        <v>0</v>
      </c>
      <c r="BM249" s="126">
        <v>0</v>
      </c>
      <c r="BN249" s="126">
        <v>63.015000000000001</v>
      </c>
      <c r="BO249" s="126">
        <v>0</v>
      </c>
      <c r="BP249" s="150">
        <v>0</v>
      </c>
    </row>
    <row r="250" spans="1:68" ht="12" customHeight="1" x14ac:dyDescent="0.2">
      <c r="A250" s="136"/>
      <c r="B250" s="105"/>
      <c r="C250" s="105" t="s">
        <v>2407</v>
      </c>
      <c r="D250" s="105"/>
      <c r="E250" s="137"/>
      <c r="F250" s="137"/>
      <c r="G250" s="137"/>
      <c r="H250" s="147">
        <v>28092</v>
      </c>
      <c r="I250" s="137">
        <v>9.0120000000000005</v>
      </c>
      <c r="J250" s="168">
        <v>1410.5060000000001</v>
      </c>
      <c r="K250" s="137"/>
      <c r="L250" s="137">
        <v>0</v>
      </c>
      <c r="M250" s="137">
        <v>0</v>
      </c>
      <c r="N250" s="147">
        <v>20052</v>
      </c>
      <c r="O250" s="137">
        <v>5.2110000000000003</v>
      </c>
      <c r="P250" s="137">
        <v>935.51199999999994</v>
      </c>
      <c r="Q250" s="147">
        <v>48144</v>
      </c>
      <c r="R250" s="137">
        <v>14.223000000000001</v>
      </c>
      <c r="S250" s="168">
        <v>2346.018</v>
      </c>
      <c r="T250" s="137"/>
      <c r="U250" s="137">
        <v>0</v>
      </c>
      <c r="V250" s="137"/>
      <c r="W250" s="137">
        <v>0</v>
      </c>
      <c r="X250" s="147">
        <v>6327</v>
      </c>
      <c r="Y250" s="137">
        <v>0.94899999999999995</v>
      </c>
      <c r="Z250" s="137"/>
      <c r="AA250" s="137">
        <v>0</v>
      </c>
      <c r="AB250" s="137"/>
      <c r="AC250" s="137">
        <v>0</v>
      </c>
      <c r="AD250" s="147">
        <v>6327</v>
      </c>
      <c r="AE250" s="137">
        <v>0.94899999999999995</v>
      </c>
      <c r="AF250" s="137">
        <v>152.02500000000001</v>
      </c>
      <c r="AG250" s="137">
        <v>152.02500000000001</v>
      </c>
      <c r="AH250" s="137"/>
      <c r="AI250" s="137">
        <v>0</v>
      </c>
      <c r="AJ250" s="137"/>
      <c r="AK250" s="137">
        <v>0</v>
      </c>
      <c r="AL250" s="137"/>
      <c r="AM250" s="137">
        <v>0</v>
      </c>
      <c r="AN250" s="137"/>
      <c r="AO250" s="137">
        <v>0</v>
      </c>
      <c r="AP250" s="137"/>
      <c r="AQ250" s="137">
        <v>0</v>
      </c>
      <c r="AR250" s="137"/>
      <c r="AS250" s="137">
        <v>0</v>
      </c>
      <c r="AT250" s="137"/>
      <c r="AU250" s="137">
        <v>0</v>
      </c>
      <c r="AV250" s="137"/>
      <c r="AW250" s="137">
        <v>0</v>
      </c>
      <c r="AX250" s="137"/>
      <c r="AY250" s="137"/>
      <c r="AZ250" s="147">
        <v>34419</v>
      </c>
      <c r="BA250" s="137">
        <v>9.9610000000000003</v>
      </c>
      <c r="BB250" s="168">
        <v>1562.5309999999999</v>
      </c>
      <c r="BC250" s="137"/>
      <c r="BD250" s="137"/>
      <c r="BE250" s="137">
        <v>0</v>
      </c>
      <c r="BF250" s="147">
        <v>20052</v>
      </c>
      <c r="BG250" s="137">
        <v>5.2110000000000003</v>
      </c>
      <c r="BH250" s="137">
        <v>935.51199999999994</v>
      </c>
      <c r="BI250" s="147">
        <v>54471</v>
      </c>
      <c r="BJ250" s="137">
        <v>15.172000000000001</v>
      </c>
      <c r="BK250" s="168">
        <v>2498.0430000000001</v>
      </c>
      <c r="BL250" s="137">
        <v>0</v>
      </c>
      <c r="BM250" s="137">
        <v>0</v>
      </c>
      <c r="BN250" s="168">
        <v>2346.018</v>
      </c>
      <c r="BO250" s="147">
        <v>6327</v>
      </c>
      <c r="BP250" s="148">
        <v>0.94899999999999995</v>
      </c>
    </row>
    <row r="251" spans="1:68" ht="12" customHeight="1" x14ac:dyDescent="0.2">
      <c r="A251" s="133"/>
      <c r="B251" s="111"/>
      <c r="C251" s="111" t="s">
        <v>1774</v>
      </c>
      <c r="D251" s="111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/>
      <c r="BH251" s="126"/>
      <c r="BI251" s="126"/>
      <c r="BJ251" s="126"/>
      <c r="BK251" s="126"/>
      <c r="BL251" s="126"/>
      <c r="BM251" s="126"/>
      <c r="BN251" s="126"/>
      <c r="BO251" s="126"/>
      <c r="BP251" s="150"/>
    </row>
    <row r="252" spans="1:68" ht="12" customHeight="1" x14ac:dyDescent="0.2">
      <c r="A252" s="136"/>
      <c r="B252" s="105"/>
      <c r="C252" s="105" t="s">
        <v>30</v>
      </c>
      <c r="D252" s="105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  <c r="AT252" s="137"/>
      <c r="AU252" s="137"/>
      <c r="AV252" s="137"/>
      <c r="AW252" s="137"/>
      <c r="AX252" s="137"/>
      <c r="AY252" s="137"/>
      <c r="AZ252" s="137"/>
      <c r="BA252" s="137"/>
      <c r="BB252" s="137"/>
      <c r="BC252" s="137"/>
      <c r="BD252" s="137"/>
      <c r="BE252" s="137"/>
      <c r="BF252" s="137"/>
      <c r="BG252" s="137"/>
      <c r="BH252" s="137"/>
      <c r="BI252" s="137"/>
      <c r="BJ252" s="137"/>
      <c r="BK252" s="137"/>
      <c r="BL252" s="137"/>
      <c r="BM252" s="137"/>
      <c r="BN252" s="137"/>
      <c r="BO252" s="137"/>
      <c r="BP252" s="148"/>
    </row>
    <row r="253" spans="1:68" ht="12" customHeight="1" x14ac:dyDescent="0.2">
      <c r="A253" s="120" t="s">
        <v>1781</v>
      </c>
      <c r="B253" s="121" t="s">
        <v>2408</v>
      </c>
      <c r="C253" s="121" t="s">
        <v>1782</v>
      </c>
      <c r="D253" s="121" t="s">
        <v>30</v>
      </c>
      <c r="E253" s="123">
        <v>310</v>
      </c>
      <c r="F253" s="123">
        <v>4.4982000000000001E-2</v>
      </c>
      <c r="G253" s="123">
        <v>4.4982000000000001E-2</v>
      </c>
      <c r="H253" s="123"/>
      <c r="I253" s="123">
        <v>0</v>
      </c>
      <c r="J253" s="123">
        <v>0</v>
      </c>
      <c r="K253" s="123"/>
      <c r="L253" s="123">
        <v>0</v>
      </c>
      <c r="M253" s="123">
        <v>0</v>
      </c>
      <c r="N253" s="123"/>
      <c r="O253" s="123">
        <v>0</v>
      </c>
      <c r="P253" s="123">
        <v>0</v>
      </c>
      <c r="Q253" s="123"/>
      <c r="R253" s="123">
        <v>0</v>
      </c>
      <c r="S253" s="123"/>
      <c r="T253" s="123"/>
      <c r="U253" s="123">
        <v>0</v>
      </c>
      <c r="V253" s="123"/>
      <c r="W253" s="123">
        <v>0</v>
      </c>
      <c r="X253" s="123"/>
      <c r="Y253" s="123">
        <v>0</v>
      </c>
      <c r="Z253" s="123"/>
      <c r="AA253" s="123">
        <v>0</v>
      </c>
      <c r="AB253" s="123"/>
      <c r="AC253" s="123">
        <v>0</v>
      </c>
      <c r="AD253" s="123"/>
      <c r="AE253" s="123">
        <v>0</v>
      </c>
      <c r="AF253" s="123"/>
      <c r="AG253" s="123"/>
      <c r="AH253" s="123"/>
      <c r="AI253" s="123">
        <v>0</v>
      </c>
      <c r="AJ253" s="123"/>
      <c r="AK253" s="123">
        <v>0</v>
      </c>
      <c r="AL253" s="123"/>
      <c r="AM253" s="123">
        <v>0</v>
      </c>
      <c r="AN253" s="123"/>
      <c r="AO253" s="123">
        <v>0</v>
      </c>
      <c r="AP253" s="123"/>
      <c r="AQ253" s="123">
        <v>0</v>
      </c>
      <c r="AR253" s="123"/>
      <c r="AS253" s="123">
        <v>0</v>
      </c>
      <c r="AT253" s="123"/>
      <c r="AU253" s="123">
        <v>0</v>
      </c>
      <c r="AV253" s="123"/>
      <c r="AW253" s="123">
        <v>0</v>
      </c>
      <c r="AX253" s="123"/>
      <c r="AY253" s="123"/>
      <c r="AZ253" s="123"/>
      <c r="BA253" s="123">
        <v>0</v>
      </c>
      <c r="BB253" s="123">
        <v>0</v>
      </c>
      <c r="BC253" s="123"/>
      <c r="BD253" s="123"/>
      <c r="BE253" s="123">
        <v>0</v>
      </c>
      <c r="BF253" s="123"/>
      <c r="BG253" s="123">
        <v>0</v>
      </c>
      <c r="BH253" s="123">
        <v>0</v>
      </c>
      <c r="BI253" s="123"/>
      <c r="BJ253" s="123">
        <v>0</v>
      </c>
      <c r="BK253" s="123">
        <v>0</v>
      </c>
      <c r="BL253" s="123">
        <v>0</v>
      </c>
      <c r="BM253" s="123">
        <v>0</v>
      </c>
      <c r="BN253" s="123">
        <v>0</v>
      </c>
      <c r="BO253" s="123">
        <v>0</v>
      </c>
      <c r="BP253" s="154">
        <v>0</v>
      </c>
    </row>
    <row r="254" spans="1:68" ht="12" customHeight="1" x14ac:dyDescent="0.2">
      <c r="A254" s="114" t="s">
        <v>1777</v>
      </c>
      <c r="B254" s="115" t="s">
        <v>2409</v>
      </c>
      <c r="C254" s="115" t="s">
        <v>1778</v>
      </c>
      <c r="D254" s="115" t="s">
        <v>30</v>
      </c>
      <c r="E254" s="117">
        <v>295</v>
      </c>
      <c r="F254" s="117">
        <v>4.2805000000000003E-2</v>
      </c>
      <c r="G254" s="117">
        <v>4.2805000000000003E-2</v>
      </c>
      <c r="H254" s="117"/>
      <c r="I254" s="117">
        <v>0</v>
      </c>
      <c r="J254" s="117">
        <v>0</v>
      </c>
      <c r="K254" s="117"/>
      <c r="L254" s="117">
        <v>0</v>
      </c>
      <c r="M254" s="117">
        <v>0</v>
      </c>
      <c r="N254" s="117"/>
      <c r="O254" s="117">
        <v>0</v>
      </c>
      <c r="P254" s="117">
        <v>0</v>
      </c>
      <c r="Q254" s="117"/>
      <c r="R254" s="117">
        <v>0</v>
      </c>
      <c r="S254" s="117"/>
      <c r="T254" s="117"/>
      <c r="U254" s="117">
        <v>0</v>
      </c>
      <c r="V254" s="117"/>
      <c r="W254" s="117">
        <v>0</v>
      </c>
      <c r="X254" s="117"/>
      <c r="Y254" s="117">
        <v>0</v>
      </c>
      <c r="Z254" s="117"/>
      <c r="AA254" s="117">
        <v>0</v>
      </c>
      <c r="AB254" s="117"/>
      <c r="AC254" s="117">
        <v>0</v>
      </c>
      <c r="AD254" s="117"/>
      <c r="AE254" s="117">
        <v>0</v>
      </c>
      <c r="AF254" s="117"/>
      <c r="AG254" s="117"/>
      <c r="AH254" s="117"/>
      <c r="AI254" s="117">
        <v>0</v>
      </c>
      <c r="AJ254" s="117"/>
      <c r="AK254" s="117">
        <v>0</v>
      </c>
      <c r="AL254" s="117"/>
      <c r="AM254" s="117">
        <v>0</v>
      </c>
      <c r="AN254" s="117"/>
      <c r="AO254" s="117">
        <v>0</v>
      </c>
      <c r="AP254" s="117"/>
      <c r="AQ254" s="117">
        <v>0</v>
      </c>
      <c r="AR254" s="117"/>
      <c r="AS254" s="117">
        <v>0</v>
      </c>
      <c r="AT254" s="117"/>
      <c r="AU254" s="117">
        <v>0</v>
      </c>
      <c r="AV254" s="117"/>
      <c r="AW254" s="117">
        <v>0</v>
      </c>
      <c r="AX254" s="117"/>
      <c r="AY254" s="117"/>
      <c r="AZ254" s="117"/>
      <c r="BA254" s="117">
        <v>0</v>
      </c>
      <c r="BB254" s="117">
        <v>0</v>
      </c>
      <c r="BC254" s="117"/>
      <c r="BD254" s="117"/>
      <c r="BE254" s="117">
        <v>0</v>
      </c>
      <c r="BF254" s="117"/>
      <c r="BG254" s="117">
        <v>0</v>
      </c>
      <c r="BH254" s="117">
        <v>0</v>
      </c>
      <c r="BI254" s="117"/>
      <c r="BJ254" s="117">
        <v>0</v>
      </c>
      <c r="BK254" s="117">
        <v>0</v>
      </c>
      <c r="BL254" s="117">
        <v>0</v>
      </c>
      <c r="BM254" s="117">
        <v>0</v>
      </c>
      <c r="BN254" s="117">
        <v>0</v>
      </c>
      <c r="BO254" s="117">
        <v>0</v>
      </c>
      <c r="BP254" s="146">
        <v>0</v>
      </c>
    </row>
    <row r="255" spans="1:68" ht="12" customHeight="1" x14ac:dyDescent="0.2">
      <c r="A255" s="120" t="s">
        <v>125</v>
      </c>
      <c r="B255" s="121" t="s">
        <v>125</v>
      </c>
      <c r="C255" s="121" t="s">
        <v>126</v>
      </c>
      <c r="D255" s="121" t="s">
        <v>30</v>
      </c>
      <c r="E255" s="123">
        <v>295</v>
      </c>
      <c r="F255" s="123">
        <v>4.2805000000000003E-2</v>
      </c>
      <c r="G255" s="123">
        <v>4.2805000000000003E-2</v>
      </c>
      <c r="H255" s="123"/>
      <c r="I255" s="123">
        <v>0</v>
      </c>
      <c r="J255" s="123">
        <v>0</v>
      </c>
      <c r="K255" s="123"/>
      <c r="L255" s="123">
        <v>0</v>
      </c>
      <c r="M255" s="123">
        <v>0</v>
      </c>
      <c r="N255" s="123"/>
      <c r="O255" s="123">
        <v>0</v>
      </c>
      <c r="P255" s="123">
        <v>0</v>
      </c>
      <c r="Q255" s="123"/>
      <c r="R255" s="123">
        <v>0</v>
      </c>
      <c r="S255" s="123"/>
      <c r="T255" s="123"/>
      <c r="U255" s="123">
        <v>0</v>
      </c>
      <c r="V255" s="123"/>
      <c r="W255" s="123">
        <v>0</v>
      </c>
      <c r="X255" s="123"/>
      <c r="Y255" s="123">
        <v>0</v>
      </c>
      <c r="Z255" s="123"/>
      <c r="AA255" s="123">
        <v>0</v>
      </c>
      <c r="AB255" s="123"/>
      <c r="AC255" s="123">
        <v>0</v>
      </c>
      <c r="AD255" s="123"/>
      <c r="AE255" s="123">
        <v>0</v>
      </c>
      <c r="AF255" s="123"/>
      <c r="AG255" s="123"/>
      <c r="AH255" s="123"/>
      <c r="AI255" s="123">
        <v>0</v>
      </c>
      <c r="AJ255" s="123"/>
      <c r="AK255" s="123">
        <v>0</v>
      </c>
      <c r="AL255" s="123"/>
      <c r="AM255" s="123">
        <v>0</v>
      </c>
      <c r="AN255" s="123"/>
      <c r="AO255" s="123">
        <v>0</v>
      </c>
      <c r="AP255" s="123"/>
      <c r="AQ255" s="123">
        <v>0</v>
      </c>
      <c r="AR255" s="123"/>
      <c r="AS255" s="123">
        <v>0</v>
      </c>
      <c r="AT255" s="123"/>
      <c r="AU255" s="123">
        <v>0</v>
      </c>
      <c r="AV255" s="123"/>
      <c r="AW255" s="123">
        <v>0</v>
      </c>
      <c r="AX255" s="123"/>
      <c r="AY255" s="123"/>
      <c r="AZ255" s="123"/>
      <c r="BA255" s="123">
        <v>0</v>
      </c>
      <c r="BB255" s="123">
        <v>0</v>
      </c>
      <c r="BC255" s="123"/>
      <c r="BD255" s="123"/>
      <c r="BE255" s="123">
        <v>0</v>
      </c>
      <c r="BF255" s="123"/>
      <c r="BG255" s="123">
        <v>0</v>
      </c>
      <c r="BH255" s="123">
        <v>0</v>
      </c>
      <c r="BI255" s="123"/>
      <c r="BJ255" s="123">
        <v>0</v>
      </c>
      <c r="BK255" s="123">
        <v>0</v>
      </c>
      <c r="BL255" s="123">
        <v>0</v>
      </c>
      <c r="BM255" s="123">
        <v>0</v>
      </c>
      <c r="BN255" s="123">
        <v>0</v>
      </c>
      <c r="BO255" s="123">
        <v>0</v>
      </c>
      <c r="BP255" s="154">
        <v>0</v>
      </c>
    </row>
    <row r="256" spans="1:68" ht="12" customHeight="1" x14ac:dyDescent="0.2">
      <c r="A256" s="114" t="s">
        <v>127</v>
      </c>
      <c r="B256" s="115" t="s">
        <v>127</v>
      </c>
      <c r="C256" s="115" t="s">
        <v>128</v>
      </c>
      <c r="D256" s="115" t="s">
        <v>30</v>
      </c>
      <c r="E256" s="117">
        <v>750</v>
      </c>
      <c r="F256" s="117">
        <v>5.6396000000000002E-2</v>
      </c>
      <c r="G256" s="117">
        <v>5.6396000000000002E-2</v>
      </c>
      <c r="H256" s="117"/>
      <c r="I256" s="117">
        <v>0</v>
      </c>
      <c r="J256" s="117">
        <v>0</v>
      </c>
      <c r="K256" s="117"/>
      <c r="L256" s="117">
        <v>0</v>
      </c>
      <c r="M256" s="117">
        <v>0</v>
      </c>
      <c r="N256" s="117"/>
      <c r="O256" s="117">
        <v>0</v>
      </c>
      <c r="P256" s="117">
        <v>0</v>
      </c>
      <c r="Q256" s="117"/>
      <c r="R256" s="117">
        <v>0</v>
      </c>
      <c r="S256" s="117"/>
      <c r="T256" s="117"/>
      <c r="U256" s="117">
        <v>0</v>
      </c>
      <c r="V256" s="117"/>
      <c r="W256" s="117">
        <v>0</v>
      </c>
      <c r="X256" s="117"/>
      <c r="Y256" s="117">
        <v>0</v>
      </c>
      <c r="Z256" s="117"/>
      <c r="AA256" s="117">
        <v>0</v>
      </c>
      <c r="AB256" s="117"/>
      <c r="AC256" s="117">
        <v>0</v>
      </c>
      <c r="AD256" s="117"/>
      <c r="AE256" s="117">
        <v>0</v>
      </c>
      <c r="AF256" s="117"/>
      <c r="AG256" s="117"/>
      <c r="AH256" s="117"/>
      <c r="AI256" s="117">
        <v>0</v>
      </c>
      <c r="AJ256" s="117"/>
      <c r="AK256" s="117">
        <v>0</v>
      </c>
      <c r="AL256" s="117"/>
      <c r="AM256" s="117">
        <v>0</v>
      </c>
      <c r="AN256" s="117"/>
      <c r="AO256" s="117">
        <v>0</v>
      </c>
      <c r="AP256" s="117"/>
      <c r="AQ256" s="117">
        <v>0</v>
      </c>
      <c r="AR256" s="117"/>
      <c r="AS256" s="117">
        <v>0</v>
      </c>
      <c r="AT256" s="117"/>
      <c r="AU256" s="117">
        <v>0</v>
      </c>
      <c r="AV256" s="117"/>
      <c r="AW256" s="117">
        <v>0</v>
      </c>
      <c r="AX256" s="117"/>
      <c r="AY256" s="117"/>
      <c r="AZ256" s="117"/>
      <c r="BA256" s="117">
        <v>0</v>
      </c>
      <c r="BB256" s="117">
        <v>0</v>
      </c>
      <c r="BC256" s="117"/>
      <c r="BD256" s="117"/>
      <c r="BE256" s="117">
        <v>0</v>
      </c>
      <c r="BF256" s="117"/>
      <c r="BG256" s="117">
        <v>0</v>
      </c>
      <c r="BH256" s="117">
        <v>0</v>
      </c>
      <c r="BI256" s="117"/>
      <c r="BJ256" s="117">
        <v>0</v>
      </c>
      <c r="BK256" s="117">
        <v>0</v>
      </c>
      <c r="BL256" s="117">
        <v>0</v>
      </c>
      <c r="BM256" s="117">
        <v>0</v>
      </c>
      <c r="BN256" s="117">
        <v>0</v>
      </c>
      <c r="BO256" s="117">
        <v>0</v>
      </c>
      <c r="BP256" s="146">
        <v>0</v>
      </c>
    </row>
    <row r="257" spans="1:68" ht="12" customHeight="1" x14ac:dyDescent="0.2">
      <c r="A257" s="120" t="s">
        <v>1775</v>
      </c>
      <c r="B257" s="121" t="s">
        <v>2410</v>
      </c>
      <c r="C257" s="121" t="s">
        <v>1776</v>
      </c>
      <c r="D257" s="121" t="s">
        <v>30</v>
      </c>
      <c r="E257" s="123">
        <v>295</v>
      </c>
      <c r="F257" s="123">
        <v>4.2805000000000003E-2</v>
      </c>
      <c r="G257" s="123">
        <v>4.2805000000000003E-2</v>
      </c>
      <c r="H257" s="123"/>
      <c r="I257" s="123">
        <v>0</v>
      </c>
      <c r="J257" s="123">
        <v>0</v>
      </c>
      <c r="K257" s="123"/>
      <c r="L257" s="123">
        <v>0</v>
      </c>
      <c r="M257" s="123">
        <v>0</v>
      </c>
      <c r="N257" s="123"/>
      <c r="O257" s="123">
        <v>0</v>
      </c>
      <c r="P257" s="123">
        <v>0</v>
      </c>
      <c r="Q257" s="123"/>
      <c r="R257" s="123">
        <v>0</v>
      </c>
      <c r="S257" s="123"/>
      <c r="T257" s="123"/>
      <c r="U257" s="123">
        <v>0</v>
      </c>
      <c r="V257" s="123"/>
      <c r="W257" s="123">
        <v>0</v>
      </c>
      <c r="X257" s="123"/>
      <c r="Y257" s="123">
        <v>0</v>
      </c>
      <c r="Z257" s="123"/>
      <c r="AA257" s="123">
        <v>0</v>
      </c>
      <c r="AB257" s="123"/>
      <c r="AC257" s="123">
        <v>0</v>
      </c>
      <c r="AD257" s="123"/>
      <c r="AE257" s="123">
        <v>0</v>
      </c>
      <c r="AF257" s="123"/>
      <c r="AG257" s="123"/>
      <c r="AH257" s="123"/>
      <c r="AI257" s="123">
        <v>0</v>
      </c>
      <c r="AJ257" s="123"/>
      <c r="AK257" s="123">
        <v>0</v>
      </c>
      <c r="AL257" s="123"/>
      <c r="AM257" s="123">
        <v>0</v>
      </c>
      <c r="AN257" s="123"/>
      <c r="AO257" s="123">
        <v>0</v>
      </c>
      <c r="AP257" s="123"/>
      <c r="AQ257" s="123">
        <v>0</v>
      </c>
      <c r="AR257" s="123"/>
      <c r="AS257" s="123">
        <v>0</v>
      </c>
      <c r="AT257" s="123"/>
      <c r="AU257" s="123">
        <v>0</v>
      </c>
      <c r="AV257" s="123"/>
      <c r="AW257" s="123">
        <v>0</v>
      </c>
      <c r="AX257" s="123"/>
      <c r="AY257" s="123"/>
      <c r="AZ257" s="123"/>
      <c r="BA257" s="123">
        <v>0</v>
      </c>
      <c r="BB257" s="123">
        <v>0</v>
      </c>
      <c r="BC257" s="123"/>
      <c r="BD257" s="123"/>
      <c r="BE257" s="123">
        <v>0</v>
      </c>
      <c r="BF257" s="123"/>
      <c r="BG257" s="123">
        <v>0</v>
      </c>
      <c r="BH257" s="123">
        <v>0</v>
      </c>
      <c r="BI257" s="123"/>
      <c r="BJ257" s="123">
        <v>0</v>
      </c>
      <c r="BK257" s="123">
        <v>0</v>
      </c>
      <c r="BL257" s="123">
        <v>0</v>
      </c>
      <c r="BM257" s="123">
        <v>0</v>
      </c>
      <c r="BN257" s="123">
        <v>0</v>
      </c>
      <c r="BO257" s="123">
        <v>0</v>
      </c>
      <c r="BP257" s="154">
        <v>0</v>
      </c>
    </row>
    <row r="258" spans="1:68" ht="12" customHeight="1" x14ac:dyDescent="0.2">
      <c r="A258" s="136"/>
      <c r="B258" s="105"/>
      <c r="C258" s="105" t="s">
        <v>2411</v>
      </c>
      <c r="D258" s="105"/>
      <c r="E258" s="137"/>
      <c r="F258" s="137"/>
      <c r="G258" s="137"/>
      <c r="H258" s="137"/>
      <c r="I258" s="137">
        <v>0</v>
      </c>
      <c r="J258" s="137">
        <v>0</v>
      </c>
      <c r="K258" s="137"/>
      <c r="L258" s="137">
        <v>0</v>
      </c>
      <c r="M258" s="137">
        <v>0</v>
      </c>
      <c r="N258" s="137"/>
      <c r="O258" s="137">
        <v>0</v>
      </c>
      <c r="P258" s="137">
        <v>0</v>
      </c>
      <c r="Q258" s="137"/>
      <c r="R258" s="137">
        <v>0</v>
      </c>
      <c r="S258" s="137"/>
      <c r="T258" s="137"/>
      <c r="U258" s="137">
        <v>0</v>
      </c>
      <c r="V258" s="137"/>
      <c r="W258" s="137">
        <v>0</v>
      </c>
      <c r="X258" s="137"/>
      <c r="Y258" s="137">
        <v>0</v>
      </c>
      <c r="Z258" s="137"/>
      <c r="AA258" s="137">
        <v>0</v>
      </c>
      <c r="AB258" s="137"/>
      <c r="AC258" s="137">
        <v>0</v>
      </c>
      <c r="AD258" s="137"/>
      <c r="AE258" s="137">
        <v>0</v>
      </c>
      <c r="AF258" s="137"/>
      <c r="AG258" s="137"/>
      <c r="AH258" s="137"/>
      <c r="AI258" s="137">
        <v>0</v>
      </c>
      <c r="AJ258" s="137"/>
      <c r="AK258" s="137">
        <v>0</v>
      </c>
      <c r="AL258" s="137"/>
      <c r="AM258" s="137">
        <v>0</v>
      </c>
      <c r="AN258" s="137"/>
      <c r="AO258" s="137">
        <v>0</v>
      </c>
      <c r="AP258" s="137"/>
      <c r="AQ258" s="137">
        <v>0</v>
      </c>
      <c r="AR258" s="137"/>
      <c r="AS258" s="137">
        <v>0</v>
      </c>
      <c r="AT258" s="137"/>
      <c r="AU258" s="137">
        <v>0</v>
      </c>
      <c r="AV258" s="137"/>
      <c r="AW258" s="137">
        <v>0</v>
      </c>
      <c r="AX258" s="137"/>
      <c r="AY258" s="137"/>
      <c r="AZ258" s="137"/>
      <c r="BA258" s="137">
        <v>0</v>
      </c>
      <c r="BB258" s="137">
        <v>0</v>
      </c>
      <c r="BC258" s="137"/>
      <c r="BD258" s="137"/>
      <c r="BE258" s="137">
        <v>0</v>
      </c>
      <c r="BF258" s="137"/>
      <c r="BG258" s="137">
        <v>0</v>
      </c>
      <c r="BH258" s="137">
        <v>0</v>
      </c>
      <c r="BI258" s="137"/>
      <c r="BJ258" s="137">
        <v>0</v>
      </c>
      <c r="BK258" s="137">
        <v>0</v>
      </c>
      <c r="BL258" s="137">
        <v>0</v>
      </c>
      <c r="BM258" s="137">
        <v>0</v>
      </c>
      <c r="BN258" s="137">
        <v>0</v>
      </c>
      <c r="BO258" s="137">
        <v>0</v>
      </c>
      <c r="BP258" s="148">
        <v>0</v>
      </c>
    </row>
    <row r="259" spans="1:68" ht="12" customHeight="1" x14ac:dyDescent="0.2">
      <c r="A259" s="133"/>
      <c r="B259" s="111"/>
      <c r="C259" s="111" t="s">
        <v>77</v>
      </c>
      <c r="D259" s="111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/>
      <c r="AO259" s="126"/>
      <c r="AP259" s="126"/>
      <c r="AQ259" s="126"/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50"/>
    </row>
    <row r="260" spans="1:68" ht="12" customHeight="1" x14ac:dyDescent="0.2">
      <c r="A260" s="114" t="s">
        <v>293</v>
      </c>
      <c r="B260" s="115" t="s">
        <v>2412</v>
      </c>
      <c r="C260" s="115" t="s">
        <v>1785</v>
      </c>
      <c r="D260" s="115" t="s">
        <v>77</v>
      </c>
      <c r="E260" s="117">
        <v>310</v>
      </c>
      <c r="F260" s="117">
        <v>4.4982000000000001E-2</v>
      </c>
      <c r="G260" s="117">
        <v>4.4982000000000001E-2</v>
      </c>
      <c r="H260" s="117"/>
      <c r="I260" s="117">
        <v>0</v>
      </c>
      <c r="J260" s="117">
        <v>0</v>
      </c>
      <c r="K260" s="117"/>
      <c r="L260" s="117">
        <v>0</v>
      </c>
      <c r="M260" s="117">
        <v>0</v>
      </c>
      <c r="N260" s="117"/>
      <c r="O260" s="117">
        <v>0</v>
      </c>
      <c r="P260" s="117">
        <v>0</v>
      </c>
      <c r="Q260" s="117"/>
      <c r="R260" s="117">
        <v>0</v>
      </c>
      <c r="S260" s="117"/>
      <c r="T260" s="117"/>
      <c r="U260" s="117">
        <v>0</v>
      </c>
      <c r="V260" s="117"/>
      <c r="W260" s="117">
        <v>0</v>
      </c>
      <c r="X260" s="117"/>
      <c r="Y260" s="117">
        <v>0</v>
      </c>
      <c r="Z260" s="117"/>
      <c r="AA260" s="117">
        <v>0</v>
      </c>
      <c r="AB260" s="117"/>
      <c r="AC260" s="117">
        <v>0</v>
      </c>
      <c r="AD260" s="117"/>
      <c r="AE260" s="117">
        <v>0</v>
      </c>
      <c r="AF260" s="117"/>
      <c r="AG260" s="117"/>
      <c r="AH260" s="117"/>
      <c r="AI260" s="117">
        <v>0</v>
      </c>
      <c r="AJ260" s="117"/>
      <c r="AK260" s="117">
        <v>0</v>
      </c>
      <c r="AL260" s="117"/>
      <c r="AM260" s="117">
        <v>0</v>
      </c>
      <c r="AN260" s="117"/>
      <c r="AO260" s="117">
        <v>0</v>
      </c>
      <c r="AP260" s="117"/>
      <c r="AQ260" s="117">
        <v>0</v>
      </c>
      <c r="AR260" s="117"/>
      <c r="AS260" s="117">
        <v>0</v>
      </c>
      <c r="AT260" s="117"/>
      <c r="AU260" s="117">
        <v>0</v>
      </c>
      <c r="AV260" s="117"/>
      <c r="AW260" s="117">
        <v>0</v>
      </c>
      <c r="AX260" s="117"/>
      <c r="AY260" s="117"/>
      <c r="AZ260" s="117"/>
      <c r="BA260" s="117">
        <v>0</v>
      </c>
      <c r="BB260" s="117">
        <v>0</v>
      </c>
      <c r="BC260" s="117"/>
      <c r="BD260" s="117"/>
      <c r="BE260" s="117">
        <v>0</v>
      </c>
      <c r="BF260" s="117"/>
      <c r="BG260" s="117">
        <v>0</v>
      </c>
      <c r="BH260" s="117">
        <v>0</v>
      </c>
      <c r="BI260" s="117"/>
      <c r="BJ260" s="117">
        <v>0</v>
      </c>
      <c r="BK260" s="117">
        <v>0</v>
      </c>
      <c r="BL260" s="117">
        <v>0</v>
      </c>
      <c r="BM260" s="117">
        <v>0</v>
      </c>
      <c r="BN260" s="117">
        <v>0</v>
      </c>
      <c r="BO260" s="117">
        <v>0</v>
      </c>
      <c r="BP260" s="146">
        <v>0</v>
      </c>
    </row>
    <row r="261" spans="1:68" ht="12" customHeight="1" x14ac:dyDescent="0.2">
      <c r="A261" s="120" t="s">
        <v>295</v>
      </c>
      <c r="B261" s="121" t="s">
        <v>295</v>
      </c>
      <c r="C261" s="121" t="s">
        <v>296</v>
      </c>
      <c r="D261" s="121" t="s">
        <v>77</v>
      </c>
      <c r="E261" s="123">
        <v>295</v>
      </c>
      <c r="F261" s="123">
        <v>4.4753000000000001E-2</v>
      </c>
      <c r="G261" s="123">
        <v>4.4753000000000001E-2</v>
      </c>
      <c r="H261" s="123"/>
      <c r="I261" s="123">
        <v>0</v>
      </c>
      <c r="J261" s="123">
        <v>0</v>
      </c>
      <c r="K261" s="123"/>
      <c r="L261" s="123">
        <v>0</v>
      </c>
      <c r="M261" s="123">
        <v>0</v>
      </c>
      <c r="N261" s="123"/>
      <c r="O261" s="123">
        <v>0</v>
      </c>
      <c r="P261" s="123">
        <v>0</v>
      </c>
      <c r="Q261" s="123"/>
      <c r="R261" s="123">
        <v>0</v>
      </c>
      <c r="S261" s="123"/>
      <c r="T261" s="123"/>
      <c r="U261" s="123">
        <v>0</v>
      </c>
      <c r="V261" s="123"/>
      <c r="W261" s="123">
        <v>0</v>
      </c>
      <c r="X261" s="123"/>
      <c r="Y261" s="123">
        <v>0</v>
      </c>
      <c r="Z261" s="123"/>
      <c r="AA261" s="123">
        <v>0</v>
      </c>
      <c r="AB261" s="123"/>
      <c r="AC261" s="123">
        <v>0</v>
      </c>
      <c r="AD261" s="123"/>
      <c r="AE261" s="123">
        <v>0</v>
      </c>
      <c r="AF261" s="123"/>
      <c r="AG261" s="123"/>
      <c r="AH261" s="123"/>
      <c r="AI261" s="123">
        <v>0</v>
      </c>
      <c r="AJ261" s="123"/>
      <c r="AK261" s="123">
        <v>0</v>
      </c>
      <c r="AL261" s="123"/>
      <c r="AM261" s="123">
        <v>0</v>
      </c>
      <c r="AN261" s="123"/>
      <c r="AO261" s="123">
        <v>0</v>
      </c>
      <c r="AP261" s="123"/>
      <c r="AQ261" s="123">
        <v>0</v>
      </c>
      <c r="AR261" s="123"/>
      <c r="AS261" s="123">
        <v>0</v>
      </c>
      <c r="AT261" s="123"/>
      <c r="AU261" s="123">
        <v>0</v>
      </c>
      <c r="AV261" s="123"/>
      <c r="AW261" s="123">
        <v>0</v>
      </c>
      <c r="AX261" s="123"/>
      <c r="AY261" s="123"/>
      <c r="AZ261" s="123"/>
      <c r="BA261" s="123">
        <v>0</v>
      </c>
      <c r="BB261" s="123">
        <v>0</v>
      </c>
      <c r="BC261" s="123"/>
      <c r="BD261" s="123"/>
      <c r="BE261" s="123">
        <v>0</v>
      </c>
      <c r="BF261" s="123"/>
      <c r="BG261" s="123">
        <v>0</v>
      </c>
      <c r="BH261" s="123">
        <v>0</v>
      </c>
      <c r="BI261" s="123"/>
      <c r="BJ261" s="123">
        <v>0</v>
      </c>
      <c r="BK261" s="123">
        <v>0</v>
      </c>
      <c r="BL261" s="123">
        <v>0</v>
      </c>
      <c r="BM261" s="123">
        <v>0</v>
      </c>
      <c r="BN261" s="123">
        <v>0</v>
      </c>
      <c r="BO261" s="123">
        <v>0</v>
      </c>
      <c r="BP261" s="154">
        <v>0</v>
      </c>
    </row>
    <row r="262" spans="1:68" ht="12" customHeight="1" x14ac:dyDescent="0.2">
      <c r="A262" s="114" t="s">
        <v>297</v>
      </c>
      <c r="B262" s="115" t="s">
        <v>297</v>
      </c>
      <c r="C262" s="115" t="s">
        <v>298</v>
      </c>
      <c r="D262" s="115" t="s">
        <v>77</v>
      </c>
      <c r="E262" s="117">
        <v>750</v>
      </c>
      <c r="F262" s="117">
        <v>0.10882699999999999</v>
      </c>
      <c r="G262" s="117">
        <v>0.10882699999999999</v>
      </c>
      <c r="H262" s="117"/>
      <c r="I262" s="117">
        <v>0</v>
      </c>
      <c r="J262" s="117">
        <v>0</v>
      </c>
      <c r="K262" s="117"/>
      <c r="L262" s="117">
        <v>0</v>
      </c>
      <c r="M262" s="117">
        <v>0</v>
      </c>
      <c r="N262" s="117"/>
      <c r="O262" s="117">
        <v>0</v>
      </c>
      <c r="P262" s="117">
        <v>0</v>
      </c>
      <c r="Q262" s="117"/>
      <c r="R262" s="117">
        <v>0</v>
      </c>
      <c r="S262" s="117"/>
      <c r="T262" s="117"/>
      <c r="U262" s="117">
        <v>0</v>
      </c>
      <c r="V262" s="117"/>
      <c r="W262" s="117">
        <v>0</v>
      </c>
      <c r="X262" s="117"/>
      <c r="Y262" s="117">
        <v>0</v>
      </c>
      <c r="Z262" s="117"/>
      <c r="AA262" s="117">
        <v>0</v>
      </c>
      <c r="AB262" s="117"/>
      <c r="AC262" s="117">
        <v>0</v>
      </c>
      <c r="AD262" s="117"/>
      <c r="AE262" s="117">
        <v>0</v>
      </c>
      <c r="AF262" s="117"/>
      <c r="AG262" s="117"/>
      <c r="AH262" s="117"/>
      <c r="AI262" s="117">
        <v>0</v>
      </c>
      <c r="AJ262" s="117"/>
      <c r="AK262" s="117">
        <v>0</v>
      </c>
      <c r="AL262" s="117"/>
      <c r="AM262" s="117">
        <v>0</v>
      </c>
      <c r="AN262" s="117"/>
      <c r="AO262" s="117">
        <v>0</v>
      </c>
      <c r="AP262" s="117"/>
      <c r="AQ262" s="117">
        <v>0</v>
      </c>
      <c r="AR262" s="117"/>
      <c r="AS262" s="117">
        <v>0</v>
      </c>
      <c r="AT262" s="117"/>
      <c r="AU262" s="117">
        <v>0</v>
      </c>
      <c r="AV262" s="117"/>
      <c r="AW262" s="117">
        <v>0</v>
      </c>
      <c r="AX262" s="117"/>
      <c r="AY262" s="117"/>
      <c r="AZ262" s="117"/>
      <c r="BA262" s="117">
        <v>0</v>
      </c>
      <c r="BB262" s="117">
        <v>0</v>
      </c>
      <c r="BC262" s="117"/>
      <c r="BD262" s="117"/>
      <c r="BE262" s="117">
        <v>0</v>
      </c>
      <c r="BF262" s="117"/>
      <c r="BG262" s="117">
        <v>0</v>
      </c>
      <c r="BH262" s="117">
        <v>0</v>
      </c>
      <c r="BI262" s="117"/>
      <c r="BJ262" s="117">
        <v>0</v>
      </c>
      <c r="BK262" s="117">
        <v>0</v>
      </c>
      <c r="BL262" s="117">
        <v>0</v>
      </c>
      <c r="BM262" s="117">
        <v>0</v>
      </c>
      <c r="BN262" s="117">
        <v>0</v>
      </c>
      <c r="BO262" s="117">
        <v>0</v>
      </c>
      <c r="BP262" s="146">
        <v>0</v>
      </c>
    </row>
    <row r="263" spans="1:68" ht="12" customHeight="1" x14ac:dyDescent="0.2">
      <c r="A263" s="133"/>
      <c r="B263" s="111"/>
      <c r="C263" s="111" t="s">
        <v>2413</v>
      </c>
      <c r="D263" s="111"/>
      <c r="E263" s="126"/>
      <c r="F263" s="126"/>
      <c r="G263" s="126"/>
      <c r="H263" s="126"/>
      <c r="I263" s="126">
        <v>0</v>
      </c>
      <c r="J263" s="126">
        <v>0</v>
      </c>
      <c r="K263" s="126"/>
      <c r="L263" s="126">
        <v>0</v>
      </c>
      <c r="M263" s="126">
        <v>0</v>
      </c>
      <c r="N263" s="126"/>
      <c r="O263" s="126">
        <v>0</v>
      </c>
      <c r="P263" s="126">
        <v>0</v>
      </c>
      <c r="Q263" s="126"/>
      <c r="R263" s="126">
        <v>0</v>
      </c>
      <c r="S263" s="126"/>
      <c r="T263" s="126"/>
      <c r="U263" s="126">
        <v>0</v>
      </c>
      <c r="V263" s="126"/>
      <c r="W263" s="126">
        <v>0</v>
      </c>
      <c r="X263" s="126"/>
      <c r="Y263" s="126">
        <v>0</v>
      </c>
      <c r="Z263" s="126"/>
      <c r="AA263" s="126">
        <v>0</v>
      </c>
      <c r="AB263" s="126"/>
      <c r="AC263" s="126">
        <v>0</v>
      </c>
      <c r="AD263" s="126"/>
      <c r="AE263" s="126">
        <v>0</v>
      </c>
      <c r="AF263" s="126"/>
      <c r="AG263" s="126"/>
      <c r="AH263" s="126"/>
      <c r="AI263" s="126">
        <v>0</v>
      </c>
      <c r="AJ263" s="126"/>
      <c r="AK263" s="126">
        <v>0</v>
      </c>
      <c r="AL263" s="126"/>
      <c r="AM263" s="126">
        <v>0</v>
      </c>
      <c r="AN263" s="126"/>
      <c r="AO263" s="126">
        <v>0</v>
      </c>
      <c r="AP263" s="126"/>
      <c r="AQ263" s="126">
        <v>0</v>
      </c>
      <c r="AR263" s="126"/>
      <c r="AS263" s="126">
        <v>0</v>
      </c>
      <c r="AT263" s="126"/>
      <c r="AU263" s="126">
        <v>0</v>
      </c>
      <c r="AV263" s="126"/>
      <c r="AW263" s="126">
        <v>0</v>
      </c>
      <c r="AX263" s="126"/>
      <c r="AY263" s="126"/>
      <c r="AZ263" s="126"/>
      <c r="BA263" s="126">
        <v>0</v>
      </c>
      <c r="BB263" s="126">
        <v>0</v>
      </c>
      <c r="BC263" s="126"/>
      <c r="BD263" s="126"/>
      <c r="BE263" s="126">
        <v>0</v>
      </c>
      <c r="BF263" s="126"/>
      <c r="BG263" s="126">
        <v>0</v>
      </c>
      <c r="BH263" s="126">
        <v>0</v>
      </c>
      <c r="BI263" s="126"/>
      <c r="BJ263" s="126">
        <v>0</v>
      </c>
      <c r="BK263" s="126">
        <v>0</v>
      </c>
      <c r="BL263" s="126">
        <v>0</v>
      </c>
      <c r="BM263" s="126">
        <v>0</v>
      </c>
      <c r="BN263" s="126">
        <v>0</v>
      </c>
      <c r="BO263" s="126">
        <v>0</v>
      </c>
      <c r="BP263" s="150">
        <v>0</v>
      </c>
    </row>
    <row r="264" spans="1:68" ht="12" customHeight="1" x14ac:dyDescent="0.2">
      <c r="A264" s="136"/>
      <c r="B264" s="105"/>
      <c r="C264" s="105" t="s">
        <v>2414</v>
      </c>
      <c r="D264" s="105"/>
      <c r="E264" s="137"/>
      <c r="F264" s="137"/>
      <c r="G264" s="137"/>
      <c r="H264" s="137"/>
      <c r="I264" s="137">
        <v>0</v>
      </c>
      <c r="J264" s="137">
        <v>0</v>
      </c>
      <c r="K264" s="137"/>
      <c r="L264" s="137">
        <v>0</v>
      </c>
      <c r="M264" s="137">
        <v>0</v>
      </c>
      <c r="N264" s="137"/>
      <c r="O264" s="137">
        <v>0</v>
      </c>
      <c r="P264" s="137">
        <v>0</v>
      </c>
      <c r="Q264" s="137"/>
      <c r="R264" s="137">
        <v>0</v>
      </c>
      <c r="S264" s="137"/>
      <c r="T264" s="137"/>
      <c r="U264" s="137">
        <v>0</v>
      </c>
      <c r="V264" s="137"/>
      <c r="W264" s="137">
        <v>0</v>
      </c>
      <c r="X264" s="137"/>
      <c r="Y264" s="137">
        <v>0</v>
      </c>
      <c r="Z264" s="137"/>
      <c r="AA264" s="137">
        <v>0</v>
      </c>
      <c r="AB264" s="137"/>
      <c r="AC264" s="137">
        <v>0</v>
      </c>
      <c r="AD264" s="137"/>
      <c r="AE264" s="137">
        <v>0</v>
      </c>
      <c r="AF264" s="137"/>
      <c r="AG264" s="137"/>
      <c r="AH264" s="137"/>
      <c r="AI264" s="137">
        <v>0</v>
      </c>
      <c r="AJ264" s="137"/>
      <c r="AK264" s="137">
        <v>0</v>
      </c>
      <c r="AL264" s="137"/>
      <c r="AM264" s="137">
        <v>0</v>
      </c>
      <c r="AN264" s="137"/>
      <c r="AO264" s="137">
        <v>0</v>
      </c>
      <c r="AP264" s="137"/>
      <c r="AQ264" s="137">
        <v>0</v>
      </c>
      <c r="AR264" s="137"/>
      <c r="AS264" s="137">
        <v>0</v>
      </c>
      <c r="AT264" s="137"/>
      <c r="AU264" s="137">
        <v>0</v>
      </c>
      <c r="AV264" s="137"/>
      <c r="AW264" s="137">
        <v>0</v>
      </c>
      <c r="AX264" s="137"/>
      <c r="AY264" s="137"/>
      <c r="AZ264" s="137"/>
      <c r="BA264" s="137">
        <v>0</v>
      </c>
      <c r="BB264" s="137">
        <v>0</v>
      </c>
      <c r="BC264" s="137"/>
      <c r="BD264" s="137"/>
      <c r="BE264" s="137">
        <v>0</v>
      </c>
      <c r="BF264" s="137"/>
      <c r="BG264" s="137">
        <v>0</v>
      </c>
      <c r="BH264" s="137">
        <v>0</v>
      </c>
      <c r="BI264" s="137"/>
      <c r="BJ264" s="137">
        <v>0</v>
      </c>
      <c r="BK264" s="137">
        <v>0</v>
      </c>
      <c r="BL264" s="137">
        <v>0</v>
      </c>
      <c r="BM264" s="137">
        <v>0</v>
      </c>
      <c r="BN264" s="137">
        <v>0</v>
      </c>
      <c r="BO264" s="137">
        <v>0</v>
      </c>
      <c r="BP264" s="148">
        <v>0</v>
      </c>
    </row>
    <row r="265" spans="1:68" ht="12" customHeight="1" x14ac:dyDescent="0.2">
      <c r="A265" s="133"/>
      <c r="B265" s="111"/>
      <c r="C265" s="111" t="s">
        <v>1787</v>
      </c>
      <c r="D265" s="111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50"/>
    </row>
    <row r="266" spans="1:68" ht="12" customHeight="1" x14ac:dyDescent="0.2">
      <c r="A266" s="136"/>
      <c r="B266" s="105"/>
      <c r="C266" s="105" t="s">
        <v>30</v>
      </c>
      <c r="D266" s="105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  <c r="AT266" s="137"/>
      <c r="AU266" s="137"/>
      <c r="AV266" s="137"/>
      <c r="AW266" s="137"/>
      <c r="AX266" s="137"/>
      <c r="AY266" s="137"/>
      <c r="AZ266" s="137"/>
      <c r="BA266" s="137"/>
      <c r="BB266" s="137"/>
      <c r="BC266" s="137"/>
      <c r="BD266" s="137"/>
      <c r="BE266" s="137"/>
      <c r="BF266" s="137"/>
      <c r="BG266" s="137"/>
      <c r="BH266" s="137"/>
      <c r="BI266" s="137"/>
      <c r="BJ266" s="137"/>
      <c r="BK266" s="137"/>
      <c r="BL266" s="137"/>
      <c r="BM266" s="137"/>
      <c r="BN266" s="137"/>
      <c r="BO266" s="137"/>
      <c r="BP266" s="148"/>
    </row>
    <row r="267" spans="1:68" ht="12" customHeight="1" x14ac:dyDescent="0.2">
      <c r="A267" s="120" t="s">
        <v>309</v>
      </c>
      <c r="B267" s="121"/>
      <c r="C267" s="121" t="s">
        <v>310</v>
      </c>
      <c r="D267" s="121" t="s">
        <v>30</v>
      </c>
      <c r="E267" s="123">
        <v>250</v>
      </c>
      <c r="F267" s="123">
        <v>3.6961000000000001E-2</v>
      </c>
      <c r="G267" s="123">
        <v>3.6961000000000001E-2</v>
      </c>
      <c r="H267" s="122">
        <v>8208</v>
      </c>
      <c r="I267" s="123">
        <v>2.052</v>
      </c>
      <c r="J267" s="123">
        <v>303.37599999999998</v>
      </c>
      <c r="K267" s="123"/>
      <c r="L267" s="123">
        <v>0</v>
      </c>
      <c r="M267" s="123">
        <v>0</v>
      </c>
      <c r="N267" s="123"/>
      <c r="O267" s="123">
        <v>0</v>
      </c>
      <c r="P267" s="123">
        <v>0</v>
      </c>
      <c r="Q267" s="122">
        <v>8208</v>
      </c>
      <c r="R267" s="123">
        <v>2.052</v>
      </c>
      <c r="S267" s="123">
        <v>303.37599999999998</v>
      </c>
      <c r="T267" s="123"/>
      <c r="U267" s="123">
        <v>0</v>
      </c>
      <c r="V267" s="123"/>
      <c r="W267" s="123">
        <v>0</v>
      </c>
      <c r="X267" s="123"/>
      <c r="Y267" s="123">
        <v>0</v>
      </c>
      <c r="Z267" s="123"/>
      <c r="AA267" s="123">
        <v>0</v>
      </c>
      <c r="AB267" s="123"/>
      <c r="AC267" s="123">
        <v>0</v>
      </c>
      <c r="AD267" s="123"/>
      <c r="AE267" s="123">
        <v>0</v>
      </c>
      <c r="AF267" s="123"/>
      <c r="AG267" s="123"/>
      <c r="AH267" s="123"/>
      <c r="AI267" s="123">
        <v>0</v>
      </c>
      <c r="AJ267" s="123"/>
      <c r="AK267" s="123">
        <v>0</v>
      </c>
      <c r="AL267" s="123"/>
      <c r="AM267" s="123">
        <v>0</v>
      </c>
      <c r="AN267" s="123"/>
      <c r="AO267" s="123">
        <v>0</v>
      </c>
      <c r="AP267" s="123"/>
      <c r="AQ267" s="123">
        <v>0</v>
      </c>
      <c r="AR267" s="123"/>
      <c r="AS267" s="123">
        <v>0</v>
      </c>
      <c r="AT267" s="123"/>
      <c r="AU267" s="123">
        <v>0</v>
      </c>
      <c r="AV267" s="123"/>
      <c r="AW267" s="123">
        <v>0</v>
      </c>
      <c r="AX267" s="123"/>
      <c r="AY267" s="123"/>
      <c r="AZ267" s="122">
        <v>8208</v>
      </c>
      <c r="BA267" s="123">
        <v>2.052</v>
      </c>
      <c r="BB267" s="123">
        <v>303.37599999999998</v>
      </c>
      <c r="BC267" s="123"/>
      <c r="BD267" s="123"/>
      <c r="BE267" s="123">
        <v>0</v>
      </c>
      <c r="BF267" s="123"/>
      <c r="BG267" s="123">
        <v>0</v>
      </c>
      <c r="BH267" s="123">
        <v>0</v>
      </c>
      <c r="BI267" s="122">
        <v>8208</v>
      </c>
      <c r="BJ267" s="123">
        <v>2.052</v>
      </c>
      <c r="BK267" s="123">
        <v>303.37599999999998</v>
      </c>
      <c r="BL267" s="123">
        <v>0</v>
      </c>
      <c r="BM267" s="123">
        <v>0</v>
      </c>
      <c r="BN267" s="123">
        <v>303.37599999999998</v>
      </c>
      <c r="BO267" s="123">
        <v>0</v>
      </c>
      <c r="BP267" s="154">
        <v>0</v>
      </c>
    </row>
    <row r="268" spans="1:68" ht="12" customHeight="1" x14ac:dyDescent="0.2">
      <c r="A268" s="136"/>
      <c r="B268" s="105"/>
      <c r="C268" s="105" t="s">
        <v>2415</v>
      </c>
      <c r="D268" s="105"/>
      <c r="E268" s="137"/>
      <c r="F268" s="137"/>
      <c r="G268" s="137"/>
      <c r="H268" s="147">
        <v>8208</v>
      </c>
      <c r="I268" s="137">
        <v>2.052</v>
      </c>
      <c r="J268" s="137">
        <v>303.37599999999998</v>
      </c>
      <c r="K268" s="137"/>
      <c r="L268" s="137">
        <v>0</v>
      </c>
      <c r="M268" s="137">
        <v>0</v>
      </c>
      <c r="N268" s="137"/>
      <c r="O268" s="137">
        <v>0</v>
      </c>
      <c r="P268" s="137">
        <v>0</v>
      </c>
      <c r="Q268" s="147">
        <v>8208</v>
      </c>
      <c r="R268" s="137">
        <v>2.052</v>
      </c>
      <c r="S268" s="137">
        <v>303.375</v>
      </c>
      <c r="T268" s="137"/>
      <c r="U268" s="137">
        <v>0</v>
      </c>
      <c r="V268" s="137"/>
      <c r="W268" s="137">
        <v>0</v>
      </c>
      <c r="X268" s="137"/>
      <c r="Y268" s="137">
        <v>0</v>
      </c>
      <c r="Z268" s="137"/>
      <c r="AA268" s="137">
        <v>0</v>
      </c>
      <c r="AB268" s="137"/>
      <c r="AC268" s="137">
        <v>0</v>
      </c>
      <c r="AD268" s="137"/>
      <c r="AE268" s="137">
        <v>0</v>
      </c>
      <c r="AF268" s="137"/>
      <c r="AG268" s="137"/>
      <c r="AH268" s="137"/>
      <c r="AI268" s="137">
        <v>0</v>
      </c>
      <c r="AJ268" s="137"/>
      <c r="AK268" s="137">
        <v>0</v>
      </c>
      <c r="AL268" s="137"/>
      <c r="AM268" s="137">
        <v>0</v>
      </c>
      <c r="AN268" s="137"/>
      <c r="AO268" s="137">
        <v>0</v>
      </c>
      <c r="AP268" s="137"/>
      <c r="AQ268" s="137">
        <v>0</v>
      </c>
      <c r="AR268" s="137"/>
      <c r="AS268" s="137">
        <v>0</v>
      </c>
      <c r="AT268" s="137"/>
      <c r="AU268" s="137">
        <v>0</v>
      </c>
      <c r="AV268" s="137"/>
      <c r="AW268" s="137">
        <v>0</v>
      </c>
      <c r="AX268" s="137"/>
      <c r="AY268" s="137"/>
      <c r="AZ268" s="147">
        <v>8208</v>
      </c>
      <c r="BA268" s="137">
        <v>2.052</v>
      </c>
      <c r="BB268" s="137">
        <v>303.37599999999998</v>
      </c>
      <c r="BC268" s="137"/>
      <c r="BD268" s="137"/>
      <c r="BE268" s="137">
        <v>0</v>
      </c>
      <c r="BF268" s="137"/>
      <c r="BG268" s="137">
        <v>0</v>
      </c>
      <c r="BH268" s="137">
        <v>0</v>
      </c>
      <c r="BI268" s="147">
        <v>8208</v>
      </c>
      <c r="BJ268" s="137">
        <v>2.052</v>
      </c>
      <c r="BK268" s="137">
        <v>303.37599999999998</v>
      </c>
      <c r="BL268" s="137">
        <v>0</v>
      </c>
      <c r="BM268" s="137">
        <v>0</v>
      </c>
      <c r="BN268" s="137">
        <v>303.37599999999998</v>
      </c>
      <c r="BO268" s="137">
        <v>0</v>
      </c>
      <c r="BP268" s="148">
        <v>0</v>
      </c>
    </row>
    <row r="269" spans="1:68" ht="12" customHeight="1" x14ac:dyDescent="0.2">
      <c r="A269" s="133"/>
      <c r="B269" s="111"/>
      <c r="C269" s="111" t="s">
        <v>2416</v>
      </c>
      <c r="D269" s="111"/>
      <c r="E269" s="126"/>
      <c r="F269" s="126"/>
      <c r="G269" s="126"/>
      <c r="H269" s="149">
        <v>8208</v>
      </c>
      <c r="I269" s="126">
        <v>2.052</v>
      </c>
      <c r="J269" s="126">
        <v>303.37599999999998</v>
      </c>
      <c r="K269" s="126"/>
      <c r="L269" s="126">
        <v>0</v>
      </c>
      <c r="M269" s="126">
        <v>0</v>
      </c>
      <c r="N269" s="126"/>
      <c r="O269" s="126">
        <v>0</v>
      </c>
      <c r="P269" s="126">
        <v>0</v>
      </c>
      <c r="Q269" s="149">
        <v>8208</v>
      </c>
      <c r="R269" s="126">
        <v>2.052</v>
      </c>
      <c r="S269" s="126">
        <v>303.375</v>
      </c>
      <c r="T269" s="126"/>
      <c r="U269" s="126">
        <v>0</v>
      </c>
      <c r="V269" s="126"/>
      <c r="W269" s="126">
        <v>0</v>
      </c>
      <c r="X269" s="126"/>
      <c r="Y269" s="126">
        <v>0</v>
      </c>
      <c r="Z269" s="126"/>
      <c r="AA269" s="126">
        <v>0</v>
      </c>
      <c r="AB269" s="126"/>
      <c r="AC269" s="126">
        <v>0</v>
      </c>
      <c r="AD269" s="126"/>
      <c r="AE269" s="126">
        <v>0</v>
      </c>
      <c r="AF269" s="126"/>
      <c r="AG269" s="126"/>
      <c r="AH269" s="126"/>
      <c r="AI269" s="126">
        <v>0</v>
      </c>
      <c r="AJ269" s="126"/>
      <c r="AK269" s="126">
        <v>0</v>
      </c>
      <c r="AL269" s="126"/>
      <c r="AM269" s="126">
        <v>0</v>
      </c>
      <c r="AN269" s="126"/>
      <c r="AO269" s="126">
        <v>0</v>
      </c>
      <c r="AP269" s="126"/>
      <c r="AQ269" s="126">
        <v>0</v>
      </c>
      <c r="AR269" s="126"/>
      <c r="AS269" s="126">
        <v>0</v>
      </c>
      <c r="AT269" s="126"/>
      <c r="AU269" s="126">
        <v>0</v>
      </c>
      <c r="AV269" s="126"/>
      <c r="AW269" s="126">
        <v>0</v>
      </c>
      <c r="AX269" s="126"/>
      <c r="AY269" s="126"/>
      <c r="AZ269" s="149">
        <v>8208</v>
      </c>
      <c r="BA269" s="126">
        <v>2.052</v>
      </c>
      <c r="BB269" s="126">
        <v>303.37599999999998</v>
      </c>
      <c r="BC269" s="126"/>
      <c r="BD269" s="126"/>
      <c r="BE269" s="126">
        <v>0</v>
      </c>
      <c r="BF269" s="126"/>
      <c r="BG269" s="126">
        <v>0</v>
      </c>
      <c r="BH269" s="126">
        <v>0</v>
      </c>
      <c r="BI269" s="149">
        <v>8208</v>
      </c>
      <c r="BJ269" s="126">
        <v>2.052</v>
      </c>
      <c r="BK269" s="126">
        <v>303.37599999999998</v>
      </c>
      <c r="BL269" s="126">
        <v>0</v>
      </c>
      <c r="BM269" s="126">
        <v>0</v>
      </c>
      <c r="BN269" s="126">
        <v>303.37599999999998</v>
      </c>
      <c r="BO269" s="126">
        <v>0</v>
      </c>
      <c r="BP269" s="150">
        <v>0</v>
      </c>
    </row>
    <row r="270" spans="1:68" ht="12" customHeight="1" x14ac:dyDescent="0.2">
      <c r="A270" s="136"/>
      <c r="B270" s="105"/>
      <c r="C270" s="105" t="s">
        <v>1788</v>
      </c>
      <c r="D270" s="105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  <c r="AT270" s="137"/>
      <c r="AU270" s="137"/>
      <c r="AV270" s="137"/>
      <c r="AW270" s="137"/>
      <c r="AX270" s="137"/>
      <c r="AY270" s="137"/>
      <c r="AZ270" s="137"/>
      <c r="BA270" s="137"/>
      <c r="BB270" s="137"/>
      <c r="BC270" s="137"/>
      <c r="BD270" s="137"/>
      <c r="BE270" s="137"/>
      <c r="BF270" s="137"/>
      <c r="BG270" s="137"/>
      <c r="BH270" s="137"/>
      <c r="BI270" s="137"/>
      <c r="BJ270" s="137"/>
      <c r="BK270" s="137"/>
      <c r="BL270" s="137"/>
      <c r="BM270" s="137"/>
      <c r="BN270" s="137"/>
      <c r="BO270" s="137"/>
      <c r="BP270" s="148"/>
    </row>
    <row r="271" spans="1:68" ht="12" customHeight="1" x14ac:dyDescent="0.2">
      <c r="A271" s="133"/>
      <c r="B271" s="111"/>
      <c r="C271" s="111" t="s">
        <v>30</v>
      </c>
      <c r="D271" s="111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50"/>
    </row>
    <row r="272" spans="1:68" ht="12" customHeight="1" x14ac:dyDescent="0.2">
      <c r="A272" s="114" t="s">
        <v>709</v>
      </c>
      <c r="B272" s="115" t="s">
        <v>709</v>
      </c>
      <c r="C272" s="115" t="s">
        <v>710</v>
      </c>
      <c r="D272" s="115" t="s">
        <v>30</v>
      </c>
      <c r="E272" s="117">
        <v>145</v>
      </c>
      <c r="F272" s="117">
        <v>2.0250000000000001E-2</v>
      </c>
      <c r="G272" s="117">
        <v>2.0250000000000001E-2</v>
      </c>
      <c r="H272" s="117"/>
      <c r="I272" s="117">
        <v>0</v>
      </c>
      <c r="J272" s="117">
        <v>0</v>
      </c>
      <c r="K272" s="117"/>
      <c r="L272" s="117">
        <v>0</v>
      </c>
      <c r="M272" s="117">
        <v>0</v>
      </c>
      <c r="N272" s="117"/>
      <c r="O272" s="117">
        <v>0</v>
      </c>
      <c r="P272" s="117">
        <v>0</v>
      </c>
      <c r="Q272" s="117"/>
      <c r="R272" s="117">
        <v>0</v>
      </c>
      <c r="S272" s="117"/>
      <c r="T272" s="117"/>
      <c r="U272" s="117">
        <v>0</v>
      </c>
      <c r="V272" s="117"/>
      <c r="W272" s="117">
        <v>0</v>
      </c>
      <c r="X272" s="117"/>
      <c r="Y272" s="117">
        <v>0</v>
      </c>
      <c r="Z272" s="117"/>
      <c r="AA272" s="117">
        <v>0</v>
      </c>
      <c r="AB272" s="117"/>
      <c r="AC272" s="117">
        <v>0</v>
      </c>
      <c r="AD272" s="117"/>
      <c r="AE272" s="117">
        <v>0</v>
      </c>
      <c r="AF272" s="117"/>
      <c r="AG272" s="117"/>
      <c r="AH272" s="117"/>
      <c r="AI272" s="117">
        <v>0</v>
      </c>
      <c r="AJ272" s="117"/>
      <c r="AK272" s="117">
        <v>0</v>
      </c>
      <c r="AL272" s="117"/>
      <c r="AM272" s="117">
        <v>0</v>
      </c>
      <c r="AN272" s="117"/>
      <c r="AO272" s="117">
        <v>0</v>
      </c>
      <c r="AP272" s="117"/>
      <c r="AQ272" s="117">
        <v>0</v>
      </c>
      <c r="AR272" s="117"/>
      <c r="AS272" s="117">
        <v>0</v>
      </c>
      <c r="AT272" s="117"/>
      <c r="AU272" s="117">
        <v>0</v>
      </c>
      <c r="AV272" s="117"/>
      <c r="AW272" s="117">
        <v>0</v>
      </c>
      <c r="AX272" s="117"/>
      <c r="AY272" s="117"/>
      <c r="AZ272" s="117"/>
      <c r="BA272" s="117">
        <v>0</v>
      </c>
      <c r="BB272" s="117">
        <v>0</v>
      </c>
      <c r="BC272" s="117"/>
      <c r="BD272" s="117"/>
      <c r="BE272" s="117">
        <v>0</v>
      </c>
      <c r="BF272" s="117"/>
      <c r="BG272" s="117">
        <v>0</v>
      </c>
      <c r="BH272" s="117">
        <v>0</v>
      </c>
      <c r="BI272" s="117"/>
      <c r="BJ272" s="117">
        <v>0</v>
      </c>
      <c r="BK272" s="117">
        <v>0</v>
      </c>
      <c r="BL272" s="117">
        <v>0</v>
      </c>
      <c r="BM272" s="117">
        <v>0</v>
      </c>
      <c r="BN272" s="117">
        <v>0</v>
      </c>
      <c r="BO272" s="117">
        <v>0</v>
      </c>
      <c r="BP272" s="146">
        <v>0</v>
      </c>
    </row>
    <row r="273" spans="1:68" ht="12" customHeight="1" x14ac:dyDescent="0.2">
      <c r="A273" s="120" t="s">
        <v>711</v>
      </c>
      <c r="B273" s="121"/>
      <c r="C273" s="121" t="s">
        <v>712</v>
      </c>
      <c r="D273" s="121" t="s">
        <v>30</v>
      </c>
      <c r="E273" s="123">
        <v>145</v>
      </c>
      <c r="F273" s="123">
        <v>2.3414000000000001E-2</v>
      </c>
      <c r="G273" s="123">
        <v>2.3414000000000001E-2</v>
      </c>
      <c r="H273" s="122">
        <v>47008</v>
      </c>
      <c r="I273" s="123">
        <v>6.8159999999999998</v>
      </c>
      <c r="J273" s="165">
        <v>1100.645</v>
      </c>
      <c r="K273" s="123"/>
      <c r="L273" s="123">
        <v>0</v>
      </c>
      <c r="M273" s="123">
        <v>0</v>
      </c>
      <c r="N273" s="123"/>
      <c r="O273" s="123">
        <v>0</v>
      </c>
      <c r="P273" s="123">
        <v>0</v>
      </c>
      <c r="Q273" s="122">
        <v>47008</v>
      </c>
      <c r="R273" s="123">
        <v>6.8159999999999998</v>
      </c>
      <c r="S273" s="165">
        <v>1100.645</v>
      </c>
      <c r="T273" s="123"/>
      <c r="U273" s="123">
        <v>0</v>
      </c>
      <c r="V273" s="123"/>
      <c r="W273" s="123">
        <v>0</v>
      </c>
      <c r="X273" s="123"/>
      <c r="Y273" s="123">
        <v>0</v>
      </c>
      <c r="Z273" s="123"/>
      <c r="AA273" s="123">
        <v>0</v>
      </c>
      <c r="AB273" s="123"/>
      <c r="AC273" s="123">
        <v>0</v>
      </c>
      <c r="AD273" s="123"/>
      <c r="AE273" s="123">
        <v>0</v>
      </c>
      <c r="AF273" s="123"/>
      <c r="AG273" s="123"/>
      <c r="AH273" s="123"/>
      <c r="AI273" s="123">
        <v>0</v>
      </c>
      <c r="AJ273" s="123"/>
      <c r="AK273" s="123">
        <v>0</v>
      </c>
      <c r="AL273" s="123"/>
      <c r="AM273" s="123">
        <v>0</v>
      </c>
      <c r="AN273" s="123"/>
      <c r="AO273" s="123">
        <v>0</v>
      </c>
      <c r="AP273" s="123"/>
      <c r="AQ273" s="123">
        <v>0</v>
      </c>
      <c r="AR273" s="123"/>
      <c r="AS273" s="123">
        <v>0</v>
      </c>
      <c r="AT273" s="123"/>
      <c r="AU273" s="123">
        <v>0</v>
      </c>
      <c r="AV273" s="123"/>
      <c r="AW273" s="123">
        <v>0</v>
      </c>
      <c r="AX273" s="123"/>
      <c r="AY273" s="123"/>
      <c r="AZ273" s="122">
        <v>47008</v>
      </c>
      <c r="BA273" s="123">
        <v>6.8159999999999998</v>
      </c>
      <c r="BB273" s="165">
        <v>1100.645</v>
      </c>
      <c r="BC273" s="123"/>
      <c r="BD273" s="123"/>
      <c r="BE273" s="123">
        <v>0</v>
      </c>
      <c r="BF273" s="123"/>
      <c r="BG273" s="123">
        <v>0</v>
      </c>
      <c r="BH273" s="123">
        <v>0</v>
      </c>
      <c r="BI273" s="122">
        <v>47008</v>
      </c>
      <c r="BJ273" s="123">
        <v>6.8159999999999998</v>
      </c>
      <c r="BK273" s="165">
        <v>1100.645</v>
      </c>
      <c r="BL273" s="123">
        <v>0</v>
      </c>
      <c r="BM273" s="123">
        <v>0</v>
      </c>
      <c r="BN273" s="165">
        <v>1100.645</v>
      </c>
      <c r="BO273" s="123">
        <v>0</v>
      </c>
      <c r="BP273" s="154">
        <v>0</v>
      </c>
    </row>
    <row r="274" spans="1:68" ht="12" customHeight="1" x14ac:dyDescent="0.2">
      <c r="A274" s="136"/>
      <c r="B274" s="105"/>
      <c r="C274" s="105" t="s">
        <v>2417</v>
      </c>
      <c r="D274" s="105"/>
      <c r="E274" s="137"/>
      <c r="F274" s="137"/>
      <c r="G274" s="137"/>
      <c r="H274" s="147">
        <v>47008</v>
      </c>
      <c r="I274" s="137">
        <v>6.8159999999999998</v>
      </c>
      <c r="J274" s="168">
        <v>1100.645</v>
      </c>
      <c r="K274" s="137"/>
      <c r="L274" s="137">
        <v>0</v>
      </c>
      <c r="M274" s="137">
        <v>0</v>
      </c>
      <c r="N274" s="137"/>
      <c r="O274" s="137">
        <v>0</v>
      </c>
      <c r="P274" s="137">
        <v>0</v>
      </c>
      <c r="Q274" s="147">
        <v>47008</v>
      </c>
      <c r="R274" s="137">
        <v>6.8159999999999998</v>
      </c>
      <c r="S274" s="168">
        <v>1100.645</v>
      </c>
      <c r="T274" s="137"/>
      <c r="U274" s="137">
        <v>0</v>
      </c>
      <c r="V274" s="137"/>
      <c r="W274" s="137">
        <v>0</v>
      </c>
      <c r="X274" s="137"/>
      <c r="Y274" s="137">
        <v>0</v>
      </c>
      <c r="Z274" s="137"/>
      <c r="AA274" s="137">
        <v>0</v>
      </c>
      <c r="AB274" s="137"/>
      <c r="AC274" s="137">
        <v>0</v>
      </c>
      <c r="AD274" s="137"/>
      <c r="AE274" s="137">
        <v>0</v>
      </c>
      <c r="AF274" s="137"/>
      <c r="AG274" s="137"/>
      <c r="AH274" s="137"/>
      <c r="AI274" s="137">
        <v>0</v>
      </c>
      <c r="AJ274" s="137"/>
      <c r="AK274" s="137">
        <v>0</v>
      </c>
      <c r="AL274" s="137"/>
      <c r="AM274" s="137">
        <v>0</v>
      </c>
      <c r="AN274" s="137"/>
      <c r="AO274" s="137">
        <v>0</v>
      </c>
      <c r="AP274" s="137"/>
      <c r="AQ274" s="137">
        <v>0</v>
      </c>
      <c r="AR274" s="137"/>
      <c r="AS274" s="137">
        <v>0</v>
      </c>
      <c r="AT274" s="137"/>
      <c r="AU274" s="137">
        <v>0</v>
      </c>
      <c r="AV274" s="137"/>
      <c r="AW274" s="137">
        <v>0</v>
      </c>
      <c r="AX274" s="137"/>
      <c r="AY274" s="137"/>
      <c r="AZ274" s="147">
        <v>47008</v>
      </c>
      <c r="BA274" s="137">
        <v>6.8159999999999998</v>
      </c>
      <c r="BB274" s="168">
        <v>1100.645</v>
      </c>
      <c r="BC274" s="137"/>
      <c r="BD274" s="137"/>
      <c r="BE274" s="137">
        <v>0</v>
      </c>
      <c r="BF274" s="137"/>
      <c r="BG274" s="137">
        <v>0</v>
      </c>
      <c r="BH274" s="137">
        <v>0</v>
      </c>
      <c r="BI274" s="147">
        <v>47008</v>
      </c>
      <c r="BJ274" s="137">
        <v>6.8159999999999998</v>
      </c>
      <c r="BK274" s="168">
        <v>1100.645</v>
      </c>
      <c r="BL274" s="137">
        <v>0</v>
      </c>
      <c r="BM274" s="137">
        <v>0</v>
      </c>
      <c r="BN274" s="168">
        <v>1100.645</v>
      </c>
      <c r="BO274" s="137">
        <v>0</v>
      </c>
      <c r="BP274" s="148">
        <v>0</v>
      </c>
    </row>
    <row r="275" spans="1:68" ht="12" customHeight="1" x14ac:dyDescent="0.2">
      <c r="A275" s="133"/>
      <c r="B275" s="111"/>
      <c r="C275" s="111" t="s">
        <v>2418</v>
      </c>
      <c r="D275" s="111"/>
      <c r="E275" s="126"/>
      <c r="F275" s="126"/>
      <c r="G275" s="126"/>
      <c r="H275" s="149">
        <v>47008</v>
      </c>
      <c r="I275" s="126">
        <v>6.8159999999999998</v>
      </c>
      <c r="J275" s="166">
        <v>1100.645</v>
      </c>
      <c r="K275" s="126"/>
      <c r="L275" s="126">
        <v>0</v>
      </c>
      <c r="M275" s="126">
        <v>0</v>
      </c>
      <c r="N275" s="126"/>
      <c r="O275" s="126">
        <v>0</v>
      </c>
      <c r="P275" s="126">
        <v>0</v>
      </c>
      <c r="Q275" s="149">
        <v>47008</v>
      </c>
      <c r="R275" s="126">
        <v>6.8159999999999998</v>
      </c>
      <c r="S275" s="166">
        <v>1100.645</v>
      </c>
      <c r="T275" s="126"/>
      <c r="U275" s="126">
        <v>0</v>
      </c>
      <c r="V275" s="126"/>
      <c r="W275" s="126">
        <v>0</v>
      </c>
      <c r="X275" s="126"/>
      <c r="Y275" s="126">
        <v>0</v>
      </c>
      <c r="Z275" s="126"/>
      <c r="AA275" s="126">
        <v>0</v>
      </c>
      <c r="AB275" s="126"/>
      <c r="AC275" s="126">
        <v>0</v>
      </c>
      <c r="AD275" s="126"/>
      <c r="AE275" s="126">
        <v>0</v>
      </c>
      <c r="AF275" s="126"/>
      <c r="AG275" s="126"/>
      <c r="AH275" s="126"/>
      <c r="AI275" s="126">
        <v>0</v>
      </c>
      <c r="AJ275" s="126"/>
      <c r="AK275" s="126">
        <v>0</v>
      </c>
      <c r="AL275" s="126"/>
      <c r="AM275" s="126">
        <v>0</v>
      </c>
      <c r="AN275" s="126"/>
      <c r="AO275" s="126">
        <v>0</v>
      </c>
      <c r="AP275" s="126"/>
      <c r="AQ275" s="126">
        <v>0</v>
      </c>
      <c r="AR275" s="126"/>
      <c r="AS275" s="126">
        <v>0</v>
      </c>
      <c r="AT275" s="126"/>
      <c r="AU275" s="126">
        <v>0</v>
      </c>
      <c r="AV275" s="126"/>
      <c r="AW275" s="126">
        <v>0</v>
      </c>
      <c r="AX275" s="126"/>
      <c r="AY275" s="126"/>
      <c r="AZ275" s="149">
        <v>47008</v>
      </c>
      <c r="BA275" s="126">
        <v>6.8159999999999998</v>
      </c>
      <c r="BB275" s="166">
        <v>1100.645</v>
      </c>
      <c r="BC275" s="126"/>
      <c r="BD275" s="126"/>
      <c r="BE275" s="126">
        <v>0</v>
      </c>
      <c r="BF275" s="126"/>
      <c r="BG275" s="126">
        <v>0</v>
      </c>
      <c r="BH275" s="126">
        <v>0</v>
      </c>
      <c r="BI275" s="149">
        <v>47008</v>
      </c>
      <c r="BJ275" s="126">
        <v>6.8159999999999998</v>
      </c>
      <c r="BK275" s="166">
        <v>1100.645</v>
      </c>
      <c r="BL275" s="126">
        <v>0</v>
      </c>
      <c r="BM275" s="126">
        <v>0</v>
      </c>
      <c r="BN275" s="166">
        <v>1100.645</v>
      </c>
      <c r="BO275" s="126">
        <v>0</v>
      </c>
      <c r="BP275" s="150">
        <v>0</v>
      </c>
    </row>
    <row r="276" spans="1:68" ht="12" customHeight="1" x14ac:dyDescent="0.2">
      <c r="A276" s="136"/>
      <c r="B276" s="105"/>
      <c r="C276" s="105" t="s">
        <v>1791</v>
      </c>
      <c r="D276" s="105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  <c r="AT276" s="137"/>
      <c r="AU276" s="137"/>
      <c r="AV276" s="137"/>
      <c r="AW276" s="137"/>
      <c r="AX276" s="137"/>
      <c r="AY276" s="137"/>
      <c r="AZ276" s="137"/>
      <c r="BA276" s="137"/>
      <c r="BB276" s="137"/>
      <c r="BC276" s="137"/>
      <c r="BD276" s="137"/>
      <c r="BE276" s="137"/>
      <c r="BF276" s="137"/>
      <c r="BG276" s="137"/>
      <c r="BH276" s="137"/>
      <c r="BI276" s="137"/>
      <c r="BJ276" s="137"/>
      <c r="BK276" s="137"/>
      <c r="BL276" s="137"/>
      <c r="BM276" s="137"/>
      <c r="BN276" s="137"/>
      <c r="BO276" s="137"/>
      <c r="BP276" s="148"/>
    </row>
    <row r="277" spans="1:68" ht="12" customHeight="1" x14ac:dyDescent="0.2">
      <c r="A277" s="133"/>
      <c r="B277" s="111"/>
      <c r="C277" s="111" t="s">
        <v>30</v>
      </c>
      <c r="D277" s="111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50"/>
    </row>
    <row r="278" spans="1:68" ht="12" customHeight="1" x14ac:dyDescent="0.2">
      <c r="A278" s="114" t="s">
        <v>311</v>
      </c>
      <c r="B278" s="115"/>
      <c r="C278" s="115" t="s">
        <v>312</v>
      </c>
      <c r="D278" s="115" t="s">
        <v>30</v>
      </c>
      <c r="E278" s="117">
        <v>300</v>
      </c>
      <c r="F278" s="117">
        <v>4.7298E-2</v>
      </c>
      <c r="G278" s="117">
        <v>4.7298E-2</v>
      </c>
      <c r="H278" s="117"/>
      <c r="I278" s="117">
        <v>0</v>
      </c>
      <c r="J278" s="117">
        <v>0</v>
      </c>
      <c r="K278" s="117"/>
      <c r="L278" s="117">
        <v>0</v>
      </c>
      <c r="M278" s="117">
        <v>0</v>
      </c>
      <c r="N278" s="117"/>
      <c r="O278" s="117">
        <v>0</v>
      </c>
      <c r="P278" s="117">
        <v>0</v>
      </c>
      <c r="Q278" s="117"/>
      <c r="R278" s="117">
        <v>0</v>
      </c>
      <c r="S278" s="117"/>
      <c r="T278" s="117"/>
      <c r="U278" s="117">
        <v>0</v>
      </c>
      <c r="V278" s="117"/>
      <c r="W278" s="117">
        <v>0</v>
      </c>
      <c r="X278" s="117"/>
      <c r="Y278" s="117">
        <v>0</v>
      </c>
      <c r="Z278" s="117"/>
      <c r="AA278" s="117">
        <v>0</v>
      </c>
      <c r="AB278" s="117"/>
      <c r="AC278" s="117">
        <v>0</v>
      </c>
      <c r="AD278" s="117"/>
      <c r="AE278" s="117">
        <v>0</v>
      </c>
      <c r="AF278" s="117"/>
      <c r="AG278" s="117"/>
      <c r="AH278" s="117"/>
      <c r="AI278" s="117">
        <v>0</v>
      </c>
      <c r="AJ278" s="117"/>
      <c r="AK278" s="117">
        <v>0</v>
      </c>
      <c r="AL278" s="117"/>
      <c r="AM278" s="117">
        <v>0</v>
      </c>
      <c r="AN278" s="117"/>
      <c r="AO278" s="117">
        <v>0</v>
      </c>
      <c r="AP278" s="117"/>
      <c r="AQ278" s="117">
        <v>0</v>
      </c>
      <c r="AR278" s="117"/>
      <c r="AS278" s="117">
        <v>0</v>
      </c>
      <c r="AT278" s="117"/>
      <c r="AU278" s="117">
        <v>0</v>
      </c>
      <c r="AV278" s="117"/>
      <c r="AW278" s="117">
        <v>0</v>
      </c>
      <c r="AX278" s="117"/>
      <c r="AY278" s="117"/>
      <c r="AZ278" s="117"/>
      <c r="BA278" s="117">
        <v>0</v>
      </c>
      <c r="BB278" s="117">
        <v>0</v>
      </c>
      <c r="BC278" s="117"/>
      <c r="BD278" s="117"/>
      <c r="BE278" s="117">
        <v>0</v>
      </c>
      <c r="BF278" s="117"/>
      <c r="BG278" s="117">
        <v>0</v>
      </c>
      <c r="BH278" s="117">
        <v>0</v>
      </c>
      <c r="BI278" s="117"/>
      <c r="BJ278" s="117">
        <v>0</v>
      </c>
      <c r="BK278" s="117">
        <v>0</v>
      </c>
      <c r="BL278" s="117">
        <v>0</v>
      </c>
      <c r="BM278" s="117">
        <v>0</v>
      </c>
      <c r="BN278" s="117">
        <v>0</v>
      </c>
      <c r="BO278" s="117">
        <v>0</v>
      </c>
      <c r="BP278" s="146">
        <v>0</v>
      </c>
    </row>
    <row r="279" spans="1:68" ht="12" customHeight="1" x14ac:dyDescent="0.2">
      <c r="A279" s="120" t="s">
        <v>1792</v>
      </c>
      <c r="B279" s="121" t="s">
        <v>1792</v>
      </c>
      <c r="C279" s="121" t="s">
        <v>1793</v>
      </c>
      <c r="D279" s="121" t="s">
        <v>30</v>
      </c>
      <c r="E279" s="123">
        <v>420</v>
      </c>
      <c r="F279" s="123">
        <v>6.0942999999999997E-2</v>
      </c>
      <c r="G279" s="123">
        <v>6.0942999999999997E-2</v>
      </c>
      <c r="H279" s="123"/>
      <c r="I279" s="123">
        <v>0</v>
      </c>
      <c r="J279" s="123">
        <v>0</v>
      </c>
      <c r="K279" s="123"/>
      <c r="L279" s="123">
        <v>0</v>
      </c>
      <c r="M279" s="123">
        <v>0</v>
      </c>
      <c r="N279" s="123"/>
      <c r="O279" s="123">
        <v>0</v>
      </c>
      <c r="P279" s="123">
        <v>0</v>
      </c>
      <c r="Q279" s="123"/>
      <c r="R279" s="123">
        <v>0</v>
      </c>
      <c r="S279" s="123"/>
      <c r="T279" s="123"/>
      <c r="U279" s="123">
        <v>0</v>
      </c>
      <c r="V279" s="123"/>
      <c r="W279" s="123">
        <v>0</v>
      </c>
      <c r="X279" s="123"/>
      <c r="Y279" s="123">
        <v>0</v>
      </c>
      <c r="Z279" s="123"/>
      <c r="AA279" s="123">
        <v>0</v>
      </c>
      <c r="AB279" s="123"/>
      <c r="AC279" s="123">
        <v>0</v>
      </c>
      <c r="AD279" s="123"/>
      <c r="AE279" s="123">
        <v>0</v>
      </c>
      <c r="AF279" s="123"/>
      <c r="AG279" s="123"/>
      <c r="AH279" s="123"/>
      <c r="AI279" s="123">
        <v>0</v>
      </c>
      <c r="AJ279" s="123"/>
      <c r="AK279" s="123">
        <v>0</v>
      </c>
      <c r="AL279" s="123"/>
      <c r="AM279" s="123">
        <v>0</v>
      </c>
      <c r="AN279" s="123"/>
      <c r="AO279" s="123">
        <v>0</v>
      </c>
      <c r="AP279" s="123"/>
      <c r="AQ279" s="123">
        <v>0</v>
      </c>
      <c r="AR279" s="123"/>
      <c r="AS279" s="123">
        <v>0</v>
      </c>
      <c r="AT279" s="123"/>
      <c r="AU279" s="123">
        <v>0</v>
      </c>
      <c r="AV279" s="123"/>
      <c r="AW279" s="123">
        <v>0</v>
      </c>
      <c r="AX279" s="123"/>
      <c r="AY279" s="123"/>
      <c r="AZ279" s="123"/>
      <c r="BA279" s="123">
        <v>0</v>
      </c>
      <c r="BB279" s="123">
        <v>0</v>
      </c>
      <c r="BC279" s="123"/>
      <c r="BD279" s="123"/>
      <c r="BE279" s="123">
        <v>0</v>
      </c>
      <c r="BF279" s="123"/>
      <c r="BG279" s="123">
        <v>0</v>
      </c>
      <c r="BH279" s="123">
        <v>0</v>
      </c>
      <c r="BI279" s="123"/>
      <c r="BJ279" s="123">
        <v>0</v>
      </c>
      <c r="BK279" s="123">
        <v>0</v>
      </c>
      <c r="BL279" s="123">
        <v>0</v>
      </c>
      <c r="BM279" s="123">
        <v>0</v>
      </c>
      <c r="BN279" s="123">
        <v>0</v>
      </c>
      <c r="BO279" s="123">
        <v>0</v>
      </c>
      <c r="BP279" s="154">
        <v>0</v>
      </c>
    </row>
    <row r="280" spans="1:68" ht="12" customHeight="1" x14ac:dyDescent="0.2">
      <c r="A280" s="114" t="s">
        <v>313</v>
      </c>
      <c r="B280" s="115" t="s">
        <v>313</v>
      </c>
      <c r="C280" s="115" t="s">
        <v>314</v>
      </c>
      <c r="D280" s="115" t="s">
        <v>30</v>
      </c>
      <c r="E280" s="117">
        <v>420</v>
      </c>
      <c r="F280" s="117">
        <v>5.4292E-2</v>
      </c>
      <c r="G280" s="117">
        <v>5.4292E-2</v>
      </c>
      <c r="H280" s="116">
        <v>3825</v>
      </c>
      <c r="I280" s="117">
        <v>1.607</v>
      </c>
      <c r="J280" s="117">
        <v>207.667</v>
      </c>
      <c r="K280" s="117"/>
      <c r="L280" s="117">
        <v>0</v>
      </c>
      <c r="M280" s="117">
        <v>0</v>
      </c>
      <c r="N280" s="117"/>
      <c r="O280" s="117">
        <v>0</v>
      </c>
      <c r="P280" s="117">
        <v>0</v>
      </c>
      <c r="Q280" s="116">
        <v>3825</v>
      </c>
      <c r="R280" s="117">
        <v>1.607</v>
      </c>
      <c r="S280" s="117">
        <v>207.667</v>
      </c>
      <c r="T280" s="117"/>
      <c r="U280" s="117">
        <v>0</v>
      </c>
      <c r="V280" s="117"/>
      <c r="W280" s="117">
        <v>0</v>
      </c>
      <c r="X280" s="117"/>
      <c r="Y280" s="117">
        <v>0</v>
      </c>
      <c r="Z280" s="117"/>
      <c r="AA280" s="117">
        <v>0</v>
      </c>
      <c r="AB280" s="117"/>
      <c r="AC280" s="117">
        <v>0</v>
      </c>
      <c r="AD280" s="117"/>
      <c r="AE280" s="117">
        <v>0</v>
      </c>
      <c r="AF280" s="117"/>
      <c r="AG280" s="117"/>
      <c r="AH280" s="117"/>
      <c r="AI280" s="117">
        <v>0</v>
      </c>
      <c r="AJ280" s="117"/>
      <c r="AK280" s="117">
        <v>0</v>
      </c>
      <c r="AL280" s="117"/>
      <c r="AM280" s="117">
        <v>0</v>
      </c>
      <c r="AN280" s="117"/>
      <c r="AO280" s="117">
        <v>0</v>
      </c>
      <c r="AP280" s="117"/>
      <c r="AQ280" s="117">
        <v>0</v>
      </c>
      <c r="AR280" s="117"/>
      <c r="AS280" s="117">
        <v>0</v>
      </c>
      <c r="AT280" s="117"/>
      <c r="AU280" s="117">
        <v>0</v>
      </c>
      <c r="AV280" s="117"/>
      <c r="AW280" s="117">
        <v>0</v>
      </c>
      <c r="AX280" s="117"/>
      <c r="AY280" s="117"/>
      <c r="AZ280" s="116">
        <v>3825</v>
      </c>
      <c r="BA280" s="117">
        <v>1.607</v>
      </c>
      <c r="BB280" s="117">
        <v>207.667</v>
      </c>
      <c r="BC280" s="117"/>
      <c r="BD280" s="117"/>
      <c r="BE280" s="117">
        <v>0</v>
      </c>
      <c r="BF280" s="117"/>
      <c r="BG280" s="117">
        <v>0</v>
      </c>
      <c r="BH280" s="117">
        <v>0</v>
      </c>
      <c r="BI280" s="116">
        <v>3825</v>
      </c>
      <c r="BJ280" s="117">
        <v>1.607</v>
      </c>
      <c r="BK280" s="117">
        <v>207.667</v>
      </c>
      <c r="BL280" s="117">
        <v>0</v>
      </c>
      <c r="BM280" s="117">
        <v>0</v>
      </c>
      <c r="BN280" s="117">
        <v>207.667</v>
      </c>
      <c r="BO280" s="117">
        <v>0</v>
      </c>
      <c r="BP280" s="146">
        <v>0</v>
      </c>
    </row>
    <row r="281" spans="1:68" ht="12" customHeight="1" x14ac:dyDescent="0.2">
      <c r="A281" s="133"/>
      <c r="B281" s="111"/>
      <c r="C281" s="111" t="s">
        <v>2419</v>
      </c>
      <c r="D281" s="111"/>
      <c r="E281" s="126"/>
      <c r="F281" s="126"/>
      <c r="G281" s="126"/>
      <c r="H281" s="149">
        <v>3825</v>
      </c>
      <c r="I281" s="126">
        <v>1.607</v>
      </c>
      <c r="J281" s="126">
        <v>207.667</v>
      </c>
      <c r="K281" s="126"/>
      <c r="L281" s="126">
        <v>0</v>
      </c>
      <c r="M281" s="126">
        <v>0</v>
      </c>
      <c r="N281" s="126"/>
      <c r="O281" s="126">
        <v>0</v>
      </c>
      <c r="P281" s="126">
        <v>0</v>
      </c>
      <c r="Q281" s="149">
        <v>3825</v>
      </c>
      <c r="R281" s="126">
        <v>1.607</v>
      </c>
      <c r="S281" s="126">
        <v>207.666</v>
      </c>
      <c r="T281" s="126"/>
      <c r="U281" s="126">
        <v>0</v>
      </c>
      <c r="V281" s="126"/>
      <c r="W281" s="126">
        <v>0</v>
      </c>
      <c r="X281" s="126"/>
      <c r="Y281" s="126">
        <v>0</v>
      </c>
      <c r="Z281" s="126"/>
      <c r="AA281" s="126">
        <v>0</v>
      </c>
      <c r="AB281" s="126"/>
      <c r="AC281" s="126">
        <v>0</v>
      </c>
      <c r="AD281" s="126"/>
      <c r="AE281" s="126">
        <v>0</v>
      </c>
      <c r="AF281" s="126"/>
      <c r="AG281" s="126"/>
      <c r="AH281" s="126"/>
      <c r="AI281" s="126">
        <v>0</v>
      </c>
      <c r="AJ281" s="126"/>
      <c r="AK281" s="126">
        <v>0</v>
      </c>
      <c r="AL281" s="126"/>
      <c r="AM281" s="126">
        <v>0</v>
      </c>
      <c r="AN281" s="126"/>
      <c r="AO281" s="126">
        <v>0</v>
      </c>
      <c r="AP281" s="126"/>
      <c r="AQ281" s="126">
        <v>0</v>
      </c>
      <c r="AR281" s="126"/>
      <c r="AS281" s="126">
        <v>0</v>
      </c>
      <c r="AT281" s="126"/>
      <c r="AU281" s="126">
        <v>0</v>
      </c>
      <c r="AV281" s="126"/>
      <c r="AW281" s="126">
        <v>0</v>
      </c>
      <c r="AX281" s="126"/>
      <c r="AY281" s="126"/>
      <c r="AZ281" s="149">
        <v>3825</v>
      </c>
      <c r="BA281" s="126">
        <v>1.607</v>
      </c>
      <c r="BB281" s="126">
        <v>207.667</v>
      </c>
      <c r="BC281" s="126"/>
      <c r="BD281" s="126"/>
      <c r="BE281" s="126">
        <v>0</v>
      </c>
      <c r="BF281" s="126"/>
      <c r="BG281" s="126">
        <v>0</v>
      </c>
      <c r="BH281" s="126">
        <v>0</v>
      </c>
      <c r="BI281" s="149">
        <v>3825</v>
      </c>
      <c r="BJ281" s="126">
        <v>1.607</v>
      </c>
      <c r="BK281" s="126">
        <v>207.667</v>
      </c>
      <c r="BL281" s="126">
        <v>0</v>
      </c>
      <c r="BM281" s="126">
        <v>0</v>
      </c>
      <c r="BN281" s="126">
        <v>207.667</v>
      </c>
      <c r="BO281" s="126">
        <v>0</v>
      </c>
      <c r="BP281" s="150">
        <v>0</v>
      </c>
    </row>
    <row r="282" spans="1:68" ht="12" customHeight="1" x14ac:dyDescent="0.2">
      <c r="A282" s="136"/>
      <c r="B282" s="105"/>
      <c r="C282" s="105" t="s">
        <v>2420</v>
      </c>
      <c r="D282" s="105"/>
      <c r="E282" s="137"/>
      <c r="F282" s="137"/>
      <c r="G282" s="137"/>
      <c r="H282" s="147">
        <v>3825</v>
      </c>
      <c r="I282" s="137">
        <v>1.607</v>
      </c>
      <c r="J282" s="137">
        <v>207.667</v>
      </c>
      <c r="K282" s="137"/>
      <c r="L282" s="137">
        <v>0</v>
      </c>
      <c r="M282" s="137">
        <v>0</v>
      </c>
      <c r="N282" s="137"/>
      <c r="O282" s="137">
        <v>0</v>
      </c>
      <c r="P282" s="137">
        <v>0</v>
      </c>
      <c r="Q282" s="147">
        <v>3825</v>
      </c>
      <c r="R282" s="137">
        <v>1.607</v>
      </c>
      <c r="S282" s="137">
        <v>207.666</v>
      </c>
      <c r="T282" s="137"/>
      <c r="U282" s="137">
        <v>0</v>
      </c>
      <c r="V282" s="137"/>
      <c r="W282" s="137">
        <v>0</v>
      </c>
      <c r="X282" s="137"/>
      <c r="Y282" s="137">
        <v>0</v>
      </c>
      <c r="Z282" s="137"/>
      <c r="AA282" s="137">
        <v>0</v>
      </c>
      <c r="AB282" s="137"/>
      <c r="AC282" s="137">
        <v>0</v>
      </c>
      <c r="AD282" s="137"/>
      <c r="AE282" s="137">
        <v>0</v>
      </c>
      <c r="AF282" s="137"/>
      <c r="AG282" s="137"/>
      <c r="AH282" s="137"/>
      <c r="AI282" s="137">
        <v>0</v>
      </c>
      <c r="AJ282" s="137"/>
      <c r="AK282" s="137">
        <v>0</v>
      </c>
      <c r="AL282" s="137"/>
      <c r="AM282" s="137">
        <v>0</v>
      </c>
      <c r="AN282" s="137"/>
      <c r="AO282" s="137">
        <v>0</v>
      </c>
      <c r="AP282" s="137"/>
      <c r="AQ282" s="137">
        <v>0</v>
      </c>
      <c r="AR282" s="137"/>
      <c r="AS282" s="137">
        <v>0</v>
      </c>
      <c r="AT282" s="137"/>
      <c r="AU282" s="137">
        <v>0</v>
      </c>
      <c r="AV282" s="137"/>
      <c r="AW282" s="137">
        <v>0</v>
      </c>
      <c r="AX282" s="137"/>
      <c r="AY282" s="137"/>
      <c r="AZ282" s="147">
        <v>3825</v>
      </c>
      <c r="BA282" s="137">
        <v>1.607</v>
      </c>
      <c r="BB282" s="137">
        <v>207.667</v>
      </c>
      <c r="BC282" s="137"/>
      <c r="BD282" s="137"/>
      <c r="BE282" s="137">
        <v>0</v>
      </c>
      <c r="BF282" s="137"/>
      <c r="BG282" s="137">
        <v>0</v>
      </c>
      <c r="BH282" s="137">
        <v>0</v>
      </c>
      <c r="BI282" s="147">
        <v>3825</v>
      </c>
      <c r="BJ282" s="137">
        <v>1.607</v>
      </c>
      <c r="BK282" s="137">
        <v>207.667</v>
      </c>
      <c r="BL282" s="137">
        <v>0</v>
      </c>
      <c r="BM282" s="137">
        <v>0</v>
      </c>
      <c r="BN282" s="137">
        <v>207.667</v>
      </c>
      <c r="BO282" s="137">
        <v>0</v>
      </c>
      <c r="BP282" s="148">
        <v>0</v>
      </c>
    </row>
    <row r="283" spans="1:68" ht="12" customHeight="1" x14ac:dyDescent="0.2">
      <c r="A283" s="133"/>
      <c r="B283" s="111"/>
      <c r="C283" s="111" t="s">
        <v>1794</v>
      </c>
      <c r="D283" s="111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50"/>
    </row>
    <row r="284" spans="1:68" ht="12" customHeight="1" x14ac:dyDescent="0.2">
      <c r="A284" s="136"/>
      <c r="B284" s="105"/>
      <c r="C284" s="105" t="s">
        <v>30</v>
      </c>
      <c r="D284" s="105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  <c r="AT284" s="137"/>
      <c r="AU284" s="137"/>
      <c r="AV284" s="137"/>
      <c r="AW284" s="137"/>
      <c r="AX284" s="137"/>
      <c r="AY284" s="137"/>
      <c r="AZ284" s="137"/>
      <c r="BA284" s="137"/>
      <c r="BB284" s="137"/>
      <c r="BC284" s="137"/>
      <c r="BD284" s="137"/>
      <c r="BE284" s="137"/>
      <c r="BF284" s="137"/>
      <c r="BG284" s="137"/>
      <c r="BH284" s="137"/>
      <c r="BI284" s="137"/>
      <c r="BJ284" s="137"/>
      <c r="BK284" s="137"/>
      <c r="BL284" s="137"/>
      <c r="BM284" s="137"/>
      <c r="BN284" s="137"/>
      <c r="BO284" s="137"/>
      <c r="BP284" s="148"/>
    </row>
    <row r="285" spans="1:68" ht="12" customHeight="1" x14ac:dyDescent="0.2">
      <c r="A285" s="120" t="s">
        <v>1801</v>
      </c>
      <c r="B285" s="121" t="s">
        <v>2421</v>
      </c>
      <c r="C285" s="121" t="s">
        <v>1802</v>
      </c>
      <c r="D285" s="121" t="s">
        <v>30</v>
      </c>
      <c r="E285" s="123">
        <v>160</v>
      </c>
      <c r="F285" s="123">
        <v>2.3216000000000001E-2</v>
      </c>
      <c r="G285" s="123">
        <v>2.3216000000000001E-2</v>
      </c>
      <c r="H285" s="123"/>
      <c r="I285" s="123">
        <v>0</v>
      </c>
      <c r="J285" s="123">
        <v>0</v>
      </c>
      <c r="K285" s="123"/>
      <c r="L285" s="123">
        <v>0</v>
      </c>
      <c r="M285" s="123">
        <v>0</v>
      </c>
      <c r="N285" s="123"/>
      <c r="O285" s="123">
        <v>0</v>
      </c>
      <c r="P285" s="123">
        <v>0</v>
      </c>
      <c r="Q285" s="123"/>
      <c r="R285" s="123">
        <v>0</v>
      </c>
      <c r="S285" s="123"/>
      <c r="T285" s="123"/>
      <c r="U285" s="123">
        <v>0</v>
      </c>
      <c r="V285" s="123"/>
      <c r="W285" s="123">
        <v>0</v>
      </c>
      <c r="X285" s="123"/>
      <c r="Y285" s="123">
        <v>0</v>
      </c>
      <c r="Z285" s="123"/>
      <c r="AA285" s="123">
        <v>0</v>
      </c>
      <c r="AB285" s="123"/>
      <c r="AC285" s="123">
        <v>0</v>
      </c>
      <c r="AD285" s="123"/>
      <c r="AE285" s="123">
        <v>0</v>
      </c>
      <c r="AF285" s="123"/>
      <c r="AG285" s="123"/>
      <c r="AH285" s="123"/>
      <c r="AI285" s="123">
        <v>0</v>
      </c>
      <c r="AJ285" s="123"/>
      <c r="AK285" s="123">
        <v>0</v>
      </c>
      <c r="AL285" s="123"/>
      <c r="AM285" s="123">
        <v>0</v>
      </c>
      <c r="AN285" s="123"/>
      <c r="AO285" s="123">
        <v>0</v>
      </c>
      <c r="AP285" s="123"/>
      <c r="AQ285" s="123">
        <v>0</v>
      </c>
      <c r="AR285" s="123"/>
      <c r="AS285" s="123">
        <v>0</v>
      </c>
      <c r="AT285" s="123"/>
      <c r="AU285" s="123">
        <v>0</v>
      </c>
      <c r="AV285" s="123"/>
      <c r="AW285" s="123">
        <v>0</v>
      </c>
      <c r="AX285" s="123"/>
      <c r="AY285" s="123"/>
      <c r="AZ285" s="123"/>
      <c r="BA285" s="123">
        <v>0</v>
      </c>
      <c r="BB285" s="123">
        <v>0</v>
      </c>
      <c r="BC285" s="123"/>
      <c r="BD285" s="123"/>
      <c r="BE285" s="123">
        <v>0</v>
      </c>
      <c r="BF285" s="123"/>
      <c r="BG285" s="123">
        <v>0</v>
      </c>
      <c r="BH285" s="123">
        <v>0</v>
      </c>
      <c r="BI285" s="123"/>
      <c r="BJ285" s="123">
        <v>0</v>
      </c>
      <c r="BK285" s="123">
        <v>0</v>
      </c>
      <c r="BL285" s="123">
        <v>0</v>
      </c>
      <c r="BM285" s="123">
        <v>0</v>
      </c>
      <c r="BN285" s="123">
        <v>0</v>
      </c>
      <c r="BO285" s="123">
        <v>0</v>
      </c>
      <c r="BP285" s="154">
        <v>0</v>
      </c>
    </row>
    <row r="286" spans="1:68" ht="12" customHeight="1" x14ac:dyDescent="0.2">
      <c r="A286" s="114" t="s">
        <v>1821</v>
      </c>
      <c r="B286" s="115" t="s">
        <v>2422</v>
      </c>
      <c r="C286" s="115" t="s">
        <v>1822</v>
      </c>
      <c r="D286" s="115" t="s">
        <v>30</v>
      </c>
      <c r="E286" s="117">
        <v>165</v>
      </c>
      <c r="F286" s="117">
        <v>2.3942000000000001E-2</v>
      </c>
      <c r="G286" s="117">
        <v>2.3942000000000001E-2</v>
      </c>
      <c r="H286" s="117"/>
      <c r="I286" s="117">
        <v>0</v>
      </c>
      <c r="J286" s="117">
        <v>0</v>
      </c>
      <c r="K286" s="117"/>
      <c r="L286" s="117">
        <v>0</v>
      </c>
      <c r="M286" s="117">
        <v>0</v>
      </c>
      <c r="N286" s="117"/>
      <c r="O286" s="117">
        <v>0</v>
      </c>
      <c r="P286" s="117">
        <v>0</v>
      </c>
      <c r="Q286" s="117"/>
      <c r="R286" s="117">
        <v>0</v>
      </c>
      <c r="S286" s="117"/>
      <c r="T286" s="117"/>
      <c r="U286" s="117">
        <v>0</v>
      </c>
      <c r="V286" s="117"/>
      <c r="W286" s="117">
        <v>0</v>
      </c>
      <c r="X286" s="117"/>
      <c r="Y286" s="117">
        <v>0</v>
      </c>
      <c r="Z286" s="117"/>
      <c r="AA286" s="117">
        <v>0</v>
      </c>
      <c r="AB286" s="117"/>
      <c r="AC286" s="117">
        <v>0</v>
      </c>
      <c r="AD286" s="117"/>
      <c r="AE286" s="117">
        <v>0</v>
      </c>
      <c r="AF286" s="117"/>
      <c r="AG286" s="117"/>
      <c r="AH286" s="117"/>
      <c r="AI286" s="117">
        <v>0</v>
      </c>
      <c r="AJ286" s="117"/>
      <c r="AK286" s="117">
        <v>0</v>
      </c>
      <c r="AL286" s="117"/>
      <c r="AM286" s="117">
        <v>0</v>
      </c>
      <c r="AN286" s="117"/>
      <c r="AO286" s="117">
        <v>0</v>
      </c>
      <c r="AP286" s="117"/>
      <c r="AQ286" s="117">
        <v>0</v>
      </c>
      <c r="AR286" s="117"/>
      <c r="AS286" s="117">
        <v>0</v>
      </c>
      <c r="AT286" s="117"/>
      <c r="AU286" s="117">
        <v>0</v>
      </c>
      <c r="AV286" s="117"/>
      <c r="AW286" s="117">
        <v>0</v>
      </c>
      <c r="AX286" s="117"/>
      <c r="AY286" s="117"/>
      <c r="AZ286" s="117"/>
      <c r="BA286" s="117">
        <v>0</v>
      </c>
      <c r="BB286" s="117">
        <v>0</v>
      </c>
      <c r="BC286" s="117"/>
      <c r="BD286" s="117"/>
      <c r="BE286" s="117">
        <v>0</v>
      </c>
      <c r="BF286" s="117"/>
      <c r="BG286" s="117">
        <v>0</v>
      </c>
      <c r="BH286" s="117">
        <v>0</v>
      </c>
      <c r="BI286" s="117"/>
      <c r="BJ286" s="117">
        <v>0</v>
      </c>
      <c r="BK286" s="117">
        <v>0</v>
      </c>
      <c r="BL286" s="117">
        <v>0</v>
      </c>
      <c r="BM286" s="117">
        <v>0</v>
      </c>
      <c r="BN286" s="117">
        <v>0</v>
      </c>
      <c r="BO286" s="117">
        <v>0</v>
      </c>
      <c r="BP286" s="146">
        <v>0</v>
      </c>
    </row>
    <row r="287" spans="1:68" ht="12" customHeight="1" x14ac:dyDescent="0.2">
      <c r="A287" s="120" t="s">
        <v>327</v>
      </c>
      <c r="B287" s="121" t="s">
        <v>2423</v>
      </c>
      <c r="C287" s="121" t="s">
        <v>328</v>
      </c>
      <c r="D287" s="121" t="s">
        <v>30</v>
      </c>
      <c r="E287" s="123">
        <v>123</v>
      </c>
      <c r="F287" s="123">
        <v>1.7847999999999999E-2</v>
      </c>
      <c r="G287" s="123">
        <v>1.7847999999999999E-2</v>
      </c>
      <c r="H287" s="123"/>
      <c r="I287" s="123">
        <v>0</v>
      </c>
      <c r="J287" s="123">
        <v>0</v>
      </c>
      <c r="K287" s="123"/>
      <c r="L287" s="123">
        <v>0</v>
      </c>
      <c r="M287" s="123">
        <v>0</v>
      </c>
      <c r="N287" s="123"/>
      <c r="O287" s="123">
        <v>0</v>
      </c>
      <c r="P287" s="123">
        <v>0</v>
      </c>
      <c r="Q287" s="123"/>
      <c r="R287" s="123">
        <v>0</v>
      </c>
      <c r="S287" s="123"/>
      <c r="T287" s="123"/>
      <c r="U287" s="123">
        <v>0</v>
      </c>
      <c r="V287" s="123"/>
      <c r="W287" s="123">
        <v>0</v>
      </c>
      <c r="X287" s="123"/>
      <c r="Y287" s="123">
        <v>0</v>
      </c>
      <c r="Z287" s="123"/>
      <c r="AA287" s="123">
        <v>0</v>
      </c>
      <c r="AB287" s="123"/>
      <c r="AC287" s="123">
        <v>0</v>
      </c>
      <c r="AD287" s="123"/>
      <c r="AE287" s="123">
        <v>0</v>
      </c>
      <c r="AF287" s="123"/>
      <c r="AG287" s="123"/>
      <c r="AH287" s="123"/>
      <c r="AI287" s="123">
        <v>0</v>
      </c>
      <c r="AJ287" s="123"/>
      <c r="AK287" s="123">
        <v>0</v>
      </c>
      <c r="AL287" s="123"/>
      <c r="AM287" s="123">
        <v>0</v>
      </c>
      <c r="AN287" s="123"/>
      <c r="AO287" s="123">
        <v>0</v>
      </c>
      <c r="AP287" s="123"/>
      <c r="AQ287" s="123">
        <v>0</v>
      </c>
      <c r="AR287" s="123"/>
      <c r="AS287" s="123">
        <v>0</v>
      </c>
      <c r="AT287" s="123"/>
      <c r="AU287" s="123">
        <v>0</v>
      </c>
      <c r="AV287" s="123"/>
      <c r="AW287" s="123">
        <v>0</v>
      </c>
      <c r="AX287" s="123"/>
      <c r="AY287" s="123"/>
      <c r="AZ287" s="123"/>
      <c r="BA287" s="123">
        <v>0</v>
      </c>
      <c r="BB287" s="123">
        <v>0</v>
      </c>
      <c r="BC287" s="123"/>
      <c r="BD287" s="123"/>
      <c r="BE287" s="123">
        <v>0</v>
      </c>
      <c r="BF287" s="123"/>
      <c r="BG287" s="123">
        <v>0</v>
      </c>
      <c r="BH287" s="123">
        <v>0</v>
      </c>
      <c r="BI287" s="123"/>
      <c r="BJ287" s="123">
        <v>0</v>
      </c>
      <c r="BK287" s="123">
        <v>0</v>
      </c>
      <c r="BL287" s="123">
        <v>0</v>
      </c>
      <c r="BM287" s="123">
        <v>0</v>
      </c>
      <c r="BN287" s="123">
        <v>0</v>
      </c>
      <c r="BO287" s="123">
        <v>0</v>
      </c>
      <c r="BP287" s="154">
        <v>0</v>
      </c>
    </row>
    <row r="288" spans="1:68" ht="12" customHeight="1" x14ac:dyDescent="0.2">
      <c r="A288" s="114" t="s">
        <v>329</v>
      </c>
      <c r="B288" s="115"/>
      <c r="C288" s="115" t="s">
        <v>330</v>
      </c>
      <c r="D288" s="115" t="s">
        <v>30</v>
      </c>
      <c r="E288" s="117">
        <v>123</v>
      </c>
      <c r="F288" s="117">
        <v>1.7847999999999999E-2</v>
      </c>
      <c r="G288" s="117">
        <v>1.7847999999999999E-2</v>
      </c>
      <c r="H288" s="117"/>
      <c r="I288" s="117">
        <v>0</v>
      </c>
      <c r="J288" s="117">
        <v>0</v>
      </c>
      <c r="K288" s="117"/>
      <c r="L288" s="117">
        <v>0</v>
      </c>
      <c r="M288" s="117">
        <v>0</v>
      </c>
      <c r="N288" s="117"/>
      <c r="O288" s="117">
        <v>0</v>
      </c>
      <c r="P288" s="117">
        <v>0</v>
      </c>
      <c r="Q288" s="117"/>
      <c r="R288" s="117">
        <v>0</v>
      </c>
      <c r="S288" s="117"/>
      <c r="T288" s="117"/>
      <c r="U288" s="117">
        <v>0</v>
      </c>
      <c r="V288" s="117"/>
      <c r="W288" s="117">
        <v>0</v>
      </c>
      <c r="X288" s="117"/>
      <c r="Y288" s="117">
        <v>0</v>
      </c>
      <c r="Z288" s="117"/>
      <c r="AA288" s="117">
        <v>0</v>
      </c>
      <c r="AB288" s="117"/>
      <c r="AC288" s="117">
        <v>0</v>
      </c>
      <c r="AD288" s="117"/>
      <c r="AE288" s="117">
        <v>0</v>
      </c>
      <c r="AF288" s="117"/>
      <c r="AG288" s="117"/>
      <c r="AH288" s="117"/>
      <c r="AI288" s="117">
        <v>0</v>
      </c>
      <c r="AJ288" s="117"/>
      <c r="AK288" s="117">
        <v>0</v>
      </c>
      <c r="AL288" s="117"/>
      <c r="AM288" s="117">
        <v>0</v>
      </c>
      <c r="AN288" s="117"/>
      <c r="AO288" s="117">
        <v>0</v>
      </c>
      <c r="AP288" s="117"/>
      <c r="AQ288" s="117">
        <v>0</v>
      </c>
      <c r="AR288" s="117"/>
      <c r="AS288" s="117">
        <v>0</v>
      </c>
      <c r="AT288" s="117"/>
      <c r="AU288" s="117">
        <v>0</v>
      </c>
      <c r="AV288" s="117"/>
      <c r="AW288" s="117">
        <v>0</v>
      </c>
      <c r="AX288" s="117"/>
      <c r="AY288" s="117"/>
      <c r="AZ288" s="117"/>
      <c r="BA288" s="117">
        <v>0</v>
      </c>
      <c r="BB288" s="117">
        <v>0</v>
      </c>
      <c r="BC288" s="117"/>
      <c r="BD288" s="117"/>
      <c r="BE288" s="117">
        <v>0</v>
      </c>
      <c r="BF288" s="117"/>
      <c r="BG288" s="117">
        <v>0</v>
      </c>
      <c r="BH288" s="117">
        <v>0</v>
      </c>
      <c r="BI288" s="117"/>
      <c r="BJ288" s="117">
        <v>0</v>
      </c>
      <c r="BK288" s="117">
        <v>0</v>
      </c>
      <c r="BL288" s="117">
        <v>0</v>
      </c>
      <c r="BM288" s="117">
        <v>0</v>
      </c>
      <c r="BN288" s="117">
        <v>0</v>
      </c>
      <c r="BO288" s="117">
        <v>0</v>
      </c>
      <c r="BP288" s="146">
        <v>0</v>
      </c>
    </row>
    <row r="289" spans="1:68" ht="12" customHeight="1" x14ac:dyDescent="0.2">
      <c r="A289" s="120" t="s">
        <v>333</v>
      </c>
      <c r="B289" s="121" t="s">
        <v>2424</v>
      </c>
      <c r="C289" s="121" t="s">
        <v>1823</v>
      </c>
      <c r="D289" s="121" t="s">
        <v>30</v>
      </c>
      <c r="E289" s="123">
        <v>123</v>
      </c>
      <c r="F289" s="123">
        <v>1.7847999999999999E-2</v>
      </c>
      <c r="G289" s="123">
        <v>1.7847999999999999E-2</v>
      </c>
      <c r="H289" s="123"/>
      <c r="I289" s="123">
        <v>0</v>
      </c>
      <c r="J289" s="123">
        <v>0</v>
      </c>
      <c r="K289" s="123"/>
      <c r="L289" s="123">
        <v>0</v>
      </c>
      <c r="M289" s="123">
        <v>0</v>
      </c>
      <c r="N289" s="123"/>
      <c r="O289" s="123">
        <v>0</v>
      </c>
      <c r="P289" s="123">
        <v>0</v>
      </c>
      <c r="Q289" s="123"/>
      <c r="R289" s="123">
        <v>0</v>
      </c>
      <c r="S289" s="123"/>
      <c r="T289" s="123"/>
      <c r="U289" s="123">
        <v>0</v>
      </c>
      <c r="V289" s="123"/>
      <c r="W289" s="123">
        <v>0</v>
      </c>
      <c r="X289" s="123"/>
      <c r="Y289" s="123">
        <v>0</v>
      </c>
      <c r="Z289" s="123"/>
      <c r="AA289" s="123">
        <v>0</v>
      </c>
      <c r="AB289" s="123"/>
      <c r="AC289" s="123">
        <v>0</v>
      </c>
      <c r="AD289" s="123"/>
      <c r="AE289" s="123">
        <v>0</v>
      </c>
      <c r="AF289" s="123"/>
      <c r="AG289" s="123"/>
      <c r="AH289" s="123"/>
      <c r="AI289" s="123">
        <v>0</v>
      </c>
      <c r="AJ289" s="123"/>
      <c r="AK289" s="123">
        <v>0</v>
      </c>
      <c r="AL289" s="123"/>
      <c r="AM289" s="123">
        <v>0</v>
      </c>
      <c r="AN289" s="123"/>
      <c r="AO289" s="123">
        <v>0</v>
      </c>
      <c r="AP289" s="123"/>
      <c r="AQ289" s="123">
        <v>0</v>
      </c>
      <c r="AR289" s="123"/>
      <c r="AS289" s="123">
        <v>0</v>
      </c>
      <c r="AT289" s="123"/>
      <c r="AU289" s="123">
        <v>0</v>
      </c>
      <c r="AV289" s="123"/>
      <c r="AW289" s="123">
        <v>0</v>
      </c>
      <c r="AX289" s="123"/>
      <c r="AY289" s="123"/>
      <c r="AZ289" s="123"/>
      <c r="BA289" s="123">
        <v>0</v>
      </c>
      <c r="BB289" s="123">
        <v>0</v>
      </c>
      <c r="BC289" s="123"/>
      <c r="BD289" s="123"/>
      <c r="BE289" s="123">
        <v>0</v>
      </c>
      <c r="BF289" s="123"/>
      <c r="BG289" s="123">
        <v>0</v>
      </c>
      <c r="BH289" s="123">
        <v>0</v>
      </c>
      <c r="BI289" s="123"/>
      <c r="BJ289" s="123">
        <v>0</v>
      </c>
      <c r="BK289" s="123">
        <v>0</v>
      </c>
      <c r="BL289" s="123">
        <v>0</v>
      </c>
      <c r="BM289" s="123">
        <v>0</v>
      </c>
      <c r="BN289" s="123">
        <v>0</v>
      </c>
      <c r="BO289" s="123">
        <v>0</v>
      </c>
      <c r="BP289" s="154">
        <v>0</v>
      </c>
    </row>
    <row r="290" spans="1:68" ht="12" customHeight="1" x14ac:dyDescent="0.2">
      <c r="A290" s="114" t="s">
        <v>1805</v>
      </c>
      <c r="B290" s="115" t="s">
        <v>2425</v>
      </c>
      <c r="C290" s="115" t="s">
        <v>1806</v>
      </c>
      <c r="D290" s="115" t="s">
        <v>30</v>
      </c>
      <c r="E290" s="117">
        <v>123</v>
      </c>
      <c r="F290" s="117">
        <v>1.7847999999999999E-2</v>
      </c>
      <c r="G290" s="117">
        <v>1.7847999999999999E-2</v>
      </c>
      <c r="H290" s="117"/>
      <c r="I290" s="117">
        <v>0</v>
      </c>
      <c r="J290" s="117">
        <v>0</v>
      </c>
      <c r="K290" s="117"/>
      <c r="L290" s="117">
        <v>0</v>
      </c>
      <c r="M290" s="117">
        <v>0</v>
      </c>
      <c r="N290" s="117"/>
      <c r="O290" s="117">
        <v>0</v>
      </c>
      <c r="P290" s="117">
        <v>0</v>
      </c>
      <c r="Q290" s="117"/>
      <c r="R290" s="117">
        <v>0</v>
      </c>
      <c r="S290" s="117"/>
      <c r="T290" s="117"/>
      <c r="U290" s="117">
        <v>0</v>
      </c>
      <c r="V290" s="117"/>
      <c r="W290" s="117">
        <v>0</v>
      </c>
      <c r="X290" s="117"/>
      <c r="Y290" s="117">
        <v>0</v>
      </c>
      <c r="Z290" s="117"/>
      <c r="AA290" s="117">
        <v>0</v>
      </c>
      <c r="AB290" s="117"/>
      <c r="AC290" s="117">
        <v>0</v>
      </c>
      <c r="AD290" s="117"/>
      <c r="AE290" s="117">
        <v>0</v>
      </c>
      <c r="AF290" s="117"/>
      <c r="AG290" s="117"/>
      <c r="AH290" s="117"/>
      <c r="AI290" s="117">
        <v>0</v>
      </c>
      <c r="AJ290" s="117"/>
      <c r="AK290" s="117">
        <v>0</v>
      </c>
      <c r="AL290" s="117"/>
      <c r="AM290" s="117">
        <v>0</v>
      </c>
      <c r="AN290" s="117"/>
      <c r="AO290" s="117">
        <v>0</v>
      </c>
      <c r="AP290" s="117"/>
      <c r="AQ290" s="117">
        <v>0</v>
      </c>
      <c r="AR290" s="117"/>
      <c r="AS290" s="117">
        <v>0</v>
      </c>
      <c r="AT290" s="117"/>
      <c r="AU290" s="117">
        <v>0</v>
      </c>
      <c r="AV290" s="117"/>
      <c r="AW290" s="117">
        <v>0</v>
      </c>
      <c r="AX290" s="117"/>
      <c r="AY290" s="117"/>
      <c r="AZ290" s="117"/>
      <c r="BA290" s="117">
        <v>0</v>
      </c>
      <c r="BB290" s="117">
        <v>0</v>
      </c>
      <c r="BC290" s="117"/>
      <c r="BD290" s="117"/>
      <c r="BE290" s="117">
        <v>0</v>
      </c>
      <c r="BF290" s="117"/>
      <c r="BG290" s="117">
        <v>0</v>
      </c>
      <c r="BH290" s="117">
        <v>0</v>
      </c>
      <c r="BI290" s="117"/>
      <c r="BJ290" s="117">
        <v>0</v>
      </c>
      <c r="BK290" s="117">
        <v>0</v>
      </c>
      <c r="BL290" s="117">
        <v>0</v>
      </c>
      <c r="BM290" s="117">
        <v>0</v>
      </c>
      <c r="BN290" s="117">
        <v>0</v>
      </c>
      <c r="BO290" s="117">
        <v>0</v>
      </c>
      <c r="BP290" s="146">
        <v>0</v>
      </c>
    </row>
    <row r="291" spans="1:68" ht="12" customHeight="1" x14ac:dyDescent="0.2">
      <c r="A291" s="120" t="s">
        <v>335</v>
      </c>
      <c r="B291" s="121"/>
      <c r="C291" s="121" t="s">
        <v>1813</v>
      </c>
      <c r="D291" s="121" t="s">
        <v>30</v>
      </c>
      <c r="E291" s="123">
        <v>123</v>
      </c>
      <c r="F291" s="123">
        <v>1.9237000000000001E-2</v>
      </c>
      <c r="G291" s="123">
        <v>1.9237000000000001E-2</v>
      </c>
      <c r="H291" s="122">
        <v>9770</v>
      </c>
      <c r="I291" s="123">
        <v>1.202</v>
      </c>
      <c r="J291" s="123">
        <v>187.94499999999999</v>
      </c>
      <c r="K291" s="123"/>
      <c r="L291" s="123">
        <v>0</v>
      </c>
      <c r="M291" s="123">
        <v>0</v>
      </c>
      <c r="N291" s="123"/>
      <c r="O291" s="123">
        <v>0</v>
      </c>
      <c r="P291" s="123">
        <v>0</v>
      </c>
      <c r="Q291" s="122">
        <v>9770</v>
      </c>
      <c r="R291" s="123">
        <v>1.202</v>
      </c>
      <c r="S291" s="123">
        <v>187.94499999999999</v>
      </c>
      <c r="T291" s="123"/>
      <c r="U291" s="123">
        <v>0</v>
      </c>
      <c r="V291" s="123"/>
      <c r="W291" s="123">
        <v>0</v>
      </c>
      <c r="X291" s="122">
        <v>87930</v>
      </c>
      <c r="Y291" s="123">
        <v>10.815</v>
      </c>
      <c r="Z291" s="123"/>
      <c r="AA291" s="123">
        <v>0</v>
      </c>
      <c r="AB291" s="123"/>
      <c r="AC291" s="123">
        <v>0</v>
      </c>
      <c r="AD291" s="122">
        <v>87930</v>
      </c>
      <c r="AE291" s="123">
        <v>10.815</v>
      </c>
      <c r="AF291" s="165">
        <v>1691.509</v>
      </c>
      <c r="AG291" s="165">
        <v>1691.509</v>
      </c>
      <c r="AH291" s="123"/>
      <c r="AI291" s="123">
        <v>0</v>
      </c>
      <c r="AJ291" s="123"/>
      <c r="AK291" s="123">
        <v>0</v>
      </c>
      <c r="AL291" s="123"/>
      <c r="AM291" s="123">
        <v>0</v>
      </c>
      <c r="AN291" s="123"/>
      <c r="AO291" s="123">
        <v>0</v>
      </c>
      <c r="AP291" s="123"/>
      <c r="AQ291" s="123">
        <v>0</v>
      </c>
      <c r="AR291" s="123"/>
      <c r="AS291" s="123">
        <v>0</v>
      </c>
      <c r="AT291" s="123"/>
      <c r="AU291" s="123">
        <v>0</v>
      </c>
      <c r="AV291" s="123"/>
      <c r="AW291" s="123">
        <v>0</v>
      </c>
      <c r="AX291" s="123"/>
      <c r="AY291" s="123"/>
      <c r="AZ291" s="122">
        <v>97700</v>
      </c>
      <c r="BA291" s="123">
        <v>12.016999999999999</v>
      </c>
      <c r="BB291" s="165">
        <v>1879.4549999999999</v>
      </c>
      <c r="BC291" s="123"/>
      <c r="BD291" s="123"/>
      <c r="BE291" s="123">
        <v>0</v>
      </c>
      <c r="BF291" s="123"/>
      <c r="BG291" s="123">
        <v>0</v>
      </c>
      <c r="BH291" s="123">
        <v>0</v>
      </c>
      <c r="BI291" s="122">
        <v>97700</v>
      </c>
      <c r="BJ291" s="123">
        <v>12.016999999999999</v>
      </c>
      <c r="BK291" s="165">
        <v>1879.4549999999999</v>
      </c>
      <c r="BL291" s="123">
        <v>0</v>
      </c>
      <c r="BM291" s="123">
        <v>0</v>
      </c>
      <c r="BN291" s="123">
        <v>187.94499999999999</v>
      </c>
      <c r="BO291" s="122">
        <v>87930</v>
      </c>
      <c r="BP291" s="154">
        <v>10.815</v>
      </c>
    </row>
    <row r="292" spans="1:68" ht="12" customHeight="1" x14ac:dyDescent="0.2">
      <c r="A292" s="114" t="s">
        <v>337</v>
      </c>
      <c r="B292" s="115" t="s">
        <v>2426</v>
      </c>
      <c r="C292" s="115" t="s">
        <v>1812</v>
      </c>
      <c r="D292" s="115" t="s">
        <v>30</v>
      </c>
      <c r="E292" s="117">
        <v>123</v>
      </c>
      <c r="F292" s="117">
        <v>1.9814999999999999E-2</v>
      </c>
      <c r="G292" s="117">
        <v>1.9814999999999999E-2</v>
      </c>
      <c r="H292" s="116">
        <v>127010</v>
      </c>
      <c r="I292" s="117">
        <v>15.622</v>
      </c>
      <c r="J292" s="167">
        <v>2516.703</v>
      </c>
      <c r="K292" s="117"/>
      <c r="L292" s="117">
        <v>0</v>
      </c>
      <c r="M292" s="117">
        <v>0</v>
      </c>
      <c r="N292" s="117"/>
      <c r="O292" s="117">
        <v>0</v>
      </c>
      <c r="P292" s="117">
        <v>0</v>
      </c>
      <c r="Q292" s="116">
        <v>127010</v>
      </c>
      <c r="R292" s="117">
        <v>15.622</v>
      </c>
      <c r="S292" s="167">
        <v>2516.703</v>
      </c>
      <c r="T292" s="117"/>
      <c r="U292" s="117">
        <v>0</v>
      </c>
      <c r="V292" s="117"/>
      <c r="W292" s="117">
        <v>0</v>
      </c>
      <c r="X292" s="116">
        <v>136780</v>
      </c>
      <c r="Y292" s="117">
        <v>16.824000000000002</v>
      </c>
      <c r="Z292" s="117"/>
      <c r="AA292" s="117">
        <v>0</v>
      </c>
      <c r="AB292" s="117"/>
      <c r="AC292" s="117">
        <v>0</v>
      </c>
      <c r="AD292" s="116">
        <v>136780</v>
      </c>
      <c r="AE292" s="117">
        <v>16.824000000000002</v>
      </c>
      <c r="AF292" s="167">
        <v>2710.2959999999998</v>
      </c>
      <c r="AG292" s="167">
        <v>2710.2959999999998</v>
      </c>
      <c r="AH292" s="117"/>
      <c r="AI292" s="117">
        <v>0</v>
      </c>
      <c r="AJ292" s="117"/>
      <c r="AK292" s="117">
        <v>0</v>
      </c>
      <c r="AL292" s="117"/>
      <c r="AM292" s="117">
        <v>0</v>
      </c>
      <c r="AN292" s="117"/>
      <c r="AO292" s="117">
        <v>0</v>
      </c>
      <c r="AP292" s="117"/>
      <c r="AQ292" s="117">
        <v>0</v>
      </c>
      <c r="AR292" s="117"/>
      <c r="AS292" s="117">
        <v>0</v>
      </c>
      <c r="AT292" s="117"/>
      <c r="AU292" s="117">
        <v>0</v>
      </c>
      <c r="AV292" s="117"/>
      <c r="AW292" s="117">
        <v>0</v>
      </c>
      <c r="AX292" s="117"/>
      <c r="AY292" s="117"/>
      <c r="AZ292" s="116">
        <v>263790</v>
      </c>
      <c r="BA292" s="117">
        <v>32.445999999999998</v>
      </c>
      <c r="BB292" s="167">
        <v>5226.9989999999998</v>
      </c>
      <c r="BC292" s="117"/>
      <c r="BD292" s="117"/>
      <c r="BE292" s="117">
        <v>0</v>
      </c>
      <c r="BF292" s="117"/>
      <c r="BG292" s="117">
        <v>0</v>
      </c>
      <c r="BH292" s="117">
        <v>0</v>
      </c>
      <c r="BI292" s="116">
        <v>263790</v>
      </c>
      <c r="BJ292" s="117">
        <v>32.445999999999998</v>
      </c>
      <c r="BK292" s="167">
        <v>5226.9989999999998</v>
      </c>
      <c r="BL292" s="117">
        <v>0</v>
      </c>
      <c r="BM292" s="117">
        <v>0</v>
      </c>
      <c r="BN292" s="167">
        <v>2516.703</v>
      </c>
      <c r="BO292" s="116">
        <v>136780</v>
      </c>
      <c r="BP292" s="146">
        <v>16.824000000000002</v>
      </c>
    </row>
    <row r="293" spans="1:68" ht="12" customHeight="1" x14ac:dyDescent="0.2">
      <c r="A293" s="120" t="s">
        <v>341</v>
      </c>
      <c r="B293" s="121" t="s">
        <v>2427</v>
      </c>
      <c r="C293" s="121" t="s">
        <v>1795</v>
      </c>
      <c r="D293" s="121" t="s">
        <v>30</v>
      </c>
      <c r="E293" s="123">
        <v>123</v>
      </c>
      <c r="F293" s="123">
        <v>2.0882000000000001E-2</v>
      </c>
      <c r="G293" s="123">
        <v>2.0882000000000001E-2</v>
      </c>
      <c r="H293" s="123"/>
      <c r="I293" s="123">
        <v>0</v>
      </c>
      <c r="J293" s="123">
        <v>0</v>
      </c>
      <c r="K293" s="123"/>
      <c r="L293" s="123">
        <v>0</v>
      </c>
      <c r="M293" s="123">
        <v>0</v>
      </c>
      <c r="N293" s="123"/>
      <c r="O293" s="123">
        <v>0</v>
      </c>
      <c r="P293" s="123">
        <v>0</v>
      </c>
      <c r="Q293" s="123"/>
      <c r="R293" s="123">
        <v>0</v>
      </c>
      <c r="S293" s="123"/>
      <c r="T293" s="123"/>
      <c r="U293" s="123">
        <v>0</v>
      </c>
      <c r="V293" s="123"/>
      <c r="W293" s="123">
        <v>0</v>
      </c>
      <c r="X293" s="123"/>
      <c r="Y293" s="123">
        <v>0</v>
      </c>
      <c r="Z293" s="123"/>
      <c r="AA293" s="123">
        <v>0</v>
      </c>
      <c r="AB293" s="123"/>
      <c r="AC293" s="123">
        <v>0</v>
      </c>
      <c r="AD293" s="123"/>
      <c r="AE293" s="123">
        <v>0</v>
      </c>
      <c r="AF293" s="123"/>
      <c r="AG293" s="123"/>
      <c r="AH293" s="123"/>
      <c r="AI293" s="123">
        <v>0</v>
      </c>
      <c r="AJ293" s="123"/>
      <c r="AK293" s="123">
        <v>0</v>
      </c>
      <c r="AL293" s="123"/>
      <c r="AM293" s="123">
        <v>0</v>
      </c>
      <c r="AN293" s="123"/>
      <c r="AO293" s="123">
        <v>0</v>
      </c>
      <c r="AP293" s="123"/>
      <c r="AQ293" s="123">
        <v>0</v>
      </c>
      <c r="AR293" s="123"/>
      <c r="AS293" s="123">
        <v>0</v>
      </c>
      <c r="AT293" s="123"/>
      <c r="AU293" s="123">
        <v>0</v>
      </c>
      <c r="AV293" s="123"/>
      <c r="AW293" s="123">
        <v>0</v>
      </c>
      <c r="AX293" s="123"/>
      <c r="AY293" s="123"/>
      <c r="AZ293" s="123"/>
      <c r="BA293" s="123">
        <v>0</v>
      </c>
      <c r="BB293" s="123">
        <v>0</v>
      </c>
      <c r="BC293" s="123"/>
      <c r="BD293" s="123"/>
      <c r="BE293" s="123">
        <v>0</v>
      </c>
      <c r="BF293" s="123"/>
      <c r="BG293" s="123">
        <v>0</v>
      </c>
      <c r="BH293" s="123">
        <v>0</v>
      </c>
      <c r="BI293" s="123"/>
      <c r="BJ293" s="123">
        <v>0</v>
      </c>
      <c r="BK293" s="123">
        <v>0</v>
      </c>
      <c r="BL293" s="123">
        <v>0</v>
      </c>
      <c r="BM293" s="123">
        <v>0</v>
      </c>
      <c r="BN293" s="123">
        <v>0</v>
      </c>
      <c r="BO293" s="123">
        <v>0</v>
      </c>
      <c r="BP293" s="154">
        <v>0</v>
      </c>
    </row>
    <row r="294" spans="1:68" ht="12" customHeight="1" x14ac:dyDescent="0.2">
      <c r="A294" s="114" t="s">
        <v>1819</v>
      </c>
      <c r="B294" s="115" t="s">
        <v>2428</v>
      </c>
      <c r="C294" s="115" t="s">
        <v>1820</v>
      </c>
      <c r="D294" s="115" t="s">
        <v>30</v>
      </c>
      <c r="E294" s="117">
        <v>155</v>
      </c>
      <c r="F294" s="117">
        <v>2.2491000000000001E-2</v>
      </c>
      <c r="G294" s="117">
        <v>2.2491000000000001E-2</v>
      </c>
      <c r="H294" s="117"/>
      <c r="I294" s="117">
        <v>0</v>
      </c>
      <c r="J294" s="117">
        <v>0</v>
      </c>
      <c r="K294" s="117"/>
      <c r="L294" s="117">
        <v>0</v>
      </c>
      <c r="M294" s="117">
        <v>0</v>
      </c>
      <c r="N294" s="117"/>
      <c r="O294" s="117">
        <v>0</v>
      </c>
      <c r="P294" s="117">
        <v>0</v>
      </c>
      <c r="Q294" s="117"/>
      <c r="R294" s="117">
        <v>0</v>
      </c>
      <c r="S294" s="117"/>
      <c r="T294" s="117"/>
      <c r="U294" s="117">
        <v>0</v>
      </c>
      <c r="V294" s="117"/>
      <c r="W294" s="117">
        <v>0</v>
      </c>
      <c r="X294" s="117"/>
      <c r="Y294" s="117">
        <v>0</v>
      </c>
      <c r="Z294" s="117"/>
      <c r="AA294" s="117">
        <v>0</v>
      </c>
      <c r="AB294" s="117"/>
      <c r="AC294" s="117">
        <v>0</v>
      </c>
      <c r="AD294" s="117"/>
      <c r="AE294" s="117">
        <v>0</v>
      </c>
      <c r="AF294" s="117"/>
      <c r="AG294" s="117"/>
      <c r="AH294" s="117"/>
      <c r="AI294" s="117">
        <v>0</v>
      </c>
      <c r="AJ294" s="117"/>
      <c r="AK294" s="117">
        <v>0</v>
      </c>
      <c r="AL294" s="117"/>
      <c r="AM294" s="117">
        <v>0</v>
      </c>
      <c r="AN294" s="117"/>
      <c r="AO294" s="117">
        <v>0</v>
      </c>
      <c r="AP294" s="117"/>
      <c r="AQ294" s="117">
        <v>0</v>
      </c>
      <c r="AR294" s="117"/>
      <c r="AS294" s="117">
        <v>0</v>
      </c>
      <c r="AT294" s="117"/>
      <c r="AU294" s="117">
        <v>0</v>
      </c>
      <c r="AV294" s="117"/>
      <c r="AW294" s="117">
        <v>0</v>
      </c>
      <c r="AX294" s="117"/>
      <c r="AY294" s="117"/>
      <c r="AZ294" s="117"/>
      <c r="BA294" s="117">
        <v>0</v>
      </c>
      <c r="BB294" s="117">
        <v>0</v>
      </c>
      <c r="BC294" s="117"/>
      <c r="BD294" s="117"/>
      <c r="BE294" s="117">
        <v>0</v>
      </c>
      <c r="BF294" s="117"/>
      <c r="BG294" s="117">
        <v>0</v>
      </c>
      <c r="BH294" s="117">
        <v>0</v>
      </c>
      <c r="BI294" s="117"/>
      <c r="BJ294" s="117">
        <v>0</v>
      </c>
      <c r="BK294" s="117">
        <v>0</v>
      </c>
      <c r="BL294" s="117">
        <v>0</v>
      </c>
      <c r="BM294" s="117">
        <v>0</v>
      </c>
      <c r="BN294" s="117">
        <v>0</v>
      </c>
      <c r="BO294" s="117">
        <v>0</v>
      </c>
      <c r="BP294" s="146">
        <v>0</v>
      </c>
    </row>
    <row r="295" spans="1:68" ht="12" customHeight="1" x14ac:dyDescent="0.2">
      <c r="A295" s="120" t="s">
        <v>343</v>
      </c>
      <c r="B295" s="121" t="s">
        <v>2429</v>
      </c>
      <c r="C295" s="121" t="s">
        <v>1796</v>
      </c>
      <c r="D295" s="121" t="s">
        <v>30</v>
      </c>
      <c r="E295" s="123">
        <v>155</v>
      </c>
      <c r="F295" s="123">
        <v>2.3238999999999999E-2</v>
      </c>
      <c r="G295" s="123">
        <v>2.3238999999999999E-2</v>
      </c>
      <c r="H295" s="123"/>
      <c r="I295" s="123">
        <v>0</v>
      </c>
      <c r="J295" s="123">
        <v>0</v>
      </c>
      <c r="K295" s="123"/>
      <c r="L295" s="123">
        <v>0</v>
      </c>
      <c r="M295" s="123">
        <v>0</v>
      </c>
      <c r="N295" s="123"/>
      <c r="O295" s="123">
        <v>0</v>
      </c>
      <c r="P295" s="123">
        <v>0</v>
      </c>
      <c r="Q295" s="123"/>
      <c r="R295" s="123">
        <v>0</v>
      </c>
      <c r="S295" s="123"/>
      <c r="T295" s="123"/>
      <c r="U295" s="123">
        <v>0</v>
      </c>
      <c r="V295" s="123"/>
      <c r="W295" s="123">
        <v>0</v>
      </c>
      <c r="X295" s="123"/>
      <c r="Y295" s="123">
        <v>0</v>
      </c>
      <c r="Z295" s="123"/>
      <c r="AA295" s="123">
        <v>0</v>
      </c>
      <c r="AB295" s="123"/>
      <c r="AC295" s="123">
        <v>0</v>
      </c>
      <c r="AD295" s="123"/>
      <c r="AE295" s="123">
        <v>0</v>
      </c>
      <c r="AF295" s="123"/>
      <c r="AG295" s="123"/>
      <c r="AH295" s="123"/>
      <c r="AI295" s="123">
        <v>0</v>
      </c>
      <c r="AJ295" s="123"/>
      <c r="AK295" s="123">
        <v>0</v>
      </c>
      <c r="AL295" s="123"/>
      <c r="AM295" s="123">
        <v>0</v>
      </c>
      <c r="AN295" s="123"/>
      <c r="AO295" s="123">
        <v>0</v>
      </c>
      <c r="AP295" s="123"/>
      <c r="AQ295" s="123">
        <v>0</v>
      </c>
      <c r="AR295" s="123"/>
      <c r="AS295" s="123">
        <v>0</v>
      </c>
      <c r="AT295" s="123"/>
      <c r="AU295" s="123">
        <v>0</v>
      </c>
      <c r="AV295" s="123"/>
      <c r="AW295" s="123">
        <v>0</v>
      </c>
      <c r="AX295" s="123"/>
      <c r="AY295" s="123"/>
      <c r="AZ295" s="123"/>
      <c r="BA295" s="123">
        <v>0</v>
      </c>
      <c r="BB295" s="123">
        <v>0</v>
      </c>
      <c r="BC295" s="123"/>
      <c r="BD295" s="123"/>
      <c r="BE295" s="123">
        <v>0</v>
      </c>
      <c r="BF295" s="123"/>
      <c r="BG295" s="123">
        <v>0</v>
      </c>
      <c r="BH295" s="123">
        <v>0</v>
      </c>
      <c r="BI295" s="123"/>
      <c r="BJ295" s="123">
        <v>0</v>
      </c>
      <c r="BK295" s="123">
        <v>0</v>
      </c>
      <c r="BL295" s="123">
        <v>0</v>
      </c>
      <c r="BM295" s="123">
        <v>0</v>
      </c>
      <c r="BN295" s="123">
        <v>0</v>
      </c>
      <c r="BO295" s="123">
        <v>0</v>
      </c>
      <c r="BP295" s="154">
        <v>0</v>
      </c>
    </row>
    <row r="296" spans="1:68" ht="12" customHeight="1" x14ac:dyDescent="0.2">
      <c r="A296" s="114" t="s">
        <v>345</v>
      </c>
      <c r="B296" s="115" t="s">
        <v>2430</v>
      </c>
      <c r="C296" s="115" t="s">
        <v>346</v>
      </c>
      <c r="D296" s="115" t="s">
        <v>30</v>
      </c>
      <c r="E296" s="117">
        <v>165</v>
      </c>
      <c r="F296" s="117">
        <v>2.4659E-2</v>
      </c>
      <c r="G296" s="117">
        <v>2.4659E-2</v>
      </c>
      <c r="H296" s="117"/>
      <c r="I296" s="117">
        <v>0</v>
      </c>
      <c r="J296" s="117">
        <v>0</v>
      </c>
      <c r="K296" s="117"/>
      <c r="L296" s="117">
        <v>0</v>
      </c>
      <c r="M296" s="117">
        <v>0</v>
      </c>
      <c r="N296" s="117">
        <v>448</v>
      </c>
      <c r="O296" s="117">
        <v>7.3999999999999996E-2</v>
      </c>
      <c r="P296" s="117">
        <v>11.047000000000001</v>
      </c>
      <c r="Q296" s="117">
        <v>448</v>
      </c>
      <c r="R296" s="117">
        <v>7.3999999999999996E-2</v>
      </c>
      <c r="S296" s="117">
        <v>11.047000000000001</v>
      </c>
      <c r="T296" s="117"/>
      <c r="U296" s="117">
        <v>0</v>
      </c>
      <c r="V296" s="117"/>
      <c r="W296" s="117">
        <v>0</v>
      </c>
      <c r="X296" s="117"/>
      <c r="Y296" s="117">
        <v>0</v>
      </c>
      <c r="Z296" s="117"/>
      <c r="AA296" s="117">
        <v>0</v>
      </c>
      <c r="AB296" s="117"/>
      <c r="AC296" s="117">
        <v>0</v>
      </c>
      <c r="AD296" s="117"/>
      <c r="AE296" s="117">
        <v>0</v>
      </c>
      <c r="AF296" s="117"/>
      <c r="AG296" s="117"/>
      <c r="AH296" s="117"/>
      <c r="AI296" s="117">
        <v>0</v>
      </c>
      <c r="AJ296" s="117"/>
      <c r="AK296" s="117">
        <v>0</v>
      </c>
      <c r="AL296" s="117"/>
      <c r="AM296" s="117">
        <v>0</v>
      </c>
      <c r="AN296" s="117"/>
      <c r="AO296" s="117">
        <v>0</v>
      </c>
      <c r="AP296" s="117"/>
      <c r="AQ296" s="117">
        <v>0</v>
      </c>
      <c r="AR296" s="117"/>
      <c r="AS296" s="117">
        <v>0</v>
      </c>
      <c r="AT296" s="117"/>
      <c r="AU296" s="117">
        <v>0</v>
      </c>
      <c r="AV296" s="117"/>
      <c r="AW296" s="117">
        <v>0</v>
      </c>
      <c r="AX296" s="117"/>
      <c r="AY296" s="117"/>
      <c r="AZ296" s="117"/>
      <c r="BA296" s="117">
        <v>0</v>
      </c>
      <c r="BB296" s="117">
        <v>0</v>
      </c>
      <c r="BC296" s="117"/>
      <c r="BD296" s="117"/>
      <c r="BE296" s="117">
        <v>0</v>
      </c>
      <c r="BF296" s="117">
        <v>448</v>
      </c>
      <c r="BG296" s="117">
        <v>7.3999999999999996E-2</v>
      </c>
      <c r="BH296" s="117">
        <v>11.047000000000001</v>
      </c>
      <c r="BI296" s="117">
        <v>448</v>
      </c>
      <c r="BJ296" s="117">
        <v>7.3999999999999996E-2</v>
      </c>
      <c r="BK296" s="117">
        <v>11.047000000000001</v>
      </c>
      <c r="BL296" s="117">
        <v>0</v>
      </c>
      <c r="BM296" s="117">
        <v>0</v>
      </c>
      <c r="BN296" s="117">
        <v>11.047000000000001</v>
      </c>
      <c r="BO296" s="117">
        <v>0</v>
      </c>
      <c r="BP296" s="146">
        <v>0</v>
      </c>
    </row>
    <row r="297" spans="1:68" ht="12" customHeight="1" x14ac:dyDescent="0.2">
      <c r="A297" s="120" t="s">
        <v>347</v>
      </c>
      <c r="B297" s="121" t="s">
        <v>2431</v>
      </c>
      <c r="C297" s="121" t="s">
        <v>1826</v>
      </c>
      <c r="D297" s="121" t="s">
        <v>30</v>
      </c>
      <c r="E297" s="123">
        <v>123</v>
      </c>
      <c r="F297" s="123">
        <v>1.9266999999999999E-2</v>
      </c>
      <c r="G297" s="123">
        <v>1.9266999999999999E-2</v>
      </c>
      <c r="H297" s="122">
        <v>8793</v>
      </c>
      <c r="I297" s="123">
        <v>1.0820000000000001</v>
      </c>
      <c r="J297" s="123">
        <v>169.41499999999999</v>
      </c>
      <c r="K297" s="123"/>
      <c r="L297" s="123">
        <v>0</v>
      </c>
      <c r="M297" s="123">
        <v>0</v>
      </c>
      <c r="N297" s="123"/>
      <c r="O297" s="123">
        <v>0</v>
      </c>
      <c r="P297" s="123">
        <v>0</v>
      </c>
      <c r="Q297" s="122">
        <v>8793</v>
      </c>
      <c r="R297" s="123">
        <v>1.0820000000000001</v>
      </c>
      <c r="S297" s="123">
        <v>169.41499999999999</v>
      </c>
      <c r="T297" s="123"/>
      <c r="U297" s="123">
        <v>0</v>
      </c>
      <c r="V297" s="123"/>
      <c r="W297" s="123">
        <v>0</v>
      </c>
      <c r="X297" s="123"/>
      <c r="Y297" s="123">
        <v>0</v>
      </c>
      <c r="Z297" s="123"/>
      <c r="AA297" s="123">
        <v>0</v>
      </c>
      <c r="AB297" s="123"/>
      <c r="AC297" s="123">
        <v>0</v>
      </c>
      <c r="AD297" s="123"/>
      <c r="AE297" s="123">
        <v>0</v>
      </c>
      <c r="AF297" s="123"/>
      <c r="AG297" s="123"/>
      <c r="AH297" s="123"/>
      <c r="AI297" s="123">
        <v>0</v>
      </c>
      <c r="AJ297" s="123"/>
      <c r="AK297" s="123">
        <v>0</v>
      </c>
      <c r="AL297" s="123"/>
      <c r="AM297" s="123">
        <v>0</v>
      </c>
      <c r="AN297" s="123"/>
      <c r="AO297" s="123">
        <v>0</v>
      </c>
      <c r="AP297" s="123"/>
      <c r="AQ297" s="123">
        <v>0</v>
      </c>
      <c r="AR297" s="123"/>
      <c r="AS297" s="123">
        <v>0</v>
      </c>
      <c r="AT297" s="123"/>
      <c r="AU297" s="123">
        <v>0</v>
      </c>
      <c r="AV297" s="123"/>
      <c r="AW297" s="123">
        <v>0</v>
      </c>
      <c r="AX297" s="123"/>
      <c r="AY297" s="123"/>
      <c r="AZ297" s="122">
        <v>8793</v>
      </c>
      <c r="BA297" s="123">
        <v>1.0820000000000001</v>
      </c>
      <c r="BB297" s="123">
        <v>169.41499999999999</v>
      </c>
      <c r="BC297" s="123"/>
      <c r="BD297" s="123"/>
      <c r="BE297" s="123">
        <v>0</v>
      </c>
      <c r="BF297" s="123"/>
      <c r="BG297" s="123">
        <v>0</v>
      </c>
      <c r="BH297" s="123">
        <v>0</v>
      </c>
      <c r="BI297" s="122">
        <v>8793</v>
      </c>
      <c r="BJ297" s="123">
        <v>1.0820000000000001</v>
      </c>
      <c r="BK297" s="123">
        <v>169.41499999999999</v>
      </c>
      <c r="BL297" s="123">
        <v>0</v>
      </c>
      <c r="BM297" s="123">
        <v>0</v>
      </c>
      <c r="BN297" s="123">
        <v>169.41499999999999</v>
      </c>
      <c r="BO297" s="123">
        <v>0</v>
      </c>
      <c r="BP297" s="154">
        <v>0</v>
      </c>
    </row>
    <row r="298" spans="1:68" ht="12" customHeight="1" x14ac:dyDescent="0.2">
      <c r="A298" s="114" t="s">
        <v>349</v>
      </c>
      <c r="B298" s="115" t="s">
        <v>2432</v>
      </c>
      <c r="C298" s="115" t="s">
        <v>1816</v>
      </c>
      <c r="D298" s="115" t="s">
        <v>30</v>
      </c>
      <c r="E298" s="117">
        <v>125</v>
      </c>
      <c r="F298" s="117">
        <v>1.8338E-2</v>
      </c>
      <c r="G298" s="117">
        <v>1.8338E-2</v>
      </c>
      <c r="H298" s="116">
        <v>39080</v>
      </c>
      <c r="I298" s="117">
        <v>4.8849999999999998</v>
      </c>
      <c r="J298" s="117">
        <v>716.649</v>
      </c>
      <c r="K298" s="117"/>
      <c r="L298" s="117">
        <v>0</v>
      </c>
      <c r="M298" s="117">
        <v>0</v>
      </c>
      <c r="N298" s="117"/>
      <c r="O298" s="117">
        <v>0</v>
      </c>
      <c r="P298" s="117">
        <v>0</v>
      </c>
      <c r="Q298" s="116">
        <v>39080</v>
      </c>
      <c r="R298" s="117">
        <v>4.8849999999999998</v>
      </c>
      <c r="S298" s="117">
        <v>716.649</v>
      </c>
      <c r="T298" s="117"/>
      <c r="U298" s="117">
        <v>0</v>
      </c>
      <c r="V298" s="117"/>
      <c r="W298" s="117">
        <v>0</v>
      </c>
      <c r="X298" s="116">
        <v>48850</v>
      </c>
      <c r="Y298" s="117">
        <v>6.1059999999999999</v>
      </c>
      <c r="Z298" s="117"/>
      <c r="AA298" s="117">
        <v>0</v>
      </c>
      <c r="AB298" s="117"/>
      <c r="AC298" s="117">
        <v>0</v>
      </c>
      <c r="AD298" s="116">
        <v>48850</v>
      </c>
      <c r="AE298" s="117">
        <v>6.1059999999999999</v>
      </c>
      <c r="AF298" s="117">
        <v>895.81100000000004</v>
      </c>
      <c r="AG298" s="117">
        <v>895.81100000000004</v>
      </c>
      <c r="AH298" s="117"/>
      <c r="AI298" s="117">
        <v>0</v>
      </c>
      <c r="AJ298" s="117"/>
      <c r="AK298" s="117">
        <v>0</v>
      </c>
      <c r="AL298" s="117"/>
      <c r="AM298" s="117">
        <v>0</v>
      </c>
      <c r="AN298" s="117"/>
      <c r="AO298" s="117">
        <v>0</v>
      </c>
      <c r="AP298" s="117"/>
      <c r="AQ298" s="117">
        <v>0</v>
      </c>
      <c r="AR298" s="117"/>
      <c r="AS298" s="117">
        <v>0</v>
      </c>
      <c r="AT298" s="117"/>
      <c r="AU298" s="117">
        <v>0</v>
      </c>
      <c r="AV298" s="117"/>
      <c r="AW298" s="117">
        <v>0</v>
      </c>
      <c r="AX298" s="117"/>
      <c r="AY298" s="117"/>
      <c r="AZ298" s="116">
        <v>87930</v>
      </c>
      <c r="BA298" s="117">
        <v>10.991</v>
      </c>
      <c r="BB298" s="167">
        <v>1612.46</v>
      </c>
      <c r="BC298" s="117"/>
      <c r="BD298" s="117"/>
      <c r="BE298" s="117">
        <v>0</v>
      </c>
      <c r="BF298" s="117"/>
      <c r="BG298" s="117">
        <v>0</v>
      </c>
      <c r="BH298" s="117">
        <v>0</v>
      </c>
      <c r="BI298" s="116">
        <v>87930</v>
      </c>
      <c r="BJ298" s="117">
        <v>10.991</v>
      </c>
      <c r="BK298" s="167">
        <v>1612.46</v>
      </c>
      <c r="BL298" s="117">
        <v>0</v>
      </c>
      <c r="BM298" s="117">
        <v>0</v>
      </c>
      <c r="BN298" s="117">
        <v>716.649</v>
      </c>
      <c r="BO298" s="116">
        <v>48850</v>
      </c>
      <c r="BP298" s="146">
        <v>6.1059999999999999</v>
      </c>
    </row>
    <row r="299" spans="1:68" ht="12" customHeight="1" x14ac:dyDescent="0.2">
      <c r="A299" s="133"/>
      <c r="B299" s="111"/>
      <c r="C299" s="111" t="s">
        <v>2433</v>
      </c>
      <c r="D299" s="111"/>
      <c r="E299" s="126"/>
      <c r="F299" s="126"/>
      <c r="G299" s="126"/>
      <c r="H299" s="149">
        <v>184653</v>
      </c>
      <c r="I299" s="126">
        <v>22.791</v>
      </c>
      <c r="J299" s="166">
        <v>3590.712</v>
      </c>
      <c r="K299" s="126"/>
      <c r="L299" s="126">
        <v>0</v>
      </c>
      <c r="M299" s="126">
        <v>0</v>
      </c>
      <c r="N299" s="126">
        <v>448</v>
      </c>
      <c r="O299" s="126">
        <v>7.3999999999999996E-2</v>
      </c>
      <c r="P299" s="126">
        <v>11.047000000000001</v>
      </c>
      <c r="Q299" s="149">
        <v>185101</v>
      </c>
      <c r="R299" s="126">
        <v>22.864999999999998</v>
      </c>
      <c r="S299" s="166">
        <v>3601.759</v>
      </c>
      <c r="T299" s="126"/>
      <c r="U299" s="126">
        <v>0</v>
      </c>
      <c r="V299" s="126"/>
      <c r="W299" s="126">
        <v>0</v>
      </c>
      <c r="X299" s="149">
        <v>273560</v>
      </c>
      <c r="Y299" s="126">
        <v>33.744999999999997</v>
      </c>
      <c r="Z299" s="126"/>
      <c r="AA299" s="126">
        <v>0</v>
      </c>
      <c r="AB299" s="126"/>
      <c r="AC299" s="126">
        <v>0</v>
      </c>
      <c r="AD299" s="149">
        <v>273560</v>
      </c>
      <c r="AE299" s="126">
        <v>33.744999999999997</v>
      </c>
      <c r="AF299" s="166">
        <v>5297.616</v>
      </c>
      <c r="AG299" s="166">
        <v>5297.616</v>
      </c>
      <c r="AH299" s="126"/>
      <c r="AI299" s="126">
        <v>0</v>
      </c>
      <c r="AJ299" s="126"/>
      <c r="AK299" s="126">
        <v>0</v>
      </c>
      <c r="AL299" s="126"/>
      <c r="AM299" s="126">
        <v>0</v>
      </c>
      <c r="AN299" s="126"/>
      <c r="AO299" s="126">
        <v>0</v>
      </c>
      <c r="AP299" s="126"/>
      <c r="AQ299" s="126">
        <v>0</v>
      </c>
      <c r="AR299" s="126"/>
      <c r="AS299" s="126">
        <v>0</v>
      </c>
      <c r="AT299" s="126"/>
      <c r="AU299" s="126">
        <v>0</v>
      </c>
      <c r="AV299" s="126"/>
      <c r="AW299" s="126">
        <v>0</v>
      </c>
      <c r="AX299" s="126"/>
      <c r="AY299" s="126"/>
      <c r="AZ299" s="149">
        <v>458213</v>
      </c>
      <c r="BA299" s="126">
        <v>56.536000000000001</v>
      </c>
      <c r="BB299" s="166">
        <v>8888.3289999999997</v>
      </c>
      <c r="BC299" s="126"/>
      <c r="BD299" s="126"/>
      <c r="BE299" s="126">
        <v>0</v>
      </c>
      <c r="BF299" s="126">
        <v>448</v>
      </c>
      <c r="BG299" s="126">
        <v>7.3999999999999996E-2</v>
      </c>
      <c r="BH299" s="126">
        <v>11.047000000000001</v>
      </c>
      <c r="BI299" s="149">
        <v>458661</v>
      </c>
      <c r="BJ299" s="126">
        <v>56.61</v>
      </c>
      <c r="BK299" s="166">
        <v>8899.3760000000002</v>
      </c>
      <c r="BL299" s="126">
        <v>0</v>
      </c>
      <c r="BM299" s="126">
        <v>0</v>
      </c>
      <c r="BN299" s="166">
        <v>3601.759</v>
      </c>
      <c r="BO299" s="149">
        <v>273560</v>
      </c>
      <c r="BP299" s="150">
        <v>33.744999999999997</v>
      </c>
    </row>
    <row r="300" spans="1:68" ht="12" customHeight="1" x14ac:dyDescent="0.2">
      <c r="A300" s="136"/>
      <c r="B300" s="105"/>
      <c r="C300" s="105" t="s">
        <v>77</v>
      </c>
      <c r="D300" s="105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  <c r="AT300" s="137"/>
      <c r="AU300" s="137"/>
      <c r="AV300" s="137"/>
      <c r="AW300" s="137"/>
      <c r="AX300" s="137"/>
      <c r="AY300" s="137"/>
      <c r="AZ300" s="137"/>
      <c r="BA300" s="137"/>
      <c r="BB300" s="137"/>
      <c r="BC300" s="137"/>
      <c r="BD300" s="137"/>
      <c r="BE300" s="137"/>
      <c r="BF300" s="137"/>
      <c r="BG300" s="137"/>
      <c r="BH300" s="137"/>
      <c r="BI300" s="137"/>
      <c r="BJ300" s="137"/>
      <c r="BK300" s="137"/>
      <c r="BL300" s="137"/>
      <c r="BM300" s="137"/>
      <c r="BN300" s="137"/>
      <c r="BO300" s="137"/>
      <c r="BP300" s="148"/>
    </row>
    <row r="301" spans="1:68" ht="12" customHeight="1" x14ac:dyDescent="0.2">
      <c r="A301" s="120" t="s">
        <v>321</v>
      </c>
      <c r="B301" s="121"/>
      <c r="C301" s="121" t="s">
        <v>322</v>
      </c>
      <c r="D301" s="121" t="s">
        <v>77</v>
      </c>
      <c r="E301" s="123">
        <v>116</v>
      </c>
      <c r="F301" s="123">
        <v>2.3297999999999999E-2</v>
      </c>
      <c r="G301" s="123">
        <v>2.3297999999999999E-2</v>
      </c>
      <c r="H301" s="123"/>
      <c r="I301" s="123">
        <v>0</v>
      </c>
      <c r="J301" s="123">
        <v>0</v>
      </c>
      <c r="K301" s="123"/>
      <c r="L301" s="123">
        <v>0</v>
      </c>
      <c r="M301" s="123">
        <v>0</v>
      </c>
      <c r="N301" s="123"/>
      <c r="O301" s="123">
        <v>0</v>
      </c>
      <c r="P301" s="123">
        <v>0</v>
      </c>
      <c r="Q301" s="123"/>
      <c r="R301" s="123">
        <v>0</v>
      </c>
      <c r="S301" s="123"/>
      <c r="T301" s="123"/>
      <c r="U301" s="123">
        <v>0</v>
      </c>
      <c r="V301" s="123"/>
      <c r="W301" s="123">
        <v>0</v>
      </c>
      <c r="X301" s="123"/>
      <c r="Y301" s="123">
        <v>0</v>
      </c>
      <c r="Z301" s="123"/>
      <c r="AA301" s="123">
        <v>0</v>
      </c>
      <c r="AB301" s="123"/>
      <c r="AC301" s="123">
        <v>0</v>
      </c>
      <c r="AD301" s="123"/>
      <c r="AE301" s="123">
        <v>0</v>
      </c>
      <c r="AF301" s="123"/>
      <c r="AG301" s="123"/>
      <c r="AH301" s="123"/>
      <c r="AI301" s="123">
        <v>0</v>
      </c>
      <c r="AJ301" s="123"/>
      <c r="AK301" s="123">
        <v>0</v>
      </c>
      <c r="AL301" s="123"/>
      <c r="AM301" s="123">
        <v>0</v>
      </c>
      <c r="AN301" s="123"/>
      <c r="AO301" s="123">
        <v>0</v>
      </c>
      <c r="AP301" s="123"/>
      <c r="AQ301" s="123">
        <v>0</v>
      </c>
      <c r="AR301" s="123"/>
      <c r="AS301" s="123">
        <v>0</v>
      </c>
      <c r="AT301" s="123"/>
      <c r="AU301" s="123">
        <v>0</v>
      </c>
      <c r="AV301" s="123"/>
      <c r="AW301" s="123">
        <v>0</v>
      </c>
      <c r="AX301" s="123"/>
      <c r="AY301" s="123"/>
      <c r="AZ301" s="123"/>
      <c r="BA301" s="123">
        <v>0</v>
      </c>
      <c r="BB301" s="123">
        <v>0</v>
      </c>
      <c r="BC301" s="123"/>
      <c r="BD301" s="123"/>
      <c r="BE301" s="123">
        <v>0</v>
      </c>
      <c r="BF301" s="123"/>
      <c r="BG301" s="123">
        <v>0</v>
      </c>
      <c r="BH301" s="123">
        <v>0</v>
      </c>
      <c r="BI301" s="123"/>
      <c r="BJ301" s="123">
        <v>0</v>
      </c>
      <c r="BK301" s="123">
        <v>0</v>
      </c>
      <c r="BL301" s="123">
        <v>0</v>
      </c>
      <c r="BM301" s="123">
        <v>0</v>
      </c>
      <c r="BN301" s="123">
        <v>0</v>
      </c>
      <c r="BO301" s="123">
        <v>0</v>
      </c>
      <c r="BP301" s="154">
        <v>0</v>
      </c>
    </row>
    <row r="302" spans="1:68" ht="12" customHeight="1" x14ac:dyDescent="0.2">
      <c r="A302" s="114" t="s">
        <v>323</v>
      </c>
      <c r="B302" s="115"/>
      <c r="C302" s="115" t="s">
        <v>324</v>
      </c>
      <c r="D302" s="115" t="s">
        <v>77</v>
      </c>
      <c r="E302" s="117">
        <v>116</v>
      </c>
      <c r="F302" s="117">
        <v>2.1529E-2</v>
      </c>
      <c r="G302" s="117">
        <v>2.1529E-2</v>
      </c>
      <c r="H302" s="117"/>
      <c r="I302" s="117">
        <v>0</v>
      </c>
      <c r="J302" s="117">
        <v>0</v>
      </c>
      <c r="K302" s="117"/>
      <c r="L302" s="117">
        <v>0</v>
      </c>
      <c r="M302" s="117">
        <v>0</v>
      </c>
      <c r="N302" s="117"/>
      <c r="O302" s="117">
        <v>0</v>
      </c>
      <c r="P302" s="117">
        <v>0</v>
      </c>
      <c r="Q302" s="117"/>
      <c r="R302" s="117">
        <v>0</v>
      </c>
      <c r="S302" s="117"/>
      <c r="T302" s="117"/>
      <c r="U302" s="117">
        <v>0</v>
      </c>
      <c r="V302" s="117"/>
      <c r="W302" s="117">
        <v>0</v>
      </c>
      <c r="X302" s="117"/>
      <c r="Y302" s="117">
        <v>0</v>
      </c>
      <c r="Z302" s="117"/>
      <c r="AA302" s="117">
        <v>0</v>
      </c>
      <c r="AB302" s="117"/>
      <c r="AC302" s="117">
        <v>0</v>
      </c>
      <c r="AD302" s="117"/>
      <c r="AE302" s="117">
        <v>0</v>
      </c>
      <c r="AF302" s="117"/>
      <c r="AG302" s="117"/>
      <c r="AH302" s="117"/>
      <c r="AI302" s="117">
        <v>0</v>
      </c>
      <c r="AJ302" s="117"/>
      <c r="AK302" s="117">
        <v>0</v>
      </c>
      <c r="AL302" s="117"/>
      <c r="AM302" s="117">
        <v>0</v>
      </c>
      <c r="AN302" s="117"/>
      <c r="AO302" s="117">
        <v>0</v>
      </c>
      <c r="AP302" s="117"/>
      <c r="AQ302" s="117">
        <v>0</v>
      </c>
      <c r="AR302" s="117"/>
      <c r="AS302" s="117">
        <v>0</v>
      </c>
      <c r="AT302" s="117"/>
      <c r="AU302" s="117">
        <v>0</v>
      </c>
      <c r="AV302" s="117"/>
      <c r="AW302" s="117">
        <v>0</v>
      </c>
      <c r="AX302" s="117"/>
      <c r="AY302" s="117"/>
      <c r="AZ302" s="117"/>
      <c r="BA302" s="117">
        <v>0</v>
      </c>
      <c r="BB302" s="117">
        <v>0</v>
      </c>
      <c r="BC302" s="117"/>
      <c r="BD302" s="117"/>
      <c r="BE302" s="117">
        <v>0</v>
      </c>
      <c r="BF302" s="117"/>
      <c r="BG302" s="117">
        <v>0</v>
      </c>
      <c r="BH302" s="117">
        <v>0</v>
      </c>
      <c r="BI302" s="117"/>
      <c r="BJ302" s="117">
        <v>0</v>
      </c>
      <c r="BK302" s="117">
        <v>0</v>
      </c>
      <c r="BL302" s="117">
        <v>0</v>
      </c>
      <c r="BM302" s="117">
        <v>0</v>
      </c>
      <c r="BN302" s="117">
        <v>0</v>
      </c>
      <c r="BO302" s="117">
        <v>0</v>
      </c>
      <c r="BP302" s="146">
        <v>0</v>
      </c>
    </row>
    <row r="303" spans="1:68" ht="12" customHeight="1" x14ac:dyDescent="0.2">
      <c r="A303" s="133"/>
      <c r="B303" s="111"/>
      <c r="C303" s="111" t="s">
        <v>2434</v>
      </c>
      <c r="D303" s="111"/>
      <c r="E303" s="126"/>
      <c r="F303" s="126"/>
      <c r="G303" s="126"/>
      <c r="H303" s="126"/>
      <c r="I303" s="126">
        <v>0</v>
      </c>
      <c r="J303" s="126">
        <v>0</v>
      </c>
      <c r="K303" s="126"/>
      <c r="L303" s="126">
        <v>0</v>
      </c>
      <c r="M303" s="126">
        <v>0</v>
      </c>
      <c r="N303" s="126"/>
      <c r="O303" s="126">
        <v>0</v>
      </c>
      <c r="P303" s="126">
        <v>0</v>
      </c>
      <c r="Q303" s="126"/>
      <c r="R303" s="126">
        <v>0</v>
      </c>
      <c r="S303" s="126"/>
      <c r="T303" s="126"/>
      <c r="U303" s="126">
        <v>0</v>
      </c>
      <c r="V303" s="126"/>
      <c r="W303" s="126">
        <v>0</v>
      </c>
      <c r="X303" s="126"/>
      <c r="Y303" s="126">
        <v>0</v>
      </c>
      <c r="Z303" s="126"/>
      <c r="AA303" s="126">
        <v>0</v>
      </c>
      <c r="AB303" s="126"/>
      <c r="AC303" s="126">
        <v>0</v>
      </c>
      <c r="AD303" s="126"/>
      <c r="AE303" s="126">
        <v>0</v>
      </c>
      <c r="AF303" s="126"/>
      <c r="AG303" s="126"/>
      <c r="AH303" s="126"/>
      <c r="AI303" s="126">
        <v>0</v>
      </c>
      <c r="AJ303" s="126"/>
      <c r="AK303" s="126">
        <v>0</v>
      </c>
      <c r="AL303" s="126"/>
      <c r="AM303" s="126">
        <v>0</v>
      </c>
      <c r="AN303" s="126"/>
      <c r="AO303" s="126">
        <v>0</v>
      </c>
      <c r="AP303" s="126"/>
      <c r="AQ303" s="126">
        <v>0</v>
      </c>
      <c r="AR303" s="126"/>
      <c r="AS303" s="126">
        <v>0</v>
      </c>
      <c r="AT303" s="126"/>
      <c r="AU303" s="126">
        <v>0</v>
      </c>
      <c r="AV303" s="126"/>
      <c r="AW303" s="126">
        <v>0</v>
      </c>
      <c r="AX303" s="126"/>
      <c r="AY303" s="126"/>
      <c r="AZ303" s="126"/>
      <c r="BA303" s="126">
        <v>0</v>
      </c>
      <c r="BB303" s="126">
        <v>0</v>
      </c>
      <c r="BC303" s="126"/>
      <c r="BD303" s="126"/>
      <c r="BE303" s="126">
        <v>0</v>
      </c>
      <c r="BF303" s="126"/>
      <c r="BG303" s="126">
        <v>0</v>
      </c>
      <c r="BH303" s="126">
        <v>0</v>
      </c>
      <c r="BI303" s="126"/>
      <c r="BJ303" s="126">
        <v>0</v>
      </c>
      <c r="BK303" s="126">
        <v>0</v>
      </c>
      <c r="BL303" s="126">
        <v>0</v>
      </c>
      <c r="BM303" s="126">
        <v>0</v>
      </c>
      <c r="BN303" s="126">
        <v>0</v>
      </c>
      <c r="BO303" s="126">
        <v>0</v>
      </c>
      <c r="BP303" s="150">
        <v>0</v>
      </c>
    </row>
    <row r="304" spans="1:68" ht="12" customHeight="1" x14ac:dyDescent="0.2">
      <c r="A304" s="136"/>
      <c r="B304" s="105"/>
      <c r="C304" s="105" t="s">
        <v>2435</v>
      </c>
      <c r="D304" s="105"/>
      <c r="E304" s="137"/>
      <c r="F304" s="137"/>
      <c r="G304" s="137"/>
      <c r="H304" s="147">
        <v>184653</v>
      </c>
      <c r="I304" s="137">
        <v>22.791</v>
      </c>
      <c r="J304" s="168">
        <v>3590.712</v>
      </c>
      <c r="K304" s="137"/>
      <c r="L304" s="137">
        <v>0</v>
      </c>
      <c r="M304" s="137">
        <v>0</v>
      </c>
      <c r="N304" s="137">
        <v>448</v>
      </c>
      <c r="O304" s="137">
        <v>7.3999999999999996E-2</v>
      </c>
      <c r="P304" s="137">
        <v>11.047000000000001</v>
      </c>
      <c r="Q304" s="147">
        <v>185101</v>
      </c>
      <c r="R304" s="137">
        <v>22.864999999999998</v>
      </c>
      <c r="S304" s="168">
        <v>3601.759</v>
      </c>
      <c r="T304" s="137"/>
      <c r="U304" s="137">
        <v>0</v>
      </c>
      <c r="V304" s="137"/>
      <c r="W304" s="137">
        <v>0</v>
      </c>
      <c r="X304" s="147">
        <v>273560</v>
      </c>
      <c r="Y304" s="137">
        <v>33.744999999999997</v>
      </c>
      <c r="Z304" s="137"/>
      <c r="AA304" s="137">
        <v>0</v>
      </c>
      <c r="AB304" s="137"/>
      <c r="AC304" s="137">
        <v>0</v>
      </c>
      <c r="AD304" s="147">
        <v>273560</v>
      </c>
      <c r="AE304" s="137">
        <v>33.744999999999997</v>
      </c>
      <c r="AF304" s="168">
        <v>5297.616</v>
      </c>
      <c r="AG304" s="168">
        <v>5297.616</v>
      </c>
      <c r="AH304" s="137"/>
      <c r="AI304" s="137">
        <v>0</v>
      </c>
      <c r="AJ304" s="137"/>
      <c r="AK304" s="137">
        <v>0</v>
      </c>
      <c r="AL304" s="137"/>
      <c r="AM304" s="137">
        <v>0</v>
      </c>
      <c r="AN304" s="137"/>
      <c r="AO304" s="137">
        <v>0</v>
      </c>
      <c r="AP304" s="137"/>
      <c r="AQ304" s="137">
        <v>0</v>
      </c>
      <c r="AR304" s="137"/>
      <c r="AS304" s="137">
        <v>0</v>
      </c>
      <c r="AT304" s="137"/>
      <c r="AU304" s="137">
        <v>0</v>
      </c>
      <c r="AV304" s="137"/>
      <c r="AW304" s="137">
        <v>0</v>
      </c>
      <c r="AX304" s="137"/>
      <c r="AY304" s="137"/>
      <c r="AZ304" s="147">
        <v>458213</v>
      </c>
      <c r="BA304" s="137">
        <v>56.536000000000001</v>
      </c>
      <c r="BB304" s="168">
        <v>8888.3289999999997</v>
      </c>
      <c r="BC304" s="137"/>
      <c r="BD304" s="137"/>
      <c r="BE304" s="137">
        <v>0</v>
      </c>
      <c r="BF304" s="137">
        <v>448</v>
      </c>
      <c r="BG304" s="137">
        <v>7.3999999999999996E-2</v>
      </c>
      <c r="BH304" s="137">
        <v>11.047000000000001</v>
      </c>
      <c r="BI304" s="147">
        <v>458661</v>
      </c>
      <c r="BJ304" s="137">
        <v>56.61</v>
      </c>
      <c r="BK304" s="168">
        <v>8899.3760000000002</v>
      </c>
      <c r="BL304" s="137">
        <v>0</v>
      </c>
      <c r="BM304" s="137">
        <v>0</v>
      </c>
      <c r="BN304" s="168">
        <v>3601.759</v>
      </c>
      <c r="BO304" s="147">
        <v>273560</v>
      </c>
      <c r="BP304" s="148">
        <v>33.744999999999997</v>
      </c>
    </row>
    <row r="305" spans="1:68" ht="12" customHeight="1" x14ac:dyDescent="0.2">
      <c r="A305" s="133"/>
      <c r="B305" s="111"/>
      <c r="C305" s="111" t="s">
        <v>1831</v>
      </c>
      <c r="D305" s="111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50"/>
    </row>
    <row r="306" spans="1:68" ht="12" customHeight="1" x14ac:dyDescent="0.2">
      <c r="A306" s="136"/>
      <c r="B306" s="105"/>
      <c r="C306" s="105" t="s">
        <v>30</v>
      </c>
      <c r="D306" s="105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  <c r="AT306" s="137"/>
      <c r="AU306" s="137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/>
      <c r="BG306" s="137"/>
      <c r="BH306" s="137"/>
      <c r="BI306" s="137"/>
      <c r="BJ306" s="137"/>
      <c r="BK306" s="137"/>
      <c r="BL306" s="137"/>
      <c r="BM306" s="137"/>
      <c r="BN306" s="137"/>
      <c r="BO306" s="137"/>
      <c r="BP306" s="148"/>
    </row>
    <row r="307" spans="1:68" ht="12" customHeight="1" x14ac:dyDescent="0.2">
      <c r="A307" s="120" t="s">
        <v>1832</v>
      </c>
      <c r="B307" s="121" t="s">
        <v>1832</v>
      </c>
      <c r="C307" s="121" t="s">
        <v>1833</v>
      </c>
      <c r="D307" s="121" t="s">
        <v>30</v>
      </c>
      <c r="E307" s="123">
        <v>425</v>
      </c>
      <c r="F307" s="123">
        <v>6.1668000000000001E-2</v>
      </c>
      <c r="G307" s="123">
        <v>6.1668000000000001E-2</v>
      </c>
      <c r="H307" s="123"/>
      <c r="I307" s="123">
        <v>0</v>
      </c>
      <c r="J307" s="123">
        <v>0</v>
      </c>
      <c r="K307" s="123"/>
      <c r="L307" s="123">
        <v>0</v>
      </c>
      <c r="M307" s="123">
        <v>0</v>
      </c>
      <c r="N307" s="123"/>
      <c r="O307" s="123">
        <v>0</v>
      </c>
      <c r="P307" s="123">
        <v>0</v>
      </c>
      <c r="Q307" s="123"/>
      <c r="R307" s="123">
        <v>0</v>
      </c>
      <c r="S307" s="123"/>
      <c r="T307" s="123"/>
      <c r="U307" s="123">
        <v>0</v>
      </c>
      <c r="V307" s="123"/>
      <c r="W307" s="123">
        <v>0</v>
      </c>
      <c r="X307" s="123"/>
      <c r="Y307" s="123">
        <v>0</v>
      </c>
      <c r="Z307" s="123"/>
      <c r="AA307" s="123">
        <v>0</v>
      </c>
      <c r="AB307" s="123"/>
      <c r="AC307" s="123">
        <v>0</v>
      </c>
      <c r="AD307" s="123"/>
      <c r="AE307" s="123">
        <v>0</v>
      </c>
      <c r="AF307" s="123"/>
      <c r="AG307" s="123"/>
      <c r="AH307" s="123"/>
      <c r="AI307" s="123">
        <v>0</v>
      </c>
      <c r="AJ307" s="123"/>
      <c r="AK307" s="123">
        <v>0</v>
      </c>
      <c r="AL307" s="123"/>
      <c r="AM307" s="123">
        <v>0</v>
      </c>
      <c r="AN307" s="123"/>
      <c r="AO307" s="123">
        <v>0</v>
      </c>
      <c r="AP307" s="123"/>
      <c r="AQ307" s="123">
        <v>0</v>
      </c>
      <c r="AR307" s="123"/>
      <c r="AS307" s="123">
        <v>0</v>
      </c>
      <c r="AT307" s="123"/>
      <c r="AU307" s="123">
        <v>0</v>
      </c>
      <c r="AV307" s="123"/>
      <c r="AW307" s="123">
        <v>0</v>
      </c>
      <c r="AX307" s="123"/>
      <c r="AY307" s="123"/>
      <c r="AZ307" s="123"/>
      <c r="BA307" s="123">
        <v>0</v>
      </c>
      <c r="BB307" s="123">
        <v>0</v>
      </c>
      <c r="BC307" s="123"/>
      <c r="BD307" s="123"/>
      <c r="BE307" s="123">
        <v>0</v>
      </c>
      <c r="BF307" s="123"/>
      <c r="BG307" s="123">
        <v>0</v>
      </c>
      <c r="BH307" s="123">
        <v>0</v>
      </c>
      <c r="BI307" s="123"/>
      <c r="BJ307" s="123">
        <v>0</v>
      </c>
      <c r="BK307" s="123">
        <v>0</v>
      </c>
      <c r="BL307" s="123">
        <v>0</v>
      </c>
      <c r="BM307" s="123">
        <v>0</v>
      </c>
      <c r="BN307" s="123">
        <v>0</v>
      </c>
      <c r="BO307" s="123">
        <v>0</v>
      </c>
      <c r="BP307" s="154">
        <v>0</v>
      </c>
    </row>
    <row r="308" spans="1:68" ht="12" customHeight="1" x14ac:dyDescent="0.2">
      <c r="A308" s="114" t="s">
        <v>713</v>
      </c>
      <c r="B308" s="115" t="s">
        <v>713</v>
      </c>
      <c r="C308" s="115" t="s">
        <v>714</v>
      </c>
      <c r="D308" s="115" t="s">
        <v>30</v>
      </c>
      <c r="E308" s="117">
        <v>425</v>
      </c>
      <c r="F308" s="117">
        <v>4.5977999999999998E-2</v>
      </c>
      <c r="G308" s="117">
        <v>4.5977999999999998E-2</v>
      </c>
      <c r="H308" s="117"/>
      <c r="I308" s="117">
        <v>0</v>
      </c>
      <c r="J308" s="117">
        <v>0</v>
      </c>
      <c r="K308" s="117"/>
      <c r="L308" s="117">
        <v>0</v>
      </c>
      <c r="M308" s="117">
        <v>0</v>
      </c>
      <c r="N308" s="117"/>
      <c r="O308" s="117">
        <v>0</v>
      </c>
      <c r="P308" s="117">
        <v>0</v>
      </c>
      <c r="Q308" s="117"/>
      <c r="R308" s="117">
        <v>0</v>
      </c>
      <c r="S308" s="117"/>
      <c r="T308" s="117"/>
      <c r="U308" s="117">
        <v>0</v>
      </c>
      <c r="V308" s="117"/>
      <c r="W308" s="117">
        <v>0</v>
      </c>
      <c r="X308" s="117"/>
      <c r="Y308" s="117">
        <v>0</v>
      </c>
      <c r="Z308" s="117"/>
      <c r="AA308" s="117">
        <v>0</v>
      </c>
      <c r="AB308" s="117"/>
      <c r="AC308" s="117">
        <v>0</v>
      </c>
      <c r="AD308" s="117"/>
      <c r="AE308" s="117">
        <v>0</v>
      </c>
      <c r="AF308" s="117"/>
      <c r="AG308" s="117"/>
      <c r="AH308" s="117"/>
      <c r="AI308" s="117">
        <v>0</v>
      </c>
      <c r="AJ308" s="117"/>
      <c r="AK308" s="117">
        <v>0</v>
      </c>
      <c r="AL308" s="117"/>
      <c r="AM308" s="117">
        <v>0</v>
      </c>
      <c r="AN308" s="117"/>
      <c r="AO308" s="117">
        <v>0</v>
      </c>
      <c r="AP308" s="117"/>
      <c r="AQ308" s="117">
        <v>0</v>
      </c>
      <c r="AR308" s="117"/>
      <c r="AS308" s="117">
        <v>0</v>
      </c>
      <c r="AT308" s="117"/>
      <c r="AU308" s="117">
        <v>0</v>
      </c>
      <c r="AV308" s="117"/>
      <c r="AW308" s="117">
        <v>0</v>
      </c>
      <c r="AX308" s="117"/>
      <c r="AY308" s="117"/>
      <c r="AZ308" s="117"/>
      <c r="BA308" s="117">
        <v>0</v>
      </c>
      <c r="BB308" s="117">
        <v>0</v>
      </c>
      <c r="BC308" s="117"/>
      <c r="BD308" s="117"/>
      <c r="BE308" s="117">
        <v>0</v>
      </c>
      <c r="BF308" s="117"/>
      <c r="BG308" s="117">
        <v>0</v>
      </c>
      <c r="BH308" s="117">
        <v>0</v>
      </c>
      <c r="BI308" s="117"/>
      <c r="BJ308" s="117">
        <v>0</v>
      </c>
      <c r="BK308" s="117">
        <v>0</v>
      </c>
      <c r="BL308" s="117">
        <v>0</v>
      </c>
      <c r="BM308" s="117">
        <v>0</v>
      </c>
      <c r="BN308" s="117">
        <v>0</v>
      </c>
      <c r="BO308" s="117">
        <v>0</v>
      </c>
      <c r="BP308" s="146">
        <v>0</v>
      </c>
    </row>
    <row r="309" spans="1:68" ht="12" customHeight="1" x14ac:dyDescent="0.2">
      <c r="A309" s="120" t="s">
        <v>715</v>
      </c>
      <c r="B309" s="121" t="s">
        <v>715</v>
      </c>
      <c r="C309" s="121" t="s">
        <v>716</v>
      </c>
      <c r="D309" s="121" t="s">
        <v>30</v>
      </c>
      <c r="E309" s="123">
        <v>425</v>
      </c>
      <c r="F309" s="123">
        <v>5.0754000000000001E-2</v>
      </c>
      <c r="G309" s="123">
        <v>5.0754000000000001E-2</v>
      </c>
      <c r="H309" s="122">
        <v>4500</v>
      </c>
      <c r="I309" s="123">
        <v>1.913</v>
      </c>
      <c r="J309" s="123">
        <v>228.393</v>
      </c>
      <c r="K309" s="123"/>
      <c r="L309" s="123">
        <v>0</v>
      </c>
      <c r="M309" s="123">
        <v>0</v>
      </c>
      <c r="N309" s="123"/>
      <c r="O309" s="123">
        <v>0</v>
      </c>
      <c r="P309" s="123">
        <v>0</v>
      </c>
      <c r="Q309" s="122">
        <v>4500</v>
      </c>
      <c r="R309" s="123">
        <v>1.913</v>
      </c>
      <c r="S309" s="123">
        <v>228.393</v>
      </c>
      <c r="T309" s="123"/>
      <c r="U309" s="123">
        <v>0</v>
      </c>
      <c r="V309" s="123"/>
      <c r="W309" s="123">
        <v>0</v>
      </c>
      <c r="X309" s="123"/>
      <c r="Y309" s="123">
        <v>0</v>
      </c>
      <c r="Z309" s="123"/>
      <c r="AA309" s="123">
        <v>0</v>
      </c>
      <c r="AB309" s="123"/>
      <c r="AC309" s="123">
        <v>0</v>
      </c>
      <c r="AD309" s="123"/>
      <c r="AE309" s="123">
        <v>0</v>
      </c>
      <c r="AF309" s="123"/>
      <c r="AG309" s="123"/>
      <c r="AH309" s="123"/>
      <c r="AI309" s="123">
        <v>0</v>
      </c>
      <c r="AJ309" s="123"/>
      <c r="AK309" s="123">
        <v>0</v>
      </c>
      <c r="AL309" s="123"/>
      <c r="AM309" s="123">
        <v>0</v>
      </c>
      <c r="AN309" s="123"/>
      <c r="AO309" s="123">
        <v>0</v>
      </c>
      <c r="AP309" s="123"/>
      <c r="AQ309" s="123">
        <v>0</v>
      </c>
      <c r="AR309" s="123"/>
      <c r="AS309" s="123">
        <v>0</v>
      </c>
      <c r="AT309" s="123"/>
      <c r="AU309" s="123">
        <v>0</v>
      </c>
      <c r="AV309" s="123"/>
      <c r="AW309" s="123">
        <v>0</v>
      </c>
      <c r="AX309" s="123"/>
      <c r="AY309" s="123"/>
      <c r="AZ309" s="122">
        <v>4500</v>
      </c>
      <c r="BA309" s="123">
        <v>1.913</v>
      </c>
      <c r="BB309" s="123">
        <v>228.393</v>
      </c>
      <c r="BC309" s="123"/>
      <c r="BD309" s="123"/>
      <c r="BE309" s="123">
        <v>0</v>
      </c>
      <c r="BF309" s="123"/>
      <c r="BG309" s="123">
        <v>0</v>
      </c>
      <c r="BH309" s="123">
        <v>0</v>
      </c>
      <c r="BI309" s="122">
        <v>4500</v>
      </c>
      <c r="BJ309" s="123">
        <v>1.913</v>
      </c>
      <c r="BK309" s="123">
        <v>228.393</v>
      </c>
      <c r="BL309" s="123">
        <v>0</v>
      </c>
      <c r="BM309" s="123">
        <v>0</v>
      </c>
      <c r="BN309" s="123">
        <v>228.393</v>
      </c>
      <c r="BO309" s="123">
        <v>0</v>
      </c>
      <c r="BP309" s="154">
        <v>0</v>
      </c>
    </row>
    <row r="310" spans="1:68" ht="12" customHeight="1" x14ac:dyDescent="0.2">
      <c r="A310" s="136"/>
      <c r="B310" s="105"/>
      <c r="C310" s="105" t="s">
        <v>2436</v>
      </c>
      <c r="D310" s="105"/>
      <c r="E310" s="137"/>
      <c r="F310" s="137"/>
      <c r="G310" s="137"/>
      <c r="H310" s="147">
        <v>4500</v>
      </c>
      <c r="I310" s="137">
        <v>1.913</v>
      </c>
      <c r="J310" s="137">
        <v>228.393</v>
      </c>
      <c r="K310" s="137"/>
      <c r="L310" s="137">
        <v>0</v>
      </c>
      <c r="M310" s="137">
        <v>0</v>
      </c>
      <c r="N310" s="137"/>
      <c r="O310" s="137">
        <v>0</v>
      </c>
      <c r="P310" s="137">
        <v>0</v>
      </c>
      <c r="Q310" s="147">
        <v>4500</v>
      </c>
      <c r="R310" s="137">
        <v>1.913</v>
      </c>
      <c r="S310" s="137">
        <v>228.393</v>
      </c>
      <c r="T310" s="137"/>
      <c r="U310" s="137">
        <v>0</v>
      </c>
      <c r="V310" s="137"/>
      <c r="W310" s="137">
        <v>0</v>
      </c>
      <c r="X310" s="137"/>
      <c r="Y310" s="137">
        <v>0</v>
      </c>
      <c r="Z310" s="137"/>
      <c r="AA310" s="137">
        <v>0</v>
      </c>
      <c r="AB310" s="137"/>
      <c r="AC310" s="137">
        <v>0</v>
      </c>
      <c r="AD310" s="137"/>
      <c r="AE310" s="137">
        <v>0</v>
      </c>
      <c r="AF310" s="137"/>
      <c r="AG310" s="137"/>
      <c r="AH310" s="137"/>
      <c r="AI310" s="137">
        <v>0</v>
      </c>
      <c r="AJ310" s="137"/>
      <c r="AK310" s="137">
        <v>0</v>
      </c>
      <c r="AL310" s="137"/>
      <c r="AM310" s="137">
        <v>0</v>
      </c>
      <c r="AN310" s="137"/>
      <c r="AO310" s="137">
        <v>0</v>
      </c>
      <c r="AP310" s="137"/>
      <c r="AQ310" s="137">
        <v>0</v>
      </c>
      <c r="AR310" s="137"/>
      <c r="AS310" s="137">
        <v>0</v>
      </c>
      <c r="AT310" s="137"/>
      <c r="AU310" s="137">
        <v>0</v>
      </c>
      <c r="AV310" s="137"/>
      <c r="AW310" s="137">
        <v>0</v>
      </c>
      <c r="AX310" s="137"/>
      <c r="AY310" s="137"/>
      <c r="AZ310" s="147">
        <v>4500</v>
      </c>
      <c r="BA310" s="137">
        <v>1.913</v>
      </c>
      <c r="BB310" s="137">
        <v>228.393</v>
      </c>
      <c r="BC310" s="137"/>
      <c r="BD310" s="137"/>
      <c r="BE310" s="137">
        <v>0</v>
      </c>
      <c r="BF310" s="137"/>
      <c r="BG310" s="137">
        <v>0</v>
      </c>
      <c r="BH310" s="137">
        <v>0</v>
      </c>
      <c r="BI310" s="147">
        <v>4500</v>
      </c>
      <c r="BJ310" s="137">
        <v>1.913</v>
      </c>
      <c r="BK310" s="137">
        <v>228.393</v>
      </c>
      <c r="BL310" s="137">
        <v>0</v>
      </c>
      <c r="BM310" s="137">
        <v>0</v>
      </c>
      <c r="BN310" s="137">
        <v>228.393</v>
      </c>
      <c r="BO310" s="137">
        <v>0</v>
      </c>
      <c r="BP310" s="148">
        <v>0</v>
      </c>
    </row>
    <row r="311" spans="1:68" ht="12" customHeight="1" x14ac:dyDescent="0.2">
      <c r="A311" s="133"/>
      <c r="B311" s="111"/>
      <c r="C311" s="111" t="s">
        <v>2437</v>
      </c>
      <c r="D311" s="111"/>
      <c r="E311" s="126"/>
      <c r="F311" s="126"/>
      <c r="G311" s="126"/>
      <c r="H311" s="149">
        <v>4500</v>
      </c>
      <c r="I311" s="126">
        <v>1.913</v>
      </c>
      <c r="J311" s="126">
        <v>228.393</v>
      </c>
      <c r="K311" s="126"/>
      <c r="L311" s="126">
        <v>0</v>
      </c>
      <c r="M311" s="126">
        <v>0</v>
      </c>
      <c r="N311" s="126"/>
      <c r="O311" s="126">
        <v>0</v>
      </c>
      <c r="P311" s="126">
        <v>0</v>
      </c>
      <c r="Q311" s="149">
        <v>4500</v>
      </c>
      <c r="R311" s="126">
        <v>1.913</v>
      </c>
      <c r="S311" s="126">
        <v>228.393</v>
      </c>
      <c r="T311" s="126"/>
      <c r="U311" s="126">
        <v>0</v>
      </c>
      <c r="V311" s="126"/>
      <c r="W311" s="126">
        <v>0</v>
      </c>
      <c r="X311" s="126"/>
      <c r="Y311" s="126">
        <v>0</v>
      </c>
      <c r="Z311" s="126"/>
      <c r="AA311" s="126">
        <v>0</v>
      </c>
      <c r="AB311" s="126"/>
      <c r="AC311" s="126">
        <v>0</v>
      </c>
      <c r="AD311" s="126"/>
      <c r="AE311" s="126">
        <v>0</v>
      </c>
      <c r="AF311" s="126"/>
      <c r="AG311" s="126"/>
      <c r="AH311" s="126"/>
      <c r="AI311" s="126">
        <v>0</v>
      </c>
      <c r="AJ311" s="126"/>
      <c r="AK311" s="126">
        <v>0</v>
      </c>
      <c r="AL311" s="126"/>
      <c r="AM311" s="126">
        <v>0</v>
      </c>
      <c r="AN311" s="126"/>
      <c r="AO311" s="126">
        <v>0</v>
      </c>
      <c r="AP311" s="126"/>
      <c r="AQ311" s="126">
        <v>0</v>
      </c>
      <c r="AR311" s="126"/>
      <c r="AS311" s="126">
        <v>0</v>
      </c>
      <c r="AT311" s="126"/>
      <c r="AU311" s="126">
        <v>0</v>
      </c>
      <c r="AV311" s="126"/>
      <c r="AW311" s="126">
        <v>0</v>
      </c>
      <c r="AX311" s="126"/>
      <c r="AY311" s="126"/>
      <c r="AZ311" s="149">
        <v>4500</v>
      </c>
      <c r="BA311" s="126">
        <v>1.913</v>
      </c>
      <c r="BB311" s="126">
        <v>228.393</v>
      </c>
      <c r="BC311" s="126"/>
      <c r="BD311" s="126"/>
      <c r="BE311" s="126">
        <v>0</v>
      </c>
      <c r="BF311" s="126"/>
      <c r="BG311" s="126">
        <v>0</v>
      </c>
      <c r="BH311" s="126">
        <v>0</v>
      </c>
      <c r="BI311" s="149">
        <v>4500</v>
      </c>
      <c r="BJ311" s="126">
        <v>1.913</v>
      </c>
      <c r="BK311" s="126">
        <v>228.393</v>
      </c>
      <c r="BL311" s="126">
        <v>0</v>
      </c>
      <c r="BM311" s="126">
        <v>0</v>
      </c>
      <c r="BN311" s="126">
        <v>228.393</v>
      </c>
      <c r="BO311" s="126">
        <v>0</v>
      </c>
      <c r="BP311" s="150">
        <v>0</v>
      </c>
    </row>
    <row r="312" spans="1:68" ht="12" customHeight="1" x14ac:dyDescent="0.2">
      <c r="A312" s="136"/>
      <c r="B312" s="105"/>
      <c r="C312" s="105" t="s">
        <v>1837</v>
      </c>
      <c r="D312" s="105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  <c r="AT312" s="137"/>
      <c r="AU312" s="137"/>
      <c r="AV312" s="137"/>
      <c r="AW312" s="137"/>
      <c r="AX312" s="137"/>
      <c r="AY312" s="137"/>
      <c r="AZ312" s="137"/>
      <c r="BA312" s="137"/>
      <c r="BB312" s="137"/>
      <c r="BC312" s="137"/>
      <c r="BD312" s="137"/>
      <c r="BE312" s="137"/>
      <c r="BF312" s="137"/>
      <c r="BG312" s="137"/>
      <c r="BH312" s="137"/>
      <c r="BI312" s="137"/>
      <c r="BJ312" s="137"/>
      <c r="BK312" s="137"/>
      <c r="BL312" s="137"/>
      <c r="BM312" s="137"/>
      <c r="BN312" s="137"/>
      <c r="BO312" s="137"/>
      <c r="BP312" s="148"/>
    </row>
    <row r="313" spans="1:68" ht="12" customHeight="1" x14ac:dyDescent="0.2">
      <c r="A313" s="133"/>
      <c r="B313" s="111"/>
      <c r="C313" s="111" t="s">
        <v>30</v>
      </c>
      <c r="D313" s="111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50"/>
    </row>
    <row r="314" spans="1:68" ht="12" customHeight="1" x14ac:dyDescent="0.2">
      <c r="A314" s="114" t="s">
        <v>1852</v>
      </c>
      <c r="B314" s="115" t="s">
        <v>2438</v>
      </c>
      <c r="C314" s="115" t="s">
        <v>1853</v>
      </c>
      <c r="D314" s="115" t="s">
        <v>30</v>
      </c>
      <c r="E314" s="117">
        <v>310</v>
      </c>
      <c r="F314" s="117">
        <v>4.4982000000000001E-2</v>
      </c>
      <c r="G314" s="117">
        <v>4.4982000000000001E-2</v>
      </c>
      <c r="H314" s="117"/>
      <c r="I314" s="117">
        <v>0</v>
      </c>
      <c r="J314" s="117">
        <v>0</v>
      </c>
      <c r="K314" s="117"/>
      <c r="L314" s="117">
        <v>0</v>
      </c>
      <c r="M314" s="117">
        <v>0</v>
      </c>
      <c r="N314" s="117"/>
      <c r="O314" s="117">
        <v>0</v>
      </c>
      <c r="P314" s="117">
        <v>0</v>
      </c>
      <c r="Q314" s="117"/>
      <c r="R314" s="117">
        <v>0</v>
      </c>
      <c r="S314" s="117"/>
      <c r="T314" s="117"/>
      <c r="U314" s="117">
        <v>0</v>
      </c>
      <c r="V314" s="117"/>
      <c r="W314" s="117">
        <v>0</v>
      </c>
      <c r="X314" s="117"/>
      <c r="Y314" s="117">
        <v>0</v>
      </c>
      <c r="Z314" s="117"/>
      <c r="AA314" s="117">
        <v>0</v>
      </c>
      <c r="AB314" s="117"/>
      <c r="AC314" s="117">
        <v>0</v>
      </c>
      <c r="AD314" s="117"/>
      <c r="AE314" s="117">
        <v>0</v>
      </c>
      <c r="AF314" s="117"/>
      <c r="AG314" s="117"/>
      <c r="AH314" s="117"/>
      <c r="AI314" s="117">
        <v>0</v>
      </c>
      <c r="AJ314" s="117"/>
      <c r="AK314" s="117">
        <v>0</v>
      </c>
      <c r="AL314" s="117"/>
      <c r="AM314" s="117">
        <v>0</v>
      </c>
      <c r="AN314" s="117"/>
      <c r="AO314" s="117">
        <v>0</v>
      </c>
      <c r="AP314" s="117"/>
      <c r="AQ314" s="117">
        <v>0</v>
      </c>
      <c r="AR314" s="117"/>
      <c r="AS314" s="117">
        <v>0</v>
      </c>
      <c r="AT314" s="117"/>
      <c r="AU314" s="117">
        <v>0</v>
      </c>
      <c r="AV314" s="117"/>
      <c r="AW314" s="117">
        <v>0</v>
      </c>
      <c r="AX314" s="117"/>
      <c r="AY314" s="117"/>
      <c r="AZ314" s="117"/>
      <c r="BA314" s="117">
        <v>0</v>
      </c>
      <c r="BB314" s="117">
        <v>0</v>
      </c>
      <c r="BC314" s="117"/>
      <c r="BD314" s="117"/>
      <c r="BE314" s="117">
        <v>0</v>
      </c>
      <c r="BF314" s="117"/>
      <c r="BG314" s="117">
        <v>0</v>
      </c>
      <c r="BH314" s="117">
        <v>0</v>
      </c>
      <c r="BI314" s="117"/>
      <c r="BJ314" s="117">
        <v>0</v>
      </c>
      <c r="BK314" s="117">
        <v>0</v>
      </c>
      <c r="BL314" s="117">
        <v>0</v>
      </c>
      <c r="BM314" s="117">
        <v>0</v>
      </c>
      <c r="BN314" s="117">
        <v>0</v>
      </c>
      <c r="BO314" s="117">
        <v>0</v>
      </c>
      <c r="BP314" s="146">
        <v>0</v>
      </c>
    </row>
    <row r="315" spans="1:68" ht="12" customHeight="1" x14ac:dyDescent="0.2">
      <c r="A315" s="120" t="s">
        <v>1842</v>
      </c>
      <c r="B315" s="121" t="s">
        <v>2439</v>
      </c>
      <c r="C315" s="121" t="s">
        <v>1843</v>
      </c>
      <c r="D315" s="121" t="s">
        <v>30</v>
      </c>
      <c r="E315" s="123">
        <v>295</v>
      </c>
      <c r="F315" s="123">
        <v>4.2805000000000003E-2</v>
      </c>
      <c r="G315" s="123">
        <v>4.2805000000000003E-2</v>
      </c>
      <c r="H315" s="123"/>
      <c r="I315" s="123">
        <v>0</v>
      </c>
      <c r="J315" s="123">
        <v>0</v>
      </c>
      <c r="K315" s="123"/>
      <c r="L315" s="123">
        <v>0</v>
      </c>
      <c r="M315" s="123">
        <v>0</v>
      </c>
      <c r="N315" s="123"/>
      <c r="O315" s="123">
        <v>0</v>
      </c>
      <c r="P315" s="123">
        <v>0</v>
      </c>
      <c r="Q315" s="123"/>
      <c r="R315" s="123">
        <v>0</v>
      </c>
      <c r="S315" s="123"/>
      <c r="T315" s="123"/>
      <c r="U315" s="123">
        <v>0</v>
      </c>
      <c r="V315" s="123"/>
      <c r="W315" s="123">
        <v>0</v>
      </c>
      <c r="X315" s="123"/>
      <c r="Y315" s="123">
        <v>0</v>
      </c>
      <c r="Z315" s="123"/>
      <c r="AA315" s="123">
        <v>0</v>
      </c>
      <c r="AB315" s="123"/>
      <c r="AC315" s="123">
        <v>0</v>
      </c>
      <c r="AD315" s="123"/>
      <c r="AE315" s="123">
        <v>0</v>
      </c>
      <c r="AF315" s="123"/>
      <c r="AG315" s="123"/>
      <c r="AH315" s="123"/>
      <c r="AI315" s="123">
        <v>0</v>
      </c>
      <c r="AJ315" s="123"/>
      <c r="AK315" s="123">
        <v>0</v>
      </c>
      <c r="AL315" s="123"/>
      <c r="AM315" s="123">
        <v>0</v>
      </c>
      <c r="AN315" s="123"/>
      <c r="AO315" s="123">
        <v>0</v>
      </c>
      <c r="AP315" s="123"/>
      <c r="AQ315" s="123">
        <v>0</v>
      </c>
      <c r="AR315" s="123"/>
      <c r="AS315" s="123">
        <v>0</v>
      </c>
      <c r="AT315" s="123"/>
      <c r="AU315" s="123">
        <v>0</v>
      </c>
      <c r="AV315" s="123"/>
      <c r="AW315" s="123">
        <v>0</v>
      </c>
      <c r="AX315" s="123"/>
      <c r="AY315" s="123"/>
      <c r="AZ315" s="123"/>
      <c r="BA315" s="123">
        <v>0</v>
      </c>
      <c r="BB315" s="123">
        <v>0</v>
      </c>
      <c r="BC315" s="123"/>
      <c r="BD315" s="123"/>
      <c r="BE315" s="123">
        <v>0</v>
      </c>
      <c r="BF315" s="123"/>
      <c r="BG315" s="123">
        <v>0</v>
      </c>
      <c r="BH315" s="123">
        <v>0</v>
      </c>
      <c r="BI315" s="123"/>
      <c r="BJ315" s="123">
        <v>0</v>
      </c>
      <c r="BK315" s="123">
        <v>0</v>
      </c>
      <c r="BL315" s="123">
        <v>0</v>
      </c>
      <c r="BM315" s="123">
        <v>0</v>
      </c>
      <c r="BN315" s="123">
        <v>0</v>
      </c>
      <c r="BO315" s="123">
        <v>0</v>
      </c>
      <c r="BP315" s="154">
        <v>0</v>
      </c>
    </row>
    <row r="316" spans="1:68" ht="12" customHeight="1" x14ac:dyDescent="0.2">
      <c r="A316" s="114" t="s">
        <v>1846</v>
      </c>
      <c r="B316" s="115" t="s">
        <v>2440</v>
      </c>
      <c r="C316" s="115" t="s">
        <v>1847</v>
      </c>
      <c r="D316" s="115" t="s">
        <v>30</v>
      </c>
      <c r="E316" s="117">
        <v>310</v>
      </c>
      <c r="F316" s="117">
        <v>4.4982000000000001E-2</v>
      </c>
      <c r="G316" s="117">
        <v>4.4982000000000001E-2</v>
      </c>
      <c r="H316" s="117"/>
      <c r="I316" s="117">
        <v>0</v>
      </c>
      <c r="J316" s="117">
        <v>0</v>
      </c>
      <c r="K316" s="117"/>
      <c r="L316" s="117">
        <v>0</v>
      </c>
      <c r="M316" s="117">
        <v>0</v>
      </c>
      <c r="N316" s="117"/>
      <c r="O316" s="117">
        <v>0</v>
      </c>
      <c r="P316" s="117">
        <v>0</v>
      </c>
      <c r="Q316" s="117"/>
      <c r="R316" s="117">
        <v>0</v>
      </c>
      <c r="S316" s="117"/>
      <c r="T316" s="117"/>
      <c r="U316" s="117">
        <v>0</v>
      </c>
      <c r="V316" s="117"/>
      <c r="W316" s="117">
        <v>0</v>
      </c>
      <c r="X316" s="117"/>
      <c r="Y316" s="117">
        <v>0</v>
      </c>
      <c r="Z316" s="117"/>
      <c r="AA316" s="117">
        <v>0</v>
      </c>
      <c r="AB316" s="117"/>
      <c r="AC316" s="117">
        <v>0</v>
      </c>
      <c r="AD316" s="117"/>
      <c r="AE316" s="117">
        <v>0</v>
      </c>
      <c r="AF316" s="117"/>
      <c r="AG316" s="117"/>
      <c r="AH316" s="117"/>
      <c r="AI316" s="117">
        <v>0</v>
      </c>
      <c r="AJ316" s="117"/>
      <c r="AK316" s="117">
        <v>0</v>
      </c>
      <c r="AL316" s="117"/>
      <c r="AM316" s="117">
        <v>0</v>
      </c>
      <c r="AN316" s="117"/>
      <c r="AO316" s="117">
        <v>0</v>
      </c>
      <c r="AP316" s="117"/>
      <c r="AQ316" s="117">
        <v>0</v>
      </c>
      <c r="AR316" s="117"/>
      <c r="AS316" s="117">
        <v>0</v>
      </c>
      <c r="AT316" s="117"/>
      <c r="AU316" s="117">
        <v>0</v>
      </c>
      <c r="AV316" s="117"/>
      <c r="AW316" s="117">
        <v>0</v>
      </c>
      <c r="AX316" s="117"/>
      <c r="AY316" s="117"/>
      <c r="AZ316" s="117"/>
      <c r="BA316" s="117">
        <v>0</v>
      </c>
      <c r="BB316" s="117">
        <v>0</v>
      </c>
      <c r="BC316" s="117"/>
      <c r="BD316" s="117"/>
      <c r="BE316" s="117">
        <v>0</v>
      </c>
      <c r="BF316" s="117"/>
      <c r="BG316" s="117">
        <v>0</v>
      </c>
      <c r="BH316" s="117">
        <v>0</v>
      </c>
      <c r="BI316" s="117"/>
      <c r="BJ316" s="117">
        <v>0</v>
      </c>
      <c r="BK316" s="117">
        <v>0</v>
      </c>
      <c r="BL316" s="117">
        <v>0</v>
      </c>
      <c r="BM316" s="117">
        <v>0</v>
      </c>
      <c r="BN316" s="117">
        <v>0</v>
      </c>
      <c r="BO316" s="117">
        <v>0</v>
      </c>
      <c r="BP316" s="146">
        <v>0</v>
      </c>
    </row>
    <row r="317" spans="1:68" ht="12" customHeight="1" x14ac:dyDescent="0.2">
      <c r="A317" s="120" t="s">
        <v>1850</v>
      </c>
      <c r="B317" s="121" t="s">
        <v>2441</v>
      </c>
      <c r="C317" s="121" t="s">
        <v>1851</v>
      </c>
      <c r="D317" s="121" t="s">
        <v>30</v>
      </c>
      <c r="E317" s="123">
        <v>310</v>
      </c>
      <c r="F317" s="123">
        <v>4.4982000000000001E-2</v>
      </c>
      <c r="G317" s="123">
        <v>4.4982000000000001E-2</v>
      </c>
      <c r="H317" s="123"/>
      <c r="I317" s="123">
        <v>0</v>
      </c>
      <c r="J317" s="123">
        <v>0</v>
      </c>
      <c r="K317" s="123"/>
      <c r="L317" s="123">
        <v>0</v>
      </c>
      <c r="M317" s="123">
        <v>0</v>
      </c>
      <c r="N317" s="123"/>
      <c r="O317" s="123">
        <v>0</v>
      </c>
      <c r="P317" s="123">
        <v>0</v>
      </c>
      <c r="Q317" s="123"/>
      <c r="R317" s="123">
        <v>0</v>
      </c>
      <c r="S317" s="123"/>
      <c r="T317" s="123"/>
      <c r="U317" s="123">
        <v>0</v>
      </c>
      <c r="V317" s="123"/>
      <c r="W317" s="123">
        <v>0</v>
      </c>
      <c r="X317" s="123"/>
      <c r="Y317" s="123">
        <v>0</v>
      </c>
      <c r="Z317" s="123"/>
      <c r="AA317" s="123">
        <v>0</v>
      </c>
      <c r="AB317" s="123"/>
      <c r="AC317" s="123">
        <v>0</v>
      </c>
      <c r="AD317" s="123"/>
      <c r="AE317" s="123">
        <v>0</v>
      </c>
      <c r="AF317" s="123"/>
      <c r="AG317" s="123"/>
      <c r="AH317" s="123"/>
      <c r="AI317" s="123">
        <v>0</v>
      </c>
      <c r="AJ317" s="123"/>
      <c r="AK317" s="123">
        <v>0</v>
      </c>
      <c r="AL317" s="123"/>
      <c r="AM317" s="123">
        <v>0</v>
      </c>
      <c r="AN317" s="123"/>
      <c r="AO317" s="123">
        <v>0</v>
      </c>
      <c r="AP317" s="123"/>
      <c r="AQ317" s="123">
        <v>0</v>
      </c>
      <c r="AR317" s="123"/>
      <c r="AS317" s="123">
        <v>0</v>
      </c>
      <c r="AT317" s="123"/>
      <c r="AU317" s="123">
        <v>0</v>
      </c>
      <c r="AV317" s="123"/>
      <c r="AW317" s="123">
        <v>0</v>
      </c>
      <c r="AX317" s="123"/>
      <c r="AY317" s="123"/>
      <c r="AZ317" s="123"/>
      <c r="BA317" s="123">
        <v>0</v>
      </c>
      <c r="BB317" s="123">
        <v>0</v>
      </c>
      <c r="BC317" s="123"/>
      <c r="BD317" s="123"/>
      <c r="BE317" s="123">
        <v>0</v>
      </c>
      <c r="BF317" s="123"/>
      <c r="BG317" s="123">
        <v>0</v>
      </c>
      <c r="BH317" s="123">
        <v>0</v>
      </c>
      <c r="BI317" s="123"/>
      <c r="BJ317" s="123">
        <v>0</v>
      </c>
      <c r="BK317" s="123">
        <v>0</v>
      </c>
      <c r="BL317" s="123">
        <v>0</v>
      </c>
      <c r="BM317" s="123">
        <v>0</v>
      </c>
      <c r="BN317" s="123">
        <v>0</v>
      </c>
      <c r="BO317" s="123">
        <v>0</v>
      </c>
      <c r="BP317" s="154">
        <v>0</v>
      </c>
    </row>
    <row r="318" spans="1:68" ht="12" customHeight="1" x14ac:dyDescent="0.2">
      <c r="A318" s="114" t="s">
        <v>175</v>
      </c>
      <c r="B318" s="115" t="s">
        <v>2442</v>
      </c>
      <c r="C318" s="115" t="s">
        <v>176</v>
      </c>
      <c r="D318" s="115" t="s">
        <v>30</v>
      </c>
      <c r="E318" s="117">
        <v>295</v>
      </c>
      <c r="F318" s="117">
        <v>4.0791000000000001E-2</v>
      </c>
      <c r="G318" s="117">
        <v>4.0791000000000001E-2</v>
      </c>
      <c r="H318" s="117"/>
      <c r="I318" s="117">
        <v>0</v>
      </c>
      <c r="J318" s="117">
        <v>0</v>
      </c>
      <c r="K318" s="117"/>
      <c r="L318" s="117">
        <v>0</v>
      </c>
      <c r="M318" s="117">
        <v>0</v>
      </c>
      <c r="N318" s="117"/>
      <c r="O318" s="117">
        <v>0</v>
      </c>
      <c r="P318" s="117">
        <v>0</v>
      </c>
      <c r="Q318" s="117"/>
      <c r="R318" s="117">
        <v>0</v>
      </c>
      <c r="S318" s="117"/>
      <c r="T318" s="117"/>
      <c r="U318" s="117">
        <v>0</v>
      </c>
      <c r="V318" s="117"/>
      <c r="W318" s="117">
        <v>0</v>
      </c>
      <c r="X318" s="117"/>
      <c r="Y318" s="117">
        <v>0</v>
      </c>
      <c r="Z318" s="117"/>
      <c r="AA318" s="117">
        <v>0</v>
      </c>
      <c r="AB318" s="117"/>
      <c r="AC318" s="117">
        <v>0</v>
      </c>
      <c r="AD318" s="117"/>
      <c r="AE318" s="117">
        <v>0</v>
      </c>
      <c r="AF318" s="117"/>
      <c r="AG318" s="117"/>
      <c r="AH318" s="117"/>
      <c r="AI318" s="117">
        <v>0</v>
      </c>
      <c r="AJ318" s="117"/>
      <c r="AK318" s="117">
        <v>0</v>
      </c>
      <c r="AL318" s="117"/>
      <c r="AM318" s="117">
        <v>0</v>
      </c>
      <c r="AN318" s="117"/>
      <c r="AO318" s="117">
        <v>0</v>
      </c>
      <c r="AP318" s="117"/>
      <c r="AQ318" s="117">
        <v>0</v>
      </c>
      <c r="AR318" s="117"/>
      <c r="AS318" s="117">
        <v>0</v>
      </c>
      <c r="AT318" s="117"/>
      <c r="AU318" s="117">
        <v>0</v>
      </c>
      <c r="AV318" s="117"/>
      <c r="AW318" s="117">
        <v>0</v>
      </c>
      <c r="AX318" s="117"/>
      <c r="AY318" s="117"/>
      <c r="AZ318" s="117"/>
      <c r="BA318" s="117">
        <v>0</v>
      </c>
      <c r="BB318" s="117">
        <v>0</v>
      </c>
      <c r="BC318" s="117"/>
      <c r="BD318" s="117"/>
      <c r="BE318" s="117">
        <v>0</v>
      </c>
      <c r="BF318" s="117"/>
      <c r="BG318" s="117">
        <v>0</v>
      </c>
      <c r="BH318" s="117">
        <v>0</v>
      </c>
      <c r="BI318" s="117"/>
      <c r="BJ318" s="117">
        <v>0</v>
      </c>
      <c r="BK318" s="117">
        <v>0</v>
      </c>
      <c r="BL318" s="117">
        <v>0</v>
      </c>
      <c r="BM318" s="117">
        <v>0</v>
      </c>
      <c r="BN318" s="117">
        <v>0</v>
      </c>
      <c r="BO318" s="117">
        <v>0</v>
      </c>
      <c r="BP318" s="146">
        <v>0</v>
      </c>
    </row>
    <row r="319" spans="1:68" ht="12" customHeight="1" x14ac:dyDescent="0.2">
      <c r="A319" s="120" t="s">
        <v>177</v>
      </c>
      <c r="B319" s="121" t="s">
        <v>177</v>
      </c>
      <c r="C319" s="121" t="s">
        <v>178</v>
      </c>
      <c r="D319" s="121" t="s">
        <v>30</v>
      </c>
      <c r="E319" s="123">
        <v>295</v>
      </c>
      <c r="F319" s="123">
        <v>4.1718999999999999E-2</v>
      </c>
      <c r="G319" s="123">
        <v>4.1718999999999999E-2</v>
      </c>
      <c r="H319" s="123"/>
      <c r="I319" s="123">
        <v>0</v>
      </c>
      <c r="J319" s="123">
        <v>0</v>
      </c>
      <c r="K319" s="123"/>
      <c r="L319" s="123">
        <v>0</v>
      </c>
      <c r="M319" s="123">
        <v>0</v>
      </c>
      <c r="N319" s="123"/>
      <c r="O319" s="123">
        <v>0</v>
      </c>
      <c r="P319" s="123">
        <v>0</v>
      </c>
      <c r="Q319" s="123"/>
      <c r="R319" s="123">
        <v>0</v>
      </c>
      <c r="S319" s="123"/>
      <c r="T319" s="123"/>
      <c r="U319" s="123">
        <v>0</v>
      </c>
      <c r="V319" s="123"/>
      <c r="W319" s="123">
        <v>0</v>
      </c>
      <c r="X319" s="123"/>
      <c r="Y319" s="123">
        <v>0</v>
      </c>
      <c r="Z319" s="123"/>
      <c r="AA319" s="123">
        <v>0</v>
      </c>
      <c r="AB319" s="123"/>
      <c r="AC319" s="123">
        <v>0</v>
      </c>
      <c r="AD319" s="123"/>
      <c r="AE319" s="123">
        <v>0</v>
      </c>
      <c r="AF319" s="123"/>
      <c r="AG319" s="123"/>
      <c r="AH319" s="123"/>
      <c r="AI319" s="123">
        <v>0</v>
      </c>
      <c r="AJ319" s="123"/>
      <c r="AK319" s="123">
        <v>0</v>
      </c>
      <c r="AL319" s="123"/>
      <c r="AM319" s="123">
        <v>0</v>
      </c>
      <c r="AN319" s="123"/>
      <c r="AO319" s="123">
        <v>0</v>
      </c>
      <c r="AP319" s="123"/>
      <c r="AQ319" s="123">
        <v>0</v>
      </c>
      <c r="AR319" s="123"/>
      <c r="AS319" s="123">
        <v>0</v>
      </c>
      <c r="AT319" s="123"/>
      <c r="AU319" s="123">
        <v>0</v>
      </c>
      <c r="AV319" s="123"/>
      <c r="AW319" s="123">
        <v>0</v>
      </c>
      <c r="AX319" s="123"/>
      <c r="AY319" s="123"/>
      <c r="AZ319" s="123"/>
      <c r="BA319" s="123">
        <v>0</v>
      </c>
      <c r="BB319" s="123">
        <v>0</v>
      </c>
      <c r="BC319" s="123"/>
      <c r="BD319" s="123"/>
      <c r="BE319" s="123">
        <v>0</v>
      </c>
      <c r="BF319" s="123"/>
      <c r="BG319" s="123">
        <v>0</v>
      </c>
      <c r="BH319" s="123">
        <v>0</v>
      </c>
      <c r="BI319" s="123"/>
      <c r="BJ319" s="123">
        <v>0</v>
      </c>
      <c r="BK319" s="123">
        <v>0</v>
      </c>
      <c r="BL319" s="123">
        <v>0</v>
      </c>
      <c r="BM319" s="123">
        <v>0</v>
      </c>
      <c r="BN319" s="123">
        <v>0</v>
      </c>
      <c r="BO319" s="123">
        <v>0</v>
      </c>
      <c r="BP319" s="154">
        <v>0</v>
      </c>
    </row>
    <row r="320" spans="1:68" ht="12" customHeight="1" x14ac:dyDescent="0.2">
      <c r="A320" s="114" t="s">
        <v>179</v>
      </c>
      <c r="B320" s="115" t="s">
        <v>2443</v>
      </c>
      <c r="C320" s="115" t="s">
        <v>1854</v>
      </c>
      <c r="D320" s="115" t="s">
        <v>30</v>
      </c>
      <c r="E320" s="117">
        <v>750</v>
      </c>
      <c r="F320" s="117">
        <v>9.9392999999999995E-2</v>
      </c>
      <c r="G320" s="117">
        <v>9.9392999999999995E-2</v>
      </c>
      <c r="H320" s="117"/>
      <c r="I320" s="117">
        <v>0</v>
      </c>
      <c r="J320" s="117">
        <v>0</v>
      </c>
      <c r="K320" s="117"/>
      <c r="L320" s="117">
        <v>0</v>
      </c>
      <c r="M320" s="117">
        <v>0</v>
      </c>
      <c r="N320" s="117"/>
      <c r="O320" s="117">
        <v>0</v>
      </c>
      <c r="P320" s="117">
        <v>0</v>
      </c>
      <c r="Q320" s="117"/>
      <c r="R320" s="117">
        <v>0</v>
      </c>
      <c r="S320" s="117"/>
      <c r="T320" s="117"/>
      <c r="U320" s="117">
        <v>0</v>
      </c>
      <c r="V320" s="117"/>
      <c r="W320" s="117">
        <v>0</v>
      </c>
      <c r="X320" s="117"/>
      <c r="Y320" s="117">
        <v>0</v>
      </c>
      <c r="Z320" s="117"/>
      <c r="AA320" s="117">
        <v>0</v>
      </c>
      <c r="AB320" s="117"/>
      <c r="AC320" s="117">
        <v>0</v>
      </c>
      <c r="AD320" s="117"/>
      <c r="AE320" s="117">
        <v>0</v>
      </c>
      <c r="AF320" s="117"/>
      <c r="AG320" s="117"/>
      <c r="AH320" s="117"/>
      <c r="AI320" s="117">
        <v>0</v>
      </c>
      <c r="AJ320" s="117"/>
      <c r="AK320" s="117">
        <v>0</v>
      </c>
      <c r="AL320" s="117"/>
      <c r="AM320" s="117">
        <v>0</v>
      </c>
      <c r="AN320" s="117"/>
      <c r="AO320" s="117">
        <v>0</v>
      </c>
      <c r="AP320" s="117"/>
      <c r="AQ320" s="117">
        <v>0</v>
      </c>
      <c r="AR320" s="117"/>
      <c r="AS320" s="117">
        <v>0</v>
      </c>
      <c r="AT320" s="117"/>
      <c r="AU320" s="117">
        <v>0</v>
      </c>
      <c r="AV320" s="117"/>
      <c r="AW320" s="117">
        <v>0</v>
      </c>
      <c r="AX320" s="117"/>
      <c r="AY320" s="117"/>
      <c r="AZ320" s="117"/>
      <c r="BA320" s="117">
        <v>0</v>
      </c>
      <c r="BB320" s="117">
        <v>0</v>
      </c>
      <c r="BC320" s="117"/>
      <c r="BD320" s="117"/>
      <c r="BE320" s="117">
        <v>0</v>
      </c>
      <c r="BF320" s="117"/>
      <c r="BG320" s="117">
        <v>0</v>
      </c>
      <c r="BH320" s="117">
        <v>0</v>
      </c>
      <c r="BI320" s="117"/>
      <c r="BJ320" s="117">
        <v>0</v>
      </c>
      <c r="BK320" s="117">
        <v>0</v>
      </c>
      <c r="BL320" s="117">
        <v>0</v>
      </c>
      <c r="BM320" s="117">
        <v>0</v>
      </c>
      <c r="BN320" s="117">
        <v>0</v>
      </c>
      <c r="BO320" s="117">
        <v>0</v>
      </c>
      <c r="BP320" s="146">
        <v>0</v>
      </c>
    </row>
    <row r="321" spans="1:68" ht="12" customHeight="1" x14ac:dyDescent="0.2">
      <c r="A321" s="120" t="s">
        <v>1855</v>
      </c>
      <c r="B321" s="121" t="s">
        <v>2444</v>
      </c>
      <c r="C321" s="121" t="s">
        <v>1856</v>
      </c>
      <c r="D321" s="121" t="s">
        <v>30</v>
      </c>
      <c r="E321" s="123">
        <v>750</v>
      </c>
      <c r="F321" s="123">
        <v>0.10882699999999999</v>
      </c>
      <c r="G321" s="123">
        <v>0.10882699999999999</v>
      </c>
      <c r="H321" s="123"/>
      <c r="I321" s="123">
        <v>0</v>
      </c>
      <c r="J321" s="123">
        <v>0</v>
      </c>
      <c r="K321" s="123"/>
      <c r="L321" s="123">
        <v>0</v>
      </c>
      <c r="M321" s="123">
        <v>0</v>
      </c>
      <c r="N321" s="123"/>
      <c r="O321" s="123">
        <v>0</v>
      </c>
      <c r="P321" s="123">
        <v>0</v>
      </c>
      <c r="Q321" s="123"/>
      <c r="R321" s="123">
        <v>0</v>
      </c>
      <c r="S321" s="123"/>
      <c r="T321" s="123"/>
      <c r="U321" s="123">
        <v>0</v>
      </c>
      <c r="V321" s="123"/>
      <c r="W321" s="123">
        <v>0</v>
      </c>
      <c r="X321" s="123"/>
      <c r="Y321" s="123">
        <v>0</v>
      </c>
      <c r="Z321" s="123"/>
      <c r="AA321" s="123">
        <v>0</v>
      </c>
      <c r="AB321" s="123"/>
      <c r="AC321" s="123">
        <v>0</v>
      </c>
      <c r="AD321" s="123"/>
      <c r="AE321" s="123">
        <v>0</v>
      </c>
      <c r="AF321" s="123"/>
      <c r="AG321" s="123"/>
      <c r="AH321" s="123"/>
      <c r="AI321" s="123">
        <v>0</v>
      </c>
      <c r="AJ321" s="123"/>
      <c r="AK321" s="123">
        <v>0</v>
      </c>
      <c r="AL321" s="123"/>
      <c r="AM321" s="123">
        <v>0</v>
      </c>
      <c r="AN321" s="123"/>
      <c r="AO321" s="123">
        <v>0</v>
      </c>
      <c r="AP321" s="123"/>
      <c r="AQ321" s="123">
        <v>0</v>
      </c>
      <c r="AR321" s="123"/>
      <c r="AS321" s="123">
        <v>0</v>
      </c>
      <c r="AT321" s="123"/>
      <c r="AU321" s="123">
        <v>0</v>
      </c>
      <c r="AV321" s="123"/>
      <c r="AW321" s="123">
        <v>0</v>
      </c>
      <c r="AX321" s="123"/>
      <c r="AY321" s="123"/>
      <c r="AZ321" s="123"/>
      <c r="BA321" s="123">
        <v>0</v>
      </c>
      <c r="BB321" s="123">
        <v>0</v>
      </c>
      <c r="BC321" s="123"/>
      <c r="BD321" s="123"/>
      <c r="BE321" s="123">
        <v>0</v>
      </c>
      <c r="BF321" s="123"/>
      <c r="BG321" s="123">
        <v>0</v>
      </c>
      <c r="BH321" s="123">
        <v>0</v>
      </c>
      <c r="BI321" s="123"/>
      <c r="BJ321" s="123">
        <v>0</v>
      </c>
      <c r="BK321" s="123">
        <v>0</v>
      </c>
      <c r="BL321" s="123">
        <v>0</v>
      </c>
      <c r="BM321" s="123">
        <v>0</v>
      </c>
      <c r="BN321" s="123">
        <v>0</v>
      </c>
      <c r="BO321" s="123">
        <v>0</v>
      </c>
      <c r="BP321" s="154">
        <v>0</v>
      </c>
    </row>
    <row r="322" spans="1:68" ht="12" customHeight="1" x14ac:dyDescent="0.2">
      <c r="A322" s="136"/>
      <c r="B322" s="105"/>
      <c r="C322" s="105" t="s">
        <v>2445</v>
      </c>
      <c r="D322" s="105"/>
      <c r="E322" s="137"/>
      <c r="F322" s="137"/>
      <c r="G322" s="137"/>
      <c r="H322" s="137"/>
      <c r="I322" s="137">
        <v>0</v>
      </c>
      <c r="J322" s="137">
        <v>0</v>
      </c>
      <c r="K322" s="137"/>
      <c r="L322" s="137">
        <v>0</v>
      </c>
      <c r="M322" s="137">
        <v>0</v>
      </c>
      <c r="N322" s="137"/>
      <c r="O322" s="137">
        <v>0</v>
      </c>
      <c r="P322" s="137">
        <v>0</v>
      </c>
      <c r="Q322" s="137"/>
      <c r="R322" s="137">
        <v>0</v>
      </c>
      <c r="S322" s="137"/>
      <c r="T322" s="137"/>
      <c r="U322" s="137">
        <v>0</v>
      </c>
      <c r="V322" s="137"/>
      <c r="W322" s="137">
        <v>0</v>
      </c>
      <c r="X322" s="137"/>
      <c r="Y322" s="137">
        <v>0</v>
      </c>
      <c r="Z322" s="137"/>
      <c r="AA322" s="137">
        <v>0</v>
      </c>
      <c r="AB322" s="137"/>
      <c r="AC322" s="137">
        <v>0</v>
      </c>
      <c r="AD322" s="137"/>
      <c r="AE322" s="137">
        <v>0</v>
      </c>
      <c r="AF322" s="137"/>
      <c r="AG322" s="137"/>
      <c r="AH322" s="137"/>
      <c r="AI322" s="137">
        <v>0</v>
      </c>
      <c r="AJ322" s="137"/>
      <c r="AK322" s="137">
        <v>0</v>
      </c>
      <c r="AL322" s="137"/>
      <c r="AM322" s="137">
        <v>0</v>
      </c>
      <c r="AN322" s="137"/>
      <c r="AO322" s="137">
        <v>0</v>
      </c>
      <c r="AP322" s="137"/>
      <c r="AQ322" s="137">
        <v>0</v>
      </c>
      <c r="AR322" s="137"/>
      <c r="AS322" s="137">
        <v>0</v>
      </c>
      <c r="AT322" s="137"/>
      <c r="AU322" s="137">
        <v>0</v>
      </c>
      <c r="AV322" s="137"/>
      <c r="AW322" s="137">
        <v>0</v>
      </c>
      <c r="AX322" s="137"/>
      <c r="AY322" s="137"/>
      <c r="AZ322" s="137"/>
      <c r="BA322" s="137">
        <v>0</v>
      </c>
      <c r="BB322" s="137">
        <v>0</v>
      </c>
      <c r="BC322" s="137"/>
      <c r="BD322" s="137"/>
      <c r="BE322" s="137">
        <v>0</v>
      </c>
      <c r="BF322" s="137"/>
      <c r="BG322" s="137">
        <v>0</v>
      </c>
      <c r="BH322" s="137">
        <v>0</v>
      </c>
      <c r="BI322" s="137"/>
      <c r="BJ322" s="137">
        <v>0</v>
      </c>
      <c r="BK322" s="137">
        <v>0</v>
      </c>
      <c r="BL322" s="137">
        <v>0</v>
      </c>
      <c r="BM322" s="137">
        <v>0</v>
      </c>
      <c r="BN322" s="137">
        <v>0</v>
      </c>
      <c r="BO322" s="137">
        <v>0</v>
      </c>
      <c r="BP322" s="148">
        <v>0</v>
      </c>
    </row>
    <row r="323" spans="1:68" ht="12" customHeight="1" x14ac:dyDescent="0.2">
      <c r="A323" s="133"/>
      <c r="B323" s="111"/>
      <c r="C323" s="111" t="s">
        <v>77</v>
      </c>
      <c r="D323" s="111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50"/>
    </row>
    <row r="324" spans="1:68" ht="12" customHeight="1" x14ac:dyDescent="0.2">
      <c r="A324" s="114" t="s">
        <v>717</v>
      </c>
      <c r="B324" s="115" t="s">
        <v>2446</v>
      </c>
      <c r="C324" s="115" t="s">
        <v>1859</v>
      </c>
      <c r="D324" s="115" t="s">
        <v>77</v>
      </c>
      <c r="E324" s="117">
        <v>310</v>
      </c>
      <c r="F324" s="117">
        <v>4.4982000000000001E-2</v>
      </c>
      <c r="G324" s="117">
        <v>4.4982000000000001E-2</v>
      </c>
      <c r="H324" s="117"/>
      <c r="I324" s="117">
        <v>0</v>
      </c>
      <c r="J324" s="117">
        <v>0</v>
      </c>
      <c r="K324" s="117"/>
      <c r="L324" s="117">
        <v>0</v>
      </c>
      <c r="M324" s="117">
        <v>0</v>
      </c>
      <c r="N324" s="117"/>
      <c r="O324" s="117">
        <v>0</v>
      </c>
      <c r="P324" s="117">
        <v>0</v>
      </c>
      <c r="Q324" s="117"/>
      <c r="R324" s="117">
        <v>0</v>
      </c>
      <c r="S324" s="117"/>
      <c r="T324" s="117"/>
      <c r="U324" s="117">
        <v>0</v>
      </c>
      <c r="V324" s="117"/>
      <c r="W324" s="117">
        <v>0</v>
      </c>
      <c r="X324" s="117"/>
      <c r="Y324" s="117">
        <v>0</v>
      </c>
      <c r="Z324" s="117"/>
      <c r="AA324" s="117">
        <v>0</v>
      </c>
      <c r="AB324" s="117"/>
      <c r="AC324" s="117">
        <v>0</v>
      </c>
      <c r="AD324" s="117"/>
      <c r="AE324" s="117">
        <v>0</v>
      </c>
      <c r="AF324" s="117"/>
      <c r="AG324" s="117"/>
      <c r="AH324" s="117"/>
      <c r="AI324" s="117">
        <v>0</v>
      </c>
      <c r="AJ324" s="117"/>
      <c r="AK324" s="117">
        <v>0</v>
      </c>
      <c r="AL324" s="117"/>
      <c r="AM324" s="117">
        <v>0</v>
      </c>
      <c r="AN324" s="117"/>
      <c r="AO324" s="117">
        <v>0</v>
      </c>
      <c r="AP324" s="117"/>
      <c r="AQ324" s="117">
        <v>0</v>
      </c>
      <c r="AR324" s="117"/>
      <c r="AS324" s="117">
        <v>0</v>
      </c>
      <c r="AT324" s="117"/>
      <c r="AU324" s="117">
        <v>0</v>
      </c>
      <c r="AV324" s="117"/>
      <c r="AW324" s="117">
        <v>0</v>
      </c>
      <c r="AX324" s="117"/>
      <c r="AY324" s="117"/>
      <c r="AZ324" s="117"/>
      <c r="BA324" s="117">
        <v>0</v>
      </c>
      <c r="BB324" s="117">
        <v>0</v>
      </c>
      <c r="BC324" s="117"/>
      <c r="BD324" s="117"/>
      <c r="BE324" s="117">
        <v>0</v>
      </c>
      <c r="BF324" s="117"/>
      <c r="BG324" s="117">
        <v>0</v>
      </c>
      <c r="BH324" s="117">
        <v>0</v>
      </c>
      <c r="BI324" s="117"/>
      <c r="BJ324" s="117">
        <v>0</v>
      </c>
      <c r="BK324" s="117">
        <v>0</v>
      </c>
      <c r="BL324" s="117">
        <v>0</v>
      </c>
      <c r="BM324" s="117">
        <v>0</v>
      </c>
      <c r="BN324" s="117">
        <v>0</v>
      </c>
      <c r="BO324" s="117">
        <v>0</v>
      </c>
      <c r="BP324" s="146">
        <v>0</v>
      </c>
    </row>
    <row r="325" spans="1:68" ht="12" customHeight="1" x14ac:dyDescent="0.2">
      <c r="A325" s="120" t="s">
        <v>1857</v>
      </c>
      <c r="B325" s="121" t="s">
        <v>2447</v>
      </c>
      <c r="C325" s="121" t="s">
        <v>1858</v>
      </c>
      <c r="D325" s="121" t="s">
        <v>77</v>
      </c>
      <c r="E325" s="123">
        <v>295</v>
      </c>
      <c r="F325" s="123">
        <v>4.2805000000000003E-2</v>
      </c>
      <c r="G325" s="123">
        <v>4.2805000000000003E-2</v>
      </c>
      <c r="H325" s="123"/>
      <c r="I325" s="123">
        <v>0</v>
      </c>
      <c r="J325" s="123">
        <v>0</v>
      </c>
      <c r="K325" s="123"/>
      <c r="L325" s="123">
        <v>0</v>
      </c>
      <c r="M325" s="123">
        <v>0</v>
      </c>
      <c r="N325" s="123"/>
      <c r="O325" s="123">
        <v>0</v>
      </c>
      <c r="P325" s="123">
        <v>0</v>
      </c>
      <c r="Q325" s="123"/>
      <c r="R325" s="123">
        <v>0</v>
      </c>
      <c r="S325" s="123"/>
      <c r="T325" s="123"/>
      <c r="U325" s="123">
        <v>0</v>
      </c>
      <c r="V325" s="123"/>
      <c r="W325" s="123">
        <v>0</v>
      </c>
      <c r="X325" s="123"/>
      <c r="Y325" s="123">
        <v>0</v>
      </c>
      <c r="Z325" s="123"/>
      <c r="AA325" s="123">
        <v>0</v>
      </c>
      <c r="AB325" s="123"/>
      <c r="AC325" s="123">
        <v>0</v>
      </c>
      <c r="AD325" s="123"/>
      <c r="AE325" s="123">
        <v>0</v>
      </c>
      <c r="AF325" s="123"/>
      <c r="AG325" s="123"/>
      <c r="AH325" s="123"/>
      <c r="AI325" s="123">
        <v>0</v>
      </c>
      <c r="AJ325" s="123"/>
      <c r="AK325" s="123">
        <v>0</v>
      </c>
      <c r="AL325" s="123"/>
      <c r="AM325" s="123">
        <v>0</v>
      </c>
      <c r="AN325" s="123"/>
      <c r="AO325" s="123">
        <v>0</v>
      </c>
      <c r="AP325" s="123"/>
      <c r="AQ325" s="123">
        <v>0</v>
      </c>
      <c r="AR325" s="123"/>
      <c r="AS325" s="123">
        <v>0</v>
      </c>
      <c r="AT325" s="123"/>
      <c r="AU325" s="123">
        <v>0</v>
      </c>
      <c r="AV325" s="123"/>
      <c r="AW325" s="123">
        <v>0</v>
      </c>
      <c r="AX325" s="123"/>
      <c r="AY325" s="123"/>
      <c r="AZ325" s="123"/>
      <c r="BA325" s="123">
        <v>0</v>
      </c>
      <c r="BB325" s="123">
        <v>0</v>
      </c>
      <c r="BC325" s="123"/>
      <c r="BD325" s="123"/>
      <c r="BE325" s="123">
        <v>0</v>
      </c>
      <c r="BF325" s="123"/>
      <c r="BG325" s="123">
        <v>0</v>
      </c>
      <c r="BH325" s="123">
        <v>0</v>
      </c>
      <c r="BI325" s="123"/>
      <c r="BJ325" s="123">
        <v>0</v>
      </c>
      <c r="BK325" s="123">
        <v>0</v>
      </c>
      <c r="BL325" s="123">
        <v>0</v>
      </c>
      <c r="BM325" s="123">
        <v>0</v>
      </c>
      <c r="BN325" s="123">
        <v>0</v>
      </c>
      <c r="BO325" s="123">
        <v>0</v>
      </c>
      <c r="BP325" s="154">
        <v>0</v>
      </c>
    </row>
    <row r="326" spans="1:68" ht="12" customHeight="1" x14ac:dyDescent="0.2">
      <c r="A326" s="114" t="s">
        <v>719</v>
      </c>
      <c r="B326" s="115" t="s">
        <v>2448</v>
      </c>
      <c r="C326" s="115" t="s">
        <v>720</v>
      </c>
      <c r="D326" s="115" t="s">
        <v>77</v>
      </c>
      <c r="E326" s="117">
        <v>295</v>
      </c>
      <c r="F326" s="117">
        <v>3.4976E-2</v>
      </c>
      <c r="G326" s="117">
        <v>3.4976E-2</v>
      </c>
      <c r="H326" s="117"/>
      <c r="I326" s="117">
        <v>0</v>
      </c>
      <c r="J326" s="117">
        <v>0</v>
      </c>
      <c r="K326" s="117"/>
      <c r="L326" s="117">
        <v>0</v>
      </c>
      <c r="M326" s="117">
        <v>0</v>
      </c>
      <c r="N326" s="117"/>
      <c r="O326" s="117">
        <v>0</v>
      </c>
      <c r="P326" s="117">
        <v>0</v>
      </c>
      <c r="Q326" s="117"/>
      <c r="R326" s="117">
        <v>0</v>
      </c>
      <c r="S326" s="117"/>
      <c r="T326" s="117"/>
      <c r="U326" s="117">
        <v>0</v>
      </c>
      <c r="V326" s="117"/>
      <c r="W326" s="117">
        <v>0</v>
      </c>
      <c r="X326" s="117"/>
      <c r="Y326" s="117">
        <v>0</v>
      </c>
      <c r="Z326" s="117"/>
      <c r="AA326" s="117">
        <v>0</v>
      </c>
      <c r="AB326" s="117"/>
      <c r="AC326" s="117">
        <v>0</v>
      </c>
      <c r="AD326" s="117"/>
      <c r="AE326" s="117">
        <v>0</v>
      </c>
      <c r="AF326" s="117"/>
      <c r="AG326" s="117"/>
      <c r="AH326" s="117"/>
      <c r="AI326" s="117">
        <v>0</v>
      </c>
      <c r="AJ326" s="117"/>
      <c r="AK326" s="117">
        <v>0</v>
      </c>
      <c r="AL326" s="117"/>
      <c r="AM326" s="117">
        <v>0</v>
      </c>
      <c r="AN326" s="117"/>
      <c r="AO326" s="117">
        <v>0</v>
      </c>
      <c r="AP326" s="117"/>
      <c r="AQ326" s="117">
        <v>0</v>
      </c>
      <c r="AR326" s="117"/>
      <c r="AS326" s="117">
        <v>0</v>
      </c>
      <c r="AT326" s="117"/>
      <c r="AU326" s="117">
        <v>0</v>
      </c>
      <c r="AV326" s="117"/>
      <c r="AW326" s="117">
        <v>0</v>
      </c>
      <c r="AX326" s="117"/>
      <c r="AY326" s="117"/>
      <c r="AZ326" s="117"/>
      <c r="BA326" s="117">
        <v>0</v>
      </c>
      <c r="BB326" s="117">
        <v>0</v>
      </c>
      <c r="BC326" s="117"/>
      <c r="BD326" s="117"/>
      <c r="BE326" s="117">
        <v>0</v>
      </c>
      <c r="BF326" s="117"/>
      <c r="BG326" s="117">
        <v>0</v>
      </c>
      <c r="BH326" s="117">
        <v>0</v>
      </c>
      <c r="BI326" s="117"/>
      <c r="BJ326" s="117">
        <v>0</v>
      </c>
      <c r="BK326" s="117">
        <v>0</v>
      </c>
      <c r="BL326" s="117">
        <v>0</v>
      </c>
      <c r="BM326" s="117">
        <v>0</v>
      </c>
      <c r="BN326" s="117">
        <v>0</v>
      </c>
      <c r="BO326" s="117">
        <v>0</v>
      </c>
      <c r="BP326" s="146">
        <v>0</v>
      </c>
    </row>
    <row r="327" spans="1:68" ht="12" customHeight="1" x14ac:dyDescent="0.2">
      <c r="A327" s="120" t="s">
        <v>721</v>
      </c>
      <c r="B327" s="121" t="s">
        <v>2449</v>
      </c>
      <c r="C327" s="121" t="s">
        <v>1860</v>
      </c>
      <c r="D327" s="121" t="s">
        <v>77</v>
      </c>
      <c r="E327" s="123">
        <v>750</v>
      </c>
      <c r="F327" s="123">
        <v>8.5655999999999996E-2</v>
      </c>
      <c r="G327" s="123">
        <v>8.5655999999999996E-2</v>
      </c>
      <c r="H327" s="123"/>
      <c r="I327" s="123">
        <v>0</v>
      </c>
      <c r="J327" s="123">
        <v>0</v>
      </c>
      <c r="K327" s="123"/>
      <c r="L327" s="123">
        <v>0</v>
      </c>
      <c r="M327" s="123">
        <v>0</v>
      </c>
      <c r="N327" s="123"/>
      <c r="O327" s="123">
        <v>0</v>
      </c>
      <c r="P327" s="123">
        <v>0</v>
      </c>
      <c r="Q327" s="123"/>
      <c r="R327" s="123">
        <v>0</v>
      </c>
      <c r="S327" s="123"/>
      <c r="T327" s="123"/>
      <c r="U327" s="123">
        <v>0</v>
      </c>
      <c r="V327" s="123"/>
      <c r="W327" s="123">
        <v>0</v>
      </c>
      <c r="X327" s="123"/>
      <c r="Y327" s="123">
        <v>0</v>
      </c>
      <c r="Z327" s="123"/>
      <c r="AA327" s="123">
        <v>0</v>
      </c>
      <c r="AB327" s="123"/>
      <c r="AC327" s="123">
        <v>0</v>
      </c>
      <c r="AD327" s="123"/>
      <c r="AE327" s="123">
        <v>0</v>
      </c>
      <c r="AF327" s="123"/>
      <c r="AG327" s="123"/>
      <c r="AH327" s="123"/>
      <c r="AI327" s="123">
        <v>0</v>
      </c>
      <c r="AJ327" s="123"/>
      <c r="AK327" s="123">
        <v>0</v>
      </c>
      <c r="AL327" s="123"/>
      <c r="AM327" s="123">
        <v>0</v>
      </c>
      <c r="AN327" s="123"/>
      <c r="AO327" s="123">
        <v>0</v>
      </c>
      <c r="AP327" s="123"/>
      <c r="AQ327" s="123">
        <v>0</v>
      </c>
      <c r="AR327" s="123"/>
      <c r="AS327" s="123">
        <v>0</v>
      </c>
      <c r="AT327" s="123"/>
      <c r="AU327" s="123">
        <v>0</v>
      </c>
      <c r="AV327" s="123"/>
      <c r="AW327" s="123">
        <v>0</v>
      </c>
      <c r="AX327" s="123"/>
      <c r="AY327" s="123"/>
      <c r="AZ327" s="123"/>
      <c r="BA327" s="123">
        <v>0</v>
      </c>
      <c r="BB327" s="123">
        <v>0</v>
      </c>
      <c r="BC327" s="123"/>
      <c r="BD327" s="123"/>
      <c r="BE327" s="123">
        <v>0</v>
      </c>
      <c r="BF327" s="123"/>
      <c r="BG327" s="123">
        <v>0</v>
      </c>
      <c r="BH327" s="123">
        <v>0</v>
      </c>
      <c r="BI327" s="123"/>
      <c r="BJ327" s="123">
        <v>0</v>
      </c>
      <c r="BK327" s="123">
        <v>0</v>
      </c>
      <c r="BL327" s="123">
        <v>0</v>
      </c>
      <c r="BM327" s="123">
        <v>0</v>
      </c>
      <c r="BN327" s="123">
        <v>0</v>
      </c>
      <c r="BO327" s="123">
        <v>0</v>
      </c>
      <c r="BP327" s="154">
        <v>0</v>
      </c>
    </row>
    <row r="328" spans="1:68" ht="12" customHeight="1" x14ac:dyDescent="0.2">
      <c r="A328" s="136"/>
      <c r="B328" s="105"/>
      <c r="C328" s="105" t="s">
        <v>2450</v>
      </c>
      <c r="D328" s="105"/>
      <c r="E328" s="137"/>
      <c r="F328" s="137"/>
      <c r="G328" s="137"/>
      <c r="H328" s="137"/>
      <c r="I328" s="137">
        <v>0</v>
      </c>
      <c r="J328" s="137">
        <v>0</v>
      </c>
      <c r="K328" s="137"/>
      <c r="L328" s="137">
        <v>0</v>
      </c>
      <c r="M328" s="137">
        <v>0</v>
      </c>
      <c r="N328" s="137"/>
      <c r="O328" s="137">
        <v>0</v>
      </c>
      <c r="P328" s="137">
        <v>0</v>
      </c>
      <c r="Q328" s="137"/>
      <c r="R328" s="137">
        <v>0</v>
      </c>
      <c r="S328" s="137"/>
      <c r="T328" s="137"/>
      <c r="U328" s="137">
        <v>0</v>
      </c>
      <c r="V328" s="137"/>
      <c r="W328" s="137">
        <v>0</v>
      </c>
      <c r="X328" s="137"/>
      <c r="Y328" s="137">
        <v>0</v>
      </c>
      <c r="Z328" s="137"/>
      <c r="AA328" s="137">
        <v>0</v>
      </c>
      <c r="AB328" s="137"/>
      <c r="AC328" s="137">
        <v>0</v>
      </c>
      <c r="AD328" s="137"/>
      <c r="AE328" s="137">
        <v>0</v>
      </c>
      <c r="AF328" s="137"/>
      <c r="AG328" s="137"/>
      <c r="AH328" s="137"/>
      <c r="AI328" s="137">
        <v>0</v>
      </c>
      <c r="AJ328" s="137"/>
      <c r="AK328" s="137">
        <v>0</v>
      </c>
      <c r="AL328" s="137"/>
      <c r="AM328" s="137">
        <v>0</v>
      </c>
      <c r="AN328" s="137"/>
      <c r="AO328" s="137">
        <v>0</v>
      </c>
      <c r="AP328" s="137"/>
      <c r="AQ328" s="137">
        <v>0</v>
      </c>
      <c r="AR328" s="137"/>
      <c r="AS328" s="137">
        <v>0</v>
      </c>
      <c r="AT328" s="137"/>
      <c r="AU328" s="137">
        <v>0</v>
      </c>
      <c r="AV328" s="137"/>
      <c r="AW328" s="137">
        <v>0</v>
      </c>
      <c r="AX328" s="137"/>
      <c r="AY328" s="137"/>
      <c r="AZ328" s="137"/>
      <c r="BA328" s="137">
        <v>0</v>
      </c>
      <c r="BB328" s="137">
        <v>0</v>
      </c>
      <c r="BC328" s="137"/>
      <c r="BD328" s="137"/>
      <c r="BE328" s="137">
        <v>0</v>
      </c>
      <c r="BF328" s="137"/>
      <c r="BG328" s="137">
        <v>0</v>
      </c>
      <c r="BH328" s="137">
        <v>0</v>
      </c>
      <c r="BI328" s="137"/>
      <c r="BJ328" s="137">
        <v>0</v>
      </c>
      <c r="BK328" s="137">
        <v>0</v>
      </c>
      <c r="BL328" s="137">
        <v>0</v>
      </c>
      <c r="BM328" s="137">
        <v>0</v>
      </c>
      <c r="BN328" s="137">
        <v>0</v>
      </c>
      <c r="BO328" s="137">
        <v>0</v>
      </c>
      <c r="BP328" s="148">
        <v>0</v>
      </c>
    </row>
    <row r="329" spans="1:68" ht="12" customHeight="1" x14ac:dyDescent="0.2">
      <c r="A329" s="133"/>
      <c r="B329" s="111"/>
      <c r="C329" s="111" t="s">
        <v>2451</v>
      </c>
      <c r="D329" s="111"/>
      <c r="E329" s="126"/>
      <c r="F329" s="126"/>
      <c r="G329" s="126"/>
      <c r="H329" s="126"/>
      <c r="I329" s="126">
        <v>0</v>
      </c>
      <c r="J329" s="126">
        <v>0</v>
      </c>
      <c r="K329" s="126"/>
      <c r="L329" s="126">
        <v>0</v>
      </c>
      <c r="M329" s="126">
        <v>0</v>
      </c>
      <c r="N329" s="126"/>
      <c r="O329" s="126">
        <v>0</v>
      </c>
      <c r="P329" s="126">
        <v>0</v>
      </c>
      <c r="Q329" s="126"/>
      <c r="R329" s="126">
        <v>0</v>
      </c>
      <c r="S329" s="126"/>
      <c r="T329" s="126"/>
      <c r="U329" s="126">
        <v>0</v>
      </c>
      <c r="V329" s="126"/>
      <c r="W329" s="126">
        <v>0</v>
      </c>
      <c r="X329" s="126"/>
      <c r="Y329" s="126">
        <v>0</v>
      </c>
      <c r="Z329" s="126"/>
      <c r="AA329" s="126">
        <v>0</v>
      </c>
      <c r="AB329" s="126"/>
      <c r="AC329" s="126">
        <v>0</v>
      </c>
      <c r="AD329" s="126"/>
      <c r="AE329" s="126">
        <v>0</v>
      </c>
      <c r="AF329" s="126"/>
      <c r="AG329" s="126"/>
      <c r="AH329" s="126"/>
      <c r="AI329" s="126">
        <v>0</v>
      </c>
      <c r="AJ329" s="126"/>
      <c r="AK329" s="126">
        <v>0</v>
      </c>
      <c r="AL329" s="126"/>
      <c r="AM329" s="126">
        <v>0</v>
      </c>
      <c r="AN329" s="126"/>
      <c r="AO329" s="126">
        <v>0</v>
      </c>
      <c r="AP329" s="126"/>
      <c r="AQ329" s="126">
        <v>0</v>
      </c>
      <c r="AR329" s="126"/>
      <c r="AS329" s="126">
        <v>0</v>
      </c>
      <c r="AT329" s="126"/>
      <c r="AU329" s="126">
        <v>0</v>
      </c>
      <c r="AV329" s="126"/>
      <c r="AW329" s="126">
        <v>0</v>
      </c>
      <c r="AX329" s="126"/>
      <c r="AY329" s="126"/>
      <c r="AZ329" s="126"/>
      <c r="BA329" s="126">
        <v>0</v>
      </c>
      <c r="BB329" s="126">
        <v>0</v>
      </c>
      <c r="BC329" s="126"/>
      <c r="BD329" s="126"/>
      <c r="BE329" s="126">
        <v>0</v>
      </c>
      <c r="BF329" s="126"/>
      <c r="BG329" s="126">
        <v>0</v>
      </c>
      <c r="BH329" s="126">
        <v>0</v>
      </c>
      <c r="BI329" s="126"/>
      <c r="BJ329" s="126">
        <v>0</v>
      </c>
      <c r="BK329" s="126">
        <v>0</v>
      </c>
      <c r="BL329" s="126">
        <v>0</v>
      </c>
      <c r="BM329" s="126">
        <v>0</v>
      </c>
      <c r="BN329" s="126">
        <v>0</v>
      </c>
      <c r="BO329" s="126">
        <v>0</v>
      </c>
      <c r="BP329" s="150">
        <v>0</v>
      </c>
    </row>
    <row r="330" spans="1:68" ht="12" customHeight="1" x14ac:dyDescent="0.2">
      <c r="A330" s="136"/>
      <c r="B330" s="105"/>
      <c r="C330" s="105" t="s">
        <v>1861</v>
      </c>
      <c r="D330" s="105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  <c r="AT330" s="137"/>
      <c r="AU330" s="137"/>
      <c r="AV330" s="137"/>
      <c r="AW330" s="137"/>
      <c r="AX330" s="137"/>
      <c r="AY330" s="137"/>
      <c r="AZ330" s="137"/>
      <c r="BA330" s="137"/>
      <c r="BB330" s="137"/>
      <c r="BC330" s="137"/>
      <c r="BD330" s="137"/>
      <c r="BE330" s="137"/>
      <c r="BF330" s="137"/>
      <c r="BG330" s="137"/>
      <c r="BH330" s="137"/>
      <c r="BI330" s="137"/>
      <c r="BJ330" s="137"/>
      <c r="BK330" s="137"/>
      <c r="BL330" s="137"/>
      <c r="BM330" s="137"/>
      <c r="BN330" s="137"/>
      <c r="BO330" s="137"/>
      <c r="BP330" s="148"/>
    </row>
    <row r="331" spans="1:68" ht="12" customHeight="1" x14ac:dyDescent="0.2">
      <c r="A331" s="133"/>
      <c r="B331" s="111"/>
      <c r="C331" s="111" t="s">
        <v>30</v>
      </c>
      <c r="D331" s="111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50"/>
    </row>
    <row r="332" spans="1:68" ht="12" customHeight="1" x14ac:dyDescent="0.2">
      <c r="A332" s="114" t="s">
        <v>725</v>
      </c>
      <c r="B332" s="115" t="s">
        <v>725</v>
      </c>
      <c r="C332" s="115" t="s">
        <v>726</v>
      </c>
      <c r="D332" s="115" t="s">
        <v>30</v>
      </c>
      <c r="E332" s="117">
        <v>420</v>
      </c>
      <c r="F332" s="117">
        <v>4.6863000000000002E-2</v>
      </c>
      <c r="G332" s="117">
        <v>4.6863000000000002E-2</v>
      </c>
      <c r="H332" s="117"/>
      <c r="I332" s="117">
        <v>0</v>
      </c>
      <c r="J332" s="117">
        <v>0</v>
      </c>
      <c r="K332" s="117"/>
      <c r="L332" s="117">
        <v>0</v>
      </c>
      <c r="M332" s="117">
        <v>0</v>
      </c>
      <c r="N332" s="117"/>
      <c r="O332" s="117">
        <v>0</v>
      </c>
      <c r="P332" s="117">
        <v>0</v>
      </c>
      <c r="Q332" s="117"/>
      <c r="R332" s="117">
        <v>0</v>
      </c>
      <c r="S332" s="117"/>
      <c r="T332" s="117"/>
      <c r="U332" s="117">
        <v>0</v>
      </c>
      <c r="V332" s="117"/>
      <c r="W332" s="117">
        <v>0</v>
      </c>
      <c r="X332" s="117"/>
      <c r="Y332" s="117">
        <v>0</v>
      </c>
      <c r="Z332" s="117"/>
      <c r="AA332" s="117">
        <v>0</v>
      </c>
      <c r="AB332" s="117"/>
      <c r="AC332" s="117">
        <v>0</v>
      </c>
      <c r="AD332" s="117"/>
      <c r="AE332" s="117">
        <v>0</v>
      </c>
      <c r="AF332" s="117"/>
      <c r="AG332" s="117"/>
      <c r="AH332" s="117"/>
      <c r="AI332" s="117">
        <v>0</v>
      </c>
      <c r="AJ332" s="117"/>
      <c r="AK332" s="117">
        <v>0</v>
      </c>
      <c r="AL332" s="117"/>
      <c r="AM332" s="117">
        <v>0</v>
      </c>
      <c r="AN332" s="117"/>
      <c r="AO332" s="117">
        <v>0</v>
      </c>
      <c r="AP332" s="117"/>
      <c r="AQ332" s="117">
        <v>0</v>
      </c>
      <c r="AR332" s="117"/>
      <c r="AS332" s="117">
        <v>0</v>
      </c>
      <c r="AT332" s="117"/>
      <c r="AU332" s="117">
        <v>0</v>
      </c>
      <c r="AV332" s="117"/>
      <c r="AW332" s="117">
        <v>0</v>
      </c>
      <c r="AX332" s="117"/>
      <c r="AY332" s="117"/>
      <c r="AZ332" s="117"/>
      <c r="BA332" s="117">
        <v>0</v>
      </c>
      <c r="BB332" s="117">
        <v>0</v>
      </c>
      <c r="BC332" s="117"/>
      <c r="BD332" s="117"/>
      <c r="BE332" s="117">
        <v>0</v>
      </c>
      <c r="BF332" s="117"/>
      <c r="BG332" s="117">
        <v>0</v>
      </c>
      <c r="BH332" s="117">
        <v>0</v>
      </c>
      <c r="BI332" s="117"/>
      <c r="BJ332" s="117">
        <v>0</v>
      </c>
      <c r="BK332" s="117">
        <v>0</v>
      </c>
      <c r="BL332" s="117">
        <v>0</v>
      </c>
      <c r="BM332" s="117">
        <v>0</v>
      </c>
      <c r="BN332" s="117">
        <v>0</v>
      </c>
      <c r="BO332" s="117">
        <v>0</v>
      </c>
      <c r="BP332" s="146">
        <v>0</v>
      </c>
    </row>
    <row r="333" spans="1:68" ht="12" customHeight="1" x14ac:dyDescent="0.2">
      <c r="A333" s="133"/>
      <c r="B333" s="111"/>
      <c r="C333" s="111" t="s">
        <v>2452</v>
      </c>
      <c r="D333" s="111"/>
      <c r="E333" s="126"/>
      <c r="F333" s="126"/>
      <c r="G333" s="126"/>
      <c r="H333" s="126"/>
      <c r="I333" s="126">
        <v>0</v>
      </c>
      <c r="J333" s="126">
        <v>0</v>
      </c>
      <c r="K333" s="126"/>
      <c r="L333" s="126">
        <v>0</v>
      </c>
      <c r="M333" s="126">
        <v>0</v>
      </c>
      <c r="N333" s="126"/>
      <c r="O333" s="126">
        <v>0</v>
      </c>
      <c r="P333" s="126">
        <v>0</v>
      </c>
      <c r="Q333" s="126"/>
      <c r="R333" s="126">
        <v>0</v>
      </c>
      <c r="S333" s="126"/>
      <c r="T333" s="126"/>
      <c r="U333" s="126">
        <v>0</v>
      </c>
      <c r="V333" s="126"/>
      <c r="W333" s="126">
        <v>0</v>
      </c>
      <c r="X333" s="126"/>
      <c r="Y333" s="126">
        <v>0</v>
      </c>
      <c r="Z333" s="126"/>
      <c r="AA333" s="126">
        <v>0</v>
      </c>
      <c r="AB333" s="126"/>
      <c r="AC333" s="126">
        <v>0</v>
      </c>
      <c r="AD333" s="126"/>
      <c r="AE333" s="126">
        <v>0</v>
      </c>
      <c r="AF333" s="126"/>
      <c r="AG333" s="126"/>
      <c r="AH333" s="126"/>
      <c r="AI333" s="126">
        <v>0</v>
      </c>
      <c r="AJ333" s="126"/>
      <c r="AK333" s="126">
        <v>0</v>
      </c>
      <c r="AL333" s="126"/>
      <c r="AM333" s="126">
        <v>0</v>
      </c>
      <c r="AN333" s="126"/>
      <c r="AO333" s="126">
        <v>0</v>
      </c>
      <c r="AP333" s="126"/>
      <c r="AQ333" s="126">
        <v>0</v>
      </c>
      <c r="AR333" s="126"/>
      <c r="AS333" s="126">
        <v>0</v>
      </c>
      <c r="AT333" s="126"/>
      <c r="AU333" s="126">
        <v>0</v>
      </c>
      <c r="AV333" s="126"/>
      <c r="AW333" s="126">
        <v>0</v>
      </c>
      <c r="AX333" s="126"/>
      <c r="AY333" s="126"/>
      <c r="AZ333" s="126"/>
      <c r="BA333" s="126">
        <v>0</v>
      </c>
      <c r="BB333" s="126">
        <v>0</v>
      </c>
      <c r="BC333" s="126"/>
      <c r="BD333" s="126"/>
      <c r="BE333" s="126">
        <v>0</v>
      </c>
      <c r="BF333" s="126"/>
      <c r="BG333" s="126">
        <v>0</v>
      </c>
      <c r="BH333" s="126">
        <v>0</v>
      </c>
      <c r="BI333" s="126"/>
      <c r="BJ333" s="126">
        <v>0</v>
      </c>
      <c r="BK333" s="126">
        <v>0</v>
      </c>
      <c r="BL333" s="126">
        <v>0</v>
      </c>
      <c r="BM333" s="126">
        <v>0</v>
      </c>
      <c r="BN333" s="126">
        <v>0</v>
      </c>
      <c r="BO333" s="126">
        <v>0</v>
      </c>
      <c r="BP333" s="150">
        <v>0</v>
      </c>
    </row>
    <row r="334" spans="1:68" ht="12" customHeight="1" x14ac:dyDescent="0.2">
      <c r="A334" s="136"/>
      <c r="B334" s="105"/>
      <c r="C334" s="105" t="s">
        <v>2453</v>
      </c>
      <c r="D334" s="105"/>
      <c r="E334" s="137"/>
      <c r="F334" s="137"/>
      <c r="G334" s="137"/>
      <c r="H334" s="137"/>
      <c r="I334" s="137">
        <v>0</v>
      </c>
      <c r="J334" s="137">
        <v>0</v>
      </c>
      <c r="K334" s="137"/>
      <c r="L334" s="137">
        <v>0</v>
      </c>
      <c r="M334" s="137">
        <v>0</v>
      </c>
      <c r="N334" s="137"/>
      <c r="O334" s="137">
        <v>0</v>
      </c>
      <c r="P334" s="137">
        <v>0</v>
      </c>
      <c r="Q334" s="137"/>
      <c r="R334" s="137">
        <v>0</v>
      </c>
      <c r="S334" s="137"/>
      <c r="T334" s="137"/>
      <c r="U334" s="137">
        <v>0</v>
      </c>
      <c r="V334" s="137"/>
      <c r="W334" s="137">
        <v>0</v>
      </c>
      <c r="X334" s="137"/>
      <c r="Y334" s="137">
        <v>0</v>
      </c>
      <c r="Z334" s="137"/>
      <c r="AA334" s="137">
        <v>0</v>
      </c>
      <c r="AB334" s="137"/>
      <c r="AC334" s="137">
        <v>0</v>
      </c>
      <c r="AD334" s="137"/>
      <c r="AE334" s="137">
        <v>0</v>
      </c>
      <c r="AF334" s="137"/>
      <c r="AG334" s="137"/>
      <c r="AH334" s="137"/>
      <c r="AI334" s="137">
        <v>0</v>
      </c>
      <c r="AJ334" s="137"/>
      <c r="AK334" s="137">
        <v>0</v>
      </c>
      <c r="AL334" s="137"/>
      <c r="AM334" s="137">
        <v>0</v>
      </c>
      <c r="AN334" s="137"/>
      <c r="AO334" s="137">
        <v>0</v>
      </c>
      <c r="AP334" s="137"/>
      <c r="AQ334" s="137">
        <v>0</v>
      </c>
      <c r="AR334" s="137"/>
      <c r="AS334" s="137">
        <v>0</v>
      </c>
      <c r="AT334" s="137"/>
      <c r="AU334" s="137">
        <v>0</v>
      </c>
      <c r="AV334" s="137"/>
      <c r="AW334" s="137">
        <v>0</v>
      </c>
      <c r="AX334" s="137"/>
      <c r="AY334" s="137"/>
      <c r="AZ334" s="137"/>
      <c r="BA334" s="137">
        <v>0</v>
      </c>
      <c r="BB334" s="137">
        <v>0</v>
      </c>
      <c r="BC334" s="137"/>
      <c r="BD334" s="137"/>
      <c r="BE334" s="137">
        <v>0</v>
      </c>
      <c r="BF334" s="137"/>
      <c r="BG334" s="137">
        <v>0</v>
      </c>
      <c r="BH334" s="137">
        <v>0</v>
      </c>
      <c r="BI334" s="137"/>
      <c r="BJ334" s="137">
        <v>0</v>
      </c>
      <c r="BK334" s="137">
        <v>0</v>
      </c>
      <c r="BL334" s="137">
        <v>0</v>
      </c>
      <c r="BM334" s="137">
        <v>0</v>
      </c>
      <c r="BN334" s="137">
        <v>0</v>
      </c>
      <c r="BO334" s="137">
        <v>0</v>
      </c>
      <c r="BP334" s="148">
        <v>0</v>
      </c>
    </row>
    <row r="335" spans="1:68" ht="12" customHeight="1" x14ac:dyDescent="0.2">
      <c r="A335" s="133"/>
      <c r="B335" s="111"/>
      <c r="C335" s="111" t="s">
        <v>1862</v>
      </c>
      <c r="D335" s="111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50"/>
    </row>
    <row r="336" spans="1:68" ht="12" customHeight="1" x14ac:dyDescent="0.2">
      <c r="A336" s="136"/>
      <c r="B336" s="105"/>
      <c r="C336" s="105" t="s">
        <v>30</v>
      </c>
      <c r="D336" s="105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  <c r="AT336" s="137"/>
      <c r="AU336" s="137"/>
      <c r="AV336" s="137"/>
      <c r="AW336" s="137"/>
      <c r="AX336" s="137"/>
      <c r="AY336" s="137"/>
      <c r="AZ336" s="137"/>
      <c r="BA336" s="137"/>
      <c r="BB336" s="137"/>
      <c r="BC336" s="137"/>
      <c r="BD336" s="137"/>
      <c r="BE336" s="137"/>
      <c r="BF336" s="137"/>
      <c r="BG336" s="137"/>
      <c r="BH336" s="137"/>
      <c r="BI336" s="137"/>
      <c r="BJ336" s="137"/>
      <c r="BK336" s="137"/>
      <c r="BL336" s="137"/>
      <c r="BM336" s="137"/>
      <c r="BN336" s="137"/>
      <c r="BO336" s="137"/>
      <c r="BP336" s="148"/>
    </row>
    <row r="337" spans="1:68" ht="12" customHeight="1" x14ac:dyDescent="0.2">
      <c r="A337" s="120" t="s">
        <v>439</v>
      </c>
      <c r="B337" s="121"/>
      <c r="C337" s="121" t="s">
        <v>440</v>
      </c>
      <c r="D337" s="121" t="s">
        <v>30</v>
      </c>
      <c r="E337" s="123">
        <v>272</v>
      </c>
      <c r="F337" s="123">
        <v>4.9836999999999999E-2</v>
      </c>
      <c r="G337" s="123">
        <v>4.9836999999999999E-2</v>
      </c>
      <c r="H337" s="123"/>
      <c r="I337" s="123">
        <v>0</v>
      </c>
      <c r="J337" s="123">
        <v>0</v>
      </c>
      <c r="K337" s="123"/>
      <c r="L337" s="123">
        <v>0</v>
      </c>
      <c r="M337" s="123">
        <v>0</v>
      </c>
      <c r="N337" s="123"/>
      <c r="O337" s="123">
        <v>0</v>
      </c>
      <c r="P337" s="123">
        <v>0</v>
      </c>
      <c r="Q337" s="123"/>
      <c r="R337" s="123">
        <v>0</v>
      </c>
      <c r="S337" s="123"/>
      <c r="T337" s="123"/>
      <c r="U337" s="123">
        <v>0</v>
      </c>
      <c r="V337" s="123"/>
      <c r="W337" s="123">
        <v>0</v>
      </c>
      <c r="X337" s="123"/>
      <c r="Y337" s="123">
        <v>0</v>
      </c>
      <c r="Z337" s="123"/>
      <c r="AA337" s="123">
        <v>0</v>
      </c>
      <c r="AB337" s="123"/>
      <c r="AC337" s="123">
        <v>0</v>
      </c>
      <c r="AD337" s="123"/>
      <c r="AE337" s="123">
        <v>0</v>
      </c>
      <c r="AF337" s="123"/>
      <c r="AG337" s="123"/>
      <c r="AH337" s="123"/>
      <c r="AI337" s="123">
        <v>0</v>
      </c>
      <c r="AJ337" s="123"/>
      <c r="AK337" s="123">
        <v>0</v>
      </c>
      <c r="AL337" s="123"/>
      <c r="AM337" s="123">
        <v>0</v>
      </c>
      <c r="AN337" s="123"/>
      <c r="AO337" s="123">
        <v>0</v>
      </c>
      <c r="AP337" s="123"/>
      <c r="AQ337" s="123">
        <v>0</v>
      </c>
      <c r="AR337" s="123"/>
      <c r="AS337" s="123">
        <v>0</v>
      </c>
      <c r="AT337" s="123"/>
      <c r="AU337" s="123">
        <v>0</v>
      </c>
      <c r="AV337" s="123"/>
      <c r="AW337" s="123">
        <v>0</v>
      </c>
      <c r="AX337" s="123"/>
      <c r="AY337" s="123"/>
      <c r="AZ337" s="123"/>
      <c r="BA337" s="123">
        <v>0</v>
      </c>
      <c r="BB337" s="123">
        <v>0</v>
      </c>
      <c r="BC337" s="123"/>
      <c r="BD337" s="123"/>
      <c r="BE337" s="123">
        <v>0</v>
      </c>
      <c r="BF337" s="123"/>
      <c r="BG337" s="123">
        <v>0</v>
      </c>
      <c r="BH337" s="123">
        <v>0</v>
      </c>
      <c r="BI337" s="123"/>
      <c r="BJ337" s="123">
        <v>0</v>
      </c>
      <c r="BK337" s="123">
        <v>0</v>
      </c>
      <c r="BL337" s="123">
        <v>0</v>
      </c>
      <c r="BM337" s="123">
        <v>0</v>
      </c>
      <c r="BN337" s="123">
        <v>0</v>
      </c>
      <c r="BO337" s="123">
        <v>0</v>
      </c>
      <c r="BP337" s="154">
        <v>0</v>
      </c>
    </row>
    <row r="338" spans="1:68" ht="12" customHeight="1" x14ac:dyDescent="0.2">
      <c r="A338" s="114" t="s">
        <v>441</v>
      </c>
      <c r="B338" s="115"/>
      <c r="C338" s="115" t="s">
        <v>442</v>
      </c>
      <c r="D338" s="115" t="s">
        <v>30</v>
      </c>
      <c r="E338" s="117">
        <v>391</v>
      </c>
      <c r="F338" s="117">
        <v>7.0180000000000006E-2</v>
      </c>
      <c r="G338" s="117">
        <v>7.0180000000000006E-2</v>
      </c>
      <c r="H338" s="117"/>
      <c r="I338" s="117">
        <v>0</v>
      </c>
      <c r="J338" s="117">
        <v>0</v>
      </c>
      <c r="K338" s="117"/>
      <c r="L338" s="117">
        <v>0</v>
      </c>
      <c r="M338" s="117">
        <v>0</v>
      </c>
      <c r="N338" s="117"/>
      <c r="O338" s="117">
        <v>0</v>
      </c>
      <c r="P338" s="117">
        <v>0</v>
      </c>
      <c r="Q338" s="117"/>
      <c r="R338" s="117">
        <v>0</v>
      </c>
      <c r="S338" s="117"/>
      <c r="T338" s="117"/>
      <c r="U338" s="117">
        <v>0</v>
      </c>
      <c r="V338" s="117"/>
      <c r="W338" s="117">
        <v>0</v>
      </c>
      <c r="X338" s="117"/>
      <c r="Y338" s="117">
        <v>0</v>
      </c>
      <c r="Z338" s="117"/>
      <c r="AA338" s="117">
        <v>0</v>
      </c>
      <c r="AB338" s="117"/>
      <c r="AC338" s="117">
        <v>0</v>
      </c>
      <c r="AD338" s="117"/>
      <c r="AE338" s="117">
        <v>0</v>
      </c>
      <c r="AF338" s="117"/>
      <c r="AG338" s="117"/>
      <c r="AH338" s="117"/>
      <c r="AI338" s="117">
        <v>0</v>
      </c>
      <c r="AJ338" s="117"/>
      <c r="AK338" s="117">
        <v>0</v>
      </c>
      <c r="AL338" s="117"/>
      <c r="AM338" s="117">
        <v>0</v>
      </c>
      <c r="AN338" s="117"/>
      <c r="AO338" s="117">
        <v>0</v>
      </c>
      <c r="AP338" s="117"/>
      <c r="AQ338" s="117">
        <v>0</v>
      </c>
      <c r="AR338" s="117"/>
      <c r="AS338" s="117">
        <v>0</v>
      </c>
      <c r="AT338" s="117"/>
      <c r="AU338" s="117">
        <v>0</v>
      </c>
      <c r="AV338" s="117"/>
      <c r="AW338" s="117">
        <v>0</v>
      </c>
      <c r="AX338" s="117"/>
      <c r="AY338" s="117"/>
      <c r="AZ338" s="117"/>
      <c r="BA338" s="117">
        <v>0</v>
      </c>
      <c r="BB338" s="117">
        <v>0</v>
      </c>
      <c r="BC338" s="117"/>
      <c r="BD338" s="117"/>
      <c r="BE338" s="117">
        <v>0</v>
      </c>
      <c r="BF338" s="117"/>
      <c r="BG338" s="117">
        <v>0</v>
      </c>
      <c r="BH338" s="117">
        <v>0</v>
      </c>
      <c r="BI338" s="117"/>
      <c r="BJ338" s="117">
        <v>0</v>
      </c>
      <c r="BK338" s="117">
        <v>0</v>
      </c>
      <c r="BL338" s="117">
        <v>0</v>
      </c>
      <c r="BM338" s="117">
        <v>0</v>
      </c>
      <c r="BN338" s="117">
        <v>0</v>
      </c>
      <c r="BO338" s="117">
        <v>0</v>
      </c>
      <c r="BP338" s="146">
        <v>0</v>
      </c>
    </row>
    <row r="339" spans="1:68" ht="12" customHeight="1" x14ac:dyDescent="0.2">
      <c r="A339" s="133"/>
      <c r="B339" s="111"/>
      <c r="C339" s="111" t="s">
        <v>2454</v>
      </c>
      <c r="D339" s="111"/>
      <c r="E339" s="126"/>
      <c r="F339" s="126"/>
      <c r="G339" s="126"/>
      <c r="H339" s="126"/>
      <c r="I339" s="126">
        <v>0</v>
      </c>
      <c r="J339" s="126">
        <v>0</v>
      </c>
      <c r="K339" s="126"/>
      <c r="L339" s="126">
        <v>0</v>
      </c>
      <c r="M339" s="126">
        <v>0</v>
      </c>
      <c r="N339" s="126"/>
      <c r="O339" s="126">
        <v>0</v>
      </c>
      <c r="P339" s="126">
        <v>0</v>
      </c>
      <c r="Q339" s="126"/>
      <c r="R339" s="126">
        <v>0</v>
      </c>
      <c r="S339" s="126"/>
      <c r="T339" s="126"/>
      <c r="U339" s="126">
        <v>0</v>
      </c>
      <c r="V339" s="126"/>
      <c r="W339" s="126">
        <v>0</v>
      </c>
      <c r="X339" s="126"/>
      <c r="Y339" s="126">
        <v>0</v>
      </c>
      <c r="Z339" s="126"/>
      <c r="AA339" s="126">
        <v>0</v>
      </c>
      <c r="AB339" s="126"/>
      <c r="AC339" s="126">
        <v>0</v>
      </c>
      <c r="AD339" s="126"/>
      <c r="AE339" s="126">
        <v>0</v>
      </c>
      <c r="AF339" s="126"/>
      <c r="AG339" s="126"/>
      <c r="AH339" s="126"/>
      <c r="AI339" s="126">
        <v>0</v>
      </c>
      <c r="AJ339" s="126"/>
      <c r="AK339" s="126">
        <v>0</v>
      </c>
      <c r="AL339" s="126"/>
      <c r="AM339" s="126">
        <v>0</v>
      </c>
      <c r="AN339" s="126"/>
      <c r="AO339" s="126">
        <v>0</v>
      </c>
      <c r="AP339" s="126"/>
      <c r="AQ339" s="126">
        <v>0</v>
      </c>
      <c r="AR339" s="126"/>
      <c r="AS339" s="126">
        <v>0</v>
      </c>
      <c r="AT339" s="126"/>
      <c r="AU339" s="126">
        <v>0</v>
      </c>
      <c r="AV339" s="126"/>
      <c r="AW339" s="126">
        <v>0</v>
      </c>
      <c r="AX339" s="126"/>
      <c r="AY339" s="126"/>
      <c r="AZ339" s="126"/>
      <c r="BA339" s="126">
        <v>0</v>
      </c>
      <c r="BB339" s="126">
        <v>0</v>
      </c>
      <c r="BC339" s="126"/>
      <c r="BD339" s="126"/>
      <c r="BE339" s="126">
        <v>0</v>
      </c>
      <c r="BF339" s="126"/>
      <c r="BG339" s="126">
        <v>0</v>
      </c>
      <c r="BH339" s="126">
        <v>0</v>
      </c>
      <c r="BI339" s="126"/>
      <c r="BJ339" s="126">
        <v>0</v>
      </c>
      <c r="BK339" s="126">
        <v>0</v>
      </c>
      <c r="BL339" s="126">
        <v>0</v>
      </c>
      <c r="BM339" s="126">
        <v>0</v>
      </c>
      <c r="BN339" s="126">
        <v>0</v>
      </c>
      <c r="BO339" s="126">
        <v>0</v>
      </c>
      <c r="BP339" s="150">
        <v>0</v>
      </c>
    </row>
    <row r="340" spans="1:68" ht="12" customHeight="1" x14ac:dyDescent="0.2">
      <c r="A340" s="136"/>
      <c r="B340" s="105"/>
      <c r="C340" s="105" t="s">
        <v>2455</v>
      </c>
      <c r="D340" s="105"/>
      <c r="E340" s="137"/>
      <c r="F340" s="137"/>
      <c r="G340" s="137"/>
      <c r="H340" s="137"/>
      <c r="I340" s="137">
        <v>0</v>
      </c>
      <c r="J340" s="137">
        <v>0</v>
      </c>
      <c r="K340" s="137"/>
      <c r="L340" s="137">
        <v>0</v>
      </c>
      <c r="M340" s="137">
        <v>0</v>
      </c>
      <c r="N340" s="137"/>
      <c r="O340" s="137">
        <v>0</v>
      </c>
      <c r="P340" s="137">
        <v>0</v>
      </c>
      <c r="Q340" s="137"/>
      <c r="R340" s="137">
        <v>0</v>
      </c>
      <c r="S340" s="137"/>
      <c r="T340" s="137"/>
      <c r="U340" s="137">
        <v>0</v>
      </c>
      <c r="V340" s="137"/>
      <c r="W340" s="137">
        <v>0</v>
      </c>
      <c r="X340" s="137"/>
      <c r="Y340" s="137">
        <v>0</v>
      </c>
      <c r="Z340" s="137"/>
      <c r="AA340" s="137">
        <v>0</v>
      </c>
      <c r="AB340" s="137"/>
      <c r="AC340" s="137">
        <v>0</v>
      </c>
      <c r="AD340" s="137"/>
      <c r="AE340" s="137">
        <v>0</v>
      </c>
      <c r="AF340" s="137"/>
      <c r="AG340" s="137"/>
      <c r="AH340" s="137"/>
      <c r="AI340" s="137">
        <v>0</v>
      </c>
      <c r="AJ340" s="137"/>
      <c r="AK340" s="137">
        <v>0</v>
      </c>
      <c r="AL340" s="137"/>
      <c r="AM340" s="137">
        <v>0</v>
      </c>
      <c r="AN340" s="137"/>
      <c r="AO340" s="137">
        <v>0</v>
      </c>
      <c r="AP340" s="137"/>
      <c r="AQ340" s="137">
        <v>0</v>
      </c>
      <c r="AR340" s="137"/>
      <c r="AS340" s="137">
        <v>0</v>
      </c>
      <c r="AT340" s="137"/>
      <c r="AU340" s="137">
        <v>0</v>
      </c>
      <c r="AV340" s="137"/>
      <c r="AW340" s="137">
        <v>0</v>
      </c>
      <c r="AX340" s="137"/>
      <c r="AY340" s="137"/>
      <c r="AZ340" s="137"/>
      <c r="BA340" s="137">
        <v>0</v>
      </c>
      <c r="BB340" s="137">
        <v>0</v>
      </c>
      <c r="BC340" s="137"/>
      <c r="BD340" s="137"/>
      <c r="BE340" s="137">
        <v>0</v>
      </c>
      <c r="BF340" s="137"/>
      <c r="BG340" s="137">
        <v>0</v>
      </c>
      <c r="BH340" s="137">
        <v>0</v>
      </c>
      <c r="BI340" s="137"/>
      <c r="BJ340" s="137">
        <v>0</v>
      </c>
      <c r="BK340" s="137">
        <v>0</v>
      </c>
      <c r="BL340" s="137">
        <v>0</v>
      </c>
      <c r="BM340" s="137">
        <v>0</v>
      </c>
      <c r="BN340" s="137">
        <v>0</v>
      </c>
      <c r="BO340" s="137">
        <v>0</v>
      </c>
      <c r="BP340" s="148">
        <v>0</v>
      </c>
    </row>
    <row r="341" spans="1:68" ht="12" customHeight="1" x14ac:dyDescent="0.2">
      <c r="A341" s="133"/>
      <c r="B341" s="111"/>
      <c r="C341" s="111" t="s">
        <v>1863</v>
      </c>
      <c r="D341" s="111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50"/>
    </row>
    <row r="342" spans="1:68" ht="12" customHeight="1" x14ac:dyDescent="0.2">
      <c r="A342" s="136"/>
      <c r="B342" s="105"/>
      <c r="C342" s="105" t="s">
        <v>30</v>
      </c>
      <c r="D342" s="105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  <c r="AT342" s="137"/>
      <c r="AU342" s="137"/>
      <c r="AV342" s="137"/>
      <c r="AW342" s="137"/>
      <c r="AX342" s="137"/>
      <c r="AY342" s="137"/>
      <c r="AZ342" s="137"/>
      <c r="BA342" s="137"/>
      <c r="BB342" s="137"/>
      <c r="BC342" s="137"/>
      <c r="BD342" s="137"/>
      <c r="BE342" s="137"/>
      <c r="BF342" s="137"/>
      <c r="BG342" s="137"/>
      <c r="BH342" s="137"/>
      <c r="BI342" s="137"/>
      <c r="BJ342" s="137"/>
      <c r="BK342" s="137"/>
      <c r="BL342" s="137"/>
      <c r="BM342" s="137"/>
      <c r="BN342" s="137"/>
      <c r="BO342" s="137"/>
      <c r="BP342" s="148"/>
    </row>
    <row r="343" spans="1:68" ht="12" customHeight="1" x14ac:dyDescent="0.2">
      <c r="A343" s="120" t="s">
        <v>723</v>
      </c>
      <c r="B343" s="121" t="s">
        <v>723</v>
      </c>
      <c r="C343" s="121" t="s">
        <v>724</v>
      </c>
      <c r="D343" s="121" t="s">
        <v>30</v>
      </c>
      <c r="E343" s="123">
        <v>425</v>
      </c>
      <c r="F343" s="123">
        <v>4.3749999999999997E-2</v>
      </c>
      <c r="G343" s="123">
        <v>4.3749999999999997E-2</v>
      </c>
      <c r="H343" s="123"/>
      <c r="I343" s="123">
        <v>0</v>
      </c>
      <c r="J343" s="123">
        <v>0</v>
      </c>
      <c r="K343" s="123"/>
      <c r="L343" s="123">
        <v>0</v>
      </c>
      <c r="M343" s="123">
        <v>0</v>
      </c>
      <c r="N343" s="123"/>
      <c r="O343" s="123">
        <v>0</v>
      </c>
      <c r="P343" s="123">
        <v>0</v>
      </c>
      <c r="Q343" s="123"/>
      <c r="R343" s="123">
        <v>0</v>
      </c>
      <c r="S343" s="123"/>
      <c r="T343" s="123"/>
      <c r="U343" s="123">
        <v>0</v>
      </c>
      <c r="V343" s="123"/>
      <c r="W343" s="123">
        <v>0</v>
      </c>
      <c r="X343" s="123"/>
      <c r="Y343" s="123">
        <v>0</v>
      </c>
      <c r="Z343" s="123"/>
      <c r="AA343" s="123">
        <v>0</v>
      </c>
      <c r="AB343" s="123"/>
      <c r="AC343" s="123">
        <v>0</v>
      </c>
      <c r="AD343" s="123"/>
      <c r="AE343" s="123">
        <v>0</v>
      </c>
      <c r="AF343" s="123"/>
      <c r="AG343" s="123"/>
      <c r="AH343" s="123"/>
      <c r="AI343" s="123">
        <v>0</v>
      </c>
      <c r="AJ343" s="123"/>
      <c r="AK343" s="123">
        <v>0</v>
      </c>
      <c r="AL343" s="123"/>
      <c r="AM343" s="123">
        <v>0</v>
      </c>
      <c r="AN343" s="123"/>
      <c r="AO343" s="123">
        <v>0</v>
      </c>
      <c r="AP343" s="123"/>
      <c r="AQ343" s="123">
        <v>0</v>
      </c>
      <c r="AR343" s="123"/>
      <c r="AS343" s="123">
        <v>0</v>
      </c>
      <c r="AT343" s="123"/>
      <c r="AU343" s="123">
        <v>0</v>
      </c>
      <c r="AV343" s="123"/>
      <c r="AW343" s="123">
        <v>0</v>
      </c>
      <c r="AX343" s="123"/>
      <c r="AY343" s="123"/>
      <c r="AZ343" s="123"/>
      <c r="BA343" s="123">
        <v>0</v>
      </c>
      <c r="BB343" s="123">
        <v>0</v>
      </c>
      <c r="BC343" s="123"/>
      <c r="BD343" s="123"/>
      <c r="BE343" s="123">
        <v>0</v>
      </c>
      <c r="BF343" s="123"/>
      <c r="BG343" s="123">
        <v>0</v>
      </c>
      <c r="BH343" s="123">
        <v>0</v>
      </c>
      <c r="BI343" s="123"/>
      <c r="BJ343" s="123">
        <v>0</v>
      </c>
      <c r="BK343" s="123">
        <v>0</v>
      </c>
      <c r="BL343" s="123">
        <v>0</v>
      </c>
      <c r="BM343" s="123">
        <v>0</v>
      </c>
      <c r="BN343" s="123">
        <v>0</v>
      </c>
      <c r="BO343" s="123">
        <v>0</v>
      </c>
      <c r="BP343" s="154">
        <v>0</v>
      </c>
    </row>
    <row r="344" spans="1:68" ht="12" customHeight="1" x14ac:dyDescent="0.2">
      <c r="A344" s="114" t="s">
        <v>1864</v>
      </c>
      <c r="B344" s="115" t="s">
        <v>1864</v>
      </c>
      <c r="C344" s="115" t="s">
        <v>1865</v>
      </c>
      <c r="D344" s="115" t="s">
        <v>30</v>
      </c>
      <c r="E344" s="117">
        <v>390</v>
      </c>
      <c r="F344" s="117">
        <v>5.6590000000000001E-2</v>
      </c>
      <c r="G344" s="117">
        <v>5.6590000000000001E-2</v>
      </c>
      <c r="H344" s="117"/>
      <c r="I344" s="117">
        <v>0</v>
      </c>
      <c r="J344" s="117">
        <v>0</v>
      </c>
      <c r="K344" s="117"/>
      <c r="L344" s="117">
        <v>0</v>
      </c>
      <c r="M344" s="117">
        <v>0</v>
      </c>
      <c r="N344" s="117"/>
      <c r="O344" s="117">
        <v>0</v>
      </c>
      <c r="P344" s="117">
        <v>0</v>
      </c>
      <c r="Q344" s="117"/>
      <c r="R344" s="117">
        <v>0</v>
      </c>
      <c r="S344" s="117"/>
      <c r="T344" s="117"/>
      <c r="U344" s="117">
        <v>0</v>
      </c>
      <c r="V344" s="117"/>
      <c r="W344" s="117">
        <v>0</v>
      </c>
      <c r="X344" s="117"/>
      <c r="Y344" s="117">
        <v>0</v>
      </c>
      <c r="Z344" s="117"/>
      <c r="AA344" s="117">
        <v>0</v>
      </c>
      <c r="AB344" s="117"/>
      <c r="AC344" s="117">
        <v>0</v>
      </c>
      <c r="AD344" s="117"/>
      <c r="AE344" s="117">
        <v>0</v>
      </c>
      <c r="AF344" s="117"/>
      <c r="AG344" s="117"/>
      <c r="AH344" s="117"/>
      <c r="AI344" s="117">
        <v>0</v>
      </c>
      <c r="AJ344" s="117"/>
      <c r="AK344" s="117">
        <v>0</v>
      </c>
      <c r="AL344" s="117"/>
      <c r="AM344" s="117">
        <v>0</v>
      </c>
      <c r="AN344" s="117"/>
      <c r="AO344" s="117">
        <v>0</v>
      </c>
      <c r="AP344" s="117"/>
      <c r="AQ344" s="117">
        <v>0</v>
      </c>
      <c r="AR344" s="117"/>
      <c r="AS344" s="117">
        <v>0</v>
      </c>
      <c r="AT344" s="117"/>
      <c r="AU344" s="117">
        <v>0</v>
      </c>
      <c r="AV344" s="117"/>
      <c r="AW344" s="117">
        <v>0</v>
      </c>
      <c r="AX344" s="117"/>
      <c r="AY344" s="117"/>
      <c r="AZ344" s="117"/>
      <c r="BA344" s="117">
        <v>0</v>
      </c>
      <c r="BB344" s="117">
        <v>0</v>
      </c>
      <c r="BC344" s="117"/>
      <c r="BD344" s="117"/>
      <c r="BE344" s="117">
        <v>0</v>
      </c>
      <c r="BF344" s="117"/>
      <c r="BG344" s="117">
        <v>0</v>
      </c>
      <c r="BH344" s="117">
        <v>0</v>
      </c>
      <c r="BI344" s="117"/>
      <c r="BJ344" s="117">
        <v>0</v>
      </c>
      <c r="BK344" s="117">
        <v>0</v>
      </c>
      <c r="BL344" s="117">
        <v>0</v>
      </c>
      <c r="BM344" s="117">
        <v>0</v>
      </c>
      <c r="BN344" s="117">
        <v>0</v>
      </c>
      <c r="BO344" s="117">
        <v>0</v>
      </c>
      <c r="BP344" s="146">
        <v>0</v>
      </c>
    </row>
    <row r="345" spans="1:68" ht="12" customHeight="1" x14ac:dyDescent="0.2">
      <c r="A345" s="133"/>
      <c r="B345" s="111"/>
      <c r="C345" s="111" t="s">
        <v>2456</v>
      </c>
      <c r="D345" s="111"/>
      <c r="E345" s="126"/>
      <c r="F345" s="126"/>
      <c r="G345" s="126"/>
      <c r="H345" s="126"/>
      <c r="I345" s="126">
        <v>0</v>
      </c>
      <c r="J345" s="126">
        <v>0</v>
      </c>
      <c r="K345" s="126"/>
      <c r="L345" s="126">
        <v>0</v>
      </c>
      <c r="M345" s="126">
        <v>0</v>
      </c>
      <c r="N345" s="126"/>
      <c r="O345" s="126">
        <v>0</v>
      </c>
      <c r="P345" s="126">
        <v>0</v>
      </c>
      <c r="Q345" s="126"/>
      <c r="R345" s="126">
        <v>0</v>
      </c>
      <c r="S345" s="126"/>
      <c r="T345" s="126"/>
      <c r="U345" s="126">
        <v>0</v>
      </c>
      <c r="V345" s="126"/>
      <c r="W345" s="126">
        <v>0</v>
      </c>
      <c r="X345" s="126"/>
      <c r="Y345" s="126">
        <v>0</v>
      </c>
      <c r="Z345" s="126"/>
      <c r="AA345" s="126">
        <v>0</v>
      </c>
      <c r="AB345" s="126"/>
      <c r="AC345" s="126">
        <v>0</v>
      </c>
      <c r="AD345" s="126"/>
      <c r="AE345" s="126">
        <v>0</v>
      </c>
      <c r="AF345" s="126"/>
      <c r="AG345" s="126"/>
      <c r="AH345" s="126"/>
      <c r="AI345" s="126">
        <v>0</v>
      </c>
      <c r="AJ345" s="126"/>
      <c r="AK345" s="126">
        <v>0</v>
      </c>
      <c r="AL345" s="126"/>
      <c r="AM345" s="126">
        <v>0</v>
      </c>
      <c r="AN345" s="126"/>
      <c r="AO345" s="126">
        <v>0</v>
      </c>
      <c r="AP345" s="126"/>
      <c r="AQ345" s="126">
        <v>0</v>
      </c>
      <c r="AR345" s="126"/>
      <c r="AS345" s="126">
        <v>0</v>
      </c>
      <c r="AT345" s="126"/>
      <c r="AU345" s="126">
        <v>0</v>
      </c>
      <c r="AV345" s="126"/>
      <c r="AW345" s="126">
        <v>0</v>
      </c>
      <c r="AX345" s="126"/>
      <c r="AY345" s="126"/>
      <c r="AZ345" s="126"/>
      <c r="BA345" s="126">
        <v>0</v>
      </c>
      <c r="BB345" s="126">
        <v>0</v>
      </c>
      <c r="BC345" s="126"/>
      <c r="BD345" s="126"/>
      <c r="BE345" s="126">
        <v>0</v>
      </c>
      <c r="BF345" s="126"/>
      <c r="BG345" s="126">
        <v>0</v>
      </c>
      <c r="BH345" s="126">
        <v>0</v>
      </c>
      <c r="BI345" s="126"/>
      <c r="BJ345" s="126">
        <v>0</v>
      </c>
      <c r="BK345" s="126">
        <v>0</v>
      </c>
      <c r="BL345" s="126">
        <v>0</v>
      </c>
      <c r="BM345" s="126">
        <v>0</v>
      </c>
      <c r="BN345" s="126">
        <v>0</v>
      </c>
      <c r="BO345" s="126">
        <v>0</v>
      </c>
      <c r="BP345" s="150">
        <v>0</v>
      </c>
    </row>
    <row r="346" spans="1:68" ht="12" customHeight="1" x14ac:dyDescent="0.2">
      <c r="A346" s="136"/>
      <c r="B346" s="105"/>
      <c r="C346" s="105" t="s">
        <v>2457</v>
      </c>
      <c r="D346" s="105"/>
      <c r="E346" s="137"/>
      <c r="F346" s="137"/>
      <c r="G346" s="137"/>
      <c r="H346" s="137"/>
      <c r="I346" s="137">
        <v>0</v>
      </c>
      <c r="J346" s="137">
        <v>0</v>
      </c>
      <c r="K346" s="137"/>
      <c r="L346" s="137">
        <v>0</v>
      </c>
      <c r="M346" s="137">
        <v>0</v>
      </c>
      <c r="N346" s="137"/>
      <c r="O346" s="137">
        <v>0</v>
      </c>
      <c r="P346" s="137">
        <v>0</v>
      </c>
      <c r="Q346" s="137"/>
      <c r="R346" s="137">
        <v>0</v>
      </c>
      <c r="S346" s="137"/>
      <c r="T346" s="137"/>
      <c r="U346" s="137">
        <v>0</v>
      </c>
      <c r="V346" s="137"/>
      <c r="W346" s="137">
        <v>0</v>
      </c>
      <c r="X346" s="137"/>
      <c r="Y346" s="137">
        <v>0</v>
      </c>
      <c r="Z346" s="137"/>
      <c r="AA346" s="137">
        <v>0</v>
      </c>
      <c r="AB346" s="137"/>
      <c r="AC346" s="137">
        <v>0</v>
      </c>
      <c r="AD346" s="137"/>
      <c r="AE346" s="137">
        <v>0</v>
      </c>
      <c r="AF346" s="137"/>
      <c r="AG346" s="137"/>
      <c r="AH346" s="137"/>
      <c r="AI346" s="137">
        <v>0</v>
      </c>
      <c r="AJ346" s="137"/>
      <c r="AK346" s="137">
        <v>0</v>
      </c>
      <c r="AL346" s="137"/>
      <c r="AM346" s="137">
        <v>0</v>
      </c>
      <c r="AN346" s="137"/>
      <c r="AO346" s="137">
        <v>0</v>
      </c>
      <c r="AP346" s="137"/>
      <c r="AQ346" s="137">
        <v>0</v>
      </c>
      <c r="AR346" s="137"/>
      <c r="AS346" s="137">
        <v>0</v>
      </c>
      <c r="AT346" s="137"/>
      <c r="AU346" s="137">
        <v>0</v>
      </c>
      <c r="AV346" s="137"/>
      <c r="AW346" s="137">
        <v>0</v>
      </c>
      <c r="AX346" s="137"/>
      <c r="AY346" s="137"/>
      <c r="AZ346" s="137"/>
      <c r="BA346" s="137">
        <v>0</v>
      </c>
      <c r="BB346" s="137">
        <v>0</v>
      </c>
      <c r="BC346" s="137"/>
      <c r="BD346" s="137"/>
      <c r="BE346" s="137">
        <v>0</v>
      </c>
      <c r="BF346" s="137"/>
      <c r="BG346" s="137">
        <v>0</v>
      </c>
      <c r="BH346" s="137">
        <v>0</v>
      </c>
      <c r="BI346" s="137"/>
      <c r="BJ346" s="137">
        <v>0</v>
      </c>
      <c r="BK346" s="137">
        <v>0</v>
      </c>
      <c r="BL346" s="137">
        <v>0</v>
      </c>
      <c r="BM346" s="137">
        <v>0</v>
      </c>
      <c r="BN346" s="137">
        <v>0</v>
      </c>
      <c r="BO346" s="137">
        <v>0</v>
      </c>
      <c r="BP346" s="148">
        <v>0</v>
      </c>
    </row>
    <row r="347" spans="1:68" ht="12" customHeight="1" x14ac:dyDescent="0.2">
      <c r="A347" s="133"/>
      <c r="B347" s="111"/>
      <c r="C347" s="111" t="s">
        <v>1866</v>
      </c>
      <c r="D347" s="111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50"/>
    </row>
    <row r="348" spans="1:68" ht="12" customHeight="1" x14ac:dyDescent="0.2">
      <c r="A348" s="136"/>
      <c r="B348" s="105"/>
      <c r="C348" s="105" t="s">
        <v>77</v>
      </c>
      <c r="D348" s="105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  <c r="AT348" s="137"/>
      <c r="AU348" s="137"/>
      <c r="AV348" s="137"/>
      <c r="AW348" s="137"/>
      <c r="AX348" s="137"/>
      <c r="AY348" s="137"/>
      <c r="AZ348" s="137"/>
      <c r="BA348" s="137"/>
      <c r="BB348" s="137"/>
      <c r="BC348" s="137"/>
      <c r="BD348" s="137"/>
      <c r="BE348" s="137"/>
      <c r="BF348" s="137"/>
      <c r="BG348" s="137"/>
      <c r="BH348" s="137"/>
      <c r="BI348" s="137"/>
      <c r="BJ348" s="137"/>
      <c r="BK348" s="137"/>
      <c r="BL348" s="137"/>
      <c r="BM348" s="137"/>
      <c r="BN348" s="137"/>
      <c r="BO348" s="137"/>
      <c r="BP348" s="148"/>
    </row>
    <row r="349" spans="1:68" ht="12" customHeight="1" x14ac:dyDescent="0.2">
      <c r="A349" s="120" t="s">
        <v>445</v>
      </c>
      <c r="B349" s="121" t="s">
        <v>445</v>
      </c>
      <c r="C349" s="121" t="s">
        <v>446</v>
      </c>
      <c r="D349" s="121" t="s">
        <v>77</v>
      </c>
      <c r="E349" s="123">
        <v>397</v>
      </c>
      <c r="F349" s="123">
        <v>4.6781000000000003E-2</v>
      </c>
      <c r="G349" s="123">
        <v>4.6781000000000003E-2</v>
      </c>
      <c r="H349" s="122">
        <v>1015</v>
      </c>
      <c r="I349" s="123">
        <v>0.40300000000000002</v>
      </c>
      <c r="J349" s="123">
        <v>47.482999999999997</v>
      </c>
      <c r="K349" s="123"/>
      <c r="L349" s="123">
        <v>0</v>
      </c>
      <c r="M349" s="123">
        <v>0</v>
      </c>
      <c r="N349" s="123"/>
      <c r="O349" s="123">
        <v>0</v>
      </c>
      <c r="P349" s="123">
        <v>0</v>
      </c>
      <c r="Q349" s="122">
        <v>1015</v>
      </c>
      <c r="R349" s="123">
        <v>0.40300000000000002</v>
      </c>
      <c r="S349" s="123">
        <v>47.482999999999997</v>
      </c>
      <c r="T349" s="123"/>
      <c r="U349" s="123">
        <v>0</v>
      </c>
      <c r="V349" s="123"/>
      <c r="W349" s="123">
        <v>0</v>
      </c>
      <c r="X349" s="123"/>
      <c r="Y349" s="123">
        <v>0</v>
      </c>
      <c r="Z349" s="123"/>
      <c r="AA349" s="123">
        <v>0</v>
      </c>
      <c r="AB349" s="123"/>
      <c r="AC349" s="123">
        <v>0</v>
      </c>
      <c r="AD349" s="123"/>
      <c r="AE349" s="123">
        <v>0</v>
      </c>
      <c r="AF349" s="123"/>
      <c r="AG349" s="123"/>
      <c r="AH349" s="123"/>
      <c r="AI349" s="123">
        <v>0</v>
      </c>
      <c r="AJ349" s="123"/>
      <c r="AK349" s="123">
        <v>0</v>
      </c>
      <c r="AL349" s="123"/>
      <c r="AM349" s="123">
        <v>0</v>
      </c>
      <c r="AN349" s="123"/>
      <c r="AO349" s="123">
        <v>0</v>
      </c>
      <c r="AP349" s="123"/>
      <c r="AQ349" s="123">
        <v>0</v>
      </c>
      <c r="AR349" s="123"/>
      <c r="AS349" s="123">
        <v>0</v>
      </c>
      <c r="AT349" s="123"/>
      <c r="AU349" s="123">
        <v>0</v>
      </c>
      <c r="AV349" s="123"/>
      <c r="AW349" s="123">
        <v>0</v>
      </c>
      <c r="AX349" s="123"/>
      <c r="AY349" s="123"/>
      <c r="AZ349" s="122">
        <v>1015</v>
      </c>
      <c r="BA349" s="123">
        <v>0.40300000000000002</v>
      </c>
      <c r="BB349" s="123">
        <v>47.482999999999997</v>
      </c>
      <c r="BC349" s="123"/>
      <c r="BD349" s="123"/>
      <c r="BE349" s="123">
        <v>0</v>
      </c>
      <c r="BF349" s="123"/>
      <c r="BG349" s="123">
        <v>0</v>
      </c>
      <c r="BH349" s="123">
        <v>0</v>
      </c>
      <c r="BI349" s="122">
        <v>1015</v>
      </c>
      <c r="BJ349" s="123">
        <v>0.40300000000000002</v>
      </c>
      <c r="BK349" s="123">
        <v>47.482999999999997</v>
      </c>
      <c r="BL349" s="123">
        <v>0</v>
      </c>
      <c r="BM349" s="123">
        <v>0</v>
      </c>
      <c r="BN349" s="123">
        <v>47.482999999999997</v>
      </c>
      <c r="BO349" s="123">
        <v>0</v>
      </c>
      <c r="BP349" s="154">
        <v>0</v>
      </c>
    </row>
    <row r="350" spans="1:68" ht="12" customHeight="1" x14ac:dyDescent="0.2">
      <c r="A350" s="136"/>
      <c r="B350" s="105"/>
      <c r="C350" s="105" t="s">
        <v>2458</v>
      </c>
      <c r="D350" s="105"/>
      <c r="E350" s="137"/>
      <c r="F350" s="137"/>
      <c r="G350" s="137"/>
      <c r="H350" s="147">
        <v>1015</v>
      </c>
      <c r="I350" s="137">
        <v>0.40300000000000002</v>
      </c>
      <c r="J350" s="137">
        <v>47.482999999999997</v>
      </c>
      <c r="K350" s="137"/>
      <c r="L350" s="137">
        <v>0</v>
      </c>
      <c r="M350" s="137">
        <v>0</v>
      </c>
      <c r="N350" s="137"/>
      <c r="O350" s="137">
        <v>0</v>
      </c>
      <c r="P350" s="137">
        <v>0</v>
      </c>
      <c r="Q350" s="147">
        <v>1015</v>
      </c>
      <c r="R350" s="137">
        <v>0.40300000000000002</v>
      </c>
      <c r="S350" s="137">
        <v>47.481999999999999</v>
      </c>
      <c r="T350" s="137"/>
      <c r="U350" s="137">
        <v>0</v>
      </c>
      <c r="V350" s="137"/>
      <c r="W350" s="137">
        <v>0</v>
      </c>
      <c r="X350" s="137"/>
      <c r="Y350" s="137">
        <v>0</v>
      </c>
      <c r="Z350" s="137"/>
      <c r="AA350" s="137">
        <v>0</v>
      </c>
      <c r="AB350" s="137"/>
      <c r="AC350" s="137">
        <v>0</v>
      </c>
      <c r="AD350" s="137"/>
      <c r="AE350" s="137">
        <v>0</v>
      </c>
      <c r="AF350" s="137"/>
      <c r="AG350" s="137"/>
      <c r="AH350" s="137"/>
      <c r="AI350" s="137">
        <v>0</v>
      </c>
      <c r="AJ350" s="137"/>
      <c r="AK350" s="137">
        <v>0</v>
      </c>
      <c r="AL350" s="137"/>
      <c r="AM350" s="137">
        <v>0</v>
      </c>
      <c r="AN350" s="137"/>
      <c r="AO350" s="137">
        <v>0</v>
      </c>
      <c r="AP350" s="137"/>
      <c r="AQ350" s="137">
        <v>0</v>
      </c>
      <c r="AR350" s="137"/>
      <c r="AS350" s="137">
        <v>0</v>
      </c>
      <c r="AT350" s="137"/>
      <c r="AU350" s="137">
        <v>0</v>
      </c>
      <c r="AV350" s="137"/>
      <c r="AW350" s="137">
        <v>0</v>
      </c>
      <c r="AX350" s="137"/>
      <c r="AY350" s="137"/>
      <c r="AZ350" s="147">
        <v>1015</v>
      </c>
      <c r="BA350" s="137">
        <v>0.40300000000000002</v>
      </c>
      <c r="BB350" s="137">
        <v>47.482999999999997</v>
      </c>
      <c r="BC350" s="137"/>
      <c r="BD350" s="137"/>
      <c r="BE350" s="137">
        <v>0</v>
      </c>
      <c r="BF350" s="137"/>
      <c r="BG350" s="137">
        <v>0</v>
      </c>
      <c r="BH350" s="137">
        <v>0</v>
      </c>
      <c r="BI350" s="147">
        <v>1015</v>
      </c>
      <c r="BJ350" s="137">
        <v>0.40300000000000002</v>
      </c>
      <c r="BK350" s="137">
        <v>47.482999999999997</v>
      </c>
      <c r="BL350" s="137">
        <v>0</v>
      </c>
      <c r="BM350" s="137">
        <v>0</v>
      </c>
      <c r="BN350" s="137">
        <v>47.482999999999997</v>
      </c>
      <c r="BO350" s="137">
        <v>0</v>
      </c>
      <c r="BP350" s="148">
        <v>0</v>
      </c>
    </row>
    <row r="351" spans="1:68" ht="12" customHeight="1" x14ac:dyDescent="0.2">
      <c r="A351" s="133"/>
      <c r="B351" s="111"/>
      <c r="C351" s="111" t="s">
        <v>2459</v>
      </c>
      <c r="D351" s="111"/>
      <c r="E351" s="126"/>
      <c r="F351" s="126"/>
      <c r="G351" s="126"/>
      <c r="H351" s="149">
        <v>1015</v>
      </c>
      <c r="I351" s="126">
        <v>0.40300000000000002</v>
      </c>
      <c r="J351" s="126">
        <v>47.482999999999997</v>
      </c>
      <c r="K351" s="126"/>
      <c r="L351" s="126">
        <v>0</v>
      </c>
      <c r="M351" s="126">
        <v>0</v>
      </c>
      <c r="N351" s="126"/>
      <c r="O351" s="126">
        <v>0</v>
      </c>
      <c r="P351" s="126">
        <v>0</v>
      </c>
      <c r="Q351" s="149">
        <v>1015</v>
      </c>
      <c r="R351" s="126">
        <v>0.40300000000000002</v>
      </c>
      <c r="S351" s="126">
        <v>47.481999999999999</v>
      </c>
      <c r="T351" s="126"/>
      <c r="U351" s="126">
        <v>0</v>
      </c>
      <c r="V351" s="126"/>
      <c r="W351" s="126">
        <v>0</v>
      </c>
      <c r="X351" s="126"/>
      <c r="Y351" s="126">
        <v>0</v>
      </c>
      <c r="Z351" s="126"/>
      <c r="AA351" s="126">
        <v>0</v>
      </c>
      <c r="AB351" s="126"/>
      <c r="AC351" s="126">
        <v>0</v>
      </c>
      <c r="AD351" s="126"/>
      <c r="AE351" s="126">
        <v>0</v>
      </c>
      <c r="AF351" s="126"/>
      <c r="AG351" s="126"/>
      <c r="AH351" s="126"/>
      <c r="AI351" s="126">
        <v>0</v>
      </c>
      <c r="AJ351" s="126"/>
      <c r="AK351" s="126">
        <v>0</v>
      </c>
      <c r="AL351" s="126"/>
      <c r="AM351" s="126">
        <v>0</v>
      </c>
      <c r="AN351" s="126"/>
      <c r="AO351" s="126">
        <v>0</v>
      </c>
      <c r="AP351" s="126"/>
      <c r="AQ351" s="126">
        <v>0</v>
      </c>
      <c r="AR351" s="126"/>
      <c r="AS351" s="126">
        <v>0</v>
      </c>
      <c r="AT351" s="126"/>
      <c r="AU351" s="126">
        <v>0</v>
      </c>
      <c r="AV351" s="126"/>
      <c r="AW351" s="126">
        <v>0</v>
      </c>
      <c r="AX351" s="126"/>
      <c r="AY351" s="126"/>
      <c r="AZ351" s="149">
        <v>1015</v>
      </c>
      <c r="BA351" s="126">
        <v>0.40300000000000002</v>
      </c>
      <c r="BB351" s="126">
        <v>47.482999999999997</v>
      </c>
      <c r="BC351" s="126"/>
      <c r="BD351" s="126"/>
      <c r="BE351" s="126">
        <v>0</v>
      </c>
      <c r="BF351" s="126"/>
      <c r="BG351" s="126">
        <v>0</v>
      </c>
      <c r="BH351" s="126">
        <v>0</v>
      </c>
      <c r="BI351" s="149">
        <v>1015</v>
      </c>
      <c r="BJ351" s="126">
        <v>0.40300000000000002</v>
      </c>
      <c r="BK351" s="126">
        <v>47.482999999999997</v>
      </c>
      <c r="BL351" s="126">
        <v>0</v>
      </c>
      <c r="BM351" s="126">
        <v>0</v>
      </c>
      <c r="BN351" s="126">
        <v>47.482999999999997</v>
      </c>
      <c r="BO351" s="126">
        <v>0</v>
      </c>
      <c r="BP351" s="150">
        <v>0</v>
      </c>
    </row>
    <row r="352" spans="1:68" ht="12" customHeight="1" x14ac:dyDescent="0.2">
      <c r="A352" s="136"/>
      <c r="B352" s="105"/>
      <c r="C352" s="105" t="s">
        <v>752</v>
      </c>
      <c r="D352" s="105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  <c r="AT352" s="137"/>
      <c r="AU352" s="137"/>
      <c r="AV352" s="137"/>
      <c r="AW352" s="137"/>
      <c r="AX352" s="137"/>
      <c r="AY352" s="137"/>
      <c r="AZ352" s="137"/>
      <c r="BA352" s="137"/>
      <c r="BB352" s="137"/>
      <c r="BC352" s="137"/>
      <c r="BD352" s="137"/>
      <c r="BE352" s="137"/>
      <c r="BF352" s="137"/>
      <c r="BG352" s="137"/>
      <c r="BH352" s="137"/>
      <c r="BI352" s="137"/>
      <c r="BJ352" s="137"/>
      <c r="BK352" s="137"/>
      <c r="BL352" s="137"/>
      <c r="BM352" s="137"/>
      <c r="BN352" s="137"/>
      <c r="BO352" s="137"/>
      <c r="BP352" s="148"/>
    </row>
    <row r="353" spans="1:68" ht="12" customHeight="1" x14ac:dyDescent="0.2">
      <c r="A353" s="133"/>
      <c r="B353" s="111"/>
      <c r="C353" s="111" t="s">
        <v>30</v>
      </c>
      <c r="D353" s="111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50"/>
    </row>
    <row r="354" spans="1:68" ht="12" customHeight="1" x14ac:dyDescent="0.2">
      <c r="A354" s="114" t="s">
        <v>453</v>
      </c>
      <c r="B354" s="115" t="s">
        <v>453</v>
      </c>
      <c r="C354" s="115" t="s">
        <v>454</v>
      </c>
      <c r="D354" s="115" t="s">
        <v>30</v>
      </c>
      <c r="E354" s="117">
        <v>220</v>
      </c>
      <c r="F354" s="117">
        <v>3.0054000000000001E-2</v>
      </c>
      <c r="G354" s="117">
        <v>3.0054000000000001E-2</v>
      </c>
      <c r="H354" s="117"/>
      <c r="I354" s="117">
        <v>0</v>
      </c>
      <c r="J354" s="117">
        <v>0</v>
      </c>
      <c r="K354" s="117"/>
      <c r="L354" s="117">
        <v>0</v>
      </c>
      <c r="M354" s="117">
        <v>0</v>
      </c>
      <c r="N354" s="117"/>
      <c r="O354" s="117">
        <v>0</v>
      </c>
      <c r="P354" s="117">
        <v>0</v>
      </c>
      <c r="Q354" s="117"/>
      <c r="R354" s="117">
        <v>0</v>
      </c>
      <c r="S354" s="117"/>
      <c r="T354" s="117"/>
      <c r="U354" s="117">
        <v>0</v>
      </c>
      <c r="V354" s="117"/>
      <c r="W354" s="117">
        <v>0</v>
      </c>
      <c r="X354" s="117"/>
      <c r="Y354" s="117">
        <v>0</v>
      </c>
      <c r="Z354" s="117"/>
      <c r="AA354" s="117">
        <v>0</v>
      </c>
      <c r="AB354" s="117"/>
      <c r="AC354" s="117">
        <v>0</v>
      </c>
      <c r="AD354" s="117"/>
      <c r="AE354" s="117">
        <v>0</v>
      </c>
      <c r="AF354" s="117"/>
      <c r="AG354" s="117"/>
      <c r="AH354" s="117"/>
      <c r="AI354" s="117">
        <v>0</v>
      </c>
      <c r="AJ354" s="117"/>
      <c r="AK354" s="117">
        <v>0</v>
      </c>
      <c r="AL354" s="117"/>
      <c r="AM354" s="117">
        <v>0</v>
      </c>
      <c r="AN354" s="117"/>
      <c r="AO354" s="117">
        <v>0</v>
      </c>
      <c r="AP354" s="117"/>
      <c r="AQ354" s="117">
        <v>0</v>
      </c>
      <c r="AR354" s="117"/>
      <c r="AS354" s="117">
        <v>0</v>
      </c>
      <c r="AT354" s="117"/>
      <c r="AU354" s="117">
        <v>0</v>
      </c>
      <c r="AV354" s="117"/>
      <c r="AW354" s="117">
        <v>0</v>
      </c>
      <c r="AX354" s="117"/>
      <c r="AY354" s="117"/>
      <c r="AZ354" s="117"/>
      <c r="BA354" s="117">
        <v>0</v>
      </c>
      <c r="BB354" s="117">
        <v>0</v>
      </c>
      <c r="BC354" s="117"/>
      <c r="BD354" s="117"/>
      <c r="BE354" s="117">
        <v>0</v>
      </c>
      <c r="BF354" s="117"/>
      <c r="BG354" s="117">
        <v>0</v>
      </c>
      <c r="BH354" s="117">
        <v>0</v>
      </c>
      <c r="BI354" s="117"/>
      <c r="BJ354" s="117">
        <v>0</v>
      </c>
      <c r="BK354" s="117">
        <v>0</v>
      </c>
      <c r="BL354" s="117">
        <v>0</v>
      </c>
      <c r="BM354" s="117">
        <v>0</v>
      </c>
      <c r="BN354" s="117">
        <v>0</v>
      </c>
      <c r="BO354" s="117">
        <v>0</v>
      </c>
      <c r="BP354" s="146">
        <v>0</v>
      </c>
    </row>
    <row r="355" spans="1:68" ht="12" customHeight="1" x14ac:dyDescent="0.2">
      <c r="A355" s="120" t="s">
        <v>457</v>
      </c>
      <c r="B355" s="121"/>
      <c r="C355" s="121" t="s">
        <v>458</v>
      </c>
      <c r="D355" s="121" t="s">
        <v>30</v>
      </c>
      <c r="E355" s="123">
        <v>220</v>
      </c>
      <c r="F355" s="123">
        <v>3.4518E-2</v>
      </c>
      <c r="G355" s="123">
        <v>3.4518E-2</v>
      </c>
      <c r="H355" s="122">
        <v>9450</v>
      </c>
      <c r="I355" s="123">
        <v>2.0790000000000002</v>
      </c>
      <c r="J355" s="123">
        <v>326.19499999999999</v>
      </c>
      <c r="K355" s="123"/>
      <c r="L355" s="123">
        <v>0</v>
      </c>
      <c r="M355" s="123">
        <v>0</v>
      </c>
      <c r="N355" s="123"/>
      <c r="O355" s="123">
        <v>0</v>
      </c>
      <c r="P355" s="123">
        <v>0</v>
      </c>
      <c r="Q355" s="122">
        <v>9450</v>
      </c>
      <c r="R355" s="123">
        <v>2.0790000000000002</v>
      </c>
      <c r="S355" s="123">
        <v>326.19499999999999</v>
      </c>
      <c r="T355" s="123"/>
      <c r="U355" s="123">
        <v>0</v>
      </c>
      <c r="V355" s="123"/>
      <c r="W355" s="123">
        <v>0</v>
      </c>
      <c r="X355" s="123"/>
      <c r="Y355" s="123">
        <v>0</v>
      </c>
      <c r="Z355" s="123"/>
      <c r="AA355" s="123">
        <v>0</v>
      </c>
      <c r="AB355" s="123"/>
      <c r="AC355" s="123">
        <v>0</v>
      </c>
      <c r="AD355" s="123"/>
      <c r="AE355" s="123">
        <v>0</v>
      </c>
      <c r="AF355" s="123"/>
      <c r="AG355" s="123"/>
      <c r="AH355" s="123"/>
      <c r="AI355" s="123">
        <v>0</v>
      </c>
      <c r="AJ355" s="123"/>
      <c r="AK355" s="123">
        <v>0</v>
      </c>
      <c r="AL355" s="123"/>
      <c r="AM355" s="123">
        <v>0</v>
      </c>
      <c r="AN355" s="123"/>
      <c r="AO355" s="123">
        <v>0</v>
      </c>
      <c r="AP355" s="123"/>
      <c r="AQ355" s="123">
        <v>0</v>
      </c>
      <c r="AR355" s="123"/>
      <c r="AS355" s="123">
        <v>0</v>
      </c>
      <c r="AT355" s="123"/>
      <c r="AU355" s="123">
        <v>0</v>
      </c>
      <c r="AV355" s="123"/>
      <c r="AW355" s="123">
        <v>0</v>
      </c>
      <c r="AX355" s="123"/>
      <c r="AY355" s="123"/>
      <c r="AZ355" s="122">
        <v>9450</v>
      </c>
      <c r="BA355" s="123">
        <v>2.0790000000000002</v>
      </c>
      <c r="BB355" s="123">
        <v>326.19499999999999</v>
      </c>
      <c r="BC355" s="123"/>
      <c r="BD355" s="123"/>
      <c r="BE355" s="123">
        <v>0</v>
      </c>
      <c r="BF355" s="123"/>
      <c r="BG355" s="123">
        <v>0</v>
      </c>
      <c r="BH355" s="123">
        <v>0</v>
      </c>
      <c r="BI355" s="122">
        <v>9450</v>
      </c>
      <c r="BJ355" s="123">
        <v>2.0790000000000002</v>
      </c>
      <c r="BK355" s="123">
        <v>326.19499999999999</v>
      </c>
      <c r="BL355" s="123">
        <v>0</v>
      </c>
      <c r="BM355" s="123">
        <v>0</v>
      </c>
      <c r="BN355" s="123">
        <v>326.19499999999999</v>
      </c>
      <c r="BO355" s="123">
        <v>0</v>
      </c>
      <c r="BP355" s="154">
        <v>0</v>
      </c>
    </row>
    <row r="356" spans="1:68" ht="12" customHeight="1" x14ac:dyDescent="0.2">
      <c r="A356" s="114" t="s">
        <v>459</v>
      </c>
      <c r="B356" s="115" t="s">
        <v>459</v>
      </c>
      <c r="C356" s="115" t="s">
        <v>460</v>
      </c>
      <c r="D356" s="115" t="s">
        <v>30</v>
      </c>
      <c r="E356" s="117">
        <v>220</v>
      </c>
      <c r="F356" s="117">
        <v>3.3897999999999998E-2</v>
      </c>
      <c r="G356" s="117">
        <v>3.3897999999999998E-2</v>
      </c>
      <c r="H356" s="117"/>
      <c r="I356" s="117">
        <v>0</v>
      </c>
      <c r="J356" s="117">
        <v>0</v>
      </c>
      <c r="K356" s="117"/>
      <c r="L356" s="117">
        <v>0</v>
      </c>
      <c r="M356" s="117">
        <v>0</v>
      </c>
      <c r="N356" s="117"/>
      <c r="O356" s="117">
        <v>0</v>
      </c>
      <c r="P356" s="117">
        <v>0</v>
      </c>
      <c r="Q356" s="117"/>
      <c r="R356" s="117">
        <v>0</v>
      </c>
      <c r="S356" s="117"/>
      <c r="T356" s="117"/>
      <c r="U356" s="117">
        <v>0</v>
      </c>
      <c r="V356" s="117"/>
      <c r="W356" s="117">
        <v>0</v>
      </c>
      <c r="X356" s="117"/>
      <c r="Y356" s="117">
        <v>0</v>
      </c>
      <c r="Z356" s="117"/>
      <c r="AA356" s="117">
        <v>0</v>
      </c>
      <c r="AB356" s="117"/>
      <c r="AC356" s="117">
        <v>0</v>
      </c>
      <c r="AD356" s="117"/>
      <c r="AE356" s="117">
        <v>0</v>
      </c>
      <c r="AF356" s="117"/>
      <c r="AG356" s="117"/>
      <c r="AH356" s="117"/>
      <c r="AI356" s="117">
        <v>0</v>
      </c>
      <c r="AJ356" s="117"/>
      <c r="AK356" s="117">
        <v>0</v>
      </c>
      <c r="AL356" s="117"/>
      <c r="AM356" s="117">
        <v>0</v>
      </c>
      <c r="AN356" s="117"/>
      <c r="AO356" s="117">
        <v>0</v>
      </c>
      <c r="AP356" s="117"/>
      <c r="AQ356" s="117">
        <v>0</v>
      </c>
      <c r="AR356" s="117"/>
      <c r="AS356" s="117">
        <v>0</v>
      </c>
      <c r="AT356" s="117"/>
      <c r="AU356" s="117">
        <v>0</v>
      </c>
      <c r="AV356" s="117"/>
      <c r="AW356" s="117">
        <v>0</v>
      </c>
      <c r="AX356" s="117"/>
      <c r="AY356" s="117"/>
      <c r="AZ356" s="117"/>
      <c r="BA356" s="117">
        <v>0</v>
      </c>
      <c r="BB356" s="117">
        <v>0</v>
      </c>
      <c r="BC356" s="117"/>
      <c r="BD356" s="117"/>
      <c r="BE356" s="117">
        <v>0</v>
      </c>
      <c r="BF356" s="117"/>
      <c r="BG356" s="117">
        <v>0</v>
      </c>
      <c r="BH356" s="117">
        <v>0</v>
      </c>
      <c r="BI356" s="117"/>
      <c r="BJ356" s="117">
        <v>0</v>
      </c>
      <c r="BK356" s="117">
        <v>0</v>
      </c>
      <c r="BL356" s="117">
        <v>0</v>
      </c>
      <c r="BM356" s="117">
        <v>0</v>
      </c>
      <c r="BN356" s="117">
        <v>0</v>
      </c>
      <c r="BO356" s="117">
        <v>0</v>
      </c>
      <c r="BP356" s="146">
        <v>0</v>
      </c>
    </row>
    <row r="357" spans="1:68" ht="12" customHeight="1" x14ac:dyDescent="0.2">
      <c r="A357" s="120" t="s">
        <v>461</v>
      </c>
      <c r="B357" s="121"/>
      <c r="C357" s="121" t="s">
        <v>462</v>
      </c>
      <c r="D357" s="121" t="s">
        <v>30</v>
      </c>
      <c r="E357" s="123">
        <v>220</v>
      </c>
      <c r="F357" s="123">
        <v>3.1363000000000002E-2</v>
      </c>
      <c r="G357" s="123">
        <v>3.1363000000000002E-2</v>
      </c>
      <c r="H357" s="123"/>
      <c r="I357" s="123">
        <v>0</v>
      </c>
      <c r="J357" s="123">
        <v>0</v>
      </c>
      <c r="K357" s="123"/>
      <c r="L357" s="123">
        <v>0</v>
      </c>
      <c r="M357" s="123">
        <v>0</v>
      </c>
      <c r="N357" s="123"/>
      <c r="O357" s="123">
        <v>0</v>
      </c>
      <c r="P357" s="123">
        <v>0</v>
      </c>
      <c r="Q357" s="123"/>
      <c r="R357" s="123">
        <v>0</v>
      </c>
      <c r="S357" s="123"/>
      <c r="T357" s="123"/>
      <c r="U357" s="123">
        <v>0</v>
      </c>
      <c r="V357" s="123"/>
      <c r="W357" s="123">
        <v>0</v>
      </c>
      <c r="X357" s="123"/>
      <c r="Y357" s="123">
        <v>0</v>
      </c>
      <c r="Z357" s="123"/>
      <c r="AA357" s="123">
        <v>0</v>
      </c>
      <c r="AB357" s="123"/>
      <c r="AC357" s="123">
        <v>0</v>
      </c>
      <c r="AD357" s="123"/>
      <c r="AE357" s="123">
        <v>0</v>
      </c>
      <c r="AF357" s="123"/>
      <c r="AG357" s="123"/>
      <c r="AH357" s="123"/>
      <c r="AI357" s="123">
        <v>0</v>
      </c>
      <c r="AJ357" s="123"/>
      <c r="AK357" s="123">
        <v>0</v>
      </c>
      <c r="AL357" s="123"/>
      <c r="AM357" s="123">
        <v>0</v>
      </c>
      <c r="AN357" s="123"/>
      <c r="AO357" s="123">
        <v>0</v>
      </c>
      <c r="AP357" s="123"/>
      <c r="AQ357" s="123">
        <v>0</v>
      </c>
      <c r="AR357" s="123"/>
      <c r="AS357" s="123">
        <v>0</v>
      </c>
      <c r="AT357" s="123"/>
      <c r="AU357" s="123">
        <v>0</v>
      </c>
      <c r="AV357" s="123"/>
      <c r="AW357" s="123">
        <v>0</v>
      </c>
      <c r="AX357" s="123"/>
      <c r="AY357" s="123"/>
      <c r="AZ357" s="123"/>
      <c r="BA357" s="123">
        <v>0</v>
      </c>
      <c r="BB357" s="123">
        <v>0</v>
      </c>
      <c r="BC357" s="123"/>
      <c r="BD357" s="123"/>
      <c r="BE357" s="123">
        <v>0</v>
      </c>
      <c r="BF357" s="123"/>
      <c r="BG357" s="123">
        <v>0</v>
      </c>
      <c r="BH357" s="123">
        <v>0</v>
      </c>
      <c r="BI357" s="123"/>
      <c r="BJ357" s="123">
        <v>0</v>
      </c>
      <c r="BK357" s="123">
        <v>0</v>
      </c>
      <c r="BL357" s="123">
        <v>0</v>
      </c>
      <c r="BM357" s="123">
        <v>0</v>
      </c>
      <c r="BN357" s="123">
        <v>0</v>
      </c>
      <c r="BO357" s="123">
        <v>0</v>
      </c>
      <c r="BP357" s="154">
        <v>0</v>
      </c>
    </row>
    <row r="358" spans="1:68" ht="12" customHeight="1" x14ac:dyDescent="0.2">
      <c r="A358" s="114" t="s">
        <v>467</v>
      </c>
      <c r="B358" s="115" t="s">
        <v>467</v>
      </c>
      <c r="C358" s="115" t="s">
        <v>468</v>
      </c>
      <c r="D358" s="115" t="s">
        <v>30</v>
      </c>
      <c r="E358" s="117">
        <v>370</v>
      </c>
      <c r="F358" s="117">
        <v>5.1138999999999997E-2</v>
      </c>
      <c r="G358" s="117">
        <v>5.1138999999999997E-2</v>
      </c>
      <c r="H358" s="117"/>
      <c r="I358" s="117">
        <v>0</v>
      </c>
      <c r="J358" s="117">
        <v>0</v>
      </c>
      <c r="K358" s="117"/>
      <c r="L358" s="117">
        <v>0</v>
      </c>
      <c r="M358" s="117">
        <v>0</v>
      </c>
      <c r="N358" s="117"/>
      <c r="O358" s="117">
        <v>0</v>
      </c>
      <c r="P358" s="117">
        <v>0</v>
      </c>
      <c r="Q358" s="117"/>
      <c r="R358" s="117">
        <v>0</v>
      </c>
      <c r="S358" s="117"/>
      <c r="T358" s="117"/>
      <c r="U358" s="117">
        <v>0</v>
      </c>
      <c r="V358" s="117"/>
      <c r="W358" s="117">
        <v>0</v>
      </c>
      <c r="X358" s="117"/>
      <c r="Y358" s="117">
        <v>0</v>
      </c>
      <c r="Z358" s="117"/>
      <c r="AA358" s="117">
        <v>0</v>
      </c>
      <c r="AB358" s="117"/>
      <c r="AC358" s="117">
        <v>0</v>
      </c>
      <c r="AD358" s="117"/>
      <c r="AE358" s="117">
        <v>0</v>
      </c>
      <c r="AF358" s="117"/>
      <c r="AG358" s="117"/>
      <c r="AH358" s="117"/>
      <c r="AI358" s="117">
        <v>0</v>
      </c>
      <c r="AJ358" s="117"/>
      <c r="AK358" s="117">
        <v>0</v>
      </c>
      <c r="AL358" s="117"/>
      <c r="AM358" s="117">
        <v>0</v>
      </c>
      <c r="AN358" s="117"/>
      <c r="AO358" s="117">
        <v>0</v>
      </c>
      <c r="AP358" s="117"/>
      <c r="AQ358" s="117">
        <v>0</v>
      </c>
      <c r="AR358" s="117"/>
      <c r="AS358" s="117">
        <v>0</v>
      </c>
      <c r="AT358" s="117"/>
      <c r="AU358" s="117">
        <v>0</v>
      </c>
      <c r="AV358" s="117"/>
      <c r="AW358" s="117">
        <v>0</v>
      </c>
      <c r="AX358" s="117"/>
      <c r="AY358" s="117"/>
      <c r="AZ358" s="117"/>
      <c r="BA358" s="117">
        <v>0</v>
      </c>
      <c r="BB358" s="117">
        <v>0</v>
      </c>
      <c r="BC358" s="117"/>
      <c r="BD358" s="117"/>
      <c r="BE358" s="117">
        <v>0</v>
      </c>
      <c r="BF358" s="117"/>
      <c r="BG358" s="117">
        <v>0</v>
      </c>
      <c r="BH358" s="117">
        <v>0</v>
      </c>
      <c r="BI358" s="117"/>
      <c r="BJ358" s="117">
        <v>0</v>
      </c>
      <c r="BK358" s="117">
        <v>0</v>
      </c>
      <c r="BL358" s="117">
        <v>0</v>
      </c>
      <c r="BM358" s="117">
        <v>0</v>
      </c>
      <c r="BN358" s="117">
        <v>0</v>
      </c>
      <c r="BO358" s="117">
        <v>0</v>
      </c>
      <c r="BP358" s="146">
        <v>0</v>
      </c>
    </row>
    <row r="359" spans="1:68" ht="12" customHeight="1" x14ac:dyDescent="0.2">
      <c r="A359" s="120" t="s">
        <v>469</v>
      </c>
      <c r="B359" s="121"/>
      <c r="C359" s="121" t="s">
        <v>470</v>
      </c>
      <c r="D359" s="121" t="s">
        <v>30</v>
      </c>
      <c r="E359" s="123">
        <v>370</v>
      </c>
      <c r="F359" s="123">
        <v>5.1727000000000002E-2</v>
      </c>
      <c r="G359" s="123">
        <v>5.1727000000000002E-2</v>
      </c>
      <c r="H359" s="122">
        <v>1360</v>
      </c>
      <c r="I359" s="123">
        <v>0.503</v>
      </c>
      <c r="J359" s="123">
        <v>70.349000000000004</v>
      </c>
      <c r="K359" s="123"/>
      <c r="L359" s="123">
        <v>0</v>
      </c>
      <c r="M359" s="123">
        <v>0</v>
      </c>
      <c r="N359" s="123"/>
      <c r="O359" s="123">
        <v>0</v>
      </c>
      <c r="P359" s="123">
        <v>0</v>
      </c>
      <c r="Q359" s="122">
        <v>1360</v>
      </c>
      <c r="R359" s="123">
        <v>0.503</v>
      </c>
      <c r="S359" s="123">
        <v>70.349000000000004</v>
      </c>
      <c r="T359" s="123"/>
      <c r="U359" s="123">
        <v>0</v>
      </c>
      <c r="V359" s="123"/>
      <c r="W359" s="123">
        <v>0</v>
      </c>
      <c r="X359" s="123"/>
      <c r="Y359" s="123">
        <v>0</v>
      </c>
      <c r="Z359" s="123"/>
      <c r="AA359" s="123">
        <v>0</v>
      </c>
      <c r="AB359" s="123"/>
      <c r="AC359" s="123">
        <v>0</v>
      </c>
      <c r="AD359" s="123"/>
      <c r="AE359" s="123">
        <v>0</v>
      </c>
      <c r="AF359" s="123"/>
      <c r="AG359" s="123"/>
      <c r="AH359" s="123"/>
      <c r="AI359" s="123">
        <v>0</v>
      </c>
      <c r="AJ359" s="123"/>
      <c r="AK359" s="123">
        <v>0</v>
      </c>
      <c r="AL359" s="123"/>
      <c r="AM359" s="123">
        <v>0</v>
      </c>
      <c r="AN359" s="123"/>
      <c r="AO359" s="123">
        <v>0</v>
      </c>
      <c r="AP359" s="123"/>
      <c r="AQ359" s="123">
        <v>0</v>
      </c>
      <c r="AR359" s="123"/>
      <c r="AS359" s="123">
        <v>0</v>
      </c>
      <c r="AT359" s="123"/>
      <c r="AU359" s="123">
        <v>0</v>
      </c>
      <c r="AV359" s="123"/>
      <c r="AW359" s="123">
        <v>0</v>
      </c>
      <c r="AX359" s="123"/>
      <c r="AY359" s="123"/>
      <c r="AZ359" s="122">
        <v>1360</v>
      </c>
      <c r="BA359" s="123">
        <v>0.503</v>
      </c>
      <c r="BB359" s="123">
        <v>70.349000000000004</v>
      </c>
      <c r="BC359" s="123"/>
      <c r="BD359" s="123"/>
      <c r="BE359" s="123">
        <v>0</v>
      </c>
      <c r="BF359" s="123"/>
      <c r="BG359" s="123">
        <v>0</v>
      </c>
      <c r="BH359" s="123">
        <v>0</v>
      </c>
      <c r="BI359" s="122">
        <v>1360</v>
      </c>
      <c r="BJ359" s="123">
        <v>0.503</v>
      </c>
      <c r="BK359" s="123">
        <v>70.349000000000004</v>
      </c>
      <c r="BL359" s="123">
        <v>0</v>
      </c>
      <c r="BM359" s="123">
        <v>0</v>
      </c>
      <c r="BN359" s="123">
        <v>70.349000000000004</v>
      </c>
      <c r="BO359" s="123">
        <v>0</v>
      </c>
      <c r="BP359" s="154">
        <v>0</v>
      </c>
    </row>
    <row r="360" spans="1:68" ht="12" customHeight="1" x14ac:dyDescent="0.2">
      <c r="A360" s="114" t="s">
        <v>473</v>
      </c>
      <c r="B360" s="115" t="s">
        <v>473</v>
      </c>
      <c r="C360" s="115" t="s">
        <v>474</v>
      </c>
      <c r="D360" s="115" t="s">
        <v>30</v>
      </c>
      <c r="E360" s="117">
        <v>370</v>
      </c>
      <c r="F360" s="117">
        <v>5.5067999999999999E-2</v>
      </c>
      <c r="G360" s="117">
        <v>5.5067999999999999E-2</v>
      </c>
      <c r="H360" s="117"/>
      <c r="I360" s="117">
        <v>0</v>
      </c>
      <c r="J360" s="117">
        <v>0</v>
      </c>
      <c r="K360" s="117"/>
      <c r="L360" s="117">
        <v>0</v>
      </c>
      <c r="M360" s="117">
        <v>0</v>
      </c>
      <c r="N360" s="116">
        <v>36720</v>
      </c>
      <c r="O360" s="117">
        <v>13.586</v>
      </c>
      <c r="P360" s="167">
        <v>2022.097</v>
      </c>
      <c r="Q360" s="116">
        <v>36720</v>
      </c>
      <c r="R360" s="117">
        <v>13.586</v>
      </c>
      <c r="S360" s="167">
        <v>2022.097</v>
      </c>
      <c r="T360" s="117"/>
      <c r="U360" s="117">
        <v>0</v>
      </c>
      <c r="V360" s="117"/>
      <c r="W360" s="117">
        <v>0</v>
      </c>
      <c r="X360" s="117"/>
      <c r="Y360" s="117">
        <v>0</v>
      </c>
      <c r="Z360" s="117"/>
      <c r="AA360" s="117">
        <v>0</v>
      </c>
      <c r="AB360" s="117"/>
      <c r="AC360" s="117">
        <v>0</v>
      </c>
      <c r="AD360" s="117"/>
      <c r="AE360" s="117">
        <v>0</v>
      </c>
      <c r="AF360" s="117"/>
      <c r="AG360" s="117"/>
      <c r="AH360" s="117"/>
      <c r="AI360" s="117">
        <v>0</v>
      </c>
      <c r="AJ360" s="117"/>
      <c r="AK360" s="117">
        <v>0</v>
      </c>
      <c r="AL360" s="117"/>
      <c r="AM360" s="117">
        <v>0</v>
      </c>
      <c r="AN360" s="117"/>
      <c r="AO360" s="117">
        <v>0</v>
      </c>
      <c r="AP360" s="117"/>
      <c r="AQ360" s="117">
        <v>0</v>
      </c>
      <c r="AR360" s="117"/>
      <c r="AS360" s="117">
        <v>0</v>
      </c>
      <c r="AT360" s="117"/>
      <c r="AU360" s="117">
        <v>0</v>
      </c>
      <c r="AV360" s="117"/>
      <c r="AW360" s="117">
        <v>0</v>
      </c>
      <c r="AX360" s="117"/>
      <c r="AY360" s="117"/>
      <c r="AZ360" s="117"/>
      <c r="BA360" s="117">
        <v>0</v>
      </c>
      <c r="BB360" s="117">
        <v>0</v>
      </c>
      <c r="BC360" s="117"/>
      <c r="BD360" s="117"/>
      <c r="BE360" s="117">
        <v>0</v>
      </c>
      <c r="BF360" s="116">
        <v>36720</v>
      </c>
      <c r="BG360" s="117">
        <v>13.586</v>
      </c>
      <c r="BH360" s="167">
        <v>2022.097</v>
      </c>
      <c r="BI360" s="116">
        <v>36720</v>
      </c>
      <c r="BJ360" s="117">
        <v>13.586</v>
      </c>
      <c r="BK360" s="167">
        <v>2022.097</v>
      </c>
      <c r="BL360" s="117">
        <v>0</v>
      </c>
      <c r="BM360" s="117">
        <v>0</v>
      </c>
      <c r="BN360" s="167">
        <v>2022.097</v>
      </c>
      <c r="BO360" s="117">
        <v>0</v>
      </c>
      <c r="BP360" s="146">
        <v>0</v>
      </c>
    </row>
    <row r="361" spans="1:68" ht="12" customHeight="1" x14ac:dyDescent="0.2">
      <c r="A361" s="120" t="s">
        <v>475</v>
      </c>
      <c r="B361" s="121"/>
      <c r="C361" s="121" t="s">
        <v>476</v>
      </c>
      <c r="D361" s="121" t="s">
        <v>30</v>
      </c>
      <c r="E361" s="123">
        <v>370</v>
      </c>
      <c r="F361" s="123">
        <v>4.5976000000000003E-2</v>
      </c>
      <c r="G361" s="123">
        <v>4.5976000000000003E-2</v>
      </c>
      <c r="H361" s="122">
        <v>56780</v>
      </c>
      <c r="I361" s="123">
        <v>21.009</v>
      </c>
      <c r="J361" s="165">
        <v>2610.5169999999998</v>
      </c>
      <c r="K361" s="123"/>
      <c r="L361" s="123">
        <v>0</v>
      </c>
      <c r="M361" s="123">
        <v>0</v>
      </c>
      <c r="N361" s="123"/>
      <c r="O361" s="123">
        <v>0</v>
      </c>
      <c r="P361" s="123">
        <v>0</v>
      </c>
      <c r="Q361" s="122">
        <v>56780</v>
      </c>
      <c r="R361" s="123">
        <v>21.009</v>
      </c>
      <c r="S361" s="165">
        <v>2610.5169999999998</v>
      </c>
      <c r="T361" s="123"/>
      <c r="U361" s="123">
        <v>0</v>
      </c>
      <c r="V361" s="123"/>
      <c r="W361" s="123">
        <v>0</v>
      </c>
      <c r="X361" s="123"/>
      <c r="Y361" s="123">
        <v>0</v>
      </c>
      <c r="Z361" s="123"/>
      <c r="AA361" s="123">
        <v>0</v>
      </c>
      <c r="AB361" s="123"/>
      <c r="AC361" s="123">
        <v>0</v>
      </c>
      <c r="AD361" s="123"/>
      <c r="AE361" s="123">
        <v>0</v>
      </c>
      <c r="AF361" s="123"/>
      <c r="AG361" s="123"/>
      <c r="AH361" s="123"/>
      <c r="AI361" s="123">
        <v>0</v>
      </c>
      <c r="AJ361" s="122">
        <v>52020</v>
      </c>
      <c r="AK361" s="123">
        <v>19.247</v>
      </c>
      <c r="AL361" s="122">
        <v>4760</v>
      </c>
      <c r="AM361" s="123">
        <v>1.7609999999999999</v>
      </c>
      <c r="AN361" s="123"/>
      <c r="AO361" s="123">
        <v>0</v>
      </c>
      <c r="AP361" s="123"/>
      <c r="AQ361" s="123">
        <v>0</v>
      </c>
      <c r="AR361" s="123"/>
      <c r="AS361" s="123">
        <v>0</v>
      </c>
      <c r="AT361" s="123"/>
      <c r="AU361" s="123">
        <v>0</v>
      </c>
      <c r="AV361" s="165">
        <v>56780</v>
      </c>
      <c r="AW361" s="123">
        <v>21.009</v>
      </c>
      <c r="AX361" s="165">
        <v>2610.5169999999998</v>
      </c>
      <c r="AY361" s="165">
        <v>2610.5169999999998</v>
      </c>
      <c r="AZ361" s="123"/>
      <c r="BA361" s="123">
        <v>0</v>
      </c>
      <c r="BB361" s="123">
        <v>0</v>
      </c>
      <c r="BC361" s="123"/>
      <c r="BD361" s="123"/>
      <c r="BE361" s="123">
        <v>0</v>
      </c>
      <c r="BF361" s="123"/>
      <c r="BG361" s="123">
        <v>0</v>
      </c>
      <c r="BH361" s="123">
        <v>0</v>
      </c>
      <c r="BI361" s="123"/>
      <c r="BJ361" s="123">
        <v>0</v>
      </c>
      <c r="BK361" s="123">
        <v>0</v>
      </c>
      <c r="BL361" s="123">
        <v>0</v>
      </c>
      <c r="BM361" s="123">
        <v>0</v>
      </c>
      <c r="BN361" s="165">
        <v>2610.5169999999998</v>
      </c>
      <c r="BO361" s="122">
        <v>-52020</v>
      </c>
      <c r="BP361" s="154">
        <v>-19.247</v>
      </c>
    </row>
    <row r="362" spans="1:68" ht="12" customHeight="1" x14ac:dyDescent="0.2">
      <c r="A362" s="136"/>
      <c r="B362" s="105"/>
      <c r="C362" s="105" t="s">
        <v>2460</v>
      </c>
      <c r="D362" s="105"/>
      <c r="E362" s="137"/>
      <c r="F362" s="137"/>
      <c r="G362" s="137"/>
      <c r="H362" s="147">
        <v>67590</v>
      </c>
      <c r="I362" s="137">
        <v>23.591000000000001</v>
      </c>
      <c r="J362" s="168">
        <v>3007.0610000000001</v>
      </c>
      <c r="K362" s="137"/>
      <c r="L362" s="137">
        <v>0</v>
      </c>
      <c r="M362" s="137">
        <v>0</v>
      </c>
      <c r="N362" s="147">
        <v>36720</v>
      </c>
      <c r="O362" s="137">
        <v>13.586</v>
      </c>
      <c r="P362" s="168">
        <v>2022.097</v>
      </c>
      <c r="Q362" s="147">
        <v>104310</v>
      </c>
      <c r="R362" s="137">
        <v>37.177</v>
      </c>
      <c r="S362" s="168">
        <v>5029.1580000000004</v>
      </c>
      <c r="T362" s="137"/>
      <c r="U362" s="137">
        <v>0</v>
      </c>
      <c r="V362" s="137"/>
      <c r="W362" s="137">
        <v>0</v>
      </c>
      <c r="X362" s="137"/>
      <c r="Y362" s="137">
        <v>0</v>
      </c>
      <c r="Z362" s="137"/>
      <c r="AA362" s="137">
        <v>0</v>
      </c>
      <c r="AB362" s="137"/>
      <c r="AC362" s="137">
        <v>0</v>
      </c>
      <c r="AD362" s="137"/>
      <c r="AE362" s="137">
        <v>0</v>
      </c>
      <c r="AF362" s="137"/>
      <c r="AG362" s="137"/>
      <c r="AH362" s="137"/>
      <c r="AI362" s="137">
        <v>0</v>
      </c>
      <c r="AJ362" s="147">
        <v>52020</v>
      </c>
      <c r="AK362" s="137">
        <v>19.247</v>
      </c>
      <c r="AL362" s="147">
        <v>4760</v>
      </c>
      <c r="AM362" s="137">
        <v>1.7609999999999999</v>
      </c>
      <c r="AN362" s="137"/>
      <c r="AO362" s="137">
        <v>0</v>
      </c>
      <c r="AP362" s="137"/>
      <c r="AQ362" s="137">
        <v>0</v>
      </c>
      <c r="AR362" s="137"/>
      <c r="AS362" s="137">
        <v>0</v>
      </c>
      <c r="AT362" s="137"/>
      <c r="AU362" s="137">
        <v>0</v>
      </c>
      <c r="AV362" s="168">
        <v>56780</v>
      </c>
      <c r="AW362" s="137">
        <v>21.009</v>
      </c>
      <c r="AX362" s="168">
        <v>2610.5169999999998</v>
      </c>
      <c r="AY362" s="168">
        <v>2610.5169999999998</v>
      </c>
      <c r="AZ362" s="147">
        <v>10810</v>
      </c>
      <c r="BA362" s="137">
        <v>2.5819999999999999</v>
      </c>
      <c r="BB362" s="137">
        <v>396.54399999999998</v>
      </c>
      <c r="BC362" s="137"/>
      <c r="BD362" s="137"/>
      <c r="BE362" s="137">
        <v>0</v>
      </c>
      <c r="BF362" s="147">
        <v>36720</v>
      </c>
      <c r="BG362" s="137">
        <v>13.586</v>
      </c>
      <c r="BH362" s="168">
        <v>2022.097</v>
      </c>
      <c r="BI362" s="147">
        <v>47530</v>
      </c>
      <c r="BJ362" s="137">
        <v>16.167999999999999</v>
      </c>
      <c r="BK362" s="168">
        <v>2418.6410000000001</v>
      </c>
      <c r="BL362" s="137">
        <v>0</v>
      </c>
      <c r="BM362" s="137">
        <v>0</v>
      </c>
      <c r="BN362" s="168">
        <v>5029.1580000000004</v>
      </c>
      <c r="BO362" s="147">
        <v>-52020</v>
      </c>
      <c r="BP362" s="148">
        <v>-19.247</v>
      </c>
    </row>
    <row r="363" spans="1:68" ht="12" customHeight="1" x14ac:dyDescent="0.2">
      <c r="A363" s="133"/>
      <c r="B363" s="111"/>
      <c r="C363" s="111" t="s">
        <v>2461</v>
      </c>
      <c r="D363" s="111"/>
      <c r="E363" s="126"/>
      <c r="F363" s="126"/>
      <c r="G363" s="126"/>
      <c r="H363" s="149">
        <v>67590</v>
      </c>
      <c r="I363" s="126">
        <v>23.591000000000001</v>
      </c>
      <c r="J363" s="166">
        <v>3007.0610000000001</v>
      </c>
      <c r="K363" s="126"/>
      <c r="L363" s="126">
        <v>0</v>
      </c>
      <c r="M363" s="126">
        <v>0</v>
      </c>
      <c r="N363" s="149">
        <v>36720</v>
      </c>
      <c r="O363" s="126">
        <v>13.586</v>
      </c>
      <c r="P363" s="166">
        <v>2022.097</v>
      </c>
      <c r="Q363" s="149">
        <v>104310</v>
      </c>
      <c r="R363" s="126">
        <v>37.177</v>
      </c>
      <c r="S363" s="166">
        <v>5029.1580000000004</v>
      </c>
      <c r="T363" s="126"/>
      <c r="U363" s="126">
        <v>0</v>
      </c>
      <c r="V363" s="126"/>
      <c r="W363" s="126">
        <v>0</v>
      </c>
      <c r="X363" s="126"/>
      <c r="Y363" s="126">
        <v>0</v>
      </c>
      <c r="Z363" s="126"/>
      <c r="AA363" s="126">
        <v>0</v>
      </c>
      <c r="AB363" s="126"/>
      <c r="AC363" s="126">
        <v>0</v>
      </c>
      <c r="AD363" s="126"/>
      <c r="AE363" s="126">
        <v>0</v>
      </c>
      <c r="AF363" s="126"/>
      <c r="AG363" s="126"/>
      <c r="AH363" s="126"/>
      <c r="AI363" s="126">
        <v>0</v>
      </c>
      <c r="AJ363" s="149">
        <v>52020</v>
      </c>
      <c r="AK363" s="126">
        <v>19.247</v>
      </c>
      <c r="AL363" s="149">
        <v>4760</v>
      </c>
      <c r="AM363" s="126">
        <v>1.7609999999999999</v>
      </c>
      <c r="AN363" s="126"/>
      <c r="AO363" s="126">
        <v>0</v>
      </c>
      <c r="AP363" s="126"/>
      <c r="AQ363" s="126">
        <v>0</v>
      </c>
      <c r="AR363" s="126"/>
      <c r="AS363" s="126">
        <v>0</v>
      </c>
      <c r="AT363" s="126"/>
      <c r="AU363" s="126">
        <v>0</v>
      </c>
      <c r="AV363" s="166">
        <v>56780</v>
      </c>
      <c r="AW363" s="126">
        <v>21.009</v>
      </c>
      <c r="AX363" s="166">
        <v>2610.5169999999998</v>
      </c>
      <c r="AY363" s="166">
        <v>2610.5169999999998</v>
      </c>
      <c r="AZ363" s="149">
        <v>10810</v>
      </c>
      <c r="BA363" s="126">
        <v>2.5819999999999999</v>
      </c>
      <c r="BB363" s="126">
        <v>396.54399999999998</v>
      </c>
      <c r="BC363" s="126"/>
      <c r="BD363" s="126"/>
      <c r="BE363" s="126">
        <v>0</v>
      </c>
      <c r="BF363" s="149">
        <v>36720</v>
      </c>
      <c r="BG363" s="126">
        <v>13.586</v>
      </c>
      <c r="BH363" s="166">
        <v>2022.097</v>
      </c>
      <c r="BI363" s="149">
        <v>47530</v>
      </c>
      <c r="BJ363" s="126">
        <v>16.167999999999999</v>
      </c>
      <c r="BK363" s="166">
        <v>2418.6410000000001</v>
      </c>
      <c r="BL363" s="126">
        <v>0</v>
      </c>
      <c r="BM363" s="126">
        <v>0</v>
      </c>
      <c r="BN363" s="166">
        <v>5029.1580000000004</v>
      </c>
      <c r="BO363" s="149">
        <v>-52020</v>
      </c>
      <c r="BP363" s="150">
        <v>-19.247</v>
      </c>
    </row>
    <row r="364" spans="1:68" ht="12" customHeight="1" x14ac:dyDescent="0.2">
      <c r="A364" s="136"/>
      <c r="B364" s="105"/>
      <c r="C364" s="105" t="s">
        <v>1875</v>
      </c>
      <c r="D364" s="105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37"/>
      <c r="AY364" s="137"/>
      <c r="AZ364" s="137"/>
      <c r="BA364" s="137"/>
      <c r="BB364" s="137"/>
      <c r="BC364" s="137"/>
      <c r="BD364" s="137"/>
      <c r="BE364" s="137"/>
      <c r="BF364" s="137"/>
      <c r="BG364" s="137"/>
      <c r="BH364" s="137"/>
      <c r="BI364" s="137"/>
      <c r="BJ364" s="137"/>
      <c r="BK364" s="137"/>
      <c r="BL364" s="137"/>
      <c r="BM364" s="137"/>
      <c r="BN364" s="137"/>
      <c r="BO364" s="137"/>
      <c r="BP364" s="148"/>
    </row>
    <row r="365" spans="1:68" ht="12" customHeight="1" x14ac:dyDescent="0.2">
      <c r="A365" s="133"/>
      <c r="B365" s="111"/>
      <c r="C365" s="111" t="s">
        <v>30</v>
      </c>
      <c r="D365" s="111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50"/>
    </row>
    <row r="366" spans="1:68" ht="12" customHeight="1" x14ac:dyDescent="0.2">
      <c r="A366" s="114" t="s">
        <v>495</v>
      </c>
      <c r="B366" s="115"/>
      <c r="C366" s="115" t="s">
        <v>496</v>
      </c>
      <c r="D366" s="115" t="s">
        <v>30</v>
      </c>
      <c r="E366" s="117">
        <v>285</v>
      </c>
      <c r="F366" s="117">
        <v>5.0715000000000003E-2</v>
      </c>
      <c r="G366" s="117">
        <v>5.0715000000000003E-2</v>
      </c>
      <c r="H366" s="116">
        <v>2496</v>
      </c>
      <c r="I366" s="117">
        <v>0.71099999999999997</v>
      </c>
      <c r="J366" s="117">
        <v>126.58499999999999</v>
      </c>
      <c r="K366" s="117"/>
      <c r="L366" s="117">
        <v>0</v>
      </c>
      <c r="M366" s="117">
        <v>0</v>
      </c>
      <c r="N366" s="117"/>
      <c r="O366" s="117">
        <v>0</v>
      </c>
      <c r="P366" s="117">
        <v>0</v>
      </c>
      <c r="Q366" s="116">
        <v>2496</v>
      </c>
      <c r="R366" s="117">
        <v>0.71099999999999997</v>
      </c>
      <c r="S366" s="117">
        <v>126.58499999999999</v>
      </c>
      <c r="T366" s="117"/>
      <c r="U366" s="117">
        <v>0</v>
      </c>
      <c r="V366" s="117"/>
      <c r="W366" s="117">
        <v>0</v>
      </c>
      <c r="X366" s="117"/>
      <c r="Y366" s="117">
        <v>0</v>
      </c>
      <c r="Z366" s="117"/>
      <c r="AA366" s="117">
        <v>0</v>
      </c>
      <c r="AB366" s="117"/>
      <c r="AC366" s="117">
        <v>0</v>
      </c>
      <c r="AD366" s="117"/>
      <c r="AE366" s="117">
        <v>0</v>
      </c>
      <c r="AF366" s="117"/>
      <c r="AG366" s="117"/>
      <c r="AH366" s="117"/>
      <c r="AI366" s="117">
        <v>0</v>
      </c>
      <c r="AJ366" s="117"/>
      <c r="AK366" s="117">
        <v>0</v>
      </c>
      <c r="AL366" s="117"/>
      <c r="AM366" s="117">
        <v>0</v>
      </c>
      <c r="AN366" s="117"/>
      <c r="AO366" s="117">
        <v>0</v>
      </c>
      <c r="AP366" s="117"/>
      <c r="AQ366" s="117">
        <v>0</v>
      </c>
      <c r="AR366" s="117"/>
      <c r="AS366" s="117">
        <v>0</v>
      </c>
      <c r="AT366" s="117"/>
      <c r="AU366" s="117">
        <v>0</v>
      </c>
      <c r="AV366" s="117"/>
      <c r="AW366" s="117">
        <v>0</v>
      </c>
      <c r="AX366" s="117"/>
      <c r="AY366" s="117"/>
      <c r="AZ366" s="116">
        <v>2496</v>
      </c>
      <c r="BA366" s="117">
        <v>0.71099999999999997</v>
      </c>
      <c r="BB366" s="117">
        <v>126.58499999999999</v>
      </c>
      <c r="BC366" s="117"/>
      <c r="BD366" s="117"/>
      <c r="BE366" s="117">
        <v>0</v>
      </c>
      <c r="BF366" s="117"/>
      <c r="BG366" s="117">
        <v>0</v>
      </c>
      <c r="BH366" s="117">
        <v>0</v>
      </c>
      <c r="BI366" s="116">
        <v>2496</v>
      </c>
      <c r="BJ366" s="117">
        <v>0.71099999999999997</v>
      </c>
      <c r="BK366" s="117">
        <v>126.58499999999999</v>
      </c>
      <c r="BL366" s="117">
        <v>0</v>
      </c>
      <c r="BM366" s="117">
        <v>0</v>
      </c>
      <c r="BN366" s="117">
        <v>126.58499999999999</v>
      </c>
      <c r="BO366" s="117">
        <v>0</v>
      </c>
      <c r="BP366" s="146">
        <v>0</v>
      </c>
    </row>
    <row r="367" spans="1:68" ht="12" customHeight="1" x14ac:dyDescent="0.2">
      <c r="A367" s="120" t="s">
        <v>497</v>
      </c>
      <c r="B367" s="121"/>
      <c r="C367" s="121" t="s">
        <v>498</v>
      </c>
      <c r="D367" s="121" t="s">
        <v>30</v>
      </c>
      <c r="E367" s="123">
        <v>400</v>
      </c>
      <c r="F367" s="123">
        <v>6.9207000000000005E-2</v>
      </c>
      <c r="G367" s="123">
        <v>6.9207000000000005E-2</v>
      </c>
      <c r="H367" s="122">
        <v>4191</v>
      </c>
      <c r="I367" s="123">
        <v>1.6759999999999999</v>
      </c>
      <c r="J367" s="123">
        <v>290.04700000000003</v>
      </c>
      <c r="K367" s="123"/>
      <c r="L367" s="123">
        <v>0</v>
      </c>
      <c r="M367" s="123">
        <v>0</v>
      </c>
      <c r="N367" s="123"/>
      <c r="O367" s="123">
        <v>0</v>
      </c>
      <c r="P367" s="123">
        <v>0</v>
      </c>
      <c r="Q367" s="122">
        <v>4191</v>
      </c>
      <c r="R367" s="123">
        <v>1.6759999999999999</v>
      </c>
      <c r="S367" s="123">
        <v>290.04700000000003</v>
      </c>
      <c r="T367" s="123"/>
      <c r="U367" s="123">
        <v>0</v>
      </c>
      <c r="V367" s="123"/>
      <c r="W367" s="123">
        <v>0</v>
      </c>
      <c r="X367" s="123"/>
      <c r="Y367" s="123">
        <v>0</v>
      </c>
      <c r="Z367" s="123"/>
      <c r="AA367" s="123">
        <v>0</v>
      </c>
      <c r="AB367" s="123"/>
      <c r="AC367" s="123">
        <v>0</v>
      </c>
      <c r="AD367" s="123"/>
      <c r="AE367" s="123">
        <v>0</v>
      </c>
      <c r="AF367" s="123"/>
      <c r="AG367" s="123"/>
      <c r="AH367" s="123"/>
      <c r="AI367" s="123">
        <v>0</v>
      </c>
      <c r="AJ367" s="123"/>
      <c r="AK367" s="123">
        <v>0</v>
      </c>
      <c r="AL367" s="123"/>
      <c r="AM367" s="123">
        <v>0</v>
      </c>
      <c r="AN367" s="123"/>
      <c r="AO367" s="123">
        <v>0</v>
      </c>
      <c r="AP367" s="123"/>
      <c r="AQ367" s="123">
        <v>0</v>
      </c>
      <c r="AR367" s="123"/>
      <c r="AS367" s="123">
        <v>0</v>
      </c>
      <c r="AT367" s="123"/>
      <c r="AU367" s="123">
        <v>0</v>
      </c>
      <c r="AV367" s="123"/>
      <c r="AW367" s="123">
        <v>0</v>
      </c>
      <c r="AX367" s="123"/>
      <c r="AY367" s="123"/>
      <c r="AZ367" s="122">
        <v>4191</v>
      </c>
      <c r="BA367" s="123">
        <v>1.6759999999999999</v>
      </c>
      <c r="BB367" s="123">
        <v>290.04700000000003</v>
      </c>
      <c r="BC367" s="123"/>
      <c r="BD367" s="123"/>
      <c r="BE367" s="123">
        <v>0</v>
      </c>
      <c r="BF367" s="123"/>
      <c r="BG367" s="123">
        <v>0</v>
      </c>
      <c r="BH367" s="123">
        <v>0</v>
      </c>
      <c r="BI367" s="122">
        <v>4191</v>
      </c>
      <c r="BJ367" s="123">
        <v>1.6759999999999999</v>
      </c>
      <c r="BK367" s="123">
        <v>290.04700000000003</v>
      </c>
      <c r="BL367" s="123">
        <v>0</v>
      </c>
      <c r="BM367" s="123">
        <v>0</v>
      </c>
      <c r="BN367" s="123">
        <v>290.04700000000003</v>
      </c>
      <c r="BO367" s="123">
        <v>0</v>
      </c>
      <c r="BP367" s="154">
        <v>0</v>
      </c>
    </row>
    <row r="368" spans="1:68" ht="12" customHeight="1" x14ac:dyDescent="0.2">
      <c r="A368" s="136"/>
      <c r="B368" s="105"/>
      <c r="C368" s="105" t="s">
        <v>2462</v>
      </c>
      <c r="D368" s="105"/>
      <c r="E368" s="137"/>
      <c r="F368" s="137"/>
      <c r="G368" s="137"/>
      <c r="H368" s="147">
        <v>6687</v>
      </c>
      <c r="I368" s="137">
        <v>2.387</v>
      </c>
      <c r="J368" s="137">
        <v>416.63200000000001</v>
      </c>
      <c r="K368" s="137"/>
      <c r="L368" s="137">
        <v>0</v>
      </c>
      <c r="M368" s="137">
        <v>0</v>
      </c>
      <c r="N368" s="137"/>
      <c r="O368" s="137">
        <v>0</v>
      </c>
      <c r="P368" s="137">
        <v>0</v>
      </c>
      <c r="Q368" s="147">
        <v>6687</v>
      </c>
      <c r="R368" s="137">
        <v>2.387</v>
      </c>
      <c r="S368" s="137">
        <v>416.63099999999997</v>
      </c>
      <c r="T368" s="137"/>
      <c r="U368" s="137">
        <v>0</v>
      </c>
      <c r="V368" s="137"/>
      <c r="W368" s="137">
        <v>0</v>
      </c>
      <c r="X368" s="137"/>
      <c r="Y368" s="137">
        <v>0</v>
      </c>
      <c r="Z368" s="137"/>
      <c r="AA368" s="137">
        <v>0</v>
      </c>
      <c r="AB368" s="137"/>
      <c r="AC368" s="137">
        <v>0</v>
      </c>
      <c r="AD368" s="137"/>
      <c r="AE368" s="137">
        <v>0</v>
      </c>
      <c r="AF368" s="137"/>
      <c r="AG368" s="137"/>
      <c r="AH368" s="137"/>
      <c r="AI368" s="137">
        <v>0</v>
      </c>
      <c r="AJ368" s="137"/>
      <c r="AK368" s="137">
        <v>0</v>
      </c>
      <c r="AL368" s="137"/>
      <c r="AM368" s="137">
        <v>0</v>
      </c>
      <c r="AN368" s="137"/>
      <c r="AO368" s="137">
        <v>0</v>
      </c>
      <c r="AP368" s="137"/>
      <c r="AQ368" s="137">
        <v>0</v>
      </c>
      <c r="AR368" s="137"/>
      <c r="AS368" s="137">
        <v>0</v>
      </c>
      <c r="AT368" s="137"/>
      <c r="AU368" s="137">
        <v>0</v>
      </c>
      <c r="AV368" s="137"/>
      <c r="AW368" s="137">
        <v>0</v>
      </c>
      <c r="AX368" s="137"/>
      <c r="AY368" s="137"/>
      <c r="AZ368" s="147">
        <v>6687</v>
      </c>
      <c r="BA368" s="137">
        <v>2.387</v>
      </c>
      <c r="BB368" s="137">
        <v>416.63200000000001</v>
      </c>
      <c r="BC368" s="137"/>
      <c r="BD368" s="137"/>
      <c r="BE368" s="137">
        <v>0</v>
      </c>
      <c r="BF368" s="137"/>
      <c r="BG368" s="137">
        <v>0</v>
      </c>
      <c r="BH368" s="137">
        <v>0</v>
      </c>
      <c r="BI368" s="147">
        <v>6687</v>
      </c>
      <c r="BJ368" s="137">
        <v>2.387</v>
      </c>
      <c r="BK368" s="137">
        <v>416.63200000000001</v>
      </c>
      <c r="BL368" s="137">
        <v>0</v>
      </c>
      <c r="BM368" s="137">
        <v>0</v>
      </c>
      <c r="BN368" s="137">
        <v>416.63200000000001</v>
      </c>
      <c r="BO368" s="137">
        <v>0</v>
      </c>
      <c r="BP368" s="148">
        <v>0</v>
      </c>
    </row>
    <row r="369" spans="1:68" ht="12" customHeight="1" x14ac:dyDescent="0.2">
      <c r="A369" s="133"/>
      <c r="B369" s="111"/>
      <c r="C369" s="111" t="s">
        <v>2463</v>
      </c>
      <c r="D369" s="111"/>
      <c r="E369" s="126"/>
      <c r="F369" s="126"/>
      <c r="G369" s="126"/>
      <c r="H369" s="149">
        <v>6687</v>
      </c>
      <c r="I369" s="126">
        <v>2.387</v>
      </c>
      <c r="J369" s="126">
        <v>416.63200000000001</v>
      </c>
      <c r="K369" s="126"/>
      <c r="L369" s="126">
        <v>0</v>
      </c>
      <c r="M369" s="126">
        <v>0</v>
      </c>
      <c r="N369" s="126"/>
      <c r="O369" s="126">
        <v>0</v>
      </c>
      <c r="P369" s="126">
        <v>0</v>
      </c>
      <c r="Q369" s="149">
        <v>6687</v>
      </c>
      <c r="R369" s="126">
        <v>2.387</v>
      </c>
      <c r="S369" s="126">
        <v>416.63099999999997</v>
      </c>
      <c r="T369" s="126"/>
      <c r="U369" s="126">
        <v>0</v>
      </c>
      <c r="V369" s="126"/>
      <c r="W369" s="126">
        <v>0</v>
      </c>
      <c r="X369" s="126"/>
      <c r="Y369" s="126">
        <v>0</v>
      </c>
      <c r="Z369" s="126"/>
      <c r="AA369" s="126">
        <v>0</v>
      </c>
      <c r="AB369" s="126"/>
      <c r="AC369" s="126">
        <v>0</v>
      </c>
      <c r="AD369" s="126"/>
      <c r="AE369" s="126">
        <v>0</v>
      </c>
      <c r="AF369" s="126"/>
      <c r="AG369" s="126"/>
      <c r="AH369" s="126"/>
      <c r="AI369" s="126">
        <v>0</v>
      </c>
      <c r="AJ369" s="126"/>
      <c r="AK369" s="126">
        <v>0</v>
      </c>
      <c r="AL369" s="126"/>
      <c r="AM369" s="126">
        <v>0</v>
      </c>
      <c r="AN369" s="126"/>
      <c r="AO369" s="126">
        <v>0</v>
      </c>
      <c r="AP369" s="126"/>
      <c r="AQ369" s="126">
        <v>0</v>
      </c>
      <c r="AR369" s="126"/>
      <c r="AS369" s="126">
        <v>0</v>
      </c>
      <c r="AT369" s="126"/>
      <c r="AU369" s="126">
        <v>0</v>
      </c>
      <c r="AV369" s="126"/>
      <c r="AW369" s="126">
        <v>0</v>
      </c>
      <c r="AX369" s="126"/>
      <c r="AY369" s="126"/>
      <c r="AZ369" s="149">
        <v>6687</v>
      </c>
      <c r="BA369" s="126">
        <v>2.387</v>
      </c>
      <c r="BB369" s="126">
        <v>416.63200000000001</v>
      </c>
      <c r="BC369" s="126"/>
      <c r="BD369" s="126"/>
      <c r="BE369" s="126">
        <v>0</v>
      </c>
      <c r="BF369" s="126"/>
      <c r="BG369" s="126">
        <v>0</v>
      </c>
      <c r="BH369" s="126">
        <v>0</v>
      </c>
      <c r="BI369" s="149">
        <v>6687</v>
      </c>
      <c r="BJ369" s="126">
        <v>2.387</v>
      </c>
      <c r="BK369" s="126">
        <v>416.63200000000001</v>
      </c>
      <c r="BL369" s="126">
        <v>0</v>
      </c>
      <c r="BM369" s="126">
        <v>0</v>
      </c>
      <c r="BN369" s="126">
        <v>416.63200000000001</v>
      </c>
      <c r="BO369" s="126">
        <v>0</v>
      </c>
      <c r="BP369" s="150">
        <v>0</v>
      </c>
    </row>
    <row r="370" spans="1:68" ht="12" customHeight="1" x14ac:dyDescent="0.2">
      <c r="A370" s="136"/>
      <c r="B370" s="105"/>
      <c r="C370" s="105" t="s">
        <v>1878</v>
      </c>
      <c r="D370" s="105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  <c r="AT370" s="137"/>
      <c r="AU370" s="137"/>
      <c r="AV370" s="137"/>
      <c r="AW370" s="137"/>
      <c r="AX370" s="137"/>
      <c r="AY370" s="137"/>
      <c r="AZ370" s="137"/>
      <c r="BA370" s="137"/>
      <c r="BB370" s="137"/>
      <c r="BC370" s="137"/>
      <c r="BD370" s="137"/>
      <c r="BE370" s="137"/>
      <c r="BF370" s="137"/>
      <c r="BG370" s="137"/>
      <c r="BH370" s="137"/>
      <c r="BI370" s="137"/>
      <c r="BJ370" s="137"/>
      <c r="BK370" s="137"/>
      <c r="BL370" s="137"/>
      <c r="BM370" s="137"/>
      <c r="BN370" s="137"/>
      <c r="BO370" s="137"/>
      <c r="BP370" s="148"/>
    </row>
    <row r="371" spans="1:68" ht="12" customHeight="1" x14ac:dyDescent="0.2">
      <c r="A371" s="133"/>
      <c r="B371" s="111"/>
      <c r="C371" s="111" t="s">
        <v>30</v>
      </c>
      <c r="D371" s="111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50"/>
    </row>
    <row r="372" spans="1:68" ht="12" customHeight="1" x14ac:dyDescent="0.2">
      <c r="A372" s="114" t="s">
        <v>129</v>
      </c>
      <c r="B372" s="115" t="s">
        <v>129</v>
      </c>
      <c r="C372" s="115" t="s">
        <v>130</v>
      </c>
      <c r="D372" s="115" t="s">
        <v>30</v>
      </c>
      <c r="E372" s="117">
        <v>170</v>
      </c>
      <c r="F372" s="117">
        <v>2.4667000000000001E-2</v>
      </c>
      <c r="G372" s="117">
        <v>2.4667000000000001E-2</v>
      </c>
      <c r="H372" s="117"/>
      <c r="I372" s="117">
        <v>0</v>
      </c>
      <c r="J372" s="117">
        <v>0</v>
      </c>
      <c r="K372" s="117"/>
      <c r="L372" s="117">
        <v>0</v>
      </c>
      <c r="M372" s="117">
        <v>0</v>
      </c>
      <c r="N372" s="117"/>
      <c r="O372" s="117">
        <v>0</v>
      </c>
      <c r="P372" s="117">
        <v>0</v>
      </c>
      <c r="Q372" s="117"/>
      <c r="R372" s="117">
        <v>0</v>
      </c>
      <c r="S372" s="117"/>
      <c r="T372" s="117"/>
      <c r="U372" s="117">
        <v>0</v>
      </c>
      <c r="V372" s="117"/>
      <c r="W372" s="117">
        <v>0</v>
      </c>
      <c r="X372" s="117"/>
      <c r="Y372" s="117">
        <v>0</v>
      </c>
      <c r="Z372" s="117"/>
      <c r="AA372" s="117">
        <v>0</v>
      </c>
      <c r="AB372" s="117"/>
      <c r="AC372" s="117">
        <v>0</v>
      </c>
      <c r="AD372" s="117"/>
      <c r="AE372" s="117">
        <v>0</v>
      </c>
      <c r="AF372" s="117"/>
      <c r="AG372" s="117"/>
      <c r="AH372" s="117"/>
      <c r="AI372" s="117">
        <v>0</v>
      </c>
      <c r="AJ372" s="117"/>
      <c r="AK372" s="117">
        <v>0</v>
      </c>
      <c r="AL372" s="117"/>
      <c r="AM372" s="117">
        <v>0</v>
      </c>
      <c r="AN372" s="117"/>
      <c r="AO372" s="117">
        <v>0</v>
      </c>
      <c r="AP372" s="117"/>
      <c r="AQ372" s="117">
        <v>0</v>
      </c>
      <c r="AR372" s="117"/>
      <c r="AS372" s="117">
        <v>0</v>
      </c>
      <c r="AT372" s="117"/>
      <c r="AU372" s="117">
        <v>0</v>
      </c>
      <c r="AV372" s="117"/>
      <c r="AW372" s="117">
        <v>0</v>
      </c>
      <c r="AX372" s="117"/>
      <c r="AY372" s="117"/>
      <c r="AZ372" s="117"/>
      <c r="BA372" s="117">
        <v>0</v>
      </c>
      <c r="BB372" s="117">
        <v>0</v>
      </c>
      <c r="BC372" s="117"/>
      <c r="BD372" s="117"/>
      <c r="BE372" s="117">
        <v>0</v>
      </c>
      <c r="BF372" s="117"/>
      <c r="BG372" s="117">
        <v>0</v>
      </c>
      <c r="BH372" s="117">
        <v>0</v>
      </c>
      <c r="BI372" s="117"/>
      <c r="BJ372" s="117">
        <v>0</v>
      </c>
      <c r="BK372" s="117">
        <v>0</v>
      </c>
      <c r="BL372" s="117">
        <v>0</v>
      </c>
      <c r="BM372" s="117">
        <v>0</v>
      </c>
      <c r="BN372" s="117">
        <v>0</v>
      </c>
      <c r="BO372" s="117">
        <v>0</v>
      </c>
      <c r="BP372" s="146">
        <v>0</v>
      </c>
    </row>
    <row r="373" spans="1:68" ht="12" customHeight="1" x14ac:dyDescent="0.2">
      <c r="A373" s="120" t="s">
        <v>131</v>
      </c>
      <c r="B373" s="121" t="s">
        <v>131</v>
      </c>
      <c r="C373" s="121" t="s">
        <v>132</v>
      </c>
      <c r="D373" s="121" t="s">
        <v>30</v>
      </c>
      <c r="E373" s="123">
        <v>170</v>
      </c>
      <c r="F373" s="123">
        <v>2.8213999999999999E-2</v>
      </c>
      <c r="G373" s="123">
        <v>2.8213999999999999E-2</v>
      </c>
      <c r="H373" s="122">
        <v>4520</v>
      </c>
      <c r="I373" s="123">
        <v>0.76800000000000002</v>
      </c>
      <c r="J373" s="123">
        <v>127.527</v>
      </c>
      <c r="K373" s="123"/>
      <c r="L373" s="123">
        <v>0</v>
      </c>
      <c r="M373" s="123">
        <v>0</v>
      </c>
      <c r="N373" s="123"/>
      <c r="O373" s="123">
        <v>0</v>
      </c>
      <c r="P373" s="123">
        <v>0</v>
      </c>
      <c r="Q373" s="122">
        <v>4520</v>
      </c>
      <c r="R373" s="123">
        <v>0.76800000000000002</v>
      </c>
      <c r="S373" s="123">
        <v>127.527</v>
      </c>
      <c r="T373" s="123"/>
      <c r="U373" s="123">
        <v>0</v>
      </c>
      <c r="V373" s="123"/>
      <c r="W373" s="123">
        <v>0</v>
      </c>
      <c r="X373" s="123"/>
      <c r="Y373" s="123">
        <v>0</v>
      </c>
      <c r="Z373" s="123"/>
      <c r="AA373" s="123">
        <v>0</v>
      </c>
      <c r="AB373" s="123"/>
      <c r="AC373" s="123">
        <v>0</v>
      </c>
      <c r="AD373" s="123"/>
      <c r="AE373" s="123">
        <v>0</v>
      </c>
      <c r="AF373" s="123"/>
      <c r="AG373" s="123"/>
      <c r="AH373" s="123"/>
      <c r="AI373" s="123">
        <v>0</v>
      </c>
      <c r="AJ373" s="123"/>
      <c r="AK373" s="123">
        <v>0</v>
      </c>
      <c r="AL373" s="123"/>
      <c r="AM373" s="123">
        <v>0</v>
      </c>
      <c r="AN373" s="123"/>
      <c r="AO373" s="123">
        <v>0</v>
      </c>
      <c r="AP373" s="123"/>
      <c r="AQ373" s="123">
        <v>0</v>
      </c>
      <c r="AR373" s="123"/>
      <c r="AS373" s="123">
        <v>0</v>
      </c>
      <c r="AT373" s="123"/>
      <c r="AU373" s="123">
        <v>0</v>
      </c>
      <c r="AV373" s="123"/>
      <c r="AW373" s="123">
        <v>0</v>
      </c>
      <c r="AX373" s="123"/>
      <c r="AY373" s="123"/>
      <c r="AZ373" s="122">
        <v>4520</v>
      </c>
      <c r="BA373" s="123">
        <v>0.76800000000000002</v>
      </c>
      <c r="BB373" s="123">
        <v>127.527</v>
      </c>
      <c r="BC373" s="123"/>
      <c r="BD373" s="123"/>
      <c r="BE373" s="123">
        <v>0</v>
      </c>
      <c r="BF373" s="123"/>
      <c r="BG373" s="123">
        <v>0</v>
      </c>
      <c r="BH373" s="123">
        <v>0</v>
      </c>
      <c r="BI373" s="122">
        <v>4520</v>
      </c>
      <c r="BJ373" s="123">
        <v>0.76800000000000002</v>
      </c>
      <c r="BK373" s="123">
        <v>127.527</v>
      </c>
      <c r="BL373" s="123">
        <v>0</v>
      </c>
      <c r="BM373" s="123">
        <v>0</v>
      </c>
      <c r="BN373" s="123">
        <v>127.527</v>
      </c>
      <c r="BO373" s="123">
        <v>0</v>
      </c>
      <c r="BP373" s="154">
        <v>0</v>
      </c>
    </row>
    <row r="374" spans="1:68" ht="12" customHeight="1" x14ac:dyDescent="0.2">
      <c r="A374" s="114" t="s">
        <v>133</v>
      </c>
      <c r="B374" s="115"/>
      <c r="C374" s="115" t="s">
        <v>134</v>
      </c>
      <c r="D374" s="115" t="s">
        <v>30</v>
      </c>
      <c r="E374" s="117">
        <v>170</v>
      </c>
      <c r="F374" s="117">
        <v>3.0747E-2</v>
      </c>
      <c r="G374" s="117">
        <v>3.0747E-2</v>
      </c>
      <c r="H374" s="116">
        <v>8400</v>
      </c>
      <c r="I374" s="117">
        <v>1.4279999999999999</v>
      </c>
      <c r="J374" s="117">
        <v>258.27499999999998</v>
      </c>
      <c r="K374" s="117"/>
      <c r="L374" s="117">
        <v>0</v>
      </c>
      <c r="M374" s="117">
        <v>0</v>
      </c>
      <c r="N374" s="117"/>
      <c r="O374" s="117">
        <v>0</v>
      </c>
      <c r="P374" s="117">
        <v>0</v>
      </c>
      <c r="Q374" s="116">
        <v>8400</v>
      </c>
      <c r="R374" s="117">
        <v>1.4279999999999999</v>
      </c>
      <c r="S374" s="117">
        <v>258.27499999999998</v>
      </c>
      <c r="T374" s="117"/>
      <c r="U374" s="117">
        <v>0</v>
      </c>
      <c r="V374" s="117"/>
      <c r="W374" s="117">
        <v>0</v>
      </c>
      <c r="X374" s="117"/>
      <c r="Y374" s="117">
        <v>0</v>
      </c>
      <c r="Z374" s="117"/>
      <c r="AA374" s="117">
        <v>0</v>
      </c>
      <c r="AB374" s="116">
        <v>8400</v>
      </c>
      <c r="AC374" s="117">
        <v>1.4279999999999999</v>
      </c>
      <c r="AD374" s="116">
        <v>8400</v>
      </c>
      <c r="AE374" s="117">
        <v>1.4279999999999999</v>
      </c>
      <c r="AF374" s="117">
        <v>258.27499999999998</v>
      </c>
      <c r="AG374" s="117">
        <v>258.27499999999998</v>
      </c>
      <c r="AH374" s="117"/>
      <c r="AI374" s="117">
        <v>0</v>
      </c>
      <c r="AJ374" s="117"/>
      <c r="AK374" s="117">
        <v>0</v>
      </c>
      <c r="AL374" s="117"/>
      <c r="AM374" s="117">
        <v>0</v>
      </c>
      <c r="AN374" s="117"/>
      <c r="AO374" s="117">
        <v>0</v>
      </c>
      <c r="AP374" s="117"/>
      <c r="AQ374" s="117">
        <v>0</v>
      </c>
      <c r="AR374" s="117"/>
      <c r="AS374" s="117">
        <v>0</v>
      </c>
      <c r="AT374" s="117"/>
      <c r="AU374" s="117">
        <v>0</v>
      </c>
      <c r="AV374" s="117"/>
      <c r="AW374" s="117">
        <v>0</v>
      </c>
      <c r="AX374" s="117"/>
      <c r="AY374" s="117"/>
      <c r="AZ374" s="116">
        <v>8400</v>
      </c>
      <c r="BA374" s="117">
        <v>1.4279999999999999</v>
      </c>
      <c r="BB374" s="117">
        <v>258.27499999999998</v>
      </c>
      <c r="BC374" s="117"/>
      <c r="BD374" s="117"/>
      <c r="BE374" s="117">
        <v>0</v>
      </c>
      <c r="BF374" s="116">
        <v>8400</v>
      </c>
      <c r="BG374" s="117">
        <v>1.4279999999999999</v>
      </c>
      <c r="BH374" s="117">
        <v>258.27499999999998</v>
      </c>
      <c r="BI374" s="116">
        <v>16800</v>
      </c>
      <c r="BJ374" s="117">
        <v>2.8559999999999999</v>
      </c>
      <c r="BK374" s="117">
        <v>516.54999999999995</v>
      </c>
      <c r="BL374" s="117">
        <v>0</v>
      </c>
      <c r="BM374" s="117">
        <v>0</v>
      </c>
      <c r="BN374" s="117">
        <v>258.27499999999998</v>
      </c>
      <c r="BO374" s="117">
        <v>0</v>
      </c>
      <c r="BP374" s="146">
        <v>0</v>
      </c>
    </row>
    <row r="375" spans="1:68" ht="12" customHeight="1" x14ac:dyDescent="0.2">
      <c r="A375" s="120" t="s">
        <v>1885</v>
      </c>
      <c r="B375" s="121" t="s">
        <v>2464</v>
      </c>
      <c r="C375" s="121" t="s">
        <v>1886</v>
      </c>
      <c r="D375" s="121" t="s">
        <v>30</v>
      </c>
      <c r="E375" s="123">
        <v>200</v>
      </c>
      <c r="F375" s="123">
        <v>2.9020000000000001E-2</v>
      </c>
      <c r="G375" s="123">
        <v>2.9020000000000001E-2</v>
      </c>
      <c r="H375" s="123"/>
      <c r="I375" s="123">
        <v>0</v>
      </c>
      <c r="J375" s="123">
        <v>0</v>
      </c>
      <c r="K375" s="123"/>
      <c r="L375" s="123">
        <v>0</v>
      </c>
      <c r="M375" s="123">
        <v>0</v>
      </c>
      <c r="N375" s="123"/>
      <c r="O375" s="123">
        <v>0</v>
      </c>
      <c r="P375" s="123">
        <v>0</v>
      </c>
      <c r="Q375" s="123"/>
      <c r="R375" s="123">
        <v>0</v>
      </c>
      <c r="S375" s="123"/>
      <c r="T375" s="123"/>
      <c r="U375" s="123">
        <v>0</v>
      </c>
      <c r="V375" s="123"/>
      <c r="W375" s="123">
        <v>0</v>
      </c>
      <c r="X375" s="123"/>
      <c r="Y375" s="123">
        <v>0</v>
      </c>
      <c r="Z375" s="123"/>
      <c r="AA375" s="123">
        <v>0</v>
      </c>
      <c r="AB375" s="123"/>
      <c r="AC375" s="123">
        <v>0</v>
      </c>
      <c r="AD375" s="123"/>
      <c r="AE375" s="123">
        <v>0</v>
      </c>
      <c r="AF375" s="123"/>
      <c r="AG375" s="123"/>
      <c r="AH375" s="123"/>
      <c r="AI375" s="123">
        <v>0</v>
      </c>
      <c r="AJ375" s="123"/>
      <c r="AK375" s="123">
        <v>0</v>
      </c>
      <c r="AL375" s="123"/>
      <c r="AM375" s="123">
        <v>0</v>
      </c>
      <c r="AN375" s="123"/>
      <c r="AO375" s="123">
        <v>0</v>
      </c>
      <c r="AP375" s="123"/>
      <c r="AQ375" s="123">
        <v>0</v>
      </c>
      <c r="AR375" s="123"/>
      <c r="AS375" s="123">
        <v>0</v>
      </c>
      <c r="AT375" s="123"/>
      <c r="AU375" s="123">
        <v>0</v>
      </c>
      <c r="AV375" s="123"/>
      <c r="AW375" s="123">
        <v>0</v>
      </c>
      <c r="AX375" s="123"/>
      <c r="AY375" s="123"/>
      <c r="AZ375" s="123"/>
      <c r="BA375" s="123">
        <v>0</v>
      </c>
      <c r="BB375" s="123">
        <v>0</v>
      </c>
      <c r="BC375" s="123"/>
      <c r="BD375" s="123"/>
      <c r="BE375" s="123">
        <v>0</v>
      </c>
      <c r="BF375" s="123"/>
      <c r="BG375" s="123">
        <v>0</v>
      </c>
      <c r="BH375" s="123">
        <v>0</v>
      </c>
      <c r="BI375" s="123"/>
      <c r="BJ375" s="123">
        <v>0</v>
      </c>
      <c r="BK375" s="123">
        <v>0</v>
      </c>
      <c r="BL375" s="123">
        <v>0</v>
      </c>
      <c r="BM375" s="123">
        <v>0</v>
      </c>
      <c r="BN375" s="123">
        <v>0</v>
      </c>
      <c r="BO375" s="123">
        <v>0</v>
      </c>
      <c r="BP375" s="154">
        <v>0</v>
      </c>
    </row>
    <row r="376" spans="1:68" ht="12" customHeight="1" x14ac:dyDescent="0.2">
      <c r="A376" s="114" t="s">
        <v>1883</v>
      </c>
      <c r="B376" s="115" t="s">
        <v>2465</v>
      </c>
      <c r="C376" s="115" t="s">
        <v>1884</v>
      </c>
      <c r="D376" s="115" t="s">
        <v>30</v>
      </c>
      <c r="E376" s="117">
        <v>235</v>
      </c>
      <c r="F376" s="117">
        <v>3.4098999999999997E-2</v>
      </c>
      <c r="G376" s="117">
        <v>3.4098999999999997E-2</v>
      </c>
      <c r="H376" s="117"/>
      <c r="I376" s="117">
        <v>0</v>
      </c>
      <c r="J376" s="117">
        <v>0</v>
      </c>
      <c r="K376" s="117"/>
      <c r="L376" s="117">
        <v>0</v>
      </c>
      <c r="M376" s="117">
        <v>0</v>
      </c>
      <c r="N376" s="117"/>
      <c r="O376" s="117">
        <v>0</v>
      </c>
      <c r="P376" s="117">
        <v>0</v>
      </c>
      <c r="Q376" s="117"/>
      <c r="R376" s="117">
        <v>0</v>
      </c>
      <c r="S376" s="117"/>
      <c r="T376" s="117"/>
      <c r="U376" s="117">
        <v>0</v>
      </c>
      <c r="V376" s="117"/>
      <c r="W376" s="117">
        <v>0</v>
      </c>
      <c r="X376" s="117"/>
      <c r="Y376" s="117">
        <v>0</v>
      </c>
      <c r="Z376" s="117"/>
      <c r="AA376" s="117">
        <v>0</v>
      </c>
      <c r="AB376" s="117"/>
      <c r="AC376" s="117">
        <v>0</v>
      </c>
      <c r="AD376" s="117"/>
      <c r="AE376" s="117">
        <v>0</v>
      </c>
      <c r="AF376" s="117"/>
      <c r="AG376" s="117"/>
      <c r="AH376" s="117"/>
      <c r="AI376" s="117">
        <v>0</v>
      </c>
      <c r="AJ376" s="117"/>
      <c r="AK376" s="117">
        <v>0</v>
      </c>
      <c r="AL376" s="117"/>
      <c r="AM376" s="117">
        <v>0</v>
      </c>
      <c r="AN376" s="117"/>
      <c r="AO376" s="117">
        <v>0</v>
      </c>
      <c r="AP376" s="117"/>
      <c r="AQ376" s="117">
        <v>0</v>
      </c>
      <c r="AR376" s="117"/>
      <c r="AS376" s="117">
        <v>0</v>
      </c>
      <c r="AT376" s="117"/>
      <c r="AU376" s="117">
        <v>0</v>
      </c>
      <c r="AV376" s="117"/>
      <c r="AW376" s="117">
        <v>0</v>
      </c>
      <c r="AX376" s="117"/>
      <c r="AY376" s="117"/>
      <c r="AZ376" s="117"/>
      <c r="BA376" s="117">
        <v>0</v>
      </c>
      <c r="BB376" s="117">
        <v>0</v>
      </c>
      <c r="BC376" s="117"/>
      <c r="BD376" s="117"/>
      <c r="BE376" s="117">
        <v>0</v>
      </c>
      <c r="BF376" s="117"/>
      <c r="BG376" s="117">
        <v>0</v>
      </c>
      <c r="BH376" s="117">
        <v>0</v>
      </c>
      <c r="BI376" s="117"/>
      <c r="BJ376" s="117">
        <v>0</v>
      </c>
      <c r="BK376" s="117">
        <v>0</v>
      </c>
      <c r="BL376" s="117">
        <v>0</v>
      </c>
      <c r="BM376" s="117">
        <v>0</v>
      </c>
      <c r="BN376" s="117">
        <v>0</v>
      </c>
      <c r="BO376" s="117">
        <v>0</v>
      </c>
      <c r="BP376" s="146">
        <v>0</v>
      </c>
    </row>
    <row r="377" spans="1:68" ht="12" customHeight="1" x14ac:dyDescent="0.2">
      <c r="A377" s="120" t="s">
        <v>481</v>
      </c>
      <c r="B377" s="121" t="s">
        <v>481</v>
      </c>
      <c r="C377" s="121" t="s">
        <v>482</v>
      </c>
      <c r="D377" s="121" t="s">
        <v>30</v>
      </c>
      <c r="E377" s="123">
        <v>170</v>
      </c>
      <c r="F377" s="123">
        <v>2.4667000000000001E-2</v>
      </c>
      <c r="G377" s="123">
        <v>2.4667000000000001E-2</v>
      </c>
      <c r="H377" s="123"/>
      <c r="I377" s="123">
        <v>0</v>
      </c>
      <c r="J377" s="123">
        <v>0</v>
      </c>
      <c r="K377" s="123"/>
      <c r="L377" s="123">
        <v>0</v>
      </c>
      <c r="M377" s="123">
        <v>0</v>
      </c>
      <c r="N377" s="123"/>
      <c r="O377" s="123">
        <v>0</v>
      </c>
      <c r="P377" s="123">
        <v>0</v>
      </c>
      <c r="Q377" s="123"/>
      <c r="R377" s="123">
        <v>0</v>
      </c>
      <c r="S377" s="123"/>
      <c r="T377" s="123"/>
      <c r="U377" s="123">
        <v>0</v>
      </c>
      <c r="V377" s="123"/>
      <c r="W377" s="123">
        <v>0</v>
      </c>
      <c r="X377" s="123"/>
      <c r="Y377" s="123">
        <v>0</v>
      </c>
      <c r="Z377" s="123"/>
      <c r="AA377" s="123">
        <v>0</v>
      </c>
      <c r="AB377" s="123"/>
      <c r="AC377" s="123">
        <v>0</v>
      </c>
      <c r="AD377" s="123"/>
      <c r="AE377" s="123">
        <v>0</v>
      </c>
      <c r="AF377" s="123"/>
      <c r="AG377" s="123"/>
      <c r="AH377" s="123"/>
      <c r="AI377" s="123">
        <v>0</v>
      </c>
      <c r="AJ377" s="123"/>
      <c r="AK377" s="123">
        <v>0</v>
      </c>
      <c r="AL377" s="123"/>
      <c r="AM377" s="123">
        <v>0</v>
      </c>
      <c r="AN377" s="123"/>
      <c r="AO377" s="123">
        <v>0</v>
      </c>
      <c r="AP377" s="123"/>
      <c r="AQ377" s="123">
        <v>0</v>
      </c>
      <c r="AR377" s="123"/>
      <c r="AS377" s="123">
        <v>0</v>
      </c>
      <c r="AT377" s="123"/>
      <c r="AU377" s="123">
        <v>0</v>
      </c>
      <c r="AV377" s="123"/>
      <c r="AW377" s="123">
        <v>0</v>
      </c>
      <c r="AX377" s="123"/>
      <c r="AY377" s="123"/>
      <c r="AZ377" s="123"/>
      <c r="BA377" s="123">
        <v>0</v>
      </c>
      <c r="BB377" s="123">
        <v>0</v>
      </c>
      <c r="BC377" s="123"/>
      <c r="BD377" s="123"/>
      <c r="BE377" s="123">
        <v>0</v>
      </c>
      <c r="BF377" s="123"/>
      <c r="BG377" s="123">
        <v>0</v>
      </c>
      <c r="BH377" s="123">
        <v>0</v>
      </c>
      <c r="BI377" s="123"/>
      <c r="BJ377" s="123">
        <v>0</v>
      </c>
      <c r="BK377" s="123">
        <v>0</v>
      </c>
      <c r="BL377" s="123">
        <v>0</v>
      </c>
      <c r="BM377" s="123">
        <v>0</v>
      </c>
      <c r="BN377" s="123">
        <v>0</v>
      </c>
      <c r="BO377" s="123">
        <v>0</v>
      </c>
      <c r="BP377" s="154">
        <v>0</v>
      </c>
    </row>
    <row r="378" spans="1:68" ht="12" customHeight="1" x14ac:dyDescent="0.2">
      <c r="A378" s="114" t="s">
        <v>1881</v>
      </c>
      <c r="B378" s="115" t="s">
        <v>1881</v>
      </c>
      <c r="C378" s="115" t="s">
        <v>1882</v>
      </c>
      <c r="D378" s="115" t="s">
        <v>30</v>
      </c>
      <c r="E378" s="117">
        <v>218</v>
      </c>
      <c r="F378" s="117">
        <v>3.1632E-2</v>
      </c>
      <c r="G378" s="117">
        <v>3.1632E-2</v>
      </c>
      <c r="H378" s="117"/>
      <c r="I378" s="117">
        <v>0</v>
      </c>
      <c r="J378" s="117">
        <v>0</v>
      </c>
      <c r="K378" s="117"/>
      <c r="L378" s="117">
        <v>0</v>
      </c>
      <c r="M378" s="117">
        <v>0</v>
      </c>
      <c r="N378" s="117"/>
      <c r="O378" s="117">
        <v>0</v>
      </c>
      <c r="P378" s="117">
        <v>0</v>
      </c>
      <c r="Q378" s="117"/>
      <c r="R378" s="117">
        <v>0</v>
      </c>
      <c r="S378" s="117"/>
      <c r="T378" s="117"/>
      <c r="U378" s="117">
        <v>0</v>
      </c>
      <c r="V378" s="117"/>
      <c r="W378" s="117">
        <v>0</v>
      </c>
      <c r="X378" s="117"/>
      <c r="Y378" s="117">
        <v>0</v>
      </c>
      <c r="Z378" s="117"/>
      <c r="AA378" s="117">
        <v>0</v>
      </c>
      <c r="AB378" s="117"/>
      <c r="AC378" s="117">
        <v>0</v>
      </c>
      <c r="AD378" s="117"/>
      <c r="AE378" s="117">
        <v>0</v>
      </c>
      <c r="AF378" s="117"/>
      <c r="AG378" s="117"/>
      <c r="AH378" s="117"/>
      <c r="AI378" s="117">
        <v>0</v>
      </c>
      <c r="AJ378" s="117"/>
      <c r="AK378" s="117">
        <v>0</v>
      </c>
      <c r="AL378" s="117"/>
      <c r="AM378" s="117">
        <v>0</v>
      </c>
      <c r="AN378" s="117"/>
      <c r="AO378" s="117">
        <v>0</v>
      </c>
      <c r="AP378" s="117"/>
      <c r="AQ378" s="117">
        <v>0</v>
      </c>
      <c r="AR378" s="117"/>
      <c r="AS378" s="117">
        <v>0</v>
      </c>
      <c r="AT378" s="117"/>
      <c r="AU378" s="117">
        <v>0</v>
      </c>
      <c r="AV378" s="117"/>
      <c r="AW378" s="117">
        <v>0</v>
      </c>
      <c r="AX378" s="117"/>
      <c r="AY378" s="117"/>
      <c r="AZ378" s="117"/>
      <c r="BA378" s="117">
        <v>0</v>
      </c>
      <c r="BB378" s="117">
        <v>0</v>
      </c>
      <c r="BC378" s="117"/>
      <c r="BD378" s="117"/>
      <c r="BE378" s="117">
        <v>0</v>
      </c>
      <c r="BF378" s="117"/>
      <c r="BG378" s="117">
        <v>0</v>
      </c>
      <c r="BH378" s="117">
        <v>0</v>
      </c>
      <c r="BI378" s="117"/>
      <c r="BJ378" s="117">
        <v>0</v>
      </c>
      <c r="BK378" s="117">
        <v>0</v>
      </c>
      <c r="BL378" s="117">
        <v>0</v>
      </c>
      <c r="BM378" s="117">
        <v>0</v>
      </c>
      <c r="BN378" s="117">
        <v>0</v>
      </c>
      <c r="BO378" s="117">
        <v>0</v>
      </c>
      <c r="BP378" s="146">
        <v>0</v>
      </c>
    </row>
    <row r="379" spans="1:68" ht="12" customHeight="1" x14ac:dyDescent="0.2">
      <c r="A379" s="133"/>
      <c r="B379" s="111"/>
      <c r="C379" s="111" t="s">
        <v>2466</v>
      </c>
      <c r="D379" s="111"/>
      <c r="E379" s="126"/>
      <c r="F379" s="126"/>
      <c r="G379" s="126"/>
      <c r="H379" s="149">
        <v>12920</v>
      </c>
      <c r="I379" s="126">
        <v>2.1960000000000002</v>
      </c>
      <c r="J379" s="126">
        <v>385.80200000000002</v>
      </c>
      <c r="K379" s="126"/>
      <c r="L379" s="126">
        <v>0</v>
      </c>
      <c r="M379" s="126">
        <v>0</v>
      </c>
      <c r="N379" s="126"/>
      <c r="O379" s="126">
        <v>0</v>
      </c>
      <c r="P379" s="126">
        <v>0</v>
      </c>
      <c r="Q379" s="149">
        <v>12920</v>
      </c>
      <c r="R379" s="126">
        <v>2.1960000000000002</v>
      </c>
      <c r="S379" s="126">
        <v>385.80200000000002</v>
      </c>
      <c r="T379" s="126"/>
      <c r="U379" s="126">
        <v>0</v>
      </c>
      <c r="V379" s="126"/>
      <c r="W379" s="126">
        <v>0</v>
      </c>
      <c r="X379" s="126"/>
      <c r="Y379" s="126">
        <v>0</v>
      </c>
      <c r="Z379" s="126"/>
      <c r="AA379" s="126">
        <v>0</v>
      </c>
      <c r="AB379" s="149">
        <v>8400</v>
      </c>
      <c r="AC379" s="126">
        <v>1.4279999999999999</v>
      </c>
      <c r="AD379" s="149">
        <v>8400</v>
      </c>
      <c r="AE379" s="126">
        <v>1.4279999999999999</v>
      </c>
      <c r="AF379" s="126">
        <v>258.274</v>
      </c>
      <c r="AG379" s="126">
        <v>258.274</v>
      </c>
      <c r="AH379" s="126"/>
      <c r="AI379" s="126">
        <v>0</v>
      </c>
      <c r="AJ379" s="126"/>
      <c r="AK379" s="126">
        <v>0</v>
      </c>
      <c r="AL379" s="126"/>
      <c r="AM379" s="126">
        <v>0</v>
      </c>
      <c r="AN379" s="126"/>
      <c r="AO379" s="126">
        <v>0</v>
      </c>
      <c r="AP379" s="126"/>
      <c r="AQ379" s="126">
        <v>0</v>
      </c>
      <c r="AR379" s="126"/>
      <c r="AS379" s="126">
        <v>0</v>
      </c>
      <c r="AT379" s="126"/>
      <c r="AU379" s="126">
        <v>0</v>
      </c>
      <c r="AV379" s="126"/>
      <c r="AW379" s="126">
        <v>0</v>
      </c>
      <c r="AX379" s="126"/>
      <c r="AY379" s="126"/>
      <c r="AZ379" s="149">
        <v>12920</v>
      </c>
      <c r="BA379" s="126">
        <v>2.1960000000000002</v>
      </c>
      <c r="BB379" s="126">
        <v>385.80200000000002</v>
      </c>
      <c r="BC379" s="126"/>
      <c r="BD379" s="126"/>
      <c r="BE379" s="126">
        <v>0</v>
      </c>
      <c r="BF379" s="149">
        <v>8400</v>
      </c>
      <c r="BG379" s="126">
        <v>1.4279999999999999</v>
      </c>
      <c r="BH379" s="126">
        <v>258.27499999999998</v>
      </c>
      <c r="BI379" s="149">
        <v>21320</v>
      </c>
      <c r="BJ379" s="126">
        <v>3.6240000000000001</v>
      </c>
      <c r="BK379" s="126">
        <v>644.077</v>
      </c>
      <c r="BL379" s="126">
        <v>0</v>
      </c>
      <c r="BM379" s="126">
        <v>0</v>
      </c>
      <c r="BN379" s="126">
        <v>385.80200000000002</v>
      </c>
      <c r="BO379" s="126">
        <v>0</v>
      </c>
      <c r="BP379" s="150">
        <v>0</v>
      </c>
    </row>
    <row r="380" spans="1:68" ht="12" customHeight="1" x14ac:dyDescent="0.2">
      <c r="A380" s="136"/>
      <c r="B380" s="105"/>
      <c r="C380" s="105" t="s">
        <v>77</v>
      </c>
      <c r="D380" s="105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  <c r="AT380" s="137"/>
      <c r="AU380" s="137"/>
      <c r="AV380" s="137"/>
      <c r="AW380" s="137"/>
      <c r="AX380" s="137"/>
      <c r="AY380" s="137"/>
      <c r="AZ380" s="137"/>
      <c r="BA380" s="137"/>
      <c r="BB380" s="137"/>
      <c r="BC380" s="137"/>
      <c r="BD380" s="137"/>
      <c r="BE380" s="137"/>
      <c r="BF380" s="137"/>
      <c r="BG380" s="137"/>
      <c r="BH380" s="137"/>
      <c r="BI380" s="137"/>
      <c r="BJ380" s="137"/>
      <c r="BK380" s="137"/>
      <c r="BL380" s="137"/>
      <c r="BM380" s="137"/>
      <c r="BN380" s="137"/>
      <c r="BO380" s="137"/>
      <c r="BP380" s="148"/>
    </row>
    <row r="381" spans="1:68" ht="12" customHeight="1" x14ac:dyDescent="0.2">
      <c r="A381" s="120" t="s">
        <v>477</v>
      </c>
      <c r="B381" s="121" t="s">
        <v>2467</v>
      </c>
      <c r="C381" s="121" t="s">
        <v>1891</v>
      </c>
      <c r="D381" s="121" t="s">
        <v>77</v>
      </c>
      <c r="E381" s="123">
        <v>170</v>
      </c>
      <c r="F381" s="123">
        <v>2.4667000000000001E-2</v>
      </c>
      <c r="G381" s="123">
        <v>2.4667000000000001E-2</v>
      </c>
      <c r="H381" s="123"/>
      <c r="I381" s="123">
        <v>0</v>
      </c>
      <c r="J381" s="123">
        <v>0</v>
      </c>
      <c r="K381" s="123"/>
      <c r="L381" s="123">
        <v>0</v>
      </c>
      <c r="M381" s="123">
        <v>0</v>
      </c>
      <c r="N381" s="123"/>
      <c r="O381" s="123">
        <v>0</v>
      </c>
      <c r="P381" s="123">
        <v>0</v>
      </c>
      <c r="Q381" s="123"/>
      <c r="R381" s="123">
        <v>0</v>
      </c>
      <c r="S381" s="123"/>
      <c r="T381" s="123"/>
      <c r="U381" s="123">
        <v>0</v>
      </c>
      <c r="V381" s="123"/>
      <c r="W381" s="123">
        <v>0</v>
      </c>
      <c r="X381" s="123"/>
      <c r="Y381" s="123">
        <v>0</v>
      </c>
      <c r="Z381" s="123"/>
      <c r="AA381" s="123">
        <v>0</v>
      </c>
      <c r="AB381" s="123"/>
      <c r="AC381" s="123">
        <v>0</v>
      </c>
      <c r="AD381" s="123"/>
      <c r="AE381" s="123">
        <v>0</v>
      </c>
      <c r="AF381" s="123"/>
      <c r="AG381" s="123"/>
      <c r="AH381" s="123"/>
      <c r="AI381" s="123">
        <v>0</v>
      </c>
      <c r="AJ381" s="123"/>
      <c r="AK381" s="123">
        <v>0</v>
      </c>
      <c r="AL381" s="123"/>
      <c r="AM381" s="123">
        <v>0</v>
      </c>
      <c r="AN381" s="123"/>
      <c r="AO381" s="123">
        <v>0</v>
      </c>
      <c r="AP381" s="123"/>
      <c r="AQ381" s="123">
        <v>0</v>
      </c>
      <c r="AR381" s="123"/>
      <c r="AS381" s="123">
        <v>0</v>
      </c>
      <c r="AT381" s="123"/>
      <c r="AU381" s="123">
        <v>0</v>
      </c>
      <c r="AV381" s="123"/>
      <c r="AW381" s="123">
        <v>0</v>
      </c>
      <c r="AX381" s="123"/>
      <c r="AY381" s="123"/>
      <c r="AZ381" s="123"/>
      <c r="BA381" s="123">
        <v>0</v>
      </c>
      <c r="BB381" s="123">
        <v>0</v>
      </c>
      <c r="BC381" s="123"/>
      <c r="BD381" s="123"/>
      <c r="BE381" s="123">
        <v>0</v>
      </c>
      <c r="BF381" s="123"/>
      <c r="BG381" s="123">
        <v>0</v>
      </c>
      <c r="BH381" s="123">
        <v>0</v>
      </c>
      <c r="BI381" s="123"/>
      <c r="BJ381" s="123">
        <v>0</v>
      </c>
      <c r="BK381" s="123">
        <v>0</v>
      </c>
      <c r="BL381" s="123">
        <v>0</v>
      </c>
      <c r="BM381" s="123">
        <v>0</v>
      </c>
      <c r="BN381" s="123">
        <v>0</v>
      </c>
      <c r="BO381" s="123">
        <v>0</v>
      </c>
      <c r="BP381" s="154">
        <v>0</v>
      </c>
    </row>
    <row r="382" spans="1:68" ht="12" customHeight="1" x14ac:dyDescent="0.2">
      <c r="A382" s="114" t="s">
        <v>479</v>
      </c>
      <c r="B382" s="115" t="s">
        <v>479</v>
      </c>
      <c r="C382" s="115" t="s">
        <v>480</v>
      </c>
      <c r="D382" s="115" t="s">
        <v>77</v>
      </c>
      <c r="E382" s="117">
        <v>170</v>
      </c>
      <c r="F382" s="117">
        <v>2.5093000000000001E-2</v>
      </c>
      <c r="G382" s="117">
        <v>2.5093000000000001E-2</v>
      </c>
      <c r="H382" s="117"/>
      <c r="I382" s="117">
        <v>0</v>
      </c>
      <c r="J382" s="117">
        <v>0</v>
      </c>
      <c r="K382" s="117"/>
      <c r="L382" s="117">
        <v>0</v>
      </c>
      <c r="M382" s="117">
        <v>0</v>
      </c>
      <c r="N382" s="117"/>
      <c r="O382" s="117">
        <v>0</v>
      </c>
      <c r="P382" s="117">
        <v>0</v>
      </c>
      <c r="Q382" s="117"/>
      <c r="R382" s="117">
        <v>0</v>
      </c>
      <c r="S382" s="117"/>
      <c r="T382" s="117"/>
      <c r="U382" s="117">
        <v>0</v>
      </c>
      <c r="V382" s="117"/>
      <c r="W382" s="117">
        <v>0</v>
      </c>
      <c r="X382" s="117"/>
      <c r="Y382" s="117">
        <v>0</v>
      </c>
      <c r="Z382" s="117"/>
      <c r="AA382" s="117">
        <v>0</v>
      </c>
      <c r="AB382" s="117"/>
      <c r="AC382" s="117">
        <v>0</v>
      </c>
      <c r="AD382" s="117"/>
      <c r="AE382" s="117">
        <v>0</v>
      </c>
      <c r="AF382" s="117"/>
      <c r="AG382" s="117"/>
      <c r="AH382" s="117"/>
      <c r="AI382" s="117">
        <v>0</v>
      </c>
      <c r="AJ382" s="117"/>
      <c r="AK382" s="117">
        <v>0</v>
      </c>
      <c r="AL382" s="117"/>
      <c r="AM382" s="117">
        <v>0</v>
      </c>
      <c r="AN382" s="117"/>
      <c r="AO382" s="117">
        <v>0</v>
      </c>
      <c r="AP382" s="117"/>
      <c r="AQ382" s="117">
        <v>0</v>
      </c>
      <c r="AR382" s="117"/>
      <c r="AS382" s="117">
        <v>0</v>
      </c>
      <c r="AT382" s="117"/>
      <c r="AU382" s="117">
        <v>0</v>
      </c>
      <c r="AV382" s="117"/>
      <c r="AW382" s="117">
        <v>0</v>
      </c>
      <c r="AX382" s="117"/>
      <c r="AY382" s="117"/>
      <c r="AZ382" s="117"/>
      <c r="BA382" s="117">
        <v>0</v>
      </c>
      <c r="BB382" s="117">
        <v>0</v>
      </c>
      <c r="BC382" s="117"/>
      <c r="BD382" s="117"/>
      <c r="BE382" s="117">
        <v>0</v>
      </c>
      <c r="BF382" s="117"/>
      <c r="BG382" s="117">
        <v>0</v>
      </c>
      <c r="BH382" s="117">
        <v>0</v>
      </c>
      <c r="BI382" s="117"/>
      <c r="BJ382" s="117">
        <v>0</v>
      </c>
      <c r="BK382" s="117">
        <v>0</v>
      </c>
      <c r="BL382" s="117">
        <v>0</v>
      </c>
      <c r="BM382" s="117">
        <v>0</v>
      </c>
      <c r="BN382" s="117">
        <v>0</v>
      </c>
      <c r="BO382" s="117">
        <v>0</v>
      </c>
      <c r="BP382" s="146">
        <v>0</v>
      </c>
    </row>
    <row r="383" spans="1:68" ht="12" customHeight="1" x14ac:dyDescent="0.2">
      <c r="A383" s="120" t="s">
        <v>483</v>
      </c>
      <c r="B383" s="121"/>
      <c r="C383" s="121" t="s">
        <v>484</v>
      </c>
      <c r="D383" s="121" t="s">
        <v>77</v>
      </c>
      <c r="E383" s="123">
        <v>170</v>
      </c>
      <c r="F383" s="123">
        <v>2.5721999999999998E-2</v>
      </c>
      <c r="G383" s="123">
        <v>2.5721999999999998E-2</v>
      </c>
      <c r="H383" s="122">
        <v>8136</v>
      </c>
      <c r="I383" s="123">
        <v>1.383</v>
      </c>
      <c r="J383" s="123">
        <v>209.274</v>
      </c>
      <c r="K383" s="123"/>
      <c r="L383" s="123">
        <v>0</v>
      </c>
      <c r="M383" s="123">
        <v>0</v>
      </c>
      <c r="N383" s="123"/>
      <c r="O383" s="123">
        <v>0</v>
      </c>
      <c r="P383" s="123">
        <v>0</v>
      </c>
      <c r="Q383" s="122">
        <v>8136</v>
      </c>
      <c r="R383" s="123">
        <v>1.383</v>
      </c>
      <c r="S383" s="123">
        <v>209.274</v>
      </c>
      <c r="T383" s="123"/>
      <c r="U383" s="123">
        <v>0</v>
      </c>
      <c r="V383" s="123"/>
      <c r="W383" s="123">
        <v>0</v>
      </c>
      <c r="X383" s="122">
        <v>20340</v>
      </c>
      <c r="Y383" s="123">
        <v>3.4580000000000002</v>
      </c>
      <c r="Z383" s="123"/>
      <c r="AA383" s="123">
        <v>0</v>
      </c>
      <c r="AB383" s="123"/>
      <c r="AC383" s="123">
        <v>0</v>
      </c>
      <c r="AD383" s="122">
        <v>20340</v>
      </c>
      <c r="AE383" s="123">
        <v>3.4580000000000002</v>
      </c>
      <c r="AF383" s="123">
        <v>523.18499999999995</v>
      </c>
      <c r="AG383" s="123">
        <v>523.18499999999995</v>
      </c>
      <c r="AH383" s="123"/>
      <c r="AI383" s="123">
        <v>0</v>
      </c>
      <c r="AJ383" s="123"/>
      <c r="AK383" s="123">
        <v>0</v>
      </c>
      <c r="AL383" s="123"/>
      <c r="AM383" s="123">
        <v>0</v>
      </c>
      <c r="AN383" s="123"/>
      <c r="AO383" s="123">
        <v>0</v>
      </c>
      <c r="AP383" s="123"/>
      <c r="AQ383" s="123">
        <v>0</v>
      </c>
      <c r="AR383" s="123"/>
      <c r="AS383" s="123">
        <v>0</v>
      </c>
      <c r="AT383" s="123"/>
      <c r="AU383" s="123">
        <v>0</v>
      </c>
      <c r="AV383" s="123"/>
      <c r="AW383" s="123">
        <v>0</v>
      </c>
      <c r="AX383" s="123"/>
      <c r="AY383" s="123"/>
      <c r="AZ383" s="122">
        <v>28476</v>
      </c>
      <c r="BA383" s="123">
        <v>4.8410000000000002</v>
      </c>
      <c r="BB383" s="123">
        <v>732.46</v>
      </c>
      <c r="BC383" s="123"/>
      <c r="BD383" s="123"/>
      <c r="BE383" s="123">
        <v>0</v>
      </c>
      <c r="BF383" s="123"/>
      <c r="BG383" s="123">
        <v>0</v>
      </c>
      <c r="BH383" s="123">
        <v>0</v>
      </c>
      <c r="BI383" s="122">
        <v>28476</v>
      </c>
      <c r="BJ383" s="123">
        <v>4.8410000000000002</v>
      </c>
      <c r="BK383" s="123">
        <v>732.46</v>
      </c>
      <c r="BL383" s="123">
        <v>0</v>
      </c>
      <c r="BM383" s="123">
        <v>0</v>
      </c>
      <c r="BN383" s="123">
        <v>209.274</v>
      </c>
      <c r="BO383" s="122">
        <v>20340</v>
      </c>
      <c r="BP383" s="154">
        <v>3.4580000000000002</v>
      </c>
    </row>
    <row r="384" spans="1:68" ht="12" customHeight="1" x14ac:dyDescent="0.2">
      <c r="A384" s="136"/>
      <c r="B384" s="105"/>
      <c r="C384" s="105" t="s">
        <v>2468</v>
      </c>
      <c r="D384" s="105"/>
      <c r="E384" s="137"/>
      <c r="F384" s="137"/>
      <c r="G384" s="137"/>
      <c r="H384" s="147">
        <v>8136</v>
      </c>
      <c r="I384" s="137">
        <v>1.383</v>
      </c>
      <c r="J384" s="137">
        <v>209.274</v>
      </c>
      <c r="K384" s="137"/>
      <c r="L384" s="137">
        <v>0</v>
      </c>
      <c r="M384" s="137">
        <v>0</v>
      </c>
      <c r="N384" s="137"/>
      <c r="O384" s="137">
        <v>0</v>
      </c>
      <c r="P384" s="137">
        <v>0</v>
      </c>
      <c r="Q384" s="147">
        <v>8136</v>
      </c>
      <c r="R384" s="137">
        <v>1.383</v>
      </c>
      <c r="S384" s="137">
        <v>209.274</v>
      </c>
      <c r="T384" s="137"/>
      <c r="U384" s="137">
        <v>0</v>
      </c>
      <c r="V384" s="137"/>
      <c r="W384" s="137">
        <v>0</v>
      </c>
      <c r="X384" s="147">
        <v>20340</v>
      </c>
      <c r="Y384" s="137">
        <v>3.4580000000000002</v>
      </c>
      <c r="Z384" s="137"/>
      <c r="AA384" s="137">
        <v>0</v>
      </c>
      <c r="AB384" s="137"/>
      <c r="AC384" s="137">
        <v>0</v>
      </c>
      <c r="AD384" s="147">
        <v>20340</v>
      </c>
      <c r="AE384" s="137">
        <v>3.4580000000000002</v>
      </c>
      <c r="AF384" s="137">
        <v>523.18499999999995</v>
      </c>
      <c r="AG384" s="137">
        <v>523.18499999999995</v>
      </c>
      <c r="AH384" s="137"/>
      <c r="AI384" s="137">
        <v>0</v>
      </c>
      <c r="AJ384" s="137"/>
      <c r="AK384" s="137">
        <v>0</v>
      </c>
      <c r="AL384" s="137"/>
      <c r="AM384" s="137">
        <v>0</v>
      </c>
      <c r="AN384" s="137"/>
      <c r="AO384" s="137">
        <v>0</v>
      </c>
      <c r="AP384" s="137"/>
      <c r="AQ384" s="137">
        <v>0</v>
      </c>
      <c r="AR384" s="137"/>
      <c r="AS384" s="137">
        <v>0</v>
      </c>
      <c r="AT384" s="137"/>
      <c r="AU384" s="137">
        <v>0</v>
      </c>
      <c r="AV384" s="137"/>
      <c r="AW384" s="137">
        <v>0</v>
      </c>
      <c r="AX384" s="137"/>
      <c r="AY384" s="137"/>
      <c r="AZ384" s="147">
        <v>28476</v>
      </c>
      <c r="BA384" s="137">
        <v>4.8410000000000002</v>
      </c>
      <c r="BB384" s="137">
        <v>732.46</v>
      </c>
      <c r="BC384" s="137"/>
      <c r="BD384" s="137"/>
      <c r="BE384" s="137">
        <v>0</v>
      </c>
      <c r="BF384" s="137"/>
      <c r="BG384" s="137">
        <v>0</v>
      </c>
      <c r="BH384" s="137">
        <v>0</v>
      </c>
      <c r="BI384" s="147">
        <v>28476</v>
      </c>
      <c r="BJ384" s="137">
        <v>4.8410000000000002</v>
      </c>
      <c r="BK384" s="137">
        <v>732.46</v>
      </c>
      <c r="BL384" s="137">
        <v>0</v>
      </c>
      <c r="BM384" s="137">
        <v>0</v>
      </c>
      <c r="BN384" s="137">
        <v>209.274</v>
      </c>
      <c r="BO384" s="147">
        <v>20340</v>
      </c>
      <c r="BP384" s="148">
        <v>3.4580000000000002</v>
      </c>
    </row>
    <row r="385" spans="1:68" ht="12" customHeight="1" x14ac:dyDescent="0.2">
      <c r="A385" s="133"/>
      <c r="B385" s="111"/>
      <c r="C385" s="111" t="s">
        <v>2469</v>
      </c>
      <c r="D385" s="111"/>
      <c r="E385" s="126"/>
      <c r="F385" s="126"/>
      <c r="G385" s="126"/>
      <c r="H385" s="149">
        <v>21056</v>
      </c>
      <c r="I385" s="126">
        <v>3.5790000000000002</v>
      </c>
      <c r="J385" s="126">
        <v>595.07600000000002</v>
      </c>
      <c r="K385" s="126"/>
      <c r="L385" s="126">
        <v>0</v>
      </c>
      <c r="M385" s="126">
        <v>0</v>
      </c>
      <c r="N385" s="126"/>
      <c r="O385" s="126">
        <v>0</v>
      </c>
      <c r="P385" s="126">
        <v>0</v>
      </c>
      <c r="Q385" s="149">
        <v>21056</v>
      </c>
      <c r="R385" s="126">
        <v>3.5790000000000002</v>
      </c>
      <c r="S385" s="126">
        <v>595.07600000000002</v>
      </c>
      <c r="T385" s="126"/>
      <c r="U385" s="126">
        <v>0</v>
      </c>
      <c r="V385" s="126"/>
      <c r="W385" s="126">
        <v>0</v>
      </c>
      <c r="X385" s="149">
        <v>20340</v>
      </c>
      <c r="Y385" s="126">
        <v>3.4580000000000002</v>
      </c>
      <c r="Z385" s="126"/>
      <c r="AA385" s="126">
        <v>0</v>
      </c>
      <c r="AB385" s="149">
        <v>8400</v>
      </c>
      <c r="AC385" s="126">
        <v>1.4279999999999999</v>
      </c>
      <c r="AD385" s="149">
        <v>28740</v>
      </c>
      <c r="AE385" s="126">
        <v>4.8860000000000001</v>
      </c>
      <c r="AF385" s="126">
        <v>781.46</v>
      </c>
      <c r="AG385" s="126">
        <v>781.46</v>
      </c>
      <c r="AH385" s="126"/>
      <c r="AI385" s="126">
        <v>0</v>
      </c>
      <c r="AJ385" s="126"/>
      <c r="AK385" s="126">
        <v>0</v>
      </c>
      <c r="AL385" s="126"/>
      <c r="AM385" s="126">
        <v>0</v>
      </c>
      <c r="AN385" s="126"/>
      <c r="AO385" s="126">
        <v>0</v>
      </c>
      <c r="AP385" s="126"/>
      <c r="AQ385" s="126">
        <v>0</v>
      </c>
      <c r="AR385" s="126"/>
      <c r="AS385" s="126">
        <v>0</v>
      </c>
      <c r="AT385" s="126"/>
      <c r="AU385" s="126">
        <v>0</v>
      </c>
      <c r="AV385" s="126"/>
      <c r="AW385" s="126">
        <v>0</v>
      </c>
      <c r="AX385" s="126"/>
      <c r="AY385" s="126"/>
      <c r="AZ385" s="149">
        <v>41396</v>
      </c>
      <c r="BA385" s="126">
        <v>7.0369999999999999</v>
      </c>
      <c r="BB385" s="166">
        <v>1118.2619999999999</v>
      </c>
      <c r="BC385" s="126"/>
      <c r="BD385" s="126"/>
      <c r="BE385" s="126">
        <v>0</v>
      </c>
      <c r="BF385" s="149">
        <v>8400</v>
      </c>
      <c r="BG385" s="126">
        <v>1.4279999999999999</v>
      </c>
      <c r="BH385" s="126">
        <v>258.27499999999998</v>
      </c>
      <c r="BI385" s="149">
        <v>49796</v>
      </c>
      <c r="BJ385" s="126">
        <v>8.4649999999999999</v>
      </c>
      <c r="BK385" s="166">
        <v>1376.537</v>
      </c>
      <c r="BL385" s="126">
        <v>0</v>
      </c>
      <c r="BM385" s="126">
        <v>0</v>
      </c>
      <c r="BN385" s="126">
        <v>595.07600000000002</v>
      </c>
      <c r="BO385" s="149">
        <v>20340</v>
      </c>
      <c r="BP385" s="150">
        <v>3.4580000000000002</v>
      </c>
    </row>
    <row r="386" spans="1:68" ht="12" customHeight="1" x14ac:dyDescent="0.2">
      <c r="A386" s="136"/>
      <c r="B386" s="105"/>
      <c r="C386" s="105" t="s">
        <v>1896</v>
      </c>
      <c r="D386" s="105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  <c r="AT386" s="137"/>
      <c r="AU386" s="137"/>
      <c r="AV386" s="137"/>
      <c r="AW386" s="137"/>
      <c r="AX386" s="137"/>
      <c r="AY386" s="137"/>
      <c r="AZ386" s="137"/>
      <c r="BA386" s="137"/>
      <c r="BB386" s="137"/>
      <c r="BC386" s="137"/>
      <c r="BD386" s="137"/>
      <c r="BE386" s="137"/>
      <c r="BF386" s="137"/>
      <c r="BG386" s="137"/>
      <c r="BH386" s="137"/>
      <c r="BI386" s="137"/>
      <c r="BJ386" s="137"/>
      <c r="BK386" s="137"/>
      <c r="BL386" s="137"/>
      <c r="BM386" s="137"/>
      <c r="BN386" s="137"/>
      <c r="BO386" s="137"/>
      <c r="BP386" s="148"/>
    </row>
    <row r="387" spans="1:68" ht="12" customHeight="1" x14ac:dyDescent="0.2">
      <c r="A387" s="133"/>
      <c r="B387" s="111"/>
      <c r="C387" s="111" t="s">
        <v>30</v>
      </c>
      <c r="D387" s="111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50"/>
    </row>
    <row r="388" spans="1:68" ht="12" customHeight="1" x14ac:dyDescent="0.2">
      <c r="A388" s="114" t="s">
        <v>1897</v>
      </c>
      <c r="B388" s="115" t="s">
        <v>1897</v>
      </c>
      <c r="C388" s="115" t="s">
        <v>1898</v>
      </c>
      <c r="D388" s="115" t="s">
        <v>30</v>
      </c>
      <c r="E388" s="117">
        <v>170</v>
      </c>
      <c r="F388" s="117">
        <v>2.4667000000000001E-2</v>
      </c>
      <c r="G388" s="117">
        <v>2.4667000000000001E-2</v>
      </c>
      <c r="H388" s="117"/>
      <c r="I388" s="117">
        <v>0</v>
      </c>
      <c r="J388" s="117">
        <v>0</v>
      </c>
      <c r="K388" s="117"/>
      <c r="L388" s="117">
        <v>0</v>
      </c>
      <c r="M388" s="117">
        <v>0</v>
      </c>
      <c r="N388" s="117"/>
      <c r="O388" s="117">
        <v>0</v>
      </c>
      <c r="P388" s="117">
        <v>0</v>
      </c>
      <c r="Q388" s="117"/>
      <c r="R388" s="117">
        <v>0</v>
      </c>
      <c r="S388" s="117"/>
      <c r="T388" s="117"/>
      <c r="U388" s="117">
        <v>0</v>
      </c>
      <c r="V388" s="117"/>
      <c r="W388" s="117">
        <v>0</v>
      </c>
      <c r="X388" s="117"/>
      <c r="Y388" s="117">
        <v>0</v>
      </c>
      <c r="Z388" s="117"/>
      <c r="AA388" s="117">
        <v>0</v>
      </c>
      <c r="AB388" s="117"/>
      <c r="AC388" s="117">
        <v>0</v>
      </c>
      <c r="AD388" s="117"/>
      <c r="AE388" s="117">
        <v>0</v>
      </c>
      <c r="AF388" s="117"/>
      <c r="AG388" s="117"/>
      <c r="AH388" s="117"/>
      <c r="AI388" s="117">
        <v>0</v>
      </c>
      <c r="AJ388" s="117"/>
      <c r="AK388" s="117">
        <v>0</v>
      </c>
      <c r="AL388" s="117"/>
      <c r="AM388" s="117">
        <v>0</v>
      </c>
      <c r="AN388" s="117"/>
      <c r="AO388" s="117">
        <v>0</v>
      </c>
      <c r="AP388" s="117"/>
      <c r="AQ388" s="117">
        <v>0</v>
      </c>
      <c r="AR388" s="117"/>
      <c r="AS388" s="117">
        <v>0</v>
      </c>
      <c r="AT388" s="117"/>
      <c r="AU388" s="117">
        <v>0</v>
      </c>
      <c r="AV388" s="117"/>
      <c r="AW388" s="117">
        <v>0</v>
      </c>
      <c r="AX388" s="117"/>
      <c r="AY388" s="117"/>
      <c r="AZ388" s="117"/>
      <c r="BA388" s="117">
        <v>0</v>
      </c>
      <c r="BB388" s="117">
        <v>0</v>
      </c>
      <c r="BC388" s="117"/>
      <c r="BD388" s="117"/>
      <c r="BE388" s="117">
        <v>0</v>
      </c>
      <c r="BF388" s="117"/>
      <c r="BG388" s="117">
        <v>0</v>
      </c>
      <c r="BH388" s="117">
        <v>0</v>
      </c>
      <c r="BI388" s="117"/>
      <c r="BJ388" s="117">
        <v>0</v>
      </c>
      <c r="BK388" s="117">
        <v>0</v>
      </c>
      <c r="BL388" s="117">
        <v>0</v>
      </c>
      <c r="BM388" s="117">
        <v>0</v>
      </c>
      <c r="BN388" s="117">
        <v>0</v>
      </c>
      <c r="BO388" s="117">
        <v>0</v>
      </c>
      <c r="BP388" s="146">
        <v>0</v>
      </c>
    </row>
    <row r="389" spans="1:68" ht="12" customHeight="1" x14ac:dyDescent="0.2">
      <c r="A389" s="120" t="s">
        <v>1899</v>
      </c>
      <c r="B389" s="121" t="s">
        <v>1899</v>
      </c>
      <c r="C389" s="121" t="s">
        <v>1900</v>
      </c>
      <c r="D389" s="121" t="s">
        <v>30</v>
      </c>
      <c r="E389" s="123">
        <v>170</v>
      </c>
      <c r="F389" s="123">
        <v>2.4667000000000001E-2</v>
      </c>
      <c r="G389" s="123">
        <v>2.4667000000000001E-2</v>
      </c>
      <c r="H389" s="123"/>
      <c r="I389" s="123">
        <v>0</v>
      </c>
      <c r="J389" s="123">
        <v>0</v>
      </c>
      <c r="K389" s="123"/>
      <c r="L389" s="123">
        <v>0</v>
      </c>
      <c r="M389" s="123">
        <v>0</v>
      </c>
      <c r="N389" s="123"/>
      <c r="O389" s="123">
        <v>0</v>
      </c>
      <c r="P389" s="123">
        <v>0</v>
      </c>
      <c r="Q389" s="123"/>
      <c r="R389" s="123">
        <v>0</v>
      </c>
      <c r="S389" s="123"/>
      <c r="T389" s="123"/>
      <c r="U389" s="123">
        <v>0</v>
      </c>
      <c r="V389" s="123"/>
      <c r="W389" s="123">
        <v>0</v>
      </c>
      <c r="X389" s="123"/>
      <c r="Y389" s="123">
        <v>0</v>
      </c>
      <c r="Z389" s="123"/>
      <c r="AA389" s="123">
        <v>0</v>
      </c>
      <c r="AB389" s="123"/>
      <c r="AC389" s="123">
        <v>0</v>
      </c>
      <c r="AD389" s="123"/>
      <c r="AE389" s="123">
        <v>0</v>
      </c>
      <c r="AF389" s="123"/>
      <c r="AG389" s="123"/>
      <c r="AH389" s="123"/>
      <c r="AI389" s="123">
        <v>0</v>
      </c>
      <c r="AJ389" s="123"/>
      <c r="AK389" s="123">
        <v>0</v>
      </c>
      <c r="AL389" s="123"/>
      <c r="AM389" s="123">
        <v>0</v>
      </c>
      <c r="AN389" s="123"/>
      <c r="AO389" s="123">
        <v>0</v>
      </c>
      <c r="AP389" s="123"/>
      <c r="AQ389" s="123">
        <v>0</v>
      </c>
      <c r="AR389" s="123"/>
      <c r="AS389" s="123">
        <v>0</v>
      </c>
      <c r="AT389" s="123"/>
      <c r="AU389" s="123">
        <v>0</v>
      </c>
      <c r="AV389" s="123"/>
      <c r="AW389" s="123">
        <v>0</v>
      </c>
      <c r="AX389" s="123"/>
      <c r="AY389" s="123"/>
      <c r="AZ389" s="123"/>
      <c r="BA389" s="123">
        <v>0</v>
      </c>
      <c r="BB389" s="123">
        <v>0</v>
      </c>
      <c r="BC389" s="123"/>
      <c r="BD389" s="123"/>
      <c r="BE389" s="123">
        <v>0</v>
      </c>
      <c r="BF389" s="123"/>
      <c r="BG389" s="123">
        <v>0</v>
      </c>
      <c r="BH389" s="123">
        <v>0</v>
      </c>
      <c r="BI389" s="123"/>
      <c r="BJ389" s="123">
        <v>0</v>
      </c>
      <c r="BK389" s="123">
        <v>0</v>
      </c>
      <c r="BL389" s="123">
        <v>0</v>
      </c>
      <c r="BM389" s="123">
        <v>0</v>
      </c>
      <c r="BN389" s="123">
        <v>0</v>
      </c>
      <c r="BO389" s="123">
        <v>0</v>
      </c>
      <c r="BP389" s="154">
        <v>0</v>
      </c>
    </row>
    <row r="390" spans="1:68" ht="12" customHeight="1" x14ac:dyDescent="0.2">
      <c r="A390" s="114" t="s">
        <v>491</v>
      </c>
      <c r="B390" s="115" t="s">
        <v>491</v>
      </c>
      <c r="C390" s="115" t="s">
        <v>492</v>
      </c>
      <c r="D390" s="115" t="s">
        <v>30</v>
      </c>
      <c r="E390" s="117">
        <v>170</v>
      </c>
      <c r="F390" s="117">
        <v>2.1014000000000001E-2</v>
      </c>
      <c r="G390" s="117">
        <v>2.1014000000000001E-2</v>
      </c>
      <c r="H390" s="117"/>
      <c r="I390" s="117">
        <v>0</v>
      </c>
      <c r="J390" s="117">
        <v>0</v>
      </c>
      <c r="K390" s="117"/>
      <c r="L390" s="117">
        <v>0</v>
      </c>
      <c r="M390" s="117">
        <v>0</v>
      </c>
      <c r="N390" s="117"/>
      <c r="O390" s="117">
        <v>0</v>
      </c>
      <c r="P390" s="117">
        <v>0</v>
      </c>
      <c r="Q390" s="117"/>
      <c r="R390" s="117">
        <v>0</v>
      </c>
      <c r="S390" s="117"/>
      <c r="T390" s="117"/>
      <c r="U390" s="117">
        <v>0</v>
      </c>
      <c r="V390" s="117"/>
      <c r="W390" s="117">
        <v>0</v>
      </c>
      <c r="X390" s="117"/>
      <c r="Y390" s="117">
        <v>0</v>
      </c>
      <c r="Z390" s="117"/>
      <c r="AA390" s="117">
        <v>0</v>
      </c>
      <c r="AB390" s="117"/>
      <c r="AC390" s="117">
        <v>0</v>
      </c>
      <c r="AD390" s="117"/>
      <c r="AE390" s="117">
        <v>0</v>
      </c>
      <c r="AF390" s="117"/>
      <c r="AG390" s="117"/>
      <c r="AH390" s="117"/>
      <c r="AI390" s="117">
        <v>0</v>
      </c>
      <c r="AJ390" s="117"/>
      <c r="AK390" s="117">
        <v>0</v>
      </c>
      <c r="AL390" s="117"/>
      <c r="AM390" s="117">
        <v>0</v>
      </c>
      <c r="AN390" s="117"/>
      <c r="AO390" s="117">
        <v>0</v>
      </c>
      <c r="AP390" s="117"/>
      <c r="AQ390" s="117">
        <v>0</v>
      </c>
      <c r="AR390" s="117"/>
      <c r="AS390" s="117">
        <v>0</v>
      </c>
      <c r="AT390" s="117"/>
      <c r="AU390" s="117">
        <v>0</v>
      </c>
      <c r="AV390" s="117"/>
      <c r="AW390" s="117">
        <v>0</v>
      </c>
      <c r="AX390" s="117"/>
      <c r="AY390" s="117"/>
      <c r="AZ390" s="117"/>
      <c r="BA390" s="117">
        <v>0</v>
      </c>
      <c r="BB390" s="117">
        <v>0</v>
      </c>
      <c r="BC390" s="117"/>
      <c r="BD390" s="117"/>
      <c r="BE390" s="117">
        <v>0</v>
      </c>
      <c r="BF390" s="117"/>
      <c r="BG390" s="117">
        <v>0</v>
      </c>
      <c r="BH390" s="117">
        <v>0</v>
      </c>
      <c r="BI390" s="117"/>
      <c r="BJ390" s="117">
        <v>0</v>
      </c>
      <c r="BK390" s="117">
        <v>0</v>
      </c>
      <c r="BL390" s="117">
        <v>0</v>
      </c>
      <c r="BM390" s="117">
        <v>0</v>
      </c>
      <c r="BN390" s="117">
        <v>0</v>
      </c>
      <c r="BO390" s="117">
        <v>0</v>
      </c>
      <c r="BP390" s="146">
        <v>0</v>
      </c>
    </row>
    <row r="391" spans="1:68" ht="12" customHeight="1" x14ac:dyDescent="0.2">
      <c r="A391" s="133"/>
      <c r="B391" s="111"/>
      <c r="C391" s="111" t="s">
        <v>2470</v>
      </c>
      <c r="D391" s="111"/>
      <c r="E391" s="126"/>
      <c r="F391" s="126"/>
      <c r="G391" s="126"/>
      <c r="H391" s="126"/>
      <c r="I391" s="126">
        <v>0</v>
      </c>
      <c r="J391" s="126">
        <v>0</v>
      </c>
      <c r="K391" s="126"/>
      <c r="L391" s="126">
        <v>0</v>
      </c>
      <c r="M391" s="126">
        <v>0</v>
      </c>
      <c r="N391" s="126"/>
      <c r="O391" s="126">
        <v>0</v>
      </c>
      <c r="P391" s="126">
        <v>0</v>
      </c>
      <c r="Q391" s="126"/>
      <c r="R391" s="126">
        <v>0</v>
      </c>
      <c r="S391" s="126"/>
      <c r="T391" s="126"/>
      <c r="U391" s="126">
        <v>0</v>
      </c>
      <c r="V391" s="126"/>
      <c r="W391" s="126">
        <v>0</v>
      </c>
      <c r="X391" s="126"/>
      <c r="Y391" s="126">
        <v>0</v>
      </c>
      <c r="Z391" s="126"/>
      <c r="AA391" s="126">
        <v>0</v>
      </c>
      <c r="AB391" s="126"/>
      <c r="AC391" s="126">
        <v>0</v>
      </c>
      <c r="AD391" s="126"/>
      <c r="AE391" s="126">
        <v>0</v>
      </c>
      <c r="AF391" s="126"/>
      <c r="AG391" s="126"/>
      <c r="AH391" s="126"/>
      <c r="AI391" s="126">
        <v>0</v>
      </c>
      <c r="AJ391" s="126"/>
      <c r="AK391" s="126">
        <v>0</v>
      </c>
      <c r="AL391" s="126"/>
      <c r="AM391" s="126">
        <v>0</v>
      </c>
      <c r="AN391" s="126"/>
      <c r="AO391" s="126">
        <v>0</v>
      </c>
      <c r="AP391" s="126"/>
      <c r="AQ391" s="126">
        <v>0</v>
      </c>
      <c r="AR391" s="126"/>
      <c r="AS391" s="126">
        <v>0</v>
      </c>
      <c r="AT391" s="126"/>
      <c r="AU391" s="126">
        <v>0</v>
      </c>
      <c r="AV391" s="126"/>
      <c r="AW391" s="126">
        <v>0</v>
      </c>
      <c r="AX391" s="126"/>
      <c r="AY391" s="126"/>
      <c r="AZ391" s="126"/>
      <c r="BA391" s="126">
        <v>0</v>
      </c>
      <c r="BB391" s="126">
        <v>0</v>
      </c>
      <c r="BC391" s="126"/>
      <c r="BD391" s="126"/>
      <c r="BE391" s="126">
        <v>0</v>
      </c>
      <c r="BF391" s="126"/>
      <c r="BG391" s="126">
        <v>0</v>
      </c>
      <c r="BH391" s="126">
        <v>0</v>
      </c>
      <c r="BI391" s="126"/>
      <c r="BJ391" s="126">
        <v>0</v>
      </c>
      <c r="BK391" s="126">
        <v>0</v>
      </c>
      <c r="BL391" s="126">
        <v>0</v>
      </c>
      <c r="BM391" s="126">
        <v>0</v>
      </c>
      <c r="BN391" s="126">
        <v>0</v>
      </c>
      <c r="BO391" s="126">
        <v>0</v>
      </c>
      <c r="BP391" s="150">
        <v>0</v>
      </c>
    </row>
    <row r="392" spans="1:68" ht="12" customHeight="1" x14ac:dyDescent="0.2">
      <c r="A392" s="136"/>
      <c r="B392" s="105"/>
      <c r="C392" s="105" t="s">
        <v>77</v>
      </c>
      <c r="D392" s="105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137"/>
      <c r="BH392" s="137"/>
      <c r="BI392" s="137"/>
      <c r="BJ392" s="137"/>
      <c r="BK392" s="137"/>
      <c r="BL392" s="137"/>
      <c r="BM392" s="137"/>
      <c r="BN392" s="137"/>
      <c r="BO392" s="137"/>
      <c r="BP392" s="148"/>
    </row>
    <row r="393" spans="1:68" ht="12" customHeight="1" x14ac:dyDescent="0.2">
      <c r="A393" s="120" t="s">
        <v>1901</v>
      </c>
      <c r="B393" s="121" t="s">
        <v>1901</v>
      </c>
      <c r="C393" s="121" t="s">
        <v>1902</v>
      </c>
      <c r="D393" s="121" t="s">
        <v>77</v>
      </c>
      <c r="E393" s="123">
        <v>170</v>
      </c>
      <c r="F393" s="123">
        <v>2.4667000000000001E-2</v>
      </c>
      <c r="G393" s="123">
        <v>2.4667000000000001E-2</v>
      </c>
      <c r="H393" s="123"/>
      <c r="I393" s="123">
        <v>0</v>
      </c>
      <c r="J393" s="123">
        <v>0</v>
      </c>
      <c r="K393" s="123"/>
      <c r="L393" s="123">
        <v>0</v>
      </c>
      <c r="M393" s="123">
        <v>0</v>
      </c>
      <c r="N393" s="123"/>
      <c r="O393" s="123">
        <v>0</v>
      </c>
      <c r="P393" s="123">
        <v>0</v>
      </c>
      <c r="Q393" s="123"/>
      <c r="R393" s="123">
        <v>0</v>
      </c>
      <c r="S393" s="123"/>
      <c r="T393" s="123"/>
      <c r="U393" s="123">
        <v>0</v>
      </c>
      <c r="V393" s="123"/>
      <c r="W393" s="123">
        <v>0</v>
      </c>
      <c r="X393" s="123"/>
      <c r="Y393" s="123">
        <v>0</v>
      </c>
      <c r="Z393" s="123"/>
      <c r="AA393" s="123">
        <v>0</v>
      </c>
      <c r="AB393" s="123"/>
      <c r="AC393" s="123">
        <v>0</v>
      </c>
      <c r="AD393" s="123"/>
      <c r="AE393" s="123">
        <v>0</v>
      </c>
      <c r="AF393" s="123"/>
      <c r="AG393" s="123"/>
      <c r="AH393" s="123"/>
      <c r="AI393" s="123">
        <v>0</v>
      </c>
      <c r="AJ393" s="123"/>
      <c r="AK393" s="123">
        <v>0</v>
      </c>
      <c r="AL393" s="123"/>
      <c r="AM393" s="123">
        <v>0</v>
      </c>
      <c r="AN393" s="123"/>
      <c r="AO393" s="123">
        <v>0</v>
      </c>
      <c r="AP393" s="123"/>
      <c r="AQ393" s="123">
        <v>0</v>
      </c>
      <c r="AR393" s="123"/>
      <c r="AS393" s="123">
        <v>0</v>
      </c>
      <c r="AT393" s="123"/>
      <c r="AU393" s="123">
        <v>0</v>
      </c>
      <c r="AV393" s="123"/>
      <c r="AW393" s="123">
        <v>0</v>
      </c>
      <c r="AX393" s="123"/>
      <c r="AY393" s="123"/>
      <c r="AZ393" s="123"/>
      <c r="BA393" s="123">
        <v>0</v>
      </c>
      <c r="BB393" s="123">
        <v>0</v>
      </c>
      <c r="BC393" s="123"/>
      <c r="BD393" s="123"/>
      <c r="BE393" s="123">
        <v>0</v>
      </c>
      <c r="BF393" s="123"/>
      <c r="BG393" s="123">
        <v>0</v>
      </c>
      <c r="BH393" s="123">
        <v>0</v>
      </c>
      <c r="BI393" s="123"/>
      <c r="BJ393" s="123">
        <v>0</v>
      </c>
      <c r="BK393" s="123">
        <v>0</v>
      </c>
      <c r="BL393" s="123">
        <v>0</v>
      </c>
      <c r="BM393" s="123">
        <v>0</v>
      </c>
      <c r="BN393" s="123">
        <v>0</v>
      </c>
      <c r="BO393" s="123">
        <v>0</v>
      </c>
      <c r="BP393" s="154">
        <v>0</v>
      </c>
    </row>
    <row r="394" spans="1:68" ht="12" customHeight="1" x14ac:dyDescent="0.2">
      <c r="A394" s="136"/>
      <c r="B394" s="105"/>
      <c r="C394" s="105" t="s">
        <v>2471</v>
      </c>
      <c r="D394" s="105"/>
      <c r="E394" s="137"/>
      <c r="F394" s="137"/>
      <c r="G394" s="137"/>
      <c r="H394" s="137"/>
      <c r="I394" s="137">
        <v>0</v>
      </c>
      <c r="J394" s="137">
        <v>0</v>
      </c>
      <c r="K394" s="137"/>
      <c r="L394" s="137">
        <v>0</v>
      </c>
      <c r="M394" s="137">
        <v>0</v>
      </c>
      <c r="N394" s="137"/>
      <c r="O394" s="137">
        <v>0</v>
      </c>
      <c r="P394" s="137">
        <v>0</v>
      </c>
      <c r="Q394" s="137"/>
      <c r="R394" s="137">
        <v>0</v>
      </c>
      <c r="S394" s="137"/>
      <c r="T394" s="137"/>
      <c r="U394" s="137">
        <v>0</v>
      </c>
      <c r="V394" s="137"/>
      <c r="W394" s="137">
        <v>0</v>
      </c>
      <c r="X394" s="137"/>
      <c r="Y394" s="137">
        <v>0</v>
      </c>
      <c r="Z394" s="137"/>
      <c r="AA394" s="137">
        <v>0</v>
      </c>
      <c r="AB394" s="137"/>
      <c r="AC394" s="137">
        <v>0</v>
      </c>
      <c r="AD394" s="137"/>
      <c r="AE394" s="137">
        <v>0</v>
      </c>
      <c r="AF394" s="137"/>
      <c r="AG394" s="137"/>
      <c r="AH394" s="137"/>
      <c r="AI394" s="137">
        <v>0</v>
      </c>
      <c r="AJ394" s="137"/>
      <c r="AK394" s="137">
        <v>0</v>
      </c>
      <c r="AL394" s="137"/>
      <c r="AM394" s="137">
        <v>0</v>
      </c>
      <c r="AN394" s="137"/>
      <c r="AO394" s="137">
        <v>0</v>
      </c>
      <c r="AP394" s="137"/>
      <c r="AQ394" s="137">
        <v>0</v>
      </c>
      <c r="AR394" s="137"/>
      <c r="AS394" s="137">
        <v>0</v>
      </c>
      <c r="AT394" s="137"/>
      <c r="AU394" s="137">
        <v>0</v>
      </c>
      <c r="AV394" s="137"/>
      <c r="AW394" s="137">
        <v>0</v>
      </c>
      <c r="AX394" s="137"/>
      <c r="AY394" s="137"/>
      <c r="AZ394" s="137"/>
      <c r="BA394" s="137">
        <v>0</v>
      </c>
      <c r="BB394" s="137">
        <v>0</v>
      </c>
      <c r="BC394" s="137"/>
      <c r="BD394" s="137"/>
      <c r="BE394" s="137">
        <v>0</v>
      </c>
      <c r="BF394" s="137"/>
      <c r="BG394" s="137">
        <v>0</v>
      </c>
      <c r="BH394" s="137">
        <v>0</v>
      </c>
      <c r="BI394" s="137"/>
      <c r="BJ394" s="137">
        <v>0</v>
      </c>
      <c r="BK394" s="137">
        <v>0</v>
      </c>
      <c r="BL394" s="137">
        <v>0</v>
      </c>
      <c r="BM394" s="137">
        <v>0</v>
      </c>
      <c r="BN394" s="137">
        <v>0</v>
      </c>
      <c r="BO394" s="137">
        <v>0</v>
      </c>
      <c r="BP394" s="148">
        <v>0</v>
      </c>
    </row>
    <row r="395" spans="1:68" ht="12" customHeight="1" x14ac:dyDescent="0.2">
      <c r="A395" s="133"/>
      <c r="B395" s="111"/>
      <c r="C395" s="111" t="s">
        <v>2472</v>
      </c>
      <c r="D395" s="111"/>
      <c r="E395" s="126"/>
      <c r="F395" s="126"/>
      <c r="G395" s="126"/>
      <c r="H395" s="126"/>
      <c r="I395" s="126">
        <v>0</v>
      </c>
      <c r="J395" s="126">
        <v>0</v>
      </c>
      <c r="K395" s="126"/>
      <c r="L395" s="126">
        <v>0</v>
      </c>
      <c r="M395" s="126">
        <v>0</v>
      </c>
      <c r="N395" s="126"/>
      <c r="O395" s="126">
        <v>0</v>
      </c>
      <c r="P395" s="126">
        <v>0</v>
      </c>
      <c r="Q395" s="126"/>
      <c r="R395" s="126">
        <v>0</v>
      </c>
      <c r="S395" s="126"/>
      <c r="T395" s="126"/>
      <c r="U395" s="126">
        <v>0</v>
      </c>
      <c r="V395" s="126"/>
      <c r="W395" s="126">
        <v>0</v>
      </c>
      <c r="X395" s="126"/>
      <c r="Y395" s="126">
        <v>0</v>
      </c>
      <c r="Z395" s="126"/>
      <c r="AA395" s="126">
        <v>0</v>
      </c>
      <c r="AB395" s="126"/>
      <c r="AC395" s="126">
        <v>0</v>
      </c>
      <c r="AD395" s="126"/>
      <c r="AE395" s="126">
        <v>0</v>
      </c>
      <c r="AF395" s="126"/>
      <c r="AG395" s="126"/>
      <c r="AH395" s="126"/>
      <c r="AI395" s="126">
        <v>0</v>
      </c>
      <c r="AJ395" s="126"/>
      <c r="AK395" s="126">
        <v>0</v>
      </c>
      <c r="AL395" s="126"/>
      <c r="AM395" s="126">
        <v>0</v>
      </c>
      <c r="AN395" s="126"/>
      <c r="AO395" s="126">
        <v>0</v>
      </c>
      <c r="AP395" s="126"/>
      <c r="AQ395" s="126">
        <v>0</v>
      </c>
      <c r="AR395" s="126"/>
      <c r="AS395" s="126">
        <v>0</v>
      </c>
      <c r="AT395" s="126"/>
      <c r="AU395" s="126">
        <v>0</v>
      </c>
      <c r="AV395" s="126"/>
      <c r="AW395" s="126">
        <v>0</v>
      </c>
      <c r="AX395" s="126"/>
      <c r="AY395" s="126"/>
      <c r="AZ395" s="126"/>
      <c r="BA395" s="126">
        <v>0</v>
      </c>
      <c r="BB395" s="126">
        <v>0</v>
      </c>
      <c r="BC395" s="126"/>
      <c r="BD395" s="126"/>
      <c r="BE395" s="126">
        <v>0</v>
      </c>
      <c r="BF395" s="126"/>
      <c r="BG395" s="126">
        <v>0</v>
      </c>
      <c r="BH395" s="126">
        <v>0</v>
      </c>
      <c r="BI395" s="126"/>
      <c r="BJ395" s="126">
        <v>0</v>
      </c>
      <c r="BK395" s="126">
        <v>0</v>
      </c>
      <c r="BL395" s="126">
        <v>0</v>
      </c>
      <c r="BM395" s="126">
        <v>0</v>
      </c>
      <c r="BN395" s="126">
        <v>0</v>
      </c>
      <c r="BO395" s="126">
        <v>0</v>
      </c>
      <c r="BP395" s="150">
        <v>0</v>
      </c>
    </row>
    <row r="396" spans="1:68" ht="12" customHeight="1" x14ac:dyDescent="0.2">
      <c r="A396" s="136"/>
      <c r="B396" s="105"/>
      <c r="C396" s="105" t="s">
        <v>59</v>
      </c>
      <c r="D396" s="105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  <c r="AT396" s="137"/>
      <c r="AU396" s="137"/>
      <c r="AV396" s="137"/>
      <c r="AW396" s="137"/>
      <c r="AX396" s="137"/>
      <c r="AY396" s="137"/>
      <c r="AZ396" s="137"/>
      <c r="BA396" s="137"/>
      <c r="BB396" s="137"/>
      <c r="BC396" s="137"/>
      <c r="BD396" s="137"/>
      <c r="BE396" s="137"/>
      <c r="BF396" s="137"/>
      <c r="BG396" s="137"/>
      <c r="BH396" s="137"/>
      <c r="BI396" s="137"/>
      <c r="BJ396" s="137"/>
      <c r="BK396" s="137"/>
      <c r="BL396" s="137"/>
      <c r="BM396" s="137"/>
      <c r="BN396" s="137"/>
      <c r="BO396" s="137"/>
      <c r="BP396" s="148"/>
    </row>
    <row r="397" spans="1:68" ht="12" customHeight="1" x14ac:dyDescent="0.2">
      <c r="A397" s="133"/>
      <c r="B397" s="111"/>
      <c r="C397" s="111" t="s">
        <v>30</v>
      </c>
      <c r="D397" s="111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50"/>
    </row>
    <row r="398" spans="1:68" ht="12" customHeight="1" x14ac:dyDescent="0.2">
      <c r="A398" s="114" t="s">
        <v>485</v>
      </c>
      <c r="B398" s="115" t="s">
        <v>485</v>
      </c>
      <c r="C398" s="115" t="s">
        <v>486</v>
      </c>
      <c r="D398" s="115" t="s">
        <v>30</v>
      </c>
      <c r="E398" s="117">
        <v>160</v>
      </c>
      <c r="F398" s="117">
        <v>2.4524000000000001E-2</v>
      </c>
      <c r="G398" s="117">
        <v>2.4524000000000001E-2</v>
      </c>
      <c r="H398" s="116">
        <v>6776</v>
      </c>
      <c r="I398" s="117">
        <v>1.0840000000000001</v>
      </c>
      <c r="J398" s="117">
        <v>166.17500000000001</v>
      </c>
      <c r="K398" s="117"/>
      <c r="L398" s="117">
        <v>0</v>
      </c>
      <c r="M398" s="117">
        <v>0</v>
      </c>
      <c r="N398" s="117"/>
      <c r="O398" s="117">
        <v>0</v>
      </c>
      <c r="P398" s="117">
        <v>0</v>
      </c>
      <c r="Q398" s="116">
        <v>6776</v>
      </c>
      <c r="R398" s="117">
        <v>1.0840000000000001</v>
      </c>
      <c r="S398" s="117">
        <v>166.17500000000001</v>
      </c>
      <c r="T398" s="117"/>
      <c r="U398" s="117">
        <v>0</v>
      </c>
      <c r="V398" s="117"/>
      <c r="W398" s="117">
        <v>0</v>
      </c>
      <c r="X398" s="117"/>
      <c r="Y398" s="117">
        <v>0</v>
      </c>
      <c r="Z398" s="117"/>
      <c r="AA398" s="117">
        <v>0</v>
      </c>
      <c r="AB398" s="117"/>
      <c r="AC398" s="117">
        <v>0</v>
      </c>
      <c r="AD398" s="117"/>
      <c r="AE398" s="117">
        <v>0</v>
      </c>
      <c r="AF398" s="117"/>
      <c r="AG398" s="117"/>
      <c r="AH398" s="117"/>
      <c r="AI398" s="117">
        <v>0</v>
      </c>
      <c r="AJ398" s="117"/>
      <c r="AK398" s="117">
        <v>0</v>
      </c>
      <c r="AL398" s="117"/>
      <c r="AM398" s="117">
        <v>0</v>
      </c>
      <c r="AN398" s="117"/>
      <c r="AO398" s="117">
        <v>0</v>
      </c>
      <c r="AP398" s="117"/>
      <c r="AQ398" s="117">
        <v>0</v>
      </c>
      <c r="AR398" s="117"/>
      <c r="AS398" s="117">
        <v>0</v>
      </c>
      <c r="AT398" s="117"/>
      <c r="AU398" s="117">
        <v>0</v>
      </c>
      <c r="AV398" s="117"/>
      <c r="AW398" s="117">
        <v>0</v>
      </c>
      <c r="AX398" s="117"/>
      <c r="AY398" s="117"/>
      <c r="AZ398" s="116">
        <v>6776</v>
      </c>
      <c r="BA398" s="117">
        <v>1.0840000000000001</v>
      </c>
      <c r="BB398" s="117">
        <v>166.17500000000001</v>
      </c>
      <c r="BC398" s="117"/>
      <c r="BD398" s="117"/>
      <c r="BE398" s="117">
        <v>0</v>
      </c>
      <c r="BF398" s="117"/>
      <c r="BG398" s="117">
        <v>0</v>
      </c>
      <c r="BH398" s="117">
        <v>0</v>
      </c>
      <c r="BI398" s="116">
        <v>6776</v>
      </c>
      <c r="BJ398" s="117">
        <v>1.0840000000000001</v>
      </c>
      <c r="BK398" s="117">
        <v>166.17500000000001</v>
      </c>
      <c r="BL398" s="117">
        <v>0</v>
      </c>
      <c r="BM398" s="117">
        <v>0</v>
      </c>
      <c r="BN398" s="117">
        <v>166.17500000000001</v>
      </c>
      <c r="BO398" s="117">
        <v>0</v>
      </c>
      <c r="BP398" s="146">
        <v>0</v>
      </c>
    </row>
    <row r="399" spans="1:68" ht="12" customHeight="1" x14ac:dyDescent="0.2">
      <c r="A399" s="120" t="s">
        <v>487</v>
      </c>
      <c r="B399" s="121"/>
      <c r="C399" s="121" t="s">
        <v>488</v>
      </c>
      <c r="D399" s="121" t="s">
        <v>30</v>
      </c>
      <c r="E399" s="123">
        <v>160</v>
      </c>
      <c r="F399" s="123">
        <v>2.8218E-2</v>
      </c>
      <c r="G399" s="123">
        <v>2.8218E-2</v>
      </c>
      <c r="H399" s="122">
        <v>5808</v>
      </c>
      <c r="I399" s="123">
        <v>0.92900000000000005</v>
      </c>
      <c r="J399" s="123">
        <v>163.89</v>
      </c>
      <c r="K399" s="123"/>
      <c r="L399" s="123">
        <v>0</v>
      </c>
      <c r="M399" s="123">
        <v>0</v>
      </c>
      <c r="N399" s="123"/>
      <c r="O399" s="123">
        <v>0</v>
      </c>
      <c r="P399" s="123">
        <v>0</v>
      </c>
      <c r="Q399" s="122">
        <v>5808</v>
      </c>
      <c r="R399" s="123">
        <v>0.92900000000000005</v>
      </c>
      <c r="S399" s="123">
        <v>163.89</v>
      </c>
      <c r="T399" s="123"/>
      <c r="U399" s="123">
        <v>0</v>
      </c>
      <c r="V399" s="123"/>
      <c r="W399" s="123">
        <v>0</v>
      </c>
      <c r="X399" s="123"/>
      <c r="Y399" s="123">
        <v>0</v>
      </c>
      <c r="Z399" s="123"/>
      <c r="AA399" s="123">
        <v>0</v>
      </c>
      <c r="AB399" s="123"/>
      <c r="AC399" s="123">
        <v>0</v>
      </c>
      <c r="AD399" s="123"/>
      <c r="AE399" s="123">
        <v>0</v>
      </c>
      <c r="AF399" s="123"/>
      <c r="AG399" s="123"/>
      <c r="AH399" s="123"/>
      <c r="AI399" s="123">
        <v>0</v>
      </c>
      <c r="AJ399" s="123"/>
      <c r="AK399" s="123">
        <v>0</v>
      </c>
      <c r="AL399" s="123"/>
      <c r="AM399" s="123">
        <v>0</v>
      </c>
      <c r="AN399" s="123"/>
      <c r="AO399" s="123">
        <v>0</v>
      </c>
      <c r="AP399" s="123"/>
      <c r="AQ399" s="123">
        <v>0</v>
      </c>
      <c r="AR399" s="123"/>
      <c r="AS399" s="123">
        <v>0</v>
      </c>
      <c r="AT399" s="123"/>
      <c r="AU399" s="123">
        <v>0</v>
      </c>
      <c r="AV399" s="123"/>
      <c r="AW399" s="123">
        <v>0</v>
      </c>
      <c r="AX399" s="123"/>
      <c r="AY399" s="123"/>
      <c r="AZ399" s="122">
        <v>5808</v>
      </c>
      <c r="BA399" s="123">
        <v>0.92900000000000005</v>
      </c>
      <c r="BB399" s="123">
        <v>163.89</v>
      </c>
      <c r="BC399" s="123"/>
      <c r="BD399" s="123"/>
      <c r="BE399" s="123">
        <v>0</v>
      </c>
      <c r="BF399" s="123"/>
      <c r="BG399" s="123">
        <v>0</v>
      </c>
      <c r="BH399" s="123">
        <v>0</v>
      </c>
      <c r="BI399" s="122">
        <v>5808</v>
      </c>
      <c r="BJ399" s="123">
        <v>0.92900000000000005</v>
      </c>
      <c r="BK399" s="123">
        <v>163.89</v>
      </c>
      <c r="BL399" s="123">
        <v>0</v>
      </c>
      <c r="BM399" s="123">
        <v>0</v>
      </c>
      <c r="BN399" s="123">
        <v>163.89</v>
      </c>
      <c r="BO399" s="123">
        <v>0</v>
      </c>
      <c r="BP399" s="154">
        <v>0</v>
      </c>
    </row>
    <row r="400" spans="1:68" ht="12" customHeight="1" x14ac:dyDescent="0.2">
      <c r="A400" s="114" t="s">
        <v>489</v>
      </c>
      <c r="B400" s="115"/>
      <c r="C400" s="115" t="s">
        <v>490</v>
      </c>
      <c r="D400" s="115" t="s">
        <v>30</v>
      </c>
      <c r="E400" s="117">
        <v>160</v>
      </c>
      <c r="F400" s="117">
        <v>2.6891000000000002E-2</v>
      </c>
      <c r="G400" s="117">
        <v>2.6891000000000002E-2</v>
      </c>
      <c r="H400" s="116">
        <v>5940</v>
      </c>
      <c r="I400" s="117">
        <v>0.95</v>
      </c>
      <c r="J400" s="117">
        <v>159.733</v>
      </c>
      <c r="K400" s="117"/>
      <c r="L400" s="117">
        <v>0</v>
      </c>
      <c r="M400" s="117">
        <v>0</v>
      </c>
      <c r="N400" s="117"/>
      <c r="O400" s="117">
        <v>0</v>
      </c>
      <c r="P400" s="117">
        <v>0</v>
      </c>
      <c r="Q400" s="116">
        <v>5940</v>
      </c>
      <c r="R400" s="117">
        <v>0.95</v>
      </c>
      <c r="S400" s="117">
        <v>159.733</v>
      </c>
      <c r="T400" s="117"/>
      <c r="U400" s="117">
        <v>0</v>
      </c>
      <c r="V400" s="117"/>
      <c r="W400" s="117">
        <v>0</v>
      </c>
      <c r="X400" s="117"/>
      <c r="Y400" s="117">
        <v>0</v>
      </c>
      <c r="Z400" s="117"/>
      <c r="AA400" s="117">
        <v>0</v>
      </c>
      <c r="AB400" s="117"/>
      <c r="AC400" s="117">
        <v>0</v>
      </c>
      <c r="AD400" s="117"/>
      <c r="AE400" s="117">
        <v>0</v>
      </c>
      <c r="AF400" s="117"/>
      <c r="AG400" s="117"/>
      <c r="AH400" s="117"/>
      <c r="AI400" s="117">
        <v>0</v>
      </c>
      <c r="AJ400" s="117"/>
      <c r="AK400" s="117">
        <v>0</v>
      </c>
      <c r="AL400" s="117"/>
      <c r="AM400" s="117">
        <v>0</v>
      </c>
      <c r="AN400" s="117"/>
      <c r="AO400" s="117">
        <v>0</v>
      </c>
      <c r="AP400" s="117"/>
      <c r="AQ400" s="117">
        <v>0</v>
      </c>
      <c r="AR400" s="117"/>
      <c r="AS400" s="117">
        <v>0</v>
      </c>
      <c r="AT400" s="117"/>
      <c r="AU400" s="117">
        <v>0</v>
      </c>
      <c r="AV400" s="117"/>
      <c r="AW400" s="117">
        <v>0</v>
      </c>
      <c r="AX400" s="117"/>
      <c r="AY400" s="117"/>
      <c r="AZ400" s="116">
        <v>5940</v>
      </c>
      <c r="BA400" s="117">
        <v>0.95</v>
      </c>
      <c r="BB400" s="117">
        <v>159.733</v>
      </c>
      <c r="BC400" s="117"/>
      <c r="BD400" s="117"/>
      <c r="BE400" s="117">
        <v>0</v>
      </c>
      <c r="BF400" s="117"/>
      <c r="BG400" s="117">
        <v>0</v>
      </c>
      <c r="BH400" s="117">
        <v>0</v>
      </c>
      <c r="BI400" s="116">
        <v>5940</v>
      </c>
      <c r="BJ400" s="117">
        <v>0.95</v>
      </c>
      <c r="BK400" s="117">
        <v>159.733</v>
      </c>
      <c r="BL400" s="117">
        <v>0</v>
      </c>
      <c r="BM400" s="117">
        <v>0</v>
      </c>
      <c r="BN400" s="117">
        <v>159.733</v>
      </c>
      <c r="BO400" s="117">
        <v>0</v>
      </c>
      <c r="BP400" s="146">
        <v>0</v>
      </c>
    </row>
    <row r="401" spans="1:68" ht="12" customHeight="1" x14ac:dyDescent="0.2">
      <c r="A401" s="120" t="s">
        <v>727</v>
      </c>
      <c r="B401" s="121" t="s">
        <v>727</v>
      </c>
      <c r="C401" s="121" t="s">
        <v>728</v>
      </c>
      <c r="D401" s="121" t="s">
        <v>30</v>
      </c>
      <c r="E401" s="123">
        <v>160</v>
      </c>
      <c r="F401" s="123">
        <v>2.4627E-2</v>
      </c>
      <c r="G401" s="123">
        <v>2.4627E-2</v>
      </c>
      <c r="H401" s="123"/>
      <c r="I401" s="123">
        <v>0</v>
      </c>
      <c r="J401" s="123">
        <v>0</v>
      </c>
      <c r="K401" s="123"/>
      <c r="L401" s="123">
        <v>0</v>
      </c>
      <c r="M401" s="123">
        <v>0</v>
      </c>
      <c r="N401" s="123"/>
      <c r="O401" s="123">
        <v>0</v>
      </c>
      <c r="P401" s="123">
        <v>0</v>
      </c>
      <c r="Q401" s="123"/>
      <c r="R401" s="123">
        <v>0</v>
      </c>
      <c r="S401" s="123"/>
      <c r="T401" s="123"/>
      <c r="U401" s="123">
        <v>0</v>
      </c>
      <c r="V401" s="123"/>
      <c r="W401" s="123">
        <v>0</v>
      </c>
      <c r="X401" s="123"/>
      <c r="Y401" s="123">
        <v>0</v>
      </c>
      <c r="Z401" s="123"/>
      <c r="AA401" s="123">
        <v>0</v>
      </c>
      <c r="AB401" s="123"/>
      <c r="AC401" s="123">
        <v>0</v>
      </c>
      <c r="AD401" s="123"/>
      <c r="AE401" s="123">
        <v>0</v>
      </c>
      <c r="AF401" s="123"/>
      <c r="AG401" s="123"/>
      <c r="AH401" s="123"/>
      <c r="AI401" s="123">
        <v>0</v>
      </c>
      <c r="AJ401" s="123"/>
      <c r="AK401" s="123">
        <v>0</v>
      </c>
      <c r="AL401" s="123"/>
      <c r="AM401" s="123">
        <v>0</v>
      </c>
      <c r="AN401" s="123"/>
      <c r="AO401" s="123">
        <v>0</v>
      </c>
      <c r="AP401" s="123"/>
      <c r="AQ401" s="123">
        <v>0</v>
      </c>
      <c r="AR401" s="123"/>
      <c r="AS401" s="123">
        <v>0</v>
      </c>
      <c r="AT401" s="123"/>
      <c r="AU401" s="123">
        <v>0</v>
      </c>
      <c r="AV401" s="123"/>
      <c r="AW401" s="123">
        <v>0</v>
      </c>
      <c r="AX401" s="123"/>
      <c r="AY401" s="123"/>
      <c r="AZ401" s="123"/>
      <c r="BA401" s="123">
        <v>0</v>
      </c>
      <c r="BB401" s="123">
        <v>0</v>
      </c>
      <c r="BC401" s="123"/>
      <c r="BD401" s="123"/>
      <c r="BE401" s="123">
        <v>0</v>
      </c>
      <c r="BF401" s="123"/>
      <c r="BG401" s="123">
        <v>0</v>
      </c>
      <c r="BH401" s="123">
        <v>0</v>
      </c>
      <c r="BI401" s="123"/>
      <c r="BJ401" s="123">
        <v>0</v>
      </c>
      <c r="BK401" s="123">
        <v>0</v>
      </c>
      <c r="BL401" s="123">
        <v>0</v>
      </c>
      <c r="BM401" s="123">
        <v>0</v>
      </c>
      <c r="BN401" s="123">
        <v>0</v>
      </c>
      <c r="BO401" s="123">
        <v>0</v>
      </c>
      <c r="BP401" s="154">
        <v>0</v>
      </c>
    </row>
    <row r="402" spans="1:68" ht="12" customHeight="1" x14ac:dyDescent="0.2">
      <c r="A402" s="136"/>
      <c r="B402" s="105"/>
      <c r="C402" s="105" t="s">
        <v>2473</v>
      </c>
      <c r="D402" s="105"/>
      <c r="E402" s="137"/>
      <c r="F402" s="137"/>
      <c r="G402" s="137"/>
      <c r="H402" s="147">
        <v>18524</v>
      </c>
      <c r="I402" s="137">
        <v>2.9630000000000001</v>
      </c>
      <c r="J402" s="137">
        <v>489.798</v>
      </c>
      <c r="K402" s="137"/>
      <c r="L402" s="137">
        <v>0</v>
      </c>
      <c r="M402" s="137">
        <v>0</v>
      </c>
      <c r="N402" s="137"/>
      <c r="O402" s="137">
        <v>0</v>
      </c>
      <c r="P402" s="137">
        <v>0</v>
      </c>
      <c r="Q402" s="147">
        <v>18524</v>
      </c>
      <c r="R402" s="137">
        <v>2.9630000000000001</v>
      </c>
      <c r="S402" s="137">
        <v>489.79700000000003</v>
      </c>
      <c r="T402" s="137"/>
      <c r="U402" s="137">
        <v>0</v>
      </c>
      <c r="V402" s="137"/>
      <c r="W402" s="137">
        <v>0</v>
      </c>
      <c r="X402" s="137"/>
      <c r="Y402" s="137">
        <v>0</v>
      </c>
      <c r="Z402" s="137"/>
      <c r="AA402" s="137">
        <v>0</v>
      </c>
      <c r="AB402" s="137"/>
      <c r="AC402" s="137">
        <v>0</v>
      </c>
      <c r="AD402" s="137"/>
      <c r="AE402" s="137">
        <v>0</v>
      </c>
      <c r="AF402" s="137"/>
      <c r="AG402" s="137"/>
      <c r="AH402" s="137"/>
      <c r="AI402" s="137">
        <v>0</v>
      </c>
      <c r="AJ402" s="137"/>
      <c r="AK402" s="137">
        <v>0</v>
      </c>
      <c r="AL402" s="137"/>
      <c r="AM402" s="137">
        <v>0</v>
      </c>
      <c r="AN402" s="137"/>
      <c r="AO402" s="137">
        <v>0</v>
      </c>
      <c r="AP402" s="137"/>
      <c r="AQ402" s="137">
        <v>0</v>
      </c>
      <c r="AR402" s="137"/>
      <c r="AS402" s="137">
        <v>0</v>
      </c>
      <c r="AT402" s="137"/>
      <c r="AU402" s="137">
        <v>0</v>
      </c>
      <c r="AV402" s="137"/>
      <c r="AW402" s="137">
        <v>0</v>
      </c>
      <c r="AX402" s="137"/>
      <c r="AY402" s="137"/>
      <c r="AZ402" s="147">
        <v>18524</v>
      </c>
      <c r="BA402" s="137">
        <v>2.9630000000000001</v>
      </c>
      <c r="BB402" s="137">
        <v>489.798</v>
      </c>
      <c r="BC402" s="137"/>
      <c r="BD402" s="137"/>
      <c r="BE402" s="137">
        <v>0</v>
      </c>
      <c r="BF402" s="137"/>
      <c r="BG402" s="137">
        <v>0</v>
      </c>
      <c r="BH402" s="137">
        <v>0</v>
      </c>
      <c r="BI402" s="147">
        <v>18524</v>
      </c>
      <c r="BJ402" s="137">
        <v>2.9630000000000001</v>
      </c>
      <c r="BK402" s="137">
        <v>489.798</v>
      </c>
      <c r="BL402" s="137">
        <v>0</v>
      </c>
      <c r="BM402" s="137">
        <v>0</v>
      </c>
      <c r="BN402" s="137">
        <v>489.798</v>
      </c>
      <c r="BO402" s="137">
        <v>0</v>
      </c>
      <c r="BP402" s="148">
        <v>0</v>
      </c>
    </row>
    <row r="403" spans="1:68" ht="12" customHeight="1" x14ac:dyDescent="0.2">
      <c r="A403" s="133"/>
      <c r="B403" s="111"/>
      <c r="C403" s="111" t="s">
        <v>2474</v>
      </c>
      <c r="D403" s="111"/>
      <c r="E403" s="126"/>
      <c r="F403" s="126"/>
      <c r="G403" s="126"/>
      <c r="H403" s="149">
        <v>18524</v>
      </c>
      <c r="I403" s="126">
        <v>2.9630000000000001</v>
      </c>
      <c r="J403" s="126">
        <v>489.798</v>
      </c>
      <c r="K403" s="126"/>
      <c r="L403" s="126">
        <v>0</v>
      </c>
      <c r="M403" s="126">
        <v>0</v>
      </c>
      <c r="N403" s="126"/>
      <c r="O403" s="126">
        <v>0</v>
      </c>
      <c r="P403" s="126">
        <v>0</v>
      </c>
      <c r="Q403" s="149">
        <v>18524</v>
      </c>
      <c r="R403" s="126">
        <v>2.9630000000000001</v>
      </c>
      <c r="S403" s="126">
        <v>489.79700000000003</v>
      </c>
      <c r="T403" s="126"/>
      <c r="U403" s="126">
        <v>0</v>
      </c>
      <c r="V403" s="126"/>
      <c r="W403" s="126">
        <v>0</v>
      </c>
      <c r="X403" s="126"/>
      <c r="Y403" s="126">
        <v>0</v>
      </c>
      <c r="Z403" s="126"/>
      <c r="AA403" s="126">
        <v>0</v>
      </c>
      <c r="AB403" s="126"/>
      <c r="AC403" s="126">
        <v>0</v>
      </c>
      <c r="AD403" s="126"/>
      <c r="AE403" s="126">
        <v>0</v>
      </c>
      <c r="AF403" s="126"/>
      <c r="AG403" s="126"/>
      <c r="AH403" s="126"/>
      <c r="AI403" s="126">
        <v>0</v>
      </c>
      <c r="AJ403" s="126"/>
      <c r="AK403" s="126">
        <v>0</v>
      </c>
      <c r="AL403" s="126"/>
      <c r="AM403" s="126">
        <v>0</v>
      </c>
      <c r="AN403" s="126"/>
      <c r="AO403" s="126">
        <v>0</v>
      </c>
      <c r="AP403" s="126"/>
      <c r="AQ403" s="126">
        <v>0</v>
      </c>
      <c r="AR403" s="126"/>
      <c r="AS403" s="126">
        <v>0</v>
      </c>
      <c r="AT403" s="126"/>
      <c r="AU403" s="126">
        <v>0</v>
      </c>
      <c r="AV403" s="126"/>
      <c r="AW403" s="126">
        <v>0</v>
      </c>
      <c r="AX403" s="126"/>
      <c r="AY403" s="126"/>
      <c r="AZ403" s="149">
        <v>18524</v>
      </c>
      <c r="BA403" s="126">
        <v>2.9630000000000001</v>
      </c>
      <c r="BB403" s="126">
        <v>489.798</v>
      </c>
      <c r="BC403" s="126"/>
      <c r="BD403" s="126"/>
      <c r="BE403" s="126">
        <v>0</v>
      </c>
      <c r="BF403" s="126"/>
      <c r="BG403" s="126">
        <v>0</v>
      </c>
      <c r="BH403" s="126">
        <v>0</v>
      </c>
      <c r="BI403" s="149">
        <v>18524</v>
      </c>
      <c r="BJ403" s="126">
        <v>2.9630000000000001</v>
      </c>
      <c r="BK403" s="126">
        <v>489.798</v>
      </c>
      <c r="BL403" s="126">
        <v>0</v>
      </c>
      <c r="BM403" s="126">
        <v>0</v>
      </c>
      <c r="BN403" s="126">
        <v>489.798</v>
      </c>
      <c r="BO403" s="126">
        <v>0</v>
      </c>
      <c r="BP403" s="150">
        <v>0</v>
      </c>
    </row>
    <row r="404" spans="1:68" ht="12" customHeight="1" x14ac:dyDescent="0.2">
      <c r="A404" s="136"/>
      <c r="B404" s="105"/>
      <c r="C404" s="105" t="s">
        <v>1903</v>
      </c>
      <c r="D404" s="105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  <c r="AS404" s="137"/>
      <c r="AT404" s="137"/>
      <c r="AU404" s="137"/>
      <c r="AV404" s="137"/>
      <c r="AW404" s="137"/>
      <c r="AX404" s="137"/>
      <c r="AY404" s="137"/>
      <c r="AZ404" s="137"/>
      <c r="BA404" s="137"/>
      <c r="BB404" s="137"/>
      <c r="BC404" s="137"/>
      <c r="BD404" s="137"/>
      <c r="BE404" s="137"/>
      <c r="BF404" s="137"/>
      <c r="BG404" s="137"/>
      <c r="BH404" s="137"/>
      <c r="BI404" s="137"/>
      <c r="BJ404" s="137"/>
      <c r="BK404" s="137"/>
      <c r="BL404" s="137"/>
      <c r="BM404" s="137"/>
      <c r="BN404" s="137"/>
      <c r="BO404" s="137"/>
      <c r="BP404" s="148"/>
    </row>
    <row r="405" spans="1:68" ht="12" customHeight="1" x14ac:dyDescent="0.2">
      <c r="A405" s="133"/>
      <c r="B405" s="111"/>
      <c r="C405" s="111" t="s">
        <v>30</v>
      </c>
      <c r="D405" s="111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50"/>
    </row>
    <row r="406" spans="1:68" ht="12" customHeight="1" x14ac:dyDescent="0.2">
      <c r="A406" s="114" t="s">
        <v>161</v>
      </c>
      <c r="B406" s="115" t="s">
        <v>2475</v>
      </c>
      <c r="C406" s="115" t="s">
        <v>1911</v>
      </c>
      <c r="D406" s="115" t="s">
        <v>30</v>
      </c>
      <c r="E406" s="117">
        <v>170</v>
      </c>
      <c r="F406" s="117">
        <v>2.4667000000000001E-2</v>
      </c>
      <c r="G406" s="117">
        <v>2.4667000000000001E-2</v>
      </c>
      <c r="H406" s="117"/>
      <c r="I406" s="117">
        <v>0</v>
      </c>
      <c r="J406" s="117">
        <v>0</v>
      </c>
      <c r="K406" s="117"/>
      <c r="L406" s="117">
        <v>0</v>
      </c>
      <c r="M406" s="117">
        <v>0</v>
      </c>
      <c r="N406" s="117"/>
      <c r="O406" s="117">
        <v>0</v>
      </c>
      <c r="P406" s="117">
        <v>0</v>
      </c>
      <c r="Q406" s="117"/>
      <c r="R406" s="117">
        <v>0</v>
      </c>
      <c r="S406" s="117"/>
      <c r="T406" s="117"/>
      <c r="U406" s="117">
        <v>0</v>
      </c>
      <c r="V406" s="117"/>
      <c r="W406" s="117">
        <v>0</v>
      </c>
      <c r="X406" s="117"/>
      <c r="Y406" s="117">
        <v>0</v>
      </c>
      <c r="Z406" s="117"/>
      <c r="AA406" s="117">
        <v>0</v>
      </c>
      <c r="AB406" s="117"/>
      <c r="AC406" s="117">
        <v>0</v>
      </c>
      <c r="AD406" s="117"/>
      <c r="AE406" s="117">
        <v>0</v>
      </c>
      <c r="AF406" s="117"/>
      <c r="AG406" s="117"/>
      <c r="AH406" s="117"/>
      <c r="AI406" s="117">
        <v>0</v>
      </c>
      <c r="AJ406" s="117"/>
      <c r="AK406" s="117">
        <v>0</v>
      </c>
      <c r="AL406" s="117"/>
      <c r="AM406" s="117">
        <v>0</v>
      </c>
      <c r="AN406" s="117"/>
      <c r="AO406" s="117">
        <v>0</v>
      </c>
      <c r="AP406" s="117"/>
      <c r="AQ406" s="117">
        <v>0</v>
      </c>
      <c r="AR406" s="117"/>
      <c r="AS406" s="117">
        <v>0</v>
      </c>
      <c r="AT406" s="117"/>
      <c r="AU406" s="117">
        <v>0</v>
      </c>
      <c r="AV406" s="117"/>
      <c r="AW406" s="117">
        <v>0</v>
      </c>
      <c r="AX406" s="117"/>
      <c r="AY406" s="117"/>
      <c r="AZ406" s="117"/>
      <c r="BA406" s="117">
        <v>0</v>
      </c>
      <c r="BB406" s="117">
        <v>0</v>
      </c>
      <c r="BC406" s="117"/>
      <c r="BD406" s="117"/>
      <c r="BE406" s="117">
        <v>0</v>
      </c>
      <c r="BF406" s="117"/>
      <c r="BG406" s="117">
        <v>0</v>
      </c>
      <c r="BH406" s="117">
        <v>0</v>
      </c>
      <c r="BI406" s="117"/>
      <c r="BJ406" s="117">
        <v>0</v>
      </c>
      <c r="BK406" s="117">
        <v>0</v>
      </c>
      <c r="BL406" s="117">
        <v>0</v>
      </c>
      <c r="BM406" s="117">
        <v>0</v>
      </c>
      <c r="BN406" s="117">
        <v>0</v>
      </c>
      <c r="BO406" s="117">
        <v>0</v>
      </c>
      <c r="BP406" s="146">
        <v>0</v>
      </c>
    </row>
    <row r="407" spans="1:68" ht="12" customHeight="1" x14ac:dyDescent="0.2">
      <c r="A407" s="120" t="s">
        <v>163</v>
      </c>
      <c r="B407" s="121" t="s">
        <v>163</v>
      </c>
      <c r="C407" s="121" t="s">
        <v>164</v>
      </c>
      <c r="D407" s="121" t="s">
        <v>30</v>
      </c>
      <c r="E407" s="123">
        <v>170</v>
      </c>
      <c r="F407" s="123">
        <v>2.9728000000000001E-2</v>
      </c>
      <c r="G407" s="123">
        <v>2.9728000000000001E-2</v>
      </c>
      <c r="H407" s="122">
        <v>8200</v>
      </c>
      <c r="I407" s="123">
        <v>1.3939999999999999</v>
      </c>
      <c r="J407" s="123">
        <v>243.77</v>
      </c>
      <c r="K407" s="123"/>
      <c r="L407" s="123">
        <v>0</v>
      </c>
      <c r="M407" s="123">
        <v>0</v>
      </c>
      <c r="N407" s="122">
        <v>127300</v>
      </c>
      <c r="O407" s="123">
        <v>21.640999999999998</v>
      </c>
      <c r="P407" s="165">
        <v>3784.3739999999998</v>
      </c>
      <c r="Q407" s="122">
        <v>135500</v>
      </c>
      <c r="R407" s="123">
        <v>23.035</v>
      </c>
      <c r="S407" s="165">
        <v>4028.1439999999998</v>
      </c>
      <c r="T407" s="123"/>
      <c r="U407" s="123">
        <v>0</v>
      </c>
      <c r="V407" s="123"/>
      <c r="W407" s="123">
        <v>0</v>
      </c>
      <c r="X407" s="123"/>
      <c r="Y407" s="123">
        <v>0</v>
      </c>
      <c r="Z407" s="123"/>
      <c r="AA407" s="123">
        <v>0</v>
      </c>
      <c r="AB407" s="123"/>
      <c r="AC407" s="123">
        <v>0</v>
      </c>
      <c r="AD407" s="123"/>
      <c r="AE407" s="123">
        <v>0</v>
      </c>
      <c r="AF407" s="123"/>
      <c r="AG407" s="123"/>
      <c r="AH407" s="123"/>
      <c r="AI407" s="123">
        <v>0</v>
      </c>
      <c r="AJ407" s="123"/>
      <c r="AK407" s="123">
        <v>0</v>
      </c>
      <c r="AL407" s="123"/>
      <c r="AM407" s="123">
        <v>0</v>
      </c>
      <c r="AN407" s="123"/>
      <c r="AO407" s="123">
        <v>0</v>
      </c>
      <c r="AP407" s="123"/>
      <c r="AQ407" s="123">
        <v>0</v>
      </c>
      <c r="AR407" s="123"/>
      <c r="AS407" s="123">
        <v>0</v>
      </c>
      <c r="AT407" s="123"/>
      <c r="AU407" s="123">
        <v>0</v>
      </c>
      <c r="AV407" s="123"/>
      <c r="AW407" s="123">
        <v>0</v>
      </c>
      <c r="AX407" s="123"/>
      <c r="AY407" s="123"/>
      <c r="AZ407" s="122">
        <v>8200</v>
      </c>
      <c r="BA407" s="123">
        <v>1.3939999999999999</v>
      </c>
      <c r="BB407" s="123">
        <v>243.77</v>
      </c>
      <c r="BC407" s="123"/>
      <c r="BD407" s="123"/>
      <c r="BE407" s="123">
        <v>0</v>
      </c>
      <c r="BF407" s="122">
        <v>127300</v>
      </c>
      <c r="BG407" s="123">
        <v>21.640999999999998</v>
      </c>
      <c r="BH407" s="165">
        <v>3784.3739999999998</v>
      </c>
      <c r="BI407" s="122">
        <v>135500</v>
      </c>
      <c r="BJ407" s="123">
        <v>23.035</v>
      </c>
      <c r="BK407" s="165">
        <v>4028.1439999999998</v>
      </c>
      <c r="BL407" s="123">
        <v>0</v>
      </c>
      <c r="BM407" s="123">
        <v>0</v>
      </c>
      <c r="BN407" s="165">
        <v>4028.1439999999998</v>
      </c>
      <c r="BO407" s="123">
        <v>0</v>
      </c>
      <c r="BP407" s="154">
        <v>0</v>
      </c>
    </row>
    <row r="408" spans="1:68" ht="12" customHeight="1" x14ac:dyDescent="0.2">
      <c r="A408" s="114" t="s">
        <v>165</v>
      </c>
      <c r="B408" s="115" t="s">
        <v>165</v>
      </c>
      <c r="C408" s="115" t="s">
        <v>166</v>
      </c>
      <c r="D408" s="115" t="s">
        <v>30</v>
      </c>
      <c r="E408" s="117">
        <v>170</v>
      </c>
      <c r="F408" s="117">
        <v>2.6391000000000001E-2</v>
      </c>
      <c r="G408" s="117">
        <v>2.6391000000000001E-2</v>
      </c>
      <c r="H408" s="116">
        <v>4100</v>
      </c>
      <c r="I408" s="117">
        <v>0.69699999999999995</v>
      </c>
      <c r="J408" s="117">
        <v>108.203</v>
      </c>
      <c r="K408" s="117"/>
      <c r="L408" s="117">
        <v>0</v>
      </c>
      <c r="M408" s="117">
        <v>0</v>
      </c>
      <c r="N408" s="117"/>
      <c r="O408" s="117">
        <v>0</v>
      </c>
      <c r="P408" s="117">
        <v>0</v>
      </c>
      <c r="Q408" s="116">
        <v>4100</v>
      </c>
      <c r="R408" s="117">
        <v>0.69699999999999995</v>
      </c>
      <c r="S408" s="117">
        <v>108.203</v>
      </c>
      <c r="T408" s="117"/>
      <c r="U408" s="117">
        <v>0</v>
      </c>
      <c r="V408" s="117"/>
      <c r="W408" s="117">
        <v>0</v>
      </c>
      <c r="X408" s="117"/>
      <c r="Y408" s="117">
        <v>0</v>
      </c>
      <c r="Z408" s="117"/>
      <c r="AA408" s="117">
        <v>0</v>
      </c>
      <c r="AB408" s="117"/>
      <c r="AC408" s="117">
        <v>0</v>
      </c>
      <c r="AD408" s="117"/>
      <c r="AE408" s="117">
        <v>0</v>
      </c>
      <c r="AF408" s="117"/>
      <c r="AG408" s="117"/>
      <c r="AH408" s="117"/>
      <c r="AI408" s="117">
        <v>0</v>
      </c>
      <c r="AJ408" s="117"/>
      <c r="AK408" s="117">
        <v>0</v>
      </c>
      <c r="AL408" s="117"/>
      <c r="AM408" s="117">
        <v>0</v>
      </c>
      <c r="AN408" s="117"/>
      <c r="AO408" s="117">
        <v>0</v>
      </c>
      <c r="AP408" s="117"/>
      <c r="AQ408" s="117">
        <v>0</v>
      </c>
      <c r="AR408" s="117"/>
      <c r="AS408" s="117">
        <v>0</v>
      </c>
      <c r="AT408" s="117"/>
      <c r="AU408" s="117">
        <v>0</v>
      </c>
      <c r="AV408" s="117"/>
      <c r="AW408" s="117">
        <v>0</v>
      </c>
      <c r="AX408" s="117"/>
      <c r="AY408" s="117"/>
      <c r="AZ408" s="116">
        <v>4100</v>
      </c>
      <c r="BA408" s="117">
        <v>0.69699999999999995</v>
      </c>
      <c r="BB408" s="117">
        <v>108.203</v>
      </c>
      <c r="BC408" s="117"/>
      <c r="BD408" s="117"/>
      <c r="BE408" s="117">
        <v>0</v>
      </c>
      <c r="BF408" s="117"/>
      <c r="BG408" s="117">
        <v>0</v>
      </c>
      <c r="BH408" s="117">
        <v>0</v>
      </c>
      <c r="BI408" s="116">
        <v>4100</v>
      </c>
      <c r="BJ408" s="117">
        <v>0.69699999999999995</v>
      </c>
      <c r="BK408" s="117">
        <v>108.203</v>
      </c>
      <c r="BL408" s="117">
        <v>0</v>
      </c>
      <c r="BM408" s="117">
        <v>0</v>
      </c>
      <c r="BN408" s="117">
        <v>108.203</v>
      </c>
      <c r="BO408" s="117">
        <v>0</v>
      </c>
      <c r="BP408" s="146">
        <v>0</v>
      </c>
    </row>
    <row r="409" spans="1:68" ht="12" customHeight="1" x14ac:dyDescent="0.2">
      <c r="A409" s="120" t="s">
        <v>167</v>
      </c>
      <c r="B409" s="121" t="s">
        <v>167</v>
      </c>
      <c r="C409" s="121" t="s">
        <v>1905</v>
      </c>
      <c r="D409" s="121" t="s">
        <v>30</v>
      </c>
      <c r="E409" s="123">
        <v>170</v>
      </c>
      <c r="F409" s="123">
        <v>2.4667000000000001E-2</v>
      </c>
      <c r="G409" s="123">
        <v>2.4667000000000001E-2</v>
      </c>
      <c r="H409" s="123"/>
      <c r="I409" s="123">
        <v>0</v>
      </c>
      <c r="J409" s="123">
        <v>0</v>
      </c>
      <c r="K409" s="123"/>
      <c r="L409" s="123">
        <v>0</v>
      </c>
      <c r="M409" s="123">
        <v>0</v>
      </c>
      <c r="N409" s="123"/>
      <c r="O409" s="123">
        <v>0</v>
      </c>
      <c r="P409" s="123">
        <v>0</v>
      </c>
      <c r="Q409" s="123"/>
      <c r="R409" s="123">
        <v>0</v>
      </c>
      <c r="S409" s="123"/>
      <c r="T409" s="123"/>
      <c r="U409" s="123">
        <v>0</v>
      </c>
      <c r="V409" s="123"/>
      <c r="W409" s="123">
        <v>0</v>
      </c>
      <c r="X409" s="123"/>
      <c r="Y409" s="123">
        <v>0</v>
      </c>
      <c r="Z409" s="123"/>
      <c r="AA409" s="123">
        <v>0</v>
      </c>
      <c r="AB409" s="123"/>
      <c r="AC409" s="123">
        <v>0</v>
      </c>
      <c r="AD409" s="123"/>
      <c r="AE409" s="123">
        <v>0</v>
      </c>
      <c r="AF409" s="123"/>
      <c r="AG409" s="123"/>
      <c r="AH409" s="123"/>
      <c r="AI409" s="123">
        <v>0</v>
      </c>
      <c r="AJ409" s="123"/>
      <c r="AK409" s="123">
        <v>0</v>
      </c>
      <c r="AL409" s="123"/>
      <c r="AM409" s="123">
        <v>0</v>
      </c>
      <c r="AN409" s="123"/>
      <c r="AO409" s="123">
        <v>0</v>
      </c>
      <c r="AP409" s="123"/>
      <c r="AQ409" s="123">
        <v>0</v>
      </c>
      <c r="AR409" s="123"/>
      <c r="AS409" s="123">
        <v>0</v>
      </c>
      <c r="AT409" s="123"/>
      <c r="AU409" s="123">
        <v>0</v>
      </c>
      <c r="AV409" s="123"/>
      <c r="AW409" s="123">
        <v>0</v>
      </c>
      <c r="AX409" s="123"/>
      <c r="AY409" s="123"/>
      <c r="AZ409" s="123"/>
      <c r="BA409" s="123">
        <v>0</v>
      </c>
      <c r="BB409" s="123">
        <v>0</v>
      </c>
      <c r="BC409" s="123"/>
      <c r="BD409" s="123"/>
      <c r="BE409" s="123">
        <v>0</v>
      </c>
      <c r="BF409" s="123"/>
      <c r="BG409" s="123">
        <v>0</v>
      </c>
      <c r="BH409" s="123">
        <v>0</v>
      </c>
      <c r="BI409" s="123"/>
      <c r="BJ409" s="123">
        <v>0</v>
      </c>
      <c r="BK409" s="123">
        <v>0</v>
      </c>
      <c r="BL409" s="123">
        <v>0</v>
      </c>
      <c r="BM409" s="123">
        <v>0</v>
      </c>
      <c r="BN409" s="123">
        <v>0</v>
      </c>
      <c r="BO409" s="123">
        <v>0</v>
      </c>
      <c r="BP409" s="154">
        <v>0</v>
      </c>
    </row>
    <row r="410" spans="1:68" ht="12" customHeight="1" x14ac:dyDescent="0.2">
      <c r="A410" s="114" t="s">
        <v>171</v>
      </c>
      <c r="B410" s="115" t="s">
        <v>171</v>
      </c>
      <c r="C410" s="115" t="s">
        <v>1904</v>
      </c>
      <c r="D410" s="115" t="s">
        <v>30</v>
      </c>
      <c r="E410" s="117">
        <v>290</v>
      </c>
      <c r="F410" s="117">
        <v>3.8405000000000002E-2</v>
      </c>
      <c r="G410" s="117">
        <v>3.8405000000000002E-2</v>
      </c>
      <c r="H410" s="117"/>
      <c r="I410" s="117">
        <v>0</v>
      </c>
      <c r="J410" s="117">
        <v>0</v>
      </c>
      <c r="K410" s="117"/>
      <c r="L410" s="117">
        <v>0</v>
      </c>
      <c r="M410" s="117">
        <v>0</v>
      </c>
      <c r="N410" s="117"/>
      <c r="O410" s="117">
        <v>0</v>
      </c>
      <c r="P410" s="117">
        <v>0</v>
      </c>
      <c r="Q410" s="117"/>
      <c r="R410" s="117">
        <v>0</v>
      </c>
      <c r="S410" s="117"/>
      <c r="T410" s="117"/>
      <c r="U410" s="117">
        <v>0</v>
      </c>
      <c r="V410" s="117"/>
      <c r="W410" s="117">
        <v>0</v>
      </c>
      <c r="X410" s="117"/>
      <c r="Y410" s="117">
        <v>0</v>
      </c>
      <c r="Z410" s="117"/>
      <c r="AA410" s="117">
        <v>0</v>
      </c>
      <c r="AB410" s="117"/>
      <c r="AC410" s="117">
        <v>0</v>
      </c>
      <c r="AD410" s="117"/>
      <c r="AE410" s="117">
        <v>0</v>
      </c>
      <c r="AF410" s="117"/>
      <c r="AG410" s="117"/>
      <c r="AH410" s="117"/>
      <c r="AI410" s="117">
        <v>0</v>
      </c>
      <c r="AJ410" s="117"/>
      <c r="AK410" s="117">
        <v>0</v>
      </c>
      <c r="AL410" s="117"/>
      <c r="AM410" s="117">
        <v>0</v>
      </c>
      <c r="AN410" s="117"/>
      <c r="AO410" s="117">
        <v>0</v>
      </c>
      <c r="AP410" s="117"/>
      <c r="AQ410" s="117">
        <v>0</v>
      </c>
      <c r="AR410" s="117"/>
      <c r="AS410" s="117">
        <v>0</v>
      </c>
      <c r="AT410" s="117"/>
      <c r="AU410" s="117">
        <v>0</v>
      </c>
      <c r="AV410" s="117"/>
      <c r="AW410" s="117">
        <v>0</v>
      </c>
      <c r="AX410" s="117"/>
      <c r="AY410" s="117"/>
      <c r="AZ410" s="117"/>
      <c r="BA410" s="117">
        <v>0</v>
      </c>
      <c r="BB410" s="117">
        <v>0</v>
      </c>
      <c r="BC410" s="117"/>
      <c r="BD410" s="117"/>
      <c r="BE410" s="117">
        <v>0</v>
      </c>
      <c r="BF410" s="117"/>
      <c r="BG410" s="117">
        <v>0</v>
      </c>
      <c r="BH410" s="117">
        <v>0</v>
      </c>
      <c r="BI410" s="117"/>
      <c r="BJ410" s="117">
        <v>0</v>
      </c>
      <c r="BK410" s="117">
        <v>0</v>
      </c>
      <c r="BL410" s="117">
        <v>0</v>
      </c>
      <c r="BM410" s="117">
        <v>0</v>
      </c>
      <c r="BN410" s="117">
        <v>0</v>
      </c>
      <c r="BO410" s="117">
        <v>0</v>
      </c>
      <c r="BP410" s="146">
        <v>0</v>
      </c>
    </row>
    <row r="411" spans="1:68" ht="12" customHeight="1" x14ac:dyDescent="0.2">
      <c r="A411" s="120" t="s">
        <v>173</v>
      </c>
      <c r="B411" s="121"/>
      <c r="C411" s="121" t="s">
        <v>174</v>
      </c>
      <c r="D411" s="121" t="s">
        <v>30</v>
      </c>
      <c r="E411" s="123">
        <v>170</v>
      </c>
      <c r="F411" s="123">
        <v>2.8993999999999999E-2</v>
      </c>
      <c r="G411" s="123">
        <v>2.8993999999999999E-2</v>
      </c>
      <c r="H411" s="123"/>
      <c r="I411" s="123">
        <v>0</v>
      </c>
      <c r="J411" s="123">
        <v>0</v>
      </c>
      <c r="K411" s="123"/>
      <c r="L411" s="123">
        <v>0</v>
      </c>
      <c r="M411" s="123">
        <v>0</v>
      </c>
      <c r="N411" s="123"/>
      <c r="O411" s="123">
        <v>0</v>
      </c>
      <c r="P411" s="123">
        <v>0</v>
      </c>
      <c r="Q411" s="123"/>
      <c r="R411" s="123">
        <v>0</v>
      </c>
      <c r="S411" s="123"/>
      <c r="T411" s="123"/>
      <c r="U411" s="123">
        <v>0</v>
      </c>
      <c r="V411" s="123"/>
      <c r="W411" s="123">
        <v>0</v>
      </c>
      <c r="X411" s="123"/>
      <c r="Y411" s="123">
        <v>0</v>
      </c>
      <c r="Z411" s="123"/>
      <c r="AA411" s="123">
        <v>0</v>
      </c>
      <c r="AB411" s="123"/>
      <c r="AC411" s="123">
        <v>0</v>
      </c>
      <c r="AD411" s="123"/>
      <c r="AE411" s="123">
        <v>0</v>
      </c>
      <c r="AF411" s="123"/>
      <c r="AG411" s="123"/>
      <c r="AH411" s="123"/>
      <c r="AI411" s="123">
        <v>0</v>
      </c>
      <c r="AJ411" s="123"/>
      <c r="AK411" s="123">
        <v>0</v>
      </c>
      <c r="AL411" s="123"/>
      <c r="AM411" s="123">
        <v>0</v>
      </c>
      <c r="AN411" s="123"/>
      <c r="AO411" s="123">
        <v>0</v>
      </c>
      <c r="AP411" s="123"/>
      <c r="AQ411" s="123">
        <v>0</v>
      </c>
      <c r="AR411" s="123"/>
      <c r="AS411" s="123">
        <v>0</v>
      </c>
      <c r="AT411" s="123"/>
      <c r="AU411" s="123">
        <v>0</v>
      </c>
      <c r="AV411" s="123"/>
      <c r="AW411" s="123">
        <v>0</v>
      </c>
      <c r="AX411" s="123"/>
      <c r="AY411" s="123"/>
      <c r="AZ411" s="123"/>
      <c r="BA411" s="123">
        <v>0</v>
      </c>
      <c r="BB411" s="123">
        <v>0</v>
      </c>
      <c r="BC411" s="123"/>
      <c r="BD411" s="123"/>
      <c r="BE411" s="123">
        <v>0</v>
      </c>
      <c r="BF411" s="123"/>
      <c r="BG411" s="123">
        <v>0</v>
      </c>
      <c r="BH411" s="123">
        <v>0</v>
      </c>
      <c r="BI411" s="123"/>
      <c r="BJ411" s="123">
        <v>0</v>
      </c>
      <c r="BK411" s="123">
        <v>0</v>
      </c>
      <c r="BL411" s="123">
        <v>0</v>
      </c>
      <c r="BM411" s="123">
        <v>0</v>
      </c>
      <c r="BN411" s="123">
        <v>0</v>
      </c>
      <c r="BO411" s="123">
        <v>0</v>
      </c>
      <c r="BP411" s="154">
        <v>0</v>
      </c>
    </row>
    <row r="412" spans="1:68" ht="12" customHeight="1" x14ac:dyDescent="0.2">
      <c r="A412" s="114" t="s">
        <v>1914</v>
      </c>
      <c r="B412" s="115" t="s">
        <v>2476</v>
      </c>
      <c r="C412" s="115" t="s">
        <v>1915</v>
      </c>
      <c r="D412" s="115" t="s">
        <v>30</v>
      </c>
      <c r="E412" s="117">
        <v>220</v>
      </c>
      <c r="F412" s="117">
        <v>3.1921999999999999E-2</v>
      </c>
      <c r="G412" s="117">
        <v>3.1921999999999999E-2</v>
      </c>
      <c r="H412" s="117"/>
      <c r="I412" s="117">
        <v>0</v>
      </c>
      <c r="J412" s="117">
        <v>0</v>
      </c>
      <c r="K412" s="117"/>
      <c r="L412" s="117">
        <v>0</v>
      </c>
      <c r="M412" s="117">
        <v>0</v>
      </c>
      <c r="N412" s="117"/>
      <c r="O412" s="117">
        <v>0</v>
      </c>
      <c r="P412" s="117">
        <v>0</v>
      </c>
      <c r="Q412" s="117"/>
      <c r="R412" s="117">
        <v>0</v>
      </c>
      <c r="S412" s="117"/>
      <c r="T412" s="117"/>
      <c r="U412" s="117">
        <v>0</v>
      </c>
      <c r="V412" s="117"/>
      <c r="W412" s="117">
        <v>0</v>
      </c>
      <c r="X412" s="117"/>
      <c r="Y412" s="117">
        <v>0</v>
      </c>
      <c r="Z412" s="117"/>
      <c r="AA412" s="117">
        <v>0</v>
      </c>
      <c r="AB412" s="117"/>
      <c r="AC412" s="117">
        <v>0</v>
      </c>
      <c r="AD412" s="117"/>
      <c r="AE412" s="117">
        <v>0</v>
      </c>
      <c r="AF412" s="117"/>
      <c r="AG412" s="117"/>
      <c r="AH412" s="117"/>
      <c r="AI412" s="117">
        <v>0</v>
      </c>
      <c r="AJ412" s="117"/>
      <c r="AK412" s="117">
        <v>0</v>
      </c>
      <c r="AL412" s="117"/>
      <c r="AM412" s="117">
        <v>0</v>
      </c>
      <c r="AN412" s="117"/>
      <c r="AO412" s="117">
        <v>0</v>
      </c>
      <c r="AP412" s="117"/>
      <c r="AQ412" s="117">
        <v>0</v>
      </c>
      <c r="AR412" s="117"/>
      <c r="AS412" s="117">
        <v>0</v>
      </c>
      <c r="AT412" s="117"/>
      <c r="AU412" s="117">
        <v>0</v>
      </c>
      <c r="AV412" s="117"/>
      <c r="AW412" s="117">
        <v>0</v>
      </c>
      <c r="AX412" s="117"/>
      <c r="AY412" s="117"/>
      <c r="AZ412" s="117"/>
      <c r="BA412" s="117">
        <v>0</v>
      </c>
      <c r="BB412" s="117">
        <v>0</v>
      </c>
      <c r="BC412" s="117"/>
      <c r="BD412" s="117"/>
      <c r="BE412" s="117">
        <v>0</v>
      </c>
      <c r="BF412" s="117"/>
      <c r="BG412" s="117">
        <v>0</v>
      </c>
      <c r="BH412" s="117">
        <v>0</v>
      </c>
      <c r="BI412" s="117"/>
      <c r="BJ412" s="117">
        <v>0</v>
      </c>
      <c r="BK412" s="117">
        <v>0</v>
      </c>
      <c r="BL412" s="117">
        <v>0</v>
      </c>
      <c r="BM412" s="117">
        <v>0</v>
      </c>
      <c r="BN412" s="117">
        <v>0</v>
      </c>
      <c r="BO412" s="117">
        <v>0</v>
      </c>
      <c r="BP412" s="146">
        <v>0</v>
      </c>
    </row>
    <row r="413" spans="1:68" ht="12" customHeight="1" x14ac:dyDescent="0.2">
      <c r="A413" s="120" t="s">
        <v>1916</v>
      </c>
      <c r="B413" s="121" t="s">
        <v>2477</v>
      </c>
      <c r="C413" s="121" t="s">
        <v>1917</v>
      </c>
      <c r="D413" s="121" t="s">
        <v>30</v>
      </c>
      <c r="E413" s="123">
        <v>220</v>
      </c>
      <c r="F413" s="123">
        <v>3.1921999999999999E-2</v>
      </c>
      <c r="G413" s="123">
        <v>3.1921999999999999E-2</v>
      </c>
      <c r="H413" s="123"/>
      <c r="I413" s="123">
        <v>0</v>
      </c>
      <c r="J413" s="123">
        <v>0</v>
      </c>
      <c r="K413" s="123"/>
      <c r="L413" s="123">
        <v>0</v>
      </c>
      <c r="M413" s="123">
        <v>0</v>
      </c>
      <c r="N413" s="123"/>
      <c r="O413" s="123">
        <v>0</v>
      </c>
      <c r="P413" s="123">
        <v>0</v>
      </c>
      <c r="Q413" s="123"/>
      <c r="R413" s="123">
        <v>0</v>
      </c>
      <c r="S413" s="123"/>
      <c r="T413" s="123"/>
      <c r="U413" s="123">
        <v>0</v>
      </c>
      <c r="V413" s="123"/>
      <c r="W413" s="123">
        <v>0</v>
      </c>
      <c r="X413" s="123"/>
      <c r="Y413" s="123">
        <v>0</v>
      </c>
      <c r="Z413" s="123"/>
      <c r="AA413" s="123">
        <v>0</v>
      </c>
      <c r="AB413" s="123"/>
      <c r="AC413" s="123">
        <v>0</v>
      </c>
      <c r="AD413" s="123"/>
      <c r="AE413" s="123">
        <v>0</v>
      </c>
      <c r="AF413" s="123"/>
      <c r="AG413" s="123"/>
      <c r="AH413" s="123"/>
      <c r="AI413" s="123">
        <v>0</v>
      </c>
      <c r="AJ413" s="123"/>
      <c r="AK413" s="123">
        <v>0</v>
      </c>
      <c r="AL413" s="123"/>
      <c r="AM413" s="123">
        <v>0</v>
      </c>
      <c r="AN413" s="123"/>
      <c r="AO413" s="123">
        <v>0</v>
      </c>
      <c r="AP413" s="123"/>
      <c r="AQ413" s="123">
        <v>0</v>
      </c>
      <c r="AR413" s="123"/>
      <c r="AS413" s="123">
        <v>0</v>
      </c>
      <c r="AT413" s="123"/>
      <c r="AU413" s="123">
        <v>0</v>
      </c>
      <c r="AV413" s="123"/>
      <c r="AW413" s="123">
        <v>0</v>
      </c>
      <c r="AX413" s="123"/>
      <c r="AY413" s="123"/>
      <c r="AZ413" s="123"/>
      <c r="BA413" s="123">
        <v>0</v>
      </c>
      <c r="BB413" s="123">
        <v>0</v>
      </c>
      <c r="BC413" s="123"/>
      <c r="BD413" s="123"/>
      <c r="BE413" s="123">
        <v>0</v>
      </c>
      <c r="BF413" s="123"/>
      <c r="BG413" s="123">
        <v>0</v>
      </c>
      <c r="BH413" s="123">
        <v>0</v>
      </c>
      <c r="BI413" s="123"/>
      <c r="BJ413" s="123">
        <v>0</v>
      </c>
      <c r="BK413" s="123">
        <v>0</v>
      </c>
      <c r="BL413" s="123">
        <v>0</v>
      </c>
      <c r="BM413" s="123">
        <v>0</v>
      </c>
      <c r="BN413" s="123">
        <v>0</v>
      </c>
      <c r="BO413" s="123">
        <v>0</v>
      </c>
      <c r="BP413" s="154">
        <v>0</v>
      </c>
    </row>
    <row r="414" spans="1:68" ht="12" customHeight="1" x14ac:dyDescent="0.2">
      <c r="A414" s="136"/>
      <c r="B414" s="105"/>
      <c r="C414" s="105" t="s">
        <v>2478</v>
      </c>
      <c r="D414" s="105"/>
      <c r="E414" s="137"/>
      <c r="F414" s="137"/>
      <c r="G414" s="137"/>
      <c r="H414" s="147">
        <v>12300</v>
      </c>
      <c r="I414" s="137">
        <v>2.0910000000000002</v>
      </c>
      <c r="J414" s="137">
        <v>351.97300000000001</v>
      </c>
      <c r="K414" s="137"/>
      <c r="L414" s="137">
        <v>0</v>
      </c>
      <c r="M414" s="137">
        <v>0</v>
      </c>
      <c r="N414" s="147">
        <v>127300</v>
      </c>
      <c r="O414" s="137">
        <v>21.640999999999998</v>
      </c>
      <c r="P414" s="168">
        <v>3784.3739999999998</v>
      </c>
      <c r="Q414" s="147">
        <v>139600</v>
      </c>
      <c r="R414" s="137">
        <v>23.731999999999999</v>
      </c>
      <c r="S414" s="168">
        <v>4136.3469999999998</v>
      </c>
      <c r="T414" s="137"/>
      <c r="U414" s="137">
        <v>0</v>
      </c>
      <c r="V414" s="137"/>
      <c r="W414" s="137">
        <v>0</v>
      </c>
      <c r="X414" s="137"/>
      <c r="Y414" s="137">
        <v>0</v>
      </c>
      <c r="Z414" s="137"/>
      <c r="AA414" s="137">
        <v>0</v>
      </c>
      <c r="AB414" s="137"/>
      <c r="AC414" s="137">
        <v>0</v>
      </c>
      <c r="AD414" s="137"/>
      <c r="AE414" s="137">
        <v>0</v>
      </c>
      <c r="AF414" s="137"/>
      <c r="AG414" s="137"/>
      <c r="AH414" s="137"/>
      <c r="AI414" s="137">
        <v>0</v>
      </c>
      <c r="AJ414" s="137"/>
      <c r="AK414" s="137">
        <v>0</v>
      </c>
      <c r="AL414" s="137"/>
      <c r="AM414" s="137">
        <v>0</v>
      </c>
      <c r="AN414" s="137"/>
      <c r="AO414" s="137">
        <v>0</v>
      </c>
      <c r="AP414" s="137"/>
      <c r="AQ414" s="137">
        <v>0</v>
      </c>
      <c r="AR414" s="137"/>
      <c r="AS414" s="137">
        <v>0</v>
      </c>
      <c r="AT414" s="137"/>
      <c r="AU414" s="137">
        <v>0</v>
      </c>
      <c r="AV414" s="137"/>
      <c r="AW414" s="137">
        <v>0</v>
      </c>
      <c r="AX414" s="137"/>
      <c r="AY414" s="137"/>
      <c r="AZ414" s="147">
        <v>12300</v>
      </c>
      <c r="BA414" s="137">
        <v>2.0910000000000002</v>
      </c>
      <c r="BB414" s="137">
        <v>351.97300000000001</v>
      </c>
      <c r="BC414" s="137"/>
      <c r="BD414" s="137"/>
      <c r="BE414" s="137">
        <v>0</v>
      </c>
      <c r="BF414" s="147">
        <v>127300</v>
      </c>
      <c r="BG414" s="137">
        <v>21.640999999999998</v>
      </c>
      <c r="BH414" s="168">
        <v>3784.3739999999998</v>
      </c>
      <c r="BI414" s="147">
        <v>139600</v>
      </c>
      <c r="BJ414" s="137">
        <v>23.731999999999999</v>
      </c>
      <c r="BK414" s="168">
        <v>4136.3469999999998</v>
      </c>
      <c r="BL414" s="137">
        <v>0</v>
      </c>
      <c r="BM414" s="137">
        <v>0</v>
      </c>
      <c r="BN414" s="168">
        <v>4136.3469999999998</v>
      </c>
      <c r="BO414" s="137">
        <v>0</v>
      </c>
      <c r="BP414" s="148">
        <v>0</v>
      </c>
    </row>
    <row r="415" spans="1:68" ht="12" customHeight="1" x14ac:dyDescent="0.2">
      <c r="A415" s="133"/>
      <c r="B415" s="111"/>
      <c r="C415" s="111" t="s">
        <v>77</v>
      </c>
      <c r="D415" s="111"/>
      <c r="E415" s="126"/>
      <c r="F415" s="126"/>
      <c r="G415" s="126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6"/>
      <c r="AB415" s="126"/>
      <c r="AC415" s="126"/>
      <c r="AD415" s="126"/>
      <c r="AE415" s="126"/>
      <c r="AF415" s="126"/>
      <c r="AG415" s="126"/>
      <c r="AH415" s="126"/>
      <c r="AI415" s="126"/>
      <c r="AJ415" s="126"/>
      <c r="AK415" s="126"/>
      <c r="AL415" s="126"/>
      <c r="AM415" s="126"/>
      <c r="AN415" s="126"/>
      <c r="AO415" s="126"/>
      <c r="AP415" s="126"/>
      <c r="AQ415" s="126"/>
      <c r="AR415" s="126"/>
      <c r="AS415" s="126"/>
      <c r="AT415" s="126"/>
      <c r="AU415" s="126"/>
      <c r="AV415" s="126"/>
      <c r="AW415" s="126"/>
      <c r="AX415" s="126"/>
      <c r="AY415" s="126"/>
      <c r="AZ415" s="126"/>
      <c r="BA415" s="126"/>
      <c r="BB415" s="126"/>
      <c r="BC415" s="126"/>
      <c r="BD415" s="126"/>
      <c r="BE415" s="126"/>
      <c r="BF415" s="126"/>
      <c r="BG415" s="126"/>
      <c r="BH415" s="126"/>
      <c r="BI415" s="126"/>
      <c r="BJ415" s="126"/>
      <c r="BK415" s="126"/>
      <c r="BL415" s="126"/>
      <c r="BM415" s="126"/>
      <c r="BN415" s="126"/>
      <c r="BO415" s="126"/>
      <c r="BP415" s="150"/>
    </row>
    <row r="416" spans="1:68" ht="12" customHeight="1" x14ac:dyDescent="0.2">
      <c r="A416" s="114" t="s">
        <v>1924</v>
      </c>
      <c r="B416" s="115" t="s">
        <v>2479</v>
      </c>
      <c r="C416" s="115" t="s">
        <v>1925</v>
      </c>
      <c r="D416" s="115" t="s">
        <v>77</v>
      </c>
      <c r="E416" s="117">
        <v>170</v>
      </c>
      <c r="F416" s="117">
        <v>2.4667000000000001E-2</v>
      </c>
      <c r="G416" s="117">
        <v>2.4667000000000001E-2</v>
      </c>
      <c r="H416" s="117"/>
      <c r="I416" s="117">
        <v>0</v>
      </c>
      <c r="J416" s="117">
        <v>0</v>
      </c>
      <c r="K416" s="117"/>
      <c r="L416" s="117">
        <v>0</v>
      </c>
      <c r="M416" s="117">
        <v>0</v>
      </c>
      <c r="N416" s="117"/>
      <c r="O416" s="117">
        <v>0</v>
      </c>
      <c r="P416" s="117">
        <v>0</v>
      </c>
      <c r="Q416" s="117"/>
      <c r="R416" s="117">
        <v>0</v>
      </c>
      <c r="S416" s="117"/>
      <c r="T416" s="117"/>
      <c r="U416" s="117">
        <v>0</v>
      </c>
      <c r="V416" s="117"/>
      <c r="W416" s="117">
        <v>0</v>
      </c>
      <c r="X416" s="117"/>
      <c r="Y416" s="117">
        <v>0</v>
      </c>
      <c r="Z416" s="117"/>
      <c r="AA416" s="117">
        <v>0</v>
      </c>
      <c r="AB416" s="117"/>
      <c r="AC416" s="117">
        <v>0</v>
      </c>
      <c r="AD416" s="117"/>
      <c r="AE416" s="117">
        <v>0</v>
      </c>
      <c r="AF416" s="117"/>
      <c r="AG416" s="117"/>
      <c r="AH416" s="117"/>
      <c r="AI416" s="117">
        <v>0</v>
      </c>
      <c r="AJ416" s="117"/>
      <c r="AK416" s="117">
        <v>0</v>
      </c>
      <c r="AL416" s="117"/>
      <c r="AM416" s="117">
        <v>0</v>
      </c>
      <c r="AN416" s="117"/>
      <c r="AO416" s="117">
        <v>0</v>
      </c>
      <c r="AP416" s="117"/>
      <c r="AQ416" s="117">
        <v>0</v>
      </c>
      <c r="AR416" s="117"/>
      <c r="AS416" s="117">
        <v>0</v>
      </c>
      <c r="AT416" s="117"/>
      <c r="AU416" s="117">
        <v>0</v>
      </c>
      <c r="AV416" s="117"/>
      <c r="AW416" s="117">
        <v>0</v>
      </c>
      <c r="AX416" s="117"/>
      <c r="AY416" s="117"/>
      <c r="AZ416" s="117"/>
      <c r="BA416" s="117">
        <v>0</v>
      </c>
      <c r="BB416" s="117">
        <v>0</v>
      </c>
      <c r="BC416" s="117"/>
      <c r="BD416" s="117"/>
      <c r="BE416" s="117">
        <v>0</v>
      </c>
      <c r="BF416" s="117"/>
      <c r="BG416" s="117">
        <v>0</v>
      </c>
      <c r="BH416" s="117">
        <v>0</v>
      </c>
      <c r="BI416" s="117"/>
      <c r="BJ416" s="117">
        <v>0</v>
      </c>
      <c r="BK416" s="117">
        <v>0</v>
      </c>
      <c r="BL416" s="117">
        <v>0</v>
      </c>
      <c r="BM416" s="117">
        <v>0</v>
      </c>
      <c r="BN416" s="117">
        <v>0</v>
      </c>
      <c r="BO416" s="117">
        <v>0</v>
      </c>
      <c r="BP416" s="146">
        <v>0</v>
      </c>
    </row>
    <row r="417" spans="1:68" ht="12" customHeight="1" x14ac:dyDescent="0.2">
      <c r="A417" s="120" t="s">
        <v>1922</v>
      </c>
      <c r="B417" s="121" t="s">
        <v>1922</v>
      </c>
      <c r="C417" s="121" t="s">
        <v>1923</v>
      </c>
      <c r="D417" s="121" t="s">
        <v>77</v>
      </c>
      <c r="E417" s="123">
        <v>170</v>
      </c>
      <c r="F417" s="123">
        <v>2.4667000000000001E-2</v>
      </c>
      <c r="G417" s="123">
        <v>2.4667000000000001E-2</v>
      </c>
      <c r="H417" s="123"/>
      <c r="I417" s="123">
        <v>0</v>
      </c>
      <c r="J417" s="123">
        <v>0</v>
      </c>
      <c r="K417" s="123"/>
      <c r="L417" s="123">
        <v>0</v>
      </c>
      <c r="M417" s="123">
        <v>0</v>
      </c>
      <c r="N417" s="123"/>
      <c r="O417" s="123">
        <v>0</v>
      </c>
      <c r="P417" s="123">
        <v>0</v>
      </c>
      <c r="Q417" s="123"/>
      <c r="R417" s="123">
        <v>0</v>
      </c>
      <c r="S417" s="123"/>
      <c r="T417" s="123"/>
      <c r="U417" s="123">
        <v>0</v>
      </c>
      <c r="V417" s="123"/>
      <c r="W417" s="123">
        <v>0</v>
      </c>
      <c r="X417" s="123"/>
      <c r="Y417" s="123">
        <v>0</v>
      </c>
      <c r="Z417" s="123"/>
      <c r="AA417" s="123">
        <v>0</v>
      </c>
      <c r="AB417" s="123"/>
      <c r="AC417" s="123">
        <v>0</v>
      </c>
      <c r="AD417" s="123"/>
      <c r="AE417" s="123">
        <v>0</v>
      </c>
      <c r="AF417" s="123"/>
      <c r="AG417" s="123"/>
      <c r="AH417" s="123"/>
      <c r="AI417" s="123">
        <v>0</v>
      </c>
      <c r="AJ417" s="123"/>
      <c r="AK417" s="123">
        <v>0</v>
      </c>
      <c r="AL417" s="123"/>
      <c r="AM417" s="123">
        <v>0</v>
      </c>
      <c r="AN417" s="123"/>
      <c r="AO417" s="123">
        <v>0</v>
      </c>
      <c r="AP417" s="123"/>
      <c r="AQ417" s="123">
        <v>0</v>
      </c>
      <c r="AR417" s="123"/>
      <c r="AS417" s="123">
        <v>0</v>
      </c>
      <c r="AT417" s="123"/>
      <c r="AU417" s="123">
        <v>0</v>
      </c>
      <c r="AV417" s="123"/>
      <c r="AW417" s="123">
        <v>0</v>
      </c>
      <c r="AX417" s="123"/>
      <c r="AY417" s="123"/>
      <c r="AZ417" s="123"/>
      <c r="BA417" s="123">
        <v>0</v>
      </c>
      <c r="BB417" s="123">
        <v>0</v>
      </c>
      <c r="BC417" s="123"/>
      <c r="BD417" s="123"/>
      <c r="BE417" s="123">
        <v>0</v>
      </c>
      <c r="BF417" s="123"/>
      <c r="BG417" s="123">
        <v>0</v>
      </c>
      <c r="BH417" s="123">
        <v>0</v>
      </c>
      <c r="BI417" s="123"/>
      <c r="BJ417" s="123">
        <v>0</v>
      </c>
      <c r="BK417" s="123">
        <v>0</v>
      </c>
      <c r="BL417" s="123">
        <v>0</v>
      </c>
      <c r="BM417" s="123">
        <v>0</v>
      </c>
      <c r="BN417" s="123">
        <v>0</v>
      </c>
      <c r="BO417" s="123">
        <v>0</v>
      </c>
      <c r="BP417" s="154">
        <v>0</v>
      </c>
    </row>
    <row r="418" spans="1:68" ht="12" customHeight="1" x14ac:dyDescent="0.2">
      <c r="A418" s="114" t="s">
        <v>701</v>
      </c>
      <c r="B418" s="115" t="s">
        <v>701</v>
      </c>
      <c r="C418" s="115" t="s">
        <v>702</v>
      </c>
      <c r="D418" s="115" t="s">
        <v>77</v>
      </c>
      <c r="E418" s="117">
        <v>170</v>
      </c>
      <c r="F418" s="117">
        <v>2.4875000000000001E-2</v>
      </c>
      <c r="G418" s="117">
        <v>2.4875000000000001E-2</v>
      </c>
      <c r="H418" s="116">
        <v>31160</v>
      </c>
      <c r="I418" s="117">
        <v>5.2969999999999997</v>
      </c>
      <c r="J418" s="117">
        <v>775.10500000000002</v>
      </c>
      <c r="K418" s="117"/>
      <c r="L418" s="117">
        <v>0</v>
      </c>
      <c r="M418" s="117">
        <v>0</v>
      </c>
      <c r="N418" s="117"/>
      <c r="O418" s="117">
        <v>0</v>
      </c>
      <c r="P418" s="117">
        <v>0</v>
      </c>
      <c r="Q418" s="116">
        <v>31160</v>
      </c>
      <c r="R418" s="117">
        <v>5.2969999999999997</v>
      </c>
      <c r="S418" s="117">
        <v>775.10500000000002</v>
      </c>
      <c r="T418" s="117"/>
      <c r="U418" s="117">
        <v>0</v>
      </c>
      <c r="V418" s="117"/>
      <c r="W418" s="117">
        <v>0</v>
      </c>
      <c r="X418" s="117"/>
      <c r="Y418" s="117">
        <v>0</v>
      </c>
      <c r="Z418" s="117"/>
      <c r="AA418" s="117">
        <v>0</v>
      </c>
      <c r="AB418" s="117"/>
      <c r="AC418" s="117">
        <v>0</v>
      </c>
      <c r="AD418" s="117"/>
      <c r="AE418" s="117">
        <v>0</v>
      </c>
      <c r="AF418" s="117"/>
      <c r="AG418" s="117"/>
      <c r="AH418" s="117"/>
      <c r="AI418" s="117">
        <v>0</v>
      </c>
      <c r="AJ418" s="117"/>
      <c r="AK418" s="117">
        <v>0</v>
      </c>
      <c r="AL418" s="117"/>
      <c r="AM418" s="117">
        <v>0</v>
      </c>
      <c r="AN418" s="117"/>
      <c r="AO418" s="117">
        <v>0</v>
      </c>
      <c r="AP418" s="117"/>
      <c r="AQ418" s="117">
        <v>0</v>
      </c>
      <c r="AR418" s="117"/>
      <c r="AS418" s="117">
        <v>0</v>
      </c>
      <c r="AT418" s="117"/>
      <c r="AU418" s="117">
        <v>0</v>
      </c>
      <c r="AV418" s="117"/>
      <c r="AW418" s="117">
        <v>0</v>
      </c>
      <c r="AX418" s="117"/>
      <c r="AY418" s="117"/>
      <c r="AZ418" s="116">
        <v>31160</v>
      </c>
      <c r="BA418" s="117">
        <v>5.2969999999999997</v>
      </c>
      <c r="BB418" s="117">
        <v>775.10500000000002</v>
      </c>
      <c r="BC418" s="117"/>
      <c r="BD418" s="117"/>
      <c r="BE418" s="117">
        <v>0</v>
      </c>
      <c r="BF418" s="117"/>
      <c r="BG418" s="117">
        <v>0</v>
      </c>
      <c r="BH418" s="117">
        <v>0</v>
      </c>
      <c r="BI418" s="116">
        <v>31160</v>
      </c>
      <c r="BJ418" s="117">
        <v>5.2969999999999997</v>
      </c>
      <c r="BK418" s="117">
        <v>775.10500000000002</v>
      </c>
      <c r="BL418" s="117">
        <v>0</v>
      </c>
      <c r="BM418" s="117">
        <v>0</v>
      </c>
      <c r="BN418" s="117">
        <v>775.10500000000002</v>
      </c>
      <c r="BO418" s="117">
        <v>0</v>
      </c>
      <c r="BP418" s="146">
        <v>0</v>
      </c>
    </row>
    <row r="419" spans="1:68" ht="12" customHeight="1" x14ac:dyDescent="0.2">
      <c r="A419" s="120" t="s">
        <v>703</v>
      </c>
      <c r="B419" s="121" t="s">
        <v>703</v>
      </c>
      <c r="C419" s="121" t="s">
        <v>704</v>
      </c>
      <c r="D419" s="121" t="s">
        <v>77</v>
      </c>
      <c r="E419" s="123">
        <v>290</v>
      </c>
      <c r="F419" s="123">
        <v>3.7987E-2</v>
      </c>
      <c r="G419" s="123">
        <v>3.7987E-2</v>
      </c>
      <c r="H419" s="123"/>
      <c r="I419" s="123">
        <v>0</v>
      </c>
      <c r="J419" s="123">
        <v>0</v>
      </c>
      <c r="K419" s="123"/>
      <c r="L419" s="123">
        <v>0</v>
      </c>
      <c r="M419" s="123">
        <v>0</v>
      </c>
      <c r="N419" s="123"/>
      <c r="O419" s="123">
        <v>0</v>
      </c>
      <c r="P419" s="123">
        <v>0</v>
      </c>
      <c r="Q419" s="123"/>
      <c r="R419" s="123">
        <v>0</v>
      </c>
      <c r="S419" s="123"/>
      <c r="T419" s="123"/>
      <c r="U419" s="123">
        <v>0</v>
      </c>
      <c r="V419" s="123"/>
      <c r="W419" s="123">
        <v>0</v>
      </c>
      <c r="X419" s="123"/>
      <c r="Y419" s="123">
        <v>0</v>
      </c>
      <c r="Z419" s="123"/>
      <c r="AA419" s="123">
        <v>0</v>
      </c>
      <c r="AB419" s="123"/>
      <c r="AC419" s="123">
        <v>0</v>
      </c>
      <c r="AD419" s="123"/>
      <c r="AE419" s="123">
        <v>0</v>
      </c>
      <c r="AF419" s="123"/>
      <c r="AG419" s="123"/>
      <c r="AH419" s="123"/>
      <c r="AI419" s="123">
        <v>0</v>
      </c>
      <c r="AJ419" s="123"/>
      <c r="AK419" s="123">
        <v>0</v>
      </c>
      <c r="AL419" s="123"/>
      <c r="AM419" s="123">
        <v>0</v>
      </c>
      <c r="AN419" s="123"/>
      <c r="AO419" s="123">
        <v>0</v>
      </c>
      <c r="AP419" s="123"/>
      <c r="AQ419" s="123">
        <v>0</v>
      </c>
      <c r="AR419" s="123"/>
      <c r="AS419" s="123">
        <v>0</v>
      </c>
      <c r="AT419" s="123"/>
      <c r="AU419" s="123">
        <v>0</v>
      </c>
      <c r="AV419" s="123"/>
      <c r="AW419" s="123">
        <v>0</v>
      </c>
      <c r="AX419" s="123"/>
      <c r="AY419" s="123"/>
      <c r="AZ419" s="123"/>
      <c r="BA419" s="123">
        <v>0</v>
      </c>
      <c r="BB419" s="123">
        <v>0</v>
      </c>
      <c r="BC419" s="123"/>
      <c r="BD419" s="123"/>
      <c r="BE419" s="123">
        <v>0</v>
      </c>
      <c r="BF419" s="123"/>
      <c r="BG419" s="123">
        <v>0</v>
      </c>
      <c r="BH419" s="123">
        <v>0</v>
      </c>
      <c r="BI419" s="123"/>
      <c r="BJ419" s="123">
        <v>0</v>
      </c>
      <c r="BK419" s="123">
        <v>0</v>
      </c>
      <c r="BL419" s="123">
        <v>0</v>
      </c>
      <c r="BM419" s="123">
        <v>0</v>
      </c>
      <c r="BN419" s="123">
        <v>0</v>
      </c>
      <c r="BO419" s="123">
        <v>0</v>
      </c>
      <c r="BP419" s="154">
        <v>0</v>
      </c>
    </row>
    <row r="420" spans="1:68" ht="12" customHeight="1" x14ac:dyDescent="0.2">
      <c r="A420" s="114" t="s">
        <v>705</v>
      </c>
      <c r="B420" s="115"/>
      <c r="C420" s="115" t="s">
        <v>706</v>
      </c>
      <c r="D420" s="115" t="s">
        <v>77</v>
      </c>
      <c r="E420" s="117">
        <v>170</v>
      </c>
      <c r="F420" s="117">
        <v>2.4667000000000001E-2</v>
      </c>
      <c r="G420" s="117">
        <v>2.4667000000000001E-2</v>
      </c>
      <c r="H420" s="117"/>
      <c r="I420" s="117">
        <v>0</v>
      </c>
      <c r="J420" s="117">
        <v>0</v>
      </c>
      <c r="K420" s="117"/>
      <c r="L420" s="117">
        <v>0</v>
      </c>
      <c r="M420" s="117">
        <v>0</v>
      </c>
      <c r="N420" s="117"/>
      <c r="O420" s="117">
        <v>0</v>
      </c>
      <c r="P420" s="117">
        <v>0</v>
      </c>
      <c r="Q420" s="117"/>
      <c r="R420" s="117">
        <v>0</v>
      </c>
      <c r="S420" s="117"/>
      <c r="T420" s="117"/>
      <c r="U420" s="117">
        <v>0</v>
      </c>
      <c r="V420" s="117"/>
      <c r="W420" s="117">
        <v>0</v>
      </c>
      <c r="X420" s="117"/>
      <c r="Y420" s="117">
        <v>0</v>
      </c>
      <c r="Z420" s="117"/>
      <c r="AA420" s="117">
        <v>0</v>
      </c>
      <c r="AB420" s="117"/>
      <c r="AC420" s="117">
        <v>0</v>
      </c>
      <c r="AD420" s="117"/>
      <c r="AE420" s="117">
        <v>0</v>
      </c>
      <c r="AF420" s="117"/>
      <c r="AG420" s="117"/>
      <c r="AH420" s="117"/>
      <c r="AI420" s="117">
        <v>0</v>
      </c>
      <c r="AJ420" s="117"/>
      <c r="AK420" s="117">
        <v>0</v>
      </c>
      <c r="AL420" s="117"/>
      <c r="AM420" s="117">
        <v>0</v>
      </c>
      <c r="AN420" s="117"/>
      <c r="AO420" s="117">
        <v>0</v>
      </c>
      <c r="AP420" s="117"/>
      <c r="AQ420" s="117">
        <v>0</v>
      </c>
      <c r="AR420" s="117"/>
      <c r="AS420" s="117">
        <v>0</v>
      </c>
      <c r="AT420" s="117"/>
      <c r="AU420" s="117">
        <v>0</v>
      </c>
      <c r="AV420" s="117"/>
      <c r="AW420" s="117">
        <v>0</v>
      </c>
      <c r="AX420" s="117"/>
      <c r="AY420" s="117"/>
      <c r="AZ420" s="117"/>
      <c r="BA420" s="117">
        <v>0</v>
      </c>
      <c r="BB420" s="117">
        <v>0</v>
      </c>
      <c r="BC420" s="117"/>
      <c r="BD420" s="117"/>
      <c r="BE420" s="117">
        <v>0</v>
      </c>
      <c r="BF420" s="117"/>
      <c r="BG420" s="117">
        <v>0</v>
      </c>
      <c r="BH420" s="117">
        <v>0</v>
      </c>
      <c r="BI420" s="117"/>
      <c r="BJ420" s="117">
        <v>0</v>
      </c>
      <c r="BK420" s="117">
        <v>0</v>
      </c>
      <c r="BL420" s="117">
        <v>0</v>
      </c>
      <c r="BM420" s="117">
        <v>0</v>
      </c>
      <c r="BN420" s="117">
        <v>0</v>
      </c>
      <c r="BO420" s="117">
        <v>0</v>
      </c>
      <c r="BP420" s="146">
        <v>0</v>
      </c>
    </row>
    <row r="421" spans="1:68" ht="12" customHeight="1" x14ac:dyDescent="0.2">
      <c r="A421" s="120" t="s">
        <v>1926</v>
      </c>
      <c r="B421" s="121" t="s">
        <v>2480</v>
      </c>
      <c r="C421" s="121" t="s">
        <v>1927</v>
      </c>
      <c r="D421" s="121" t="s">
        <v>77</v>
      </c>
      <c r="E421" s="123">
        <v>220</v>
      </c>
      <c r="F421" s="123">
        <v>3.1921999999999999E-2</v>
      </c>
      <c r="G421" s="123">
        <v>3.1921999999999999E-2</v>
      </c>
      <c r="H421" s="123"/>
      <c r="I421" s="123">
        <v>0</v>
      </c>
      <c r="J421" s="123">
        <v>0</v>
      </c>
      <c r="K421" s="123"/>
      <c r="L421" s="123">
        <v>0</v>
      </c>
      <c r="M421" s="123">
        <v>0</v>
      </c>
      <c r="N421" s="123"/>
      <c r="O421" s="123">
        <v>0</v>
      </c>
      <c r="P421" s="123">
        <v>0</v>
      </c>
      <c r="Q421" s="123"/>
      <c r="R421" s="123">
        <v>0</v>
      </c>
      <c r="S421" s="123"/>
      <c r="T421" s="123"/>
      <c r="U421" s="123">
        <v>0</v>
      </c>
      <c r="V421" s="123"/>
      <c r="W421" s="123">
        <v>0</v>
      </c>
      <c r="X421" s="123"/>
      <c r="Y421" s="123">
        <v>0</v>
      </c>
      <c r="Z421" s="123"/>
      <c r="AA421" s="123">
        <v>0</v>
      </c>
      <c r="AB421" s="123"/>
      <c r="AC421" s="123">
        <v>0</v>
      </c>
      <c r="AD421" s="123"/>
      <c r="AE421" s="123">
        <v>0</v>
      </c>
      <c r="AF421" s="123"/>
      <c r="AG421" s="123"/>
      <c r="AH421" s="123"/>
      <c r="AI421" s="123">
        <v>0</v>
      </c>
      <c r="AJ421" s="123"/>
      <c r="AK421" s="123">
        <v>0</v>
      </c>
      <c r="AL421" s="123"/>
      <c r="AM421" s="123">
        <v>0</v>
      </c>
      <c r="AN421" s="123"/>
      <c r="AO421" s="123">
        <v>0</v>
      </c>
      <c r="AP421" s="123"/>
      <c r="AQ421" s="123">
        <v>0</v>
      </c>
      <c r="AR421" s="123"/>
      <c r="AS421" s="123">
        <v>0</v>
      </c>
      <c r="AT421" s="123"/>
      <c r="AU421" s="123">
        <v>0</v>
      </c>
      <c r="AV421" s="123"/>
      <c r="AW421" s="123">
        <v>0</v>
      </c>
      <c r="AX421" s="123"/>
      <c r="AY421" s="123"/>
      <c r="AZ421" s="123"/>
      <c r="BA421" s="123">
        <v>0</v>
      </c>
      <c r="BB421" s="123">
        <v>0</v>
      </c>
      <c r="BC421" s="123"/>
      <c r="BD421" s="123"/>
      <c r="BE421" s="123">
        <v>0</v>
      </c>
      <c r="BF421" s="123"/>
      <c r="BG421" s="123">
        <v>0</v>
      </c>
      <c r="BH421" s="123">
        <v>0</v>
      </c>
      <c r="BI421" s="123"/>
      <c r="BJ421" s="123">
        <v>0</v>
      </c>
      <c r="BK421" s="123">
        <v>0</v>
      </c>
      <c r="BL421" s="123">
        <v>0</v>
      </c>
      <c r="BM421" s="123">
        <v>0</v>
      </c>
      <c r="BN421" s="123">
        <v>0</v>
      </c>
      <c r="BO421" s="123">
        <v>0</v>
      </c>
      <c r="BP421" s="154">
        <v>0</v>
      </c>
    </row>
    <row r="422" spans="1:68" ht="12" customHeight="1" x14ac:dyDescent="0.2">
      <c r="A422" s="114" t="s">
        <v>1934</v>
      </c>
      <c r="B422" s="115" t="s">
        <v>2481</v>
      </c>
      <c r="C422" s="115" t="s">
        <v>1935</v>
      </c>
      <c r="D422" s="115" t="s">
        <v>77</v>
      </c>
      <c r="E422" s="117">
        <v>235</v>
      </c>
      <c r="F422" s="117">
        <v>3.4098999999999997E-2</v>
      </c>
      <c r="G422" s="117">
        <v>3.4098999999999997E-2</v>
      </c>
      <c r="H422" s="117"/>
      <c r="I422" s="117">
        <v>0</v>
      </c>
      <c r="J422" s="117">
        <v>0</v>
      </c>
      <c r="K422" s="117"/>
      <c r="L422" s="117">
        <v>0</v>
      </c>
      <c r="M422" s="117">
        <v>0</v>
      </c>
      <c r="N422" s="117"/>
      <c r="O422" s="117">
        <v>0</v>
      </c>
      <c r="P422" s="117">
        <v>0</v>
      </c>
      <c r="Q422" s="117"/>
      <c r="R422" s="117">
        <v>0</v>
      </c>
      <c r="S422" s="117"/>
      <c r="T422" s="117"/>
      <c r="U422" s="117">
        <v>0</v>
      </c>
      <c r="V422" s="117"/>
      <c r="W422" s="117">
        <v>0</v>
      </c>
      <c r="X422" s="117"/>
      <c r="Y422" s="117">
        <v>0</v>
      </c>
      <c r="Z422" s="117"/>
      <c r="AA422" s="117">
        <v>0</v>
      </c>
      <c r="AB422" s="117"/>
      <c r="AC422" s="117">
        <v>0</v>
      </c>
      <c r="AD422" s="117"/>
      <c r="AE422" s="117">
        <v>0</v>
      </c>
      <c r="AF422" s="117"/>
      <c r="AG422" s="117"/>
      <c r="AH422" s="117"/>
      <c r="AI422" s="117">
        <v>0</v>
      </c>
      <c r="AJ422" s="117"/>
      <c r="AK422" s="117">
        <v>0</v>
      </c>
      <c r="AL422" s="117"/>
      <c r="AM422" s="117">
        <v>0</v>
      </c>
      <c r="AN422" s="117"/>
      <c r="AO422" s="117">
        <v>0</v>
      </c>
      <c r="AP422" s="117"/>
      <c r="AQ422" s="117">
        <v>0</v>
      </c>
      <c r="AR422" s="117"/>
      <c r="AS422" s="117">
        <v>0</v>
      </c>
      <c r="AT422" s="117"/>
      <c r="AU422" s="117">
        <v>0</v>
      </c>
      <c r="AV422" s="117"/>
      <c r="AW422" s="117">
        <v>0</v>
      </c>
      <c r="AX422" s="117"/>
      <c r="AY422" s="117"/>
      <c r="AZ422" s="117"/>
      <c r="BA422" s="117">
        <v>0</v>
      </c>
      <c r="BB422" s="117">
        <v>0</v>
      </c>
      <c r="BC422" s="117"/>
      <c r="BD422" s="117"/>
      <c r="BE422" s="117">
        <v>0</v>
      </c>
      <c r="BF422" s="117"/>
      <c r="BG422" s="117">
        <v>0</v>
      </c>
      <c r="BH422" s="117">
        <v>0</v>
      </c>
      <c r="BI422" s="117"/>
      <c r="BJ422" s="117">
        <v>0</v>
      </c>
      <c r="BK422" s="117">
        <v>0</v>
      </c>
      <c r="BL422" s="117">
        <v>0</v>
      </c>
      <c r="BM422" s="117">
        <v>0</v>
      </c>
      <c r="BN422" s="117">
        <v>0</v>
      </c>
      <c r="BO422" s="117">
        <v>0</v>
      </c>
      <c r="BP422" s="146">
        <v>0</v>
      </c>
    </row>
    <row r="423" spans="1:68" ht="12" customHeight="1" x14ac:dyDescent="0.2">
      <c r="A423" s="133"/>
      <c r="B423" s="111"/>
      <c r="C423" s="111" t="s">
        <v>2482</v>
      </c>
      <c r="D423" s="111"/>
      <c r="E423" s="126"/>
      <c r="F423" s="126"/>
      <c r="G423" s="126"/>
      <c r="H423" s="149">
        <v>31160</v>
      </c>
      <c r="I423" s="126">
        <v>5.2969999999999997</v>
      </c>
      <c r="J423" s="126">
        <v>775.10500000000002</v>
      </c>
      <c r="K423" s="126"/>
      <c r="L423" s="126">
        <v>0</v>
      </c>
      <c r="M423" s="126">
        <v>0</v>
      </c>
      <c r="N423" s="126"/>
      <c r="O423" s="126">
        <v>0</v>
      </c>
      <c r="P423" s="126">
        <v>0</v>
      </c>
      <c r="Q423" s="149">
        <v>31160</v>
      </c>
      <c r="R423" s="126">
        <v>5.2969999999999997</v>
      </c>
      <c r="S423" s="126">
        <v>775.10500000000002</v>
      </c>
      <c r="T423" s="126"/>
      <c r="U423" s="126">
        <v>0</v>
      </c>
      <c r="V423" s="126"/>
      <c r="W423" s="126">
        <v>0</v>
      </c>
      <c r="X423" s="126"/>
      <c r="Y423" s="126">
        <v>0</v>
      </c>
      <c r="Z423" s="126"/>
      <c r="AA423" s="126">
        <v>0</v>
      </c>
      <c r="AB423" s="126"/>
      <c r="AC423" s="126">
        <v>0</v>
      </c>
      <c r="AD423" s="126"/>
      <c r="AE423" s="126">
        <v>0</v>
      </c>
      <c r="AF423" s="126"/>
      <c r="AG423" s="126"/>
      <c r="AH423" s="126"/>
      <c r="AI423" s="126">
        <v>0</v>
      </c>
      <c r="AJ423" s="126"/>
      <c r="AK423" s="126">
        <v>0</v>
      </c>
      <c r="AL423" s="126"/>
      <c r="AM423" s="126">
        <v>0</v>
      </c>
      <c r="AN423" s="126"/>
      <c r="AO423" s="126">
        <v>0</v>
      </c>
      <c r="AP423" s="126"/>
      <c r="AQ423" s="126">
        <v>0</v>
      </c>
      <c r="AR423" s="126"/>
      <c r="AS423" s="126">
        <v>0</v>
      </c>
      <c r="AT423" s="126"/>
      <c r="AU423" s="126">
        <v>0</v>
      </c>
      <c r="AV423" s="126"/>
      <c r="AW423" s="126">
        <v>0</v>
      </c>
      <c r="AX423" s="126"/>
      <c r="AY423" s="126"/>
      <c r="AZ423" s="149">
        <v>31160</v>
      </c>
      <c r="BA423" s="126">
        <v>5.2969999999999997</v>
      </c>
      <c r="BB423" s="126">
        <v>775.10500000000002</v>
      </c>
      <c r="BC423" s="126"/>
      <c r="BD423" s="126"/>
      <c r="BE423" s="126">
        <v>0</v>
      </c>
      <c r="BF423" s="126"/>
      <c r="BG423" s="126">
        <v>0</v>
      </c>
      <c r="BH423" s="126">
        <v>0</v>
      </c>
      <c r="BI423" s="149">
        <v>31160</v>
      </c>
      <c r="BJ423" s="126">
        <v>5.2969999999999997</v>
      </c>
      <c r="BK423" s="126">
        <v>775.10500000000002</v>
      </c>
      <c r="BL423" s="126">
        <v>0</v>
      </c>
      <c r="BM423" s="126">
        <v>0</v>
      </c>
      <c r="BN423" s="126">
        <v>775.10500000000002</v>
      </c>
      <c r="BO423" s="126">
        <v>0</v>
      </c>
      <c r="BP423" s="150">
        <v>0</v>
      </c>
    </row>
    <row r="424" spans="1:68" ht="12" customHeight="1" x14ac:dyDescent="0.2">
      <c r="A424" s="136"/>
      <c r="B424" s="105"/>
      <c r="C424" s="105" t="s">
        <v>2483</v>
      </c>
      <c r="D424" s="105"/>
      <c r="E424" s="137"/>
      <c r="F424" s="137"/>
      <c r="G424" s="137"/>
      <c r="H424" s="147">
        <v>43460</v>
      </c>
      <c r="I424" s="137">
        <v>7.3879999999999999</v>
      </c>
      <c r="J424" s="168">
        <v>1127.078</v>
      </c>
      <c r="K424" s="137"/>
      <c r="L424" s="137">
        <v>0</v>
      </c>
      <c r="M424" s="137">
        <v>0</v>
      </c>
      <c r="N424" s="147">
        <v>127300</v>
      </c>
      <c r="O424" s="137">
        <v>21.640999999999998</v>
      </c>
      <c r="P424" s="168">
        <v>3784.3739999999998</v>
      </c>
      <c r="Q424" s="147">
        <v>170760</v>
      </c>
      <c r="R424" s="137">
        <v>29.029</v>
      </c>
      <c r="S424" s="168">
        <v>4911.4520000000002</v>
      </c>
      <c r="T424" s="137"/>
      <c r="U424" s="137">
        <v>0</v>
      </c>
      <c r="V424" s="137"/>
      <c r="W424" s="137">
        <v>0</v>
      </c>
      <c r="X424" s="137"/>
      <c r="Y424" s="137">
        <v>0</v>
      </c>
      <c r="Z424" s="137"/>
      <c r="AA424" s="137">
        <v>0</v>
      </c>
      <c r="AB424" s="137"/>
      <c r="AC424" s="137">
        <v>0</v>
      </c>
      <c r="AD424" s="137"/>
      <c r="AE424" s="137">
        <v>0</v>
      </c>
      <c r="AF424" s="137"/>
      <c r="AG424" s="137"/>
      <c r="AH424" s="137"/>
      <c r="AI424" s="137">
        <v>0</v>
      </c>
      <c r="AJ424" s="137"/>
      <c r="AK424" s="137">
        <v>0</v>
      </c>
      <c r="AL424" s="137"/>
      <c r="AM424" s="137">
        <v>0</v>
      </c>
      <c r="AN424" s="137"/>
      <c r="AO424" s="137">
        <v>0</v>
      </c>
      <c r="AP424" s="137"/>
      <c r="AQ424" s="137">
        <v>0</v>
      </c>
      <c r="AR424" s="137"/>
      <c r="AS424" s="137">
        <v>0</v>
      </c>
      <c r="AT424" s="137"/>
      <c r="AU424" s="137">
        <v>0</v>
      </c>
      <c r="AV424" s="137"/>
      <c r="AW424" s="137">
        <v>0</v>
      </c>
      <c r="AX424" s="137"/>
      <c r="AY424" s="137"/>
      <c r="AZ424" s="147">
        <v>43460</v>
      </c>
      <c r="BA424" s="137">
        <v>7.3879999999999999</v>
      </c>
      <c r="BB424" s="168">
        <v>1127.078</v>
      </c>
      <c r="BC424" s="137"/>
      <c r="BD424" s="137"/>
      <c r="BE424" s="137">
        <v>0</v>
      </c>
      <c r="BF424" s="147">
        <v>127300</v>
      </c>
      <c r="BG424" s="137">
        <v>21.640999999999998</v>
      </c>
      <c r="BH424" s="168">
        <v>3784.3739999999998</v>
      </c>
      <c r="BI424" s="147">
        <v>170760</v>
      </c>
      <c r="BJ424" s="137">
        <v>29.029</v>
      </c>
      <c r="BK424" s="168">
        <v>4911.4520000000002</v>
      </c>
      <c r="BL424" s="137">
        <v>0</v>
      </c>
      <c r="BM424" s="137">
        <v>0</v>
      </c>
      <c r="BN424" s="168">
        <v>4911.4520000000002</v>
      </c>
      <c r="BO424" s="137">
        <v>0</v>
      </c>
      <c r="BP424" s="148">
        <v>0</v>
      </c>
    </row>
    <row r="425" spans="1:68" ht="12" customHeight="1" x14ac:dyDescent="0.2">
      <c r="A425" s="133"/>
      <c r="B425" s="111"/>
      <c r="C425" s="111" t="s">
        <v>1936</v>
      </c>
      <c r="D425" s="111"/>
      <c r="E425" s="126"/>
      <c r="F425" s="126"/>
      <c r="G425" s="126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6"/>
      <c r="AB425" s="126"/>
      <c r="AC425" s="126"/>
      <c r="AD425" s="126"/>
      <c r="AE425" s="126"/>
      <c r="AF425" s="126"/>
      <c r="AG425" s="126"/>
      <c r="AH425" s="126"/>
      <c r="AI425" s="126"/>
      <c r="AJ425" s="126"/>
      <c r="AK425" s="126"/>
      <c r="AL425" s="126"/>
      <c r="AM425" s="126"/>
      <c r="AN425" s="126"/>
      <c r="AO425" s="126"/>
      <c r="AP425" s="126"/>
      <c r="AQ425" s="126"/>
      <c r="AR425" s="126"/>
      <c r="AS425" s="126"/>
      <c r="AT425" s="126"/>
      <c r="AU425" s="126"/>
      <c r="AV425" s="126"/>
      <c r="AW425" s="126"/>
      <c r="AX425" s="126"/>
      <c r="AY425" s="126"/>
      <c r="AZ425" s="126"/>
      <c r="BA425" s="126"/>
      <c r="BB425" s="126"/>
      <c r="BC425" s="126"/>
      <c r="BD425" s="126"/>
      <c r="BE425" s="126"/>
      <c r="BF425" s="126"/>
      <c r="BG425" s="126"/>
      <c r="BH425" s="126"/>
      <c r="BI425" s="126"/>
      <c r="BJ425" s="126"/>
      <c r="BK425" s="126"/>
      <c r="BL425" s="126"/>
      <c r="BM425" s="126"/>
      <c r="BN425" s="126"/>
      <c r="BO425" s="126"/>
      <c r="BP425" s="150"/>
    </row>
    <row r="426" spans="1:68" ht="12" customHeight="1" x14ac:dyDescent="0.2">
      <c r="A426" s="136"/>
      <c r="B426" s="105"/>
      <c r="C426" s="105" t="s">
        <v>30</v>
      </c>
      <c r="D426" s="105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37"/>
      <c r="AY426" s="137"/>
      <c r="AZ426" s="137"/>
      <c r="BA426" s="137"/>
      <c r="BB426" s="137"/>
      <c r="BC426" s="137"/>
      <c r="BD426" s="137"/>
      <c r="BE426" s="137"/>
      <c r="BF426" s="137"/>
      <c r="BG426" s="137"/>
      <c r="BH426" s="137"/>
      <c r="BI426" s="137"/>
      <c r="BJ426" s="137"/>
      <c r="BK426" s="137"/>
      <c r="BL426" s="137"/>
      <c r="BM426" s="137"/>
      <c r="BN426" s="137"/>
      <c r="BO426" s="137"/>
      <c r="BP426" s="148"/>
    </row>
    <row r="427" spans="1:68" ht="12" customHeight="1" x14ac:dyDescent="0.2">
      <c r="A427" s="120" t="s">
        <v>499</v>
      </c>
      <c r="B427" s="121" t="s">
        <v>499</v>
      </c>
      <c r="C427" s="121" t="s">
        <v>500</v>
      </c>
      <c r="D427" s="121" t="s">
        <v>30</v>
      </c>
      <c r="E427" s="123">
        <v>170</v>
      </c>
      <c r="F427" s="123">
        <v>2.0094999999999998E-2</v>
      </c>
      <c r="G427" s="123">
        <v>2.0094999999999998E-2</v>
      </c>
      <c r="H427" s="123"/>
      <c r="I427" s="123">
        <v>0</v>
      </c>
      <c r="J427" s="123">
        <v>0</v>
      </c>
      <c r="K427" s="123"/>
      <c r="L427" s="123">
        <v>0</v>
      </c>
      <c r="M427" s="123">
        <v>0</v>
      </c>
      <c r="N427" s="123"/>
      <c r="O427" s="123">
        <v>0</v>
      </c>
      <c r="P427" s="123">
        <v>0</v>
      </c>
      <c r="Q427" s="123"/>
      <c r="R427" s="123">
        <v>0</v>
      </c>
      <c r="S427" s="123"/>
      <c r="T427" s="123"/>
      <c r="U427" s="123">
        <v>0</v>
      </c>
      <c r="V427" s="123"/>
      <c r="W427" s="123">
        <v>0</v>
      </c>
      <c r="X427" s="123"/>
      <c r="Y427" s="123">
        <v>0</v>
      </c>
      <c r="Z427" s="123"/>
      <c r="AA427" s="123">
        <v>0</v>
      </c>
      <c r="AB427" s="123"/>
      <c r="AC427" s="123">
        <v>0</v>
      </c>
      <c r="AD427" s="123"/>
      <c r="AE427" s="123">
        <v>0</v>
      </c>
      <c r="AF427" s="123"/>
      <c r="AG427" s="123"/>
      <c r="AH427" s="123"/>
      <c r="AI427" s="123">
        <v>0</v>
      </c>
      <c r="AJ427" s="123"/>
      <c r="AK427" s="123">
        <v>0</v>
      </c>
      <c r="AL427" s="123"/>
      <c r="AM427" s="123">
        <v>0</v>
      </c>
      <c r="AN427" s="123"/>
      <c r="AO427" s="123">
        <v>0</v>
      </c>
      <c r="AP427" s="123"/>
      <c r="AQ427" s="123">
        <v>0</v>
      </c>
      <c r="AR427" s="123"/>
      <c r="AS427" s="123">
        <v>0</v>
      </c>
      <c r="AT427" s="123"/>
      <c r="AU427" s="123">
        <v>0</v>
      </c>
      <c r="AV427" s="123"/>
      <c r="AW427" s="123">
        <v>0</v>
      </c>
      <c r="AX427" s="123"/>
      <c r="AY427" s="123"/>
      <c r="AZ427" s="123"/>
      <c r="BA427" s="123">
        <v>0</v>
      </c>
      <c r="BB427" s="123">
        <v>0</v>
      </c>
      <c r="BC427" s="123"/>
      <c r="BD427" s="123"/>
      <c r="BE427" s="123">
        <v>0</v>
      </c>
      <c r="BF427" s="123"/>
      <c r="BG427" s="123">
        <v>0</v>
      </c>
      <c r="BH427" s="123">
        <v>0</v>
      </c>
      <c r="BI427" s="123"/>
      <c r="BJ427" s="123">
        <v>0</v>
      </c>
      <c r="BK427" s="123">
        <v>0</v>
      </c>
      <c r="BL427" s="123">
        <v>0</v>
      </c>
      <c r="BM427" s="123">
        <v>0</v>
      </c>
      <c r="BN427" s="123">
        <v>0</v>
      </c>
      <c r="BO427" s="123">
        <v>0</v>
      </c>
      <c r="BP427" s="154">
        <v>0</v>
      </c>
    </row>
    <row r="428" spans="1:68" ht="12" customHeight="1" x14ac:dyDescent="0.2">
      <c r="A428" s="136"/>
      <c r="B428" s="105"/>
      <c r="C428" s="105" t="s">
        <v>2484</v>
      </c>
      <c r="D428" s="105"/>
      <c r="E428" s="137"/>
      <c r="F428" s="137"/>
      <c r="G428" s="137"/>
      <c r="H428" s="137"/>
      <c r="I428" s="137">
        <v>0</v>
      </c>
      <c r="J428" s="137">
        <v>0</v>
      </c>
      <c r="K428" s="137"/>
      <c r="L428" s="137">
        <v>0</v>
      </c>
      <c r="M428" s="137">
        <v>0</v>
      </c>
      <c r="N428" s="137"/>
      <c r="O428" s="137">
        <v>0</v>
      </c>
      <c r="P428" s="137">
        <v>0</v>
      </c>
      <c r="Q428" s="137"/>
      <c r="R428" s="137">
        <v>0</v>
      </c>
      <c r="S428" s="137"/>
      <c r="T428" s="137"/>
      <c r="U428" s="137">
        <v>0</v>
      </c>
      <c r="V428" s="137"/>
      <c r="W428" s="137">
        <v>0</v>
      </c>
      <c r="X428" s="137"/>
      <c r="Y428" s="137">
        <v>0</v>
      </c>
      <c r="Z428" s="137"/>
      <c r="AA428" s="137">
        <v>0</v>
      </c>
      <c r="AB428" s="137"/>
      <c r="AC428" s="137">
        <v>0</v>
      </c>
      <c r="AD428" s="137"/>
      <c r="AE428" s="137">
        <v>0</v>
      </c>
      <c r="AF428" s="137"/>
      <c r="AG428" s="137"/>
      <c r="AH428" s="137"/>
      <c r="AI428" s="137">
        <v>0</v>
      </c>
      <c r="AJ428" s="137"/>
      <c r="AK428" s="137">
        <v>0</v>
      </c>
      <c r="AL428" s="137"/>
      <c r="AM428" s="137">
        <v>0</v>
      </c>
      <c r="AN428" s="137"/>
      <c r="AO428" s="137">
        <v>0</v>
      </c>
      <c r="AP428" s="137"/>
      <c r="AQ428" s="137">
        <v>0</v>
      </c>
      <c r="AR428" s="137"/>
      <c r="AS428" s="137">
        <v>0</v>
      </c>
      <c r="AT428" s="137"/>
      <c r="AU428" s="137">
        <v>0</v>
      </c>
      <c r="AV428" s="137"/>
      <c r="AW428" s="137">
        <v>0</v>
      </c>
      <c r="AX428" s="137"/>
      <c r="AY428" s="137"/>
      <c r="AZ428" s="137"/>
      <c r="BA428" s="137">
        <v>0</v>
      </c>
      <c r="BB428" s="137">
        <v>0</v>
      </c>
      <c r="BC428" s="137"/>
      <c r="BD428" s="137"/>
      <c r="BE428" s="137">
        <v>0</v>
      </c>
      <c r="BF428" s="137"/>
      <c r="BG428" s="137">
        <v>0</v>
      </c>
      <c r="BH428" s="137">
        <v>0</v>
      </c>
      <c r="BI428" s="137"/>
      <c r="BJ428" s="137">
        <v>0</v>
      </c>
      <c r="BK428" s="137">
        <v>0</v>
      </c>
      <c r="BL428" s="137">
        <v>0</v>
      </c>
      <c r="BM428" s="137">
        <v>0</v>
      </c>
      <c r="BN428" s="137">
        <v>0</v>
      </c>
      <c r="BO428" s="137">
        <v>0</v>
      </c>
      <c r="BP428" s="148">
        <v>0</v>
      </c>
    </row>
    <row r="429" spans="1:68" ht="12" customHeight="1" x14ac:dyDescent="0.2">
      <c r="A429" s="133"/>
      <c r="B429" s="111"/>
      <c r="C429" s="111" t="s">
        <v>77</v>
      </c>
      <c r="D429" s="111"/>
      <c r="E429" s="126"/>
      <c r="F429" s="126"/>
      <c r="G429" s="126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6"/>
      <c r="AB429" s="126"/>
      <c r="AC429" s="126"/>
      <c r="AD429" s="126"/>
      <c r="AE429" s="126"/>
      <c r="AF429" s="126"/>
      <c r="AG429" s="126"/>
      <c r="AH429" s="126"/>
      <c r="AI429" s="126"/>
      <c r="AJ429" s="126"/>
      <c r="AK429" s="126"/>
      <c r="AL429" s="126"/>
      <c r="AM429" s="126"/>
      <c r="AN429" s="126"/>
      <c r="AO429" s="126"/>
      <c r="AP429" s="126"/>
      <c r="AQ429" s="126"/>
      <c r="AR429" s="126"/>
      <c r="AS429" s="126"/>
      <c r="AT429" s="126"/>
      <c r="AU429" s="126"/>
      <c r="AV429" s="126"/>
      <c r="AW429" s="126"/>
      <c r="AX429" s="126"/>
      <c r="AY429" s="126"/>
      <c r="AZ429" s="126"/>
      <c r="BA429" s="126"/>
      <c r="BB429" s="126"/>
      <c r="BC429" s="126"/>
      <c r="BD429" s="126"/>
      <c r="BE429" s="126"/>
      <c r="BF429" s="126"/>
      <c r="BG429" s="126"/>
      <c r="BH429" s="126"/>
      <c r="BI429" s="126"/>
      <c r="BJ429" s="126"/>
      <c r="BK429" s="126"/>
      <c r="BL429" s="126"/>
      <c r="BM429" s="126"/>
      <c r="BN429" s="126"/>
      <c r="BO429" s="126"/>
      <c r="BP429" s="150"/>
    </row>
    <row r="430" spans="1:68" ht="12" customHeight="1" x14ac:dyDescent="0.2">
      <c r="A430" s="114" t="s">
        <v>1937</v>
      </c>
      <c r="B430" s="115" t="s">
        <v>1937</v>
      </c>
      <c r="C430" s="115" t="s">
        <v>1938</v>
      </c>
      <c r="D430" s="115" t="s">
        <v>77</v>
      </c>
      <c r="E430" s="117">
        <v>170</v>
      </c>
      <c r="F430" s="117">
        <v>2.4667000000000001E-2</v>
      </c>
      <c r="G430" s="117">
        <v>2.4667000000000001E-2</v>
      </c>
      <c r="H430" s="117"/>
      <c r="I430" s="117">
        <v>0</v>
      </c>
      <c r="J430" s="117">
        <v>0</v>
      </c>
      <c r="K430" s="117"/>
      <c r="L430" s="117">
        <v>0</v>
      </c>
      <c r="M430" s="117">
        <v>0</v>
      </c>
      <c r="N430" s="117"/>
      <c r="O430" s="117">
        <v>0</v>
      </c>
      <c r="P430" s="117">
        <v>0</v>
      </c>
      <c r="Q430" s="117"/>
      <c r="R430" s="117">
        <v>0</v>
      </c>
      <c r="S430" s="117"/>
      <c r="T430" s="117"/>
      <c r="U430" s="117">
        <v>0</v>
      </c>
      <c r="V430" s="117"/>
      <c r="W430" s="117">
        <v>0</v>
      </c>
      <c r="X430" s="117"/>
      <c r="Y430" s="117">
        <v>0</v>
      </c>
      <c r="Z430" s="117"/>
      <c r="AA430" s="117">
        <v>0</v>
      </c>
      <c r="AB430" s="117"/>
      <c r="AC430" s="117">
        <v>0</v>
      </c>
      <c r="AD430" s="117"/>
      <c r="AE430" s="117">
        <v>0</v>
      </c>
      <c r="AF430" s="117"/>
      <c r="AG430" s="117"/>
      <c r="AH430" s="117"/>
      <c r="AI430" s="117">
        <v>0</v>
      </c>
      <c r="AJ430" s="117"/>
      <c r="AK430" s="117">
        <v>0</v>
      </c>
      <c r="AL430" s="117"/>
      <c r="AM430" s="117">
        <v>0</v>
      </c>
      <c r="AN430" s="117"/>
      <c r="AO430" s="117">
        <v>0</v>
      </c>
      <c r="AP430" s="117"/>
      <c r="AQ430" s="117">
        <v>0</v>
      </c>
      <c r="AR430" s="117"/>
      <c r="AS430" s="117">
        <v>0</v>
      </c>
      <c r="AT430" s="117"/>
      <c r="AU430" s="117">
        <v>0</v>
      </c>
      <c r="AV430" s="117"/>
      <c r="AW430" s="117">
        <v>0</v>
      </c>
      <c r="AX430" s="117"/>
      <c r="AY430" s="117"/>
      <c r="AZ430" s="117"/>
      <c r="BA430" s="117">
        <v>0</v>
      </c>
      <c r="BB430" s="117">
        <v>0</v>
      </c>
      <c r="BC430" s="117"/>
      <c r="BD430" s="117"/>
      <c r="BE430" s="117">
        <v>0</v>
      </c>
      <c r="BF430" s="117"/>
      <c r="BG430" s="117">
        <v>0</v>
      </c>
      <c r="BH430" s="117">
        <v>0</v>
      </c>
      <c r="BI430" s="117"/>
      <c r="BJ430" s="117">
        <v>0</v>
      </c>
      <c r="BK430" s="117">
        <v>0</v>
      </c>
      <c r="BL430" s="117">
        <v>0</v>
      </c>
      <c r="BM430" s="117">
        <v>0</v>
      </c>
      <c r="BN430" s="117">
        <v>0</v>
      </c>
      <c r="BO430" s="117">
        <v>0</v>
      </c>
      <c r="BP430" s="146">
        <v>0</v>
      </c>
    </row>
    <row r="431" spans="1:68" ht="12" customHeight="1" x14ac:dyDescent="0.2">
      <c r="A431" s="133"/>
      <c r="B431" s="111"/>
      <c r="C431" s="111" t="s">
        <v>2485</v>
      </c>
      <c r="D431" s="111"/>
      <c r="E431" s="126"/>
      <c r="F431" s="126"/>
      <c r="G431" s="126"/>
      <c r="H431" s="126"/>
      <c r="I431" s="126">
        <v>0</v>
      </c>
      <c r="J431" s="126">
        <v>0</v>
      </c>
      <c r="K431" s="126"/>
      <c r="L431" s="126">
        <v>0</v>
      </c>
      <c r="M431" s="126">
        <v>0</v>
      </c>
      <c r="N431" s="126"/>
      <c r="O431" s="126">
        <v>0</v>
      </c>
      <c r="P431" s="126">
        <v>0</v>
      </c>
      <c r="Q431" s="126"/>
      <c r="R431" s="126">
        <v>0</v>
      </c>
      <c r="S431" s="126"/>
      <c r="T431" s="126"/>
      <c r="U431" s="126">
        <v>0</v>
      </c>
      <c r="V431" s="126"/>
      <c r="W431" s="126">
        <v>0</v>
      </c>
      <c r="X431" s="126"/>
      <c r="Y431" s="126">
        <v>0</v>
      </c>
      <c r="Z431" s="126"/>
      <c r="AA431" s="126">
        <v>0</v>
      </c>
      <c r="AB431" s="126"/>
      <c r="AC431" s="126">
        <v>0</v>
      </c>
      <c r="AD431" s="126"/>
      <c r="AE431" s="126">
        <v>0</v>
      </c>
      <c r="AF431" s="126"/>
      <c r="AG431" s="126"/>
      <c r="AH431" s="126"/>
      <c r="AI431" s="126">
        <v>0</v>
      </c>
      <c r="AJ431" s="126"/>
      <c r="AK431" s="126">
        <v>0</v>
      </c>
      <c r="AL431" s="126"/>
      <c r="AM431" s="126">
        <v>0</v>
      </c>
      <c r="AN431" s="126"/>
      <c r="AO431" s="126">
        <v>0</v>
      </c>
      <c r="AP431" s="126"/>
      <c r="AQ431" s="126">
        <v>0</v>
      </c>
      <c r="AR431" s="126"/>
      <c r="AS431" s="126">
        <v>0</v>
      </c>
      <c r="AT431" s="126"/>
      <c r="AU431" s="126">
        <v>0</v>
      </c>
      <c r="AV431" s="126"/>
      <c r="AW431" s="126">
        <v>0</v>
      </c>
      <c r="AX431" s="126"/>
      <c r="AY431" s="126"/>
      <c r="AZ431" s="126"/>
      <c r="BA431" s="126">
        <v>0</v>
      </c>
      <c r="BB431" s="126">
        <v>0</v>
      </c>
      <c r="BC431" s="126"/>
      <c r="BD431" s="126"/>
      <c r="BE431" s="126">
        <v>0</v>
      </c>
      <c r="BF431" s="126"/>
      <c r="BG431" s="126">
        <v>0</v>
      </c>
      <c r="BH431" s="126">
        <v>0</v>
      </c>
      <c r="BI431" s="126"/>
      <c r="BJ431" s="126">
        <v>0</v>
      </c>
      <c r="BK431" s="126">
        <v>0</v>
      </c>
      <c r="BL431" s="126">
        <v>0</v>
      </c>
      <c r="BM431" s="126">
        <v>0</v>
      </c>
      <c r="BN431" s="126">
        <v>0</v>
      </c>
      <c r="BO431" s="126">
        <v>0</v>
      </c>
      <c r="BP431" s="150">
        <v>0</v>
      </c>
    </row>
    <row r="432" spans="1:68" ht="12" customHeight="1" x14ac:dyDescent="0.2">
      <c r="A432" s="136"/>
      <c r="B432" s="105"/>
      <c r="C432" s="105" t="s">
        <v>2486</v>
      </c>
      <c r="D432" s="105"/>
      <c r="E432" s="137"/>
      <c r="F432" s="137"/>
      <c r="G432" s="137"/>
      <c r="H432" s="137"/>
      <c r="I432" s="137">
        <v>0</v>
      </c>
      <c r="J432" s="137">
        <v>0</v>
      </c>
      <c r="K432" s="137"/>
      <c r="L432" s="137">
        <v>0</v>
      </c>
      <c r="M432" s="137">
        <v>0</v>
      </c>
      <c r="N432" s="137"/>
      <c r="O432" s="137">
        <v>0</v>
      </c>
      <c r="P432" s="137">
        <v>0</v>
      </c>
      <c r="Q432" s="137"/>
      <c r="R432" s="137">
        <v>0</v>
      </c>
      <c r="S432" s="137"/>
      <c r="T432" s="137"/>
      <c r="U432" s="137">
        <v>0</v>
      </c>
      <c r="V432" s="137"/>
      <c r="W432" s="137">
        <v>0</v>
      </c>
      <c r="X432" s="137"/>
      <c r="Y432" s="137">
        <v>0</v>
      </c>
      <c r="Z432" s="137"/>
      <c r="AA432" s="137">
        <v>0</v>
      </c>
      <c r="AB432" s="137"/>
      <c r="AC432" s="137">
        <v>0</v>
      </c>
      <c r="AD432" s="137"/>
      <c r="AE432" s="137">
        <v>0</v>
      </c>
      <c r="AF432" s="137"/>
      <c r="AG432" s="137"/>
      <c r="AH432" s="137"/>
      <c r="AI432" s="137">
        <v>0</v>
      </c>
      <c r="AJ432" s="137"/>
      <c r="AK432" s="137">
        <v>0</v>
      </c>
      <c r="AL432" s="137"/>
      <c r="AM432" s="137">
        <v>0</v>
      </c>
      <c r="AN432" s="137"/>
      <c r="AO432" s="137">
        <v>0</v>
      </c>
      <c r="AP432" s="137"/>
      <c r="AQ432" s="137">
        <v>0</v>
      </c>
      <c r="AR432" s="137"/>
      <c r="AS432" s="137">
        <v>0</v>
      </c>
      <c r="AT432" s="137"/>
      <c r="AU432" s="137">
        <v>0</v>
      </c>
      <c r="AV432" s="137"/>
      <c r="AW432" s="137">
        <v>0</v>
      </c>
      <c r="AX432" s="137"/>
      <c r="AY432" s="137"/>
      <c r="AZ432" s="137"/>
      <c r="BA432" s="137">
        <v>0</v>
      </c>
      <c r="BB432" s="137">
        <v>0</v>
      </c>
      <c r="BC432" s="137"/>
      <c r="BD432" s="137"/>
      <c r="BE432" s="137">
        <v>0</v>
      </c>
      <c r="BF432" s="137"/>
      <c r="BG432" s="137">
        <v>0</v>
      </c>
      <c r="BH432" s="137">
        <v>0</v>
      </c>
      <c r="BI432" s="137"/>
      <c r="BJ432" s="137">
        <v>0</v>
      </c>
      <c r="BK432" s="137">
        <v>0</v>
      </c>
      <c r="BL432" s="137">
        <v>0</v>
      </c>
      <c r="BM432" s="137">
        <v>0</v>
      </c>
      <c r="BN432" s="137">
        <v>0</v>
      </c>
      <c r="BO432" s="137">
        <v>0</v>
      </c>
      <c r="BP432" s="148">
        <v>0</v>
      </c>
    </row>
    <row r="433" spans="1:68" ht="12" customHeight="1" x14ac:dyDescent="0.2">
      <c r="A433" s="133"/>
      <c r="B433" s="111"/>
      <c r="C433" s="111" t="s">
        <v>1942</v>
      </c>
      <c r="D433" s="111"/>
      <c r="E433" s="126"/>
      <c r="F433" s="126"/>
      <c r="G433" s="126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6"/>
      <c r="AB433" s="126"/>
      <c r="AC433" s="126"/>
      <c r="AD433" s="126"/>
      <c r="AE433" s="126"/>
      <c r="AF433" s="126"/>
      <c r="AG433" s="126"/>
      <c r="AH433" s="126"/>
      <c r="AI433" s="126"/>
      <c r="AJ433" s="126"/>
      <c r="AK433" s="126"/>
      <c r="AL433" s="126"/>
      <c r="AM433" s="126"/>
      <c r="AN433" s="126"/>
      <c r="AO433" s="126"/>
      <c r="AP433" s="126"/>
      <c r="AQ433" s="126"/>
      <c r="AR433" s="126"/>
      <c r="AS433" s="126"/>
      <c r="AT433" s="126"/>
      <c r="AU433" s="126"/>
      <c r="AV433" s="126"/>
      <c r="AW433" s="126"/>
      <c r="AX433" s="126"/>
      <c r="AY433" s="126"/>
      <c r="AZ433" s="126"/>
      <c r="BA433" s="126"/>
      <c r="BB433" s="126"/>
      <c r="BC433" s="126"/>
      <c r="BD433" s="126"/>
      <c r="BE433" s="126"/>
      <c r="BF433" s="126"/>
      <c r="BG433" s="126"/>
      <c r="BH433" s="126"/>
      <c r="BI433" s="126"/>
      <c r="BJ433" s="126"/>
      <c r="BK433" s="126"/>
      <c r="BL433" s="126"/>
      <c r="BM433" s="126"/>
      <c r="BN433" s="126"/>
      <c r="BO433" s="126"/>
      <c r="BP433" s="150"/>
    </row>
    <row r="434" spans="1:68" ht="12" customHeight="1" x14ac:dyDescent="0.2">
      <c r="A434" s="136"/>
      <c r="B434" s="105"/>
      <c r="C434" s="105" t="s">
        <v>30</v>
      </c>
      <c r="D434" s="105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  <c r="AS434" s="137"/>
      <c r="AT434" s="137"/>
      <c r="AU434" s="137"/>
      <c r="AV434" s="137"/>
      <c r="AW434" s="137"/>
      <c r="AX434" s="137"/>
      <c r="AY434" s="137"/>
      <c r="AZ434" s="137"/>
      <c r="BA434" s="137"/>
      <c r="BB434" s="137"/>
      <c r="BC434" s="137"/>
      <c r="BD434" s="137"/>
      <c r="BE434" s="137"/>
      <c r="BF434" s="137"/>
      <c r="BG434" s="137"/>
      <c r="BH434" s="137"/>
      <c r="BI434" s="137"/>
      <c r="BJ434" s="137"/>
      <c r="BK434" s="137"/>
      <c r="BL434" s="137"/>
      <c r="BM434" s="137"/>
      <c r="BN434" s="137"/>
      <c r="BO434" s="137"/>
      <c r="BP434" s="148"/>
    </row>
    <row r="435" spans="1:68" ht="12" customHeight="1" x14ac:dyDescent="0.2">
      <c r="A435" s="120" t="s">
        <v>501</v>
      </c>
      <c r="B435" s="121"/>
      <c r="C435" s="121" t="s">
        <v>502</v>
      </c>
      <c r="D435" s="121" t="s">
        <v>30</v>
      </c>
      <c r="E435" s="123">
        <v>245</v>
      </c>
      <c r="F435" s="123">
        <v>3.3409000000000001E-2</v>
      </c>
      <c r="G435" s="123">
        <v>3.3409000000000001E-2</v>
      </c>
      <c r="H435" s="123"/>
      <c r="I435" s="123">
        <v>0</v>
      </c>
      <c r="J435" s="123">
        <v>0</v>
      </c>
      <c r="K435" s="123"/>
      <c r="L435" s="123">
        <v>0</v>
      </c>
      <c r="M435" s="123">
        <v>0</v>
      </c>
      <c r="N435" s="123"/>
      <c r="O435" s="123">
        <v>0</v>
      </c>
      <c r="P435" s="123">
        <v>0</v>
      </c>
      <c r="Q435" s="123"/>
      <c r="R435" s="123">
        <v>0</v>
      </c>
      <c r="S435" s="123"/>
      <c r="T435" s="123"/>
      <c r="U435" s="123">
        <v>0</v>
      </c>
      <c r="V435" s="123"/>
      <c r="W435" s="123">
        <v>0</v>
      </c>
      <c r="X435" s="123"/>
      <c r="Y435" s="123">
        <v>0</v>
      </c>
      <c r="Z435" s="123"/>
      <c r="AA435" s="123">
        <v>0</v>
      </c>
      <c r="AB435" s="123"/>
      <c r="AC435" s="123">
        <v>0</v>
      </c>
      <c r="AD435" s="123"/>
      <c r="AE435" s="123">
        <v>0</v>
      </c>
      <c r="AF435" s="123"/>
      <c r="AG435" s="123"/>
      <c r="AH435" s="123"/>
      <c r="AI435" s="123">
        <v>0</v>
      </c>
      <c r="AJ435" s="123"/>
      <c r="AK435" s="123">
        <v>0</v>
      </c>
      <c r="AL435" s="123"/>
      <c r="AM435" s="123">
        <v>0</v>
      </c>
      <c r="AN435" s="123"/>
      <c r="AO435" s="123">
        <v>0</v>
      </c>
      <c r="AP435" s="123"/>
      <c r="AQ435" s="123">
        <v>0</v>
      </c>
      <c r="AR435" s="123"/>
      <c r="AS435" s="123">
        <v>0</v>
      </c>
      <c r="AT435" s="123"/>
      <c r="AU435" s="123">
        <v>0</v>
      </c>
      <c r="AV435" s="123"/>
      <c r="AW435" s="123">
        <v>0</v>
      </c>
      <c r="AX435" s="123"/>
      <c r="AY435" s="123"/>
      <c r="AZ435" s="123"/>
      <c r="BA435" s="123">
        <v>0</v>
      </c>
      <c r="BB435" s="123">
        <v>0</v>
      </c>
      <c r="BC435" s="123"/>
      <c r="BD435" s="123"/>
      <c r="BE435" s="123">
        <v>0</v>
      </c>
      <c r="BF435" s="123"/>
      <c r="BG435" s="123">
        <v>0</v>
      </c>
      <c r="BH435" s="123">
        <v>0</v>
      </c>
      <c r="BI435" s="123"/>
      <c r="BJ435" s="123">
        <v>0</v>
      </c>
      <c r="BK435" s="123">
        <v>0</v>
      </c>
      <c r="BL435" s="123">
        <v>0</v>
      </c>
      <c r="BM435" s="123">
        <v>0</v>
      </c>
      <c r="BN435" s="123">
        <v>0</v>
      </c>
      <c r="BO435" s="123">
        <v>0</v>
      </c>
      <c r="BP435" s="154">
        <v>0</v>
      </c>
    </row>
    <row r="436" spans="1:68" ht="12" customHeight="1" x14ac:dyDescent="0.2">
      <c r="A436" s="136"/>
      <c r="B436" s="105"/>
      <c r="C436" s="105" t="s">
        <v>2487</v>
      </c>
      <c r="D436" s="105"/>
      <c r="E436" s="137"/>
      <c r="F436" s="137"/>
      <c r="G436" s="137"/>
      <c r="H436" s="137"/>
      <c r="I436" s="137">
        <v>0</v>
      </c>
      <c r="J436" s="137">
        <v>0</v>
      </c>
      <c r="K436" s="137"/>
      <c r="L436" s="137">
        <v>0</v>
      </c>
      <c r="M436" s="137">
        <v>0</v>
      </c>
      <c r="N436" s="137"/>
      <c r="O436" s="137">
        <v>0</v>
      </c>
      <c r="P436" s="137">
        <v>0</v>
      </c>
      <c r="Q436" s="137"/>
      <c r="R436" s="137">
        <v>0</v>
      </c>
      <c r="S436" s="137"/>
      <c r="T436" s="137"/>
      <c r="U436" s="137">
        <v>0</v>
      </c>
      <c r="V436" s="137"/>
      <c r="W436" s="137">
        <v>0</v>
      </c>
      <c r="X436" s="137"/>
      <c r="Y436" s="137">
        <v>0</v>
      </c>
      <c r="Z436" s="137"/>
      <c r="AA436" s="137">
        <v>0</v>
      </c>
      <c r="AB436" s="137"/>
      <c r="AC436" s="137">
        <v>0</v>
      </c>
      <c r="AD436" s="137"/>
      <c r="AE436" s="137">
        <v>0</v>
      </c>
      <c r="AF436" s="137"/>
      <c r="AG436" s="137"/>
      <c r="AH436" s="137"/>
      <c r="AI436" s="137">
        <v>0</v>
      </c>
      <c r="AJ436" s="137"/>
      <c r="AK436" s="137">
        <v>0</v>
      </c>
      <c r="AL436" s="137"/>
      <c r="AM436" s="137">
        <v>0</v>
      </c>
      <c r="AN436" s="137"/>
      <c r="AO436" s="137">
        <v>0</v>
      </c>
      <c r="AP436" s="137"/>
      <c r="AQ436" s="137">
        <v>0</v>
      </c>
      <c r="AR436" s="137"/>
      <c r="AS436" s="137">
        <v>0</v>
      </c>
      <c r="AT436" s="137"/>
      <c r="AU436" s="137">
        <v>0</v>
      </c>
      <c r="AV436" s="137"/>
      <c r="AW436" s="137">
        <v>0</v>
      </c>
      <c r="AX436" s="137"/>
      <c r="AY436" s="137"/>
      <c r="AZ436" s="137"/>
      <c r="BA436" s="137">
        <v>0</v>
      </c>
      <c r="BB436" s="137">
        <v>0</v>
      </c>
      <c r="BC436" s="137"/>
      <c r="BD436" s="137"/>
      <c r="BE436" s="137">
        <v>0</v>
      </c>
      <c r="BF436" s="137"/>
      <c r="BG436" s="137">
        <v>0</v>
      </c>
      <c r="BH436" s="137">
        <v>0</v>
      </c>
      <c r="BI436" s="137"/>
      <c r="BJ436" s="137">
        <v>0</v>
      </c>
      <c r="BK436" s="137">
        <v>0</v>
      </c>
      <c r="BL436" s="137">
        <v>0</v>
      </c>
      <c r="BM436" s="137">
        <v>0</v>
      </c>
      <c r="BN436" s="137">
        <v>0</v>
      </c>
      <c r="BO436" s="137">
        <v>0</v>
      </c>
      <c r="BP436" s="148">
        <v>0</v>
      </c>
    </row>
    <row r="437" spans="1:68" ht="12" customHeight="1" x14ac:dyDescent="0.2">
      <c r="A437" s="133"/>
      <c r="B437" s="111"/>
      <c r="C437" s="111" t="s">
        <v>2488</v>
      </c>
      <c r="D437" s="111"/>
      <c r="E437" s="126"/>
      <c r="F437" s="126"/>
      <c r="G437" s="126"/>
      <c r="H437" s="126"/>
      <c r="I437" s="126">
        <v>0</v>
      </c>
      <c r="J437" s="126">
        <v>0</v>
      </c>
      <c r="K437" s="126"/>
      <c r="L437" s="126">
        <v>0</v>
      </c>
      <c r="M437" s="126">
        <v>0</v>
      </c>
      <c r="N437" s="126"/>
      <c r="O437" s="126">
        <v>0</v>
      </c>
      <c r="P437" s="126">
        <v>0</v>
      </c>
      <c r="Q437" s="126"/>
      <c r="R437" s="126">
        <v>0</v>
      </c>
      <c r="S437" s="126"/>
      <c r="T437" s="126"/>
      <c r="U437" s="126">
        <v>0</v>
      </c>
      <c r="V437" s="126"/>
      <c r="W437" s="126">
        <v>0</v>
      </c>
      <c r="X437" s="126"/>
      <c r="Y437" s="126">
        <v>0</v>
      </c>
      <c r="Z437" s="126"/>
      <c r="AA437" s="126">
        <v>0</v>
      </c>
      <c r="AB437" s="126"/>
      <c r="AC437" s="126">
        <v>0</v>
      </c>
      <c r="AD437" s="126"/>
      <c r="AE437" s="126">
        <v>0</v>
      </c>
      <c r="AF437" s="126"/>
      <c r="AG437" s="126"/>
      <c r="AH437" s="126"/>
      <c r="AI437" s="126">
        <v>0</v>
      </c>
      <c r="AJ437" s="126"/>
      <c r="AK437" s="126">
        <v>0</v>
      </c>
      <c r="AL437" s="126"/>
      <c r="AM437" s="126">
        <v>0</v>
      </c>
      <c r="AN437" s="126"/>
      <c r="AO437" s="126">
        <v>0</v>
      </c>
      <c r="AP437" s="126"/>
      <c r="AQ437" s="126">
        <v>0</v>
      </c>
      <c r="AR437" s="126"/>
      <c r="AS437" s="126">
        <v>0</v>
      </c>
      <c r="AT437" s="126"/>
      <c r="AU437" s="126">
        <v>0</v>
      </c>
      <c r="AV437" s="126"/>
      <c r="AW437" s="126">
        <v>0</v>
      </c>
      <c r="AX437" s="126"/>
      <c r="AY437" s="126"/>
      <c r="AZ437" s="126"/>
      <c r="BA437" s="126">
        <v>0</v>
      </c>
      <c r="BB437" s="126">
        <v>0</v>
      </c>
      <c r="BC437" s="126"/>
      <c r="BD437" s="126"/>
      <c r="BE437" s="126">
        <v>0</v>
      </c>
      <c r="BF437" s="126"/>
      <c r="BG437" s="126">
        <v>0</v>
      </c>
      <c r="BH437" s="126">
        <v>0</v>
      </c>
      <c r="BI437" s="126"/>
      <c r="BJ437" s="126">
        <v>0</v>
      </c>
      <c r="BK437" s="126">
        <v>0</v>
      </c>
      <c r="BL437" s="126">
        <v>0</v>
      </c>
      <c r="BM437" s="126">
        <v>0</v>
      </c>
      <c r="BN437" s="126">
        <v>0</v>
      </c>
      <c r="BO437" s="126">
        <v>0</v>
      </c>
      <c r="BP437" s="150">
        <v>0</v>
      </c>
    </row>
    <row r="438" spans="1:68" ht="12" customHeight="1" x14ac:dyDescent="0.2">
      <c r="A438" s="136"/>
      <c r="B438" s="105"/>
      <c r="C438" s="105" t="s">
        <v>1943</v>
      </c>
      <c r="D438" s="105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  <c r="AS438" s="137"/>
      <c r="AT438" s="137"/>
      <c r="AU438" s="137"/>
      <c r="AV438" s="137"/>
      <c r="AW438" s="137"/>
      <c r="AX438" s="137"/>
      <c r="AY438" s="137"/>
      <c r="AZ438" s="137"/>
      <c r="BA438" s="137"/>
      <c r="BB438" s="137"/>
      <c r="BC438" s="137"/>
      <c r="BD438" s="137"/>
      <c r="BE438" s="137"/>
      <c r="BF438" s="137"/>
      <c r="BG438" s="137"/>
      <c r="BH438" s="137"/>
      <c r="BI438" s="137"/>
      <c r="BJ438" s="137"/>
      <c r="BK438" s="137"/>
      <c r="BL438" s="137"/>
      <c r="BM438" s="137"/>
      <c r="BN438" s="137"/>
      <c r="BO438" s="137"/>
      <c r="BP438" s="148"/>
    </row>
    <row r="439" spans="1:68" ht="12" customHeight="1" x14ac:dyDescent="0.2">
      <c r="A439" s="133"/>
      <c r="B439" s="111"/>
      <c r="C439" s="111" t="s">
        <v>77</v>
      </c>
      <c r="D439" s="111"/>
      <c r="E439" s="126"/>
      <c r="F439" s="126"/>
      <c r="G439" s="126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6"/>
      <c r="AK439" s="126"/>
      <c r="AL439" s="126"/>
      <c r="AM439" s="126"/>
      <c r="AN439" s="126"/>
      <c r="AO439" s="126"/>
      <c r="AP439" s="126"/>
      <c r="AQ439" s="126"/>
      <c r="AR439" s="126"/>
      <c r="AS439" s="126"/>
      <c r="AT439" s="126"/>
      <c r="AU439" s="126"/>
      <c r="AV439" s="126"/>
      <c r="AW439" s="126"/>
      <c r="AX439" s="126"/>
      <c r="AY439" s="126"/>
      <c r="AZ439" s="126"/>
      <c r="BA439" s="126"/>
      <c r="BB439" s="126"/>
      <c r="BC439" s="126"/>
      <c r="BD439" s="126"/>
      <c r="BE439" s="126"/>
      <c r="BF439" s="126"/>
      <c r="BG439" s="126"/>
      <c r="BH439" s="126"/>
      <c r="BI439" s="126"/>
      <c r="BJ439" s="126"/>
      <c r="BK439" s="126"/>
      <c r="BL439" s="126"/>
      <c r="BM439" s="126"/>
      <c r="BN439" s="126"/>
      <c r="BO439" s="126"/>
      <c r="BP439" s="150"/>
    </row>
    <row r="440" spans="1:68" ht="12" customHeight="1" x14ac:dyDescent="0.2">
      <c r="A440" s="114" t="s">
        <v>509</v>
      </c>
      <c r="B440" s="115" t="s">
        <v>509</v>
      </c>
      <c r="C440" s="115" t="s">
        <v>510</v>
      </c>
      <c r="D440" s="115" t="s">
        <v>77</v>
      </c>
      <c r="E440" s="117">
        <v>225</v>
      </c>
      <c r="F440" s="117">
        <v>3.7834E-2</v>
      </c>
      <c r="G440" s="117">
        <v>3.7834E-2</v>
      </c>
      <c r="H440" s="116">
        <v>16317</v>
      </c>
      <c r="I440" s="117">
        <v>3.6709999999999998</v>
      </c>
      <c r="J440" s="117">
        <v>617.33699999999999</v>
      </c>
      <c r="K440" s="117"/>
      <c r="L440" s="117">
        <v>0</v>
      </c>
      <c r="M440" s="117">
        <v>0</v>
      </c>
      <c r="N440" s="117"/>
      <c r="O440" s="117">
        <v>0</v>
      </c>
      <c r="P440" s="117">
        <v>0</v>
      </c>
      <c r="Q440" s="116">
        <v>16317</v>
      </c>
      <c r="R440" s="117">
        <v>3.6709999999999998</v>
      </c>
      <c r="S440" s="117">
        <v>617.33699999999999</v>
      </c>
      <c r="T440" s="117"/>
      <c r="U440" s="117">
        <v>0</v>
      </c>
      <c r="V440" s="117"/>
      <c r="W440" s="117">
        <v>0</v>
      </c>
      <c r="X440" s="117"/>
      <c r="Y440" s="117">
        <v>0</v>
      </c>
      <c r="Z440" s="117"/>
      <c r="AA440" s="117">
        <v>0</v>
      </c>
      <c r="AB440" s="117"/>
      <c r="AC440" s="117">
        <v>0</v>
      </c>
      <c r="AD440" s="117"/>
      <c r="AE440" s="117">
        <v>0</v>
      </c>
      <c r="AF440" s="117"/>
      <c r="AG440" s="117"/>
      <c r="AH440" s="117"/>
      <c r="AI440" s="117">
        <v>0</v>
      </c>
      <c r="AJ440" s="117"/>
      <c r="AK440" s="117">
        <v>0</v>
      </c>
      <c r="AL440" s="117"/>
      <c r="AM440" s="117">
        <v>0</v>
      </c>
      <c r="AN440" s="117"/>
      <c r="AO440" s="117">
        <v>0</v>
      </c>
      <c r="AP440" s="117"/>
      <c r="AQ440" s="117">
        <v>0</v>
      </c>
      <c r="AR440" s="117"/>
      <c r="AS440" s="117">
        <v>0</v>
      </c>
      <c r="AT440" s="117"/>
      <c r="AU440" s="117">
        <v>0</v>
      </c>
      <c r="AV440" s="117"/>
      <c r="AW440" s="117">
        <v>0</v>
      </c>
      <c r="AX440" s="117"/>
      <c r="AY440" s="117"/>
      <c r="AZ440" s="116">
        <v>16317</v>
      </c>
      <c r="BA440" s="117">
        <v>3.6709999999999998</v>
      </c>
      <c r="BB440" s="117">
        <v>617.33699999999999</v>
      </c>
      <c r="BC440" s="117"/>
      <c r="BD440" s="117"/>
      <c r="BE440" s="117">
        <v>0</v>
      </c>
      <c r="BF440" s="117"/>
      <c r="BG440" s="117">
        <v>0</v>
      </c>
      <c r="BH440" s="117">
        <v>0</v>
      </c>
      <c r="BI440" s="116">
        <v>16317</v>
      </c>
      <c r="BJ440" s="117">
        <v>3.6709999999999998</v>
      </c>
      <c r="BK440" s="117">
        <v>617.33699999999999</v>
      </c>
      <c r="BL440" s="117">
        <v>0</v>
      </c>
      <c r="BM440" s="117">
        <v>0</v>
      </c>
      <c r="BN440" s="117">
        <v>617.33699999999999</v>
      </c>
      <c r="BO440" s="117">
        <v>0</v>
      </c>
      <c r="BP440" s="146">
        <v>0</v>
      </c>
    </row>
    <row r="441" spans="1:68" ht="12" customHeight="1" x14ac:dyDescent="0.2">
      <c r="A441" s="133"/>
      <c r="B441" s="111"/>
      <c r="C441" s="111" t="s">
        <v>2489</v>
      </c>
      <c r="D441" s="111"/>
      <c r="E441" s="126"/>
      <c r="F441" s="126"/>
      <c r="G441" s="126"/>
      <c r="H441" s="149">
        <v>16317</v>
      </c>
      <c r="I441" s="126">
        <v>3.6709999999999998</v>
      </c>
      <c r="J441" s="126">
        <v>617.33699999999999</v>
      </c>
      <c r="K441" s="126"/>
      <c r="L441" s="126">
        <v>0</v>
      </c>
      <c r="M441" s="126">
        <v>0</v>
      </c>
      <c r="N441" s="126"/>
      <c r="O441" s="126">
        <v>0</v>
      </c>
      <c r="P441" s="126">
        <v>0</v>
      </c>
      <c r="Q441" s="149">
        <v>16317</v>
      </c>
      <c r="R441" s="126">
        <v>3.6709999999999998</v>
      </c>
      <c r="S441" s="126">
        <v>617.33699999999999</v>
      </c>
      <c r="T441" s="126"/>
      <c r="U441" s="126">
        <v>0</v>
      </c>
      <c r="V441" s="126"/>
      <c r="W441" s="126">
        <v>0</v>
      </c>
      <c r="X441" s="126"/>
      <c r="Y441" s="126">
        <v>0</v>
      </c>
      <c r="Z441" s="126"/>
      <c r="AA441" s="126">
        <v>0</v>
      </c>
      <c r="AB441" s="126"/>
      <c r="AC441" s="126">
        <v>0</v>
      </c>
      <c r="AD441" s="126"/>
      <c r="AE441" s="126">
        <v>0</v>
      </c>
      <c r="AF441" s="126"/>
      <c r="AG441" s="126"/>
      <c r="AH441" s="126"/>
      <c r="AI441" s="126">
        <v>0</v>
      </c>
      <c r="AJ441" s="126"/>
      <c r="AK441" s="126">
        <v>0</v>
      </c>
      <c r="AL441" s="126"/>
      <c r="AM441" s="126">
        <v>0</v>
      </c>
      <c r="AN441" s="126"/>
      <c r="AO441" s="126">
        <v>0</v>
      </c>
      <c r="AP441" s="126"/>
      <c r="AQ441" s="126">
        <v>0</v>
      </c>
      <c r="AR441" s="126"/>
      <c r="AS441" s="126">
        <v>0</v>
      </c>
      <c r="AT441" s="126"/>
      <c r="AU441" s="126">
        <v>0</v>
      </c>
      <c r="AV441" s="126"/>
      <c r="AW441" s="126">
        <v>0</v>
      </c>
      <c r="AX441" s="126"/>
      <c r="AY441" s="126"/>
      <c r="AZ441" s="149">
        <v>16317</v>
      </c>
      <c r="BA441" s="126">
        <v>3.6709999999999998</v>
      </c>
      <c r="BB441" s="126">
        <v>617.33699999999999</v>
      </c>
      <c r="BC441" s="126"/>
      <c r="BD441" s="126"/>
      <c r="BE441" s="126">
        <v>0</v>
      </c>
      <c r="BF441" s="126"/>
      <c r="BG441" s="126">
        <v>0</v>
      </c>
      <c r="BH441" s="126">
        <v>0</v>
      </c>
      <c r="BI441" s="149">
        <v>16317</v>
      </c>
      <c r="BJ441" s="126">
        <v>3.6709999999999998</v>
      </c>
      <c r="BK441" s="126">
        <v>617.33699999999999</v>
      </c>
      <c r="BL441" s="126">
        <v>0</v>
      </c>
      <c r="BM441" s="126">
        <v>0</v>
      </c>
      <c r="BN441" s="126">
        <v>617.33699999999999</v>
      </c>
      <c r="BO441" s="126">
        <v>0</v>
      </c>
      <c r="BP441" s="150">
        <v>0</v>
      </c>
    </row>
    <row r="442" spans="1:68" ht="12" customHeight="1" x14ac:dyDescent="0.2">
      <c r="A442" s="136"/>
      <c r="B442" s="105"/>
      <c r="C442" s="105" t="s">
        <v>2490</v>
      </c>
      <c r="D442" s="105"/>
      <c r="E442" s="137"/>
      <c r="F442" s="137"/>
      <c r="G442" s="137"/>
      <c r="H442" s="147">
        <v>16317</v>
      </c>
      <c r="I442" s="137">
        <v>3.6709999999999998</v>
      </c>
      <c r="J442" s="137">
        <v>617.33699999999999</v>
      </c>
      <c r="K442" s="137"/>
      <c r="L442" s="137">
        <v>0</v>
      </c>
      <c r="M442" s="137">
        <v>0</v>
      </c>
      <c r="N442" s="137"/>
      <c r="O442" s="137">
        <v>0</v>
      </c>
      <c r="P442" s="137">
        <v>0</v>
      </c>
      <c r="Q442" s="147">
        <v>16317</v>
      </c>
      <c r="R442" s="137">
        <v>3.6709999999999998</v>
      </c>
      <c r="S442" s="137">
        <v>617.33699999999999</v>
      </c>
      <c r="T442" s="137"/>
      <c r="U442" s="137">
        <v>0</v>
      </c>
      <c r="V442" s="137"/>
      <c r="W442" s="137">
        <v>0</v>
      </c>
      <c r="X442" s="137"/>
      <c r="Y442" s="137">
        <v>0</v>
      </c>
      <c r="Z442" s="137"/>
      <c r="AA442" s="137">
        <v>0</v>
      </c>
      <c r="AB442" s="137"/>
      <c r="AC442" s="137">
        <v>0</v>
      </c>
      <c r="AD442" s="137"/>
      <c r="AE442" s="137">
        <v>0</v>
      </c>
      <c r="AF442" s="137"/>
      <c r="AG442" s="137"/>
      <c r="AH442" s="137"/>
      <c r="AI442" s="137">
        <v>0</v>
      </c>
      <c r="AJ442" s="137"/>
      <c r="AK442" s="137">
        <v>0</v>
      </c>
      <c r="AL442" s="137"/>
      <c r="AM442" s="137">
        <v>0</v>
      </c>
      <c r="AN442" s="137"/>
      <c r="AO442" s="137">
        <v>0</v>
      </c>
      <c r="AP442" s="137"/>
      <c r="AQ442" s="137">
        <v>0</v>
      </c>
      <c r="AR442" s="137"/>
      <c r="AS442" s="137">
        <v>0</v>
      </c>
      <c r="AT442" s="137"/>
      <c r="AU442" s="137">
        <v>0</v>
      </c>
      <c r="AV442" s="137"/>
      <c r="AW442" s="137">
        <v>0</v>
      </c>
      <c r="AX442" s="137"/>
      <c r="AY442" s="137"/>
      <c r="AZ442" s="147">
        <v>16317</v>
      </c>
      <c r="BA442" s="137">
        <v>3.6709999999999998</v>
      </c>
      <c r="BB442" s="137">
        <v>617.33699999999999</v>
      </c>
      <c r="BC442" s="137"/>
      <c r="BD442" s="137"/>
      <c r="BE442" s="137">
        <v>0</v>
      </c>
      <c r="BF442" s="137"/>
      <c r="BG442" s="137">
        <v>0</v>
      </c>
      <c r="BH442" s="137">
        <v>0</v>
      </c>
      <c r="BI442" s="147">
        <v>16317</v>
      </c>
      <c r="BJ442" s="137">
        <v>3.6709999999999998</v>
      </c>
      <c r="BK442" s="137">
        <v>617.33699999999999</v>
      </c>
      <c r="BL442" s="137">
        <v>0</v>
      </c>
      <c r="BM442" s="137">
        <v>0</v>
      </c>
      <c r="BN442" s="137">
        <v>617.33699999999999</v>
      </c>
      <c r="BO442" s="137">
        <v>0</v>
      </c>
      <c r="BP442" s="148">
        <v>0</v>
      </c>
    </row>
    <row r="443" spans="1:68" ht="12" customHeight="1" x14ac:dyDescent="0.2">
      <c r="A443" s="133"/>
      <c r="B443" s="111"/>
      <c r="C443" s="111" t="s">
        <v>1944</v>
      </c>
      <c r="D443" s="111"/>
      <c r="E443" s="126"/>
      <c r="F443" s="126"/>
      <c r="G443" s="126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126"/>
      <c r="AB443" s="126"/>
      <c r="AC443" s="126"/>
      <c r="AD443" s="126"/>
      <c r="AE443" s="126"/>
      <c r="AF443" s="126"/>
      <c r="AG443" s="126"/>
      <c r="AH443" s="126"/>
      <c r="AI443" s="126"/>
      <c r="AJ443" s="126"/>
      <c r="AK443" s="126"/>
      <c r="AL443" s="126"/>
      <c r="AM443" s="126"/>
      <c r="AN443" s="126"/>
      <c r="AO443" s="126"/>
      <c r="AP443" s="126"/>
      <c r="AQ443" s="126"/>
      <c r="AR443" s="126"/>
      <c r="AS443" s="126"/>
      <c r="AT443" s="126"/>
      <c r="AU443" s="126"/>
      <c r="AV443" s="126"/>
      <c r="AW443" s="126"/>
      <c r="AX443" s="126"/>
      <c r="AY443" s="126"/>
      <c r="AZ443" s="126"/>
      <c r="BA443" s="126"/>
      <c r="BB443" s="126"/>
      <c r="BC443" s="126"/>
      <c r="BD443" s="126"/>
      <c r="BE443" s="126"/>
      <c r="BF443" s="126"/>
      <c r="BG443" s="126"/>
      <c r="BH443" s="126"/>
      <c r="BI443" s="126"/>
      <c r="BJ443" s="126"/>
      <c r="BK443" s="126"/>
      <c r="BL443" s="126"/>
      <c r="BM443" s="126"/>
      <c r="BN443" s="126"/>
      <c r="BO443" s="126"/>
      <c r="BP443" s="150"/>
    </row>
    <row r="444" spans="1:68" ht="12" customHeight="1" x14ac:dyDescent="0.2">
      <c r="A444" s="136"/>
      <c r="B444" s="105"/>
      <c r="C444" s="105" t="s">
        <v>30</v>
      </c>
      <c r="D444" s="105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  <c r="AR444" s="137"/>
      <c r="AS444" s="137"/>
      <c r="AT444" s="137"/>
      <c r="AU444" s="137"/>
      <c r="AV444" s="137"/>
      <c r="AW444" s="137"/>
      <c r="AX444" s="137"/>
      <c r="AY444" s="137"/>
      <c r="AZ444" s="137"/>
      <c r="BA444" s="137"/>
      <c r="BB444" s="137"/>
      <c r="BC444" s="137"/>
      <c r="BD444" s="137"/>
      <c r="BE444" s="137"/>
      <c r="BF444" s="137"/>
      <c r="BG444" s="137"/>
      <c r="BH444" s="137"/>
      <c r="BI444" s="137"/>
      <c r="BJ444" s="137"/>
      <c r="BK444" s="137"/>
      <c r="BL444" s="137"/>
      <c r="BM444" s="137"/>
      <c r="BN444" s="137"/>
      <c r="BO444" s="137"/>
      <c r="BP444" s="148"/>
    </row>
    <row r="445" spans="1:68" ht="12" customHeight="1" x14ac:dyDescent="0.2">
      <c r="A445" s="120" t="s">
        <v>531</v>
      </c>
      <c r="B445" s="121"/>
      <c r="C445" s="121" t="s">
        <v>532</v>
      </c>
      <c r="D445" s="121" t="s">
        <v>30</v>
      </c>
      <c r="E445" s="123">
        <v>333</v>
      </c>
      <c r="F445" s="123">
        <v>5.9282000000000001E-2</v>
      </c>
      <c r="G445" s="123">
        <v>5.9282000000000001E-2</v>
      </c>
      <c r="H445" s="123"/>
      <c r="I445" s="123">
        <v>0</v>
      </c>
      <c r="J445" s="123">
        <v>0</v>
      </c>
      <c r="K445" s="123"/>
      <c r="L445" s="123">
        <v>0</v>
      </c>
      <c r="M445" s="123">
        <v>0</v>
      </c>
      <c r="N445" s="123"/>
      <c r="O445" s="123">
        <v>0</v>
      </c>
      <c r="P445" s="123">
        <v>0</v>
      </c>
      <c r="Q445" s="123"/>
      <c r="R445" s="123">
        <v>0</v>
      </c>
      <c r="S445" s="123"/>
      <c r="T445" s="123"/>
      <c r="U445" s="123">
        <v>0</v>
      </c>
      <c r="V445" s="123"/>
      <c r="W445" s="123">
        <v>0</v>
      </c>
      <c r="X445" s="123"/>
      <c r="Y445" s="123">
        <v>0</v>
      </c>
      <c r="Z445" s="123"/>
      <c r="AA445" s="123">
        <v>0</v>
      </c>
      <c r="AB445" s="123"/>
      <c r="AC445" s="123">
        <v>0</v>
      </c>
      <c r="AD445" s="123"/>
      <c r="AE445" s="123">
        <v>0</v>
      </c>
      <c r="AF445" s="123"/>
      <c r="AG445" s="123"/>
      <c r="AH445" s="123"/>
      <c r="AI445" s="123">
        <v>0</v>
      </c>
      <c r="AJ445" s="123"/>
      <c r="AK445" s="123">
        <v>0</v>
      </c>
      <c r="AL445" s="123"/>
      <c r="AM445" s="123">
        <v>0</v>
      </c>
      <c r="AN445" s="123"/>
      <c r="AO445" s="123">
        <v>0</v>
      </c>
      <c r="AP445" s="123"/>
      <c r="AQ445" s="123">
        <v>0</v>
      </c>
      <c r="AR445" s="123"/>
      <c r="AS445" s="123">
        <v>0</v>
      </c>
      <c r="AT445" s="123"/>
      <c r="AU445" s="123">
        <v>0</v>
      </c>
      <c r="AV445" s="123"/>
      <c r="AW445" s="123">
        <v>0</v>
      </c>
      <c r="AX445" s="123"/>
      <c r="AY445" s="123"/>
      <c r="AZ445" s="123"/>
      <c r="BA445" s="123">
        <v>0</v>
      </c>
      <c r="BB445" s="123">
        <v>0</v>
      </c>
      <c r="BC445" s="123"/>
      <c r="BD445" s="123"/>
      <c r="BE445" s="123">
        <v>0</v>
      </c>
      <c r="BF445" s="123"/>
      <c r="BG445" s="123">
        <v>0</v>
      </c>
      <c r="BH445" s="123">
        <v>0</v>
      </c>
      <c r="BI445" s="123"/>
      <c r="BJ445" s="123">
        <v>0</v>
      </c>
      <c r="BK445" s="123">
        <v>0</v>
      </c>
      <c r="BL445" s="123">
        <v>0</v>
      </c>
      <c r="BM445" s="123">
        <v>0</v>
      </c>
      <c r="BN445" s="123">
        <v>0</v>
      </c>
      <c r="BO445" s="123">
        <v>0</v>
      </c>
      <c r="BP445" s="154">
        <v>0</v>
      </c>
    </row>
    <row r="446" spans="1:68" ht="12" customHeight="1" x14ac:dyDescent="0.2">
      <c r="A446" s="114" t="s">
        <v>537</v>
      </c>
      <c r="B446" s="115"/>
      <c r="C446" s="115" t="s">
        <v>538</v>
      </c>
      <c r="D446" s="115" t="s">
        <v>30</v>
      </c>
      <c r="E446" s="117">
        <v>333</v>
      </c>
      <c r="F446" s="117">
        <v>4.7710000000000002E-2</v>
      </c>
      <c r="G446" s="117">
        <v>4.7710000000000002E-2</v>
      </c>
      <c r="H446" s="117"/>
      <c r="I446" s="117">
        <v>0</v>
      </c>
      <c r="J446" s="117">
        <v>0</v>
      </c>
      <c r="K446" s="117"/>
      <c r="L446" s="117">
        <v>0</v>
      </c>
      <c r="M446" s="117">
        <v>0</v>
      </c>
      <c r="N446" s="117"/>
      <c r="O446" s="117">
        <v>0</v>
      </c>
      <c r="P446" s="117">
        <v>0</v>
      </c>
      <c r="Q446" s="117"/>
      <c r="R446" s="117">
        <v>0</v>
      </c>
      <c r="S446" s="117"/>
      <c r="T446" s="117"/>
      <c r="U446" s="117">
        <v>0</v>
      </c>
      <c r="V446" s="117"/>
      <c r="W446" s="117">
        <v>0</v>
      </c>
      <c r="X446" s="117"/>
      <c r="Y446" s="117">
        <v>0</v>
      </c>
      <c r="Z446" s="117"/>
      <c r="AA446" s="117">
        <v>0</v>
      </c>
      <c r="AB446" s="117"/>
      <c r="AC446" s="117">
        <v>0</v>
      </c>
      <c r="AD446" s="117"/>
      <c r="AE446" s="117">
        <v>0</v>
      </c>
      <c r="AF446" s="117"/>
      <c r="AG446" s="117"/>
      <c r="AH446" s="117"/>
      <c r="AI446" s="117">
        <v>0</v>
      </c>
      <c r="AJ446" s="117"/>
      <c r="AK446" s="117">
        <v>0</v>
      </c>
      <c r="AL446" s="117"/>
      <c r="AM446" s="117">
        <v>0</v>
      </c>
      <c r="AN446" s="117"/>
      <c r="AO446" s="117">
        <v>0</v>
      </c>
      <c r="AP446" s="117"/>
      <c r="AQ446" s="117">
        <v>0</v>
      </c>
      <c r="AR446" s="117"/>
      <c r="AS446" s="117">
        <v>0</v>
      </c>
      <c r="AT446" s="117"/>
      <c r="AU446" s="117">
        <v>0</v>
      </c>
      <c r="AV446" s="117"/>
      <c r="AW446" s="117">
        <v>0</v>
      </c>
      <c r="AX446" s="117"/>
      <c r="AY446" s="117"/>
      <c r="AZ446" s="117"/>
      <c r="BA446" s="117">
        <v>0</v>
      </c>
      <c r="BB446" s="117">
        <v>0</v>
      </c>
      <c r="BC446" s="117"/>
      <c r="BD446" s="117"/>
      <c r="BE446" s="117">
        <v>0</v>
      </c>
      <c r="BF446" s="117"/>
      <c r="BG446" s="117">
        <v>0</v>
      </c>
      <c r="BH446" s="117">
        <v>0</v>
      </c>
      <c r="BI446" s="117"/>
      <c r="BJ446" s="117">
        <v>0</v>
      </c>
      <c r="BK446" s="117">
        <v>0</v>
      </c>
      <c r="BL446" s="117">
        <v>0</v>
      </c>
      <c r="BM446" s="117">
        <v>0</v>
      </c>
      <c r="BN446" s="117">
        <v>0</v>
      </c>
      <c r="BO446" s="117">
        <v>0</v>
      </c>
      <c r="BP446" s="146">
        <v>0</v>
      </c>
    </row>
    <row r="447" spans="1:68" ht="12" customHeight="1" x14ac:dyDescent="0.2">
      <c r="A447" s="120" t="s">
        <v>541</v>
      </c>
      <c r="B447" s="121"/>
      <c r="C447" s="121" t="s">
        <v>542</v>
      </c>
      <c r="D447" s="121" t="s">
        <v>30</v>
      </c>
      <c r="E447" s="123">
        <v>330</v>
      </c>
      <c r="F447" s="123">
        <v>5.9575999999999997E-2</v>
      </c>
      <c r="G447" s="123">
        <v>5.9575999999999997E-2</v>
      </c>
      <c r="H447" s="123"/>
      <c r="I447" s="123">
        <v>0</v>
      </c>
      <c r="J447" s="123">
        <v>0</v>
      </c>
      <c r="K447" s="123"/>
      <c r="L447" s="123">
        <v>0</v>
      </c>
      <c r="M447" s="123">
        <v>0</v>
      </c>
      <c r="N447" s="123"/>
      <c r="O447" s="123">
        <v>0</v>
      </c>
      <c r="P447" s="123">
        <v>0</v>
      </c>
      <c r="Q447" s="123"/>
      <c r="R447" s="123">
        <v>0</v>
      </c>
      <c r="S447" s="123"/>
      <c r="T447" s="123"/>
      <c r="U447" s="123">
        <v>0</v>
      </c>
      <c r="V447" s="123"/>
      <c r="W447" s="123">
        <v>0</v>
      </c>
      <c r="X447" s="123"/>
      <c r="Y447" s="123">
        <v>0</v>
      </c>
      <c r="Z447" s="123"/>
      <c r="AA447" s="123">
        <v>0</v>
      </c>
      <c r="AB447" s="123"/>
      <c r="AC447" s="123">
        <v>0</v>
      </c>
      <c r="AD447" s="123"/>
      <c r="AE447" s="123">
        <v>0</v>
      </c>
      <c r="AF447" s="123"/>
      <c r="AG447" s="123"/>
      <c r="AH447" s="123"/>
      <c r="AI447" s="123">
        <v>0</v>
      </c>
      <c r="AJ447" s="123"/>
      <c r="AK447" s="123">
        <v>0</v>
      </c>
      <c r="AL447" s="123"/>
      <c r="AM447" s="123">
        <v>0</v>
      </c>
      <c r="AN447" s="123"/>
      <c r="AO447" s="123">
        <v>0</v>
      </c>
      <c r="AP447" s="123"/>
      <c r="AQ447" s="123">
        <v>0</v>
      </c>
      <c r="AR447" s="123"/>
      <c r="AS447" s="123">
        <v>0</v>
      </c>
      <c r="AT447" s="123"/>
      <c r="AU447" s="123">
        <v>0</v>
      </c>
      <c r="AV447" s="123"/>
      <c r="AW447" s="123">
        <v>0</v>
      </c>
      <c r="AX447" s="123"/>
      <c r="AY447" s="123"/>
      <c r="AZ447" s="123"/>
      <c r="BA447" s="123">
        <v>0</v>
      </c>
      <c r="BB447" s="123">
        <v>0</v>
      </c>
      <c r="BC447" s="123"/>
      <c r="BD447" s="123"/>
      <c r="BE447" s="123">
        <v>0</v>
      </c>
      <c r="BF447" s="123"/>
      <c r="BG447" s="123">
        <v>0</v>
      </c>
      <c r="BH447" s="123">
        <v>0</v>
      </c>
      <c r="BI447" s="123"/>
      <c r="BJ447" s="123">
        <v>0</v>
      </c>
      <c r="BK447" s="123">
        <v>0</v>
      </c>
      <c r="BL447" s="123">
        <v>0</v>
      </c>
      <c r="BM447" s="123">
        <v>0</v>
      </c>
      <c r="BN447" s="123">
        <v>0</v>
      </c>
      <c r="BO447" s="123">
        <v>0</v>
      </c>
      <c r="BP447" s="154">
        <v>0</v>
      </c>
    </row>
    <row r="448" spans="1:68" ht="12" customHeight="1" x14ac:dyDescent="0.2">
      <c r="A448" s="136"/>
      <c r="B448" s="105"/>
      <c r="C448" s="105" t="s">
        <v>2491</v>
      </c>
      <c r="D448" s="105"/>
      <c r="E448" s="137"/>
      <c r="F448" s="137"/>
      <c r="G448" s="137"/>
      <c r="H448" s="137"/>
      <c r="I448" s="137">
        <v>0</v>
      </c>
      <c r="J448" s="137">
        <v>0</v>
      </c>
      <c r="K448" s="137"/>
      <c r="L448" s="137">
        <v>0</v>
      </c>
      <c r="M448" s="137">
        <v>0</v>
      </c>
      <c r="N448" s="137"/>
      <c r="O448" s="137">
        <v>0</v>
      </c>
      <c r="P448" s="137">
        <v>0</v>
      </c>
      <c r="Q448" s="137"/>
      <c r="R448" s="137">
        <v>0</v>
      </c>
      <c r="S448" s="137"/>
      <c r="T448" s="137"/>
      <c r="U448" s="137">
        <v>0</v>
      </c>
      <c r="V448" s="137"/>
      <c r="W448" s="137">
        <v>0</v>
      </c>
      <c r="X448" s="137"/>
      <c r="Y448" s="137">
        <v>0</v>
      </c>
      <c r="Z448" s="137"/>
      <c r="AA448" s="137">
        <v>0</v>
      </c>
      <c r="AB448" s="137"/>
      <c r="AC448" s="137">
        <v>0</v>
      </c>
      <c r="AD448" s="137"/>
      <c r="AE448" s="137">
        <v>0</v>
      </c>
      <c r="AF448" s="137"/>
      <c r="AG448" s="137"/>
      <c r="AH448" s="137"/>
      <c r="AI448" s="137">
        <v>0</v>
      </c>
      <c r="AJ448" s="137"/>
      <c r="AK448" s="137">
        <v>0</v>
      </c>
      <c r="AL448" s="137"/>
      <c r="AM448" s="137">
        <v>0</v>
      </c>
      <c r="AN448" s="137"/>
      <c r="AO448" s="137">
        <v>0</v>
      </c>
      <c r="AP448" s="137"/>
      <c r="AQ448" s="137">
        <v>0</v>
      </c>
      <c r="AR448" s="137"/>
      <c r="AS448" s="137">
        <v>0</v>
      </c>
      <c r="AT448" s="137"/>
      <c r="AU448" s="137">
        <v>0</v>
      </c>
      <c r="AV448" s="137"/>
      <c r="AW448" s="137">
        <v>0</v>
      </c>
      <c r="AX448" s="137"/>
      <c r="AY448" s="137"/>
      <c r="AZ448" s="137"/>
      <c r="BA448" s="137">
        <v>0</v>
      </c>
      <c r="BB448" s="137">
        <v>0</v>
      </c>
      <c r="BC448" s="137"/>
      <c r="BD448" s="137"/>
      <c r="BE448" s="137">
        <v>0</v>
      </c>
      <c r="BF448" s="137"/>
      <c r="BG448" s="137">
        <v>0</v>
      </c>
      <c r="BH448" s="137">
        <v>0</v>
      </c>
      <c r="BI448" s="137"/>
      <c r="BJ448" s="137">
        <v>0</v>
      </c>
      <c r="BK448" s="137">
        <v>0</v>
      </c>
      <c r="BL448" s="137">
        <v>0</v>
      </c>
      <c r="BM448" s="137">
        <v>0</v>
      </c>
      <c r="BN448" s="137">
        <v>0</v>
      </c>
      <c r="BO448" s="137">
        <v>0</v>
      </c>
      <c r="BP448" s="148">
        <v>0</v>
      </c>
    </row>
    <row r="449" spans="1:68" ht="12" customHeight="1" x14ac:dyDescent="0.2">
      <c r="A449" s="133"/>
      <c r="B449" s="111"/>
      <c r="C449" s="111" t="s">
        <v>77</v>
      </c>
      <c r="D449" s="111"/>
      <c r="E449" s="126"/>
      <c r="F449" s="126"/>
      <c r="G449" s="126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126"/>
      <c r="AB449" s="126"/>
      <c r="AC449" s="126"/>
      <c r="AD449" s="126"/>
      <c r="AE449" s="126"/>
      <c r="AF449" s="126"/>
      <c r="AG449" s="126"/>
      <c r="AH449" s="126"/>
      <c r="AI449" s="126"/>
      <c r="AJ449" s="126"/>
      <c r="AK449" s="126"/>
      <c r="AL449" s="126"/>
      <c r="AM449" s="126"/>
      <c r="AN449" s="126"/>
      <c r="AO449" s="126"/>
      <c r="AP449" s="126"/>
      <c r="AQ449" s="126"/>
      <c r="AR449" s="126"/>
      <c r="AS449" s="126"/>
      <c r="AT449" s="126"/>
      <c r="AU449" s="126"/>
      <c r="AV449" s="126"/>
      <c r="AW449" s="126"/>
      <c r="AX449" s="126"/>
      <c r="AY449" s="126"/>
      <c r="AZ449" s="126"/>
      <c r="BA449" s="126"/>
      <c r="BB449" s="126"/>
      <c r="BC449" s="126"/>
      <c r="BD449" s="126"/>
      <c r="BE449" s="126"/>
      <c r="BF449" s="126"/>
      <c r="BG449" s="126"/>
      <c r="BH449" s="126"/>
      <c r="BI449" s="126"/>
      <c r="BJ449" s="126"/>
      <c r="BK449" s="126"/>
      <c r="BL449" s="126"/>
      <c r="BM449" s="126"/>
      <c r="BN449" s="126"/>
      <c r="BO449" s="126"/>
      <c r="BP449" s="150"/>
    </row>
    <row r="450" spans="1:68" ht="12" customHeight="1" x14ac:dyDescent="0.2">
      <c r="A450" s="114" t="s">
        <v>529</v>
      </c>
      <c r="B450" s="115"/>
      <c r="C450" s="115" t="s">
        <v>530</v>
      </c>
      <c r="D450" s="115" t="s">
        <v>77</v>
      </c>
      <c r="E450" s="117">
        <v>333</v>
      </c>
      <c r="F450" s="117">
        <v>4.8319000000000001E-2</v>
      </c>
      <c r="G450" s="117">
        <v>4.8319000000000001E-2</v>
      </c>
      <c r="H450" s="117"/>
      <c r="I450" s="117">
        <v>0</v>
      </c>
      <c r="J450" s="117">
        <v>0</v>
      </c>
      <c r="K450" s="117"/>
      <c r="L450" s="117">
        <v>0</v>
      </c>
      <c r="M450" s="117">
        <v>0</v>
      </c>
      <c r="N450" s="117"/>
      <c r="O450" s="117">
        <v>0</v>
      </c>
      <c r="P450" s="117">
        <v>0</v>
      </c>
      <c r="Q450" s="117"/>
      <c r="R450" s="117">
        <v>0</v>
      </c>
      <c r="S450" s="117"/>
      <c r="T450" s="117"/>
      <c r="U450" s="117">
        <v>0</v>
      </c>
      <c r="V450" s="117"/>
      <c r="W450" s="117">
        <v>0</v>
      </c>
      <c r="X450" s="117"/>
      <c r="Y450" s="117">
        <v>0</v>
      </c>
      <c r="Z450" s="117"/>
      <c r="AA450" s="117">
        <v>0</v>
      </c>
      <c r="AB450" s="117"/>
      <c r="AC450" s="117">
        <v>0</v>
      </c>
      <c r="AD450" s="117"/>
      <c r="AE450" s="117">
        <v>0</v>
      </c>
      <c r="AF450" s="117"/>
      <c r="AG450" s="117"/>
      <c r="AH450" s="117"/>
      <c r="AI450" s="117">
        <v>0</v>
      </c>
      <c r="AJ450" s="117"/>
      <c r="AK450" s="117">
        <v>0</v>
      </c>
      <c r="AL450" s="117"/>
      <c r="AM450" s="117">
        <v>0</v>
      </c>
      <c r="AN450" s="117"/>
      <c r="AO450" s="117">
        <v>0</v>
      </c>
      <c r="AP450" s="117"/>
      <c r="AQ450" s="117">
        <v>0</v>
      </c>
      <c r="AR450" s="117"/>
      <c r="AS450" s="117">
        <v>0</v>
      </c>
      <c r="AT450" s="117"/>
      <c r="AU450" s="117">
        <v>0</v>
      </c>
      <c r="AV450" s="117"/>
      <c r="AW450" s="117">
        <v>0</v>
      </c>
      <c r="AX450" s="117"/>
      <c r="AY450" s="117"/>
      <c r="AZ450" s="117"/>
      <c r="BA450" s="117">
        <v>0</v>
      </c>
      <c r="BB450" s="117">
        <v>0</v>
      </c>
      <c r="BC450" s="117"/>
      <c r="BD450" s="117"/>
      <c r="BE450" s="117">
        <v>0</v>
      </c>
      <c r="BF450" s="117"/>
      <c r="BG450" s="117">
        <v>0</v>
      </c>
      <c r="BH450" s="117">
        <v>0</v>
      </c>
      <c r="BI450" s="117"/>
      <c r="BJ450" s="117">
        <v>0</v>
      </c>
      <c r="BK450" s="117">
        <v>0</v>
      </c>
      <c r="BL450" s="117">
        <v>0</v>
      </c>
      <c r="BM450" s="117">
        <v>0</v>
      </c>
      <c r="BN450" s="117">
        <v>0</v>
      </c>
      <c r="BO450" s="117">
        <v>0</v>
      </c>
      <c r="BP450" s="146">
        <v>0</v>
      </c>
    </row>
    <row r="451" spans="1:68" ht="12" customHeight="1" x14ac:dyDescent="0.2">
      <c r="A451" s="120" t="s">
        <v>533</v>
      </c>
      <c r="B451" s="121" t="s">
        <v>533</v>
      </c>
      <c r="C451" s="121" t="s">
        <v>534</v>
      </c>
      <c r="D451" s="121" t="s">
        <v>77</v>
      </c>
      <c r="E451" s="123">
        <v>333</v>
      </c>
      <c r="F451" s="123">
        <v>4.8319000000000001E-2</v>
      </c>
      <c r="G451" s="123">
        <v>4.8319000000000001E-2</v>
      </c>
      <c r="H451" s="123"/>
      <c r="I451" s="123">
        <v>0</v>
      </c>
      <c r="J451" s="123">
        <v>0</v>
      </c>
      <c r="K451" s="123"/>
      <c r="L451" s="123">
        <v>0</v>
      </c>
      <c r="M451" s="123">
        <v>0</v>
      </c>
      <c r="N451" s="123"/>
      <c r="O451" s="123">
        <v>0</v>
      </c>
      <c r="P451" s="123">
        <v>0</v>
      </c>
      <c r="Q451" s="123"/>
      <c r="R451" s="123">
        <v>0</v>
      </c>
      <c r="S451" s="123"/>
      <c r="T451" s="123"/>
      <c r="U451" s="123">
        <v>0</v>
      </c>
      <c r="V451" s="123"/>
      <c r="W451" s="123">
        <v>0</v>
      </c>
      <c r="X451" s="123"/>
      <c r="Y451" s="123">
        <v>0</v>
      </c>
      <c r="Z451" s="123"/>
      <c r="AA451" s="123">
        <v>0</v>
      </c>
      <c r="AB451" s="123"/>
      <c r="AC451" s="123">
        <v>0</v>
      </c>
      <c r="AD451" s="123"/>
      <c r="AE451" s="123">
        <v>0</v>
      </c>
      <c r="AF451" s="123"/>
      <c r="AG451" s="123"/>
      <c r="AH451" s="123"/>
      <c r="AI451" s="123">
        <v>0</v>
      </c>
      <c r="AJ451" s="123"/>
      <c r="AK451" s="123">
        <v>0</v>
      </c>
      <c r="AL451" s="123"/>
      <c r="AM451" s="123">
        <v>0</v>
      </c>
      <c r="AN451" s="123"/>
      <c r="AO451" s="123">
        <v>0</v>
      </c>
      <c r="AP451" s="123"/>
      <c r="AQ451" s="123">
        <v>0</v>
      </c>
      <c r="AR451" s="123"/>
      <c r="AS451" s="123">
        <v>0</v>
      </c>
      <c r="AT451" s="123"/>
      <c r="AU451" s="123">
        <v>0</v>
      </c>
      <c r="AV451" s="123"/>
      <c r="AW451" s="123">
        <v>0</v>
      </c>
      <c r="AX451" s="123"/>
      <c r="AY451" s="123"/>
      <c r="AZ451" s="123"/>
      <c r="BA451" s="123">
        <v>0</v>
      </c>
      <c r="BB451" s="123">
        <v>0</v>
      </c>
      <c r="BC451" s="123"/>
      <c r="BD451" s="123"/>
      <c r="BE451" s="123">
        <v>0</v>
      </c>
      <c r="BF451" s="123"/>
      <c r="BG451" s="123">
        <v>0</v>
      </c>
      <c r="BH451" s="123">
        <v>0</v>
      </c>
      <c r="BI451" s="123"/>
      <c r="BJ451" s="123">
        <v>0</v>
      </c>
      <c r="BK451" s="123">
        <v>0</v>
      </c>
      <c r="BL451" s="123">
        <v>0</v>
      </c>
      <c r="BM451" s="123">
        <v>0</v>
      </c>
      <c r="BN451" s="123">
        <v>0</v>
      </c>
      <c r="BO451" s="123">
        <v>0</v>
      </c>
      <c r="BP451" s="154">
        <v>0</v>
      </c>
    </row>
    <row r="452" spans="1:68" ht="12" customHeight="1" x14ac:dyDescent="0.2">
      <c r="A452" s="114" t="s">
        <v>539</v>
      </c>
      <c r="B452" s="115"/>
      <c r="C452" s="115" t="s">
        <v>540</v>
      </c>
      <c r="D452" s="115" t="s">
        <v>77</v>
      </c>
      <c r="E452" s="117">
        <v>330</v>
      </c>
      <c r="F452" s="117">
        <v>6.2308000000000002E-2</v>
      </c>
      <c r="G452" s="117">
        <v>6.2308000000000002E-2</v>
      </c>
      <c r="H452" s="116">
        <v>3360</v>
      </c>
      <c r="I452" s="117">
        <v>1.109</v>
      </c>
      <c r="J452" s="117">
        <v>209.35499999999999</v>
      </c>
      <c r="K452" s="117"/>
      <c r="L452" s="117">
        <v>0</v>
      </c>
      <c r="M452" s="117">
        <v>0</v>
      </c>
      <c r="N452" s="117"/>
      <c r="O452" s="117">
        <v>0</v>
      </c>
      <c r="P452" s="117">
        <v>0</v>
      </c>
      <c r="Q452" s="116">
        <v>3360</v>
      </c>
      <c r="R452" s="117">
        <v>1.109</v>
      </c>
      <c r="S452" s="117">
        <v>209.35499999999999</v>
      </c>
      <c r="T452" s="117"/>
      <c r="U452" s="117">
        <v>0</v>
      </c>
      <c r="V452" s="117"/>
      <c r="W452" s="117">
        <v>0</v>
      </c>
      <c r="X452" s="117"/>
      <c r="Y452" s="117">
        <v>0</v>
      </c>
      <c r="Z452" s="117"/>
      <c r="AA452" s="117">
        <v>0</v>
      </c>
      <c r="AB452" s="117"/>
      <c r="AC452" s="117">
        <v>0</v>
      </c>
      <c r="AD452" s="117"/>
      <c r="AE452" s="117">
        <v>0</v>
      </c>
      <c r="AF452" s="117"/>
      <c r="AG452" s="117"/>
      <c r="AH452" s="117"/>
      <c r="AI452" s="117">
        <v>0</v>
      </c>
      <c r="AJ452" s="117"/>
      <c r="AK452" s="117">
        <v>0</v>
      </c>
      <c r="AL452" s="117"/>
      <c r="AM452" s="117">
        <v>0</v>
      </c>
      <c r="AN452" s="117"/>
      <c r="AO452" s="117">
        <v>0</v>
      </c>
      <c r="AP452" s="117"/>
      <c r="AQ452" s="117">
        <v>0</v>
      </c>
      <c r="AR452" s="117"/>
      <c r="AS452" s="117">
        <v>0</v>
      </c>
      <c r="AT452" s="117"/>
      <c r="AU452" s="117">
        <v>0</v>
      </c>
      <c r="AV452" s="117"/>
      <c r="AW452" s="117">
        <v>0</v>
      </c>
      <c r="AX452" s="117"/>
      <c r="AY452" s="117"/>
      <c r="AZ452" s="116">
        <v>3360</v>
      </c>
      <c r="BA452" s="117">
        <v>1.109</v>
      </c>
      <c r="BB452" s="117">
        <v>209.35499999999999</v>
      </c>
      <c r="BC452" s="117"/>
      <c r="BD452" s="117"/>
      <c r="BE452" s="117">
        <v>0</v>
      </c>
      <c r="BF452" s="117"/>
      <c r="BG452" s="117">
        <v>0</v>
      </c>
      <c r="BH452" s="117">
        <v>0</v>
      </c>
      <c r="BI452" s="116">
        <v>3360</v>
      </c>
      <c r="BJ452" s="117">
        <v>1.109</v>
      </c>
      <c r="BK452" s="117">
        <v>209.35499999999999</v>
      </c>
      <c r="BL452" s="117">
        <v>0</v>
      </c>
      <c r="BM452" s="117">
        <v>0</v>
      </c>
      <c r="BN452" s="117">
        <v>209.35499999999999</v>
      </c>
      <c r="BO452" s="117">
        <v>0</v>
      </c>
      <c r="BP452" s="146">
        <v>0</v>
      </c>
    </row>
    <row r="453" spans="1:68" ht="12" customHeight="1" x14ac:dyDescent="0.2">
      <c r="A453" s="133"/>
      <c r="B453" s="111"/>
      <c r="C453" s="111" t="s">
        <v>2492</v>
      </c>
      <c r="D453" s="111"/>
      <c r="E453" s="126"/>
      <c r="F453" s="126"/>
      <c r="G453" s="126"/>
      <c r="H453" s="149">
        <v>3360</v>
      </c>
      <c r="I453" s="126">
        <v>1.109</v>
      </c>
      <c r="J453" s="126">
        <v>209.35499999999999</v>
      </c>
      <c r="K453" s="126"/>
      <c r="L453" s="126">
        <v>0</v>
      </c>
      <c r="M453" s="126">
        <v>0</v>
      </c>
      <c r="N453" s="126"/>
      <c r="O453" s="126">
        <v>0</v>
      </c>
      <c r="P453" s="126">
        <v>0</v>
      </c>
      <c r="Q453" s="149">
        <v>3360</v>
      </c>
      <c r="R453" s="126">
        <v>1.109</v>
      </c>
      <c r="S453" s="126">
        <v>209.35400000000001</v>
      </c>
      <c r="T453" s="126"/>
      <c r="U453" s="126">
        <v>0</v>
      </c>
      <c r="V453" s="126"/>
      <c r="W453" s="126">
        <v>0</v>
      </c>
      <c r="X453" s="126"/>
      <c r="Y453" s="126">
        <v>0</v>
      </c>
      <c r="Z453" s="126"/>
      <c r="AA453" s="126">
        <v>0</v>
      </c>
      <c r="AB453" s="126"/>
      <c r="AC453" s="126">
        <v>0</v>
      </c>
      <c r="AD453" s="126"/>
      <c r="AE453" s="126">
        <v>0</v>
      </c>
      <c r="AF453" s="126"/>
      <c r="AG453" s="126"/>
      <c r="AH453" s="126"/>
      <c r="AI453" s="126">
        <v>0</v>
      </c>
      <c r="AJ453" s="126"/>
      <c r="AK453" s="126">
        <v>0</v>
      </c>
      <c r="AL453" s="126"/>
      <c r="AM453" s="126">
        <v>0</v>
      </c>
      <c r="AN453" s="126"/>
      <c r="AO453" s="126">
        <v>0</v>
      </c>
      <c r="AP453" s="126"/>
      <c r="AQ453" s="126">
        <v>0</v>
      </c>
      <c r="AR453" s="126"/>
      <c r="AS453" s="126">
        <v>0</v>
      </c>
      <c r="AT453" s="126"/>
      <c r="AU453" s="126">
        <v>0</v>
      </c>
      <c r="AV453" s="126"/>
      <c r="AW453" s="126">
        <v>0</v>
      </c>
      <c r="AX453" s="126"/>
      <c r="AY453" s="126"/>
      <c r="AZ453" s="149">
        <v>3360</v>
      </c>
      <c r="BA453" s="126">
        <v>1.109</v>
      </c>
      <c r="BB453" s="126">
        <v>209.35499999999999</v>
      </c>
      <c r="BC453" s="126"/>
      <c r="BD453" s="126"/>
      <c r="BE453" s="126">
        <v>0</v>
      </c>
      <c r="BF453" s="126"/>
      <c r="BG453" s="126">
        <v>0</v>
      </c>
      <c r="BH453" s="126">
        <v>0</v>
      </c>
      <c r="BI453" s="149">
        <v>3360</v>
      </c>
      <c r="BJ453" s="126">
        <v>1.109</v>
      </c>
      <c r="BK453" s="126">
        <v>209.35499999999999</v>
      </c>
      <c r="BL453" s="126">
        <v>0</v>
      </c>
      <c r="BM453" s="126">
        <v>0</v>
      </c>
      <c r="BN453" s="126">
        <v>209.35499999999999</v>
      </c>
      <c r="BO453" s="126">
        <v>0</v>
      </c>
      <c r="BP453" s="150">
        <v>0</v>
      </c>
    </row>
    <row r="454" spans="1:68" ht="12" customHeight="1" x14ac:dyDescent="0.2">
      <c r="A454" s="136"/>
      <c r="B454" s="105"/>
      <c r="C454" s="105" t="s">
        <v>2493</v>
      </c>
      <c r="D454" s="105"/>
      <c r="E454" s="137"/>
      <c r="F454" s="137"/>
      <c r="G454" s="137"/>
      <c r="H454" s="147">
        <v>3360</v>
      </c>
      <c r="I454" s="137">
        <v>1.109</v>
      </c>
      <c r="J454" s="137">
        <v>209.35499999999999</v>
      </c>
      <c r="K454" s="137"/>
      <c r="L454" s="137">
        <v>0</v>
      </c>
      <c r="M454" s="137">
        <v>0</v>
      </c>
      <c r="N454" s="137"/>
      <c r="O454" s="137">
        <v>0</v>
      </c>
      <c r="P454" s="137">
        <v>0</v>
      </c>
      <c r="Q454" s="147">
        <v>3360</v>
      </c>
      <c r="R454" s="137">
        <v>1.109</v>
      </c>
      <c r="S454" s="137">
        <v>209.35400000000001</v>
      </c>
      <c r="T454" s="137"/>
      <c r="U454" s="137">
        <v>0</v>
      </c>
      <c r="V454" s="137"/>
      <c r="W454" s="137">
        <v>0</v>
      </c>
      <c r="X454" s="137"/>
      <c r="Y454" s="137">
        <v>0</v>
      </c>
      <c r="Z454" s="137"/>
      <c r="AA454" s="137">
        <v>0</v>
      </c>
      <c r="AB454" s="137"/>
      <c r="AC454" s="137">
        <v>0</v>
      </c>
      <c r="AD454" s="137"/>
      <c r="AE454" s="137">
        <v>0</v>
      </c>
      <c r="AF454" s="137"/>
      <c r="AG454" s="137"/>
      <c r="AH454" s="137"/>
      <c r="AI454" s="137">
        <v>0</v>
      </c>
      <c r="AJ454" s="137"/>
      <c r="AK454" s="137">
        <v>0</v>
      </c>
      <c r="AL454" s="137"/>
      <c r="AM454" s="137">
        <v>0</v>
      </c>
      <c r="AN454" s="137"/>
      <c r="AO454" s="137">
        <v>0</v>
      </c>
      <c r="AP454" s="137"/>
      <c r="AQ454" s="137">
        <v>0</v>
      </c>
      <c r="AR454" s="137"/>
      <c r="AS454" s="137">
        <v>0</v>
      </c>
      <c r="AT454" s="137"/>
      <c r="AU454" s="137">
        <v>0</v>
      </c>
      <c r="AV454" s="137"/>
      <c r="AW454" s="137">
        <v>0</v>
      </c>
      <c r="AX454" s="137"/>
      <c r="AY454" s="137"/>
      <c r="AZ454" s="147">
        <v>3360</v>
      </c>
      <c r="BA454" s="137">
        <v>1.109</v>
      </c>
      <c r="BB454" s="137">
        <v>209.35499999999999</v>
      </c>
      <c r="BC454" s="137"/>
      <c r="BD454" s="137"/>
      <c r="BE454" s="137">
        <v>0</v>
      </c>
      <c r="BF454" s="137"/>
      <c r="BG454" s="137">
        <v>0</v>
      </c>
      <c r="BH454" s="137">
        <v>0</v>
      </c>
      <c r="BI454" s="147">
        <v>3360</v>
      </c>
      <c r="BJ454" s="137">
        <v>1.109</v>
      </c>
      <c r="BK454" s="137">
        <v>209.35499999999999</v>
      </c>
      <c r="BL454" s="137">
        <v>0</v>
      </c>
      <c r="BM454" s="137">
        <v>0</v>
      </c>
      <c r="BN454" s="137">
        <v>209.35499999999999</v>
      </c>
      <c r="BO454" s="137">
        <v>0</v>
      </c>
      <c r="BP454" s="148">
        <v>0</v>
      </c>
    </row>
    <row r="455" spans="1:68" ht="12" customHeight="1" x14ac:dyDescent="0.2">
      <c r="A455" s="133"/>
      <c r="B455" s="111"/>
      <c r="C455" s="111" t="s">
        <v>1945</v>
      </c>
      <c r="D455" s="111"/>
      <c r="E455" s="126"/>
      <c r="F455" s="126"/>
      <c r="G455" s="126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126"/>
      <c r="AB455" s="126"/>
      <c r="AC455" s="126"/>
      <c r="AD455" s="126"/>
      <c r="AE455" s="126"/>
      <c r="AF455" s="126"/>
      <c r="AG455" s="126"/>
      <c r="AH455" s="126"/>
      <c r="AI455" s="126"/>
      <c r="AJ455" s="126"/>
      <c r="AK455" s="126"/>
      <c r="AL455" s="126"/>
      <c r="AM455" s="126"/>
      <c r="AN455" s="126"/>
      <c r="AO455" s="126"/>
      <c r="AP455" s="126"/>
      <c r="AQ455" s="126"/>
      <c r="AR455" s="126"/>
      <c r="AS455" s="126"/>
      <c r="AT455" s="126"/>
      <c r="AU455" s="126"/>
      <c r="AV455" s="126"/>
      <c r="AW455" s="126"/>
      <c r="AX455" s="126"/>
      <c r="AY455" s="126"/>
      <c r="AZ455" s="126"/>
      <c r="BA455" s="126"/>
      <c r="BB455" s="126"/>
      <c r="BC455" s="126"/>
      <c r="BD455" s="126"/>
      <c r="BE455" s="126"/>
      <c r="BF455" s="126"/>
      <c r="BG455" s="126"/>
      <c r="BH455" s="126"/>
      <c r="BI455" s="126"/>
      <c r="BJ455" s="126"/>
      <c r="BK455" s="126"/>
      <c r="BL455" s="126"/>
      <c r="BM455" s="126"/>
      <c r="BN455" s="126"/>
      <c r="BO455" s="126"/>
      <c r="BP455" s="150"/>
    </row>
    <row r="456" spans="1:68" ht="12" customHeight="1" x14ac:dyDescent="0.2">
      <c r="A456" s="136"/>
      <c r="B456" s="105"/>
      <c r="C456" s="105" t="s">
        <v>30</v>
      </c>
      <c r="D456" s="105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  <c r="AS456" s="137"/>
      <c r="AT456" s="137"/>
      <c r="AU456" s="137"/>
      <c r="AV456" s="137"/>
      <c r="AW456" s="137"/>
      <c r="AX456" s="137"/>
      <c r="AY456" s="137"/>
      <c r="AZ456" s="137"/>
      <c r="BA456" s="137"/>
      <c r="BB456" s="137"/>
      <c r="BC456" s="137"/>
      <c r="BD456" s="137"/>
      <c r="BE456" s="137"/>
      <c r="BF456" s="137"/>
      <c r="BG456" s="137"/>
      <c r="BH456" s="137"/>
      <c r="BI456" s="137"/>
      <c r="BJ456" s="137"/>
      <c r="BK456" s="137"/>
      <c r="BL456" s="137"/>
      <c r="BM456" s="137"/>
      <c r="BN456" s="137"/>
      <c r="BO456" s="137"/>
      <c r="BP456" s="148"/>
    </row>
    <row r="457" spans="1:68" ht="12" customHeight="1" x14ac:dyDescent="0.2">
      <c r="A457" s="120" t="s">
        <v>135</v>
      </c>
      <c r="B457" s="121" t="s">
        <v>135</v>
      </c>
      <c r="C457" s="121" t="s">
        <v>136</v>
      </c>
      <c r="D457" s="121" t="s">
        <v>30</v>
      </c>
      <c r="E457" s="123">
        <v>170</v>
      </c>
      <c r="F457" s="123">
        <v>2.8823000000000001E-2</v>
      </c>
      <c r="G457" s="123">
        <v>2.8823000000000001E-2</v>
      </c>
      <c r="H457" s="123"/>
      <c r="I457" s="123">
        <v>0</v>
      </c>
      <c r="J457" s="123">
        <v>0</v>
      </c>
      <c r="K457" s="123"/>
      <c r="L457" s="123">
        <v>0</v>
      </c>
      <c r="M457" s="123">
        <v>0</v>
      </c>
      <c r="N457" s="122">
        <v>150360</v>
      </c>
      <c r="O457" s="123">
        <v>25.561</v>
      </c>
      <c r="P457" s="165">
        <v>4333.826</v>
      </c>
      <c r="Q457" s="122">
        <v>150360</v>
      </c>
      <c r="R457" s="123">
        <v>25.561</v>
      </c>
      <c r="S457" s="165">
        <v>4333.826</v>
      </c>
      <c r="T457" s="123"/>
      <c r="U457" s="123">
        <v>0</v>
      </c>
      <c r="V457" s="123"/>
      <c r="W457" s="123">
        <v>0</v>
      </c>
      <c r="X457" s="123"/>
      <c r="Y457" s="123">
        <v>0</v>
      </c>
      <c r="Z457" s="123"/>
      <c r="AA457" s="123">
        <v>0</v>
      </c>
      <c r="AB457" s="123"/>
      <c r="AC457" s="123">
        <v>0</v>
      </c>
      <c r="AD457" s="123"/>
      <c r="AE457" s="123">
        <v>0</v>
      </c>
      <c r="AF457" s="123"/>
      <c r="AG457" s="123"/>
      <c r="AH457" s="123"/>
      <c r="AI457" s="123">
        <v>0</v>
      </c>
      <c r="AJ457" s="123"/>
      <c r="AK457" s="123">
        <v>0</v>
      </c>
      <c r="AL457" s="123"/>
      <c r="AM457" s="123">
        <v>0</v>
      </c>
      <c r="AN457" s="123"/>
      <c r="AO457" s="123">
        <v>0</v>
      </c>
      <c r="AP457" s="123"/>
      <c r="AQ457" s="123">
        <v>0</v>
      </c>
      <c r="AR457" s="123"/>
      <c r="AS457" s="123">
        <v>0</v>
      </c>
      <c r="AT457" s="123"/>
      <c r="AU457" s="123">
        <v>0</v>
      </c>
      <c r="AV457" s="123"/>
      <c r="AW457" s="123">
        <v>0</v>
      </c>
      <c r="AX457" s="123"/>
      <c r="AY457" s="123"/>
      <c r="AZ457" s="123"/>
      <c r="BA457" s="123">
        <v>0</v>
      </c>
      <c r="BB457" s="123">
        <v>0</v>
      </c>
      <c r="BC457" s="123"/>
      <c r="BD457" s="123"/>
      <c r="BE457" s="123">
        <v>0</v>
      </c>
      <c r="BF457" s="122">
        <v>150360</v>
      </c>
      <c r="BG457" s="123">
        <v>25.561</v>
      </c>
      <c r="BH457" s="165">
        <v>4333.826</v>
      </c>
      <c r="BI457" s="122">
        <v>150360</v>
      </c>
      <c r="BJ457" s="123">
        <v>25.561</v>
      </c>
      <c r="BK457" s="165">
        <v>4333.826</v>
      </c>
      <c r="BL457" s="123">
        <v>0</v>
      </c>
      <c r="BM457" s="123">
        <v>0</v>
      </c>
      <c r="BN457" s="165">
        <v>4333.826</v>
      </c>
      <c r="BO457" s="123">
        <v>0</v>
      </c>
      <c r="BP457" s="154">
        <v>0</v>
      </c>
    </row>
    <row r="458" spans="1:68" ht="12" customHeight="1" x14ac:dyDescent="0.2">
      <c r="A458" s="114" t="s">
        <v>1946</v>
      </c>
      <c r="B458" s="115" t="s">
        <v>2494</v>
      </c>
      <c r="C458" s="115" t="s">
        <v>1947</v>
      </c>
      <c r="D458" s="115" t="s">
        <v>30</v>
      </c>
      <c r="E458" s="117">
        <v>218</v>
      </c>
      <c r="F458" s="117">
        <v>3.1632E-2</v>
      </c>
      <c r="G458" s="117">
        <v>3.1632E-2</v>
      </c>
      <c r="H458" s="117"/>
      <c r="I458" s="117">
        <v>0</v>
      </c>
      <c r="J458" s="117">
        <v>0</v>
      </c>
      <c r="K458" s="117"/>
      <c r="L458" s="117">
        <v>0</v>
      </c>
      <c r="M458" s="117">
        <v>0</v>
      </c>
      <c r="N458" s="117"/>
      <c r="O458" s="117">
        <v>0</v>
      </c>
      <c r="P458" s="117">
        <v>0</v>
      </c>
      <c r="Q458" s="117"/>
      <c r="R458" s="117">
        <v>0</v>
      </c>
      <c r="S458" s="117"/>
      <c r="T458" s="117"/>
      <c r="U458" s="117">
        <v>0</v>
      </c>
      <c r="V458" s="117"/>
      <c r="W458" s="117">
        <v>0</v>
      </c>
      <c r="X458" s="117"/>
      <c r="Y458" s="117">
        <v>0</v>
      </c>
      <c r="Z458" s="117"/>
      <c r="AA458" s="117">
        <v>0</v>
      </c>
      <c r="AB458" s="117"/>
      <c r="AC458" s="117">
        <v>0</v>
      </c>
      <c r="AD458" s="117"/>
      <c r="AE458" s="117">
        <v>0</v>
      </c>
      <c r="AF458" s="117"/>
      <c r="AG458" s="117"/>
      <c r="AH458" s="117"/>
      <c r="AI458" s="117">
        <v>0</v>
      </c>
      <c r="AJ458" s="117"/>
      <c r="AK458" s="117">
        <v>0</v>
      </c>
      <c r="AL458" s="117"/>
      <c r="AM458" s="117">
        <v>0</v>
      </c>
      <c r="AN458" s="117"/>
      <c r="AO458" s="117">
        <v>0</v>
      </c>
      <c r="AP458" s="117"/>
      <c r="AQ458" s="117">
        <v>0</v>
      </c>
      <c r="AR458" s="117"/>
      <c r="AS458" s="117">
        <v>0</v>
      </c>
      <c r="AT458" s="117"/>
      <c r="AU458" s="117">
        <v>0</v>
      </c>
      <c r="AV458" s="117"/>
      <c r="AW458" s="117">
        <v>0</v>
      </c>
      <c r="AX458" s="117"/>
      <c r="AY458" s="117"/>
      <c r="AZ458" s="117"/>
      <c r="BA458" s="117">
        <v>0</v>
      </c>
      <c r="BB458" s="117">
        <v>0</v>
      </c>
      <c r="BC458" s="117"/>
      <c r="BD458" s="117"/>
      <c r="BE458" s="117">
        <v>0</v>
      </c>
      <c r="BF458" s="117"/>
      <c r="BG458" s="117">
        <v>0</v>
      </c>
      <c r="BH458" s="117">
        <v>0</v>
      </c>
      <c r="BI458" s="117"/>
      <c r="BJ458" s="117">
        <v>0</v>
      </c>
      <c r="BK458" s="117">
        <v>0</v>
      </c>
      <c r="BL458" s="117">
        <v>0</v>
      </c>
      <c r="BM458" s="117">
        <v>0</v>
      </c>
      <c r="BN458" s="117">
        <v>0</v>
      </c>
      <c r="BO458" s="117">
        <v>0</v>
      </c>
      <c r="BP458" s="146">
        <v>0</v>
      </c>
    </row>
    <row r="459" spans="1:68" ht="12" customHeight="1" x14ac:dyDescent="0.2">
      <c r="A459" s="120" t="s">
        <v>1948</v>
      </c>
      <c r="B459" s="121" t="s">
        <v>2495</v>
      </c>
      <c r="C459" s="121" t="s">
        <v>1949</v>
      </c>
      <c r="D459" s="121" t="s">
        <v>30</v>
      </c>
      <c r="E459" s="123">
        <v>218</v>
      </c>
      <c r="F459" s="123">
        <v>3.1632E-2</v>
      </c>
      <c r="G459" s="123">
        <v>3.1632E-2</v>
      </c>
      <c r="H459" s="123"/>
      <c r="I459" s="123">
        <v>0</v>
      </c>
      <c r="J459" s="123">
        <v>0</v>
      </c>
      <c r="K459" s="123"/>
      <c r="L459" s="123">
        <v>0</v>
      </c>
      <c r="M459" s="123">
        <v>0</v>
      </c>
      <c r="N459" s="123"/>
      <c r="O459" s="123">
        <v>0</v>
      </c>
      <c r="P459" s="123">
        <v>0</v>
      </c>
      <c r="Q459" s="123"/>
      <c r="R459" s="123">
        <v>0</v>
      </c>
      <c r="S459" s="123"/>
      <c r="T459" s="123"/>
      <c r="U459" s="123">
        <v>0</v>
      </c>
      <c r="V459" s="123"/>
      <c r="W459" s="123">
        <v>0</v>
      </c>
      <c r="X459" s="123"/>
      <c r="Y459" s="123">
        <v>0</v>
      </c>
      <c r="Z459" s="123"/>
      <c r="AA459" s="123">
        <v>0</v>
      </c>
      <c r="AB459" s="123"/>
      <c r="AC459" s="123">
        <v>0</v>
      </c>
      <c r="AD459" s="123"/>
      <c r="AE459" s="123">
        <v>0</v>
      </c>
      <c r="AF459" s="123"/>
      <c r="AG459" s="123"/>
      <c r="AH459" s="123"/>
      <c r="AI459" s="123">
        <v>0</v>
      </c>
      <c r="AJ459" s="123"/>
      <c r="AK459" s="123">
        <v>0</v>
      </c>
      <c r="AL459" s="123"/>
      <c r="AM459" s="123">
        <v>0</v>
      </c>
      <c r="AN459" s="123"/>
      <c r="AO459" s="123">
        <v>0</v>
      </c>
      <c r="AP459" s="123"/>
      <c r="AQ459" s="123">
        <v>0</v>
      </c>
      <c r="AR459" s="123"/>
      <c r="AS459" s="123">
        <v>0</v>
      </c>
      <c r="AT459" s="123"/>
      <c r="AU459" s="123">
        <v>0</v>
      </c>
      <c r="AV459" s="123"/>
      <c r="AW459" s="123">
        <v>0</v>
      </c>
      <c r="AX459" s="123"/>
      <c r="AY459" s="123"/>
      <c r="AZ459" s="123"/>
      <c r="BA459" s="123">
        <v>0</v>
      </c>
      <c r="BB459" s="123">
        <v>0</v>
      </c>
      <c r="BC459" s="123"/>
      <c r="BD459" s="123"/>
      <c r="BE459" s="123">
        <v>0</v>
      </c>
      <c r="BF459" s="123"/>
      <c r="BG459" s="123">
        <v>0</v>
      </c>
      <c r="BH459" s="123">
        <v>0</v>
      </c>
      <c r="BI459" s="123"/>
      <c r="BJ459" s="123">
        <v>0</v>
      </c>
      <c r="BK459" s="123">
        <v>0</v>
      </c>
      <c r="BL459" s="123">
        <v>0</v>
      </c>
      <c r="BM459" s="123">
        <v>0</v>
      </c>
      <c r="BN459" s="123">
        <v>0</v>
      </c>
      <c r="BO459" s="123">
        <v>0</v>
      </c>
      <c r="BP459" s="154">
        <v>0</v>
      </c>
    </row>
    <row r="460" spans="1:68" ht="12" customHeight="1" x14ac:dyDescent="0.2">
      <c r="A460" s="114" t="s">
        <v>1954</v>
      </c>
      <c r="B460" s="115" t="s">
        <v>2496</v>
      </c>
      <c r="C460" s="115" t="s">
        <v>1955</v>
      </c>
      <c r="D460" s="115" t="s">
        <v>30</v>
      </c>
      <c r="E460" s="117">
        <v>248</v>
      </c>
      <c r="F460" s="117">
        <v>3.5985000000000003E-2</v>
      </c>
      <c r="G460" s="117">
        <v>3.5985000000000003E-2</v>
      </c>
      <c r="H460" s="117"/>
      <c r="I460" s="117">
        <v>0</v>
      </c>
      <c r="J460" s="117">
        <v>0</v>
      </c>
      <c r="K460" s="117"/>
      <c r="L460" s="117">
        <v>0</v>
      </c>
      <c r="M460" s="117">
        <v>0</v>
      </c>
      <c r="N460" s="117"/>
      <c r="O460" s="117">
        <v>0</v>
      </c>
      <c r="P460" s="117">
        <v>0</v>
      </c>
      <c r="Q460" s="117"/>
      <c r="R460" s="117">
        <v>0</v>
      </c>
      <c r="S460" s="117"/>
      <c r="T460" s="117"/>
      <c r="U460" s="117">
        <v>0</v>
      </c>
      <c r="V460" s="117"/>
      <c r="W460" s="117">
        <v>0</v>
      </c>
      <c r="X460" s="117"/>
      <c r="Y460" s="117">
        <v>0</v>
      </c>
      <c r="Z460" s="117"/>
      <c r="AA460" s="117">
        <v>0</v>
      </c>
      <c r="AB460" s="117"/>
      <c r="AC460" s="117">
        <v>0</v>
      </c>
      <c r="AD460" s="117"/>
      <c r="AE460" s="117">
        <v>0</v>
      </c>
      <c r="AF460" s="117"/>
      <c r="AG460" s="117"/>
      <c r="AH460" s="117"/>
      <c r="AI460" s="117">
        <v>0</v>
      </c>
      <c r="AJ460" s="117"/>
      <c r="AK460" s="117">
        <v>0</v>
      </c>
      <c r="AL460" s="117"/>
      <c r="AM460" s="117">
        <v>0</v>
      </c>
      <c r="AN460" s="117"/>
      <c r="AO460" s="117">
        <v>0</v>
      </c>
      <c r="AP460" s="117"/>
      <c r="AQ460" s="117">
        <v>0</v>
      </c>
      <c r="AR460" s="117"/>
      <c r="AS460" s="117">
        <v>0</v>
      </c>
      <c r="AT460" s="117"/>
      <c r="AU460" s="117">
        <v>0</v>
      </c>
      <c r="AV460" s="117"/>
      <c r="AW460" s="117">
        <v>0</v>
      </c>
      <c r="AX460" s="117"/>
      <c r="AY460" s="117"/>
      <c r="AZ460" s="117"/>
      <c r="BA460" s="117">
        <v>0</v>
      </c>
      <c r="BB460" s="117">
        <v>0</v>
      </c>
      <c r="BC460" s="117"/>
      <c r="BD460" s="117"/>
      <c r="BE460" s="117">
        <v>0</v>
      </c>
      <c r="BF460" s="117"/>
      <c r="BG460" s="117">
        <v>0</v>
      </c>
      <c r="BH460" s="117">
        <v>0</v>
      </c>
      <c r="BI460" s="117"/>
      <c r="BJ460" s="117">
        <v>0</v>
      </c>
      <c r="BK460" s="117">
        <v>0</v>
      </c>
      <c r="BL460" s="117">
        <v>0</v>
      </c>
      <c r="BM460" s="117">
        <v>0</v>
      </c>
      <c r="BN460" s="117">
        <v>0</v>
      </c>
      <c r="BO460" s="117">
        <v>0</v>
      </c>
      <c r="BP460" s="146">
        <v>0</v>
      </c>
    </row>
    <row r="461" spans="1:68" ht="12" customHeight="1" x14ac:dyDescent="0.2">
      <c r="A461" s="133"/>
      <c r="B461" s="111"/>
      <c r="C461" s="111" t="s">
        <v>2497</v>
      </c>
      <c r="D461" s="111"/>
      <c r="E461" s="126"/>
      <c r="F461" s="126"/>
      <c r="G461" s="126"/>
      <c r="H461" s="126"/>
      <c r="I461" s="126">
        <v>0</v>
      </c>
      <c r="J461" s="126">
        <v>0</v>
      </c>
      <c r="K461" s="126"/>
      <c r="L461" s="126">
        <v>0</v>
      </c>
      <c r="M461" s="126">
        <v>0</v>
      </c>
      <c r="N461" s="149">
        <v>150360</v>
      </c>
      <c r="O461" s="126">
        <v>25.561</v>
      </c>
      <c r="P461" s="166">
        <v>4333.826</v>
      </c>
      <c r="Q461" s="149">
        <v>150360</v>
      </c>
      <c r="R461" s="126">
        <v>25.561</v>
      </c>
      <c r="S461" s="166">
        <v>4333.826</v>
      </c>
      <c r="T461" s="126"/>
      <c r="U461" s="126">
        <v>0</v>
      </c>
      <c r="V461" s="126"/>
      <c r="W461" s="126">
        <v>0</v>
      </c>
      <c r="X461" s="126"/>
      <c r="Y461" s="126">
        <v>0</v>
      </c>
      <c r="Z461" s="126"/>
      <c r="AA461" s="126">
        <v>0</v>
      </c>
      <c r="AB461" s="126"/>
      <c r="AC461" s="126">
        <v>0</v>
      </c>
      <c r="AD461" s="126"/>
      <c r="AE461" s="126">
        <v>0</v>
      </c>
      <c r="AF461" s="126"/>
      <c r="AG461" s="126"/>
      <c r="AH461" s="126"/>
      <c r="AI461" s="126">
        <v>0</v>
      </c>
      <c r="AJ461" s="126"/>
      <c r="AK461" s="126">
        <v>0</v>
      </c>
      <c r="AL461" s="126"/>
      <c r="AM461" s="126">
        <v>0</v>
      </c>
      <c r="AN461" s="126"/>
      <c r="AO461" s="126">
        <v>0</v>
      </c>
      <c r="AP461" s="126"/>
      <c r="AQ461" s="126">
        <v>0</v>
      </c>
      <c r="AR461" s="126"/>
      <c r="AS461" s="126">
        <v>0</v>
      </c>
      <c r="AT461" s="126"/>
      <c r="AU461" s="126">
        <v>0</v>
      </c>
      <c r="AV461" s="126"/>
      <c r="AW461" s="126">
        <v>0</v>
      </c>
      <c r="AX461" s="126"/>
      <c r="AY461" s="126"/>
      <c r="AZ461" s="126"/>
      <c r="BA461" s="126">
        <v>0</v>
      </c>
      <c r="BB461" s="126">
        <v>0</v>
      </c>
      <c r="BC461" s="126"/>
      <c r="BD461" s="126"/>
      <c r="BE461" s="126">
        <v>0</v>
      </c>
      <c r="BF461" s="149">
        <v>150360</v>
      </c>
      <c r="BG461" s="126">
        <v>25.561</v>
      </c>
      <c r="BH461" s="166">
        <v>4333.826</v>
      </c>
      <c r="BI461" s="149">
        <v>150360</v>
      </c>
      <c r="BJ461" s="126">
        <v>25.561</v>
      </c>
      <c r="BK461" s="166">
        <v>4333.826</v>
      </c>
      <c r="BL461" s="126">
        <v>0</v>
      </c>
      <c r="BM461" s="126">
        <v>0</v>
      </c>
      <c r="BN461" s="166">
        <v>4333.826</v>
      </c>
      <c r="BO461" s="126">
        <v>0</v>
      </c>
      <c r="BP461" s="150">
        <v>0</v>
      </c>
    </row>
    <row r="462" spans="1:68" ht="12" customHeight="1" x14ac:dyDescent="0.2">
      <c r="A462" s="136"/>
      <c r="B462" s="105"/>
      <c r="C462" s="105" t="s">
        <v>77</v>
      </c>
      <c r="D462" s="105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  <c r="AS462" s="137"/>
      <c r="AT462" s="137"/>
      <c r="AU462" s="137"/>
      <c r="AV462" s="137"/>
      <c r="AW462" s="137"/>
      <c r="AX462" s="137"/>
      <c r="AY462" s="137"/>
      <c r="AZ462" s="137"/>
      <c r="BA462" s="137"/>
      <c r="BB462" s="137"/>
      <c r="BC462" s="137"/>
      <c r="BD462" s="137"/>
      <c r="BE462" s="137"/>
      <c r="BF462" s="137"/>
      <c r="BG462" s="137"/>
      <c r="BH462" s="137"/>
      <c r="BI462" s="137"/>
      <c r="BJ462" s="137"/>
      <c r="BK462" s="137"/>
      <c r="BL462" s="137"/>
      <c r="BM462" s="137"/>
      <c r="BN462" s="137"/>
      <c r="BO462" s="137"/>
      <c r="BP462" s="148"/>
    </row>
    <row r="463" spans="1:68" ht="12" customHeight="1" x14ac:dyDescent="0.2">
      <c r="A463" s="120" t="s">
        <v>1972</v>
      </c>
      <c r="B463" s="121" t="s">
        <v>1972</v>
      </c>
      <c r="C463" s="121" t="s">
        <v>1973</v>
      </c>
      <c r="D463" s="121" t="s">
        <v>77</v>
      </c>
      <c r="E463" s="123">
        <v>218</v>
      </c>
      <c r="F463" s="123">
        <v>3.1632E-2</v>
      </c>
      <c r="G463" s="123">
        <v>3.1632E-2</v>
      </c>
      <c r="H463" s="123"/>
      <c r="I463" s="123">
        <v>0</v>
      </c>
      <c r="J463" s="123">
        <v>0</v>
      </c>
      <c r="K463" s="123"/>
      <c r="L463" s="123">
        <v>0</v>
      </c>
      <c r="M463" s="123">
        <v>0</v>
      </c>
      <c r="N463" s="123"/>
      <c r="O463" s="123">
        <v>0</v>
      </c>
      <c r="P463" s="123">
        <v>0</v>
      </c>
      <c r="Q463" s="123"/>
      <c r="R463" s="123">
        <v>0</v>
      </c>
      <c r="S463" s="123"/>
      <c r="T463" s="123"/>
      <c r="U463" s="123">
        <v>0</v>
      </c>
      <c r="V463" s="123"/>
      <c r="W463" s="123">
        <v>0</v>
      </c>
      <c r="X463" s="123"/>
      <c r="Y463" s="123">
        <v>0</v>
      </c>
      <c r="Z463" s="123"/>
      <c r="AA463" s="123">
        <v>0</v>
      </c>
      <c r="AB463" s="123"/>
      <c r="AC463" s="123">
        <v>0</v>
      </c>
      <c r="AD463" s="123"/>
      <c r="AE463" s="123">
        <v>0</v>
      </c>
      <c r="AF463" s="123"/>
      <c r="AG463" s="123"/>
      <c r="AH463" s="123"/>
      <c r="AI463" s="123">
        <v>0</v>
      </c>
      <c r="AJ463" s="123"/>
      <c r="AK463" s="123">
        <v>0</v>
      </c>
      <c r="AL463" s="123"/>
      <c r="AM463" s="123">
        <v>0</v>
      </c>
      <c r="AN463" s="123"/>
      <c r="AO463" s="123">
        <v>0</v>
      </c>
      <c r="AP463" s="123"/>
      <c r="AQ463" s="123">
        <v>0</v>
      </c>
      <c r="AR463" s="123"/>
      <c r="AS463" s="123">
        <v>0</v>
      </c>
      <c r="AT463" s="123"/>
      <c r="AU463" s="123">
        <v>0</v>
      </c>
      <c r="AV463" s="123"/>
      <c r="AW463" s="123">
        <v>0</v>
      </c>
      <c r="AX463" s="123"/>
      <c r="AY463" s="123"/>
      <c r="AZ463" s="123"/>
      <c r="BA463" s="123">
        <v>0</v>
      </c>
      <c r="BB463" s="123">
        <v>0</v>
      </c>
      <c r="BC463" s="123"/>
      <c r="BD463" s="123"/>
      <c r="BE463" s="123">
        <v>0</v>
      </c>
      <c r="BF463" s="123"/>
      <c r="BG463" s="123">
        <v>0</v>
      </c>
      <c r="BH463" s="123">
        <v>0</v>
      </c>
      <c r="BI463" s="123"/>
      <c r="BJ463" s="123">
        <v>0</v>
      </c>
      <c r="BK463" s="123">
        <v>0</v>
      </c>
      <c r="BL463" s="123">
        <v>0</v>
      </c>
      <c r="BM463" s="123">
        <v>0</v>
      </c>
      <c r="BN463" s="123">
        <v>0</v>
      </c>
      <c r="BO463" s="123">
        <v>0</v>
      </c>
      <c r="BP463" s="154">
        <v>0</v>
      </c>
    </row>
    <row r="464" spans="1:68" ht="12" customHeight="1" x14ac:dyDescent="0.2">
      <c r="A464" s="114" t="s">
        <v>1974</v>
      </c>
      <c r="B464" s="115" t="s">
        <v>2498</v>
      </c>
      <c r="C464" s="115" t="s">
        <v>1975</v>
      </c>
      <c r="D464" s="115" t="s">
        <v>77</v>
      </c>
      <c r="E464" s="117">
        <v>248</v>
      </c>
      <c r="F464" s="117">
        <v>3.5985000000000003E-2</v>
      </c>
      <c r="G464" s="117">
        <v>3.5985000000000003E-2</v>
      </c>
      <c r="H464" s="117"/>
      <c r="I464" s="117">
        <v>0</v>
      </c>
      <c r="J464" s="117">
        <v>0</v>
      </c>
      <c r="K464" s="117"/>
      <c r="L464" s="117">
        <v>0</v>
      </c>
      <c r="M464" s="117">
        <v>0</v>
      </c>
      <c r="N464" s="117"/>
      <c r="O464" s="117">
        <v>0</v>
      </c>
      <c r="P464" s="117">
        <v>0</v>
      </c>
      <c r="Q464" s="117"/>
      <c r="R464" s="117">
        <v>0</v>
      </c>
      <c r="S464" s="117"/>
      <c r="T464" s="117"/>
      <c r="U464" s="117">
        <v>0</v>
      </c>
      <c r="V464" s="117"/>
      <c r="W464" s="117">
        <v>0</v>
      </c>
      <c r="X464" s="117"/>
      <c r="Y464" s="117">
        <v>0</v>
      </c>
      <c r="Z464" s="117"/>
      <c r="AA464" s="117">
        <v>0</v>
      </c>
      <c r="AB464" s="117"/>
      <c r="AC464" s="117">
        <v>0</v>
      </c>
      <c r="AD464" s="117"/>
      <c r="AE464" s="117">
        <v>0</v>
      </c>
      <c r="AF464" s="117"/>
      <c r="AG464" s="117"/>
      <c r="AH464" s="117"/>
      <c r="AI464" s="117">
        <v>0</v>
      </c>
      <c r="AJ464" s="117"/>
      <c r="AK464" s="117">
        <v>0</v>
      </c>
      <c r="AL464" s="117"/>
      <c r="AM464" s="117">
        <v>0</v>
      </c>
      <c r="AN464" s="117"/>
      <c r="AO464" s="117">
        <v>0</v>
      </c>
      <c r="AP464" s="117"/>
      <c r="AQ464" s="117">
        <v>0</v>
      </c>
      <c r="AR464" s="117"/>
      <c r="AS464" s="117">
        <v>0</v>
      </c>
      <c r="AT464" s="117"/>
      <c r="AU464" s="117">
        <v>0</v>
      </c>
      <c r="AV464" s="117"/>
      <c r="AW464" s="117">
        <v>0</v>
      </c>
      <c r="AX464" s="117"/>
      <c r="AY464" s="117"/>
      <c r="AZ464" s="117"/>
      <c r="BA464" s="117">
        <v>0</v>
      </c>
      <c r="BB464" s="117">
        <v>0</v>
      </c>
      <c r="BC464" s="117"/>
      <c r="BD464" s="117"/>
      <c r="BE464" s="117">
        <v>0</v>
      </c>
      <c r="BF464" s="117"/>
      <c r="BG464" s="117">
        <v>0</v>
      </c>
      <c r="BH464" s="117">
        <v>0</v>
      </c>
      <c r="BI464" s="117"/>
      <c r="BJ464" s="117">
        <v>0</v>
      </c>
      <c r="BK464" s="117">
        <v>0</v>
      </c>
      <c r="BL464" s="117">
        <v>0</v>
      </c>
      <c r="BM464" s="117">
        <v>0</v>
      </c>
      <c r="BN464" s="117">
        <v>0</v>
      </c>
      <c r="BO464" s="117">
        <v>0</v>
      </c>
      <c r="BP464" s="146">
        <v>0</v>
      </c>
    </row>
    <row r="465" spans="1:68" ht="12" customHeight="1" x14ac:dyDescent="0.2">
      <c r="A465" s="133"/>
      <c r="B465" s="111"/>
      <c r="C465" s="111" t="s">
        <v>2499</v>
      </c>
      <c r="D465" s="111"/>
      <c r="E465" s="126"/>
      <c r="F465" s="126"/>
      <c r="G465" s="126"/>
      <c r="H465" s="126"/>
      <c r="I465" s="126">
        <v>0</v>
      </c>
      <c r="J465" s="126">
        <v>0</v>
      </c>
      <c r="K465" s="126"/>
      <c r="L465" s="126">
        <v>0</v>
      </c>
      <c r="M465" s="126">
        <v>0</v>
      </c>
      <c r="N465" s="126"/>
      <c r="O465" s="126">
        <v>0</v>
      </c>
      <c r="P465" s="126">
        <v>0</v>
      </c>
      <c r="Q465" s="126"/>
      <c r="R465" s="126">
        <v>0</v>
      </c>
      <c r="S465" s="126"/>
      <c r="T465" s="126"/>
      <c r="U465" s="126">
        <v>0</v>
      </c>
      <c r="V465" s="126"/>
      <c r="W465" s="126">
        <v>0</v>
      </c>
      <c r="X465" s="126"/>
      <c r="Y465" s="126">
        <v>0</v>
      </c>
      <c r="Z465" s="126"/>
      <c r="AA465" s="126">
        <v>0</v>
      </c>
      <c r="AB465" s="126"/>
      <c r="AC465" s="126">
        <v>0</v>
      </c>
      <c r="AD465" s="126"/>
      <c r="AE465" s="126">
        <v>0</v>
      </c>
      <c r="AF465" s="126"/>
      <c r="AG465" s="126"/>
      <c r="AH465" s="126"/>
      <c r="AI465" s="126">
        <v>0</v>
      </c>
      <c r="AJ465" s="126"/>
      <c r="AK465" s="126">
        <v>0</v>
      </c>
      <c r="AL465" s="126"/>
      <c r="AM465" s="126">
        <v>0</v>
      </c>
      <c r="AN465" s="126"/>
      <c r="AO465" s="126">
        <v>0</v>
      </c>
      <c r="AP465" s="126"/>
      <c r="AQ465" s="126">
        <v>0</v>
      </c>
      <c r="AR465" s="126"/>
      <c r="AS465" s="126">
        <v>0</v>
      </c>
      <c r="AT465" s="126"/>
      <c r="AU465" s="126">
        <v>0</v>
      </c>
      <c r="AV465" s="126"/>
      <c r="AW465" s="126">
        <v>0</v>
      </c>
      <c r="AX465" s="126"/>
      <c r="AY465" s="126"/>
      <c r="AZ465" s="126"/>
      <c r="BA465" s="126">
        <v>0</v>
      </c>
      <c r="BB465" s="126">
        <v>0</v>
      </c>
      <c r="BC465" s="126"/>
      <c r="BD465" s="126"/>
      <c r="BE465" s="126">
        <v>0</v>
      </c>
      <c r="BF465" s="126"/>
      <c r="BG465" s="126">
        <v>0</v>
      </c>
      <c r="BH465" s="126">
        <v>0</v>
      </c>
      <c r="BI465" s="126"/>
      <c r="BJ465" s="126">
        <v>0</v>
      </c>
      <c r="BK465" s="126">
        <v>0</v>
      </c>
      <c r="BL465" s="126">
        <v>0</v>
      </c>
      <c r="BM465" s="126">
        <v>0</v>
      </c>
      <c r="BN465" s="126">
        <v>0</v>
      </c>
      <c r="BO465" s="126">
        <v>0</v>
      </c>
      <c r="BP465" s="150">
        <v>0</v>
      </c>
    </row>
    <row r="466" spans="1:68" ht="12" customHeight="1" x14ac:dyDescent="0.2">
      <c r="A466" s="136"/>
      <c r="B466" s="105"/>
      <c r="C466" s="105" t="s">
        <v>2500</v>
      </c>
      <c r="D466" s="105"/>
      <c r="E466" s="137"/>
      <c r="F466" s="137"/>
      <c r="G466" s="137"/>
      <c r="H466" s="137"/>
      <c r="I466" s="137">
        <v>0</v>
      </c>
      <c r="J466" s="137">
        <v>0</v>
      </c>
      <c r="K466" s="137"/>
      <c r="L466" s="137">
        <v>0</v>
      </c>
      <c r="M466" s="137">
        <v>0</v>
      </c>
      <c r="N466" s="147">
        <v>150360</v>
      </c>
      <c r="O466" s="137">
        <v>25.561</v>
      </c>
      <c r="P466" s="168">
        <v>4333.826</v>
      </c>
      <c r="Q466" s="147">
        <v>150360</v>
      </c>
      <c r="R466" s="137">
        <v>25.561</v>
      </c>
      <c r="S466" s="168">
        <v>4333.826</v>
      </c>
      <c r="T466" s="137"/>
      <c r="U466" s="137">
        <v>0</v>
      </c>
      <c r="V466" s="137"/>
      <c r="W466" s="137">
        <v>0</v>
      </c>
      <c r="X466" s="137"/>
      <c r="Y466" s="137">
        <v>0</v>
      </c>
      <c r="Z466" s="137"/>
      <c r="AA466" s="137">
        <v>0</v>
      </c>
      <c r="AB466" s="137"/>
      <c r="AC466" s="137">
        <v>0</v>
      </c>
      <c r="AD466" s="137"/>
      <c r="AE466" s="137">
        <v>0</v>
      </c>
      <c r="AF466" s="137"/>
      <c r="AG466" s="137"/>
      <c r="AH466" s="137"/>
      <c r="AI466" s="137">
        <v>0</v>
      </c>
      <c r="AJ466" s="137"/>
      <c r="AK466" s="137">
        <v>0</v>
      </c>
      <c r="AL466" s="137"/>
      <c r="AM466" s="137">
        <v>0</v>
      </c>
      <c r="AN466" s="137"/>
      <c r="AO466" s="137">
        <v>0</v>
      </c>
      <c r="AP466" s="137"/>
      <c r="AQ466" s="137">
        <v>0</v>
      </c>
      <c r="AR466" s="137"/>
      <c r="AS466" s="137">
        <v>0</v>
      </c>
      <c r="AT466" s="137"/>
      <c r="AU466" s="137">
        <v>0</v>
      </c>
      <c r="AV466" s="137"/>
      <c r="AW466" s="137">
        <v>0</v>
      </c>
      <c r="AX466" s="137"/>
      <c r="AY466" s="137"/>
      <c r="AZ466" s="137"/>
      <c r="BA466" s="137">
        <v>0</v>
      </c>
      <c r="BB466" s="137">
        <v>0</v>
      </c>
      <c r="BC466" s="137"/>
      <c r="BD466" s="137"/>
      <c r="BE466" s="137">
        <v>0</v>
      </c>
      <c r="BF466" s="147">
        <v>150360</v>
      </c>
      <c r="BG466" s="137">
        <v>25.561</v>
      </c>
      <c r="BH466" s="168">
        <v>4333.826</v>
      </c>
      <c r="BI466" s="147">
        <v>150360</v>
      </c>
      <c r="BJ466" s="137">
        <v>25.561</v>
      </c>
      <c r="BK466" s="168">
        <v>4333.826</v>
      </c>
      <c r="BL466" s="137">
        <v>0</v>
      </c>
      <c r="BM466" s="137">
        <v>0</v>
      </c>
      <c r="BN466" s="168">
        <v>4333.826</v>
      </c>
      <c r="BO466" s="137">
        <v>0</v>
      </c>
      <c r="BP466" s="148">
        <v>0</v>
      </c>
    </row>
    <row r="467" spans="1:68" ht="12" customHeight="1" x14ac:dyDescent="0.2">
      <c r="A467" s="133"/>
      <c r="B467" s="111"/>
      <c r="C467" s="111" t="s">
        <v>1978</v>
      </c>
      <c r="D467" s="111"/>
      <c r="E467" s="126"/>
      <c r="F467" s="126"/>
      <c r="G467" s="126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126"/>
      <c r="AB467" s="126"/>
      <c r="AC467" s="126"/>
      <c r="AD467" s="126"/>
      <c r="AE467" s="126"/>
      <c r="AF467" s="126"/>
      <c r="AG467" s="126"/>
      <c r="AH467" s="126"/>
      <c r="AI467" s="126"/>
      <c r="AJ467" s="126"/>
      <c r="AK467" s="126"/>
      <c r="AL467" s="126"/>
      <c r="AM467" s="126"/>
      <c r="AN467" s="126"/>
      <c r="AO467" s="126"/>
      <c r="AP467" s="126"/>
      <c r="AQ467" s="126"/>
      <c r="AR467" s="126"/>
      <c r="AS467" s="126"/>
      <c r="AT467" s="126"/>
      <c r="AU467" s="126"/>
      <c r="AV467" s="126"/>
      <c r="AW467" s="126"/>
      <c r="AX467" s="126"/>
      <c r="AY467" s="126"/>
      <c r="AZ467" s="126"/>
      <c r="BA467" s="126"/>
      <c r="BB467" s="126"/>
      <c r="BC467" s="126"/>
      <c r="BD467" s="126"/>
      <c r="BE467" s="126"/>
      <c r="BF467" s="126"/>
      <c r="BG467" s="126"/>
      <c r="BH467" s="126"/>
      <c r="BI467" s="126"/>
      <c r="BJ467" s="126"/>
      <c r="BK467" s="126"/>
      <c r="BL467" s="126"/>
      <c r="BM467" s="126"/>
      <c r="BN467" s="126"/>
      <c r="BO467" s="126"/>
      <c r="BP467" s="150"/>
    </row>
    <row r="468" spans="1:68" ht="12" customHeight="1" x14ac:dyDescent="0.2">
      <c r="A468" s="136"/>
      <c r="B468" s="105"/>
      <c r="C468" s="105" t="s">
        <v>30</v>
      </c>
      <c r="D468" s="105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  <c r="AR468" s="137"/>
      <c r="AS468" s="137"/>
      <c r="AT468" s="137"/>
      <c r="AU468" s="137"/>
      <c r="AV468" s="137"/>
      <c r="AW468" s="137"/>
      <c r="AX468" s="137"/>
      <c r="AY468" s="137"/>
      <c r="AZ468" s="137"/>
      <c r="BA468" s="137"/>
      <c r="BB468" s="137"/>
      <c r="BC468" s="137"/>
      <c r="BD468" s="137"/>
      <c r="BE468" s="137"/>
      <c r="BF468" s="137"/>
      <c r="BG468" s="137"/>
      <c r="BH468" s="137"/>
      <c r="BI468" s="137"/>
      <c r="BJ468" s="137"/>
      <c r="BK468" s="137"/>
      <c r="BL468" s="137"/>
      <c r="BM468" s="137"/>
      <c r="BN468" s="137"/>
      <c r="BO468" s="137"/>
      <c r="BP468" s="148"/>
    </row>
    <row r="469" spans="1:68" ht="12" customHeight="1" x14ac:dyDescent="0.2">
      <c r="A469" s="120" t="s">
        <v>513</v>
      </c>
      <c r="B469" s="121" t="s">
        <v>513</v>
      </c>
      <c r="C469" s="121" t="s">
        <v>514</v>
      </c>
      <c r="D469" s="121" t="s">
        <v>30</v>
      </c>
      <c r="E469" s="123">
        <v>140</v>
      </c>
      <c r="F469" s="123">
        <v>2.0313999999999999E-2</v>
      </c>
      <c r="G469" s="123">
        <v>2.0313999999999999E-2</v>
      </c>
      <c r="H469" s="123"/>
      <c r="I469" s="123">
        <v>0</v>
      </c>
      <c r="J469" s="123">
        <v>0</v>
      </c>
      <c r="K469" s="123"/>
      <c r="L469" s="123">
        <v>0</v>
      </c>
      <c r="M469" s="123">
        <v>0</v>
      </c>
      <c r="N469" s="123"/>
      <c r="O469" s="123">
        <v>0</v>
      </c>
      <c r="P469" s="123">
        <v>0</v>
      </c>
      <c r="Q469" s="123"/>
      <c r="R469" s="123">
        <v>0</v>
      </c>
      <c r="S469" s="123"/>
      <c r="T469" s="123"/>
      <c r="U469" s="123">
        <v>0</v>
      </c>
      <c r="V469" s="123"/>
      <c r="W469" s="123">
        <v>0</v>
      </c>
      <c r="X469" s="123"/>
      <c r="Y469" s="123">
        <v>0</v>
      </c>
      <c r="Z469" s="123"/>
      <c r="AA469" s="123">
        <v>0</v>
      </c>
      <c r="AB469" s="123"/>
      <c r="AC469" s="123">
        <v>0</v>
      </c>
      <c r="AD469" s="123"/>
      <c r="AE469" s="123">
        <v>0</v>
      </c>
      <c r="AF469" s="123"/>
      <c r="AG469" s="123"/>
      <c r="AH469" s="123"/>
      <c r="AI469" s="123">
        <v>0</v>
      </c>
      <c r="AJ469" s="123"/>
      <c r="AK469" s="123">
        <v>0</v>
      </c>
      <c r="AL469" s="123"/>
      <c r="AM469" s="123">
        <v>0</v>
      </c>
      <c r="AN469" s="123"/>
      <c r="AO469" s="123">
        <v>0</v>
      </c>
      <c r="AP469" s="123"/>
      <c r="AQ469" s="123">
        <v>0</v>
      </c>
      <c r="AR469" s="123"/>
      <c r="AS469" s="123">
        <v>0</v>
      </c>
      <c r="AT469" s="123"/>
      <c r="AU469" s="123">
        <v>0</v>
      </c>
      <c r="AV469" s="123"/>
      <c r="AW469" s="123">
        <v>0</v>
      </c>
      <c r="AX469" s="123"/>
      <c r="AY469" s="123"/>
      <c r="AZ469" s="123"/>
      <c r="BA469" s="123">
        <v>0</v>
      </c>
      <c r="BB469" s="123">
        <v>0</v>
      </c>
      <c r="BC469" s="123"/>
      <c r="BD469" s="123"/>
      <c r="BE469" s="123">
        <v>0</v>
      </c>
      <c r="BF469" s="123"/>
      <c r="BG469" s="123">
        <v>0</v>
      </c>
      <c r="BH469" s="123">
        <v>0</v>
      </c>
      <c r="BI469" s="123"/>
      <c r="BJ469" s="123">
        <v>0</v>
      </c>
      <c r="BK469" s="123">
        <v>0</v>
      </c>
      <c r="BL469" s="123">
        <v>0</v>
      </c>
      <c r="BM469" s="123">
        <v>0</v>
      </c>
      <c r="BN469" s="123">
        <v>0</v>
      </c>
      <c r="BO469" s="123">
        <v>0</v>
      </c>
      <c r="BP469" s="154">
        <v>0</v>
      </c>
    </row>
    <row r="470" spans="1:68" ht="12" customHeight="1" x14ac:dyDescent="0.2">
      <c r="A470" s="114" t="s">
        <v>515</v>
      </c>
      <c r="B470" s="115" t="s">
        <v>515</v>
      </c>
      <c r="C470" s="115" t="s">
        <v>516</v>
      </c>
      <c r="D470" s="115" t="s">
        <v>30</v>
      </c>
      <c r="E470" s="117">
        <v>140</v>
      </c>
      <c r="F470" s="117">
        <v>2.7123999999999999E-2</v>
      </c>
      <c r="G470" s="117">
        <v>2.7123999999999999E-2</v>
      </c>
      <c r="H470" s="117"/>
      <c r="I470" s="117">
        <v>0</v>
      </c>
      <c r="J470" s="117">
        <v>0</v>
      </c>
      <c r="K470" s="117"/>
      <c r="L470" s="117">
        <v>0</v>
      </c>
      <c r="M470" s="117">
        <v>0</v>
      </c>
      <c r="N470" s="117">
        <v>245</v>
      </c>
      <c r="O470" s="117">
        <v>3.4000000000000002E-2</v>
      </c>
      <c r="P470" s="117">
        <v>6.6449999999999996</v>
      </c>
      <c r="Q470" s="117">
        <v>245</v>
      </c>
      <c r="R470" s="117">
        <v>3.4000000000000002E-2</v>
      </c>
      <c r="S470" s="117">
        <v>6.6449999999999996</v>
      </c>
      <c r="T470" s="117"/>
      <c r="U470" s="117">
        <v>0</v>
      </c>
      <c r="V470" s="117"/>
      <c r="W470" s="117">
        <v>0</v>
      </c>
      <c r="X470" s="117"/>
      <c r="Y470" s="117">
        <v>0</v>
      </c>
      <c r="Z470" s="117"/>
      <c r="AA470" s="117">
        <v>0</v>
      </c>
      <c r="AB470" s="117"/>
      <c r="AC470" s="117">
        <v>0</v>
      </c>
      <c r="AD470" s="117"/>
      <c r="AE470" s="117">
        <v>0</v>
      </c>
      <c r="AF470" s="117"/>
      <c r="AG470" s="117"/>
      <c r="AH470" s="117"/>
      <c r="AI470" s="117">
        <v>0</v>
      </c>
      <c r="AJ470" s="117"/>
      <c r="AK470" s="117">
        <v>0</v>
      </c>
      <c r="AL470" s="117"/>
      <c r="AM470" s="117">
        <v>0</v>
      </c>
      <c r="AN470" s="117"/>
      <c r="AO470" s="117">
        <v>0</v>
      </c>
      <c r="AP470" s="117"/>
      <c r="AQ470" s="117">
        <v>0</v>
      </c>
      <c r="AR470" s="117"/>
      <c r="AS470" s="117">
        <v>0</v>
      </c>
      <c r="AT470" s="117"/>
      <c r="AU470" s="117">
        <v>0</v>
      </c>
      <c r="AV470" s="117"/>
      <c r="AW470" s="117">
        <v>0</v>
      </c>
      <c r="AX470" s="117"/>
      <c r="AY470" s="117"/>
      <c r="AZ470" s="117"/>
      <c r="BA470" s="117">
        <v>0</v>
      </c>
      <c r="BB470" s="117">
        <v>0</v>
      </c>
      <c r="BC470" s="117"/>
      <c r="BD470" s="117"/>
      <c r="BE470" s="117">
        <v>0</v>
      </c>
      <c r="BF470" s="117">
        <v>245</v>
      </c>
      <c r="BG470" s="117">
        <v>3.4000000000000002E-2</v>
      </c>
      <c r="BH470" s="117">
        <v>6.6449999999999996</v>
      </c>
      <c r="BI470" s="117">
        <v>245</v>
      </c>
      <c r="BJ470" s="117">
        <v>3.4000000000000002E-2</v>
      </c>
      <c r="BK470" s="117">
        <v>6.6449999999999996</v>
      </c>
      <c r="BL470" s="117">
        <v>0</v>
      </c>
      <c r="BM470" s="117">
        <v>0</v>
      </c>
      <c r="BN470" s="117">
        <v>6.6449999999999996</v>
      </c>
      <c r="BO470" s="117">
        <v>0</v>
      </c>
      <c r="BP470" s="146">
        <v>0</v>
      </c>
    </row>
    <row r="471" spans="1:68" ht="12" customHeight="1" x14ac:dyDescent="0.2">
      <c r="A471" s="120" t="s">
        <v>517</v>
      </c>
      <c r="B471" s="121"/>
      <c r="C471" s="121" t="s">
        <v>1979</v>
      </c>
      <c r="D471" s="121" t="s">
        <v>30</v>
      </c>
      <c r="E471" s="123">
        <v>170</v>
      </c>
      <c r="F471" s="123">
        <v>3.3528000000000002E-2</v>
      </c>
      <c r="G471" s="123">
        <v>3.3528000000000002E-2</v>
      </c>
      <c r="H471" s="122">
        <v>21420</v>
      </c>
      <c r="I471" s="123">
        <v>3.641</v>
      </c>
      <c r="J471" s="123">
        <v>718.17</v>
      </c>
      <c r="K471" s="123"/>
      <c r="L471" s="123">
        <v>0</v>
      </c>
      <c r="M471" s="123">
        <v>0</v>
      </c>
      <c r="N471" s="123"/>
      <c r="O471" s="123">
        <v>0</v>
      </c>
      <c r="P471" s="123">
        <v>0</v>
      </c>
      <c r="Q471" s="122">
        <v>21420</v>
      </c>
      <c r="R471" s="123">
        <v>3.641</v>
      </c>
      <c r="S471" s="123">
        <v>718.17</v>
      </c>
      <c r="T471" s="123"/>
      <c r="U471" s="123">
        <v>0</v>
      </c>
      <c r="V471" s="123"/>
      <c r="W471" s="123">
        <v>0</v>
      </c>
      <c r="X471" s="123"/>
      <c r="Y471" s="123">
        <v>0</v>
      </c>
      <c r="Z471" s="123"/>
      <c r="AA471" s="123">
        <v>0</v>
      </c>
      <c r="AB471" s="123"/>
      <c r="AC471" s="123">
        <v>0</v>
      </c>
      <c r="AD471" s="123"/>
      <c r="AE471" s="123">
        <v>0</v>
      </c>
      <c r="AF471" s="123"/>
      <c r="AG471" s="123"/>
      <c r="AH471" s="123"/>
      <c r="AI471" s="123">
        <v>0</v>
      </c>
      <c r="AJ471" s="123"/>
      <c r="AK471" s="123">
        <v>0</v>
      </c>
      <c r="AL471" s="123"/>
      <c r="AM471" s="123">
        <v>0</v>
      </c>
      <c r="AN471" s="123"/>
      <c r="AO471" s="123">
        <v>0</v>
      </c>
      <c r="AP471" s="123"/>
      <c r="AQ471" s="123">
        <v>0</v>
      </c>
      <c r="AR471" s="123"/>
      <c r="AS471" s="123">
        <v>0</v>
      </c>
      <c r="AT471" s="123"/>
      <c r="AU471" s="123">
        <v>0</v>
      </c>
      <c r="AV471" s="123"/>
      <c r="AW471" s="123">
        <v>0</v>
      </c>
      <c r="AX471" s="123"/>
      <c r="AY471" s="123"/>
      <c r="AZ471" s="122">
        <v>21420</v>
      </c>
      <c r="BA471" s="123">
        <v>3.641</v>
      </c>
      <c r="BB471" s="123">
        <v>718.17</v>
      </c>
      <c r="BC471" s="123"/>
      <c r="BD471" s="123"/>
      <c r="BE471" s="123">
        <v>0</v>
      </c>
      <c r="BF471" s="123"/>
      <c r="BG471" s="123">
        <v>0</v>
      </c>
      <c r="BH471" s="123">
        <v>0</v>
      </c>
      <c r="BI471" s="122">
        <v>21420</v>
      </c>
      <c r="BJ471" s="123">
        <v>3.641</v>
      </c>
      <c r="BK471" s="123">
        <v>718.17</v>
      </c>
      <c r="BL471" s="123">
        <v>0</v>
      </c>
      <c r="BM471" s="123">
        <v>0</v>
      </c>
      <c r="BN471" s="123">
        <v>718.17</v>
      </c>
      <c r="BO471" s="123">
        <v>0</v>
      </c>
      <c r="BP471" s="154">
        <v>0</v>
      </c>
    </row>
    <row r="472" spans="1:68" ht="12" customHeight="1" x14ac:dyDescent="0.2">
      <c r="A472" s="114" t="s">
        <v>519</v>
      </c>
      <c r="B472" s="115" t="s">
        <v>519</v>
      </c>
      <c r="C472" s="115" t="s">
        <v>1980</v>
      </c>
      <c r="D472" s="115" t="s">
        <v>30</v>
      </c>
      <c r="E472" s="117">
        <v>300</v>
      </c>
      <c r="F472" s="117">
        <v>4.6775999999999998E-2</v>
      </c>
      <c r="G472" s="117">
        <v>4.6775999999999998E-2</v>
      </c>
      <c r="H472" s="117"/>
      <c r="I472" s="117">
        <v>0</v>
      </c>
      <c r="J472" s="117">
        <v>0</v>
      </c>
      <c r="K472" s="117"/>
      <c r="L472" s="117">
        <v>0</v>
      </c>
      <c r="M472" s="117">
        <v>0</v>
      </c>
      <c r="N472" s="117"/>
      <c r="O472" s="117">
        <v>0</v>
      </c>
      <c r="P472" s="117">
        <v>0</v>
      </c>
      <c r="Q472" s="117"/>
      <c r="R472" s="117">
        <v>0</v>
      </c>
      <c r="S472" s="117"/>
      <c r="T472" s="117"/>
      <c r="U472" s="117">
        <v>0</v>
      </c>
      <c r="V472" s="117"/>
      <c r="W472" s="117">
        <v>0</v>
      </c>
      <c r="X472" s="117"/>
      <c r="Y472" s="117">
        <v>0</v>
      </c>
      <c r="Z472" s="117"/>
      <c r="AA472" s="117">
        <v>0</v>
      </c>
      <c r="AB472" s="117"/>
      <c r="AC472" s="117">
        <v>0</v>
      </c>
      <c r="AD472" s="117"/>
      <c r="AE472" s="117">
        <v>0</v>
      </c>
      <c r="AF472" s="117"/>
      <c r="AG472" s="117"/>
      <c r="AH472" s="117"/>
      <c r="AI472" s="117">
        <v>0</v>
      </c>
      <c r="AJ472" s="117"/>
      <c r="AK472" s="117">
        <v>0</v>
      </c>
      <c r="AL472" s="117"/>
      <c r="AM472" s="117">
        <v>0</v>
      </c>
      <c r="AN472" s="117"/>
      <c r="AO472" s="117">
        <v>0</v>
      </c>
      <c r="AP472" s="117"/>
      <c r="AQ472" s="117">
        <v>0</v>
      </c>
      <c r="AR472" s="117"/>
      <c r="AS472" s="117">
        <v>0</v>
      </c>
      <c r="AT472" s="117"/>
      <c r="AU472" s="117">
        <v>0</v>
      </c>
      <c r="AV472" s="117"/>
      <c r="AW472" s="117">
        <v>0</v>
      </c>
      <c r="AX472" s="117"/>
      <c r="AY472" s="117"/>
      <c r="AZ472" s="117"/>
      <c r="BA472" s="117">
        <v>0</v>
      </c>
      <c r="BB472" s="117">
        <v>0</v>
      </c>
      <c r="BC472" s="117"/>
      <c r="BD472" s="117"/>
      <c r="BE472" s="117">
        <v>0</v>
      </c>
      <c r="BF472" s="117"/>
      <c r="BG472" s="117">
        <v>0</v>
      </c>
      <c r="BH472" s="117">
        <v>0</v>
      </c>
      <c r="BI472" s="117"/>
      <c r="BJ472" s="117">
        <v>0</v>
      </c>
      <c r="BK472" s="117">
        <v>0</v>
      </c>
      <c r="BL472" s="117">
        <v>0</v>
      </c>
      <c r="BM472" s="117">
        <v>0</v>
      </c>
      <c r="BN472" s="117">
        <v>0</v>
      </c>
      <c r="BO472" s="117">
        <v>0</v>
      </c>
      <c r="BP472" s="146">
        <v>0</v>
      </c>
    </row>
    <row r="473" spans="1:68" ht="12" customHeight="1" x14ac:dyDescent="0.2">
      <c r="A473" s="120" t="s">
        <v>521</v>
      </c>
      <c r="B473" s="121"/>
      <c r="C473" s="121" t="s">
        <v>1981</v>
      </c>
      <c r="D473" s="121" t="s">
        <v>30</v>
      </c>
      <c r="E473" s="123">
        <v>300</v>
      </c>
      <c r="F473" s="123">
        <v>4.3531E-2</v>
      </c>
      <c r="G473" s="123">
        <v>4.3531E-2</v>
      </c>
      <c r="H473" s="123"/>
      <c r="I473" s="123">
        <v>0</v>
      </c>
      <c r="J473" s="123">
        <v>0</v>
      </c>
      <c r="K473" s="123"/>
      <c r="L473" s="123">
        <v>0</v>
      </c>
      <c r="M473" s="123">
        <v>0</v>
      </c>
      <c r="N473" s="123"/>
      <c r="O473" s="123">
        <v>0</v>
      </c>
      <c r="P473" s="123">
        <v>0</v>
      </c>
      <c r="Q473" s="123"/>
      <c r="R473" s="123">
        <v>0</v>
      </c>
      <c r="S473" s="123"/>
      <c r="T473" s="123"/>
      <c r="U473" s="123">
        <v>0</v>
      </c>
      <c r="V473" s="123"/>
      <c r="W473" s="123">
        <v>0</v>
      </c>
      <c r="X473" s="123"/>
      <c r="Y473" s="123">
        <v>0</v>
      </c>
      <c r="Z473" s="123"/>
      <c r="AA473" s="123">
        <v>0</v>
      </c>
      <c r="AB473" s="123"/>
      <c r="AC473" s="123">
        <v>0</v>
      </c>
      <c r="AD473" s="123"/>
      <c r="AE473" s="123">
        <v>0</v>
      </c>
      <c r="AF473" s="123"/>
      <c r="AG473" s="123"/>
      <c r="AH473" s="123"/>
      <c r="AI473" s="123">
        <v>0</v>
      </c>
      <c r="AJ473" s="123"/>
      <c r="AK473" s="123">
        <v>0</v>
      </c>
      <c r="AL473" s="123"/>
      <c r="AM473" s="123">
        <v>0</v>
      </c>
      <c r="AN473" s="123"/>
      <c r="AO473" s="123">
        <v>0</v>
      </c>
      <c r="AP473" s="123"/>
      <c r="AQ473" s="123">
        <v>0</v>
      </c>
      <c r="AR473" s="123"/>
      <c r="AS473" s="123">
        <v>0</v>
      </c>
      <c r="AT473" s="123"/>
      <c r="AU473" s="123">
        <v>0</v>
      </c>
      <c r="AV473" s="123"/>
      <c r="AW473" s="123">
        <v>0</v>
      </c>
      <c r="AX473" s="123"/>
      <c r="AY473" s="123"/>
      <c r="AZ473" s="123"/>
      <c r="BA473" s="123">
        <v>0</v>
      </c>
      <c r="BB473" s="123">
        <v>0</v>
      </c>
      <c r="BC473" s="123"/>
      <c r="BD473" s="123"/>
      <c r="BE473" s="123">
        <v>0</v>
      </c>
      <c r="BF473" s="123"/>
      <c r="BG473" s="123">
        <v>0</v>
      </c>
      <c r="BH473" s="123">
        <v>0</v>
      </c>
      <c r="BI473" s="123"/>
      <c r="BJ473" s="123">
        <v>0</v>
      </c>
      <c r="BK473" s="123">
        <v>0</v>
      </c>
      <c r="BL473" s="123">
        <v>0</v>
      </c>
      <c r="BM473" s="123">
        <v>0</v>
      </c>
      <c r="BN473" s="123">
        <v>0</v>
      </c>
      <c r="BO473" s="123">
        <v>0</v>
      </c>
      <c r="BP473" s="154">
        <v>0</v>
      </c>
    </row>
    <row r="474" spans="1:68" ht="12" customHeight="1" x14ac:dyDescent="0.2">
      <c r="A474" s="136"/>
      <c r="B474" s="105"/>
      <c r="C474" s="105" t="s">
        <v>2501</v>
      </c>
      <c r="D474" s="105"/>
      <c r="E474" s="137"/>
      <c r="F474" s="137"/>
      <c r="G474" s="137"/>
      <c r="H474" s="147">
        <v>21420</v>
      </c>
      <c r="I474" s="137">
        <v>3.641</v>
      </c>
      <c r="J474" s="137">
        <v>718.17</v>
      </c>
      <c r="K474" s="137"/>
      <c r="L474" s="137">
        <v>0</v>
      </c>
      <c r="M474" s="137">
        <v>0</v>
      </c>
      <c r="N474" s="137">
        <v>245</v>
      </c>
      <c r="O474" s="137">
        <v>3.4000000000000002E-2</v>
      </c>
      <c r="P474" s="137">
        <v>6.6449999999999996</v>
      </c>
      <c r="Q474" s="147">
        <v>21665</v>
      </c>
      <c r="R474" s="137">
        <v>3.6749999999999998</v>
      </c>
      <c r="S474" s="137">
        <v>724.81500000000005</v>
      </c>
      <c r="T474" s="137"/>
      <c r="U474" s="137">
        <v>0</v>
      </c>
      <c r="V474" s="137"/>
      <c r="W474" s="137">
        <v>0</v>
      </c>
      <c r="X474" s="137"/>
      <c r="Y474" s="137">
        <v>0</v>
      </c>
      <c r="Z474" s="137"/>
      <c r="AA474" s="137">
        <v>0</v>
      </c>
      <c r="AB474" s="137"/>
      <c r="AC474" s="137">
        <v>0</v>
      </c>
      <c r="AD474" s="137"/>
      <c r="AE474" s="137">
        <v>0</v>
      </c>
      <c r="AF474" s="137"/>
      <c r="AG474" s="137"/>
      <c r="AH474" s="137"/>
      <c r="AI474" s="137">
        <v>0</v>
      </c>
      <c r="AJ474" s="137"/>
      <c r="AK474" s="137">
        <v>0</v>
      </c>
      <c r="AL474" s="137"/>
      <c r="AM474" s="137">
        <v>0</v>
      </c>
      <c r="AN474" s="137"/>
      <c r="AO474" s="137">
        <v>0</v>
      </c>
      <c r="AP474" s="137"/>
      <c r="AQ474" s="137">
        <v>0</v>
      </c>
      <c r="AR474" s="137"/>
      <c r="AS474" s="137">
        <v>0</v>
      </c>
      <c r="AT474" s="137"/>
      <c r="AU474" s="137">
        <v>0</v>
      </c>
      <c r="AV474" s="137"/>
      <c r="AW474" s="137">
        <v>0</v>
      </c>
      <c r="AX474" s="137"/>
      <c r="AY474" s="137"/>
      <c r="AZ474" s="147">
        <v>21420</v>
      </c>
      <c r="BA474" s="137">
        <v>3.641</v>
      </c>
      <c r="BB474" s="137">
        <v>718.17</v>
      </c>
      <c r="BC474" s="137"/>
      <c r="BD474" s="137"/>
      <c r="BE474" s="137">
        <v>0</v>
      </c>
      <c r="BF474" s="137">
        <v>245</v>
      </c>
      <c r="BG474" s="137">
        <v>3.4000000000000002E-2</v>
      </c>
      <c r="BH474" s="137">
        <v>6.6449999999999996</v>
      </c>
      <c r="BI474" s="147">
        <v>21665</v>
      </c>
      <c r="BJ474" s="137">
        <v>3.6749999999999998</v>
      </c>
      <c r="BK474" s="137">
        <v>724.81500000000005</v>
      </c>
      <c r="BL474" s="137">
        <v>0</v>
      </c>
      <c r="BM474" s="137">
        <v>0</v>
      </c>
      <c r="BN474" s="137">
        <v>724.81500000000005</v>
      </c>
      <c r="BO474" s="137">
        <v>0</v>
      </c>
      <c r="BP474" s="148">
        <v>0</v>
      </c>
    </row>
    <row r="475" spans="1:68" ht="12" customHeight="1" x14ac:dyDescent="0.2">
      <c r="A475" s="133"/>
      <c r="B475" s="111"/>
      <c r="C475" s="111" t="s">
        <v>2502</v>
      </c>
      <c r="D475" s="111"/>
      <c r="E475" s="126"/>
      <c r="F475" s="126"/>
      <c r="G475" s="126"/>
      <c r="H475" s="149">
        <v>21420</v>
      </c>
      <c r="I475" s="126">
        <v>3.641</v>
      </c>
      <c r="J475" s="126">
        <v>718.17</v>
      </c>
      <c r="K475" s="126"/>
      <c r="L475" s="126">
        <v>0</v>
      </c>
      <c r="M475" s="126">
        <v>0</v>
      </c>
      <c r="N475" s="126">
        <v>245</v>
      </c>
      <c r="O475" s="126">
        <v>3.4000000000000002E-2</v>
      </c>
      <c r="P475" s="126">
        <v>6.6449999999999996</v>
      </c>
      <c r="Q475" s="149">
        <v>21665</v>
      </c>
      <c r="R475" s="126">
        <v>3.6749999999999998</v>
      </c>
      <c r="S475" s="126">
        <v>724.81500000000005</v>
      </c>
      <c r="T475" s="126"/>
      <c r="U475" s="126">
        <v>0</v>
      </c>
      <c r="V475" s="126"/>
      <c r="W475" s="126">
        <v>0</v>
      </c>
      <c r="X475" s="126"/>
      <c r="Y475" s="126">
        <v>0</v>
      </c>
      <c r="Z475" s="126"/>
      <c r="AA475" s="126">
        <v>0</v>
      </c>
      <c r="AB475" s="126"/>
      <c r="AC475" s="126">
        <v>0</v>
      </c>
      <c r="AD475" s="126"/>
      <c r="AE475" s="126">
        <v>0</v>
      </c>
      <c r="AF475" s="126"/>
      <c r="AG475" s="126"/>
      <c r="AH475" s="126"/>
      <c r="AI475" s="126">
        <v>0</v>
      </c>
      <c r="AJ475" s="126"/>
      <c r="AK475" s="126">
        <v>0</v>
      </c>
      <c r="AL475" s="126"/>
      <c r="AM475" s="126">
        <v>0</v>
      </c>
      <c r="AN475" s="126"/>
      <c r="AO475" s="126">
        <v>0</v>
      </c>
      <c r="AP475" s="126"/>
      <c r="AQ475" s="126">
        <v>0</v>
      </c>
      <c r="AR475" s="126"/>
      <c r="AS475" s="126">
        <v>0</v>
      </c>
      <c r="AT475" s="126"/>
      <c r="AU475" s="126">
        <v>0</v>
      </c>
      <c r="AV475" s="126"/>
      <c r="AW475" s="126">
        <v>0</v>
      </c>
      <c r="AX475" s="126"/>
      <c r="AY475" s="126"/>
      <c r="AZ475" s="149">
        <v>21420</v>
      </c>
      <c r="BA475" s="126">
        <v>3.641</v>
      </c>
      <c r="BB475" s="126">
        <v>718.17</v>
      </c>
      <c r="BC475" s="126"/>
      <c r="BD475" s="126"/>
      <c r="BE475" s="126">
        <v>0</v>
      </c>
      <c r="BF475" s="126">
        <v>245</v>
      </c>
      <c r="BG475" s="126">
        <v>3.4000000000000002E-2</v>
      </c>
      <c r="BH475" s="126">
        <v>6.6449999999999996</v>
      </c>
      <c r="BI475" s="149">
        <v>21665</v>
      </c>
      <c r="BJ475" s="126">
        <v>3.6749999999999998</v>
      </c>
      <c r="BK475" s="126">
        <v>724.81500000000005</v>
      </c>
      <c r="BL475" s="126">
        <v>0</v>
      </c>
      <c r="BM475" s="126">
        <v>0</v>
      </c>
      <c r="BN475" s="126">
        <v>724.81500000000005</v>
      </c>
      <c r="BO475" s="126">
        <v>0</v>
      </c>
      <c r="BP475" s="150">
        <v>0</v>
      </c>
    </row>
    <row r="476" spans="1:68" ht="12" customHeight="1" x14ac:dyDescent="0.2">
      <c r="A476" s="136"/>
      <c r="B476" s="105"/>
      <c r="C476" s="105" t="s">
        <v>1982</v>
      </c>
      <c r="D476" s="105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  <c r="AR476" s="137"/>
      <c r="AS476" s="137"/>
      <c r="AT476" s="137"/>
      <c r="AU476" s="137"/>
      <c r="AV476" s="137"/>
      <c r="AW476" s="137"/>
      <c r="AX476" s="137"/>
      <c r="AY476" s="137"/>
      <c r="AZ476" s="137"/>
      <c r="BA476" s="137"/>
      <c r="BB476" s="137"/>
      <c r="BC476" s="137"/>
      <c r="BD476" s="137"/>
      <c r="BE476" s="137"/>
      <c r="BF476" s="137"/>
      <c r="BG476" s="137"/>
      <c r="BH476" s="137"/>
      <c r="BI476" s="137"/>
      <c r="BJ476" s="137"/>
      <c r="BK476" s="137"/>
      <c r="BL476" s="137"/>
      <c r="BM476" s="137"/>
      <c r="BN476" s="137"/>
      <c r="BO476" s="137"/>
      <c r="BP476" s="148"/>
    </row>
    <row r="477" spans="1:68" ht="12" customHeight="1" x14ac:dyDescent="0.2">
      <c r="A477" s="133"/>
      <c r="B477" s="111"/>
      <c r="C477" s="111" t="s">
        <v>30</v>
      </c>
      <c r="D477" s="111"/>
      <c r="E477" s="126"/>
      <c r="F477" s="126"/>
      <c r="G477" s="126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126"/>
      <c r="AB477" s="126"/>
      <c r="AC477" s="126"/>
      <c r="AD477" s="126"/>
      <c r="AE477" s="126"/>
      <c r="AF477" s="126"/>
      <c r="AG477" s="126"/>
      <c r="AH477" s="126"/>
      <c r="AI477" s="126"/>
      <c r="AJ477" s="126"/>
      <c r="AK477" s="126"/>
      <c r="AL477" s="126"/>
      <c r="AM477" s="126"/>
      <c r="AN477" s="126"/>
      <c r="AO477" s="126"/>
      <c r="AP477" s="126"/>
      <c r="AQ477" s="126"/>
      <c r="AR477" s="126"/>
      <c r="AS477" s="126"/>
      <c r="AT477" s="126"/>
      <c r="AU477" s="126"/>
      <c r="AV477" s="126"/>
      <c r="AW477" s="126"/>
      <c r="AX477" s="126"/>
      <c r="AY477" s="126"/>
      <c r="AZ477" s="126"/>
      <c r="BA477" s="126"/>
      <c r="BB477" s="126"/>
      <c r="BC477" s="126"/>
      <c r="BD477" s="126"/>
      <c r="BE477" s="126"/>
      <c r="BF477" s="126"/>
      <c r="BG477" s="126"/>
      <c r="BH477" s="126"/>
      <c r="BI477" s="126"/>
      <c r="BJ477" s="126"/>
      <c r="BK477" s="126"/>
      <c r="BL477" s="126"/>
      <c r="BM477" s="126"/>
      <c r="BN477" s="126"/>
      <c r="BO477" s="126"/>
      <c r="BP477" s="150"/>
    </row>
    <row r="478" spans="1:68" ht="12" customHeight="1" x14ac:dyDescent="0.2">
      <c r="A478" s="114" t="s">
        <v>1985</v>
      </c>
      <c r="B478" s="115" t="s">
        <v>2503</v>
      </c>
      <c r="C478" s="115" t="s">
        <v>1986</v>
      </c>
      <c r="D478" s="115" t="s">
        <v>30</v>
      </c>
      <c r="E478" s="117">
        <v>575</v>
      </c>
      <c r="F478" s="117">
        <v>8.3433999999999994E-2</v>
      </c>
      <c r="G478" s="117">
        <v>8.3433999999999994E-2</v>
      </c>
      <c r="H478" s="117"/>
      <c r="I478" s="117">
        <v>0</v>
      </c>
      <c r="J478" s="117">
        <v>0</v>
      </c>
      <c r="K478" s="117"/>
      <c r="L478" s="117">
        <v>0</v>
      </c>
      <c r="M478" s="117">
        <v>0</v>
      </c>
      <c r="N478" s="117"/>
      <c r="O478" s="117">
        <v>0</v>
      </c>
      <c r="P478" s="117">
        <v>0</v>
      </c>
      <c r="Q478" s="117"/>
      <c r="R478" s="117">
        <v>0</v>
      </c>
      <c r="S478" s="117"/>
      <c r="T478" s="117"/>
      <c r="U478" s="117">
        <v>0</v>
      </c>
      <c r="V478" s="117"/>
      <c r="W478" s="117">
        <v>0</v>
      </c>
      <c r="X478" s="117"/>
      <c r="Y478" s="117">
        <v>0</v>
      </c>
      <c r="Z478" s="117"/>
      <c r="AA478" s="117">
        <v>0</v>
      </c>
      <c r="AB478" s="117"/>
      <c r="AC478" s="117">
        <v>0</v>
      </c>
      <c r="AD478" s="117"/>
      <c r="AE478" s="117">
        <v>0</v>
      </c>
      <c r="AF478" s="117"/>
      <c r="AG478" s="117"/>
      <c r="AH478" s="117"/>
      <c r="AI478" s="117">
        <v>0</v>
      </c>
      <c r="AJ478" s="117"/>
      <c r="AK478" s="117">
        <v>0</v>
      </c>
      <c r="AL478" s="117"/>
      <c r="AM478" s="117">
        <v>0</v>
      </c>
      <c r="AN478" s="117"/>
      <c r="AO478" s="117">
        <v>0</v>
      </c>
      <c r="AP478" s="117"/>
      <c r="AQ478" s="117">
        <v>0</v>
      </c>
      <c r="AR478" s="117"/>
      <c r="AS478" s="117">
        <v>0</v>
      </c>
      <c r="AT478" s="117"/>
      <c r="AU478" s="117">
        <v>0</v>
      </c>
      <c r="AV478" s="117"/>
      <c r="AW478" s="117">
        <v>0</v>
      </c>
      <c r="AX478" s="117"/>
      <c r="AY478" s="117"/>
      <c r="AZ478" s="117"/>
      <c r="BA478" s="117">
        <v>0</v>
      </c>
      <c r="BB478" s="117">
        <v>0</v>
      </c>
      <c r="BC478" s="117"/>
      <c r="BD478" s="117"/>
      <c r="BE478" s="117">
        <v>0</v>
      </c>
      <c r="BF478" s="117"/>
      <c r="BG478" s="117">
        <v>0</v>
      </c>
      <c r="BH478" s="117">
        <v>0</v>
      </c>
      <c r="BI478" s="117"/>
      <c r="BJ478" s="117">
        <v>0</v>
      </c>
      <c r="BK478" s="117">
        <v>0</v>
      </c>
      <c r="BL478" s="117">
        <v>0</v>
      </c>
      <c r="BM478" s="117">
        <v>0</v>
      </c>
      <c r="BN478" s="117">
        <v>0</v>
      </c>
      <c r="BO478" s="117">
        <v>0</v>
      </c>
      <c r="BP478" s="146">
        <v>0</v>
      </c>
    </row>
    <row r="479" spans="1:68" ht="12" customHeight="1" x14ac:dyDescent="0.2">
      <c r="A479" s="120" t="s">
        <v>523</v>
      </c>
      <c r="B479" s="121" t="s">
        <v>2504</v>
      </c>
      <c r="C479" s="121" t="s">
        <v>524</v>
      </c>
      <c r="D479" s="121" t="s">
        <v>30</v>
      </c>
      <c r="E479" s="123">
        <v>575</v>
      </c>
      <c r="F479" s="123">
        <v>9.3257999999999994E-2</v>
      </c>
      <c r="G479" s="123">
        <v>9.3257999999999994E-2</v>
      </c>
      <c r="H479" s="123"/>
      <c r="I479" s="123">
        <v>0</v>
      </c>
      <c r="J479" s="123">
        <v>0</v>
      </c>
      <c r="K479" s="123"/>
      <c r="L479" s="123">
        <v>0</v>
      </c>
      <c r="M479" s="123">
        <v>0</v>
      </c>
      <c r="N479" s="123"/>
      <c r="O479" s="123">
        <v>0</v>
      </c>
      <c r="P479" s="123">
        <v>0</v>
      </c>
      <c r="Q479" s="123"/>
      <c r="R479" s="123">
        <v>0</v>
      </c>
      <c r="S479" s="123"/>
      <c r="T479" s="123"/>
      <c r="U479" s="123">
        <v>0</v>
      </c>
      <c r="V479" s="123"/>
      <c r="W479" s="123">
        <v>0</v>
      </c>
      <c r="X479" s="123"/>
      <c r="Y479" s="123">
        <v>0</v>
      </c>
      <c r="Z479" s="123"/>
      <c r="AA479" s="123">
        <v>0</v>
      </c>
      <c r="AB479" s="123"/>
      <c r="AC479" s="123">
        <v>0</v>
      </c>
      <c r="AD479" s="123"/>
      <c r="AE479" s="123">
        <v>0</v>
      </c>
      <c r="AF479" s="123"/>
      <c r="AG479" s="123"/>
      <c r="AH479" s="123"/>
      <c r="AI479" s="123">
        <v>0</v>
      </c>
      <c r="AJ479" s="123"/>
      <c r="AK479" s="123">
        <v>0</v>
      </c>
      <c r="AL479" s="123"/>
      <c r="AM479" s="123">
        <v>0</v>
      </c>
      <c r="AN479" s="123"/>
      <c r="AO479" s="123">
        <v>0</v>
      </c>
      <c r="AP479" s="123"/>
      <c r="AQ479" s="123">
        <v>0</v>
      </c>
      <c r="AR479" s="123"/>
      <c r="AS479" s="123">
        <v>0</v>
      </c>
      <c r="AT479" s="123"/>
      <c r="AU479" s="123">
        <v>0</v>
      </c>
      <c r="AV479" s="123"/>
      <c r="AW479" s="123">
        <v>0</v>
      </c>
      <c r="AX479" s="123"/>
      <c r="AY479" s="123"/>
      <c r="AZ479" s="123"/>
      <c r="BA479" s="123">
        <v>0</v>
      </c>
      <c r="BB479" s="123">
        <v>0</v>
      </c>
      <c r="BC479" s="123"/>
      <c r="BD479" s="123"/>
      <c r="BE479" s="123">
        <v>0</v>
      </c>
      <c r="BF479" s="123"/>
      <c r="BG479" s="123">
        <v>0</v>
      </c>
      <c r="BH479" s="123">
        <v>0</v>
      </c>
      <c r="BI479" s="123"/>
      <c r="BJ479" s="123">
        <v>0</v>
      </c>
      <c r="BK479" s="123">
        <v>0</v>
      </c>
      <c r="BL479" s="123">
        <v>0</v>
      </c>
      <c r="BM479" s="123">
        <v>0</v>
      </c>
      <c r="BN479" s="123">
        <v>0</v>
      </c>
      <c r="BO479" s="123">
        <v>0</v>
      </c>
      <c r="BP479" s="154">
        <v>0</v>
      </c>
    </row>
    <row r="480" spans="1:68" ht="12" customHeight="1" x14ac:dyDescent="0.2">
      <c r="A480" s="136"/>
      <c r="B480" s="105"/>
      <c r="C480" s="105" t="s">
        <v>2505</v>
      </c>
      <c r="D480" s="105"/>
      <c r="E480" s="137"/>
      <c r="F480" s="137"/>
      <c r="G480" s="137"/>
      <c r="H480" s="137"/>
      <c r="I480" s="137">
        <v>0</v>
      </c>
      <c r="J480" s="137">
        <v>0</v>
      </c>
      <c r="K480" s="137"/>
      <c r="L480" s="137">
        <v>0</v>
      </c>
      <c r="M480" s="137">
        <v>0</v>
      </c>
      <c r="N480" s="137"/>
      <c r="O480" s="137">
        <v>0</v>
      </c>
      <c r="P480" s="137">
        <v>0</v>
      </c>
      <c r="Q480" s="137"/>
      <c r="R480" s="137">
        <v>0</v>
      </c>
      <c r="S480" s="137"/>
      <c r="T480" s="137"/>
      <c r="U480" s="137">
        <v>0</v>
      </c>
      <c r="V480" s="137"/>
      <c r="W480" s="137">
        <v>0</v>
      </c>
      <c r="X480" s="137"/>
      <c r="Y480" s="137">
        <v>0</v>
      </c>
      <c r="Z480" s="137"/>
      <c r="AA480" s="137">
        <v>0</v>
      </c>
      <c r="AB480" s="137"/>
      <c r="AC480" s="137">
        <v>0</v>
      </c>
      <c r="AD480" s="137"/>
      <c r="AE480" s="137">
        <v>0</v>
      </c>
      <c r="AF480" s="137"/>
      <c r="AG480" s="137"/>
      <c r="AH480" s="137"/>
      <c r="AI480" s="137">
        <v>0</v>
      </c>
      <c r="AJ480" s="137"/>
      <c r="AK480" s="137">
        <v>0</v>
      </c>
      <c r="AL480" s="137"/>
      <c r="AM480" s="137">
        <v>0</v>
      </c>
      <c r="AN480" s="137"/>
      <c r="AO480" s="137">
        <v>0</v>
      </c>
      <c r="AP480" s="137"/>
      <c r="AQ480" s="137">
        <v>0</v>
      </c>
      <c r="AR480" s="137"/>
      <c r="AS480" s="137">
        <v>0</v>
      </c>
      <c r="AT480" s="137"/>
      <c r="AU480" s="137">
        <v>0</v>
      </c>
      <c r="AV480" s="137"/>
      <c r="AW480" s="137">
        <v>0</v>
      </c>
      <c r="AX480" s="137"/>
      <c r="AY480" s="137"/>
      <c r="AZ480" s="137"/>
      <c r="BA480" s="137">
        <v>0</v>
      </c>
      <c r="BB480" s="137">
        <v>0</v>
      </c>
      <c r="BC480" s="137"/>
      <c r="BD480" s="137"/>
      <c r="BE480" s="137">
        <v>0</v>
      </c>
      <c r="BF480" s="137"/>
      <c r="BG480" s="137">
        <v>0</v>
      </c>
      <c r="BH480" s="137">
        <v>0</v>
      </c>
      <c r="BI480" s="137"/>
      <c r="BJ480" s="137">
        <v>0</v>
      </c>
      <c r="BK480" s="137">
        <v>0</v>
      </c>
      <c r="BL480" s="137">
        <v>0</v>
      </c>
      <c r="BM480" s="137">
        <v>0</v>
      </c>
      <c r="BN480" s="137">
        <v>0</v>
      </c>
      <c r="BO480" s="137">
        <v>0</v>
      </c>
      <c r="BP480" s="148">
        <v>0</v>
      </c>
    </row>
    <row r="481" spans="1:68" ht="12" customHeight="1" x14ac:dyDescent="0.2">
      <c r="A481" s="133"/>
      <c r="B481" s="111"/>
      <c r="C481" s="111" t="s">
        <v>2506</v>
      </c>
      <c r="D481" s="111"/>
      <c r="E481" s="126"/>
      <c r="F481" s="126"/>
      <c r="G481" s="126"/>
      <c r="H481" s="126"/>
      <c r="I481" s="126">
        <v>0</v>
      </c>
      <c r="J481" s="126">
        <v>0</v>
      </c>
      <c r="K481" s="126"/>
      <c r="L481" s="126">
        <v>0</v>
      </c>
      <c r="M481" s="126">
        <v>0</v>
      </c>
      <c r="N481" s="126"/>
      <c r="O481" s="126">
        <v>0</v>
      </c>
      <c r="P481" s="126">
        <v>0</v>
      </c>
      <c r="Q481" s="126"/>
      <c r="R481" s="126">
        <v>0</v>
      </c>
      <c r="S481" s="126"/>
      <c r="T481" s="126"/>
      <c r="U481" s="126">
        <v>0</v>
      </c>
      <c r="V481" s="126"/>
      <c r="W481" s="126">
        <v>0</v>
      </c>
      <c r="X481" s="126"/>
      <c r="Y481" s="126">
        <v>0</v>
      </c>
      <c r="Z481" s="126"/>
      <c r="AA481" s="126">
        <v>0</v>
      </c>
      <c r="AB481" s="126"/>
      <c r="AC481" s="126">
        <v>0</v>
      </c>
      <c r="AD481" s="126"/>
      <c r="AE481" s="126">
        <v>0</v>
      </c>
      <c r="AF481" s="126"/>
      <c r="AG481" s="126"/>
      <c r="AH481" s="126"/>
      <c r="AI481" s="126">
        <v>0</v>
      </c>
      <c r="AJ481" s="126"/>
      <c r="AK481" s="126">
        <v>0</v>
      </c>
      <c r="AL481" s="126"/>
      <c r="AM481" s="126">
        <v>0</v>
      </c>
      <c r="AN481" s="126"/>
      <c r="AO481" s="126">
        <v>0</v>
      </c>
      <c r="AP481" s="126"/>
      <c r="AQ481" s="126">
        <v>0</v>
      </c>
      <c r="AR481" s="126"/>
      <c r="AS481" s="126">
        <v>0</v>
      </c>
      <c r="AT481" s="126"/>
      <c r="AU481" s="126">
        <v>0</v>
      </c>
      <c r="AV481" s="126"/>
      <c r="AW481" s="126">
        <v>0</v>
      </c>
      <c r="AX481" s="126"/>
      <c r="AY481" s="126"/>
      <c r="AZ481" s="126"/>
      <c r="BA481" s="126">
        <v>0</v>
      </c>
      <c r="BB481" s="126">
        <v>0</v>
      </c>
      <c r="BC481" s="126"/>
      <c r="BD481" s="126"/>
      <c r="BE481" s="126">
        <v>0</v>
      </c>
      <c r="BF481" s="126"/>
      <c r="BG481" s="126">
        <v>0</v>
      </c>
      <c r="BH481" s="126">
        <v>0</v>
      </c>
      <c r="BI481" s="126"/>
      <c r="BJ481" s="126">
        <v>0</v>
      </c>
      <c r="BK481" s="126">
        <v>0</v>
      </c>
      <c r="BL481" s="126">
        <v>0</v>
      </c>
      <c r="BM481" s="126">
        <v>0</v>
      </c>
      <c r="BN481" s="126">
        <v>0</v>
      </c>
      <c r="BO481" s="126">
        <v>0</v>
      </c>
      <c r="BP481" s="150">
        <v>0</v>
      </c>
    </row>
    <row r="482" spans="1:68" ht="12" customHeight="1" x14ac:dyDescent="0.2">
      <c r="A482" s="136"/>
      <c r="B482" s="105"/>
      <c r="C482" s="105" t="s">
        <v>1987</v>
      </c>
      <c r="D482" s="105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  <c r="AS482" s="137"/>
      <c r="AT482" s="137"/>
      <c r="AU482" s="137"/>
      <c r="AV482" s="137"/>
      <c r="AW482" s="137"/>
      <c r="AX482" s="137"/>
      <c r="AY482" s="137"/>
      <c r="AZ482" s="137"/>
      <c r="BA482" s="137"/>
      <c r="BB482" s="137"/>
      <c r="BC482" s="137"/>
      <c r="BD482" s="137"/>
      <c r="BE482" s="137"/>
      <c r="BF482" s="137"/>
      <c r="BG482" s="137"/>
      <c r="BH482" s="137"/>
      <c r="BI482" s="137"/>
      <c r="BJ482" s="137"/>
      <c r="BK482" s="137"/>
      <c r="BL482" s="137"/>
      <c r="BM482" s="137"/>
      <c r="BN482" s="137"/>
      <c r="BO482" s="137"/>
      <c r="BP482" s="148"/>
    </row>
    <row r="483" spans="1:68" ht="12" customHeight="1" x14ac:dyDescent="0.2">
      <c r="A483" s="133"/>
      <c r="B483" s="111"/>
      <c r="C483" s="111" t="s">
        <v>30</v>
      </c>
      <c r="D483" s="111"/>
      <c r="E483" s="126"/>
      <c r="F483" s="126"/>
      <c r="G483" s="126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126"/>
      <c r="AB483" s="126"/>
      <c r="AC483" s="126"/>
      <c r="AD483" s="126"/>
      <c r="AE483" s="126"/>
      <c r="AF483" s="126"/>
      <c r="AG483" s="126"/>
      <c r="AH483" s="126"/>
      <c r="AI483" s="126"/>
      <c r="AJ483" s="126"/>
      <c r="AK483" s="126"/>
      <c r="AL483" s="126"/>
      <c r="AM483" s="126"/>
      <c r="AN483" s="126"/>
      <c r="AO483" s="126"/>
      <c r="AP483" s="126"/>
      <c r="AQ483" s="126"/>
      <c r="AR483" s="126"/>
      <c r="AS483" s="126"/>
      <c r="AT483" s="126"/>
      <c r="AU483" s="126"/>
      <c r="AV483" s="126"/>
      <c r="AW483" s="126"/>
      <c r="AX483" s="126"/>
      <c r="AY483" s="126"/>
      <c r="AZ483" s="126"/>
      <c r="BA483" s="126"/>
      <c r="BB483" s="126"/>
      <c r="BC483" s="126"/>
      <c r="BD483" s="126"/>
      <c r="BE483" s="126"/>
      <c r="BF483" s="126"/>
      <c r="BG483" s="126"/>
      <c r="BH483" s="126"/>
      <c r="BI483" s="126"/>
      <c r="BJ483" s="126"/>
      <c r="BK483" s="126"/>
      <c r="BL483" s="126"/>
      <c r="BM483" s="126"/>
      <c r="BN483" s="126"/>
      <c r="BO483" s="126"/>
      <c r="BP483" s="150"/>
    </row>
    <row r="484" spans="1:68" ht="12" customHeight="1" x14ac:dyDescent="0.2">
      <c r="A484" s="114" t="s">
        <v>527</v>
      </c>
      <c r="B484" s="115"/>
      <c r="C484" s="115" t="s">
        <v>528</v>
      </c>
      <c r="D484" s="115" t="s">
        <v>30</v>
      </c>
      <c r="E484" s="117">
        <v>210</v>
      </c>
      <c r="F484" s="117">
        <v>3.8723E-2</v>
      </c>
      <c r="G484" s="117">
        <v>3.8723E-2</v>
      </c>
      <c r="H484" s="117"/>
      <c r="I484" s="117">
        <v>0</v>
      </c>
      <c r="J484" s="117">
        <v>0</v>
      </c>
      <c r="K484" s="117"/>
      <c r="L484" s="117">
        <v>0</v>
      </c>
      <c r="M484" s="117">
        <v>0</v>
      </c>
      <c r="N484" s="117"/>
      <c r="O484" s="117">
        <v>0</v>
      </c>
      <c r="P484" s="117">
        <v>0</v>
      </c>
      <c r="Q484" s="117"/>
      <c r="R484" s="117">
        <v>0</v>
      </c>
      <c r="S484" s="117"/>
      <c r="T484" s="117"/>
      <c r="U484" s="117">
        <v>0</v>
      </c>
      <c r="V484" s="117"/>
      <c r="W484" s="117">
        <v>0</v>
      </c>
      <c r="X484" s="117"/>
      <c r="Y484" s="117">
        <v>0</v>
      </c>
      <c r="Z484" s="117"/>
      <c r="AA484" s="117">
        <v>0</v>
      </c>
      <c r="AB484" s="117"/>
      <c r="AC484" s="117">
        <v>0</v>
      </c>
      <c r="AD484" s="117"/>
      <c r="AE484" s="117">
        <v>0</v>
      </c>
      <c r="AF484" s="117"/>
      <c r="AG484" s="117"/>
      <c r="AH484" s="117"/>
      <c r="AI484" s="117">
        <v>0</v>
      </c>
      <c r="AJ484" s="117"/>
      <c r="AK484" s="117">
        <v>0</v>
      </c>
      <c r="AL484" s="117"/>
      <c r="AM484" s="117">
        <v>0</v>
      </c>
      <c r="AN484" s="117"/>
      <c r="AO484" s="117">
        <v>0</v>
      </c>
      <c r="AP484" s="117"/>
      <c r="AQ484" s="117">
        <v>0</v>
      </c>
      <c r="AR484" s="117"/>
      <c r="AS484" s="117">
        <v>0</v>
      </c>
      <c r="AT484" s="117"/>
      <c r="AU484" s="117">
        <v>0</v>
      </c>
      <c r="AV484" s="117"/>
      <c r="AW484" s="117">
        <v>0</v>
      </c>
      <c r="AX484" s="117"/>
      <c r="AY484" s="117"/>
      <c r="AZ484" s="117"/>
      <c r="BA484" s="117">
        <v>0</v>
      </c>
      <c r="BB484" s="117">
        <v>0</v>
      </c>
      <c r="BC484" s="117"/>
      <c r="BD484" s="117"/>
      <c r="BE484" s="117">
        <v>0</v>
      </c>
      <c r="BF484" s="117"/>
      <c r="BG484" s="117">
        <v>0</v>
      </c>
      <c r="BH484" s="117">
        <v>0</v>
      </c>
      <c r="BI484" s="117"/>
      <c r="BJ484" s="117">
        <v>0</v>
      </c>
      <c r="BK484" s="117">
        <v>0</v>
      </c>
      <c r="BL484" s="117">
        <v>0</v>
      </c>
      <c r="BM484" s="117">
        <v>0</v>
      </c>
      <c r="BN484" s="117">
        <v>0</v>
      </c>
      <c r="BO484" s="117">
        <v>0</v>
      </c>
      <c r="BP484" s="146">
        <v>0</v>
      </c>
    </row>
    <row r="485" spans="1:68" ht="12" customHeight="1" x14ac:dyDescent="0.2">
      <c r="A485" s="133"/>
      <c r="B485" s="111"/>
      <c r="C485" s="111" t="s">
        <v>2507</v>
      </c>
      <c r="D485" s="111"/>
      <c r="E485" s="126"/>
      <c r="F485" s="126"/>
      <c r="G485" s="126"/>
      <c r="H485" s="126"/>
      <c r="I485" s="126">
        <v>0</v>
      </c>
      <c r="J485" s="126">
        <v>0</v>
      </c>
      <c r="K485" s="126"/>
      <c r="L485" s="126">
        <v>0</v>
      </c>
      <c r="M485" s="126">
        <v>0</v>
      </c>
      <c r="N485" s="126"/>
      <c r="O485" s="126">
        <v>0</v>
      </c>
      <c r="P485" s="126">
        <v>0</v>
      </c>
      <c r="Q485" s="126"/>
      <c r="R485" s="126">
        <v>0</v>
      </c>
      <c r="S485" s="126"/>
      <c r="T485" s="126"/>
      <c r="U485" s="126">
        <v>0</v>
      </c>
      <c r="V485" s="126"/>
      <c r="W485" s="126">
        <v>0</v>
      </c>
      <c r="X485" s="126"/>
      <c r="Y485" s="126">
        <v>0</v>
      </c>
      <c r="Z485" s="126"/>
      <c r="AA485" s="126">
        <v>0</v>
      </c>
      <c r="AB485" s="126"/>
      <c r="AC485" s="126">
        <v>0</v>
      </c>
      <c r="AD485" s="126"/>
      <c r="AE485" s="126">
        <v>0</v>
      </c>
      <c r="AF485" s="126"/>
      <c r="AG485" s="126"/>
      <c r="AH485" s="126"/>
      <c r="AI485" s="126">
        <v>0</v>
      </c>
      <c r="AJ485" s="126"/>
      <c r="AK485" s="126">
        <v>0</v>
      </c>
      <c r="AL485" s="126"/>
      <c r="AM485" s="126">
        <v>0</v>
      </c>
      <c r="AN485" s="126"/>
      <c r="AO485" s="126">
        <v>0</v>
      </c>
      <c r="AP485" s="126"/>
      <c r="AQ485" s="126">
        <v>0</v>
      </c>
      <c r="AR485" s="126"/>
      <c r="AS485" s="126">
        <v>0</v>
      </c>
      <c r="AT485" s="126"/>
      <c r="AU485" s="126">
        <v>0</v>
      </c>
      <c r="AV485" s="126"/>
      <c r="AW485" s="126">
        <v>0</v>
      </c>
      <c r="AX485" s="126"/>
      <c r="AY485" s="126"/>
      <c r="AZ485" s="126"/>
      <c r="BA485" s="126">
        <v>0</v>
      </c>
      <c r="BB485" s="126">
        <v>0</v>
      </c>
      <c r="BC485" s="126"/>
      <c r="BD485" s="126"/>
      <c r="BE485" s="126">
        <v>0</v>
      </c>
      <c r="BF485" s="126"/>
      <c r="BG485" s="126">
        <v>0</v>
      </c>
      <c r="BH485" s="126">
        <v>0</v>
      </c>
      <c r="BI485" s="126"/>
      <c r="BJ485" s="126">
        <v>0</v>
      </c>
      <c r="BK485" s="126">
        <v>0</v>
      </c>
      <c r="BL485" s="126">
        <v>0</v>
      </c>
      <c r="BM485" s="126">
        <v>0</v>
      </c>
      <c r="BN485" s="126">
        <v>0</v>
      </c>
      <c r="BO485" s="126">
        <v>0</v>
      </c>
      <c r="BP485" s="150">
        <v>0</v>
      </c>
    </row>
    <row r="486" spans="1:68" ht="12" customHeight="1" x14ac:dyDescent="0.2">
      <c r="A486" s="136"/>
      <c r="B486" s="105"/>
      <c r="C486" s="105" t="s">
        <v>77</v>
      </c>
      <c r="D486" s="105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  <c r="AS486" s="137"/>
      <c r="AT486" s="137"/>
      <c r="AU486" s="137"/>
      <c r="AV486" s="137"/>
      <c r="AW486" s="137"/>
      <c r="AX486" s="137"/>
      <c r="AY486" s="137"/>
      <c r="AZ486" s="137"/>
      <c r="BA486" s="137"/>
      <c r="BB486" s="137"/>
      <c r="BC486" s="137"/>
      <c r="BD486" s="137"/>
      <c r="BE486" s="137"/>
      <c r="BF486" s="137"/>
      <c r="BG486" s="137"/>
      <c r="BH486" s="137"/>
      <c r="BI486" s="137"/>
      <c r="BJ486" s="137"/>
      <c r="BK486" s="137"/>
      <c r="BL486" s="137"/>
      <c r="BM486" s="137"/>
      <c r="BN486" s="137"/>
      <c r="BO486" s="137"/>
      <c r="BP486" s="148"/>
    </row>
    <row r="487" spans="1:68" ht="12" customHeight="1" x14ac:dyDescent="0.2">
      <c r="A487" s="120" t="s">
        <v>525</v>
      </c>
      <c r="B487" s="121"/>
      <c r="C487" s="121" t="s">
        <v>526</v>
      </c>
      <c r="D487" s="121" t="s">
        <v>77</v>
      </c>
      <c r="E487" s="123">
        <v>210</v>
      </c>
      <c r="F487" s="123">
        <v>2.9141E-2</v>
      </c>
      <c r="G487" s="123">
        <v>2.9141E-2</v>
      </c>
      <c r="H487" s="123"/>
      <c r="I487" s="123">
        <v>0</v>
      </c>
      <c r="J487" s="123">
        <v>0</v>
      </c>
      <c r="K487" s="123"/>
      <c r="L487" s="123">
        <v>0</v>
      </c>
      <c r="M487" s="123">
        <v>0</v>
      </c>
      <c r="N487" s="123"/>
      <c r="O487" s="123">
        <v>0</v>
      </c>
      <c r="P487" s="123">
        <v>0</v>
      </c>
      <c r="Q487" s="123"/>
      <c r="R487" s="123">
        <v>0</v>
      </c>
      <c r="S487" s="123"/>
      <c r="T487" s="123"/>
      <c r="U487" s="123">
        <v>0</v>
      </c>
      <c r="V487" s="123"/>
      <c r="W487" s="123">
        <v>0</v>
      </c>
      <c r="X487" s="123"/>
      <c r="Y487" s="123">
        <v>0</v>
      </c>
      <c r="Z487" s="123"/>
      <c r="AA487" s="123">
        <v>0</v>
      </c>
      <c r="AB487" s="123"/>
      <c r="AC487" s="123">
        <v>0</v>
      </c>
      <c r="AD487" s="123"/>
      <c r="AE487" s="123">
        <v>0</v>
      </c>
      <c r="AF487" s="123"/>
      <c r="AG487" s="123"/>
      <c r="AH487" s="123"/>
      <c r="AI487" s="123">
        <v>0</v>
      </c>
      <c r="AJ487" s="123"/>
      <c r="AK487" s="123">
        <v>0</v>
      </c>
      <c r="AL487" s="123"/>
      <c r="AM487" s="123">
        <v>0</v>
      </c>
      <c r="AN487" s="123"/>
      <c r="AO487" s="123">
        <v>0</v>
      </c>
      <c r="AP487" s="123"/>
      <c r="AQ487" s="123">
        <v>0</v>
      </c>
      <c r="AR487" s="123"/>
      <c r="AS487" s="123">
        <v>0</v>
      </c>
      <c r="AT487" s="123"/>
      <c r="AU487" s="123">
        <v>0</v>
      </c>
      <c r="AV487" s="123"/>
      <c r="AW487" s="123">
        <v>0</v>
      </c>
      <c r="AX487" s="123"/>
      <c r="AY487" s="123"/>
      <c r="AZ487" s="123"/>
      <c r="BA487" s="123">
        <v>0</v>
      </c>
      <c r="BB487" s="123">
        <v>0</v>
      </c>
      <c r="BC487" s="123"/>
      <c r="BD487" s="123"/>
      <c r="BE487" s="123">
        <v>0</v>
      </c>
      <c r="BF487" s="123"/>
      <c r="BG487" s="123">
        <v>0</v>
      </c>
      <c r="BH487" s="123">
        <v>0</v>
      </c>
      <c r="BI487" s="123"/>
      <c r="BJ487" s="123">
        <v>0</v>
      </c>
      <c r="BK487" s="123">
        <v>0</v>
      </c>
      <c r="BL487" s="123">
        <v>0</v>
      </c>
      <c r="BM487" s="123">
        <v>0</v>
      </c>
      <c r="BN487" s="123">
        <v>0</v>
      </c>
      <c r="BO487" s="123">
        <v>0</v>
      </c>
      <c r="BP487" s="154">
        <v>0</v>
      </c>
    </row>
    <row r="488" spans="1:68" ht="12" customHeight="1" x14ac:dyDescent="0.2">
      <c r="A488" s="136"/>
      <c r="B488" s="105"/>
      <c r="C488" s="105" t="s">
        <v>2508</v>
      </c>
      <c r="D488" s="105"/>
      <c r="E488" s="137"/>
      <c r="F488" s="137"/>
      <c r="G488" s="137"/>
      <c r="H488" s="137"/>
      <c r="I488" s="137">
        <v>0</v>
      </c>
      <c r="J488" s="137">
        <v>0</v>
      </c>
      <c r="K488" s="137"/>
      <c r="L488" s="137">
        <v>0</v>
      </c>
      <c r="M488" s="137">
        <v>0</v>
      </c>
      <c r="N488" s="137"/>
      <c r="O488" s="137">
        <v>0</v>
      </c>
      <c r="P488" s="137">
        <v>0</v>
      </c>
      <c r="Q488" s="137"/>
      <c r="R488" s="137">
        <v>0</v>
      </c>
      <c r="S488" s="137"/>
      <c r="T488" s="137"/>
      <c r="U488" s="137">
        <v>0</v>
      </c>
      <c r="V488" s="137"/>
      <c r="W488" s="137">
        <v>0</v>
      </c>
      <c r="X488" s="137"/>
      <c r="Y488" s="137">
        <v>0</v>
      </c>
      <c r="Z488" s="137"/>
      <c r="AA488" s="137">
        <v>0</v>
      </c>
      <c r="AB488" s="137"/>
      <c r="AC488" s="137">
        <v>0</v>
      </c>
      <c r="AD488" s="137"/>
      <c r="AE488" s="137">
        <v>0</v>
      </c>
      <c r="AF488" s="137"/>
      <c r="AG488" s="137"/>
      <c r="AH488" s="137"/>
      <c r="AI488" s="137">
        <v>0</v>
      </c>
      <c r="AJ488" s="137"/>
      <c r="AK488" s="137">
        <v>0</v>
      </c>
      <c r="AL488" s="137"/>
      <c r="AM488" s="137">
        <v>0</v>
      </c>
      <c r="AN488" s="137"/>
      <c r="AO488" s="137">
        <v>0</v>
      </c>
      <c r="AP488" s="137"/>
      <c r="AQ488" s="137">
        <v>0</v>
      </c>
      <c r="AR488" s="137"/>
      <c r="AS488" s="137">
        <v>0</v>
      </c>
      <c r="AT488" s="137"/>
      <c r="AU488" s="137">
        <v>0</v>
      </c>
      <c r="AV488" s="137"/>
      <c r="AW488" s="137">
        <v>0</v>
      </c>
      <c r="AX488" s="137"/>
      <c r="AY488" s="137"/>
      <c r="AZ488" s="137"/>
      <c r="BA488" s="137">
        <v>0</v>
      </c>
      <c r="BB488" s="137">
        <v>0</v>
      </c>
      <c r="BC488" s="137"/>
      <c r="BD488" s="137"/>
      <c r="BE488" s="137">
        <v>0</v>
      </c>
      <c r="BF488" s="137"/>
      <c r="BG488" s="137">
        <v>0</v>
      </c>
      <c r="BH488" s="137">
        <v>0</v>
      </c>
      <c r="BI488" s="137"/>
      <c r="BJ488" s="137">
        <v>0</v>
      </c>
      <c r="BK488" s="137">
        <v>0</v>
      </c>
      <c r="BL488" s="137">
        <v>0</v>
      </c>
      <c r="BM488" s="137">
        <v>0</v>
      </c>
      <c r="BN488" s="137">
        <v>0</v>
      </c>
      <c r="BO488" s="137">
        <v>0</v>
      </c>
      <c r="BP488" s="148">
        <v>0</v>
      </c>
    </row>
    <row r="489" spans="1:68" ht="12" customHeight="1" x14ac:dyDescent="0.2">
      <c r="A489" s="133"/>
      <c r="B489" s="111"/>
      <c r="C489" s="111" t="s">
        <v>2509</v>
      </c>
      <c r="D489" s="111"/>
      <c r="E489" s="126"/>
      <c r="F489" s="126"/>
      <c r="G489" s="126"/>
      <c r="H489" s="126"/>
      <c r="I489" s="126">
        <v>0</v>
      </c>
      <c r="J489" s="126">
        <v>0</v>
      </c>
      <c r="K489" s="126"/>
      <c r="L489" s="126">
        <v>0</v>
      </c>
      <c r="M489" s="126">
        <v>0</v>
      </c>
      <c r="N489" s="126"/>
      <c r="O489" s="126">
        <v>0</v>
      </c>
      <c r="P489" s="126">
        <v>0</v>
      </c>
      <c r="Q489" s="126"/>
      <c r="R489" s="126">
        <v>0</v>
      </c>
      <c r="S489" s="126"/>
      <c r="T489" s="126"/>
      <c r="U489" s="126">
        <v>0</v>
      </c>
      <c r="V489" s="126"/>
      <c r="W489" s="126">
        <v>0</v>
      </c>
      <c r="X489" s="126"/>
      <c r="Y489" s="126">
        <v>0</v>
      </c>
      <c r="Z489" s="126"/>
      <c r="AA489" s="126">
        <v>0</v>
      </c>
      <c r="AB489" s="126"/>
      <c r="AC489" s="126">
        <v>0</v>
      </c>
      <c r="AD489" s="126"/>
      <c r="AE489" s="126">
        <v>0</v>
      </c>
      <c r="AF489" s="126"/>
      <c r="AG489" s="126"/>
      <c r="AH489" s="126"/>
      <c r="AI489" s="126">
        <v>0</v>
      </c>
      <c r="AJ489" s="126"/>
      <c r="AK489" s="126">
        <v>0</v>
      </c>
      <c r="AL489" s="126"/>
      <c r="AM489" s="126">
        <v>0</v>
      </c>
      <c r="AN489" s="126"/>
      <c r="AO489" s="126">
        <v>0</v>
      </c>
      <c r="AP489" s="126"/>
      <c r="AQ489" s="126">
        <v>0</v>
      </c>
      <c r="AR489" s="126"/>
      <c r="AS489" s="126">
        <v>0</v>
      </c>
      <c r="AT489" s="126"/>
      <c r="AU489" s="126">
        <v>0</v>
      </c>
      <c r="AV489" s="126"/>
      <c r="AW489" s="126">
        <v>0</v>
      </c>
      <c r="AX489" s="126"/>
      <c r="AY489" s="126"/>
      <c r="AZ489" s="126"/>
      <c r="BA489" s="126">
        <v>0</v>
      </c>
      <c r="BB489" s="126">
        <v>0</v>
      </c>
      <c r="BC489" s="126"/>
      <c r="BD489" s="126"/>
      <c r="BE489" s="126">
        <v>0</v>
      </c>
      <c r="BF489" s="126"/>
      <c r="BG489" s="126">
        <v>0</v>
      </c>
      <c r="BH489" s="126">
        <v>0</v>
      </c>
      <c r="BI489" s="126"/>
      <c r="BJ489" s="126">
        <v>0</v>
      </c>
      <c r="BK489" s="126">
        <v>0</v>
      </c>
      <c r="BL489" s="126">
        <v>0</v>
      </c>
      <c r="BM489" s="126">
        <v>0</v>
      </c>
      <c r="BN489" s="126">
        <v>0</v>
      </c>
      <c r="BO489" s="126">
        <v>0</v>
      </c>
      <c r="BP489" s="150">
        <v>0</v>
      </c>
    </row>
    <row r="490" spans="1:68" ht="12" customHeight="1" x14ac:dyDescent="0.2">
      <c r="A490" s="136"/>
      <c r="B490" s="105"/>
      <c r="C490" s="105" t="s">
        <v>1991</v>
      </c>
      <c r="D490" s="105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  <c r="AS490" s="137"/>
      <c r="AT490" s="137"/>
      <c r="AU490" s="137"/>
      <c r="AV490" s="137"/>
      <c r="AW490" s="137"/>
      <c r="AX490" s="137"/>
      <c r="AY490" s="137"/>
      <c r="AZ490" s="137"/>
      <c r="BA490" s="137"/>
      <c r="BB490" s="137"/>
      <c r="BC490" s="137"/>
      <c r="BD490" s="137"/>
      <c r="BE490" s="137"/>
      <c r="BF490" s="137"/>
      <c r="BG490" s="137"/>
      <c r="BH490" s="137"/>
      <c r="BI490" s="137"/>
      <c r="BJ490" s="137"/>
      <c r="BK490" s="137"/>
      <c r="BL490" s="137"/>
      <c r="BM490" s="137"/>
      <c r="BN490" s="137"/>
      <c r="BO490" s="137"/>
      <c r="BP490" s="148"/>
    </row>
    <row r="491" spans="1:68" ht="12" customHeight="1" x14ac:dyDescent="0.2">
      <c r="A491" s="133"/>
      <c r="B491" s="111"/>
      <c r="C491" s="111" t="s">
        <v>30</v>
      </c>
      <c r="D491" s="111"/>
      <c r="E491" s="126"/>
      <c r="F491" s="126"/>
      <c r="G491" s="126"/>
      <c r="H491" s="126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  <c r="AA491" s="126"/>
      <c r="AB491" s="126"/>
      <c r="AC491" s="126"/>
      <c r="AD491" s="126"/>
      <c r="AE491" s="126"/>
      <c r="AF491" s="126"/>
      <c r="AG491" s="126"/>
      <c r="AH491" s="126"/>
      <c r="AI491" s="126"/>
      <c r="AJ491" s="126"/>
      <c r="AK491" s="126"/>
      <c r="AL491" s="126"/>
      <c r="AM491" s="126"/>
      <c r="AN491" s="126"/>
      <c r="AO491" s="126"/>
      <c r="AP491" s="126"/>
      <c r="AQ491" s="126"/>
      <c r="AR491" s="126"/>
      <c r="AS491" s="126"/>
      <c r="AT491" s="126"/>
      <c r="AU491" s="126"/>
      <c r="AV491" s="126"/>
      <c r="AW491" s="126"/>
      <c r="AX491" s="126"/>
      <c r="AY491" s="126"/>
      <c r="AZ491" s="126"/>
      <c r="BA491" s="126"/>
      <c r="BB491" s="126"/>
      <c r="BC491" s="126"/>
      <c r="BD491" s="126"/>
      <c r="BE491" s="126"/>
      <c r="BF491" s="126"/>
      <c r="BG491" s="126"/>
      <c r="BH491" s="126"/>
      <c r="BI491" s="126"/>
      <c r="BJ491" s="126"/>
      <c r="BK491" s="126"/>
      <c r="BL491" s="126"/>
      <c r="BM491" s="126"/>
      <c r="BN491" s="126"/>
      <c r="BO491" s="126"/>
      <c r="BP491" s="150"/>
    </row>
    <row r="492" spans="1:68" ht="12" customHeight="1" x14ac:dyDescent="0.2">
      <c r="A492" s="114" t="s">
        <v>137</v>
      </c>
      <c r="B492" s="115" t="s">
        <v>2510</v>
      </c>
      <c r="C492" s="115" t="s">
        <v>1992</v>
      </c>
      <c r="D492" s="115" t="s">
        <v>30</v>
      </c>
      <c r="E492" s="117">
        <v>295</v>
      </c>
      <c r="F492" s="117">
        <v>4.0077000000000002E-2</v>
      </c>
      <c r="G492" s="117">
        <v>4.0077000000000002E-2</v>
      </c>
      <c r="H492" s="117"/>
      <c r="I492" s="117">
        <v>0</v>
      </c>
      <c r="J492" s="117">
        <v>0</v>
      </c>
      <c r="K492" s="117"/>
      <c r="L492" s="117">
        <v>0</v>
      </c>
      <c r="M492" s="117">
        <v>0</v>
      </c>
      <c r="N492" s="117"/>
      <c r="O492" s="117">
        <v>0</v>
      </c>
      <c r="P492" s="117">
        <v>0</v>
      </c>
      <c r="Q492" s="117"/>
      <c r="R492" s="117">
        <v>0</v>
      </c>
      <c r="S492" s="117"/>
      <c r="T492" s="117"/>
      <c r="U492" s="117">
        <v>0</v>
      </c>
      <c r="V492" s="117"/>
      <c r="W492" s="117">
        <v>0</v>
      </c>
      <c r="X492" s="117"/>
      <c r="Y492" s="117">
        <v>0</v>
      </c>
      <c r="Z492" s="117"/>
      <c r="AA492" s="117">
        <v>0</v>
      </c>
      <c r="AB492" s="117"/>
      <c r="AC492" s="117">
        <v>0</v>
      </c>
      <c r="AD492" s="117"/>
      <c r="AE492" s="117">
        <v>0</v>
      </c>
      <c r="AF492" s="117"/>
      <c r="AG492" s="117"/>
      <c r="AH492" s="117"/>
      <c r="AI492" s="117">
        <v>0</v>
      </c>
      <c r="AJ492" s="117"/>
      <c r="AK492" s="117">
        <v>0</v>
      </c>
      <c r="AL492" s="117"/>
      <c r="AM492" s="117">
        <v>0</v>
      </c>
      <c r="AN492" s="117"/>
      <c r="AO492" s="117">
        <v>0</v>
      </c>
      <c r="AP492" s="117"/>
      <c r="AQ492" s="117">
        <v>0</v>
      </c>
      <c r="AR492" s="117"/>
      <c r="AS492" s="117">
        <v>0</v>
      </c>
      <c r="AT492" s="117"/>
      <c r="AU492" s="117">
        <v>0</v>
      </c>
      <c r="AV492" s="117"/>
      <c r="AW492" s="117">
        <v>0</v>
      </c>
      <c r="AX492" s="117"/>
      <c r="AY492" s="117"/>
      <c r="AZ492" s="117"/>
      <c r="BA492" s="117">
        <v>0</v>
      </c>
      <c r="BB492" s="117">
        <v>0</v>
      </c>
      <c r="BC492" s="117"/>
      <c r="BD492" s="117"/>
      <c r="BE492" s="117">
        <v>0</v>
      </c>
      <c r="BF492" s="117"/>
      <c r="BG492" s="117">
        <v>0</v>
      </c>
      <c r="BH492" s="117">
        <v>0</v>
      </c>
      <c r="BI492" s="117"/>
      <c r="BJ492" s="117">
        <v>0</v>
      </c>
      <c r="BK492" s="117">
        <v>0</v>
      </c>
      <c r="BL492" s="117">
        <v>0</v>
      </c>
      <c r="BM492" s="117">
        <v>0</v>
      </c>
      <c r="BN492" s="117">
        <v>0</v>
      </c>
      <c r="BO492" s="117">
        <v>0</v>
      </c>
      <c r="BP492" s="146">
        <v>0</v>
      </c>
    </row>
    <row r="493" spans="1:68" ht="12" customHeight="1" x14ac:dyDescent="0.2">
      <c r="A493" s="120" t="s">
        <v>1993</v>
      </c>
      <c r="B493" s="121" t="s">
        <v>2511</v>
      </c>
      <c r="C493" s="121" t="s">
        <v>1994</v>
      </c>
      <c r="D493" s="121" t="s">
        <v>30</v>
      </c>
      <c r="E493" s="123">
        <v>310</v>
      </c>
      <c r="F493" s="123">
        <v>4.4982000000000001E-2</v>
      </c>
      <c r="G493" s="123">
        <v>4.4982000000000001E-2</v>
      </c>
      <c r="H493" s="123"/>
      <c r="I493" s="123">
        <v>0</v>
      </c>
      <c r="J493" s="123">
        <v>0</v>
      </c>
      <c r="K493" s="123"/>
      <c r="L493" s="123">
        <v>0</v>
      </c>
      <c r="M493" s="123">
        <v>0</v>
      </c>
      <c r="N493" s="123"/>
      <c r="O493" s="123">
        <v>0</v>
      </c>
      <c r="P493" s="123">
        <v>0</v>
      </c>
      <c r="Q493" s="123"/>
      <c r="R493" s="123">
        <v>0</v>
      </c>
      <c r="S493" s="123"/>
      <c r="T493" s="123"/>
      <c r="U493" s="123">
        <v>0</v>
      </c>
      <c r="V493" s="123"/>
      <c r="W493" s="123">
        <v>0</v>
      </c>
      <c r="X493" s="123"/>
      <c r="Y493" s="123">
        <v>0</v>
      </c>
      <c r="Z493" s="123"/>
      <c r="AA493" s="123">
        <v>0</v>
      </c>
      <c r="AB493" s="123"/>
      <c r="AC493" s="123">
        <v>0</v>
      </c>
      <c r="AD493" s="123"/>
      <c r="AE493" s="123">
        <v>0</v>
      </c>
      <c r="AF493" s="123"/>
      <c r="AG493" s="123"/>
      <c r="AH493" s="123"/>
      <c r="AI493" s="123">
        <v>0</v>
      </c>
      <c r="AJ493" s="123"/>
      <c r="AK493" s="123">
        <v>0</v>
      </c>
      <c r="AL493" s="123"/>
      <c r="AM493" s="123">
        <v>0</v>
      </c>
      <c r="AN493" s="123"/>
      <c r="AO493" s="123">
        <v>0</v>
      </c>
      <c r="AP493" s="123"/>
      <c r="AQ493" s="123">
        <v>0</v>
      </c>
      <c r="AR493" s="123"/>
      <c r="AS493" s="123">
        <v>0</v>
      </c>
      <c r="AT493" s="123"/>
      <c r="AU493" s="123">
        <v>0</v>
      </c>
      <c r="AV493" s="123"/>
      <c r="AW493" s="123">
        <v>0</v>
      </c>
      <c r="AX493" s="123"/>
      <c r="AY493" s="123"/>
      <c r="AZ493" s="123"/>
      <c r="BA493" s="123">
        <v>0</v>
      </c>
      <c r="BB493" s="123">
        <v>0</v>
      </c>
      <c r="BC493" s="123"/>
      <c r="BD493" s="123"/>
      <c r="BE493" s="123">
        <v>0</v>
      </c>
      <c r="BF493" s="123"/>
      <c r="BG493" s="123">
        <v>0</v>
      </c>
      <c r="BH493" s="123">
        <v>0</v>
      </c>
      <c r="BI493" s="123"/>
      <c r="BJ493" s="123">
        <v>0</v>
      </c>
      <c r="BK493" s="123">
        <v>0</v>
      </c>
      <c r="BL493" s="123">
        <v>0</v>
      </c>
      <c r="BM493" s="123">
        <v>0</v>
      </c>
      <c r="BN493" s="123">
        <v>0</v>
      </c>
      <c r="BO493" s="123">
        <v>0</v>
      </c>
      <c r="BP493" s="154">
        <v>0</v>
      </c>
    </row>
    <row r="494" spans="1:68" ht="12" customHeight="1" x14ac:dyDescent="0.2">
      <c r="A494" s="114" t="s">
        <v>1995</v>
      </c>
      <c r="B494" s="115" t="s">
        <v>2512</v>
      </c>
      <c r="C494" s="115" t="s">
        <v>1996</v>
      </c>
      <c r="D494" s="115" t="s">
        <v>30</v>
      </c>
      <c r="E494" s="117">
        <v>310</v>
      </c>
      <c r="F494" s="117">
        <v>4.4982000000000001E-2</v>
      </c>
      <c r="G494" s="117">
        <v>4.4982000000000001E-2</v>
      </c>
      <c r="H494" s="117"/>
      <c r="I494" s="117">
        <v>0</v>
      </c>
      <c r="J494" s="117">
        <v>0</v>
      </c>
      <c r="K494" s="117"/>
      <c r="L494" s="117">
        <v>0</v>
      </c>
      <c r="M494" s="117">
        <v>0</v>
      </c>
      <c r="N494" s="117"/>
      <c r="O494" s="117">
        <v>0</v>
      </c>
      <c r="P494" s="117">
        <v>0</v>
      </c>
      <c r="Q494" s="117"/>
      <c r="R494" s="117">
        <v>0</v>
      </c>
      <c r="S494" s="117"/>
      <c r="T494" s="117"/>
      <c r="U494" s="117">
        <v>0</v>
      </c>
      <c r="V494" s="117"/>
      <c r="W494" s="117">
        <v>0</v>
      </c>
      <c r="X494" s="117"/>
      <c r="Y494" s="117">
        <v>0</v>
      </c>
      <c r="Z494" s="117"/>
      <c r="AA494" s="117">
        <v>0</v>
      </c>
      <c r="AB494" s="117"/>
      <c r="AC494" s="117">
        <v>0</v>
      </c>
      <c r="AD494" s="117"/>
      <c r="AE494" s="117">
        <v>0</v>
      </c>
      <c r="AF494" s="117"/>
      <c r="AG494" s="117"/>
      <c r="AH494" s="117"/>
      <c r="AI494" s="117">
        <v>0</v>
      </c>
      <c r="AJ494" s="117"/>
      <c r="AK494" s="117">
        <v>0</v>
      </c>
      <c r="AL494" s="117"/>
      <c r="AM494" s="117">
        <v>0</v>
      </c>
      <c r="AN494" s="117"/>
      <c r="AO494" s="117">
        <v>0</v>
      </c>
      <c r="AP494" s="117"/>
      <c r="AQ494" s="117">
        <v>0</v>
      </c>
      <c r="AR494" s="117"/>
      <c r="AS494" s="117">
        <v>0</v>
      </c>
      <c r="AT494" s="117"/>
      <c r="AU494" s="117">
        <v>0</v>
      </c>
      <c r="AV494" s="117"/>
      <c r="AW494" s="117">
        <v>0</v>
      </c>
      <c r="AX494" s="117"/>
      <c r="AY494" s="117"/>
      <c r="AZ494" s="117"/>
      <c r="BA494" s="117">
        <v>0</v>
      </c>
      <c r="BB494" s="117">
        <v>0</v>
      </c>
      <c r="BC494" s="117"/>
      <c r="BD494" s="117"/>
      <c r="BE494" s="117">
        <v>0</v>
      </c>
      <c r="BF494" s="117"/>
      <c r="BG494" s="117">
        <v>0</v>
      </c>
      <c r="BH494" s="117">
        <v>0</v>
      </c>
      <c r="BI494" s="117"/>
      <c r="BJ494" s="117">
        <v>0</v>
      </c>
      <c r="BK494" s="117">
        <v>0</v>
      </c>
      <c r="BL494" s="117">
        <v>0</v>
      </c>
      <c r="BM494" s="117">
        <v>0</v>
      </c>
      <c r="BN494" s="117">
        <v>0</v>
      </c>
      <c r="BO494" s="117">
        <v>0</v>
      </c>
      <c r="BP494" s="146">
        <v>0</v>
      </c>
    </row>
    <row r="495" spans="1:68" ht="12" customHeight="1" x14ac:dyDescent="0.2">
      <c r="A495" s="120" t="s">
        <v>139</v>
      </c>
      <c r="B495" s="121" t="s">
        <v>139</v>
      </c>
      <c r="C495" s="121" t="s">
        <v>140</v>
      </c>
      <c r="D495" s="121" t="s">
        <v>30</v>
      </c>
      <c r="E495" s="123">
        <v>717</v>
      </c>
      <c r="F495" s="123">
        <v>8.7028999999999995E-2</v>
      </c>
      <c r="G495" s="123">
        <v>8.7028999999999995E-2</v>
      </c>
      <c r="H495" s="123"/>
      <c r="I495" s="123">
        <v>0</v>
      </c>
      <c r="J495" s="123">
        <v>0</v>
      </c>
      <c r="K495" s="123"/>
      <c r="L495" s="123">
        <v>0</v>
      </c>
      <c r="M495" s="123">
        <v>0</v>
      </c>
      <c r="N495" s="123"/>
      <c r="O495" s="123">
        <v>0</v>
      </c>
      <c r="P495" s="123">
        <v>0</v>
      </c>
      <c r="Q495" s="123"/>
      <c r="R495" s="123">
        <v>0</v>
      </c>
      <c r="S495" s="123"/>
      <c r="T495" s="123"/>
      <c r="U495" s="123">
        <v>0</v>
      </c>
      <c r="V495" s="123"/>
      <c r="W495" s="123">
        <v>0</v>
      </c>
      <c r="X495" s="123"/>
      <c r="Y495" s="123">
        <v>0</v>
      </c>
      <c r="Z495" s="123"/>
      <c r="AA495" s="123">
        <v>0</v>
      </c>
      <c r="AB495" s="123"/>
      <c r="AC495" s="123">
        <v>0</v>
      </c>
      <c r="AD495" s="123"/>
      <c r="AE495" s="123">
        <v>0</v>
      </c>
      <c r="AF495" s="123"/>
      <c r="AG495" s="123"/>
      <c r="AH495" s="123"/>
      <c r="AI495" s="123">
        <v>0</v>
      </c>
      <c r="AJ495" s="123"/>
      <c r="AK495" s="123">
        <v>0</v>
      </c>
      <c r="AL495" s="123"/>
      <c r="AM495" s="123">
        <v>0</v>
      </c>
      <c r="AN495" s="123"/>
      <c r="AO495" s="123">
        <v>0</v>
      </c>
      <c r="AP495" s="123"/>
      <c r="AQ495" s="123">
        <v>0</v>
      </c>
      <c r="AR495" s="123"/>
      <c r="AS495" s="123">
        <v>0</v>
      </c>
      <c r="AT495" s="123"/>
      <c r="AU495" s="123">
        <v>0</v>
      </c>
      <c r="AV495" s="123"/>
      <c r="AW495" s="123">
        <v>0</v>
      </c>
      <c r="AX495" s="123"/>
      <c r="AY495" s="123"/>
      <c r="AZ495" s="123"/>
      <c r="BA495" s="123">
        <v>0</v>
      </c>
      <c r="BB495" s="123">
        <v>0</v>
      </c>
      <c r="BC495" s="123"/>
      <c r="BD495" s="123"/>
      <c r="BE495" s="123">
        <v>0</v>
      </c>
      <c r="BF495" s="123"/>
      <c r="BG495" s="123">
        <v>0</v>
      </c>
      <c r="BH495" s="123">
        <v>0</v>
      </c>
      <c r="BI495" s="123"/>
      <c r="BJ495" s="123">
        <v>0</v>
      </c>
      <c r="BK495" s="123">
        <v>0</v>
      </c>
      <c r="BL495" s="123">
        <v>0</v>
      </c>
      <c r="BM495" s="123">
        <v>0</v>
      </c>
      <c r="BN495" s="123">
        <v>0</v>
      </c>
      <c r="BO495" s="123">
        <v>0</v>
      </c>
      <c r="BP495" s="154">
        <v>0</v>
      </c>
    </row>
    <row r="496" spans="1:68" ht="12" customHeight="1" x14ac:dyDescent="0.2">
      <c r="A496" s="114" t="s">
        <v>141</v>
      </c>
      <c r="B496" s="115" t="s">
        <v>2513</v>
      </c>
      <c r="C496" s="115" t="s">
        <v>2001</v>
      </c>
      <c r="D496" s="115" t="s">
        <v>30</v>
      </c>
      <c r="E496" s="117">
        <v>750</v>
      </c>
      <c r="F496" s="117">
        <v>9.6333000000000002E-2</v>
      </c>
      <c r="G496" s="117">
        <v>9.6333000000000002E-2</v>
      </c>
      <c r="H496" s="117"/>
      <c r="I496" s="117">
        <v>0</v>
      </c>
      <c r="J496" s="117">
        <v>0</v>
      </c>
      <c r="K496" s="117"/>
      <c r="L496" s="117">
        <v>0</v>
      </c>
      <c r="M496" s="117">
        <v>0</v>
      </c>
      <c r="N496" s="117"/>
      <c r="O496" s="117">
        <v>0</v>
      </c>
      <c r="P496" s="117">
        <v>0</v>
      </c>
      <c r="Q496" s="117"/>
      <c r="R496" s="117">
        <v>0</v>
      </c>
      <c r="S496" s="117"/>
      <c r="T496" s="117"/>
      <c r="U496" s="117">
        <v>0</v>
      </c>
      <c r="V496" s="117"/>
      <c r="W496" s="117">
        <v>0</v>
      </c>
      <c r="X496" s="117"/>
      <c r="Y496" s="117">
        <v>0</v>
      </c>
      <c r="Z496" s="117"/>
      <c r="AA496" s="117">
        <v>0</v>
      </c>
      <c r="AB496" s="117"/>
      <c r="AC496" s="117">
        <v>0</v>
      </c>
      <c r="AD496" s="117"/>
      <c r="AE496" s="117">
        <v>0</v>
      </c>
      <c r="AF496" s="117"/>
      <c r="AG496" s="117"/>
      <c r="AH496" s="117"/>
      <c r="AI496" s="117">
        <v>0</v>
      </c>
      <c r="AJ496" s="117"/>
      <c r="AK496" s="117">
        <v>0</v>
      </c>
      <c r="AL496" s="117"/>
      <c r="AM496" s="117">
        <v>0</v>
      </c>
      <c r="AN496" s="117"/>
      <c r="AO496" s="117">
        <v>0</v>
      </c>
      <c r="AP496" s="117"/>
      <c r="AQ496" s="117">
        <v>0</v>
      </c>
      <c r="AR496" s="117"/>
      <c r="AS496" s="117">
        <v>0</v>
      </c>
      <c r="AT496" s="117"/>
      <c r="AU496" s="117">
        <v>0</v>
      </c>
      <c r="AV496" s="117"/>
      <c r="AW496" s="117">
        <v>0</v>
      </c>
      <c r="AX496" s="117"/>
      <c r="AY496" s="117"/>
      <c r="AZ496" s="117"/>
      <c r="BA496" s="117">
        <v>0</v>
      </c>
      <c r="BB496" s="117">
        <v>0</v>
      </c>
      <c r="BC496" s="117"/>
      <c r="BD496" s="117"/>
      <c r="BE496" s="117">
        <v>0</v>
      </c>
      <c r="BF496" s="117"/>
      <c r="BG496" s="117">
        <v>0</v>
      </c>
      <c r="BH496" s="117">
        <v>0</v>
      </c>
      <c r="BI496" s="117"/>
      <c r="BJ496" s="117">
        <v>0</v>
      </c>
      <c r="BK496" s="117">
        <v>0</v>
      </c>
      <c r="BL496" s="117">
        <v>0</v>
      </c>
      <c r="BM496" s="117">
        <v>0</v>
      </c>
      <c r="BN496" s="117">
        <v>0</v>
      </c>
      <c r="BO496" s="117">
        <v>0</v>
      </c>
      <c r="BP496" s="146">
        <v>0</v>
      </c>
    </row>
    <row r="497" spans="1:68" ht="12" customHeight="1" x14ac:dyDescent="0.2">
      <c r="A497" s="120" t="s">
        <v>1999</v>
      </c>
      <c r="B497" s="121" t="s">
        <v>2514</v>
      </c>
      <c r="C497" s="121" t="s">
        <v>2000</v>
      </c>
      <c r="D497" s="121" t="s">
        <v>30</v>
      </c>
      <c r="E497" s="123">
        <v>750</v>
      </c>
      <c r="F497" s="123">
        <v>0.10882699999999999</v>
      </c>
      <c r="G497" s="123">
        <v>0.10882699999999999</v>
      </c>
      <c r="H497" s="123"/>
      <c r="I497" s="123">
        <v>0</v>
      </c>
      <c r="J497" s="123">
        <v>0</v>
      </c>
      <c r="K497" s="123"/>
      <c r="L497" s="123">
        <v>0</v>
      </c>
      <c r="M497" s="123">
        <v>0</v>
      </c>
      <c r="N497" s="123"/>
      <c r="O497" s="123">
        <v>0</v>
      </c>
      <c r="P497" s="123">
        <v>0</v>
      </c>
      <c r="Q497" s="123"/>
      <c r="R497" s="123">
        <v>0</v>
      </c>
      <c r="S497" s="123"/>
      <c r="T497" s="123"/>
      <c r="U497" s="123">
        <v>0</v>
      </c>
      <c r="V497" s="123"/>
      <c r="W497" s="123">
        <v>0</v>
      </c>
      <c r="X497" s="123"/>
      <c r="Y497" s="123">
        <v>0</v>
      </c>
      <c r="Z497" s="123"/>
      <c r="AA497" s="123">
        <v>0</v>
      </c>
      <c r="AB497" s="123"/>
      <c r="AC497" s="123">
        <v>0</v>
      </c>
      <c r="AD497" s="123"/>
      <c r="AE497" s="123">
        <v>0</v>
      </c>
      <c r="AF497" s="123"/>
      <c r="AG497" s="123"/>
      <c r="AH497" s="123"/>
      <c r="AI497" s="123">
        <v>0</v>
      </c>
      <c r="AJ497" s="123"/>
      <c r="AK497" s="123">
        <v>0</v>
      </c>
      <c r="AL497" s="123"/>
      <c r="AM497" s="123">
        <v>0</v>
      </c>
      <c r="AN497" s="123"/>
      <c r="AO497" s="123">
        <v>0</v>
      </c>
      <c r="AP497" s="123"/>
      <c r="AQ497" s="123">
        <v>0</v>
      </c>
      <c r="AR497" s="123"/>
      <c r="AS497" s="123">
        <v>0</v>
      </c>
      <c r="AT497" s="123"/>
      <c r="AU497" s="123">
        <v>0</v>
      </c>
      <c r="AV497" s="123"/>
      <c r="AW497" s="123">
        <v>0</v>
      </c>
      <c r="AX497" s="123"/>
      <c r="AY497" s="123"/>
      <c r="AZ497" s="123"/>
      <c r="BA497" s="123">
        <v>0</v>
      </c>
      <c r="BB497" s="123">
        <v>0</v>
      </c>
      <c r="BC497" s="123"/>
      <c r="BD497" s="123"/>
      <c r="BE497" s="123">
        <v>0</v>
      </c>
      <c r="BF497" s="123"/>
      <c r="BG497" s="123">
        <v>0</v>
      </c>
      <c r="BH497" s="123">
        <v>0</v>
      </c>
      <c r="BI497" s="123"/>
      <c r="BJ497" s="123">
        <v>0</v>
      </c>
      <c r="BK497" s="123">
        <v>0</v>
      </c>
      <c r="BL497" s="123">
        <v>0</v>
      </c>
      <c r="BM497" s="123">
        <v>0</v>
      </c>
      <c r="BN497" s="123">
        <v>0</v>
      </c>
      <c r="BO497" s="123">
        <v>0</v>
      </c>
      <c r="BP497" s="154">
        <v>0</v>
      </c>
    </row>
    <row r="498" spans="1:68" ht="12" customHeight="1" x14ac:dyDescent="0.2">
      <c r="A498" s="136"/>
      <c r="B498" s="105"/>
      <c r="C498" s="105" t="s">
        <v>2515</v>
      </c>
      <c r="D498" s="105"/>
      <c r="E498" s="137"/>
      <c r="F498" s="137"/>
      <c r="G498" s="137"/>
      <c r="H498" s="137"/>
      <c r="I498" s="137">
        <v>0</v>
      </c>
      <c r="J498" s="137">
        <v>0</v>
      </c>
      <c r="K498" s="137"/>
      <c r="L498" s="137">
        <v>0</v>
      </c>
      <c r="M498" s="137">
        <v>0</v>
      </c>
      <c r="N498" s="137"/>
      <c r="O498" s="137">
        <v>0</v>
      </c>
      <c r="P498" s="137">
        <v>0</v>
      </c>
      <c r="Q498" s="137"/>
      <c r="R498" s="137">
        <v>0</v>
      </c>
      <c r="S498" s="137"/>
      <c r="T498" s="137"/>
      <c r="U498" s="137">
        <v>0</v>
      </c>
      <c r="V498" s="137"/>
      <c r="W498" s="137">
        <v>0</v>
      </c>
      <c r="X498" s="137"/>
      <c r="Y498" s="137">
        <v>0</v>
      </c>
      <c r="Z498" s="137"/>
      <c r="AA498" s="137">
        <v>0</v>
      </c>
      <c r="AB498" s="137"/>
      <c r="AC498" s="137">
        <v>0</v>
      </c>
      <c r="AD498" s="137"/>
      <c r="AE498" s="137">
        <v>0</v>
      </c>
      <c r="AF498" s="137"/>
      <c r="AG498" s="137"/>
      <c r="AH498" s="137"/>
      <c r="AI498" s="137">
        <v>0</v>
      </c>
      <c r="AJ498" s="137"/>
      <c r="AK498" s="137">
        <v>0</v>
      </c>
      <c r="AL498" s="137"/>
      <c r="AM498" s="137">
        <v>0</v>
      </c>
      <c r="AN498" s="137"/>
      <c r="AO498" s="137">
        <v>0</v>
      </c>
      <c r="AP498" s="137"/>
      <c r="AQ498" s="137">
        <v>0</v>
      </c>
      <c r="AR498" s="137"/>
      <c r="AS498" s="137">
        <v>0</v>
      </c>
      <c r="AT498" s="137"/>
      <c r="AU498" s="137">
        <v>0</v>
      </c>
      <c r="AV498" s="137"/>
      <c r="AW498" s="137">
        <v>0</v>
      </c>
      <c r="AX498" s="137"/>
      <c r="AY498" s="137"/>
      <c r="AZ498" s="137"/>
      <c r="BA498" s="137">
        <v>0</v>
      </c>
      <c r="BB498" s="137">
        <v>0</v>
      </c>
      <c r="BC498" s="137"/>
      <c r="BD498" s="137"/>
      <c r="BE498" s="137">
        <v>0</v>
      </c>
      <c r="BF498" s="137"/>
      <c r="BG498" s="137">
        <v>0</v>
      </c>
      <c r="BH498" s="137">
        <v>0</v>
      </c>
      <c r="BI498" s="137"/>
      <c r="BJ498" s="137">
        <v>0</v>
      </c>
      <c r="BK498" s="137">
        <v>0</v>
      </c>
      <c r="BL498" s="137">
        <v>0</v>
      </c>
      <c r="BM498" s="137">
        <v>0</v>
      </c>
      <c r="BN498" s="137">
        <v>0</v>
      </c>
      <c r="BO498" s="137">
        <v>0</v>
      </c>
      <c r="BP498" s="148">
        <v>0</v>
      </c>
    </row>
    <row r="499" spans="1:68" ht="12" customHeight="1" x14ac:dyDescent="0.2">
      <c r="A499" s="133"/>
      <c r="B499" s="111"/>
      <c r="C499" s="111" t="s">
        <v>77</v>
      </c>
      <c r="D499" s="111"/>
      <c r="E499" s="126"/>
      <c r="F499" s="126"/>
      <c r="G499" s="126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26"/>
      <c r="AU499" s="126"/>
      <c r="AV499" s="126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26"/>
      <c r="BH499" s="126"/>
      <c r="BI499" s="126"/>
      <c r="BJ499" s="126"/>
      <c r="BK499" s="126"/>
      <c r="BL499" s="126"/>
      <c r="BM499" s="126"/>
      <c r="BN499" s="126"/>
      <c r="BO499" s="126"/>
      <c r="BP499" s="150"/>
    </row>
    <row r="500" spans="1:68" ht="12" customHeight="1" x14ac:dyDescent="0.2">
      <c r="A500" s="114" t="s">
        <v>553</v>
      </c>
      <c r="B500" s="115" t="s">
        <v>2516</v>
      </c>
      <c r="C500" s="115" t="s">
        <v>2004</v>
      </c>
      <c r="D500" s="115" t="s">
        <v>77</v>
      </c>
      <c r="E500" s="117">
        <v>295</v>
      </c>
      <c r="F500" s="117">
        <v>3.3596000000000001E-2</v>
      </c>
      <c r="G500" s="117">
        <v>3.3596000000000001E-2</v>
      </c>
      <c r="H500" s="117"/>
      <c r="I500" s="117">
        <v>0</v>
      </c>
      <c r="J500" s="117">
        <v>0</v>
      </c>
      <c r="K500" s="117"/>
      <c r="L500" s="117">
        <v>0</v>
      </c>
      <c r="M500" s="117">
        <v>0</v>
      </c>
      <c r="N500" s="117"/>
      <c r="O500" s="117">
        <v>0</v>
      </c>
      <c r="P500" s="117">
        <v>0</v>
      </c>
      <c r="Q500" s="117"/>
      <c r="R500" s="117">
        <v>0</v>
      </c>
      <c r="S500" s="117"/>
      <c r="T500" s="117"/>
      <c r="U500" s="117">
        <v>0</v>
      </c>
      <c r="V500" s="117"/>
      <c r="W500" s="117">
        <v>0</v>
      </c>
      <c r="X500" s="117"/>
      <c r="Y500" s="117">
        <v>0</v>
      </c>
      <c r="Z500" s="117"/>
      <c r="AA500" s="117">
        <v>0</v>
      </c>
      <c r="AB500" s="117"/>
      <c r="AC500" s="117">
        <v>0</v>
      </c>
      <c r="AD500" s="117"/>
      <c r="AE500" s="117">
        <v>0</v>
      </c>
      <c r="AF500" s="117"/>
      <c r="AG500" s="117"/>
      <c r="AH500" s="117"/>
      <c r="AI500" s="117">
        <v>0</v>
      </c>
      <c r="AJ500" s="117"/>
      <c r="AK500" s="117">
        <v>0</v>
      </c>
      <c r="AL500" s="117"/>
      <c r="AM500" s="117">
        <v>0</v>
      </c>
      <c r="AN500" s="117"/>
      <c r="AO500" s="117">
        <v>0</v>
      </c>
      <c r="AP500" s="117"/>
      <c r="AQ500" s="117">
        <v>0</v>
      </c>
      <c r="AR500" s="117"/>
      <c r="AS500" s="117">
        <v>0</v>
      </c>
      <c r="AT500" s="117"/>
      <c r="AU500" s="117">
        <v>0</v>
      </c>
      <c r="AV500" s="117"/>
      <c r="AW500" s="117">
        <v>0</v>
      </c>
      <c r="AX500" s="117"/>
      <c r="AY500" s="117"/>
      <c r="AZ500" s="117"/>
      <c r="BA500" s="117">
        <v>0</v>
      </c>
      <c r="BB500" s="117">
        <v>0</v>
      </c>
      <c r="BC500" s="117"/>
      <c r="BD500" s="117"/>
      <c r="BE500" s="117">
        <v>0</v>
      </c>
      <c r="BF500" s="117"/>
      <c r="BG500" s="117">
        <v>0</v>
      </c>
      <c r="BH500" s="117">
        <v>0</v>
      </c>
      <c r="BI500" s="117"/>
      <c r="BJ500" s="117">
        <v>0</v>
      </c>
      <c r="BK500" s="117">
        <v>0</v>
      </c>
      <c r="BL500" s="117">
        <v>0</v>
      </c>
      <c r="BM500" s="117">
        <v>0</v>
      </c>
      <c r="BN500" s="117">
        <v>0</v>
      </c>
      <c r="BO500" s="117">
        <v>0</v>
      </c>
      <c r="BP500" s="146">
        <v>0</v>
      </c>
    </row>
    <row r="501" spans="1:68" ht="12" customHeight="1" x14ac:dyDescent="0.2">
      <c r="A501" s="120" t="s">
        <v>555</v>
      </c>
      <c r="B501" s="121" t="s">
        <v>555</v>
      </c>
      <c r="C501" s="121" t="s">
        <v>2005</v>
      </c>
      <c r="D501" s="121" t="s">
        <v>77</v>
      </c>
      <c r="E501" s="123">
        <v>717</v>
      </c>
      <c r="F501" s="123">
        <v>7.3576000000000003E-2</v>
      </c>
      <c r="G501" s="123">
        <v>7.3576000000000003E-2</v>
      </c>
      <c r="H501" s="123"/>
      <c r="I501" s="123">
        <v>0</v>
      </c>
      <c r="J501" s="123">
        <v>0</v>
      </c>
      <c r="K501" s="123"/>
      <c r="L501" s="123">
        <v>0</v>
      </c>
      <c r="M501" s="123">
        <v>0</v>
      </c>
      <c r="N501" s="123"/>
      <c r="O501" s="123">
        <v>0</v>
      </c>
      <c r="P501" s="123">
        <v>0</v>
      </c>
      <c r="Q501" s="123"/>
      <c r="R501" s="123">
        <v>0</v>
      </c>
      <c r="S501" s="123"/>
      <c r="T501" s="123"/>
      <c r="U501" s="123">
        <v>0</v>
      </c>
      <c r="V501" s="123"/>
      <c r="W501" s="123">
        <v>0</v>
      </c>
      <c r="X501" s="123"/>
      <c r="Y501" s="123">
        <v>0</v>
      </c>
      <c r="Z501" s="123"/>
      <c r="AA501" s="123">
        <v>0</v>
      </c>
      <c r="AB501" s="123"/>
      <c r="AC501" s="123">
        <v>0</v>
      </c>
      <c r="AD501" s="123"/>
      <c r="AE501" s="123">
        <v>0</v>
      </c>
      <c r="AF501" s="123"/>
      <c r="AG501" s="123"/>
      <c r="AH501" s="123"/>
      <c r="AI501" s="123">
        <v>0</v>
      </c>
      <c r="AJ501" s="123"/>
      <c r="AK501" s="123">
        <v>0</v>
      </c>
      <c r="AL501" s="123"/>
      <c r="AM501" s="123">
        <v>0</v>
      </c>
      <c r="AN501" s="123"/>
      <c r="AO501" s="123">
        <v>0</v>
      </c>
      <c r="AP501" s="123"/>
      <c r="AQ501" s="123">
        <v>0</v>
      </c>
      <c r="AR501" s="123"/>
      <c r="AS501" s="123">
        <v>0</v>
      </c>
      <c r="AT501" s="123"/>
      <c r="AU501" s="123">
        <v>0</v>
      </c>
      <c r="AV501" s="123"/>
      <c r="AW501" s="123">
        <v>0</v>
      </c>
      <c r="AX501" s="123"/>
      <c r="AY501" s="123"/>
      <c r="AZ501" s="123"/>
      <c r="BA501" s="123">
        <v>0</v>
      </c>
      <c r="BB501" s="123">
        <v>0</v>
      </c>
      <c r="BC501" s="123"/>
      <c r="BD501" s="123"/>
      <c r="BE501" s="123">
        <v>0</v>
      </c>
      <c r="BF501" s="123"/>
      <c r="BG501" s="123">
        <v>0</v>
      </c>
      <c r="BH501" s="123">
        <v>0</v>
      </c>
      <c r="BI501" s="123"/>
      <c r="BJ501" s="123">
        <v>0</v>
      </c>
      <c r="BK501" s="123">
        <v>0</v>
      </c>
      <c r="BL501" s="123">
        <v>0</v>
      </c>
      <c r="BM501" s="123">
        <v>0</v>
      </c>
      <c r="BN501" s="123">
        <v>0</v>
      </c>
      <c r="BO501" s="123">
        <v>0</v>
      </c>
      <c r="BP501" s="154">
        <v>0</v>
      </c>
    </row>
    <row r="502" spans="1:68" ht="12" customHeight="1" x14ac:dyDescent="0.2">
      <c r="A502" s="114" t="s">
        <v>557</v>
      </c>
      <c r="B502" s="115" t="s">
        <v>2517</v>
      </c>
      <c r="C502" s="115" t="s">
        <v>2006</v>
      </c>
      <c r="D502" s="115" t="s">
        <v>77</v>
      </c>
      <c r="E502" s="117">
        <v>750</v>
      </c>
      <c r="F502" s="117">
        <v>9.3407000000000004E-2</v>
      </c>
      <c r="G502" s="117">
        <v>9.3407000000000004E-2</v>
      </c>
      <c r="H502" s="117"/>
      <c r="I502" s="117">
        <v>0</v>
      </c>
      <c r="J502" s="117">
        <v>0</v>
      </c>
      <c r="K502" s="117"/>
      <c r="L502" s="117">
        <v>0</v>
      </c>
      <c r="M502" s="117">
        <v>0</v>
      </c>
      <c r="N502" s="117"/>
      <c r="O502" s="117">
        <v>0</v>
      </c>
      <c r="P502" s="117">
        <v>0</v>
      </c>
      <c r="Q502" s="117"/>
      <c r="R502" s="117">
        <v>0</v>
      </c>
      <c r="S502" s="117"/>
      <c r="T502" s="117"/>
      <c r="U502" s="117">
        <v>0</v>
      </c>
      <c r="V502" s="117"/>
      <c r="W502" s="117">
        <v>0</v>
      </c>
      <c r="X502" s="117"/>
      <c r="Y502" s="117">
        <v>0</v>
      </c>
      <c r="Z502" s="117"/>
      <c r="AA502" s="117">
        <v>0</v>
      </c>
      <c r="AB502" s="117"/>
      <c r="AC502" s="117">
        <v>0</v>
      </c>
      <c r="AD502" s="117"/>
      <c r="AE502" s="117">
        <v>0</v>
      </c>
      <c r="AF502" s="117"/>
      <c r="AG502" s="117"/>
      <c r="AH502" s="117"/>
      <c r="AI502" s="117">
        <v>0</v>
      </c>
      <c r="AJ502" s="117"/>
      <c r="AK502" s="117">
        <v>0</v>
      </c>
      <c r="AL502" s="117"/>
      <c r="AM502" s="117">
        <v>0</v>
      </c>
      <c r="AN502" s="117"/>
      <c r="AO502" s="117">
        <v>0</v>
      </c>
      <c r="AP502" s="117"/>
      <c r="AQ502" s="117">
        <v>0</v>
      </c>
      <c r="AR502" s="117"/>
      <c r="AS502" s="117">
        <v>0</v>
      </c>
      <c r="AT502" s="117"/>
      <c r="AU502" s="117">
        <v>0</v>
      </c>
      <c r="AV502" s="117"/>
      <c r="AW502" s="117">
        <v>0</v>
      </c>
      <c r="AX502" s="117"/>
      <c r="AY502" s="117"/>
      <c r="AZ502" s="117"/>
      <c r="BA502" s="117">
        <v>0</v>
      </c>
      <c r="BB502" s="117">
        <v>0</v>
      </c>
      <c r="BC502" s="117"/>
      <c r="BD502" s="117"/>
      <c r="BE502" s="117">
        <v>0</v>
      </c>
      <c r="BF502" s="117"/>
      <c r="BG502" s="117">
        <v>0</v>
      </c>
      <c r="BH502" s="117">
        <v>0</v>
      </c>
      <c r="BI502" s="117"/>
      <c r="BJ502" s="117">
        <v>0</v>
      </c>
      <c r="BK502" s="117">
        <v>0</v>
      </c>
      <c r="BL502" s="117">
        <v>0</v>
      </c>
      <c r="BM502" s="117">
        <v>0</v>
      </c>
      <c r="BN502" s="117">
        <v>0</v>
      </c>
      <c r="BO502" s="117">
        <v>0</v>
      </c>
      <c r="BP502" s="146">
        <v>0</v>
      </c>
    </row>
    <row r="503" spans="1:68" ht="12" customHeight="1" x14ac:dyDescent="0.2">
      <c r="A503" s="133"/>
      <c r="B503" s="111"/>
      <c r="C503" s="111" t="s">
        <v>2518</v>
      </c>
      <c r="D503" s="111"/>
      <c r="E503" s="126"/>
      <c r="F503" s="126"/>
      <c r="G503" s="126"/>
      <c r="H503" s="126"/>
      <c r="I503" s="126">
        <v>0</v>
      </c>
      <c r="J503" s="126">
        <v>0</v>
      </c>
      <c r="K503" s="126"/>
      <c r="L503" s="126">
        <v>0</v>
      </c>
      <c r="M503" s="126">
        <v>0</v>
      </c>
      <c r="N503" s="126"/>
      <c r="O503" s="126">
        <v>0</v>
      </c>
      <c r="P503" s="126">
        <v>0</v>
      </c>
      <c r="Q503" s="126"/>
      <c r="R503" s="126">
        <v>0</v>
      </c>
      <c r="S503" s="126"/>
      <c r="T503" s="126"/>
      <c r="U503" s="126">
        <v>0</v>
      </c>
      <c r="V503" s="126"/>
      <c r="W503" s="126">
        <v>0</v>
      </c>
      <c r="X503" s="126"/>
      <c r="Y503" s="126">
        <v>0</v>
      </c>
      <c r="Z503" s="126"/>
      <c r="AA503" s="126">
        <v>0</v>
      </c>
      <c r="AB503" s="126"/>
      <c r="AC503" s="126">
        <v>0</v>
      </c>
      <c r="AD503" s="126"/>
      <c r="AE503" s="126">
        <v>0</v>
      </c>
      <c r="AF503" s="126"/>
      <c r="AG503" s="126"/>
      <c r="AH503" s="126"/>
      <c r="AI503" s="126">
        <v>0</v>
      </c>
      <c r="AJ503" s="126"/>
      <c r="AK503" s="126">
        <v>0</v>
      </c>
      <c r="AL503" s="126"/>
      <c r="AM503" s="126">
        <v>0</v>
      </c>
      <c r="AN503" s="126"/>
      <c r="AO503" s="126">
        <v>0</v>
      </c>
      <c r="AP503" s="126"/>
      <c r="AQ503" s="126">
        <v>0</v>
      </c>
      <c r="AR503" s="126"/>
      <c r="AS503" s="126">
        <v>0</v>
      </c>
      <c r="AT503" s="126"/>
      <c r="AU503" s="126">
        <v>0</v>
      </c>
      <c r="AV503" s="126"/>
      <c r="AW503" s="126">
        <v>0</v>
      </c>
      <c r="AX503" s="126"/>
      <c r="AY503" s="126"/>
      <c r="AZ503" s="126"/>
      <c r="BA503" s="126">
        <v>0</v>
      </c>
      <c r="BB503" s="126">
        <v>0</v>
      </c>
      <c r="BC503" s="126"/>
      <c r="BD503" s="126"/>
      <c r="BE503" s="126">
        <v>0</v>
      </c>
      <c r="BF503" s="126"/>
      <c r="BG503" s="126">
        <v>0</v>
      </c>
      <c r="BH503" s="126">
        <v>0</v>
      </c>
      <c r="BI503" s="126"/>
      <c r="BJ503" s="126">
        <v>0</v>
      </c>
      <c r="BK503" s="126">
        <v>0</v>
      </c>
      <c r="BL503" s="126">
        <v>0</v>
      </c>
      <c r="BM503" s="126">
        <v>0</v>
      </c>
      <c r="BN503" s="126">
        <v>0</v>
      </c>
      <c r="BO503" s="126">
        <v>0</v>
      </c>
      <c r="BP503" s="150">
        <v>0</v>
      </c>
    </row>
    <row r="504" spans="1:68" ht="12" customHeight="1" x14ac:dyDescent="0.2">
      <c r="A504" s="136"/>
      <c r="B504" s="105"/>
      <c r="C504" s="105" t="s">
        <v>2519</v>
      </c>
      <c r="D504" s="105"/>
      <c r="E504" s="137"/>
      <c r="F504" s="137"/>
      <c r="G504" s="137"/>
      <c r="H504" s="137"/>
      <c r="I504" s="137">
        <v>0</v>
      </c>
      <c r="J504" s="137">
        <v>0</v>
      </c>
      <c r="K504" s="137"/>
      <c r="L504" s="137">
        <v>0</v>
      </c>
      <c r="M504" s="137">
        <v>0</v>
      </c>
      <c r="N504" s="137"/>
      <c r="O504" s="137">
        <v>0</v>
      </c>
      <c r="P504" s="137">
        <v>0</v>
      </c>
      <c r="Q504" s="137"/>
      <c r="R504" s="137">
        <v>0</v>
      </c>
      <c r="S504" s="137"/>
      <c r="T504" s="137"/>
      <c r="U504" s="137">
        <v>0</v>
      </c>
      <c r="V504" s="137"/>
      <c r="W504" s="137">
        <v>0</v>
      </c>
      <c r="X504" s="137"/>
      <c r="Y504" s="137">
        <v>0</v>
      </c>
      <c r="Z504" s="137"/>
      <c r="AA504" s="137">
        <v>0</v>
      </c>
      <c r="AB504" s="137"/>
      <c r="AC504" s="137">
        <v>0</v>
      </c>
      <c r="AD504" s="137"/>
      <c r="AE504" s="137">
        <v>0</v>
      </c>
      <c r="AF504" s="137"/>
      <c r="AG504" s="137"/>
      <c r="AH504" s="137"/>
      <c r="AI504" s="137">
        <v>0</v>
      </c>
      <c r="AJ504" s="137"/>
      <c r="AK504" s="137">
        <v>0</v>
      </c>
      <c r="AL504" s="137"/>
      <c r="AM504" s="137">
        <v>0</v>
      </c>
      <c r="AN504" s="137"/>
      <c r="AO504" s="137">
        <v>0</v>
      </c>
      <c r="AP504" s="137"/>
      <c r="AQ504" s="137">
        <v>0</v>
      </c>
      <c r="AR504" s="137"/>
      <c r="AS504" s="137">
        <v>0</v>
      </c>
      <c r="AT504" s="137"/>
      <c r="AU504" s="137">
        <v>0</v>
      </c>
      <c r="AV504" s="137"/>
      <c r="AW504" s="137">
        <v>0</v>
      </c>
      <c r="AX504" s="137"/>
      <c r="AY504" s="137"/>
      <c r="AZ504" s="137"/>
      <c r="BA504" s="137">
        <v>0</v>
      </c>
      <c r="BB504" s="137">
        <v>0</v>
      </c>
      <c r="BC504" s="137"/>
      <c r="BD504" s="137"/>
      <c r="BE504" s="137">
        <v>0</v>
      </c>
      <c r="BF504" s="137"/>
      <c r="BG504" s="137">
        <v>0</v>
      </c>
      <c r="BH504" s="137">
        <v>0</v>
      </c>
      <c r="BI504" s="137"/>
      <c r="BJ504" s="137">
        <v>0</v>
      </c>
      <c r="BK504" s="137">
        <v>0</v>
      </c>
      <c r="BL504" s="137">
        <v>0</v>
      </c>
      <c r="BM504" s="137">
        <v>0</v>
      </c>
      <c r="BN504" s="137">
        <v>0</v>
      </c>
      <c r="BO504" s="137">
        <v>0</v>
      </c>
      <c r="BP504" s="148">
        <v>0</v>
      </c>
    </row>
    <row r="505" spans="1:68" ht="12" customHeight="1" x14ac:dyDescent="0.2">
      <c r="A505" s="133"/>
      <c r="B505" s="111"/>
      <c r="C505" s="111" t="s">
        <v>2007</v>
      </c>
      <c r="D505" s="111"/>
      <c r="E505" s="126"/>
      <c r="F505" s="126"/>
      <c r="G505" s="126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  <c r="AA505" s="126"/>
      <c r="AB505" s="126"/>
      <c r="AC505" s="126"/>
      <c r="AD505" s="126"/>
      <c r="AE505" s="126"/>
      <c r="AF505" s="126"/>
      <c r="AG505" s="126"/>
      <c r="AH505" s="126"/>
      <c r="AI505" s="126"/>
      <c r="AJ505" s="126"/>
      <c r="AK505" s="126"/>
      <c r="AL505" s="126"/>
      <c r="AM505" s="126"/>
      <c r="AN505" s="126"/>
      <c r="AO505" s="126"/>
      <c r="AP505" s="126"/>
      <c r="AQ505" s="126"/>
      <c r="AR505" s="126"/>
      <c r="AS505" s="126"/>
      <c r="AT505" s="126"/>
      <c r="AU505" s="126"/>
      <c r="AV505" s="126"/>
      <c r="AW505" s="126"/>
      <c r="AX505" s="126"/>
      <c r="AY505" s="126"/>
      <c r="AZ505" s="126"/>
      <c r="BA505" s="126"/>
      <c r="BB505" s="126"/>
      <c r="BC505" s="126"/>
      <c r="BD505" s="126"/>
      <c r="BE505" s="126"/>
      <c r="BF505" s="126"/>
      <c r="BG505" s="126"/>
      <c r="BH505" s="126"/>
      <c r="BI505" s="126"/>
      <c r="BJ505" s="126"/>
      <c r="BK505" s="126"/>
      <c r="BL505" s="126"/>
      <c r="BM505" s="126"/>
      <c r="BN505" s="126"/>
      <c r="BO505" s="126"/>
      <c r="BP505" s="150"/>
    </row>
    <row r="506" spans="1:68" ht="12" customHeight="1" x14ac:dyDescent="0.2">
      <c r="A506" s="136"/>
      <c r="B506" s="105"/>
      <c r="C506" s="105" t="s">
        <v>30</v>
      </c>
      <c r="D506" s="105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  <c r="AS506" s="137"/>
      <c r="AT506" s="137"/>
      <c r="AU506" s="137"/>
      <c r="AV506" s="137"/>
      <c r="AW506" s="137"/>
      <c r="AX506" s="137"/>
      <c r="AY506" s="137"/>
      <c r="AZ506" s="137"/>
      <c r="BA506" s="137"/>
      <c r="BB506" s="137"/>
      <c r="BC506" s="137"/>
      <c r="BD506" s="137"/>
      <c r="BE506" s="137"/>
      <c r="BF506" s="137"/>
      <c r="BG506" s="137"/>
      <c r="BH506" s="137"/>
      <c r="BI506" s="137"/>
      <c r="BJ506" s="137"/>
      <c r="BK506" s="137"/>
      <c r="BL506" s="137"/>
      <c r="BM506" s="137"/>
      <c r="BN506" s="137"/>
      <c r="BO506" s="137"/>
      <c r="BP506" s="148"/>
    </row>
    <row r="507" spans="1:68" ht="12" customHeight="1" x14ac:dyDescent="0.2">
      <c r="A507" s="120" t="s">
        <v>543</v>
      </c>
      <c r="B507" s="121" t="s">
        <v>2520</v>
      </c>
      <c r="C507" s="121" t="s">
        <v>544</v>
      </c>
      <c r="D507" s="121" t="s">
        <v>30</v>
      </c>
      <c r="E507" s="123">
        <v>160</v>
      </c>
      <c r="F507" s="123">
        <v>2.1267999999999999E-2</v>
      </c>
      <c r="G507" s="123">
        <v>2.1267999999999999E-2</v>
      </c>
      <c r="H507" s="123"/>
      <c r="I507" s="123">
        <v>0</v>
      </c>
      <c r="J507" s="123">
        <v>0</v>
      </c>
      <c r="K507" s="123"/>
      <c r="L507" s="123">
        <v>0</v>
      </c>
      <c r="M507" s="123">
        <v>0</v>
      </c>
      <c r="N507" s="123"/>
      <c r="O507" s="123">
        <v>0</v>
      </c>
      <c r="P507" s="123">
        <v>0</v>
      </c>
      <c r="Q507" s="123"/>
      <c r="R507" s="123">
        <v>0</v>
      </c>
      <c r="S507" s="123"/>
      <c r="T507" s="123"/>
      <c r="U507" s="123">
        <v>0</v>
      </c>
      <c r="V507" s="123"/>
      <c r="W507" s="123">
        <v>0</v>
      </c>
      <c r="X507" s="123"/>
      <c r="Y507" s="123">
        <v>0</v>
      </c>
      <c r="Z507" s="123"/>
      <c r="AA507" s="123">
        <v>0</v>
      </c>
      <c r="AB507" s="123"/>
      <c r="AC507" s="123">
        <v>0</v>
      </c>
      <c r="AD507" s="123"/>
      <c r="AE507" s="123">
        <v>0</v>
      </c>
      <c r="AF507" s="123"/>
      <c r="AG507" s="123"/>
      <c r="AH507" s="123"/>
      <c r="AI507" s="123">
        <v>0</v>
      </c>
      <c r="AJ507" s="123"/>
      <c r="AK507" s="123">
        <v>0</v>
      </c>
      <c r="AL507" s="123"/>
      <c r="AM507" s="123">
        <v>0</v>
      </c>
      <c r="AN507" s="123"/>
      <c r="AO507" s="123">
        <v>0</v>
      </c>
      <c r="AP507" s="123"/>
      <c r="AQ507" s="123">
        <v>0</v>
      </c>
      <c r="AR507" s="123"/>
      <c r="AS507" s="123">
        <v>0</v>
      </c>
      <c r="AT507" s="123"/>
      <c r="AU507" s="123">
        <v>0</v>
      </c>
      <c r="AV507" s="123"/>
      <c r="AW507" s="123">
        <v>0</v>
      </c>
      <c r="AX507" s="123"/>
      <c r="AY507" s="123"/>
      <c r="AZ507" s="123"/>
      <c r="BA507" s="123">
        <v>0</v>
      </c>
      <c r="BB507" s="123">
        <v>0</v>
      </c>
      <c r="BC507" s="123"/>
      <c r="BD507" s="123"/>
      <c r="BE507" s="123">
        <v>0</v>
      </c>
      <c r="BF507" s="123"/>
      <c r="BG507" s="123">
        <v>0</v>
      </c>
      <c r="BH507" s="123">
        <v>0</v>
      </c>
      <c r="BI507" s="123"/>
      <c r="BJ507" s="123">
        <v>0</v>
      </c>
      <c r="BK507" s="123">
        <v>0</v>
      </c>
      <c r="BL507" s="123">
        <v>0</v>
      </c>
      <c r="BM507" s="123">
        <v>0</v>
      </c>
      <c r="BN507" s="123">
        <v>0</v>
      </c>
      <c r="BO507" s="123">
        <v>0</v>
      </c>
      <c r="BP507" s="154">
        <v>0</v>
      </c>
    </row>
    <row r="508" spans="1:68" ht="12" customHeight="1" x14ac:dyDescent="0.2">
      <c r="A508" s="114" t="s">
        <v>545</v>
      </c>
      <c r="B508" s="115"/>
      <c r="C508" s="115" t="s">
        <v>546</v>
      </c>
      <c r="D508" s="115" t="s">
        <v>30</v>
      </c>
      <c r="E508" s="117">
        <v>150</v>
      </c>
      <c r="F508" s="117">
        <v>2.1263000000000001E-2</v>
      </c>
      <c r="G508" s="117">
        <v>2.1263000000000001E-2</v>
      </c>
      <c r="H508" s="117"/>
      <c r="I508" s="117">
        <v>0</v>
      </c>
      <c r="J508" s="117">
        <v>0</v>
      </c>
      <c r="K508" s="117"/>
      <c r="L508" s="117">
        <v>0</v>
      </c>
      <c r="M508" s="117">
        <v>0</v>
      </c>
      <c r="N508" s="117"/>
      <c r="O508" s="117">
        <v>0</v>
      </c>
      <c r="P508" s="117">
        <v>0</v>
      </c>
      <c r="Q508" s="117"/>
      <c r="R508" s="117">
        <v>0</v>
      </c>
      <c r="S508" s="117"/>
      <c r="T508" s="117"/>
      <c r="U508" s="117">
        <v>0</v>
      </c>
      <c r="V508" s="117"/>
      <c r="W508" s="117">
        <v>0</v>
      </c>
      <c r="X508" s="117"/>
      <c r="Y508" s="117">
        <v>0</v>
      </c>
      <c r="Z508" s="117"/>
      <c r="AA508" s="117">
        <v>0</v>
      </c>
      <c r="AB508" s="117"/>
      <c r="AC508" s="117">
        <v>0</v>
      </c>
      <c r="AD508" s="117"/>
      <c r="AE508" s="117">
        <v>0</v>
      </c>
      <c r="AF508" s="117"/>
      <c r="AG508" s="117"/>
      <c r="AH508" s="117"/>
      <c r="AI508" s="117">
        <v>0</v>
      </c>
      <c r="AJ508" s="117"/>
      <c r="AK508" s="117">
        <v>0</v>
      </c>
      <c r="AL508" s="117"/>
      <c r="AM508" s="117">
        <v>0</v>
      </c>
      <c r="AN508" s="117"/>
      <c r="AO508" s="117">
        <v>0</v>
      </c>
      <c r="AP508" s="117"/>
      <c r="AQ508" s="117">
        <v>0</v>
      </c>
      <c r="AR508" s="117"/>
      <c r="AS508" s="117">
        <v>0</v>
      </c>
      <c r="AT508" s="117"/>
      <c r="AU508" s="117">
        <v>0</v>
      </c>
      <c r="AV508" s="117"/>
      <c r="AW508" s="117">
        <v>0</v>
      </c>
      <c r="AX508" s="117"/>
      <c r="AY508" s="117"/>
      <c r="AZ508" s="117"/>
      <c r="BA508" s="117">
        <v>0</v>
      </c>
      <c r="BB508" s="117">
        <v>0</v>
      </c>
      <c r="BC508" s="117"/>
      <c r="BD508" s="117"/>
      <c r="BE508" s="117">
        <v>0</v>
      </c>
      <c r="BF508" s="117"/>
      <c r="BG508" s="117">
        <v>0</v>
      </c>
      <c r="BH508" s="117">
        <v>0</v>
      </c>
      <c r="BI508" s="117"/>
      <c r="BJ508" s="117">
        <v>0</v>
      </c>
      <c r="BK508" s="117">
        <v>0</v>
      </c>
      <c r="BL508" s="117">
        <v>0</v>
      </c>
      <c r="BM508" s="117">
        <v>0</v>
      </c>
      <c r="BN508" s="117">
        <v>0</v>
      </c>
      <c r="BO508" s="117">
        <v>0</v>
      </c>
      <c r="BP508" s="146">
        <v>0</v>
      </c>
    </row>
    <row r="509" spans="1:68" ht="12" customHeight="1" x14ac:dyDescent="0.2">
      <c r="A509" s="120" t="s">
        <v>2010</v>
      </c>
      <c r="B509" s="121" t="s">
        <v>2521</v>
      </c>
      <c r="C509" s="121" t="s">
        <v>2011</v>
      </c>
      <c r="D509" s="121" t="s">
        <v>30</v>
      </c>
      <c r="E509" s="123">
        <v>190</v>
      </c>
      <c r="F509" s="123">
        <v>2.7569E-2</v>
      </c>
      <c r="G509" s="123">
        <v>2.7569E-2</v>
      </c>
      <c r="H509" s="123"/>
      <c r="I509" s="123">
        <v>0</v>
      </c>
      <c r="J509" s="123">
        <v>0</v>
      </c>
      <c r="K509" s="123"/>
      <c r="L509" s="123">
        <v>0</v>
      </c>
      <c r="M509" s="123">
        <v>0</v>
      </c>
      <c r="N509" s="123"/>
      <c r="O509" s="123">
        <v>0</v>
      </c>
      <c r="P509" s="123">
        <v>0</v>
      </c>
      <c r="Q509" s="123"/>
      <c r="R509" s="123">
        <v>0</v>
      </c>
      <c r="S509" s="123"/>
      <c r="T509" s="123"/>
      <c r="U509" s="123">
        <v>0</v>
      </c>
      <c r="V509" s="123"/>
      <c r="W509" s="123">
        <v>0</v>
      </c>
      <c r="X509" s="123"/>
      <c r="Y509" s="123">
        <v>0</v>
      </c>
      <c r="Z509" s="123"/>
      <c r="AA509" s="123">
        <v>0</v>
      </c>
      <c r="AB509" s="123"/>
      <c r="AC509" s="123">
        <v>0</v>
      </c>
      <c r="AD509" s="123"/>
      <c r="AE509" s="123">
        <v>0</v>
      </c>
      <c r="AF509" s="123"/>
      <c r="AG509" s="123"/>
      <c r="AH509" s="123"/>
      <c r="AI509" s="123">
        <v>0</v>
      </c>
      <c r="AJ509" s="123"/>
      <c r="AK509" s="123">
        <v>0</v>
      </c>
      <c r="AL509" s="123"/>
      <c r="AM509" s="123">
        <v>0</v>
      </c>
      <c r="AN509" s="123"/>
      <c r="AO509" s="123">
        <v>0</v>
      </c>
      <c r="AP509" s="123"/>
      <c r="AQ509" s="123">
        <v>0</v>
      </c>
      <c r="AR509" s="123"/>
      <c r="AS509" s="123">
        <v>0</v>
      </c>
      <c r="AT509" s="123"/>
      <c r="AU509" s="123">
        <v>0</v>
      </c>
      <c r="AV509" s="123"/>
      <c r="AW509" s="123">
        <v>0</v>
      </c>
      <c r="AX509" s="123"/>
      <c r="AY509" s="123"/>
      <c r="AZ509" s="123"/>
      <c r="BA509" s="123">
        <v>0</v>
      </c>
      <c r="BB509" s="123">
        <v>0</v>
      </c>
      <c r="BC509" s="123"/>
      <c r="BD509" s="123"/>
      <c r="BE509" s="123">
        <v>0</v>
      </c>
      <c r="BF509" s="123"/>
      <c r="BG509" s="123">
        <v>0</v>
      </c>
      <c r="BH509" s="123">
        <v>0</v>
      </c>
      <c r="BI509" s="123"/>
      <c r="BJ509" s="123">
        <v>0</v>
      </c>
      <c r="BK509" s="123">
        <v>0</v>
      </c>
      <c r="BL509" s="123">
        <v>0</v>
      </c>
      <c r="BM509" s="123">
        <v>0</v>
      </c>
      <c r="BN509" s="123">
        <v>0</v>
      </c>
      <c r="BO509" s="123">
        <v>0</v>
      </c>
      <c r="BP509" s="154">
        <v>0</v>
      </c>
    </row>
    <row r="510" spans="1:68" ht="12" customHeight="1" x14ac:dyDescent="0.2">
      <c r="A510" s="136"/>
      <c r="B510" s="105"/>
      <c r="C510" s="105" t="s">
        <v>2522</v>
      </c>
      <c r="D510" s="105"/>
      <c r="E510" s="137"/>
      <c r="F510" s="137"/>
      <c r="G510" s="137"/>
      <c r="H510" s="137"/>
      <c r="I510" s="137">
        <v>0</v>
      </c>
      <c r="J510" s="137">
        <v>0</v>
      </c>
      <c r="K510" s="137"/>
      <c r="L510" s="137">
        <v>0</v>
      </c>
      <c r="M510" s="137">
        <v>0</v>
      </c>
      <c r="N510" s="137"/>
      <c r="O510" s="137">
        <v>0</v>
      </c>
      <c r="P510" s="137">
        <v>0</v>
      </c>
      <c r="Q510" s="137"/>
      <c r="R510" s="137">
        <v>0</v>
      </c>
      <c r="S510" s="137"/>
      <c r="T510" s="137"/>
      <c r="U510" s="137">
        <v>0</v>
      </c>
      <c r="V510" s="137"/>
      <c r="W510" s="137">
        <v>0</v>
      </c>
      <c r="X510" s="137"/>
      <c r="Y510" s="137">
        <v>0</v>
      </c>
      <c r="Z510" s="137"/>
      <c r="AA510" s="137">
        <v>0</v>
      </c>
      <c r="AB510" s="137"/>
      <c r="AC510" s="137">
        <v>0</v>
      </c>
      <c r="AD510" s="137"/>
      <c r="AE510" s="137">
        <v>0</v>
      </c>
      <c r="AF510" s="137"/>
      <c r="AG510" s="137"/>
      <c r="AH510" s="137"/>
      <c r="AI510" s="137">
        <v>0</v>
      </c>
      <c r="AJ510" s="137"/>
      <c r="AK510" s="137">
        <v>0</v>
      </c>
      <c r="AL510" s="137"/>
      <c r="AM510" s="137">
        <v>0</v>
      </c>
      <c r="AN510" s="137"/>
      <c r="AO510" s="137">
        <v>0</v>
      </c>
      <c r="AP510" s="137"/>
      <c r="AQ510" s="137">
        <v>0</v>
      </c>
      <c r="AR510" s="137"/>
      <c r="AS510" s="137">
        <v>0</v>
      </c>
      <c r="AT510" s="137"/>
      <c r="AU510" s="137">
        <v>0</v>
      </c>
      <c r="AV510" s="137"/>
      <c r="AW510" s="137">
        <v>0</v>
      </c>
      <c r="AX510" s="137"/>
      <c r="AY510" s="137"/>
      <c r="AZ510" s="137"/>
      <c r="BA510" s="137">
        <v>0</v>
      </c>
      <c r="BB510" s="137">
        <v>0</v>
      </c>
      <c r="BC510" s="137"/>
      <c r="BD510" s="137"/>
      <c r="BE510" s="137">
        <v>0</v>
      </c>
      <c r="BF510" s="137"/>
      <c r="BG510" s="137">
        <v>0</v>
      </c>
      <c r="BH510" s="137">
        <v>0</v>
      </c>
      <c r="BI510" s="137"/>
      <c r="BJ510" s="137">
        <v>0</v>
      </c>
      <c r="BK510" s="137">
        <v>0</v>
      </c>
      <c r="BL510" s="137">
        <v>0</v>
      </c>
      <c r="BM510" s="137">
        <v>0</v>
      </c>
      <c r="BN510" s="137">
        <v>0</v>
      </c>
      <c r="BO510" s="137">
        <v>0</v>
      </c>
      <c r="BP510" s="148">
        <v>0</v>
      </c>
    </row>
    <row r="511" spans="1:68" ht="12" customHeight="1" x14ac:dyDescent="0.2">
      <c r="A511" s="133"/>
      <c r="B511" s="111"/>
      <c r="C511" s="111" t="s">
        <v>2523</v>
      </c>
      <c r="D511" s="111"/>
      <c r="E511" s="126"/>
      <c r="F511" s="126"/>
      <c r="G511" s="126"/>
      <c r="H511" s="126"/>
      <c r="I511" s="126">
        <v>0</v>
      </c>
      <c r="J511" s="126">
        <v>0</v>
      </c>
      <c r="K511" s="126"/>
      <c r="L511" s="126">
        <v>0</v>
      </c>
      <c r="M511" s="126">
        <v>0</v>
      </c>
      <c r="N511" s="126"/>
      <c r="O511" s="126">
        <v>0</v>
      </c>
      <c r="P511" s="126">
        <v>0</v>
      </c>
      <c r="Q511" s="126"/>
      <c r="R511" s="126">
        <v>0</v>
      </c>
      <c r="S511" s="126"/>
      <c r="T511" s="126"/>
      <c r="U511" s="126">
        <v>0</v>
      </c>
      <c r="V511" s="126"/>
      <c r="W511" s="126">
        <v>0</v>
      </c>
      <c r="X511" s="126"/>
      <c r="Y511" s="126">
        <v>0</v>
      </c>
      <c r="Z511" s="126"/>
      <c r="AA511" s="126">
        <v>0</v>
      </c>
      <c r="AB511" s="126"/>
      <c r="AC511" s="126">
        <v>0</v>
      </c>
      <c r="AD511" s="126"/>
      <c r="AE511" s="126">
        <v>0</v>
      </c>
      <c r="AF511" s="126"/>
      <c r="AG511" s="126"/>
      <c r="AH511" s="126"/>
      <c r="AI511" s="126">
        <v>0</v>
      </c>
      <c r="AJ511" s="126"/>
      <c r="AK511" s="126">
        <v>0</v>
      </c>
      <c r="AL511" s="126"/>
      <c r="AM511" s="126">
        <v>0</v>
      </c>
      <c r="AN511" s="126"/>
      <c r="AO511" s="126">
        <v>0</v>
      </c>
      <c r="AP511" s="126"/>
      <c r="AQ511" s="126">
        <v>0</v>
      </c>
      <c r="AR511" s="126"/>
      <c r="AS511" s="126">
        <v>0</v>
      </c>
      <c r="AT511" s="126"/>
      <c r="AU511" s="126">
        <v>0</v>
      </c>
      <c r="AV511" s="126"/>
      <c r="AW511" s="126">
        <v>0</v>
      </c>
      <c r="AX511" s="126"/>
      <c r="AY511" s="126"/>
      <c r="AZ511" s="126"/>
      <c r="BA511" s="126">
        <v>0</v>
      </c>
      <c r="BB511" s="126">
        <v>0</v>
      </c>
      <c r="BC511" s="126"/>
      <c r="BD511" s="126"/>
      <c r="BE511" s="126">
        <v>0</v>
      </c>
      <c r="BF511" s="126"/>
      <c r="BG511" s="126">
        <v>0</v>
      </c>
      <c r="BH511" s="126">
        <v>0</v>
      </c>
      <c r="BI511" s="126"/>
      <c r="BJ511" s="126">
        <v>0</v>
      </c>
      <c r="BK511" s="126">
        <v>0</v>
      </c>
      <c r="BL511" s="126">
        <v>0</v>
      </c>
      <c r="BM511" s="126">
        <v>0</v>
      </c>
      <c r="BN511" s="126">
        <v>0</v>
      </c>
      <c r="BO511" s="126">
        <v>0</v>
      </c>
      <c r="BP511" s="150">
        <v>0</v>
      </c>
    </row>
    <row r="512" spans="1:68" ht="12" customHeight="1" x14ac:dyDescent="0.2">
      <c r="A512" s="136"/>
      <c r="B512" s="105"/>
      <c r="C512" s="105" t="s">
        <v>2028</v>
      </c>
      <c r="D512" s="105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  <c r="AS512" s="137"/>
      <c r="AT512" s="137"/>
      <c r="AU512" s="137"/>
      <c r="AV512" s="137"/>
      <c r="AW512" s="137"/>
      <c r="AX512" s="137"/>
      <c r="AY512" s="137"/>
      <c r="AZ512" s="137"/>
      <c r="BA512" s="137"/>
      <c r="BB512" s="137"/>
      <c r="BC512" s="137"/>
      <c r="BD512" s="137"/>
      <c r="BE512" s="137"/>
      <c r="BF512" s="137"/>
      <c r="BG512" s="137"/>
      <c r="BH512" s="137"/>
      <c r="BI512" s="137"/>
      <c r="BJ512" s="137"/>
      <c r="BK512" s="137"/>
      <c r="BL512" s="137"/>
      <c r="BM512" s="137"/>
      <c r="BN512" s="137"/>
      <c r="BO512" s="137"/>
      <c r="BP512" s="148"/>
    </row>
    <row r="513" spans="1:68" ht="12" customHeight="1" x14ac:dyDescent="0.2">
      <c r="A513" s="133"/>
      <c r="B513" s="111"/>
      <c r="C513" s="111" t="s">
        <v>30</v>
      </c>
      <c r="D513" s="111"/>
      <c r="E513" s="126"/>
      <c r="F513" s="126"/>
      <c r="G513" s="126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  <c r="AA513" s="126"/>
      <c r="AB513" s="126"/>
      <c r="AC513" s="126"/>
      <c r="AD513" s="126"/>
      <c r="AE513" s="126"/>
      <c r="AF513" s="126"/>
      <c r="AG513" s="126"/>
      <c r="AH513" s="126"/>
      <c r="AI513" s="126"/>
      <c r="AJ513" s="126"/>
      <c r="AK513" s="126"/>
      <c r="AL513" s="126"/>
      <c r="AM513" s="126"/>
      <c r="AN513" s="126"/>
      <c r="AO513" s="126"/>
      <c r="AP513" s="126"/>
      <c r="AQ513" s="126"/>
      <c r="AR513" s="126"/>
      <c r="AS513" s="126"/>
      <c r="AT513" s="126"/>
      <c r="AU513" s="126"/>
      <c r="AV513" s="126"/>
      <c r="AW513" s="126"/>
      <c r="AX513" s="126"/>
      <c r="AY513" s="126"/>
      <c r="AZ513" s="126"/>
      <c r="BA513" s="126"/>
      <c r="BB513" s="126"/>
      <c r="BC513" s="126"/>
      <c r="BD513" s="126"/>
      <c r="BE513" s="126"/>
      <c r="BF513" s="126"/>
      <c r="BG513" s="126"/>
      <c r="BH513" s="126"/>
      <c r="BI513" s="126"/>
      <c r="BJ513" s="126"/>
      <c r="BK513" s="126"/>
      <c r="BL513" s="126"/>
      <c r="BM513" s="126"/>
      <c r="BN513" s="126"/>
      <c r="BO513" s="126"/>
      <c r="BP513" s="150"/>
    </row>
    <row r="514" spans="1:68" ht="12" customHeight="1" x14ac:dyDescent="0.2">
      <c r="A514" s="114" t="s">
        <v>547</v>
      </c>
      <c r="B514" s="115" t="s">
        <v>547</v>
      </c>
      <c r="C514" s="115" t="s">
        <v>548</v>
      </c>
      <c r="D514" s="115" t="s">
        <v>30</v>
      </c>
      <c r="E514" s="117">
        <v>135</v>
      </c>
      <c r="F514" s="117">
        <v>2.0691999999999999E-2</v>
      </c>
      <c r="G514" s="117">
        <v>2.0691999999999999E-2</v>
      </c>
      <c r="H514" s="117"/>
      <c r="I514" s="117">
        <v>0</v>
      </c>
      <c r="J514" s="117">
        <v>0</v>
      </c>
      <c r="K514" s="117"/>
      <c r="L514" s="117">
        <v>0</v>
      </c>
      <c r="M514" s="117">
        <v>0</v>
      </c>
      <c r="N514" s="117"/>
      <c r="O514" s="117">
        <v>0</v>
      </c>
      <c r="P514" s="117">
        <v>0</v>
      </c>
      <c r="Q514" s="117"/>
      <c r="R514" s="117">
        <v>0</v>
      </c>
      <c r="S514" s="117"/>
      <c r="T514" s="117"/>
      <c r="U514" s="117">
        <v>0</v>
      </c>
      <c r="V514" s="117"/>
      <c r="W514" s="117">
        <v>0</v>
      </c>
      <c r="X514" s="117"/>
      <c r="Y514" s="117">
        <v>0</v>
      </c>
      <c r="Z514" s="117"/>
      <c r="AA514" s="117">
        <v>0</v>
      </c>
      <c r="AB514" s="117"/>
      <c r="AC514" s="117">
        <v>0</v>
      </c>
      <c r="AD514" s="117"/>
      <c r="AE514" s="117">
        <v>0</v>
      </c>
      <c r="AF514" s="117"/>
      <c r="AG514" s="117"/>
      <c r="AH514" s="117"/>
      <c r="AI514" s="117">
        <v>0</v>
      </c>
      <c r="AJ514" s="117"/>
      <c r="AK514" s="117">
        <v>0</v>
      </c>
      <c r="AL514" s="117"/>
      <c r="AM514" s="117">
        <v>0</v>
      </c>
      <c r="AN514" s="117"/>
      <c r="AO514" s="117">
        <v>0</v>
      </c>
      <c r="AP514" s="117"/>
      <c r="AQ514" s="117">
        <v>0</v>
      </c>
      <c r="AR514" s="117"/>
      <c r="AS514" s="117">
        <v>0</v>
      </c>
      <c r="AT514" s="117"/>
      <c r="AU514" s="117">
        <v>0</v>
      </c>
      <c r="AV514" s="117"/>
      <c r="AW514" s="117">
        <v>0</v>
      </c>
      <c r="AX514" s="117"/>
      <c r="AY514" s="117"/>
      <c r="AZ514" s="117"/>
      <c r="BA514" s="117">
        <v>0</v>
      </c>
      <c r="BB514" s="117">
        <v>0</v>
      </c>
      <c r="BC514" s="117"/>
      <c r="BD514" s="117"/>
      <c r="BE514" s="117">
        <v>0</v>
      </c>
      <c r="BF514" s="117"/>
      <c r="BG514" s="117">
        <v>0</v>
      </c>
      <c r="BH514" s="117">
        <v>0</v>
      </c>
      <c r="BI514" s="117"/>
      <c r="BJ514" s="117">
        <v>0</v>
      </c>
      <c r="BK514" s="117">
        <v>0</v>
      </c>
      <c r="BL514" s="117">
        <v>0</v>
      </c>
      <c r="BM514" s="117">
        <v>0</v>
      </c>
      <c r="BN514" s="117">
        <v>0</v>
      </c>
      <c r="BO514" s="117">
        <v>0</v>
      </c>
      <c r="BP514" s="146">
        <v>0</v>
      </c>
    </row>
    <row r="515" spans="1:68" ht="12" customHeight="1" x14ac:dyDescent="0.2">
      <c r="A515" s="120" t="s">
        <v>549</v>
      </c>
      <c r="B515" s="121"/>
      <c r="C515" s="121" t="s">
        <v>550</v>
      </c>
      <c r="D515" s="121" t="s">
        <v>30</v>
      </c>
      <c r="E515" s="123">
        <v>140</v>
      </c>
      <c r="F515" s="123">
        <v>2.0018999999999999E-2</v>
      </c>
      <c r="G515" s="123">
        <v>2.0018999999999999E-2</v>
      </c>
      <c r="H515" s="123"/>
      <c r="I515" s="123">
        <v>0</v>
      </c>
      <c r="J515" s="123">
        <v>0</v>
      </c>
      <c r="K515" s="123"/>
      <c r="L515" s="123">
        <v>0</v>
      </c>
      <c r="M515" s="123">
        <v>0</v>
      </c>
      <c r="N515" s="123"/>
      <c r="O515" s="123">
        <v>0</v>
      </c>
      <c r="P515" s="123">
        <v>0</v>
      </c>
      <c r="Q515" s="123"/>
      <c r="R515" s="123">
        <v>0</v>
      </c>
      <c r="S515" s="123"/>
      <c r="T515" s="123"/>
      <c r="U515" s="123">
        <v>0</v>
      </c>
      <c r="V515" s="123"/>
      <c r="W515" s="123">
        <v>0</v>
      </c>
      <c r="X515" s="123"/>
      <c r="Y515" s="123">
        <v>0</v>
      </c>
      <c r="Z515" s="123"/>
      <c r="AA515" s="123">
        <v>0</v>
      </c>
      <c r="AB515" s="123"/>
      <c r="AC515" s="123">
        <v>0</v>
      </c>
      <c r="AD515" s="123"/>
      <c r="AE515" s="123">
        <v>0</v>
      </c>
      <c r="AF515" s="123"/>
      <c r="AG515" s="123"/>
      <c r="AH515" s="123"/>
      <c r="AI515" s="123">
        <v>0</v>
      </c>
      <c r="AJ515" s="123"/>
      <c r="AK515" s="123">
        <v>0</v>
      </c>
      <c r="AL515" s="123"/>
      <c r="AM515" s="123">
        <v>0</v>
      </c>
      <c r="AN515" s="123"/>
      <c r="AO515" s="123">
        <v>0</v>
      </c>
      <c r="AP515" s="123"/>
      <c r="AQ515" s="123">
        <v>0</v>
      </c>
      <c r="AR515" s="123"/>
      <c r="AS515" s="123">
        <v>0</v>
      </c>
      <c r="AT515" s="123"/>
      <c r="AU515" s="123">
        <v>0</v>
      </c>
      <c r="AV515" s="123"/>
      <c r="AW515" s="123">
        <v>0</v>
      </c>
      <c r="AX515" s="123"/>
      <c r="AY515" s="123"/>
      <c r="AZ515" s="123"/>
      <c r="BA515" s="123">
        <v>0</v>
      </c>
      <c r="BB515" s="123">
        <v>0</v>
      </c>
      <c r="BC515" s="123"/>
      <c r="BD515" s="123"/>
      <c r="BE515" s="123">
        <v>0</v>
      </c>
      <c r="BF515" s="123"/>
      <c r="BG515" s="123">
        <v>0</v>
      </c>
      <c r="BH515" s="123">
        <v>0</v>
      </c>
      <c r="BI515" s="123"/>
      <c r="BJ515" s="123">
        <v>0</v>
      </c>
      <c r="BK515" s="123">
        <v>0</v>
      </c>
      <c r="BL515" s="123">
        <v>0</v>
      </c>
      <c r="BM515" s="123">
        <v>0</v>
      </c>
      <c r="BN515" s="123">
        <v>0</v>
      </c>
      <c r="BO515" s="123">
        <v>0</v>
      </c>
      <c r="BP515" s="154">
        <v>0</v>
      </c>
    </row>
    <row r="516" spans="1:68" ht="12" customHeight="1" x14ac:dyDescent="0.2">
      <c r="A516" s="114" t="s">
        <v>551</v>
      </c>
      <c r="B516" s="115" t="s">
        <v>551</v>
      </c>
      <c r="C516" s="115" t="s">
        <v>552</v>
      </c>
      <c r="D516" s="115" t="s">
        <v>30</v>
      </c>
      <c r="E516" s="117">
        <v>450</v>
      </c>
      <c r="F516" s="117">
        <v>7.0999999999999994E-2</v>
      </c>
      <c r="G516" s="117">
        <v>7.0999999999999994E-2</v>
      </c>
      <c r="H516" s="117"/>
      <c r="I516" s="117">
        <v>0</v>
      </c>
      <c r="J516" s="117">
        <v>0</v>
      </c>
      <c r="K516" s="117"/>
      <c r="L516" s="117">
        <v>0</v>
      </c>
      <c r="M516" s="117">
        <v>0</v>
      </c>
      <c r="N516" s="117"/>
      <c r="O516" s="117">
        <v>0</v>
      </c>
      <c r="P516" s="117">
        <v>0</v>
      </c>
      <c r="Q516" s="117"/>
      <c r="R516" s="117">
        <v>0</v>
      </c>
      <c r="S516" s="117"/>
      <c r="T516" s="117"/>
      <c r="U516" s="117">
        <v>0</v>
      </c>
      <c r="V516" s="117"/>
      <c r="W516" s="117">
        <v>0</v>
      </c>
      <c r="X516" s="117"/>
      <c r="Y516" s="117">
        <v>0</v>
      </c>
      <c r="Z516" s="117"/>
      <c r="AA516" s="117">
        <v>0</v>
      </c>
      <c r="AB516" s="117"/>
      <c r="AC516" s="117">
        <v>0</v>
      </c>
      <c r="AD516" s="117"/>
      <c r="AE516" s="117">
        <v>0</v>
      </c>
      <c r="AF516" s="117"/>
      <c r="AG516" s="117"/>
      <c r="AH516" s="117"/>
      <c r="AI516" s="117">
        <v>0</v>
      </c>
      <c r="AJ516" s="117"/>
      <c r="AK516" s="117">
        <v>0</v>
      </c>
      <c r="AL516" s="117"/>
      <c r="AM516" s="117">
        <v>0</v>
      </c>
      <c r="AN516" s="117"/>
      <c r="AO516" s="117">
        <v>0</v>
      </c>
      <c r="AP516" s="117"/>
      <c r="AQ516" s="117">
        <v>0</v>
      </c>
      <c r="AR516" s="117"/>
      <c r="AS516" s="117">
        <v>0</v>
      </c>
      <c r="AT516" s="117"/>
      <c r="AU516" s="117">
        <v>0</v>
      </c>
      <c r="AV516" s="117"/>
      <c r="AW516" s="117">
        <v>0</v>
      </c>
      <c r="AX516" s="117"/>
      <c r="AY516" s="117"/>
      <c r="AZ516" s="117"/>
      <c r="BA516" s="117">
        <v>0</v>
      </c>
      <c r="BB516" s="117">
        <v>0</v>
      </c>
      <c r="BC516" s="117"/>
      <c r="BD516" s="117"/>
      <c r="BE516" s="117">
        <v>0</v>
      </c>
      <c r="BF516" s="117"/>
      <c r="BG516" s="117">
        <v>0</v>
      </c>
      <c r="BH516" s="117">
        <v>0</v>
      </c>
      <c r="BI516" s="117"/>
      <c r="BJ516" s="117">
        <v>0</v>
      </c>
      <c r="BK516" s="117">
        <v>0</v>
      </c>
      <c r="BL516" s="117">
        <v>0</v>
      </c>
      <c r="BM516" s="117">
        <v>0</v>
      </c>
      <c r="BN516" s="117">
        <v>0</v>
      </c>
      <c r="BO516" s="117">
        <v>0</v>
      </c>
      <c r="BP516" s="146">
        <v>0</v>
      </c>
    </row>
    <row r="517" spans="1:68" ht="12" customHeight="1" x14ac:dyDescent="0.2">
      <c r="A517" s="120" t="s">
        <v>2031</v>
      </c>
      <c r="B517" s="121" t="s">
        <v>2031</v>
      </c>
      <c r="C517" s="121" t="s">
        <v>2032</v>
      </c>
      <c r="D517" s="121" t="s">
        <v>30</v>
      </c>
      <c r="E517" s="123">
        <v>430</v>
      </c>
      <c r="F517" s="123">
        <v>6.2393999999999998E-2</v>
      </c>
      <c r="G517" s="123">
        <v>6.2393999999999998E-2</v>
      </c>
      <c r="H517" s="123"/>
      <c r="I517" s="123">
        <v>0</v>
      </c>
      <c r="J517" s="123">
        <v>0</v>
      </c>
      <c r="K517" s="123"/>
      <c r="L517" s="123">
        <v>0</v>
      </c>
      <c r="M517" s="123">
        <v>0</v>
      </c>
      <c r="N517" s="123"/>
      <c r="O517" s="123">
        <v>0</v>
      </c>
      <c r="P517" s="123">
        <v>0</v>
      </c>
      <c r="Q517" s="123"/>
      <c r="R517" s="123">
        <v>0</v>
      </c>
      <c r="S517" s="123"/>
      <c r="T517" s="123"/>
      <c r="U517" s="123">
        <v>0</v>
      </c>
      <c r="V517" s="123"/>
      <c r="W517" s="123">
        <v>0</v>
      </c>
      <c r="X517" s="123"/>
      <c r="Y517" s="123">
        <v>0</v>
      </c>
      <c r="Z517" s="123"/>
      <c r="AA517" s="123">
        <v>0</v>
      </c>
      <c r="AB517" s="123"/>
      <c r="AC517" s="123">
        <v>0</v>
      </c>
      <c r="AD517" s="123"/>
      <c r="AE517" s="123">
        <v>0</v>
      </c>
      <c r="AF517" s="123"/>
      <c r="AG517" s="123"/>
      <c r="AH517" s="123"/>
      <c r="AI517" s="123">
        <v>0</v>
      </c>
      <c r="AJ517" s="123"/>
      <c r="AK517" s="123">
        <v>0</v>
      </c>
      <c r="AL517" s="123"/>
      <c r="AM517" s="123">
        <v>0</v>
      </c>
      <c r="AN517" s="123"/>
      <c r="AO517" s="123">
        <v>0</v>
      </c>
      <c r="AP517" s="123"/>
      <c r="AQ517" s="123">
        <v>0</v>
      </c>
      <c r="AR517" s="123"/>
      <c r="AS517" s="123">
        <v>0</v>
      </c>
      <c r="AT517" s="123"/>
      <c r="AU517" s="123">
        <v>0</v>
      </c>
      <c r="AV517" s="123"/>
      <c r="AW517" s="123">
        <v>0</v>
      </c>
      <c r="AX517" s="123"/>
      <c r="AY517" s="123"/>
      <c r="AZ517" s="123"/>
      <c r="BA517" s="123">
        <v>0</v>
      </c>
      <c r="BB517" s="123">
        <v>0</v>
      </c>
      <c r="BC517" s="123"/>
      <c r="BD517" s="123"/>
      <c r="BE517" s="123">
        <v>0</v>
      </c>
      <c r="BF517" s="123"/>
      <c r="BG517" s="123">
        <v>0</v>
      </c>
      <c r="BH517" s="123">
        <v>0</v>
      </c>
      <c r="BI517" s="123"/>
      <c r="BJ517" s="123">
        <v>0</v>
      </c>
      <c r="BK517" s="123">
        <v>0</v>
      </c>
      <c r="BL517" s="123">
        <v>0</v>
      </c>
      <c r="BM517" s="123">
        <v>0</v>
      </c>
      <c r="BN517" s="123">
        <v>0</v>
      </c>
      <c r="BO517" s="123">
        <v>0</v>
      </c>
      <c r="BP517" s="154">
        <v>0</v>
      </c>
    </row>
    <row r="518" spans="1:68" ht="12" customHeight="1" x14ac:dyDescent="0.2">
      <c r="A518" s="136"/>
      <c r="B518" s="105"/>
      <c r="C518" s="105" t="s">
        <v>2524</v>
      </c>
      <c r="D518" s="105"/>
      <c r="E518" s="137"/>
      <c r="F518" s="137"/>
      <c r="G518" s="137"/>
      <c r="H518" s="137"/>
      <c r="I518" s="137">
        <v>0</v>
      </c>
      <c r="J518" s="137">
        <v>0</v>
      </c>
      <c r="K518" s="137"/>
      <c r="L518" s="137">
        <v>0</v>
      </c>
      <c r="M518" s="137">
        <v>0</v>
      </c>
      <c r="N518" s="137"/>
      <c r="O518" s="137">
        <v>0</v>
      </c>
      <c r="P518" s="137">
        <v>0</v>
      </c>
      <c r="Q518" s="137"/>
      <c r="R518" s="137">
        <v>0</v>
      </c>
      <c r="S518" s="137"/>
      <c r="T518" s="137"/>
      <c r="U518" s="137">
        <v>0</v>
      </c>
      <c r="V518" s="137"/>
      <c r="W518" s="137">
        <v>0</v>
      </c>
      <c r="X518" s="137"/>
      <c r="Y518" s="137">
        <v>0</v>
      </c>
      <c r="Z518" s="137"/>
      <c r="AA518" s="137">
        <v>0</v>
      </c>
      <c r="AB518" s="137"/>
      <c r="AC518" s="137">
        <v>0</v>
      </c>
      <c r="AD518" s="137"/>
      <c r="AE518" s="137">
        <v>0</v>
      </c>
      <c r="AF518" s="137"/>
      <c r="AG518" s="137"/>
      <c r="AH518" s="137"/>
      <c r="AI518" s="137">
        <v>0</v>
      </c>
      <c r="AJ518" s="137"/>
      <c r="AK518" s="137">
        <v>0</v>
      </c>
      <c r="AL518" s="137"/>
      <c r="AM518" s="137">
        <v>0</v>
      </c>
      <c r="AN518" s="137"/>
      <c r="AO518" s="137">
        <v>0</v>
      </c>
      <c r="AP518" s="137"/>
      <c r="AQ518" s="137">
        <v>0</v>
      </c>
      <c r="AR518" s="137"/>
      <c r="AS518" s="137">
        <v>0</v>
      </c>
      <c r="AT518" s="137"/>
      <c r="AU518" s="137">
        <v>0</v>
      </c>
      <c r="AV518" s="137"/>
      <c r="AW518" s="137">
        <v>0</v>
      </c>
      <c r="AX518" s="137"/>
      <c r="AY518" s="137"/>
      <c r="AZ518" s="137"/>
      <c r="BA518" s="137">
        <v>0</v>
      </c>
      <c r="BB518" s="137">
        <v>0</v>
      </c>
      <c r="BC518" s="137"/>
      <c r="BD518" s="137"/>
      <c r="BE518" s="137">
        <v>0</v>
      </c>
      <c r="BF518" s="137"/>
      <c r="BG518" s="137">
        <v>0</v>
      </c>
      <c r="BH518" s="137">
        <v>0</v>
      </c>
      <c r="BI518" s="137"/>
      <c r="BJ518" s="137">
        <v>0</v>
      </c>
      <c r="BK518" s="137">
        <v>0</v>
      </c>
      <c r="BL518" s="137">
        <v>0</v>
      </c>
      <c r="BM518" s="137">
        <v>0</v>
      </c>
      <c r="BN518" s="137">
        <v>0</v>
      </c>
      <c r="BO518" s="137">
        <v>0</v>
      </c>
      <c r="BP518" s="148">
        <v>0</v>
      </c>
    </row>
    <row r="519" spans="1:68" ht="12" customHeight="1" x14ac:dyDescent="0.2">
      <c r="A519" s="133"/>
      <c r="B519" s="111"/>
      <c r="C519" s="111" t="s">
        <v>2525</v>
      </c>
      <c r="D519" s="111"/>
      <c r="E519" s="126"/>
      <c r="F519" s="126"/>
      <c r="G519" s="126"/>
      <c r="H519" s="126"/>
      <c r="I519" s="126">
        <v>0</v>
      </c>
      <c r="J519" s="126">
        <v>0</v>
      </c>
      <c r="K519" s="126"/>
      <c r="L519" s="126">
        <v>0</v>
      </c>
      <c r="M519" s="126">
        <v>0</v>
      </c>
      <c r="N519" s="126"/>
      <c r="O519" s="126">
        <v>0</v>
      </c>
      <c r="P519" s="126">
        <v>0</v>
      </c>
      <c r="Q519" s="126"/>
      <c r="R519" s="126">
        <v>0</v>
      </c>
      <c r="S519" s="126"/>
      <c r="T519" s="126"/>
      <c r="U519" s="126">
        <v>0</v>
      </c>
      <c r="V519" s="126"/>
      <c r="W519" s="126">
        <v>0</v>
      </c>
      <c r="X519" s="126"/>
      <c r="Y519" s="126">
        <v>0</v>
      </c>
      <c r="Z519" s="126"/>
      <c r="AA519" s="126">
        <v>0</v>
      </c>
      <c r="AB519" s="126"/>
      <c r="AC519" s="126">
        <v>0</v>
      </c>
      <c r="AD519" s="126"/>
      <c r="AE519" s="126">
        <v>0</v>
      </c>
      <c r="AF519" s="126"/>
      <c r="AG519" s="126"/>
      <c r="AH519" s="126"/>
      <c r="AI519" s="126">
        <v>0</v>
      </c>
      <c r="AJ519" s="126"/>
      <c r="AK519" s="126">
        <v>0</v>
      </c>
      <c r="AL519" s="126"/>
      <c r="AM519" s="126">
        <v>0</v>
      </c>
      <c r="AN519" s="126"/>
      <c r="AO519" s="126">
        <v>0</v>
      </c>
      <c r="AP519" s="126"/>
      <c r="AQ519" s="126">
        <v>0</v>
      </c>
      <c r="AR519" s="126"/>
      <c r="AS519" s="126">
        <v>0</v>
      </c>
      <c r="AT519" s="126"/>
      <c r="AU519" s="126">
        <v>0</v>
      </c>
      <c r="AV519" s="126"/>
      <c r="AW519" s="126">
        <v>0</v>
      </c>
      <c r="AX519" s="126"/>
      <c r="AY519" s="126"/>
      <c r="AZ519" s="126"/>
      <c r="BA519" s="126">
        <v>0</v>
      </c>
      <c r="BB519" s="126">
        <v>0</v>
      </c>
      <c r="BC519" s="126"/>
      <c r="BD519" s="126"/>
      <c r="BE519" s="126">
        <v>0</v>
      </c>
      <c r="BF519" s="126"/>
      <c r="BG519" s="126">
        <v>0</v>
      </c>
      <c r="BH519" s="126">
        <v>0</v>
      </c>
      <c r="BI519" s="126"/>
      <c r="BJ519" s="126">
        <v>0</v>
      </c>
      <c r="BK519" s="126">
        <v>0</v>
      </c>
      <c r="BL519" s="126">
        <v>0</v>
      </c>
      <c r="BM519" s="126">
        <v>0</v>
      </c>
      <c r="BN519" s="126">
        <v>0</v>
      </c>
      <c r="BO519" s="126">
        <v>0</v>
      </c>
      <c r="BP519" s="150">
        <v>0</v>
      </c>
    </row>
    <row r="520" spans="1:68" ht="12" customHeight="1" x14ac:dyDescent="0.2">
      <c r="A520" s="136"/>
      <c r="B520" s="105"/>
      <c r="C520" s="105" t="s">
        <v>2033</v>
      </c>
      <c r="D520" s="105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137"/>
      <c r="AT520" s="137"/>
      <c r="AU520" s="137"/>
      <c r="AV520" s="137"/>
      <c r="AW520" s="137"/>
      <c r="AX520" s="137"/>
      <c r="AY520" s="137"/>
      <c r="AZ520" s="137"/>
      <c r="BA520" s="137"/>
      <c r="BB520" s="137"/>
      <c r="BC520" s="137"/>
      <c r="BD520" s="137"/>
      <c r="BE520" s="137"/>
      <c r="BF520" s="137"/>
      <c r="BG520" s="137"/>
      <c r="BH520" s="137"/>
      <c r="BI520" s="137"/>
      <c r="BJ520" s="137"/>
      <c r="BK520" s="137"/>
      <c r="BL520" s="137"/>
      <c r="BM520" s="137"/>
      <c r="BN520" s="137"/>
      <c r="BO520" s="137"/>
      <c r="BP520" s="148"/>
    </row>
    <row r="521" spans="1:68" ht="12" customHeight="1" x14ac:dyDescent="0.2">
      <c r="A521" s="133"/>
      <c r="B521" s="111"/>
      <c r="C521" s="111" t="s">
        <v>30</v>
      </c>
      <c r="D521" s="111"/>
      <c r="E521" s="126"/>
      <c r="F521" s="126"/>
      <c r="G521" s="126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  <c r="AA521" s="126"/>
      <c r="AB521" s="126"/>
      <c r="AC521" s="126"/>
      <c r="AD521" s="126"/>
      <c r="AE521" s="126"/>
      <c r="AF521" s="126"/>
      <c r="AG521" s="126"/>
      <c r="AH521" s="126"/>
      <c r="AI521" s="126"/>
      <c r="AJ521" s="126"/>
      <c r="AK521" s="126"/>
      <c r="AL521" s="126"/>
      <c r="AM521" s="126"/>
      <c r="AN521" s="126"/>
      <c r="AO521" s="126"/>
      <c r="AP521" s="126"/>
      <c r="AQ521" s="126"/>
      <c r="AR521" s="126"/>
      <c r="AS521" s="126"/>
      <c r="AT521" s="126"/>
      <c r="AU521" s="126"/>
      <c r="AV521" s="126"/>
      <c r="AW521" s="126"/>
      <c r="AX521" s="126"/>
      <c r="AY521" s="126"/>
      <c r="AZ521" s="126"/>
      <c r="BA521" s="126"/>
      <c r="BB521" s="126"/>
      <c r="BC521" s="126"/>
      <c r="BD521" s="126"/>
      <c r="BE521" s="126"/>
      <c r="BF521" s="126"/>
      <c r="BG521" s="126"/>
      <c r="BH521" s="126"/>
      <c r="BI521" s="126"/>
      <c r="BJ521" s="126"/>
      <c r="BK521" s="126"/>
      <c r="BL521" s="126"/>
      <c r="BM521" s="126"/>
      <c r="BN521" s="126"/>
      <c r="BO521" s="126"/>
      <c r="BP521" s="150"/>
    </row>
    <row r="522" spans="1:68" ht="12" customHeight="1" x14ac:dyDescent="0.2">
      <c r="A522" s="114" t="s">
        <v>289</v>
      </c>
      <c r="B522" s="115"/>
      <c r="C522" s="115" t="s">
        <v>290</v>
      </c>
      <c r="D522" s="115" t="s">
        <v>30</v>
      </c>
      <c r="E522" s="117">
        <v>145</v>
      </c>
      <c r="F522" s="117">
        <v>2.0341999999999999E-2</v>
      </c>
      <c r="G522" s="117">
        <v>2.0341999999999999E-2</v>
      </c>
      <c r="H522" s="117"/>
      <c r="I522" s="117">
        <v>0</v>
      </c>
      <c r="J522" s="117">
        <v>0</v>
      </c>
      <c r="K522" s="117"/>
      <c r="L522" s="117">
        <v>0</v>
      </c>
      <c r="M522" s="117">
        <v>0</v>
      </c>
      <c r="N522" s="117"/>
      <c r="O522" s="117">
        <v>0</v>
      </c>
      <c r="P522" s="117">
        <v>0</v>
      </c>
      <c r="Q522" s="117"/>
      <c r="R522" s="117">
        <v>0</v>
      </c>
      <c r="S522" s="117"/>
      <c r="T522" s="117"/>
      <c r="U522" s="117">
        <v>0</v>
      </c>
      <c r="V522" s="117"/>
      <c r="W522" s="117">
        <v>0</v>
      </c>
      <c r="X522" s="117"/>
      <c r="Y522" s="117">
        <v>0</v>
      </c>
      <c r="Z522" s="117"/>
      <c r="AA522" s="117">
        <v>0</v>
      </c>
      <c r="AB522" s="117"/>
      <c r="AC522" s="117">
        <v>0</v>
      </c>
      <c r="AD522" s="117"/>
      <c r="AE522" s="117">
        <v>0</v>
      </c>
      <c r="AF522" s="117"/>
      <c r="AG522" s="117"/>
      <c r="AH522" s="117"/>
      <c r="AI522" s="117">
        <v>0</v>
      </c>
      <c r="AJ522" s="117"/>
      <c r="AK522" s="117">
        <v>0</v>
      </c>
      <c r="AL522" s="117"/>
      <c r="AM522" s="117">
        <v>0</v>
      </c>
      <c r="AN522" s="117"/>
      <c r="AO522" s="117">
        <v>0</v>
      </c>
      <c r="AP522" s="117"/>
      <c r="AQ522" s="117">
        <v>0</v>
      </c>
      <c r="AR522" s="117"/>
      <c r="AS522" s="117">
        <v>0</v>
      </c>
      <c r="AT522" s="117"/>
      <c r="AU522" s="117">
        <v>0</v>
      </c>
      <c r="AV522" s="117"/>
      <c r="AW522" s="117">
        <v>0</v>
      </c>
      <c r="AX522" s="117"/>
      <c r="AY522" s="117"/>
      <c r="AZ522" s="117"/>
      <c r="BA522" s="117">
        <v>0</v>
      </c>
      <c r="BB522" s="117">
        <v>0</v>
      </c>
      <c r="BC522" s="117"/>
      <c r="BD522" s="117"/>
      <c r="BE522" s="117">
        <v>0</v>
      </c>
      <c r="BF522" s="117"/>
      <c r="BG522" s="117">
        <v>0</v>
      </c>
      <c r="BH522" s="117">
        <v>0</v>
      </c>
      <c r="BI522" s="117"/>
      <c r="BJ522" s="117">
        <v>0</v>
      </c>
      <c r="BK522" s="117">
        <v>0</v>
      </c>
      <c r="BL522" s="117">
        <v>0</v>
      </c>
      <c r="BM522" s="117">
        <v>0</v>
      </c>
      <c r="BN522" s="117">
        <v>0</v>
      </c>
      <c r="BO522" s="117">
        <v>0</v>
      </c>
      <c r="BP522" s="146">
        <v>0</v>
      </c>
    </row>
    <row r="523" spans="1:68" ht="12" customHeight="1" x14ac:dyDescent="0.2">
      <c r="A523" s="120" t="s">
        <v>291</v>
      </c>
      <c r="B523" s="121" t="s">
        <v>291</v>
      </c>
      <c r="C523" s="121" t="s">
        <v>292</v>
      </c>
      <c r="D523" s="121" t="s">
        <v>30</v>
      </c>
      <c r="E523" s="123">
        <v>170</v>
      </c>
      <c r="F523" s="123">
        <v>2.0861999999999999E-2</v>
      </c>
      <c r="G523" s="123">
        <v>2.0861999999999999E-2</v>
      </c>
      <c r="H523" s="122">
        <v>17176</v>
      </c>
      <c r="I523" s="123">
        <v>2.92</v>
      </c>
      <c r="J523" s="123">
        <v>358.32600000000002</v>
      </c>
      <c r="K523" s="123"/>
      <c r="L523" s="123">
        <v>0</v>
      </c>
      <c r="M523" s="123">
        <v>0</v>
      </c>
      <c r="N523" s="123"/>
      <c r="O523" s="123">
        <v>0</v>
      </c>
      <c r="P523" s="123">
        <v>0</v>
      </c>
      <c r="Q523" s="122">
        <v>17176</v>
      </c>
      <c r="R523" s="123">
        <v>2.92</v>
      </c>
      <c r="S523" s="123">
        <v>358.32600000000002</v>
      </c>
      <c r="T523" s="123"/>
      <c r="U523" s="123">
        <v>0</v>
      </c>
      <c r="V523" s="123"/>
      <c r="W523" s="123">
        <v>0</v>
      </c>
      <c r="X523" s="123"/>
      <c r="Y523" s="123">
        <v>0</v>
      </c>
      <c r="Z523" s="123"/>
      <c r="AA523" s="123">
        <v>0</v>
      </c>
      <c r="AB523" s="123"/>
      <c r="AC523" s="123">
        <v>0</v>
      </c>
      <c r="AD523" s="123"/>
      <c r="AE523" s="123">
        <v>0</v>
      </c>
      <c r="AF523" s="123"/>
      <c r="AG523" s="123"/>
      <c r="AH523" s="123"/>
      <c r="AI523" s="123">
        <v>0</v>
      </c>
      <c r="AJ523" s="123"/>
      <c r="AK523" s="123">
        <v>0</v>
      </c>
      <c r="AL523" s="123"/>
      <c r="AM523" s="123">
        <v>0</v>
      </c>
      <c r="AN523" s="123"/>
      <c r="AO523" s="123">
        <v>0</v>
      </c>
      <c r="AP523" s="123"/>
      <c r="AQ523" s="123">
        <v>0</v>
      </c>
      <c r="AR523" s="123"/>
      <c r="AS523" s="123">
        <v>0</v>
      </c>
      <c r="AT523" s="123"/>
      <c r="AU523" s="123">
        <v>0</v>
      </c>
      <c r="AV523" s="123"/>
      <c r="AW523" s="123">
        <v>0</v>
      </c>
      <c r="AX523" s="123"/>
      <c r="AY523" s="123"/>
      <c r="AZ523" s="122">
        <v>17176</v>
      </c>
      <c r="BA523" s="123">
        <v>2.92</v>
      </c>
      <c r="BB523" s="123">
        <v>358.32600000000002</v>
      </c>
      <c r="BC523" s="123"/>
      <c r="BD523" s="123"/>
      <c r="BE523" s="123">
        <v>0</v>
      </c>
      <c r="BF523" s="123"/>
      <c r="BG523" s="123">
        <v>0</v>
      </c>
      <c r="BH523" s="123">
        <v>0</v>
      </c>
      <c r="BI523" s="122">
        <v>17176</v>
      </c>
      <c r="BJ523" s="123">
        <v>2.92</v>
      </c>
      <c r="BK523" s="123">
        <v>358.32600000000002</v>
      </c>
      <c r="BL523" s="123">
        <v>0</v>
      </c>
      <c r="BM523" s="123">
        <v>0</v>
      </c>
      <c r="BN523" s="123">
        <v>358.32600000000002</v>
      </c>
      <c r="BO523" s="123">
        <v>0</v>
      </c>
      <c r="BP523" s="154">
        <v>0</v>
      </c>
    </row>
    <row r="524" spans="1:68" ht="12" customHeight="1" x14ac:dyDescent="0.2">
      <c r="A524" s="136"/>
      <c r="B524" s="105"/>
      <c r="C524" s="105" t="s">
        <v>2526</v>
      </c>
      <c r="D524" s="105"/>
      <c r="E524" s="137"/>
      <c r="F524" s="137"/>
      <c r="G524" s="137"/>
      <c r="H524" s="147">
        <v>17176</v>
      </c>
      <c r="I524" s="137">
        <v>2.92</v>
      </c>
      <c r="J524" s="137">
        <v>358.32600000000002</v>
      </c>
      <c r="K524" s="137"/>
      <c r="L524" s="137">
        <v>0</v>
      </c>
      <c r="M524" s="137">
        <v>0</v>
      </c>
      <c r="N524" s="137"/>
      <c r="O524" s="137">
        <v>0</v>
      </c>
      <c r="P524" s="137">
        <v>0</v>
      </c>
      <c r="Q524" s="147">
        <v>17176</v>
      </c>
      <c r="R524" s="137">
        <v>2.92</v>
      </c>
      <c r="S524" s="137">
        <v>358.32499999999999</v>
      </c>
      <c r="T524" s="137"/>
      <c r="U524" s="137">
        <v>0</v>
      </c>
      <c r="V524" s="137"/>
      <c r="W524" s="137">
        <v>0</v>
      </c>
      <c r="X524" s="137"/>
      <c r="Y524" s="137">
        <v>0</v>
      </c>
      <c r="Z524" s="137"/>
      <c r="AA524" s="137">
        <v>0</v>
      </c>
      <c r="AB524" s="137"/>
      <c r="AC524" s="137">
        <v>0</v>
      </c>
      <c r="AD524" s="137"/>
      <c r="AE524" s="137">
        <v>0</v>
      </c>
      <c r="AF524" s="137"/>
      <c r="AG524" s="137"/>
      <c r="AH524" s="137"/>
      <c r="AI524" s="137">
        <v>0</v>
      </c>
      <c r="AJ524" s="137"/>
      <c r="AK524" s="137">
        <v>0</v>
      </c>
      <c r="AL524" s="137"/>
      <c r="AM524" s="137">
        <v>0</v>
      </c>
      <c r="AN524" s="137"/>
      <c r="AO524" s="137">
        <v>0</v>
      </c>
      <c r="AP524" s="137"/>
      <c r="AQ524" s="137">
        <v>0</v>
      </c>
      <c r="AR524" s="137"/>
      <c r="AS524" s="137">
        <v>0</v>
      </c>
      <c r="AT524" s="137"/>
      <c r="AU524" s="137">
        <v>0</v>
      </c>
      <c r="AV524" s="137"/>
      <c r="AW524" s="137">
        <v>0</v>
      </c>
      <c r="AX524" s="137"/>
      <c r="AY524" s="137"/>
      <c r="AZ524" s="147">
        <v>17176</v>
      </c>
      <c r="BA524" s="137">
        <v>2.92</v>
      </c>
      <c r="BB524" s="137">
        <v>358.32600000000002</v>
      </c>
      <c r="BC524" s="137"/>
      <c r="BD524" s="137"/>
      <c r="BE524" s="137">
        <v>0</v>
      </c>
      <c r="BF524" s="137"/>
      <c r="BG524" s="137">
        <v>0</v>
      </c>
      <c r="BH524" s="137">
        <v>0</v>
      </c>
      <c r="BI524" s="147">
        <v>17176</v>
      </c>
      <c r="BJ524" s="137">
        <v>2.92</v>
      </c>
      <c r="BK524" s="137">
        <v>358.32600000000002</v>
      </c>
      <c r="BL524" s="137">
        <v>0</v>
      </c>
      <c r="BM524" s="137">
        <v>0</v>
      </c>
      <c r="BN524" s="137">
        <v>358.32600000000002</v>
      </c>
      <c r="BO524" s="137">
        <v>0</v>
      </c>
      <c r="BP524" s="148">
        <v>0</v>
      </c>
    </row>
    <row r="525" spans="1:68" ht="12" customHeight="1" x14ac:dyDescent="0.2">
      <c r="A525" s="133"/>
      <c r="B525" s="111"/>
      <c r="C525" s="111" t="s">
        <v>2527</v>
      </c>
      <c r="D525" s="111"/>
      <c r="E525" s="126"/>
      <c r="F525" s="126"/>
      <c r="G525" s="126"/>
      <c r="H525" s="149">
        <v>17176</v>
      </c>
      <c r="I525" s="126">
        <v>2.92</v>
      </c>
      <c r="J525" s="126">
        <v>358.32600000000002</v>
      </c>
      <c r="K525" s="126"/>
      <c r="L525" s="126">
        <v>0</v>
      </c>
      <c r="M525" s="126">
        <v>0</v>
      </c>
      <c r="N525" s="126"/>
      <c r="O525" s="126">
        <v>0</v>
      </c>
      <c r="P525" s="126">
        <v>0</v>
      </c>
      <c r="Q525" s="149">
        <v>17176</v>
      </c>
      <c r="R525" s="126">
        <v>2.92</v>
      </c>
      <c r="S525" s="126">
        <v>358.32499999999999</v>
      </c>
      <c r="T525" s="126"/>
      <c r="U525" s="126">
        <v>0</v>
      </c>
      <c r="V525" s="126"/>
      <c r="W525" s="126">
        <v>0</v>
      </c>
      <c r="X525" s="126"/>
      <c r="Y525" s="126">
        <v>0</v>
      </c>
      <c r="Z525" s="126"/>
      <c r="AA525" s="126">
        <v>0</v>
      </c>
      <c r="AB525" s="126"/>
      <c r="AC525" s="126">
        <v>0</v>
      </c>
      <c r="AD525" s="126"/>
      <c r="AE525" s="126">
        <v>0</v>
      </c>
      <c r="AF525" s="126"/>
      <c r="AG525" s="126"/>
      <c r="AH525" s="126"/>
      <c r="AI525" s="126">
        <v>0</v>
      </c>
      <c r="AJ525" s="126"/>
      <c r="AK525" s="126">
        <v>0</v>
      </c>
      <c r="AL525" s="126"/>
      <c r="AM525" s="126">
        <v>0</v>
      </c>
      <c r="AN525" s="126"/>
      <c r="AO525" s="126">
        <v>0</v>
      </c>
      <c r="AP525" s="126"/>
      <c r="AQ525" s="126">
        <v>0</v>
      </c>
      <c r="AR525" s="126"/>
      <c r="AS525" s="126">
        <v>0</v>
      </c>
      <c r="AT525" s="126"/>
      <c r="AU525" s="126">
        <v>0</v>
      </c>
      <c r="AV525" s="126"/>
      <c r="AW525" s="126">
        <v>0</v>
      </c>
      <c r="AX525" s="126"/>
      <c r="AY525" s="126"/>
      <c r="AZ525" s="149">
        <v>17176</v>
      </c>
      <c r="BA525" s="126">
        <v>2.92</v>
      </c>
      <c r="BB525" s="126">
        <v>358.32600000000002</v>
      </c>
      <c r="BC525" s="126"/>
      <c r="BD525" s="126"/>
      <c r="BE525" s="126">
        <v>0</v>
      </c>
      <c r="BF525" s="126"/>
      <c r="BG525" s="126">
        <v>0</v>
      </c>
      <c r="BH525" s="126">
        <v>0</v>
      </c>
      <c r="BI525" s="149">
        <v>17176</v>
      </c>
      <c r="BJ525" s="126">
        <v>2.92</v>
      </c>
      <c r="BK525" s="126">
        <v>358.32600000000002</v>
      </c>
      <c r="BL525" s="126">
        <v>0</v>
      </c>
      <c r="BM525" s="126">
        <v>0</v>
      </c>
      <c r="BN525" s="126">
        <v>358.32600000000002</v>
      </c>
      <c r="BO525" s="126">
        <v>0</v>
      </c>
      <c r="BP525" s="150">
        <v>0</v>
      </c>
    </row>
    <row r="526" spans="1:68" ht="12" customHeight="1" x14ac:dyDescent="0.2">
      <c r="A526" s="136"/>
      <c r="B526" s="105"/>
      <c r="C526" s="105" t="s">
        <v>2034</v>
      </c>
      <c r="D526" s="105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  <c r="AS526" s="137"/>
      <c r="AT526" s="137"/>
      <c r="AU526" s="137"/>
      <c r="AV526" s="137"/>
      <c r="AW526" s="137"/>
      <c r="AX526" s="137"/>
      <c r="AY526" s="137"/>
      <c r="AZ526" s="137"/>
      <c r="BA526" s="137"/>
      <c r="BB526" s="137"/>
      <c r="BC526" s="137"/>
      <c r="BD526" s="137"/>
      <c r="BE526" s="137"/>
      <c r="BF526" s="137"/>
      <c r="BG526" s="137"/>
      <c r="BH526" s="137"/>
      <c r="BI526" s="137"/>
      <c r="BJ526" s="137"/>
      <c r="BK526" s="137"/>
      <c r="BL526" s="137"/>
      <c r="BM526" s="137"/>
      <c r="BN526" s="137"/>
      <c r="BO526" s="137"/>
      <c r="BP526" s="148"/>
    </row>
    <row r="527" spans="1:68" ht="12" customHeight="1" x14ac:dyDescent="0.2">
      <c r="A527" s="133"/>
      <c r="B527" s="111"/>
      <c r="C527" s="111" t="s">
        <v>30</v>
      </c>
      <c r="D527" s="111"/>
      <c r="E527" s="126"/>
      <c r="F527" s="126"/>
      <c r="G527" s="126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  <c r="AA527" s="126"/>
      <c r="AB527" s="126"/>
      <c r="AC527" s="126"/>
      <c r="AD527" s="126"/>
      <c r="AE527" s="126"/>
      <c r="AF527" s="126"/>
      <c r="AG527" s="126"/>
      <c r="AH527" s="126"/>
      <c r="AI527" s="126"/>
      <c r="AJ527" s="126"/>
      <c r="AK527" s="126"/>
      <c r="AL527" s="126"/>
      <c r="AM527" s="126"/>
      <c r="AN527" s="126"/>
      <c r="AO527" s="126"/>
      <c r="AP527" s="126"/>
      <c r="AQ527" s="126"/>
      <c r="AR527" s="126"/>
      <c r="AS527" s="126"/>
      <c r="AT527" s="126"/>
      <c r="AU527" s="126"/>
      <c r="AV527" s="126"/>
      <c r="AW527" s="126"/>
      <c r="AX527" s="126"/>
      <c r="AY527" s="126"/>
      <c r="AZ527" s="126"/>
      <c r="BA527" s="126"/>
      <c r="BB527" s="126"/>
      <c r="BC527" s="126"/>
      <c r="BD527" s="126"/>
      <c r="BE527" s="126"/>
      <c r="BF527" s="126"/>
      <c r="BG527" s="126"/>
      <c r="BH527" s="126"/>
      <c r="BI527" s="126"/>
      <c r="BJ527" s="126"/>
      <c r="BK527" s="126"/>
      <c r="BL527" s="126"/>
      <c r="BM527" s="126"/>
      <c r="BN527" s="126"/>
      <c r="BO527" s="126"/>
      <c r="BP527" s="150"/>
    </row>
    <row r="528" spans="1:68" ht="12" customHeight="1" x14ac:dyDescent="0.2">
      <c r="A528" s="114" t="s">
        <v>2039</v>
      </c>
      <c r="B528" s="115" t="s">
        <v>2528</v>
      </c>
      <c r="C528" s="115" t="s">
        <v>2040</v>
      </c>
      <c r="D528" s="115" t="s">
        <v>30</v>
      </c>
      <c r="E528" s="117">
        <v>130</v>
      </c>
      <c r="F528" s="117">
        <v>1.8863000000000001E-2</v>
      </c>
      <c r="G528" s="117">
        <v>1.8863000000000001E-2</v>
      </c>
      <c r="H528" s="117"/>
      <c r="I528" s="117">
        <v>0</v>
      </c>
      <c r="J528" s="117">
        <v>0</v>
      </c>
      <c r="K528" s="117"/>
      <c r="L528" s="117">
        <v>0</v>
      </c>
      <c r="M528" s="117">
        <v>0</v>
      </c>
      <c r="N528" s="117"/>
      <c r="O528" s="117">
        <v>0</v>
      </c>
      <c r="P528" s="117">
        <v>0</v>
      </c>
      <c r="Q528" s="117"/>
      <c r="R528" s="117">
        <v>0</v>
      </c>
      <c r="S528" s="117"/>
      <c r="T528" s="117"/>
      <c r="U528" s="117">
        <v>0</v>
      </c>
      <c r="V528" s="117"/>
      <c r="W528" s="117">
        <v>0</v>
      </c>
      <c r="X528" s="117"/>
      <c r="Y528" s="117">
        <v>0</v>
      </c>
      <c r="Z528" s="117"/>
      <c r="AA528" s="117">
        <v>0</v>
      </c>
      <c r="AB528" s="117"/>
      <c r="AC528" s="117">
        <v>0</v>
      </c>
      <c r="AD528" s="117"/>
      <c r="AE528" s="117">
        <v>0</v>
      </c>
      <c r="AF528" s="117"/>
      <c r="AG528" s="117"/>
      <c r="AH528" s="117"/>
      <c r="AI528" s="117">
        <v>0</v>
      </c>
      <c r="AJ528" s="117"/>
      <c r="AK528" s="117">
        <v>0</v>
      </c>
      <c r="AL528" s="117"/>
      <c r="AM528" s="117">
        <v>0</v>
      </c>
      <c r="AN528" s="117"/>
      <c r="AO528" s="117">
        <v>0</v>
      </c>
      <c r="AP528" s="117"/>
      <c r="AQ528" s="117">
        <v>0</v>
      </c>
      <c r="AR528" s="117"/>
      <c r="AS528" s="117">
        <v>0</v>
      </c>
      <c r="AT528" s="117"/>
      <c r="AU528" s="117">
        <v>0</v>
      </c>
      <c r="AV528" s="117"/>
      <c r="AW528" s="117">
        <v>0</v>
      </c>
      <c r="AX528" s="117"/>
      <c r="AY528" s="117"/>
      <c r="AZ528" s="117"/>
      <c r="BA528" s="117">
        <v>0</v>
      </c>
      <c r="BB528" s="117">
        <v>0</v>
      </c>
      <c r="BC528" s="117"/>
      <c r="BD528" s="117"/>
      <c r="BE528" s="117">
        <v>0</v>
      </c>
      <c r="BF528" s="117"/>
      <c r="BG528" s="117">
        <v>0</v>
      </c>
      <c r="BH528" s="117">
        <v>0</v>
      </c>
      <c r="BI528" s="117"/>
      <c r="BJ528" s="117">
        <v>0</v>
      </c>
      <c r="BK528" s="117">
        <v>0</v>
      </c>
      <c r="BL528" s="117">
        <v>0</v>
      </c>
      <c r="BM528" s="117">
        <v>0</v>
      </c>
      <c r="BN528" s="117">
        <v>0</v>
      </c>
      <c r="BO528" s="117">
        <v>0</v>
      </c>
      <c r="BP528" s="146">
        <v>0</v>
      </c>
    </row>
    <row r="529" spans="1:68" ht="12" customHeight="1" x14ac:dyDescent="0.2">
      <c r="A529" s="120" t="s">
        <v>2041</v>
      </c>
      <c r="B529" s="121" t="s">
        <v>2529</v>
      </c>
      <c r="C529" s="121" t="s">
        <v>2042</v>
      </c>
      <c r="D529" s="121" t="s">
        <v>30</v>
      </c>
      <c r="E529" s="123">
        <v>130</v>
      </c>
      <c r="F529" s="123">
        <v>1.8863000000000001E-2</v>
      </c>
      <c r="G529" s="123">
        <v>1.8863000000000001E-2</v>
      </c>
      <c r="H529" s="123"/>
      <c r="I529" s="123">
        <v>0</v>
      </c>
      <c r="J529" s="123">
        <v>0</v>
      </c>
      <c r="K529" s="123"/>
      <c r="L529" s="123">
        <v>0</v>
      </c>
      <c r="M529" s="123">
        <v>0</v>
      </c>
      <c r="N529" s="123"/>
      <c r="O529" s="123">
        <v>0</v>
      </c>
      <c r="P529" s="123">
        <v>0</v>
      </c>
      <c r="Q529" s="123"/>
      <c r="R529" s="123">
        <v>0</v>
      </c>
      <c r="S529" s="123"/>
      <c r="T529" s="123"/>
      <c r="U529" s="123">
        <v>0</v>
      </c>
      <c r="V529" s="123"/>
      <c r="W529" s="123">
        <v>0</v>
      </c>
      <c r="X529" s="123"/>
      <c r="Y529" s="123">
        <v>0</v>
      </c>
      <c r="Z529" s="123"/>
      <c r="AA529" s="123">
        <v>0</v>
      </c>
      <c r="AB529" s="123"/>
      <c r="AC529" s="123">
        <v>0</v>
      </c>
      <c r="AD529" s="123"/>
      <c r="AE529" s="123">
        <v>0</v>
      </c>
      <c r="AF529" s="123"/>
      <c r="AG529" s="123"/>
      <c r="AH529" s="123"/>
      <c r="AI529" s="123">
        <v>0</v>
      </c>
      <c r="AJ529" s="123"/>
      <c r="AK529" s="123">
        <v>0</v>
      </c>
      <c r="AL529" s="123"/>
      <c r="AM529" s="123">
        <v>0</v>
      </c>
      <c r="AN529" s="123"/>
      <c r="AO529" s="123">
        <v>0</v>
      </c>
      <c r="AP529" s="123"/>
      <c r="AQ529" s="123">
        <v>0</v>
      </c>
      <c r="AR529" s="123"/>
      <c r="AS529" s="123">
        <v>0</v>
      </c>
      <c r="AT529" s="123"/>
      <c r="AU529" s="123">
        <v>0</v>
      </c>
      <c r="AV529" s="123"/>
      <c r="AW529" s="123">
        <v>0</v>
      </c>
      <c r="AX529" s="123"/>
      <c r="AY529" s="123"/>
      <c r="AZ529" s="123"/>
      <c r="BA529" s="123">
        <v>0</v>
      </c>
      <c r="BB529" s="123">
        <v>0</v>
      </c>
      <c r="BC529" s="123"/>
      <c r="BD529" s="123"/>
      <c r="BE529" s="123">
        <v>0</v>
      </c>
      <c r="BF529" s="123"/>
      <c r="BG529" s="123">
        <v>0</v>
      </c>
      <c r="BH529" s="123">
        <v>0</v>
      </c>
      <c r="BI529" s="123"/>
      <c r="BJ529" s="123">
        <v>0</v>
      </c>
      <c r="BK529" s="123">
        <v>0</v>
      </c>
      <c r="BL529" s="123">
        <v>0</v>
      </c>
      <c r="BM529" s="123">
        <v>0</v>
      </c>
      <c r="BN529" s="123">
        <v>0</v>
      </c>
      <c r="BO529" s="123">
        <v>0</v>
      </c>
      <c r="BP529" s="154">
        <v>0</v>
      </c>
    </row>
    <row r="530" spans="1:68" ht="12" customHeight="1" x14ac:dyDescent="0.2">
      <c r="A530" s="114" t="s">
        <v>2045</v>
      </c>
      <c r="B530" s="115" t="s">
        <v>2530</v>
      </c>
      <c r="C530" s="115" t="s">
        <v>2046</v>
      </c>
      <c r="D530" s="115" t="s">
        <v>30</v>
      </c>
      <c r="E530" s="117">
        <v>130</v>
      </c>
      <c r="F530" s="117">
        <v>1.8863000000000001E-2</v>
      </c>
      <c r="G530" s="117">
        <v>1.8863000000000001E-2</v>
      </c>
      <c r="H530" s="117"/>
      <c r="I530" s="117">
        <v>0</v>
      </c>
      <c r="J530" s="117">
        <v>0</v>
      </c>
      <c r="K530" s="117"/>
      <c r="L530" s="117">
        <v>0</v>
      </c>
      <c r="M530" s="117">
        <v>0</v>
      </c>
      <c r="N530" s="117"/>
      <c r="O530" s="117">
        <v>0</v>
      </c>
      <c r="P530" s="117">
        <v>0</v>
      </c>
      <c r="Q530" s="117"/>
      <c r="R530" s="117">
        <v>0</v>
      </c>
      <c r="S530" s="117"/>
      <c r="T530" s="117"/>
      <c r="U530" s="117">
        <v>0</v>
      </c>
      <c r="V530" s="117"/>
      <c r="W530" s="117">
        <v>0</v>
      </c>
      <c r="X530" s="117"/>
      <c r="Y530" s="117">
        <v>0</v>
      </c>
      <c r="Z530" s="117"/>
      <c r="AA530" s="117">
        <v>0</v>
      </c>
      <c r="AB530" s="117"/>
      <c r="AC530" s="117">
        <v>0</v>
      </c>
      <c r="AD530" s="117"/>
      <c r="AE530" s="117">
        <v>0</v>
      </c>
      <c r="AF530" s="117"/>
      <c r="AG530" s="117"/>
      <c r="AH530" s="117"/>
      <c r="AI530" s="117">
        <v>0</v>
      </c>
      <c r="AJ530" s="117"/>
      <c r="AK530" s="117">
        <v>0</v>
      </c>
      <c r="AL530" s="117"/>
      <c r="AM530" s="117">
        <v>0</v>
      </c>
      <c r="AN530" s="117"/>
      <c r="AO530" s="117">
        <v>0</v>
      </c>
      <c r="AP530" s="117"/>
      <c r="AQ530" s="117">
        <v>0</v>
      </c>
      <c r="AR530" s="117"/>
      <c r="AS530" s="117">
        <v>0</v>
      </c>
      <c r="AT530" s="117"/>
      <c r="AU530" s="117">
        <v>0</v>
      </c>
      <c r="AV530" s="117"/>
      <c r="AW530" s="117">
        <v>0</v>
      </c>
      <c r="AX530" s="117"/>
      <c r="AY530" s="117"/>
      <c r="AZ530" s="117"/>
      <c r="BA530" s="117">
        <v>0</v>
      </c>
      <c r="BB530" s="117">
        <v>0</v>
      </c>
      <c r="BC530" s="117"/>
      <c r="BD530" s="117"/>
      <c r="BE530" s="117">
        <v>0</v>
      </c>
      <c r="BF530" s="117"/>
      <c r="BG530" s="117">
        <v>0</v>
      </c>
      <c r="BH530" s="117">
        <v>0</v>
      </c>
      <c r="BI530" s="117"/>
      <c r="BJ530" s="117">
        <v>0</v>
      </c>
      <c r="BK530" s="117">
        <v>0</v>
      </c>
      <c r="BL530" s="117">
        <v>0</v>
      </c>
      <c r="BM530" s="117">
        <v>0</v>
      </c>
      <c r="BN530" s="117">
        <v>0</v>
      </c>
      <c r="BO530" s="117">
        <v>0</v>
      </c>
      <c r="BP530" s="146">
        <v>0</v>
      </c>
    </row>
    <row r="531" spans="1:68" ht="12" customHeight="1" x14ac:dyDescent="0.2">
      <c r="A531" s="120" t="s">
        <v>2043</v>
      </c>
      <c r="B531" s="121" t="s">
        <v>2531</v>
      </c>
      <c r="C531" s="121" t="s">
        <v>2044</v>
      </c>
      <c r="D531" s="121" t="s">
        <v>30</v>
      </c>
      <c r="E531" s="123">
        <v>130</v>
      </c>
      <c r="F531" s="123">
        <v>1.8863000000000001E-2</v>
      </c>
      <c r="G531" s="123">
        <v>1.8863000000000001E-2</v>
      </c>
      <c r="H531" s="123"/>
      <c r="I531" s="123">
        <v>0</v>
      </c>
      <c r="J531" s="123">
        <v>0</v>
      </c>
      <c r="K531" s="123"/>
      <c r="L531" s="123">
        <v>0</v>
      </c>
      <c r="M531" s="123">
        <v>0</v>
      </c>
      <c r="N531" s="123"/>
      <c r="O531" s="123">
        <v>0</v>
      </c>
      <c r="P531" s="123">
        <v>0</v>
      </c>
      <c r="Q531" s="123"/>
      <c r="R531" s="123">
        <v>0</v>
      </c>
      <c r="S531" s="123"/>
      <c r="T531" s="123"/>
      <c r="U531" s="123">
        <v>0</v>
      </c>
      <c r="V531" s="123"/>
      <c r="W531" s="123">
        <v>0</v>
      </c>
      <c r="X531" s="123"/>
      <c r="Y531" s="123">
        <v>0</v>
      </c>
      <c r="Z531" s="123"/>
      <c r="AA531" s="123">
        <v>0</v>
      </c>
      <c r="AB531" s="123"/>
      <c r="AC531" s="123">
        <v>0</v>
      </c>
      <c r="AD531" s="123"/>
      <c r="AE531" s="123">
        <v>0</v>
      </c>
      <c r="AF531" s="123"/>
      <c r="AG531" s="123"/>
      <c r="AH531" s="123"/>
      <c r="AI531" s="123">
        <v>0</v>
      </c>
      <c r="AJ531" s="123"/>
      <c r="AK531" s="123">
        <v>0</v>
      </c>
      <c r="AL531" s="123"/>
      <c r="AM531" s="123">
        <v>0</v>
      </c>
      <c r="AN531" s="123"/>
      <c r="AO531" s="123">
        <v>0</v>
      </c>
      <c r="AP531" s="123"/>
      <c r="AQ531" s="123">
        <v>0</v>
      </c>
      <c r="AR531" s="123"/>
      <c r="AS531" s="123">
        <v>0</v>
      </c>
      <c r="AT531" s="123"/>
      <c r="AU531" s="123">
        <v>0</v>
      </c>
      <c r="AV531" s="123"/>
      <c r="AW531" s="123">
        <v>0</v>
      </c>
      <c r="AX531" s="123"/>
      <c r="AY531" s="123"/>
      <c r="AZ531" s="123"/>
      <c r="BA531" s="123">
        <v>0</v>
      </c>
      <c r="BB531" s="123">
        <v>0</v>
      </c>
      <c r="BC531" s="123"/>
      <c r="BD531" s="123"/>
      <c r="BE531" s="123">
        <v>0</v>
      </c>
      <c r="BF531" s="123"/>
      <c r="BG531" s="123">
        <v>0</v>
      </c>
      <c r="BH531" s="123">
        <v>0</v>
      </c>
      <c r="BI531" s="123"/>
      <c r="BJ531" s="123">
        <v>0</v>
      </c>
      <c r="BK531" s="123">
        <v>0</v>
      </c>
      <c r="BL531" s="123">
        <v>0</v>
      </c>
      <c r="BM531" s="123">
        <v>0</v>
      </c>
      <c r="BN531" s="123">
        <v>0</v>
      </c>
      <c r="BO531" s="123">
        <v>0</v>
      </c>
      <c r="BP531" s="154">
        <v>0</v>
      </c>
    </row>
    <row r="532" spans="1:68" ht="12" customHeight="1" x14ac:dyDescent="0.2">
      <c r="A532" s="114" t="s">
        <v>2047</v>
      </c>
      <c r="B532" s="115" t="s">
        <v>2532</v>
      </c>
      <c r="C532" s="115" t="s">
        <v>2048</v>
      </c>
      <c r="D532" s="115" t="s">
        <v>30</v>
      </c>
      <c r="E532" s="117">
        <v>130</v>
      </c>
      <c r="F532" s="117">
        <v>1.8863000000000001E-2</v>
      </c>
      <c r="G532" s="117">
        <v>1.8863000000000001E-2</v>
      </c>
      <c r="H532" s="117"/>
      <c r="I532" s="117">
        <v>0</v>
      </c>
      <c r="J532" s="117">
        <v>0</v>
      </c>
      <c r="K532" s="117"/>
      <c r="L532" s="117">
        <v>0</v>
      </c>
      <c r="M532" s="117">
        <v>0</v>
      </c>
      <c r="N532" s="117"/>
      <c r="O532" s="117">
        <v>0</v>
      </c>
      <c r="P532" s="117">
        <v>0</v>
      </c>
      <c r="Q532" s="117"/>
      <c r="R532" s="117">
        <v>0</v>
      </c>
      <c r="S532" s="117"/>
      <c r="T532" s="117"/>
      <c r="U532" s="117">
        <v>0</v>
      </c>
      <c r="V532" s="117"/>
      <c r="W532" s="117">
        <v>0</v>
      </c>
      <c r="X532" s="117"/>
      <c r="Y532" s="117">
        <v>0</v>
      </c>
      <c r="Z532" s="117"/>
      <c r="AA532" s="117">
        <v>0</v>
      </c>
      <c r="AB532" s="117"/>
      <c r="AC532" s="117">
        <v>0</v>
      </c>
      <c r="AD532" s="117"/>
      <c r="AE532" s="117">
        <v>0</v>
      </c>
      <c r="AF532" s="117"/>
      <c r="AG532" s="117"/>
      <c r="AH532" s="117"/>
      <c r="AI532" s="117">
        <v>0</v>
      </c>
      <c r="AJ532" s="117"/>
      <c r="AK532" s="117">
        <v>0</v>
      </c>
      <c r="AL532" s="117"/>
      <c r="AM532" s="117">
        <v>0</v>
      </c>
      <c r="AN532" s="117"/>
      <c r="AO532" s="117">
        <v>0</v>
      </c>
      <c r="AP532" s="117"/>
      <c r="AQ532" s="117">
        <v>0</v>
      </c>
      <c r="AR532" s="117"/>
      <c r="AS532" s="117">
        <v>0</v>
      </c>
      <c r="AT532" s="117"/>
      <c r="AU532" s="117">
        <v>0</v>
      </c>
      <c r="AV532" s="117"/>
      <c r="AW532" s="117">
        <v>0</v>
      </c>
      <c r="AX532" s="117"/>
      <c r="AY532" s="117"/>
      <c r="AZ532" s="117"/>
      <c r="BA532" s="117">
        <v>0</v>
      </c>
      <c r="BB532" s="117">
        <v>0</v>
      </c>
      <c r="BC532" s="117"/>
      <c r="BD532" s="117"/>
      <c r="BE532" s="117">
        <v>0</v>
      </c>
      <c r="BF532" s="117"/>
      <c r="BG532" s="117">
        <v>0</v>
      </c>
      <c r="BH532" s="117">
        <v>0</v>
      </c>
      <c r="BI532" s="117"/>
      <c r="BJ532" s="117">
        <v>0</v>
      </c>
      <c r="BK532" s="117">
        <v>0</v>
      </c>
      <c r="BL532" s="117">
        <v>0</v>
      </c>
      <c r="BM532" s="117">
        <v>0</v>
      </c>
      <c r="BN532" s="117">
        <v>0</v>
      </c>
      <c r="BO532" s="117">
        <v>0</v>
      </c>
      <c r="BP532" s="146">
        <v>0</v>
      </c>
    </row>
    <row r="533" spans="1:68" ht="12" customHeight="1" x14ac:dyDescent="0.2">
      <c r="A533" s="120" t="s">
        <v>2037</v>
      </c>
      <c r="B533" s="121" t="s">
        <v>2037</v>
      </c>
      <c r="C533" s="121" t="s">
        <v>2038</v>
      </c>
      <c r="D533" s="121" t="s">
        <v>30</v>
      </c>
      <c r="E533" s="123">
        <v>130</v>
      </c>
      <c r="F533" s="123">
        <v>1.8863000000000001E-2</v>
      </c>
      <c r="G533" s="123">
        <v>1.8863000000000001E-2</v>
      </c>
      <c r="H533" s="123"/>
      <c r="I533" s="123">
        <v>0</v>
      </c>
      <c r="J533" s="123">
        <v>0</v>
      </c>
      <c r="K533" s="123"/>
      <c r="L533" s="123">
        <v>0</v>
      </c>
      <c r="M533" s="123">
        <v>0</v>
      </c>
      <c r="N533" s="123"/>
      <c r="O533" s="123">
        <v>0</v>
      </c>
      <c r="P533" s="123">
        <v>0</v>
      </c>
      <c r="Q533" s="123"/>
      <c r="R533" s="123">
        <v>0</v>
      </c>
      <c r="S533" s="123"/>
      <c r="T533" s="123"/>
      <c r="U533" s="123">
        <v>0</v>
      </c>
      <c r="V533" s="123"/>
      <c r="W533" s="123">
        <v>0</v>
      </c>
      <c r="X533" s="123"/>
      <c r="Y533" s="123">
        <v>0</v>
      </c>
      <c r="Z533" s="123"/>
      <c r="AA533" s="123">
        <v>0</v>
      </c>
      <c r="AB533" s="123"/>
      <c r="AC533" s="123">
        <v>0</v>
      </c>
      <c r="AD533" s="123"/>
      <c r="AE533" s="123">
        <v>0</v>
      </c>
      <c r="AF533" s="123"/>
      <c r="AG533" s="123"/>
      <c r="AH533" s="123"/>
      <c r="AI533" s="123">
        <v>0</v>
      </c>
      <c r="AJ533" s="123"/>
      <c r="AK533" s="123">
        <v>0</v>
      </c>
      <c r="AL533" s="123"/>
      <c r="AM533" s="123">
        <v>0</v>
      </c>
      <c r="AN533" s="123"/>
      <c r="AO533" s="123">
        <v>0</v>
      </c>
      <c r="AP533" s="123"/>
      <c r="AQ533" s="123">
        <v>0</v>
      </c>
      <c r="AR533" s="123"/>
      <c r="AS533" s="123">
        <v>0</v>
      </c>
      <c r="AT533" s="123"/>
      <c r="AU533" s="123">
        <v>0</v>
      </c>
      <c r="AV533" s="123"/>
      <c r="AW533" s="123">
        <v>0</v>
      </c>
      <c r="AX533" s="123"/>
      <c r="AY533" s="123"/>
      <c r="AZ533" s="123"/>
      <c r="BA533" s="123">
        <v>0</v>
      </c>
      <c r="BB533" s="123">
        <v>0</v>
      </c>
      <c r="BC533" s="123"/>
      <c r="BD533" s="123"/>
      <c r="BE533" s="123">
        <v>0</v>
      </c>
      <c r="BF533" s="123"/>
      <c r="BG533" s="123">
        <v>0</v>
      </c>
      <c r="BH533" s="123">
        <v>0</v>
      </c>
      <c r="BI533" s="123"/>
      <c r="BJ533" s="123">
        <v>0</v>
      </c>
      <c r="BK533" s="123">
        <v>0</v>
      </c>
      <c r="BL533" s="123">
        <v>0</v>
      </c>
      <c r="BM533" s="123">
        <v>0</v>
      </c>
      <c r="BN533" s="123">
        <v>0</v>
      </c>
      <c r="BO533" s="123">
        <v>0</v>
      </c>
      <c r="BP533" s="154">
        <v>0</v>
      </c>
    </row>
    <row r="534" spans="1:68" ht="12" customHeight="1" x14ac:dyDescent="0.2">
      <c r="A534" s="114" t="s">
        <v>563</v>
      </c>
      <c r="B534" s="115" t="s">
        <v>563</v>
      </c>
      <c r="C534" s="115" t="s">
        <v>564</v>
      </c>
      <c r="D534" s="115" t="s">
        <v>30</v>
      </c>
      <c r="E534" s="117">
        <v>130</v>
      </c>
      <c r="F534" s="117">
        <v>1.8863000000000001E-2</v>
      </c>
      <c r="G534" s="117">
        <v>1.8863000000000001E-2</v>
      </c>
      <c r="H534" s="117"/>
      <c r="I534" s="117">
        <v>0</v>
      </c>
      <c r="J534" s="117">
        <v>0</v>
      </c>
      <c r="K534" s="117"/>
      <c r="L534" s="117">
        <v>0</v>
      </c>
      <c r="M534" s="117">
        <v>0</v>
      </c>
      <c r="N534" s="117"/>
      <c r="O534" s="117">
        <v>0</v>
      </c>
      <c r="P534" s="117">
        <v>0</v>
      </c>
      <c r="Q534" s="117"/>
      <c r="R534" s="117">
        <v>0</v>
      </c>
      <c r="S534" s="117"/>
      <c r="T534" s="117"/>
      <c r="U534" s="117">
        <v>0</v>
      </c>
      <c r="V534" s="117"/>
      <c r="W534" s="117">
        <v>0</v>
      </c>
      <c r="X534" s="117"/>
      <c r="Y534" s="117">
        <v>0</v>
      </c>
      <c r="Z534" s="117"/>
      <c r="AA534" s="117">
        <v>0</v>
      </c>
      <c r="AB534" s="117"/>
      <c r="AC534" s="117">
        <v>0</v>
      </c>
      <c r="AD534" s="117"/>
      <c r="AE534" s="117">
        <v>0</v>
      </c>
      <c r="AF534" s="117"/>
      <c r="AG534" s="117"/>
      <c r="AH534" s="117"/>
      <c r="AI534" s="117">
        <v>0</v>
      </c>
      <c r="AJ534" s="117"/>
      <c r="AK534" s="117">
        <v>0</v>
      </c>
      <c r="AL534" s="117"/>
      <c r="AM534" s="117">
        <v>0</v>
      </c>
      <c r="AN534" s="117"/>
      <c r="AO534" s="117">
        <v>0</v>
      </c>
      <c r="AP534" s="117"/>
      <c r="AQ534" s="117">
        <v>0</v>
      </c>
      <c r="AR534" s="117"/>
      <c r="AS534" s="117">
        <v>0</v>
      </c>
      <c r="AT534" s="117"/>
      <c r="AU534" s="117">
        <v>0</v>
      </c>
      <c r="AV534" s="117"/>
      <c r="AW534" s="117">
        <v>0</v>
      </c>
      <c r="AX534" s="117"/>
      <c r="AY534" s="117"/>
      <c r="AZ534" s="117"/>
      <c r="BA534" s="117">
        <v>0</v>
      </c>
      <c r="BB534" s="117">
        <v>0</v>
      </c>
      <c r="BC534" s="117"/>
      <c r="BD534" s="117"/>
      <c r="BE534" s="117">
        <v>0</v>
      </c>
      <c r="BF534" s="117"/>
      <c r="BG534" s="117">
        <v>0</v>
      </c>
      <c r="BH534" s="117">
        <v>0</v>
      </c>
      <c r="BI534" s="117"/>
      <c r="BJ534" s="117">
        <v>0</v>
      </c>
      <c r="BK534" s="117">
        <v>0</v>
      </c>
      <c r="BL534" s="117">
        <v>0</v>
      </c>
      <c r="BM534" s="117">
        <v>0</v>
      </c>
      <c r="BN534" s="117">
        <v>0</v>
      </c>
      <c r="BO534" s="117">
        <v>0</v>
      </c>
      <c r="BP534" s="146">
        <v>0</v>
      </c>
    </row>
    <row r="535" spans="1:68" ht="12" customHeight="1" x14ac:dyDescent="0.2">
      <c r="A535" s="120" t="s">
        <v>565</v>
      </c>
      <c r="B535" s="121" t="s">
        <v>565</v>
      </c>
      <c r="C535" s="121" t="s">
        <v>566</v>
      </c>
      <c r="D535" s="121" t="s">
        <v>30</v>
      </c>
      <c r="E535" s="123">
        <v>160</v>
      </c>
      <c r="F535" s="123">
        <v>2.0153999999999998E-2</v>
      </c>
      <c r="G535" s="123">
        <v>2.0153999999999998E-2</v>
      </c>
      <c r="H535" s="123"/>
      <c r="I535" s="123">
        <v>0</v>
      </c>
      <c r="J535" s="123">
        <v>0</v>
      </c>
      <c r="K535" s="123"/>
      <c r="L535" s="123">
        <v>0</v>
      </c>
      <c r="M535" s="123">
        <v>0</v>
      </c>
      <c r="N535" s="123"/>
      <c r="O535" s="123">
        <v>0</v>
      </c>
      <c r="P535" s="123">
        <v>0</v>
      </c>
      <c r="Q535" s="123"/>
      <c r="R535" s="123">
        <v>0</v>
      </c>
      <c r="S535" s="123"/>
      <c r="T535" s="123"/>
      <c r="U535" s="123">
        <v>0</v>
      </c>
      <c r="V535" s="123"/>
      <c r="W535" s="123">
        <v>0</v>
      </c>
      <c r="X535" s="123"/>
      <c r="Y535" s="123">
        <v>0</v>
      </c>
      <c r="Z535" s="123"/>
      <c r="AA535" s="123">
        <v>0</v>
      </c>
      <c r="AB535" s="123"/>
      <c r="AC535" s="123">
        <v>0</v>
      </c>
      <c r="AD535" s="123"/>
      <c r="AE535" s="123">
        <v>0</v>
      </c>
      <c r="AF535" s="123"/>
      <c r="AG535" s="123"/>
      <c r="AH535" s="123"/>
      <c r="AI535" s="123">
        <v>0</v>
      </c>
      <c r="AJ535" s="123"/>
      <c r="AK535" s="123">
        <v>0</v>
      </c>
      <c r="AL535" s="123"/>
      <c r="AM535" s="123">
        <v>0</v>
      </c>
      <c r="AN535" s="123"/>
      <c r="AO535" s="123">
        <v>0</v>
      </c>
      <c r="AP535" s="123"/>
      <c r="AQ535" s="123">
        <v>0</v>
      </c>
      <c r="AR535" s="123"/>
      <c r="AS535" s="123">
        <v>0</v>
      </c>
      <c r="AT535" s="123"/>
      <c r="AU535" s="123">
        <v>0</v>
      </c>
      <c r="AV535" s="123"/>
      <c r="AW535" s="123">
        <v>0</v>
      </c>
      <c r="AX535" s="123"/>
      <c r="AY535" s="123"/>
      <c r="AZ535" s="123"/>
      <c r="BA535" s="123">
        <v>0</v>
      </c>
      <c r="BB535" s="123">
        <v>0</v>
      </c>
      <c r="BC535" s="123"/>
      <c r="BD535" s="123"/>
      <c r="BE535" s="123">
        <v>0</v>
      </c>
      <c r="BF535" s="123"/>
      <c r="BG535" s="123">
        <v>0</v>
      </c>
      <c r="BH535" s="123">
        <v>0</v>
      </c>
      <c r="BI535" s="123"/>
      <c r="BJ535" s="123">
        <v>0</v>
      </c>
      <c r="BK535" s="123">
        <v>0</v>
      </c>
      <c r="BL535" s="123">
        <v>0</v>
      </c>
      <c r="BM535" s="123">
        <v>0</v>
      </c>
      <c r="BN535" s="123">
        <v>0</v>
      </c>
      <c r="BO535" s="123">
        <v>0</v>
      </c>
      <c r="BP535" s="154">
        <v>0</v>
      </c>
    </row>
    <row r="536" spans="1:68" ht="12" customHeight="1" x14ac:dyDescent="0.2">
      <c r="A536" s="114" t="s">
        <v>569</v>
      </c>
      <c r="B536" s="115" t="s">
        <v>569</v>
      </c>
      <c r="C536" s="115" t="s">
        <v>2049</v>
      </c>
      <c r="D536" s="115" t="s">
        <v>30</v>
      </c>
      <c r="E536" s="117">
        <v>150</v>
      </c>
      <c r="F536" s="117">
        <v>2.0629999999999999E-2</v>
      </c>
      <c r="G536" s="117">
        <v>2.0629999999999999E-2</v>
      </c>
      <c r="H536" s="116">
        <v>111342</v>
      </c>
      <c r="I536" s="117">
        <v>16.701000000000001</v>
      </c>
      <c r="J536" s="167">
        <v>2296.9850000000001</v>
      </c>
      <c r="K536" s="117"/>
      <c r="L536" s="117">
        <v>0</v>
      </c>
      <c r="M536" s="117">
        <v>0</v>
      </c>
      <c r="N536" s="117"/>
      <c r="O536" s="117">
        <v>0</v>
      </c>
      <c r="P536" s="117">
        <v>0</v>
      </c>
      <c r="Q536" s="116">
        <v>111342</v>
      </c>
      <c r="R536" s="117">
        <v>16.701000000000001</v>
      </c>
      <c r="S536" s="167">
        <v>2296.9850000000001</v>
      </c>
      <c r="T536" s="117"/>
      <c r="U536" s="117">
        <v>0</v>
      </c>
      <c r="V536" s="117"/>
      <c r="W536" s="117">
        <v>0</v>
      </c>
      <c r="X536" s="117"/>
      <c r="Y536" s="117">
        <v>0</v>
      </c>
      <c r="Z536" s="117"/>
      <c r="AA536" s="117">
        <v>0</v>
      </c>
      <c r="AB536" s="117"/>
      <c r="AC536" s="117">
        <v>0</v>
      </c>
      <c r="AD536" s="117"/>
      <c r="AE536" s="117">
        <v>0</v>
      </c>
      <c r="AF536" s="117"/>
      <c r="AG536" s="117"/>
      <c r="AH536" s="117"/>
      <c r="AI536" s="117">
        <v>0</v>
      </c>
      <c r="AJ536" s="117"/>
      <c r="AK536" s="117">
        <v>0</v>
      </c>
      <c r="AL536" s="117"/>
      <c r="AM536" s="117">
        <v>0</v>
      </c>
      <c r="AN536" s="117"/>
      <c r="AO536" s="117">
        <v>0</v>
      </c>
      <c r="AP536" s="117"/>
      <c r="AQ536" s="117">
        <v>0</v>
      </c>
      <c r="AR536" s="117"/>
      <c r="AS536" s="117">
        <v>0</v>
      </c>
      <c r="AT536" s="117"/>
      <c r="AU536" s="117">
        <v>0</v>
      </c>
      <c r="AV536" s="117"/>
      <c r="AW536" s="117">
        <v>0</v>
      </c>
      <c r="AX536" s="117"/>
      <c r="AY536" s="117"/>
      <c r="AZ536" s="116">
        <v>111342</v>
      </c>
      <c r="BA536" s="117">
        <v>16.701000000000001</v>
      </c>
      <c r="BB536" s="167">
        <v>2296.9850000000001</v>
      </c>
      <c r="BC536" s="117"/>
      <c r="BD536" s="117"/>
      <c r="BE536" s="117">
        <v>0</v>
      </c>
      <c r="BF536" s="117"/>
      <c r="BG536" s="117">
        <v>0</v>
      </c>
      <c r="BH536" s="117">
        <v>0</v>
      </c>
      <c r="BI536" s="116">
        <v>111342</v>
      </c>
      <c r="BJ536" s="117">
        <v>16.701000000000001</v>
      </c>
      <c r="BK536" s="167">
        <v>2296.9850000000001</v>
      </c>
      <c r="BL536" s="117">
        <v>0</v>
      </c>
      <c r="BM536" s="117">
        <v>0</v>
      </c>
      <c r="BN536" s="167">
        <v>2296.9850000000001</v>
      </c>
      <c r="BO536" s="117">
        <v>0</v>
      </c>
      <c r="BP536" s="146">
        <v>0</v>
      </c>
    </row>
    <row r="537" spans="1:68" ht="12" customHeight="1" x14ac:dyDescent="0.2">
      <c r="A537" s="120" t="s">
        <v>731</v>
      </c>
      <c r="B537" s="121"/>
      <c r="C537" s="121" t="s">
        <v>730</v>
      </c>
      <c r="D537" s="121" t="s">
        <v>30</v>
      </c>
      <c r="E537" s="123">
        <v>150</v>
      </c>
      <c r="F537" s="123">
        <v>2.0752E-2</v>
      </c>
      <c r="G537" s="123">
        <v>2.0752E-2</v>
      </c>
      <c r="H537" s="123"/>
      <c r="I537" s="123">
        <v>0</v>
      </c>
      <c r="J537" s="123">
        <v>0</v>
      </c>
      <c r="K537" s="123"/>
      <c r="L537" s="123">
        <v>0</v>
      </c>
      <c r="M537" s="123">
        <v>0</v>
      </c>
      <c r="N537" s="123"/>
      <c r="O537" s="123">
        <v>0</v>
      </c>
      <c r="P537" s="123">
        <v>0</v>
      </c>
      <c r="Q537" s="123"/>
      <c r="R537" s="123">
        <v>0</v>
      </c>
      <c r="S537" s="123"/>
      <c r="T537" s="123"/>
      <c r="U537" s="123">
        <v>0</v>
      </c>
      <c r="V537" s="123"/>
      <c r="W537" s="123">
        <v>0</v>
      </c>
      <c r="X537" s="123"/>
      <c r="Y537" s="123">
        <v>0</v>
      </c>
      <c r="Z537" s="123"/>
      <c r="AA537" s="123">
        <v>0</v>
      </c>
      <c r="AB537" s="123"/>
      <c r="AC537" s="123">
        <v>0</v>
      </c>
      <c r="AD537" s="123"/>
      <c r="AE537" s="123">
        <v>0</v>
      </c>
      <c r="AF537" s="123"/>
      <c r="AG537" s="123"/>
      <c r="AH537" s="123"/>
      <c r="AI537" s="123">
        <v>0</v>
      </c>
      <c r="AJ537" s="123"/>
      <c r="AK537" s="123">
        <v>0</v>
      </c>
      <c r="AL537" s="123"/>
      <c r="AM537" s="123">
        <v>0</v>
      </c>
      <c r="AN537" s="123"/>
      <c r="AO537" s="123">
        <v>0</v>
      </c>
      <c r="AP537" s="123"/>
      <c r="AQ537" s="123">
        <v>0</v>
      </c>
      <c r="AR537" s="123"/>
      <c r="AS537" s="123">
        <v>0</v>
      </c>
      <c r="AT537" s="123"/>
      <c r="AU537" s="123">
        <v>0</v>
      </c>
      <c r="AV537" s="123"/>
      <c r="AW537" s="123">
        <v>0</v>
      </c>
      <c r="AX537" s="123"/>
      <c r="AY537" s="123"/>
      <c r="AZ537" s="123"/>
      <c r="BA537" s="123">
        <v>0</v>
      </c>
      <c r="BB537" s="123">
        <v>0</v>
      </c>
      <c r="BC537" s="123"/>
      <c r="BD537" s="123"/>
      <c r="BE537" s="123">
        <v>0</v>
      </c>
      <c r="BF537" s="123"/>
      <c r="BG537" s="123">
        <v>0</v>
      </c>
      <c r="BH537" s="123">
        <v>0</v>
      </c>
      <c r="BI537" s="123"/>
      <c r="BJ537" s="123">
        <v>0</v>
      </c>
      <c r="BK537" s="123">
        <v>0</v>
      </c>
      <c r="BL537" s="123">
        <v>0</v>
      </c>
      <c r="BM537" s="123">
        <v>0</v>
      </c>
      <c r="BN537" s="123">
        <v>0</v>
      </c>
      <c r="BO537" s="123">
        <v>0</v>
      </c>
      <c r="BP537" s="154">
        <v>0</v>
      </c>
    </row>
    <row r="538" spans="1:68" ht="12" customHeight="1" x14ac:dyDescent="0.2">
      <c r="A538" s="136"/>
      <c r="B538" s="105"/>
      <c r="C538" s="105" t="s">
        <v>2533</v>
      </c>
      <c r="D538" s="105"/>
      <c r="E538" s="137"/>
      <c r="F538" s="137"/>
      <c r="G538" s="137"/>
      <c r="H538" s="147">
        <v>111342</v>
      </c>
      <c r="I538" s="137">
        <v>16.701000000000001</v>
      </c>
      <c r="J538" s="168">
        <v>2296.9850000000001</v>
      </c>
      <c r="K538" s="137"/>
      <c r="L538" s="137">
        <v>0</v>
      </c>
      <c r="M538" s="137">
        <v>0</v>
      </c>
      <c r="N538" s="137"/>
      <c r="O538" s="137">
        <v>0</v>
      </c>
      <c r="P538" s="137">
        <v>0</v>
      </c>
      <c r="Q538" s="147">
        <v>111342</v>
      </c>
      <c r="R538" s="137">
        <v>16.701000000000001</v>
      </c>
      <c r="S538" s="168">
        <v>2296.9850000000001</v>
      </c>
      <c r="T538" s="137"/>
      <c r="U538" s="137">
        <v>0</v>
      </c>
      <c r="V538" s="137"/>
      <c r="W538" s="137">
        <v>0</v>
      </c>
      <c r="X538" s="137"/>
      <c r="Y538" s="137">
        <v>0</v>
      </c>
      <c r="Z538" s="137"/>
      <c r="AA538" s="137">
        <v>0</v>
      </c>
      <c r="AB538" s="137"/>
      <c r="AC538" s="137">
        <v>0</v>
      </c>
      <c r="AD538" s="137"/>
      <c r="AE538" s="137">
        <v>0</v>
      </c>
      <c r="AF538" s="137"/>
      <c r="AG538" s="137"/>
      <c r="AH538" s="137"/>
      <c r="AI538" s="137">
        <v>0</v>
      </c>
      <c r="AJ538" s="137"/>
      <c r="AK538" s="137">
        <v>0</v>
      </c>
      <c r="AL538" s="137"/>
      <c r="AM538" s="137">
        <v>0</v>
      </c>
      <c r="AN538" s="137"/>
      <c r="AO538" s="137">
        <v>0</v>
      </c>
      <c r="AP538" s="137"/>
      <c r="AQ538" s="137">
        <v>0</v>
      </c>
      <c r="AR538" s="137"/>
      <c r="AS538" s="137">
        <v>0</v>
      </c>
      <c r="AT538" s="137"/>
      <c r="AU538" s="137">
        <v>0</v>
      </c>
      <c r="AV538" s="137"/>
      <c r="AW538" s="137">
        <v>0</v>
      </c>
      <c r="AX538" s="137"/>
      <c r="AY538" s="137"/>
      <c r="AZ538" s="147">
        <v>111342</v>
      </c>
      <c r="BA538" s="137">
        <v>16.701000000000001</v>
      </c>
      <c r="BB538" s="168">
        <v>2296.9850000000001</v>
      </c>
      <c r="BC538" s="137"/>
      <c r="BD538" s="137"/>
      <c r="BE538" s="137">
        <v>0</v>
      </c>
      <c r="BF538" s="137"/>
      <c r="BG538" s="137">
        <v>0</v>
      </c>
      <c r="BH538" s="137">
        <v>0</v>
      </c>
      <c r="BI538" s="147">
        <v>111342</v>
      </c>
      <c r="BJ538" s="137">
        <v>16.701000000000001</v>
      </c>
      <c r="BK538" s="168">
        <v>2296.9850000000001</v>
      </c>
      <c r="BL538" s="137">
        <v>0</v>
      </c>
      <c r="BM538" s="137">
        <v>0</v>
      </c>
      <c r="BN538" s="168">
        <v>2296.9850000000001</v>
      </c>
      <c r="BO538" s="137">
        <v>0</v>
      </c>
      <c r="BP538" s="148">
        <v>0</v>
      </c>
    </row>
    <row r="539" spans="1:68" ht="12" customHeight="1" x14ac:dyDescent="0.2">
      <c r="A539" s="133"/>
      <c r="B539" s="111"/>
      <c r="C539" s="111" t="s">
        <v>77</v>
      </c>
      <c r="D539" s="111"/>
      <c r="E539" s="126"/>
      <c r="F539" s="126"/>
      <c r="G539" s="126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  <c r="AA539" s="126"/>
      <c r="AB539" s="126"/>
      <c r="AC539" s="126"/>
      <c r="AD539" s="126"/>
      <c r="AE539" s="126"/>
      <c r="AF539" s="126"/>
      <c r="AG539" s="126"/>
      <c r="AH539" s="126"/>
      <c r="AI539" s="126"/>
      <c r="AJ539" s="126"/>
      <c r="AK539" s="126"/>
      <c r="AL539" s="126"/>
      <c r="AM539" s="126"/>
      <c r="AN539" s="126"/>
      <c r="AO539" s="126"/>
      <c r="AP539" s="126"/>
      <c r="AQ539" s="126"/>
      <c r="AR539" s="126"/>
      <c r="AS539" s="126"/>
      <c r="AT539" s="126"/>
      <c r="AU539" s="126"/>
      <c r="AV539" s="126"/>
      <c r="AW539" s="126"/>
      <c r="AX539" s="126"/>
      <c r="AY539" s="126"/>
      <c r="AZ539" s="126"/>
      <c r="BA539" s="126"/>
      <c r="BB539" s="126"/>
      <c r="BC539" s="126"/>
      <c r="BD539" s="126"/>
      <c r="BE539" s="126"/>
      <c r="BF539" s="126"/>
      <c r="BG539" s="126"/>
      <c r="BH539" s="126"/>
      <c r="BI539" s="126"/>
      <c r="BJ539" s="126"/>
      <c r="BK539" s="126"/>
      <c r="BL539" s="126"/>
      <c r="BM539" s="126"/>
      <c r="BN539" s="126"/>
      <c r="BO539" s="126"/>
      <c r="BP539" s="150"/>
    </row>
    <row r="540" spans="1:68" ht="12" customHeight="1" x14ac:dyDescent="0.2">
      <c r="A540" s="114" t="s">
        <v>559</v>
      </c>
      <c r="B540" s="115" t="s">
        <v>2534</v>
      </c>
      <c r="C540" s="115" t="s">
        <v>560</v>
      </c>
      <c r="D540" s="115" t="s">
        <v>77</v>
      </c>
      <c r="E540" s="117">
        <v>130</v>
      </c>
      <c r="F540" s="117">
        <v>1.8863000000000001E-2</v>
      </c>
      <c r="G540" s="117">
        <v>1.8863000000000001E-2</v>
      </c>
      <c r="H540" s="117"/>
      <c r="I540" s="117">
        <v>0</v>
      </c>
      <c r="J540" s="117">
        <v>0</v>
      </c>
      <c r="K540" s="117"/>
      <c r="L540" s="117">
        <v>0</v>
      </c>
      <c r="M540" s="117">
        <v>0</v>
      </c>
      <c r="N540" s="117"/>
      <c r="O540" s="117">
        <v>0</v>
      </c>
      <c r="P540" s="117">
        <v>0</v>
      </c>
      <c r="Q540" s="117"/>
      <c r="R540" s="117">
        <v>0</v>
      </c>
      <c r="S540" s="117"/>
      <c r="T540" s="117"/>
      <c r="U540" s="117">
        <v>0</v>
      </c>
      <c r="V540" s="117"/>
      <c r="W540" s="117">
        <v>0</v>
      </c>
      <c r="X540" s="117"/>
      <c r="Y540" s="117">
        <v>0</v>
      </c>
      <c r="Z540" s="117"/>
      <c r="AA540" s="117">
        <v>0</v>
      </c>
      <c r="AB540" s="117"/>
      <c r="AC540" s="117">
        <v>0</v>
      </c>
      <c r="AD540" s="117"/>
      <c r="AE540" s="117">
        <v>0</v>
      </c>
      <c r="AF540" s="117"/>
      <c r="AG540" s="117"/>
      <c r="AH540" s="117"/>
      <c r="AI540" s="117">
        <v>0</v>
      </c>
      <c r="AJ540" s="117"/>
      <c r="AK540" s="117">
        <v>0</v>
      </c>
      <c r="AL540" s="117"/>
      <c r="AM540" s="117">
        <v>0</v>
      </c>
      <c r="AN540" s="117"/>
      <c r="AO540" s="117">
        <v>0</v>
      </c>
      <c r="AP540" s="117"/>
      <c r="AQ540" s="117">
        <v>0</v>
      </c>
      <c r="AR540" s="117"/>
      <c r="AS540" s="117">
        <v>0</v>
      </c>
      <c r="AT540" s="117"/>
      <c r="AU540" s="117">
        <v>0</v>
      </c>
      <c r="AV540" s="117"/>
      <c r="AW540" s="117">
        <v>0</v>
      </c>
      <c r="AX540" s="117"/>
      <c r="AY540" s="117"/>
      <c r="AZ540" s="117"/>
      <c r="BA540" s="117">
        <v>0</v>
      </c>
      <c r="BB540" s="117">
        <v>0</v>
      </c>
      <c r="BC540" s="117"/>
      <c r="BD540" s="117"/>
      <c r="BE540" s="117">
        <v>0</v>
      </c>
      <c r="BF540" s="117"/>
      <c r="BG540" s="117">
        <v>0</v>
      </c>
      <c r="BH540" s="117">
        <v>0</v>
      </c>
      <c r="BI540" s="117"/>
      <c r="BJ540" s="117">
        <v>0</v>
      </c>
      <c r="BK540" s="117">
        <v>0</v>
      </c>
      <c r="BL540" s="117">
        <v>0</v>
      </c>
      <c r="BM540" s="117">
        <v>0</v>
      </c>
      <c r="BN540" s="117">
        <v>0</v>
      </c>
      <c r="BO540" s="117">
        <v>0</v>
      </c>
      <c r="BP540" s="146">
        <v>0</v>
      </c>
    </row>
    <row r="541" spans="1:68" ht="12" customHeight="1" x14ac:dyDescent="0.2">
      <c r="A541" s="120" t="s">
        <v>561</v>
      </c>
      <c r="B541" s="121" t="s">
        <v>561</v>
      </c>
      <c r="C541" s="121" t="s">
        <v>562</v>
      </c>
      <c r="D541" s="121" t="s">
        <v>77</v>
      </c>
      <c r="E541" s="123">
        <v>130</v>
      </c>
      <c r="F541" s="123">
        <v>1.8863000000000001E-2</v>
      </c>
      <c r="G541" s="123">
        <v>1.8863000000000001E-2</v>
      </c>
      <c r="H541" s="123"/>
      <c r="I541" s="123">
        <v>0</v>
      </c>
      <c r="J541" s="123">
        <v>0</v>
      </c>
      <c r="K541" s="123"/>
      <c r="L541" s="123">
        <v>0</v>
      </c>
      <c r="M541" s="123">
        <v>0</v>
      </c>
      <c r="N541" s="123"/>
      <c r="O541" s="123">
        <v>0</v>
      </c>
      <c r="P541" s="123">
        <v>0</v>
      </c>
      <c r="Q541" s="123"/>
      <c r="R541" s="123">
        <v>0</v>
      </c>
      <c r="S541" s="123"/>
      <c r="T541" s="123"/>
      <c r="U541" s="123">
        <v>0</v>
      </c>
      <c r="V541" s="123"/>
      <c r="W541" s="123">
        <v>0</v>
      </c>
      <c r="X541" s="123"/>
      <c r="Y541" s="123">
        <v>0</v>
      </c>
      <c r="Z541" s="123"/>
      <c r="AA541" s="123">
        <v>0</v>
      </c>
      <c r="AB541" s="123"/>
      <c r="AC541" s="123">
        <v>0</v>
      </c>
      <c r="AD541" s="123"/>
      <c r="AE541" s="123">
        <v>0</v>
      </c>
      <c r="AF541" s="123"/>
      <c r="AG541" s="123"/>
      <c r="AH541" s="123"/>
      <c r="AI541" s="123">
        <v>0</v>
      </c>
      <c r="AJ541" s="123"/>
      <c r="AK541" s="123">
        <v>0</v>
      </c>
      <c r="AL541" s="123"/>
      <c r="AM541" s="123">
        <v>0</v>
      </c>
      <c r="AN541" s="123"/>
      <c r="AO541" s="123">
        <v>0</v>
      </c>
      <c r="AP541" s="123"/>
      <c r="AQ541" s="123">
        <v>0</v>
      </c>
      <c r="AR541" s="123"/>
      <c r="AS541" s="123">
        <v>0</v>
      </c>
      <c r="AT541" s="123"/>
      <c r="AU541" s="123">
        <v>0</v>
      </c>
      <c r="AV541" s="123"/>
      <c r="AW541" s="123">
        <v>0</v>
      </c>
      <c r="AX541" s="123"/>
      <c r="AY541" s="123"/>
      <c r="AZ541" s="123"/>
      <c r="BA541" s="123">
        <v>0</v>
      </c>
      <c r="BB541" s="123">
        <v>0</v>
      </c>
      <c r="BC541" s="123"/>
      <c r="BD541" s="123"/>
      <c r="BE541" s="123">
        <v>0</v>
      </c>
      <c r="BF541" s="123"/>
      <c r="BG541" s="123">
        <v>0</v>
      </c>
      <c r="BH541" s="123">
        <v>0</v>
      </c>
      <c r="BI541" s="123"/>
      <c r="BJ541" s="123">
        <v>0</v>
      </c>
      <c r="BK541" s="123">
        <v>0</v>
      </c>
      <c r="BL541" s="123">
        <v>0</v>
      </c>
      <c r="BM541" s="123">
        <v>0</v>
      </c>
      <c r="BN541" s="123">
        <v>0</v>
      </c>
      <c r="BO541" s="123">
        <v>0</v>
      </c>
      <c r="BP541" s="154">
        <v>0</v>
      </c>
    </row>
    <row r="542" spans="1:68" ht="12" customHeight="1" x14ac:dyDescent="0.2">
      <c r="A542" s="136"/>
      <c r="B542" s="105"/>
      <c r="C542" s="105" t="s">
        <v>2535</v>
      </c>
      <c r="D542" s="105"/>
      <c r="E542" s="137"/>
      <c r="F542" s="137"/>
      <c r="G542" s="137"/>
      <c r="H542" s="137"/>
      <c r="I542" s="137">
        <v>0</v>
      </c>
      <c r="J542" s="137">
        <v>0</v>
      </c>
      <c r="K542" s="137"/>
      <c r="L542" s="137">
        <v>0</v>
      </c>
      <c r="M542" s="137">
        <v>0</v>
      </c>
      <c r="N542" s="137"/>
      <c r="O542" s="137">
        <v>0</v>
      </c>
      <c r="P542" s="137">
        <v>0</v>
      </c>
      <c r="Q542" s="137"/>
      <c r="R542" s="137">
        <v>0</v>
      </c>
      <c r="S542" s="137"/>
      <c r="T542" s="137"/>
      <c r="U542" s="137">
        <v>0</v>
      </c>
      <c r="V542" s="137"/>
      <c r="W542" s="137">
        <v>0</v>
      </c>
      <c r="X542" s="137"/>
      <c r="Y542" s="137">
        <v>0</v>
      </c>
      <c r="Z542" s="137"/>
      <c r="AA542" s="137">
        <v>0</v>
      </c>
      <c r="AB542" s="137"/>
      <c r="AC542" s="137">
        <v>0</v>
      </c>
      <c r="AD542" s="137"/>
      <c r="AE542" s="137">
        <v>0</v>
      </c>
      <c r="AF542" s="137"/>
      <c r="AG542" s="137"/>
      <c r="AH542" s="137"/>
      <c r="AI542" s="137">
        <v>0</v>
      </c>
      <c r="AJ542" s="137"/>
      <c r="AK542" s="137">
        <v>0</v>
      </c>
      <c r="AL542" s="137"/>
      <c r="AM542" s="137">
        <v>0</v>
      </c>
      <c r="AN542" s="137"/>
      <c r="AO542" s="137">
        <v>0</v>
      </c>
      <c r="AP542" s="137"/>
      <c r="AQ542" s="137">
        <v>0</v>
      </c>
      <c r="AR542" s="137"/>
      <c r="AS542" s="137">
        <v>0</v>
      </c>
      <c r="AT542" s="137"/>
      <c r="AU542" s="137">
        <v>0</v>
      </c>
      <c r="AV542" s="137"/>
      <c r="AW542" s="137">
        <v>0</v>
      </c>
      <c r="AX542" s="137"/>
      <c r="AY542" s="137"/>
      <c r="AZ542" s="137"/>
      <c r="BA542" s="137">
        <v>0</v>
      </c>
      <c r="BB542" s="137">
        <v>0</v>
      </c>
      <c r="BC542" s="137"/>
      <c r="BD542" s="137"/>
      <c r="BE542" s="137">
        <v>0</v>
      </c>
      <c r="BF542" s="137"/>
      <c r="BG542" s="137">
        <v>0</v>
      </c>
      <c r="BH542" s="137">
        <v>0</v>
      </c>
      <c r="BI542" s="137"/>
      <c r="BJ542" s="137">
        <v>0</v>
      </c>
      <c r="BK542" s="137">
        <v>0</v>
      </c>
      <c r="BL542" s="137">
        <v>0</v>
      </c>
      <c r="BM542" s="137">
        <v>0</v>
      </c>
      <c r="BN542" s="137">
        <v>0</v>
      </c>
      <c r="BO542" s="137">
        <v>0</v>
      </c>
      <c r="BP542" s="148">
        <v>0</v>
      </c>
    </row>
    <row r="543" spans="1:68" ht="12" customHeight="1" x14ac:dyDescent="0.2">
      <c r="A543" s="133"/>
      <c r="B543" s="111"/>
      <c r="C543" s="111" t="s">
        <v>2536</v>
      </c>
      <c r="D543" s="111"/>
      <c r="E543" s="126"/>
      <c r="F543" s="126"/>
      <c r="G543" s="126"/>
      <c r="H543" s="149">
        <v>111342</v>
      </c>
      <c r="I543" s="126">
        <v>16.701000000000001</v>
      </c>
      <c r="J543" s="166">
        <v>2296.9850000000001</v>
      </c>
      <c r="K543" s="126"/>
      <c r="L543" s="126">
        <v>0</v>
      </c>
      <c r="M543" s="126">
        <v>0</v>
      </c>
      <c r="N543" s="126"/>
      <c r="O543" s="126">
        <v>0</v>
      </c>
      <c r="P543" s="126">
        <v>0</v>
      </c>
      <c r="Q543" s="149">
        <v>111342</v>
      </c>
      <c r="R543" s="126">
        <v>16.701000000000001</v>
      </c>
      <c r="S543" s="166">
        <v>2296.9850000000001</v>
      </c>
      <c r="T543" s="126"/>
      <c r="U543" s="126">
        <v>0</v>
      </c>
      <c r="V543" s="126"/>
      <c r="W543" s="126">
        <v>0</v>
      </c>
      <c r="X543" s="126"/>
      <c r="Y543" s="126">
        <v>0</v>
      </c>
      <c r="Z543" s="126"/>
      <c r="AA543" s="126">
        <v>0</v>
      </c>
      <c r="AB543" s="126"/>
      <c r="AC543" s="126">
        <v>0</v>
      </c>
      <c r="AD543" s="126"/>
      <c r="AE543" s="126">
        <v>0</v>
      </c>
      <c r="AF543" s="126"/>
      <c r="AG543" s="126"/>
      <c r="AH543" s="126"/>
      <c r="AI543" s="126">
        <v>0</v>
      </c>
      <c r="AJ543" s="126"/>
      <c r="AK543" s="126">
        <v>0</v>
      </c>
      <c r="AL543" s="126"/>
      <c r="AM543" s="126">
        <v>0</v>
      </c>
      <c r="AN543" s="126"/>
      <c r="AO543" s="126">
        <v>0</v>
      </c>
      <c r="AP543" s="126"/>
      <c r="AQ543" s="126">
        <v>0</v>
      </c>
      <c r="AR543" s="126"/>
      <c r="AS543" s="126">
        <v>0</v>
      </c>
      <c r="AT543" s="126"/>
      <c r="AU543" s="126">
        <v>0</v>
      </c>
      <c r="AV543" s="126"/>
      <c r="AW543" s="126">
        <v>0</v>
      </c>
      <c r="AX543" s="126"/>
      <c r="AY543" s="126"/>
      <c r="AZ543" s="149">
        <v>111342</v>
      </c>
      <c r="BA543" s="126">
        <v>16.701000000000001</v>
      </c>
      <c r="BB543" s="166">
        <v>2296.9850000000001</v>
      </c>
      <c r="BC543" s="126"/>
      <c r="BD543" s="126"/>
      <c r="BE543" s="126">
        <v>0</v>
      </c>
      <c r="BF543" s="126"/>
      <c r="BG543" s="126">
        <v>0</v>
      </c>
      <c r="BH543" s="126">
        <v>0</v>
      </c>
      <c r="BI543" s="149">
        <v>111342</v>
      </c>
      <c r="BJ543" s="126">
        <v>16.701000000000001</v>
      </c>
      <c r="BK543" s="166">
        <v>2296.9850000000001</v>
      </c>
      <c r="BL543" s="126">
        <v>0</v>
      </c>
      <c r="BM543" s="126">
        <v>0</v>
      </c>
      <c r="BN543" s="166">
        <v>2296.9850000000001</v>
      </c>
      <c r="BO543" s="126">
        <v>0</v>
      </c>
      <c r="BP543" s="150">
        <v>0</v>
      </c>
    </row>
    <row r="544" spans="1:68" ht="12" customHeight="1" x14ac:dyDescent="0.2">
      <c r="A544" s="136"/>
      <c r="B544" s="105"/>
      <c r="C544" s="105" t="s">
        <v>2051</v>
      </c>
      <c r="D544" s="105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  <c r="AS544" s="137"/>
      <c r="AT544" s="137"/>
      <c r="AU544" s="137"/>
      <c r="AV544" s="137"/>
      <c r="AW544" s="137"/>
      <c r="AX544" s="137"/>
      <c r="AY544" s="137"/>
      <c r="AZ544" s="137"/>
      <c r="BA544" s="137"/>
      <c r="BB544" s="137"/>
      <c r="BC544" s="137"/>
      <c r="BD544" s="137"/>
      <c r="BE544" s="137"/>
      <c r="BF544" s="137"/>
      <c r="BG544" s="137"/>
      <c r="BH544" s="137"/>
      <c r="BI544" s="137"/>
      <c r="BJ544" s="137"/>
      <c r="BK544" s="137"/>
      <c r="BL544" s="137"/>
      <c r="BM544" s="137"/>
      <c r="BN544" s="137"/>
      <c r="BO544" s="137"/>
      <c r="BP544" s="148"/>
    </row>
    <row r="545" spans="1:68" ht="12" customHeight="1" x14ac:dyDescent="0.2">
      <c r="A545" s="133"/>
      <c r="B545" s="111"/>
      <c r="C545" s="111" t="s">
        <v>30</v>
      </c>
      <c r="D545" s="111"/>
      <c r="E545" s="126"/>
      <c r="F545" s="126"/>
      <c r="G545" s="126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  <c r="AA545" s="126"/>
      <c r="AB545" s="126"/>
      <c r="AC545" s="126"/>
      <c r="AD545" s="126"/>
      <c r="AE545" s="126"/>
      <c r="AF545" s="126"/>
      <c r="AG545" s="126"/>
      <c r="AH545" s="126"/>
      <c r="AI545" s="126"/>
      <c r="AJ545" s="126"/>
      <c r="AK545" s="126"/>
      <c r="AL545" s="126"/>
      <c r="AM545" s="126"/>
      <c r="AN545" s="126"/>
      <c r="AO545" s="126"/>
      <c r="AP545" s="126"/>
      <c r="AQ545" s="126"/>
      <c r="AR545" s="126"/>
      <c r="AS545" s="126"/>
      <c r="AT545" s="126"/>
      <c r="AU545" s="126"/>
      <c r="AV545" s="126"/>
      <c r="AW545" s="126"/>
      <c r="AX545" s="126"/>
      <c r="AY545" s="126"/>
      <c r="AZ545" s="126"/>
      <c r="BA545" s="126"/>
      <c r="BB545" s="126"/>
      <c r="BC545" s="126"/>
      <c r="BD545" s="126"/>
      <c r="BE545" s="126"/>
      <c r="BF545" s="126"/>
      <c r="BG545" s="126"/>
      <c r="BH545" s="126"/>
      <c r="BI545" s="126"/>
      <c r="BJ545" s="126"/>
      <c r="BK545" s="126"/>
      <c r="BL545" s="126"/>
      <c r="BM545" s="126"/>
      <c r="BN545" s="126"/>
      <c r="BO545" s="126"/>
      <c r="BP545" s="150"/>
    </row>
    <row r="546" spans="1:68" ht="12" customHeight="1" x14ac:dyDescent="0.2">
      <c r="A546" s="114" t="s">
        <v>143</v>
      </c>
      <c r="B546" s="115" t="s">
        <v>2537</v>
      </c>
      <c r="C546" s="115" t="s">
        <v>2052</v>
      </c>
      <c r="D546" s="115" t="s">
        <v>30</v>
      </c>
      <c r="E546" s="117">
        <v>310</v>
      </c>
      <c r="F546" s="117">
        <v>4.496E-2</v>
      </c>
      <c r="G546" s="117">
        <v>4.496E-2</v>
      </c>
      <c r="H546" s="117"/>
      <c r="I546" s="117">
        <v>0</v>
      </c>
      <c r="J546" s="117">
        <v>0</v>
      </c>
      <c r="K546" s="117"/>
      <c r="L546" s="117">
        <v>0</v>
      </c>
      <c r="M546" s="117">
        <v>0</v>
      </c>
      <c r="N546" s="117"/>
      <c r="O546" s="117">
        <v>0</v>
      </c>
      <c r="P546" s="117">
        <v>0</v>
      </c>
      <c r="Q546" s="117"/>
      <c r="R546" s="117">
        <v>0</v>
      </c>
      <c r="S546" s="117"/>
      <c r="T546" s="117"/>
      <c r="U546" s="117">
        <v>0</v>
      </c>
      <c r="V546" s="117"/>
      <c r="W546" s="117">
        <v>0</v>
      </c>
      <c r="X546" s="117"/>
      <c r="Y546" s="117">
        <v>0</v>
      </c>
      <c r="Z546" s="117"/>
      <c r="AA546" s="117">
        <v>0</v>
      </c>
      <c r="AB546" s="117"/>
      <c r="AC546" s="117">
        <v>0</v>
      </c>
      <c r="AD546" s="117"/>
      <c r="AE546" s="117">
        <v>0</v>
      </c>
      <c r="AF546" s="117"/>
      <c r="AG546" s="117"/>
      <c r="AH546" s="117"/>
      <c r="AI546" s="117">
        <v>0</v>
      </c>
      <c r="AJ546" s="117"/>
      <c r="AK546" s="117">
        <v>0</v>
      </c>
      <c r="AL546" s="117"/>
      <c r="AM546" s="117">
        <v>0</v>
      </c>
      <c r="AN546" s="117"/>
      <c r="AO546" s="117">
        <v>0</v>
      </c>
      <c r="AP546" s="117"/>
      <c r="AQ546" s="117">
        <v>0</v>
      </c>
      <c r="AR546" s="117"/>
      <c r="AS546" s="117">
        <v>0</v>
      </c>
      <c r="AT546" s="117"/>
      <c r="AU546" s="117">
        <v>0</v>
      </c>
      <c r="AV546" s="117"/>
      <c r="AW546" s="117">
        <v>0</v>
      </c>
      <c r="AX546" s="117"/>
      <c r="AY546" s="117"/>
      <c r="AZ546" s="117"/>
      <c r="BA546" s="117">
        <v>0</v>
      </c>
      <c r="BB546" s="117">
        <v>0</v>
      </c>
      <c r="BC546" s="117"/>
      <c r="BD546" s="117"/>
      <c r="BE546" s="117">
        <v>0</v>
      </c>
      <c r="BF546" s="117"/>
      <c r="BG546" s="117">
        <v>0</v>
      </c>
      <c r="BH546" s="117">
        <v>0</v>
      </c>
      <c r="BI546" s="117"/>
      <c r="BJ546" s="117">
        <v>0</v>
      </c>
      <c r="BK546" s="117">
        <v>0</v>
      </c>
      <c r="BL546" s="117">
        <v>0</v>
      </c>
      <c r="BM546" s="117">
        <v>0</v>
      </c>
      <c r="BN546" s="117">
        <v>0</v>
      </c>
      <c r="BO546" s="117">
        <v>0</v>
      </c>
      <c r="BP546" s="146">
        <v>0</v>
      </c>
    </row>
    <row r="547" spans="1:68" ht="12" customHeight="1" x14ac:dyDescent="0.2">
      <c r="A547" s="120" t="s">
        <v>2055</v>
      </c>
      <c r="B547" s="121" t="s">
        <v>2538</v>
      </c>
      <c r="C547" s="121" t="s">
        <v>2056</v>
      </c>
      <c r="D547" s="121" t="s">
        <v>30</v>
      </c>
      <c r="E547" s="123">
        <v>310</v>
      </c>
      <c r="F547" s="123">
        <v>4.4982000000000001E-2</v>
      </c>
      <c r="G547" s="123">
        <v>4.4982000000000001E-2</v>
      </c>
      <c r="H547" s="123"/>
      <c r="I547" s="123">
        <v>0</v>
      </c>
      <c r="J547" s="123">
        <v>0</v>
      </c>
      <c r="K547" s="123"/>
      <c r="L547" s="123">
        <v>0</v>
      </c>
      <c r="M547" s="123">
        <v>0</v>
      </c>
      <c r="N547" s="123"/>
      <c r="O547" s="123">
        <v>0</v>
      </c>
      <c r="P547" s="123">
        <v>0</v>
      </c>
      <c r="Q547" s="123"/>
      <c r="R547" s="123">
        <v>0</v>
      </c>
      <c r="S547" s="123"/>
      <c r="T547" s="123"/>
      <c r="U547" s="123">
        <v>0</v>
      </c>
      <c r="V547" s="123"/>
      <c r="W547" s="123">
        <v>0</v>
      </c>
      <c r="X547" s="123"/>
      <c r="Y547" s="123">
        <v>0</v>
      </c>
      <c r="Z547" s="123"/>
      <c r="AA547" s="123">
        <v>0</v>
      </c>
      <c r="AB547" s="123"/>
      <c r="AC547" s="123">
        <v>0</v>
      </c>
      <c r="AD547" s="123"/>
      <c r="AE547" s="123">
        <v>0</v>
      </c>
      <c r="AF547" s="123"/>
      <c r="AG547" s="123"/>
      <c r="AH547" s="123"/>
      <c r="AI547" s="123">
        <v>0</v>
      </c>
      <c r="AJ547" s="123"/>
      <c r="AK547" s="123">
        <v>0</v>
      </c>
      <c r="AL547" s="123"/>
      <c r="AM547" s="123">
        <v>0</v>
      </c>
      <c r="AN547" s="123"/>
      <c r="AO547" s="123">
        <v>0</v>
      </c>
      <c r="AP547" s="123"/>
      <c r="AQ547" s="123">
        <v>0</v>
      </c>
      <c r="AR547" s="123"/>
      <c r="AS547" s="123">
        <v>0</v>
      </c>
      <c r="AT547" s="123"/>
      <c r="AU547" s="123">
        <v>0</v>
      </c>
      <c r="AV547" s="123"/>
      <c r="AW547" s="123">
        <v>0</v>
      </c>
      <c r="AX547" s="123"/>
      <c r="AY547" s="123"/>
      <c r="AZ547" s="123"/>
      <c r="BA547" s="123">
        <v>0</v>
      </c>
      <c r="BB547" s="123">
        <v>0</v>
      </c>
      <c r="BC547" s="123"/>
      <c r="BD547" s="123"/>
      <c r="BE547" s="123">
        <v>0</v>
      </c>
      <c r="BF547" s="123"/>
      <c r="BG547" s="123">
        <v>0</v>
      </c>
      <c r="BH547" s="123">
        <v>0</v>
      </c>
      <c r="BI547" s="123"/>
      <c r="BJ547" s="123">
        <v>0</v>
      </c>
      <c r="BK547" s="123">
        <v>0</v>
      </c>
      <c r="BL547" s="123">
        <v>0</v>
      </c>
      <c r="BM547" s="123">
        <v>0</v>
      </c>
      <c r="BN547" s="123">
        <v>0</v>
      </c>
      <c r="BO547" s="123">
        <v>0</v>
      </c>
      <c r="BP547" s="154">
        <v>0</v>
      </c>
    </row>
    <row r="548" spans="1:68" ht="12" customHeight="1" x14ac:dyDescent="0.2">
      <c r="A548" s="114" t="s">
        <v>2053</v>
      </c>
      <c r="B548" s="115" t="s">
        <v>2053</v>
      </c>
      <c r="C548" s="115" t="s">
        <v>2054</v>
      </c>
      <c r="D548" s="115" t="s">
        <v>30</v>
      </c>
      <c r="E548" s="117">
        <v>295</v>
      </c>
      <c r="F548" s="117">
        <v>4.2805000000000003E-2</v>
      </c>
      <c r="G548" s="117">
        <v>4.2805000000000003E-2</v>
      </c>
      <c r="H548" s="117"/>
      <c r="I548" s="117">
        <v>0</v>
      </c>
      <c r="J548" s="117">
        <v>0</v>
      </c>
      <c r="K548" s="117"/>
      <c r="L548" s="117">
        <v>0</v>
      </c>
      <c r="M548" s="117">
        <v>0</v>
      </c>
      <c r="N548" s="117"/>
      <c r="O548" s="117">
        <v>0</v>
      </c>
      <c r="P548" s="117">
        <v>0</v>
      </c>
      <c r="Q548" s="117"/>
      <c r="R548" s="117">
        <v>0</v>
      </c>
      <c r="S548" s="117"/>
      <c r="T548" s="117"/>
      <c r="U548" s="117">
        <v>0</v>
      </c>
      <c r="V548" s="117"/>
      <c r="W548" s="117">
        <v>0</v>
      </c>
      <c r="X548" s="117"/>
      <c r="Y548" s="117">
        <v>0</v>
      </c>
      <c r="Z548" s="117"/>
      <c r="AA548" s="117">
        <v>0</v>
      </c>
      <c r="AB548" s="117"/>
      <c r="AC548" s="117">
        <v>0</v>
      </c>
      <c r="AD548" s="117"/>
      <c r="AE548" s="117">
        <v>0</v>
      </c>
      <c r="AF548" s="117"/>
      <c r="AG548" s="117"/>
      <c r="AH548" s="117"/>
      <c r="AI548" s="117">
        <v>0</v>
      </c>
      <c r="AJ548" s="117"/>
      <c r="AK548" s="117">
        <v>0</v>
      </c>
      <c r="AL548" s="117"/>
      <c r="AM548" s="117">
        <v>0</v>
      </c>
      <c r="AN548" s="117"/>
      <c r="AO548" s="117">
        <v>0</v>
      </c>
      <c r="AP548" s="117"/>
      <c r="AQ548" s="117">
        <v>0</v>
      </c>
      <c r="AR548" s="117"/>
      <c r="AS548" s="117">
        <v>0</v>
      </c>
      <c r="AT548" s="117"/>
      <c r="AU548" s="117">
        <v>0</v>
      </c>
      <c r="AV548" s="117"/>
      <c r="AW548" s="117">
        <v>0</v>
      </c>
      <c r="AX548" s="117"/>
      <c r="AY548" s="117"/>
      <c r="AZ548" s="117"/>
      <c r="BA548" s="117">
        <v>0</v>
      </c>
      <c r="BB548" s="117">
        <v>0</v>
      </c>
      <c r="BC548" s="117"/>
      <c r="BD548" s="117"/>
      <c r="BE548" s="117">
        <v>0</v>
      </c>
      <c r="BF548" s="117"/>
      <c r="BG548" s="117">
        <v>0</v>
      </c>
      <c r="BH548" s="117">
        <v>0</v>
      </c>
      <c r="BI548" s="117"/>
      <c r="BJ548" s="117">
        <v>0</v>
      </c>
      <c r="BK548" s="117">
        <v>0</v>
      </c>
      <c r="BL548" s="117">
        <v>0</v>
      </c>
      <c r="BM548" s="117">
        <v>0</v>
      </c>
      <c r="BN548" s="117">
        <v>0</v>
      </c>
      <c r="BO548" s="117">
        <v>0</v>
      </c>
      <c r="BP548" s="146">
        <v>0</v>
      </c>
    </row>
    <row r="549" spans="1:68" ht="12" customHeight="1" x14ac:dyDescent="0.2">
      <c r="A549" s="133"/>
      <c r="B549" s="111"/>
      <c r="C549" s="111" t="s">
        <v>2539</v>
      </c>
      <c r="D549" s="111"/>
      <c r="E549" s="126"/>
      <c r="F549" s="126"/>
      <c r="G549" s="126"/>
      <c r="H549" s="126"/>
      <c r="I549" s="126">
        <v>0</v>
      </c>
      <c r="J549" s="126">
        <v>0</v>
      </c>
      <c r="K549" s="126"/>
      <c r="L549" s="126">
        <v>0</v>
      </c>
      <c r="M549" s="126">
        <v>0</v>
      </c>
      <c r="N549" s="126"/>
      <c r="O549" s="126">
        <v>0</v>
      </c>
      <c r="P549" s="126">
        <v>0</v>
      </c>
      <c r="Q549" s="126"/>
      <c r="R549" s="126">
        <v>0</v>
      </c>
      <c r="S549" s="126"/>
      <c r="T549" s="126"/>
      <c r="U549" s="126">
        <v>0</v>
      </c>
      <c r="V549" s="126"/>
      <c r="W549" s="126">
        <v>0</v>
      </c>
      <c r="X549" s="126"/>
      <c r="Y549" s="126">
        <v>0</v>
      </c>
      <c r="Z549" s="126"/>
      <c r="AA549" s="126">
        <v>0</v>
      </c>
      <c r="AB549" s="126"/>
      <c r="AC549" s="126">
        <v>0</v>
      </c>
      <c r="AD549" s="126"/>
      <c r="AE549" s="126">
        <v>0</v>
      </c>
      <c r="AF549" s="126"/>
      <c r="AG549" s="126"/>
      <c r="AH549" s="126"/>
      <c r="AI549" s="126">
        <v>0</v>
      </c>
      <c r="AJ549" s="126"/>
      <c r="AK549" s="126">
        <v>0</v>
      </c>
      <c r="AL549" s="126"/>
      <c r="AM549" s="126">
        <v>0</v>
      </c>
      <c r="AN549" s="126"/>
      <c r="AO549" s="126">
        <v>0</v>
      </c>
      <c r="AP549" s="126"/>
      <c r="AQ549" s="126">
        <v>0</v>
      </c>
      <c r="AR549" s="126"/>
      <c r="AS549" s="126">
        <v>0</v>
      </c>
      <c r="AT549" s="126"/>
      <c r="AU549" s="126">
        <v>0</v>
      </c>
      <c r="AV549" s="126"/>
      <c r="AW549" s="126">
        <v>0</v>
      </c>
      <c r="AX549" s="126"/>
      <c r="AY549" s="126"/>
      <c r="AZ549" s="126"/>
      <c r="BA549" s="126">
        <v>0</v>
      </c>
      <c r="BB549" s="126">
        <v>0</v>
      </c>
      <c r="BC549" s="126"/>
      <c r="BD549" s="126"/>
      <c r="BE549" s="126">
        <v>0</v>
      </c>
      <c r="BF549" s="126"/>
      <c r="BG549" s="126">
        <v>0</v>
      </c>
      <c r="BH549" s="126">
        <v>0</v>
      </c>
      <c r="BI549" s="126"/>
      <c r="BJ549" s="126">
        <v>0</v>
      </c>
      <c r="BK549" s="126">
        <v>0</v>
      </c>
      <c r="BL549" s="126">
        <v>0</v>
      </c>
      <c r="BM549" s="126">
        <v>0</v>
      </c>
      <c r="BN549" s="126">
        <v>0</v>
      </c>
      <c r="BO549" s="126">
        <v>0</v>
      </c>
      <c r="BP549" s="150">
        <v>0</v>
      </c>
    </row>
    <row r="550" spans="1:68" ht="12" customHeight="1" x14ac:dyDescent="0.2">
      <c r="A550" s="136"/>
      <c r="B550" s="105"/>
      <c r="C550" s="105" t="s">
        <v>77</v>
      </c>
      <c r="D550" s="105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  <c r="AS550" s="137"/>
      <c r="AT550" s="137"/>
      <c r="AU550" s="137"/>
      <c r="AV550" s="137"/>
      <c r="AW550" s="137"/>
      <c r="AX550" s="137"/>
      <c r="AY550" s="137"/>
      <c r="AZ550" s="137"/>
      <c r="BA550" s="137"/>
      <c r="BB550" s="137"/>
      <c r="BC550" s="137"/>
      <c r="BD550" s="137"/>
      <c r="BE550" s="137"/>
      <c r="BF550" s="137"/>
      <c r="BG550" s="137"/>
      <c r="BH550" s="137"/>
      <c r="BI550" s="137"/>
      <c r="BJ550" s="137"/>
      <c r="BK550" s="137"/>
      <c r="BL550" s="137"/>
      <c r="BM550" s="137"/>
      <c r="BN550" s="137"/>
      <c r="BO550" s="137"/>
      <c r="BP550" s="148"/>
    </row>
    <row r="551" spans="1:68" ht="12" customHeight="1" x14ac:dyDescent="0.2">
      <c r="A551" s="120" t="s">
        <v>2057</v>
      </c>
      <c r="B551" s="121" t="s">
        <v>2057</v>
      </c>
      <c r="C551" s="121" t="s">
        <v>2058</v>
      </c>
      <c r="D551" s="121" t="s">
        <v>77</v>
      </c>
      <c r="E551" s="123">
        <v>295</v>
      </c>
      <c r="F551" s="123">
        <v>4.2805000000000003E-2</v>
      </c>
      <c r="G551" s="123">
        <v>4.2805000000000003E-2</v>
      </c>
      <c r="H551" s="123"/>
      <c r="I551" s="123">
        <v>0</v>
      </c>
      <c r="J551" s="123">
        <v>0</v>
      </c>
      <c r="K551" s="123"/>
      <c r="L551" s="123">
        <v>0</v>
      </c>
      <c r="M551" s="123">
        <v>0</v>
      </c>
      <c r="N551" s="123"/>
      <c r="O551" s="123">
        <v>0</v>
      </c>
      <c r="P551" s="123">
        <v>0</v>
      </c>
      <c r="Q551" s="123"/>
      <c r="R551" s="123">
        <v>0</v>
      </c>
      <c r="S551" s="123"/>
      <c r="T551" s="123"/>
      <c r="U551" s="123">
        <v>0</v>
      </c>
      <c r="V551" s="123"/>
      <c r="W551" s="123">
        <v>0</v>
      </c>
      <c r="X551" s="123"/>
      <c r="Y551" s="123">
        <v>0</v>
      </c>
      <c r="Z551" s="123"/>
      <c r="AA551" s="123">
        <v>0</v>
      </c>
      <c r="AB551" s="123"/>
      <c r="AC551" s="123">
        <v>0</v>
      </c>
      <c r="AD551" s="123"/>
      <c r="AE551" s="123">
        <v>0</v>
      </c>
      <c r="AF551" s="123"/>
      <c r="AG551" s="123"/>
      <c r="AH551" s="123"/>
      <c r="AI551" s="123">
        <v>0</v>
      </c>
      <c r="AJ551" s="123"/>
      <c r="AK551" s="123">
        <v>0</v>
      </c>
      <c r="AL551" s="123"/>
      <c r="AM551" s="123">
        <v>0</v>
      </c>
      <c r="AN551" s="123"/>
      <c r="AO551" s="123">
        <v>0</v>
      </c>
      <c r="AP551" s="123"/>
      <c r="AQ551" s="123">
        <v>0</v>
      </c>
      <c r="AR551" s="123"/>
      <c r="AS551" s="123">
        <v>0</v>
      </c>
      <c r="AT551" s="123"/>
      <c r="AU551" s="123">
        <v>0</v>
      </c>
      <c r="AV551" s="123"/>
      <c r="AW551" s="123">
        <v>0</v>
      </c>
      <c r="AX551" s="123"/>
      <c r="AY551" s="123"/>
      <c r="AZ551" s="123"/>
      <c r="BA551" s="123">
        <v>0</v>
      </c>
      <c r="BB551" s="123">
        <v>0</v>
      </c>
      <c r="BC551" s="123"/>
      <c r="BD551" s="123"/>
      <c r="BE551" s="123">
        <v>0</v>
      </c>
      <c r="BF551" s="123"/>
      <c r="BG551" s="123">
        <v>0</v>
      </c>
      <c r="BH551" s="123">
        <v>0</v>
      </c>
      <c r="BI551" s="123"/>
      <c r="BJ551" s="123">
        <v>0</v>
      </c>
      <c r="BK551" s="123">
        <v>0</v>
      </c>
      <c r="BL551" s="123">
        <v>0</v>
      </c>
      <c r="BM551" s="123">
        <v>0</v>
      </c>
      <c r="BN551" s="123">
        <v>0</v>
      </c>
      <c r="BO551" s="123">
        <v>0</v>
      </c>
      <c r="BP551" s="154">
        <v>0</v>
      </c>
    </row>
    <row r="552" spans="1:68" ht="12" customHeight="1" x14ac:dyDescent="0.2">
      <c r="A552" s="136"/>
      <c r="B552" s="105"/>
      <c r="C552" s="105" t="s">
        <v>2540</v>
      </c>
      <c r="D552" s="105"/>
      <c r="E552" s="137"/>
      <c r="F552" s="137"/>
      <c r="G552" s="137"/>
      <c r="H552" s="137"/>
      <c r="I552" s="137">
        <v>0</v>
      </c>
      <c r="J552" s="137">
        <v>0</v>
      </c>
      <c r="K552" s="137"/>
      <c r="L552" s="137">
        <v>0</v>
      </c>
      <c r="M552" s="137">
        <v>0</v>
      </c>
      <c r="N552" s="137"/>
      <c r="O552" s="137">
        <v>0</v>
      </c>
      <c r="P552" s="137">
        <v>0</v>
      </c>
      <c r="Q552" s="137"/>
      <c r="R552" s="137">
        <v>0</v>
      </c>
      <c r="S552" s="137"/>
      <c r="T552" s="137"/>
      <c r="U552" s="137">
        <v>0</v>
      </c>
      <c r="V552" s="137"/>
      <c r="W552" s="137">
        <v>0</v>
      </c>
      <c r="X552" s="137"/>
      <c r="Y552" s="137">
        <v>0</v>
      </c>
      <c r="Z552" s="137"/>
      <c r="AA552" s="137">
        <v>0</v>
      </c>
      <c r="AB552" s="137"/>
      <c r="AC552" s="137">
        <v>0</v>
      </c>
      <c r="AD552" s="137"/>
      <c r="AE552" s="137">
        <v>0</v>
      </c>
      <c r="AF552" s="137"/>
      <c r="AG552" s="137"/>
      <c r="AH552" s="137"/>
      <c r="AI552" s="137">
        <v>0</v>
      </c>
      <c r="AJ552" s="137"/>
      <c r="AK552" s="137">
        <v>0</v>
      </c>
      <c r="AL552" s="137"/>
      <c r="AM552" s="137">
        <v>0</v>
      </c>
      <c r="AN552" s="137"/>
      <c r="AO552" s="137">
        <v>0</v>
      </c>
      <c r="AP552" s="137"/>
      <c r="AQ552" s="137">
        <v>0</v>
      </c>
      <c r="AR552" s="137"/>
      <c r="AS552" s="137">
        <v>0</v>
      </c>
      <c r="AT552" s="137"/>
      <c r="AU552" s="137">
        <v>0</v>
      </c>
      <c r="AV552" s="137"/>
      <c r="AW552" s="137">
        <v>0</v>
      </c>
      <c r="AX552" s="137"/>
      <c r="AY552" s="137"/>
      <c r="AZ552" s="137"/>
      <c r="BA552" s="137">
        <v>0</v>
      </c>
      <c r="BB552" s="137">
        <v>0</v>
      </c>
      <c r="BC552" s="137"/>
      <c r="BD552" s="137"/>
      <c r="BE552" s="137">
        <v>0</v>
      </c>
      <c r="BF552" s="137"/>
      <c r="BG552" s="137">
        <v>0</v>
      </c>
      <c r="BH552" s="137">
        <v>0</v>
      </c>
      <c r="BI552" s="137"/>
      <c r="BJ552" s="137">
        <v>0</v>
      </c>
      <c r="BK552" s="137">
        <v>0</v>
      </c>
      <c r="BL552" s="137">
        <v>0</v>
      </c>
      <c r="BM552" s="137">
        <v>0</v>
      </c>
      <c r="BN552" s="137">
        <v>0</v>
      </c>
      <c r="BO552" s="137">
        <v>0</v>
      </c>
      <c r="BP552" s="148">
        <v>0</v>
      </c>
    </row>
    <row r="553" spans="1:68" ht="12" customHeight="1" x14ac:dyDescent="0.2">
      <c r="A553" s="133"/>
      <c r="B553" s="111"/>
      <c r="C553" s="111" t="s">
        <v>2541</v>
      </c>
      <c r="D553" s="111"/>
      <c r="E553" s="126"/>
      <c r="F553" s="126"/>
      <c r="G553" s="126"/>
      <c r="H553" s="126"/>
      <c r="I553" s="126">
        <v>0</v>
      </c>
      <c r="J553" s="126">
        <v>0</v>
      </c>
      <c r="K553" s="126"/>
      <c r="L553" s="126">
        <v>0</v>
      </c>
      <c r="M553" s="126">
        <v>0</v>
      </c>
      <c r="N553" s="126"/>
      <c r="O553" s="126">
        <v>0</v>
      </c>
      <c r="P553" s="126">
        <v>0</v>
      </c>
      <c r="Q553" s="126"/>
      <c r="R553" s="126">
        <v>0</v>
      </c>
      <c r="S553" s="126"/>
      <c r="T553" s="126"/>
      <c r="U553" s="126">
        <v>0</v>
      </c>
      <c r="V553" s="126"/>
      <c r="W553" s="126">
        <v>0</v>
      </c>
      <c r="X553" s="126"/>
      <c r="Y553" s="126">
        <v>0</v>
      </c>
      <c r="Z553" s="126"/>
      <c r="AA553" s="126">
        <v>0</v>
      </c>
      <c r="AB553" s="126"/>
      <c r="AC553" s="126">
        <v>0</v>
      </c>
      <c r="AD553" s="126"/>
      <c r="AE553" s="126">
        <v>0</v>
      </c>
      <c r="AF553" s="126"/>
      <c r="AG553" s="126"/>
      <c r="AH553" s="126"/>
      <c r="AI553" s="126">
        <v>0</v>
      </c>
      <c r="AJ553" s="126"/>
      <c r="AK553" s="126">
        <v>0</v>
      </c>
      <c r="AL553" s="126"/>
      <c r="AM553" s="126">
        <v>0</v>
      </c>
      <c r="AN553" s="126"/>
      <c r="AO553" s="126">
        <v>0</v>
      </c>
      <c r="AP553" s="126"/>
      <c r="AQ553" s="126">
        <v>0</v>
      </c>
      <c r="AR553" s="126"/>
      <c r="AS553" s="126">
        <v>0</v>
      </c>
      <c r="AT553" s="126"/>
      <c r="AU553" s="126">
        <v>0</v>
      </c>
      <c r="AV553" s="126"/>
      <c r="AW553" s="126">
        <v>0</v>
      </c>
      <c r="AX553" s="126"/>
      <c r="AY553" s="126"/>
      <c r="AZ553" s="126"/>
      <c r="BA553" s="126">
        <v>0</v>
      </c>
      <c r="BB553" s="126">
        <v>0</v>
      </c>
      <c r="BC553" s="126"/>
      <c r="BD553" s="126"/>
      <c r="BE553" s="126">
        <v>0</v>
      </c>
      <c r="BF553" s="126"/>
      <c r="BG553" s="126">
        <v>0</v>
      </c>
      <c r="BH553" s="126">
        <v>0</v>
      </c>
      <c r="BI553" s="126"/>
      <c r="BJ553" s="126">
        <v>0</v>
      </c>
      <c r="BK553" s="126">
        <v>0</v>
      </c>
      <c r="BL553" s="126">
        <v>0</v>
      </c>
      <c r="BM553" s="126">
        <v>0</v>
      </c>
      <c r="BN553" s="126">
        <v>0</v>
      </c>
      <c r="BO553" s="126">
        <v>0</v>
      </c>
      <c r="BP553" s="150">
        <v>0</v>
      </c>
    </row>
    <row r="554" spans="1:68" ht="12" customHeight="1" x14ac:dyDescent="0.2">
      <c r="A554" s="136"/>
      <c r="B554" s="105"/>
      <c r="C554" s="105" t="s">
        <v>2059</v>
      </c>
      <c r="D554" s="105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  <c r="AS554" s="137"/>
      <c r="AT554" s="137"/>
      <c r="AU554" s="137"/>
      <c r="AV554" s="137"/>
      <c r="AW554" s="137"/>
      <c r="AX554" s="137"/>
      <c r="AY554" s="137"/>
      <c r="AZ554" s="137"/>
      <c r="BA554" s="137"/>
      <c r="BB554" s="137"/>
      <c r="BC554" s="137"/>
      <c r="BD554" s="137"/>
      <c r="BE554" s="137"/>
      <c r="BF554" s="137"/>
      <c r="BG554" s="137"/>
      <c r="BH554" s="137"/>
      <c r="BI554" s="137"/>
      <c r="BJ554" s="137"/>
      <c r="BK554" s="137"/>
      <c r="BL554" s="137"/>
      <c r="BM554" s="137"/>
      <c r="BN554" s="137"/>
      <c r="BO554" s="137"/>
      <c r="BP554" s="148"/>
    </row>
    <row r="555" spans="1:68" ht="12" customHeight="1" x14ac:dyDescent="0.2">
      <c r="A555" s="133"/>
      <c r="B555" s="111"/>
      <c r="C555" s="111" t="s">
        <v>30</v>
      </c>
      <c r="D555" s="111"/>
      <c r="E555" s="126"/>
      <c r="F555" s="126"/>
      <c r="G555" s="126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  <c r="AA555" s="126"/>
      <c r="AB555" s="126"/>
      <c r="AC555" s="126"/>
      <c r="AD555" s="126"/>
      <c r="AE555" s="126"/>
      <c r="AF555" s="126"/>
      <c r="AG555" s="126"/>
      <c r="AH555" s="126"/>
      <c r="AI555" s="126"/>
      <c r="AJ555" s="126"/>
      <c r="AK555" s="126"/>
      <c r="AL555" s="126"/>
      <c r="AM555" s="126"/>
      <c r="AN555" s="126"/>
      <c r="AO555" s="126"/>
      <c r="AP555" s="126"/>
      <c r="AQ555" s="126"/>
      <c r="AR555" s="126"/>
      <c r="AS555" s="126"/>
      <c r="AT555" s="126"/>
      <c r="AU555" s="126"/>
      <c r="AV555" s="126"/>
      <c r="AW555" s="126"/>
      <c r="AX555" s="126"/>
      <c r="AY555" s="126"/>
      <c r="AZ555" s="126"/>
      <c r="BA555" s="126"/>
      <c r="BB555" s="126"/>
      <c r="BC555" s="126"/>
      <c r="BD555" s="126"/>
      <c r="BE555" s="126"/>
      <c r="BF555" s="126"/>
      <c r="BG555" s="126"/>
      <c r="BH555" s="126"/>
      <c r="BI555" s="126"/>
      <c r="BJ555" s="126"/>
      <c r="BK555" s="126"/>
      <c r="BL555" s="126"/>
      <c r="BM555" s="126"/>
      <c r="BN555" s="126"/>
      <c r="BO555" s="126"/>
      <c r="BP555" s="150"/>
    </row>
    <row r="556" spans="1:68" ht="12" customHeight="1" x14ac:dyDescent="0.2">
      <c r="A556" s="114" t="s">
        <v>2060</v>
      </c>
      <c r="B556" s="115" t="s">
        <v>2060</v>
      </c>
      <c r="C556" s="115" t="s">
        <v>2061</v>
      </c>
      <c r="D556" s="115" t="s">
        <v>30</v>
      </c>
      <c r="E556" s="117">
        <v>160</v>
      </c>
      <c r="F556" s="117">
        <v>2.3216000000000001E-2</v>
      </c>
      <c r="G556" s="117">
        <v>2.3216000000000001E-2</v>
      </c>
      <c r="H556" s="117"/>
      <c r="I556" s="117">
        <v>0</v>
      </c>
      <c r="J556" s="117">
        <v>0</v>
      </c>
      <c r="K556" s="117"/>
      <c r="L556" s="117">
        <v>0</v>
      </c>
      <c r="M556" s="117">
        <v>0</v>
      </c>
      <c r="N556" s="117"/>
      <c r="O556" s="117">
        <v>0</v>
      </c>
      <c r="P556" s="117">
        <v>0</v>
      </c>
      <c r="Q556" s="117"/>
      <c r="R556" s="117">
        <v>0</v>
      </c>
      <c r="S556" s="117"/>
      <c r="T556" s="117"/>
      <c r="U556" s="117">
        <v>0</v>
      </c>
      <c r="V556" s="117"/>
      <c r="W556" s="117">
        <v>0</v>
      </c>
      <c r="X556" s="117"/>
      <c r="Y556" s="117">
        <v>0</v>
      </c>
      <c r="Z556" s="117"/>
      <c r="AA556" s="117">
        <v>0</v>
      </c>
      <c r="AB556" s="117"/>
      <c r="AC556" s="117">
        <v>0</v>
      </c>
      <c r="AD556" s="117"/>
      <c r="AE556" s="117">
        <v>0</v>
      </c>
      <c r="AF556" s="117"/>
      <c r="AG556" s="117"/>
      <c r="AH556" s="117"/>
      <c r="AI556" s="117">
        <v>0</v>
      </c>
      <c r="AJ556" s="117"/>
      <c r="AK556" s="117">
        <v>0</v>
      </c>
      <c r="AL556" s="117"/>
      <c r="AM556" s="117">
        <v>0</v>
      </c>
      <c r="AN556" s="117"/>
      <c r="AO556" s="117">
        <v>0</v>
      </c>
      <c r="AP556" s="117"/>
      <c r="AQ556" s="117">
        <v>0</v>
      </c>
      <c r="AR556" s="117"/>
      <c r="AS556" s="117">
        <v>0</v>
      </c>
      <c r="AT556" s="117"/>
      <c r="AU556" s="117">
        <v>0</v>
      </c>
      <c r="AV556" s="117"/>
      <c r="AW556" s="117">
        <v>0</v>
      </c>
      <c r="AX556" s="117"/>
      <c r="AY556" s="117"/>
      <c r="AZ556" s="117"/>
      <c r="BA556" s="117">
        <v>0</v>
      </c>
      <c r="BB556" s="117">
        <v>0</v>
      </c>
      <c r="BC556" s="117"/>
      <c r="BD556" s="117"/>
      <c r="BE556" s="117">
        <v>0</v>
      </c>
      <c r="BF556" s="117"/>
      <c r="BG556" s="117">
        <v>0</v>
      </c>
      <c r="BH556" s="117">
        <v>0</v>
      </c>
      <c r="BI556" s="117"/>
      <c r="BJ556" s="117">
        <v>0</v>
      </c>
      <c r="BK556" s="117">
        <v>0</v>
      </c>
      <c r="BL556" s="117">
        <v>0</v>
      </c>
      <c r="BM556" s="117">
        <v>0</v>
      </c>
      <c r="BN556" s="117">
        <v>0</v>
      </c>
      <c r="BO556" s="117">
        <v>0</v>
      </c>
      <c r="BP556" s="146">
        <v>0</v>
      </c>
    </row>
    <row r="557" spans="1:68" ht="12" customHeight="1" x14ac:dyDescent="0.2">
      <c r="A557" s="133"/>
      <c r="B557" s="111"/>
      <c r="C557" s="111" t="s">
        <v>2542</v>
      </c>
      <c r="D557" s="111"/>
      <c r="E557" s="126"/>
      <c r="F557" s="126"/>
      <c r="G557" s="126"/>
      <c r="H557" s="126"/>
      <c r="I557" s="126">
        <v>0</v>
      </c>
      <c r="J557" s="126">
        <v>0</v>
      </c>
      <c r="K557" s="126"/>
      <c r="L557" s="126">
        <v>0</v>
      </c>
      <c r="M557" s="126">
        <v>0</v>
      </c>
      <c r="N557" s="126"/>
      <c r="O557" s="126">
        <v>0</v>
      </c>
      <c r="P557" s="126">
        <v>0</v>
      </c>
      <c r="Q557" s="126"/>
      <c r="R557" s="126">
        <v>0</v>
      </c>
      <c r="S557" s="126"/>
      <c r="T557" s="126"/>
      <c r="U557" s="126">
        <v>0</v>
      </c>
      <c r="V557" s="126"/>
      <c r="W557" s="126">
        <v>0</v>
      </c>
      <c r="X557" s="126"/>
      <c r="Y557" s="126">
        <v>0</v>
      </c>
      <c r="Z557" s="126"/>
      <c r="AA557" s="126">
        <v>0</v>
      </c>
      <c r="AB557" s="126"/>
      <c r="AC557" s="126">
        <v>0</v>
      </c>
      <c r="AD557" s="126"/>
      <c r="AE557" s="126">
        <v>0</v>
      </c>
      <c r="AF557" s="126"/>
      <c r="AG557" s="126"/>
      <c r="AH557" s="126"/>
      <c r="AI557" s="126">
        <v>0</v>
      </c>
      <c r="AJ557" s="126"/>
      <c r="AK557" s="126">
        <v>0</v>
      </c>
      <c r="AL557" s="126"/>
      <c r="AM557" s="126">
        <v>0</v>
      </c>
      <c r="AN557" s="126"/>
      <c r="AO557" s="126">
        <v>0</v>
      </c>
      <c r="AP557" s="126"/>
      <c r="AQ557" s="126">
        <v>0</v>
      </c>
      <c r="AR557" s="126"/>
      <c r="AS557" s="126">
        <v>0</v>
      </c>
      <c r="AT557" s="126"/>
      <c r="AU557" s="126">
        <v>0</v>
      </c>
      <c r="AV557" s="126"/>
      <c r="AW557" s="126">
        <v>0</v>
      </c>
      <c r="AX557" s="126"/>
      <c r="AY557" s="126"/>
      <c r="AZ557" s="126"/>
      <c r="BA557" s="126">
        <v>0</v>
      </c>
      <c r="BB557" s="126">
        <v>0</v>
      </c>
      <c r="BC557" s="126"/>
      <c r="BD557" s="126"/>
      <c r="BE557" s="126">
        <v>0</v>
      </c>
      <c r="BF557" s="126"/>
      <c r="BG557" s="126">
        <v>0</v>
      </c>
      <c r="BH557" s="126">
        <v>0</v>
      </c>
      <c r="BI557" s="126"/>
      <c r="BJ557" s="126">
        <v>0</v>
      </c>
      <c r="BK557" s="126">
        <v>0</v>
      </c>
      <c r="BL557" s="126">
        <v>0</v>
      </c>
      <c r="BM557" s="126">
        <v>0</v>
      </c>
      <c r="BN557" s="126">
        <v>0</v>
      </c>
      <c r="BO557" s="126">
        <v>0</v>
      </c>
      <c r="BP557" s="150">
        <v>0</v>
      </c>
    </row>
    <row r="558" spans="1:68" ht="12" customHeight="1" x14ac:dyDescent="0.2">
      <c r="A558" s="136"/>
      <c r="B558" s="105"/>
      <c r="C558" s="105" t="s">
        <v>2543</v>
      </c>
      <c r="D558" s="105"/>
      <c r="E558" s="137"/>
      <c r="F558" s="137"/>
      <c r="G558" s="137"/>
      <c r="H558" s="137"/>
      <c r="I558" s="137">
        <v>0</v>
      </c>
      <c r="J558" s="137">
        <v>0</v>
      </c>
      <c r="K558" s="137"/>
      <c r="L558" s="137">
        <v>0</v>
      </c>
      <c r="M558" s="137">
        <v>0</v>
      </c>
      <c r="N558" s="137"/>
      <c r="O558" s="137">
        <v>0</v>
      </c>
      <c r="P558" s="137">
        <v>0</v>
      </c>
      <c r="Q558" s="137"/>
      <c r="R558" s="137">
        <v>0</v>
      </c>
      <c r="S558" s="137"/>
      <c r="T558" s="137"/>
      <c r="U558" s="137">
        <v>0</v>
      </c>
      <c r="V558" s="137"/>
      <c r="W558" s="137">
        <v>0</v>
      </c>
      <c r="X558" s="137"/>
      <c r="Y558" s="137">
        <v>0</v>
      </c>
      <c r="Z558" s="137"/>
      <c r="AA558" s="137">
        <v>0</v>
      </c>
      <c r="AB558" s="137"/>
      <c r="AC558" s="137">
        <v>0</v>
      </c>
      <c r="AD558" s="137"/>
      <c r="AE558" s="137">
        <v>0</v>
      </c>
      <c r="AF558" s="137"/>
      <c r="AG558" s="137"/>
      <c r="AH558" s="137"/>
      <c r="AI558" s="137">
        <v>0</v>
      </c>
      <c r="AJ558" s="137"/>
      <c r="AK558" s="137">
        <v>0</v>
      </c>
      <c r="AL558" s="137"/>
      <c r="AM558" s="137">
        <v>0</v>
      </c>
      <c r="AN558" s="137"/>
      <c r="AO558" s="137">
        <v>0</v>
      </c>
      <c r="AP558" s="137"/>
      <c r="AQ558" s="137">
        <v>0</v>
      </c>
      <c r="AR558" s="137"/>
      <c r="AS558" s="137">
        <v>0</v>
      </c>
      <c r="AT558" s="137"/>
      <c r="AU558" s="137">
        <v>0</v>
      </c>
      <c r="AV558" s="137"/>
      <c r="AW558" s="137">
        <v>0</v>
      </c>
      <c r="AX558" s="137"/>
      <c r="AY558" s="137"/>
      <c r="AZ558" s="137"/>
      <c r="BA558" s="137">
        <v>0</v>
      </c>
      <c r="BB558" s="137">
        <v>0</v>
      </c>
      <c r="BC558" s="137"/>
      <c r="BD558" s="137"/>
      <c r="BE558" s="137">
        <v>0</v>
      </c>
      <c r="BF558" s="137"/>
      <c r="BG558" s="137">
        <v>0</v>
      </c>
      <c r="BH558" s="137">
        <v>0</v>
      </c>
      <c r="BI558" s="137"/>
      <c r="BJ558" s="137">
        <v>0</v>
      </c>
      <c r="BK558" s="137">
        <v>0</v>
      </c>
      <c r="BL558" s="137">
        <v>0</v>
      </c>
      <c r="BM558" s="137">
        <v>0</v>
      </c>
      <c r="BN558" s="137">
        <v>0</v>
      </c>
      <c r="BO558" s="137">
        <v>0</v>
      </c>
      <c r="BP558" s="148">
        <v>0</v>
      </c>
    </row>
    <row r="559" spans="1:68" ht="12" customHeight="1" x14ac:dyDescent="0.2">
      <c r="A559" s="133"/>
      <c r="B559" s="111"/>
      <c r="C559" s="111" t="s">
        <v>2064</v>
      </c>
      <c r="D559" s="111"/>
      <c r="E559" s="126"/>
      <c r="F559" s="126"/>
      <c r="G559" s="126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  <c r="AA559" s="126"/>
      <c r="AB559" s="126"/>
      <c r="AC559" s="126"/>
      <c r="AD559" s="126"/>
      <c r="AE559" s="126"/>
      <c r="AF559" s="126"/>
      <c r="AG559" s="126"/>
      <c r="AH559" s="126"/>
      <c r="AI559" s="126"/>
      <c r="AJ559" s="126"/>
      <c r="AK559" s="126"/>
      <c r="AL559" s="126"/>
      <c r="AM559" s="126"/>
      <c r="AN559" s="126"/>
      <c r="AO559" s="126"/>
      <c r="AP559" s="126"/>
      <c r="AQ559" s="126"/>
      <c r="AR559" s="126"/>
      <c r="AS559" s="126"/>
      <c r="AT559" s="126"/>
      <c r="AU559" s="126"/>
      <c r="AV559" s="126"/>
      <c r="AW559" s="126"/>
      <c r="AX559" s="126"/>
      <c r="AY559" s="126"/>
      <c r="AZ559" s="126"/>
      <c r="BA559" s="126"/>
      <c r="BB559" s="126"/>
      <c r="BC559" s="126"/>
      <c r="BD559" s="126"/>
      <c r="BE559" s="126"/>
      <c r="BF559" s="126"/>
      <c r="BG559" s="126"/>
      <c r="BH559" s="126"/>
      <c r="BI559" s="126"/>
      <c r="BJ559" s="126"/>
      <c r="BK559" s="126"/>
      <c r="BL559" s="126"/>
      <c r="BM559" s="126"/>
      <c r="BN559" s="126"/>
      <c r="BO559" s="126"/>
      <c r="BP559" s="150"/>
    </row>
    <row r="560" spans="1:68" ht="12" customHeight="1" x14ac:dyDescent="0.2">
      <c r="A560" s="136"/>
      <c r="B560" s="105"/>
      <c r="C560" s="105" t="s">
        <v>30</v>
      </c>
      <c r="D560" s="105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37"/>
      <c r="AJ560" s="137"/>
      <c r="AK560" s="137"/>
      <c r="AL560" s="137"/>
      <c r="AM560" s="137"/>
      <c r="AN560" s="137"/>
      <c r="AO560" s="137"/>
      <c r="AP560" s="137"/>
      <c r="AQ560" s="137"/>
      <c r="AR560" s="137"/>
      <c r="AS560" s="137"/>
      <c r="AT560" s="137"/>
      <c r="AU560" s="137"/>
      <c r="AV560" s="137"/>
      <c r="AW560" s="137"/>
      <c r="AX560" s="137"/>
      <c r="AY560" s="137"/>
      <c r="AZ560" s="137"/>
      <c r="BA560" s="137"/>
      <c r="BB560" s="137"/>
      <c r="BC560" s="137"/>
      <c r="BD560" s="137"/>
      <c r="BE560" s="137"/>
      <c r="BF560" s="137"/>
      <c r="BG560" s="137"/>
      <c r="BH560" s="137"/>
      <c r="BI560" s="137"/>
      <c r="BJ560" s="137"/>
      <c r="BK560" s="137"/>
      <c r="BL560" s="137"/>
      <c r="BM560" s="137"/>
      <c r="BN560" s="137"/>
      <c r="BO560" s="137"/>
      <c r="BP560" s="148"/>
    </row>
    <row r="561" spans="1:68" ht="12" customHeight="1" x14ac:dyDescent="0.2">
      <c r="A561" s="120" t="s">
        <v>573</v>
      </c>
      <c r="B561" s="121"/>
      <c r="C561" s="121" t="s">
        <v>574</v>
      </c>
      <c r="D561" s="121" t="s">
        <v>30</v>
      </c>
      <c r="E561" s="123">
        <v>385</v>
      </c>
      <c r="F561" s="123">
        <v>6.2931000000000001E-2</v>
      </c>
      <c r="G561" s="123">
        <v>6.2931000000000001E-2</v>
      </c>
      <c r="H561" s="122">
        <v>6496</v>
      </c>
      <c r="I561" s="123">
        <v>2.5009999999999999</v>
      </c>
      <c r="J561" s="123">
        <v>408.8</v>
      </c>
      <c r="K561" s="123"/>
      <c r="L561" s="123">
        <v>0</v>
      </c>
      <c r="M561" s="123">
        <v>0</v>
      </c>
      <c r="N561" s="123"/>
      <c r="O561" s="123">
        <v>0</v>
      </c>
      <c r="P561" s="123">
        <v>0</v>
      </c>
      <c r="Q561" s="122">
        <v>6496</v>
      </c>
      <c r="R561" s="123">
        <v>2.5009999999999999</v>
      </c>
      <c r="S561" s="123">
        <v>408.8</v>
      </c>
      <c r="T561" s="123"/>
      <c r="U561" s="123">
        <v>0</v>
      </c>
      <c r="V561" s="123"/>
      <c r="W561" s="123">
        <v>0</v>
      </c>
      <c r="X561" s="123"/>
      <c r="Y561" s="123">
        <v>0</v>
      </c>
      <c r="Z561" s="123"/>
      <c r="AA561" s="123">
        <v>0</v>
      </c>
      <c r="AB561" s="123"/>
      <c r="AC561" s="123">
        <v>0</v>
      </c>
      <c r="AD561" s="123"/>
      <c r="AE561" s="123">
        <v>0</v>
      </c>
      <c r="AF561" s="123"/>
      <c r="AG561" s="123"/>
      <c r="AH561" s="123"/>
      <c r="AI561" s="123">
        <v>0</v>
      </c>
      <c r="AJ561" s="123"/>
      <c r="AK561" s="123">
        <v>0</v>
      </c>
      <c r="AL561" s="123"/>
      <c r="AM561" s="123">
        <v>0</v>
      </c>
      <c r="AN561" s="123"/>
      <c r="AO561" s="123">
        <v>0</v>
      </c>
      <c r="AP561" s="123"/>
      <c r="AQ561" s="123">
        <v>0</v>
      </c>
      <c r="AR561" s="123"/>
      <c r="AS561" s="123">
        <v>0</v>
      </c>
      <c r="AT561" s="123"/>
      <c r="AU561" s="123">
        <v>0</v>
      </c>
      <c r="AV561" s="123"/>
      <c r="AW561" s="123">
        <v>0</v>
      </c>
      <c r="AX561" s="123"/>
      <c r="AY561" s="123"/>
      <c r="AZ561" s="122">
        <v>6496</v>
      </c>
      <c r="BA561" s="123">
        <v>2.5009999999999999</v>
      </c>
      <c r="BB561" s="123">
        <v>408.8</v>
      </c>
      <c r="BC561" s="123"/>
      <c r="BD561" s="123"/>
      <c r="BE561" s="123">
        <v>0</v>
      </c>
      <c r="BF561" s="123"/>
      <c r="BG561" s="123">
        <v>0</v>
      </c>
      <c r="BH561" s="123">
        <v>0</v>
      </c>
      <c r="BI561" s="122">
        <v>6496</v>
      </c>
      <c r="BJ561" s="123">
        <v>2.5009999999999999</v>
      </c>
      <c r="BK561" s="123">
        <v>408.8</v>
      </c>
      <c r="BL561" s="123">
        <v>0</v>
      </c>
      <c r="BM561" s="123">
        <v>0</v>
      </c>
      <c r="BN561" s="123">
        <v>408.8</v>
      </c>
      <c r="BO561" s="123">
        <v>0</v>
      </c>
      <c r="BP561" s="154">
        <v>0</v>
      </c>
    </row>
    <row r="562" spans="1:68" ht="12" customHeight="1" x14ac:dyDescent="0.2">
      <c r="A562" s="114" t="s">
        <v>575</v>
      </c>
      <c r="B562" s="115"/>
      <c r="C562" s="115" t="s">
        <v>576</v>
      </c>
      <c r="D562" s="115" t="s">
        <v>30</v>
      </c>
      <c r="E562" s="117">
        <v>198</v>
      </c>
      <c r="F562" s="117">
        <v>3.2224000000000003E-2</v>
      </c>
      <c r="G562" s="117">
        <v>3.2224000000000003E-2</v>
      </c>
      <c r="H562" s="117"/>
      <c r="I562" s="117">
        <v>0</v>
      </c>
      <c r="J562" s="117">
        <v>0</v>
      </c>
      <c r="K562" s="117"/>
      <c r="L562" s="117">
        <v>0</v>
      </c>
      <c r="M562" s="117">
        <v>0</v>
      </c>
      <c r="N562" s="117"/>
      <c r="O562" s="117">
        <v>0</v>
      </c>
      <c r="P562" s="117">
        <v>0</v>
      </c>
      <c r="Q562" s="117"/>
      <c r="R562" s="117">
        <v>0</v>
      </c>
      <c r="S562" s="117"/>
      <c r="T562" s="117"/>
      <c r="U562" s="117">
        <v>0</v>
      </c>
      <c r="V562" s="117"/>
      <c r="W562" s="117">
        <v>0</v>
      </c>
      <c r="X562" s="117"/>
      <c r="Y562" s="117">
        <v>0</v>
      </c>
      <c r="Z562" s="117"/>
      <c r="AA562" s="117">
        <v>0</v>
      </c>
      <c r="AB562" s="117"/>
      <c r="AC562" s="117">
        <v>0</v>
      </c>
      <c r="AD562" s="117"/>
      <c r="AE562" s="117">
        <v>0</v>
      </c>
      <c r="AF562" s="117"/>
      <c r="AG562" s="117"/>
      <c r="AH562" s="117"/>
      <c r="AI562" s="117">
        <v>0</v>
      </c>
      <c r="AJ562" s="117"/>
      <c r="AK562" s="117">
        <v>0</v>
      </c>
      <c r="AL562" s="117"/>
      <c r="AM562" s="117">
        <v>0</v>
      </c>
      <c r="AN562" s="117"/>
      <c r="AO562" s="117">
        <v>0</v>
      </c>
      <c r="AP562" s="117"/>
      <c r="AQ562" s="117">
        <v>0</v>
      </c>
      <c r="AR562" s="117"/>
      <c r="AS562" s="117">
        <v>0</v>
      </c>
      <c r="AT562" s="117"/>
      <c r="AU562" s="117">
        <v>0</v>
      </c>
      <c r="AV562" s="117"/>
      <c r="AW562" s="117">
        <v>0</v>
      </c>
      <c r="AX562" s="117"/>
      <c r="AY562" s="117"/>
      <c r="AZ562" s="117"/>
      <c r="BA562" s="117">
        <v>0</v>
      </c>
      <c r="BB562" s="117">
        <v>0</v>
      </c>
      <c r="BC562" s="117"/>
      <c r="BD562" s="117"/>
      <c r="BE562" s="117">
        <v>0</v>
      </c>
      <c r="BF562" s="117"/>
      <c r="BG562" s="117">
        <v>0</v>
      </c>
      <c r="BH562" s="117">
        <v>0</v>
      </c>
      <c r="BI562" s="117"/>
      <c r="BJ562" s="117">
        <v>0</v>
      </c>
      <c r="BK562" s="117">
        <v>0</v>
      </c>
      <c r="BL562" s="117">
        <v>0</v>
      </c>
      <c r="BM562" s="117">
        <v>0</v>
      </c>
      <c r="BN562" s="117">
        <v>0</v>
      </c>
      <c r="BO562" s="117">
        <v>0</v>
      </c>
      <c r="BP562" s="146">
        <v>0</v>
      </c>
    </row>
    <row r="563" spans="1:68" ht="12" customHeight="1" x14ac:dyDescent="0.2">
      <c r="A563" s="120" t="s">
        <v>581</v>
      </c>
      <c r="B563" s="121"/>
      <c r="C563" s="121" t="s">
        <v>582</v>
      </c>
      <c r="D563" s="121" t="s">
        <v>30</v>
      </c>
      <c r="E563" s="123">
        <v>255</v>
      </c>
      <c r="F563" s="123">
        <v>3.6683E-2</v>
      </c>
      <c r="G563" s="123">
        <v>3.6683E-2</v>
      </c>
      <c r="H563" s="123"/>
      <c r="I563" s="123">
        <v>0</v>
      </c>
      <c r="J563" s="123">
        <v>0</v>
      </c>
      <c r="K563" s="123"/>
      <c r="L563" s="123">
        <v>0</v>
      </c>
      <c r="M563" s="123">
        <v>0</v>
      </c>
      <c r="N563" s="123"/>
      <c r="O563" s="123">
        <v>0</v>
      </c>
      <c r="P563" s="123">
        <v>0</v>
      </c>
      <c r="Q563" s="123"/>
      <c r="R563" s="123">
        <v>0</v>
      </c>
      <c r="S563" s="123"/>
      <c r="T563" s="123"/>
      <c r="U563" s="123">
        <v>0</v>
      </c>
      <c r="V563" s="123"/>
      <c r="W563" s="123">
        <v>0</v>
      </c>
      <c r="X563" s="123"/>
      <c r="Y563" s="123">
        <v>0</v>
      </c>
      <c r="Z563" s="123"/>
      <c r="AA563" s="123">
        <v>0</v>
      </c>
      <c r="AB563" s="123"/>
      <c r="AC563" s="123">
        <v>0</v>
      </c>
      <c r="AD563" s="123"/>
      <c r="AE563" s="123">
        <v>0</v>
      </c>
      <c r="AF563" s="123"/>
      <c r="AG563" s="123"/>
      <c r="AH563" s="123"/>
      <c r="AI563" s="123">
        <v>0</v>
      </c>
      <c r="AJ563" s="123"/>
      <c r="AK563" s="123">
        <v>0</v>
      </c>
      <c r="AL563" s="123"/>
      <c r="AM563" s="123">
        <v>0</v>
      </c>
      <c r="AN563" s="123"/>
      <c r="AO563" s="123">
        <v>0</v>
      </c>
      <c r="AP563" s="123"/>
      <c r="AQ563" s="123">
        <v>0</v>
      </c>
      <c r="AR563" s="123"/>
      <c r="AS563" s="123">
        <v>0</v>
      </c>
      <c r="AT563" s="123"/>
      <c r="AU563" s="123">
        <v>0</v>
      </c>
      <c r="AV563" s="123"/>
      <c r="AW563" s="123">
        <v>0</v>
      </c>
      <c r="AX563" s="123"/>
      <c r="AY563" s="123"/>
      <c r="AZ563" s="123"/>
      <c r="BA563" s="123">
        <v>0</v>
      </c>
      <c r="BB563" s="123">
        <v>0</v>
      </c>
      <c r="BC563" s="123"/>
      <c r="BD563" s="123"/>
      <c r="BE563" s="123">
        <v>0</v>
      </c>
      <c r="BF563" s="123"/>
      <c r="BG563" s="123">
        <v>0</v>
      </c>
      <c r="BH563" s="123">
        <v>0</v>
      </c>
      <c r="BI563" s="123"/>
      <c r="BJ563" s="123">
        <v>0</v>
      </c>
      <c r="BK563" s="123">
        <v>0</v>
      </c>
      <c r="BL563" s="123">
        <v>0</v>
      </c>
      <c r="BM563" s="123">
        <v>0</v>
      </c>
      <c r="BN563" s="123">
        <v>0</v>
      </c>
      <c r="BO563" s="123">
        <v>0</v>
      </c>
      <c r="BP563" s="154">
        <v>0</v>
      </c>
    </row>
    <row r="564" spans="1:68" ht="12" customHeight="1" x14ac:dyDescent="0.2">
      <c r="A564" s="114" t="s">
        <v>585</v>
      </c>
      <c r="B564" s="115"/>
      <c r="C564" s="115" t="s">
        <v>586</v>
      </c>
      <c r="D564" s="115" t="s">
        <v>30</v>
      </c>
      <c r="E564" s="117">
        <v>385</v>
      </c>
      <c r="F564" s="117">
        <v>5.5347E-2</v>
      </c>
      <c r="G564" s="117">
        <v>5.5347E-2</v>
      </c>
      <c r="H564" s="117"/>
      <c r="I564" s="117">
        <v>0</v>
      </c>
      <c r="J564" s="117">
        <v>0</v>
      </c>
      <c r="K564" s="117"/>
      <c r="L564" s="117">
        <v>0</v>
      </c>
      <c r="M564" s="117">
        <v>0</v>
      </c>
      <c r="N564" s="117"/>
      <c r="O564" s="117">
        <v>0</v>
      </c>
      <c r="P564" s="117">
        <v>0</v>
      </c>
      <c r="Q564" s="117"/>
      <c r="R564" s="117">
        <v>0</v>
      </c>
      <c r="S564" s="117"/>
      <c r="T564" s="117"/>
      <c r="U564" s="117">
        <v>0</v>
      </c>
      <c r="V564" s="117"/>
      <c r="W564" s="117">
        <v>0</v>
      </c>
      <c r="X564" s="117"/>
      <c r="Y564" s="117">
        <v>0</v>
      </c>
      <c r="Z564" s="117"/>
      <c r="AA564" s="117">
        <v>0</v>
      </c>
      <c r="AB564" s="117"/>
      <c r="AC564" s="117">
        <v>0</v>
      </c>
      <c r="AD564" s="117"/>
      <c r="AE564" s="117">
        <v>0</v>
      </c>
      <c r="AF564" s="117"/>
      <c r="AG564" s="117"/>
      <c r="AH564" s="117"/>
      <c r="AI564" s="117">
        <v>0</v>
      </c>
      <c r="AJ564" s="117"/>
      <c r="AK564" s="117">
        <v>0</v>
      </c>
      <c r="AL564" s="117"/>
      <c r="AM564" s="117">
        <v>0</v>
      </c>
      <c r="AN564" s="117"/>
      <c r="AO564" s="117">
        <v>0</v>
      </c>
      <c r="AP564" s="117"/>
      <c r="AQ564" s="117">
        <v>0</v>
      </c>
      <c r="AR564" s="117"/>
      <c r="AS564" s="117">
        <v>0</v>
      </c>
      <c r="AT564" s="117"/>
      <c r="AU564" s="117">
        <v>0</v>
      </c>
      <c r="AV564" s="117"/>
      <c r="AW564" s="117">
        <v>0</v>
      </c>
      <c r="AX564" s="117"/>
      <c r="AY564" s="117"/>
      <c r="AZ564" s="117"/>
      <c r="BA564" s="117">
        <v>0</v>
      </c>
      <c r="BB564" s="117">
        <v>0</v>
      </c>
      <c r="BC564" s="117"/>
      <c r="BD564" s="117"/>
      <c r="BE564" s="117">
        <v>0</v>
      </c>
      <c r="BF564" s="117"/>
      <c r="BG564" s="117">
        <v>0</v>
      </c>
      <c r="BH564" s="117">
        <v>0</v>
      </c>
      <c r="BI564" s="117"/>
      <c r="BJ564" s="117">
        <v>0</v>
      </c>
      <c r="BK564" s="117">
        <v>0</v>
      </c>
      <c r="BL564" s="117">
        <v>0</v>
      </c>
      <c r="BM564" s="117">
        <v>0</v>
      </c>
      <c r="BN564" s="117">
        <v>0</v>
      </c>
      <c r="BO564" s="117">
        <v>0</v>
      </c>
      <c r="BP564" s="146">
        <v>0</v>
      </c>
    </row>
    <row r="565" spans="1:68" ht="12" customHeight="1" x14ac:dyDescent="0.2">
      <c r="A565" s="133"/>
      <c r="B565" s="111"/>
      <c r="C565" s="111" t="s">
        <v>2544</v>
      </c>
      <c r="D565" s="111"/>
      <c r="E565" s="126"/>
      <c r="F565" s="126"/>
      <c r="G565" s="126"/>
      <c r="H565" s="149">
        <v>6496</v>
      </c>
      <c r="I565" s="126">
        <v>2.5009999999999999</v>
      </c>
      <c r="J565" s="126">
        <v>408.8</v>
      </c>
      <c r="K565" s="126"/>
      <c r="L565" s="126">
        <v>0</v>
      </c>
      <c r="M565" s="126">
        <v>0</v>
      </c>
      <c r="N565" s="126"/>
      <c r="O565" s="126">
        <v>0</v>
      </c>
      <c r="P565" s="126">
        <v>0</v>
      </c>
      <c r="Q565" s="149">
        <v>6496</v>
      </c>
      <c r="R565" s="126">
        <v>2.5009999999999999</v>
      </c>
      <c r="S565" s="126">
        <v>408.79899999999998</v>
      </c>
      <c r="T565" s="126"/>
      <c r="U565" s="126">
        <v>0</v>
      </c>
      <c r="V565" s="126"/>
      <c r="W565" s="126">
        <v>0</v>
      </c>
      <c r="X565" s="126"/>
      <c r="Y565" s="126">
        <v>0</v>
      </c>
      <c r="Z565" s="126"/>
      <c r="AA565" s="126">
        <v>0</v>
      </c>
      <c r="AB565" s="126"/>
      <c r="AC565" s="126">
        <v>0</v>
      </c>
      <c r="AD565" s="126"/>
      <c r="AE565" s="126">
        <v>0</v>
      </c>
      <c r="AF565" s="126"/>
      <c r="AG565" s="126"/>
      <c r="AH565" s="126"/>
      <c r="AI565" s="126">
        <v>0</v>
      </c>
      <c r="AJ565" s="126"/>
      <c r="AK565" s="126">
        <v>0</v>
      </c>
      <c r="AL565" s="126"/>
      <c r="AM565" s="126">
        <v>0</v>
      </c>
      <c r="AN565" s="126"/>
      <c r="AO565" s="126">
        <v>0</v>
      </c>
      <c r="AP565" s="126"/>
      <c r="AQ565" s="126">
        <v>0</v>
      </c>
      <c r="AR565" s="126"/>
      <c r="AS565" s="126">
        <v>0</v>
      </c>
      <c r="AT565" s="126"/>
      <c r="AU565" s="126">
        <v>0</v>
      </c>
      <c r="AV565" s="126"/>
      <c r="AW565" s="126">
        <v>0</v>
      </c>
      <c r="AX565" s="126"/>
      <c r="AY565" s="126"/>
      <c r="AZ565" s="149">
        <v>6496</v>
      </c>
      <c r="BA565" s="126">
        <v>2.5009999999999999</v>
      </c>
      <c r="BB565" s="126">
        <v>408.8</v>
      </c>
      <c r="BC565" s="126"/>
      <c r="BD565" s="126"/>
      <c r="BE565" s="126">
        <v>0</v>
      </c>
      <c r="BF565" s="126"/>
      <c r="BG565" s="126">
        <v>0</v>
      </c>
      <c r="BH565" s="126">
        <v>0</v>
      </c>
      <c r="BI565" s="149">
        <v>6496</v>
      </c>
      <c r="BJ565" s="126">
        <v>2.5009999999999999</v>
      </c>
      <c r="BK565" s="126">
        <v>408.8</v>
      </c>
      <c r="BL565" s="126">
        <v>0</v>
      </c>
      <c r="BM565" s="126">
        <v>0</v>
      </c>
      <c r="BN565" s="126">
        <v>408.8</v>
      </c>
      <c r="BO565" s="126">
        <v>0</v>
      </c>
      <c r="BP565" s="150">
        <v>0</v>
      </c>
    </row>
    <row r="566" spans="1:68" ht="12" customHeight="1" x14ac:dyDescent="0.2">
      <c r="A566" s="136"/>
      <c r="B566" s="105"/>
      <c r="C566" s="105" t="s">
        <v>77</v>
      </c>
      <c r="D566" s="105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  <c r="AS566" s="137"/>
      <c r="AT566" s="137"/>
      <c r="AU566" s="137"/>
      <c r="AV566" s="137"/>
      <c r="AW566" s="137"/>
      <c r="AX566" s="137"/>
      <c r="AY566" s="137"/>
      <c r="AZ566" s="137"/>
      <c r="BA566" s="137"/>
      <c r="BB566" s="137"/>
      <c r="BC566" s="137"/>
      <c r="BD566" s="137"/>
      <c r="BE566" s="137"/>
      <c r="BF566" s="137"/>
      <c r="BG566" s="137"/>
      <c r="BH566" s="137"/>
      <c r="BI566" s="137"/>
      <c r="BJ566" s="137"/>
      <c r="BK566" s="137"/>
      <c r="BL566" s="137"/>
      <c r="BM566" s="137"/>
      <c r="BN566" s="137"/>
      <c r="BO566" s="137"/>
      <c r="BP566" s="148"/>
    </row>
    <row r="567" spans="1:68" ht="12" customHeight="1" x14ac:dyDescent="0.2">
      <c r="A567" s="120" t="s">
        <v>571</v>
      </c>
      <c r="B567" s="121"/>
      <c r="C567" s="121" t="s">
        <v>572</v>
      </c>
      <c r="D567" s="121" t="s">
        <v>77</v>
      </c>
      <c r="E567" s="123">
        <v>385</v>
      </c>
      <c r="F567" s="123">
        <v>4.9007000000000002E-2</v>
      </c>
      <c r="G567" s="123">
        <v>4.9007000000000002E-2</v>
      </c>
      <c r="H567" s="122">
        <v>1568</v>
      </c>
      <c r="I567" s="123">
        <v>0.60399999999999998</v>
      </c>
      <c r="J567" s="123">
        <v>76.843000000000004</v>
      </c>
      <c r="K567" s="123"/>
      <c r="L567" s="123">
        <v>0</v>
      </c>
      <c r="M567" s="123">
        <v>0</v>
      </c>
      <c r="N567" s="123"/>
      <c r="O567" s="123">
        <v>0</v>
      </c>
      <c r="P567" s="123">
        <v>0</v>
      </c>
      <c r="Q567" s="122">
        <v>1568</v>
      </c>
      <c r="R567" s="123">
        <v>0.60399999999999998</v>
      </c>
      <c r="S567" s="123">
        <v>76.843000000000004</v>
      </c>
      <c r="T567" s="123"/>
      <c r="U567" s="123">
        <v>0</v>
      </c>
      <c r="V567" s="123"/>
      <c r="W567" s="123">
        <v>0</v>
      </c>
      <c r="X567" s="123"/>
      <c r="Y567" s="123">
        <v>0</v>
      </c>
      <c r="Z567" s="123"/>
      <c r="AA567" s="123">
        <v>0</v>
      </c>
      <c r="AB567" s="123"/>
      <c r="AC567" s="123">
        <v>0</v>
      </c>
      <c r="AD567" s="123"/>
      <c r="AE567" s="123">
        <v>0</v>
      </c>
      <c r="AF567" s="123"/>
      <c r="AG567" s="123"/>
      <c r="AH567" s="123"/>
      <c r="AI567" s="123">
        <v>0</v>
      </c>
      <c r="AJ567" s="123"/>
      <c r="AK567" s="123">
        <v>0</v>
      </c>
      <c r="AL567" s="123"/>
      <c r="AM567" s="123">
        <v>0</v>
      </c>
      <c r="AN567" s="123"/>
      <c r="AO567" s="123">
        <v>0</v>
      </c>
      <c r="AP567" s="123"/>
      <c r="AQ567" s="123">
        <v>0</v>
      </c>
      <c r="AR567" s="123"/>
      <c r="AS567" s="123">
        <v>0</v>
      </c>
      <c r="AT567" s="123"/>
      <c r="AU567" s="123">
        <v>0</v>
      </c>
      <c r="AV567" s="123"/>
      <c r="AW567" s="123">
        <v>0</v>
      </c>
      <c r="AX567" s="123"/>
      <c r="AY567" s="123"/>
      <c r="AZ567" s="122">
        <v>1568</v>
      </c>
      <c r="BA567" s="123">
        <v>0.60399999999999998</v>
      </c>
      <c r="BB567" s="123">
        <v>76.843000000000004</v>
      </c>
      <c r="BC567" s="123"/>
      <c r="BD567" s="123"/>
      <c r="BE567" s="123">
        <v>0</v>
      </c>
      <c r="BF567" s="123"/>
      <c r="BG567" s="123">
        <v>0</v>
      </c>
      <c r="BH567" s="123">
        <v>0</v>
      </c>
      <c r="BI567" s="122">
        <v>1568</v>
      </c>
      <c r="BJ567" s="123">
        <v>0.60399999999999998</v>
      </c>
      <c r="BK567" s="123">
        <v>76.843000000000004</v>
      </c>
      <c r="BL567" s="123">
        <v>0</v>
      </c>
      <c r="BM567" s="123">
        <v>0</v>
      </c>
      <c r="BN567" s="123">
        <v>76.843000000000004</v>
      </c>
      <c r="BO567" s="123">
        <v>0</v>
      </c>
      <c r="BP567" s="154">
        <v>0</v>
      </c>
    </row>
    <row r="568" spans="1:68" ht="12" customHeight="1" x14ac:dyDescent="0.2">
      <c r="A568" s="114" t="s">
        <v>577</v>
      </c>
      <c r="B568" s="115"/>
      <c r="C568" s="115" t="s">
        <v>578</v>
      </c>
      <c r="D568" s="115" t="s">
        <v>77</v>
      </c>
      <c r="E568" s="117">
        <v>255</v>
      </c>
      <c r="F568" s="117">
        <v>3.7000999999999999E-2</v>
      </c>
      <c r="G568" s="117">
        <v>3.7000999999999999E-2</v>
      </c>
      <c r="H568" s="117"/>
      <c r="I568" s="117">
        <v>0</v>
      </c>
      <c r="J568" s="117">
        <v>0</v>
      </c>
      <c r="K568" s="117"/>
      <c r="L568" s="117">
        <v>0</v>
      </c>
      <c r="M568" s="117">
        <v>0</v>
      </c>
      <c r="N568" s="117"/>
      <c r="O568" s="117">
        <v>0</v>
      </c>
      <c r="P568" s="117">
        <v>0</v>
      </c>
      <c r="Q568" s="117"/>
      <c r="R568" s="117">
        <v>0</v>
      </c>
      <c r="S568" s="117"/>
      <c r="T568" s="117"/>
      <c r="U568" s="117">
        <v>0</v>
      </c>
      <c r="V568" s="117"/>
      <c r="W568" s="117">
        <v>0</v>
      </c>
      <c r="X568" s="117"/>
      <c r="Y568" s="117">
        <v>0</v>
      </c>
      <c r="Z568" s="117"/>
      <c r="AA568" s="117">
        <v>0</v>
      </c>
      <c r="AB568" s="117"/>
      <c r="AC568" s="117">
        <v>0</v>
      </c>
      <c r="AD568" s="117"/>
      <c r="AE568" s="117">
        <v>0</v>
      </c>
      <c r="AF568" s="117"/>
      <c r="AG568" s="117"/>
      <c r="AH568" s="117"/>
      <c r="AI568" s="117">
        <v>0</v>
      </c>
      <c r="AJ568" s="117"/>
      <c r="AK568" s="117">
        <v>0</v>
      </c>
      <c r="AL568" s="117"/>
      <c r="AM568" s="117">
        <v>0</v>
      </c>
      <c r="AN568" s="117"/>
      <c r="AO568" s="117">
        <v>0</v>
      </c>
      <c r="AP568" s="117"/>
      <c r="AQ568" s="117">
        <v>0</v>
      </c>
      <c r="AR568" s="117"/>
      <c r="AS568" s="117">
        <v>0</v>
      </c>
      <c r="AT568" s="117"/>
      <c r="AU568" s="117">
        <v>0</v>
      </c>
      <c r="AV568" s="117"/>
      <c r="AW568" s="117">
        <v>0</v>
      </c>
      <c r="AX568" s="117"/>
      <c r="AY568" s="117"/>
      <c r="AZ568" s="117"/>
      <c r="BA568" s="117">
        <v>0</v>
      </c>
      <c r="BB568" s="117">
        <v>0</v>
      </c>
      <c r="BC568" s="117"/>
      <c r="BD568" s="117"/>
      <c r="BE568" s="117">
        <v>0</v>
      </c>
      <c r="BF568" s="117"/>
      <c r="BG568" s="117">
        <v>0</v>
      </c>
      <c r="BH568" s="117">
        <v>0</v>
      </c>
      <c r="BI568" s="117"/>
      <c r="BJ568" s="117">
        <v>0</v>
      </c>
      <c r="BK568" s="117">
        <v>0</v>
      </c>
      <c r="BL568" s="117">
        <v>0</v>
      </c>
      <c r="BM568" s="117">
        <v>0</v>
      </c>
      <c r="BN568" s="117">
        <v>0</v>
      </c>
      <c r="BO568" s="117">
        <v>0</v>
      </c>
      <c r="BP568" s="146">
        <v>0</v>
      </c>
    </row>
    <row r="569" spans="1:68" ht="12" customHeight="1" x14ac:dyDescent="0.2">
      <c r="A569" s="120" t="s">
        <v>583</v>
      </c>
      <c r="B569" s="121"/>
      <c r="C569" s="121" t="s">
        <v>2067</v>
      </c>
      <c r="D569" s="121" t="s">
        <v>77</v>
      </c>
      <c r="E569" s="123">
        <v>385</v>
      </c>
      <c r="F569" s="123">
        <v>4.777E-2</v>
      </c>
      <c r="G569" s="123">
        <v>4.777E-2</v>
      </c>
      <c r="H569" s="123"/>
      <c r="I569" s="123">
        <v>0</v>
      </c>
      <c r="J569" s="123">
        <v>0</v>
      </c>
      <c r="K569" s="123"/>
      <c r="L569" s="123">
        <v>0</v>
      </c>
      <c r="M569" s="123">
        <v>0</v>
      </c>
      <c r="N569" s="123"/>
      <c r="O569" s="123">
        <v>0</v>
      </c>
      <c r="P569" s="123">
        <v>0</v>
      </c>
      <c r="Q569" s="123"/>
      <c r="R569" s="123">
        <v>0</v>
      </c>
      <c r="S569" s="123"/>
      <c r="T569" s="123"/>
      <c r="U569" s="123">
        <v>0</v>
      </c>
      <c r="V569" s="123"/>
      <c r="W569" s="123">
        <v>0</v>
      </c>
      <c r="X569" s="123"/>
      <c r="Y569" s="123">
        <v>0</v>
      </c>
      <c r="Z569" s="123"/>
      <c r="AA569" s="123">
        <v>0</v>
      </c>
      <c r="AB569" s="123"/>
      <c r="AC569" s="123">
        <v>0</v>
      </c>
      <c r="AD569" s="123"/>
      <c r="AE569" s="123">
        <v>0</v>
      </c>
      <c r="AF569" s="123"/>
      <c r="AG569" s="123"/>
      <c r="AH569" s="123"/>
      <c r="AI569" s="123">
        <v>0</v>
      </c>
      <c r="AJ569" s="123"/>
      <c r="AK569" s="123">
        <v>0</v>
      </c>
      <c r="AL569" s="123"/>
      <c r="AM569" s="123">
        <v>0</v>
      </c>
      <c r="AN569" s="123"/>
      <c r="AO569" s="123">
        <v>0</v>
      </c>
      <c r="AP569" s="123"/>
      <c r="AQ569" s="123">
        <v>0</v>
      </c>
      <c r="AR569" s="123"/>
      <c r="AS569" s="123">
        <v>0</v>
      </c>
      <c r="AT569" s="123"/>
      <c r="AU569" s="123">
        <v>0</v>
      </c>
      <c r="AV569" s="123"/>
      <c r="AW569" s="123">
        <v>0</v>
      </c>
      <c r="AX569" s="123"/>
      <c r="AY569" s="123"/>
      <c r="AZ569" s="123"/>
      <c r="BA569" s="123">
        <v>0</v>
      </c>
      <c r="BB569" s="123">
        <v>0</v>
      </c>
      <c r="BC569" s="123"/>
      <c r="BD569" s="123"/>
      <c r="BE569" s="123">
        <v>0</v>
      </c>
      <c r="BF569" s="123"/>
      <c r="BG569" s="123">
        <v>0</v>
      </c>
      <c r="BH569" s="123">
        <v>0</v>
      </c>
      <c r="BI569" s="123"/>
      <c r="BJ569" s="123">
        <v>0</v>
      </c>
      <c r="BK569" s="123">
        <v>0</v>
      </c>
      <c r="BL569" s="123">
        <v>0</v>
      </c>
      <c r="BM569" s="123">
        <v>0</v>
      </c>
      <c r="BN569" s="123">
        <v>0</v>
      </c>
      <c r="BO569" s="123">
        <v>0</v>
      </c>
      <c r="BP569" s="154">
        <v>0</v>
      </c>
    </row>
    <row r="570" spans="1:68" ht="12" customHeight="1" x14ac:dyDescent="0.2">
      <c r="A570" s="136"/>
      <c r="B570" s="105"/>
      <c r="C570" s="105" t="s">
        <v>2545</v>
      </c>
      <c r="D570" s="105"/>
      <c r="E570" s="137"/>
      <c r="F570" s="137"/>
      <c r="G570" s="137"/>
      <c r="H570" s="147">
        <v>1568</v>
      </c>
      <c r="I570" s="137">
        <v>0.60399999999999998</v>
      </c>
      <c r="J570" s="137">
        <v>76.843000000000004</v>
      </c>
      <c r="K570" s="137"/>
      <c r="L570" s="137">
        <v>0</v>
      </c>
      <c r="M570" s="137">
        <v>0</v>
      </c>
      <c r="N570" s="137"/>
      <c r="O570" s="137">
        <v>0</v>
      </c>
      <c r="P570" s="137">
        <v>0</v>
      </c>
      <c r="Q570" s="147">
        <v>1568</v>
      </c>
      <c r="R570" s="137">
        <v>0.60399999999999998</v>
      </c>
      <c r="S570" s="137">
        <v>76.841999999999999</v>
      </c>
      <c r="T570" s="137"/>
      <c r="U570" s="137">
        <v>0</v>
      </c>
      <c r="V570" s="137"/>
      <c r="W570" s="137">
        <v>0</v>
      </c>
      <c r="X570" s="137"/>
      <c r="Y570" s="137">
        <v>0</v>
      </c>
      <c r="Z570" s="137"/>
      <c r="AA570" s="137">
        <v>0</v>
      </c>
      <c r="AB570" s="137"/>
      <c r="AC570" s="137">
        <v>0</v>
      </c>
      <c r="AD570" s="137"/>
      <c r="AE570" s="137">
        <v>0</v>
      </c>
      <c r="AF570" s="137"/>
      <c r="AG570" s="137"/>
      <c r="AH570" s="137"/>
      <c r="AI570" s="137">
        <v>0</v>
      </c>
      <c r="AJ570" s="137"/>
      <c r="AK570" s="137">
        <v>0</v>
      </c>
      <c r="AL570" s="137"/>
      <c r="AM570" s="137">
        <v>0</v>
      </c>
      <c r="AN570" s="137"/>
      <c r="AO570" s="137">
        <v>0</v>
      </c>
      <c r="AP570" s="137"/>
      <c r="AQ570" s="137">
        <v>0</v>
      </c>
      <c r="AR570" s="137"/>
      <c r="AS570" s="137">
        <v>0</v>
      </c>
      <c r="AT570" s="137"/>
      <c r="AU570" s="137">
        <v>0</v>
      </c>
      <c r="AV570" s="137"/>
      <c r="AW570" s="137">
        <v>0</v>
      </c>
      <c r="AX570" s="137"/>
      <c r="AY570" s="137"/>
      <c r="AZ570" s="147">
        <v>1568</v>
      </c>
      <c r="BA570" s="137">
        <v>0.60399999999999998</v>
      </c>
      <c r="BB570" s="137">
        <v>76.843000000000004</v>
      </c>
      <c r="BC570" s="137"/>
      <c r="BD570" s="137"/>
      <c r="BE570" s="137">
        <v>0</v>
      </c>
      <c r="BF570" s="137"/>
      <c r="BG570" s="137">
        <v>0</v>
      </c>
      <c r="BH570" s="137">
        <v>0</v>
      </c>
      <c r="BI570" s="147">
        <v>1568</v>
      </c>
      <c r="BJ570" s="137">
        <v>0.60399999999999998</v>
      </c>
      <c r="BK570" s="137">
        <v>76.843000000000004</v>
      </c>
      <c r="BL570" s="137">
        <v>0</v>
      </c>
      <c r="BM570" s="137">
        <v>0</v>
      </c>
      <c r="BN570" s="137">
        <v>76.843000000000004</v>
      </c>
      <c r="BO570" s="137">
        <v>0</v>
      </c>
      <c r="BP570" s="148">
        <v>0</v>
      </c>
    </row>
    <row r="571" spans="1:68" ht="12" customHeight="1" x14ac:dyDescent="0.2">
      <c r="A571" s="133"/>
      <c r="B571" s="111"/>
      <c r="C571" s="111" t="s">
        <v>2546</v>
      </c>
      <c r="D571" s="111"/>
      <c r="E571" s="126"/>
      <c r="F571" s="126"/>
      <c r="G571" s="126"/>
      <c r="H571" s="149">
        <v>8064</v>
      </c>
      <c r="I571" s="126">
        <v>3.105</v>
      </c>
      <c r="J571" s="126">
        <v>485.64299999999997</v>
      </c>
      <c r="K571" s="126"/>
      <c r="L571" s="126">
        <v>0</v>
      </c>
      <c r="M571" s="126">
        <v>0</v>
      </c>
      <c r="N571" s="126"/>
      <c r="O571" s="126">
        <v>0</v>
      </c>
      <c r="P571" s="126">
        <v>0</v>
      </c>
      <c r="Q571" s="149">
        <v>8064</v>
      </c>
      <c r="R571" s="126">
        <v>3.105</v>
      </c>
      <c r="S571" s="126">
        <v>485.642</v>
      </c>
      <c r="T571" s="126"/>
      <c r="U571" s="126">
        <v>0</v>
      </c>
      <c r="V571" s="126"/>
      <c r="W571" s="126">
        <v>0</v>
      </c>
      <c r="X571" s="126"/>
      <c r="Y571" s="126">
        <v>0</v>
      </c>
      <c r="Z571" s="126"/>
      <c r="AA571" s="126">
        <v>0</v>
      </c>
      <c r="AB571" s="126"/>
      <c r="AC571" s="126">
        <v>0</v>
      </c>
      <c r="AD571" s="126"/>
      <c r="AE571" s="126">
        <v>0</v>
      </c>
      <c r="AF571" s="126"/>
      <c r="AG571" s="126"/>
      <c r="AH571" s="126"/>
      <c r="AI571" s="126">
        <v>0</v>
      </c>
      <c r="AJ571" s="126"/>
      <c r="AK571" s="126">
        <v>0</v>
      </c>
      <c r="AL571" s="126"/>
      <c r="AM571" s="126">
        <v>0</v>
      </c>
      <c r="AN571" s="126"/>
      <c r="AO571" s="126">
        <v>0</v>
      </c>
      <c r="AP571" s="126"/>
      <c r="AQ571" s="126">
        <v>0</v>
      </c>
      <c r="AR571" s="126"/>
      <c r="AS571" s="126">
        <v>0</v>
      </c>
      <c r="AT571" s="126"/>
      <c r="AU571" s="126">
        <v>0</v>
      </c>
      <c r="AV571" s="126"/>
      <c r="AW571" s="126">
        <v>0</v>
      </c>
      <c r="AX571" s="126"/>
      <c r="AY571" s="126"/>
      <c r="AZ571" s="149">
        <v>8064</v>
      </c>
      <c r="BA571" s="126">
        <v>3.105</v>
      </c>
      <c r="BB571" s="126">
        <v>485.64299999999997</v>
      </c>
      <c r="BC571" s="126"/>
      <c r="BD571" s="126"/>
      <c r="BE571" s="126">
        <v>0</v>
      </c>
      <c r="BF571" s="126"/>
      <c r="BG571" s="126">
        <v>0</v>
      </c>
      <c r="BH571" s="126">
        <v>0</v>
      </c>
      <c r="BI571" s="149">
        <v>8064</v>
      </c>
      <c r="BJ571" s="126">
        <v>3.105</v>
      </c>
      <c r="BK571" s="126">
        <v>485.64299999999997</v>
      </c>
      <c r="BL571" s="126">
        <v>0</v>
      </c>
      <c r="BM571" s="126">
        <v>0</v>
      </c>
      <c r="BN571" s="126">
        <v>485.64299999999997</v>
      </c>
      <c r="BO571" s="126">
        <v>0</v>
      </c>
      <c r="BP571" s="150">
        <v>0</v>
      </c>
    </row>
    <row r="572" spans="1:68" ht="12" customHeight="1" x14ac:dyDescent="0.2">
      <c r="A572" s="136"/>
      <c r="B572" s="105"/>
      <c r="C572" s="105" t="s">
        <v>2068</v>
      </c>
      <c r="D572" s="105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37"/>
      <c r="AY572" s="137"/>
      <c r="AZ572" s="137"/>
      <c r="BA572" s="137"/>
      <c r="BB572" s="137"/>
      <c r="BC572" s="137"/>
      <c r="BD572" s="137"/>
      <c r="BE572" s="137"/>
      <c r="BF572" s="137"/>
      <c r="BG572" s="137"/>
      <c r="BH572" s="137"/>
      <c r="BI572" s="137"/>
      <c r="BJ572" s="137"/>
      <c r="BK572" s="137"/>
      <c r="BL572" s="137"/>
      <c r="BM572" s="137"/>
      <c r="BN572" s="137"/>
      <c r="BO572" s="137"/>
      <c r="BP572" s="148"/>
    </row>
    <row r="573" spans="1:68" ht="12" customHeight="1" x14ac:dyDescent="0.2">
      <c r="A573" s="133"/>
      <c r="B573" s="111"/>
      <c r="C573" s="111" t="s">
        <v>30</v>
      </c>
      <c r="D573" s="111"/>
      <c r="E573" s="126"/>
      <c r="F573" s="126"/>
      <c r="G573" s="126"/>
      <c r="H573" s="126"/>
      <c r="I573" s="126"/>
      <c r="J573" s="126"/>
      <c r="K573" s="126"/>
      <c r="L573" s="126"/>
      <c r="M573" s="126"/>
      <c r="N573" s="126"/>
      <c r="O573" s="126"/>
      <c r="P573" s="126"/>
      <c r="Q573" s="126"/>
      <c r="R573" s="126"/>
      <c r="S573" s="126"/>
      <c r="T573" s="126"/>
      <c r="U573" s="126"/>
      <c r="V573" s="126"/>
      <c r="W573" s="126"/>
      <c r="X573" s="126"/>
      <c r="Y573" s="126"/>
      <c r="Z573" s="126"/>
      <c r="AA573" s="126"/>
      <c r="AB573" s="126"/>
      <c r="AC573" s="126"/>
      <c r="AD573" s="126"/>
      <c r="AE573" s="126"/>
      <c r="AF573" s="126"/>
      <c r="AG573" s="126"/>
      <c r="AH573" s="126"/>
      <c r="AI573" s="126"/>
      <c r="AJ573" s="126"/>
      <c r="AK573" s="126"/>
      <c r="AL573" s="126"/>
      <c r="AM573" s="126"/>
      <c r="AN573" s="126"/>
      <c r="AO573" s="126"/>
      <c r="AP573" s="126"/>
      <c r="AQ573" s="126"/>
      <c r="AR573" s="126"/>
      <c r="AS573" s="126"/>
      <c r="AT573" s="126"/>
      <c r="AU573" s="126"/>
      <c r="AV573" s="126"/>
      <c r="AW573" s="126"/>
      <c r="AX573" s="126"/>
      <c r="AY573" s="126"/>
      <c r="AZ573" s="126"/>
      <c r="BA573" s="126"/>
      <c r="BB573" s="126"/>
      <c r="BC573" s="126"/>
      <c r="BD573" s="126"/>
      <c r="BE573" s="126"/>
      <c r="BF573" s="126"/>
      <c r="BG573" s="126"/>
      <c r="BH573" s="126"/>
      <c r="BI573" s="126"/>
      <c r="BJ573" s="126"/>
      <c r="BK573" s="126"/>
      <c r="BL573" s="126"/>
      <c r="BM573" s="126"/>
      <c r="BN573" s="126"/>
      <c r="BO573" s="126"/>
      <c r="BP573" s="150"/>
    </row>
    <row r="574" spans="1:68" ht="12" customHeight="1" x14ac:dyDescent="0.2">
      <c r="A574" s="114" t="s">
        <v>587</v>
      </c>
      <c r="B574" s="115" t="s">
        <v>587</v>
      </c>
      <c r="C574" s="115" t="s">
        <v>588</v>
      </c>
      <c r="D574" s="115" t="s">
        <v>30</v>
      </c>
      <c r="E574" s="117">
        <v>170</v>
      </c>
      <c r="F574" s="117">
        <v>1.8967999999999999E-2</v>
      </c>
      <c r="G574" s="117">
        <v>1.8967999999999999E-2</v>
      </c>
      <c r="H574" s="117"/>
      <c r="I574" s="117">
        <v>0</v>
      </c>
      <c r="J574" s="117">
        <v>0</v>
      </c>
      <c r="K574" s="117"/>
      <c r="L574" s="117">
        <v>0</v>
      </c>
      <c r="M574" s="117">
        <v>0</v>
      </c>
      <c r="N574" s="117"/>
      <c r="O574" s="117">
        <v>0</v>
      </c>
      <c r="P574" s="117">
        <v>0</v>
      </c>
      <c r="Q574" s="117"/>
      <c r="R574" s="117">
        <v>0</v>
      </c>
      <c r="S574" s="117"/>
      <c r="T574" s="117"/>
      <c r="U574" s="117">
        <v>0</v>
      </c>
      <c r="V574" s="117"/>
      <c r="W574" s="117">
        <v>0</v>
      </c>
      <c r="X574" s="117"/>
      <c r="Y574" s="117">
        <v>0</v>
      </c>
      <c r="Z574" s="117"/>
      <c r="AA574" s="117">
        <v>0</v>
      </c>
      <c r="AB574" s="117"/>
      <c r="AC574" s="117">
        <v>0</v>
      </c>
      <c r="AD574" s="117"/>
      <c r="AE574" s="117">
        <v>0</v>
      </c>
      <c r="AF574" s="117"/>
      <c r="AG574" s="117"/>
      <c r="AH574" s="117"/>
      <c r="AI574" s="117">
        <v>0</v>
      </c>
      <c r="AJ574" s="117"/>
      <c r="AK574" s="117">
        <v>0</v>
      </c>
      <c r="AL574" s="117"/>
      <c r="AM574" s="117">
        <v>0</v>
      </c>
      <c r="AN574" s="117"/>
      <c r="AO574" s="117">
        <v>0</v>
      </c>
      <c r="AP574" s="117"/>
      <c r="AQ574" s="117">
        <v>0</v>
      </c>
      <c r="AR574" s="117"/>
      <c r="AS574" s="117">
        <v>0</v>
      </c>
      <c r="AT574" s="117"/>
      <c r="AU574" s="117">
        <v>0</v>
      </c>
      <c r="AV574" s="117"/>
      <c r="AW574" s="117">
        <v>0</v>
      </c>
      <c r="AX574" s="117"/>
      <c r="AY574" s="117"/>
      <c r="AZ574" s="117"/>
      <c r="BA574" s="117">
        <v>0</v>
      </c>
      <c r="BB574" s="117">
        <v>0</v>
      </c>
      <c r="BC574" s="117"/>
      <c r="BD574" s="117"/>
      <c r="BE574" s="117">
        <v>0</v>
      </c>
      <c r="BF574" s="117"/>
      <c r="BG574" s="117">
        <v>0</v>
      </c>
      <c r="BH574" s="117">
        <v>0</v>
      </c>
      <c r="BI574" s="117"/>
      <c r="BJ574" s="117">
        <v>0</v>
      </c>
      <c r="BK574" s="117">
        <v>0</v>
      </c>
      <c r="BL574" s="117">
        <v>0</v>
      </c>
      <c r="BM574" s="117">
        <v>0</v>
      </c>
      <c r="BN574" s="117">
        <v>0</v>
      </c>
      <c r="BO574" s="117">
        <v>0</v>
      </c>
      <c r="BP574" s="146">
        <v>0</v>
      </c>
    </row>
    <row r="575" spans="1:68" ht="12" customHeight="1" x14ac:dyDescent="0.2">
      <c r="A575" s="120" t="s">
        <v>589</v>
      </c>
      <c r="B575" s="121" t="s">
        <v>589</v>
      </c>
      <c r="C575" s="121" t="s">
        <v>590</v>
      </c>
      <c r="D575" s="121" t="s">
        <v>30</v>
      </c>
      <c r="E575" s="123">
        <v>170</v>
      </c>
      <c r="F575" s="123">
        <v>1.8967999999999999E-2</v>
      </c>
      <c r="G575" s="123">
        <v>1.8967999999999999E-2</v>
      </c>
      <c r="H575" s="123"/>
      <c r="I575" s="123">
        <v>0</v>
      </c>
      <c r="J575" s="123">
        <v>0</v>
      </c>
      <c r="K575" s="123"/>
      <c r="L575" s="123">
        <v>0</v>
      </c>
      <c r="M575" s="123">
        <v>0</v>
      </c>
      <c r="N575" s="123"/>
      <c r="O575" s="123">
        <v>0</v>
      </c>
      <c r="P575" s="123">
        <v>0</v>
      </c>
      <c r="Q575" s="123"/>
      <c r="R575" s="123">
        <v>0</v>
      </c>
      <c r="S575" s="123"/>
      <c r="T575" s="123"/>
      <c r="U575" s="123">
        <v>0</v>
      </c>
      <c r="V575" s="123"/>
      <c r="W575" s="123">
        <v>0</v>
      </c>
      <c r="X575" s="123"/>
      <c r="Y575" s="123">
        <v>0</v>
      </c>
      <c r="Z575" s="123"/>
      <c r="AA575" s="123">
        <v>0</v>
      </c>
      <c r="AB575" s="123"/>
      <c r="AC575" s="123">
        <v>0</v>
      </c>
      <c r="AD575" s="123"/>
      <c r="AE575" s="123">
        <v>0</v>
      </c>
      <c r="AF575" s="123"/>
      <c r="AG575" s="123"/>
      <c r="AH575" s="123"/>
      <c r="AI575" s="123">
        <v>0</v>
      </c>
      <c r="AJ575" s="123"/>
      <c r="AK575" s="123">
        <v>0</v>
      </c>
      <c r="AL575" s="123"/>
      <c r="AM575" s="123">
        <v>0</v>
      </c>
      <c r="AN575" s="123"/>
      <c r="AO575" s="123">
        <v>0</v>
      </c>
      <c r="AP575" s="123"/>
      <c r="AQ575" s="123">
        <v>0</v>
      </c>
      <c r="AR575" s="123"/>
      <c r="AS575" s="123">
        <v>0</v>
      </c>
      <c r="AT575" s="123"/>
      <c r="AU575" s="123">
        <v>0</v>
      </c>
      <c r="AV575" s="123"/>
      <c r="AW575" s="123">
        <v>0</v>
      </c>
      <c r="AX575" s="123"/>
      <c r="AY575" s="123"/>
      <c r="AZ575" s="123"/>
      <c r="BA575" s="123">
        <v>0</v>
      </c>
      <c r="BB575" s="123">
        <v>0</v>
      </c>
      <c r="BC575" s="123"/>
      <c r="BD575" s="123"/>
      <c r="BE575" s="123">
        <v>0</v>
      </c>
      <c r="BF575" s="123"/>
      <c r="BG575" s="123">
        <v>0</v>
      </c>
      <c r="BH575" s="123">
        <v>0</v>
      </c>
      <c r="BI575" s="123"/>
      <c r="BJ575" s="123">
        <v>0</v>
      </c>
      <c r="BK575" s="123">
        <v>0</v>
      </c>
      <c r="BL575" s="123">
        <v>0</v>
      </c>
      <c r="BM575" s="123">
        <v>0</v>
      </c>
      <c r="BN575" s="123">
        <v>0</v>
      </c>
      <c r="BO575" s="123">
        <v>0</v>
      </c>
      <c r="BP575" s="154">
        <v>0</v>
      </c>
    </row>
    <row r="576" spans="1:68" ht="12" customHeight="1" x14ac:dyDescent="0.2">
      <c r="A576" s="114" t="s">
        <v>2071</v>
      </c>
      <c r="B576" s="115" t="s">
        <v>2071</v>
      </c>
      <c r="C576" s="115" t="s">
        <v>2072</v>
      </c>
      <c r="D576" s="115" t="s">
        <v>30</v>
      </c>
      <c r="E576" s="117">
        <v>170</v>
      </c>
      <c r="F576" s="117">
        <v>2.4667000000000001E-2</v>
      </c>
      <c r="G576" s="117">
        <v>2.4667000000000001E-2</v>
      </c>
      <c r="H576" s="117"/>
      <c r="I576" s="117">
        <v>0</v>
      </c>
      <c r="J576" s="117">
        <v>0</v>
      </c>
      <c r="K576" s="117"/>
      <c r="L576" s="117">
        <v>0</v>
      </c>
      <c r="M576" s="117">
        <v>0</v>
      </c>
      <c r="N576" s="117"/>
      <c r="O576" s="117">
        <v>0</v>
      </c>
      <c r="P576" s="117">
        <v>0</v>
      </c>
      <c r="Q576" s="117"/>
      <c r="R576" s="117">
        <v>0</v>
      </c>
      <c r="S576" s="117"/>
      <c r="T576" s="117"/>
      <c r="U576" s="117">
        <v>0</v>
      </c>
      <c r="V576" s="117"/>
      <c r="W576" s="117">
        <v>0</v>
      </c>
      <c r="X576" s="117"/>
      <c r="Y576" s="117">
        <v>0</v>
      </c>
      <c r="Z576" s="117"/>
      <c r="AA576" s="117">
        <v>0</v>
      </c>
      <c r="AB576" s="117"/>
      <c r="AC576" s="117">
        <v>0</v>
      </c>
      <c r="AD576" s="117"/>
      <c r="AE576" s="117">
        <v>0</v>
      </c>
      <c r="AF576" s="117"/>
      <c r="AG576" s="117"/>
      <c r="AH576" s="117"/>
      <c r="AI576" s="117">
        <v>0</v>
      </c>
      <c r="AJ576" s="117"/>
      <c r="AK576" s="117">
        <v>0</v>
      </c>
      <c r="AL576" s="117"/>
      <c r="AM576" s="117">
        <v>0</v>
      </c>
      <c r="AN576" s="117"/>
      <c r="AO576" s="117">
        <v>0</v>
      </c>
      <c r="AP576" s="117"/>
      <c r="AQ576" s="117">
        <v>0</v>
      </c>
      <c r="AR576" s="117"/>
      <c r="AS576" s="117">
        <v>0</v>
      </c>
      <c r="AT576" s="117"/>
      <c r="AU576" s="117">
        <v>0</v>
      </c>
      <c r="AV576" s="117"/>
      <c r="AW576" s="117">
        <v>0</v>
      </c>
      <c r="AX576" s="117"/>
      <c r="AY576" s="117"/>
      <c r="AZ576" s="117"/>
      <c r="BA576" s="117">
        <v>0</v>
      </c>
      <c r="BB576" s="117">
        <v>0</v>
      </c>
      <c r="BC576" s="117"/>
      <c r="BD576" s="117"/>
      <c r="BE576" s="117">
        <v>0</v>
      </c>
      <c r="BF576" s="117"/>
      <c r="BG576" s="117">
        <v>0</v>
      </c>
      <c r="BH576" s="117">
        <v>0</v>
      </c>
      <c r="BI576" s="117"/>
      <c r="BJ576" s="117">
        <v>0</v>
      </c>
      <c r="BK576" s="117">
        <v>0</v>
      </c>
      <c r="BL576" s="117">
        <v>0</v>
      </c>
      <c r="BM576" s="117">
        <v>0</v>
      </c>
      <c r="BN576" s="117">
        <v>0</v>
      </c>
      <c r="BO576" s="117">
        <v>0</v>
      </c>
      <c r="BP576" s="146">
        <v>0</v>
      </c>
    </row>
    <row r="577" spans="1:68" ht="12" customHeight="1" x14ac:dyDescent="0.2">
      <c r="A577" s="133"/>
      <c r="B577" s="111"/>
      <c r="C577" s="111" t="s">
        <v>2547</v>
      </c>
      <c r="D577" s="111"/>
      <c r="E577" s="126"/>
      <c r="F577" s="126"/>
      <c r="G577" s="126"/>
      <c r="H577" s="126"/>
      <c r="I577" s="126">
        <v>0</v>
      </c>
      <c r="J577" s="126">
        <v>0</v>
      </c>
      <c r="K577" s="126"/>
      <c r="L577" s="126">
        <v>0</v>
      </c>
      <c r="M577" s="126">
        <v>0</v>
      </c>
      <c r="N577" s="126"/>
      <c r="O577" s="126">
        <v>0</v>
      </c>
      <c r="P577" s="126">
        <v>0</v>
      </c>
      <c r="Q577" s="126"/>
      <c r="R577" s="126">
        <v>0</v>
      </c>
      <c r="S577" s="126"/>
      <c r="T577" s="126"/>
      <c r="U577" s="126">
        <v>0</v>
      </c>
      <c r="V577" s="126"/>
      <c r="W577" s="126">
        <v>0</v>
      </c>
      <c r="X577" s="126"/>
      <c r="Y577" s="126">
        <v>0</v>
      </c>
      <c r="Z577" s="126"/>
      <c r="AA577" s="126">
        <v>0</v>
      </c>
      <c r="AB577" s="126"/>
      <c r="AC577" s="126">
        <v>0</v>
      </c>
      <c r="AD577" s="126"/>
      <c r="AE577" s="126">
        <v>0</v>
      </c>
      <c r="AF577" s="126"/>
      <c r="AG577" s="126"/>
      <c r="AH577" s="126"/>
      <c r="AI577" s="126">
        <v>0</v>
      </c>
      <c r="AJ577" s="126"/>
      <c r="AK577" s="126">
        <v>0</v>
      </c>
      <c r="AL577" s="126"/>
      <c r="AM577" s="126">
        <v>0</v>
      </c>
      <c r="AN577" s="126"/>
      <c r="AO577" s="126">
        <v>0</v>
      </c>
      <c r="AP577" s="126"/>
      <c r="AQ577" s="126">
        <v>0</v>
      </c>
      <c r="AR577" s="126"/>
      <c r="AS577" s="126">
        <v>0</v>
      </c>
      <c r="AT577" s="126"/>
      <c r="AU577" s="126">
        <v>0</v>
      </c>
      <c r="AV577" s="126"/>
      <c r="AW577" s="126">
        <v>0</v>
      </c>
      <c r="AX577" s="126"/>
      <c r="AY577" s="126"/>
      <c r="AZ577" s="126"/>
      <c r="BA577" s="126">
        <v>0</v>
      </c>
      <c r="BB577" s="126">
        <v>0</v>
      </c>
      <c r="BC577" s="126"/>
      <c r="BD577" s="126"/>
      <c r="BE577" s="126">
        <v>0</v>
      </c>
      <c r="BF577" s="126"/>
      <c r="BG577" s="126">
        <v>0</v>
      </c>
      <c r="BH577" s="126">
        <v>0</v>
      </c>
      <c r="BI577" s="126"/>
      <c r="BJ577" s="126">
        <v>0</v>
      </c>
      <c r="BK577" s="126">
        <v>0</v>
      </c>
      <c r="BL577" s="126">
        <v>0</v>
      </c>
      <c r="BM577" s="126">
        <v>0</v>
      </c>
      <c r="BN577" s="126">
        <v>0</v>
      </c>
      <c r="BO577" s="126">
        <v>0</v>
      </c>
      <c r="BP577" s="150">
        <v>0</v>
      </c>
    </row>
    <row r="578" spans="1:68" ht="12" customHeight="1" x14ac:dyDescent="0.2">
      <c r="A578" s="136"/>
      <c r="B578" s="105"/>
      <c r="C578" s="105" t="s">
        <v>2548</v>
      </c>
      <c r="D578" s="105"/>
      <c r="E578" s="137"/>
      <c r="F578" s="137"/>
      <c r="G578" s="137"/>
      <c r="H578" s="137"/>
      <c r="I578" s="137">
        <v>0</v>
      </c>
      <c r="J578" s="137">
        <v>0</v>
      </c>
      <c r="K578" s="137"/>
      <c r="L578" s="137">
        <v>0</v>
      </c>
      <c r="M578" s="137">
        <v>0</v>
      </c>
      <c r="N578" s="137"/>
      <c r="O578" s="137">
        <v>0</v>
      </c>
      <c r="P578" s="137">
        <v>0</v>
      </c>
      <c r="Q578" s="137"/>
      <c r="R578" s="137">
        <v>0</v>
      </c>
      <c r="S578" s="137"/>
      <c r="T578" s="137"/>
      <c r="U578" s="137">
        <v>0</v>
      </c>
      <c r="V578" s="137"/>
      <c r="W578" s="137">
        <v>0</v>
      </c>
      <c r="X578" s="137"/>
      <c r="Y578" s="137">
        <v>0</v>
      </c>
      <c r="Z578" s="137"/>
      <c r="AA578" s="137">
        <v>0</v>
      </c>
      <c r="AB578" s="137"/>
      <c r="AC578" s="137">
        <v>0</v>
      </c>
      <c r="AD578" s="137"/>
      <c r="AE578" s="137">
        <v>0</v>
      </c>
      <c r="AF578" s="137"/>
      <c r="AG578" s="137"/>
      <c r="AH578" s="137"/>
      <c r="AI578" s="137">
        <v>0</v>
      </c>
      <c r="AJ578" s="137"/>
      <c r="AK578" s="137">
        <v>0</v>
      </c>
      <c r="AL578" s="137"/>
      <c r="AM578" s="137">
        <v>0</v>
      </c>
      <c r="AN578" s="137"/>
      <c r="AO578" s="137">
        <v>0</v>
      </c>
      <c r="AP578" s="137"/>
      <c r="AQ578" s="137">
        <v>0</v>
      </c>
      <c r="AR578" s="137"/>
      <c r="AS578" s="137">
        <v>0</v>
      </c>
      <c r="AT578" s="137"/>
      <c r="AU578" s="137">
        <v>0</v>
      </c>
      <c r="AV578" s="137"/>
      <c r="AW578" s="137">
        <v>0</v>
      </c>
      <c r="AX578" s="137"/>
      <c r="AY578" s="137"/>
      <c r="AZ578" s="137"/>
      <c r="BA578" s="137">
        <v>0</v>
      </c>
      <c r="BB578" s="137">
        <v>0</v>
      </c>
      <c r="BC578" s="137"/>
      <c r="BD578" s="137"/>
      <c r="BE578" s="137">
        <v>0</v>
      </c>
      <c r="BF578" s="137"/>
      <c r="BG578" s="137">
        <v>0</v>
      </c>
      <c r="BH578" s="137">
        <v>0</v>
      </c>
      <c r="BI578" s="137"/>
      <c r="BJ578" s="137">
        <v>0</v>
      </c>
      <c r="BK578" s="137">
        <v>0</v>
      </c>
      <c r="BL578" s="137">
        <v>0</v>
      </c>
      <c r="BM578" s="137">
        <v>0</v>
      </c>
      <c r="BN578" s="137">
        <v>0</v>
      </c>
      <c r="BO578" s="137">
        <v>0</v>
      </c>
      <c r="BP578" s="148">
        <v>0</v>
      </c>
    </row>
    <row r="579" spans="1:68" ht="12" customHeight="1" x14ac:dyDescent="0.2">
      <c r="A579" s="133"/>
      <c r="B579" s="111"/>
      <c r="C579" s="111" t="s">
        <v>33</v>
      </c>
      <c r="D579" s="111"/>
      <c r="E579" s="126"/>
      <c r="F579" s="126"/>
      <c r="G579" s="126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  <c r="AA579" s="126"/>
      <c r="AB579" s="126"/>
      <c r="AC579" s="126"/>
      <c r="AD579" s="126"/>
      <c r="AE579" s="126"/>
      <c r="AF579" s="126"/>
      <c r="AG579" s="126"/>
      <c r="AH579" s="126"/>
      <c r="AI579" s="126"/>
      <c r="AJ579" s="126"/>
      <c r="AK579" s="126"/>
      <c r="AL579" s="126"/>
      <c r="AM579" s="126"/>
      <c r="AN579" s="126"/>
      <c r="AO579" s="126"/>
      <c r="AP579" s="126"/>
      <c r="AQ579" s="126"/>
      <c r="AR579" s="126"/>
      <c r="AS579" s="126"/>
      <c r="AT579" s="126"/>
      <c r="AU579" s="126"/>
      <c r="AV579" s="126"/>
      <c r="AW579" s="126"/>
      <c r="AX579" s="126"/>
      <c r="AY579" s="126"/>
      <c r="AZ579" s="126"/>
      <c r="BA579" s="126"/>
      <c r="BB579" s="126"/>
      <c r="BC579" s="126"/>
      <c r="BD579" s="126"/>
      <c r="BE579" s="126"/>
      <c r="BF579" s="126"/>
      <c r="BG579" s="126"/>
      <c r="BH579" s="126"/>
      <c r="BI579" s="126"/>
      <c r="BJ579" s="126"/>
      <c r="BK579" s="126"/>
      <c r="BL579" s="126"/>
      <c r="BM579" s="126"/>
      <c r="BN579" s="126"/>
      <c r="BO579" s="126"/>
      <c r="BP579" s="150"/>
    </row>
    <row r="580" spans="1:68" ht="12" customHeight="1" x14ac:dyDescent="0.2">
      <c r="A580" s="136"/>
      <c r="B580" s="105"/>
      <c r="C580" s="105" t="s">
        <v>30</v>
      </c>
      <c r="D580" s="105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  <c r="AS580" s="137"/>
      <c r="AT580" s="137"/>
      <c r="AU580" s="137"/>
      <c r="AV580" s="137"/>
      <c r="AW580" s="137"/>
      <c r="AX580" s="137"/>
      <c r="AY580" s="137"/>
      <c r="AZ580" s="137"/>
      <c r="BA580" s="137"/>
      <c r="BB580" s="137"/>
      <c r="BC580" s="137"/>
      <c r="BD580" s="137"/>
      <c r="BE580" s="137"/>
      <c r="BF580" s="137"/>
      <c r="BG580" s="137"/>
      <c r="BH580" s="137"/>
      <c r="BI580" s="137"/>
      <c r="BJ580" s="137"/>
      <c r="BK580" s="137"/>
      <c r="BL580" s="137"/>
      <c r="BM580" s="137"/>
      <c r="BN580" s="137"/>
      <c r="BO580" s="137"/>
      <c r="BP580" s="148"/>
    </row>
    <row r="581" spans="1:68" ht="12" customHeight="1" x14ac:dyDescent="0.2">
      <c r="A581" s="120" t="s">
        <v>591</v>
      </c>
      <c r="B581" s="121"/>
      <c r="C581" s="121" t="s">
        <v>592</v>
      </c>
      <c r="D581" s="121" t="s">
        <v>30</v>
      </c>
      <c r="E581" s="123">
        <v>425</v>
      </c>
      <c r="F581" s="123">
        <v>6.0768000000000003E-2</v>
      </c>
      <c r="G581" s="123">
        <v>6.0768000000000003E-2</v>
      </c>
      <c r="H581" s="122">
        <v>58716</v>
      </c>
      <c r="I581" s="123">
        <v>24.954000000000001</v>
      </c>
      <c r="J581" s="165">
        <v>3568.0540000000001</v>
      </c>
      <c r="K581" s="123"/>
      <c r="L581" s="123">
        <v>0</v>
      </c>
      <c r="M581" s="123">
        <v>0</v>
      </c>
      <c r="N581" s="123"/>
      <c r="O581" s="123">
        <v>0</v>
      </c>
      <c r="P581" s="123">
        <v>0</v>
      </c>
      <c r="Q581" s="122">
        <v>58716</v>
      </c>
      <c r="R581" s="123">
        <v>24.954000000000001</v>
      </c>
      <c r="S581" s="165">
        <v>3568.0540000000001</v>
      </c>
      <c r="T581" s="123"/>
      <c r="U581" s="123">
        <v>0</v>
      </c>
      <c r="V581" s="123"/>
      <c r="W581" s="123">
        <v>0</v>
      </c>
      <c r="X581" s="123"/>
      <c r="Y581" s="123">
        <v>0</v>
      </c>
      <c r="Z581" s="123"/>
      <c r="AA581" s="123">
        <v>0</v>
      </c>
      <c r="AB581" s="123"/>
      <c r="AC581" s="123">
        <v>0</v>
      </c>
      <c r="AD581" s="123"/>
      <c r="AE581" s="123">
        <v>0</v>
      </c>
      <c r="AF581" s="123"/>
      <c r="AG581" s="123"/>
      <c r="AH581" s="123"/>
      <c r="AI581" s="123">
        <v>0</v>
      </c>
      <c r="AJ581" s="123"/>
      <c r="AK581" s="123">
        <v>0</v>
      </c>
      <c r="AL581" s="123"/>
      <c r="AM581" s="123">
        <v>0</v>
      </c>
      <c r="AN581" s="123"/>
      <c r="AO581" s="123">
        <v>0</v>
      </c>
      <c r="AP581" s="123"/>
      <c r="AQ581" s="123">
        <v>0</v>
      </c>
      <c r="AR581" s="123"/>
      <c r="AS581" s="123">
        <v>0</v>
      </c>
      <c r="AT581" s="123"/>
      <c r="AU581" s="123">
        <v>0</v>
      </c>
      <c r="AV581" s="123"/>
      <c r="AW581" s="123">
        <v>0</v>
      </c>
      <c r="AX581" s="123"/>
      <c r="AY581" s="123"/>
      <c r="AZ581" s="122">
        <v>58716</v>
      </c>
      <c r="BA581" s="123">
        <v>24.954000000000001</v>
      </c>
      <c r="BB581" s="165">
        <v>3568.0540000000001</v>
      </c>
      <c r="BC581" s="123"/>
      <c r="BD581" s="123"/>
      <c r="BE581" s="123">
        <v>0</v>
      </c>
      <c r="BF581" s="123"/>
      <c r="BG581" s="123">
        <v>0</v>
      </c>
      <c r="BH581" s="123">
        <v>0</v>
      </c>
      <c r="BI581" s="122">
        <v>58716</v>
      </c>
      <c r="BJ581" s="123">
        <v>24.954000000000001</v>
      </c>
      <c r="BK581" s="165">
        <v>3568.0540000000001</v>
      </c>
      <c r="BL581" s="123">
        <v>0</v>
      </c>
      <c r="BM581" s="123">
        <v>0</v>
      </c>
      <c r="BN581" s="165">
        <v>3568.0540000000001</v>
      </c>
      <c r="BO581" s="123">
        <v>0</v>
      </c>
      <c r="BP581" s="154">
        <v>0</v>
      </c>
    </row>
    <row r="582" spans="1:68" ht="12" customHeight="1" x14ac:dyDescent="0.2">
      <c r="A582" s="114" t="s">
        <v>43</v>
      </c>
      <c r="B582" s="115"/>
      <c r="C582" s="115" t="s">
        <v>766</v>
      </c>
      <c r="D582" s="115" t="s">
        <v>30</v>
      </c>
      <c r="E582" s="117">
        <v>495</v>
      </c>
      <c r="F582" s="117">
        <v>7.5633000000000006E-2</v>
      </c>
      <c r="G582" s="117">
        <v>7.5633000000000006E-2</v>
      </c>
      <c r="H582" s="117"/>
      <c r="I582" s="117">
        <v>0</v>
      </c>
      <c r="J582" s="117">
        <v>0</v>
      </c>
      <c r="K582" s="117"/>
      <c r="L582" s="117">
        <v>0</v>
      </c>
      <c r="M582" s="117">
        <v>0</v>
      </c>
      <c r="N582" s="117"/>
      <c r="O582" s="117">
        <v>0</v>
      </c>
      <c r="P582" s="117">
        <v>0</v>
      </c>
      <c r="Q582" s="117"/>
      <c r="R582" s="117">
        <v>0</v>
      </c>
      <c r="S582" s="117"/>
      <c r="T582" s="117"/>
      <c r="U582" s="117">
        <v>0</v>
      </c>
      <c r="V582" s="117"/>
      <c r="W582" s="117">
        <v>0</v>
      </c>
      <c r="X582" s="116">
        <v>23478</v>
      </c>
      <c r="Y582" s="117">
        <v>11.622</v>
      </c>
      <c r="Z582" s="117"/>
      <c r="AA582" s="117">
        <v>0</v>
      </c>
      <c r="AB582" s="117"/>
      <c r="AC582" s="117">
        <v>0</v>
      </c>
      <c r="AD582" s="116">
        <v>23478</v>
      </c>
      <c r="AE582" s="117">
        <v>11.622</v>
      </c>
      <c r="AF582" s="167">
        <v>1775.712</v>
      </c>
      <c r="AG582" s="167">
        <v>1775.712</v>
      </c>
      <c r="AH582" s="117"/>
      <c r="AI582" s="117">
        <v>0</v>
      </c>
      <c r="AJ582" s="116">
        <v>17108</v>
      </c>
      <c r="AK582" s="117">
        <v>8.468</v>
      </c>
      <c r="AL582" s="116">
        <v>6370</v>
      </c>
      <c r="AM582" s="117">
        <v>3.153</v>
      </c>
      <c r="AN582" s="117"/>
      <c r="AO582" s="117">
        <v>0</v>
      </c>
      <c r="AP582" s="117"/>
      <c r="AQ582" s="117">
        <v>0</v>
      </c>
      <c r="AR582" s="117"/>
      <c r="AS582" s="117">
        <v>0</v>
      </c>
      <c r="AT582" s="117"/>
      <c r="AU582" s="117">
        <v>0</v>
      </c>
      <c r="AV582" s="167">
        <v>23478</v>
      </c>
      <c r="AW582" s="117">
        <v>11.622</v>
      </c>
      <c r="AX582" s="167">
        <v>1775.712</v>
      </c>
      <c r="AY582" s="167">
        <v>1775.712</v>
      </c>
      <c r="AZ582" s="117"/>
      <c r="BA582" s="117">
        <v>0</v>
      </c>
      <c r="BB582" s="117">
        <v>0</v>
      </c>
      <c r="BC582" s="117"/>
      <c r="BD582" s="117"/>
      <c r="BE582" s="117">
        <v>0</v>
      </c>
      <c r="BF582" s="117"/>
      <c r="BG582" s="117">
        <v>0</v>
      </c>
      <c r="BH582" s="117">
        <v>0</v>
      </c>
      <c r="BI582" s="117"/>
      <c r="BJ582" s="117">
        <v>0</v>
      </c>
      <c r="BK582" s="117">
        <v>0</v>
      </c>
      <c r="BL582" s="117">
        <v>0</v>
      </c>
      <c r="BM582" s="117">
        <v>0</v>
      </c>
      <c r="BN582" s="117">
        <v>0</v>
      </c>
      <c r="BO582" s="116">
        <v>6370</v>
      </c>
      <c r="BP582" s="146">
        <v>3.153</v>
      </c>
    </row>
    <row r="583" spans="1:68" ht="12" customHeight="1" x14ac:dyDescent="0.2">
      <c r="A583" s="120" t="s">
        <v>39</v>
      </c>
      <c r="B583" s="121"/>
      <c r="C583" s="121" t="s">
        <v>770</v>
      </c>
      <c r="D583" s="121" t="s">
        <v>30</v>
      </c>
      <c r="E583" s="123">
        <v>495</v>
      </c>
      <c r="F583" s="123">
        <v>7.5633000000000006E-2</v>
      </c>
      <c r="G583" s="123">
        <v>7.5633000000000006E-2</v>
      </c>
      <c r="H583" s="123"/>
      <c r="I583" s="123">
        <v>0</v>
      </c>
      <c r="J583" s="123">
        <v>0</v>
      </c>
      <c r="K583" s="123"/>
      <c r="L583" s="123">
        <v>0</v>
      </c>
      <c r="M583" s="123">
        <v>0</v>
      </c>
      <c r="N583" s="123"/>
      <c r="O583" s="123">
        <v>0</v>
      </c>
      <c r="P583" s="123">
        <v>0</v>
      </c>
      <c r="Q583" s="123"/>
      <c r="R583" s="123">
        <v>0</v>
      </c>
      <c r="S583" s="123"/>
      <c r="T583" s="123"/>
      <c r="U583" s="123">
        <v>0</v>
      </c>
      <c r="V583" s="123"/>
      <c r="W583" s="123">
        <v>0</v>
      </c>
      <c r="X583" s="122">
        <v>59696</v>
      </c>
      <c r="Y583" s="123">
        <v>29.55</v>
      </c>
      <c r="Z583" s="123"/>
      <c r="AA583" s="123">
        <v>0</v>
      </c>
      <c r="AB583" s="123"/>
      <c r="AC583" s="123">
        <v>0</v>
      </c>
      <c r="AD583" s="122">
        <v>59696</v>
      </c>
      <c r="AE583" s="123">
        <v>29.55</v>
      </c>
      <c r="AF583" s="165">
        <v>4514.9880000000003</v>
      </c>
      <c r="AG583" s="165">
        <v>4514.9880000000003</v>
      </c>
      <c r="AH583" s="123"/>
      <c r="AI583" s="123">
        <v>0</v>
      </c>
      <c r="AJ583" s="122">
        <v>42406</v>
      </c>
      <c r="AK583" s="123">
        <v>20.991</v>
      </c>
      <c r="AL583" s="122">
        <v>17290</v>
      </c>
      <c r="AM583" s="123">
        <v>8.5589999999999993</v>
      </c>
      <c r="AN583" s="123"/>
      <c r="AO583" s="123">
        <v>0</v>
      </c>
      <c r="AP583" s="123"/>
      <c r="AQ583" s="123">
        <v>0</v>
      </c>
      <c r="AR583" s="123"/>
      <c r="AS583" s="123">
        <v>0</v>
      </c>
      <c r="AT583" s="123"/>
      <c r="AU583" s="123">
        <v>0</v>
      </c>
      <c r="AV583" s="165">
        <v>59696</v>
      </c>
      <c r="AW583" s="123">
        <v>29.55</v>
      </c>
      <c r="AX583" s="165">
        <v>4514.9880000000003</v>
      </c>
      <c r="AY583" s="165">
        <v>4514.9880000000003</v>
      </c>
      <c r="AZ583" s="123"/>
      <c r="BA583" s="123">
        <v>0</v>
      </c>
      <c r="BB583" s="123">
        <v>0</v>
      </c>
      <c r="BC583" s="123"/>
      <c r="BD583" s="123"/>
      <c r="BE583" s="123">
        <v>0</v>
      </c>
      <c r="BF583" s="123"/>
      <c r="BG583" s="123">
        <v>0</v>
      </c>
      <c r="BH583" s="123">
        <v>0</v>
      </c>
      <c r="BI583" s="123"/>
      <c r="BJ583" s="123">
        <v>0</v>
      </c>
      <c r="BK583" s="123">
        <v>0</v>
      </c>
      <c r="BL583" s="123">
        <v>0</v>
      </c>
      <c r="BM583" s="123">
        <v>0</v>
      </c>
      <c r="BN583" s="123">
        <v>0</v>
      </c>
      <c r="BO583" s="122">
        <v>17290</v>
      </c>
      <c r="BP583" s="154">
        <v>8.5589999999999993</v>
      </c>
    </row>
    <row r="584" spans="1:68" ht="12" customHeight="1" x14ac:dyDescent="0.2">
      <c r="A584" s="114" t="s">
        <v>595</v>
      </c>
      <c r="B584" s="115"/>
      <c r="C584" s="115" t="s">
        <v>2076</v>
      </c>
      <c r="D584" s="115" t="s">
        <v>30</v>
      </c>
      <c r="E584" s="117">
        <v>495</v>
      </c>
      <c r="F584" s="117">
        <v>6.8070000000000006E-2</v>
      </c>
      <c r="G584" s="117">
        <v>6.8070000000000006E-2</v>
      </c>
      <c r="H584" s="117"/>
      <c r="I584" s="117">
        <v>0</v>
      </c>
      <c r="J584" s="117">
        <v>0</v>
      </c>
      <c r="K584" s="117"/>
      <c r="L584" s="117">
        <v>0</v>
      </c>
      <c r="M584" s="117">
        <v>0</v>
      </c>
      <c r="N584" s="117"/>
      <c r="O584" s="117">
        <v>0</v>
      </c>
      <c r="P584" s="117">
        <v>0</v>
      </c>
      <c r="Q584" s="117"/>
      <c r="R584" s="117">
        <v>0</v>
      </c>
      <c r="S584" s="117"/>
      <c r="T584" s="117"/>
      <c r="U584" s="117">
        <v>0</v>
      </c>
      <c r="V584" s="117"/>
      <c r="W584" s="117">
        <v>0</v>
      </c>
      <c r="X584" s="116">
        <v>10304</v>
      </c>
      <c r="Y584" s="117">
        <v>5.0999999999999996</v>
      </c>
      <c r="Z584" s="117"/>
      <c r="AA584" s="117">
        <v>0</v>
      </c>
      <c r="AB584" s="117"/>
      <c r="AC584" s="117">
        <v>0</v>
      </c>
      <c r="AD584" s="116">
        <v>10304</v>
      </c>
      <c r="AE584" s="117">
        <v>5.0999999999999996</v>
      </c>
      <c r="AF584" s="117">
        <v>701.39300000000003</v>
      </c>
      <c r="AG584" s="117">
        <v>701.39300000000003</v>
      </c>
      <c r="AH584" s="117"/>
      <c r="AI584" s="117">
        <v>0</v>
      </c>
      <c r="AJ584" s="116">
        <v>7360</v>
      </c>
      <c r="AK584" s="117">
        <v>3.6429999999999998</v>
      </c>
      <c r="AL584" s="116">
        <v>2944</v>
      </c>
      <c r="AM584" s="117">
        <v>1.4570000000000001</v>
      </c>
      <c r="AN584" s="117"/>
      <c r="AO584" s="117">
        <v>0</v>
      </c>
      <c r="AP584" s="117"/>
      <c r="AQ584" s="117">
        <v>0</v>
      </c>
      <c r="AR584" s="117"/>
      <c r="AS584" s="117">
        <v>0</v>
      </c>
      <c r="AT584" s="117"/>
      <c r="AU584" s="117">
        <v>0</v>
      </c>
      <c r="AV584" s="167">
        <v>10304</v>
      </c>
      <c r="AW584" s="117">
        <v>5.0999999999999996</v>
      </c>
      <c r="AX584" s="117">
        <v>701.39300000000003</v>
      </c>
      <c r="AY584" s="117">
        <v>701.39300000000003</v>
      </c>
      <c r="AZ584" s="117"/>
      <c r="BA584" s="117">
        <v>0</v>
      </c>
      <c r="BB584" s="117">
        <v>0</v>
      </c>
      <c r="BC584" s="117"/>
      <c r="BD584" s="117"/>
      <c r="BE584" s="117">
        <v>0</v>
      </c>
      <c r="BF584" s="117"/>
      <c r="BG584" s="117">
        <v>0</v>
      </c>
      <c r="BH584" s="117">
        <v>0</v>
      </c>
      <c r="BI584" s="117"/>
      <c r="BJ584" s="117">
        <v>0</v>
      </c>
      <c r="BK584" s="117">
        <v>0</v>
      </c>
      <c r="BL584" s="117">
        <v>0</v>
      </c>
      <c r="BM584" s="117">
        <v>0</v>
      </c>
      <c r="BN584" s="117">
        <v>0</v>
      </c>
      <c r="BO584" s="116">
        <v>2944</v>
      </c>
      <c r="BP584" s="146">
        <v>1.4570000000000001</v>
      </c>
    </row>
    <row r="585" spans="1:68" ht="12" customHeight="1" x14ac:dyDescent="0.2">
      <c r="A585" s="120" t="s">
        <v>597</v>
      </c>
      <c r="B585" s="121"/>
      <c r="C585" s="121" t="s">
        <v>2075</v>
      </c>
      <c r="D585" s="121" t="s">
        <v>30</v>
      </c>
      <c r="E585" s="123">
        <v>495</v>
      </c>
      <c r="F585" s="123">
        <v>6.5917000000000003E-2</v>
      </c>
      <c r="G585" s="123">
        <v>6.5917000000000003E-2</v>
      </c>
      <c r="H585" s="123"/>
      <c r="I585" s="123">
        <v>0</v>
      </c>
      <c r="J585" s="123">
        <v>0</v>
      </c>
      <c r="K585" s="123"/>
      <c r="L585" s="123">
        <v>0</v>
      </c>
      <c r="M585" s="123">
        <v>0</v>
      </c>
      <c r="N585" s="123"/>
      <c r="O585" s="123">
        <v>0</v>
      </c>
      <c r="P585" s="123">
        <v>0</v>
      </c>
      <c r="Q585" s="123"/>
      <c r="R585" s="123">
        <v>0</v>
      </c>
      <c r="S585" s="123"/>
      <c r="T585" s="123"/>
      <c r="U585" s="123">
        <v>0</v>
      </c>
      <c r="V585" s="123"/>
      <c r="W585" s="123">
        <v>0</v>
      </c>
      <c r="X585" s="123"/>
      <c r="Y585" s="123">
        <v>0</v>
      </c>
      <c r="Z585" s="123"/>
      <c r="AA585" s="123">
        <v>0</v>
      </c>
      <c r="AB585" s="123"/>
      <c r="AC585" s="123">
        <v>0</v>
      </c>
      <c r="AD585" s="123"/>
      <c r="AE585" s="123">
        <v>0</v>
      </c>
      <c r="AF585" s="123"/>
      <c r="AG585" s="123"/>
      <c r="AH585" s="123"/>
      <c r="AI585" s="123">
        <v>0</v>
      </c>
      <c r="AJ585" s="123"/>
      <c r="AK585" s="123">
        <v>0</v>
      </c>
      <c r="AL585" s="123"/>
      <c r="AM585" s="123">
        <v>0</v>
      </c>
      <c r="AN585" s="123"/>
      <c r="AO585" s="123">
        <v>0</v>
      </c>
      <c r="AP585" s="123"/>
      <c r="AQ585" s="123">
        <v>0</v>
      </c>
      <c r="AR585" s="123"/>
      <c r="AS585" s="123">
        <v>0</v>
      </c>
      <c r="AT585" s="123"/>
      <c r="AU585" s="123">
        <v>0</v>
      </c>
      <c r="AV585" s="123"/>
      <c r="AW585" s="123">
        <v>0</v>
      </c>
      <c r="AX585" s="123"/>
      <c r="AY585" s="123"/>
      <c r="AZ585" s="123"/>
      <c r="BA585" s="123">
        <v>0</v>
      </c>
      <c r="BB585" s="123">
        <v>0</v>
      </c>
      <c r="BC585" s="123"/>
      <c r="BD585" s="123"/>
      <c r="BE585" s="123">
        <v>0</v>
      </c>
      <c r="BF585" s="123"/>
      <c r="BG585" s="123">
        <v>0</v>
      </c>
      <c r="BH585" s="123">
        <v>0</v>
      </c>
      <c r="BI585" s="123"/>
      <c r="BJ585" s="123">
        <v>0</v>
      </c>
      <c r="BK585" s="123">
        <v>0</v>
      </c>
      <c r="BL585" s="123">
        <v>0</v>
      </c>
      <c r="BM585" s="123">
        <v>0</v>
      </c>
      <c r="BN585" s="123">
        <v>0</v>
      </c>
      <c r="BO585" s="123">
        <v>0</v>
      </c>
      <c r="BP585" s="154">
        <v>0</v>
      </c>
    </row>
    <row r="586" spans="1:68" ht="12" customHeight="1" x14ac:dyDescent="0.2">
      <c r="A586" s="114" t="s">
        <v>599</v>
      </c>
      <c r="B586" s="115"/>
      <c r="C586" s="115" t="s">
        <v>600</v>
      </c>
      <c r="D586" s="115" t="s">
        <v>30</v>
      </c>
      <c r="E586" s="117">
        <v>495</v>
      </c>
      <c r="F586" s="117">
        <v>6.9568000000000005E-2</v>
      </c>
      <c r="G586" s="117">
        <v>6.9568000000000005E-2</v>
      </c>
      <c r="H586" s="117">
        <v>364</v>
      </c>
      <c r="I586" s="117">
        <v>0.18</v>
      </c>
      <c r="J586" s="117">
        <v>25.323</v>
      </c>
      <c r="K586" s="117"/>
      <c r="L586" s="117">
        <v>0</v>
      </c>
      <c r="M586" s="117">
        <v>0</v>
      </c>
      <c r="N586" s="117"/>
      <c r="O586" s="117">
        <v>0</v>
      </c>
      <c r="P586" s="117">
        <v>0</v>
      </c>
      <c r="Q586" s="117">
        <v>364</v>
      </c>
      <c r="R586" s="117">
        <v>0.18</v>
      </c>
      <c r="S586" s="117">
        <v>25.323</v>
      </c>
      <c r="T586" s="117"/>
      <c r="U586" s="117">
        <v>0</v>
      </c>
      <c r="V586" s="117"/>
      <c r="W586" s="117">
        <v>0</v>
      </c>
      <c r="X586" s="117"/>
      <c r="Y586" s="117">
        <v>0</v>
      </c>
      <c r="Z586" s="117"/>
      <c r="AA586" s="117">
        <v>0</v>
      </c>
      <c r="AB586" s="117"/>
      <c r="AC586" s="117">
        <v>0</v>
      </c>
      <c r="AD586" s="117"/>
      <c r="AE586" s="117">
        <v>0</v>
      </c>
      <c r="AF586" s="117"/>
      <c r="AG586" s="117"/>
      <c r="AH586" s="117"/>
      <c r="AI586" s="117">
        <v>0</v>
      </c>
      <c r="AJ586" s="117"/>
      <c r="AK586" s="117">
        <v>0</v>
      </c>
      <c r="AL586" s="117"/>
      <c r="AM586" s="117">
        <v>0</v>
      </c>
      <c r="AN586" s="117"/>
      <c r="AO586" s="117">
        <v>0</v>
      </c>
      <c r="AP586" s="117"/>
      <c r="AQ586" s="117">
        <v>0</v>
      </c>
      <c r="AR586" s="117"/>
      <c r="AS586" s="117">
        <v>0</v>
      </c>
      <c r="AT586" s="117"/>
      <c r="AU586" s="117">
        <v>0</v>
      </c>
      <c r="AV586" s="117"/>
      <c r="AW586" s="117">
        <v>0</v>
      </c>
      <c r="AX586" s="117"/>
      <c r="AY586" s="117"/>
      <c r="AZ586" s="117">
        <v>364</v>
      </c>
      <c r="BA586" s="117">
        <v>0.18</v>
      </c>
      <c r="BB586" s="117">
        <v>25.323</v>
      </c>
      <c r="BC586" s="117"/>
      <c r="BD586" s="117"/>
      <c r="BE586" s="117">
        <v>0</v>
      </c>
      <c r="BF586" s="117"/>
      <c r="BG586" s="117">
        <v>0</v>
      </c>
      <c r="BH586" s="117">
        <v>0</v>
      </c>
      <c r="BI586" s="117">
        <v>364</v>
      </c>
      <c r="BJ586" s="117">
        <v>0.18</v>
      </c>
      <c r="BK586" s="117">
        <v>25.323</v>
      </c>
      <c r="BL586" s="117">
        <v>0</v>
      </c>
      <c r="BM586" s="117">
        <v>0</v>
      </c>
      <c r="BN586" s="117">
        <v>25.323</v>
      </c>
      <c r="BO586" s="117">
        <v>0</v>
      </c>
      <c r="BP586" s="146">
        <v>0</v>
      </c>
    </row>
    <row r="587" spans="1:68" ht="12" customHeight="1" x14ac:dyDescent="0.2">
      <c r="A587" s="133"/>
      <c r="B587" s="111"/>
      <c r="C587" s="111" t="s">
        <v>2549</v>
      </c>
      <c r="D587" s="111"/>
      <c r="E587" s="126"/>
      <c r="F587" s="126"/>
      <c r="G587" s="126"/>
      <c r="H587" s="149">
        <v>59080</v>
      </c>
      <c r="I587" s="126">
        <v>25.134</v>
      </c>
      <c r="J587" s="166">
        <v>3593.377</v>
      </c>
      <c r="K587" s="126"/>
      <c r="L587" s="126">
        <v>0</v>
      </c>
      <c r="M587" s="126">
        <v>0</v>
      </c>
      <c r="N587" s="126"/>
      <c r="O587" s="126">
        <v>0</v>
      </c>
      <c r="P587" s="126">
        <v>0</v>
      </c>
      <c r="Q587" s="149">
        <v>59080</v>
      </c>
      <c r="R587" s="126">
        <v>25.134</v>
      </c>
      <c r="S587" s="166">
        <v>3593.3760000000002</v>
      </c>
      <c r="T587" s="126"/>
      <c r="U587" s="126">
        <v>0</v>
      </c>
      <c r="V587" s="126"/>
      <c r="W587" s="126">
        <v>0</v>
      </c>
      <c r="X587" s="149">
        <v>93478</v>
      </c>
      <c r="Y587" s="126">
        <v>46.271999999999998</v>
      </c>
      <c r="Z587" s="126"/>
      <c r="AA587" s="126">
        <v>0</v>
      </c>
      <c r="AB587" s="126"/>
      <c r="AC587" s="126">
        <v>0</v>
      </c>
      <c r="AD587" s="149">
        <v>93478</v>
      </c>
      <c r="AE587" s="126">
        <v>46.271999999999998</v>
      </c>
      <c r="AF587" s="166">
        <v>6992.0919999999996</v>
      </c>
      <c r="AG587" s="166">
        <v>6992.0919999999996</v>
      </c>
      <c r="AH587" s="126"/>
      <c r="AI587" s="126">
        <v>0</v>
      </c>
      <c r="AJ587" s="149">
        <v>66874</v>
      </c>
      <c r="AK587" s="126">
        <v>33.101999999999997</v>
      </c>
      <c r="AL587" s="149">
        <v>26604</v>
      </c>
      <c r="AM587" s="126">
        <v>13.169</v>
      </c>
      <c r="AN587" s="126"/>
      <c r="AO587" s="126">
        <v>0</v>
      </c>
      <c r="AP587" s="126"/>
      <c r="AQ587" s="126">
        <v>0</v>
      </c>
      <c r="AR587" s="126"/>
      <c r="AS587" s="126">
        <v>0</v>
      </c>
      <c r="AT587" s="126"/>
      <c r="AU587" s="126">
        <v>0</v>
      </c>
      <c r="AV587" s="166">
        <v>93478</v>
      </c>
      <c r="AW587" s="126">
        <v>46.271999999999998</v>
      </c>
      <c r="AX587" s="166">
        <v>6992.0919999999996</v>
      </c>
      <c r="AY587" s="166">
        <v>6992.0919999999996</v>
      </c>
      <c r="AZ587" s="149">
        <v>59080</v>
      </c>
      <c r="BA587" s="126">
        <v>25.134</v>
      </c>
      <c r="BB587" s="166">
        <v>3593.377</v>
      </c>
      <c r="BC587" s="126"/>
      <c r="BD587" s="126"/>
      <c r="BE587" s="126">
        <v>0</v>
      </c>
      <c r="BF587" s="126"/>
      <c r="BG587" s="126">
        <v>0</v>
      </c>
      <c r="BH587" s="126">
        <v>0</v>
      </c>
      <c r="BI587" s="149">
        <v>59080</v>
      </c>
      <c r="BJ587" s="126">
        <v>25.134</v>
      </c>
      <c r="BK587" s="166">
        <v>3593.377</v>
      </c>
      <c r="BL587" s="126">
        <v>0</v>
      </c>
      <c r="BM587" s="126">
        <v>0</v>
      </c>
      <c r="BN587" s="166">
        <v>3593.377</v>
      </c>
      <c r="BO587" s="149">
        <v>26604</v>
      </c>
      <c r="BP587" s="150">
        <v>13.169</v>
      </c>
    </row>
    <row r="588" spans="1:68" ht="12" customHeight="1" x14ac:dyDescent="0.2">
      <c r="A588" s="136"/>
      <c r="B588" s="105"/>
      <c r="C588" s="105" t="s">
        <v>2550</v>
      </c>
      <c r="D588" s="105"/>
      <c r="E588" s="137"/>
      <c r="F588" s="137"/>
      <c r="G588" s="137"/>
      <c r="H588" s="147">
        <v>59080</v>
      </c>
      <c r="I588" s="137">
        <v>25.134</v>
      </c>
      <c r="J588" s="168">
        <v>3593.377</v>
      </c>
      <c r="K588" s="137"/>
      <c r="L588" s="137">
        <v>0</v>
      </c>
      <c r="M588" s="137">
        <v>0</v>
      </c>
      <c r="N588" s="137"/>
      <c r="O588" s="137">
        <v>0</v>
      </c>
      <c r="P588" s="137">
        <v>0</v>
      </c>
      <c r="Q588" s="147">
        <v>59080</v>
      </c>
      <c r="R588" s="137">
        <v>25.134</v>
      </c>
      <c r="S588" s="168">
        <v>3593.3760000000002</v>
      </c>
      <c r="T588" s="137"/>
      <c r="U588" s="137">
        <v>0</v>
      </c>
      <c r="V588" s="137"/>
      <c r="W588" s="137">
        <v>0</v>
      </c>
      <c r="X588" s="147">
        <v>93478</v>
      </c>
      <c r="Y588" s="137">
        <v>46.271999999999998</v>
      </c>
      <c r="Z588" s="137"/>
      <c r="AA588" s="137">
        <v>0</v>
      </c>
      <c r="AB588" s="137"/>
      <c r="AC588" s="137">
        <v>0</v>
      </c>
      <c r="AD588" s="147">
        <v>93478</v>
      </c>
      <c r="AE588" s="137">
        <v>46.271999999999998</v>
      </c>
      <c r="AF588" s="168">
        <v>6992.0919999999996</v>
      </c>
      <c r="AG588" s="168">
        <v>6992.0919999999996</v>
      </c>
      <c r="AH588" s="137"/>
      <c r="AI588" s="137">
        <v>0</v>
      </c>
      <c r="AJ588" s="147">
        <v>66874</v>
      </c>
      <c r="AK588" s="137">
        <v>33.101999999999997</v>
      </c>
      <c r="AL588" s="147">
        <v>26604</v>
      </c>
      <c r="AM588" s="137">
        <v>13.169</v>
      </c>
      <c r="AN588" s="137"/>
      <c r="AO588" s="137">
        <v>0</v>
      </c>
      <c r="AP588" s="137"/>
      <c r="AQ588" s="137">
        <v>0</v>
      </c>
      <c r="AR588" s="137"/>
      <c r="AS588" s="137">
        <v>0</v>
      </c>
      <c r="AT588" s="137"/>
      <c r="AU588" s="137">
        <v>0</v>
      </c>
      <c r="AV588" s="168">
        <v>93478</v>
      </c>
      <c r="AW588" s="137">
        <v>46.271999999999998</v>
      </c>
      <c r="AX588" s="168">
        <v>6992.0919999999996</v>
      </c>
      <c r="AY588" s="168">
        <v>6992.0919999999996</v>
      </c>
      <c r="AZ588" s="147">
        <v>59080</v>
      </c>
      <c r="BA588" s="137">
        <v>25.134</v>
      </c>
      <c r="BB588" s="168">
        <v>3593.377</v>
      </c>
      <c r="BC588" s="137"/>
      <c r="BD588" s="137"/>
      <c r="BE588" s="137">
        <v>0</v>
      </c>
      <c r="BF588" s="137"/>
      <c r="BG588" s="137">
        <v>0</v>
      </c>
      <c r="BH588" s="137">
        <v>0</v>
      </c>
      <c r="BI588" s="147">
        <v>59080</v>
      </c>
      <c r="BJ588" s="137">
        <v>25.134</v>
      </c>
      <c r="BK588" s="168">
        <v>3593.377</v>
      </c>
      <c r="BL588" s="137">
        <v>0</v>
      </c>
      <c r="BM588" s="137">
        <v>0</v>
      </c>
      <c r="BN588" s="168">
        <v>3593.377</v>
      </c>
      <c r="BO588" s="147">
        <v>26604</v>
      </c>
      <c r="BP588" s="148">
        <v>13.169</v>
      </c>
    </row>
    <row r="589" spans="1:68" ht="12" customHeight="1" x14ac:dyDescent="0.2">
      <c r="A589" s="133"/>
      <c r="B589" s="111"/>
      <c r="C589" s="111" t="s">
        <v>2077</v>
      </c>
      <c r="D589" s="111"/>
      <c r="E589" s="126"/>
      <c r="F589" s="126"/>
      <c r="G589" s="126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  <c r="AA589" s="126"/>
      <c r="AB589" s="126"/>
      <c r="AC589" s="126"/>
      <c r="AD589" s="126"/>
      <c r="AE589" s="126"/>
      <c r="AF589" s="126"/>
      <c r="AG589" s="126"/>
      <c r="AH589" s="126"/>
      <c r="AI589" s="126"/>
      <c r="AJ589" s="126"/>
      <c r="AK589" s="126"/>
      <c r="AL589" s="126"/>
      <c r="AM589" s="126"/>
      <c r="AN589" s="126"/>
      <c r="AO589" s="126"/>
      <c r="AP589" s="126"/>
      <c r="AQ589" s="126"/>
      <c r="AR589" s="126"/>
      <c r="AS589" s="126"/>
      <c r="AT589" s="126"/>
      <c r="AU589" s="126"/>
      <c r="AV589" s="126"/>
      <c r="AW589" s="126"/>
      <c r="AX589" s="126"/>
      <c r="AY589" s="126"/>
      <c r="AZ589" s="126"/>
      <c r="BA589" s="126"/>
      <c r="BB589" s="126"/>
      <c r="BC589" s="126"/>
      <c r="BD589" s="126"/>
      <c r="BE589" s="126"/>
      <c r="BF589" s="126"/>
      <c r="BG589" s="126"/>
      <c r="BH589" s="126"/>
      <c r="BI589" s="126"/>
      <c r="BJ589" s="126"/>
      <c r="BK589" s="126"/>
      <c r="BL589" s="126"/>
      <c r="BM589" s="126"/>
      <c r="BN589" s="126"/>
      <c r="BO589" s="126"/>
      <c r="BP589" s="150"/>
    </row>
    <row r="590" spans="1:68" ht="12" customHeight="1" x14ac:dyDescent="0.2">
      <c r="A590" s="136"/>
      <c r="B590" s="105"/>
      <c r="C590" s="105" t="s">
        <v>30</v>
      </c>
      <c r="D590" s="105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  <c r="AS590" s="137"/>
      <c r="AT590" s="137"/>
      <c r="AU590" s="137"/>
      <c r="AV590" s="137"/>
      <c r="AW590" s="137"/>
      <c r="AX590" s="137"/>
      <c r="AY590" s="137"/>
      <c r="AZ590" s="137"/>
      <c r="BA590" s="137"/>
      <c r="BB590" s="137"/>
      <c r="BC590" s="137"/>
      <c r="BD590" s="137"/>
      <c r="BE590" s="137"/>
      <c r="BF590" s="137"/>
      <c r="BG590" s="137"/>
      <c r="BH590" s="137"/>
      <c r="BI590" s="137"/>
      <c r="BJ590" s="137"/>
      <c r="BK590" s="137"/>
      <c r="BL590" s="137"/>
      <c r="BM590" s="137"/>
      <c r="BN590" s="137"/>
      <c r="BO590" s="137"/>
      <c r="BP590" s="148"/>
    </row>
    <row r="591" spans="1:68" ht="12" customHeight="1" x14ac:dyDescent="0.2">
      <c r="A591" s="120" t="s">
        <v>607</v>
      </c>
      <c r="B591" s="121"/>
      <c r="C591" s="121" t="s">
        <v>608</v>
      </c>
      <c r="D591" s="121" t="s">
        <v>30</v>
      </c>
      <c r="E591" s="123">
        <v>266</v>
      </c>
      <c r="F591" s="123">
        <v>4.4422999999999997E-2</v>
      </c>
      <c r="G591" s="123">
        <v>4.4422999999999997E-2</v>
      </c>
      <c r="H591" s="122">
        <v>36673</v>
      </c>
      <c r="I591" s="123">
        <v>9.7550000000000008</v>
      </c>
      <c r="J591" s="165">
        <v>1629.125</v>
      </c>
      <c r="K591" s="123"/>
      <c r="L591" s="123">
        <v>0</v>
      </c>
      <c r="M591" s="123">
        <v>0</v>
      </c>
      <c r="N591" s="123"/>
      <c r="O591" s="123">
        <v>0</v>
      </c>
      <c r="P591" s="123">
        <v>0</v>
      </c>
      <c r="Q591" s="122">
        <v>36673</v>
      </c>
      <c r="R591" s="123">
        <v>9.7550000000000008</v>
      </c>
      <c r="S591" s="165">
        <v>1629.125</v>
      </c>
      <c r="T591" s="123"/>
      <c r="U591" s="123">
        <v>0</v>
      </c>
      <c r="V591" s="123"/>
      <c r="W591" s="123">
        <v>0</v>
      </c>
      <c r="X591" s="123"/>
      <c r="Y591" s="123">
        <v>0</v>
      </c>
      <c r="Z591" s="123"/>
      <c r="AA591" s="123">
        <v>0</v>
      </c>
      <c r="AB591" s="123"/>
      <c r="AC591" s="123">
        <v>0</v>
      </c>
      <c r="AD591" s="123"/>
      <c r="AE591" s="123">
        <v>0</v>
      </c>
      <c r="AF591" s="123"/>
      <c r="AG591" s="123"/>
      <c r="AH591" s="123"/>
      <c r="AI591" s="123">
        <v>0</v>
      </c>
      <c r="AJ591" s="123"/>
      <c r="AK591" s="123">
        <v>0</v>
      </c>
      <c r="AL591" s="123"/>
      <c r="AM591" s="123">
        <v>0</v>
      </c>
      <c r="AN591" s="123"/>
      <c r="AO591" s="123">
        <v>0</v>
      </c>
      <c r="AP591" s="123"/>
      <c r="AQ591" s="123">
        <v>0</v>
      </c>
      <c r="AR591" s="123"/>
      <c r="AS591" s="123">
        <v>0</v>
      </c>
      <c r="AT591" s="123"/>
      <c r="AU591" s="123">
        <v>0</v>
      </c>
      <c r="AV591" s="123"/>
      <c r="AW591" s="123">
        <v>0</v>
      </c>
      <c r="AX591" s="123"/>
      <c r="AY591" s="123"/>
      <c r="AZ591" s="122">
        <v>36673</v>
      </c>
      <c r="BA591" s="123">
        <v>9.7550000000000008</v>
      </c>
      <c r="BB591" s="165">
        <v>1629.125</v>
      </c>
      <c r="BC591" s="123"/>
      <c r="BD591" s="123"/>
      <c r="BE591" s="123">
        <v>0</v>
      </c>
      <c r="BF591" s="123"/>
      <c r="BG591" s="123">
        <v>0</v>
      </c>
      <c r="BH591" s="123">
        <v>0</v>
      </c>
      <c r="BI591" s="122">
        <v>36673</v>
      </c>
      <c r="BJ591" s="123">
        <v>9.7550000000000008</v>
      </c>
      <c r="BK591" s="165">
        <v>1629.125</v>
      </c>
      <c r="BL591" s="123">
        <v>0</v>
      </c>
      <c r="BM591" s="123">
        <v>0</v>
      </c>
      <c r="BN591" s="165">
        <v>1629.125</v>
      </c>
      <c r="BO591" s="123">
        <v>0</v>
      </c>
      <c r="BP591" s="154">
        <v>0</v>
      </c>
    </row>
    <row r="592" spans="1:68" ht="12" customHeight="1" x14ac:dyDescent="0.2">
      <c r="A592" s="114" t="s">
        <v>611</v>
      </c>
      <c r="B592" s="115"/>
      <c r="C592" s="115" t="s">
        <v>612</v>
      </c>
      <c r="D592" s="115" t="s">
        <v>30</v>
      </c>
      <c r="E592" s="117">
        <v>266</v>
      </c>
      <c r="F592" s="117">
        <v>3.9697999999999997E-2</v>
      </c>
      <c r="G592" s="117">
        <v>3.9697999999999997E-2</v>
      </c>
      <c r="H592" s="117"/>
      <c r="I592" s="117">
        <v>0</v>
      </c>
      <c r="J592" s="117">
        <v>0</v>
      </c>
      <c r="K592" s="117"/>
      <c r="L592" s="117">
        <v>0</v>
      </c>
      <c r="M592" s="117">
        <v>0</v>
      </c>
      <c r="N592" s="117"/>
      <c r="O592" s="117">
        <v>0</v>
      </c>
      <c r="P592" s="117">
        <v>0</v>
      </c>
      <c r="Q592" s="117"/>
      <c r="R592" s="117">
        <v>0</v>
      </c>
      <c r="S592" s="117"/>
      <c r="T592" s="117"/>
      <c r="U592" s="117">
        <v>0</v>
      </c>
      <c r="V592" s="117"/>
      <c r="W592" s="117">
        <v>0</v>
      </c>
      <c r="X592" s="117"/>
      <c r="Y592" s="117">
        <v>0</v>
      </c>
      <c r="Z592" s="117"/>
      <c r="AA592" s="117">
        <v>0</v>
      </c>
      <c r="AB592" s="117"/>
      <c r="AC592" s="117">
        <v>0</v>
      </c>
      <c r="AD592" s="117"/>
      <c r="AE592" s="117">
        <v>0</v>
      </c>
      <c r="AF592" s="117"/>
      <c r="AG592" s="117"/>
      <c r="AH592" s="117"/>
      <c r="AI592" s="117">
        <v>0</v>
      </c>
      <c r="AJ592" s="117"/>
      <c r="AK592" s="117">
        <v>0</v>
      </c>
      <c r="AL592" s="117"/>
      <c r="AM592" s="117">
        <v>0</v>
      </c>
      <c r="AN592" s="117"/>
      <c r="AO592" s="117">
        <v>0</v>
      </c>
      <c r="AP592" s="117"/>
      <c r="AQ592" s="117">
        <v>0</v>
      </c>
      <c r="AR592" s="117"/>
      <c r="AS592" s="117">
        <v>0</v>
      </c>
      <c r="AT592" s="117"/>
      <c r="AU592" s="117">
        <v>0</v>
      </c>
      <c r="AV592" s="117"/>
      <c r="AW592" s="117">
        <v>0</v>
      </c>
      <c r="AX592" s="117"/>
      <c r="AY592" s="117"/>
      <c r="AZ592" s="117"/>
      <c r="BA592" s="117">
        <v>0</v>
      </c>
      <c r="BB592" s="117">
        <v>0</v>
      </c>
      <c r="BC592" s="117"/>
      <c r="BD592" s="117"/>
      <c r="BE592" s="117">
        <v>0</v>
      </c>
      <c r="BF592" s="117"/>
      <c r="BG592" s="117">
        <v>0</v>
      </c>
      <c r="BH592" s="117">
        <v>0</v>
      </c>
      <c r="BI592" s="117"/>
      <c r="BJ592" s="117">
        <v>0</v>
      </c>
      <c r="BK592" s="117">
        <v>0</v>
      </c>
      <c r="BL592" s="117">
        <v>0</v>
      </c>
      <c r="BM592" s="117">
        <v>0</v>
      </c>
      <c r="BN592" s="117">
        <v>0</v>
      </c>
      <c r="BO592" s="117">
        <v>0</v>
      </c>
      <c r="BP592" s="146">
        <v>0</v>
      </c>
    </row>
    <row r="593" spans="1:68" ht="12" customHeight="1" x14ac:dyDescent="0.2">
      <c r="A593" s="120" t="s">
        <v>613</v>
      </c>
      <c r="B593" s="121"/>
      <c r="C593" s="121" t="s">
        <v>614</v>
      </c>
      <c r="D593" s="121" t="s">
        <v>30</v>
      </c>
      <c r="E593" s="123">
        <v>266</v>
      </c>
      <c r="F593" s="123">
        <v>3.5965999999999998E-2</v>
      </c>
      <c r="G593" s="123">
        <v>3.5965999999999998E-2</v>
      </c>
      <c r="H593" s="123"/>
      <c r="I593" s="123">
        <v>0</v>
      </c>
      <c r="J593" s="123">
        <v>0</v>
      </c>
      <c r="K593" s="123"/>
      <c r="L593" s="123">
        <v>0</v>
      </c>
      <c r="M593" s="123">
        <v>0</v>
      </c>
      <c r="N593" s="123"/>
      <c r="O593" s="123">
        <v>0</v>
      </c>
      <c r="P593" s="123">
        <v>0</v>
      </c>
      <c r="Q593" s="123"/>
      <c r="R593" s="123">
        <v>0</v>
      </c>
      <c r="S593" s="123"/>
      <c r="T593" s="123"/>
      <c r="U593" s="123">
        <v>0</v>
      </c>
      <c r="V593" s="123"/>
      <c r="W593" s="123">
        <v>0</v>
      </c>
      <c r="X593" s="123"/>
      <c r="Y593" s="123">
        <v>0</v>
      </c>
      <c r="Z593" s="123"/>
      <c r="AA593" s="123">
        <v>0</v>
      </c>
      <c r="AB593" s="123"/>
      <c r="AC593" s="123">
        <v>0</v>
      </c>
      <c r="AD593" s="123"/>
      <c r="AE593" s="123">
        <v>0</v>
      </c>
      <c r="AF593" s="123"/>
      <c r="AG593" s="123"/>
      <c r="AH593" s="123"/>
      <c r="AI593" s="123">
        <v>0</v>
      </c>
      <c r="AJ593" s="123"/>
      <c r="AK593" s="123">
        <v>0</v>
      </c>
      <c r="AL593" s="123"/>
      <c r="AM593" s="123">
        <v>0</v>
      </c>
      <c r="AN593" s="123"/>
      <c r="AO593" s="123">
        <v>0</v>
      </c>
      <c r="AP593" s="123"/>
      <c r="AQ593" s="123">
        <v>0</v>
      </c>
      <c r="AR593" s="123"/>
      <c r="AS593" s="123">
        <v>0</v>
      </c>
      <c r="AT593" s="123"/>
      <c r="AU593" s="123">
        <v>0</v>
      </c>
      <c r="AV593" s="123"/>
      <c r="AW593" s="123">
        <v>0</v>
      </c>
      <c r="AX593" s="123"/>
      <c r="AY593" s="123"/>
      <c r="AZ593" s="123"/>
      <c r="BA593" s="123">
        <v>0</v>
      </c>
      <c r="BB593" s="123">
        <v>0</v>
      </c>
      <c r="BC593" s="123"/>
      <c r="BD593" s="123"/>
      <c r="BE593" s="123">
        <v>0</v>
      </c>
      <c r="BF593" s="123"/>
      <c r="BG593" s="123">
        <v>0</v>
      </c>
      <c r="BH593" s="123">
        <v>0</v>
      </c>
      <c r="BI593" s="123"/>
      <c r="BJ593" s="123">
        <v>0</v>
      </c>
      <c r="BK593" s="123">
        <v>0</v>
      </c>
      <c r="BL593" s="123">
        <v>0</v>
      </c>
      <c r="BM593" s="123">
        <v>0</v>
      </c>
      <c r="BN593" s="123">
        <v>0</v>
      </c>
      <c r="BO593" s="123">
        <v>0</v>
      </c>
      <c r="BP593" s="154">
        <v>0</v>
      </c>
    </row>
    <row r="594" spans="1:68" ht="12" customHeight="1" x14ac:dyDescent="0.2">
      <c r="A594" s="114" t="s">
        <v>619</v>
      </c>
      <c r="B594" s="115" t="s">
        <v>619</v>
      </c>
      <c r="C594" s="115" t="s">
        <v>620</v>
      </c>
      <c r="D594" s="115" t="s">
        <v>30</v>
      </c>
      <c r="E594" s="117">
        <v>340</v>
      </c>
      <c r="F594" s="117">
        <v>5.2798999999999999E-2</v>
      </c>
      <c r="G594" s="117">
        <v>5.2798999999999999E-2</v>
      </c>
      <c r="H594" s="117"/>
      <c r="I594" s="117">
        <v>0</v>
      </c>
      <c r="J594" s="117">
        <v>0</v>
      </c>
      <c r="K594" s="117"/>
      <c r="L594" s="117">
        <v>0</v>
      </c>
      <c r="M594" s="117">
        <v>0</v>
      </c>
      <c r="N594" s="117"/>
      <c r="O594" s="117">
        <v>0</v>
      </c>
      <c r="P594" s="117">
        <v>0</v>
      </c>
      <c r="Q594" s="117"/>
      <c r="R594" s="117">
        <v>0</v>
      </c>
      <c r="S594" s="117"/>
      <c r="T594" s="117"/>
      <c r="U594" s="117">
        <v>0</v>
      </c>
      <c r="V594" s="117"/>
      <c r="W594" s="117">
        <v>0</v>
      </c>
      <c r="X594" s="117"/>
      <c r="Y594" s="117">
        <v>0</v>
      </c>
      <c r="Z594" s="117"/>
      <c r="AA594" s="117">
        <v>0</v>
      </c>
      <c r="AB594" s="117"/>
      <c r="AC594" s="117">
        <v>0</v>
      </c>
      <c r="AD594" s="117"/>
      <c r="AE594" s="117">
        <v>0</v>
      </c>
      <c r="AF594" s="117"/>
      <c r="AG594" s="117"/>
      <c r="AH594" s="117"/>
      <c r="AI594" s="117">
        <v>0</v>
      </c>
      <c r="AJ594" s="117"/>
      <c r="AK594" s="117">
        <v>0</v>
      </c>
      <c r="AL594" s="117"/>
      <c r="AM594" s="117">
        <v>0</v>
      </c>
      <c r="AN594" s="117"/>
      <c r="AO594" s="117">
        <v>0</v>
      </c>
      <c r="AP594" s="117"/>
      <c r="AQ594" s="117">
        <v>0</v>
      </c>
      <c r="AR594" s="117"/>
      <c r="AS594" s="117">
        <v>0</v>
      </c>
      <c r="AT594" s="117"/>
      <c r="AU594" s="117">
        <v>0</v>
      </c>
      <c r="AV594" s="117"/>
      <c r="AW594" s="117">
        <v>0</v>
      </c>
      <c r="AX594" s="117"/>
      <c r="AY594" s="117"/>
      <c r="AZ594" s="117"/>
      <c r="BA594" s="117">
        <v>0</v>
      </c>
      <c r="BB594" s="117">
        <v>0</v>
      </c>
      <c r="BC594" s="117"/>
      <c r="BD594" s="117"/>
      <c r="BE594" s="117">
        <v>0</v>
      </c>
      <c r="BF594" s="117"/>
      <c r="BG594" s="117">
        <v>0</v>
      </c>
      <c r="BH594" s="117">
        <v>0</v>
      </c>
      <c r="BI594" s="117"/>
      <c r="BJ594" s="117">
        <v>0</v>
      </c>
      <c r="BK594" s="117">
        <v>0</v>
      </c>
      <c r="BL594" s="117">
        <v>0</v>
      </c>
      <c r="BM594" s="117">
        <v>0</v>
      </c>
      <c r="BN594" s="117">
        <v>0</v>
      </c>
      <c r="BO594" s="117">
        <v>0</v>
      </c>
      <c r="BP594" s="146">
        <v>0</v>
      </c>
    </row>
    <row r="595" spans="1:68" ht="12" customHeight="1" x14ac:dyDescent="0.2">
      <c r="A595" s="133"/>
      <c r="B595" s="111"/>
      <c r="C595" s="111" t="s">
        <v>2551</v>
      </c>
      <c r="D595" s="111"/>
      <c r="E595" s="126"/>
      <c r="F595" s="126"/>
      <c r="G595" s="126"/>
      <c r="H595" s="149">
        <v>36673</v>
      </c>
      <c r="I595" s="126">
        <v>9.7550000000000008</v>
      </c>
      <c r="J595" s="166">
        <v>1629.125</v>
      </c>
      <c r="K595" s="126"/>
      <c r="L595" s="126">
        <v>0</v>
      </c>
      <c r="M595" s="126">
        <v>0</v>
      </c>
      <c r="N595" s="126"/>
      <c r="O595" s="126">
        <v>0</v>
      </c>
      <c r="P595" s="126">
        <v>0</v>
      </c>
      <c r="Q595" s="149">
        <v>36673</v>
      </c>
      <c r="R595" s="126">
        <v>9.7550000000000008</v>
      </c>
      <c r="S595" s="166">
        <v>1629.124</v>
      </c>
      <c r="T595" s="126"/>
      <c r="U595" s="126">
        <v>0</v>
      </c>
      <c r="V595" s="126"/>
      <c r="W595" s="126">
        <v>0</v>
      </c>
      <c r="X595" s="126"/>
      <c r="Y595" s="126">
        <v>0</v>
      </c>
      <c r="Z595" s="126"/>
      <c r="AA595" s="126">
        <v>0</v>
      </c>
      <c r="AB595" s="126"/>
      <c r="AC595" s="126">
        <v>0</v>
      </c>
      <c r="AD595" s="126"/>
      <c r="AE595" s="126">
        <v>0</v>
      </c>
      <c r="AF595" s="126"/>
      <c r="AG595" s="126"/>
      <c r="AH595" s="126"/>
      <c r="AI595" s="126">
        <v>0</v>
      </c>
      <c r="AJ595" s="126"/>
      <c r="AK595" s="126">
        <v>0</v>
      </c>
      <c r="AL595" s="126"/>
      <c r="AM595" s="126">
        <v>0</v>
      </c>
      <c r="AN595" s="126"/>
      <c r="AO595" s="126">
        <v>0</v>
      </c>
      <c r="AP595" s="126"/>
      <c r="AQ595" s="126">
        <v>0</v>
      </c>
      <c r="AR595" s="126"/>
      <c r="AS595" s="126">
        <v>0</v>
      </c>
      <c r="AT595" s="126"/>
      <c r="AU595" s="126">
        <v>0</v>
      </c>
      <c r="AV595" s="126"/>
      <c r="AW595" s="126">
        <v>0</v>
      </c>
      <c r="AX595" s="126"/>
      <c r="AY595" s="126"/>
      <c r="AZ595" s="149">
        <v>36673</v>
      </c>
      <c r="BA595" s="126">
        <v>9.7550000000000008</v>
      </c>
      <c r="BB595" s="166">
        <v>1629.125</v>
      </c>
      <c r="BC595" s="126"/>
      <c r="BD595" s="126"/>
      <c r="BE595" s="126">
        <v>0</v>
      </c>
      <c r="BF595" s="126"/>
      <c r="BG595" s="126">
        <v>0</v>
      </c>
      <c r="BH595" s="126">
        <v>0</v>
      </c>
      <c r="BI595" s="149">
        <v>36673</v>
      </c>
      <c r="BJ595" s="126">
        <v>9.7550000000000008</v>
      </c>
      <c r="BK595" s="166">
        <v>1629.125</v>
      </c>
      <c r="BL595" s="126">
        <v>0</v>
      </c>
      <c r="BM595" s="126">
        <v>0</v>
      </c>
      <c r="BN595" s="166">
        <v>1629.125</v>
      </c>
      <c r="BO595" s="126">
        <v>0</v>
      </c>
      <c r="BP595" s="150">
        <v>0</v>
      </c>
    </row>
    <row r="596" spans="1:68" ht="12" customHeight="1" x14ac:dyDescent="0.2">
      <c r="A596" s="136"/>
      <c r="B596" s="105"/>
      <c r="C596" s="105" t="s">
        <v>77</v>
      </c>
      <c r="D596" s="105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  <c r="AS596" s="137"/>
      <c r="AT596" s="137"/>
      <c r="AU596" s="137"/>
      <c r="AV596" s="137"/>
      <c r="AW596" s="137"/>
      <c r="AX596" s="137"/>
      <c r="AY596" s="137"/>
      <c r="AZ596" s="137"/>
      <c r="BA596" s="137"/>
      <c r="BB596" s="137"/>
      <c r="BC596" s="137"/>
      <c r="BD596" s="137"/>
      <c r="BE596" s="137"/>
      <c r="BF596" s="137"/>
      <c r="BG596" s="137"/>
      <c r="BH596" s="137"/>
      <c r="BI596" s="137"/>
      <c r="BJ596" s="137"/>
      <c r="BK596" s="137"/>
      <c r="BL596" s="137"/>
      <c r="BM596" s="137"/>
      <c r="BN596" s="137"/>
      <c r="BO596" s="137"/>
      <c r="BP596" s="148"/>
    </row>
    <row r="597" spans="1:68" ht="12" customHeight="1" x14ac:dyDescent="0.2">
      <c r="A597" s="120" t="s">
        <v>609</v>
      </c>
      <c r="B597" s="121"/>
      <c r="C597" s="121" t="s">
        <v>610</v>
      </c>
      <c r="D597" s="121" t="s">
        <v>77</v>
      </c>
      <c r="E597" s="123">
        <v>266</v>
      </c>
      <c r="F597" s="123">
        <v>3.7041999999999999E-2</v>
      </c>
      <c r="G597" s="123">
        <v>3.7041999999999999E-2</v>
      </c>
      <c r="H597" s="123"/>
      <c r="I597" s="123">
        <v>0</v>
      </c>
      <c r="J597" s="123">
        <v>0</v>
      </c>
      <c r="K597" s="123"/>
      <c r="L597" s="123">
        <v>0</v>
      </c>
      <c r="M597" s="123">
        <v>0</v>
      </c>
      <c r="N597" s="123"/>
      <c r="O597" s="123">
        <v>0</v>
      </c>
      <c r="P597" s="123">
        <v>0</v>
      </c>
      <c r="Q597" s="123"/>
      <c r="R597" s="123">
        <v>0</v>
      </c>
      <c r="S597" s="123"/>
      <c r="T597" s="123"/>
      <c r="U597" s="123">
        <v>0</v>
      </c>
      <c r="V597" s="123"/>
      <c r="W597" s="123">
        <v>0</v>
      </c>
      <c r="X597" s="123"/>
      <c r="Y597" s="123">
        <v>0</v>
      </c>
      <c r="Z597" s="123"/>
      <c r="AA597" s="123">
        <v>0</v>
      </c>
      <c r="AB597" s="123"/>
      <c r="AC597" s="123">
        <v>0</v>
      </c>
      <c r="AD597" s="123"/>
      <c r="AE597" s="123">
        <v>0</v>
      </c>
      <c r="AF597" s="123"/>
      <c r="AG597" s="123"/>
      <c r="AH597" s="123"/>
      <c r="AI597" s="123">
        <v>0</v>
      </c>
      <c r="AJ597" s="123"/>
      <c r="AK597" s="123">
        <v>0</v>
      </c>
      <c r="AL597" s="123"/>
      <c r="AM597" s="123">
        <v>0</v>
      </c>
      <c r="AN597" s="123"/>
      <c r="AO597" s="123">
        <v>0</v>
      </c>
      <c r="AP597" s="123"/>
      <c r="AQ597" s="123">
        <v>0</v>
      </c>
      <c r="AR597" s="123"/>
      <c r="AS597" s="123">
        <v>0</v>
      </c>
      <c r="AT597" s="123"/>
      <c r="AU597" s="123">
        <v>0</v>
      </c>
      <c r="AV597" s="123"/>
      <c r="AW597" s="123">
        <v>0</v>
      </c>
      <c r="AX597" s="123"/>
      <c r="AY597" s="123"/>
      <c r="AZ597" s="123"/>
      <c r="BA597" s="123">
        <v>0</v>
      </c>
      <c r="BB597" s="123">
        <v>0</v>
      </c>
      <c r="BC597" s="123"/>
      <c r="BD597" s="123"/>
      <c r="BE597" s="123">
        <v>0</v>
      </c>
      <c r="BF597" s="123"/>
      <c r="BG597" s="123">
        <v>0</v>
      </c>
      <c r="BH597" s="123">
        <v>0</v>
      </c>
      <c r="BI597" s="123"/>
      <c r="BJ597" s="123">
        <v>0</v>
      </c>
      <c r="BK597" s="123">
        <v>0</v>
      </c>
      <c r="BL597" s="123">
        <v>0</v>
      </c>
      <c r="BM597" s="123">
        <v>0</v>
      </c>
      <c r="BN597" s="123">
        <v>0</v>
      </c>
      <c r="BO597" s="123">
        <v>0</v>
      </c>
      <c r="BP597" s="154">
        <v>0</v>
      </c>
    </row>
    <row r="598" spans="1:68" ht="12" customHeight="1" x14ac:dyDescent="0.2">
      <c r="A598" s="114" t="s">
        <v>615</v>
      </c>
      <c r="B598" s="115" t="s">
        <v>615</v>
      </c>
      <c r="C598" s="115" t="s">
        <v>616</v>
      </c>
      <c r="D598" s="115" t="s">
        <v>77</v>
      </c>
      <c r="E598" s="117">
        <v>340</v>
      </c>
      <c r="F598" s="117">
        <v>4.9334999999999997E-2</v>
      </c>
      <c r="G598" s="117">
        <v>4.9334999999999997E-2</v>
      </c>
      <c r="H598" s="117"/>
      <c r="I598" s="117">
        <v>0</v>
      </c>
      <c r="J598" s="117">
        <v>0</v>
      </c>
      <c r="K598" s="117"/>
      <c r="L598" s="117">
        <v>0</v>
      </c>
      <c r="M598" s="117">
        <v>0</v>
      </c>
      <c r="N598" s="117"/>
      <c r="O598" s="117">
        <v>0</v>
      </c>
      <c r="P598" s="117">
        <v>0</v>
      </c>
      <c r="Q598" s="117"/>
      <c r="R598" s="117">
        <v>0</v>
      </c>
      <c r="S598" s="117"/>
      <c r="T598" s="117"/>
      <c r="U598" s="117">
        <v>0</v>
      </c>
      <c r="V598" s="117"/>
      <c r="W598" s="117">
        <v>0</v>
      </c>
      <c r="X598" s="117"/>
      <c r="Y598" s="117">
        <v>0</v>
      </c>
      <c r="Z598" s="117"/>
      <c r="AA598" s="117">
        <v>0</v>
      </c>
      <c r="AB598" s="117"/>
      <c r="AC598" s="117">
        <v>0</v>
      </c>
      <c r="AD598" s="117"/>
      <c r="AE598" s="117">
        <v>0</v>
      </c>
      <c r="AF598" s="117"/>
      <c r="AG598" s="117"/>
      <c r="AH598" s="117"/>
      <c r="AI598" s="117">
        <v>0</v>
      </c>
      <c r="AJ598" s="117"/>
      <c r="AK598" s="117">
        <v>0</v>
      </c>
      <c r="AL598" s="117"/>
      <c r="AM598" s="117">
        <v>0</v>
      </c>
      <c r="AN598" s="117"/>
      <c r="AO598" s="117">
        <v>0</v>
      </c>
      <c r="AP598" s="117"/>
      <c r="AQ598" s="117">
        <v>0</v>
      </c>
      <c r="AR598" s="117"/>
      <c r="AS598" s="117">
        <v>0</v>
      </c>
      <c r="AT598" s="117"/>
      <c r="AU598" s="117">
        <v>0</v>
      </c>
      <c r="AV598" s="117"/>
      <c r="AW598" s="117">
        <v>0</v>
      </c>
      <c r="AX598" s="117"/>
      <c r="AY598" s="117"/>
      <c r="AZ598" s="117"/>
      <c r="BA598" s="117">
        <v>0</v>
      </c>
      <c r="BB598" s="117">
        <v>0</v>
      </c>
      <c r="BC598" s="117"/>
      <c r="BD598" s="117"/>
      <c r="BE598" s="117">
        <v>0</v>
      </c>
      <c r="BF598" s="117"/>
      <c r="BG598" s="117">
        <v>0</v>
      </c>
      <c r="BH598" s="117">
        <v>0</v>
      </c>
      <c r="BI598" s="117"/>
      <c r="BJ598" s="117">
        <v>0</v>
      </c>
      <c r="BK598" s="117">
        <v>0</v>
      </c>
      <c r="BL598" s="117">
        <v>0</v>
      </c>
      <c r="BM598" s="117">
        <v>0</v>
      </c>
      <c r="BN598" s="117">
        <v>0</v>
      </c>
      <c r="BO598" s="117">
        <v>0</v>
      </c>
      <c r="BP598" s="146">
        <v>0</v>
      </c>
    </row>
    <row r="599" spans="1:68" ht="12" customHeight="1" x14ac:dyDescent="0.2">
      <c r="A599" s="120" t="s">
        <v>617</v>
      </c>
      <c r="B599" s="121"/>
      <c r="C599" s="121" t="s">
        <v>618</v>
      </c>
      <c r="D599" s="121" t="s">
        <v>77</v>
      </c>
      <c r="E599" s="123">
        <v>340</v>
      </c>
      <c r="F599" s="123">
        <v>6.2743999999999994E-2</v>
      </c>
      <c r="G599" s="123">
        <v>6.2743999999999994E-2</v>
      </c>
      <c r="H599" s="122">
        <v>15120</v>
      </c>
      <c r="I599" s="123">
        <v>5.141</v>
      </c>
      <c r="J599" s="123">
        <v>948.68899999999996</v>
      </c>
      <c r="K599" s="123"/>
      <c r="L599" s="123">
        <v>0</v>
      </c>
      <c r="M599" s="123">
        <v>0</v>
      </c>
      <c r="N599" s="123"/>
      <c r="O599" s="123">
        <v>0</v>
      </c>
      <c r="P599" s="123">
        <v>0</v>
      </c>
      <c r="Q599" s="122">
        <v>15120</v>
      </c>
      <c r="R599" s="123">
        <v>5.141</v>
      </c>
      <c r="S599" s="123">
        <v>948.68899999999996</v>
      </c>
      <c r="T599" s="123"/>
      <c r="U599" s="123">
        <v>0</v>
      </c>
      <c r="V599" s="123"/>
      <c r="W599" s="123">
        <v>0</v>
      </c>
      <c r="X599" s="123"/>
      <c r="Y599" s="123">
        <v>0</v>
      </c>
      <c r="Z599" s="123"/>
      <c r="AA599" s="123">
        <v>0</v>
      </c>
      <c r="AB599" s="123"/>
      <c r="AC599" s="123">
        <v>0</v>
      </c>
      <c r="AD599" s="123"/>
      <c r="AE599" s="123">
        <v>0</v>
      </c>
      <c r="AF599" s="123"/>
      <c r="AG599" s="123"/>
      <c r="AH599" s="123"/>
      <c r="AI599" s="123">
        <v>0</v>
      </c>
      <c r="AJ599" s="123"/>
      <c r="AK599" s="123">
        <v>0</v>
      </c>
      <c r="AL599" s="123"/>
      <c r="AM599" s="123">
        <v>0</v>
      </c>
      <c r="AN599" s="123"/>
      <c r="AO599" s="123">
        <v>0</v>
      </c>
      <c r="AP599" s="123"/>
      <c r="AQ599" s="123">
        <v>0</v>
      </c>
      <c r="AR599" s="123"/>
      <c r="AS599" s="123">
        <v>0</v>
      </c>
      <c r="AT599" s="123"/>
      <c r="AU599" s="123">
        <v>0</v>
      </c>
      <c r="AV599" s="123"/>
      <c r="AW599" s="123">
        <v>0</v>
      </c>
      <c r="AX599" s="123"/>
      <c r="AY599" s="123"/>
      <c r="AZ599" s="122">
        <v>15120</v>
      </c>
      <c r="BA599" s="123">
        <v>5.141</v>
      </c>
      <c r="BB599" s="123">
        <v>948.68899999999996</v>
      </c>
      <c r="BC599" s="123"/>
      <c r="BD599" s="123"/>
      <c r="BE599" s="123">
        <v>0</v>
      </c>
      <c r="BF599" s="123"/>
      <c r="BG599" s="123">
        <v>0</v>
      </c>
      <c r="BH599" s="123">
        <v>0</v>
      </c>
      <c r="BI599" s="122">
        <v>15120</v>
      </c>
      <c r="BJ599" s="123">
        <v>5.141</v>
      </c>
      <c r="BK599" s="123">
        <v>948.68899999999996</v>
      </c>
      <c r="BL599" s="123">
        <v>0</v>
      </c>
      <c r="BM599" s="123">
        <v>0</v>
      </c>
      <c r="BN599" s="123">
        <v>948.68899999999996</v>
      </c>
      <c r="BO599" s="123">
        <v>0</v>
      </c>
      <c r="BP599" s="154">
        <v>0</v>
      </c>
    </row>
    <row r="600" spans="1:68" ht="12" customHeight="1" x14ac:dyDescent="0.2">
      <c r="A600" s="136"/>
      <c r="B600" s="105"/>
      <c r="C600" s="105" t="s">
        <v>2552</v>
      </c>
      <c r="D600" s="105"/>
      <c r="E600" s="137"/>
      <c r="F600" s="137"/>
      <c r="G600" s="137"/>
      <c r="H600" s="147">
        <v>15120</v>
      </c>
      <c r="I600" s="137">
        <v>5.141</v>
      </c>
      <c r="J600" s="137">
        <v>948.68899999999996</v>
      </c>
      <c r="K600" s="137"/>
      <c r="L600" s="137">
        <v>0</v>
      </c>
      <c r="M600" s="137">
        <v>0</v>
      </c>
      <c r="N600" s="137"/>
      <c r="O600" s="137">
        <v>0</v>
      </c>
      <c r="P600" s="137">
        <v>0</v>
      </c>
      <c r="Q600" s="147">
        <v>15120</v>
      </c>
      <c r="R600" s="137">
        <v>5.141</v>
      </c>
      <c r="S600" s="137">
        <v>948.68899999999996</v>
      </c>
      <c r="T600" s="137"/>
      <c r="U600" s="137">
        <v>0</v>
      </c>
      <c r="V600" s="137"/>
      <c r="W600" s="137">
        <v>0</v>
      </c>
      <c r="X600" s="137"/>
      <c r="Y600" s="137">
        <v>0</v>
      </c>
      <c r="Z600" s="137"/>
      <c r="AA600" s="137">
        <v>0</v>
      </c>
      <c r="AB600" s="137"/>
      <c r="AC600" s="137">
        <v>0</v>
      </c>
      <c r="AD600" s="137"/>
      <c r="AE600" s="137">
        <v>0</v>
      </c>
      <c r="AF600" s="137"/>
      <c r="AG600" s="137"/>
      <c r="AH600" s="137"/>
      <c r="AI600" s="137">
        <v>0</v>
      </c>
      <c r="AJ600" s="137"/>
      <c r="AK600" s="137">
        <v>0</v>
      </c>
      <c r="AL600" s="137"/>
      <c r="AM600" s="137">
        <v>0</v>
      </c>
      <c r="AN600" s="137"/>
      <c r="AO600" s="137">
        <v>0</v>
      </c>
      <c r="AP600" s="137"/>
      <c r="AQ600" s="137">
        <v>0</v>
      </c>
      <c r="AR600" s="137"/>
      <c r="AS600" s="137">
        <v>0</v>
      </c>
      <c r="AT600" s="137"/>
      <c r="AU600" s="137">
        <v>0</v>
      </c>
      <c r="AV600" s="137"/>
      <c r="AW600" s="137">
        <v>0</v>
      </c>
      <c r="AX600" s="137"/>
      <c r="AY600" s="137"/>
      <c r="AZ600" s="147">
        <v>15120</v>
      </c>
      <c r="BA600" s="137">
        <v>5.141</v>
      </c>
      <c r="BB600" s="137">
        <v>948.68899999999996</v>
      </c>
      <c r="BC600" s="137"/>
      <c r="BD600" s="137"/>
      <c r="BE600" s="137">
        <v>0</v>
      </c>
      <c r="BF600" s="137"/>
      <c r="BG600" s="137">
        <v>0</v>
      </c>
      <c r="BH600" s="137">
        <v>0</v>
      </c>
      <c r="BI600" s="147">
        <v>15120</v>
      </c>
      <c r="BJ600" s="137">
        <v>5.141</v>
      </c>
      <c r="BK600" s="137">
        <v>948.68899999999996</v>
      </c>
      <c r="BL600" s="137">
        <v>0</v>
      </c>
      <c r="BM600" s="137">
        <v>0</v>
      </c>
      <c r="BN600" s="137">
        <v>948.68899999999996</v>
      </c>
      <c r="BO600" s="137">
        <v>0</v>
      </c>
      <c r="BP600" s="148">
        <v>0</v>
      </c>
    </row>
    <row r="601" spans="1:68" ht="12" customHeight="1" x14ac:dyDescent="0.2">
      <c r="A601" s="133"/>
      <c r="B601" s="111"/>
      <c r="C601" s="111" t="s">
        <v>2553</v>
      </c>
      <c r="D601" s="111"/>
      <c r="E601" s="126"/>
      <c r="F601" s="126"/>
      <c r="G601" s="126"/>
      <c r="H601" s="149">
        <v>51793</v>
      </c>
      <c r="I601" s="126">
        <v>14.896000000000001</v>
      </c>
      <c r="J601" s="166">
        <v>2577.8139999999999</v>
      </c>
      <c r="K601" s="126"/>
      <c r="L601" s="126">
        <v>0</v>
      </c>
      <c r="M601" s="126">
        <v>0</v>
      </c>
      <c r="N601" s="126"/>
      <c r="O601" s="126">
        <v>0</v>
      </c>
      <c r="P601" s="126">
        <v>0</v>
      </c>
      <c r="Q601" s="149">
        <v>51793</v>
      </c>
      <c r="R601" s="126">
        <v>14.896000000000001</v>
      </c>
      <c r="S601" s="166">
        <v>2577.8130000000001</v>
      </c>
      <c r="T601" s="126"/>
      <c r="U601" s="126">
        <v>0</v>
      </c>
      <c r="V601" s="126"/>
      <c r="W601" s="126">
        <v>0</v>
      </c>
      <c r="X601" s="126"/>
      <c r="Y601" s="126">
        <v>0</v>
      </c>
      <c r="Z601" s="126"/>
      <c r="AA601" s="126">
        <v>0</v>
      </c>
      <c r="AB601" s="126"/>
      <c r="AC601" s="126">
        <v>0</v>
      </c>
      <c r="AD601" s="126"/>
      <c r="AE601" s="126">
        <v>0</v>
      </c>
      <c r="AF601" s="126"/>
      <c r="AG601" s="126"/>
      <c r="AH601" s="126"/>
      <c r="AI601" s="126">
        <v>0</v>
      </c>
      <c r="AJ601" s="126"/>
      <c r="AK601" s="126">
        <v>0</v>
      </c>
      <c r="AL601" s="126"/>
      <c r="AM601" s="126">
        <v>0</v>
      </c>
      <c r="AN601" s="126"/>
      <c r="AO601" s="126">
        <v>0</v>
      </c>
      <c r="AP601" s="126"/>
      <c r="AQ601" s="126">
        <v>0</v>
      </c>
      <c r="AR601" s="126"/>
      <c r="AS601" s="126">
        <v>0</v>
      </c>
      <c r="AT601" s="126"/>
      <c r="AU601" s="126">
        <v>0</v>
      </c>
      <c r="AV601" s="126"/>
      <c r="AW601" s="126">
        <v>0</v>
      </c>
      <c r="AX601" s="126"/>
      <c r="AY601" s="126"/>
      <c r="AZ601" s="149">
        <v>51793</v>
      </c>
      <c r="BA601" s="126">
        <v>14.896000000000001</v>
      </c>
      <c r="BB601" s="166">
        <v>2577.8139999999999</v>
      </c>
      <c r="BC601" s="126"/>
      <c r="BD601" s="126"/>
      <c r="BE601" s="126">
        <v>0</v>
      </c>
      <c r="BF601" s="126"/>
      <c r="BG601" s="126">
        <v>0</v>
      </c>
      <c r="BH601" s="126">
        <v>0</v>
      </c>
      <c r="BI601" s="149">
        <v>51793</v>
      </c>
      <c r="BJ601" s="126">
        <v>14.896000000000001</v>
      </c>
      <c r="BK601" s="166">
        <v>2577.8139999999999</v>
      </c>
      <c r="BL601" s="126">
        <v>0</v>
      </c>
      <c r="BM601" s="126">
        <v>0</v>
      </c>
      <c r="BN601" s="166">
        <v>2577.8139999999999</v>
      </c>
      <c r="BO601" s="126">
        <v>0</v>
      </c>
      <c r="BP601" s="150">
        <v>0</v>
      </c>
    </row>
    <row r="602" spans="1:68" ht="12" customHeight="1" x14ac:dyDescent="0.2">
      <c r="A602" s="136"/>
      <c r="B602" s="105"/>
      <c r="C602" s="105" t="s">
        <v>2078</v>
      </c>
      <c r="D602" s="105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/>
      <c r="AM602" s="137"/>
      <c r="AN602" s="137"/>
      <c r="AO602" s="137"/>
      <c r="AP602" s="137"/>
      <c r="AQ602" s="137"/>
      <c r="AR602" s="137"/>
      <c r="AS602" s="137"/>
      <c r="AT602" s="137"/>
      <c r="AU602" s="137"/>
      <c r="AV602" s="137"/>
      <c r="AW602" s="137"/>
      <c r="AX602" s="137"/>
      <c r="AY602" s="137"/>
      <c r="AZ602" s="137"/>
      <c r="BA602" s="137"/>
      <c r="BB602" s="137"/>
      <c r="BC602" s="137"/>
      <c r="BD602" s="137"/>
      <c r="BE602" s="137"/>
      <c r="BF602" s="137"/>
      <c r="BG602" s="137"/>
      <c r="BH602" s="137"/>
      <c r="BI602" s="137"/>
      <c r="BJ602" s="137"/>
      <c r="BK602" s="137"/>
      <c r="BL602" s="137"/>
      <c r="BM602" s="137"/>
      <c r="BN602" s="137"/>
      <c r="BO602" s="137"/>
      <c r="BP602" s="148"/>
    </row>
    <row r="603" spans="1:68" ht="12" customHeight="1" x14ac:dyDescent="0.2">
      <c r="A603" s="133"/>
      <c r="B603" s="111"/>
      <c r="C603" s="111" t="s">
        <v>30</v>
      </c>
      <c r="D603" s="111"/>
      <c r="E603" s="126"/>
      <c r="F603" s="126"/>
      <c r="G603" s="126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  <c r="AA603" s="126"/>
      <c r="AB603" s="126"/>
      <c r="AC603" s="126"/>
      <c r="AD603" s="126"/>
      <c r="AE603" s="126"/>
      <c r="AF603" s="126"/>
      <c r="AG603" s="126"/>
      <c r="AH603" s="126"/>
      <c r="AI603" s="126"/>
      <c r="AJ603" s="126"/>
      <c r="AK603" s="126"/>
      <c r="AL603" s="126"/>
      <c r="AM603" s="126"/>
      <c r="AN603" s="126"/>
      <c r="AO603" s="126"/>
      <c r="AP603" s="126"/>
      <c r="AQ603" s="126"/>
      <c r="AR603" s="126"/>
      <c r="AS603" s="126"/>
      <c r="AT603" s="126"/>
      <c r="AU603" s="126"/>
      <c r="AV603" s="126"/>
      <c r="AW603" s="126"/>
      <c r="AX603" s="126"/>
      <c r="AY603" s="126"/>
      <c r="AZ603" s="126"/>
      <c r="BA603" s="126"/>
      <c r="BB603" s="126"/>
      <c r="BC603" s="126"/>
      <c r="BD603" s="126"/>
      <c r="BE603" s="126"/>
      <c r="BF603" s="126"/>
      <c r="BG603" s="126"/>
      <c r="BH603" s="126"/>
      <c r="BI603" s="126"/>
      <c r="BJ603" s="126"/>
      <c r="BK603" s="126"/>
      <c r="BL603" s="126"/>
      <c r="BM603" s="126"/>
      <c r="BN603" s="126"/>
      <c r="BO603" s="126"/>
      <c r="BP603" s="150"/>
    </row>
    <row r="604" spans="1:68" ht="12" customHeight="1" x14ac:dyDescent="0.2">
      <c r="A604" s="114" t="s">
        <v>625</v>
      </c>
      <c r="B604" s="115"/>
      <c r="C604" s="115" t="s">
        <v>2079</v>
      </c>
      <c r="D604" s="115" t="s">
        <v>30</v>
      </c>
      <c r="E604" s="117">
        <v>265</v>
      </c>
      <c r="F604" s="117">
        <v>4.9584999999999997E-2</v>
      </c>
      <c r="G604" s="117">
        <v>4.9584999999999997E-2</v>
      </c>
      <c r="H604" s="117"/>
      <c r="I604" s="117">
        <v>0</v>
      </c>
      <c r="J604" s="117">
        <v>0</v>
      </c>
      <c r="K604" s="116">
        <v>20475</v>
      </c>
      <c r="L604" s="117">
        <v>5.4260000000000002</v>
      </c>
      <c r="M604" s="167">
        <v>1015.253</v>
      </c>
      <c r="N604" s="117"/>
      <c r="O604" s="117">
        <v>0</v>
      </c>
      <c r="P604" s="117">
        <v>0</v>
      </c>
      <c r="Q604" s="116">
        <v>20475</v>
      </c>
      <c r="R604" s="117">
        <v>5.4260000000000002</v>
      </c>
      <c r="S604" s="167">
        <v>1015.253</v>
      </c>
      <c r="T604" s="117"/>
      <c r="U604" s="117">
        <v>0</v>
      </c>
      <c r="V604" s="117"/>
      <c r="W604" s="117">
        <v>0</v>
      </c>
      <c r="X604" s="117"/>
      <c r="Y604" s="117">
        <v>0</v>
      </c>
      <c r="Z604" s="117"/>
      <c r="AA604" s="117">
        <v>0</v>
      </c>
      <c r="AB604" s="117"/>
      <c r="AC604" s="117">
        <v>0</v>
      </c>
      <c r="AD604" s="117"/>
      <c r="AE604" s="117">
        <v>0</v>
      </c>
      <c r="AF604" s="117"/>
      <c r="AG604" s="117"/>
      <c r="AH604" s="117"/>
      <c r="AI604" s="117">
        <v>0</v>
      </c>
      <c r="AJ604" s="117"/>
      <c r="AK604" s="117">
        <v>0</v>
      </c>
      <c r="AL604" s="117"/>
      <c r="AM604" s="117">
        <v>0</v>
      </c>
      <c r="AN604" s="117"/>
      <c r="AO604" s="117">
        <v>0</v>
      </c>
      <c r="AP604" s="117"/>
      <c r="AQ604" s="117">
        <v>0</v>
      </c>
      <c r="AR604" s="117"/>
      <c r="AS604" s="117">
        <v>0</v>
      </c>
      <c r="AT604" s="117"/>
      <c r="AU604" s="117">
        <v>0</v>
      </c>
      <c r="AV604" s="117"/>
      <c r="AW604" s="117">
        <v>0</v>
      </c>
      <c r="AX604" s="117"/>
      <c r="AY604" s="117"/>
      <c r="AZ604" s="117"/>
      <c r="BA604" s="117">
        <v>0</v>
      </c>
      <c r="BB604" s="117">
        <v>0</v>
      </c>
      <c r="BC604" s="116">
        <v>20475</v>
      </c>
      <c r="BD604" s="117">
        <v>5.4260000000000002</v>
      </c>
      <c r="BE604" s="167">
        <v>1015.253</v>
      </c>
      <c r="BF604" s="117"/>
      <c r="BG604" s="117">
        <v>0</v>
      </c>
      <c r="BH604" s="117">
        <v>0</v>
      </c>
      <c r="BI604" s="116">
        <v>20475</v>
      </c>
      <c r="BJ604" s="117">
        <v>5.4260000000000002</v>
      </c>
      <c r="BK604" s="167">
        <v>1015.253</v>
      </c>
      <c r="BL604" s="117">
        <v>0</v>
      </c>
      <c r="BM604" s="117">
        <v>0</v>
      </c>
      <c r="BN604" s="167">
        <v>1015.253</v>
      </c>
      <c r="BO604" s="117">
        <v>0</v>
      </c>
      <c r="BP604" s="146">
        <v>0</v>
      </c>
    </row>
    <row r="605" spans="1:68" ht="12" customHeight="1" x14ac:dyDescent="0.2">
      <c r="A605" s="133"/>
      <c r="B605" s="111"/>
      <c r="C605" s="111" t="s">
        <v>2554</v>
      </c>
      <c r="D605" s="111"/>
      <c r="E605" s="126"/>
      <c r="F605" s="126"/>
      <c r="G605" s="126"/>
      <c r="H605" s="126"/>
      <c r="I605" s="126">
        <v>0</v>
      </c>
      <c r="J605" s="126">
        <v>0</v>
      </c>
      <c r="K605" s="149">
        <v>20475</v>
      </c>
      <c r="L605" s="126">
        <v>5.4260000000000002</v>
      </c>
      <c r="M605" s="166">
        <v>1015.253</v>
      </c>
      <c r="N605" s="126"/>
      <c r="O605" s="126">
        <v>0</v>
      </c>
      <c r="P605" s="126">
        <v>0</v>
      </c>
      <c r="Q605" s="149">
        <v>20475</v>
      </c>
      <c r="R605" s="126">
        <v>5.4260000000000002</v>
      </c>
      <c r="S605" s="166">
        <v>1015.252</v>
      </c>
      <c r="T605" s="126"/>
      <c r="U605" s="126">
        <v>0</v>
      </c>
      <c r="V605" s="126"/>
      <c r="W605" s="126">
        <v>0</v>
      </c>
      <c r="X605" s="126"/>
      <c r="Y605" s="126">
        <v>0</v>
      </c>
      <c r="Z605" s="126"/>
      <c r="AA605" s="126">
        <v>0</v>
      </c>
      <c r="AB605" s="126"/>
      <c r="AC605" s="126">
        <v>0</v>
      </c>
      <c r="AD605" s="126"/>
      <c r="AE605" s="126">
        <v>0</v>
      </c>
      <c r="AF605" s="126"/>
      <c r="AG605" s="126"/>
      <c r="AH605" s="126"/>
      <c r="AI605" s="126">
        <v>0</v>
      </c>
      <c r="AJ605" s="126"/>
      <c r="AK605" s="126">
        <v>0</v>
      </c>
      <c r="AL605" s="126"/>
      <c r="AM605" s="126">
        <v>0</v>
      </c>
      <c r="AN605" s="126"/>
      <c r="AO605" s="126">
        <v>0</v>
      </c>
      <c r="AP605" s="126"/>
      <c r="AQ605" s="126">
        <v>0</v>
      </c>
      <c r="AR605" s="126"/>
      <c r="AS605" s="126">
        <v>0</v>
      </c>
      <c r="AT605" s="126"/>
      <c r="AU605" s="126">
        <v>0</v>
      </c>
      <c r="AV605" s="126"/>
      <c r="AW605" s="126">
        <v>0</v>
      </c>
      <c r="AX605" s="126"/>
      <c r="AY605" s="126"/>
      <c r="AZ605" s="126"/>
      <c r="BA605" s="126">
        <v>0</v>
      </c>
      <c r="BB605" s="126">
        <v>0</v>
      </c>
      <c r="BC605" s="149">
        <v>20475</v>
      </c>
      <c r="BD605" s="126">
        <v>5.4260000000000002</v>
      </c>
      <c r="BE605" s="166">
        <v>1015.253</v>
      </c>
      <c r="BF605" s="126"/>
      <c r="BG605" s="126">
        <v>0</v>
      </c>
      <c r="BH605" s="126">
        <v>0</v>
      </c>
      <c r="BI605" s="149">
        <v>20475</v>
      </c>
      <c r="BJ605" s="126">
        <v>5.4260000000000002</v>
      </c>
      <c r="BK605" s="166">
        <v>1015.253</v>
      </c>
      <c r="BL605" s="126">
        <v>0</v>
      </c>
      <c r="BM605" s="126">
        <v>0</v>
      </c>
      <c r="BN605" s="166">
        <v>1015.253</v>
      </c>
      <c r="BO605" s="126">
        <v>0</v>
      </c>
      <c r="BP605" s="150">
        <v>0</v>
      </c>
    </row>
    <row r="606" spans="1:68" ht="12" customHeight="1" x14ac:dyDescent="0.2">
      <c r="A606" s="136"/>
      <c r="B606" s="105"/>
      <c r="C606" s="105" t="s">
        <v>2555</v>
      </c>
      <c r="D606" s="105"/>
      <c r="E606" s="137"/>
      <c r="F606" s="137"/>
      <c r="G606" s="137"/>
      <c r="H606" s="137"/>
      <c r="I606" s="137">
        <v>0</v>
      </c>
      <c r="J606" s="137">
        <v>0</v>
      </c>
      <c r="K606" s="147">
        <v>20475</v>
      </c>
      <c r="L606" s="137">
        <v>5.4260000000000002</v>
      </c>
      <c r="M606" s="168">
        <v>1015.253</v>
      </c>
      <c r="N606" s="137"/>
      <c r="O606" s="137">
        <v>0</v>
      </c>
      <c r="P606" s="137">
        <v>0</v>
      </c>
      <c r="Q606" s="147">
        <v>20475</v>
      </c>
      <c r="R606" s="137">
        <v>5.4260000000000002</v>
      </c>
      <c r="S606" s="168">
        <v>1015.252</v>
      </c>
      <c r="T606" s="137"/>
      <c r="U606" s="137">
        <v>0</v>
      </c>
      <c r="V606" s="137"/>
      <c r="W606" s="137">
        <v>0</v>
      </c>
      <c r="X606" s="137"/>
      <c r="Y606" s="137">
        <v>0</v>
      </c>
      <c r="Z606" s="137"/>
      <c r="AA606" s="137">
        <v>0</v>
      </c>
      <c r="AB606" s="137"/>
      <c r="AC606" s="137">
        <v>0</v>
      </c>
      <c r="AD606" s="137"/>
      <c r="AE606" s="137">
        <v>0</v>
      </c>
      <c r="AF606" s="137"/>
      <c r="AG606" s="137"/>
      <c r="AH606" s="137"/>
      <c r="AI606" s="137">
        <v>0</v>
      </c>
      <c r="AJ606" s="137"/>
      <c r="AK606" s="137">
        <v>0</v>
      </c>
      <c r="AL606" s="137"/>
      <c r="AM606" s="137">
        <v>0</v>
      </c>
      <c r="AN606" s="137"/>
      <c r="AO606" s="137">
        <v>0</v>
      </c>
      <c r="AP606" s="137"/>
      <c r="AQ606" s="137">
        <v>0</v>
      </c>
      <c r="AR606" s="137"/>
      <c r="AS606" s="137">
        <v>0</v>
      </c>
      <c r="AT606" s="137"/>
      <c r="AU606" s="137">
        <v>0</v>
      </c>
      <c r="AV606" s="137"/>
      <c r="AW606" s="137">
        <v>0</v>
      </c>
      <c r="AX606" s="137"/>
      <c r="AY606" s="137"/>
      <c r="AZ606" s="137"/>
      <c r="BA606" s="137">
        <v>0</v>
      </c>
      <c r="BB606" s="137">
        <v>0</v>
      </c>
      <c r="BC606" s="147">
        <v>20475</v>
      </c>
      <c r="BD606" s="137">
        <v>5.4260000000000002</v>
      </c>
      <c r="BE606" s="168">
        <v>1015.253</v>
      </c>
      <c r="BF606" s="137"/>
      <c r="BG606" s="137">
        <v>0</v>
      </c>
      <c r="BH606" s="137">
        <v>0</v>
      </c>
      <c r="BI606" s="147">
        <v>20475</v>
      </c>
      <c r="BJ606" s="137">
        <v>5.4260000000000002</v>
      </c>
      <c r="BK606" s="168">
        <v>1015.253</v>
      </c>
      <c r="BL606" s="137">
        <v>0</v>
      </c>
      <c r="BM606" s="137">
        <v>0</v>
      </c>
      <c r="BN606" s="168">
        <v>1015.253</v>
      </c>
      <c r="BO606" s="137">
        <v>0</v>
      </c>
      <c r="BP606" s="148">
        <v>0</v>
      </c>
    </row>
    <row r="607" spans="1:68" ht="12" customHeight="1" x14ac:dyDescent="0.2">
      <c r="A607" s="133"/>
      <c r="B607" s="111"/>
      <c r="C607" s="111" t="s">
        <v>2091</v>
      </c>
      <c r="D607" s="111"/>
      <c r="E607" s="126"/>
      <c r="F607" s="126"/>
      <c r="G607" s="126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  <c r="AA607" s="126"/>
      <c r="AB607" s="126"/>
      <c r="AC607" s="126"/>
      <c r="AD607" s="126"/>
      <c r="AE607" s="126"/>
      <c r="AF607" s="126"/>
      <c r="AG607" s="126"/>
      <c r="AH607" s="126"/>
      <c r="AI607" s="126"/>
      <c r="AJ607" s="126"/>
      <c r="AK607" s="126"/>
      <c r="AL607" s="126"/>
      <c r="AM607" s="126"/>
      <c r="AN607" s="126"/>
      <c r="AO607" s="126"/>
      <c r="AP607" s="126"/>
      <c r="AQ607" s="126"/>
      <c r="AR607" s="126"/>
      <c r="AS607" s="126"/>
      <c r="AT607" s="126"/>
      <c r="AU607" s="126"/>
      <c r="AV607" s="126"/>
      <c r="AW607" s="126"/>
      <c r="AX607" s="126"/>
      <c r="AY607" s="126"/>
      <c r="AZ607" s="126"/>
      <c r="BA607" s="126"/>
      <c r="BB607" s="126"/>
      <c r="BC607" s="126"/>
      <c r="BD607" s="126"/>
      <c r="BE607" s="126"/>
      <c r="BF607" s="126"/>
      <c r="BG607" s="126"/>
      <c r="BH607" s="126"/>
      <c r="BI607" s="126"/>
      <c r="BJ607" s="126"/>
      <c r="BK607" s="126"/>
      <c r="BL607" s="126"/>
      <c r="BM607" s="126"/>
      <c r="BN607" s="126"/>
      <c r="BO607" s="126"/>
      <c r="BP607" s="150"/>
    </row>
    <row r="608" spans="1:68" ht="12" customHeight="1" x14ac:dyDescent="0.2">
      <c r="A608" s="136"/>
      <c r="B608" s="105"/>
      <c r="C608" s="105" t="s">
        <v>30</v>
      </c>
      <c r="D608" s="105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  <c r="AS608" s="137"/>
      <c r="AT608" s="137"/>
      <c r="AU608" s="137"/>
      <c r="AV608" s="137"/>
      <c r="AW608" s="137"/>
      <c r="AX608" s="137"/>
      <c r="AY608" s="137"/>
      <c r="AZ608" s="137"/>
      <c r="BA608" s="137"/>
      <c r="BB608" s="137"/>
      <c r="BC608" s="137"/>
      <c r="BD608" s="137"/>
      <c r="BE608" s="137"/>
      <c r="BF608" s="137"/>
      <c r="BG608" s="137"/>
      <c r="BH608" s="137"/>
      <c r="BI608" s="137"/>
      <c r="BJ608" s="137"/>
      <c r="BK608" s="137"/>
      <c r="BL608" s="137"/>
      <c r="BM608" s="137"/>
      <c r="BN608" s="137"/>
      <c r="BO608" s="137"/>
      <c r="BP608" s="148"/>
    </row>
    <row r="609" spans="1:68" ht="12" customHeight="1" x14ac:dyDescent="0.2">
      <c r="A609" s="120" t="s">
        <v>2092</v>
      </c>
      <c r="B609" s="121" t="s">
        <v>2556</v>
      </c>
      <c r="C609" s="121" t="s">
        <v>2093</v>
      </c>
      <c r="D609" s="121" t="s">
        <v>30</v>
      </c>
      <c r="E609" s="123">
        <v>295</v>
      </c>
      <c r="F609" s="123">
        <v>4.2805000000000003E-2</v>
      </c>
      <c r="G609" s="123">
        <v>4.2805000000000003E-2</v>
      </c>
      <c r="H609" s="123"/>
      <c r="I609" s="123">
        <v>0</v>
      </c>
      <c r="J609" s="123">
        <v>0</v>
      </c>
      <c r="K609" s="123"/>
      <c r="L609" s="123">
        <v>0</v>
      </c>
      <c r="M609" s="123">
        <v>0</v>
      </c>
      <c r="N609" s="123"/>
      <c r="O609" s="123">
        <v>0</v>
      </c>
      <c r="P609" s="123">
        <v>0</v>
      </c>
      <c r="Q609" s="123"/>
      <c r="R609" s="123">
        <v>0</v>
      </c>
      <c r="S609" s="123"/>
      <c r="T609" s="123"/>
      <c r="U609" s="123">
        <v>0</v>
      </c>
      <c r="V609" s="123"/>
      <c r="W609" s="123">
        <v>0</v>
      </c>
      <c r="X609" s="123"/>
      <c r="Y609" s="123">
        <v>0</v>
      </c>
      <c r="Z609" s="123"/>
      <c r="AA609" s="123">
        <v>0</v>
      </c>
      <c r="AB609" s="123"/>
      <c r="AC609" s="123">
        <v>0</v>
      </c>
      <c r="AD609" s="123"/>
      <c r="AE609" s="123">
        <v>0</v>
      </c>
      <c r="AF609" s="123"/>
      <c r="AG609" s="123"/>
      <c r="AH609" s="123"/>
      <c r="AI609" s="123">
        <v>0</v>
      </c>
      <c r="AJ609" s="123"/>
      <c r="AK609" s="123">
        <v>0</v>
      </c>
      <c r="AL609" s="123"/>
      <c r="AM609" s="123">
        <v>0</v>
      </c>
      <c r="AN609" s="123"/>
      <c r="AO609" s="123">
        <v>0</v>
      </c>
      <c r="AP609" s="123"/>
      <c r="AQ609" s="123">
        <v>0</v>
      </c>
      <c r="AR609" s="123"/>
      <c r="AS609" s="123">
        <v>0</v>
      </c>
      <c r="AT609" s="123"/>
      <c r="AU609" s="123">
        <v>0</v>
      </c>
      <c r="AV609" s="123"/>
      <c r="AW609" s="123">
        <v>0</v>
      </c>
      <c r="AX609" s="123"/>
      <c r="AY609" s="123"/>
      <c r="AZ609" s="123"/>
      <c r="BA609" s="123">
        <v>0</v>
      </c>
      <c r="BB609" s="123">
        <v>0</v>
      </c>
      <c r="BC609" s="123"/>
      <c r="BD609" s="123"/>
      <c r="BE609" s="123">
        <v>0</v>
      </c>
      <c r="BF609" s="123"/>
      <c r="BG609" s="123">
        <v>0</v>
      </c>
      <c r="BH609" s="123">
        <v>0</v>
      </c>
      <c r="BI609" s="123"/>
      <c r="BJ609" s="123">
        <v>0</v>
      </c>
      <c r="BK609" s="123">
        <v>0</v>
      </c>
      <c r="BL609" s="123">
        <v>0</v>
      </c>
      <c r="BM609" s="123">
        <v>0</v>
      </c>
      <c r="BN609" s="123">
        <v>0</v>
      </c>
      <c r="BO609" s="123">
        <v>0</v>
      </c>
      <c r="BP609" s="154">
        <v>0</v>
      </c>
    </row>
    <row r="610" spans="1:68" ht="12" customHeight="1" x14ac:dyDescent="0.2">
      <c r="A610" s="136"/>
      <c r="B610" s="105"/>
      <c r="C610" s="105" t="s">
        <v>2557</v>
      </c>
      <c r="D610" s="105"/>
      <c r="E610" s="137"/>
      <c r="F610" s="137"/>
      <c r="G610" s="137"/>
      <c r="H610" s="137"/>
      <c r="I610" s="137">
        <v>0</v>
      </c>
      <c r="J610" s="137">
        <v>0</v>
      </c>
      <c r="K610" s="137"/>
      <c r="L610" s="137">
        <v>0</v>
      </c>
      <c r="M610" s="137">
        <v>0</v>
      </c>
      <c r="N610" s="137"/>
      <c r="O610" s="137">
        <v>0</v>
      </c>
      <c r="P610" s="137">
        <v>0</v>
      </c>
      <c r="Q610" s="137"/>
      <c r="R610" s="137">
        <v>0</v>
      </c>
      <c r="S610" s="137"/>
      <c r="T610" s="137"/>
      <c r="U610" s="137">
        <v>0</v>
      </c>
      <c r="V610" s="137"/>
      <c r="W610" s="137">
        <v>0</v>
      </c>
      <c r="X610" s="137"/>
      <c r="Y610" s="137">
        <v>0</v>
      </c>
      <c r="Z610" s="137"/>
      <c r="AA610" s="137">
        <v>0</v>
      </c>
      <c r="AB610" s="137"/>
      <c r="AC610" s="137">
        <v>0</v>
      </c>
      <c r="AD610" s="137"/>
      <c r="AE610" s="137">
        <v>0</v>
      </c>
      <c r="AF610" s="137"/>
      <c r="AG610" s="137"/>
      <c r="AH610" s="137"/>
      <c r="AI610" s="137">
        <v>0</v>
      </c>
      <c r="AJ610" s="137"/>
      <c r="AK610" s="137">
        <v>0</v>
      </c>
      <c r="AL610" s="137"/>
      <c r="AM610" s="137">
        <v>0</v>
      </c>
      <c r="AN610" s="137"/>
      <c r="AO610" s="137">
        <v>0</v>
      </c>
      <c r="AP610" s="137"/>
      <c r="AQ610" s="137">
        <v>0</v>
      </c>
      <c r="AR610" s="137"/>
      <c r="AS610" s="137">
        <v>0</v>
      </c>
      <c r="AT610" s="137"/>
      <c r="AU610" s="137">
        <v>0</v>
      </c>
      <c r="AV610" s="137"/>
      <c r="AW610" s="137">
        <v>0</v>
      </c>
      <c r="AX610" s="137"/>
      <c r="AY610" s="137"/>
      <c r="AZ610" s="137"/>
      <c r="BA610" s="137">
        <v>0</v>
      </c>
      <c r="BB610" s="137">
        <v>0</v>
      </c>
      <c r="BC610" s="137"/>
      <c r="BD610" s="137"/>
      <c r="BE610" s="137">
        <v>0</v>
      </c>
      <c r="BF610" s="137"/>
      <c r="BG610" s="137">
        <v>0</v>
      </c>
      <c r="BH610" s="137">
        <v>0</v>
      </c>
      <c r="BI610" s="137"/>
      <c r="BJ610" s="137">
        <v>0</v>
      </c>
      <c r="BK610" s="137">
        <v>0</v>
      </c>
      <c r="BL610" s="137">
        <v>0</v>
      </c>
      <c r="BM610" s="137">
        <v>0</v>
      </c>
      <c r="BN610" s="137">
        <v>0</v>
      </c>
      <c r="BO610" s="137">
        <v>0</v>
      </c>
      <c r="BP610" s="148">
        <v>0</v>
      </c>
    </row>
    <row r="611" spans="1:68" ht="12" customHeight="1" x14ac:dyDescent="0.2">
      <c r="A611" s="133"/>
      <c r="B611" s="111"/>
      <c r="C611" s="111" t="s">
        <v>77</v>
      </c>
      <c r="D611" s="111"/>
      <c r="E611" s="126"/>
      <c r="F611" s="126"/>
      <c r="G611" s="126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  <c r="AA611" s="126"/>
      <c r="AB611" s="126"/>
      <c r="AC611" s="126"/>
      <c r="AD611" s="126"/>
      <c r="AE611" s="126"/>
      <c r="AF611" s="126"/>
      <c r="AG611" s="126"/>
      <c r="AH611" s="126"/>
      <c r="AI611" s="126"/>
      <c r="AJ611" s="126"/>
      <c r="AK611" s="126"/>
      <c r="AL611" s="126"/>
      <c r="AM611" s="126"/>
      <c r="AN611" s="126"/>
      <c r="AO611" s="126"/>
      <c r="AP611" s="126"/>
      <c r="AQ611" s="126"/>
      <c r="AR611" s="126"/>
      <c r="AS611" s="126"/>
      <c r="AT611" s="126"/>
      <c r="AU611" s="126"/>
      <c r="AV611" s="126"/>
      <c r="AW611" s="126"/>
      <c r="AX611" s="126"/>
      <c r="AY611" s="126"/>
      <c r="AZ611" s="126"/>
      <c r="BA611" s="126"/>
      <c r="BB611" s="126"/>
      <c r="BC611" s="126"/>
      <c r="BD611" s="126"/>
      <c r="BE611" s="126"/>
      <c r="BF611" s="126"/>
      <c r="BG611" s="126"/>
      <c r="BH611" s="126"/>
      <c r="BI611" s="126"/>
      <c r="BJ611" s="126"/>
      <c r="BK611" s="126"/>
      <c r="BL611" s="126"/>
      <c r="BM611" s="126"/>
      <c r="BN611" s="126"/>
      <c r="BO611" s="126"/>
      <c r="BP611" s="150"/>
    </row>
    <row r="612" spans="1:68" ht="12" customHeight="1" x14ac:dyDescent="0.2">
      <c r="A612" s="114" t="s">
        <v>2094</v>
      </c>
      <c r="B612" s="115" t="s">
        <v>2558</v>
      </c>
      <c r="C612" s="115" t="s">
        <v>2095</v>
      </c>
      <c r="D612" s="115" t="s">
        <v>77</v>
      </c>
      <c r="E612" s="117">
        <v>295</v>
      </c>
      <c r="F612" s="117">
        <v>4.2805000000000003E-2</v>
      </c>
      <c r="G612" s="117">
        <v>4.2805000000000003E-2</v>
      </c>
      <c r="H612" s="117"/>
      <c r="I612" s="117">
        <v>0</v>
      </c>
      <c r="J612" s="117">
        <v>0</v>
      </c>
      <c r="K612" s="117"/>
      <c r="L612" s="117">
        <v>0</v>
      </c>
      <c r="M612" s="117">
        <v>0</v>
      </c>
      <c r="N612" s="117"/>
      <c r="O612" s="117">
        <v>0</v>
      </c>
      <c r="P612" s="117">
        <v>0</v>
      </c>
      <c r="Q612" s="117"/>
      <c r="R612" s="117">
        <v>0</v>
      </c>
      <c r="S612" s="117"/>
      <c r="T612" s="117"/>
      <c r="U612" s="117">
        <v>0</v>
      </c>
      <c r="V612" s="117"/>
      <c r="W612" s="117">
        <v>0</v>
      </c>
      <c r="X612" s="117"/>
      <c r="Y612" s="117">
        <v>0</v>
      </c>
      <c r="Z612" s="117"/>
      <c r="AA612" s="117">
        <v>0</v>
      </c>
      <c r="AB612" s="117"/>
      <c r="AC612" s="117">
        <v>0</v>
      </c>
      <c r="AD612" s="117"/>
      <c r="AE612" s="117">
        <v>0</v>
      </c>
      <c r="AF612" s="117"/>
      <c r="AG612" s="117"/>
      <c r="AH612" s="117"/>
      <c r="AI612" s="117">
        <v>0</v>
      </c>
      <c r="AJ612" s="117"/>
      <c r="AK612" s="117">
        <v>0</v>
      </c>
      <c r="AL612" s="117"/>
      <c r="AM612" s="117">
        <v>0</v>
      </c>
      <c r="AN612" s="117"/>
      <c r="AO612" s="117">
        <v>0</v>
      </c>
      <c r="AP612" s="117"/>
      <c r="AQ612" s="117">
        <v>0</v>
      </c>
      <c r="AR612" s="117"/>
      <c r="AS612" s="117">
        <v>0</v>
      </c>
      <c r="AT612" s="117"/>
      <c r="AU612" s="117">
        <v>0</v>
      </c>
      <c r="AV612" s="117"/>
      <c r="AW612" s="117">
        <v>0</v>
      </c>
      <c r="AX612" s="117"/>
      <c r="AY612" s="117"/>
      <c r="AZ612" s="117"/>
      <c r="BA612" s="117">
        <v>0</v>
      </c>
      <c r="BB612" s="117">
        <v>0</v>
      </c>
      <c r="BC612" s="117"/>
      <c r="BD612" s="117"/>
      <c r="BE612" s="117">
        <v>0</v>
      </c>
      <c r="BF612" s="117"/>
      <c r="BG612" s="117">
        <v>0</v>
      </c>
      <c r="BH612" s="117">
        <v>0</v>
      </c>
      <c r="BI612" s="117"/>
      <c r="BJ612" s="117">
        <v>0</v>
      </c>
      <c r="BK612" s="117">
        <v>0</v>
      </c>
      <c r="BL612" s="117">
        <v>0</v>
      </c>
      <c r="BM612" s="117">
        <v>0</v>
      </c>
      <c r="BN612" s="117">
        <v>0</v>
      </c>
      <c r="BO612" s="117">
        <v>0</v>
      </c>
      <c r="BP612" s="146">
        <v>0</v>
      </c>
    </row>
    <row r="613" spans="1:68" ht="12" customHeight="1" x14ac:dyDescent="0.2">
      <c r="A613" s="133"/>
      <c r="B613" s="111"/>
      <c r="C613" s="111" t="s">
        <v>2559</v>
      </c>
      <c r="D613" s="111"/>
      <c r="E613" s="126"/>
      <c r="F613" s="126"/>
      <c r="G613" s="126"/>
      <c r="H613" s="126"/>
      <c r="I613" s="126">
        <v>0</v>
      </c>
      <c r="J613" s="126">
        <v>0</v>
      </c>
      <c r="K613" s="126"/>
      <c r="L613" s="126">
        <v>0</v>
      </c>
      <c r="M613" s="126">
        <v>0</v>
      </c>
      <c r="N613" s="126"/>
      <c r="O613" s="126">
        <v>0</v>
      </c>
      <c r="P613" s="126">
        <v>0</v>
      </c>
      <c r="Q613" s="126"/>
      <c r="R613" s="126">
        <v>0</v>
      </c>
      <c r="S613" s="126"/>
      <c r="T613" s="126"/>
      <c r="U613" s="126">
        <v>0</v>
      </c>
      <c r="V613" s="126"/>
      <c r="W613" s="126">
        <v>0</v>
      </c>
      <c r="X613" s="126"/>
      <c r="Y613" s="126">
        <v>0</v>
      </c>
      <c r="Z613" s="126"/>
      <c r="AA613" s="126">
        <v>0</v>
      </c>
      <c r="AB613" s="126"/>
      <c r="AC613" s="126">
        <v>0</v>
      </c>
      <c r="AD613" s="126"/>
      <c r="AE613" s="126">
        <v>0</v>
      </c>
      <c r="AF613" s="126"/>
      <c r="AG613" s="126"/>
      <c r="AH613" s="126"/>
      <c r="AI613" s="126">
        <v>0</v>
      </c>
      <c r="AJ613" s="126"/>
      <c r="AK613" s="126">
        <v>0</v>
      </c>
      <c r="AL613" s="126"/>
      <c r="AM613" s="126">
        <v>0</v>
      </c>
      <c r="AN613" s="126"/>
      <c r="AO613" s="126">
        <v>0</v>
      </c>
      <c r="AP613" s="126"/>
      <c r="AQ613" s="126">
        <v>0</v>
      </c>
      <c r="AR613" s="126"/>
      <c r="AS613" s="126">
        <v>0</v>
      </c>
      <c r="AT613" s="126"/>
      <c r="AU613" s="126">
        <v>0</v>
      </c>
      <c r="AV613" s="126"/>
      <c r="AW613" s="126">
        <v>0</v>
      </c>
      <c r="AX613" s="126"/>
      <c r="AY613" s="126"/>
      <c r="AZ613" s="126"/>
      <c r="BA613" s="126">
        <v>0</v>
      </c>
      <c r="BB613" s="126">
        <v>0</v>
      </c>
      <c r="BC613" s="126"/>
      <c r="BD613" s="126"/>
      <c r="BE613" s="126">
        <v>0</v>
      </c>
      <c r="BF613" s="126"/>
      <c r="BG613" s="126">
        <v>0</v>
      </c>
      <c r="BH613" s="126">
        <v>0</v>
      </c>
      <c r="BI613" s="126"/>
      <c r="BJ613" s="126">
        <v>0</v>
      </c>
      <c r="BK613" s="126">
        <v>0</v>
      </c>
      <c r="BL613" s="126">
        <v>0</v>
      </c>
      <c r="BM613" s="126">
        <v>0</v>
      </c>
      <c r="BN613" s="126">
        <v>0</v>
      </c>
      <c r="BO613" s="126">
        <v>0</v>
      </c>
      <c r="BP613" s="150">
        <v>0</v>
      </c>
    </row>
    <row r="614" spans="1:68" ht="12" customHeight="1" x14ac:dyDescent="0.2">
      <c r="A614" s="136"/>
      <c r="B614" s="105"/>
      <c r="C614" s="105" t="s">
        <v>2560</v>
      </c>
      <c r="D614" s="105"/>
      <c r="E614" s="137"/>
      <c r="F614" s="137"/>
      <c r="G614" s="137"/>
      <c r="H614" s="137"/>
      <c r="I614" s="137">
        <v>0</v>
      </c>
      <c r="J614" s="137">
        <v>0</v>
      </c>
      <c r="K614" s="137"/>
      <c r="L614" s="137">
        <v>0</v>
      </c>
      <c r="M614" s="137">
        <v>0</v>
      </c>
      <c r="N614" s="137"/>
      <c r="O614" s="137">
        <v>0</v>
      </c>
      <c r="P614" s="137">
        <v>0</v>
      </c>
      <c r="Q614" s="137"/>
      <c r="R614" s="137">
        <v>0</v>
      </c>
      <c r="S614" s="137"/>
      <c r="T614" s="137"/>
      <c r="U614" s="137">
        <v>0</v>
      </c>
      <c r="V614" s="137"/>
      <c r="W614" s="137">
        <v>0</v>
      </c>
      <c r="X614" s="137"/>
      <c r="Y614" s="137">
        <v>0</v>
      </c>
      <c r="Z614" s="137"/>
      <c r="AA614" s="137">
        <v>0</v>
      </c>
      <c r="AB614" s="137"/>
      <c r="AC614" s="137">
        <v>0</v>
      </c>
      <c r="AD614" s="137"/>
      <c r="AE614" s="137">
        <v>0</v>
      </c>
      <c r="AF614" s="137"/>
      <c r="AG614" s="137"/>
      <c r="AH614" s="137"/>
      <c r="AI614" s="137">
        <v>0</v>
      </c>
      <c r="AJ614" s="137"/>
      <c r="AK614" s="137">
        <v>0</v>
      </c>
      <c r="AL614" s="137"/>
      <c r="AM614" s="137">
        <v>0</v>
      </c>
      <c r="AN614" s="137"/>
      <c r="AO614" s="137">
        <v>0</v>
      </c>
      <c r="AP614" s="137"/>
      <c r="AQ614" s="137">
        <v>0</v>
      </c>
      <c r="AR614" s="137"/>
      <c r="AS614" s="137">
        <v>0</v>
      </c>
      <c r="AT614" s="137"/>
      <c r="AU614" s="137">
        <v>0</v>
      </c>
      <c r="AV614" s="137"/>
      <c r="AW614" s="137">
        <v>0</v>
      </c>
      <c r="AX614" s="137"/>
      <c r="AY614" s="137"/>
      <c r="AZ614" s="137"/>
      <c r="BA614" s="137">
        <v>0</v>
      </c>
      <c r="BB614" s="137">
        <v>0</v>
      </c>
      <c r="BC614" s="137"/>
      <c r="BD614" s="137"/>
      <c r="BE614" s="137">
        <v>0</v>
      </c>
      <c r="BF614" s="137"/>
      <c r="BG614" s="137">
        <v>0</v>
      </c>
      <c r="BH614" s="137">
        <v>0</v>
      </c>
      <c r="BI614" s="137"/>
      <c r="BJ614" s="137">
        <v>0</v>
      </c>
      <c r="BK614" s="137">
        <v>0</v>
      </c>
      <c r="BL614" s="137">
        <v>0</v>
      </c>
      <c r="BM614" s="137">
        <v>0</v>
      </c>
      <c r="BN614" s="137">
        <v>0</v>
      </c>
      <c r="BO614" s="137">
        <v>0</v>
      </c>
      <c r="BP614" s="148">
        <v>0</v>
      </c>
    </row>
    <row r="615" spans="1:68" ht="12" customHeight="1" x14ac:dyDescent="0.2">
      <c r="A615" s="133"/>
      <c r="B615" s="111"/>
      <c r="C615" s="111" t="s">
        <v>2096</v>
      </c>
      <c r="D615" s="111"/>
      <c r="E615" s="126"/>
      <c r="F615" s="126"/>
      <c r="G615" s="126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  <c r="AA615" s="126"/>
      <c r="AB615" s="126"/>
      <c r="AC615" s="126"/>
      <c r="AD615" s="126"/>
      <c r="AE615" s="126"/>
      <c r="AF615" s="126"/>
      <c r="AG615" s="126"/>
      <c r="AH615" s="126"/>
      <c r="AI615" s="126"/>
      <c r="AJ615" s="126"/>
      <c r="AK615" s="126"/>
      <c r="AL615" s="126"/>
      <c r="AM615" s="126"/>
      <c r="AN615" s="126"/>
      <c r="AO615" s="126"/>
      <c r="AP615" s="126"/>
      <c r="AQ615" s="126"/>
      <c r="AR615" s="126"/>
      <c r="AS615" s="126"/>
      <c r="AT615" s="126"/>
      <c r="AU615" s="126"/>
      <c r="AV615" s="126"/>
      <c r="AW615" s="126"/>
      <c r="AX615" s="126"/>
      <c r="AY615" s="126"/>
      <c r="AZ615" s="126"/>
      <c r="BA615" s="126"/>
      <c r="BB615" s="126"/>
      <c r="BC615" s="126"/>
      <c r="BD615" s="126"/>
      <c r="BE615" s="126"/>
      <c r="BF615" s="126"/>
      <c r="BG615" s="126"/>
      <c r="BH615" s="126"/>
      <c r="BI615" s="126"/>
      <c r="BJ615" s="126"/>
      <c r="BK615" s="126"/>
      <c r="BL615" s="126"/>
      <c r="BM615" s="126"/>
      <c r="BN615" s="126"/>
      <c r="BO615" s="126"/>
      <c r="BP615" s="150"/>
    </row>
    <row r="616" spans="1:68" ht="12" customHeight="1" x14ac:dyDescent="0.2">
      <c r="A616" s="136"/>
      <c r="B616" s="105"/>
      <c r="C616" s="105" t="s">
        <v>30</v>
      </c>
      <c r="D616" s="105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  <c r="AS616" s="137"/>
      <c r="AT616" s="137"/>
      <c r="AU616" s="137"/>
      <c r="AV616" s="137"/>
      <c r="AW616" s="137"/>
      <c r="AX616" s="137"/>
      <c r="AY616" s="137"/>
      <c r="AZ616" s="137"/>
      <c r="BA616" s="137"/>
      <c r="BB616" s="137"/>
      <c r="BC616" s="137"/>
      <c r="BD616" s="137"/>
      <c r="BE616" s="137"/>
      <c r="BF616" s="137"/>
      <c r="BG616" s="137"/>
      <c r="BH616" s="137"/>
      <c r="BI616" s="137"/>
      <c r="BJ616" s="137"/>
      <c r="BK616" s="137"/>
      <c r="BL616" s="137"/>
      <c r="BM616" s="137"/>
      <c r="BN616" s="137"/>
      <c r="BO616" s="137"/>
      <c r="BP616" s="148"/>
    </row>
    <row r="617" spans="1:68" ht="12" customHeight="1" x14ac:dyDescent="0.2">
      <c r="A617" s="120" t="s">
        <v>601</v>
      </c>
      <c r="B617" s="121" t="s">
        <v>601</v>
      </c>
      <c r="C617" s="121" t="s">
        <v>602</v>
      </c>
      <c r="D617" s="121" t="s">
        <v>30</v>
      </c>
      <c r="E617" s="123">
        <v>140</v>
      </c>
      <c r="F617" s="123">
        <v>1.9630000000000002E-2</v>
      </c>
      <c r="G617" s="123">
        <v>1.9630000000000002E-2</v>
      </c>
      <c r="H617" s="123"/>
      <c r="I617" s="123">
        <v>0</v>
      </c>
      <c r="J617" s="123">
        <v>0</v>
      </c>
      <c r="K617" s="123"/>
      <c r="L617" s="123">
        <v>0</v>
      </c>
      <c r="M617" s="123">
        <v>0</v>
      </c>
      <c r="N617" s="123"/>
      <c r="O617" s="123">
        <v>0</v>
      </c>
      <c r="P617" s="123">
        <v>0</v>
      </c>
      <c r="Q617" s="123"/>
      <c r="R617" s="123">
        <v>0</v>
      </c>
      <c r="S617" s="123"/>
      <c r="T617" s="123"/>
      <c r="U617" s="123">
        <v>0</v>
      </c>
      <c r="V617" s="123"/>
      <c r="W617" s="123">
        <v>0</v>
      </c>
      <c r="X617" s="123"/>
      <c r="Y617" s="123">
        <v>0</v>
      </c>
      <c r="Z617" s="123"/>
      <c r="AA617" s="123">
        <v>0</v>
      </c>
      <c r="AB617" s="123"/>
      <c r="AC617" s="123">
        <v>0</v>
      </c>
      <c r="AD617" s="123"/>
      <c r="AE617" s="123">
        <v>0</v>
      </c>
      <c r="AF617" s="123"/>
      <c r="AG617" s="123"/>
      <c r="AH617" s="123"/>
      <c r="AI617" s="123">
        <v>0</v>
      </c>
      <c r="AJ617" s="123"/>
      <c r="AK617" s="123">
        <v>0</v>
      </c>
      <c r="AL617" s="123"/>
      <c r="AM617" s="123">
        <v>0</v>
      </c>
      <c r="AN617" s="123"/>
      <c r="AO617" s="123">
        <v>0</v>
      </c>
      <c r="AP617" s="123"/>
      <c r="AQ617" s="123">
        <v>0</v>
      </c>
      <c r="AR617" s="123"/>
      <c r="AS617" s="123">
        <v>0</v>
      </c>
      <c r="AT617" s="123"/>
      <c r="AU617" s="123">
        <v>0</v>
      </c>
      <c r="AV617" s="123"/>
      <c r="AW617" s="123">
        <v>0</v>
      </c>
      <c r="AX617" s="123"/>
      <c r="AY617" s="123"/>
      <c r="AZ617" s="123"/>
      <c r="BA617" s="123">
        <v>0</v>
      </c>
      <c r="BB617" s="123">
        <v>0</v>
      </c>
      <c r="BC617" s="123"/>
      <c r="BD617" s="123"/>
      <c r="BE617" s="123">
        <v>0</v>
      </c>
      <c r="BF617" s="123"/>
      <c r="BG617" s="123">
        <v>0</v>
      </c>
      <c r="BH617" s="123">
        <v>0</v>
      </c>
      <c r="BI617" s="123"/>
      <c r="BJ617" s="123">
        <v>0</v>
      </c>
      <c r="BK617" s="123">
        <v>0</v>
      </c>
      <c r="BL617" s="123">
        <v>0</v>
      </c>
      <c r="BM617" s="123">
        <v>0</v>
      </c>
      <c r="BN617" s="123">
        <v>0</v>
      </c>
      <c r="BO617" s="123">
        <v>0</v>
      </c>
      <c r="BP617" s="154">
        <v>0</v>
      </c>
    </row>
    <row r="618" spans="1:68" ht="12" customHeight="1" x14ac:dyDescent="0.2">
      <c r="A618" s="136"/>
      <c r="B618" s="105"/>
      <c r="C618" s="105" t="s">
        <v>2561</v>
      </c>
      <c r="D618" s="105"/>
      <c r="E618" s="137"/>
      <c r="F618" s="137"/>
      <c r="G618" s="137"/>
      <c r="H618" s="137"/>
      <c r="I618" s="137">
        <v>0</v>
      </c>
      <c r="J618" s="137">
        <v>0</v>
      </c>
      <c r="K618" s="137"/>
      <c r="L618" s="137">
        <v>0</v>
      </c>
      <c r="M618" s="137">
        <v>0</v>
      </c>
      <c r="N618" s="137"/>
      <c r="O618" s="137">
        <v>0</v>
      </c>
      <c r="P618" s="137">
        <v>0</v>
      </c>
      <c r="Q618" s="137"/>
      <c r="R618" s="137">
        <v>0</v>
      </c>
      <c r="S618" s="137"/>
      <c r="T618" s="137"/>
      <c r="U618" s="137">
        <v>0</v>
      </c>
      <c r="V618" s="137"/>
      <c r="W618" s="137">
        <v>0</v>
      </c>
      <c r="X618" s="137"/>
      <c r="Y618" s="137">
        <v>0</v>
      </c>
      <c r="Z618" s="137"/>
      <c r="AA618" s="137">
        <v>0</v>
      </c>
      <c r="AB618" s="137"/>
      <c r="AC618" s="137">
        <v>0</v>
      </c>
      <c r="AD618" s="137"/>
      <c r="AE618" s="137">
        <v>0</v>
      </c>
      <c r="AF618" s="137"/>
      <c r="AG618" s="137"/>
      <c r="AH618" s="137"/>
      <c r="AI618" s="137">
        <v>0</v>
      </c>
      <c r="AJ618" s="137"/>
      <c r="AK618" s="137">
        <v>0</v>
      </c>
      <c r="AL618" s="137"/>
      <c r="AM618" s="137">
        <v>0</v>
      </c>
      <c r="AN618" s="137"/>
      <c r="AO618" s="137">
        <v>0</v>
      </c>
      <c r="AP618" s="137"/>
      <c r="AQ618" s="137">
        <v>0</v>
      </c>
      <c r="AR618" s="137"/>
      <c r="AS618" s="137">
        <v>0</v>
      </c>
      <c r="AT618" s="137"/>
      <c r="AU618" s="137">
        <v>0</v>
      </c>
      <c r="AV618" s="137"/>
      <c r="AW618" s="137">
        <v>0</v>
      </c>
      <c r="AX618" s="137"/>
      <c r="AY618" s="137"/>
      <c r="AZ618" s="137"/>
      <c r="BA618" s="137">
        <v>0</v>
      </c>
      <c r="BB618" s="137">
        <v>0</v>
      </c>
      <c r="BC618" s="137"/>
      <c r="BD618" s="137"/>
      <c r="BE618" s="137">
        <v>0</v>
      </c>
      <c r="BF618" s="137"/>
      <c r="BG618" s="137">
        <v>0</v>
      </c>
      <c r="BH618" s="137">
        <v>0</v>
      </c>
      <c r="BI618" s="137"/>
      <c r="BJ618" s="137">
        <v>0</v>
      </c>
      <c r="BK618" s="137">
        <v>0</v>
      </c>
      <c r="BL618" s="137">
        <v>0</v>
      </c>
      <c r="BM618" s="137">
        <v>0</v>
      </c>
      <c r="BN618" s="137">
        <v>0</v>
      </c>
      <c r="BO618" s="137">
        <v>0</v>
      </c>
      <c r="BP618" s="148">
        <v>0</v>
      </c>
    </row>
    <row r="619" spans="1:68" ht="12" customHeight="1" x14ac:dyDescent="0.2">
      <c r="A619" s="133"/>
      <c r="B619" s="111"/>
      <c r="C619" s="111" t="s">
        <v>2562</v>
      </c>
      <c r="D619" s="111"/>
      <c r="E619" s="126"/>
      <c r="F619" s="126"/>
      <c r="G619" s="126"/>
      <c r="H619" s="126"/>
      <c r="I619" s="126">
        <v>0</v>
      </c>
      <c r="J619" s="126">
        <v>0</v>
      </c>
      <c r="K619" s="126"/>
      <c r="L619" s="126">
        <v>0</v>
      </c>
      <c r="M619" s="126">
        <v>0</v>
      </c>
      <c r="N619" s="126"/>
      <c r="O619" s="126">
        <v>0</v>
      </c>
      <c r="P619" s="126">
        <v>0</v>
      </c>
      <c r="Q619" s="126"/>
      <c r="R619" s="126">
        <v>0</v>
      </c>
      <c r="S619" s="126"/>
      <c r="T619" s="126"/>
      <c r="U619" s="126">
        <v>0</v>
      </c>
      <c r="V619" s="126"/>
      <c r="W619" s="126">
        <v>0</v>
      </c>
      <c r="X619" s="126"/>
      <c r="Y619" s="126">
        <v>0</v>
      </c>
      <c r="Z619" s="126"/>
      <c r="AA619" s="126">
        <v>0</v>
      </c>
      <c r="AB619" s="126"/>
      <c r="AC619" s="126">
        <v>0</v>
      </c>
      <c r="AD619" s="126"/>
      <c r="AE619" s="126">
        <v>0</v>
      </c>
      <c r="AF619" s="126"/>
      <c r="AG619" s="126"/>
      <c r="AH619" s="126"/>
      <c r="AI619" s="126">
        <v>0</v>
      </c>
      <c r="AJ619" s="126"/>
      <c r="AK619" s="126">
        <v>0</v>
      </c>
      <c r="AL619" s="126"/>
      <c r="AM619" s="126">
        <v>0</v>
      </c>
      <c r="AN619" s="126"/>
      <c r="AO619" s="126">
        <v>0</v>
      </c>
      <c r="AP619" s="126"/>
      <c r="AQ619" s="126">
        <v>0</v>
      </c>
      <c r="AR619" s="126"/>
      <c r="AS619" s="126">
        <v>0</v>
      </c>
      <c r="AT619" s="126"/>
      <c r="AU619" s="126">
        <v>0</v>
      </c>
      <c r="AV619" s="126"/>
      <c r="AW619" s="126">
        <v>0</v>
      </c>
      <c r="AX619" s="126"/>
      <c r="AY619" s="126"/>
      <c r="AZ619" s="126"/>
      <c r="BA619" s="126">
        <v>0</v>
      </c>
      <c r="BB619" s="126">
        <v>0</v>
      </c>
      <c r="BC619" s="126"/>
      <c r="BD619" s="126"/>
      <c r="BE619" s="126">
        <v>0</v>
      </c>
      <c r="BF619" s="126"/>
      <c r="BG619" s="126">
        <v>0</v>
      </c>
      <c r="BH619" s="126">
        <v>0</v>
      </c>
      <c r="BI619" s="126"/>
      <c r="BJ619" s="126">
        <v>0</v>
      </c>
      <c r="BK619" s="126">
        <v>0</v>
      </c>
      <c r="BL619" s="126">
        <v>0</v>
      </c>
      <c r="BM619" s="126">
        <v>0</v>
      </c>
      <c r="BN619" s="126">
        <v>0</v>
      </c>
      <c r="BO619" s="126">
        <v>0</v>
      </c>
      <c r="BP619" s="150">
        <v>0</v>
      </c>
    </row>
    <row r="620" spans="1:68" ht="12" customHeight="1" x14ac:dyDescent="0.2">
      <c r="A620" s="136"/>
      <c r="B620" s="105"/>
      <c r="C620" s="105" t="s">
        <v>2099</v>
      </c>
      <c r="D620" s="105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  <c r="AS620" s="137"/>
      <c r="AT620" s="137"/>
      <c r="AU620" s="137"/>
      <c r="AV620" s="137"/>
      <c r="AW620" s="137"/>
      <c r="AX620" s="137"/>
      <c r="AY620" s="137"/>
      <c r="AZ620" s="137"/>
      <c r="BA620" s="137"/>
      <c r="BB620" s="137"/>
      <c r="BC620" s="137"/>
      <c r="BD620" s="137"/>
      <c r="BE620" s="137"/>
      <c r="BF620" s="137"/>
      <c r="BG620" s="137"/>
      <c r="BH620" s="137"/>
      <c r="BI620" s="137"/>
      <c r="BJ620" s="137"/>
      <c r="BK620" s="137"/>
      <c r="BL620" s="137"/>
      <c r="BM620" s="137"/>
      <c r="BN620" s="137"/>
      <c r="BO620" s="137"/>
      <c r="BP620" s="148"/>
    </row>
    <row r="621" spans="1:68" ht="12" customHeight="1" x14ac:dyDescent="0.2">
      <c r="A621" s="133"/>
      <c r="B621" s="111"/>
      <c r="C621" s="111" t="s">
        <v>30</v>
      </c>
      <c r="D621" s="111"/>
      <c r="E621" s="126"/>
      <c r="F621" s="126"/>
      <c r="G621" s="126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  <c r="AA621" s="126"/>
      <c r="AB621" s="126"/>
      <c r="AC621" s="126"/>
      <c r="AD621" s="126"/>
      <c r="AE621" s="126"/>
      <c r="AF621" s="126"/>
      <c r="AG621" s="126"/>
      <c r="AH621" s="126"/>
      <c r="AI621" s="126"/>
      <c r="AJ621" s="126"/>
      <c r="AK621" s="126"/>
      <c r="AL621" s="126"/>
      <c r="AM621" s="126"/>
      <c r="AN621" s="126"/>
      <c r="AO621" s="126"/>
      <c r="AP621" s="126"/>
      <c r="AQ621" s="126"/>
      <c r="AR621" s="126"/>
      <c r="AS621" s="126"/>
      <c r="AT621" s="126"/>
      <c r="AU621" s="126"/>
      <c r="AV621" s="126"/>
      <c r="AW621" s="126"/>
      <c r="AX621" s="126"/>
      <c r="AY621" s="126"/>
      <c r="AZ621" s="126"/>
      <c r="BA621" s="126"/>
      <c r="BB621" s="126"/>
      <c r="BC621" s="126"/>
      <c r="BD621" s="126"/>
      <c r="BE621" s="126"/>
      <c r="BF621" s="126"/>
      <c r="BG621" s="126"/>
      <c r="BH621" s="126"/>
      <c r="BI621" s="126"/>
      <c r="BJ621" s="126"/>
      <c r="BK621" s="126"/>
      <c r="BL621" s="126"/>
      <c r="BM621" s="126"/>
      <c r="BN621" s="126"/>
      <c r="BO621" s="126"/>
      <c r="BP621" s="150"/>
    </row>
    <row r="622" spans="1:68" ht="12" customHeight="1" x14ac:dyDescent="0.2">
      <c r="A622" s="114" t="s">
        <v>145</v>
      </c>
      <c r="B622" s="115" t="s">
        <v>145</v>
      </c>
      <c r="C622" s="115" t="s">
        <v>146</v>
      </c>
      <c r="D622" s="115" t="s">
        <v>30</v>
      </c>
      <c r="E622" s="117">
        <v>170</v>
      </c>
      <c r="F622" s="117">
        <v>1.7298999999999998E-2</v>
      </c>
      <c r="G622" s="117">
        <v>1.7298999999999998E-2</v>
      </c>
      <c r="H622" s="117"/>
      <c r="I622" s="117">
        <v>0</v>
      </c>
      <c r="J622" s="117">
        <v>0</v>
      </c>
      <c r="K622" s="117"/>
      <c r="L622" s="117">
        <v>0</v>
      </c>
      <c r="M622" s="117">
        <v>0</v>
      </c>
      <c r="N622" s="117"/>
      <c r="O622" s="117">
        <v>0</v>
      </c>
      <c r="P622" s="117">
        <v>0</v>
      </c>
      <c r="Q622" s="117"/>
      <c r="R622" s="117">
        <v>0</v>
      </c>
      <c r="S622" s="117"/>
      <c r="T622" s="117"/>
      <c r="U622" s="117">
        <v>0</v>
      </c>
      <c r="V622" s="117"/>
      <c r="W622" s="117">
        <v>0</v>
      </c>
      <c r="X622" s="117"/>
      <c r="Y622" s="117">
        <v>0</v>
      </c>
      <c r="Z622" s="117"/>
      <c r="AA622" s="117">
        <v>0</v>
      </c>
      <c r="AB622" s="117"/>
      <c r="AC622" s="117">
        <v>0</v>
      </c>
      <c r="AD622" s="117"/>
      <c r="AE622" s="117">
        <v>0</v>
      </c>
      <c r="AF622" s="117"/>
      <c r="AG622" s="117"/>
      <c r="AH622" s="117"/>
      <c r="AI622" s="117">
        <v>0</v>
      </c>
      <c r="AJ622" s="117"/>
      <c r="AK622" s="117">
        <v>0</v>
      </c>
      <c r="AL622" s="117"/>
      <c r="AM622" s="117">
        <v>0</v>
      </c>
      <c r="AN622" s="117"/>
      <c r="AO622" s="117">
        <v>0</v>
      </c>
      <c r="AP622" s="117"/>
      <c r="AQ622" s="117">
        <v>0</v>
      </c>
      <c r="AR622" s="117"/>
      <c r="AS622" s="117">
        <v>0</v>
      </c>
      <c r="AT622" s="117"/>
      <c r="AU622" s="117">
        <v>0</v>
      </c>
      <c r="AV622" s="117"/>
      <c r="AW622" s="117">
        <v>0</v>
      </c>
      <c r="AX622" s="117"/>
      <c r="AY622" s="117"/>
      <c r="AZ622" s="117"/>
      <c r="BA622" s="117">
        <v>0</v>
      </c>
      <c r="BB622" s="117">
        <v>0</v>
      </c>
      <c r="BC622" s="117"/>
      <c r="BD622" s="117"/>
      <c r="BE622" s="117">
        <v>0</v>
      </c>
      <c r="BF622" s="117"/>
      <c r="BG622" s="117">
        <v>0</v>
      </c>
      <c r="BH622" s="117">
        <v>0</v>
      </c>
      <c r="BI622" s="117"/>
      <c r="BJ622" s="117">
        <v>0</v>
      </c>
      <c r="BK622" s="117">
        <v>0</v>
      </c>
      <c r="BL622" s="117">
        <v>0</v>
      </c>
      <c r="BM622" s="117">
        <v>0</v>
      </c>
      <c r="BN622" s="117">
        <v>0</v>
      </c>
      <c r="BO622" s="117">
        <v>0</v>
      </c>
      <c r="BP622" s="146">
        <v>0</v>
      </c>
    </row>
    <row r="623" spans="1:68" ht="12" customHeight="1" x14ac:dyDescent="0.2">
      <c r="A623" s="120" t="s">
        <v>147</v>
      </c>
      <c r="B623" s="121"/>
      <c r="C623" s="121" t="s">
        <v>148</v>
      </c>
      <c r="D623" s="121" t="s">
        <v>30</v>
      </c>
      <c r="E623" s="123">
        <v>170</v>
      </c>
      <c r="F623" s="123">
        <v>2.2841E-2</v>
      </c>
      <c r="G623" s="123">
        <v>2.2841E-2</v>
      </c>
      <c r="H623" s="123"/>
      <c r="I623" s="123">
        <v>0</v>
      </c>
      <c r="J623" s="123">
        <v>0</v>
      </c>
      <c r="K623" s="123"/>
      <c r="L623" s="123">
        <v>0</v>
      </c>
      <c r="M623" s="123">
        <v>0</v>
      </c>
      <c r="N623" s="122">
        <v>108480</v>
      </c>
      <c r="O623" s="123">
        <v>18.442</v>
      </c>
      <c r="P623" s="165">
        <v>2477.7919999999999</v>
      </c>
      <c r="Q623" s="122">
        <v>108480</v>
      </c>
      <c r="R623" s="123">
        <v>18.442</v>
      </c>
      <c r="S623" s="165">
        <v>2477.7919999999999</v>
      </c>
      <c r="T623" s="123"/>
      <c r="U623" s="123">
        <v>0</v>
      </c>
      <c r="V623" s="123"/>
      <c r="W623" s="123">
        <v>0</v>
      </c>
      <c r="X623" s="123"/>
      <c r="Y623" s="123">
        <v>0</v>
      </c>
      <c r="Z623" s="123"/>
      <c r="AA623" s="123">
        <v>0</v>
      </c>
      <c r="AB623" s="123"/>
      <c r="AC623" s="123">
        <v>0</v>
      </c>
      <c r="AD623" s="123"/>
      <c r="AE623" s="123">
        <v>0</v>
      </c>
      <c r="AF623" s="123"/>
      <c r="AG623" s="123"/>
      <c r="AH623" s="123"/>
      <c r="AI623" s="123">
        <v>0</v>
      </c>
      <c r="AJ623" s="123"/>
      <c r="AK623" s="123">
        <v>0</v>
      </c>
      <c r="AL623" s="123"/>
      <c r="AM623" s="123">
        <v>0</v>
      </c>
      <c r="AN623" s="123"/>
      <c r="AO623" s="123">
        <v>0</v>
      </c>
      <c r="AP623" s="123"/>
      <c r="AQ623" s="123">
        <v>0</v>
      </c>
      <c r="AR623" s="123"/>
      <c r="AS623" s="123">
        <v>0</v>
      </c>
      <c r="AT623" s="123"/>
      <c r="AU623" s="123">
        <v>0</v>
      </c>
      <c r="AV623" s="123"/>
      <c r="AW623" s="123">
        <v>0</v>
      </c>
      <c r="AX623" s="123"/>
      <c r="AY623" s="123"/>
      <c r="AZ623" s="123"/>
      <c r="BA623" s="123">
        <v>0</v>
      </c>
      <c r="BB623" s="123">
        <v>0</v>
      </c>
      <c r="BC623" s="123"/>
      <c r="BD623" s="123"/>
      <c r="BE623" s="123">
        <v>0</v>
      </c>
      <c r="BF623" s="122">
        <v>108480</v>
      </c>
      <c r="BG623" s="123">
        <v>18.442</v>
      </c>
      <c r="BH623" s="165">
        <v>2477.7919999999999</v>
      </c>
      <c r="BI623" s="122">
        <v>108480</v>
      </c>
      <c r="BJ623" s="123">
        <v>18.442</v>
      </c>
      <c r="BK623" s="165">
        <v>2477.7919999999999</v>
      </c>
      <c r="BL623" s="123">
        <v>0</v>
      </c>
      <c r="BM623" s="123">
        <v>0</v>
      </c>
      <c r="BN623" s="165">
        <v>2477.7919999999999</v>
      </c>
      <c r="BO623" s="123">
        <v>0</v>
      </c>
      <c r="BP623" s="154">
        <v>0</v>
      </c>
    </row>
    <row r="624" spans="1:68" ht="12" customHeight="1" x14ac:dyDescent="0.2">
      <c r="A624" s="114" t="s">
        <v>2100</v>
      </c>
      <c r="B624" s="115" t="s">
        <v>2563</v>
      </c>
      <c r="C624" s="115" t="s">
        <v>2101</v>
      </c>
      <c r="D624" s="115" t="s">
        <v>30</v>
      </c>
      <c r="E624" s="117">
        <v>200</v>
      </c>
      <c r="F624" s="117">
        <v>2.9020000000000001E-2</v>
      </c>
      <c r="G624" s="117">
        <v>2.9020000000000001E-2</v>
      </c>
      <c r="H624" s="117"/>
      <c r="I624" s="117">
        <v>0</v>
      </c>
      <c r="J624" s="117">
        <v>0</v>
      </c>
      <c r="K624" s="117"/>
      <c r="L624" s="117">
        <v>0</v>
      </c>
      <c r="M624" s="117">
        <v>0</v>
      </c>
      <c r="N624" s="117"/>
      <c r="O624" s="117">
        <v>0</v>
      </c>
      <c r="P624" s="117">
        <v>0</v>
      </c>
      <c r="Q624" s="117"/>
      <c r="R624" s="117">
        <v>0</v>
      </c>
      <c r="S624" s="117"/>
      <c r="T624" s="117"/>
      <c r="U624" s="117">
        <v>0</v>
      </c>
      <c r="V624" s="117"/>
      <c r="W624" s="117">
        <v>0</v>
      </c>
      <c r="X624" s="117"/>
      <c r="Y624" s="117">
        <v>0</v>
      </c>
      <c r="Z624" s="117"/>
      <c r="AA624" s="117">
        <v>0</v>
      </c>
      <c r="AB624" s="117"/>
      <c r="AC624" s="117">
        <v>0</v>
      </c>
      <c r="AD624" s="117"/>
      <c r="AE624" s="117">
        <v>0</v>
      </c>
      <c r="AF624" s="117"/>
      <c r="AG624" s="117"/>
      <c r="AH624" s="117"/>
      <c r="AI624" s="117">
        <v>0</v>
      </c>
      <c r="AJ624" s="117"/>
      <c r="AK624" s="117">
        <v>0</v>
      </c>
      <c r="AL624" s="117"/>
      <c r="AM624" s="117">
        <v>0</v>
      </c>
      <c r="AN624" s="117"/>
      <c r="AO624" s="117">
        <v>0</v>
      </c>
      <c r="AP624" s="117"/>
      <c r="AQ624" s="117">
        <v>0</v>
      </c>
      <c r="AR624" s="117"/>
      <c r="AS624" s="117">
        <v>0</v>
      </c>
      <c r="AT624" s="117"/>
      <c r="AU624" s="117">
        <v>0</v>
      </c>
      <c r="AV624" s="117"/>
      <c r="AW624" s="117">
        <v>0</v>
      </c>
      <c r="AX624" s="117"/>
      <c r="AY624" s="117"/>
      <c r="AZ624" s="117"/>
      <c r="BA624" s="117">
        <v>0</v>
      </c>
      <c r="BB624" s="117">
        <v>0</v>
      </c>
      <c r="BC624" s="117"/>
      <c r="BD624" s="117"/>
      <c r="BE624" s="117">
        <v>0</v>
      </c>
      <c r="BF624" s="117"/>
      <c r="BG624" s="117">
        <v>0</v>
      </c>
      <c r="BH624" s="117">
        <v>0</v>
      </c>
      <c r="BI624" s="117"/>
      <c r="BJ624" s="117">
        <v>0</v>
      </c>
      <c r="BK624" s="117">
        <v>0</v>
      </c>
      <c r="BL624" s="117">
        <v>0</v>
      </c>
      <c r="BM624" s="117">
        <v>0</v>
      </c>
      <c r="BN624" s="117">
        <v>0</v>
      </c>
      <c r="BO624" s="117">
        <v>0</v>
      </c>
      <c r="BP624" s="146">
        <v>0</v>
      </c>
    </row>
    <row r="625" spans="1:68" ht="12" customHeight="1" x14ac:dyDescent="0.2">
      <c r="A625" s="120" t="s">
        <v>2108</v>
      </c>
      <c r="B625" s="121" t="s">
        <v>2564</v>
      </c>
      <c r="C625" s="121" t="s">
        <v>2109</v>
      </c>
      <c r="D625" s="121" t="s">
        <v>30</v>
      </c>
      <c r="E625" s="123">
        <v>200</v>
      </c>
      <c r="F625" s="123">
        <v>2.9020000000000001E-2</v>
      </c>
      <c r="G625" s="123">
        <v>2.9020000000000001E-2</v>
      </c>
      <c r="H625" s="123"/>
      <c r="I625" s="123">
        <v>0</v>
      </c>
      <c r="J625" s="123">
        <v>0</v>
      </c>
      <c r="K625" s="123"/>
      <c r="L625" s="123">
        <v>0</v>
      </c>
      <c r="M625" s="123">
        <v>0</v>
      </c>
      <c r="N625" s="123"/>
      <c r="O625" s="123">
        <v>0</v>
      </c>
      <c r="P625" s="123">
        <v>0</v>
      </c>
      <c r="Q625" s="123"/>
      <c r="R625" s="123">
        <v>0</v>
      </c>
      <c r="S625" s="123"/>
      <c r="T625" s="123"/>
      <c r="U625" s="123">
        <v>0</v>
      </c>
      <c r="V625" s="123"/>
      <c r="W625" s="123">
        <v>0</v>
      </c>
      <c r="X625" s="123"/>
      <c r="Y625" s="123">
        <v>0</v>
      </c>
      <c r="Z625" s="123"/>
      <c r="AA625" s="123">
        <v>0</v>
      </c>
      <c r="AB625" s="123"/>
      <c r="AC625" s="123">
        <v>0</v>
      </c>
      <c r="AD625" s="123"/>
      <c r="AE625" s="123">
        <v>0</v>
      </c>
      <c r="AF625" s="123"/>
      <c r="AG625" s="123"/>
      <c r="AH625" s="123"/>
      <c r="AI625" s="123">
        <v>0</v>
      </c>
      <c r="AJ625" s="123"/>
      <c r="AK625" s="123">
        <v>0</v>
      </c>
      <c r="AL625" s="123"/>
      <c r="AM625" s="123">
        <v>0</v>
      </c>
      <c r="AN625" s="123"/>
      <c r="AO625" s="123">
        <v>0</v>
      </c>
      <c r="AP625" s="123"/>
      <c r="AQ625" s="123">
        <v>0</v>
      </c>
      <c r="AR625" s="123"/>
      <c r="AS625" s="123">
        <v>0</v>
      </c>
      <c r="AT625" s="123"/>
      <c r="AU625" s="123">
        <v>0</v>
      </c>
      <c r="AV625" s="123"/>
      <c r="AW625" s="123">
        <v>0</v>
      </c>
      <c r="AX625" s="123"/>
      <c r="AY625" s="123"/>
      <c r="AZ625" s="123"/>
      <c r="BA625" s="123">
        <v>0</v>
      </c>
      <c r="BB625" s="123">
        <v>0</v>
      </c>
      <c r="BC625" s="123"/>
      <c r="BD625" s="123"/>
      <c r="BE625" s="123">
        <v>0</v>
      </c>
      <c r="BF625" s="123"/>
      <c r="BG625" s="123">
        <v>0</v>
      </c>
      <c r="BH625" s="123">
        <v>0</v>
      </c>
      <c r="BI625" s="123"/>
      <c r="BJ625" s="123">
        <v>0</v>
      </c>
      <c r="BK625" s="123">
        <v>0</v>
      </c>
      <c r="BL625" s="123">
        <v>0</v>
      </c>
      <c r="BM625" s="123">
        <v>0</v>
      </c>
      <c r="BN625" s="123">
        <v>0</v>
      </c>
      <c r="BO625" s="123">
        <v>0</v>
      </c>
      <c r="BP625" s="154">
        <v>0</v>
      </c>
    </row>
    <row r="626" spans="1:68" ht="12" customHeight="1" x14ac:dyDescent="0.2">
      <c r="A626" s="114" t="s">
        <v>2104</v>
      </c>
      <c r="B626" s="115" t="s">
        <v>2565</v>
      </c>
      <c r="C626" s="115" t="s">
        <v>2105</v>
      </c>
      <c r="D626" s="115" t="s">
        <v>30</v>
      </c>
      <c r="E626" s="117">
        <v>235</v>
      </c>
      <c r="F626" s="117">
        <v>3.4098999999999997E-2</v>
      </c>
      <c r="G626" s="117">
        <v>3.4098999999999997E-2</v>
      </c>
      <c r="H626" s="117"/>
      <c r="I626" s="117">
        <v>0</v>
      </c>
      <c r="J626" s="117">
        <v>0</v>
      </c>
      <c r="K626" s="117"/>
      <c r="L626" s="117">
        <v>0</v>
      </c>
      <c r="M626" s="117">
        <v>0</v>
      </c>
      <c r="N626" s="117"/>
      <c r="O626" s="117">
        <v>0</v>
      </c>
      <c r="P626" s="117">
        <v>0</v>
      </c>
      <c r="Q626" s="117"/>
      <c r="R626" s="117">
        <v>0</v>
      </c>
      <c r="S626" s="117"/>
      <c r="T626" s="117"/>
      <c r="U626" s="117">
        <v>0</v>
      </c>
      <c r="V626" s="117"/>
      <c r="W626" s="117">
        <v>0</v>
      </c>
      <c r="X626" s="117"/>
      <c r="Y626" s="117">
        <v>0</v>
      </c>
      <c r="Z626" s="117"/>
      <c r="AA626" s="117">
        <v>0</v>
      </c>
      <c r="AB626" s="117"/>
      <c r="AC626" s="117">
        <v>0</v>
      </c>
      <c r="AD626" s="117"/>
      <c r="AE626" s="117">
        <v>0</v>
      </c>
      <c r="AF626" s="117"/>
      <c r="AG626" s="117"/>
      <c r="AH626" s="117"/>
      <c r="AI626" s="117">
        <v>0</v>
      </c>
      <c r="AJ626" s="117"/>
      <c r="AK626" s="117">
        <v>0</v>
      </c>
      <c r="AL626" s="117"/>
      <c r="AM626" s="117">
        <v>0</v>
      </c>
      <c r="AN626" s="117"/>
      <c r="AO626" s="117">
        <v>0</v>
      </c>
      <c r="AP626" s="117"/>
      <c r="AQ626" s="117">
        <v>0</v>
      </c>
      <c r="AR626" s="117"/>
      <c r="AS626" s="117">
        <v>0</v>
      </c>
      <c r="AT626" s="117"/>
      <c r="AU626" s="117">
        <v>0</v>
      </c>
      <c r="AV626" s="117"/>
      <c r="AW626" s="117">
        <v>0</v>
      </c>
      <c r="AX626" s="117"/>
      <c r="AY626" s="117"/>
      <c r="AZ626" s="117"/>
      <c r="BA626" s="117">
        <v>0</v>
      </c>
      <c r="BB626" s="117">
        <v>0</v>
      </c>
      <c r="BC626" s="117"/>
      <c r="BD626" s="117"/>
      <c r="BE626" s="117">
        <v>0</v>
      </c>
      <c r="BF626" s="117"/>
      <c r="BG626" s="117">
        <v>0</v>
      </c>
      <c r="BH626" s="117">
        <v>0</v>
      </c>
      <c r="BI626" s="117"/>
      <c r="BJ626" s="117">
        <v>0</v>
      </c>
      <c r="BK626" s="117">
        <v>0</v>
      </c>
      <c r="BL626" s="117">
        <v>0</v>
      </c>
      <c r="BM626" s="117">
        <v>0</v>
      </c>
      <c r="BN626" s="117">
        <v>0</v>
      </c>
      <c r="BO626" s="117">
        <v>0</v>
      </c>
      <c r="BP626" s="146">
        <v>0</v>
      </c>
    </row>
    <row r="627" spans="1:68" ht="12" customHeight="1" x14ac:dyDescent="0.2">
      <c r="A627" s="133"/>
      <c r="B627" s="111"/>
      <c r="C627" s="111" t="s">
        <v>2566</v>
      </c>
      <c r="D627" s="111"/>
      <c r="E627" s="126"/>
      <c r="F627" s="126"/>
      <c r="G627" s="126"/>
      <c r="H627" s="126"/>
      <c r="I627" s="126">
        <v>0</v>
      </c>
      <c r="J627" s="126">
        <v>0</v>
      </c>
      <c r="K627" s="126"/>
      <c r="L627" s="126">
        <v>0</v>
      </c>
      <c r="M627" s="126">
        <v>0</v>
      </c>
      <c r="N627" s="149">
        <v>108480</v>
      </c>
      <c r="O627" s="126">
        <v>18.442</v>
      </c>
      <c r="P627" s="166">
        <v>2477.7919999999999</v>
      </c>
      <c r="Q627" s="149">
        <v>108480</v>
      </c>
      <c r="R627" s="126">
        <v>18.442</v>
      </c>
      <c r="S627" s="166">
        <v>2477.7910000000002</v>
      </c>
      <c r="T627" s="126"/>
      <c r="U627" s="126">
        <v>0</v>
      </c>
      <c r="V627" s="126"/>
      <c r="W627" s="126">
        <v>0</v>
      </c>
      <c r="X627" s="126"/>
      <c r="Y627" s="126">
        <v>0</v>
      </c>
      <c r="Z627" s="126"/>
      <c r="AA627" s="126">
        <v>0</v>
      </c>
      <c r="AB627" s="126"/>
      <c r="AC627" s="126">
        <v>0</v>
      </c>
      <c r="AD627" s="126"/>
      <c r="AE627" s="126">
        <v>0</v>
      </c>
      <c r="AF627" s="126"/>
      <c r="AG627" s="126"/>
      <c r="AH627" s="126"/>
      <c r="AI627" s="126">
        <v>0</v>
      </c>
      <c r="AJ627" s="126"/>
      <c r="AK627" s="126">
        <v>0</v>
      </c>
      <c r="AL627" s="126"/>
      <c r="AM627" s="126">
        <v>0</v>
      </c>
      <c r="AN627" s="126"/>
      <c r="AO627" s="126">
        <v>0</v>
      </c>
      <c r="AP627" s="126"/>
      <c r="AQ627" s="126">
        <v>0</v>
      </c>
      <c r="AR627" s="126"/>
      <c r="AS627" s="126">
        <v>0</v>
      </c>
      <c r="AT627" s="126"/>
      <c r="AU627" s="126">
        <v>0</v>
      </c>
      <c r="AV627" s="126"/>
      <c r="AW627" s="126">
        <v>0</v>
      </c>
      <c r="AX627" s="126"/>
      <c r="AY627" s="126"/>
      <c r="AZ627" s="126"/>
      <c r="BA627" s="126">
        <v>0</v>
      </c>
      <c r="BB627" s="126">
        <v>0</v>
      </c>
      <c r="BC627" s="126"/>
      <c r="BD627" s="126"/>
      <c r="BE627" s="126">
        <v>0</v>
      </c>
      <c r="BF627" s="149">
        <v>108480</v>
      </c>
      <c r="BG627" s="126">
        <v>18.442</v>
      </c>
      <c r="BH627" s="166">
        <v>2477.7919999999999</v>
      </c>
      <c r="BI627" s="149">
        <v>108480</v>
      </c>
      <c r="BJ627" s="126">
        <v>18.442</v>
      </c>
      <c r="BK627" s="166">
        <v>2477.7919999999999</v>
      </c>
      <c r="BL627" s="126">
        <v>0</v>
      </c>
      <c r="BM627" s="126">
        <v>0</v>
      </c>
      <c r="BN627" s="166">
        <v>2477.7919999999999</v>
      </c>
      <c r="BO627" s="126">
        <v>0</v>
      </c>
      <c r="BP627" s="150">
        <v>0</v>
      </c>
    </row>
    <row r="628" spans="1:68" ht="12" customHeight="1" x14ac:dyDescent="0.2">
      <c r="A628" s="136"/>
      <c r="B628" s="105"/>
      <c r="C628" s="105" t="s">
        <v>2567</v>
      </c>
      <c r="D628" s="105"/>
      <c r="E628" s="137"/>
      <c r="F628" s="137"/>
      <c r="G628" s="137"/>
      <c r="H628" s="137"/>
      <c r="I628" s="137">
        <v>0</v>
      </c>
      <c r="J628" s="137">
        <v>0</v>
      </c>
      <c r="K628" s="137"/>
      <c r="L628" s="137">
        <v>0</v>
      </c>
      <c r="M628" s="137">
        <v>0</v>
      </c>
      <c r="N628" s="147">
        <v>108480</v>
      </c>
      <c r="O628" s="137">
        <v>18.442</v>
      </c>
      <c r="P628" s="168">
        <v>2477.7919999999999</v>
      </c>
      <c r="Q628" s="147">
        <v>108480</v>
      </c>
      <c r="R628" s="137">
        <v>18.442</v>
      </c>
      <c r="S628" s="168">
        <v>2477.7910000000002</v>
      </c>
      <c r="T628" s="137"/>
      <c r="U628" s="137">
        <v>0</v>
      </c>
      <c r="V628" s="137"/>
      <c r="W628" s="137">
        <v>0</v>
      </c>
      <c r="X628" s="137"/>
      <c r="Y628" s="137">
        <v>0</v>
      </c>
      <c r="Z628" s="137"/>
      <c r="AA628" s="137">
        <v>0</v>
      </c>
      <c r="AB628" s="137"/>
      <c r="AC628" s="137">
        <v>0</v>
      </c>
      <c r="AD628" s="137"/>
      <c r="AE628" s="137">
        <v>0</v>
      </c>
      <c r="AF628" s="137"/>
      <c r="AG628" s="137"/>
      <c r="AH628" s="137"/>
      <c r="AI628" s="137">
        <v>0</v>
      </c>
      <c r="AJ628" s="137"/>
      <c r="AK628" s="137">
        <v>0</v>
      </c>
      <c r="AL628" s="137"/>
      <c r="AM628" s="137">
        <v>0</v>
      </c>
      <c r="AN628" s="137"/>
      <c r="AO628" s="137">
        <v>0</v>
      </c>
      <c r="AP628" s="137"/>
      <c r="AQ628" s="137">
        <v>0</v>
      </c>
      <c r="AR628" s="137"/>
      <c r="AS628" s="137">
        <v>0</v>
      </c>
      <c r="AT628" s="137"/>
      <c r="AU628" s="137">
        <v>0</v>
      </c>
      <c r="AV628" s="137"/>
      <c r="AW628" s="137">
        <v>0</v>
      </c>
      <c r="AX628" s="137"/>
      <c r="AY628" s="137"/>
      <c r="AZ628" s="137"/>
      <c r="BA628" s="137">
        <v>0</v>
      </c>
      <c r="BB628" s="137">
        <v>0</v>
      </c>
      <c r="BC628" s="137"/>
      <c r="BD628" s="137"/>
      <c r="BE628" s="137">
        <v>0</v>
      </c>
      <c r="BF628" s="147">
        <v>108480</v>
      </c>
      <c r="BG628" s="137">
        <v>18.442</v>
      </c>
      <c r="BH628" s="168">
        <v>2477.7919999999999</v>
      </c>
      <c r="BI628" s="147">
        <v>108480</v>
      </c>
      <c r="BJ628" s="137">
        <v>18.442</v>
      </c>
      <c r="BK628" s="168">
        <v>2477.7919999999999</v>
      </c>
      <c r="BL628" s="137">
        <v>0</v>
      </c>
      <c r="BM628" s="137">
        <v>0</v>
      </c>
      <c r="BN628" s="168">
        <v>2477.7919999999999</v>
      </c>
      <c r="BO628" s="137">
        <v>0</v>
      </c>
      <c r="BP628" s="148">
        <v>0</v>
      </c>
    </row>
    <row r="629" spans="1:68" ht="12" customHeight="1" x14ac:dyDescent="0.2">
      <c r="A629" s="133"/>
      <c r="B629" s="111"/>
      <c r="C629" s="111" t="s">
        <v>2110</v>
      </c>
      <c r="D629" s="111"/>
      <c r="E629" s="126"/>
      <c r="F629" s="126"/>
      <c r="G629" s="126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  <c r="AA629" s="126"/>
      <c r="AB629" s="126"/>
      <c r="AC629" s="126"/>
      <c r="AD629" s="126"/>
      <c r="AE629" s="126"/>
      <c r="AF629" s="126"/>
      <c r="AG629" s="126"/>
      <c r="AH629" s="126"/>
      <c r="AI629" s="126"/>
      <c r="AJ629" s="126"/>
      <c r="AK629" s="126"/>
      <c r="AL629" s="126"/>
      <c r="AM629" s="126"/>
      <c r="AN629" s="126"/>
      <c r="AO629" s="126"/>
      <c r="AP629" s="126"/>
      <c r="AQ629" s="126"/>
      <c r="AR629" s="126"/>
      <c r="AS629" s="126"/>
      <c r="AT629" s="126"/>
      <c r="AU629" s="126"/>
      <c r="AV629" s="126"/>
      <c r="AW629" s="126"/>
      <c r="AX629" s="126"/>
      <c r="AY629" s="126"/>
      <c r="AZ629" s="126"/>
      <c r="BA629" s="126"/>
      <c r="BB629" s="126"/>
      <c r="BC629" s="126"/>
      <c r="BD629" s="126"/>
      <c r="BE629" s="126"/>
      <c r="BF629" s="126"/>
      <c r="BG629" s="126"/>
      <c r="BH629" s="126"/>
      <c r="BI629" s="126"/>
      <c r="BJ629" s="126"/>
      <c r="BK629" s="126"/>
      <c r="BL629" s="126"/>
      <c r="BM629" s="126"/>
      <c r="BN629" s="126"/>
      <c r="BO629" s="126"/>
      <c r="BP629" s="150"/>
    </row>
    <row r="630" spans="1:68" ht="12" customHeight="1" x14ac:dyDescent="0.2">
      <c r="A630" s="136"/>
      <c r="B630" s="105"/>
      <c r="C630" s="105" t="s">
        <v>30</v>
      </c>
      <c r="D630" s="105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  <c r="AS630" s="137"/>
      <c r="AT630" s="137"/>
      <c r="AU630" s="137"/>
      <c r="AV630" s="137"/>
      <c r="AW630" s="137"/>
      <c r="AX630" s="137"/>
      <c r="AY630" s="137"/>
      <c r="AZ630" s="137"/>
      <c r="BA630" s="137"/>
      <c r="BB630" s="137"/>
      <c r="BC630" s="137"/>
      <c r="BD630" s="137"/>
      <c r="BE630" s="137"/>
      <c r="BF630" s="137"/>
      <c r="BG630" s="137"/>
      <c r="BH630" s="137"/>
      <c r="BI630" s="137"/>
      <c r="BJ630" s="137"/>
      <c r="BK630" s="137"/>
      <c r="BL630" s="137"/>
      <c r="BM630" s="137"/>
      <c r="BN630" s="137"/>
      <c r="BO630" s="137"/>
      <c r="BP630" s="148"/>
    </row>
    <row r="631" spans="1:68" ht="12" customHeight="1" x14ac:dyDescent="0.2">
      <c r="A631" s="120" t="s">
        <v>149</v>
      </c>
      <c r="B631" s="121"/>
      <c r="C631" s="121" t="s">
        <v>150</v>
      </c>
      <c r="D631" s="121" t="s">
        <v>30</v>
      </c>
      <c r="E631" s="123">
        <v>160</v>
      </c>
      <c r="F631" s="123">
        <v>2.4518999999999999E-2</v>
      </c>
      <c r="G631" s="123">
        <v>2.4518999999999999E-2</v>
      </c>
      <c r="H631" s="123"/>
      <c r="I631" s="123">
        <v>0</v>
      </c>
      <c r="J631" s="123">
        <v>0</v>
      </c>
      <c r="K631" s="123"/>
      <c r="L631" s="123">
        <v>0</v>
      </c>
      <c r="M631" s="123">
        <v>0</v>
      </c>
      <c r="N631" s="123"/>
      <c r="O631" s="123">
        <v>0</v>
      </c>
      <c r="P631" s="123">
        <v>0</v>
      </c>
      <c r="Q631" s="123"/>
      <c r="R631" s="123">
        <v>0</v>
      </c>
      <c r="S631" s="123"/>
      <c r="T631" s="123"/>
      <c r="U631" s="123">
        <v>0</v>
      </c>
      <c r="V631" s="123"/>
      <c r="W631" s="123">
        <v>0</v>
      </c>
      <c r="X631" s="123"/>
      <c r="Y631" s="123">
        <v>0</v>
      </c>
      <c r="Z631" s="123"/>
      <c r="AA631" s="123">
        <v>0</v>
      </c>
      <c r="AB631" s="123"/>
      <c r="AC631" s="123">
        <v>0</v>
      </c>
      <c r="AD631" s="123"/>
      <c r="AE631" s="123">
        <v>0</v>
      </c>
      <c r="AF631" s="123"/>
      <c r="AG631" s="123"/>
      <c r="AH631" s="123"/>
      <c r="AI631" s="123">
        <v>0</v>
      </c>
      <c r="AJ631" s="123"/>
      <c r="AK631" s="123">
        <v>0</v>
      </c>
      <c r="AL631" s="123"/>
      <c r="AM631" s="123">
        <v>0</v>
      </c>
      <c r="AN631" s="123"/>
      <c r="AO631" s="123">
        <v>0</v>
      </c>
      <c r="AP631" s="123"/>
      <c r="AQ631" s="123">
        <v>0</v>
      </c>
      <c r="AR631" s="123"/>
      <c r="AS631" s="123">
        <v>0</v>
      </c>
      <c r="AT631" s="123"/>
      <c r="AU631" s="123">
        <v>0</v>
      </c>
      <c r="AV631" s="123"/>
      <c r="AW631" s="123">
        <v>0</v>
      </c>
      <c r="AX631" s="123"/>
      <c r="AY631" s="123"/>
      <c r="AZ631" s="123"/>
      <c r="BA631" s="123">
        <v>0</v>
      </c>
      <c r="BB631" s="123">
        <v>0</v>
      </c>
      <c r="BC631" s="123"/>
      <c r="BD631" s="123"/>
      <c r="BE631" s="123">
        <v>0</v>
      </c>
      <c r="BF631" s="123"/>
      <c r="BG631" s="123">
        <v>0</v>
      </c>
      <c r="BH631" s="123">
        <v>0</v>
      </c>
      <c r="BI631" s="123"/>
      <c r="BJ631" s="123">
        <v>0</v>
      </c>
      <c r="BK631" s="123">
        <v>0</v>
      </c>
      <c r="BL631" s="123">
        <v>0</v>
      </c>
      <c r="BM631" s="123">
        <v>0</v>
      </c>
      <c r="BN631" s="123">
        <v>0</v>
      </c>
      <c r="BO631" s="123">
        <v>0</v>
      </c>
      <c r="BP631" s="154">
        <v>0</v>
      </c>
    </row>
    <row r="632" spans="1:68" ht="12" customHeight="1" x14ac:dyDescent="0.2">
      <c r="A632" s="114" t="s">
        <v>151</v>
      </c>
      <c r="B632" s="115"/>
      <c r="C632" s="115" t="s">
        <v>152</v>
      </c>
      <c r="D632" s="115" t="s">
        <v>30</v>
      </c>
      <c r="E632" s="117">
        <v>210</v>
      </c>
      <c r="F632" s="117">
        <v>3.5130000000000002E-2</v>
      </c>
      <c r="G632" s="117">
        <v>3.5130000000000002E-2</v>
      </c>
      <c r="H632" s="117"/>
      <c r="I632" s="117">
        <v>0</v>
      </c>
      <c r="J632" s="117">
        <v>0</v>
      </c>
      <c r="K632" s="117"/>
      <c r="L632" s="117">
        <v>0</v>
      </c>
      <c r="M632" s="117">
        <v>0</v>
      </c>
      <c r="N632" s="117"/>
      <c r="O632" s="117">
        <v>0</v>
      </c>
      <c r="P632" s="117">
        <v>0</v>
      </c>
      <c r="Q632" s="117"/>
      <c r="R632" s="117">
        <v>0</v>
      </c>
      <c r="S632" s="117"/>
      <c r="T632" s="117"/>
      <c r="U632" s="117">
        <v>0</v>
      </c>
      <c r="V632" s="117"/>
      <c r="W632" s="117">
        <v>0</v>
      </c>
      <c r="X632" s="117"/>
      <c r="Y632" s="117">
        <v>0</v>
      </c>
      <c r="Z632" s="117"/>
      <c r="AA632" s="117">
        <v>0</v>
      </c>
      <c r="AB632" s="117"/>
      <c r="AC632" s="117">
        <v>0</v>
      </c>
      <c r="AD632" s="117"/>
      <c r="AE632" s="117">
        <v>0</v>
      </c>
      <c r="AF632" s="117"/>
      <c r="AG632" s="117"/>
      <c r="AH632" s="117"/>
      <c r="AI632" s="117">
        <v>0</v>
      </c>
      <c r="AJ632" s="117"/>
      <c r="AK632" s="117">
        <v>0</v>
      </c>
      <c r="AL632" s="117"/>
      <c r="AM632" s="117">
        <v>0</v>
      </c>
      <c r="AN632" s="117"/>
      <c r="AO632" s="117">
        <v>0</v>
      </c>
      <c r="AP632" s="117"/>
      <c r="AQ632" s="117">
        <v>0</v>
      </c>
      <c r="AR632" s="117"/>
      <c r="AS632" s="117">
        <v>0</v>
      </c>
      <c r="AT632" s="117"/>
      <c r="AU632" s="117">
        <v>0</v>
      </c>
      <c r="AV632" s="117"/>
      <c r="AW632" s="117">
        <v>0</v>
      </c>
      <c r="AX632" s="117"/>
      <c r="AY632" s="117"/>
      <c r="AZ632" s="117"/>
      <c r="BA632" s="117">
        <v>0</v>
      </c>
      <c r="BB632" s="117">
        <v>0</v>
      </c>
      <c r="BC632" s="117"/>
      <c r="BD632" s="117"/>
      <c r="BE632" s="117">
        <v>0</v>
      </c>
      <c r="BF632" s="117"/>
      <c r="BG632" s="117">
        <v>0</v>
      </c>
      <c r="BH632" s="117">
        <v>0</v>
      </c>
      <c r="BI632" s="117"/>
      <c r="BJ632" s="117">
        <v>0</v>
      </c>
      <c r="BK632" s="117">
        <v>0</v>
      </c>
      <c r="BL632" s="117">
        <v>0</v>
      </c>
      <c r="BM632" s="117">
        <v>0</v>
      </c>
      <c r="BN632" s="117">
        <v>0</v>
      </c>
      <c r="BO632" s="117">
        <v>0</v>
      </c>
      <c r="BP632" s="146">
        <v>0</v>
      </c>
    </row>
    <row r="633" spans="1:68" ht="12" customHeight="1" x14ac:dyDescent="0.2">
      <c r="A633" s="133"/>
      <c r="B633" s="111"/>
      <c r="C633" s="111" t="s">
        <v>2568</v>
      </c>
      <c r="D633" s="111"/>
      <c r="E633" s="126"/>
      <c r="F633" s="126"/>
      <c r="G633" s="126"/>
      <c r="H633" s="126"/>
      <c r="I633" s="126">
        <v>0</v>
      </c>
      <c r="J633" s="126">
        <v>0</v>
      </c>
      <c r="K633" s="126"/>
      <c r="L633" s="126">
        <v>0</v>
      </c>
      <c r="M633" s="126">
        <v>0</v>
      </c>
      <c r="N633" s="126"/>
      <c r="O633" s="126">
        <v>0</v>
      </c>
      <c r="P633" s="126">
        <v>0</v>
      </c>
      <c r="Q633" s="126"/>
      <c r="R633" s="126">
        <v>0</v>
      </c>
      <c r="S633" s="126"/>
      <c r="T633" s="126"/>
      <c r="U633" s="126">
        <v>0</v>
      </c>
      <c r="V633" s="126"/>
      <c r="W633" s="126">
        <v>0</v>
      </c>
      <c r="X633" s="126"/>
      <c r="Y633" s="126">
        <v>0</v>
      </c>
      <c r="Z633" s="126"/>
      <c r="AA633" s="126">
        <v>0</v>
      </c>
      <c r="AB633" s="126"/>
      <c r="AC633" s="126">
        <v>0</v>
      </c>
      <c r="AD633" s="126"/>
      <c r="AE633" s="126">
        <v>0</v>
      </c>
      <c r="AF633" s="126"/>
      <c r="AG633" s="126"/>
      <c r="AH633" s="126"/>
      <c r="AI633" s="126">
        <v>0</v>
      </c>
      <c r="AJ633" s="126"/>
      <c r="AK633" s="126">
        <v>0</v>
      </c>
      <c r="AL633" s="126"/>
      <c r="AM633" s="126">
        <v>0</v>
      </c>
      <c r="AN633" s="126"/>
      <c r="AO633" s="126">
        <v>0</v>
      </c>
      <c r="AP633" s="126"/>
      <c r="AQ633" s="126">
        <v>0</v>
      </c>
      <c r="AR633" s="126"/>
      <c r="AS633" s="126">
        <v>0</v>
      </c>
      <c r="AT633" s="126"/>
      <c r="AU633" s="126">
        <v>0</v>
      </c>
      <c r="AV633" s="126"/>
      <c r="AW633" s="126">
        <v>0</v>
      </c>
      <c r="AX633" s="126"/>
      <c r="AY633" s="126"/>
      <c r="AZ633" s="126"/>
      <c r="BA633" s="126">
        <v>0</v>
      </c>
      <c r="BB633" s="126">
        <v>0</v>
      </c>
      <c r="BC633" s="126"/>
      <c r="BD633" s="126"/>
      <c r="BE633" s="126">
        <v>0</v>
      </c>
      <c r="BF633" s="126"/>
      <c r="BG633" s="126">
        <v>0</v>
      </c>
      <c r="BH633" s="126">
        <v>0</v>
      </c>
      <c r="BI633" s="126"/>
      <c r="BJ633" s="126">
        <v>0</v>
      </c>
      <c r="BK633" s="126">
        <v>0</v>
      </c>
      <c r="BL633" s="126">
        <v>0</v>
      </c>
      <c r="BM633" s="126">
        <v>0</v>
      </c>
      <c r="BN633" s="126">
        <v>0</v>
      </c>
      <c r="BO633" s="126">
        <v>0</v>
      </c>
      <c r="BP633" s="150">
        <v>0</v>
      </c>
    </row>
    <row r="634" spans="1:68" ht="12" customHeight="1" x14ac:dyDescent="0.2">
      <c r="A634" s="136"/>
      <c r="B634" s="105"/>
      <c r="C634" s="105" t="s">
        <v>77</v>
      </c>
      <c r="D634" s="105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  <c r="AS634" s="137"/>
      <c r="AT634" s="137"/>
      <c r="AU634" s="137"/>
      <c r="AV634" s="137"/>
      <c r="AW634" s="137"/>
      <c r="AX634" s="137"/>
      <c r="AY634" s="137"/>
      <c r="AZ634" s="137"/>
      <c r="BA634" s="137"/>
      <c r="BB634" s="137"/>
      <c r="BC634" s="137"/>
      <c r="BD634" s="137"/>
      <c r="BE634" s="137"/>
      <c r="BF634" s="137"/>
      <c r="BG634" s="137"/>
      <c r="BH634" s="137"/>
      <c r="BI634" s="137"/>
      <c r="BJ634" s="137"/>
      <c r="BK634" s="137"/>
      <c r="BL634" s="137"/>
      <c r="BM634" s="137"/>
      <c r="BN634" s="137"/>
      <c r="BO634" s="137"/>
      <c r="BP634" s="148"/>
    </row>
    <row r="635" spans="1:68" ht="12" customHeight="1" x14ac:dyDescent="0.2">
      <c r="A635" s="120" t="s">
        <v>603</v>
      </c>
      <c r="B635" s="121"/>
      <c r="C635" s="121" t="s">
        <v>604</v>
      </c>
      <c r="D635" s="121" t="s">
        <v>77</v>
      </c>
      <c r="E635" s="123">
        <v>160</v>
      </c>
      <c r="F635" s="123">
        <v>2.0874E-2</v>
      </c>
      <c r="G635" s="123">
        <v>2.0874E-2</v>
      </c>
      <c r="H635" s="123"/>
      <c r="I635" s="123">
        <v>0</v>
      </c>
      <c r="J635" s="123">
        <v>0</v>
      </c>
      <c r="K635" s="123"/>
      <c r="L635" s="123">
        <v>0</v>
      </c>
      <c r="M635" s="123">
        <v>0</v>
      </c>
      <c r="N635" s="123"/>
      <c r="O635" s="123">
        <v>0</v>
      </c>
      <c r="P635" s="123">
        <v>0</v>
      </c>
      <c r="Q635" s="123"/>
      <c r="R635" s="123">
        <v>0</v>
      </c>
      <c r="S635" s="123"/>
      <c r="T635" s="123"/>
      <c r="U635" s="123">
        <v>0</v>
      </c>
      <c r="V635" s="123"/>
      <c r="W635" s="123">
        <v>0</v>
      </c>
      <c r="X635" s="123"/>
      <c r="Y635" s="123">
        <v>0</v>
      </c>
      <c r="Z635" s="123"/>
      <c r="AA635" s="123">
        <v>0</v>
      </c>
      <c r="AB635" s="123"/>
      <c r="AC635" s="123">
        <v>0</v>
      </c>
      <c r="AD635" s="123"/>
      <c r="AE635" s="123">
        <v>0</v>
      </c>
      <c r="AF635" s="123"/>
      <c r="AG635" s="123"/>
      <c r="AH635" s="123"/>
      <c r="AI635" s="123">
        <v>0</v>
      </c>
      <c r="AJ635" s="123"/>
      <c r="AK635" s="123">
        <v>0</v>
      </c>
      <c r="AL635" s="123"/>
      <c r="AM635" s="123">
        <v>0</v>
      </c>
      <c r="AN635" s="123"/>
      <c r="AO635" s="123">
        <v>0</v>
      </c>
      <c r="AP635" s="123"/>
      <c r="AQ635" s="123">
        <v>0</v>
      </c>
      <c r="AR635" s="123"/>
      <c r="AS635" s="123">
        <v>0</v>
      </c>
      <c r="AT635" s="123"/>
      <c r="AU635" s="123">
        <v>0</v>
      </c>
      <c r="AV635" s="123"/>
      <c r="AW635" s="123">
        <v>0</v>
      </c>
      <c r="AX635" s="123"/>
      <c r="AY635" s="123"/>
      <c r="AZ635" s="123"/>
      <c r="BA635" s="123">
        <v>0</v>
      </c>
      <c r="BB635" s="123">
        <v>0</v>
      </c>
      <c r="BC635" s="123"/>
      <c r="BD635" s="123"/>
      <c r="BE635" s="123">
        <v>0</v>
      </c>
      <c r="BF635" s="123"/>
      <c r="BG635" s="123">
        <v>0</v>
      </c>
      <c r="BH635" s="123">
        <v>0</v>
      </c>
      <c r="BI635" s="123"/>
      <c r="BJ635" s="123">
        <v>0</v>
      </c>
      <c r="BK635" s="123">
        <v>0</v>
      </c>
      <c r="BL635" s="123">
        <v>0</v>
      </c>
      <c r="BM635" s="123">
        <v>0</v>
      </c>
      <c r="BN635" s="123">
        <v>0</v>
      </c>
      <c r="BO635" s="123">
        <v>0</v>
      </c>
      <c r="BP635" s="154">
        <v>0</v>
      </c>
    </row>
    <row r="636" spans="1:68" ht="12" customHeight="1" x14ac:dyDescent="0.2">
      <c r="A636" s="114" t="s">
        <v>605</v>
      </c>
      <c r="B636" s="115"/>
      <c r="C636" s="115" t="s">
        <v>606</v>
      </c>
      <c r="D636" s="115" t="s">
        <v>77</v>
      </c>
      <c r="E636" s="117">
        <v>210</v>
      </c>
      <c r="F636" s="117">
        <v>3.1524999999999997E-2</v>
      </c>
      <c r="G636" s="117">
        <v>3.1524999999999997E-2</v>
      </c>
      <c r="H636" s="116">
        <v>3690</v>
      </c>
      <c r="I636" s="117">
        <v>0.77500000000000002</v>
      </c>
      <c r="J636" s="117">
        <v>116.327</v>
      </c>
      <c r="K636" s="117"/>
      <c r="L636" s="117">
        <v>0</v>
      </c>
      <c r="M636" s="117">
        <v>0</v>
      </c>
      <c r="N636" s="117"/>
      <c r="O636" s="117">
        <v>0</v>
      </c>
      <c r="P636" s="117">
        <v>0</v>
      </c>
      <c r="Q636" s="116">
        <v>3690</v>
      </c>
      <c r="R636" s="117">
        <v>0.77500000000000002</v>
      </c>
      <c r="S636" s="117">
        <v>116.327</v>
      </c>
      <c r="T636" s="117"/>
      <c r="U636" s="117">
        <v>0</v>
      </c>
      <c r="V636" s="117"/>
      <c r="W636" s="117">
        <v>0</v>
      </c>
      <c r="X636" s="117"/>
      <c r="Y636" s="117">
        <v>0</v>
      </c>
      <c r="Z636" s="117"/>
      <c r="AA636" s="117">
        <v>0</v>
      </c>
      <c r="AB636" s="117"/>
      <c r="AC636" s="117">
        <v>0</v>
      </c>
      <c r="AD636" s="117"/>
      <c r="AE636" s="117">
        <v>0</v>
      </c>
      <c r="AF636" s="117"/>
      <c r="AG636" s="117"/>
      <c r="AH636" s="117"/>
      <c r="AI636" s="117">
        <v>0</v>
      </c>
      <c r="AJ636" s="117"/>
      <c r="AK636" s="117">
        <v>0</v>
      </c>
      <c r="AL636" s="117"/>
      <c r="AM636" s="117">
        <v>0</v>
      </c>
      <c r="AN636" s="117"/>
      <c r="AO636" s="117">
        <v>0</v>
      </c>
      <c r="AP636" s="117"/>
      <c r="AQ636" s="117">
        <v>0</v>
      </c>
      <c r="AR636" s="117"/>
      <c r="AS636" s="117">
        <v>0</v>
      </c>
      <c r="AT636" s="117"/>
      <c r="AU636" s="117">
        <v>0</v>
      </c>
      <c r="AV636" s="117"/>
      <c r="AW636" s="117">
        <v>0</v>
      </c>
      <c r="AX636" s="117"/>
      <c r="AY636" s="117"/>
      <c r="AZ636" s="116">
        <v>3690</v>
      </c>
      <c r="BA636" s="117">
        <v>0.77500000000000002</v>
      </c>
      <c r="BB636" s="117">
        <v>116.327</v>
      </c>
      <c r="BC636" s="117"/>
      <c r="BD636" s="117"/>
      <c r="BE636" s="117">
        <v>0</v>
      </c>
      <c r="BF636" s="117"/>
      <c r="BG636" s="117">
        <v>0</v>
      </c>
      <c r="BH636" s="117">
        <v>0</v>
      </c>
      <c r="BI636" s="116">
        <v>3690</v>
      </c>
      <c r="BJ636" s="117">
        <v>0.77500000000000002</v>
      </c>
      <c r="BK636" s="117">
        <v>116.327</v>
      </c>
      <c r="BL636" s="117">
        <v>0</v>
      </c>
      <c r="BM636" s="117">
        <v>0</v>
      </c>
      <c r="BN636" s="117">
        <v>116.327</v>
      </c>
      <c r="BO636" s="117">
        <v>0</v>
      </c>
      <c r="BP636" s="146">
        <v>0</v>
      </c>
    </row>
    <row r="637" spans="1:68" ht="12" customHeight="1" x14ac:dyDescent="0.2">
      <c r="A637" s="133"/>
      <c r="B637" s="111"/>
      <c r="C637" s="111" t="s">
        <v>2569</v>
      </c>
      <c r="D637" s="111"/>
      <c r="E637" s="126"/>
      <c r="F637" s="126"/>
      <c r="G637" s="126"/>
      <c r="H637" s="149">
        <v>3690</v>
      </c>
      <c r="I637" s="126">
        <v>0.77500000000000002</v>
      </c>
      <c r="J637" s="126">
        <v>116.327</v>
      </c>
      <c r="K637" s="126"/>
      <c r="L637" s="126">
        <v>0</v>
      </c>
      <c r="M637" s="126">
        <v>0</v>
      </c>
      <c r="N637" s="126"/>
      <c r="O637" s="126">
        <v>0</v>
      </c>
      <c r="P637" s="126">
        <v>0</v>
      </c>
      <c r="Q637" s="149">
        <v>3690</v>
      </c>
      <c r="R637" s="126">
        <v>0.77500000000000002</v>
      </c>
      <c r="S637" s="126">
        <v>116.327</v>
      </c>
      <c r="T637" s="126"/>
      <c r="U637" s="126">
        <v>0</v>
      </c>
      <c r="V637" s="126"/>
      <c r="W637" s="126">
        <v>0</v>
      </c>
      <c r="X637" s="126"/>
      <c r="Y637" s="126">
        <v>0</v>
      </c>
      <c r="Z637" s="126"/>
      <c r="AA637" s="126">
        <v>0</v>
      </c>
      <c r="AB637" s="126"/>
      <c r="AC637" s="126">
        <v>0</v>
      </c>
      <c r="AD637" s="126"/>
      <c r="AE637" s="126">
        <v>0</v>
      </c>
      <c r="AF637" s="126"/>
      <c r="AG637" s="126"/>
      <c r="AH637" s="126"/>
      <c r="AI637" s="126">
        <v>0</v>
      </c>
      <c r="AJ637" s="126"/>
      <c r="AK637" s="126">
        <v>0</v>
      </c>
      <c r="AL637" s="126"/>
      <c r="AM637" s="126">
        <v>0</v>
      </c>
      <c r="AN637" s="126"/>
      <c r="AO637" s="126">
        <v>0</v>
      </c>
      <c r="AP637" s="126"/>
      <c r="AQ637" s="126">
        <v>0</v>
      </c>
      <c r="AR637" s="126"/>
      <c r="AS637" s="126">
        <v>0</v>
      </c>
      <c r="AT637" s="126"/>
      <c r="AU637" s="126">
        <v>0</v>
      </c>
      <c r="AV637" s="126"/>
      <c r="AW637" s="126">
        <v>0</v>
      </c>
      <c r="AX637" s="126"/>
      <c r="AY637" s="126"/>
      <c r="AZ637" s="149">
        <v>3690</v>
      </c>
      <c r="BA637" s="126">
        <v>0.77500000000000002</v>
      </c>
      <c r="BB637" s="126">
        <v>116.327</v>
      </c>
      <c r="BC637" s="126"/>
      <c r="BD637" s="126"/>
      <c r="BE637" s="126">
        <v>0</v>
      </c>
      <c r="BF637" s="126"/>
      <c r="BG637" s="126">
        <v>0</v>
      </c>
      <c r="BH637" s="126">
        <v>0</v>
      </c>
      <c r="BI637" s="149">
        <v>3690</v>
      </c>
      <c r="BJ637" s="126">
        <v>0.77500000000000002</v>
      </c>
      <c r="BK637" s="126">
        <v>116.327</v>
      </c>
      <c r="BL637" s="126">
        <v>0</v>
      </c>
      <c r="BM637" s="126">
        <v>0</v>
      </c>
      <c r="BN637" s="126">
        <v>116.327</v>
      </c>
      <c r="BO637" s="126">
        <v>0</v>
      </c>
      <c r="BP637" s="150">
        <v>0</v>
      </c>
    </row>
    <row r="638" spans="1:68" ht="12" customHeight="1" x14ac:dyDescent="0.2">
      <c r="A638" s="136"/>
      <c r="B638" s="105"/>
      <c r="C638" s="105" t="s">
        <v>2570</v>
      </c>
      <c r="D638" s="105"/>
      <c r="E638" s="137"/>
      <c r="F638" s="137"/>
      <c r="G638" s="137"/>
      <c r="H638" s="147">
        <v>3690</v>
      </c>
      <c r="I638" s="137">
        <v>0.77500000000000002</v>
      </c>
      <c r="J638" s="137">
        <v>116.327</v>
      </c>
      <c r="K638" s="137"/>
      <c r="L638" s="137">
        <v>0</v>
      </c>
      <c r="M638" s="137">
        <v>0</v>
      </c>
      <c r="N638" s="137"/>
      <c r="O638" s="137">
        <v>0</v>
      </c>
      <c r="P638" s="137">
        <v>0</v>
      </c>
      <c r="Q638" s="147">
        <v>3690</v>
      </c>
      <c r="R638" s="137">
        <v>0.77500000000000002</v>
      </c>
      <c r="S638" s="137">
        <v>116.327</v>
      </c>
      <c r="T638" s="137"/>
      <c r="U638" s="137">
        <v>0</v>
      </c>
      <c r="V638" s="137"/>
      <c r="W638" s="137">
        <v>0</v>
      </c>
      <c r="X638" s="137"/>
      <c r="Y638" s="137">
        <v>0</v>
      </c>
      <c r="Z638" s="137"/>
      <c r="AA638" s="137">
        <v>0</v>
      </c>
      <c r="AB638" s="137"/>
      <c r="AC638" s="137">
        <v>0</v>
      </c>
      <c r="AD638" s="137"/>
      <c r="AE638" s="137">
        <v>0</v>
      </c>
      <c r="AF638" s="137"/>
      <c r="AG638" s="137"/>
      <c r="AH638" s="137"/>
      <c r="AI638" s="137">
        <v>0</v>
      </c>
      <c r="AJ638" s="137"/>
      <c r="AK638" s="137">
        <v>0</v>
      </c>
      <c r="AL638" s="137"/>
      <c r="AM638" s="137">
        <v>0</v>
      </c>
      <c r="AN638" s="137"/>
      <c r="AO638" s="137">
        <v>0</v>
      </c>
      <c r="AP638" s="137"/>
      <c r="AQ638" s="137">
        <v>0</v>
      </c>
      <c r="AR638" s="137"/>
      <c r="AS638" s="137">
        <v>0</v>
      </c>
      <c r="AT638" s="137"/>
      <c r="AU638" s="137">
        <v>0</v>
      </c>
      <c r="AV638" s="137"/>
      <c r="AW638" s="137">
        <v>0</v>
      </c>
      <c r="AX638" s="137"/>
      <c r="AY638" s="137"/>
      <c r="AZ638" s="147">
        <v>3690</v>
      </c>
      <c r="BA638" s="137">
        <v>0.77500000000000002</v>
      </c>
      <c r="BB638" s="137">
        <v>116.327</v>
      </c>
      <c r="BC638" s="137"/>
      <c r="BD638" s="137"/>
      <c r="BE638" s="137">
        <v>0</v>
      </c>
      <c r="BF638" s="137"/>
      <c r="BG638" s="137">
        <v>0</v>
      </c>
      <c r="BH638" s="137">
        <v>0</v>
      </c>
      <c r="BI638" s="147">
        <v>3690</v>
      </c>
      <c r="BJ638" s="137">
        <v>0.77500000000000002</v>
      </c>
      <c r="BK638" s="137">
        <v>116.327</v>
      </c>
      <c r="BL638" s="137">
        <v>0</v>
      </c>
      <c r="BM638" s="137">
        <v>0</v>
      </c>
      <c r="BN638" s="137">
        <v>116.327</v>
      </c>
      <c r="BO638" s="137">
        <v>0</v>
      </c>
      <c r="BP638" s="148">
        <v>0</v>
      </c>
    </row>
    <row r="639" spans="1:68" ht="12" customHeight="1" x14ac:dyDescent="0.2">
      <c r="A639" s="133"/>
      <c r="B639" s="111"/>
      <c r="C639" s="111" t="s">
        <v>2127</v>
      </c>
      <c r="D639" s="111"/>
      <c r="E639" s="126"/>
      <c r="F639" s="126"/>
      <c r="G639" s="126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  <c r="AA639" s="126"/>
      <c r="AB639" s="126"/>
      <c r="AC639" s="126"/>
      <c r="AD639" s="126"/>
      <c r="AE639" s="126"/>
      <c r="AF639" s="126"/>
      <c r="AG639" s="126"/>
      <c r="AH639" s="126"/>
      <c r="AI639" s="126"/>
      <c r="AJ639" s="126"/>
      <c r="AK639" s="126"/>
      <c r="AL639" s="126"/>
      <c r="AM639" s="126"/>
      <c r="AN639" s="126"/>
      <c r="AO639" s="126"/>
      <c r="AP639" s="126"/>
      <c r="AQ639" s="126"/>
      <c r="AR639" s="126"/>
      <c r="AS639" s="126"/>
      <c r="AT639" s="126"/>
      <c r="AU639" s="126"/>
      <c r="AV639" s="126"/>
      <c r="AW639" s="126"/>
      <c r="AX639" s="126"/>
      <c r="AY639" s="126"/>
      <c r="AZ639" s="126"/>
      <c r="BA639" s="126"/>
      <c r="BB639" s="126"/>
      <c r="BC639" s="126"/>
      <c r="BD639" s="126"/>
      <c r="BE639" s="126"/>
      <c r="BF639" s="126"/>
      <c r="BG639" s="126"/>
      <c r="BH639" s="126"/>
      <c r="BI639" s="126"/>
      <c r="BJ639" s="126"/>
      <c r="BK639" s="126"/>
      <c r="BL639" s="126"/>
      <c r="BM639" s="126"/>
      <c r="BN639" s="126"/>
      <c r="BO639" s="126"/>
      <c r="BP639" s="150"/>
    </row>
    <row r="640" spans="1:68" ht="12" customHeight="1" x14ac:dyDescent="0.2">
      <c r="A640" s="136"/>
      <c r="B640" s="105"/>
      <c r="C640" s="105" t="s">
        <v>30</v>
      </c>
      <c r="D640" s="105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  <c r="AS640" s="137"/>
      <c r="AT640" s="137"/>
      <c r="AU640" s="137"/>
      <c r="AV640" s="137"/>
      <c r="AW640" s="137"/>
      <c r="AX640" s="137"/>
      <c r="AY640" s="137"/>
      <c r="AZ640" s="137"/>
      <c r="BA640" s="137"/>
      <c r="BB640" s="137"/>
      <c r="BC640" s="137"/>
      <c r="BD640" s="137"/>
      <c r="BE640" s="137"/>
      <c r="BF640" s="137"/>
      <c r="BG640" s="137"/>
      <c r="BH640" s="137"/>
      <c r="BI640" s="137"/>
      <c r="BJ640" s="137"/>
      <c r="BK640" s="137"/>
      <c r="BL640" s="137"/>
      <c r="BM640" s="137"/>
      <c r="BN640" s="137"/>
      <c r="BO640" s="137"/>
      <c r="BP640" s="148"/>
    </row>
    <row r="641" spans="1:68" ht="12" customHeight="1" x14ac:dyDescent="0.2">
      <c r="A641" s="120" t="s">
        <v>631</v>
      </c>
      <c r="B641" s="121"/>
      <c r="C641" s="121" t="s">
        <v>632</v>
      </c>
      <c r="D641" s="121" t="s">
        <v>30</v>
      </c>
      <c r="E641" s="123">
        <v>540</v>
      </c>
      <c r="F641" s="123">
        <v>7.2105000000000002E-2</v>
      </c>
      <c r="G641" s="123">
        <v>7.2105000000000002E-2</v>
      </c>
      <c r="H641" s="122">
        <v>3120</v>
      </c>
      <c r="I641" s="123">
        <v>1.6850000000000001</v>
      </c>
      <c r="J641" s="123">
        <v>224.96799999999999</v>
      </c>
      <c r="K641" s="123"/>
      <c r="L641" s="123">
        <v>0</v>
      </c>
      <c r="M641" s="123">
        <v>0</v>
      </c>
      <c r="N641" s="123"/>
      <c r="O641" s="123">
        <v>0</v>
      </c>
      <c r="P641" s="123">
        <v>0</v>
      </c>
      <c r="Q641" s="122">
        <v>3120</v>
      </c>
      <c r="R641" s="123">
        <v>1.6850000000000001</v>
      </c>
      <c r="S641" s="123">
        <v>224.96799999999999</v>
      </c>
      <c r="T641" s="123"/>
      <c r="U641" s="123">
        <v>0</v>
      </c>
      <c r="V641" s="123"/>
      <c r="W641" s="123">
        <v>0</v>
      </c>
      <c r="X641" s="123"/>
      <c r="Y641" s="123">
        <v>0</v>
      </c>
      <c r="Z641" s="123"/>
      <c r="AA641" s="123">
        <v>0</v>
      </c>
      <c r="AB641" s="123"/>
      <c r="AC641" s="123">
        <v>0</v>
      </c>
      <c r="AD641" s="123"/>
      <c r="AE641" s="123">
        <v>0</v>
      </c>
      <c r="AF641" s="123"/>
      <c r="AG641" s="123"/>
      <c r="AH641" s="123"/>
      <c r="AI641" s="123">
        <v>0</v>
      </c>
      <c r="AJ641" s="123"/>
      <c r="AK641" s="123">
        <v>0</v>
      </c>
      <c r="AL641" s="123"/>
      <c r="AM641" s="123">
        <v>0</v>
      </c>
      <c r="AN641" s="123"/>
      <c r="AO641" s="123">
        <v>0</v>
      </c>
      <c r="AP641" s="123"/>
      <c r="AQ641" s="123">
        <v>0</v>
      </c>
      <c r="AR641" s="123"/>
      <c r="AS641" s="123">
        <v>0</v>
      </c>
      <c r="AT641" s="123"/>
      <c r="AU641" s="123">
        <v>0</v>
      </c>
      <c r="AV641" s="123"/>
      <c r="AW641" s="123">
        <v>0</v>
      </c>
      <c r="AX641" s="123"/>
      <c r="AY641" s="123"/>
      <c r="AZ641" s="122">
        <v>3120</v>
      </c>
      <c r="BA641" s="123">
        <v>1.6850000000000001</v>
      </c>
      <c r="BB641" s="123">
        <v>224.96799999999999</v>
      </c>
      <c r="BC641" s="123"/>
      <c r="BD641" s="123"/>
      <c r="BE641" s="123">
        <v>0</v>
      </c>
      <c r="BF641" s="123"/>
      <c r="BG641" s="123">
        <v>0</v>
      </c>
      <c r="BH641" s="123">
        <v>0</v>
      </c>
      <c r="BI641" s="122">
        <v>3120</v>
      </c>
      <c r="BJ641" s="123">
        <v>1.6850000000000001</v>
      </c>
      <c r="BK641" s="123">
        <v>224.96799999999999</v>
      </c>
      <c r="BL641" s="123">
        <v>0</v>
      </c>
      <c r="BM641" s="123">
        <v>0</v>
      </c>
      <c r="BN641" s="123">
        <v>224.96799999999999</v>
      </c>
      <c r="BO641" s="123">
        <v>0</v>
      </c>
      <c r="BP641" s="154">
        <v>0</v>
      </c>
    </row>
    <row r="642" spans="1:68" ht="12" customHeight="1" x14ac:dyDescent="0.2">
      <c r="A642" s="136"/>
      <c r="B642" s="105"/>
      <c r="C642" s="105" t="s">
        <v>2571</v>
      </c>
      <c r="D642" s="105"/>
      <c r="E642" s="137"/>
      <c r="F642" s="137"/>
      <c r="G642" s="137"/>
      <c r="H642" s="147">
        <v>3120</v>
      </c>
      <c r="I642" s="137">
        <v>1.6850000000000001</v>
      </c>
      <c r="J642" s="137">
        <v>224.96799999999999</v>
      </c>
      <c r="K642" s="137"/>
      <c r="L642" s="137">
        <v>0</v>
      </c>
      <c r="M642" s="137">
        <v>0</v>
      </c>
      <c r="N642" s="137"/>
      <c r="O642" s="137">
        <v>0</v>
      </c>
      <c r="P642" s="137">
        <v>0</v>
      </c>
      <c r="Q642" s="147">
        <v>3120</v>
      </c>
      <c r="R642" s="137">
        <v>1.6850000000000001</v>
      </c>
      <c r="S642" s="137">
        <v>224.96700000000001</v>
      </c>
      <c r="T642" s="137"/>
      <c r="U642" s="137">
        <v>0</v>
      </c>
      <c r="V642" s="137"/>
      <c r="W642" s="137">
        <v>0</v>
      </c>
      <c r="X642" s="137"/>
      <c r="Y642" s="137">
        <v>0</v>
      </c>
      <c r="Z642" s="137"/>
      <c r="AA642" s="137">
        <v>0</v>
      </c>
      <c r="AB642" s="137"/>
      <c r="AC642" s="137">
        <v>0</v>
      </c>
      <c r="AD642" s="137"/>
      <c r="AE642" s="137">
        <v>0</v>
      </c>
      <c r="AF642" s="137"/>
      <c r="AG642" s="137"/>
      <c r="AH642" s="137"/>
      <c r="AI642" s="137">
        <v>0</v>
      </c>
      <c r="AJ642" s="137"/>
      <c r="AK642" s="137">
        <v>0</v>
      </c>
      <c r="AL642" s="137"/>
      <c r="AM642" s="137">
        <v>0</v>
      </c>
      <c r="AN642" s="137"/>
      <c r="AO642" s="137">
        <v>0</v>
      </c>
      <c r="AP642" s="137"/>
      <c r="AQ642" s="137">
        <v>0</v>
      </c>
      <c r="AR642" s="137"/>
      <c r="AS642" s="137">
        <v>0</v>
      </c>
      <c r="AT642" s="137"/>
      <c r="AU642" s="137">
        <v>0</v>
      </c>
      <c r="AV642" s="137"/>
      <c r="AW642" s="137">
        <v>0</v>
      </c>
      <c r="AX642" s="137"/>
      <c r="AY642" s="137"/>
      <c r="AZ642" s="147">
        <v>3120</v>
      </c>
      <c r="BA642" s="137">
        <v>1.6850000000000001</v>
      </c>
      <c r="BB642" s="137">
        <v>224.96799999999999</v>
      </c>
      <c r="BC642" s="137"/>
      <c r="BD642" s="137"/>
      <c r="BE642" s="137">
        <v>0</v>
      </c>
      <c r="BF642" s="137"/>
      <c r="BG642" s="137">
        <v>0</v>
      </c>
      <c r="BH642" s="137">
        <v>0</v>
      </c>
      <c r="BI642" s="147">
        <v>3120</v>
      </c>
      <c r="BJ642" s="137">
        <v>1.6850000000000001</v>
      </c>
      <c r="BK642" s="137">
        <v>224.96799999999999</v>
      </c>
      <c r="BL642" s="137">
        <v>0</v>
      </c>
      <c r="BM642" s="137">
        <v>0</v>
      </c>
      <c r="BN642" s="137">
        <v>224.96799999999999</v>
      </c>
      <c r="BO642" s="137">
        <v>0</v>
      </c>
      <c r="BP642" s="148">
        <v>0</v>
      </c>
    </row>
    <row r="643" spans="1:68" ht="12" customHeight="1" x14ac:dyDescent="0.2">
      <c r="A643" s="133"/>
      <c r="B643" s="111"/>
      <c r="C643" s="111" t="s">
        <v>2572</v>
      </c>
      <c r="D643" s="111"/>
      <c r="E643" s="126"/>
      <c r="F643" s="126"/>
      <c r="G643" s="126"/>
      <c r="H643" s="149">
        <v>3120</v>
      </c>
      <c r="I643" s="126">
        <v>1.6850000000000001</v>
      </c>
      <c r="J643" s="126">
        <v>224.96799999999999</v>
      </c>
      <c r="K643" s="126"/>
      <c r="L643" s="126">
        <v>0</v>
      </c>
      <c r="M643" s="126">
        <v>0</v>
      </c>
      <c r="N643" s="126"/>
      <c r="O643" s="126">
        <v>0</v>
      </c>
      <c r="P643" s="126">
        <v>0</v>
      </c>
      <c r="Q643" s="149">
        <v>3120</v>
      </c>
      <c r="R643" s="126">
        <v>1.6850000000000001</v>
      </c>
      <c r="S643" s="126">
        <v>224.96700000000001</v>
      </c>
      <c r="T643" s="126"/>
      <c r="U643" s="126">
        <v>0</v>
      </c>
      <c r="V643" s="126"/>
      <c r="W643" s="126">
        <v>0</v>
      </c>
      <c r="X643" s="126"/>
      <c r="Y643" s="126">
        <v>0</v>
      </c>
      <c r="Z643" s="126"/>
      <c r="AA643" s="126">
        <v>0</v>
      </c>
      <c r="AB643" s="126"/>
      <c r="AC643" s="126">
        <v>0</v>
      </c>
      <c r="AD643" s="126"/>
      <c r="AE643" s="126">
        <v>0</v>
      </c>
      <c r="AF643" s="126"/>
      <c r="AG643" s="126"/>
      <c r="AH643" s="126"/>
      <c r="AI643" s="126">
        <v>0</v>
      </c>
      <c r="AJ643" s="126"/>
      <c r="AK643" s="126">
        <v>0</v>
      </c>
      <c r="AL643" s="126"/>
      <c r="AM643" s="126">
        <v>0</v>
      </c>
      <c r="AN643" s="126"/>
      <c r="AO643" s="126">
        <v>0</v>
      </c>
      <c r="AP643" s="126"/>
      <c r="AQ643" s="126">
        <v>0</v>
      </c>
      <c r="AR643" s="126"/>
      <c r="AS643" s="126">
        <v>0</v>
      </c>
      <c r="AT643" s="126"/>
      <c r="AU643" s="126">
        <v>0</v>
      </c>
      <c r="AV643" s="126"/>
      <c r="AW643" s="126">
        <v>0</v>
      </c>
      <c r="AX643" s="126"/>
      <c r="AY643" s="126"/>
      <c r="AZ643" s="149">
        <v>3120</v>
      </c>
      <c r="BA643" s="126">
        <v>1.6850000000000001</v>
      </c>
      <c r="BB643" s="126">
        <v>224.96799999999999</v>
      </c>
      <c r="BC643" s="126"/>
      <c r="BD643" s="126"/>
      <c r="BE643" s="126">
        <v>0</v>
      </c>
      <c r="BF643" s="126"/>
      <c r="BG643" s="126">
        <v>0</v>
      </c>
      <c r="BH643" s="126">
        <v>0</v>
      </c>
      <c r="BI643" s="149">
        <v>3120</v>
      </c>
      <c r="BJ643" s="126">
        <v>1.6850000000000001</v>
      </c>
      <c r="BK643" s="126">
        <v>224.96799999999999</v>
      </c>
      <c r="BL643" s="126">
        <v>0</v>
      </c>
      <c r="BM643" s="126">
        <v>0</v>
      </c>
      <c r="BN643" s="126">
        <v>224.96799999999999</v>
      </c>
      <c r="BO643" s="126">
        <v>0</v>
      </c>
      <c r="BP643" s="150">
        <v>0</v>
      </c>
    </row>
    <row r="644" spans="1:68" ht="12" customHeight="1" x14ac:dyDescent="0.2">
      <c r="A644" s="136"/>
      <c r="B644" s="105"/>
      <c r="C644" s="105" t="s">
        <v>2128</v>
      </c>
      <c r="D644" s="105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  <c r="AS644" s="137"/>
      <c r="AT644" s="137"/>
      <c r="AU644" s="137"/>
      <c r="AV644" s="137"/>
      <c r="AW644" s="137"/>
      <c r="AX644" s="137"/>
      <c r="AY644" s="137"/>
      <c r="AZ644" s="137"/>
      <c r="BA644" s="137"/>
      <c r="BB644" s="137"/>
      <c r="BC644" s="137"/>
      <c r="BD644" s="137"/>
      <c r="BE644" s="137"/>
      <c r="BF644" s="137"/>
      <c r="BG644" s="137"/>
      <c r="BH644" s="137"/>
      <c r="BI644" s="137"/>
      <c r="BJ644" s="137"/>
      <c r="BK644" s="137"/>
      <c r="BL644" s="137"/>
      <c r="BM644" s="137"/>
      <c r="BN644" s="137"/>
      <c r="BO644" s="137"/>
      <c r="BP644" s="148"/>
    </row>
    <row r="645" spans="1:68" ht="12" customHeight="1" x14ac:dyDescent="0.2">
      <c r="A645" s="133"/>
      <c r="B645" s="111"/>
      <c r="C645" s="111" t="s">
        <v>30</v>
      </c>
      <c r="D645" s="111"/>
      <c r="E645" s="126"/>
      <c r="F645" s="126"/>
      <c r="G645" s="126"/>
      <c r="H645" s="126"/>
      <c r="I645" s="126"/>
      <c r="J645" s="126"/>
      <c r="K645" s="126"/>
      <c r="L645" s="126"/>
      <c r="M645" s="126"/>
      <c r="N645" s="126"/>
      <c r="O645" s="126"/>
      <c r="P645" s="126"/>
      <c r="Q645" s="126"/>
      <c r="R645" s="126"/>
      <c r="S645" s="126"/>
      <c r="T645" s="126"/>
      <c r="U645" s="126"/>
      <c r="V645" s="126"/>
      <c r="W645" s="126"/>
      <c r="X645" s="126"/>
      <c r="Y645" s="126"/>
      <c r="Z645" s="126"/>
      <c r="AA645" s="126"/>
      <c r="AB645" s="126"/>
      <c r="AC645" s="126"/>
      <c r="AD645" s="126"/>
      <c r="AE645" s="126"/>
      <c r="AF645" s="126"/>
      <c r="AG645" s="126"/>
      <c r="AH645" s="126"/>
      <c r="AI645" s="126"/>
      <c r="AJ645" s="126"/>
      <c r="AK645" s="126"/>
      <c r="AL645" s="126"/>
      <c r="AM645" s="126"/>
      <c r="AN645" s="126"/>
      <c r="AO645" s="126"/>
      <c r="AP645" s="126"/>
      <c r="AQ645" s="126"/>
      <c r="AR645" s="126"/>
      <c r="AS645" s="126"/>
      <c r="AT645" s="126"/>
      <c r="AU645" s="126"/>
      <c r="AV645" s="126"/>
      <c r="AW645" s="126"/>
      <c r="AX645" s="126"/>
      <c r="AY645" s="126"/>
      <c r="AZ645" s="126"/>
      <c r="BA645" s="126"/>
      <c r="BB645" s="126"/>
      <c r="BC645" s="126"/>
      <c r="BD645" s="126"/>
      <c r="BE645" s="126"/>
      <c r="BF645" s="126"/>
      <c r="BG645" s="126"/>
      <c r="BH645" s="126"/>
      <c r="BI645" s="126"/>
      <c r="BJ645" s="126"/>
      <c r="BK645" s="126"/>
      <c r="BL645" s="126"/>
      <c r="BM645" s="126"/>
      <c r="BN645" s="126"/>
      <c r="BO645" s="126"/>
      <c r="BP645" s="150"/>
    </row>
    <row r="646" spans="1:68" ht="12" customHeight="1" x14ac:dyDescent="0.2">
      <c r="A646" s="114" t="s">
        <v>633</v>
      </c>
      <c r="B646" s="115"/>
      <c r="C646" s="115" t="s">
        <v>634</v>
      </c>
      <c r="D646" s="115" t="s">
        <v>30</v>
      </c>
      <c r="E646" s="117">
        <v>205</v>
      </c>
      <c r="F646" s="117">
        <v>3.1455999999999998E-2</v>
      </c>
      <c r="G646" s="117">
        <v>3.1455999999999998E-2</v>
      </c>
      <c r="H646" s="116">
        <v>3969</v>
      </c>
      <c r="I646" s="117">
        <v>0.81399999999999995</v>
      </c>
      <c r="J646" s="117">
        <v>124.849</v>
      </c>
      <c r="K646" s="117"/>
      <c r="L646" s="117">
        <v>0</v>
      </c>
      <c r="M646" s="117">
        <v>0</v>
      </c>
      <c r="N646" s="117"/>
      <c r="O646" s="117">
        <v>0</v>
      </c>
      <c r="P646" s="117">
        <v>0</v>
      </c>
      <c r="Q646" s="116">
        <v>3969</v>
      </c>
      <c r="R646" s="117">
        <v>0.81399999999999995</v>
      </c>
      <c r="S646" s="117">
        <v>124.849</v>
      </c>
      <c r="T646" s="117"/>
      <c r="U646" s="117">
        <v>0</v>
      </c>
      <c r="V646" s="117"/>
      <c r="W646" s="117">
        <v>0</v>
      </c>
      <c r="X646" s="117"/>
      <c r="Y646" s="117">
        <v>0</v>
      </c>
      <c r="Z646" s="117"/>
      <c r="AA646" s="117">
        <v>0</v>
      </c>
      <c r="AB646" s="117"/>
      <c r="AC646" s="117">
        <v>0</v>
      </c>
      <c r="AD646" s="117"/>
      <c r="AE646" s="117">
        <v>0</v>
      </c>
      <c r="AF646" s="117"/>
      <c r="AG646" s="117"/>
      <c r="AH646" s="117"/>
      <c r="AI646" s="117">
        <v>0</v>
      </c>
      <c r="AJ646" s="117"/>
      <c r="AK646" s="117">
        <v>0</v>
      </c>
      <c r="AL646" s="117"/>
      <c r="AM646" s="117">
        <v>0</v>
      </c>
      <c r="AN646" s="117"/>
      <c r="AO646" s="117">
        <v>0</v>
      </c>
      <c r="AP646" s="117"/>
      <c r="AQ646" s="117">
        <v>0</v>
      </c>
      <c r="AR646" s="117"/>
      <c r="AS646" s="117">
        <v>0</v>
      </c>
      <c r="AT646" s="117"/>
      <c r="AU646" s="117">
        <v>0</v>
      </c>
      <c r="AV646" s="117"/>
      <c r="AW646" s="117">
        <v>0</v>
      </c>
      <c r="AX646" s="117"/>
      <c r="AY646" s="117"/>
      <c r="AZ646" s="116">
        <v>3969</v>
      </c>
      <c r="BA646" s="117">
        <v>0.81399999999999995</v>
      </c>
      <c r="BB646" s="117">
        <v>124.849</v>
      </c>
      <c r="BC646" s="117"/>
      <c r="BD646" s="117"/>
      <c r="BE646" s="117">
        <v>0</v>
      </c>
      <c r="BF646" s="117"/>
      <c r="BG646" s="117">
        <v>0</v>
      </c>
      <c r="BH646" s="117">
        <v>0</v>
      </c>
      <c r="BI646" s="116">
        <v>3969</v>
      </c>
      <c r="BJ646" s="117">
        <v>0.81399999999999995</v>
      </c>
      <c r="BK646" s="117">
        <v>124.849</v>
      </c>
      <c r="BL646" s="117">
        <v>0</v>
      </c>
      <c r="BM646" s="117">
        <v>0</v>
      </c>
      <c r="BN646" s="117">
        <v>124.849</v>
      </c>
      <c r="BO646" s="117">
        <v>0</v>
      </c>
      <c r="BP646" s="146">
        <v>0</v>
      </c>
    </row>
    <row r="647" spans="1:68" ht="12" customHeight="1" x14ac:dyDescent="0.2">
      <c r="A647" s="133"/>
      <c r="B647" s="111"/>
      <c r="C647" s="111" t="s">
        <v>2573</v>
      </c>
      <c r="D647" s="111"/>
      <c r="E647" s="126"/>
      <c r="F647" s="126"/>
      <c r="G647" s="126"/>
      <c r="H647" s="149">
        <v>3969</v>
      </c>
      <c r="I647" s="126">
        <v>0.81399999999999995</v>
      </c>
      <c r="J647" s="126">
        <v>124.849</v>
      </c>
      <c r="K647" s="126"/>
      <c r="L647" s="126">
        <v>0</v>
      </c>
      <c r="M647" s="126">
        <v>0</v>
      </c>
      <c r="N647" s="126"/>
      <c r="O647" s="126">
        <v>0</v>
      </c>
      <c r="P647" s="126">
        <v>0</v>
      </c>
      <c r="Q647" s="149">
        <v>3969</v>
      </c>
      <c r="R647" s="126">
        <v>0.81399999999999995</v>
      </c>
      <c r="S647" s="126">
        <v>124.848</v>
      </c>
      <c r="T647" s="126"/>
      <c r="U647" s="126">
        <v>0</v>
      </c>
      <c r="V647" s="126"/>
      <c r="W647" s="126">
        <v>0</v>
      </c>
      <c r="X647" s="126"/>
      <c r="Y647" s="126">
        <v>0</v>
      </c>
      <c r="Z647" s="126"/>
      <c r="AA647" s="126">
        <v>0</v>
      </c>
      <c r="AB647" s="126"/>
      <c r="AC647" s="126">
        <v>0</v>
      </c>
      <c r="AD647" s="126"/>
      <c r="AE647" s="126">
        <v>0</v>
      </c>
      <c r="AF647" s="126"/>
      <c r="AG647" s="126"/>
      <c r="AH647" s="126"/>
      <c r="AI647" s="126">
        <v>0</v>
      </c>
      <c r="AJ647" s="126"/>
      <c r="AK647" s="126">
        <v>0</v>
      </c>
      <c r="AL647" s="126"/>
      <c r="AM647" s="126">
        <v>0</v>
      </c>
      <c r="AN647" s="126"/>
      <c r="AO647" s="126">
        <v>0</v>
      </c>
      <c r="AP647" s="126"/>
      <c r="AQ647" s="126">
        <v>0</v>
      </c>
      <c r="AR647" s="126"/>
      <c r="AS647" s="126">
        <v>0</v>
      </c>
      <c r="AT647" s="126"/>
      <c r="AU647" s="126">
        <v>0</v>
      </c>
      <c r="AV647" s="126"/>
      <c r="AW647" s="126">
        <v>0</v>
      </c>
      <c r="AX647" s="126"/>
      <c r="AY647" s="126"/>
      <c r="AZ647" s="149">
        <v>3969</v>
      </c>
      <c r="BA647" s="126">
        <v>0.81399999999999995</v>
      </c>
      <c r="BB647" s="126">
        <v>124.849</v>
      </c>
      <c r="BC647" s="126"/>
      <c r="BD647" s="126"/>
      <c r="BE647" s="126">
        <v>0</v>
      </c>
      <c r="BF647" s="126"/>
      <c r="BG647" s="126">
        <v>0</v>
      </c>
      <c r="BH647" s="126">
        <v>0</v>
      </c>
      <c r="BI647" s="149">
        <v>3969</v>
      </c>
      <c r="BJ647" s="126">
        <v>0.81399999999999995</v>
      </c>
      <c r="BK647" s="126">
        <v>124.849</v>
      </c>
      <c r="BL647" s="126">
        <v>0</v>
      </c>
      <c r="BM647" s="126">
        <v>0</v>
      </c>
      <c r="BN647" s="126">
        <v>124.849</v>
      </c>
      <c r="BO647" s="126">
        <v>0</v>
      </c>
      <c r="BP647" s="150">
        <v>0</v>
      </c>
    </row>
    <row r="648" spans="1:68" ht="12" customHeight="1" x14ac:dyDescent="0.2">
      <c r="A648" s="136"/>
      <c r="B648" s="105"/>
      <c r="C648" s="105" t="s">
        <v>2574</v>
      </c>
      <c r="D648" s="105"/>
      <c r="E648" s="137"/>
      <c r="F648" s="137"/>
      <c r="G648" s="137"/>
      <c r="H648" s="147">
        <v>3969</v>
      </c>
      <c r="I648" s="137">
        <v>0.81399999999999995</v>
      </c>
      <c r="J648" s="137">
        <v>124.849</v>
      </c>
      <c r="K648" s="137"/>
      <c r="L648" s="137">
        <v>0</v>
      </c>
      <c r="M648" s="137">
        <v>0</v>
      </c>
      <c r="N648" s="137"/>
      <c r="O648" s="137">
        <v>0</v>
      </c>
      <c r="P648" s="137">
        <v>0</v>
      </c>
      <c r="Q648" s="147">
        <v>3969</v>
      </c>
      <c r="R648" s="137">
        <v>0.81399999999999995</v>
      </c>
      <c r="S648" s="137">
        <v>124.848</v>
      </c>
      <c r="T648" s="137"/>
      <c r="U648" s="137">
        <v>0</v>
      </c>
      <c r="V648" s="137"/>
      <c r="W648" s="137">
        <v>0</v>
      </c>
      <c r="X648" s="137"/>
      <c r="Y648" s="137">
        <v>0</v>
      </c>
      <c r="Z648" s="137"/>
      <c r="AA648" s="137">
        <v>0</v>
      </c>
      <c r="AB648" s="137"/>
      <c r="AC648" s="137">
        <v>0</v>
      </c>
      <c r="AD648" s="137"/>
      <c r="AE648" s="137">
        <v>0</v>
      </c>
      <c r="AF648" s="137"/>
      <c r="AG648" s="137"/>
      <c r="AH648" s="137"/>
      <c r="AI648" s="137">
        <v>0</v>
      </c>
      <c r="AJ648" s="137"/>
      <c r="AK648" s="137">
        <v>0</v>
      </c>
      <c r="AL648" s="137"/>
      <c r="AM648" s="137">
        <v>0</v>
      </c>
      <c r="AN648" s="137"/>
      <c r="AO648" s="137">
        <v>0</v>
      </c>
      <c r="AP648" s="137"/>
      <c r="AQ648" s="137">
        <v>0</v>
      </c>
      <c r="AR648" s="137"/>
      <c r="AS648" s="137">
        <v>0</v>
      </c>
      <c r="AT648" s="137"/>
      <c r="AU648" s="137">
        <v>0</v>
      </c>
      <c r="AV648" s="137"/>
      <c r="AW648" s="137">
        <v>0</v>
      </c>
      <c r="AX648" s="137"/>
      <c r="AY648" s="137"/>
      <c r="AZ648" s="147">
        <v>3969</v>
      </c>
      <c r="BA648" s="137">
        <v>0.81399999999999995</v>
      </c>
      <c r="BB648" s="137">
        <v>124.849</v>
      </c>
      <c r="BC648" s="137"/>
      <c r="BD648" s="137"/>
      <c r="BE648" s="137">
        <v>0</v>
      </c>
      <c r="BF648" s="137"/>
      <c r="BG648" s="137">
        <v>0</v>
      </c>
      <c r="BH648" s="137">
        <v>0</v>
      </c>
      <c r="BI648" s="147">
        <v>3969</v>
      </c>
      <c r="BJ648" s="137">
        <v>0.81399999999999995</v>
      </c>
      <c r="BK648" s="137">
        <v>124.849</v>
      </c>
      <c r="BL648" s="137">
        <v>0</v>
      </c>
      <c r="BM648" s="137">
        <v>0</v>
      </c>
      <c r="BN648" s="137">
        <v>124.849</v>
      </c>
      <c r="BO648" s="137">
        <v>0</v>
      </c>
      <c r="BP648" s="148">
        <v>0</v>
      </c>
    </row>
    <row r="649" spans="1:68" ht="12" customHeight="1" x14ac:dyDescent="0.2">
      <c r="A649" s="133"/>
      <c r="B649" s="111"/>
      <c r="C649" s="111" t="s">
        <v>2134</v>
      </c>
      <c r="D649" s="111"/>
      <c r="E649" s="126"/>
      <c r="F649" s="126"/>
      <c r="G649" s="126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  <c r="AA649" s="126"/>
      <c r="AB649" s="126"/>
      <c r="AC649" s="126"/>
      <c r="AD649" s="126"/>
      <c r="AE649" s="126"/>
      <c r="AF649" s="126"/>
      <c r="AG649" s="126"/>
      <c r="AH649" s="126"/>
      <c r="AI649" s="126"/>
      <c r="AJ649" s="126"/>
      <c r="AK649" s="126"/>
      <c r="AL649" s="126"/>
      <c r="AM649" s="126"/>
      <c r="AN649" s="126"/>
      <c r="AO649" s="126"/>
      <c r="AP649" s="126"/>
      <c r="AQ649" s="126"/>
      <c r="AR649" s="126"/>
      <c r="AS649" s="126"/>
      <c r="AT649" s="126"/>
      <c r="AU649" s="126"/>
      <c r="AV649" s="126"/>
      <c r="AW649" s="126"/>
      <c r="AX649" s="126"/>
      <c r="AY649" s="126"/>
      <c r="AZ649" s="126"/>
      <c r="BA649" s="126"/>
      <c r="BB649" s="126"/>
      <c r="BC649" s="126"/>
      <c r="BD649" s="126"/>
      <c r="BE649" s="126"/>
      <c r="BF649" s="126"/>
      <c r="BG649" s="126"/>
      <c r="BH649" s="126"/>
      <c r="BI649" s="126"/>
      <c r="BJ649" s="126"/>
      <c r="BK649" s="126"/>
      <c r="BL649" s="126"/>
      <c r="BM649" s="126"/>
      <c r="BN649" s="126"/>
      <c r="BO649" s="126"/>
      <c r="BP649" s="150"/>
    </row>
    <row r="650" spans="1:68" ht="12" customHeight="1" x14ac:dyDescent="0.2">
      <c r="A650" s="136"/>
      <c r="B650" s="105"/>
      <c r="C650" s="105" t="s">
        <v>30</v>
      </c>
      <c r="D650" s="105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  <c r="AS650" s="137"/>
      <c r="AT650" s="137"/>
      <c r="AU650" s="137"/>
      <c r="AV650" s="137"/>
      <c r="AW650" s="137"/>
      <c r="AX650" s="137"/>
      <c r="AY650" s="137"/>
      <c r="AZ650" s="137"/>
      <c r="BA650" s="137"/>
      <c r="BB650" s="137"/>
      <c r="BC650" s="137"/>
      <c r="BD650" s="137"/>
      <c r="BE650" s="137"/>
      <c r="BF650" s="137"/>
      <c r="BG650" s="137"/>
      <c r="BH650" s="137"/>
      <c r="BI650" s="137"/>
      <c r="BJ650" s="137"/>
      <c r="BK650" s="137"/>
      <c r="BL650" s="137"/>
      <c r="BM650" s="137"/>
      <c r="BN650" s="137"/>
      <c r="BO650" s="137"/>
      <c r="BP650" s="148"/>
    </row>
    <row r="651" spans="1:68" ht="12" customHeight="1" x14ac:dyDescent="0.2">
      <c r="A651" s="120" t="s">
        <v>417</v>
      </c>
      <c r="B651" s="121" t="s">
        <v>2575</v>
      </c>
      <c r="C651" s="121" t="s">
        <v>2162</v>
      </c>
      <c r="D651" s="121" t="s">
        <v>30</v>
      </c>
      <c r="E651" s="123">
        <v>195</v>
      </c>
      <c r="F651" s="123">
        <v>3.6346000000000003E-2</v>
      </c>
      <c r="G651" s="123">
        <v>3.6346000000000003E-2</v>
      </c>
      <c r="H651" s="123">
        <v>40</v>
      </c>
      <c r="I651" s="123">
        <v>8.0000000000000002E-3</v>
      </c>
      <c r="J651" s="123">
        <v>1.454</v>
      </c>
      <c r="K651" s="123"/>
      <c r="L651" s="123">
        <v>0</v>
      </c>
      <c r="M651" s="123">
        <v>0</v>
      </c>
      <c r="N651" s="123"/>
      <c r="O651" s="123">
        <v>0</v>
      </c>
      <c r="P651" s="123">
        <v>0</v>
      </c>
      <c r="Q651" s="123">
        <v>40</v>
      </c>
      <c r="R651" s="123">
        <v>8.0000000000000002E-3</v>
      </c>
      <c r="S651" s="123">
        <v>1.454</v>
      </c>
      <c r="T651" s="123"/>
      <c r="U651" s="123">
        <v>0</v>
      </c>
      <c r="V651" s="123"/>
      <c r="W651" s="123">
        <v>0</v>
      </c>
      <c r="X651" s="123"/>
      <c r="Y651" s="123">
        <v>0</v>
      </c>
      <c r="Z651" s="123"/>
      <c r="AA651" s="123">
        <v>0</v>
      </c>
      <c r="AB651" s="123"/>
      <c r="AC651" s="123">
        <v>0</v>
      </c>
      <c r="AD651" s="123"/>
      <c r="AE651" s="123">
        <v>0</v>
      </c>
      <c r="AF651" s="123"/>
      <c r="AG651" s="123"/>
      <c r="AH651" s="123"/>
      <c r="AI651" s="123">
        <v>0</v>
      </c>
      <c r="AJ651" s="123"/>
      <c r="AK651" s="123">
        <v>0</v>
      </c>
      <c r="AL651" s="123"/>
      <c r="AM651" s="123">
        <v>0</v>
      </c>
      <c r="AN651" s="123"/>
      <c r="AO651" s="123">
        <v>0</v>
      </c>
      <c r="AP651" s="123"/>
      <c r="AQ651" s="123">
        <v>0</v>
      </c>
      <c r="AR651" s="123"/>
      <c r="AS651" s="123">
        <v>0</v>
      </c>
      <c r="AT651" s="123"/>
      <c r="AU651" s="123">
        <v>0</v>
      </c>
      <c r="AV651" s="123"/>
      <c r="AW651" s="123">
        <v>0</v>
      </c>
      <c r="AX651" s="123"/>
      <c r="AY651" s="123"/>
      <c r="AZ651" s="123">
        <v>40</v>
      </c>
      <c r="BA651" s="123">
        <v>8.0000000000000002E-3</v>
      </c>
      <c r="BB651" s="123">
        <v>1.454</v>
      </c>
      <c r="BC651" s="123"/>
      <c r="BD651" s="123"/>
      <c r="BE651" s="123">
        <v>0</v>
      </c>
      <c r="BF651" s="123"/>
      <c r="BG651" s="123">
        <v>0</v>
      </c>
      <c r="BH651" s="123">
        <v>0</v>
      </c>
      <c r="BI651" s="123">
        <v>40</v>
      </c>
      <c r="BJ651" s="123">
        <v>8.0000000000000002E-3</v>
      </c>
      <c r="BK651" s="123">
        <v>1.454</v>
      </c>
      <c r="BL651" s="123">
        <v>0</v>
      </c>
      <c r="BM651" s="123">
        <v>0</v>
      </c>
      <c r="BN651" s="123">
        <v>1.454</v>
      </c>
      <c r="BO651" s="123">
        <v>0</v>
      </c>
      <c r="BP651" s="154">
        <v>0</v>
      </c>
    </row>
    <row r="652" spans="1:68" ht="12" customHeight="1" x14ac:dyDescent="0.2">
      <c r="A652" s="114" t="s">
        <v>2154</v>
      </c>
      <c r="B652" s="115" t="s">
        <v>2576</v>
      </c>
      <c r="C652" s="115" t="s">
        <v>2155</v>
      </c>
      <c r="D652" s="115" t="s">
        <v>30</v>
      </c>
      <c r="E652" s="117">
        <v>180</v>
      </c>
      <c r="F652" s="117">
        <v>2.6117999999999999E-2</v>
      </c>
      <c r="G652" s="117">
        <v>2.6117999999999999E-2</v>
      </c>
      <c r="H652" s="117"/>
      <c r="I652" s="117">
        <v>0</v>
      </c>
      <c r="J652" s="117">
        <v>0</v>
      </c>
      <c r="K652" s="117"/>
      <c r="L652" s="117">
        <v>0</v>
      </c>
      <c r="M652" s="117">
        <v>0</v>
      </c>
      <c r="N652" s="117"/>
      <c r="O652" s="117">
        <v>0</v>
      </c>
      <c r="P652" s="117">
        <v>0</v>
      </c>
      <c r="Q652" s="117"/>
      <c r="R652" s="117">
        <v>0</v>
      </c>
      <c r="S652" s="117"/>
      <c r="T652" s="117"/>
      <c r="U652" s="117">
        <v>0</v>
      </c>
      <c r="V652" s="117"/>
      <c r="W652" s="117">
        <v>0</v>
      </c>
      <c r="X652" s="117"/>
      <c r="Y652" s="117">
        <v>0</v>
      </c>
      <c r="Z652" s="117"/>
      <c r="AA652" s="117">
        <v>0</v>
      </c>
      <c r="AB652" s="117"/>
      <c r="AC652" s="117">
        <v>0</v>
      </c>
      <c r="AD652" s="117"/>
      <c r="AE652" s="117">
        <v>0</v>
      </c>
      <c r="AF652" s="117"/>
      <c r="AG652" s="117"/>
      <c r="AH652" s="117"/>
      <c r="AI652" s="117">
        <v>0</v>
      </c>
      <c r="AJ652" s="117"/>
      <c r="AK652" s="117">
        <v>0</v>
      </c>
      <c r="AL652" s="117"/>
      <c r="AM652" s="117">
        <v>0</v>
      </c>
      <c r="AN652" s="117"/>
      <c r="AO652" s="117">
        <v>0</v>
      </c>
      <c r="AP652" s="117"/>
      <c r="AQ652" s="117">
        <v>0</v>
      </c>
      <c r="AR652" s="117"/>
      <c r="AS652" s="117">
        <v>0</v>
      </c>
      <c r="AT652" s="117"/>
      <c r="AU652" s="117">
        <v>0</v>
      </c>
      <c r="AV652" s="117"/>
      <c r="AW652" s="117">
        <v>0</v>
      </c>
      <c r="AX652" s="117"/>
      <c r="AY652" s="117"/>
      <c r="AZ652" s="117"/>
      <c r="BA652" s="117">
        <v>0</v>
      </c>
      <c r="BB652" s="117">
        <v>0</v>
      </c>
      <c r="BC652" s="117"/>
      <c r="BD652" s="117"/>
      <c r="BE652" s="117">
        <v>0</v>
      </c>
      <c r="BF652" s="117"/>
      <c r="BG652" s="117">
        <v>0</v>
      </c>
      <c r="BH652" s="117">
        <v>0</v>
      </c>
      <c r="BI652" s="117"/>
      <c r="BJ652" s="117">
        <v>0</v>
      </c>
      <c r="BK652" s="117">
        <v>0</v>
      </c>
      <c r="BL652" s="117">
        <v>0</v>
      </c>
      <c r="BM652" s="117">
        <v>0</v>
      </c>
      <c r="BN652" s="117">
        <v>0</v>
      </c>
      <c r="BO652" s="117">
        <v>0</v>
      </c>
      <c r="BP652" s="146">
        <v>0</v>
      </c>
    </row>
    <row r="653" spans="1:68" ht="12" customHeight="1" x14ac:dyDescent="0.2">
      <c r="A653" s="120" t="s">
        <v>2150</v>
      </c>
      <c r="B653" s="121" t="s">
        <v>2577</v>
      </c>
      <c r="C653" s="121" t="s">
        <v>2151</v>
      </c>
      <c r="D653" s="121" t="s">
        <v>30</v>
      </c>
      <c r="E653" s="123">
        <v>180</v>
      </c>
      <c r="F653" s="123">
        <v>2.6117999999999999E-2</v>
      </c>
      <c r="G653" s="123">
        <v>2.6117999999999999E-2</v>
      </c>
      <c r="H653" s="123"/>
      <c r="I653" s="123">
        <v>0</v>
      </c>
      <c r="J653" s="123">
        <v>0</v>
      </c>
      <c r="K653" s="123"/>
      <c r="L653" s="123">
        <v>0</v>
      </c>
      <c r="M653" s="123">
        <v>0</v>
      </c>
      <c r="N653" s="123"/>
      <c r="O653" s="123">
        <v>0</v>
      </c>
      <c r="P653" s="123">
        <v>0</v>
      </c>
      <c r="Q653" s="123"/>
      <c r="R653" s="123">
        <v>0</v>
      </c>
      <c r="S653" s="123"/>
      <c r="T653" s="123"/>
      <c r="U653" s="123">
        <v>0</v>
      </c>
      <c r="V653" s="123"/>
      <c r="W653" s="123">
        <v>0</v>
      </c>
      <c r="X653" s="123"/>
      <c r="Y653" s="123">
        <v>0</v>
      </c>
      <c r="Z653" s="123"/>
      <c r="AA653" s="123">
        <v>0</v>
      </c>
      <c r="AB653" s="123"/>
      <c r="AC653" s="123">
        <v>0</v>
      </c>
      <c r="AD653" s="123"/>
      <c r="AE653" s="123">
        <v>0</v>
      </c>
      <c r="AF653" s="123"/>
      <c r="AG653" s="123"/>
      <c r="AH653" s="123"/>
      <c r="AI653" s="123">
        <v>0</v>
      </c>
      <c r="AJ653" s="123"/>
      <c r="AK653" s="123">
        <v>0</v>
      </c>
      <c r="AL653" s="123"/>
      <c r="AM653" s="123">
        <v>0</v>
      </c>
      <c r="AN653" s="123"/>
      <c r="AO653" s="123">
        <v>0</v>
      </c>
      <c r="AP653" s="123"/>
      <c r="AQ653" s="123">
        <v>0</v>
      </c>
      <c r="AR653" s="123"/>
      <c r="AS653" s="123">
        <v>0</v>
      </c>
      <c r="AT653" s="123"/>
      <c r="AU653" s="123">
        <v>0</v>
      </c>
      <c r="AV653" s="123"/>
      <c r="AW653" s="123">
        <v>0</v>
      </c>
      <c r="AX653" s="123"/>
      <c r="AY653" s="123"/>
      <c r="AZ653" s="123"/>
      <c r="BA653" s="123">
        <v>0</v>
      </c>
      <c r="BB653" s="123">
        <v>0</v>
      </c>
      <c r="BC653" s="123"/>
      <c r="BD653" s="123"/>
      <c r="BE653" s="123">
        <v>0</v>
      </c>
      <c r="BF653" s="123"/>
      <c r="BG653" s="123">
        <v>0</v>
      </c>
      <c r="BH653" s="123">
        <v>0</v>
      </c>
      <c r="BI653" s="123"/>
      <c r="BJ653" s="123">
        <v>0</v>
      </c>
      <c r="BK653" s="123">
        <v>0</v>
      </c>
      <c r="BL653" s="123">
        <v>0</v>
      </c>
      <c r="BM653" s="123">
        <v>0</v>
      </c>
      <c r="BN653" s="123">
        <v>0</v>
      </c>
      <c r="BO653" s="123">
        <v>0</v>
      </c>
      <c r="BP653" s="154">
        <v>0</v>
      </c>
    </row>
    <row r="654" spans="1:68" ht="12" customHeight="1" x14ac:dyDescent="0.2">
      <c r="A654" s="114" t="s">
        <v>419</v>
      </c>
      <c r="B654" s="115" t="s">
        <v>419</v>
      </c>
      <c r="C654" s="115" t="s">
        <v>420</v>
      </c>
      <c r="D654" s="115" t="s">
        <v>30</v>
      </c>
      <c r="E654" s="117">
        <v>180</v>
      </c>
      <c r="F654" s="117">
        <v>2.6117999999999999E-2</v>
      </c>
      <c r="G654" s="117">
        <v>2.6117999999999999E-2</v>
      </c>
      <c r="H654" s="117"/>
      <c r="I654" s="117">
        <v>0</v>
      </c>
      <c r="J654" s="117">
        <v>0</v>
      </c>
      <c r="K654" s="117"/>
      <c r="L654" s="117">
        <v>0</v>
      </c>
      <c r="M654" s="117">
        <v>0</v>
      </c>
      <c r="N654" s="117"/>
      <c r="O654" s="117">
        <v>0</v>
      </c>
      <c r="P654" s="117">
        <v>0</v>
      </c>
      <c r="Q654" s="117"/>
      <c r="R654" s="117">
        <v>0</v>
      </c>
      <c r="S654" s="117"/>
      <c r="T654" s="117"/>
      <c r="U654" s="117">
        <v>0</v>
      </c>
      <c r="V654" s="117"/>
      <c r="W654" s="117">
        <v>0</v>
      </c>
      <c r="X654" s="117"/>
      <c r="Y654" s="117">
        <v>0</v>
      </c>
      <c r="Z654" s="117"/>
      <c r="AA654" s="117">
        <v>0</v>
      </c>
      <c r="AB654" s="117"/>
      <c r="AC654" s="117">
        <v>0</v>
      </c>
      <c r="AD654" s="117"/>
      <c r="AE654" s="117">
        <v>0</v>
      </c>
      <c r="AF654" s="117"/>
      <c r="AG654" s="117"/>
      <c r="AH654" s="117"/>
      <c r="AI654" s="117">
        <v>0</v>
      </c>
      <c r="AJ654" s="117"/>
      <c r="AK654" s="117">
        <v>0</v>
      </c>
      <c r="AL654" s="117"/>
      <c r="AM654" s="117">
        <v>0</v>
      </c>
      <c r="AN654" s="117"/>
      <c r="AO654" s="117">
        <v>0</v>
      </c>
      <c r="AP654" s="117"/>
      <c r="AQ654" s="117">
        <v>0</v>
      </c>
      <c r="AR654" s="117"/>
      <c r="AS654" s="117">
        <v>0</v>
      </c>
      <c r="AT654" s="117"/>
      <c r="AU654" s="117">
        <v>0</v>
      </c>
      <c r="AV654" s="117"/>
      <c r="AW654" s="117">
        <v>0</v>
      </c>
      <c r="AX654" s="117"/>
      <c r="AY654" s="117"/>
      <c r="AZ654" s="117"/>
      <c r="BA654" s="117">
        <v>0</v>
      </c>
      <c r="BB654" s="117">
        <v>0</v>
      </c>
      <c r="BC654" s="117"/>
      <c r="BD654" s="117"/>
      <c r="BE654" s="117">
        <v>0</v>
      </c>
      <c r="BF654" s="117"/>
      <c r="BG654" s="117">
        <v>0</v>
      </c>
      <c r="BH654" s="117">
        <v>0</v>
      </c>
      <c r="BI654" s="117"/>
      <c r="BJ654" s="117">
        <v>0</v>
      </c>
      <c r="BK654" s="117">
        <v>0</v>
      </c>
      <c r="BL654" s="117">
        <v>0</v>
      </c>
      <c r="BM654" s="117">
        <v>0</v>
      </c>
      <c r="BN654" s="117">
        <v>0</v>
      </c>
      <c r="BO654" s="117">
        <v>0</v>
      </c>
      <c r="BP654" s="146">
        <v>0</v>
      </c>
    </row>
    <row r="655" spans="1:68" ht="12" customHeight="1" x14ac:dyDescent="0.2">
      <c r="A655" s="120" t="s">
        <v>421</v>
      </c>
      <c r="B655" s="121" t="s">
        <v>421</v>
      </c>
      <c r="C655" s="121" t="s">
        <v>422</v>
      </c>
      <c r="D655" s="121" t="s">
        <v>30</v>
      </c>
      <c r="E655" s="123">
        <v>170</v>
      </c>
      <c r="F655" s="123">
        <v>2.5953E-2</v>
      </c>
      <c r="G655" s="123">
        <v>2.5953E-2</v>
      </c>
      <c r="H655" s="123"/>
      <c r="I655" s="123">
        <v>0</v>
      </c>
      <c r="J655" s="123">
        <v>0</v>
      </c>
      <c r="K655" s="123"/>
      <c r="L655" s="123">
        <v>0</v>
      </c>
      <c r="M655" s="123">
        <v>0</v>
      </c>
      <c r="N655" s="123"/>
      <c r="O655" s="123">
        <v>0</v>
      </c>
      <c r="P655" s="123">
        <v>0</v>
      </c>
      <c r="Q655" s="123"/>
      <c r="R655" s="123">
        <v>0</v>
      </c>
      <c r="S655" s="123"/>
      <c r="T655" s="123"/>
      <c r="U655" s="123">
        <v>0</v>
      </c>
      <c r="V655" s="123"/>
      <c r="W655" s="123">
        <v>0</v>
      </c>
      <c r="X655" s="122">
        <v>81180</v>
      </c>
      <c r="Y655" s="123">
        <v>13.801</v>
      </c>
      <c r="Z655" s="123"/>
      <c r="AA655" s="123">
        <v>0</v>
      </c>
      <c r="AB655" s="123"/>
      <c r="AC655" s="123">
        <v>0</v>
      </c>
      <c r="AD655" s="122">
        <v>81180</v>
      </c>
      <c r="AE655" s="123">
        <v>13.801</v>
      </c>
      <c r="AF655" s="165">
        <v>2106.8649999999998</v>
      </c>
      <c r="AG655" s="165">
        <v>2106.8649999999998</v>
      </c>
      <c r="AH655" s="123"/>
      <c r="AI655" s="123">
        <v>0</v>
      </c>
      <c r="AJ655" s="122">
        <v>57400</v>
      </c>
      <c r="AK655" s="123">
        <v>9.7579999999999991</v>
      </c>
      <c r="AL655" s="122">
        <v>6150</v>
      </c>
      <c r="AM655" s="123">
        <v>1.046</v>
      </c>
      <c r="AN655" s="123"/>
      <c r="AO655" s="123">
        <v>0</v>
      </c>
      <c r="AP655" s="123"/>
      <c r="AQ655" s="123">
        <v>0</v>
      </c>
      <c r="AR655" s="123"/>
      <c r="AS655" s="123">
        <v>0</v>
      </c>
      <c r="AT655" s="123"/>
      <c r="AU655" s="123">
        <v>0</v>
      </c>
      <c r="AV655" s="165">
        <v>63550</v>
      </c>
      <c r="AW655" s="123">
        <v>10.804</v>
      </c>
      <c r="AX655" s="165">
        <v>1649.3130000000001</v>
      </c>
      <c r="AY655" s="165">
        <v>1649.3130000000001</v>
      </c>
      <c r="AZ655" s="122">
        <v>17630</v>
      </c>
      <c r="BA655" s="123">
        <v>2.9969999999999999</v>
      </c>
      <c r="BB655" s="123">
        <v>457.55099999999999</v>
      </c>
      <c r="BC655" s="123"/>
      <c r="BD655" s="123"/>
      <c r="BE655" s="123">
        <v>0</v>
      </c>
      <c r="BF655" s="123"/>
      <c r="BG655" s="123">
        <v>0</v>
      </c>
      <c r="BH655" s="123">
        <v>0</v>
      </c>
      <c r="BI655" s="122">
        <v>17630</v>
      </c>
      <c r="BJ655" s="123">
        <v>2.9969999999999999</v>
      </c>
      <c r="BK655" s="123">
        <v>457.55099999999999</v>
      </c>
      <c r="BL655" s="123">
        <v>0</v>
      </c>
      <c r="BM655" s="123">
        <v>0</v>
      </c>
      <c r="BN655" s="123">
        <v>0</v>
      </c>
      <c r="BO655" s="122">
        <v>23780</v>
      </c>
      <c r="BP655" s="154">
        <v>4.0430000000000001</v>
      </c>
    </row>
    <row r="656" spans="1:68" ht="12" customHeight="1" x14ac:dyDescent="0.2">
      <c r="A656" s="114" t="s">
        <v>423</v>
      </c>
      <c r="B656" s="115"/>
      <c r="C656" s="115" t="s">
        <v>424</v>
      </c>
      <c r="D656" s="115" t="s">
        <v>30</v>
      </c>
      <c r="E656" s="117">
        <v>170</v>
      </c>
      <c r="F656" s="117">
        <v>2.3954E-2</v>
      </c>
      <c r="G656" s="117">
        <v>2.3954E-2</v>
      </c>
      <c r="H656" s="117"/>
      <c r="I656" s="117">
        <v>0</v>
      </c>
      <c r="J656" s="117">
        <v>0</v>
      </c>
      <c r="K656" s="117"/>
      <c r="L656" s="117">
        <v>0</v>
      </c>
      <c r="M656" s="117">
        <v>0</v>
      </c>
      <c r="N656" s="117"/>
      <c r="O656" s="117">
        <v>0</v>
      </c>
      <c r="P656" s="117">
        <v>0</v>
      </c>
      <c r="Q656" s="117"/>
      <c r="R656" s="117">
        <v>0</v>
      </c>
      <c r="S656" s="117"/>
      <c r="T656" s="117"/>
      <c r="U656" s="117">
        <v>0</v>
      </c>
      <c r="V656" s="117"/>
      <c r="W656" s="117">
        <v>0</v>
      </c>
      <c r="X656" s="116">
        <v>58630</v>
      </c>
      <c r="Y656" s="117">
        <v>9.9670000000000005</v>
      </c>
      <c r="Z656" s="117"/>
      <c r="AA656" s="117">
        <v>0</v>
      </c>
      <c r="AB656" s="117"/>
      <c r="AC656" s="117">
        <v>0</v>
      </c>
      <c r="AD656" s="116">
        <v>58630</v>
      </c>
      <c r="AE656" s="117">
        <v>9.9670000000000005</v>
      </c>
      <c r="AF656" s="167">
        <v>1404.423</v>
      </c>
      <c r="AG656" s="167">
        <v>1404.423</v>
      </c>
      <c r="AH656" s="117"/>
      <c r="AI656" s="117">
        <v>0</v>
      </c>
      <c r="AJ656" s="116">
        <v>49200</v>
      </c>
      <c r="AK656" s="117">
        <v>8.3640000000000008</v>
      </c>
      <c r="AL656" s="116">
        <v>4920</v>
      </c>
      <c r="AM656" s="117">
        <v>0.83599999999999997</v>
      </c>
      <c r="AN656" s="117"/>
      <c r="AO656" s="117">
        <v>0</v>
      </c>
      <c r="AP656" s="117"/>
      <c r="AQ656" s="117">
        <v>0</v>
      </c>
      <c r="AR656" s="117"/>
      <c r="AS656" s="117">
        <v>0</v>
      </c>
      <c r="AT656" s="117"/>
      <c r="AU656" s="117">
        <v>0</v>
      </c>
      <c r="AV656" s="167">
        <v>54120</v>
      </c>
      <c r="AW656" s="117">
        <v>9.1999999999999993</v>
      </c>
      <c r="AX656" s="167">
        <v>1296.3900000000001</v>
      </c>
      <c r="AY656" s="167">
        <v>1296.3900000000001</v>
      </c>
      <c r="AZ656" s="116">
        <v>4510</v>
      </c>
      <c r="BA656" s="117">
        <v>0.76700000000000002</v>
      </c>
      <c r="BB656" s="117">
        <v>108.033</v>
      </c>
      <c r="BC656" s="117"/>
      <c r="BD656" s="117"/>
      <c r="BE656" s="117">
        <v>0</v>
      </c>
      <c r="BF656" s="117"/>
      <c r="BG656" s="117">
        <v>0</v>
      </c>
      <c r="BH656" s="117">
        <v>0</v>
      </c>
      <c r="BI656" s="116">
        <v>4510</v>
      </c>
      <c r="BJ656" s="117">
        <v>0.76700000000000002</v>
      </c>
      <c r="BK656" s="117">
        <v>108.033</v>
      </c>
      <c r="BL656" s="117">
        <v>0</v>
      </c>
      <c r="BM656" s="117">
        <v>0</v>
      </c>
      <c r="BN656" s="117">
        <v>0</v>
      </c>
      <c r="BO656" s="116">
        <v>9430</v>
      </c>
      <c r="BP656" s="146">
        <v>1.603</v>
      </c>
    </row>
    <row r="657" spans="1:68" ht="12" customHeight="1" x14ac:dyDescent="0.2">
      <c r="A657" s="120" t="s">
        <v>425</v>
      </c>
      <c r="B657" s="121"/>
      <c r="C657" s="121" t="s">
        <v>426</v>
      </c>
      <c r="D657" s="121" t="s">
        <v>30</v>
      </c>
      <c r="E657" s="123">
        <v>220</v>
      </c>
      <c r="F657" s="123">
        <v>2.3852999999999999E-2</v>
      </c>
      <c r="G657" s="123">
        <v>2.3852999999999999E-2</v>
      </c>
      <c r="H657" s="123"/>
      <c r="I657" s="123">
        <v>0</v>
      </c>
      <c r="J657" s="123">
        <v>0</v>
      </c>
      <c r="K657" s="123"/>
      <c r="L657" s="123">
        <v>0</v>
      </c>
      <c r="M657" s="123">
        <v>0</v>
      </c>
      <c r="N657" s="123"/>
      <c r="O657" s="123">
        <v>0</v>
      </c>
      <c r="P657" s="123">
        <v>0</v>
      </c>
      <c r="Q657" s="123"/>
      <c r="R657" s="123">
        <v>0</v>
      </c>
      <c r="S657" s="123"/>
      <c r="T657" s="123"/>
      <c r="U657" s="123">
        <v>0</v>
      </c>
      <c r="V657" s="123"/>
      <c r="W657" s="123">
        <v>0</v>
      </c>
      <c r="X657" s="123"/>
      <c r="Y657" s="123">
        <v>0</v>
      </c>
      <c r="Z657" s="123"/>
      <c r="AA657" s="123">
        <v>0</v>
      </c>
      <c r="AB657" s="123"/>
      <c r="AC657" s="123">
        <v>0</v>
      </c>
      <c r="AD657" s="123"/>
      <c r="AE657" s="123">
        <v>0</v>
      </c>
      <c r="AF657" s="123"/>
      <c r="AG657" s="123"/>
      <c r="AH657" s="123"/>
      <c r="AI657" s="123">
        <v>0</v>
      </c>
      <c r="AJ657" s="123"/>
      <c r="AK657" s="123">
        <v>0</v>
      </c>
      <c r="AL657" s="123"/>
      <c r="AM657" s="123">
        <v>0</v>
      </c>
      <c r="AN657" s="123"/>
      <c r="AO657" s="123">
        <v>0</v>
      </c>
      <c r="AP657" s="123"/>
      <c r="AQ657" s="123">
        <v>0</v>
      </c>
      <c r="AR657" s="123"/>
      <c r="AS657" s="123">
        <v>0</v>
      </c>
      <c r="AT657" s="123"/>
      <c r="AU657" s="123">
        <v>0</v>
      </c>
      <c r="AV657" s="123"/>
      <c r="AW657" s="123">
        <v>0</v>
      </c>
      <c r="AX657" s="123"/>
      <c r="AY657" s="123"/>
      <c r="AZ657" s="123"/>
      <c r="BA657" s="123">
        <v>0</v>
      </c>
      <c r="BB657" s="123">
        <v>0</v>
      </c>
      <c r="BC657" s="123"/>
      <c r="BD657" s="123"/>
      <c r="BE657" s="123">
        <v>0</v>
      </c>
      <c r="BF657" s="123"/>
      <c r="BG657" s="123">
        <v>0</v>
      </c>
      <c r="BH657" s="123">
        <v>0</v>
      </c>
      <c r="BI657" s="123"/>
      <c r="BJ657" s="123">
        <v>0</v>
      </c>
      <c r="BK657" s="123">
        <v>0</v>
      </c>
      <c r="BL657" s="123">
        <v>0</v>
      </c>
      <c r="BM657" s="123">
        <v>0</v>
      </c>
      <c r="BN657" s="123">
        <v>0</v>
      </c>
      <c r="BO657" s="123">
        <v>0</v>
      </c>
      <c r="BP657" s="154">
        <v>0</v>
      </c>
    </row>
    <row r="658" spans="1:68" ht="12" customHeight="1" x14ac:dyDescent="0.2">
      <c r="A658" s="114" t="s">
        <v>427</v>
      </c>
      <c r="B658" s="115" t="s">
        <v>2578</v>
      </c>
      <c r="C658" s="115" t="s">
        <v>2141</v>
      </c>
      <c r="D658" s="115" t="s">
        <v>30</v>
      </c>
      <c r="E658" s="117">
        <v>205</v>
      </c>
      <c r="F658" s="117">
        <v>3.1645E-2</v>
      </c>
      <c r="G658" s="117">
        <v>3.1645E-2</v>
      </c>
      <c r="H658" s="117"/>
      <c r="I658" s="117">
        <v>0</v>
      </c>
      <c r="J658" s="117">
        <v>0</v>
      </c>
      <c r="K658" s="117"/>
      <c r="L658" s="117">
        <v>0</v>
      </c>
      <c r="M658" s="117">
        <v>0</v>
      </c>
      <c r="N658" s="117"/>
      <c r="O658" s="117">
        <v>0</v>
      </c>
      <c r="P658" s="117">
        <v>0</v>
      </c>
      <c r="Q658" s="117"/>
      <c r="R658" s="117">
        <v>0</v>
      </c>
      <c r="S658" s="117"/>
      <c r="T658" s="117"/>
      <c r="U658" s="117">
        <v>0</v>
      </c>
      <c r="V658" s="117"/>
      <c r="W658" s="117">
        <v>0</v>
      </c>
      <c r="X658" s="117"/>
      <c r="Y658" s="117">
        <v>0</v>
      </c>
      <c r="Z658" s="117"/>
      <c r="AA658" s="117">
        <v>0</v>
      </c>
      <c r="AB658" s="117"/>
      <c r="AC658" s="117">
        <v>0</v>
      </c>
      <c r="AD658" s="117"/>
      <c r="AE658" s="117">
        <v>0</v>
      </c>
      <c r="AF658" s="117"/>
      <c r="AG658" s="117"/>
      <c r="AH658" s="117"/>
      <c r="AI658" s="117">
        <v>0</v>
      </c>
      <c r="AJ658" s="117"/>
      <c r="AK658" s="117">
        <v>0</v>
      </c>
      <c r="AL658" s="117"/>
      <c r="AM658" s="117">
        <v>0</v>
      </c>
      <c r="AN658" s="117"/>
      <c r="AO658" s="117">
        <v>0</v>
      </c>
      <c r="AP658" s="117"/>
      <c r="AQ658" s="117">
        <v>0</v>
      </c>
      <c r="AR658" s="117"/>
      <c r="AS658" s="117">
        <v>0</v>
      </c>
      <c r="AT658" s="117"/>
      <c r="AU658" s="117">
        <v>0</v>
      </c>
      <c r="AV658" s="117"/>
      <c r="AW658" s="117">
        <v>0</v>
      </c>
      <c r="AX658" s="117"/>
      <c r="AY658" s="117"/>
      <c r="AZ658" s="117"/>
      <c r="BA658" s="117">
        <v>0</v>
      </c>
      <c r="BB658" s="117">
        <v>0</v>
      </c>
      <c r="BC658" s="117"/>
      <c r="BD658" s="117"/>
      <c r="BE658" s="117">
        <v>0</v>
      </c>
      <c r="BF658" s="117"/>
      <c r="BG658" s="117">
        <v>0</v>
      </c>
      <c r="BH658" s="117">
        <v>0</v>
      </c>
      <c r="BI658" s="117"/>
      <c r="BJ658" s="117">
        <v>0</v>
      </c>
      <c r="BK658" s="117">
        <v>0</v>
      </c>
      <c r="BL658" s="117">
        <v>0</v>
      </c>
      <c r="BM658" s="117">
        <v>0</v>
      </c>
      <c r="BN658" s="117">
        <v>0</v>
      </c>
      <c r="BO658" s="117">
        <v>0</v>
      </c>
      <c r="BP658" s="146">
        <v>0</v>
      </c>
    </row>
    <row r="659" spans="1:68" ht="12" customHeight="1" x14ac:dyDescent="0.2">
      <c r="A659" s="120" t="s">
        <v>2139</v>
      </c>
      <c r="B659" s="121" t="s">
        <v>2579</v>
      </c>
      <c r="C659" s="121" t="s">
        <v>2140</v>
      </c>
      <c r="D659" s="121" t="s">
        <v>30</v>
      </c>
      <c r="E659" s="123">
        <v>205</v>
      </c>
      <c r="F659" s="123">
        <v>2.9746000000000002E-2</v>
      </c>
      <c r="G659" s="123">
        <v>2.9746000000000002E-2</v>
      </c>
      <c r="H659" s="123"/>
      <c r="I659" s="123">
        <v>0</v>
      </c>
      <c r="J659" s="123">
        <v>0</v>
      </c>
      <c r="K659" s="123"/>
      <c r="L659" s="123">
        <v>0</v>
      </c>
      <c r="M659" s="123">
        <v>0</v>
      </c>
      <c r="N659" s="123"/>
      <c r="O659" s="123">
        <v>0</v>
      </c>
      <c r="P659" s="123">
        <v>0</v>
      </c>
      <c r="Q659" s="123"/>
      <c r="R659" s="123">
        <v>0</v>
      </c>
      <c r="S659" s="123"/>
      <c r="T659" s="123"/>
      <c r="U659" s="123">
        <v>0</v>
      </c>
      <c r="V659" s="123"/>
      <c r="W659" s="123">
        <v>0</v>
      </c>
      <c r="X659" s="123"/>
      <c r="Y659" s="123">
        <v>0</v>
      </c>
      <c r="Z659" s="123"/>
      <c r="AA659" s="123">
        <v>0</v>
      </c>
      <c r="AB659" s="123"/>
      <c r="AC659" s="123">
        <v>0</v>
      </c>
      <c r="AD659" s="123"/>
      <c r="AE659" s="123">
        <v>0</v>
      </c>
      <c r="AF659" s="123"/>
      <c r="AG659" s="123"/>
      <c r="AH659" s="123"/>
      <c r="AI659" s="123">
        <v>0</v>
      </c>
      <c r="AJ659" s="123"/>
      <c r="AK659" s="123">
        <v>0</v>
      </c>
      <c r="AL659" s="123"/>
      <c r="AM659" s="123">
        <v>0</v>
      </c>
      <c r="AN659" s="123"/>
      <c r="AO659" s="123">
        <v>0</v>
      </c>
      <c r="AP659" s="123"/>
      <c r="AQ659" s="123">
        <v>0</v>
      </c>
      <c r="AR659" s="123"/>
      <c r="AS659" s="123">
        <v>0</v>
      </c>
      <c r="AT659" s="123"/>
      <c r="AU659" s="123">
        <v>0</v>
      </c>
      <c r="AV659" s="123"/>
      <c r="AW659" s="123">
        <v>0</v>
      </c>
      <c r="AX659" s="123"/>
      <c r="AY659" s="123"/>
      <c r="AZ659" s="123"/>
      <c r="BA659" s="123">
        <v>0</v>
      </c>
      <c r="BB659" s="123">
        <v>0</v>
      </c>
      <c r="BC659" s="123"/>
      <c r="BD659" s="123"/>
      <c r="BE659" s="123">
        <v>0</v>
      </c>
      <c r="BF659" s="123"/>
      <c r="BG659" s="123">
        <v>0</v>
      </c>
      <c r="BH659" s="123">
        <v>0</v>
      </c>
      <c r="BI659" s="123"/>
      <c r="BJ659" s="123">
        <v>0</v>
      </c>
      <c r="BK659" s="123">
        <v>0</v>
      </c>
      <c r="BL659" s="123">
        <v>0</v>
      </c>
      <c r="BM659" s="123">
        <v>0</v>
      </c>
      <c r="BN659" s="123">
        <v>0</v>
      </c>
      <c r="BO659" s="123">
        <v>0</v>
      </c>
      <c r="BP659" s="154">
        <v>0</v>
      </c>
    </row>
    <row r="660" spans="1:68" ht="12" customHeight="1" x14ac:dyDescent="0.2">
      <c r="A660" s="114" t="s">
        <v>431</v>
      </c>
      <c r="B660" s="115" t="s">
        <v>2580</v>
      </c>
      <c r="C660" s="115" t="s">
        <v>432</v>
      </c>
      <c r="D660" s="115" t="s">
        <v>30</v>
      </c>
      <c r="E660" s="117">
        <v>205</v>
      </c>
      <c r="F660" s="117">
        <v>3.9933999999999997E-2</v>
      </c>
      <c r="G660" s="117">
        <v>3.9933999999999997E-2</v>
      </c>
      <c r="H660" s="117"/>
      <c r="I660" s="117">
        <v>0</v>
      </c>
      <c r="J660" s="117">
        <v>0</v>
      </c>
      <c r="K660" s="117"/>
      <c r="L660" s="117">
        <v>0</v>
      </c>
      <c r="M660" s="117">
        <v>0</v>
      </c>
      <c r="N660" s="117"/>
      <c r="O660" s="117">
        <v>0</v>
      </c>
      <c r="P660" s="117">
        <v>0</v>
      </c>
      <c r="Q660" s="117"/>
      <c r="R660" s="117">
        <v>0</v>
      </c>
      <c r="S660" s="117"/>
      <c r="T660" s="117"/>
      <c r="U660" s="117">
        <v>0</v>
      </c>
      <c r="V660" s="117"/>
      <c r="W660" s="117">
        <v>0</v>
      </c>
      <c r="X660" s="117"/>
      <c r="Y660" s="117">
        <v>0</v>
      </c>
      <c r="Z660" s="117"/>
      <c r="AA660" s="117">
        <v>0</v>
      </c>
      <c r="AB660" s="117"/>
      <c r="AC660" s="117">
        <v>0</v>
      </c>
      <c r="AD660" s="117"/>
      <c r="AE660" s="117">
        <v>0</v>
      </c>
      <c r="AF660" s="117"/>
      <c r="AG660" s="117"/>
      <c r="AH660" s="117"/>
      <c r="AI660" s="117">
        <v>0</v>
      </c>
      <c r="AJ660" s="117"/>
      <c r="AK660" s="117">
        <v>0</v>
      </c>
      <c r="AL660" s="117"/>
      <c r="AM660" s="117">
        <v>0</v>
      </c>
      <c r="AN660" s="117"/>
      <c r="AO660" s="117">
        <v>0</v>
      </c>
      <c r="AP660" s="117"/>
      <c r="AQ660" s="117">
        <v>0</v>
      </c>
      <c r="AR660" s="117"/>
      <c r="AS660" s="117">
        <v>0</v>
      </c>
      <c r="AT660" s="117"/>
      <c r="AU660" s="117">
        <v>0</v>
      </c>
      <c r="AV660" s="117"/>
      <c r="AW660" s="117">
        <v>0</v>
      </c>
      <c r="AX660" s="117"/>
      <c r="AY660" s="117"/>
      <c r="AZ660" s="117"/>
      <c r="BA660" s="117">
        <v>0</v>
      </c>
      <c r="BB660" s="117">
        <v>0</v>
      </c>
      <c r="BC660" s="117"/>
      <c r="BD660" s="117"/>
      <c r="BE660" s="117">
        <v>0</v>
      </c>
      <c r="BF660" s="117"/>
      <c r="BG660" s="117">
        <v>0</v>
      </c>
      <c r="BH660" s="117">
        <v>0</v>
      </c>
      <c r="BI660" s="117"/>
      <c r="BJ660" s="117">
        <v>0</v>
      </c>
      <c r="BK660" s="117">
        <v>0</v>
      </c>
      <c r="BL660" s="117">
        <v>0</v>
      </c>
      <c r="BM660" s="117">
        <v>0</v>
      </c>
      <c r="BN660" s="117">
        <v>0</v>
      </c>
      <c r="BO660" s="117">
        <v>0</v>
      </c>
      <c r="BP660" s="146">
        <v>0</v>
      </c>
    </row>
    <row r="661" spans="1:68" ht="12" customHeight="1" x14ac:dyDescent="0.2">
      <c r="A661" s="120" t="s">
        <v>2137</v>
      </c>
      <c r="B661" s="121" t="s">
        <v>2581</v>
      </c>
      <c r="C661" s="121" t="s">
        <v>2138</v>
      </c>
      <c r="D661" s="121" t="s">
        <v>30</v>
      </c>
      <c r="E661" s="123">
        <v>205</v>
      </c>
      <c r="F661" s="123">
        <v>2.9746000000000002E-2</v>
      </c>
      <c r="G661" s="123">
        <v>2.9746000000000002E-2</v>
      </c>
      <c r="H661" s="123"/>
      <c r="I661" s="123">
        <v>0</v>
      </c>
      <c r="J661" s="123">
        <v>0</v>
      </c>
      <c r="K661" s="123"/>
      <c r="L661" s="123">
        <v>0</v>
      </c>
      <c r="M661" s="123">
        <v>0</v>
      </c>
      <c r="N661" s="123"/>
      <c r="O661" s="123">
        <v>0</v>
      </c>
      <c r="P661" s="123">
        <v>0</v>
      </c>
      <c r="Q661" s="123"/>
      <c r="R661" s="123">
        <v>0</v>
      </c>
      <c r="S661" s="123"/>
      <c r="T661" s="123"/>
      <c r="U661" s="123">
        <v>0</v>
      </c>
      <c r="V661" s="123"/>
      <c r="W661" s="123">
        <v>0</v>
      </c>
      <c r="X661" s="123"/>
      <c r="Y661" s="123">
        <v>0</v>
      </c>
      <c r="Z661" s="123"/>
      <c r="AA661" s="123">
        <v>0</v>
      </c>
      <c r="AB661" s="123"/>
      <c r="AC661" s="123">
        <v>0</v>
      </c>
      <c r="AD661" s="123"/>
      <c r="AE661" s="123">
        <v>0</v>
      </c>
      <c r="AF661" s="123"/>
      <c r="AG661" s="123"/>
      <c r="AH661" s="123"/>
      <c r="AI661" s="123">
        <v>0</v>
      </c>
      <c r="AJ661" s="123"/>
      <c r="AK661" s="123">
        <v>0</v>
      </c>
      <c r="AL661" s="123"/>
      <c r="AM661" s="123">
        <v>0</v>
      </c>
      <c r="AN661" s="123"/>
      <c r="AO661" s="123">
        <v>0</v>
      </c>
      <c r="AP661" s="123"/>
      <c r="AQ661" s="123">
        <v>0</v>
      </c>
      <c r="AR661" s="123"/>
      <c r="AS661" s="123">
        <v>0</v>
      </c>
      <c r="AT661" s="123"/>
      <c r="AU661" s="123">
        <v>0</v>
      </c>
      <c r="AV661" s="123"/>
      <c r="AW661" s="123">
        <v>0</v>
      </c>
      <c r="AX661" s="123"/>
      <c r="AY661" s="123"/>
      <c r="AZ661" s="123"/>
      <c r="BA661" s="123">
        <v>0</v>
      </c>
      <c r="BB661" s="123">
        <v>0</v>
      </c>
      <c r="BC661" s="123"/>
      <c r="BD661" s="123"/>
      <c r="BE661" s="123">
        <v>0</v>
      </c>
      <c r="BF661" s="123"/>
      <c r="BG661" s="123">
        <v>0</v>
      </c>
      <c r="BH661" s="123">
        <v>0</v>
      </c>
      <c r="BI661" s="123"/>
      <c r="BJ661" s="123">
        <v>0</v>
      </c>
      <c r="BK661" s="123">
        <v>0</v>
      </c>
      <c r="BL661" s="123">
        <v>0</v>
      </c>
      <c r="BM661" s="123">
        <v>0</v>
      </c>
      <c r="BN661" s="123">
        <v>0</v>
      </c>
      <c r="BO661" s="123">
        <v>0</v>
      </c>
      <c r="BP661" s="154">
        <v>0</v>
      </c>
    </row>
    <row r="662" spans="1:68" ht="12" customHeight="1" x14ac:dyDescent="0.2">
      <c r="A662" s="114" t="s">
        <v>2142</v>
      </c>
      <c r="B662" s="115" t="s">
        <v>2582</v>
      </c>
      <c r="C662" s="115" t="s">
        <v>2143</v>
      </c>
      <c r="D662" s="115" t="s">
        <v>30</v>
      </c>
      <c r="E662" s="117">
        <v>205</v>
      </c>
      <c r="F662" s="117">
        <v>2.9746000000000002E-2</v>
      </c>
      <c r="G662" s="117">
        <v>2.9746000000000002E-2</v>
      </c>
      <c r="H662" s="117"/>
      <c r="I662" s="117">
        <v>0</v>
      </c>
      <c r="J662" s="117">
        <v>0</v>
      </c>
      <c r="K662" s="117"/>
      <c r="L662" s="117">
        <v>0</v>
      </c>
      <c r="M662" s="117">
        <v>0</v>
      </c>
      <c r="N662" s="117"/>
      <c r="O662" s="117">
        <v>0</v>
      </c>
      <c r="P662" s="117">
        <v>0</v>
      </c>
      <c r="Q662" s="117"/>
      <c r="R662" s="117">
        <v>0</v>
      </c>
      <c r="S662" s="117"/>
      <c r="T662" s="117"/>
      <c r="U662" s="117">
        <v>0</v>
      </c>
      <c r="V662" s="117"/>
      <c r="W662" s="117">
        <v>0</v>
      </c>
      <c r="X662" s="117"/>
      <c r="Y662" s="117">
        <v>0</v>
      </c>
      <c r="Z662" s="117"/>
      <c r="AA662" s="117">
        <v>0</v>
      </c>
      <c r="AB662" s="117"/>
      <c r="AC662" s="117">
        <v>0</v>
      </c>
      <c r="AD662" s="117"/>
      <c r="AE662" s="117">
        <v>0</v>
      </c>
      <c r="AF662" s="117"/>
      <c r="AG662" s="117"/>
      <c r="AH662" s="117"/>
      <c r="AI662" s="117">
        <v>0</v>
      </c>
      <c r="AJ662" s="117"/>
      <c r="AK662" s="117">
        <v>0</v>
      </c>
      <c r="AL662" s="117"/>
      <c r="AM662" s="117">
        <v>0</v>
      </c>
      <c r="AN662" s="117"/>
      <c r="AO662" s="117">
        <v>0</v>
      </c>
      <c r="AP662" s="117"/>
      <c r="AQ662" s="117">
        <v>0</v>
      </c>
      <c r="AR662" s="117"/>
      <c r="AS662" s="117">
        <v>0</v>
      </c>
      <c r="AT662" s="117"/>
      <c r="AU662" s="117">
        <v>0</v>
      </c>
      <c r="AV662" s="117"/>
      <c r="AW662" s="117">
        <v>0</v>
      </c>
      <c r="AX662" s="117"/>
      <c r="AY662" s="117"/>
      <c r="AZ662" s="117"/>
      <c r="BA662" s="117">
        <v>0</v>
      </c>
      <c r="BB662" s="117">
        <v>0</v>
      </c>
      <c r="BC662" s="117"/>
      <c r="BD662" s="117"/>
      <c r="BE662" s="117">
        <v>0</v>
      </c>
      <c r="BF662" s="117"/>
      <c r="BG662" s="117">
        <v>0</v>
      </c>
      <c r="BH662" s="117">
        <v>0</v>
      </c>
      <c r="BI662" s="117"/>
      <c r="BJ662" s="117">
        <v>0</v>
      </c>
      <c r="BK662" s="117">
        <v>0</v>
      </c>
      <c r="BL662" s="117">
        <v>0</v>
      </c>
      <c r="BM662" s="117">
        <v>0</v>
      </c>
      <c r="BN662" s="117">
        <v>0</v>
      </c>
      <c r="BO662" s="117">
        <v>0</v>
      </c>
      <c r="BP662" s="146">
        <v>0</v>
      </c>
    </row>
    <row r="663" spans="1:68" ht="12" customHeight="1" x14ac:dyDescent="0.2">
      <c r="A663" s="120" t="s">
        <v>437</v>
      </c>
      <c r="B663" s="121" t="s">
        <v>2583</v>
      </c>
      <c r="C663" s="121" t="s">
        <v>438</v>
      </c>
      <c r="D663" s="121" t="s">
        <v>30</v>
      </c>
      <c r="E663" s="123">
        <v>240</v>
      </c>
      <c r="F663" s="123">
        <v>3.4824000000000001E-2</v>
      </c>
      <c r="G663" s="123">
        <v>3.4824000000000001E-2</v>
      </c>
      <c r="H663" s="123"/>
      <c r="I663" s="123">
        <v>0</v>
      </c>
      <c r="J663" s="123">
        <v>0</v>
      </c>
      <c r="K663" s="123"/>
      <c r="L663" s="123">
        <v>0</v>
      </c>
      <c r="M663" s="123">
        <v>0</v>
      </c>
      <c r="N663" s="123"/>
      <c r="O663" s="123">
        <v>0</v>
      </c>
      <c r="P663" s="123">
        <v>0</v>
      </c>
      <c r="Q663" s="123"/>
      <c r="R663" s="123">
        <v>0</v>
      </c>
      <c r="S663" s="123"/>
      <c r="T663" s="123"/>
      <c r="U663" s="123">
        <v>0</v>
      </c>
      <c r="V663" s="123"/>
      <c r="W663" s="123">
        <v>0</v>
      </c>
      <c r="X663" s="123"/>
      <c r="Y663" s="123">
        <v>0</v>
      </c>
      <c r="Z663" s="123"/>
      <c r="AA663" s="123">
        <v>0</v>
      </c>
      <c r="AB663" s="123"/>
      <c r="AC663" s="123">
        <v>0</v>
      </c>
      <c r="AD663" s="123"/>
      <c r="AE663" s="123">
        <v>0</v>
      </c>
      <c r="AF663" s="123"/>
      <c r="AG663" s="123"/>
      <c r="AH663" s="123"/>
      <c r="AI663" s="123">
        <v>0</v>
      </c>
      <c r="AJ663" s="123"/>
      <c r="AK663" s="123">
        <v>0</v>
      </c>
      <c r="AL663" s="123"/>
      <c r="AM663" s="123">
        <v>0</v>
      </c>
      <c r="AN663" s="123"/>
      <c r="AO663" s="123">
        <v>0</v>
      </c>
      <c r="AP663" s="123"/>
      <c r="AQ663" s="123">
        <v>0</v>
      </c>
      <c r="AR663" s="123"/>
      <c r="AS663" s="123">
        <v>0</v>
      </c>
      <c r="AT663" s="123"/>
      <c r="AU663" s="123">
        <v>0</v>
      </c>
      <c r="AV663" s="123"/>
      <c r="AW663" s="123">
        <v>0</v>
      </c>
      <c r="AX663" s="123"/>
      <c r="AY663" s="123"/>
      <c r="AZ663" s="123"/>
      <c r="BA663" s="123">
        <v>0</v>
      </c>
      <c r="BB663" s="123">
        <v>0</v>
      </c>
      <c r="BC663" s="123"/>
      <c r="BD663" s="123"/>
      <c r="BE663" s="123">
        <v>0</v>
      </c>
      <c r="BF663" s="123"/>
      <c r="BG663" s="123">
        <v>0</v>
      </c>
      <c r="BH663" s="123">
        <v>0</v>
      </c>
      <c r="BI663" s="123"/>
      <c r="BJ663" s="123">
        <v>0</v>
      </c>
      <c r="BK663" s="123">
        <v>0</v>
      </c>
      <c r="BL663" s="123">
        <v>0</v>
      </c>
      <c r="BM663" s="123">
        <v>0</v>
      </c>
      <c r="BN663" s="123">
        <v>0</v>
      </c>
      <c r="BO663" s="123">
        <v>0</v>
      </c>
      <c r="BP663" s="154">
        <v>0</v>
      </c>
    </row>
    <row r="664" spans="1:68" ht="12" customHeight="1" x14ac:dyDescent="0.2">
      <c r="A664" s="114" t="s">
        <v>2144</v>
      </c>
      <c r="B664" s="115" t="s">
        <v>2584</v>
      </c>
      <c r="C664" s="115" t="s">
        <v>2145</v>
      </c>
      <c r="D664" s="115" t="s">
        <v>30</v>
      </c>
      <c r="E664" s="117">
        <v>195</v>
      </c>
      <c r="F664" s="117">
        <v>2.8295000000000001E-2</v>
      </c>
      <c r="G664" s="117">
        <v>2.8295000000000001E-2</v>
      </c>
      <c r="H664" s="117"/>
      <c r="I664" s="117">
        <v>0</v>
      </c>
      <c r="J664" s="117">
        <v>0</v>
      </c>
      <c r="K664" s="117"/>
      <c r="L664" s="117">
        <v>0</v>
      </c>
      <c r="M664" s="117">
        <v>0</v>
      </c>
      <c r="N664" s="117"/>
      <c r="O664" s="117">
        <v>0</v>
      </c>
      <c r="P664" s="117">
        <v>0</v>
      </c>
      <c r="Q664" s="117"/>
      <c r="R664" s="117">
        <v>0</v>
      </c>
      <c r="S664" s="117"/>
      <c r="T664" s="117"/>
      <c r="U664" s="117">
        <v>0</v>
      </c>
      <c r="V664" s="117"/>
      <c r="W664" s="117">
        <v>0</v>
      </c>
      <c r="X664" s="117"/>
      <c r="Y664" s="117">
        <v>0</v>
      </c>
      <c r="Z664" s="117"/>
      <c r="AA664" s="117">
        <v>0</v>
      </c>
      <c r="AB664" s="117"/>
      <c r="AC664" s="117">
        <v>0</v>
      </c>
      <c r="AD664" s="117"/>
      <c r="AE664" s="117">
        <v>0</v>
      </c>
      <c r="AF664" s="117"/>
      <c r="AG664" s="117"/>
      <c r="AH664" s="117"/>
      <c r="AI664" s="117">
        <v>0</v>
      </c>
      <c r="AJ664" s="117"/>
      <c r="AK664" s="117">
        <v>0</v>
      </c>
      <c r="AL664" s="117"/>
      <c r="AM664" s="117">
        <v>0</v>
      </c>
      <c r="AN664" s="117"/>
      <c r="AO664" s="117">
        <v>0</v>
      </c>
      <c r="AP664" s="117"/>
      <c r="AQ664" s="117">
        <v>0</v>
      </c>
      <c r="AR664" s="117"/>
      <c r="AS664" s="117">
        <v>0</v>
      </c>
      <c r="AT664" s="117"/>
      <c r="AU664" s="117">
        <v>0</v>
      </c>
      <c r="AV664" s="117"/>
      <c r="AW664" s="117">
        <v>0</v>
      </c>
      <c r="AX664" s="117"/>
      <c r="AY664" s="117"/>
      <c r="AZ664" s="117"/>
      <c r="BA664" s="117">
        <v>0</v>
      </c>
      <c r="BB664" s="117">
        <v>0</v>
      </c>
      <c r="BC664" s="117"/>
      <c r="BD664" s="117"/>
      <c r="BE664" s="117">
        <v>0</v>
      </c>
      <c r="BF664" s="117"/>
      <c r="BG664" s="117">
        <v>0</v>
      </c>
      <c r="BH664" s="117">
        <v>0</v>
      </c>
      <c r="BI664" s="117"/>
      <c r="BJ664" s="117">
        <v>0</v>
      </c>
      <c r="BK664" s="117">
        <v>0</v>
      </c>
      <c r="BL664" s="117">
        <v>0</v>
      </c>
      <c r="BM664" s="117">
        <v>0</v>
      </c>
      <c r="BN664" s="117">
        <v>0</v>
      </c>
      <c r="BO664" s="117">
        <v>0</v>
      </c>
      <c r="BP664" s="146">
        <v>0</v>
      </c>
    </row>
    <row r="665" spans="1:68" ht="12" customHeight="1" x14ac:dyDescent="0.2">
      <c r="A665" s="120" t="s">
        <v>2148</v>
      </c>
      <c r="B665" s="121" t="s">
        <v>2585</v>
      </c>
      <c r="C665" s="121" t="s">
        <v>2149</v>
      </c>
      <c r="D665" s="121" t="s">
        <v>30</v>
      </c>
      <c r="E665" s="123">
        <v>180</v>
      </c>
      <c r="F665" s="123">
        <v>2.6117999999999999E-2</v>
      </c>
      <c r="G665" s="123">
        <v>2.6117999999999999E-2</v>
      </c>
      <c r="H665" s="123"/>
      <c r="I665" s="123">
        <v>0</v>
      </c>
      <c r="J665" s="123">
        <v>0</v>
      </c>
      <c r="K665" s="123"/>
      <c r="L665" s="123">
        <v>0</v>
      </c>
      <c r="M665" s="123">
        <v>0</v>
      </c>
      <c r="N665" s="123"/>
      <c r="O665" s="123">
        <v>0</v>
      </c>
      <c r="P665" s="123">
        <v>0</v>
      </c>
      <c r="Q665" s="123"/>
      <c r="R665" s="123">
        <v>0</v>
      </c>
      <c r="S665" s="123"/>
      <c r="T665" s="123"/>
      <c r="U665" s="123">
        <v>0</v>
      </c>
      <c r="V665" s="123"/>
      <c r="W665" s="123">
        <v>0</v>
      </c>
      <c r="X665" s="123"/>
      <c r="Y665" s="123">
        <v>0</v>
      </c>
      <c r="Z665" s="123"/>
      <c r="AA665" s="123">
        <v>0</v>
      </c>
      <c r="AB665" s="123"/>
      <c r="AC665" s="123">
        <v>0</v>
      </c>
      <c r="AD665" s="123"/>
      <c r="AE665" s="123">
        <v>0</v>
      </c>
      <c r="AF665" s="123"/>
      <c r="AG665" s="123"/>
      <c r="AH665" s="123"/>
      <c r="AI665" s="123">
        <v>0</v>
      </c>
      <c r="AJ665" s="123"/>
      <c r="AK665" s="123">
        <v>0</v>
      </c>
      <c r="AL665" s="123"/>
      <c r="AM665" s="123">
        <v>0</v>
      </c>
      <c r="AN665" s="123"/>
      <c r="AO665" s="123">
        <v>0</v>
      </c>
      <c r="AP665" s="123"/>
      <c r="AQ665" s="123">
        <v>0</v>
      </c>
      <c r="AR665" s="123"/>
      <c r="AS665" s="123">
        <v>0</v>
      </c>
      <c r="AT665" s="123"/>
      <c r="AU665" s="123">
        <v>0</v>
      </c>
      <c r="AV665" s="123"/>
      <c r="AW665" s="123">
        <v>0</v>
      </c>
      <c r="AX665" s="123"/>
      <c r="AY665" s="123"/>
      <c r="AZ665" s="123"/>
      <c r="BA665" s="123">
        <v>0</v>
      </c>
      <c r="BB665" s="123">
        <v>0</v>
      </c>
      <c r="BC665" s="123"/>
      <c r="BD665" s="123"/>
      <c r="BE665" s="123">
        <v>0</v>
      </c>
      <c r="BF665" s="123"/>
      <c r="BG665" s="123">
        <v>0</v>
      </c>
      <c r="BH665" s="123">
        <v>0</v>
      </c>
      <c r="BI665" s="123"/>
      <c r="BJ665" s="123">
        <v>0</v>
      </c>
      <c r="BK665" s="123">
        <v>0</v>
      </c>
      <c r="BL665" s="123">
        <v>0</v>
      </c>
      <c r="BM665" s="123">
        <v>0</v>
      </c>
      <c r="BN665" s="123">
        <v>0</v>
      </c>
      <c r="BO665" s="123">
        <v>0</v>
      </c>
      <c r="BP665" s="154">
        <v>0</v>
      </c>
    </row>
    <row r="666" spans="1:68" ht="12" customHeight="1" x14ac:dyDescent="0.2">
      <c r="A666" s="114" t="s">
        <v>2146</v>
      </c>
      <c r="B666" s="115" t="s">
        <v>2146</v>
      </c>
      <c r="C666" s="115" t="s">
        <v>2147</v>
      </c>
      <c r="D666" s="115" t="s">
        <v>30</v>
      </c>
      <c r="E666" s="117">
        <v>180</v>
      </c>
      <c r="F666" s="117">
        <v>2.6117999999999999E-2</v>
      </c>
      <c r="G666" s="117">
        <v>2.6117999999999999E-2</v>
      </c>
      <c r="H666" s="117"/>
      <c r="I666" s="117">
        <v>0</v>
      </c>
      <c r="J666" s="117">
        <v>0</v>
      </c>
      <c r="K666" s="117"/>
      <c r="L666" s="117">
        <v>0</v>
      </c>
      <c r="M666" s="117">
        <v>0</v>
      </c>
      <c r="N666" s="117"/>
      <c r="O666" s="117">
        <v>0</v>
      </c>
      <c r="P666" s="117">
        <v>0</v>
      </c>
      <c r="Q666" s="117"/>
      <c r="R666" s="117">
        <v>0</v>
      </c>
      <c r="S666" s="117"/>
      <c r="T666" s="117"/>
      <c r="U666" s="117">
        <v>0</v>
      </c>
      <c r="V666" s="117"/>
      <c r="W666" s="117">
        <v>0</v>
      </c>
      <c r="X666" s="117"/>
      <c r="Y666" s="117">
        <v>0</v>
      </c>
      <c r="Z666" s="117"/>
      <c r="AA666" s="117">
        <v>0</v>
      </c>
      <c r="AB666" s="117"/>
      <c r="AC666" s="117">
        <v>0</v>
      </c>
      <c r="AD666" s="117"/>
      <c r="AE666" s="117">
        <v>0</v>
      </c>
      <c r="AF666" s="117"/>
      <c r="AG666" s="117"/>
      <c r="AH666" s="117"/>
      <c r="AI666" s="117">
        <v>0</v>
      </c>
      <c r="AJ666" s="117"/>
      <c r="AK666" s="117">
        <v>0</v>
      </c>
      <c r="AL666" s="117"/>
      <c r="AM666" s="117">
        <v>0</v>
      </c>
      <c r="AN666" s="117"/>
      <c r="AO666" s="117">
        <v>0</v>
      </c>
      <c r="AP666" s="117"/>
      <c r="AQ666" s="117">
        <v>0</v>
      </c>
      <c r="AR666" s="117"/>
      <c r="AS666" s="117">
        <v>0</v>
      </c>
      <c r="AT666" s="117"/>
      <c r="AU666" s="117">
        <v>0</v>
      </c>
      <c r="AV666" s="117"/>
      <c r="AW666" s="117">
        <v>0</v>
      </c>
      <c r="AX666" s="117"/>
      <c r="AY666" s="117"/>
      <c r="AZ666" s="117"/>
      <c r="BA666" s="117">
        <v>0</v>
      </c>
      <c r="BB666" s="117">
        <v>0</v>
      </c>
      <c r="BC666" s="117"/>
      <c r="BD666" s="117"/>
      <c r="BE666" s="117">
        <v>0</v>
      </c>
      <c r="BF666" s="117"/>
      <c r="BG666" s="117">
        <v>0</v>
      </c>
      <c r="BH666" s="117">
        <v>0</v>
      </c>
      <c r="BI666" s="117"/>
      <c r="BJ666" s="117">
        <v>0</v>
      </c>
      <c r="BK666" s="117">
        <v>0</v>
      </c>
      <c r="BL666" s="117">
        <v>0</v>
      </c>
      <c r="BM666" s="117">
        <v>0</v>
      </c>
      <c r="BN666" s="117">
        <v>0</v>
      </c>
      <c r="BO666" s="117">
        <v>0</v>
      </c>
      <c r="BP666" s="146">
        <v>0</v>
      </c>
    </row>
    <row r="667" spans="1:68" ht="12" customHeight="1" x14ac:dyDescent="0.2">
      <c r="A667" s="133"/>
      <c r="B667" s="111"/>
      <c r="C667" s="111" t="s">
        <v>2586</v>
      </c>
      <c r="D667" s="111"/>
      <c r="E667" s="126"/>
      <c r="F667" s="126"/>
      <c r="G667" s="126"/>
      <c r="H667" s="126">
        <v>40</v>
      </c>
      <c r="I667" s="126">
        <v>8.0000000000000002E-3</v>
      </c>
      <c r="J667" s="126">
        <v>1.454</v>
      </c>
      <c r="K667" s="126"/>
      <c r="L667" s="126">
        <v>0</v>
      </c>
      <c r="M667" s="126">
        <v>0</v>
      </c>
      <c r="N667" s="126"/>
      <c r="O667" s="126">
        <v>0</v>
      </c>
      <c r="P667" s="126">
        <v>0</v>
      </c>
      <c r="Q667" s="126">
        <v>40</v>
      </c>
      <c r="R667" s="126">
        <v>8.0000000000000002E-3</v>
      </c>
      <c r="S667" s="126">
        <v>1.4530000000000001</v>
      </c>
      <c r="T667" s="126"/>
      <c r="U667" s="126">
        <v>0</v>
      </c>
      <c r="V667" s="126"/>
      <c r="W667" s="126">
        <v>0</v>
      </c>
      <c r="X667" s="149">
        <v>139810</v>
      </c>
      <c r="Y667" s="126">
        <v>23.768000000000001</v>
      </c>
      <c r="Z667" s="126"/>
      <c r="AA667" s="126">
        <v>0</v>
      </c>
      <c r="AB667" s="126"/>
      <c r="AC667" s="126">
        <v>0</v>
      </c>
      <c r="AD667" s="149">
        <v>139810</v>
      </c>
      <c r="AE667" s="126">
        <v>23.768000000000001</v>
      </c>
      <c r="AF667" s="166">
        <v>3511.2869999999998</v>
      </c>
      <c r="AG667" s="166">
        <v>3511.2869999999998</v>
      </c>
      <c r="AH667" s="126"/>
      <c r="AI667" s="126">
        <v>0</v>
      </c>
      <c r="AJ667" s="149">
        <v>106600</v>
      </c>
      <c r="AK667" s="126">
        <v>18.122</v>
      </c>
      <c r="AL667" s="149">
        <v>11070</v>
      </c>
      <c r="AM667" s="126">
        <v>1.8819999999999999</v>
      </c>
      <c r="AN667" s="126"/>
      <c r="AO667" s="126">
        <v>0</v>
      </c>
      <c r="AP667" s="126"/>
      <c r="AQ667" s="126">
        <v>0</v>
      </c>
      <c r="AR667" s="126"/>
      <c r="AS667" s="126">
        <v>0</v>
      </c>
      <c r="AT667" s="126"/>
      <c r="AU667" s="126">
        <v>0</v>
      </c>
      <c r="AV667" s="166">
        <v>117670</v>
      </c>
      <c r="AW667" s="126">
        <v>20.004000000000001</v>
      </c>
      <c r="AX667" s="166">
        <v>2945.703</v>
      </c>
      <c r="AY667" s="166">
        <v>2945.703</v>
      </c>
      <c r="AZ667" s="149">
        <v>22180</v>
      </c>
      <c r="BA667" s="126">
        <v>3.7719999999999998</v>
      </c>
      <c r="BB667" s="126">
        <v>567.03800000000001</v>
      </c>
      <c r="BC667" s="126"/>
      <c r="BD667" s="126"/>
      <c r="BE667" s="126">
        <v>0</v>
      </c>
      <c r="BF667" s="126"/>
      <c r="BG667" s="126">
        <v>0</v>
      </c>
      <c r="BH667" s="126">
        <v>0</v>
      </c>
      <c r="BI667" s="149">
        <v>22180</v>
      </c>
      <c r="BJ667" s="126">
        <v>3.7719999999999998</v>
      </c>
      <c r="BK667" s="126">
        <v>567.03800000000001</v>
      </c>
      <c r="BL667" s="126">
        <v>0</v>
      </c>
      <c r="BM667" s="126">
        <v>0</v>
      </c>
      <c r="BN667" s="126">
        <v>1.454</v>
      </c>
      <c r="BO667" s="149">
        <v>33210</v>
      </c>
      <c r="BP667" s="150">
        <v>5.6459999999999999</v>
      </c>
    </row>
    <row r="668" spans="1:68" ht="12" customHeight="1" x14ac:dyDescent="0.2">
      <c r="A668" s="136"/>
      <c r="B668" s="105"/>
      <c r="C668" s="105" t="s">
        <v>2587</v>
      </c>
      <c r="D668" s="105"/>
      <c r="E668" s="137"/>
      <c r="F668" s="137"/>
      <c r="G668" s="137"/>
      <c r="H668" s="137">
        <v>40</v>
      </c>
      <c r="I668" s="137">
        <v>8.0000000000000002E-3</v>
      </c>
      <c r="J668" s="137">
        <v>1.454</v>
      </c>
      <c r="K668" s="137"/>
      <c r="L668" s="137">
        <v>0</v>
      </c>
      <c r="M668" s="137">
        <v>0</v>
      </c>
      <c r="N668" s="137"/>
      <c r="O668" s="137">
        <v>0</v>
      </c>
      <c r="P668" s="137">
        <v>0</v>
      </c>
      <c r="Q668" s="137">
        <v>40</v>
      </c>
      <c r="R668" s="137">
        <v>8.0000000000000002E-3</v>
      </c>
      <c r="S668" s="137">
        <v>1.4530000000000001</v>
      </c>
      <c r="T668" s="137"/>
      <c r="U668" s="137">
        <v>0</v>
      </c>
      <c r="V668" s="137"/>
      <c r="W668" s="137">
        <v>0</v>
      </c>
      <c r="X668" s="147">
        <v>139810</v>
      </c>
      <c r="Y668" s="137">
        <v>23.768000000000001</v>
      </c>
      <c r="Z668" s="137"/>
      <c r="AA668" s="137">
        <v>0</v>
      </c>
      <c r="AB668" s="137"/>
      <c r="AC668" s="137">
        <v>0</v>
      </c>
      <c r="AD668" s="147">
        <v>139810</v>
      </c>
      <c r="AE668" s="137">
        <v>23.768000000000001</v>
      </c>
      <c r="AF668" s="168">
        <v>3511.2869999999998</v>
      </c>
      <c r="AG668" s="168">
        <v>3511.2869999999998</v>
      </c>
      <c r="AH668" s="137"/>
      <c r="AI668" s="137">
        <v>0</v>
      </c>
      <c r="AJ668" s="147">
        <v>106600</v>
      </c>
      <c r="AK668" s="137">
        <v>18.122</v>
      </c>
      <c r="AL668" s="147">
        <v>11070</v>
      </c>
      <c r="AM668" s="137">
        <v>1.8819999999999999</v>
      </c>
      <c r="AN668" s="137"/>
      <c r="AO668" s="137">
        <v>0</v>
      </c>
      <c r="AP668" s="137"/>
      <c r="AQ668" s="137">
        <v>0</v>
      </c>
      <c r="AR668" s="137"/>
      <c r="AS668" s="137">
        <v>0</v>
      </c>
      <c r="AT668" s="137"/>
      <c r="AU668" s="137">
        <v>0</v>
      </c>
      <c r="AV668" s="168">
        <v>117670</v>
      </c>
      <c r="AW668" s="137">
        <v>20.004000000000001</v>
      </c>
      <c r="AX668" s="168">
        <v>2945.703</v>
      </c>
      <c r="AY668" s="168">
        <v>2945.703</v>
      </c>
      <c r="AZ668" s="147">
        <v>22180</v>
      </c>
      <c r="BA668" s="137">
        <v>3.7719999999999998</v>
      </c>
      <c r="BB668" s="137">
        <v>567.03800000000001</v>
      </c>
      <c r="BC668" s="137"/>
      <c r="BD668" s="137"/>
      <c r="BE668" s="137">
        <v>0</v>
      </c>
      <c r="BF668" s="137"/>
      <c r="BG668" s="137">
        <v>0</v>
      </c>
      <c r="BH668" s="137">
        <v>0</v>
      </c>
      <c r="BI668" s="147">
        <v>22180</v>
      </c>
      <c r="BJ668" s="137">
        <v>3.7719999999999998</v>
      </c>
      <c r="BK668" s="137">
        <v>567.03800000000001</v>
      </c>
      <c r="BL668" s="137">
        <v>0</v>
      </c>
      <c r="BM668" s="137">
        <v>0</v>
      </c>
      <c r="BN668" s="137">
        <v>1.454</v>
      </c>
      <c r="BO668" s="147">
        <v>33210</v>
      </c>
      <c r="BP668" s="148">
        <v>5.6459999999999999</v>
      </c>
    </row>
    <row r="669" spans="1:68" ht="12" customHeight="1" x14ac:dyDescent="0.2">
      <c r="A669" s="133"/>
      <c r="B669" s="111"/>
      <c r="C669" s="111" t="s">
        <v>2168</v>
      </c>
      <c r="D669" s="111"/>
      <c r="E669" s="126"/>
      <c r="F669" s="126"/>
      <c r="G669" s="126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  <c r="AA669" s="126"/>
      <c r="AB669" s="126"/>
      <c r="AC669" s="126"/>
      <c r="AD669" s="126"/>
      <c r="AE669" s="126"/>
      <c r="AF669" s="126"/>
      <c r="AG669" s="126"/>
      <c r="AH669" s="126"/>
      <c r="AI669" s="126"/>
      <c r="AJ669" s="126"/>
      <c r="AK669" s="126"/>
      <c r="AL669" s="126"/>
      <c r="AM669" s="126"/>
      <c r="AN669" s="126"/>
      <c r="AO669" s="126"/>
      <c r="AP669" s="126"/>
      <c r="AQ669" s="126"/>
      <c r="AR669" s="126"/>
      <c r="AS669" s="126"/>
      <c r="AT669" s="126"/>
      <c r="AU669" s="126"/>
      <c r="AV669" s="126"/>
      <c r="AW669" s="126"/>
      <c r="AX669" s="126"/>
      <c r="AY669" s="126"/>
      <c r="AZ669" s="126"/>
      <c r="BA669" s="126"/>
      <c r="BB669" s="126"/>
      <c r="BC669" s="126"/>
      <c r="BD669" s="126"/>
      <c r="BE669" s="126"/>
      <c r="BF669" s="126"/>
      <c r="BG669" s="126"/>
      <c r="BH669" s="126"/>
      <c r="BI669" s="126"/>
      <c r="BJ669" s="126"/>
      <c r="BK669" s="126"/>
      <c r="BL669" s="126"/>
      <c r="BM669" s="126"/>
      <c r="BN669" s="126"/>
      <c r="BO669" s="126"/>
      <c r="BP669" s="150"/>
    </row>
    <row r="670" spans="1:68" ht="12" customHeight="1" x14ac:dyDescent="0.2">
      <c r="A670" s="136"/>
      <c r="B670" s="105"/>
      <c r="C670" s="105" t="s">
        <v>30</v>
      </c>
      <c r="D670" s="105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  <c r="AS670" s="137"/>
      <c r="AT670" s="137"/>
      <c r="AU670" s="137"/>
      <c r="AV670" s="137"/>
      <c r="AW670" s="137"/>
      <c r="AX670" s="137"/>
      <c r="AY670" s="137"/>
      <c r="AZ670" s="137"/>
      <c r="BA670" s="137"/>
      <c r="BB670" s="137"/>
      <c r="BC670" s="137"/>
      <c r="BD670" s="137"/>
      <c r="BE670" s="137"/>
      <c r="BF670" s="137"/>
      <c r="BG670" s="137"/>
      <c r="BH670" s="137"/>
      <c r="BI670" s="137"/>
      <c r="BJ670" s="137"/>
      <c r="BK670" s="137"/>
      <c r="BL670" s="137"/>
      <c r="BM670" s="137"/>
      <c r="BN670" s="137"/>
      <c r="BO670" s="137"/>
      <c r="BP670" s="148"/>
    </row>
    <row r="671" spans="1:68" ht="12" customHeight="1" x14ac:dyDescent="0.2">
      <c r="A671" s="120" t="s">
        <v>637</v>
      </c>
      <c r="B671" s="121"/>
      <c r="C671" s="121" t="s">
        <v>638</v>
      </c>
      <c r="D671" s="121" t="s">
        <v>30</v>
      </c>
      <c r="E671" s="123">
        <v>450</v>
      </c>
      <c r="F671" s="123">
        <v>5.7287999999999999E-2</v>
      </c>
      <c r="G671" s="123">
        <v>5.7287999999999999E-2</v>
      </c>
      <c r="H671" s="122">
        <v>7196</v>
      </c>
      <c r="I671" s="123">
        <v>3.238</v>
      </c>
      <c r="J671" s="123">
        <v>412.24400000000003</v>
      </c>
      <c r="K671" s="123"/>
      <c r="L671" s="123">
        <v>0</v>
      </c>
      <c r="M671" s="123">
        <v>0</v>
      </c>
      <c r="N671" s="123"/>
      <c r="O671" s="123">
        <v>0</v>
      </c>
      <c r="P671" s="123">
        <v>0</v>
      </c>
      <c r="Q671" s="122">
        <v>7196</v>
      </c>
      <c r="R671" s="123">
        <v>3.238</v>
      </c>
      <c r="S671" s="123">
        <v>412.24400000000003</v>
      </c>
      <c r="T671" s="123"/>
      <c r="U671" s="123">
        <v>0</v>
      </c>
      <c r="V671" s="123"/>
      <c r="W671" s="123">
        <v>0</v>
      </c>
      <c r="X671" s="122">
        <v>21588</v>
      </c>
      <c r="Y671" s="123">
        <v>9.7149999999999999</v>
      </c>
      <c r="Z671" s="123"/>
      <c r="AA671" s="123">
        <v>0</v>
      </c>
      <c r="AB671" s="123"/>
      <c r="AC671" s="123">
        <v>0</v>
      </c>
      <c r="AD671" s="122">
        <v>21588</v>
      </c>
      <c r="AE671" s="123">
        <v>9.7149999999999999</v>
      </c>
      <c r="AF671" s="165">
        <v>1236.7329999999999</v>
      </c>
      <c r="AG671" s="165">
        <v>1236.7329999999999</v>
      </c>
      <c r="AH671" s="123"/>
      <c r="AI671" s="123">
        <v>0</v>
      </c>
      <c r="AJ671" s="122">
        <v>23387</v>
      </c>
      <c r="AK671" s="123">
        <v>10.523999999999999</v>
      </c>
      <c r="AL671" s="122">
        <v>5397</v>
      </c>
      <c r="AM671" s="123">
        <v>2.4289999999999998</v>
      </c>
      <c r="AN671" s="123"/>
      <c r="AO671" s="123">
        <v>0</v>
      </c>
      <c r="AP671" s="123"/>
      <c r="AQ671" s="123">
        <v>0</v>
      </c>
      <c r="AR671" s="123"/>
      <c r="AS671" s="123">
        <v>0</v>
      </c>
      <c r="AT671" s="123"/>
      <c r="AU671" s="123">
        <v>0</v>
      </c>
      <c r="AV671" s="165">
        <v>28784</v>
      </c>
      <c r="AW671" s="123">
        <v>12.952999999999999</v>
      </c>
      <c r="AX671" s="165">
        <v>1648.9780000000001</v>
      </c>
      <c r="AY671" s="165">
        <v>1648.9780000000001</v>
      </c>
      <c r="AZ671" s="123"/>
      <c r="BA671" s="123">
        <v>0</v>
      </c>
      <c r="BB671" s="123">
        <v>0</v>
      </c>
      <c r="BC671" s="123"/>
      <c r="BD671" s="123"/>
      <c r="BE671" s="123">
        <v>0</v>
      </c>
      <c r="BF671" s="123"/>
      <c r="BG671" s="123">
        <v>0</v>
      </c>
      <c r="BH671" s="123">
        <v>0</v>
      </c>
      <c r="BI671" s="123"/>
      <c r="BJ671" s="123">
        <v>0</v>
      </c>
      <c r="BK671" s="123">
        <v>0</v>
      </c>
      <c r="BL671" s="123">
        <v>0</v>
      </c>
      <c r="BM671" s="123">
        <v>0</v>
      </c>
      <c r="BN671" s="123">
        <v>412.24400000000003</v>
      </c>
      <c r="BO671" s="122">
        <v>-1799</v>
      </c>
      <c r="BP671" s="154">
        <v>-0.81</v>
      </c>
    </row>
    <row r="672" spans="1:68" ht="12" customHeight="1" x14ac:dyDescent="0.2">
      <c r="A672" s="136"/>
      <c r="B672" s="105"/>
      <c r="C672" s="105" t="s">
        <v>2588</v>
      </c>
      <c r="D672" s="105"/>
      <c r="E672" s="137"/>
      <c r="F672" s="137"/>
      <c r="G672" s="137"/>
      <c r="H672" s="147">
        <v>7196</v>
      </c>
      <c r="I672" s="137">
        <v>3.238</v>
      </c>
      <c r="J672" s="137">
        <v>412.24400000000003</v>
      </c>
      <c r="K672" s="137"/>
      <c r="L672" s="137">
        <v>0</v>
      </c>
      <c r="M672" s="137">
        <v>0</v>
      </c>
      <c r="N672" s="137"/>
      <c r="O672" s="137">
        <v>0</v>
      </c>
      <c r="P672" s="137">
        <v>0</v>
      </c>
      <c r="Q672" s="147">
        <v>7196</v>
      </c>
      <c r="R672" s="137">
        <v>3.238</v>
      </c>
      <c r="S672" s="137">
        <v>412.24400000000003</v>
      </c>
      <c r="T672" s="137"/>
      <c r="U672" s="137">
        <v>0</v>
      </c>
      <c r="V672" s="137"/>
      <c r="W672" s="137">
        <v>0</v>
      </c>
      <c r="X672" s="147">
        <v>21588</v>
      </c>
      <c r="Y672" s="137">
        <v>9.7149999999999999</v>
      </c>
      <c r="Z672" s="137"/>
      <c r="AA672" s="137">
        <v>0</v>
      </c>
      <c r="AB672" s="137"/>
      <c r="AC672" s="137">
        <v>0</v>
      </c>
      <c r="AD672" s="147">
        <v>21588</v>
      </c>
      <c r="AE672" s="137">
        <v>9.7149999999999999</v>
      </c>
      <c r="AF672" s="168">
        <v>1236.7329999999999</v>
      </c>
      <c r="AG672" s="168">
        <v>1236.7329999999999</v>
      </c>
      <c r="AH672" s="137"/>
      <c r="AI672" s="137">
        <v>0</v>
      </c>
      <c r="AJ672" s="147">
        <v>23387</v>
      </c>
      <c r="AK672" s="137">
        <v>10.523999999999999</v>
      </c>
      <c r="AL672" s="147">
        <v>5397</v>
      </c>
      <c r="AM672" s="137">
        <v>2.4289999999999998</v>
      </c>
      <c r="AN672" s="137"/>
      <c r="AO672" s="137">
        <v>0</v>
      </c>
      <c r="AP672" s="137"/>
      <c r="AQ672" s="137">
        <v>0</v>
      </c>
      <c r="AR672" s="137"/>
      <c r="AS672" s="137">
        <v>0</v>
      </c>
      <c r="AT672" s="137"/>
      <c r="AU672" s="137">
        <v>0</v>
      </c>
      <c r="AV672" s="168">
        <v>28784</v>
      </c>
      <c r="AW672" s="137">
        <v>12.952999999999999</v>
      </c>
      <c r="AX672" s="168">
        <v>1648.9770000000001</v>
      </c>
      <c r="AY672" s="168">
        <v>1648.9770000000001</v>
      </c>
      <c r="AZ672" s="137"/>
      <c r="BA672" s="137">
        <v>0</v>
      </c>
      <c r="BB672" s="137">
        <v>0</v>
      </c>
      <c r="BC672" s="137"/>
      <c r="BD672" s="137"/>
      <c r="BE672" s="137">
        <v>0</v>
      </c>
      <c r="BF672" s="137"/>
      <c r="BG672" s="137">
        <v>0</v>
      </c>
      <c r="BH672" s="137">
        <v>0</v>
      </c>
      <c r="BI672" s="137"/>
      <c r="BJ672" s="137">
        <v>0</v>
      </c>
      <c r="BK672" s="137">
        <v>0</v>
      </c>
      <c r="BL672" s="137">
        <v>0</v>
      </c>
      <c r="BM672" s="137">
        <v>0</v>
      </c>
      <c r="BN672" s="137">
        <v>412.24400000000003</v>
      </c>
      <c r="BO672" s="147">
        <v>-1799</v>
      </c>
      <c r="BP672" s="148">
        <v>-0.81</v>
      </c>
    </row>
    <row r="673" spans="1:68" ht="12" customHeight="1" x14ac:dyDescent="0.2">
      <c r="A673" s="133"/>
      <c r="B673" s="111"/>
      <c r="C673" s="111" t="s">
        <v>2589</v>
      </c>
      <c r="D673" s="111"/>
      <c r="E673" s="126"/>
      <c r="F673" s="126"/>
      <c r="G673" s="126"/>
      <c r="H673" s="149">
        <v>7196</v>
      </c>
      <c r="I673" s="126">
        <v>3.238</v>
      </c>
      <c r="J673" s="126">
        <v>412.24400000000003</v>
      </c>
      <c r="K673" s="126"/>
      <c r="L673" s="126">
        <v>0</v>
      </c>
      <c r="M673" s="126">
        <v>0</v>
      </c>
      <c r="N673" s="126"/>
      <c r="O673" s="126">
        <v>0</v>
      </c>
      <c r="P673" s="126">
        <v>0</v>
      </c>
      <c r="Q673" s="149">
        <v>7196</v>
      </c>
      <c r="R673" s="126">
        <v>3.238</v>
      </c>
      <c r="S673" s="126">
        <v>412.24400000000003</v>
      </c>
      <c r="T673" s="126"/>
      <c r="U673" s="126">
        <v>0</v>
      </c>
      <c r="V673" s="126"/>
      <c r="W673" s="126">
        <v>0</v>
      </c>
      <c r="X673" s="149">
        <v>21588</v>
      </c>
      <c r="Y673" s="126">
        <v>9.7149999999999999</v>
      </c>
      <c r="Z673" s="126"/>
      <c r="AA673" s="126">
        <v>0</v>
      </c>
      <c r="AB673" s="126"/>
      <c r="AC673" s="126">
        <v>0</v>
      </c>
      <c r="AD673" s="149">
        <v>21588</v>
      </c>
      <c r="AE673" s="126">
        <v>9.7149999999999999</v>
      </c>
      <c r="AF673" s="166">
        <v>1236.7329999999999</v>
      </c>
      <c r="AG673" s="166">
        <v>1236.7329999999999</v>
      </c>
      <c r="AH673" s="126"/>
      <c r="AI673" s="126">
        <v>0</v>
      </c>
      <c r="AJ673" s="149">
        <v>23387</v>
      </c>
      <c r="AK673" s="126">
        <v>10.523999999999999</v>
      </c>
      <c r="AL673" s="149">
        <v>5397</v>
      </c>
      <c r="AM673" s="126">
        <v>2.4289999999999998</v>
      </c>
      <c r="AN673" s="126"/>
      <c r="AO673" s="126">
        <v>0</v>
      </c>
      <c r="AP673" s="126"/>
      <c r="AQ673" s="126">
        <v>0</v>
      </c>
      <c r="AR673" s="126"/>
      <c r="AS673" s="126">
        <v>0</v>
      </c>
      <c r="AT673" s="126"/>
      <c r="AU673" s="126">
        <v>0</v>
      </c>
      <c r="AV673" s="166">
        <v>28784</v>
      </c>
      <c r="AW673" s="126">
        <v>12.952999999999999</v>
      </c>
      <c r="AX673" s="166">
        <v>1648.9770000000001</v>
      </c>
      <c r="AY673" s="166">
        <v>1648.9770000000001</v>
      </c>
      <c r="AZ673" s="126"/>
      <c r="BA673" s="126">
        <v>0</v>
      </c>
      <c r="BB673" s="126">
        <v>0</v>
      </c>
      <c r="BC673" s="126"/>
      <c r="BD673" s="126"/>
      <c r="BE673" s="126">
        <v>0</v>
      </c>
      <c r="BF673" s="126"/>
      <c r="BG673" s="126">
        <v>0</v>
      </c>
      <c r="BH673" s="126">
        <v>0</v>
      </c>
      <c r="BI673" s="126"/>
      <c r="BJ673" s="126">
        <v>0</v>
      </c>
      <c r="BK673" s="126">
        <v>0</v>
      </c>
      <c r="BL673" s="126">
        <v>0</v>
      </c>
      <c r="BM673" s="126">
        <v>0</v>
      </c>
      <c r="BN673" s="126">
        <v>412.24400000000003</v>
      </c>
      <c r="BO673" s="149">
        <v>-1799</v>
      </c>
      <c r="BP673" s="150">
        <v>-0.81</v>
      </c>
    </row>
    <row r="674" spans="1:68" ht="12" customHeight="1" x14ac:dyDescent="0.2">
      <c r="A674" s="136"/>
      <c r="B674" s="105"/>
      <c r="C674" s="105" t="s">
        <v>2169</v>
      </c>
      <c r="D674" s="105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  <c r="AS674" s="137"/>
      <c r="AT674" s="137"/>
      <c r="AU674" s="137"/>
      <c r="AV674" s="137"/>
      <c r="AW674" s="137"/>
      <c r="AX674" s="137"/>
      <c r="AY674" s="137"/>
      <c r="AZ674" s="137"/>
      <c r="BA674" s="137"/>
      <c r="BB674" s="137"/>
      <c r="BC674" s="137"/>
      <c r="BD674" s="137"/>
      <c r="BE674" s="137"/>
      <c r="BF674" s="137"/>
      <c r="BG674" s="137"/>
      <c r="BH674" s="137"/>
      <c r="BI674" s="137"/>
      <c r="BJ674" s="137"/>
      <c r="BK674" s="137"/>
      <c r="BL674" s="137"/>
      <c r="BM674" s="137"/>
      <c r="BN674" s="137"/>
      <c r="BO674" s="137"/>
      <c r="BP674" s="148"/>
    </row>
    <row r="675" spans="1:68" ht="12" customHeight="1" x14ac:dyDescent="0.2">
      <c r="A675" s="133"/>
      <c r="B675" s="111"/>
      <c r="C675" s="111" t="s">
        <v>30</v>
      </c>
      <c r="D675" s="111"/>
      <c r="E675" s="126"/>
      <c r="F675" s="126"/>
      <c r="G675" s="126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  <c r="AA675" s="126"/>
      <c r="AB675" s="126"/>
      <c r="AC675" s="126"/>
      <c r="AD675" s="126"/>
      <c r="AE675" s="126"/>
      <c r="AF675" s="126"/>
      <c r="AG675" s="126"/>
      <c r="AH675" s="126"/>
      <c r="AI675" s="126"/>
      <c r="AJ675" s="126"/>
      <c r="AK675" s="126"/>
      <c r="AL675" s="126"/>
      <c r="AM675" s="126"/>
      <c r="AN675" s="126"/>
      <c r="AO675" s="126"/>
      <c r="AP675" s="126"/>
      <c r="AQ675" s="126"/>
      <c r="AR675" s="126"/>
      <c r="AS675" s="126"/>
      <c r="AT675" s="126"/>
      <c r="AU675" s="126"/>
      <c r="AV675" s="126"/>
      <c r="AW675" s="126"/>
      <c r="AX675" s="126"/>
      <c r="AY675" s="126"/>
      <c r="AZ675" s="126"/>
      <c r="BA675" s="126"/>
      <c r="BB675" s="126"/>
      <c r="BC675" s="126"/>
      <c r="BD675" s="126"/>
      <c r="BE675" s="126"/>
      <c r="BF675" s="126"/>
      <c r="BG675" s="126"/>
      <c r="BH675" s="126"/>
      <c r="BI675" s="126"/>
      <c r="BJ675" s="126"/>
      <c r="BK675" s="126"/>
      <c r="BL675" s="126"/>
      <c r="BM675" s="126"/>
      <c r="BN675" s="126"/>
      <c r="BO675" s="126"/>
      <c r="BP675" s="150"/>
    </row>
    <row r="676" spans="1:68" ht="12" customHeight="1" x14ac:dyDescent="0.2">
      <c r="A676" s="114" t="s">
        <v>639</v>
      </c>
      <c r="B676" s="115"/>
      <c r="C676" s="115" t="s">
        <v>640</v>
      </c>
      <c r="D676" s="115" t="s">
        <v>30</v>
      </c>
      <c r="E676" s="117">
        <v>135</v>
      </c>
      <c r="F676" s="117">
        <v>2.2797999999999999E-2</v>
      </c>
      <c r="G676" s="117">
        <v>2.2797999999999999E-2</v>
      </c>
      <c r="H676" s="117"/>
      <c r="I676" s="117">
        <v>0</v>
      </c>
      <c r="J676" s="117">
        <v>0</v>
      </c>
      <c r="K676" s="117"/>
      <c r="L676" s="117">
        <v>0</v>
      </c>
      <c r="M676" s="117">
        <v>0</v>
      </c>
      <c r="N676" s="117"/>
      <c r="O676" s="117">
        <v>0</v>
      </c>
      <c r="P676" s="117">
        <v>0</v>
      </c>
      <c r="Q676" s="117"/>
      <c r="R676" s="117">
        <v>0</v>
      </c>
      <c r="S676" s="117"/>
      <c r="T676" s="117"/>
      <c r="U676" s="117">
        <v>0</v>
      </c>
      <c r="V676" s="117"/>
      <c r="W676" s="117">
        <v>0</v>
      </c>
      <c r="X676" s="117"/>
      <c r="Y676" s="117">
        <v>0</v>
      </c>
      <c r="Z676" s="117"/>
      <c r="AA676" s="117">
        <v>0</v>
      </c>
      <c r="AB676" s="117"/>
      <c r="AC676" s="117">
        <v>0</v>
      </c>
      <c r="AD676" s="117"/>
      <c r="AE676" s="117">
        <v>0</v>
      </c>
      <c r="AF676" s="117"/>
      <c r="AG676" s="117"/>
      <c r="AH676" s="117"/>
      <c r="AI676" s="117">
        <v>0</v>
      </c>
      <c r="AJ676" s="117"/>
      <c r="AK676" s="117">
        <v>0</v>
      </c>
      <c r="AL676" s="117"/>
      <c r="AM676" s="117">
        <v>0</v>
      </c>
      <c r="AN676" s="117"/>
      <c r="AO676" s="117">
        <v>0</v>
      </c>
      <c r="AP676" s="117"/>
      <c r="AQ676" s="117">
        <v>0</v>
      </c>
      <c r="AR676" s="117"/>
      <c r="AS676" s="117">
        <v>0</v>
      </c>
      <c r="AT676" s="117"/>
      <c r="AU676" s="117">
        <v>0</v>
      </c>
      <c r="AV676" s="117"/>
      <c r="AW676" s="117">
        <v>0</v>
      </c>
      <c r="AX676" s="117"/>
      <c r="AY676" s="117"/>
      <c r="AZ676" s="117"/>
      <c r="BA676" s="117">
        <v>0</v>
      </c>
      <c r="BB676" s="117">
        <v>0</v>
      </c>
      <c r="BC676" s="117"/>
      <c r="BD676" s="117"/>
      <c r="BE676" s="117">
        <v>0</v>
      </c>
      <c r="BF676" s="117"/>
      <c r="BG676" s="117">
        <v>0</v>
      </c>
      <c r="BH676" s="117">
        <v>0</v>
      </c>
      <c r="BI676" s="117"/>
      <c r="BJ676" s="117">
        <v>0</v>
      </c>
      <c r="BK676" s="117">
        <v>0</v>
      </c>
      <c r="BL676" s="117">
        <v>0</v>
      </c>
      <c r="BM676" s="117">
        <v>0</v>
      </c>
      <c r="BN676" s="117">
        <v>0</v>
      </c>
      <c r="BO676" s="117">
        <v>0</v>
      </c>
      <c r="BP676" s="146">
        <v>0</v>
      </c>
    </row>
    <row r="677" spans="1:68" ht="12" customHeight="1" x14ac:dyDescent="0.2">
      <c r="A677" s="120" t="s">
        <v>641</v>
      </c>
      <c r="B677" s="121" t="s">
        <v>641</v>
      </c>
      <c r="C677" s="121" t="s">
        <v>642</v>
      </c>
      <c r="D677" s="121" t="s">
        <v>30</v>
      </c>
      <c r="E677" s="123">
        <v>135</v>
      </c>
      <c r="F677" s="123">
        <v>1.9588999999999999E-2</v>
      </c>
      <c r="G677" s="123">
        <v>1.9588999999999999E-2</v>
      </c>
      <c r="H677" s="123"/>
      <c r="I677" s="123">
        <v>0</v>
      </c>
      <c r="J677" s="123">
        <v>0</v>
      </c>
      <c r="K677" s="123"/>
      <c r="L677" s="123">
        <v>0</v>
      </c>
      <c r="M677" s="123">
        <v>0</v>
      </c>
      <c r="N677" s="123"/>
      <c r="O677" s="123">
        <v>0</v>
      </c>
      <c r="P677" s="123">
        <v>0</v>
      </c>
      <c r="Q677" s="123"/>
      <c r="R677" s="123">
        <v>0</v>
      </c>
      <c r="S677" s="123"/>
      <c r="T677" s="123"/>
      <c r="U677" s="123">
        <v>0</v>
      </c>
      <c r="V677" s="123"/>
      <c r="W677" s="123">
        <v>0</v>
      </c>
      <c r="X677" s="123"/>
      <c r="Y677" s="123">
        <v>0</v>
      </c>
      <c r="Z677" s="123"/>
      <c r="AA677" s="123">
        <v>0</v>
      </c>
      <c r="AB677" s="123"/>
      <c r="AC677" s="123">
        <v>0</v>
      </c>
      <c r="AD677" s="123"/>
      <c r="AE677" s="123">
        <v>0</v>
      </c>
      <c r="AF677" s="123"/>
      <c r="AG677" s="123"/>
      <c r="AH677" s="123"/>
      <c r="AI677" s="123">
        <v>0</v>
      </c>
      <c r="AJ677" s="123"/>
      <c r="AK677" s="123">
        <v>0</v>
      </c>
      <c r="AL677" s="123"/>
      <c r="AM677" s="123">
        <v>0</v>
      </c>
      <c r="AN677" s="123"/>
      <c r="AO677" s="123">
        <v>0</v>
      </c>
      <c r="AP677" s="123"/>
      <c r="AQ677" s="123">
        <v>0</v>
      </c>
      <c r="AR677" s="123"/>
      <c r="AS677" s="123">
        <v>0</v>
      </c>
      <c r="AT677" s="123"/>
      <c r="AU677" s="123">
        <v>0</v>
      </c>
      <c r="AV677" s="123"/>
      <c r="AW677" s="123">
        <v>0</v>
      </c>
      <c r="AX677" s="123"/>
      <c r="AY677" s="123"/>
      <c r="AZ677" s="123"/>
      <c r="BA677" s="123">
        <v>0</v>
      </c>
      <c r="BB677" s="123">
        <v>0</v>
      </c>
      <c r="BC677" s="123"/>
      <c r="BD677" s="123"/>
      <c r="BE677" s="123">
        <v>0</v>
      </c>
      <c r="BF677" s="123"/>
      <c r="BG677" s="123">
        <v>0</v>
      </c>
      <c r="BH677" s="123">
        <v>0</v>
      </c>
      <c r="BI677" s="123"/>
      <c r="BJ677" s="123">
        <v>0</v>
      </c>
      <c r="BK677" s="123">
        <v>0</v>
      </c>
      <c r="BL677" s="123">
        <v>0</v>
      </c>
      <c r="BM677" s="123">
        <v>0</v>
      </c>
      <c r="BN677" s="123">
        <v>0</v>
      </c>
      <c r="BO677" s="123">
        <v>0</v>
      </c>
      <c r="BP677" s="154">
        <v>0</v>
      </c>
    </row>
    <row r="678" spans="1:68" ht="12" customHeight="1" x14ac:dyDescent="0.2">
      <c r="A678" s="136"/>
      <c r="B678" s="105"/>
      <c r="C678" s="105" t="s">
        <v>2590</v>
      </c>
      <c r="D678" s="105"/>
      <c r="E678" s="137"/>
      <c r="F678" s="137"/>
      <c r="G678" s="137"/>
      <c r="H678" s="137"/>
      <c r="I678" s="137">
        <v>0</v>
      </c>
      <c r="J678" s="137">
        <v>0</v>
      </c>
      <c r="K678" s="137"/>
      <c r="L678" s="137">
        <v>0</v>
      </c>
      <c r="M678" s="137">
        <v>0</v>
      </c>
      <c r="N678" s="137"/>
      <c r="O678" s="137">
        <v>0</v>
      </c>
      <c r="P678" s="137">
        <v>0</v>
      </c>
      <c r="Q678" s="137"/>
      <c r="R678" s="137">
        <v>0</v>
      </c>
      <c r="S678" s="137"/>
      <c r="T678" s="137"/>
      <c r="U678" s="137">
        <v>0</v>
      </c>
      <c r="V678" s="137"/>
      <c r="W678" s="137">
        <v>0</v>
      </c>
      <c r="X678" s="137"/>
      <c r="Y678" s="137">
        <v>0</v>
      </c>
      <c r="Z678" s="137"/>
      <c r="AA678" s="137">
        <v>0</v>
      </c>
      <c r="AB678" s="137"/>
      <c r="AC678" s="137">
        <v>0</v>
      </c>
      <c r="AD678" s="137"/>
      <c r="AE678" s="137">
        <v>0</v>
      </c>
      <c r="AF678" s="137"/>
      <c r="AG678" s="137"/>
      <c r="AH678" s="137"/>
      <c r="AI678" s="137">
        <v>0</v>
      </c>
      <c r="AJ678" s="137"/>
      <c r="AK678" s="137">
        <v>0</v>
      </c>
      <c r="AL678" s="137"/>
      <c r="AM678" s="137">
        <v>0</v>
      </c>
      <c r="AN678" s="137"/>
      <c r="AO678" s="137">
        <v>0</v>
      </c>
      <c r="AP678" s="137"/>
      <c r="AQ678" s="137">
        <v>0</v>
      </c>
      <c r="AR678" s="137"/>
      <c r="AS678" s="137">
        <v>0</v>
      </c>
      <c r="AT678" s="137"/>
      <c r="AU678" s="137">
        <v>0</v>
      </c>
      <c r="AV678" s="137"/>
      <c r="AW678" s="137">
        <v>0</v>
      </c>
      <c r="AX678" s="137"/>
      <c r="AY678" s="137"/>
      <c r="AZ678" s="137"/>
      <c r="BA678" s="137">
        <v>0</v>
      </c>
      <c r="BB678" s="137">
        <v>0</v>
      </c>
      <c r="BC678" s="137"/>
      <c r="BD678" s="137"/>
      <c r="BE678" s="137">
        <v>0</v>
      </c>
      <c r="BF678" s="137"/>
      <c r="BG678" s="137">
        <v>0</v>
      </c>
      <c r="BH678" s="137">
        <v>0</v>
      </c>
      <c r="BI678" s="137"/>
      <c r="BJ678" s="137">
        <v>0</v>
      </c>
      <c r="BK678" s="137">
        <v>0</v>
      </c>
      <c r="BL678" s="137">
        <v>0</v>
      </c>
      <c r="BM678" s="137">
        <v>0</v>
      </c>
      <c r="BN678" s="137">
        <v>0</v>
      </c>
      <c r="BO678" s="137">
        <v>0</v>
      </c>
      <c r="BP678" s="148">
        <v>0</v>
      </c>
    </row>
    <row r="679" spans="1:68" ht="12" customHeight="1" x14ac:dyDescent="0.2">
      <c r="A679" s="133"/>
      <c r="B679" s="111"/>
      <c r="C679" s="111" t="s">
        <v>2591</v>
      </c>
      <c r="D679" s="111"/>
      <c r="E679" s="126"/>
      <c r="F679" s="126"/>
      <c r="G679" s="126"/>
      <c r="H679" s="126"/>
      <c r="I679" s="126">
        <v>0</v>
      </c>
      <c r="J679" s="126">
        <v>0</v>
      </c>
      <c r="K679" s="126"/>
      <c r="L679" s="126">
        <v>0</v>
      </c>
      <c r="M679" s="126">
        <v>0</v>
      </c>
      <c r="N679" s="126"/>
      <c r="O679" s="126">
        <v>0</v>
      </c>
      <c r="P679" s="126">
        <v>0</v>
      </c>
      <c r="Q679" s="126"/>
      <c r="R679" s="126">
        <v>0</v>
      </c>
      <c r="S679" s="126"/>
      <c r="T679" s="126"/>
      <c r="U679" s="126">
        <v>0</v>
      </c>
      <c r="V679" s="126"/>
      <c r="W679" s="126">
        <v>0</v>
      </c>
      <c r="X679" s="126"/>
      <c r="Y679" s="126">
        <v>0</v>
      </c>
      <c r="Z679" s="126"/>
      <c r="AA679" s="126">
        <v>0</v>
      </c>
      <c r="AB679" s="126"/>
      <c r="AC679" s="126">
        <v>0</v>
      </c>
      <c r="AD679" s="126"/>
      <c r="AE679" s="126">
        <v>0</v>
      </c>
      <c r="AF679" s="126"/>
      <c r="AG679" s="126"/>
      <c r="AH679" s="126"/>
      <c r="AI679" s="126">
        <v>0</v>
      </c>
      <c r="AJ679" s="126"/>
      <c r="AK679" s="126">
        <v>0</v>
      </c>
      <c r="AL679" s="126"/>
      <c r="AM679" s="126">
        <v>0</v>
      </c>
      <c r="AN679" s="126"/>
      <c r="AO679" s="126">
        <v>0</v>
      </c>
      <c r="AP679" s="126"/>
      <c r="AQ679" s="126">
        <v>0</v>
      </c>
      <c r="AR679" s="126"/>
      <c r="AS679" s="126">
        <v>0</v>
      </c>
      <c r="AT679" s="126"/>
      <c r="AU679" s="126">
        <v>0</v>
      </c>
      <c r="AV679" s="126"/>
      <c r="AW679" s="126">
        <v>0</v>
      </c>
      <c r="AX679" s="126"/>
      <c r="AY679" s="126"/>
      <c r="AZ679" s="126"/>
      <c r="BA679" s="126">
        <v>0</v>
      </c>
      <c r="BB679" s="126">
        <v>0</v>
      </c>
      <c r="BC679" s="126"/>
      <c r="BD679" s="126"/>
      <c r="BE679" s="126">
        <v>0</v>
      </c>
      <c r="BF679" s="126"/>
      <c r="BG679" s="126">
        <v>0</v>
      </c>
      <c r="BH679" s="126">
        <v>0</v>
      </c>
      <c r="BI679" s="126"/>
      <c r="BJ679" s="126">
        <v>0</v>
      </c>
      <c r="BK679" s="126">
        <v>0</v>
      </c>
      <c r="BL679" s="126">
        <v>0</v>
      </c>
      <c r="BM679" s="126">
        <v>0</v>
      </c>
      <c r="BN679" s="126">
        <v>0</v>
      </c>
      <c r="BO679" s="126">
        <v>0</v>
      </c>
      <c r="BP679" s="150">
        <v>0</v>
      </c>
    </row>
    <row r="680" spans="1:68" ht="12" customHeight="1" x14ac:dyDescent="0.2">
      <c r="A680" s="136"/>
      <c r="B680" s="105"/>
      <c r="C680" s="105" t="s">
        <v>2178</v>
      </c>
      <c r="D680" s="105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  <c r="AO680" s="137"/>
      <c r="AP680" s="137"/>
      <c r="AQ680" s="137"/>
      <c r="AR680" s="137"/>
      <c r="AS680" s="137"/>
      <c r="AT680" s="137"/>
      <c r="AU680" s="137"/>
      <c r="AV680" s="137"/>
      <c r="AW680" s="137"/>
      <c r="AX680" s="137"/>
      <c r="AY680" s="137"/>
      <c r="AZ680" s="137"/>
      <c r="BA680" s="137"/>
      <c r="BB680" s="137"/>
      <c r="BC680" s="137"/>
      <c r="BD680" s="137"/>
      <c r="BE680" s="137"/>
      <c r="BF680" s="137"/>
      <c r="BG680" s="137"/>
      <c r="BH680" s="137"/>
      <c r="BI680" s="137"/>
      <c r="BJ680" s="137"/>
      <c r="BK680" s="137"/>
      <c r="BL680" s="137"/>
      <c r="BM680" s="137"/>
      <c r="BN680" s="137"/>
      <c r="BO680" s="137"/>
      <c r="BP680" s="148"/>
    </row>
    <row r="681" spans="1:68" ht="12" customHeight="1" x14ac:dyDescent="0.2">
      <c r="A681" s="133"/>
      <c r="B681" s="111"/>
      <c r="C681" s="111" t="s">
        <v>30</v>
      </c>
      <c r="D681" s="111"/>
      <c r="E681" s="126"/>
      <c r="F681" s="126"/>
      <c r="G681" s="126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  <c r="AA681" s="126"/>
      <c r="AB681" s="126"/>
      <c r="AC681" s="126"/>
      <c r="AD681" s="126"/>
      <c r="AE681" s="126"/>
      <c r="AF681" s="126"/>
      <c r="AG681" s="126"/>
      <c r="AH681" s="126"/>
      <c r="AI681" s="126"/>
      <c r="AJ681" s="126"/>
      <c r="AK681" s="126"/>
      <c r="AL681" s="126"/>
      <c r="AM681" s="126"/>
      <c r="AN681" s="126"/>
      <c r="AO681" s="126"/>
      <c r="AP681" s="126"/>
      <c r="AQ681" s="126"/>
      <c r="AR681" s="126"/>
      <c r="AS681" s="126"/>
      <c r="AT681" s="126"/>
      <c r="AU681" s="126"/>
      <c r="AV681" s="126"/>
      <c r="AW681" s="126"/>
      <c r="AX681" s="126"/>
      <c r="AY681" s="126"/>
      <c r="AZ681" s="126"/>
      <c r="BA681" s="126"/>
      <c r="BB681" s="126"/>
      <c r="BC681" s="126"/>
      <c r="BD681" s="126"/>
      <c r="BE681" s="126"/>
      <c r="BF681" s="126"/>
      <c r="BG681" s="126"/>
      <c r="BH681" s="126"/>
      <c r="BI681" s="126"/>
      <c r="BJ681" s="126"/>
      <c r="BK681" s="126"/>
      <c r="BL681" s="126"/>
      <c r="BM681" s="126"/>
      <c r="BN681" s="126"/>
      <c r="BO681" s="126"/>
      <c r="BP681" s="150"/>
    </row>
    <row r="682" spans="1:68" ht="12" customHeight="1" x14ac:dyDescent="0.2">
      <c r="A682" s="114" t="s">
        <v>635</v>
      </c>
      <c r="B682" s="115"/>
      <c r="C682" s="115" t="s">
        <v>636</v>
      </c>
      <c r="D682" s="115" t="s">
        <v>30</v>
      </c>
      <c r="E682" s="117">
        <v>140</v>
      </c>
      <c r="F682" s="117">
        <v>1.9657000000000001E-2</v>
      </c>
      <c r="G682" s="117">
        <v>1.9657000000000001E-2</v>
      </c>
      <c r="H682" s="117"/>
      <c r="I682" s="117">
        <v>0</v>
      </c>
      <c r="J682" s="117">
        <v>0</v>
      </c>
      <c r="K682" s="117"/>
      <c r="L682" s="117">
        <v>0</v>
      </c>
      <c r="M682" s="117">
        <v>0</v>
      </c>
      <c r="N682" s="117"/>
      <c r="O682" s="117">
        <v>0</v>
      </c>
      <c r="P682" s="117">
        <v>0</v>
      </c>
      <c r="Q682" s="117"/>
      <c r="R682" s="117">
        <v>0</v>
      </c>
      <c r="S682" s="117"/>
      <c r="T682" s="117"/>
      <c r="U682" s="117">
        <v>0</v>
      </c>
      <c r="V682" s="117"/>
      <c r="W682" s="117">
        <v>0</v>
      </c>
      <c r="X682" s="117"/>
      <c r="Y682" s="117">
        <v>0</v>
      </c>
      <c r="Z682" s="117"/>
      <c r="AA682" s="117">
        <v>0</v>
      </c>
      <c r="AB682" s="117"/>
      <c r="AC682" s="117">
        <v>0</v>
      </c>
      <c r="AD682" s="117"/>
      <c r="AE682" s="117">
        <v>0</v>
      </c>
      <c r="AF682" s="117"/>
      <c r="AG682" s="117"/>
      <c r="AH682" s="117"/>
      <c r="AI682" s="117">
        <v>0</v>
      </c>
      <c r="AJ682" s="117"/>
      <c r="AK682" s="117">
        <v>0</v>
      </c>
      <c r="AL682" s="117"/>
      <c r="AM682" s="117">
        <v>0</v>
      </c>
      <c r="AN682" s="117"/>
      <c r="AO682" s="117">
        <v>0</v>
      </c>
      <c r="AP682" s="117"/>
      <c r="AQ682" s="117">
        <v>0</v>
      </c>
      <c r="AR682" s="117"/>
      <c r="AS682" s="117">
        <v>0</v>
      </c>
      <c r="AT682" s="117"/>
      <c r="AU682" s="117">
        <v>0</v>
      </c>
      <c r="AV682" s="117"/>
      <c r="AW682" s="117">
        <v>0</v>
      </c>
      <c r="AX682" s="117"/>
      <c r="AY682" s="117"/>
      <c r="AZ682" s="117"/>
      <c r="BA682" s="117">
        <v>0</v>
      </c>
      <c r="BB682" s="117">
        <v>0</v>
      </c>
      <c r="BC682" s="117"/>
      <c r="BD682" s="117"/>
      <c r="BE682" s="117">
        <v>0</v>
      </c>
      <c r="BF682" s="117"/>
      <c r="BG682" s="117">
        <v>0</v>
      </c>
      <c r="BH682" s="117">
        <v>0</v>
      </c>
      <c r="BI682" s="117"/>
      <c r="BJ682" s="117">
        <v>0</v>
      </c>
      <c r="BK682" s="117">
        <v>0</v>
      </c>
      <c r="BL682" s="117">
        <v>0</v>
      </c>
      <c r="BM682" s="117">
        <v>0</v>
      </c>
      <c r="BN682" s="117">
        <v>0</v>
      </c>
      <c r="BO682" s="117">
        <v>0</v>
      </c>
      <c r="BP682" s="146">
        <v>0</v>
      </c>
    </row>
    <row r="683" spans="1:68" ht="12" customHeight="1" x14ac:dyDescent="0.2">
      <c r="A683" s="133"/>
      <c r="B683" s="111"/>
      <c r="C683" s="111" t="s">
        <v>2592</v>
      </c>
      <c r="D683" s="111"/>
      <c r="E683" s="126"/>
      <c r="F683" s="126"/>
      <c r="G683" s="126"/>
      <c r="H683" s="126"/>
      <c r="I683" s="126">
        <v>0</v>
      </c>
      <c r="J683" s="126">
        <v>0</v>
      </c>
      <c r="K683" s="126"/>
      <c r="L683" s="126">
        <v>0</v>
      </c>
      <c r="M683" s="126">
        <v>0</v>
      </c>
      <c r="N683" s="126"/>
      <c r="O683" s="126">
        <v>0</v>
      </c>
      <c r="P683" s="126">
        <v>0</v>
      </c>
      <c r="Q683" s="126"/>
      <c r="R683" s="126">
        <v>0</v>
      </c>
      <c r="S683" s="126"/>
      <c r="T683" s="126"/>
      <c r="U683" s="126">
        <v>0</v>
      </c>
      <c r="V683" s="126"/>
      <c r="W683" s="126">
        <v>0</v>
      </c>
      <c r="X683" s="126"/>
      <c r="Y683" s="126">
        <v>0</v>
      </c>
      <c r="Z683" s="126"/>
      <c r="AA683" s="126">
        <v>0</v>
      </c>
      <c r="AB683" s="126"/>
      <c r="AC683" s="126">
        <v>0</v>
      </c>
      <c r="AD683" s="126"/>
      <c r="AE683" s="126">
        <v>0</v>
      </c>
      <c r="AF683" s="126"/>
      <c r="AG683" s="126"/>
      <c r="AH683" s="126"/>
      <c r="AI683" s="126">
        <v>0</v>
      </c>
      <c r="AJ683" s="126"/>
      <c r="AK683" s="126">
        <v>0</v>
      </c>
      <c r="AL683" s="126"/>
      <c r="AM683" s="126">
        <v>0</v>
      </c>
      <c r="AN683" s="126"/>
      <c r="AO683" s="126">
        <v>0</v>
      </c>
      <c r="AP683" s="126"/>
      <c r="AQ683" s="126">
        <v>0</v>
      </c>
      <c r="AR683" s="126"/>
      <c r="AS683" s="126">
        <v>0</v>
      </c>
      <c r="AT683" s="126"/>
      <c r="AU683" s="126">
        <v>0</v>
      </c>
      <c r="AV683" s="126"/>
      <c r="AW683" s="126">
        <v>0</v>
      </c>
      <c r="AX683" s="126"/>
      <c r="AY683" s="126"/>
      <c r="AZ683" s="126"/>
      <c r="BA683" s="126">
        <v>0</v>
      </c>
      <c r="BB683" s="126">
        <v>0</v>
      </c>
      <c r="BC683" s="126"/>
      <c r="BD683" s="126"/>
      <c r="BE683" s="126">
        <v>0</v>
      </c>
      <c r="BF683" s="126"/>
      <c r="BG683" s="126">
        <v>0</v>
      </c>
      <c r="BH683" s="126">
        <v>0</v>
      </c>
      <c r="BI683" s="126"/>
      <c r="BJ683" s="126">
        <v>0</v>
      </c>
      <c r="BK683" s="126">
        <v>0</v>
      </c>
      <c r="BL683" s="126">
        <v>0</v>
      </c>
      <c r="BM683" s="126">
        <v>0</v>
      </c>
      <c r="BN683" s="126">
        <v>0</v>
      </c>
      <c r="BO683" s="126">
        <v>0</v>
      </c>
      <c r="BP683" s="150">
        <v>0</v>
      </c>
    </row>
    <row r="684" spans="1:68" ht="12" customHeight="1" x14ac:dyDescent="0.2">
      <c r="A684" s="136"/>
      <c r="B684" s="105"/>
      <c r="C684" s="105" t="s">
        <v>2593</v>
      </c>
      <c r="D684" s="105"/>
      <c r="E684" s="137"/>
      <c r="F684" s="137"/>
      <c r="G684" s="137"/>
      <c r="H684" s="137"/>
      <c r="I684" s="137">
        <v>0</v>
      </c>
      <c r="J684" s="137">
        <v>0</v>
      </c>
      <c r="K684" s="137"/>
      <c r="L684" s="137">
        <v>0</v>
      </c>
      <c r="M684" s="137">
        <v>0</v>
      </c>
      <c r="N684" s="137"/>
      <c r="O684" s="137">
        <v>0</v>
      </c>
      <c r="P684" s="137">
        <v>0</v>
      </c>
      <c r="Q684" s="137"/>
      <c r="R684" s="137">
        <v>0</v>
      </c>
      <c r="S684" s="137"/>
      <c r="T684" s="137"/>
      <c r="U684" s="137">
        <v>0</v>
      </c>
      <c r="V684" s="137"/>
      <c r="W684" s="137">
        <v>0</v>
      </c>
      <c r="X684" s="137"/>
      <c r="Y684" s="137">
        <v>0</v>
      </c>
      <c r="Z684" s="137"/>
      <c r="AA684" s="137">
        <v>0</v>
      </c>
      <c r="AB684" s="137"/>
      <c r="AC684" s="137">
        <v>0</v>
      </c>
      <c r="AD684" s="137"/>
      <c r="AE684" s="137">
        <v>0</v>
      </c>
      <c r="AF684" s="137"/>
      <c r="AG684" s="137"/>
      <c r="AH684" s="137"/>
      <c r="AI684" s="137">
        <v>0</v>
      </c>
      <c r="AJ684" s="137"/>
      <c r="AK684" s="137">
        <v>0</v>
      </c>
      <c r="AL684" s="137"/>
      <c r="AM684" s="137">
        <v>0</v>
      </c>
      <c r="AN684" s="137"/>
      <c r="AO684" s="137">
        <v>0</v>
      </c>
      <c r="AP684" s="137"/>
      <c r="AQ684" s="137">
        <v>0</v>
      </c>
      <c r="AR684" s="137"/>
      <c r="AS684" s="137">
        <v>0</v>
      </c>
      <c r="AT684" s="137"/>
      <c r="AU684" s="137">
        <v>0</v>
      </c>
      <c r="AV684" s="137"/>
      <c r="AW684" s="137">
        <v>0</v>
      </c>
      <c r="AX684" s="137"/>
      <c r="AY684" s="137"/>
      <c r="AZ684" s="137"/>
      <c r="BA684" s="137">
        <v>0</v>
      </c>
      <c r="BB684" s="137">
        <v>0</v>
      </c>
      <c r="BC684" s="137"/>
      <c r="BD684" s="137"/>
      <c r="BE684" s="137">
        <v>0</v>
      </c>
      <c r="BF684" s="137"/>
      <c r="BG684" s="137">
        <v>0</v>
      </c>
      <c r="BH684" s="137">
        <v>0</v>
      </c>
      <c r="BI684" s="137"/>
      <c r="BJ684" s="137">
        <v>0</v>
      </c>
      <c r="BK684" s="137">
        <v>0</v>
      </c>
      <c r="BL684" s="137">
        <v>0</v>
      </c>
      <c r="BM684" s="137">
        <v>0</v>
      </c>
      <c r="BN684" s="137">
        <v>0</v>
      </c>
      <c r="BO684" s="137">
        <v>0</v>
      </c>
      <c r="BP684" s="148">
        <v>0</v>
      </c>
    </row>
    <row r="685" spans="1:68" ht="12" customHeight="1" x14ac:dyDescent="0.2">
      <c r="A685" s="133"/>
      <c r="B685" s="111"/>
      <c r="C685" s="111" t="s">
        <v>2179</v>
      </c>
      <c r="D685" s="111"/>
      <c r="E685" s="126"/>
      <c r="F685" s="126"/>
      <c r="G685" s="126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  <c r="AA685" s="126"/>
      <c r="AB685" s="126"/>
      <c r="AC685" s="126"/>
      <c r="AD685" s="126"/>
      <c r="AE685" s="126"/>
      <c r="AF685" s="126"/>
      <c r="AG685" s="126"/>
      <c r="AH685" s="126"/>
      <c r="AI685" s="126"/>
      <c r="AJ685" s="126"/>
      <c r="AK685" s="126"/>
      <c r="AL685" s="126"/>
      <c r="AM685" s="126"/>
      <c r="AN685" s="126"/>
      <c r="AO685" s="126"/>
      <c r="AP685" s="126"/>
      <c r="AQ685" s="126"/>
      <c r="AR685" s="126"/>
      <c r="AS685" s="126"/>
      <c r="AT685" s="126"/>
      <c r="AU685" s="126"/>
      <c r="AV685" s="126"/>
      <c r="AW685" s="126"/>
      <c r="AX685" s="126"/>
      <c r="AY685" s="126"/>
      <c r="AZ685" s="126"/>
      <c r="BA685" s="126"/>
      <c r="BB685" s="126"/>
      <c r="BC685" s="126"/>
      <c r="BD685" s="126"/>
      <c r="BE685" s="126"/>
      <c r="BF685" s="126"/>
      <c r="BG685" s="126"/>
      <c r="BH685" s="126"/>
      <c r="BI685" s="126"/>
      <c r="BJ685" s="126"/>
      <c r="BK685" s="126"/>
      <c r="BL685" s="126"/>
      <c r="BM685" s="126"/>
      <c r="BN685" s="126"/>
      <c r="BO685" s="126"/>
      <c r="BP685" s="150"/>
    </row>
    <row r="686" spans="1:68" ht="12" customHeight="1" x14ac:dyDescent="0.2">
      <c r="A686" s="136"/>
      <c r="B686" s="105"/>
      <c r="C686" s="105" t="s">
        <v>30</v>
      </c>
      <c r="D686" s="105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  <c r="AS686" s="137"/>
      <c r="AT686" s="137"/>
      <c r="AU686" s="137"/>
      <c r="AV686" s="137"/>
      <c r="AW686" s="137"/>
      <c r="AX686" s="137"/>
      <c r="AY686" s="137"/>
      <c r="AZ686" s="137"/>
      <c r="BA686" s="137"/>
      <c r="BB686" s="137"/>
      <c r="BC686" s="137"/>
      <c r="BD686" s="137"/>
      <c r="BE686" s="137"/>
      <c r="BF686" s="137"/>
      <c r="BG686" s="137"/>
      <c r="BH686" s="137"/>
      <c r="BI686" s="137"/>
      <c r="BJ686" s="137"/>
      <c r="BK686" s="137"/>
      <c r="BL686" s="137"/>
      <c r="BM686" s="137"/>
      <c r="BN686" s="137"/>
      <c r="BO686" s="137"/>
      <c r="BP686" s="148"/>
    </row>
    <row r="687" spans="1:68" ht="12" customHeight="1" x14ac:dyDescent="0.2">
      <c r="A687" s="120" t="s">
        <v>2180</v>
      </c>
      <c r="B687" s="121" t="s">
        <v>2594</v>
      </c>
      <c r="C687" s="121" t="s">
        <v>2181</v>
      </c>
      <c r="D687" s="121" t="s">
        <v>30</v>
      </c>
      <c r="E687" s="123">
        <v>195</v>
      </c>
      <c r="F687" s="123">
        <v>2.8295000000000001E-2</v>
      </c>
      <c r="G687" s="123">
        <v>2.8295000000000001E-2</v>
      </c>
      <c r="H687" s="123"/>
      <c r="I687" s="123">
        <v>0</v>
      </c>
      <c r="J687" s="123">
        <v>0</v>
      </c>
      <c r="K687" s="123"/>
      <c r="L687" s="123">
        <v>0</v>
      </c>
      <c r="M687" s="123">
        <v>0</v>
      </c>
      <c r="N687" s="123"/>
      <c r="O687" s="123">
        <v>0</v>
      </c>
      <c r="P687" s="123">
        <v>0</v>
      </c>
      <c r="Q687" s="123"/>
      <c r="R687" s="123">
        <v>0</v>
      </c>
      <c r="S687" s="123"/>
      <c r="T687" s="123"/>
      <c r="U687" s="123">
        <v>0</v>
      </c>
      <c r="V687" s="123"/>
      <c r="W687" s="123">
        <v>0</v>
      </c>
      <c r="X687" s="123"/>
      <c r="Y687" s="123">
        <v>0</v>
      </c>
      <c r="Z687" s="123"/>
      <c r="AA687" s="123">
        <v>0</v>
      </c>
      <c r="AB687" s="123"/>
      <c r="AC687" s="123">
        <v>0</v>
      </c>
      <c r="AD687" s="123"/>
      <c r="AE687" s="123">
        <v>0</v>
      </c>
      <c r="AF687" s="123"/>
      <c r="AG687" s="123"/>
      <c r="AH687" s="123"/>
      <c r="AI687" s="123">
        <v>0</v>
      </c>
      <c r="AJ687" s="123"/>
      <c r="AK687" s="123">
        <v>0</v>
      </c>
      <c r="AL687" s="123"/>
      <c r="AM687" s="123">
        <v>0</v>
      </c>
      <c r="AN687" s="123"/>
      <c r="AO687" s="123">
        <v>0</v>
      </c>
      <c r="AP687" s="123"/>
      <c r="AQ687" s="123">
        <v>0</v>
      </c>
      <c r="AR687" s="123"/>
      <c r="AS687" s="123">
        <v>0</v>
      </c>
      <c r="AT687" s="123"/>
      <c r="AU687" s="123">
        <v>0</v>
      </c>
      <c r="AV687" s="123"/>
      <c r="AW687" s="123">
        <v>0</v>
      </c>
      <c r="AX687" s="123"/>
      <c r="AY687" s="123"/>
      <c r="AZ687" s="123"/>
      <c r="BA687" s="123">
        <v>0</v>
      </c>
      <c r="BB687" s="123">
        <v>0</v>
      </c>
      <c r="BC687" s="123"/>
      <c r="BD687" s="123"/>
      <c r="BE687" s="123">
        <v>0</v>
      </c>
      <c r="BF687" s="123"/>
      <c r="BG687" s="123">
        <v>0</v>
      </c>
      <c r="BH687" s="123">
        <v>0</v>
      </c>
      <c r="BI687" s="123"/>
      <c r="BJ687" s="123">
        <v>0</v>
      </c>
      <c r="BK687" s="123">
        <v>0</v>
      </c>
      <c r="BL687" s="123">
        <v>0</v>
      </c>
      <c r="BM687" s="123">
        <v>0</v>
      </c>
      <c r="BN687" s="123">
        <v>0</v>
      </c>
      <c r="BO687" s="123">
        <v>0</v>
      </c>
      <c r="BP687" s="154">
        <v>0</v>
      </c>
    </row>
    <row r="688" spans="1:68" ht="12" customHeight="1" x14ac:dyDescent="0.2">
      <c r="A688" s="136"/>
      <c r="B688" s="105"/>
      <c r="C688" s="105" t="s">
        <v>2595</v>
      </c>
      <c r="D688" s="105"/>
      <c r="E688" s="137"/>
      <c r="F688" s="137"/>
      <c r="G688" s="137"/>
      <c r="H688" s="137"/>
      <c r="I688" s="137">
        <v>0</v>
      </c>
      <c r="J688" s="137">
        <v>0</v>
      </c>
      <c r="K688" s="137"/>
      <c r="L688" s="137">
        <v>0</v>
      </c>
      <c r="M688" s="137">
        <v>0</v>
      </c>
      <c r="N688" s="137"/>
      <c r="O688" s="137">
        <v>0</v>
      </c>
      <c r="P688" s="137">
        <v>0</v>
      </c>
      <c r="Q688" s="137"/>
      <c r="R688" s="137">
        <v>0</v>
      </c>
      <c r="S688" s="137"/>
      <c r="T688" s="137"/>
      <c r="U688" s="137">
        <v>0</v>
      </c>
      <c r="V688" s="137"/>
      <c r="W688" s="137">
        <v>0</v>
      </c>
      <c r="X688" s="137"/>
      <c r="Y688" s="137">
        <v>0</v>
      </c>
      <c r="Z688" s="137"/>
      <c r="AA688" s="137">
        <v>0</v>
      </c>
      <c r="AB688" s="137"/>
      <c r="AC688" s="137">
        <v>0</v>
      </c>
      <c r="AD688" s="137"/>
      <c r="AE688" s="137">
        <v>0</v>
      </c>
      <c r="AF688" s="137"/>
      <c r="AG688" s="137"/>
      <c r="AH688" s="137"/>
      <c r="AI688" s="137">
        <v>0</v>
      </c>
      <c r="AJ688" s="137"/>
      <c r="AK688" s="137">
        <v>0</v>
      </c>
      <c r="AL688" s="137"/>
      <c r="AM688" s="137">
        <v>0</v>
      </c>
      <c r="AN688" s="137"/>
      <c r="AO688" s="137">
        <v>0</v>
      </c>
      <c r="AP688" s="137"/>
      <c r="AQ688" s="137">
        <v>0</v>
      </c>
      <c r="AR688" s="137"/>
      <c r="AS688" s="137">
        <v>0</v>
      </c>
      <c r="AT688" s="137"/>
      <c r="AU688" s="137">
        <v>0</v>
      </c>
      <c r="AV688" s="137"/>
      <c r="AW688" s="137">
        <v>0</v>
      </c>
      <c r="AX688" s="137"/>
      <c r="AY688" s="137"/>
      <c r="AZ688" s="137"/>
      <c r="BA688" s="137">
        <v>0</v>
      </c>
      <c r="BB688" s="137">
        <v>0</v>
      </c>
      <c r="BC688" s="137"/>
      <c r="BD688" s="137"/>
      <c r="BE688" s="137">
        <v>0</v>
      </c>
      <c r="BF688" s="137"/>
      <c r="BG688" s="137">
        <v>0</v>
      </c>
      <c r="BH688" s="137">
        <v>0</v>
      </c>
      <c r="BI688" s="137"/>
      <c r="BJ688" s="137">
        <v>0</v>
      </c>
      <c r="BK688" s="137">
        <v>0</v>
      </c>
      <c r="BL688" s="137">
        <v>0</v>
      </c>
      <c r="BM688" s="137">
        <v>0</v>
      </c>
      <c r="BN688" s="137">
        <v>0</v>
      </c>
      <c r="BO688" s="137">
        <v>0</v>
      </c>
      <c r="BP688" s="148">
        <v>0</v>
      </c>
    </row>
    <row r="689" spans="1:68" ht="12" customHeight="1" x14ac:dyDescent="0.2">
      <c r="A689" s="133"/>
      <c r="B689" s="111"/>
      <c r="C689" s="111" t="s">
        <v>2596</v>
      </c>
      <c r="D689" s="111"/>
      <c r="E689" s="126"/>
      <c r="F689" s="126"/>
      <c r="G689" s="126"/>
      <c r="H689" s="126"/>
      <c r="I689" s="126">
        <v>0</v>
      </c>
      <c r="J689" s="126">
        <v>0</v>
      </c>
      <c r="K689" s="126"/>
      <c r="L689" s="126">
        <v>0</v>
      </c>
      <c r="M689" s="126">
        <v>0</v>
      </c>
      <c r="N689" s="126"/>
      <c r="O689" s="126">
        <v>0</v>
      </c>
      <c r="P689" s="126">
        <v>0</v>
      </c>
      <c r="Q689" s="126"/>
      <c r="R689" s="126">
        <v>0</v>
      </c>
      <c r="S689" s="126"/>
      <c r="T689" s="126"/>
      <c r="U689" s="126">
        <v>0</v>
      </c>
      <c r="V689" s="126"/>
      <c r="W689" s="126">
        <v>0</v>
      </c>
      <c r="X689" s="126"/>
      <c r="Y689" s="126">
        <v>0</v>
      </c>
      <c r="Z689" s="126"/>
      <c r="AA689" s="126">
        <v>0</v>
      </c>
      <c r="AB689" s="126"/>
      <c r="AC689" s="126">
        <v>0</v>
      </c>
      <c r="AD689" s="126"/>
      <c r="AE689" s="126">
        <v>0</v>
      </c>
      <c r="AF689" s="126"/>
      <c r="AG689" s="126"/>
      <c r="AH689" s="126"/>
      <c r="AI689" s="126">
        <v>0</v>
      </c>
      <c r="AJ689" s="126"/>
      <c r="AK689" s="126">
        <v>0</v>
      </c>
      <c r="AL689" s="126"/>
      <c r="AM689" s="126">
        <v>0</v>
      </c>
      <c r="AN689" s="126"/>
      <c r="AO689" s="126">
        <v>0</v>
      </c>
      <c r="AP689" s="126"/>
      <c r="AQ689" s="126">
        <v>0</v>
      </c>
      <c r="AR689" s="126"/>
      <c r="AS689" s="126">
        <v>0</v>
      </c>
      <c r="AT689" s="126"/>
      <c r="AU689" s="126">
        <v>0</v>
      </c>
      <c r="AV689" s="126"/>
      <c r="AW689" s="126">
        <v>0</v>
      </c>
      <c r="AX689" s="126"/>
      <c r="AY689" s="126"/>
      <c r="AZ689" s="126"/>
      <c r="BA689" s="126">
        <v>0</v>
      </c>
      <c r="BB689" s="126">
        <v>0</v>
      </c>
      <c r="BC689" s="126"/>
      <c r="BD689" s="126"/>
      <c r="BE689" s="126">
        <v>0</v>
      </c>
      <c r="BF689" s="126"/>
      <c r="BG689" s="126">
        <v>0</v>
      </c>
      <c r="BH689" s="126">
        <v>0</v>
      </c>
      <c r="BI689" s="126"/>
      <c r="BJ689" s="126">
        <v>0</v>
      </c>
      <c r="BK689" s="126">
        <v>0</v>
      </c>
      <c r="BL689" s="126">
        <v>0</v>
      </c>
      <c r="BM689" s="126">
        <v>0</v>
      </c>
      <c r="BN689" s="126">
        <v>0</v>
      </c>
      <c r="BO689" s="126">
        <v>0</v>
      </c>
      <c r="BP689" s="150">
        <v>0</v>
      </c>
    </row>
    <row r="690" spans="1:68" ht="12" customHeight="1" x14ac:dyDescent="0.2">
      <c r="A690" s="136"/>
      <c r="B690" s="105"/>
      <c r="C690" s="105" t="s">
        <v>2184</v>
      </c>
      <c r="D690" s="105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37"/>
      <c r="AJ690" s="137"/>
      <c r="AK690" s="137"/>
      <c r="AL690" s="137"/>
      <c r="AM690" s="137"/>
      <c r="AN690" s="137"/>
      <c r="AO690" s="137"/>
      <c r="AP690" s="137"/>
      <c r="AQ690" s="137"/>
      <c r="AR690" s="137"/>
      <c r="AS690" s="137"/>
      <c r="AT690" s="137"/>
      <c r="AU690" s="137"/>
      <c r="AV690" s="137"/>
      <c r="AW690" s="137"/>
      <c r="AX690" s="137"/>
      <c r="AY690" s="137"/>
      <c r="AZ690" s="137"/>
      <c r="BA690" s="137"/>
      <c r="BB690" s="137"/>
      <c r="BC690" s="137"/>
      <c r="BD690" s="137"/>
      <c r="BE690" s="137"/>
      <c r="BF690" s="137"/>
      <c r="BG690" s="137"/>
      <c r="BH690" s="137"/>
      <c r="BI690" s="137"/>
      <c r="BJ690" s="137"/>
      <c r="BK690" s="137"/>
      <c r="BL690" s="137"/>
      <c r="BM690" s="137"/>
      <c r="BN690" s="137"/>
      <c r="BO690" s="137"/>
      <c r="BP690" s="148"/>
    </row>
    <row r="691" spans="1:68" ht="12" customHeight="1" x14ac:dyDescent="0.2">
      <c r="A691" s="133"/>
      <c r="B691" s="111"/>
      <c r="C691" s="111" t="s">
        <v>30</v>
      </c>
      <c r="D691" s="111"/>
      <c r="E691" s="126"/>
      <c r="F691" s="126"/>
      <c r="G691" s="126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  <c r="AA691" s="126"/>
      <c r="AB691" s="126"/>
      <c r="AC691" s="126"/>
      <c r="AD691" s="126"/>
      <c r="AE691" s="126"/>
      <c r="AF691" s="126"/>
      <c r="AG691" s="126"/>
      <c r="AH691" s="126"/>
      <c r="AI691" s="126"/>
      <c r="AJ691" s="126"/>
      <c r="AK691" s="126"/>
      <c r="AL691" s="126"/>
      <c r="AM691" s="126"/>
      <c r="AN691" s="126"/>
      <c r="AO691" s="126"/>
      <c r="AP691" s="126"/>
      <c r="AQ691" s="126"/>
      <c r="AR691" s="126"/>
      <c r="AS691" s="126"/>
      <c r="AT691" s="126"/>
      <c r="AU691" s="126"/>
      <c r="AV691" s="126"/>
      <c r="AW691" s="126"/>
      <c r="AX691" s="126"/>
      <c r="AY691" s="126"/>
      <c r="AZ691" s="126"/>
      <c r="BA691" s="126"/>
      <c r="BB691" s="126"/>
      <c r="BC691" s="126"/>
      <c r="BD691" s="126"/>
      <c r="BE691" s="126"/>
      <c r="BF691" s="126"/>
      <c r="BG691" s="126"/>
      <c r="BH691" s="126"/>
      <c r="BI691" s="126"/>
      <c r="BJ691" s="126"/>
      <c r="BK691" s="126"/>
      <c r="BL691" s="126"/>
      <c r="BM691" s="126"/>
      <c r="BN691" s="126"/>
      <c r="BO691" s="126"/>
      <c r="BP691" s="150"/>
    </row>
    <row r="692" spans="1:68" ht="12" customHeight="1" x14ac:dyDescent="0.2">
      <c r="A692" s="114" t="s">
        <v>643</v>
      </c>
      <c r="B692" s="115" t="s">
        <v>643</v>
      </c>
      <c r="C692" s="115" t="s">
        <v>2185</v>
      </c>
      <c r="D692" s="115" t="s">
        <v>30</v>
      </c>
      <c r="E692" s="117">
        <v>180</v>
      </c>
      <c r="F692" s="117">
        <v>2.6223E-2</v>
      </c>
      <c r="G692" s="117">
        <v>2.6223E-2</v>
      </c>
      <c r="H692" s="117"/>
      <c r="I692" s="117">
        <v>0</v>
      </c>
      <c r="J692" s="117">
        <v>0</v>
      </c>
      <c r="K692" s="117"/>
      <c r="L692" s="117">
        <v>0</v>
      </c>
      <c r="M692" s="117">
        <v>0</v>
      </c>
      <c r="N692" s="117"/>
      <c r="O692" s="117">
        <v>0</v>
      </c>
      <c r="P692" s="117">
        <v>0</v>
      </c>
      <c r="Q692" s="117"/>
      <c r="R692" s="117">
        <v>0</v>
      </c>
      <c r="S692" s="117"/>
      <c r="T692" s="117"/>
      <c r="U692" s="117">
        <v>0</v>
      </c>
      <c r="V692" s="117"/>
      <c r="W692" s="117">
        <v>0</v>
      </c>
      <c r="X692" s="117"/>
      <c r="Y692" s="117">
        <v>0</v>
      </c>
      <c r="Z692" s="117"/>
      <c r="AA692" s="117">
        <v>0</v>
      </c>
      <c r="AB692" s="117"/>
      <c r="AC692" s="117">
        <v>0</v>
      </c>
      <c r="AD692" s="117"/>
      <c r="AE692" s="117">
        <v>0</v>
      </c>
      <c r="AF692" s="117"/>
      <c r="AG692" s="117"/>
      <c r="AH692" s="117"/>
      <c r="AI692" s="117">
        <v>0</v>
      </c>
      <c r="AJ692" s="117"/>
      <c r="AK692" s="117">
        <v>0</v>
      </c>
      <c r="AL692" s="117"/>
      <c r="AM692" s="117">
        <v>0</v>
      </c>
      <c r="AN692" s="117"/>
      <c r="AO692" s="117">
        <v>0</v>
      </c>
      <c r="AP692" s="117"/>
      <c r="AQ692" s="117">
        <v>0</v>
      </c>
      <c r="AR692" s="117"/>
      <c r="AS692" s="117">
        <v>0</v>
      </c>
      <c r="AT692" s="117"/>
      <c r="AU692" s="117">
        <v>0</v>
      </c>
      <c r="AV692" s="117"/>
      <c r="AW692" s="117">
        <v>0</v>
      </c>
      <c r="AX692" s="117"/>
      <c r="AY692" s="117"/>
      <c r="AZ692" s="117"/>
      <c r="BA692" s="117">
        <v>0</v>
      </c>
      <c r="BB692" s="117">
        <v>0</v>
      </c>
      <c r="BC692" s="117"/>
      <c r="BD692" s="117"/>
      <c r="BE692" s="117">
        <v>0</v>
      </c>
      <c r="BF692" s="117"/>
      <c r="BG692" s="117">
        <v>0</v>
      </c>
      <c r="BH692" s="117">
        <v>0</v>
      </c>
      <c r="BI692" s="117"/>
      <c r="BJ692" s="117">
        <v>0</v>
      </c>
      <c r="BK692" s="117">
        <v>0</v>
      </c>
      <c r="BL692" s="117">
        <v>0</v>
      </c>
      <c r="BM692" s="117">
        <v>0</v>
      </c>
      <c r="BN692" s="117">
        <v>0</v>
      </c>
      <c r="BO692" s="117">
        <v>0</v>
      </c>
      <c r="BP692" s="146">
        <v>0</v>
      </c>
    </row>
    <row r="693" spans="1:68" ht="12" customHeight="1" x14ac:dyDescent="0.2">
      <c r="A693" s="133"/>
      <c r="B693" s="111"/>
      <c r="C693" s="111" t="s">
        <v>2597</v>
      </c>
      <c r="D693" s="111"/>
      <c r="E693" s="126"/>
      <c r="F693" s="126"/>
      <c r="G693" s="126"/>
      <c r="H693" s="126"/>
      <c r="I693" s="126">
        <v>0</v>
      </c>
      <c r="J693" s="126">
        <v>0</v>
      </c>
      <c r="K693" s="126"/>
      <c r="L693" s="126">
        <v>0</v>
      </c>
      <c r="M693" s="126">
        <v>0</v>
      </c>
      <c r="N693" s="126"/>
      <c r="O693" s="126">
        <v>0</v>
      </c>
      <c r="P693" s="126">
        <v>0</v>
      </c>
      <c r="Q693" s="126"/>
      <c r="R693" s="126">
        <v>0</v>
      </c>
      <c r="S693" s="126"/>
      <c r="T693" s="126"/>
      <c r="U693" s="126">
        <v>0</v>
      </c>
      <c r="V693" s="126"/>
      <c r="W693" s="126">
        <v>0</v>
      </c>
      <c r="X693" s="126"/>
      <c r="Y693" s="126">
        <v>0</v>
      </c>
      <c r="Z693" s="126"/>
      <c r="AA693" s="126">
        <v>0</v>
      </c>
      <c r="AB693" s="126"/>
      <c r="AC693" s="126">
        <v>0</v>
      </c>
      <c r="AD693" s="126"/>
      <c r="AE693" s="126">
        <v>0</v>
      </c>
      <c r="AF693" s="126"/>
      <c r="AG693" s="126"/>
      <c r="AH693" s="126"/>
      <c r="AI693" s="126">
        <v>0</v>
      </c>
      <c r="AJ693" s="126"/>
      <c r="AK693" s="126">
        <v>0</v>
      </c>
      <c r="AL693" s="126"/>
      <c r="AM693" s="126">
        <v>0</v>
      </c>
      <c r="AN693" s="126"/>
      <c r="AO693" s="126">
        <v>0</v>
      </c>
      <c r="AP693" s="126"/>
      <c r="AQ693" s="126">
        <v>0</v>
      </c>
      <c r="AR693" s="126"/>
      <c r="AS693" s="126">
        <v>0</v>
      </c>
      <c r="AT693" s="126"/>
      <c r="AU693" s="126">
        <v>0</v>
      </c>
      <c r="AV693" s="126"/>
      <c r="AW693" s="126">
        <v>0</v>
      </c>
      <c r="AX693" s="126"/>
      <c r="AY693" s="126"/>
      <c r="AZ693" s="126"/>
      <c r="BA693" s="126">
        <v>0</v>
      </c>
      <c r="BB693" s="126">
        <v>0</v>
      </c>
      <c r="BC693" s="126"/>
      <c r="BD693" s="126"/>
      <c r="BE693" s="126">
        <v>0</v>
      </c>
      <c r="BF693" s="126"/>
      <c r="BG693" s="126">
        <v>0</v>
      </c>
      <c r="BH693" s="126">
        <v>0</v>
      </c>
      <c r="BI693" s="126"/>
      <c r="BJ693" s="126">
        <v>0</v>
      </c>
      <c r="BK693" s="126">
        <v>0</v>
      </c>
      <c r="BL693" s="126">
        <v>0</v>
      </c>
      <c r="BM693" s="126">
        <v>0</v>
      </c>
      <c r="BN693" s="126">
        <v>0</v>
      </c>
      <c r="BO693" s="126">
        <v>0</v>
      </c>
      <c r="BP693" s="150">
        <v>0</v>
      </c>
    </row>
    <row r="694" spans="1:68" ht="12" customHeight="1" x14ac:dyDescent="0.2">
      <c r="A694" s="136"/>
      <c r="B694" s="105"/>
      <c r="C694" s="105" t="s">
        <v>2598</v>
      </c>
      <c r="D694" s="105"/>
      <c r="E694" s="137"/>
      <c r="F694" s="137"/>
      <c r="G694" s="137"/>
      <c r="H694" s="137"/>
      <c r="I694" s="137">
        <v>0</v>
      </c>
      <c r="J694" s="137">
        <v>0</v>
      </c>
      <c r="K694" s="137"/>
      <c r="L694" s="137">
        <v>0</v>
      </c>
      <c r="M694" s="137">
        <v>0</v>
      </c>
      <c r="N694" s="137"/>
      <c r="O694" s="137">
        <v>0</v>
      </c>
      <c r="P694" s="137">
        <v>0</v>
      </c>
      <c r="Q694" s="137"/>
      <c r="R694" s="137">
        <v>0</v>
      </c>
      <c r="S694" s="137"/>
      <c r="T694" s="137"/>
      <c r="U694" s="137">
        <v>0</v>
      </c>
      <c r="V694" s="137"/>
      <c r="W694" s="137">
        <v>0</v>
      </c>
      <c r="X694" s="137"/>
      <c r="Y694" s="137">
        <v>0</v>
      </c>
      <c r="Z694" s="137"/>
      <c r="AA694" s="137">
        <v>0</v>
      </c>
      <c r="AB694" s="137"/>
      <c r="AC694" s="137">
        <v>0</v>
      </c>
      <c r="AD694" s="137"/>
      <c r="AE694" s="137">
        <v>0</v>
      </c>
      <c r="AF694" s="137"/>
      <c r="AG694" s="137"/>
      <c r="AH694" s="137"/>
      <c r="AI694" s="137">
        <v>0</v>
      </c>
      <c r="AJ694" s="137"/>
      <c r="AK694" s="137">
        <v>0</v>
      </c>
      <c r="AL694" s="137"/>
      <c r="AM694" s="137">
        <v>0</v>
      </c>
      <c r="AN694" s="137"/>
      <c r="AO694" s="137">
        <v>0</v>
      </c>
      <c r="AP694" s="137"/>
      <c r="AQ694" s="137">
        <v>0</v>
      </c>
      <c r="AR694" s="137"/>
      <c r="AS694" s="137">
        <v>0</v>
      </c>
      <c r="AT694" s="137"/>
      <c r="AU694" s="137">
        <v>0</v>
      </c>
      <c r="AV694" s="137"/>
      <c r="AW694" s="137">
        <v>0</v>
      </c>
      <c r="AX694" s="137"/>
      <c r="AY694" s="137"/>
      <c r="AZ694" s="137"/>
      <c r="BA694" s="137">
        <v>0</v>
      </c>
      <c r="BB694" s="137">
        <v>0</v>
      </c>
      <c r="BC694" s="137"/>
      <c r="BD694" s="137"/>
      <c r="BE694" s="137">
        <v>0</v>
      </c>
      <c r="BF694" s="137"/>
      <c r="BG694" s="137">
        <v>0</v>
      </c>
      <c r="BH694" s="137">
        <v>0</v>
      </c>
      <c r="BI694" s="137"/>
      <c r="BJ694" s="137">
        <v>0</v>
      </c>
      <c r="BK694" s="137">
        <v>0</v>
      </c>
      <c r="BL694" s="137">
        <v>0</v>
      </c>
      <c r="BM694" s="137">
        <v>0</v>
      </c>
      <c r="BN694" s="137">
        <v>0</v>
      </c>
      <c r="BO694" s="137">
        <v>0</v>
      </c>
      <c r="BP694" s="148">
        <v>0</v>
      </c>
    </row>
    <row r="695" spans="1:68" ht="12" customHeight="1" x14ac:dyDescent="0.2">
      <c r="A695" s="133"/>
      <c r="B695" s="111"/>
      <c r="C695" s="111" t="s">
        <v>2186</v>
      </c>
      <c r="D695" s="111"/>
      <c r="E695" s="126"/>
      <c r="F695" s="126"/>
      <c r="G695" s="126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  <c r="AA695" s="126"/>
      <c r="AB695" s="126"/>
      <c r="AC695" s="126"/>
      <c r="AD695" s="126"/>
      <c r="AE695" s="126"/>
      <c r="AF695" s="126"/>
      <c r="AG695" s="126"/>
      <c r="AH695" s="126"/>
      <c r="AI695" s="126"/>
      <c r="AJ695" s="126"/>
      <c r="AK695" s="126"/>
      <c r="AL695" s="126"/>
      <c r="AM695" s="126"/>
      <c r="AN695" s="126"/>
      <c r="AO695" s="126"/>
      <c r="AP695" s="126"/>
      <c r="AQ695" s="126"/>
      <c r="AR695" s="126"/>
      <c r="AS695" s="126"/>
      <c r="AT695" s="126"/>
      <c r="AU695" s="126"/>
      <c r="AV695" s="126"/>
      <c r="AW695" s="126"/>
      <c r="AX695" s="126"/>
      <c r="AY695" s="126"/>
      <c r="AZ695" s="126"/>
      <c r="BA695" s="126"/>
      <c r="BB695" s="126"/>
      <c r="BC695" s="126"/>
      <c r="BD695" s="126"/>
      <c r="BE695" s="126"/>
      <c r="BF695" s="126"/>
      <c r="BG695" s="126"/>
      <c r="BH695" s="126"/>
      <c r="BI695" s="126"/>
      <c r="BJ695" s="126"/>
      <c r="BK695" s="126"/>
      <c r="BL695" s="126"/>
      <c r="BM695" s="126"/>
      <c r="BN695" s="126"/>
      <c r="BO695" s="126"/>
      <c r="BP695" s="150"/>
    </row>
    <row r="696" spans="1:68" ht="12" customHeight="1" x14ac:dyDescent="0.2">
      <c r="A696" s="136"/>
      <c r="B696" s="105"/>
      <c r="C696" s="105" t="s">
        <v>30</v>
      </c>
      <c r="D696" s="105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37"/>
      <c r="AJ696" s="137"/>
      <c r="AK696" s="137"/>
      <c r="AL696" s="137"/>
      <c r="AM696" s="137"/>
      <c r="AN696" s="137"/>
      <c r="AO696" s="137"/>
      <c r="AP696" s="137"/>
      <c r="AQ696" s="137"/>
      <c r="AR696" s="137"/>
      <c r="AS696" s="137"/>
      <c r="AT696" s="137"/>
      <c r="AU696" s="137"/>
      <c r="AV696" s="137"/>
      <c r="AW696" s="137"/>
      <c r="AX696" s="137"/>
      <c r="AY696" s="137"/>
      <c r="AZ696" s="137"/>
      <c r="BA696" s="137"/>
      <c r="BB696" s="137"/>
      <c r="BC696" s="137"/>
      <c r="BD696" s="137"/>
      <c r="BE696" s="137"/>
      <c r="BF696" s="137"/>
      <c r="BG696" s="137"/>
      <c r="BH696" s="137"/>
      <c r="BI696" s="137"/>
      <c r="BJ696" s="137"/>
      <c r="BK696" s="137"/>
      <c r="BL696" s="137"/>
      <c r="BM696" s="137"/>
      <c r="BN696" s="137"/>
      <c r="BO696" s="137"/>
      <c r="BP696" s="148"/>
    </row>
    <row r="697" spans="1:68" ht="12" customHeight="1" x14ac:dyDescent="0.2">
      <c r="A697" s="120" t="s">
        <v>2197</v>
      </c>
      <c r="B697" s="121" t="s">
        <v>2599</v>
      </c>
      <c r="C697" s="121" t="s">
        <v>2198</v>
      </c>
      <c r="D697" s="121" t="s">
        <v>30</v>
      </c>
      <c r="E697" s="123">
        <v>475</v>
      </c>
      <c r="F697" s="123">
        <v>6.8922999999999998E-2</v>
      </c>
      <c r="G697" s="123">
        <v>6.8922999999999998E-2</v>
      </c>
      <c r="H697" s="123"/>
      <c r="I697" s="123">
        <v>0</v>
      </c>
      <c r="J697" s="123">
        <v>0</v>
      </c>
      <c r="K697" s="123"/>
      <c r="L697" s="123">
        <v>0</v>
      </c>
      <c r="M697" s="123">
        <v>0</v>
      </c>
      <c r="N697" s="123"/>
      <c r="O697" s="123">
        <v>0</v>
      </c>
      <c r="P697" s="123">
        <v>0</v>
      </c>
      <c r="Q697" s="123"/>
      <c r="R697" s="123">
        <v>0</v>
      </c>
      <c r="S697" s="123"/>
      <c r="T697" s="123"/>
      <c r="U697" s="123">
        <v>0</v>
      </c>
      <c r="V697" s="123"/>
      <c r="W697" s="123">
        <v>0</v>
      </c>
      <c r="X697" s="123"/>
      <c r="Y697" s="123">
        <v>0</v>
      </c>
      <c r="Z697" s="123"/>
      <c r="AA697" s="123">
        <v>0</v>
      </c>
      <c r="AB697" s="123"/>
      <c r="AC697" s="123">
        <v>0</v>
      </c>
      <c r="AD697" s="123"/>
      <c r="AE697" s="123">
        <v>0</v>
      </c>
      <c r="AF697" s="123"/>
      <c r="AG697" s="123"/>
      <c r="AH697" s="123"/>
      <c r="AI697" s="123">
        <v>0</v>
      </c>
      <c r="AJ697" s="123"/>
      <c r="AK697" s="123">
        <v>0</v>
      </c>
      <c r="AL697" s="123"/>
      <c r="AM697" s="123">
        <v>0</v>
      </c>
      <c r="AN697" s="123"/>
      <c r="AO697" s="123">
        <v>0</v>
      </c>
      <c r="AP697" s="123"/>
      <c r="AQ697" s="123">
        <v>0</v>
      </c>
      <c r="AR697" s="123"/>
      <c r="AS697" s="123">
        <v>0</v>
      </c>
      <c r="AT697" s="123"/>
      <c r="AU697" s="123">
        <v>0</v>
      </c>
      <c r="AV697" s="123"/>
      <c r="AW697" s="123">
        <v>0</v>
      </c>
      <c r="AX697" s="123"/>
      <c r="AY697" s="123"/>
      <c r="AZ697" s="123"/>
      <c r="BA697" s="123">
        <v>0</v>
      </c>
      <c r="BB697" s="123">
        <v>0</v>
      </c>
      <c r="BC697" s="123"/>
      <c r="BD697" s="123"/>
      <c r="BE697" s="123">
        <v>0</v>
      </c>
      <c r="BF697" s="123"/>
      <c r="BG697" s="123">
        <v>0</v>
      </c>
      <c r="BH697" s="123">
        <v>0</v>
      </c>
      <c r="BI697" s="123"/>
      <c r="BJ697" s="123">
        <v>0</v>
      </c>
      <c r="BK697" s="123">
        <v>0</v>
      </c>
      <c r="BL697" s="123">
        <v>0</v>
      </c>
      <c r="BM697" s="123">
        <v>0</v>
      </c>
      <c r="BN697" s="123">
        <v>0</v>
      </c>
      <c r="BO697" s="123">
        <v>0</v>
      </c>
      <c r="BP697" s="154">
        <v>0</v>
      </c>
    </row>
    <row r="698" spans="1:68" ht="12" customHeight="1" x14ac:dyDescent="0.2">
      <c r="A698" s="114" t="s">
        <v>2203</v>
      </c>
      <c r="B698" s="115" t="s">
        <v>2600</v>
      </c>
      <c r="C698" s="115" t="s">
        <v>2204</v>
      </c>
      <c r="D698" s="115" t="s">
        <v>30</v>
      </c>
      <c r="E698" s="117">
        <v>470</v>
      </c>
      <c r="F698" s="117">
        <v>6.8197999999999995E-2</v>
      </c>
      <c r="G698" s="117">
        <v>6.8197999999999995E-2</v>
      </c>
      <c r="H698" s="117"/>
      <c r="I698" s="117">
        <v>0</v>
      </c>
      <c r="J698" s="117">
        <v>0</v>
      </c>
      <c r="K698" s="117"/>
      <c r="L698" s="117">
        <v>0</v>
      </c>
      <c r="M698" s="117">
        <v>0</v>
      </c>
      <c r="N698" s="117"/>
      <c r="O698" s="117">
        <v>0</v>
      </c>
      <c r="P698" s="117">
        <v>0</v>
      </c>
      <c r="Q698" s="117"/>
      <c r="R698" s="117">
        <v>0</v>
      </c>
      <c r="S698" s="117"/>
      <c r="T698" s="117"/>
      <c r="U698" s="117">
        <v>0</v>
      </c>
      <c r="V698" s="117"/>
      <c r="W698" s="117">
        <v>0</v>
      </c>
      <c r="X698" s="117"/>
      <c r="Y698" s="117">
        <v>0</v>
      </c>
      <c r="Z698" s="117"/>
      <c r="AA698" s="117">
        <v>0</v>
      </c>
      <c r="AB698" s="117"/>
      <c r="AC698" s="117">
        <v>0</v>
      </c>
      <c r="AD698" s="117"/>
      <c r="AE698" s="117">
        <v>0</v>
      </c>
      <c r="AF698" s="117"/>
      <c r="AG698" s="117"/>
      <c r="AH698" s="117"/>
      <c r="AI698" s="117">
        <v>0</v>
      </c>
      <c r="AJ698" s="117"/>
      <c r="AK698" s="117">
        <v>0</v>
      </c>
      <c r="AL698" s="117"/>
      <c r="AM698" s="117">
        <v>0</v>
      </c>
      <c r="AN698" s="117"/>
      <c r="AO698" s="117">
        <v>0</v>
      </c>
      <c r="AP698" s="117"/>
      <c r="AQ698" s="117">
        <v>0</v>
      </c>
      <c r="AR698" s="117"/>
      <c r="AS698" s="117">
        <v>0</v>
      </c>
      <c r="AT698" s="117"/>
      <c r="AU698" s="117">
        <v>0</v>
      </c>
      <c r="AV698" s="117"/>
      <c r="AW698" s="117">
        <v>0</v>
      </c>
      <c r="AX698" s="117"/>
      <c r="AY698" s="117"/>
      <c r="AZ698" s="117"/>
      <c r="BA698" s="117">
        <v>0</v>
      </c>
      <c r="BB698" s="117">
        <v>0</v>
      </c>
      <c r="BC698" s="117"/>
      <c r="BD698" s="117"/>
      <c r="BE698" s="117">
        <v>0</v>
      </c>
      <c r="BF698" s="117"/>
      <c r="BG698" s="117">
        <v>0</v>
      </c>
      <c r="BH698" s="117">
        <v>0</v>
      </c>
      <c r="BI698" s="117"/>
      <c r="BJ698" s="117">
        <v>0</v>
      </c>
      <c r="BK698" s="117">
        <v>0</v>
      </c>
      <c r="BL698" s="117">
        <v>0</v>
      </c>
      <c r="BM698" s="117">
        <v>0</v>
      </c>
      <c r="BN698" s="117">
        <v>0</v>
      </c>
      <c r="BO698" s="117">
        <v>0</v>
      </c>
      <c r="BP698" s="146">
        <v>0</v>
      </c>
    </row>
    <row r="699" spans="1:68" ht="12" customHeight="1" x14ac:dyDescent="0.2">
      <c r="A699" s="120" t="s">
        <v>2205</v>
      </c>
      <c r="B699" s="121" t="s">
        <v>2601</v>
      </c>
      <c r="C699" s="121" t="s">
        <v>2206</v>
      </c>
      <c r="D699" s="121" t="s">
        <v>30</v>
      </c>
      <c r="E699" s="123">
        <v>475</v>
      </c>
      <c r="F699" s="123">
        <v>6.8922999999999998E-2</v>
      </c>
      <c r="G699" s="123">
        <v>6.8922999999999998E-2</v>
      </c>
      <c r="H699" s="123"/>
      <c r="I699" s="123">
        <v>0</v>
      </c>
      <c r="J699" s="123">
        <v>0</v>
      </c>
      <c r="K699" s="123"/>
      <c r="L699" s="123">
        <v>0</v>
      </c>
      <c r="M699" s="123">
        <v>0</v>
      </c>
      <c r="N699" s="123"/>
      <c r="O699" s="123">
        <v>0</v>
      </c>
      <c r="P699" s="123">
        <v>0</v>
      </c>
      <c r="Q699" s="123"/>
      <c r="R699" s="123">
        <v>0</v>
      </c>
      <c r="S699" s="123"/>
      <c r="T699" s="123"/>
      <c r="U699" s="123">
        <v>0</v>
      </c>
      <c r="V699" s="123"/>
      <c r="W699" s="123">
        <v>0</v>
      </c>
      <c r="X699" s="123"/>
      <c r="Y699" s="123">
        <v>0</v>
      </c>
      <c r="Z699" s="123"/>
      <c r="AA699" s="123">
        <v>0</v>
      </c>
      <c r="AB699" s="123"/>
      <c r="AC699" s="123">
        <v>0</v>
      </c>
      <c r="AD699" s="123"/>
      <c r="AE699" s="123">
        <v>0</v>
      </c>
      <c r="AF699" s="123"/>
      <c r="AG699" s="123"/>
      <c r="AH699" s="123"/>
      <c r="AI699" s="123">
        <v>0</v>
      </c>
      <c r="AJ699" s="123"/>
      <c r="AK699" s="123">
        <v>0</v>
      </c>
      <c r="AL699" s="123"/>
      <c r="AM699" s="123">
        <v>0</v>
      </c>
      <c r="AN699" s="123"/>
      <c r="AO699" s="123">
        <v>0</v>
      </c>
      <c r="AP699" s="123"/>
      <c r="AQ699" s="123">
        <v>0</v>
      </c>
      <c r="AR699" s="123"/>
      <c r="AS699" s="123">
        <v>0</v>
      </c>
      <c r="AT699" s="123"/>
      <c r="AU699" s="123">
        <v>0</v>
      </c>
      <c r="AV699" s="123"/>
      <c r="AW699" s="123">
        <v>0</v>
      </c>
      <c r="AX699" s="123"/>
      <c r="AY699" s="123"/>
      <c r="AZ699" s="123"/>
      <c r="BA699" s="123">
        <v>0</v>
      </c>
      <c r="BB699" s="123">
        <v>0</v>
      </c>
      <c r="BC699" s="123"/>
      <c r="BD699" s="123"/>
      <c r="BE699" s="123">
        <v>0</v>
      </c>
      <c r="BF699" s="123"/>
      <c r="BG699" s="123">
        <v>0</v>
      </c>
      <c r="BH699" s="123">
        <v>0</v>
      </c>
      <c r="BI699" s="123"/>
      <c r="BJ699" s="123">
        <v>0</v>
      </c>
      <c r="BK699" s="123">
        <v>0</v>
      </c>
      <c r="BL699" s="123">
        <v>0</v>
      </c>
      <c r="BM699" s="123">
        <v>0</v>
      </c>
      <c r="BN699" s="123">
        <v>0</v>
      </c>
      <c r="BO699" s="123">
        <v>0</v>
      </c>
      <c r="BP699" s="154">
        <v>0</v>
      </c>
    </row>
    <row r="700" spans="1:68" ht="12" customHeight="1" x14ac:dyDescent="0.2">
      <c r="A700" s="114" t="s">
        <v>2191</v>
      </c>
      <c r="B700" s="115" t="s">
        <v>2602</v>
      </c>
      <c r="C700" s="115" t="s">
        <v>2192</v>
      </c>
      <c r="D700" s="115" t="s">
        <v>30</v>
      </c>
      <c r="E700" s="117">
        <v>475</v>
      </c>
      <c r="F700" s="117">
        <v>6.8922999999999998E-2</v>
      </c>
      <c r="G700" s="117">
        <v>6.8922999999999998E-2</v>
      </c>
      <c r="H700" s="117"/>
      <c r="I700" s="117">
        <v>0</v>
      </c>
      <c r="J700" s="117">
        <v>0</v>
      </c>
      <c r="K700" s="117"/>
      <c r="L700" s="117">
        <v>0</v>
      </c>
      <c r="M700" s="117">
        <v>0</v>
      </c>
      <c r="N700" s="117"/>
      <c r="O700" s="117">
        <v>0</v>
      </c>
      <c r="P700" s="117">
        <v>0</v>
      </c>
      <c r="Q700" s="117"/>
      <c r="R700" s="117">
        <v>0</v>
      </c>
      <c r="S700" s="117"/>
      <c r="T700" s="117"/>
      <c r="U700" s="117">
        <v>0</v>
      </c>
      <c r="V700" s="117"/>
      <c r="W700" s="117">
        <v>0</v>
      </c>
      <c r="X700" s="117"/>
      <c r="Y700" s="117">
        <v>0</v>
      </c>
      <c r="Z700" s="117"/>
      <c r="AA700" s="117">
        <v>0</v>
      </c>
      <c r="AB700" s="117"/>
      <c r="AC700" s="117">
        <v>0</v>
      </c>
      <c r="AD700" s="117"/>
      <c r="AE700" s="117">
        <v>0</v>
      </c>
      <c r="AF700" s="117"/>
      <c r="AG700" s="117"/>
      <c r="AH700" s="117"/>
      <c r="AI700" s="117">
        <v>0</v>
      </c>
      <c r="AJ700" s="117"/>
      <c r="AK700" s="117">
        <v>0</v>
      </c>
      <c r="AL700" s="117"/>
      <c r="AM700" s="117">
        <v>0</v>
      </c>
      <c r="AN700" s="117"/>
      <c r="AO700" s="117">
        <v>0</v>
      </c>
      <c r="AP700" s="117"/>
      <c r="AQ700" s="117">
        <v>0</v>
      </c>
      <c r="AR700" s="117"/>
      <c r="AS700" s="117">
        <v>0</v>
      </c>
      <c r="AT700" s="117"/>
      <c r="AU700" s="117">
        <v>0</v>
      </c>
      <c r="AV700" s="117"/>
      <c r="AW700" s="117">
        <v>0</v>
      </c>
      <c r="AX700" s="117"/>
      <c r="AY700" s="117"/>
      <c r="AZ700" s="117"/>
      <c r="BA700" s="117">
        <v>0</v>
      </c>
      <c r="BB700" s="117">
        <v>0</v>
      </c>
      <c r="BC700" s="117"/>
      <c r="BD700" s="117"/>
      <c r="BE700" s="117">
        <v>0</v>
      </c>
      <c r="BF700" s="117"/>
      <c r="BG700" s="117">
        <v>0</v>
      </c>
      <c r="BH700" s="117">
        <v>0</v>
      </c>
      <c r="BI700" s="117"/>
      <c r="BJ700" s="117">
        <v>0</v>
      </c>
      <c r="BK700" s="117">
        <v>0</v>
      </c>
      <c r="BL700" s="117">
        <v>0</v>
      </c>
      <c r="BM700" s="117">
        <v>0</v>
      </c>
      <c r="BN700" s="117">
        <v>0</v>
      </c>
      <c r="BO700" s="117">
        <v>0</v>
      </c>
      <c r="BP700" s="146">
        <v>0</v>
      </c>
    </row>
    <row r="701" spans="1:68" ht="12" customHeight="1" x14ac:dyDescent="0.2">
      <c r="A701" s="120" t="s">
        <v>647</v>
      </c>
      <c r="B701" s="121" t="s">
        <v>2603</v>
      </c>
      <c r="C701" s="121" t="s">
        <v>2193</v>
      </c>
      <c r="D701" s="121" t="s">
        <v>30</v>
      </c>
      <c r="E701" s="123">
        <v>420</v>
      </c>
      <c r="F701" s="123">
        <v>3.4972999999999997E-2</v>
      </c>
      <c r="G701" s="123">
        <v>3.4972999999999997E-2</v>
      </c>
      <c r="H701" s="123"/>
      <c r="I701" s="123">
        <v>0</v>
      </c>
      <c r="J701" s="123">
        <v>0</v>
      </c>
      <c r="K701" s="123"/>
      <c r="L701" s="123">
        <v>0</v>
      </c>
      <c r="M701" s="123">
        <v>0</v>
      </c>
      <c r="N701" s="123"/>
      <c r="O701" s="123">
        <v>0</v>
      </c>
      <c r="P701" s="123">
        <v>0</v>
      </c>
      <c r="Q701" s="123"/>
      <c r="R701" s="123">
        <v>0</v>
      </c>
      <c r="S701" s="123"/>
      <c r="T701" s="123"/>
      <c r="U701" s="123">
        <v>0</v>
      </c>
      <c r="V701" s="123"/>
      <c r="W701" s="123">
        <v>0</v>
      </c>
      <c r="X701" s="123"/>
      <c r="Y701" s="123">
        <v>0</v>
      </c>
      <c r="Z701" s="123"/>
      <c r="AA701" s="123">
        <v>0</v>
      </c>
      <c r="AB701" s="123"/>
      <c r="AC701" s="123">
        <v>0</v>
      </c>
      <c r="AD701" s="123"/>
      <c r="AE701" s="123">
        <v>0</v>
      </c>
      <c r="AF701" s="123"/>
      <c r="AG701" s="123"/>
      <c r="AH701" s="123"/>
      <c r="AI701" s="123">
        <v>0</v>
      </c>
      <c r="AJ701" s="123"/>
      <c r="AK701" s="123">
        <v>0</v>
      </c>
      <c r="AL701" s="123"/>
      <c r="AM701" s="123">
        <v>0</v>
      </c>
      <c r="AN701" s="123"/>
      <c r="AO701" s="123">
        <v>0</v>
      </c>
      <c r="AP701" s="123"/>
      <c r="AQ701" s="123">
        <v>0</v>
      </c>
      <c r="AR701" s="123"/>
      <c r="AS701" s="123">
        <v>0</v>
      </c>
      <c r="AT701" s="123"/>
      <c r="AU701" s="123">
        <v>0</v>
      </c>
      <c r="AV701" s="123"/>
      <c r="AW701" s="123">
        <v>0</v>
      </c>
      <c r="AX701" s="123"/>
      <c r="AY701" s="123"/>
      <c r="AZ701" s="123"/>
      <c r="BA701" s="123">
        <v>0</v>
      </c>
      <c r="BB701" s="123">
        <v>0</v>
      </c>
      <c r="BC701" s="123"/>
      <c r="BD701" s="123"/>
      <c r="BE701" s="123">
        <v>0</v>
      </c>
      <c r="BF701" s="123"/>
      <c r="BG701" s="123">
        <v>0</v>
      </c>
      <c r="BH701" s="123">
        <v>0</v>
      </c>
      <c r="BI701" s="123"/>
      <c r="BJ701" s="123">
        <v>0</v>
      </c>
      <c r="BK701" s="123">
        <v>0</v>
      </c>
      <c r="BL701" s="123">
        <v>0</v>
      </c>
      <c r="BM701" s="123">
        <v>0</v>
      </c>
      <c r="BN701" s="123">
        <v>0</v>
      </c>
      <c r="BO701" s="123">
        <v>0</v>
      </c>
      <c r="BP701" s="154">
        <v>0</v>
      </c>
    </row>
    <row r="702" spans="1:68" ht="12" customHeight="1" x14ac:dyDescent="0.2">
      <c r="A702" s="136"/>
      <c r="B702" s="105"/>
      <c r="C702" s="105" t="s">
        <v>2604</v>
      </c>
      <c r="D702" s="105"/>
      <c r="E702" s="137"/>
      <c r="F702" s="137"/>
      <c r="G702" s="137"/>
      <c r="H702" s="137"/>
      <c r="I702" s="137">
        <v>0</v>
      </c>
      <c r="J702" s="137">
        <v>0</v>
      </c>
      <c r="K702" s="137"/>
      <c r="L702" s="137">
        <v>0</v>
      </c>
      <c r="M702" s="137">
        <v>0</v>
      </c>
      <c r="N702" s="137"/>
      <c r="O702" s="137">
        <v>0</v>
      </c>
      <c r="P702" s="137">
        <v>0</v>
      </c>
      <c r="Q702" s="137"/>
      <c r="R702" s="137">
        <v>0</v>
      </c>
      <c r="S702" s="137"/>
      <c r="T702" s="137"/>
      <c r="U702" s="137">
        <v>0</v>
      </c>
      <c r="V702" s="137"/>
      <c r="W702" s="137">
        <v>0</v>
      </c>
      <c r="X702" s="137"/>
      <c r="Y702" s="137">
        <v>0</v>
      </c>
      <c r="Z702" s="137"/>
      <c r="AA702" s="137">
        <v>0</v>
      </c>
      <c r="AB702" s="137"/>
      <c r="AC702" s="137">
        <v>0</v>
      </c>
      <c r="AD702" s="137"/>
      <c r="AE702" s="137">
        <v>0</v>
      </c>
      <c r="AF702" s="137"/>
      <c r="AG702" s="137"/>
      <c r="AH702" s="137"/>
      <c r="AI702" s="137">
        <v>0</v>
      </c>
      <c r="AJ702" s="137"/>
      <c r="AK702" s="137">
        <v>0</v>
      </c>
      <c r="AL702" s="137"/>
      <c r="AM702" s="137">
        <v>0</v>
      </c>
      <c r="AN702" s="137"/>
      <c r="AO702" s="137">
        <v>0</v>
      </c>
      <c r="AP702" s="137"/>
      <c r="AQ702" s="137">
        <v>0</v>
      </c>
      <c r="AR702" s="137"/>
      <c r="AS702" s="137">
        <v>0</v>
      </c>
      <c r="AT702" s="137"/>
      <c r="AU702" s="137">
        <v>0</v>
      </c>
      <c r="AV702" s="137"/>
      <c r="AW702" s="137">
        <v>0</v>
      </c>
      <c r="AX702" s="137"/>
      <c r="AY702" s="137"/>
      <c r="AZ702" s="137"/>
      <c r="BA702" s="137">
        <v>0</v>
      </c>
      <c r="BB702" s="137">
        <v>0</v>
      </c>
      <c r="BC702" s="137"/>
      <c r="BD702" s="137"/>
      <c r="BE702" s="137">
        <v>0</v>
      </c>
      <c r="BF702" s="137"/>
      <c r="BG702" s="137">
        <v>0</v>
      </c>
      <c r="BH702" s="137">
        <v>0</v>
      </c>
      <c r="BI702" s="137"/>
      <c r="BJ702" s="137">
        <v>0</v>
      </c>
      <c r="BK702" s="137">
        <v>0</v>
      </c>
      <c r="BL702" s="137">
        <v>0</v>
      </c>
      <c r="BM702" s="137">
        <v>0</v>
      </c>
      <c r="BN702" s="137">
        <v>0</v>
      </c>
      <c r="BO702" s="137">
        <v>0</v>
      </c>
      <c r="BP702" s="148">
        <v>0</v>
      </c>
    </row>
    <row r="703" spans="1:68" ht="12" customHeight="1" x14ac:dyDescent="0.2">
      <c r="A703" s="133"/>
      <c r="B703" s="111"/>
      <c r="C703" s="111" t="s">
        <v>2605</v>
      </c>
      <c r="D703" s="111"/>
      <c r="E703" s="126"/>
      <c r="F703" s="126"/>
      <c r="G703" s="126"/>
      <c r="H703" s="126"/>
      <c r="I703" s="126">
        <v>0</v>
      </c>
      <c r="J703" s="126">
        <v>0</v>
      </c>
      <c r="K703" s="126"/>
      <c r="L703" s="126">
        <v>0</v>
      </c>
      <c r="M703" s="126">
        <v>0</v>
      </c>
      <c r="N703" s="126"/>
      <c r="O703" s="126">
        <v>0</v>
      </c>
      <c r="P703" s="126">
        <v>0</v>
      </c>
      <c r="Q703" s="126"/>
      <c r="R703" s="126">
        <v>0</v>
      </c>
      <c r="S703" s="126"/>
      <c r="T703" s="126"/>
      <c r="U703" s="126">
        <v>0</v>
      </c>
      <c r="V703" s="126"/>
      <c r="W703" s="126">
        <v>0</v>
      </c>
      <c r="X703" s="126"/>
      <c r="Y703" s="126">
        <v>0</v>
      </c>
      <c r="Z703" s="126"/>
      <c r="AA703" s="126">
        <v>0</v>
      </c>
      <c r="AB703" s="126"/>
      <c r="AC703" s="126">
        <v>0</v>
      </c>
      <c r="AD703" s="126"/>
      <c r="AE703" s="126">
        <v>0</v>
      </c>
      <c r="AF703" s="126"/>
      <c r="AG703" s="126"/>
      <c r="AH703" s="126"/>
      <c r="AI703" s="126">
        <v>0</v>
      </c>
      <c r="AJ703" s="126"/>
      <c r="AK703" s="126">
        <v>0</v>
      </c>
      <c r="AL703" s="126"/>
      <c r="AM703" s="126">
        <v>0</v>
      </c>
      <c r="AN703" s="126"/>
      <c r="AO703" s="126">
        <v>0</v>
      </c>
      <c r="AP703" s="126"/>
      <c r="AQ703" s="126">
        <v>0</v>
      </c>
      <c r="AR703" s="126"/>
      <c r="AS703" s="126">
        <v>0</v>
      </c>
      <c r="AT703" s="126"/>
      <c r="AU703" s="126">
        <v>0</v>
      </c>
      <c r="AV703" s="126"/>
      <c r="AW703" s="126">
        <v>0</v>
      </c>
      <c r="AX703" s="126"/>
      <c r="AY703" s="126"/>
      <c r="AZ703" s="126"/>
      <c r="BA703" s="126">
        <v>0</v>
      </c>
      <c r="BB703" s="126">
        <v>0</v>
      </c>
      <c r="BC703" s="126"/>
      <c r="BD703" s="126"/>
      <c r="BE703" s="126">
        <v>0</v>
      </c>
      <c r="BF703" s="126"/>
      <c r="BG703" s="126">
        <v>0</v>
      </c>
      <c r="BH703" s="126">
        <v>0</v>
      </c>
      <c r="BI703" s="126"/>
      <c r="BJ703" s="126">
        <v>0</v>
      </c>
      <c r="BK703" s="126">
        <v>0</v>
      </c>
      <c r="BL703" s="126">
        <v>0</v>
      </c>
      <c r="BM703" s="126">
        <v>0</v>
      </c>
      <c r="BN703" s="126">
        <v>0</v>
      </c>
      <c r="BO703" s="126">
        <v>0</v>
      </c>
      <c r="BP703" s="150">
        <v>0</v>
      </c>
    </row>
    <row r="704" spans="1:68" ht="12" customHeight="1" x14ac:dyDescent="0.2">
      <c r="A704" s="136"/>
      <c r="B704" s="105"/>
      <c r="C704" s="105" t="s">
        <v>72</v>
      </c>
      <c r="D704" s="105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37"/>
      <c r="AJ704" s="137"/>
      <c r="AK704" s="137"/>
      <c r="AL704" s="137"/>
      <c r="AM704" s="137"/>
      <c r="AN704" s="137"/>
      <c r="AO704" s="137"/>
      <c r="AP704" s="137"/>
      <c r="AQ704" s="137"/>
      <c r="AR704" s="137"/>
      <c r="AS704" s="137"/>
      <c r="AT704" s="137"/>
      <c r="AU704" s="137"/>
      <c r="AV704" s="137"/>
      <c r="AW704" s="137"/>
      <c r="AX704" s="137"/>
      <c r="AY704" s="137"/>
      <c r="AZ704" s="137"/>
      <c r="BA704" s="137"/>
      <c r="BB704" s="137"/>
      <c r="BC704" s="137"/>
      <c r="BD704" s="137"/>
      <c r="BE704" s="137"/>
      <c r="BF704" s="137"/>
      <c r="BG704" s="137"/>
      <c r="BH704" s="137"/>
      <c r="BI704" s="137"/>
      <c r="BJ704" s="137"/>
      <c r="BK704" s="137"/>
      <c r="BL704" s="137"/>
      <c r="BM704" s="137"/>
      <c r="BN704" s="137"/>
      <c r="BO704" s="137"/>
      <c r="BP704" s="148"/>
    </row>
    <row r="705" spans="1:68" ht="12" customHeight="1" x14ac:dyDescent="0.2">
      <c r="A705" s="133"/>
      <c r="B705" s="111"/>
      <c r="C705" s="111" t="s">
        <v>30</v>
      </c>
      <c r="D705" s="111"/>
      <c r="E705" s="126"/>
      <c r="F705" s="126"/>
      <c r="G705" s="126"/>
      <c r="H705" s="126"/>
      <c r="I705" s="126"/>
      <c r="J705" s="126"/>
      <c r="K705" s="126"/>
      <c r="L705" s="126"/>
      <c r="M705" s="126"/>
      <c r="N705" s="126"/>
      <c r="O705" s="126"/>
      <c r="P705" s="126"/>
      <c r="Q705" s="126"/>
      <c r="R705" s="126"/>
      <c r="S705" s="126"/>
      <c r="T705" s="126"/>
      <c r="U705" s="126"/>
      <c r="V705" s="126"/>
      <c r="W705" s="126"/>
      <c r="X705" s="126"/>
      <c r="Y705" s="126"/>
      <c r="Z705" s="126"/>
      <c r="AA705" s="126"/>
      <c r="AB705" s="126"/>
      <c r="AC705" s="126"/>
      <c r="AD705" s="126"/>
      <c r="AE705" s="126"/>
      <c r="AF705" s="126"/>
      <c r="AG705" s="126"/>
      <c r="AH705" s="126"/>
      <c r="AI705" s="126"/>
      <c r="AJ705" s="126"/>
      <c r="AK705" s="126"/>
      <c r="AL705" s="126"/>
      <c r="AM705" s="126"/>
      <c r="AN705" s="126"/>
      <c r="AO705" s="126"/>
      <c r="AP705" s="126"/>
      <c r="AQ705" s="126"/>
      <c r="AR705" s="126"/>
      <c r="AS705" s="126"/>
      <c r="AT705" s="126"/>
      <c r="AU705" s="126"/>
      <c r="AV705" s="126"/>
      <c r="AW705" s="126"/>
      <c r="AX705" s="126"/>
      <c r="AY705" s="126"/>
      <c r="AZ705" s="126"/>
      <c r="BA705" s="126"/>
      <c r="BB705" s="126"/>
      <c r="BC705" s="126"/>
      <c r="BD705" s="126"/>
      <c r="BE705" s="126"/>
      <c r="BF705" s="126"/>
      <c r="BG705" s="126"/>
      <c r="BH705" s="126"/>
      <c r="BI705" s="126"/>
      <c r="BJ705" s="126"/>
      <c r="BK705" s="126"/>
      <c r="BL705" s="126"/>
      <c r="BM705" s="126"/>
      <c r="BN705" s="126"/>
      <c r="BO705" s="126"/>
      <c r="BP705" s="150"/>
    </row>
    <row r="706" spans="1:68" ht="12" customHeight="1" x14ac:dyDescent="0.2">
      <c r="A706" s="114" t="s">
        <v>649</v>
      </c>
      <c r="B706" s="115" t="s">
        <v>2606</v>
      </c>
      <c r="C706" s="115" t="s">
        <v>2207</v>
      </c>
      <c r="D706" s="115" t="s">
        <v>30</v>
      </c>
      <c r="E706" s="117">
        <v>215</v>
      </c>
      <c r="F706" s="117">
        <v>2.9763999999999999E-2</v>
      </c>
      <c r="G706" s="117">
        <v>2.9763999999999999E-2</v>
      </c>
      <c r="H706" s="117"/>
      <c r="I706" s="117">
        <v>0</v>
      </c>
      <c r="J706" s="117">
        <v>0</v>
      </c>
      <c r="K706" s="117"/>
      <c r="L706" s="117">
        <v>0</v>
      </c>
      <c r="M706" s="117">
        <v>0</v>
      </c>
      <c r="N706" s="117"/>
      <c r="O706" s="117">
        <v>0</v>
      </c>
      <c r="P706" s="117">
        <v>0</v>
      </c>
      <c r="Q706" s="117"/>
      <c r="R706" s="117">
        <v>0</v>
      </c>
      <c r="S706" s="117"/>
      <c r="T706" s="117"/>
      <c r="U706" s="117">
        <v>0</v>
      </c>
      <c r="V706" s="117"/>
      <c r="W706" s="117">
        <v>0</v>
      </c>
      <c r="X706" s="117"/>
      <c r="Y706" s="117">
        <v>0</v>
      </c>
      <c r="Z706" s="117"/>
      <c r="AA706" s="117">
        <v>0</v>
      </c>
      <c r="AB706" s="117"/>
      <c r="AC706" s="117">
        <v>0</v>
      </c>
      <c r="AD706" s="117"/>
      <c r="AE706" s="117">
        <v>0</v>
      </c>
      <c r="AF706" s="117"/>
      <c r="AG706" s="117"/>
      <c r="AH706" s="117"/>
      <c r="AI706" s="117">
        <v>0</v>
      </c>
      <c r="AJ706" s="117"/>
      <c r="AK706" s="117">
        <v>0</v>
      </c>
      <c r="AL706" s="117"/>
      <c r="AM706" s="117">
        <v>0</v>
      </c>
      <c r="AN706" s="117"/>
      <c r="AO706" s="117">
        <v>0</v>
      </c>
      <c r="AP706" s="117"/>
      <c r="AQ706" s="117">
        <v>0</v>
      </c>
      <c r="AR706" s="117"/>
      <c r="AS706" s="117">
        <v>0</v>
      </c>
      <c r="AT706" s="117"/>
      <c r="AU706" s="117">
        <v>0</v>
      </c>
      <c r="AV706" s="117"/>
      <c r="AW706" s="117">
        <v>0</v>
      </c>
      <c r="AX706" s="117"/>
      <c r="AY706" s="117"/>
      <c r="AZ706" s="117"/>
      <c r="BA706" s="117">
        <v>0</v>
      </c>
      <c r="BB706" s="117">
        <v>0</v>
      </c>
      <c r="BC706" s="117"/>
      <c r="BD706" s="117"/>
      <c r="BE706" s="117">
        <v>0</v>
      </c>
      <c r="BF706" s="117"/>
      <c r="BG706" s="117">
        <v>0</v>
      </c>
      <c r="BH706" s="117">
        <v>0</v>
      </c>
      <c r="BI706" s="117"/>
      <c r="BJ706" s="117">
        <v>0</v>
      </c>
      <c r="BK706" s="117">
        <v>0</v>
      </c>
      <c r="BL706" s="117">
        <v>0</v>
      </c>
      <c r="BM706" s="117">
        <v>0</v>
      </c>
      <c r="BN706" s="117">
        <v>0</v>
      </c>
      <c r="BO706" s="117">
        <v>0</v>
      </c>
      <c r="BP706" s="146">
        <v>0</v>
      </c>
    </row>
    <row r="707" spans="1:68" ht="12" customHeight="1" x14ac:dyDescent="0.2">
      <c r="A707" s="120" t="s">
        <v>653</v>
      </c>
      <c r="B707" s="121" t="s">
        <v>2607</v>
      </c>
      <c r="C707" s="121" t="s">
        <v>2208</v>
      </c>
      <c r="D707" s="121" t="s">
        <v>30</v>
      </c>
      <c r="E707" s="123">
        <v>220</v>
      </c>
      <c r="F707" s="123">
        <v>3.3742000000000001E-2</v>
      </c>
      <c r="G707" s="123">
        <v>3.3742000000000001E-2</v>
      </c>
      <c r="H707" s="123"/>
      <c r="I707" s="123">
        <v>0</v>
      </c>
      <c r="J707" s="123">
        <v>0</v>
      </c>
      <c r="K707" s="123"/>
      <c r="L707" s="123">
        <v>0</v>
      </c>
      <c r="M707" s="123">
        <v>0</v>
      </c>
      <c r="N707" s="123"/>
      <c r="O707" s="123">
        <v>0</v>
      </c>
      <c r="P707" s="123">
        <v>0</v>
      </c>
      <c r="Q707" s="123"/>
      <c r="R707" s="123">
        <v>0</v>
      </c>
      <c r="S707" s="123"/>
      <c r="T707" s="123"/>
      <c r="U707" s="123">
        <v>0</v>
      </c>
      <c r="V707" s="123"/>
      <c r="W707" s="123">
        <v>0</v>
      </c>
      <c r="X707" s="122">
        <v>88704</v>
      </c>
      <c r="Y707" s="123">
        <v>19.515000000000001</v>
      </c>
      <c r="Z707" s="123"/>
      <c r="AA707" s="123">
        <v>0</v>
      </c>
      <c r="AB707" s="123"/>
      <c r="AC707" s="123">
        <v>0</v>
      </c>
      <c r="AD707" s="122">
        <v>88704</v>
      </c>
      <c r="AE707" s="123">
        <v>19.515000000000001</v>
      </c>
      <c r="AF707" s="165">
        <v>2993.05</v>
      </c>
      <c r="AG707" s="165">
        <v>2993.05</v>
      </c>
      <c r="AH707" s="123"/>
      <c r="AI707" s="123">
        <v>0</v>
      </c>
      <c r="AJ707" s="122">
        <v>52272</v>
      </c>
      <c r="AK707" s="123">
        <v>11.5</v>
      </c>
      <c r="AL707" s="122">
        <v>5016</v>
      </c>
      <c r="AM707" s="123">
        <v>1.1040000000000001</v>
      </c>
      <c r="AN707" s="123"/>
      <c r="AO707" s="123">
        <v>0</v>
      </c>
      <c r="AP707" s="123"/>
      <c r="AQ707" s="123">
        <v>0</v>
      </c>
      <c r="AR707" s="123"/>
      <c r="AS707" s="123">
        <v>0</v>
      </c>
      <c r="AT707" s="123"/>
      <c r="AU707" s="123">
        <v>0</v>
      </c>
      <c r="AV707" s="165">
        <v>57288</v>
      </c>
      <c r="AW707" s="123">
        <v>12.603</v>
      </c>
      <c r="AX707" s="165">
        <v>1933.0119999999999</v>
      </c>
      <c r="AY707" s="165">
        <v>1933.0119999999999</v>
      </c>
      <c r="AZ707" s="122">
        <v>31416</v>
      </c>
      <c r="BA707" s="123">
        <v>6.9119999999999999</v>
      </c>
      <c r="BB707" s="165">
        <v>1060.039</v>
      </c>
      <c r="BC707" s="123"/>
      <c r="BD707" s="123"/>
      <c r="BE707" s="123">
        <v>0</v>
      </c>
      <c r="BF707" s="123"/>
      <c r="BG707" s="123">
        <v>0</v>
      </c>
      <c r="BH707" s="123">
        <v>0</v>
      </c>
      <c r="BI707" s="122">
        <v>31416</v>
      </c>
      <c r="BJ707" s="123">
        <v>6.9119999999999999</v>
      </c>
      <c r="BK707" s="165">
        <v>1060.039</v>
      </c>
      <c r="BL707" s="123">
        <v>0</v>
      </c>
      <c r="BM707" s="123">
        <v>0</v>
      </c>
      <c r="BN707" s="123">
        <v>0</v>
      </c>
      <c r="BO707" s="122">
        <v>36432</v>
      </c>
      <c r="BP707" s="154">
        <v>8.0150000000000006</v>
      </c>
    </row>
    <row r="708" spans="1:68" ht="12" customHeight="1" x14ac:dyDescent="0.2">
      <c r="A708" s="114" t="s">
        <v>75</v>
      </c>
      <c r="B708" s="115"/>
      <c r="C708" s="115" t="s">
        <v>76</v>
      </c>
      <c r="D708" s="115" t="s">
        <v>30</v>
      </c>
      <c r="E708" s="117">
        <v>220</v>
      </c>
      <c r="F708" s="117"/>
      <c r="G708" s="117"/>
      <c r="H708" s="117"/>
      <c r="I708" s="117">
        <v>0</v>
      </c>
      <c r="J708" s="117">
        <v>0</v>
      </c>
      <c r="K708" s="117"/>
      <c r="L708" s="117">
        <v>0</v>
      </c>
      <c r="M708" s="117">
        <v>0</v>
      </c>
      <c r="N708" s="117"/>
      <c r="O708" s="117">
        <v>0</v>
      </c>
      <c r="P708" s="117">
        <v>0</v>
      </c>
      <c r="Q708" s="117"/>
      <c r="R708" s="117">
        <v>0</v>
      </c>
      <c r="S708" s="117"/>
      <c r="T708" s="117"/>
      <c r="U708" s="117">
        <v>0</v>
      </c>
      <c r="V708" s="117"/>
      <c r="W708" s="117">
        <v>0</v>
      </c>
      <c r="X708" s="116">
        <v>25344</v>
      </c>
      <c r="Y708" s="117">
        <v>5.5759999999999996</v>
      </c>
      <c r="Z708" s="117"/>
      <c r="AA708" s="117">
        <v>0</v>
      </c>
      <c r="AB708" s="117"/>
      <c r="AC708" s="117">
        <v>0</v>
      </c>
      <c r="AD708" s="116">
        <v>25344</v>
      </c>
      <c r="AE708" s="117">
        <v>5.5759999999999996</v>
      </c>
      <c r="AF708" s="117"/>
      <c r="AG708" s="117"/>
      <c r="AH708" s="117"/>
      <c r="AI708" s="117">
        <v>0</v>
      </c>
      <c r="AJ708" s="116">
        <v>12672</v>
      </c>
      <c r="AK708" s="117">
        <v>2.7879999999999998</v>
      </c>
      <c r="AL708" s="116">
        <v>3168</v>
      </c>
      <c r="AM708" s="117">
        <v>0.69699999999999995</v>
      </c>
      <c r="AN708" s="117"/>
      <c r="AO708" s="117">
        <v>0</v>
      </c>
      <c r="AP708" s="117"/>
      <c r="AQ708" s="117">
        <v>0</v>
      </c>
      <c r="AR708" s="117"/>
      <c r="AS708" s="117">
        <v>0</v>
      </c>
      <c r="AT708" s="117"/>
      <c r="AU708" s="117">
        <v>0</v>
      </c>
      <c r="AV708" s="167">
        <v>15840</v>
      </c>
      <c r="AW708" s="117">
        <v>3.4849999999999999</v>
      </c>
      <c r="AX708" s="117"/>
      <c r="AY708" s="117"/>
      <c r="AZ708" s="116">
        <v>9504</v>
      </c>
      <c r="BA708" s="117">
        <v>2.0910000000000002</v>
      </c>
      <c r="BB708" s="117">
        <v>0</v>
      </c>
      <c r="BC708" s="117"/>
      <c r="BD708" s="117"/>
      <c r="BE708" s="117">
        <v>0</v>
      </c>
      <c r="BF708" s="117"/>
      <c r="BG708" s="117">
        <v>0</v>
      </c>
      <c r="BH708" s="117">
        <v>0</v>
      </c>
      <c r="BI708" s="116">
        <v>9504</v>
      </c>
      <c r="BJ708" s="117">
        <v>2.0910000000000002</v>
      </c>
      <c r="BK708" s="117">
        <v>0</v>
      </c>
      <c r="BL708" s="117">
        <v>0</v>
      </c>
      <c r="BM708" s="117">
        <v>0</v>
      </c>
      <c r="BN708" s="117">
        <v>0</v>
      </c>
      <c r="BO708" s="116">
        <v>12672</v>
      </c>
      <c r="BP708" s="146">
        <v>2.7879999999999998</v>
      </c>
    </row>
    <row r="709" spans="1:68" ht="12" customHeight="1" x14ac:dyDescent="0.2">
      <c r="A709" s="120" t="s">
        <v>655</v>
      </c>
      <c r="B709" s="121" t="s">
        <v>2608</v>
      </c>
      <c r="C709" s="121" t="s">
        <v>2210</v>
      </c>
      <c r="D709" s="121" t="s">
        <v>30</v>
      </c>
      <c r="E709" s="123">
        <v>220</v>
      </c>
      <c r="F709" s="123">
        <v>3.1921999999999999E-2</v>
      </c>
      <c r="G709" s="123">
        <v>3.1921999999999999E-2</v>
      </c>
      <c r="H709" s="123"/>
      <c r="I709" s="123">
        <v>0</v>
      </c>
      <c r="J709" s="123">
        <v>0</v>
      </c>
      <c r="K709" s="123"/>
      <c r="L709" s="123">
        <v>0</v>
      </c>
      <c r="M709" s="123">
        <v>0</v>
      </c>
      <c r="N709" s="123"/>
      <c r="O709" s="123">
        <v>0</v>
      </c>
      <c r="P709" s="123">
        <v>0</v>
      </c>
      <c r="Q709" s="123"/>
      <c r="R709" s="123">
        <v>0</v>
      </c>
      <c r="S709" s="123"/>
      <c r="T709" s="123"/>
      <c r="U709" s="123">
        <v>0</v>
      </c>
      <c r="V709" s="123"/>
      <c r="W709" s="123">
        <v>0</v>
      </c>
      <c r="X709" s="123"/>
      <c r="Y709" s="123">
        <v>0</v>
      </c>
      <c r="Z709" s="123"/>
      <c r="AA709" s="123">
        <v>0</v>
      </c>
      <c r="AB709" s="123"/>
      <c r="AC709" s="123">
        <v>0</v>
      </c>
      <c r="AD709" s="123"/>
      <c r="AE709" s="123">
        <v>0</v>
      </c>
      <c r="AF709" s="123"/>
      <c r="AG709" s="123"/>
      <c r="AH709" s="123"/>
      <c r="AI709" s="123">
        <v>0</v>
      </c>
      <c r="AJ709" s="123"/>
      <c r="AK709" s="123">
        <v>0</v>
      </c>
      <c r="AL709" s="123"/>
      <c r="AM709" s="123">
        <v>0</v>
      </c>
      <c r="AN709" s="123"/>
      <c r="AO709" s="123">
        <v>0</v>
      </c>
      <c r="AP709" s="123"/>
      <c r="AQ709" s="123">
        <v>0</v>
      </c>
      <c r="AR709" s="123"/>
      <c r="AS709" s="123">
        <v>0</v>
      </c>
      <c r="AT709" s="123"/>
      <c r="AU709" s="123">
        <v>0</v>
      </c>
      <c r="AV709" s="123"/>
      <c r="AW709" s="123">
        <v>0</v>
      </c>
      <c r="AX709" s="123"/>
      <c r="AY709" s="123"/>
      <c r="AZ709" s="123"/>
      <c r="BA709" s="123">
        <v>0</v>
      </c>
      <c r="BB709" s="123">
        <v>0</v>
      </c>
      <c r="BC709" s="123"/>
      <c r="BD709" s="123"/>
      <c r="BE709" s="123">
        <v>0</v>
      </c>
      <c r="BF709" s="123"/>
      <c r="BG709" s="123">
        <v>0</v>
      </c>
      <c r="BH709" s="123">
        <v>0</v>
      </c>
      <c r="BI709" s="123"/>
      <c r="BJ709" s="123">
        <v>0</v>
      </c>
      <c r="BK709" s="123">
        <v>0</v>
      </c>
      <c r="BL709" s="123">
        <v>0</v>
      </c>
      <c r="BM709" s="123">
        <v>0</v>
      </c>
      <c r="BN709" s="123">
        <v>0</v>
      </c>
      <c r="BO709" s="123">
        <v>0</v>
      </c>
      <c r="BP709" s="154">
        <v>0</v>
      </c>
    </row>
    <row r="710" spans="1:68" ht="12" customHeight="1" x14ac:dyDescent="0.2">
      <c r="A710" s="136"/>
      <c r="B710" s="105"/>
      <c r="C710" s="105" t="s">
        <v>2609</v>
      </c>
      <c r="D710" s="105"/>
      <c r="E710" s="137"/>
      <c r="F710" s="137"/>
      <c r="G710" s="137"/>
      <c r="H710" s="137"/>
      <c r="I710" s="137">
        <v>0</v>
      </c>
      <c r="J710" s="137">
        <v>0</v>
      </c>
      <c r="K710" s="137"/>
      <c r="L710" s="137">
        <v>0</v>
      </c>
      <c r="M710" s="137">
        <v>0</v>
      </c>
      <c r="N710" s="137"/>
      <c r="O710" s="137">
        <v>0</v>
      </c>
      <c r="P710" s="137">
        <v>0</v>
      </c>
      <c r="Q710" s="137"/>
      <c r="R710" s="137">
        <v>0</v>
      </c>
      <c r="S710" s="137"/>
      <c r="T710" s="137"/>
      <c r="U710" s="137">
        <v>0</v>
      </c>
      <c r="V710" s="137"/>
      <c r="W710" s="137">
        <v>0</v>
      </c>
      <c r="X710" s="147">
        <v>114048</v>
      </c>
      <c r="Y710" s="137">
        <v>25.091000000000001</v>
      </c>
      <c r="Z710" s="137"/>
      <c r="AA710" s="137">
        <v>0</v>
      </c>
      <c r="AB710" s="137"/>
      <c r="AC710" s="137">
        <v>0</v>
      </c>
      <c r="AD710" s="147">
        <v>114048</v>
      </c>
      <c r="AE710" s="137">
        <v>25.091000000000001</v>
      </c>
      <c r="AF710" s="168">
        <v>2993.05</v>
      </c>
      <c r="AG710" s="168">
        <v>2993.05</v>
      </c>
      <c r="AH710" s="137"/>
      <c r="AI710" s="137">
        <v>0</v>
      </c>
      <c r="AJ710" s="147">
        <v>64944</v>
      </c>
      <c r="AK710" s="137">
        <v>14.288</v>
      </c>
      <c r="AL710" s="147">
        <v>8184</v>
      </c>
      <c r="AM710" s="137">
        <v>1.8009999999999999</v>
      </c>
      <c r="AN710" s="137"/>
      <c r="AO710" s="137">
        <v>0</v>
      </c>
      <c r="AP710" s="137"/>
      <c r="AQ710" s="137">
        <v>0</v>
      </c>
      <c r="AR710" s="137"/>
      <c r="AS710" s="137">
        <v>0</v>
      </c>
      <c r="AT710" s="137"/>
      <c r="AU710" s="137">
        <v>0</v>
      </c>
      <c r="AV710" s="168">
        <v>73128</v>
      </c>
      <c r="AW710" s="137">
        <v>16.088000000000001</v>
      </c>
      <c r="AX710" s="168">
        <v>1933.011</v>
      </c>
      <c r="AY710" s="168">
        <v>1933.011</v>
      </c>
      <c r="AZ710" s="147">
        <v>40920</v>
      </c>
      <c r="BA710" s="137">
        <v>9.0030000000000001</v>
      </c>
      <c r="BB710" s="168">
        <v>1060.039</v>
      </c>
      <c r="BC710" s="137"/>
      <c r="BD710" s="137"/>
      <c r="BE710" s="137">
        <v>0</v>
      </c>
      <c r="BF710" s="137"/>
      <c r="BG710" s="137">
        <v>0</v>
      </c>
      <c r="BH710" s="137">
        <v>0</v>
      </c>
      <c r="BI710" s="147">
        <v>40920</v>
      </c>
      <c r="BJ710" s="137">
        <v>9.0030000000000001</v>
      </c>
      <c r="BK710" s="168">
        <v>1060.039</v>
      </c>
      <c r="BL710" s="137">
        <v>0</v>
      </c>
      <c r="BM710" s="137">
        <v>0</v>
      </c>
      <c r="BN710" s="137">
        <v>0</v>
      </c>
      <c r="BO710" s="147">
        <v>49104</v>
      </c>
      <c r="BP710" s="148">
        <v>10.803000000000001</v>
      </c>
    </row>
    <row r="711" spans="1:68" ht="12" customHeight="1" x14ac:dyDescent="0.2">
      <c r="A711" s="133"/>
      <c r="B711" s="111"/>
      <c r="C711" s="111" t="s">
        <v>2610</v>
      </c>
      <c r="D711" s="111"/>
      <c r="E711" s="126"/>
      <c r="F711" s="126"/>
      <c r="G711" s="126"/>
      <c r="H711" s="126"/>
      <c r="I711" s="126">
        <v>0</v>
      </c>
      <c r="J711" s="126">
        <v>0</v>
      </c>
      <c r="K711" s="126"/>
      <c r="L711" s="126">
        <v>0</v>
      </c>
      <c r="M711" s="126">
        <v>0</v>
      </c>
      <c r="N711" s="126"/>
      <c r="O711" s="126">
        <v>0</v>
      </c>
      <c r="P711" s="126">
        <v>0</v>
      </c>
      <c r="Q711" s="126"/>
      <c r="R711" s="126">
        <v>0</v>
      </c>
      <c r="S711" s="126"/>
      <c r="T711" s="126"/>
      <c r="U711" s="126">
        <v>0</v>
      </c>
      <c r="V711" s="126"/>
      <c r="W711" s="126">
        <v>0</v>
      </c>
      <c r="X711" s="149">
        <v>114048</v>
      </c>
      <c r="Y711" s="126">
        <v>25.091000000000001</v>
      </c>
      <c r="Z711" s="126"/>
      <c r="AA711" s="126">
        <v>0</v>
      </c>
      <c r="AB711" s="126"/>
      <c r="AC711" s="126">
        <v>0</v>
      </c>
      <c r="AD711" s="149">
        <v>114048</v>
      </c>
      <c r="AE711" s="126">
        <v>25.091000000000001</v>
      </c>
      <c r="AF711" s="166">
        <v>2993.05</v>
      </c>
      <c r="AG711" s="166">
        <v>2993.05</v>
      </c>
      <c r="AH711" s="126"/>
      <c r="AI711" s="126">
        <v>0</v>
      </c>
      <c r="AJ711" s="149">
        <v>64944</v>
      </c>
      <c r="AK711" s="126">
        <v>14.288</v>
      </c>
      <c r="AL711" s="149">
        <v>8184</v>
      </c>
      <c r="AM711" s="126">
        <v>1.8009999999999999</v>
      </c>
      <c r="AN711" s="126"/>
      <c r="AO711" s="126">
        <v>0</v>
      </c>
      <c r="AP711" s="126"/>
      <c r="AQ711" s="126">
        <v>0</v>
      </c>
      <c r="AR711" s="126"/>
      <c r="AS711" s="126">
        <v>0</v>
      </c>
      <c r="AT711" s="126"/>
      <c r="AU711" s="126">
        <v>0</v>
      </c>
      <c r="AV711" s="166">
        <v>73128</v>
      </c>
      <c r="AW711" s="126">
        <v>16.088000000000001</v>
      </c>
      <c r="AX711" s="166">
        <v>1933.011</v>
      </c>
      <c r="AY711" s="166">
        <v>1933.011</v>
      </c>
      <c r="AZ711" s="149">
        <v>40920</v>
      </c>
      <c r="BA711" s="126">
        <v>9.0030000000000001</v>
      </c>
      <c r="BB711" s="166">
        <v>1060.039</v>
      </c>
      <c r="BC711" s="126"/>
      <c r="BD711" s="126"/>
      <c r="BE711" s="126">
        <v>0</v>
      </c>
      <c r="BF711" s="126"/>
      <c r="BG711" s="126">
        <v>0</v>
      </c>
      <c r="BH711" s="126">
        <v>0</v>
      </c>
      <c r="BI711" s="149">
        <v>40920</v>
      </c>
      <c r="BJ711" s="126">
        <v>9.0030000000000001</v>
      </c>
      <c r="BK711" s="166">
        <v>1060.039</v>
      </c>
      <c r="BL711" s="126">
        <v>0</v>
      </c>
      <c r="BM711" s="126">
        <v>0</v>
      </c>
      <c r="BN711" s="126">
        <v>0</v>
      </c>
      <c r="BO711" s="149">
        <v>49104</v>
      </c>
      <c r="BP711" s="150">
        <v>10.803000000000001</v>
      </c>
    </row>
    <row r="712" spans="1:68" ht="12" customHeight="1" x14ac:dyDescent="0.2">
      <c r="A712" s="136"/>
      <c r="B712" s="105"/>
      <c r="C712" s="105" t="s">
        <v>2220</v>
      </c>
      <c r="D712" s="105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  <c r="AS712" s="137"/>
      <c r="AT712" s="137"/>
      <c r="AU712" s="137"/>
      <c r="AV712" s="137"/>
      <c r="AW712" s="137"/>
      <c r="AX712" s="137"/>
      <c r="AY712" s="137"/>
      <c r="AZ712" s="137"/>
      <c r="BA712" s="137"/>
      <c r="BB712" s="137"/>
      <c r="BC712" s="137"/>
      <c r="BD712" s="137"/>
      <c r="BE712" s="137"/>
      <c r="BF712" s="137"/>
      <c r="BG712" s="137"/>
      <c r="BH712" s="137"/>
      <c r="BI712" s="137"/>
      <c r="BJ712" s="137"/>
      <c r="BK712" s="137"/>
      <c r="BL712" s="137"/>
      <c r="BM712" s="137"/>
      <c r="BN712" s="137"/>
      <c r="BO712" s="137"/>
      <c r="BP712" s="148"/>
    </row>
    <row r="713" spans="1:68" ht="12" customHeight="1" x14ac:dyDescent="0.2">
      <c r="A713" s="133"/>
      <c r="B713" s="111"/>
      <c r="C713" s="111" t="s">
        <v>30</v>
      </c>
      <c r="D713" s="111"/>
      <c r="E713" s="126"/>
      <c r="F713" s="126"/>
      <c r="G713" s="126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  <c r="AA713" s="126"/>
      <c r="AB713" s="126"/>
      <c r="AC713" s="126"/>
      <c r="AD713" s="126"/>
      <c r="AE713" s="126"/>
      <c r="AF713" s="126"/>
      <c r="AG713" s="126"/>
      <c r="AH713" s="126"/>
      <c r="AI713" s="126"/>
      <c r="AJ713" s="126"/>
      <c r="AK713" s="126"/>
      <c r="AL713" s="126"/>
      <c r="AM713" s="126"/>
      <c r="AN713" s="126"/>
      <c r="AO713" s="126"/>
      <c r="AP713" s="126"/>
      <c r="AQ713" s="126"/>
      <c r="AR713" s="126"/>
      <c r="AS713" s="126"/>
      <c r="AT713" s="126"/>
      <c r="AU713" s="126"/>
      <c r="AV713" s="126"/>
      <c r="AW713" s="126"/>
      <c r="AX713" s="126"/>
      <c r="AY713" s="126"/>
      <c r="AZ713" s="126"/>
      <c r="BA713" s="126"/>
      <c r="BB713" s="126"/>
      <c r="BC713" s="126"/>
      <c r="BD713" s="126"/>
      <c r="BE713" s="126"/>
      <c r="BF713" s="126"/>
      <c r="BG713" s="126"/>
      <c r="BH713" s="126"/>
      <c r="BI713" s="126"/>
      <c r="BJ713" s="126"/>
      <c r="BK713" s="126"/>
      <c r="BL713" s="126"/>
      <c r="BM713" s="126"/>
      <c r="BN713" s="126"/>
      <c r="BO713" s="126"/>
      <c r="BP713" s="150"/>
    </row>
    <row r="714" spans="1:68" ht="12" customHeight="1" x14ac:dyDescent="0.2">
      <c r="A714" s="114" t="s">
        <v>662</v>
      </c>
      <c r="B714" s="115"/>
      <c r="C714" s="115" t="s">
        <v>663</v>
      </c>
      <c r="D714" s="115" t="s">
        <v>30</v>
      </c>
      <c r="E714" s="117">
        <v>200</v>
      </c>
      <c r="F714" s="117">
        <v>3.1859999999999999E-2</v>
      </c>
      <c r="G714" s="117">
        <v>3.1859999999999999E-2</v>
      </c>
      <c r="H714" s="116">
        <v>5472</v>
      </c>
      <c r="I714" s="117">
        <v>1.0940000000000001</v>
      </c>
      <c r="J714" s="117">
        <v>174.33799999999999</v>
      </c>
      <c r="K714" s="117"/>
      <c r="L714" s="117">
        <v>0</v>
      </c>
      <c r="M714" s="117">
        <v>0</v>
      </c>
      <c r="N714" s="116">
        <v>298224</v>
      </c>
      <c r="O714" s="117">
        <v>59.645000000000003</v>
      </c>
      <c r="P714" s="167">
        <v>9501.4169999999995</v>
      </c>
      <c r="Q714" s="116">
        <v>303696</v>
      </c>
      <c r="R714" s="117">
        <v>60.738999999999997</v>
      </c>
      <c r="S714" s="167">
        <v>9675.7549999999992</v>
      </c>
      <c r="T714" s="117"/>
      <c r="U714" s="117">
        <v>0</v>
      </c>
      <c r="V714" s="117"/>
      <c r="W714" s="117">
        <v>0</v>
      </c>
      <c r="X714" s="117"/>
      <c r="Y714" s="117">
        <v>0</v>
      </c>
      <c r="Z714" s="117"/>
      <c r="AA714" s="117">
        <v>0</v>
      </c>
      <c r="AB714" s="116">
        <v>82080</v>
      </c>
      <c r="AC714" s="117">
        <v>16.416</v>
      </c>
      <c r="AD714" s="116">
        <v>82080</v>
      </c>
      <c r="AE714" s="117">
        <v>16.416</v>
      </c>
      <c r="AF714" s="167">
        <v>2615.069</v>
      </c>
      <c r="AG714" s="167">
        <v>2615.069</v>
      </c>
      <c r="AH714" s="117"/>
      <c r="AI714" s="117">
        <v>0</v>
      </c>
      <c r="AJ714" s="117"/>
      <c r="AK714" s="117">
        <v>0</v>
      </c>
      <c r="AL714" s="117"/>
      <c r="AM714" s="117">
        <v>0</v>
      </c>
      <c r="AN714" s="117"/>
      <c r="AO714" s="117">
        <v>0</v>
      </c>
      <c r="AP714" s="117"/>
      <c r="AQ714" s="117">
        <v>0</v>
      </c>
      <c r="AR714" s="117"/>
      <c r="AS714" s="117">
        <v>0</v>
      </c>
      <c r="AT714" s="117"/>
      <c r="AU714" s="117">
        <v>0</v>
      </c>
      <c r="AV714" s="117"/>
      <c r="AW714" s="117">
        <v>0</v>
      </c>
      <c r="AX714" s="117"/>
      <c r="AY714" s="117"/>
      <c r="AZ714" s="116">
        <v>5472</v>
      </c>
      <c r="BA714" s="117">
        <v>1.0940000000000001</v>
      </c>
      <c r="BB714" s="117">
        <v>174.33799999999999</v>
      </c>
      <c r="BC714" s="117"/>
      <c r="BD714" s="117"/>
      <c r="BE714" s="117">
        <v>0</v>
      </c>
      <c r="BF714" s="116">
        <v>380304</v>
      </c>
      <c r="BG714" s="117">
        <v>76.061000000000007</v>
      </c>
      <c r="BH714" s="167">
        <v>12116.485000000001</v>
      </c>
      <c r="BI714" s="116">
        <v>385776</v>
      </c>
      <c r="BJ714" s="117">
        <v>77.155000000000001</v>
      </c>
      <c r="BK714" s="167">
        <v>12290.823</v>
      </c>
      <c r="BL714" s="117">
        <v>0</v>
      </c>
      <c r="BM714" s="117">
        <v>0</v>
      </c>
      <c r="BN714" s="167">
        <v>9675.7549999999992</v>
      </c>
      <c r="BO714" s="117">
        <v>0</v>
      </c>
      <c r="BP714" s="146">
        <v>0</v>
      </c>
    </row>
    <row r="715" spans="1:68" ht="12" customHeight="1" x14ac:dyDescent="0.2">
      <c r="A715" s="120" t="s">
        <v>664</v>
      </c>
      <c r="B715" s="121"/>
      <c r="C715" s="121" t="s">
        <v>665</v>
      </c>
      <c r="D715" s="121" t="s">
        <v>30</v>
      </c>
      <c r="E715" s="123">
        <v>480</v>
      </c>
      <c r="F715" s="123">
        <v>6.4754999999999993E-2</v>
      </c>
      <c r="G715" s="123">
        <v>6.4754999999999993E-2</v>
      </c>
      <c r="H715" s="122">
        <v>47320</v>
      </c>
      <c r="I715" s="123">
        <v>22.713999999999999</v>
      </c>
      <c r="J715" s="165">
        <v>3064.2069999999999</v>
      </c>
      <c r="K715" s="123"/>
      <c r="L715" s="123">
        <v>0</v>
      </c>
      <c r="M715" s="123">
        <v>0</v>
      </c>
      <c r="N715" s="122">
        <v>11434</v>
      </c>
      <c r="O715" s="123">
        <v>5.4880000000000004</v>
      </c>
      <c r="P715" s="123">
        <v>740.40899999999999</v>
      </c>
      <c r="Q715" s="122">
        <v>58754</v>
      </c>
      <c r="R715" s="123">
        <v>28.202000000000002</v>
      </c>
      <c r="S715" s="165">
        <v>3804.6149999999998</v>
      </c>
      <c r="T715" s="123"/>
      <c r="U715" s="123">
        <v>0</v>
      </c>
      <c r="V715" s="123"/>
      <c r="W715" s="123">
        <v>0</v>
      </c>
      <c r="X715" s="123"/>
      <c r="Y715" s="123">
        <v>0</v>
      </c>
      <c r="Z715" s="123"/>
      <c r="AA715" s="123">
        <v>0</v>
      </c>
      <c r="AB715" s="123"/>
      <c r="AC715" s="123">
        <v>0</v>
      </c>
      <c r="AD715" s="123"/>
      <c r="AE715" s="123">
        <v>0</v>
      </c>
      <c r="AF715" s="123"/>
      <c r="AG715" s="123"/>
      <c r="AH715" s="123"/>
      <c r="AI715" s="123">
        <v>0</v>
      </c>
      <c r="AJ715" s="123"/>
      <c r="AK715" s="123">
        <v>0</v>
      </c>
      <c r="AL715" s="123"/>
      <c r="AM715" s="123">
        <v>0</v>
      </c>
      <c r="AN715" s="123"/>
      <c r="AO715" s="123">
        <v>0</v>
      </c>
      <c r="AP715" s="123"/>
      <c r="AQ715" s="123">
        <v>0</v>
      </c>
      <c r="AR715" s="123"/>
      <c r="AS715" s="123">
        <v>0</v>
      </c>
      <c r="AT715" s="123"/>
      <c r="AU715" s="123">
        <v>0</v>
      </c>
      <c r="AV715" s="123"/>
      <c r="AW715" s="123">
        <v>0</v>
      </c>
      <c r="AX715" s="123"/>
      <c r="AY715" s="123"/>
      <c r="AZ715" s="122">
        <v>47320</v>
      </c>
      <c r="BA715" s="123">
        <v>22.713999999999999</v>
      </c>
      <c r="BB715" s="165">
        <v>3064.2069999999999</v>
      </c>
      <c r="BC715" s="123"/>
      <c r="BD715" s="123"/>
      <c r="BE715" s="123">
        <v>0</v>
      </c>
      <c r="BF715" s="122">
        <v>11434</v>
      </c>
      <c r="BG715" s="123">
        <v>5.4880000000000004</v>
      </c>
      <c r="BH715" s="123">
        <v>740.40899999999999</v>
      </c>
      <c r="BI715" s="122">
        <v>58754</v>
      </c>
      <c r="BJ715" s="123">
        <v>28.202000000000002</v>
      </c>
      <c r="BK715" s="165">
        <v>3804.6149999999998</v>
      </c>
      <c r="BL715" s="123">
        <v>0</v>
      </c>
      <c r="BM715" s="123">
        <v>0</v>
      </c>
      <c r="BN715" s="165">
        <v>3804.6149999999998</v>
      </c>
      <c r="BO715" s="123">
        <v>0</v>
      </c>
      <c r="BP715" s="154">
        <v>0</v>
      </c>
    </row>
    <row r="716" spans="1:68" ht="12" customHeight="1" x14ac:dyDescent="0.2">
      <c r="A716" s="114" t="s">
        <v>735</v>
      </c>
      <c r="B716" s="115"/>
      <c r="C716" s="115" t="s">
        <v>736</v>
      </c>
      <c r="D716" s="115" t="s">
        <v>30</v>
      </c>
      <c r="E716" s="117">
        <v>200</v>
      </c>
      <c r="F716" s="117">
        <v>3.1888E-2</v>
      </c>
      <c r="G716" s="117">
        <v>3.1888E-2</v>
      </c>
      <c r="H716" s="117"/>
      <c r="I716" s="117">
        <v>0</v>
      </c>
      <c r="J716" s="117">
        <v>0</v>
      </c>
      <c r="K716" s="117"/>
      <c r="L716" s="117">
        <v>0</v>
      </c>
      <c r="M716" s="117">
        <v>0</v>
      </c>
      <c r="N716" s="117"/>
      <c r="O716" s="117">
        <v>0</v>
      </c>
      <c r="P716" s="117">
        <v>0</v>
      </c>
      <c r="Q716" s="117"/>
      <c r="R716" s="117">
        <v>0</v>
      </c>
      <c r="S716" s="117"/>
      <c r="T716" s="117"/>
      <c r="U716" s="117">
        <v>0</v>
      </c>
      <c r="V716" s="117"/>
      <c r="W716" s="117">
        <v>0</v>
      </c>
      <c r="X716" s="117"/>
      <c r="Y716" s="117">
        <v>0</v>
      </c>
      <c r="Z716" s="117"/>
      <c r="AA716" s="117">
        <v>0</v>
      </c>
      <c r="AB716" s="117"/>
      <c r="AC716" s="117">
        <v>0</v>
      </c>
      <c r="AD716" s="117"/>
      <c r="AE716" s="117">
        <v>0</v>
      </c>
      <c r="AF716" s="117"/>
      <c r="AG716" s="117"/>
      <c r="AH716" s="117"/>
      <c r="AI716" s="117">
        <v>0</v>
      </c>
      <c r="AJ716" s="117"/>
      <c r="AK716" s="117">
        <v>0</v>
      </c>
      <c r="AL716" s="117"/>
      <c r="AM716" s="117">
        <v>0</v>
      </c>
      <c r="AN716" s="117"/>
      <c r="AO716" s="117">
        <v>0</v>
      </c>
      <c r="AP716" s="117"/>
      <c r="AQ716" s="117">
        <v>0</v>
      </c>
      <c r="AR716" s="117"/>
      <c r="AS716" s="117">
        <v>0</v>
      </c>
      <c r="AT716" s="117"/>
      <c r="AU716" s="117">
        <v>0</v>
      </c>
      <c r="AV716" s="117"/>
      <c r="AW716" s="117">
        <v>0</v>
      </c>
      <c r="AX716" s="117"/>
      <c r="AY716" s="117"/>
      <c r="AZ716" s="117"/>
      <c r="BA716" s="117">
        <v>0</v>
      </c>
      <c r="BB716" s="117">
        <v>0</v>
      </c>
      <c r="BC716" s="117"/>
      <c r="BD716" s="117"/>
      <c r="BE716" s="117">
        <v>0</v>
      </c>
      <c r="BF716" s="117"/>
      <c r="BG716" s="117">
        <v>0</v>
      </c>
      <c r="BH716" s="117">
        <v>0</v>
      </c>
      <c r="BI716" s="117"/>
      <c r="BJ716" s="117">
        <v>0</v>
      </c>
      <c r="BK716" s="117">
        <v>0</v>
      </c>
      <c r="BL716" s="117">
        <v>0</v>
      </c>
      <c r="BM716" s="117">
        <v>0</v>
      </c>
      <c r="BN716" s="117">
        <v>0</v>
      </c>
      <c r="BO716" s="117">
        <v>0</v>
      </c>
      <c r="BP716" s="146">
        <v>0</v>
      </c>
    </row>
    <row r="717" spans="1:68" ht="12" customHeight="1" x14ac:dyDescent="0.2">
      <c r="A717" s="120" t="s">
        <v>737</v>
      </c>
      <c r="B717" s="121"/>
      <c r="C717" s="121" t="s">
        <v>738</v>
      </c>
      <c r="D717" s="121" t="s">
        <v>30</v>
      </c>
      <c r="E717" s="123">
        <v>480</v>
      </c>
      <c r="F717" s="123">
        <v>7.4500999999999998E-2</v>
      </c>
      <c r="G717" s="123">
        <v>7.4500999999999998E-2</v>
      </c>
      <c r="H717" s="122">
        <v>1092</v>
      </c>
      <c r="I717" s="123">
        <v>0.52400000000000002</v>
      </c>
      <c r="J717" s="123">
        <v>81.355000000000004</v>
      </c>
      <c r="K717" s="123"/>
      <c r="L717" s="123">
        <v>0</v>
      </c>
      <c r="M717" s="123">
        <v>0</v>
      </c>
      <c r="N717" s="123"/>
      <c r="O717" s="123">
        <v>0</v>
      </c>
      <c r="P717" s="123">
        <v>0</v>
      </c>
      <c r="Q717" s="122">
        <v>1092</v>
      </c>
      <c r="R717" s="123">
        <v>0.52400000000000002</v>
      </c>
      <c r="S717" s="123">
        <v>81.355000000000004</v>
      </c>
      <c r="T717" s="123"/>
      <c r="U717" s="123">
        <v>0</v>
      </c>
      <c r="V717" s="123"/>
      <c r="W717" s="123">
        <v>0</v>
      </c>
      <c r="X717" s="123"/>
      <c r="Y717" s="123">
        <v>0</v>
      </c>
      <c r="Z717" s="123"/>
      <c r="AA717" s="123">
        <v>0</v>
      </c>
      <c r="AB717" s="123"/>
      <c r="AC717" s="123">
        <v>0</v>
      </c>
      <c r="AD717" s="123"/>
      <c r="AE717" s="123">
        <v>0</v>
      </c>
      <c r="AF717" s="123"/>
      <c r="AG717" s="123"/>
      <c r="AH717" s="123"/>
      <c r="AI717" s="123">
        <v>0</v>
      </c>
      <c r="AJ717" s="123"/>
      <c r="AK717" s="123">
        <v>0</v>
      </c>
      <c r="AL717" s="123"/>
      <c r="AM717" s="123">
        <v>0</v>
      </c>
      <c r="AN717" s="123"/>
      <c r="AO717" s="123">
        <v>0</v>
      </c>
      <c r="AP717" s="123"/>
      <c r="AQ717" s="123">
        <v>0</v>
      </c>
      <c r="AR717" s="123"/>
      <c r="AS717" s="123">
        <v>0</v>
      </c>
      <c r="AT717" s="123"/>
      <c r="AU717" s="123">
        <v>0</v>
      </c>
      <c r="AV717" s="123"/>
      <c r="AW717" s="123">
        <v>0</v>
      </c>
      <c r="AX717" s="123"/>
      <c r="AY717" s="123"/>
      <c r="AZ717" s="122">
        <v>1092</v>
      </c>
      <c r="BA717" s="123">
        <v>0.52400000000000002</v>
      </c>
      <c r="BB717" s="123">
        <v>81.355000000000004</v>
      </c>
      <c r="BC717" s="123"/>
      <c r="BD717" s="123"/>
      <c r="BE717" s="123">
        <v>0</v>
      </c>
      <c r="BF717" s="123"/>
      <c r="BG717" s="123">
        <v>0</v>
      </c>
      <c r="BH717" s="123">
        <v>0</v>
      </c>
      <c r="BI717" s="122">
        <v>1092</v>
      </c>
      <c r="BJ717" s="123">
        <v>0.52400000000000002</v>
      </c>
      <c r="BK717" s="123">
        <v>81.355000000000004</v>
      </c>
      <c r="BL717" s="123">
        <v>0</v>
      </c>
      <c r="BM717" s="123">
        <v>0</v>
      </c>
      <c r="BN717" s="123">
        <v>81.355000000000004</v>
      </c>
      <c r="BO717" s="123">
        <v>0</v>
      </c>
      <c r="BP717" s="154">
        <v>0</v>
      </c>
    </row>
    <row r="718" spans="1:68" ht="12" customHeight="1" x14ac:dyDescent="0.2">
      <c r="A718" s="136"/>
      <c r="B718" s="105"/>
      <c r="C718" s="105" t="s">
        <v>2611</v>
      </c>
      <c r="D718" s="105"/>
      <c r="E718" s="137"/>
      <c r="F718" s="137"/>
      <c r="G718" s="137"/>
      <c r="H718" s="147">
        <v>53884</v>
      </c>
      <c r="I718" s="137">
        <v>24.332000000000001</v>
      </c>
      <c r="J718" s="168">
        <v>3319.9</v>
      </c>
      <c r="K718" s="137"/>
      <c r="L718" s="137">
        <v>0</v>
      </c>
      <c r="M718" s="137">
        <v>0</v>
      </c>
      <c r="N718" s="147">
        <v>309658</v>
      </c>
      <c r="O718" s="137">
        <v>65.132999999999996</v>
      </c>
      <c r="P718" s="168">
        <v>10241.825999999999</v>
      </c>
      <c r="Q718" s="147">
        <v>363542</v>
      </c>
      <c r="R718" s="137">
        <v>89.465000000000003</v>
      </c>
      <c r="S718" s="168">
        <v>13561.724</v>
      </c>
      <c r="T718" s="137"/>
      <c r="U718" s="137">
        <v>0</v>
      </c>
      <c r="V718" s="137"/>
      <c r="W718" s="137">
        <v>0</v>
      </c>
      <c r="X718" s="137"/>
      <c r="Y718" s="137">
        <v>0</v>
      </c>
      <c r="Z718" s="137"/>
      <c r="AA718" s="137">
        <v>0</v>
      </c>
      <c r="AB718" s="147">
        <v>82080</v>
      </c>
      <c r="AC718" s="137">
        <v>16.416</v>
      </c>
      <c r="AD718" s="147">
        <v>82080</v>
      </c>
      <c r="AE718" s="137">
        <v>16.416</v>
      </c>
      <c r="AF718" s="168">
        <v>2615.0680000000002</v>
      </c>
      <c r="AG718" s="168">
        <v>2615.0680000000002</v>
      </c>
      <c r="AH718" s="137"/>
      <c r="AI718" s="137">
        <v>0</v>
      </c>
      <c r="AJ718" s="137"/>
      <c r="AK718" s="137">
        <v>0</v>
      </c>
      <c r="AL718" s="137"/>
      <c r="AM718" s="137">
        <v>0</v>
      </c>
      <c r="AN718" s="137"/>
      <c r="AO718" s="137">
        <v>0</v>
      </c>
      <c r="AP718" s="137"/>
      <c r="AQ718" s="137">
        <v>0</v>
      </c>
      <c r="AR718" s="137"/>
      <c r="AS718" s="137">
        <v>0</v>
      </c>
      <c r="AT718" s="137"/>
      <c r="AU718" s="137">
        <v>0</v>
      </c>
      <c r="AV718" s="137"/>
      <c r="AW718" s="137">
        <v>0</v>
      </c>
      <c r="AX718" s="137"/>
      <c r="AY718" s="137"/>
      <c r="AZ718" s="147">
        <v>53884</v>
      </c>
      <c r="BA718" s="137">
        <v>24.332000000000001</v>
      </c>
      <c r="BB718" s="168">
        <v>3319.9</v>
      </c>
      <c r="BC718" s="137"/>
      <c r="BD718" s="137"/>
      <c r="BE718" s="137">
        <v>0</v>
      </c>
      <c r="BF718" s="147">
        <v>391738</v>
      </c>
      <c r="BG718" s="137">
        <v>81.549000000000007</v>
      </c>
      <c r="BH718" s="168">
        <v>12856.894</v>
      </c>
      <c r="BI718" s="147">
        <v>445622</v>
      </c>
      <c r="BJ718" s="137">
        <v>105.881</v>
      </c>
      <c r="BK718" s="168">
        <v>16176.793</v>
      </c>
      <c r="BL718" s="137">
        <v>0</v>
      </c>
      <c r="BM718" s="137">
        <v>0</v>
      </c>
      <c r="BN718" s="168">
        <v>13561.725</v>
      </c>
      <c r="BO718" s="137">
        <v>0</v>
      </c>
      <c r="BP718" s="148">
        <v>0</v>
      </c>
    </row>
    <row r="719" spans="1:68" ht="12" customHeight="1" x14ac:dyDescent="0.2">
      <c r="A719" s="133"/>
      <c r="B719" s="111"/>
      <c r="C719" s="111" t="s">
        <v>2612</v>
      </c>
      <c r="D719" s="111"/>
      <c r="E719" s="126"/>
      <c r="F719" s="126"/>
      <c r="G719" s="126"/>
      <c r="H719" s="149">
        <v>53884</v>
      </c>
      <c r="I719" s="126">
        <v>24.332000000000001</v>
      </c>
      <c r="J719" s="166">
        <v>3319.9</v>
      </c>
      <c r="K719" s="126"/>
      <c r="L719" s="126">
        <v>0</v>
      </c>
      <c r="M719" s="126">
        <v>0</v>
      </c>
      <c r="N719" s="149">
        <v>309658</v>
      </c>
      <c r="O719" s="126">
        <v>65.132999999999996</v>
      </c>
      <c r="P719" s="166">
        <v>10241.825999999999</v>
      </c>
      <c r="Q719" s="149">
        <v>363542</v>
      </c>
      <c r="R719" s="126">
        <v>89.465000000000003</v>
      </c>
      <c r="S719" s="166">
        <v>13561.724</v>
      </c>
      <c r="T719" s="126"/>
      <c r="U719" s="126">
        <v>0</v>
      </c>
      <c r="V719" s="126"/>
      <c r="W719" s="126">
        <v>0</v>
      </c>
      <c r="X719" s="126"/>
      <c r="Y719" s="126">
        <v>0</v>
      </c>
      <c r="Z719" s="126"/>
      <c r="AA719" s="126">
        <v>0</v>
      </c>
      <c r="AB719" s="149">
        <v>82080</v>
      </c>
      <c r="AC719" s="126">
        <v>16.416</v>
      </c>
      <c r="AD719" s="149">
        <v>82080</v>
      </c>
      <c r="AE719" s="126">
        <v>16.416</v>
      </c>
      <c r="AF719" s="166">
        <v>2615.0680000000002</v>
      </c>
      <c r="AG719" s="166">
        <v>2615.0680000000002</v>
      </c>
      <c r="AH719" s="126"/>
      <c r="AI719" s="126">
        <v>0</v>
      </c>
      <c r="AJ719" s="126"/>
      <c r="AK719" s="126">
        <v>0</v>
      </c>
      <c r="AL719" s="126"/>
      <c r="AM719" s="126">
        <v>0</v>
      </c>
      <c r="AN719" s="126"/>
      <c r="AO719" s="126">
        <v>0</v>
      </c>
      <c r="AP719" s="126"/>
      <c r="AQ719" s="126">
        <v>0</v>
      </c>
      <c r="AR719" s="126"/>
      <c r="AS719" s="126">
        <v>0</v>
      </c>
      <c r="AT719" s="126"/>
      <c r="AU719" s="126">
        <v>0</v>
      </c>
      <c r="AV719" s="126"/>
      <c r="AW719" s="126">
        <v>0</v>
      </c>
      <c r="AX719" s="126"/>
      <c r="AY719" s="126"/>
      <c r="AZ719" s="149">
        <v>53884</v>
      </c>
      <c r="BA719" s="126">
        <v>24.332000000000001</v>
      </c>
      <c r="BB719" s="166">
        <v>3319.9</v>
      </c>
      <c r="BC719" s="126"/>
      <c r="BD719" s="126"/>
      <c r="BE719" s="126">
        <v>0</v>
      </c>
      <c r="BF719" s="149">
        <v>391738</v>
      </c>
      <c r="BG719" s="126">
        <v>81.549000000000007</v>
      </c>
      <c r="BH719" s="166">
        <v>12856.894</v>
      </c>
      <c r="BI719" s="149">
        <v>445622</v>
      </c>
      <c r="BJ719" s="126">
        <v>105.881</v>
      </c>
      <c r="BK719" s="166">
        <v>16176.793</v>
      </c>
      <c r="BL719" s="126">
        <v>0</v>
      </c>
      <c r="BM719" s="126">
        <v>0</v>
      </c>
      <c r="BN719" s="166">
        <v>13561.725</v>
      </c>
      <c r="BO719" s="126">
        <v>0</v>
      </c>
      <c r="BP719" s="150">
        <v>0</v>
      </c>
    </row>
    <row r="720" spans="1:68" ht="12" customHeight="1" x14ac:dyDescent="0.2">
      <c r="A720" s="136"/>
      <c r="B720" s="105"/>
      <c r="C720" s="105" t="s">
        <v>2221</v>
      </c>
      <c r="D720" s="105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  <c r="AS720" s="137"/>
      <c r="AT720" s="137"/>
      <c r="AU720" s="137"/>
      <c r="AV720" s="137"/>
      <c r="AW720" s="137"/>
      <c r="AX720" s="137"/>
      <c r="AY720" s="137"/>
      <c r="AZ720" s="137"/>
      <c r="BA720" s="137"/>
      <c r="BB720" s="137"/>
      <c r="BC720" s="137"/>
      <c r="BD720" s="137"/>
      <c r="BE720" s="137"/>
      <c r="BF720" s="137"/>
      <c r="BG720" s="137"/>
      <c r="BH720" s="137"/>
      <c r="BI720" s="137"/>
      <c r="BJ720" s="137"/>
      <c r="BK720" s="137"/>
      <c r="BL720" s="137"/>
      <c r="BM720" s="137"/>
      <c r="BN720" s="137"/>
      <c r="BO720" s="137"/>
      <c r="BP720" s="148"/>
    </row>
    <row r="721" spans="1:68" ht="12" customHeight="1" x14ac:dyDescent="0.2">
      <c r="A721" s="133"/>
      <c r="B721" s="111"/>
      <c r="C721" s="111" t="s">
        <v>30</v>
      </c>
      <c r="D721" s="111"/>
      <c r="E721" s="126"/>
      <c r="F721" s="126"/>
      <c r="G721" s="126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  <c r="AA721" s="126"/>
      <c r="AB721" s="126"/>
      <c r="AC721" s="126"/>
      <c r="AD721" s="126"/>
      <c r="AE721" s="126"/>
      <c r="AF721" s="126"/>
      <c r="AG721" s="126"/>
      <c r="AH721" s="126"/>
      <c r="AI721" s="126"/>
      <c r="AJ721" s="126"/>
      <c r="AK721" s="126"/>
      <c r="AL721" s="126"/>
      <c r="AM721" s="126"/>
      <c r="AN721" s="126"/>
      <c r="AO721" s="126"/>
      <c r="AP721" s="126"/>
      <c r="AQ721" s="126"/>
      <c r="AR721" s="126"/>
      <c r="AS721" s="126"/>
      <c r="AT721" s="126"/>
      <c r="AU721" s="126"/>
      <c r="AV721" s="126"/>
      <c r="AW721" s="126"/>
      <c r="AX721" s="126"/>
      <c r="AY721" s="126"/>
      <c r="AZ721" s="126"/>
      <c r="BA721" s="126"/>
      <c r="BB721" s="126"/>
      <c r="BC721" s="126"/>
      <c r="BD721" s="126"/>
      <c r="BE721" s="126"/>
      <c r="BF721" s="126"/>
      <c r="BG721" s="126"/>
      <c r="BH721" s="126"/>
      <c r="BI721" s="126"/>
      <c r="BJ721" s="126"/>
      <c r="BK721" s="126"/>
      <c r="BL721" s="126"/>
      <c r="BM721" s="126"/>
      <c r="BN721" s="126"/>
      <c r="BO721" s="126"/>
      <c r="BP721" s="150"/>
    </row>
    <row r="722" spans="1:68" ht="12" customHeight="1" x14ac:dyDescent="0.2">
      <c r="A722" s="114" t="s">
        <v>659</v>
      </c>
      <c r="B722" s="115" t="s">
        <v>2613</v>
      </c>
      <c r="C722" s="115" t="s">
        <v>2222</v>
      </c>
      <c r="D722" s="115" t="s">
        <v>30</v>
      </c>
      <c r="E722" s="117">
        <v>515</v>
      </c>
      <c r="F722" s="117">
        <v>7.4728000000000003E-2</v>
      </c>
      <c r="G722" s="117">
        <v>7.4728000000000003E-2</v>
      </c>
      <c r="H722" s="117"/>
      <c r="I722" s="117">
        <v>0</v>
      </c>
      <c r="J722" s="117">
        <v>0</v>
      </c>
      <c r="K722" s="117"/>
      <c r="L722" s="117">
        <v>0</v>
      </c>
      <c r="M722" s="117">
        <v>0</v>
      </c>
      <c r="N722" s="117"/>
      <c r="O722" s="117">
        <v>0</v>
      </c>
      <c r="P722" s="117">
        <v>0</v>
      </c>
      <c r="Q722" s="117"/>
      <c r="R722" s="117">
        <v>0</v>
      </c>
      <c r="S722" s="117"/>
      <c r="T722" s="117"/>
      <c r="U722" s="117">
        <v>0</v>
      </c>
      <c r="V722" s="117"/>
      <c r="W722" s="117">
        <v>0</v>
      </c>
      <c r="X722" s="117"/>
      <c r="Y722" s="117">
        <v>0</v>
      </c>
      <c r="Z722" s="117"/>
      <c r="AA722" s="117">
        <v>0</v>
      </c>
      <c r="AB722" s="117"/>
      <c r="AC722" s="117">
        <v>0</v>
      </c>
      <c r="AD722" s="117"/>
      <c r="AE722" s="117">
        <v>0</v>
      </c>
      <c r="AF722" s="117"/>
      <c r="AG722" s="117"/>
      <c r="AH722" s="117"/>
      <c r="AI722" s="117">
        <v>0</v>
      </c>
      <c r="AJ722" s="117"/>
      <c r="AK722" s="117">
        <v>0</v>
      </c>
      <c r="AL722" s="117"/>
      <c r="AM722" s="117">
        <v>0</v>
      </c>
      <c r="AN722" s="117"/>
      <c r="AO722" s="117">
        <v>0</v>
      </c>
      <c r="AP722" s="117"/>
      <c r="AQ722" s="117">
        <v>0</v>
      </c>
      <c r="AR722" s="117"/>
      <c r="AS722" s="117">
        <v>0</v>
      </c>
      <c r="AT722" s="117"/>
      <c r="AU722" s="117">
        <v>0</v>
      </c>
      <c r="AV722" s="117"/>
      <c r="AW722" s="117">
        <v>0</v>
      </c>
      <c r="AX722" s="117"/>
      <c r="AY722" s="117"/>
      <c r="AZ722" s="117"/>
      <c r="BA722" s="117">
        <v>0</v>
      </c>
      <c r="BB722" s="117">
        <v>0</v>
      </c>
      <c r="BC722" s="117"/>
      <c r="BD722" s="117"/>
      <c r="BE722" s="117">
        <v>0</v>
      </c>
      <c r="BF722" s="117"/>
      <c r="BG722" s="117">
        <v>0</v>
      </c>
      <c r="BH722" s="117">
        <v>0</v>
      </c>
      <c r="BI722" s="117"/>
      <c r="BJ722" s="117">
        <v>0</v>
      </c>
      <c r="BK722" s="117">
        <v>0</v>
      </c>
      <c r="BL722" s="117">
        <v>0</v>
      </c>
      <c r="BM722" s="117">
        <v>0</v>
      </c>
      <c r="BN722" s="117">
        <v>0</v>
      </c>
      <c r="BO722" s="117">
        <v>0</v>
      </c>
      <c r="BP722" s="146">
        <v>0</v>
      </c>
    </row>
    <row r="723" spans="1:68" ht="12" customHeight="1" x14ac:dyDescent="0.2">
      <c r="A723" s="133"/>
      <c r="B723" s="111"/>
      <c r="C723" s="111" t="s">
        <v>2614</v>
      </c>
      <c r="D723" s="111"/>
      <c r="E723" s="126"/>
      <c r="F723" s="126"/>
      <c r="G723" s="126"/>
      <c r="H723" s="126"/>
      <c r="I723" s="126">
        <v>0</v>
      </c>
      <c r="J723" s="126">
        <v>0</v>
      </c>
      <c r="K723" s="126"/>
      <c r="L723" s="126">
        <v>0</v>
      </c>
      <c r="M723" s="126">
        <v>0</v>
      </c>
      <c r="N723" s="126"/>
      <c r="O723" s="126">
        <v>0</v>
      </c>
      <c r="P723" s="126">
        <v>0</v>
      </c>
      <c r="Q723" s="126"/>
      <c r="R723" s="126">
        <v>0</v>
      </c>
      <c r="S723" s="126"/>
      <c r="T723" s="126"/>
      <c r="U723" s="126">
        <v>0</v>
      </c>
      <c r="V723" s="126"/>
      <c r="W723" s="126">
        <v>0</v>
      </c>
      <c r="X723" s="126"/>
      <c r="Y723" s="126">
        <v>0</v>
      </c>
      <c r="Z723" s="126"/>
      <c r="AA723" s="126">
        <v>0</v>
      </c>
      <c r="AB723" s="126"/>
      <c r="AC723" s="126">
        <v>0</v>
      </c>
      <c r="AD723" s="126"/>
      <c r="AE723" s="126">
        <v>0</v>
      </c>
      <c r="AF723" s="126"/>
      <c r="AG723" s="126"/>
      <c r="AH723" s="126"/>
      <c r="AI723" s="126">
        <v>0</v>
      </c>
      <c r="AJ723" s="126"/>
      <c r="AK723" s="126">
        <v>0</v>
      </c>
      <c r="AL723" s="126"/>
      <c r="AM723" s="126">
        <v>0</v>
      </c>
      <c r="AN723" s="126"/>
      <c r="AO723" s="126">
        <v>0</v>
      </c>
      <c r="AP723" s="126"/>
      <c r="AQ723" s="126">
        <v>0</v>
      </c>
      <c r="AR723" s="126"/>
      <c r="AS723" s="126">
        <v>0</v>
      </c>
      <c r="AT723" s="126"/>
      <c r="AU723" s="126">
        <v>0</v>
      </c>
      <c r="AV723" s="126"/>
      <c r="AW723" s="126">
        <v>0</v>
      </c>
      <c r="AX723" s="126"/>
      <c r="AY723" s="126"/>
      <c r="AZ723" s="126"/>
      <c r="BA723" s="126">
        <v>0</v>
      </c>
      <c r="BB723" s="126">
        <v>0</v>
      </c>
      <c r="BC723" s="126"/>
      <c r="BD723" s="126"/>
      <c r="BE723" s="126">
        <v>0</v>
      </c>
      <c r="BF723" s="126"/>
      <c r="BG723" s="126">
        <v>0</v>
      </c>
      <c r="BH723" s="126">
        <v>0</v>
      </c>
      <c r="BI723" s="126"/>
      <c r="BJ723" s="126">
        <v>0</v>
      </c>
      <c r="BK723" s="126">
        <v>0</v>
      </c>
      <c r="BL723" s="126">
        <v>0</v>
      </c>
      <c r="BM723" s="126">
        <v>0</v>
      </c>
      <c r="BN723" s="126">
        <v>0</v>
      </c>
      <c r="BO723" s="126">
        <v>0</v>
      </c>
      <c r="BP723" s="150">
        <v>0</v>
      </c>
    </row>
    <row r="724" spans="1:68" ht="12" customHeight="1" x14ac:dyDescent="0.2">
      <c r="A724" s="136"/>
      <c r="B724" s="105"/>
      <c r="C724" s="105" t="s">
        <v>77</v>
      </c>
      <c r="D724" s="105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37"/>
      <c r="AJ724" s="137"/>
      <c r="AK724" s="137"/>
      <c r="AL724" s="137"/>
      <c r="AM724" s="137"/>
      <c r="AN724" s="137"/>
      <c r="AO724" s="137"/>
      <c r="AP724" s="137"/>
      <c r="AQ724" s="137"/>
      <c r="AR724" s="137"/>
      <c r="AS724" s="137"/>
      <c r="AT724" s="137"/>
      <c r="AU724" s="137"/>
      <c r="AV724" s="137"/>
      <c r="AW724" s="137"/>
      <c r="AX724" s="137"/>
      <c r="AY724" s="137"/>
      <c r="AZ724" s="137"/>
      <c r="BA724" s="137"/>
      <c r="BB724" s="137"/>
      <c r="BC724" s="137"/>
      <c r="BD724" s="137"/>
      <c r="BE724" s="137"/>
      <c r="BF724" s="137"/>
      <c r="BG724" s="137"/>
      <c r="BH724" s="137"/>
      <c r="BI724" s="137"/>
      <c r="BJ724" s="137"/>
      <c r="BK724" s="137"/>
      <c r="BL724" s="137"/>
      <c r="BM724" s="137"/>
      <c r="BN724" s="137"/>
      <c r="BO724" s="137"/>
      <c r="BP724" s="148"/>
    </row>
    <row r="725" spans="1:68" ht="12" customHeight="1" x14ac:dyDescent="0.2">
      <c r="A725" s="120" t="s">
        <v>657</v>
      </c>
      <c r="B725" s="121" t="s">
        <v>657</v>
      </c>
      <c r="C725" s="121" t="s">
        <v>2223</v>
      </c>
      <c r="D725" s="121" t="s">
        <v>77</v>
      </c>
      <c r="E725" s="123">
        <v>515</v>
      </c>
      <c r="F725" s="123">
        <v>5.9763999999999998E-2</v>
      </c>
      <c r="G725" s="123">
        <v>5.9763999999999998E-2</v>
      </c>
      <c r="H725" s="123"/>
      <c r="I725" s="123">
        <v>0</v>
      </c>
      <c r="J725" s="123">
        <v>0</v>
      </c>
      <c r="K725" s="123"/>
      <c r="L725" s="123">
        <v>0</v>
      </c>
      <c r="M725" s="123">
        <v>0</v>
      </c>
      <c r="N725" s="123"/>
      <c r="O725" s="123">
        <v>0</v>
      </c>
      <c r="P725" s="123">
        <v>0</v>
      </c>
      <c r="Q725" s="123"/>
      <c r="R725" s="123">
        <v>0</v>
      </c>
      <c r="S725" s="123"/>
      <c r="T725" s="123"/>
      <c r="U725" s="123">
        <v>0</v>
      </c>
      <c r="V725" s="123"/>
      <c r="W725" s="123">
        <v>0</v>
      </c>
      <c r="X725" s="123"/>
      <c r="Y725" s="123">
        <v>0</v>
      </c>
      <c r="Z725" s="123"/>
      <c r="AA725" s="123">
        <v>0</v>
      </c>
      <c r="AB725" s="123"/>
      <c r="AC725" s="123">
        <v>0</v>
      </c>
      <c r="AD725" s="123"/>
      <c r="AE725" s="123">
        <v>0</v>
      </c>
      <c r="AF725" s="123"/>
      <c r="AG725" s="123"/>
      <c r="AH725" s="123"/>
      <c r="AI725" s="123">
        <v>0</v>
      </c>
      <c r="AJ725" s="123"/>
      <c r="AK725" s="123">
        <v>0</v>
      </c>
      <c r="AL725" s="123"/>
      <c r="AM725" s="123">
        <v>0</v>
      </c>
      <c r="AN725" s="123"/>
      <c r="AO725" s="123">
        <v>0</v>
      </c>
      <c r="AP725" s="123"/>
      <c r="AQ725" s="123">
        <v>0</v>
      </c>
      <c r="AR725" s="123"/>
      <c r="AS725" s="123">
        <v>0</v>
      </c>
      <c r="AT725" s="123"/>
      <c r="AU725" s="123">
        <v>0</v>
      </c>
      <c r="AV725" s="123"/>
      <c r="AW725" s="123">
        <v>0</v>
      </c>
      <c r="AX725" s="123"/>
      <c r="AY725" s="123"/>
      <c r="AZ725" s="123"/>
      <c r="BA725" s="123">
        <v>0</v>
      </c>
      <c r="BB725" s="123">
        <v>0</v>
      </c>
      <c r="BC725" s="123"/>
      <c r="BD725" s="123"/>
      <c r="BE725" s="123">
        <v>0</v>
      </c>
      <c r="BF725" s="123"/>
      <c r="BG725" s="123">
        <v>0</v>
      </c>
      <c r="BH725" s="123">
        <v>0</v>
      </c>
      <c r="BI725" s="123"/>
      <c r="BJ725" s="123">
        <v>0</v>
      </c>
      <c r="BK725" s="123">
        <v>0</v>
      </c>
      <c r="BL725" s="123">
        <v>0</v>
      </c>
      <c r="BM725" s="123">
        <v>0</v>
      </c>
      <c r="BN725" s="123">
        <v>0</v>
      </c>
      <c r="BO725" s="123">
        <v>0</v>
      </c>
      <c r="BP725" s="154">
        <v>0</v>
      </c>
    </row>
    <row r="726" spans="1:68" ht="12" customHeight="1" x14ac:dyDescent="0.2">
      <c r="A726" s="136"/>
      <c r="B726" s="105"/>
      <c r="C726" s="105" t="s">
        <v>2615</v>
      </c>
      <c r="D726" s="105"/>
      <c r="E726" s="137"/>
      <c r="F726" s="137"/>
      <c r="G726" s="137"/>
      <c r="H726" s="137"/>
      <c r="I726" s="137">
        <v>0</v>
      </c>
      <c r="J726" s="137">
        <v>0</v>
      </c>
      <c r="K726" s="137"/>
      <c r="L726" s="137">
        <v>0</v>
      </c>
      <c r="M726" s="137">
        <v>0</v>
      </c>
      <c r="N726" s="137"/>
      <c r="O726" s="137">
        <v>0</v>
      </c>
      <c r="P726" s="137">
        <v>0</v>
      </c>
      <c r="Q726" s="137"/>
      <c r="R726" s="137">
        <v>0</v>
      </c>
      <c r="S726" s="137"/>
      <c r="T726" s="137"/>
      <c r="U726" s="137">
        <v>0</v>
      </c>
      <c r="V726" s="137"/>
      <c r="W726" s="137">
        <v>0</v>
      </c>
      <c r="X726" s="137"/>
      <c r="Y726" s="137">
        <v>0</v>
      </c>
      <c r="Z726" s="137"/>
      <c r="AA726" s="137">
        <v>0</v>
      </c>
      <c r="AB726" s="137"/>
      <c r="AC726" s="137">
        <v>0</v>
      </c>
      <c r="AD726" s="137"/>
      <c r="AE726" s="137">
        <v>0</v>
      </c>
      <c r="AF726" s="137"/>
      <c r="AG726" s="137"/>
      <c r="AH726" s="137"/>
      <c r="AI726" s="137">
        <v>0</v>
      </c>
      <c r="AJ726" s="137"/>
      <c r="AK726" s="137">
        <v>0</v>
      </c>
      <c r="AL726" s="137"/>
      <c r="AM726" s="137">
        <v>0</v>
      </c>
      <c r="AN726" s="137"/>
      <c r="AO726" s="137">
        <v>0</v>
      </c>
      <c r="AP726" s="137"/>
      <c r="AQ726" s="137">
        <v>0</v>
      </c>
      <c r="AR726" s="137"/>
      <c r="AS726" s="137">
        <v>0</v>
      </c>
      <c r="AT726" s="137"/>
      <c r="AU726" s="137">
        <v>0</v>
      </c>
      <c r="AV726" s="137"/>
      <c r="AW726" s="137">
        <v>0</v>
      </c>
      <c r="AX726" s="137"/>
      <c r="AY726" s="137"/>
      <c r="AZ726" s="137"/>
      <c r="BA726" s="137">
        <v>0</v>
      </c>
      <c r="BB726" s="137">
        <v>0</v>
      </c>
      <c r="BC726" s="137"/>
      <c r="BD726" s="137"/>
      <c r="BE726" s="137">
        <v>0</v>
      </c>
      <c r="BF726" s="137"/>
      <c r="BG726" s="137">
        <v>0</v>
      </c>
      <c r="BH726" s="137">
        <v>0</v>
      </c>
      <c r="BI726" s="137"/>
      <c r="BJ726" s="137">
        <v>0</v>
      </c>
      <c r="BK726" s="137">
        <v>0</v>
      </c>
      <c r="BL726" s="137">
        <v>0</v>
      </c>
      <c r="BM726" s="137">
        <v>0</v>
      </c>
      <c r="BN726" s="137">
        <v>0</v>
      </c>
      <c r="BO726" s="137">
        <v>0</v>
      </c>
      <c r="BP726" s="148">
        <v>0</v>
      </c>
    </row>
    <row r="727" spans="1:68" ht="12" customHeight="1" x14ac:dyDescent="0.2">
      <c r="A727" s="133"/>
      <c r="B727" s="111"/>
      <c r="C727" s="111" t="s">
        <v>2616</v>
      </c>
      <c r="D727" s="111"/>
      <c r="E727" s="126"/>
      <c r="F727" s="126"/>
      <c r="G727" s="126"/>
      <c r="H727" s="126"/>
      <c r="I727" s="126">
        <v>0</v>
      </c>
      <c r="J727" s="126">
        <v>0</v>
      </c>
      <c r="K727" s="126"/>
      <c r="L727" s="126">
        <v>0</v>
      </c>
      <c r="M727" s="126">
        <v>0</v>
      </c>
      <c r="N727" s="126"/>
      <c r="O727" s="126">
        <v>0</v>
      </c>
      <c r="P727" s="126">
        <v>0</v>
      </c>
      <c r="Q727" s="126"/>
      <c r="R727" s="126">
        <v>0</v>
      </c>
      <c r="S727" s="126"/>
      <c r="T727" s="126"/>
      <c r="U727" s="126">
        <v>0</v>
      </c>
      <c r="V727" s="126"/>
      <c r="W727" s="126">
        <v>0</v>
      </c>
      <c r="X727" s="126"/>
      <c r="Y727" s="126">
        <v>0</v>
      </c>
      <c r="Z727" s="126"/>
      <c r="AA727" s="126">
        <v>0</v>
      </c>
      <c r="AB727" s="126"/>
      <c r="AC727" s="126">
        <v>0</v>
      </c>
      <c r="AD727" s="126"/>
      <c r="AE727" s="126">
        <v>0</v>
      </c>
      <c r="AF727" s="126"/>
      <c r="AG727" s="126"/>
      <c r="AH727" s="126"/>
      <c r="AI727" s="126">
        <v>0</v>
      </c>
      <c r="AJ727" s="126"/>
      <c r="AK727" s="126">
        <v>0</v>
      </c>
      <c r="AL727" s="126"/>
      <c r="AM727" s="126">
        <v>0</v>
      </c>
      <c r="AN727" s="126"/>
      <c r="AO727" s="126">
        <v>0</v>
      </c>
      <c r="AP727" s="126"/>
      <c r="AQ727" s="126">
        <v>0</v>
      </c>
      <c r="AR727" s="126"/>
      <c r="AS727" s="126">
        <v>0</v>
      </c>
      <c r="AT727" s="126"/>
      <c r="AU727" s="126">
        <v>0</v>
      </c>
      <c r="AV727" s="126"/>
      <c r="AW727" s="126">
        <v>0</v>
      </c>
      <c r="AX727" s="126"/>
      <c r="AY727" s="126"/>
      <c r="AZ727" s="126"/>
      <c r="BA727" s="126">
        <v>0</v>
      </c>
      <c r="BB727" s="126">
        <v>0</v>
      </c>
      <c r="BC727" s="126"/>
      <c r="BD727" s="126"/>
      <c r="BE727" s="126">
        <v>0</v>
      </c>
      <c r="BF727" s="126"/>
      <c r="BG727" s="126">
        <v>0</v>
      </c>
      <c r="BH727" s="126">
        <v>0</v>
      </c>
      <c r="BI727" s="126"/>
      <c r="BJ727" s="126">
        <v>0</v>
      </c>
      <c r="BK727" s="126">
        <v>0</v>
      </c>
      <c r="BL727" s="126">
        <v>0</v>
      </c>
      <c r="BM727" s="126">
        <v>0</v>
      </c>
      <c r="BN727" s="126">
        <v>0</v>
      </c>
      <c r="BO727" s="126">
        <v>0</v>
      </c>
      <c r="BP727" s="150">
        <v>0</v>
      </c>
    </row>
    <row r="728" spans="1:68" ht="12" customHeight="1" x14ac:dyDescent="0.2">
      <c r="A728" s="136"/>
      <c r="B728" s="105"/>
      <c r="C728" s="105" t="s">
        <v>2224</v>
      </c>
      <c r="D728" s="105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  <c r="AO728" s="137"/>
      <c r="AP728" s="137"/>
      <c r="AQ728" s="137"/>
      <c r="AR728" s="137"/>
      <c r="AS728" s="137"/>
      <c r="AT728" s="137"/>
      <c r="AU728" s="137"/>
      <c r="AV728" s="137"/>
      <c r="AW728" s="137"/>
      <c r="AX728" s="137"/>
      <c r="AY728" s="137"/>
      <c r="AZ728" s="137"/>
      <c r="BA728" s="137"/>
      <c r="BB728" s="137"/>
      <c r="BC728" s="137"/>
      <c r="BD728" s="137"/>
      <c r="BE728" s="137"/>
      <c r="BF728" s="137"/>
      <c r="BG728" s="137"/>
      <c r="BH728" s="137"/>
      <c r="BI728" s="137"/>
      <c r="BJ728" s="137"/>
      <c r="BK728" s="137"/>
      <c r="BL728" s="137"/>
      <c r="BM728" s="137"/>
      <c r="BN728" s="137"/>
      <c r="BO728" s="137"/>
      <c r="BP728" s="148"/>
    </row>
    <row r="729" spans="1:68" ht="12" customHeight="1" x14ac:dyDescent="0.2">
      <c r="A729" s="133"/>
      <c r="B729" s="111"/>
      <c r="C729" s="111" t="s">
        <v>30</v>
      </c>
      <c r="D729" s="111"/>
      <c r="E729" s="126"/>
      <c r="F729" s="126"/>
      <c r="G729" s="126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  <c r="AA729" s="126"/>
      <c r="AB729" s="126"/>
      <c r="AC729" s="126"/>
      <c r="AD729" s="126"/>
      <c r="AE729" s="126"/>
      <c r="AF729" s="126"/>
      <c r="AG729" s="126"/>
      <c r="AH729" s="126"/>
      <c r="AI729" s="126"/>
      <c r="AJ729" s="126"/>
      <c r="AK729" s="126"/>
      <c r="AL729" s="126"/>
      <c r="AM729" s="126"/>
      <c r="AN729" s="126"/>
      <c r="AO729" s="126"/>
      <c r="AP729" s="126"/>
      <c r="AQ729" s="126"/>
      <c r="AR729" s="126"/>
      <c r="AS729" s="126"/>
      <c r="AT729" s="126"/>
      <c r="AU729" s="126"/>
      <c r="AV729" s="126"/>
      <c r="AW729" s="126"/>
      <c r="AX729" s="126"/>
      <c r="AY729" s="126"/>
      <c r="AZ729" s="126"/>
      <c r="BA729" s="126"/>
      <c r="BB729" s="126"/>
      <c r="BC729" s="126"/>
      <c r="BD729" s="126"/>
      <c r="BE729" s="126"/>
      <c r="BF729" s="126"/>
      <c r="BG729" s="126"/>
      <c r="BH729" s="126"/>
      <c r="BI729" s="126"/>
      <c r="BJ729" s="126"/>
      <c r="BK729" s="126"/>
      <c r="BL729" s="126"/>
      <c r="BM729" s="126"/>
      <c r="BN729" s="126"/>
      <c r="BO729" s="126"/>
      <c r="BP729" s="150"/>
    </row>
    <row r="730" spans="1:68" ht="12" customHeight="1" x14ac:dyDescent="0.2">
      <c r="A730" s="114" t="s">
        <v>677</v>
      </c>
      <c r="B730" s="115" t="s">
        <v>677</v>
      </c>
      <c r="C730" s="115" t="s">
        <v>678</v>
      </c>
      <c r="D730" s="115" t="s">
        <v>30</v>
      </c>
      <c r="E730" s="117">
        <v>260</v>
      </c>
      <c r="F730" s="117">
        <v>2.9679000000000001E-2</v>
      </c>
      <c r="G730" s="117">
        <v>2.9679000000000001E-2</v>
      </c>
      <c r="H730" s="117"/>
      <c r="I730" s="117">
        <v>0</v>
      </c>
      <c r="J730" s="117">
        <v>0</v>
      </c>
      <c r="K730" s="117"/>
      <c r="L730" s="117">
        <v>0</v>
      </c>
      <c r="M730" s="117">
        <v>0</v>
      </c>
      <c r="N730" s="117"/>
      <c r="O730" s="117">
        <v>0</v>
      </c>
      <c r="P730" s="117">
        <v>0</v>
      </c>
      <c r="Q730" s="117"/>
      <c r="R730" s="117">
        <v>0</v>
      </c>
      <c r="S730" s="117"/>
      <c r="T730" s="117"/>
      <c r="U730" s="117">
        <v>0</v>
      </c>
      <c r="V730" s="117"/>
      <c r="W730" s="117">
        <v>0</v>
      </c>
      <c r="X730" s="117"/>
      <c r="Y730" s="117">
        <v>0</v>
      </c>
      <c r="Z730" s="117"/>
      <c r="AA730" s="117">
        <v>0</v>
      </c>
      <c r="AB730" s="117"/>
      <c r="AC730" s="117">
        <v>0</v>
      </c>
      <c r="AD730" s="117"/>
      <c r="AE730" s="117">
        <v>0</v>
      </c>
      <c r="AF730" s="117"/>
      <c r="AG730" s="117"/>
      <c r="AH730" s="117"/>
      <c r="AI730" s="117">
        <v>0</v>
      </c>
      <c r="AJ730" s="117"/>
      <c r="AK730" s="117">
        <v>0</v>
      </c>
      <c r="AL730" s="117"/>
      <c r="AM730" s="117">
        <v>0</v>
      </c>
      <c r="AN730" s="117"/>
      <c r="AO730" s="117">
        <v>0</v>
      </c>
      <c r="AP730" s="117"/>
      <c r="AQ730" s="117">
        <v>0</v>
      </c>
      <c r="AR730" s="117"/>
      <c r="AS730" s="117">
        <v>0</v>
      </c>
      <c r="AT730" s="117"/>
      <c r="AU730" s="117">
        <v>0</v>
      </c>
      <c r="AV730" s="117"/>
      <c r="AW730" s="117">
        <v>0</v>
      </c>
      <c r="AX730" s="117"/>
      <c r="AY730" s="117"/>
      <c r="AZ730" s="117"/>
      <c r="BA730" s="117">
        <v>0</v>
      </c>
      <c r="BB730" s="117">
        <v>0</v>
      </c>
      <c r="BC730" s="117"/>
      <c r="BD730" s="117"/>
      <c r="BE730" s="117">
        <v>0</v>
      </c>
      <c r="BF730" s="117"/>
      <c r="BG730" s="117">
        <v>0</v>
      </c>
      <c r="BH730" s="117">
        <v>0</v>
      </c>
      <c r="BI730" s="117"/>
      <c r="BJ730" s="117">
        <v>0</v>
      </c>
      <c r="BK730" s="117">
        <v>0</v>
      </c>
      <c r="BL730" s="117">
        <v>0</v>
      </c>
      <c r="BM730" s="117">
        <v>0</v>
      </c>
      <c r="BN730" s="117">
        <v>0</v>
      </c>
      <c r="BO730" s="117">
        <v>0</v>
      </c>
      <c r="BP730" s="146">
        <v>0</v>
      </c>
    </row>
    <row r="731" spans="1:68" ht="12" customHeight="1" x14ac:dyDescent="0.2">
      <c r="A731" s="120" t="s">
        <v>679</v>
      </c>
      <c r="B731" s="121"/>
      <c r="C731" s="121" t="s">
        <v>680</v>
      </c>
      <c r="D731" s="121" t="s">
        <v>30</v>
      </c>
      <c r="E731" s="123">
        <v>210</v>
      </c>
      <c r="F731" s="123">
        <v>3.0471000000000002E-2</v>
      </c>
      <c r="G731" s="123">
        <v>3.0471000000000002E-2</v>
      </c>
      <c r="H731" s="123"/>
      <c r="I731" s="123">
        <v>0</v>
      </c>
      <c r="J731" s="123">
        <v>0</v>
      </c>
      <c r="K731" s="123"/>
      <c r="L731" s="123">
        <v>0</v>
      </c>
      <c r="M731" s="123">
        <v>0</v>
      </c>
      <c r="N731" s="123"/>
      <c r="O731" s="123">
        <v>0</v>
      </c>
      <c r="P731" s="123">
        <v>0</v>
      </c>
      <c r="Q731" s="123"/>
      <c r="R731" s="123">
        <v>0</v>
      </c>
      <c r="S731" s="123"/>
      <c r="T731" s="123"/>
      <c r="U731" s="123">
        <v>0</v>
      </c>
      <c r="V731" s="123"/>
      <c r="W731" s="123">
        <v>0</v>
      </c>
      <c r="X731" s="123"/>
      <c r="Y731" s="123">
        <v>0</v>
      </c>
      <c r="Z731" s="123"/>
      <c r="AA731" s="123">
        <v>0</v>
      </c>
      <c r="AB731" s="123"/>
      <c r="AC731" s="123">
        <v>0</v>
      </c>
      <c r="AD731" s="123"/>
      <c r="AE731" s="123">
        <v>0</v>
      </c>
      <c r="AF731" s="123"/>
      <c r="AG731" s="123"/>
      <c r="AH731" s="123"/>
      <c r="AI731" s="123">
        <v>0</v>
      </c>
      <c r="AJ731" s="123"/>
      <c r="AK731" s="123">
        <v>0</v>
      </c>
      <c r="AL731" s="123"/>
      <c r="AM731" s="123">
        <v>0</v>
      </c>
      <c r="AN731" s="123"/>
      <c r="AO731" s="123">
        <v>0</v>
      </c>
      <c r="AP731" s="123"/>
      <c r="AQ731" s="123">
        <v>0</v>
      </c>
      <c r="AR731" s="123"/>
      <c r="AS731" s="123">
        <v>0</v>
      </c>
      <c r="AT731" s="123"/>
      <c r="AU731" s="123">
        <v>0</v>
      </c>
      <c r="AV731" s="123"/>
      <c r="AW731" s="123">
        <v>0</v>
      </c>
      <c r="AX731" s="123"/>
      <c r="AY731" s="123"/>
      <c r="AZ731" s="123"/>
      <c r="BA731" s="123">
        <v>0</v>
      </c>
      <c r="BB731" s="123">
        <v>0</v>
      </c>
      <c r="BC731" s="123"/>
      <c r="BD731" s="123"/>
      <c r="BE731" s="123">
        <v>0</v>
      </c>
      <c r="BF731" s="123"/>
      <c r="BG731" s="123">
        <v>0</v>
      </c>
      <c r="BH731" s="123">
        <v>0</v>
      </c>
      <c r="BI731" s="123"/>
      <c r="BJ731" s="123">
        <v>0</v>
      </c>
      <c r="BK731" s="123">
        <v>0</v>
      </c>
      <c r="BL731" s="123">
        <v>0</v>
      </c>
      <c r="BM731" s="123">
        <v>0</v>
      </c>
      <c r="BN731" s="123">
        <v>0</v>
      </c>
      <c r="BO731" s="123">
        <v>0</v>
      </c>
      <c r="BP731" s="154">
        <v>0</v>
      </c>
    </row>
    <row r="732" spans="1:68" ht="12" customHeight="1" x14ac:dyDescent="0.2">
      <c r="A732" s="114" t="s">
        <v>681</v>
      </c>
      <c r="B732" s="115" t="s">
        <v>681</v>
      </c>
      <c r="C732" s="115" t="s">
        <v>682</v>
      </c>
      <c r="D732" s="115" t="s">
        <v>30</v>
      </c>
      <c r="E732" s="117">
        <v>420</v>
      </c>
      <c r="F732" s="117">
        <v>5.4702000000000001E-2</v>
      </c>
      <c r="G732" s="117">
        <v>5.4702000000000001E-2</v>
      </c>
      <c r="H732" s="117"/>
      <c r="I732" s="117">
        <v>0</v>
      </c>
      <c r="J732" s="117">
        <v>0</v>
      </c>
      <c r="K732" s="117"/>
      <c r="L732" s="117">
        <v>0</v>
      </c>
      <c r="M732" s="117">
        <v>0</v>
      </c>
      <c r="N732" s="117"/>
      <c r="O732" s="117">
        <v>0</v>
      </c>
      <c r="P732" s="117">
        <v>0</v>
      </c>
      <c r="Q732" s="117"/>
      <c r="R732" s="117">
        <v>0</v>
      </c>
      <c r="S732" s="117"/>
      <c r="T732" s="117"/>
      <c r="U732" s="117">
        <v>0</v>
      </c>
      <c r="V732" s="117"/>
      <c r="W732" s="117">
        <v>0</v>
      </c>
      <c r="X732" s="116">
        <v>4704</v>
      </c>
      <c r="Y732" s="117">
        <v>1.976</v>
      </c>
      <c r="Z732" s="117"/>
      <c r="AA732" s="117">
        <v>0</v>
      </c>
      <c r="AB732" s="117"/>
      <c r="AC732" s="117">
        <v>0</v>
      </c>
      <c r="AD732" s="116">
        <v>4704</v>
      </c>
      <c r="AE732" s="117">
        <v>1.976</v>
      </c>
      <c r="AF732" s="117">
        <v>257.31799999999998</v>
      </c>
      <c r="AG732" s="117">
        <v>257.31799999999998</v>
      </c>
      <c r="AH732" s="117"/>
      <c r="AI732" s="117">
        <v>0</v>
      </c>
      <c r="AJ732" s="116">
        <v>3332</v>
      </c>
      <c r="AK732" s="117">
        <v>1.399</v>
      </c>
      <c r="AL732" s="116">
        <v>1372</v>
      </c>
      <c r="AM732" s="117">
        <v>0.57599999999999996</v>
      </c>
      <c r="AN732" s="117"/>
      <c r="AO732" s="117">
        <v>0</v>
      </c>
      <c r="AP732" s="117"/>
      <c r="AQ732" s="117">
        <v>0</v>
      </c>
      <c r="AR732" s="117"/>
      <c r="AS732" s="117">
        <v>0</v>
      </c>
      <c r="AT732" s="117"/>
      <c r="AU732" s="117">
        <v>0</v>
      </c>
      <c r="AV732" s="167">
        <v>4704</v>
      </c>
      <c r="AW732" s="117">
        <v>1.976</v>
      </c>
      <c r="AX732" s="117">
        <v>257.31799999999998</v>
      </c>
      <c r="AY732" s="117">
        <v>257.31799999999998</v>
      </c>
      <c r="AZ732" s="117"/>
      <c r="BA732" s="117">
        <v>0</v>
      </c>
      <c r="BB732" s="117">
        <v>0</v>
      </c>
      <c r="BC732" s="117"/>
      <c r="BD732" s="117"/>
      <c r="BE732" s="117">
        <v>0</v>
      </c>
      <c r="BF732" s="117"/>
      <c r="BG732" s="117">
        <v>0</v>
      </c>
      <c r="BH732" s="117">
        <v>0</v>
      </c>
      <c r="BI732" s="117"/>
      <c r="BJ732" s="117">
        <v>0</v>
      </c>
      <c r="BK732" s="117">
        <v>0</v>
      </c>
      <c r="BL732" s="117">
        <v>0</v>
      </c>
      <c r="BM732" s="117">
        <v>0</v>
      </c>
      <c r="BN732" s="117">
        <v>0</v>
      </c>
      <c r="BO732" s="116">
        <v>1372</v>
      </c>
      <c r="BP732" s="146">
        <v>0.57599999999999996</v>
      </c>
    </row>
    <row r="733" spans="1:68" ht="12" customHeight="1" x14ac:dyDescent="0.2">
      <c r="A733" s="120" t="s">
        <v>744</v>
      </c>
      <c r="B733" s="121" t="s">
        <v>744</v>
      </c>
      <c r="C733" s="121" t="s">
        <v>745</v>
      </c>
      <c r="D733" s="121" t="s">
        <v>30</v>
      </c>
      <c r="E733" s="123">
        <v>260</v>
      </c>
      <c r="F733" s="123">
        <v>3.7726999999999997E-2</v>
      </c>
      <c r="G733" s="123">
        <v>3.7726999999999997E-2</v>
      </c>
      <c r="H733" s="123"/>
      <c r="I733" s="123">
        <v>0</v>
      </c>
      <c r="J733" s="123">
        <v>0</v>
      </c>
      <c r="K733" s="123"/>
      <c r="L733" s="123">
        <v>0</v>
      </c>
      <c r="M733" s="123">
        <v>0</v>
      </c>
      <c r="N733" s="123"/>
      <c r="O733" s="123">
        <v>0</v>
      </c>
      <c r="P733" s="123">
        <v>0</v>
      </c>
      <c r="Q733" s="123"/>
      <c r="R733" s="123">
        <v>0</v>
      </c>
      <c r="S733" s="123"/>
      <c r="T733" s="123"/>
      <c r="U733" s="123">
        <v>0</v>
      </c>
      <c r="V733" s="123"/>
      <c r="W733" s="123">
        <v>0</v>
      </c>
      <c r="X733" s="123"/>
      <c r="Y733" s="123">
        <v>0</v>
      </c>
      <c r="Z733" s="123"/>
      <c r="AA733" s="123">
        <v>0</v>
      </c>
      <c r="AB733" s="123"/>
      <c r="AC733" s="123">
        <v>0</v>
      </c>
      <c r="AD733" s="123"/>
      <c r="AE733" s="123">
        <v>0</v>
      </c>
      <c r="AF733" s="123"/>
      <c r="AG733" s="123"/>
      <c r="AH733" s="123"/>
      <c r="AI733" s="123">
        <v>0</v>
      </c>
      <c r="AJ733" s="123"/>
      <c r="AK733" s="123">
        <v>0</v>
      </c>
      <c r="AL733" s="123"/>
      <c r="AM733" s="123">
        <v>0</v>
      </c>
      <c r="AN733" s="123"/>
      <c r="AO733" s="123">
        <v>0</v>
      </c>
      <c r="AP733" s="123"/>
      <c r="AQ733" s="123">
        <v>0</v>
      </c>
      <c r="AR733" s="123"/>
      <c r="AS733" s="123">
        <v>0</v>
      </c>
      <c r="AT733" s="123"/>
      <c r="AU733" s="123">
        <v>0</v>
      </c>
      <c r="AV733" s="123"/>
      <c r="AW733" s="123">
        <v>0</v>
      </c>
      <c r="AX733" s="123"/>
      <c r="AY733" s="123"/>
      <c r="AZ733" s="123"/>
      <c r="BA733" s="123">
        <v>0</v>
      </c>
      <c r="BB733" s="123">
        <v>0</v>
      </c>
      <c r="BC733" s="123"/>
      <c r="BD733" s="123"/>
      <c r="BE733" s="123">
        <v>0</v>
      </c>
      <c r="BF733" s="123"/>
      <c r="BG733" s="123">
        <v>0</v>
      </c>
      <c r="BH733" s="123">
        <v>0</v>
      </c>
      <c r="BI733" s="123"/>
      <c r="BJ733" s="123">
        <v>0</v>
      </c>
      <c r="BK733" s="123">
        <v>0</v>
      </c>
      <c r="BL733" s="123">
        <v>0</v>
      </c>
      <c r="BM733" s="123">
        <v>0</v>
      </c>
      <c r="BN733" s="123">
        <v>0</v>
      </c>
      <c r="BO733" s="123">
        <v>0</v>
      </c>
      <c r="BP733" s="154">
        <v>0</v>
      </c>
    </row>
    <row r="734" spans="1:68" ht="12" customHeight="1" x14ac:dyDescent="0.2">
      <c r="A734" s="114" t="s">
        <v>746</v>
      </c>
      <c r="B734" s="115"/>
      <c r="C734" s="115" t="s">
        <v>747</v>
      </c>
      <c r="D734" s="115" t="s">
        <v>30</v>
      </c>
      <c r="E734" s="117">
        <v>210</v>
      </c>
      <c r="F734" s="117">
        <v>2.3549E-2</v>
      </c>
      <c r="G734" s="117">
        <v>2.3549E-2</v>
      </c>
      <c r="H734" s="116">
        <v>12000</v>
      </c>
      <c r="I734" s="117">
        <v>2.52</v>
      </c>
      <c r="J734" s="117">
        <v>282.58800000000002</v>
      </c>
      <c r="K734" s="117"/>
      <c r="L734" s="117">
        <v>0</v>
      </c>
      <c r="M734" s="117">
        <v>0</v>
      </c>
      <c r="N734" s="117"/>
      <c r="O734" s="117">
        <v>0</v>
      </c>
      <c r="P734" s="117">
        <v>0</v>
      </c>
      <c r="Q734" s="116">
        <v>12000</v>
      </c>
      <c r="R734" s="117">
        <v>2.52</v>
      </c>
      <c r="S734" s="117">
        <v>282.58800000000002</v>
      </c>
      <c r="T734" s="117"/>
      <c r="U734" s="117">
        <v>0</v>
      </c>
      <c r="V734" s="117"/>
      <c r="W734" s="117">
        <v>0</v>
      </c>
      <c r="X734" s="117"/>
      <c r="Y734" s="117">
        <v>0</v>
      </c>
      <c r="Z734" s="117"/>
      <c r="AA734" s="117">
        <v>0</v>
      </c>
      <c r="AB734" s="117"/>
      <c r="AC734" s="117">
        <v>0</v>
      </c>
      <c r="AD734" s="117"/>
      <c r="AE734" s="117">
        <v>0</v>
      </c>
      <c r="AF734" s="117"/>
      <c r="AG734" s="117"/>
      <c r="AH734" s="117"/>
      <c r="AI734" s="117">
        <v>0</v>
      </c>
      <c r="AJ734" s="117"/>
      <c r="AK734" s="117">
        <v>0</v>
      </c>
      <c r="AL734" s="117"/>
      <c r="AM734" s="117">
        <v>0</v>
      </c>
      <c r="AN734" s="117"/>
      <c r="AO734" s="117">
        <v>0</v>
      </c>
      <c r="AP734" s="117"/>
      <c r="AQ734" s="117">
        <v>0</v>
      </c>
      <c r="AR734" s="117"/>
      <c r="AS734" s="117">
        <v>0</v>
      </c>
      <c r="AT734" s="117"/>
      <c r="AU734" s="117">
        <v>0</v>
      </c>
      <c r="AV734" s="117"/>
      <c r="AW734" s="117">
        <v>0</v>
      </c>
      <c r="AX734" s="117"/>
      <c r="AY734" s="117"/>
      <c r="AZ734" s="116">
        <v>12000</v>
      </c>
      <c r="BA734" s="117">
        <v>2.52</v>
      </c>
      <c r="BB734" s="117">
        <v>282.58800000000002</v>
      </c>
      <c r="BC734" s="117"/>
      <c r="BD734" s="117"/>
      <c r="BE734" s="117">
        <v>0</v>
      </c>
      <c r="BF734" s="117"/>
      <c r="BG734" s="117">
        <v>0</v>
      </c>
      <c r="BH734" s="117">
        <v>0</v>
      </c>
      <c r="BI734" s="116">
        <v>12000</v>
      </c>
      <c r="BJ734" s="117">
        <v>2.52</v>
      </c>
      <c r="BK734" s="117">
        <v>282.58800000000002</v>
      </c>
      <c r="BL734" s="117">
        <v>0</v>
      </c>
      <c r="BM734" s="117">
        <v>0</v>
      </c>
      <c r="BN734" s="117">
        <v>282.58800000000002</v>
      </c>
      <c r="BO734" s="117">
        <v>0</v>
      </c>
      <c r="BP734" s="146">
        <v>0</v>
      </c>
    </row>
    <row r="735" spans="1:68" ht="12" customHeight="1" x14ac:dyDescent="0.2">
      <c r="A735" s="120" t="s">
        <v>748</v>
      </c>
      <c r="B735" s="121"/>
      <c r="C735" s="121" t="s">
        <v>749</v>
      </c>
      <c r="D735" s="121" t="s">
        <v>30</v>
      </c>
      <c r="E735" s="123">
        <v>210</v>
      </c>
      <c r="F735" s="123">
        <v>3.0471000000000002E-2</v>
      </c>
      <c r="G735" s="123">
        <v>3.0471000000000002E-2</v>
      </c>
      <c r="H735" s="123"/>
      <c r="I735" s="123">
        <v>0</v>
      </c>
      <c r="J735" s="123">
        <v>0</v>
      </c>
      <c r="K735" s="123"/>
      <c r="L735" s="123">
        <v>0</v>
      </c>
      <c r="M735" s="123">
        <v>0</v>
      </c>
      <c r="N735" s="123"/>
      <c r="O735" s="123">
        <v>0</v>
      </c>
      <c r="P735" s="123">
        <v>0</v>
      </c>
      <c r="Q735" s="123"/>
      <c r="R735" s="123">
        <v>0</v>
      </c>
      <c r="S735" s="123"/>
      <c r="T735" s="123"/>
      <c r="U735" s="123">
        <v>0</v>
      </c>
      <c r="V735" s="123"/>
      <c r="W735" s="123">
        <v>0</v>
      </c>
      <c r="X735" s="123"/>
      <c r="Y735" s="123">
        <v>0</v>
      </c>
      <c r="Z735" s="123"/>
      <c r="AA735" s="123">
        <v>0</v>
      </c>
      <c r="AB735" s="123"/>
      <c r="AC735" s="123">
        <v>0</v>
      </c>
      <c r="AD735" s="123"/>
      <c r="AE735" s="123">
        <v>0</v>
      </c>
      <c r="AF735" s="123"/>
      <c r="AG735" s="123"/>
      <c r="AH735" s="123"/>
      <c r="AI735" s="123">
        <v>0</v>
      </c>
      <c r="AJ735" s="123"/>
      <c r="AK735" s="123">
        <v>0</v>
      </c>
      <c r="AL735" s="123"/>
      <c r="AM735" s="123">
        <v>0</v>
      </c>
      <c r="AN735" s="123"/>
      <c r="AO735" s="123">
        <v>0</v>
      </c>
      <c r="AP735" s="123"/>
      <c r="AQ735" s="123">
        <v>0</v>
      </c>
      <c r="AR735" s="123"/>
      <c r="AS735" s="123">
        <v>0</v>
      </c>
      <c r="AT735" s="123"/>
      <c r="AU735" s="123">
        <v>0</v>
      </c>
      <c r="AV735" s="123"/>
      <c r="AW735" s="123">
        <v>0</v>
      </c>
      <c r="AX735" s="123"/>
      <c r="AY735" s="123"/>
      <c r="AZ735" s="123"/>
      <c r="BA735" s="123">
        <v>0</v>
      </c>
      <c r="BB735" s="123">
        <v>0</v>
      </c>
      <c r="BC735" s="123"/>
      <c r="BD735" s="123"/>
      <c r="BE735" s="123">
        <v>0</v>
      </c>
      <c r="BF735" s="123"/>
      <c r="BG735" s="123">
        <v>0</v>
      </c>
      <c r="BH735" s="123">
        <v>0</v>
      </c>
      <c r="BI735" s="123"/>
      <c r="BJ735" s="123">
        <v>0</v>
      </c>
      <c r="BK735" s="123">
        <v>0</v>
      </c>
      <c r="BL735" s="123">
        <v>0</v>
      </c>
      <c r="BM735" s="123">
        <v>0</v>
      </c>
      <c r="BN735" s="123">
        <v>0</v>
      </c>
      <c r="BO735" s="123">
        <v>0</v>
      </c>
      <c r="BP735" s="154">
        <v>0</v>
      </c>
    </row>
    <row r="736" spans="1:68" ht="12" customHeight="1" x14ac:dyDescent="0.2">
      <c r="A736" s="114" t="s">
        <v>750</v>
      </c>
      <c r="B736" s="115" t="s">
        <v>750</v>
      </c>
      <c r="C736" s="115" t="s">
        <v>751</v>
      </c>
      <c r="D736" s="115" t="s">
        <v>30</v>
      </c>
      <c r="E736" s="117">
        <v>420</v>
      </c>
      <c r="F736" s="117">
        <v>3.9836999999999997E-2</v>
      </c>
      <c r="G736" s="117">
        <v>3.9836999999999997E-2</v>
      </c>
      <c r="H736" s="117"/>
      <c r="I736" s="117">
        <v>0</v>
      </c>
      <c r="J736" s="117">
        <v>0</v>
      </c>
      <c r="K736" s="117"/>
      <c r="L736" s="117">
        <v>0</v>
      </c>
      <c r="M736" s="117">
        <v>0</v>
      </c>
      <c r="N736" s="117"/>
      <c r="O736" s="117">
        <v>0</v>
      </c>
      <c r="P736" s="117">
        <v>0</v>
      </c>
      <c r="Q736" s="117"/>
      <c r="R736" s="117">
        <v>0</v>
      </c>
      <c r="S736" s="117"/>
      <c r="T736" s="117"/>
      <c r="U736" s="117">
        <v>0</v>
      </c>
      <c r="V736" s="117"/>
      <c r="W736" s="117">
        <v>0</v>
      </c>
      <c r="X736" s="117"/>
      <c r="Y736" s="117">
        <v>0</v>
      </c>
      <c r="Z736" s="117"/>
      <c r="AA736" s="117">
        <v>0</v>
      </c>
      <c r="AB736" s="117"/>
      <c r="AC736" s="117">
        <v>0</v>
      </c>
      <c r="AD736" s="117"/>
      <c r="AE736" s="117">
        <v>0</v>
      </c>
      <c r="AF736" s="117"/>
      <c r="AG736" s="117"/>
      <c r="AH736" s="117"/>
      <c r="AI736" s="117">
        <v>0</v>
      </c>
      <c r="AJ736" s="117"/>
      <c r="AK736" s="117">
        <v>0</v>
      </c>
      <c r="AL736" s="117"/>
      <c r="AM736" s="117">
        <v>0</v>
      </c>
      <c r="AN736" s="117"/>
      <c r="AO736" s="117">
        <v>0</v>
      </c>
      <c r="AP736" s="117"/>
      <c r="AQ736" s="117">
        <v>0</v>
      </c>
      <c r="AR736" s="117"/>
      <c r="AS736" s="117">
        <v>0</v>
      </c>
      <c r="AT736" s="117"/>
      <c r="AU736" s="117">
        <v>0</v>
      </c>
      <c r="AV736" s="117"/>
      <c r="AW736" s="117">
        <v>0</v>
      </c>
      <c r="AX736" s="117"/>
      <c r="AY736" s="117"/>
      <c r="AZ736" s="117"/>
      <c r="BA736" s="117">
        <v>0</v>
      </c>
      <c r="BB736" s="117">
        <v>0</v>
      </c>
      <c r="BC736" s="117"/>
      <c r="BD736" s="117"/>
      <c r="BE736" s="117">
        <v>0</v>
      </c>
      <c r="BF736" s="117"/>
      <c r="BG736" s="117">
        <v>0</v>
      </c>
      <c r="BH736" s="117">
        <v>0</v>
      </c>
      <c r="BI736" s="117"/>
      <c r="BJ736" s="117">
        <v>0</v>
      </c>
      <c r="BK736" s="117">
        <v>0</v>
      </c>
      <c r="BL736" s="117">
        <v>0</v>
      </c>
      <c r="BM736" s="117">
        <v>0</v>
      </c>
      <c r="BN736" s="117">
        <v>0</v>
      </c>
      <c r="BO736" s="117">
        <v>0</v>
      </c>
      <c r="BP736" s="146">
        <v>0</v>
      </c>
    </row>
    <row r="737" spans="1:68" ht="12" customHeight="1" x14ac:dyDescent="0.2">
      <c r="A737" s="133"/>
      <c r="B737" s="111"/>
      <c r="C737" s="111" t="s">
        <v>2617</v>
      </c>
      <c r="D737" s="111"/>
      <c r="E737" s="126"/>
      <c r="F737" s="126"/>
      <c r="G737" s="126"/>
      <c r="H737" s="149">
        <v>12000</v>
      </c>
      <c r="I737" s="126">
        <v>2.52</v>
      </c>
      <c r="J737" s="126">
        <v>282.58800000000002</v>
      </c>
      <c r="K737" s="126"/>
      <c r="L737" s="126">
        <v>0</v>
      </c>
      <c r="M737" s="126">
        <v>0</v>
      </c>
      <c r="N737" s="126"/>
      <c r="O737" s="126">
        <v>0</v>
      </c>
      <c r="P737" s="126">
        <v>0</v>
      </c>
      <c r="Q737" s="149">
        <v>12000</v>
      </c>
      <c r="R737" s="126">
        <v>2.52</v>
      </c>
      <c r="S737" s="126">
        <v>282.58800000000002</v>
      </c>
      <c r="T737" s="126"/>
      <c r="U737" s="126">
        <v>0</v>
      </c>
      <c r="V737" s="126"/>
      <c r="W737" s="126">
        <v>0</v>
      </c>
      <c r="X737" s="149">
        <v>4704</v>
      </c>
      <c r="Y737" s="126">
        <v>1.976</v>
      </c>
      <c r="Z737" s="126"/>
      <c r="AA737" s="126">
        <v>0</v>
      </c>
      <c r="AB737" s="126"/>
      <c r="AC737" s="126">
        <v>0</v>
      </c>
      <c r="AD737" s="149">
        <v>4704</v>
      </c>
      <c r="AE737" s="126">
        <v>1.976</v>
      </c>
      <c r="AF737" s="126">
        <v>257.31799999999998</v>
      </c>
      <c r="AG737" s="126">
        <v>257.31799999999998</v>
      </c>
      <c r="AH737" s="126"/>
      <c r="AI737" s="126">
        <v>0</v>
      </c>
      <c r="AJ737" s="149">
        <v>3332</v>
      </c>
      <c r="AK737" s="126">
        <v>1.399</v>
      </c>
      <c r="AL737" s="149">
        <v>1372</v>
      </c>
      <c r="AM737" s="126">
        <v>0.57599999999999996</v>
      </c>
      <c r="AN737" s="126"/>
      <c r="AO737" s="126">
        <v>0</v>
      </c>
      <c r="AP737" s="126"/>
      <c r="AQ737" s="126">
        <v>0</v>
      </c>
      <c r="AR737" s="126"/>
      <c r="AS737" s="126">
        <v>0</v>
      </c>
      <c r="AT737" s="126"/>
      <c r="AU737" s="126">
        <v>0</v>
      </c>
      <c r="AV737" s="166">
        <v>4704</v>
      </c>
      <c r="AW737" s="126">
        <v>1.976</v>
      </c>
      <c r="AX737" s="126">
        <v>257.31799999999998</v>
      </c>
      <c r="AY737" s="126">
        <v>257.31799999999998</v>
      </c>
      <c r="AZ737" s="149">
        <v>12000</v>
      </c>
      <c r="BA737" s="126">
        <v>2.52</v>
      </c>
      <c r="BB737" s="126">
        <v>282.58800000000002</v>
      </c>
      <c r="BC737" s="126"/>
      <c r="BD737" s="126"/>
      <c r="BE737" s="126">
        <v>0</v>
      </c>
      <c r="BF737" s="126"/>
      <c r="BG737" s="126">
        <v>0</v>
      </c>
      <c r="BH737" s="126">
        <v>0</v>
      </c>
      <c r="BI737" s="149">
        <v>12000</v>
      </c>
      <c r="BJ737" s="126">
        <v>2.52</v>
      </c>
      <c r="BK737" s="126">
        <v>282.58800000000002</v>
      </c>
      <c r="BL737" s="126">
        <v>0</v>
      </c>
      <c r="BM737" s="126">
        <v>0</v>
      </c>
      <c r="BN737" s="126">
        <v>282.58800000000002</v>
      </c>
      <c r="BO737" s="149">
        <v>1372</v>
      </c>
      <c r="BP737" s="150">
        <v>0.57599999999999996</v>
      </c>
    </row>
    <row r="738" spans="1:68" ht="12" customHeight="1" x14ac:dyDescent="0.2">
      <c r="A738" s="136"/>
      <c r="B738" s="105"/>
      <c r="C738" s="105" t="s">
        <v>2618</v>
      </c>
      <c r="D738" s="105"/>
      <c r="E738" s="137"/>
      <c r="F738" s="137"/>
      <c r="G738" s="137"/>
      <c r="H738" s="147">
        <v>12000</v>
      </c>
      <c r="I738" s="137">
        <v>2.52</v>
      </c>
      <c r="J738" s="137">
        <v>282.58800000000002</v>
      </c>
      <c r="K738" s="137"/>
      <c r="L738" s="137">
        <v>0</v>
      </c>
      <c r="M738" s="137">
        <v>0</v>
      </c>
      <c r="N738" s="137"/>
      <c r="O738" s="137">
        <v>0</v>
      </c>
      <c r="P738" s="137">
        <v>0</v>
      </c>
      <c r="Q738" s="147">
        <v>12000</v>
      </c>
      <c r="R738" s="137">
        <v>2.52</v>
      </c>
      <c r="S738" s="137">
        <v>282.58800000000002</v>
      </c>
      <c r="T738" s="137"/>
      <c r="U738" s="137">
        <v>0</v>
      </c>
      <c r="V738" s="137"/>
      <c r="W738" s="137">
        <v>0</v>
      </c>
      <c r="X738" s="147">
        <v>4704</v>
      </c>
      <c r="Y738" s="137">
        <v>1.976</v>
      </c>
      <c r="Z738" s="137"/>
      <c r="AA738" s="137">
        <v>0</v>
      </c>
      <c r="AB738" s="137"/>
      <c r="AC738" s="137">
        <v>0</v>
      </c>
      <c r="AD738" s="147">
        <v>4704</v>
      </c>
      <c r="AE738" s="137">
        <v>1.976</v>
      </c>
      <c r="AF738" s="137">
        <v>257.31799999999998</v>
      </c>
      <c r="AG738" s="137">
        <v>257.31799999999998</v>
      </c>
      <c r="AH738" s="137"/>
      <c r="AI738" s="137">
        <v>0</v>
      </c>
      <c r="AJ738" s="147">
        <v>3332</v>
      </c>
      <c r="AK738" s="137">
        <v>1.399</v>
      </c>
      <c r="AL738" s="147">
        <v>1372</v>
      </c>
      <c r="AM738" s="137">
        <v>0.57599999999999996</v>
      </c>
      <c r="AN738" s="137"/>
      <c r="AO738" s="137">
        <v>0</v>
      </c>
      <c r="AP738" s="137"/>
      <c r="AQ738" s="137">
        <v>0</v>
      </c>
      <c r="AR738" s="137"/>
      <c r="AS738" s="137">
        <v>0</v>
      </c>
      <c r="AT738" s="137"/>
      <c r="AU738" s="137">
        <v>0</v>
      </c>
      <c r="AV738" s="168">
        <v>4704</v>
      </c>
      <c r="AW738" s="137">
        <v>1.976</v>
      </c>
      <c r="AX738" s="137">
        <v>257.31799999999998</v>
      </c>
      <c r="AY738" s="137">
        <v>257.31799999999998</v>
      </c>
      <c r="AZ738" s="147">
        <v>12000</v>
      </c>
      <c r="BA738" s="137">
        <v>2.52</v>
      </c>
      <c r="BB738" s="137">
        <v>282.58800000000002</v>
      </c>
      <c r="BC738" s="137"/>
      <c r="BD738" s="137"/>
      <c r="BE738" s="137">
        <v>0</v>
      </c>
      <c r="BF738" s="137"/>
      <c r="BG738" s="137">
        <v>0</v>
      </c>
      <c r="BH738" s="137">
        <v>0</v>
      </c>
      <c r="BI738" s="147">
        <v>12000</v>
      </c>
      <c r="BJ738" s="137">
        <v>2.52</v>
      </c>
      <c r="BK738" s="137">
        <v>282.58800000000002</v>
      </c>
      <c r="BL738" s="137">
        <v>0</v>
      </c>
      <c r="BM738" s="137">
        <v>0</v>
      </c>
      <c r="BN738" s="137">
        <v>282.58800000000002</v>
      </c>
      <c r="BO738" s="147">
        <v>1372</v>
      </c>
      <c r="BP738" s="148">
        <v>0.57599999999999996</v>
      </c>
    </row>
    <row r="739" spans="1:68" ht="12" customHeight="1" x14ac:dyDescent="0.2">
      <c r="A739" s="158" t="s">
        <v>1201</v>
      </c>
      <c r="B739" s="159"/>
      <c r="C739" s="159"/>
      <c r="D739" s="159"/>
      <c r="E739" s="156"/>
      <c r="F739" s="156"/>
      <c r="G739" s="156"/>
      <c r="H739" s="157">
        <v>1610346</v>
      </c>
      <c r="I739" s="156">
        <v>354.73599999999999</v>
      </c>
      <c r="J739" s="153">
        <v>55276.118000000002</v>
      </c>
      <c r="K739" s="157">
        <v>20475</v>
      </c>
      <c r="L739" s="156">
        <v>5.4260000000000002</v>
      </c>
      <c r="M739" s="153">
        <v>1015.253</v>
      </c>
      <c r="N739" s="157">
        <v>788513</v>
      </c>
      <c r="O739" s="156">
        <v>155.67500000000001</v>
      </c>
      <c r="P739" s="153">
        <v>24889.583999999999</v>
      </c>
      <c r="Q739" s="157">
        <v>2419334</v>
      </c>
      <c r="R739" s="156">
        <v>515.83699999999999</v>
      </c>
      <c r="S739" s="153">
        <v>81180.95</v>
      </c>
      <c r="T739" s="156"/>
      <c r="U739" s="156">
        <v>0</v>
      </c>
      <c r="V739" s="156"/>
      <c r="W739" s="156">
        <v>0</v>
      </c>
      <c r="X739" s="157">
        <v>1138657</v>
      </c>
      <c r="Y739" s="156">
        <v>236.489</v>
      </c>
      <c r="Z739" s="156"/>
      <c r="AA739" s="156">
        <v>0</v>
      </c>
      <c r="AB739" s="157">
        <v>90480</v>
      </c>
      <c r="AC739" s="156">
        <v>17.844000000000001</v>
      </c>
      <c r="AD739" s="157">
        <v>1229137</v>
      </c>
      <c r="AE739" s="156">
        <v>254.333</v>
      </c>
      <c r="AF739" s="153">
        <v>39162.017</v>
      </c>
      <c r="AG739" s="153">
        <v>39162.017</v>
      </c>
      <c r="AH739" s="156"/>
      <c r="AI739" s="156">
        <v>0</v>
      </c>
      <c r="AJ739" s="157">
        <v>802750</v>
      </c>
      <c r="AK739" s="156">
        <v>194.98699999999999</v>
      </c>
      <c r="AL739" s="157">
        <v>427160</v>
      </c>
      <c r="AM739" s="156">
        <v>96.956000000000003</v>
      </c>
      <c r="AN739" s="156"/>
      <c r="AO739" s="156">
        <v>0</v>
      </c>
      <c r="AP739" s="156"/>
      <c r="AQ739" s="156">
        <v>0</v>
      </c>
      <c r="AR739" s="156"/>
      <c r="AS739" s="156">
        <v>0</v>
      </c>
      <c r="AT739" s="156"/>
      <c r="AU739" s="156">
        <v>0</v>
      </c>
      <c r="AV739" s="153">
        <v>1229910</v>
      </c>
      <c r="AW739" s="156">
        <v>291.94299999999998</v>
      </c>
      <c r="AX739" s="153">
        <v>46081.874000000003</v>
      </c>
      <c r="AY739" s="153">
        <v>46081.874000000003</v>
      </c>
      <c r="AZ739" s="157">
        <v>1519093</v>
      </c>
      <c r="BA739" s="156">
        <v>299.28300000000002</v>
      </c>
      <c r="BB739" s="153">
        <v>45482.92</v>
      </c>
      <c r="BC739" s="157">
        <v>20475</v>
      </c>
      <c r="BD739" s="156">
        <v>5.4260000000000002</v>
      </c>
      <c r="BE739" s="153">
        <v>1015.253</v>
      </c>
      <c r="BF739" s="157">
        <v>878993</v>
      </c>
      <c r="BG739" s="156">
        <v>173.51900000000001</v>
      </c>
      <c r="BH739" s="153">
        <v>27762.927</v>
      </c>
      <c r="BI739" s="157">
        <v>2418561</v>
      </c>
      <c r="BJ739" s="156">
        <v>478.22800000000001</v>
      </c>
      <c r="BK739" s="153">
        <v>74261.097999999998</v>
      </c>
      <c r="BL739" s="156">
        <v>0</v>
      </c>
      <c r="BM739" s="156">
        <v>0</v>
      </c>
      <c r="BN739" s="153">
        <v>81180.952999999994</v>
      </c>
      <c r="BO739" s="157">
        <v>335907</v>
      </c>
      <c r="BP739" s="169">
        <v>41.500999999999998</v>
      </c>
    </row>
    <row r="740" spans="1:68" ht="12" customHeight="1" thickBot="1" x14ac:dyDescent="0.25">
      <c r="A740" s="170"/>
      <c r="B740" s="171"/>
      <c r="C740" s="171"/>
      <c r="D740" s="171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  <c r="AA740" s="172"/>
      <c r="AB740" s="172"/>
      <c r="AC740" s="172"/>
      <c r="AD740" s="172"/>
      <c r="AE740" s="172"/>
      <c r="AF740" s="172"/>
      <c r="AG740" s="172"/>
      <c r="AH740" s="172"/>
      <c r="AI740" s="172"/>
      <c r="AJ740" s="172"/>
      <c r="AK740" s="172"/>
      <c r="AL740" s="172"/>
      <c r="AM740" s="172"/>
      <c r="AN740" s="172"/>
      <c r="AO740" s="172"/>
      <c r="AP740" s="172"/>
      <c r="AQ740" s="172"/>
      <c r="AR740" s="172"/>
      <c r="AS740" s="172"/>
      <c r="AT740" s="172"/>
      <c r="AU740" s="172"/>
      <c r="AV740" s="172"/>
      <c r="AW740" s="172"/>
      <c r="AX740" s="172"/>
      <c r="AY740" s="172"/>
      <c r="AZ740" s="172"/>
      <c r="BA740" s="172"/>
      <c r="BB740" s="172"/>
      <c r="BC740" s="172"/>
      <c r="BD740" s="172"/>
      <c r="BE740" s="172"/>
      <c r="BF740" s="172"/>
      <c r="BG740" s="172"/>
      <c r="BH740" s="172"/>
      <c r="BI740" s="172" t="s">
        <v>2710</v>
      </c>
      <c r="BJ740" s="172"/>
      <c r="BK740" s="172"/>
      <c r="BL740" s="172"/>
      <c r="BM740" s="172"/>
      <c r="BN740" s="172"/>
      <c r="BO740" s="172"/>
      <c r="BP740" s="173"/>
    </row>
  </sheetData>
  <autoFilter ref="A9:BP740" xr:uid="{6902D8A5-81D0-499E-ABB6-F9B593A2731A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6536E-4ABF-4A3C-8B0B-2578AAB2FF8C}">
  <sheetPr filterMode="1"/>
  <dimension ref="A1:DF1189"/>
  <sheetViews>
    <sheetView tabSelected="1" workbookViewId="0">
      <pane xSplit="3" ySplit="4" topLeftCell="CS1180" activePane="bottomRight" state="frozen"/>
      <selection pane="topRight" activeCell="D1" sqref="D1"/>
      <selection pane="bottomLeft" activeCell="A10" sqref="A10"/>
      <selection pane="bottomRight" activeCell="CU1187" sqref="CU1187"/>
    </sheetView>
  </sheetViews>
  <sheetFormatPr defaultColWidth="8.7109375" defaultRowHeight="11.25" x14ac:dyDescent="0.2"/>
  <cols>
    <col min="1" max="1" width="17.85546875" style="97" bestFit="1" customWidth="1"/>
    <col min="2" max="2" width="46.28515625" style="97" bestFit="1" customWidth="1"/>
    <col min="3" max="3" width="15.5703125" style="97" bestFit="1" customWidth="1"/>
    <col min="4" max="4" width="14.140625" style="97" bestFit="1" customWidth="1"/>
    <col min="5" max="5" width="10.28515625" style="97" bestFit="1" customWidth="1"/>
    <col min="6" max="6" width="12.140625" style="97" bestFit="1" customWidth="1"/>
    <col min="7" max="7" width="14.42578125" style="97" bestFit="1" customWidth="1"/>
    <col min="8" max="8" width="14.28515625" style="97" bestFit="1" customWidth="1"/>
    <col min="9" max="9" width="17.42578125" style="97" customWidth="1"/>
    <col min="10" max="10" width="18.7109375" style="97" customWidth="1"/>
    <col min="11" max="11" width="17.42578125" style="97" customWidth="1"/>
    <col min="12" max="12" width="20.5703125" style="97" customWidth="1"/>
    <col min="13" max="13" width="17.5703125" style="97" customWidth="1"/>
    <col min="14" max="14" width="20.7109375" style="97" customWidth="1"/>
    <col min="15" max="15" width="18.28515625" style="97" customWidth="1"/>
    <col min="16" max="16" width="21.28515625" style="97" customWidth="1"/>
    <col min="17" max="17" width="14.85546875" style="97" bestFit="1" customWidth="1"/>
    <col min="18" max="19" width="18.140625" style="97" customWidth="1"/>
    <col min="20" max="20" width="21.28515625" style="97" customWidth="1"/>
    <col min="21" max="21" width="18" style="97" customWidth="1"/>
    <col min="22" max="22" width="21.140625" style="97" customWidth="1"/>
    <col min="23" max="23" width="20.28515625" style="97" customWidth="1"/>
    <col min="24" max="24" width="23.5703125" style="97" customWidth="1"/>
    <col min="25" max="25" width="15.28515625" style="97" customWidth="1"/>
    <col min="26" max="26" width="18.42578125" style="97" customWidth="1"/>
    <col min="27" max="27" width="10.28515625" style="97" customWidth="1"/>
    <col min="28" max="28" width="13.28515625" style="97" customWidth="1"/>
    <col min="29" max="29" width="14.42578125" style="97" customWidth="1"/>
    <col min="30" max="30" width="17.7109375" style="97" customWidth="1"/>
    <col min="31" max="31" width="25.28515625" style="97" customWidth="1"/>
    <col min="32" max="32" width="17.28515625" style="97" customWidth="1"/>
    <col min="33" max="33" width="20.42578125" style="97" customWidth="1"/>
    <col min="34" max="34" width="16.28515625" style="97" customWidth="1"/>
    <col min="35" max="35" width="19.28515625" style="97" customWidth="1"/>
    <col min="36" max="36" width="18.28515625" style="97" customWidth="1"/>
    <col min="37" max="37" width="21.5703125" style="97" customWidth="1"/>
    <col min="38" max="38" width="14.7109375" style="97" customWidth="1"/>
    <col min="39" max="39" width="17.140625" style="97" customWidth="1"/>
    <col min="40" max="40" width="13.28515625" style="97" customWidth="1"/>
    <col min="41" max="41" width="16.28515625" style="97" customWidth="1"/>
    <col min="42" max="42" width="16.7109375" style="97" customWidth="1"/>
    <col min="43" max="43" width="19.85546875" style="97" customWidth="1"/>
    <col min="44" max="44" width="15.28515625" style="97" bestFit="1" customWidth="1"/>
    <col min="45" max="45" width="18.5703125" style="97" bestFit="1" customWidth="1"/>
    <col min="46" max="46" width="16.7109375" style="97" bestFit="1" customWidth="1"/>
    <col min="47" max="47" width="19.85546875" style="97" bestFit="1" customWidth="1"/>
    <col min="48" max="48" width="12.7109375" style="97" bestFit="1" customWidth="1"/>
    <col min="49" max="49" width="16.28515625" style="97" bestFit="1" customWidth="1"/>
    <col min="50" max="50" width="19.5703125" style="97" bestFit="1" customWidth="1"/>
    <col min="51" max="51" width="13.42578125" style="97" bestFit="1" customWidth="1"/>
    <col min="52" max="52" width="18.28515625" style="97" bestFit="1" customWidth="1"/>
    <col min="53" max="53" width="16.5703125" style="97" bestFit="1" customWidth="1"/>
    <col min="54" max="54" width="22.140625" style="97" bestFit="1" customWidth="1"/>
    <col min="55" max="55" width="24.28515625" style="97" bestFit="1" customWidth="1"/>
    <col min="56" max="56" width="14.42578125" style="97" bestFit="1" customWidth="1"/>
    <col min="57" max="57" width="15.140625" style="97" bestFit="1" customWidth="1"/>
    <col min="58" max="58" width="18.28515625" style="97" bestFit="1" customWidth="1"/>
    <col min="59" max="59" width="19.28515625" style="97" bestFit="1" customWidth="1"/>
    <col min="60" max="60" width="18.85546875" style="97" bestFit="1" customWidth="1"/>
    <col min="61" max="61" width="20.140625" style="97" bestFit="1" customWidth="1"/>
    <col min="62" max="62" width="19.7109375" style="97" bestFit="1" customWidth="1"/>
    <col min="63" max="63" width="20.7109375" style="97" bestFit="1" customWidth="1"/>
    <col min="64" max="64" width="20.42578125" style="97" bestFit="1" customWidth="1"/>
    <col min="65" max="65" width="18.42578125" style="97" bestFit="1" customWidth="1"/>
    <col min="66" max="66" width="18.140625" style="97" bestFit="1" customWidth="1"/>
    <col min="67" max="67" width="15.7109375" style="97" bestFit="1" customWidth="1"/>
    <col min="68" max="68" width="18.85546875" style="97" bestFit="1" customWidth="1"/>
    <col min="69" max="86" width="15.7109375" style="97" customWidth="1"/>
    <col min="87" max="87" width="32.42578125" style="97" customWidth="1"/>
    <col min="88" max="88" width="9.28515625" style="97" bestFit="1" customWidth="1"/>
    <col min="89" max="96" width="15.7109375" style="97" customWidth="1"/>
    <col min="97" max="97" width="36.28515625" style="97" bestFit="1" customWidth="1"/>
    <col min="98" max="131" width="15.7109375" style="97" customWidth="1"/>
    <col min="132" max="16384" width="8.7109375" style="97"/>
  </cols>
  <sheetData>
    <row r="1" spans="1:102" ht="30" customHeight="1" x14ac:dyDescent="0.25">
      <c r="A1" s="95" t="s">
        <v>1337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t="s">
        <v>2642</v>
      </c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 s="180"/>
      <c r="CJ1"/>
      <c r="CK1"/>
      <c r="CL1"/>
      <c r="CM1"/>
      <c r="CN1"/>
      <c r="CO1"/>
      <c r="CP1"/>
    </row>
    <row r="2" spans="1:102" ht="30" customHeight="1" x14ac:dyDescent="0.25">
      <c r="A2" s="100" t="s">
        <v>1337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/>
      <c r="BR2"/>
      <c r="BS2"/>
      <c r="BT2"/>
      <c r="BU2"/>
      <c r="BV2"/>
      <c r="BW2"/>
      <c r="BX2"/>
      <c r="BY2"/>
      <c r="BZ2"/>
      <c r="CA2"/>
      <c r="CB2"/>
      <c r="CC2"/>
      <c r="CD2" s="181"/>
      <c r="CE2" s="181"/>
      <c r="CF2" s="181"/>
      <c r="CG2"/>
      <c r="CH2"/>
      <c r="CI2" s="180"/>
      <c r="CJ2"/>
      <c r="CK2"/>
      <c r="CL2"/>
      <c r="CM2"/>
      <c r="CN2"/>
      <c r="CO2"/>
      <c r="CP2"/>
    </row>
    <row r="3" spans="1:102" ht="30" customHeight="1" thickBot="1" x14ac:dyDescent="0.3">
      <c r="A3" s="99" t="s">
        <v>1338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/>
      <c r="BR3"/>
      <c r="BS3" t="s">
        <v>2643</v>
      </c>
      <c r="BT3" t="s">
        <v>2643</v>
      </c>
      <c r="BU3" t="s">
        <v>2643</v>
      </c>
      <c r="BV3"/>
      <c r="BW3"/>
      <c r="BX3" t="s">
        <v>2644</v>
      </c>
      <c r="BY3" t="s">
        <v>2644</v>
      </c>
      <c r="BZ3" t="s">
        <v>2645</v>
      </c>
      <c r="CA3" t="s">
        <v>2645</v>
      </c>
      <c r="CB3" t="s">
        <v>2646</v>
      </c>
      <c r="CC3" s="182" t="s">
        <v>2646</v>
      </c>
      <c r="CD3" s="183" t="s">
        <v>1324</v>
      </c>
      <c r="CE3" s="183" t="s">
        <v>2647</v>
      </c>
      <c r="CF3" s="183" t="s">
        <v>1324</v>
      </c>
      <c r="CG3" s="183" t="s">
        <v>2648</v>
      </c>
      <c r="CH3" s="184" t="s">
        <v>2649</v>
      </c>
      <c r="CI3" s="185" t="s">
        <v>2650</v>
      </c>
      <c r="CJ3"/>
      <c r="CK3" t="s">
        <v>2651</v>
      </c>
      <c r="CL3"/>
      <c r="CM3"/>
      <c r="CN3"/>
      <c r="CO3"/>
      <c r="CP3" s="186"/>
      <c r="CQ3" s="186"/>
      <c r="CT3" s="183" t="s">
        <v>5445</v>
      </c>
      <c r="CU3" s="183" t="s">
        <v>5446</v>
      </c>
      <c r="CV3" s="183" t="s">
        <v>2838</v>
      </c>
      <c r="CW3" s="297"/>
      <c r="CX3" s="296"/>
    </row>
    <row r="4" spans="1:102" ht="12" customHeight="1" x14ac:dyDescent="0.25">
      <c r="A4" s="101" t="s">
        <v>781</v>
      </c>
      <c r="B4" s="102" t="s">
        <v>783</v>
      </c>
      <c r="C4" s="102" t="s">
        <v>778</v>
      </c>
      <c r="D4" s="102" t="s">
        <v>1339</v>
      </c>
      <c r="E4" s="102" t="s">
        <v>1340</v>
      </c>
      <c r="F4" s="102" t="s">
        <v>1341</v>
      </c>
      <c r="G4" s="102" t="s">
        <v>1342</v>
      </c>
      <c r="H4" s="102" t="s">
        <v>1343</v>
      </c>
      <c r="I4" s="102" t="s">
        <v>1344</v>
      </c>
      <c r="J4" s="102" t="s">
        <v>1345</v>
      </c>
      <c r="K4" s="102" t="s">
        <v>1346</v>
      </c>
      <c r="L4" s="102" t="s">
        <v>1347</v>
      </c>
      <c r="M4" s="102" t="s">
        <v>1348</v>
      </c>
      <c r="N4" s="102" t="s">
        <v>1349</v>
      </c>
      <c r="O4" s="102" t="s">
        <v>1350</v>
      </c>
      <c r="P4" s="102" t="s">
        <v>1351</v>
      </c>
      <c r="Q4" s="102" t="s">
        <v>1352</v>
      </c>
      <c r="R4" s="102" t="s">
        <v>1353</v>
      </c>
      <c r="S4" s="102" t="s">
        <v>1354</v>
      </c>
      <c r="T4" s="102" t="s">
        <v>1355</v>
      </c>
      <c r="U4" s="102" t="s">
        <v>1356</v>
      </c>
      <c r="V4" s="102" t="s">
        <v>1357</v>
      </c>
      <c r="W4" s="102" t="s">
        <v>1358</v>
      </c>
      <c r="X4" s="102" t="s">
        <v>1359</v>
      </c>
      <c r="Y4" s="102" t="s">
        <v>1360</v>
      </c>
      <c r="Z4" s="102" t="s">
        <v>1361</v>
      </c>
      <c r="AA4" s="102" t="s">
        <v>1362</v>
      </c>
      <c r="AB4" s="102" t="s">
        <v>1363</v>
      </c>
      <c r="AC4" s="102" t="s">
        <v>1364</v>
      </c>
      <c r="AD4" s="102" t="s">
        <v>1365</v>
      </c>
      <c r="AE4" s="102" t="s">
        <v>1366</v>
      </c>
      <c r="AF4" s="102" t="s">
        <v>1367</v>
      </c>
      <c r="AG4" s="102" t="s">
        <v>1368</v>
      </c>
      <c r="AH4" s="102" t="s">
        <v>1369</v>
      </c>
      <c r="AI4" s="102" t="s">
        <v>1370</v>
      </c>
      <c r="AJ4" s="102" t="s">
        <v>1371</v>
      </c>
      <c r="AK4" s="102" t="s">
        <v>1372</v>
      </c>
      <c r="AL4" s="102" t="s">
        <v>1373</v>
      </c>
      <c r="AM4" s="102" t="s">
        <v>1374</v>
      </c>
      <c r="AN4" s="102" t="s">
        <v>1375</v>
      </c>
      <c r="AO4" s="102" t="s">
        <v>1376</v>
      </c>
      <c r="AP4" s="102" t="s">
        <v>1377</v>
      </c>
      <c r="AQ4" s="102" t="s">
        <v>1378</v>
      </c>
      <c r="AR4" s="102" t="s">
        <v>1379</v>
      </c>
      <c r="AS4" s="102" t="s">
        <v>1380</v>
      </c>
      <c r="AT4" s="102" t="s">
        <v>1381</v>
      </c>
      <c r="AU4" s="102" t="s">
        <v>1382</v>
      </c>
      <c r="AV4" s="102" t="s">
        <v>1383</v>
      </c>
      <c r="AW4" s="102" t="s">
        <v>1384</v>
      </c>
      <c r="AX4" s="102" t="s">
        <v>1385</v>
      </c>
      <c r="AY4" s="102" t="s">
        <v>1135</v>
      </c>
      <c r="AZ4" s="102" t="s">
        <v>1386</v>
      </c>
      <c r="BA4" s="102" t="s">
        <v>1387</v>
      </c>
      <c r="BB4" s="102" t="s">
        <v>1388</v>
      </c>
      <c r="BC4" s="102" t="s">
        <v>1389</v>
      </c>
      <c r="BD4" s="102" t="s">
        <v>1390</v>
      </c>
      <c r="BE4" s="102" t="s">
        <v>1391</v>
      </c>
      <c r="BF4" s="102" t="s">
        <v>1392</v>
      </c>
      <c r="BG4" s="102" t="s">
        <v>1393</v>
      </c>
      <c r="BH4" s="102" t="s">
        <v>1394</v>
      </c>
      <c r="BI4" s="102" t="s">
        <v>1395</v>
      </c>
      <c r="BJ4" s="102" t="s">
        <v>1396</v>
      </c>
      <c r="BK4" s="102" t="s">
        <v>1397</v>
      </c>
      <c r="BL4" s="102" t="s">
        <v>1398</v>
      </c>
      <c r="BM4" s="102" t="s">
        <v>1399</v>
      </c>
      <c r="BN4" s="102" t="s">
        <v>1400</v>
      </c>
      <c r="BO4" s="102" t="s">
        <v>1401</v>
      </c>
      <c r="BP4" s="103" t="s">
        <v>1394</v>
      </c>
      <c r="BQ4" s="187" t="s">
        <v>2652</v>
      </c>
      <c r="BR4" s="188" t="s">
        <v>2</v>
      </c>
      <c r="BS4" s="189" t="s">
        <v>1135</v>
      </c>
      <c r="BT4" s="189" t="s">
        <v>1386</v>
      </c>
      <c r="BU4" s="189" t="s">
        <v>1387</v>
      </c>
      <c r="BV4" s="189" t="s">
        <v>2653</v>
      </c>
      <c r="BW4" s="189" t="s">
        <v>2654</v>
      </c>
      <c r="BX4" s="189" t="s">
        <v>2286</v>
      </c>
      <c r="BY4" s="189" t="s">
        <v>2287</v>
      </c>
      <c r="BZ4" s="189" t="s">
        <v>2286</v>
      </c>
      <c r="CA4" s="189" t="s">
        <v>2287</v>
      </c>
      <c r="CB4" s="190" t="s">
        <v>2655</v>
      </c>
      <c r="CC4" s="191" t="s">
        <v>2656</v>
      </c>
      <c r="CD4" s="192" t="s">
        <v>2657</v>
      </c>
      <c r="CE4" s="193"/>
      <c r="CF4" s="192" t="s">
        <v>2658</v>
      </c>
      <c r="CG4" t="str">
        <f>CG3</f>
        <v>Final Rate</v>
      </c>
      <c r="CH4" s="194" t="str">
        <f>CH3</f>
        <v>FG Value</v>
      </c>
      <c r="CI4" s="185" t="s">
        <v>2650</v>
      </c>
      <c r="CJ4" t="s">
        <v>2659</v>
      </c>
      <c r="CK4" t="s">
        <v>2651</v>
      </c>
      <c r="CL4" t="s">
        <v>2660</v>
      </c>
      <c r="CM4" t="s">
        <v>2661</v>
      </c>
      <c r="CN4"/>
      <c r="CO4"/>
      <c r="CP4" s="195" t="s">
        <v>1200</v>
      </c>
      <c r="CQ4" s="195" t="s">
        <v>2662</v>
      </c>
      <c r="CT4" s="183" t="s">
        <v>5447</v>
      </c>
      <c r="CU4" s="183" t="s">
        <v>5447</v>
      </c>
      <c r="CV4" s="183" t="s">
        <v>5447</v>
      </c>
      <c r="CW4" s="195" t="s">
        <v>1200</v>
      </c>
      <c r="CX4" s="387" t="s">
        <v>2662</v>
      </c>
    </row>
    <row r="5" spans="1:102" ht="12" hidden="1" customHeight="1" x14ac:dyDescent="0.25">
      <c r="A5" s="104" t="s">
        <v>2642</v>
      </c>
      <c r="B5" s="105" t="s">
        <v>676</v>
      </c>
      <c r="C5" s="106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8"/>
      <c r="BS5" s="97">
        <f t="shared" ref="BS5:BS6" si="0">IF($A5="YYYYY",0,AY5)</f>
        <v>0</v>
      </c>
      <c r="BT5" s="97">
        <f t="shared" ref="BT5:BT6" si="1">IF($A5="YYYYY",0,AZ5)</f>
        <v>0</v>
      </c>
      <c r="BU5" s="97">
        <f t="shared" ref="BU5:BU6" si="2">IF($A5="YYYYY",0,BA5)</f>
        <v>0</v>
      </c>
      <c r="BV5" s="97" t="str">
        <f>IF(CA5=0,"NO STOCK",IF(COUNTIF(PKGSUMM_T!$A$2:$A$1245,A5)&gt;0,"OK","ERROR"))</f>
        <v>NO STOCK</v>
      </c>
      <c r="BW5" s="97" t="str">
        <f>IF(CA5=0,"NO STOCK",IF(OR(COUNTIF(COST_SHEETT!$B$3:$B$1238,CI5)&gt;0,COUNTIF(COST_SHEETT!$AB$3:$AB$1238,CI5)&gt;0,COUNTIF(COST_SHEETT1!$B$3:$B$1238,CI5)&gt;0,COUNTIF(COST_SHEETT1!$AB$3:$AB$1238,CI5)&gt;0),"OK","ERROR"))</f>
        <v>NO STOCK</v>
      </c>
      <c r="BX5" s="97">
        <f>SUMIF(HW!$A$2:$A$1573,$A5,HW!BI$2:BI$1573)</f>
        <v>0</v>
      </c>
      <c r="BY5" s="97">
        <f>SUMIF(HW!$A$2:$A$1573,$A5,HW!BJ$2:BJ$1573)</f>
        <v>0</v>
      </c>
      <c r="BZ5" s="197">
        <f t="shared" ref="BZ5:BZ6" si="3">BS5+BX5</f>
        <v>0</v>
      </c>
      <c r="CA5" s="198">
        <f t="shared" ref="CA5:CA6" si="4">BY5+BU5</f>
        <v>0</v>
      </c>
    </row>
    <row r="6" spans="1:102" ht="12" hidden="1" customHeight="1" x14ac:dyDescent="0.25">
      <c r="A6" s="109" t="s">
        <v>2642</v>
      </c>
      <c r="B6" s="110"/>
      <c r="C6" s="111" t="s">
        <v>30</v>
      </c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  <c r="AL6" s="112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  <c r="BE6" s="112"/>
      <c r="BF6" s="112"/>
      <c r="BG6" s="112"/>
      <c r="BH6" s="112"/>
      <c r="BI6" s="112"/>
      <c r="BJ6" s="112"/>
      <c r="BK6" s="112"/>
      <c r="BL6" s="112"/>
      <c r="BM6" s="112"/>
      <c r="BN6" s="112"/>
      <c r="BO6" s="112"/>
      <c r="BP6" s="113"/>
      <c r="BS6" s="97">
        <f t="shared" si="0"/>
        <v>0</v>
      </c>
      <c r="BT6" s="97">
        <f t="shared" si="1"/>
        <v>0</v>
      </c>
      <c r="BU6" s="97">
        <f t="shared" si="2"/>
        <v>0</v>
      </c>
      <c r="BV6" s="296" t="str">
        <f>IF(CA6=0,"NO STOCK",IF(COUNTIF(PKGSUMM_T!$A$2:$A$1245,A6)&gt;0,"OK","ERROR"))</f>
        <v>NO STOCK</v>
      </c>
      <c r="BW6" s="296" t="str">
        <f>IF(CA6=0,"NO STOCK",IF(OR(COUNTIF(COST_SHEETT!$B$3:$B$1238,CI6)&gt;0,COUNTIF(COST_SHEETT!$AB$3:$AB$1238,CI6)&gt;0,COUNTIF(COST_SHEETT1!$B$3:$B$1238,CI6)&gt;0,COUNTIF(COST_SHEETT1!$AB$3:$AB$1238,CI6)&gt;0),"OK","ERROR"))</f>
        <v>NO STOCK</v>
      </c>
      <c r="BX6" s="97">
        <f>SUMIF(HW!$A$2:$A$1573,$A6,HW!BI$2:BI$1573)</f>
        <v>0</v>
      </c>
      <c r="BY6" s="97">
        <f>SUMIF(HW!$A$2:$A$1573,$A6,HW!BJ$2:BJ$1573)</f>
        <v>0</v>
      </c>
      <c r="BZ6" s="197">
        <f t="shared" si="3"/>
        <v>0</v>
      </c>
      <c r="CA6" s="198">
        <f t="shared" si="4"/>
        <v>0</v>
      </c>
    </row>
    <row r="7" spans="1:102" ht="12" hidden="1" customHeight="1" x14ac:dyDescent="0.25">
      <c r="A7" s="114" t="s">
        <v>671</v>
      </c>
      <c r="B7" s="115" t="s">
        <v>1402</v>
      </c>
      <c r="C7" s="115" t="s">
        <v>30</v>
      </c>
      <c r="D7" s="116">
        <v>1350</v>
      </c>
      <c r="E7" s="117">
        <v>220</v>
      </c>
      <c r="F7" s="117">
        <v>3.1921999999999999E-2</v>
      </c>
      <c r="G7" s="117">
        <v>3.1921999999999999E-2</v>
      </c>
      <c r="H7" s="118"/>
      <c r="I7" s="118">
        <v>0</v>
      </c>
      <c r="J7" s="118">
        <v>0</v>
      </c>
      <c r="K7" s="118"/>
      <c r="L7" s="118">
        <v>0</v>
      </c>
      <c r="M7" s="118"/>
      <c r="N7" s="118">
        <v>0</v>
      </c>
      <c r="O7" s="118"/>
      <c r="P7" s="118">
        <v>0</v>
      </c>
      <c r="Q7" s="118"/>
      <c r="R7" s="118">
        <v>0</v>
      </c>
      <c r="S7" s="118"/>
      <c r="T7" s="118">
        <v>0</v>
      </c>
      <c r="U7" s="118"/>
      <c r="V7" s="118">
        <v>0</v>
      </c>
      <c r="W7" s="118"/>
      <c r="X7" s="118">
        <v>0</v>
      </c>
      <c r="Y7" s="118"/>
      <c r="Z7" s="118">
        <v>0</v>
      </c>
      <c r="AA7" s="118"/>
      <c r="AB7" s="118">
        <v>0</v>
      </c>
      <c r="AC7" s="118">
        <v>0</v>
      </c>
      <c r="AD7" s="118">
        <v>0</v>
      </c>
      <c r="AE7" s="118">
        <v>0</v>
      </c>
      <c r="AF7" s="118"/>
      <c r="AG7" s="118">
        <v>0</v>
      </c>
      <c r="AH7" s="118"/>
      <c r="AI7" s="118">
        <v>0</v>
      </c>
      <c r="AJ7" s="118"/>
      <c r="AK7" s="118">
        <v>0</v>
      </c>
      <c r="AL7" s="118"/>
      <c r="AM7" s="118">
        <v>0</v>
      </c>
      <c r="AN7" s="118"/>
      <c r="AO7" s="118">
        <v>0</v>
      </c>
      <c r="AP7" s="118"/>
      <c r="AQ7" s="118">
        <v>0</v>
      </c>
      <c r="AR7" s="118"/>
      <c r="AS7" s="118">
        <v>0</v>
      </c>
      <c r="AT7" s="118"/>
      <c r="AU7" s="118">
        <v>0</v>
      </c>
      <c r="AV7" s="118">
        <v>0</v>
      </c>
      <c r="AW7" s="118">
        <v>0</v>
      </c>
      <c r="AX7" s="118">
        <v>0</v>
      </c>
      <c r="AY7" s="118">
        <v>0</v>
      </c>
      <c r="AZ7" s="118">
        <v>0</v>
      </c>
      <c r="BA7" s="118">
        <v>0</v>
      </c>
      <c r="BB7" s="118">
        <v>0</v>
      </c>
      <c r="BC7" s="118">
        <v>0</v>
      </c>
      <c r="BD7" s="117">
        <v>0</v>
      </c>
      <c r="BE7" s="117">
        <v>0</v>
      </c>
      <c r="BF7" s="118">
        <v>0</v>
      </c>
      <c r="BG7" s="118">
        <v>0</v>
      </c>
      <c r="BH7" s="118">
        <v>0</v>
      </c>
      <c r="BI7" s="118"/>
      <c r="BJ7" s="118">
        <v>0</v>
      </c>
      <c r="BK7" s="118"/>
      <c r="BL7" s="118">
        <v>0</v>
      </c>
      <c r="BM7" s="118">
        <v>0</v>
      </c>
      <c r="BN7" s="118">
        <v>0</v>
      </c>
      <c r="BO7" s="118">
        <v>0</v>
      </c>
      <c r="BP7" s="119">
        <v>0</v>
      </c>
      <c r="BS7" s="97">
        <f>IF($A7="YYYYY",0,AY7)</f>
        <v>0</v>
      </c>
      <c r="BT7" s="97">
        <f>IF($A7="YYYYY",0,AZ7)</f>
        <v>0</v>
      </c>
      <c r="BU7" s="97">
        <f>IF($A7="YYYYY",0,BA7)</f>
        <v>0</v>
      </c>
      <c r="BV7" s="296" t="str">
        <f>IF(CA7=0,"NO STOCK",IF(COUNTIF(PKGSUMM_T!$A$2:$A$1245,A7)&gt;0,"OK","ERROR"))</f>
        <v>NO STOCK</v>
      </c>
      <c r="BW7" s="296" t="str">
        <f>IF(CA7=0,"NO STOCK",IF(OR(COUNTIF(COST_SHEETT!$B$3:$B$1238,CI7)&gt;0,COUNTIF(COST_SHEETT!$AB$3:$AB$1238,CI7)&gt;0,COUNTIF(COST_SHEETT1!$B$3:$B$1238,CI7)&gt;0,COUNTIF(COST_SHEETT1!$AB$3:$AB$1238,CI7)&gt;0),"OK","ERROR"))</f>
        <v>NO STOCK</v>
      </c>
      <c r="BX7" s="97">
        <f>SUMIF(HW!$A$2:$A$1573,$A7,HW!BI$2:BI$1573)</f>
        <v>0</v>
      </c>
      <c r="BY7" s="97">
        <f>SUMIF(HW!$A$2:$A$1573,$A7,HW!BJ$2:BJ$1573)</f>
        <v>0</v>
      </c>
      <c r="BZ7" s="197">
        <f t="shared" ref="BZ7" si="5">BS7+BX7</f>
        <v>0</v>
      </c>
      <c r="CA7" s="198">
        <f t="shared" ref="CA7" si="6">BY7+BU7</f>
        <v>0</v>
      </c>
    </row>
    <row r="8" spans="1:102" ht="12" hidden="1" customHeight="1" x14ac:dyDescent="0.25">
      <c r="A8" s="120" t="s">
        <v>669</v>
      </c>
      <c r="B8" s="121" t="s">
        <v>1403</v>
      </c>
      <c r="C8" s="121" t="s">
        <v>30</v>
      </c>
      <c r="D8" s="122">
        <v>1440</v>
      </c>
      <c r="E8" s="123">
        <v>220</v>
      </c>
      <c r="F8" s="123">
        <v>3.1921999999999999E-2</v>
      </c>
      <c r="G8" s="123">
        <v>3.1921999999999999E-2</v>
      </c>
      <c r="H8" s="124"/>
      <c r="I8" s="124">
        <v>0</v>
      </c>
      <c r="J8" s="124">
        <v>0</v>
      </c>
      <c r="K8" s="124"/>
      <c r="L8" s="124">
        <v>0</v>
      </c>
      <c r="M8" s="124"/>
      <c r="N8" s="124">
        <v>0</v>
      </c>
      <c r="O8" s="124"/>
      <c r="P8" s="124">
        <v>0</v>
      </c>
      <c r="Q8" s="124"/>
      <c r="R8" s="124">
        <v>0</v>
      </c>
      <c r="S8" s="124"/>
      <c r="T8" s="124">
        <v>0</v>
      </c>
      <c r="U8" s="124"/>
      <c r="V8" s="124">
        <v>0</v>
      </c>
      <c r="W8" s="124"/>
      <c r="X8" s="124">
        <v>0</v>
      </c>
      <c r="Y8" s="124"/>
      <c r="Z8" s="124">
        <v>0</v>
      </c>
      <c r="AA8" s="124"/>
      <c r="AB8" s="124">
        <v>0</v>
      </c>
      <c r="AC8" s="124">
        <v>0</v>
      </c>
      <c r="AD8" s="124">
        <v>0</v>
      </c>
      <c r="AE8" s="124">
        <v>0</v>
      </c>
      <c r="AF8" s="124"/>
      <c r="AG8" s="124">
        <v>0</v>
      </c>
      <c r="AH8" s="124"/>
      <c r="AI8" s="124">
        <v>0</v>
      </c>
      <c r="AJ8" s="124"/>
      <c r="AK8" s="124">
        <v>0</v>
      </c>
      <c r="AL8" s="124"/>
      <c r="AM8" s="124">
        <v>0</v>
      </c>
      <c r="AN8" s="124"/>
      <c r="AO8" s="124">
        <v>0</v>
      </c>
      <c r="AP8" s="124"/>
      <c r="AQ8" s="124">
        <v>0</v>
      </c>
      <c r="AR8" s="124"/>
      <c r="AS8" s="124">
        <v>0</v>
      </c>
      <c r="AT8" s="124"/>
      <c r="AU8" s="124">
        <v>0</v>
      </c>
      <c r="AV8" s="124">
        <v>0</v>
      </c>
      <c r="AW8" s="124">
        <v>0</v>
      </c>
      <c r="AX8" s="124">
        <v>0</v>
      </c>
      <c r="AY8" s="124">
        <v>0</v>
      </c>
      <c r="AZ8" s="124">
        <v>0</v>
      </c>
      <c r="BA8" s="124">
        <v>0</v>
      </c>
      <c r="BB8" s="124">
        <v>0</v>
      </c>
      <c r="BC8" s="124">
        <v>0</v>
      </c>
      <c r="BD8" s="123">
        <v>0</v>
      </c>
      <c r="BE8" s="123">
        <v>0</v>
      </c>
      <c r="BF8" s="124">
        <v>0</v>
      </c>
      <c r="BG8" s="124">
        <v>0</v>
      </c>
      <c r="BH8" s="124">
        <v>0</v>
      </c>
      <c r="BI8" s="124"/>
      <c r="BJ8" s="124">
        <v>0</v>
      </c>
      <c r="BK8" s="124"/>
      <c r="BL8" s="124">
        <v>0</v>
      </c>
      <c r="BM8" s="124">
        <v>0</v>
      </c>
      <c r="BN8" s="124">
        <v>0</v>
      </c>
      <c r="BO8" s="124">
        <v>0</v>
      </c>
      <c r="BP8" s="125">
        <v>0</v>
      </c>
      <c r="BS8" s="97">
        <f t="shared" ref="BS8:BS71" si="7">IF($A8="YYYYY",0,AY8)</f>
        <v>0</v>
      </c>
      <c r="BT8" s="97">
        <f t="shared" ref="BT8:BT71" si="8">IF($A8="YYYYY",0,AZ8)</f>
        <v>0</v>
      </c>
      <c r="BU8" s="97">
        <f t="shared" ref="BU8:BU71" si="9">IF($A8="YYYYY",0,BA8)</f>
        <v>0</v>
      </c>
      <c r="BV8" s="296" t="str">
        <f>IF(CA8=0,"NO STOCK",IF(COUNTIF(PKGSUMM_T!$A$2:$A$1245,A8)&gt;0,"OK","ERROR"))</f>
        <v>NO STOCK</v>
      </c>
      <c r="BW8" s="296" t="str">
        <f>IF(CA8=0,"NO STOCK",IF(OR(COUNTIF(COST_SHEETT!$B$3:$B$1238,CI8)&gt;0,COUNTIF(COST_SHEETT!$AB$3:$AB$1238,CI8)&gt;0,COUNTIF(COST_SHEETT1!$B$3:$B$1238,CI8)&gt;0,COUNTIF(COST_SHEETT1!$AB$3:$AB$1238,CI8)&gt;0),"OK","ERROR"))</f>
        <v>NO STOCK</v>
      </c>
      <c r="BX8" s="97">
        <f>SUMIF(HW!$A$2:$A$1573,$A8,HW!BI$2:BI$1573)</f>
        <v>0</v>
      </c>
      <c r="BY8" s="97">
        <f>SUMIF(HW!$A$2:$A$1573,$A8,HW!BJ$2:BJ$1573)</f>
        <v>0</v>
      </c>
      <c r="BZ8" s="197">
        <f t="shared" ref="BZ8:BZ71" si="10">BS8+BX8</f>
        <v>0</v>
      </c>
      <c r="CA8" s="198">
        <f t="shared" ref="CA8:CA71" si="11">BY8+BU8</f>
        <v>0</v>
      </c>
    </row>
    <row r="9" spans="1:102" ht="12" hidden="1" customHeight="1" x14ac:dyDescent="0.25">
      <c r="A9" s="114" t="s">
        <v>666</v>
      </c>
      <c r="B9" s="115" t="s">
        <v>1404</v>
      </c>
      <c r="C9" s="115" t="s">
        <v>30</v>
      </c>
      <c r="D9" s="116">
        <v>3168</v>
      </c>
      <c r="E9" s="117">
        <v>220</v>
      </c>
      <c r="F9" s="117">
        <v>3.1921999999999999E-2</v>
      </c>
      <c r="G9" s="117">
        <v>3.1921999999999999E-2</v>
      </c>
      <c r="H9" s="118"/>
      <c r="I9" s="118">
        <v>0</v>
      </c>
      <c r="J9" s="118">
        <v>0</v>
      </c>
      <c r="K9" s="118"/>
      <c r="L9" s="118">
        <v>0</v>
      </c>
      <c r="M9" s="118"/>
      <c r="N9" s="118">
        <v>0</v>
      </c>
      <c r="O9" s="118"/>
      <c r="P9" s="118">
        <v>0</v>
      </c>
      <c r="Q9" s="118"/>
      <c r="R9" s="118">
        <v>0</v>
      </c>
      <c r="S9" s="118"/>
      <c r="T9" s="118">
        <v>0</v>
      </c>
      <c r="U9" s="118"/>
      <c r="V9" s="118">
        <v>0</v>
      </c>
      <c r="W9" s="118"/>
      <c r="X9" s="118">
        <v>0</v>
      </c>
      <c r="Y9" s="118"/>
      <c r="Z9" s="118">
        <v>0</v>
      </c>
      <c r="AA9" s="118"/>
      <c r="AB9" s="118">
        <v>0</v>
      </c>
      <c r="AC9" s="118">
        <v>0</v>
      </c>
      <c r="AD9" s="118">
        <v>0</v>
      </c>
      <c r="AE9" s="118">
        <v>0</v>
      </c>
      <c r="AF9" s="118"/>
      <c r="AG9" s="118">
        <v>0</v>
      </c>
      <c r="AH9" s="118"/>
      <c r="AI9" s="118">
        <v>0</v>
      </c>
      <c r="AJ9" s="118"/>
      <c r="AK9" s="118">
        <v>0</v>
      </c>
      <c r="AL9" s="118"/>
      <c r="AM9" s="118">
        <v>0</v>
      </c>
      <c r="AN9" s="118"/>
      <c r="AO9" s="118">
        <v>0</v>
      </c>
      <c r="AP9" s="118"/>
      <c r="AQ9" s="118">
        <v>0</v>
      </c>
      <c r="AR9" s="118"/>
      <c r="AS9" s="118">
        <v>0</v>
      </c>
      <c r="AT9" s="118"/>
      <c r="AU9" s="118">
        <v>0</v>
      </c>
      <c r="AV9" s="118">
        <v>0</v>
      </c>
      <c r="AW9" s="118">
        <v>0</v>
      </c>
      <c r="AX9" s="118">
        <v>0</v>
      </c>
      <c r="AY9" s="118">
        <v>0</v>
      </c>
      <c r="AZ9" s="118">
        <v>0</v>
      </c>
      <c r="BA9" s="118">
        <v>0</v>
      </c>
      <c r="BB9" s="118">
        <v>0</v>
      </c>
      <c r="BC9" s="118">
        <v>0</v>
      </c>
      <c r="BD9" s="117">
        <v>0</v>
      </c>
      <c r="BE9" s="117">
        <v>0</v>
      </c>
      <c r="BF9" s="118">
        <v>0</v>
      </c>
      <c r="BG9" s="118">
        <v>0</v>
      </c>
      <c r="BH9" s="118">
        <v>0</v>
      </c>
      <c r="BI9" s="118"/>
      <c r="BJ9" s="118">
        <v>0</v>
      </c>
      <c r="BK9" s="118"/>
      <c r="BL9" s="118">
        <v>0</v>
      </c>
      <c r="BM9" s="118">
        <v>0</v>
      </c>
      <c r="BN9" s="118">
        <v>0</v>
      </c>
      <c r="BO9" s="118">
        <v>0</v>
      </c>
      <c r="BP9" s="119">
        <v>0</v>
      </c>
      <c r="BS9" s="97">
        <f t="shared" si="7"/>
        <v>0</v>
      </c>
      <c r="BT9" s="97">
        <f t="shared" si="8"/>
        <v>0</v>
      </c>
      <c r="BU9" s="97">
        <f t="shared" si="9"/>
        <v>0</v>
      </c>
      <c r="BV9" s="296" t="str">
        <f>IF(CA9=0,"NO STOCK",IF(COUNTIF(PKGSUMM_T!$A$2:$A$1245,A9)&gt;0,"OK","ERROR"))</f>
        <v>NO STOCK</v>
      </c>
      <c r="BW9" s="296" t="str">
        <f>IF(CA9=0,"NO STOCK",IF(OR(COUNTIF(COST_SHEETT!$B$3:$B$1238,CI9)&gt;0,COUNTIF(COST_SHEETT!$AB$3:$AB$1238,CI9)&gt;0,COUNTIF(COST_SHEETT1!$B$3:$B$1238,CI9)&gt;0,COUNTIF(COST_SHEETT1!$AB$3:$AB$1238,CI9)&gt;0),"OK","ERROR"))</f>
        <v>NO STOCK</v>
      </c>
      <c r="BX9" s="97">
        <f>SUMIF(HW!$A$2:$A$1573,$A9,HW!BI$2:BI$1573)</f>
        <v>0</v>
      </c>
      <c r="BY9" s="97">
        <f>SUMIF(HW!$A$2:$A$1573,$A9,HW!BJ$2:BJ$1573)</f>
        <v>0</v>
      </c>
      <c r="BZ9" s="197">
        <f t="shared" si="10"/>
        <v>0</v>
      </c>
      <c r="CA9" s="198">
        <f t="shared" si="11"/>
        <v>0</v>
      </c>
    </row>
    <row r="10" spans="1:102" ht="12" hidden="1" customHeight="1" x14ac:dyDescent="0.25">
      <c r="A10" s="109" t="s">
        <v>2642</v>
      </c>
      <c r="B10" s="110"/>
      <c r="C10" s="111" t="s">
        <v>1200</v>
      </c>
      <c r="D10" s="112"/>
      <c r="E10" s="112"/>
      <c r="F10" s="126">
        <v>9.5766000000000004E-2</v>
      </c>
      <c r="G10" s="126">
        <v>9.5766000000000004E-2</v>
      </c>
      <c r="H10" s="112"/>
      <c r="I10" s="112">
        <v>0</v>
      </c>
      <c r="J10" s="112">
        <v>0</v>
      </c>
      <c r="K10" s="112"/>
      <c r="L10" s="112">
        <v>0</v>
      </c>
      <c r="M10" s="112"/>
      <c r="N10" s="112">
        <v>0</v>
      </c>
      <c r="O10" s="112"/>
      <c r="P10" s="112">
        <v>0</v>
      </c>
      <c r="Q10" s="112"/>
      <c r="R10" s="112">
        <v>0</v>
      </c>
      <c r="S10" s="112"/>
      <c r="T10" s="112">
        <v>0</v>
      </c>
      <c r="U10" s="112"/>
      <c r="V10" s="112">
        <v>0</v>
      </c>
      <c r="W10" s="112"/>
      <c r="X10" s="112">
        <v>0</v>
      </c>
      <c r="Y10" s="112"/>
      <c r="Z10" s="112">
        <v>0</v>
      </c>
      <c r="AA10" s="112"/>
      <c r="AB10" s="112">
        <v>0</v>
      </c>
      <c r="AC10" s="112">
        <v>0</v>
      </c>
      <c r="AD10" s="112">
        <v>0</v>
      </c>
      <c r="AE10" s="112">
        <v>0</v>
      </c>
      <c r="AF10" s="112"/>
      <c r="AG10" s="112">
        <v>0</v>
      </c>
      <c r="AH10" s="112"/>
      <c r="AI10" s="112">
        <v>0</v>
      </c>
      <c r="AJ10" s="112"/>
      <c r="AK10" s="112">
        <v>0</v>
      </c>
      <c r="AL10" s="112"/>
      <c r="AM10" s="112">
        <v>0</v>
      </c>
      <c r="AN10" s="112"/>
      <c r="AO10" s="112">
        <v>0</v>
      </c>
      <c r="AP10" s="112"/>
      <c r="AQ10" s="112">
        <v>0</v>
      </c>
      <c r="AR10" s="112"/>
      <c r="AS10" s="112">
        <v>0</v>
      </c>
      <c r="AT10" s="112"/>
      <c r="AU10" s="112">
        <v>0</v>
      </c>
      <c r="AV10" s="112">
        <v>0</v>
      </c>
      <c r="AW10" s="112">
        <v>0</v>
      </c>
      <c r="AX10" s="112">
        <v>0</v>
      </c>
      <c r="AY10" s="112">
        <v>0</v>
      </c>
      <c r="AZ10" s="112">
        <v>0</v>
      </c>
      <c r="BA10" s="112">
        <v>0</v>
      </c>
      <c r="BB10" s="112">
        <v>0</v>
      </c>
      <c r="BC10" s="112">
        <v>0</v>
      </c>
      <c r="BD10" s="126">
        <v>0</v>
      </c>
      <c r="BE10" s="126">
        <v>0</v>
      </c>
      <c r="BF10" s="112">
        <v>0</v>
      </c>
      <c r="BG10" s="112">
        <v>0</v>
      </c>
      <c r="BH10" s="112">
        <v>0</v>
      </c>
      <c r="BI10" s="112"/>
      <c r="BJ10" s="112">
        <v>0</v>
      </c>
      <c r="BK10" s="112"/>
      <c r="BL10" s="112">
        <v>0</v>
      </c>
      <c r="BM10" s="112">
        <v>0</v>
      </c>
      <c r="BN10" s="112">
        <v>0</v>
      </c>
      <c r="BO10" s="112">
        <v>0</v>
      </c>
      <c r="BP10" s="113">
        <v>0</v>
      </c>
      <c r="BS10" s="97">
        <f t="shared" si="7"/>
        <v>0</v>
      </c>
      <c r="BT10" s="97">
        <f t="shared" si="8"/>
        <v>0</v>
      </c>
      <c r="BU10" s="97">
        <f t="shared" si="9"/>
        <v>0</v>
      </c>
      <c r="BV10" s="296" t="str">
        <f>IF(CA10=0,"NO STOCK",IF(COUNTIF(PKGSUMM_T!$A$2:$A$1245,A10)&gt;0,"OK","ERROR"))</f>
        <v>NO STOCK</v>
      </c>
      <c r="BW10" s="296" t="str">
        <f>IF(CA10=0,"NO STOCK",IF(OR(COUNTIF(COST_SHEETT!$B$3:$B$1238,CI10)&gt;0,COUNTIF(COST_SHEETT!$AB$3:$AB$1238,CI10)&gt;0,COUNTIF(COST_SHEETT1!$B$3:$B$1238,CI10)&gt;0,COUNTIF(COST_SHEETT1!$AB$3:$AB$1238,CI10)&gt;0),"OK","ERROR"))</f>
        <v>NO STOCK</v>
      </c>
      <c r="BX10" s="97">
        <f>SUMIF(HW!$A$2:$A$1573,$A10,HW!BI$2:BI$1573)</f>
        <v>0</v>
      </c>
      <c r="BY10" s="97">
        <f>SUMIF(HW!$A$2:$A$1573,$A10,HW!BJ$2:BJ$1573)</f>
        <v>0</v>
      </c>
      <c r="BZ10" s="197">
        <f t="shared" si="10"/>
        <v>0</v>
      </c>
      <c r="CA10" s="198">
        <f t="shared" si="11"/>
        <v>0</v>
      </c>
    </row>
    <row r="11" spans="1:102" ht="12" hidden="1" customHeight="1" x14ac:dyDescent="0.25">
      <c r="A11" s="104" t="s">
        <v>2642</v>
      </c>
      <c r="B11" s="106"/>
      <c r="C11" s="105" t="s">
        <v>77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8"/>
      <c r="BS11" s="97">
        <f t="shared" si="7"/>
        <v>0</v>
      </c>
      <c r="BT11" s="97">
        <f t="shared" si="8"/>
        <v>0</v>
      </c>
      <c r="BU11" s="97">
        <f t="shared" si="9"/>
        <v>0</v>
      </c>
      <c r="BV11" s="296" t="str">
        <f>IF(CA11=0,"NO STOCK",IF(COUNTIF(PKGSUMM_T!$A$2:$A$1245,A11)&gt;0,"OK","ERROR"))</f>
        <v>NO STOCK</v>
      </c>
      <c r="BW11" s="296" t="str">
        <f>IF(CA11=0,"NO STOCK",IF(OR(COUNTIF(COST_SHEETT!$B$3:$B$1238,CI11)&gt;0,COUNTIF(COST_SHEETT!$AB$3:$AB$1238,CI11)&gt;0,COUNTIF(COST_SHEETT1!$B$3:$B$1238,CI11)&gt;0,COUNTIF(COST_SHEETT1!$AB$3:$AB$1238,CI11)&gt;0),"OK","ERROR"))</f>
        <v>NO STOCK</v>
      </c>
      <c r="BX11" s="97">
        <f>SUMIF(HW!$A$2:$A$1573,$A11,HW!BI$2:BI$1573)</f>
        <v>0</v>
      </c>
      <c r="BY11" s="97">
        <f>SUMIF(HW!$A$2:$A$1573,$A11,HW!BJ$2:BJ$1573)</f>
        <v>0</v>
      </c>
      <c r="BZ11" s="197">
        <f t="shared" si="10"/>
        <v>0</v>
      </c>
      <c r="CA11" s="198">
        <f t="shared" si="11"/>
        <v>0</v>
      </c>
    </row>
    <row r="12" spans="1:102" ht="12" customHeight="1" x14ac:dyDescent="0.25">
      <c r="A12" s="120" t="s">
        <v>675</v>
      </c>
      <c r="B12" s="121" t="s">
        <v>676</v>
      </c>
      <c r="C12" s="121" t="s">
        <v>77</v>
      </c>
      <c r="D12" s="122">
        <v>2166</v>
      </c>
      <c r="E12" s="123">
        <v>220</v>
      </c>
      <c r="F12" s="123">
        <v>3.1123000000000001E-2</v>
      </c>
      <c r="G12" s="123">
        <v>3.1123000000000001E-2</v>
      </c>
      <c r="H12" s="127">
        <v>97470</v>
      </c>
      <c r="I12" s="127">
        <v>21.443000000000001</v>
      </c>
      <c r="J12" s="128">
        <v>3033.5590000000002</v>
      </c>
      <c r="K12" s="123"/>
      <c r="L12" s="124">
        <v>0</v>
      </c>
      <c r="M12" s="123"/>
      <c r="N12" s="124">
        <v>0</v>
      </c>
      <c r="O12" s="123"/>
      <c r="P12" s="124">
        <v>0</v>
      </c>
      <c r="Q12" s="123"/>
      <c r="R12" s="124">
        <v>0</v>
      </c>
      <c r="S12" s="123"/>
      <c r="T12" s="124">
        <v>0</v>
      </c>
      <c r="U12" s="123"/>
      <c r="V12" s="124">
        <v>0</v>
      </c>
      <c r="W12" s="123"/>
      <c r="X12" s="124">
        <v>0</v>
      </c>
      <c r="Y12" s="123"/>
      <c r="Z12" s="124">
        <v>0</v>
      </c>
      <c r="AA12" s="123"/>
      <c r="AB12" s="124">
        <v>0</v>
      </c>
      <c r="AC12" s="124">
        <v>0</v>
      </c>
      <c r="AD12" s="124">
        <v>0</v>
      </c>
      <c r="AE12" s="124">
        <v>0</v>
      </c>
      <c r="AF12" s="123"/>
      <c r="AG12" s="124">
        <v>0</v>
      </c>
      <c r="AH12" s="123"/>
      <c r="AI12" s="124">
        <v>0</v>
      </c>
      <c r="AJ12" s="123"/>
      <c r="AK12" s="124">
        <v>0</v>
      </c>
      <c r="AL12" s="123"/>
      <c r="AM12" s="124">
        <v>0</v>
      </c>
      <c r="AN12" s="123"/>
      <c r="AO12" s="124">
        <v>0</v>
      </c>
      <c r="AP12" s="123"/>
      <c r="AQ12" s="124">
        <v>0</v>
      </c>
      <c r="AR12" s="123"/>
      <c r="AS12" s="124">
        <v>0</v>
      </c>
      <c r="AT12" s="123"/>
      <c r="AU12" s="124">
        <v>0</v>
      </c>
      <c r="AV12" s="124">
        <v>0</v>
      </c>
      <c r="AW12" s="124">
        <v>0</v>
      </c>
      <c r="AX12" s="124">
        <v>0</v>
      </c>
      <c r="AY12" s="129">
        <v>97470</v>
      </c>
      <c r="AZ12" s="123">
        <v>45</v>
      </c>
      <c r="BA12" s="127">
        <v>21.443000000000001</v>
      </c>
      <c r="BB12" s="128">
        <v>3033.5590000000002</v>
      </c>
      <c r="BC12" s="128">
        <v>3033.5590000000002</v>
      </c>
      <c r="BD12" s="123">
        <v>0</v>
      </c>
      <c r="BE12" s="123">
        <v>0</v>
      </c>
      <c r="BF12" s="124">
        <v>0</v>
      </c>
      <c r="BG12" s="124">
        <v>0</v>
      </c>
      <c r="BH12" s="124">
        <v>0</v>
      </c>
      <c r="BI12" s="123"/>
      <c r="BJ12" s="124">
        <v>0</v>
      </c>
      <c r="BK12" s="123"/>
      <c r="BL12" s="124">
        <v>0</v>
      </c>
      <c r="BM12" s="124">
        <v>0</v>
      </c>
      <c r="BN12" s="124">
        <v>0</v>
      </c>
      <c r="BO12" s="124">
        <v>0</v>
      </c>
      <c r="BP12" s="125">
        <v>0</v>
      </c>
      <c r="BS12" s="97">
        <f t="shared" si="7"/>
        <v>97470</v>
      </c>
      <c r="BT12" s="97">
        <f t="shared" si="8"/>
        <v>45</v>
      </c>
      <c r="BU12" s="97">
        <f t="shared" si="9"/>
        <v>21.443000000000001</v>
      </c>
      <c r="BV12" s="296" t="str">
        <f>IF(CA12=0,"NO STOCK",IF(COUNTIF(PKGSUMM_T!$A$2:$A$1245,A12)&gt;0,"OK","ERROR"))</f>
        <v>OK</v>
      </c>
      <c r="BW12" s="296" t="str">
        <f>IF(CA12=0,"NO STOCK",IF(OR(COUNTIF(COST_SHEETT!$B$3:$B$1238,CI12)&gt;0,COUNTIF(COST_SHEETT!$AB$3:$AB$1238,CI12)&gt;0,COUNTIF(COST_SHEETT1!$B$3:$B$1238,CI12)&gt;0,COUNTIF(COST_SHEETT1!$AB$3:$AB$1238,CI12)&gt;0),"OK","ERROR"))</f>
        <v>OK</v>
      </c>
      <c r="BX12" s="97">
        <f>SUMIF(HW!$A$2:$A$1573,$A12,HW!BI$2:BI$1573)</f>
        <v>0</v>
      </c>
      <c r="BY12" s="97">
        <f>SUMIF(HW!$A$2:$A$1573,$A12,HW!BJ$2:BJ$1573)</f>
        <v>0</v>
      </c>
      <c r="BZ12" s="197">
        <f t="shared" si="10"/>
        <v>97470</v>
      </c>
      <c r="CA12" s="198">
        <f t="shared" si="11"/>
        <v>21.443000000000001</v>
      </c>
      <c r="CB12" s="97">
        <f>IF(CJ12="Y",IF(C12="FINISHED GOODS",SUMIF(COST_SHEETT!$AB$3:$AB$1227,$CI12,COST_SHEETT!$DD$3:$DD$1227),SUMIF(COST_SHEETT!$B$3:$B$1227,$CI12,COST_SHEETT!$DB$3:$DB$1227)),IF(C12="FINISHED GOODS",SUMIF(COST_SHEETT1!$AB$3:$AB$1227,$CI12,COST_SHEETT1!$DD$3:$DD$1227),SUMIF(COST_SHEETT1!$B$3:$B$1227,$CI12,COST_SHEETT1!$DB$3:$DB$1227)))</f>
        <v>3.112312359699889E-2</v>
      </c>
      <c r="CC12" s="209">
        <f t="shared" ref="CC12" si="12">ROUND(BZ12*CB12,0)</f>
        <v>3034</v>
      </c>
      <c r="CD12" s="295">
        <v>1</v>
      </c>
      <c r="CE12" s="295"/>
      <c r="CF12" s="376">
        <f>IF(BZ12=0,0,IF(CK12&gt;0,CK12,CD12))</f>
        <v>9.9999000000000005E-2</v>
      </c>
      <c r="CG12" s="301">
        <f t="shared" ref="CG12" si="13">MIN(CF12,CB12)</f>
        <v>3.112312359699889E-2</v>
      </c>
      <c r="CH12" s="302">
        <f t="shared" ref="CH12" si="14">ROUND(CG12*BZ12,0)</f>
        <v>3034</v>
      </c>
      <c r="CI12" s="200" t="s">
        <v>2663</v>
      </c>
      <c r="CK12" s="97">
        <f>IF(C12="WORK IN PROGRESS",0.099999,IF(SUMIF(SALE!$L$3:$L$1221,$A12,SALE!$U$3:$U$1221)=0,0,SUMIF(SALE!$L$3:$L$1221,$A12,SALE!$U$3:$U$1221)/SUMIF(SALE!$L$3:$L$1221,$A12,SALE!$F$3:$F$1221)))</f>
        <v>9.9999000000000005E-2</v>
      </c>
      <c r="CL12" s="296" t="str">
        <f t="shared" ref="CL12" si="15">IF(CF12&lt;CB12,"NRV","COST")</f>
        <v>COST</v>
      </c>
      <c r="CM12" s="304">
        <f t="shared" ref="CM12" si="16">IF(CA12=0,0,ROUND(CH12/CA12,3))</f>
        <v>141.49100000000001</v>
      </c>
      <c r="CV12" s="97">
        <f>+(BZ12-BX12)*CG12</f>
        <v>3033.5708569994817</v>
      </c>
      <c r="CW12" s="97">
        <f>+CT12+CU12+CV12</f>
        <v>3033.5708569994817</v>
      </c>
      <c r="CX12" s="388">
        <f>+CW12-CH12</f>
        <v>-0.42914300051825194</v>
      </c>
    </row>
    <row r="13" spans="1:102" ht="12" customHeight="1" x14ac:dyDescent="0.25">
      <c r="A13" s="114" t="s">
        <v>673</v>
      </c>
      <c r="B13" s="115" t="s">
        <v>1405</v>
      </c>
      <c r="C13" s="115" t="s">
        <v>77</v>
      </c>
      <c r="D13" s="116">
        <v>1805</v>
      </c>
      <c r="E13" s="117">
        <v>220</v>
      </c>
      <c r="F13" s="117">
        <v>3.0006999999999999E-2</v>
      </c>
      <c r="G13" s="117">
        <v>3.0006999999999999E-2</v>
      </c>
      <c r="H13" s="130">
        <v>823080</v>
      </c>
      <c r="I13" s="130">
        <v>181.078</v>
      </c>
      <c r="J13" s="131">
        <v>24698.162</v>
      </c>
      <c r="K13" s="117"/>
      <c r="L13" s="118">
        <v>0</v>
      </c>
      <c r="M13" s="117"/>
      <c r="N13" s="118">
        <v>0</v>
      </c>
      <c r="O13" s="117"/>
      <c r="P13" s="118">
        <v>0</v>
      </c>
      <c r="Q13" s="117"/>
      <c r="R13" s="118">
        <v>0</v>
      </c>
      <c r="S13" s="117"/>
      <c r="T13" s="118">
        <v>0</v>
      </c>
      <c r="U13" s="117"/>
      <c r="V13" s="118">
        <v>0</v>
      </c>
      <c r="W13" s="117"/>
      <c r="X13" s="118">
        <v>0</v>
      </c>
      <c r="Y13" s="117"/>
      <c r="Z13" s="118">
        <v>0</v>
      </c>
      <c r="AA13" s="117"/>
      <c r="AB13" s="118">
        <v>0</v>
      </c>
      <c r="AC13" s="118">
        <v>0</v>
      </c>
      <c r="AD13" s="118">
        <v>0</v>
      </c>
      <c r="AE13" s="118">
        <v>0</v>
      </c>
      <c r="AF13" s="117"/>
      <c r="AG13" s="118">
        <v>0</v>
      </c>
      <c r="AH13" s="117"/>
      <c r="AI13" s="118">
        <v>0</v>
      </c>
      <c r="AJ13" s="117"/>
      <c r="AK13" s="118">
        <v>0</v>
      </c>
      <c r="AL13" s="117"/>
      <c r="AM13" s="118">
        <v>0</v>
      </c>
      <c r="AN13" s="117"/>
      <c r="AO13" s="118">
        <v>0</v>
      </c>
      <c r="AP13" s="117"/>
      <c r="AQ13" s="118">
        <v>0</v>
      </c>
      <c r="AR13" s="117"/>
      <c r="AS13" s="118">
        <v>0</v>
      </c>
      <c r="AT13" s="117"/>
      <c r="AU13" s="118">
        <v>0</v>
      </c>
      <c r="AV13" s="118">
        <v>0</v>
      </c>
      <c r="AW13" s="118">
        <v>0</v>
      </c>
      <c r="AX13" s="118">
        <v>0</v>
      </c>
      <c r="AY13" s="132">
        <v>823080</v>
      </c>
      <c r="AZ13" s="117">
        <v>456</v>
      </c>
      <c r="BA13" s="130">
        <v>181.078</v>
      </c>
      <c r="BB13" s="131">
        <v>24698.162</v>
      </c>
      <c r="BC13" s="131">
        <v>24698.162</v>
      </c>
      <c r="BD13" s="117">
        <v>0</v>
      </c>
      <c r="BE13" s="117">
        <v>0</v>
      </c>
      <c r="BF13" s="118">
        <v>0</v>
      </c>
      <c r="BG13" s="118">
        <v>0</v>
      </c>
      <c r="BH13" s="118">
        <v>0</v>
      </c>
      <c r="BI13" s="117"/>
      <c r="BJ13" s="118">
        <v>0</v>
      </c>
      <c r="BK13" s="117"/>
      <c r="BL13" s="118">
        <v>0</v>
      </c>
      <c r="BM13" s="118">
        <v>0</v>
      </c>
      <c r="BN13" s="118">
        <v>0</v>
      </c>
      <c r="BO13" s="118">
        <v>0</v>
      </c>
      <c r="BP13" s="119">
        <v>0</v>
      </c>
      <c r="BS13" s="97">
        <f t="shared" si="7"/>
        <v>823080</v>
      </c>
      <c r="BT13" s="97">
        <f t="shared" si="8"/>
        <v>456</v>
      </c>
      <c r="BU13" s="97">
        <f t="shared" si="9"/>
        <v>181.078</v>
      </c>
      <c r="BV13" s="296" t="str">
        <f>IF(CA13=0,"NO STOCK",IF(COUNTIF(PKGSUMM_T!$A$2:$A$1245,A13)&gt;0,"OK","ERROR"))</f>
        <v>OK</v>
      </c>
      <c r="BW13" s="296" t="str">
        <f>IF(CA13=0,"NO STOCK",IF(OR(COUNTIF(COST_SHEETT!$B$3:$B$1238,CI13)&gt;0,COUNTIF(COST_SHEETT!$AB$3:$AB$1238,CI13)&gt;0,COUNTIF(COST_SHEETT1!$B$3:$B$1238,CI13)&gt;0,COUNTIF(COST_SHEETT1!$AB$3:$AB$1238,CI13)&gt;0),"OK","ERROR"))</f>
        <v>OK</v>
      </c>
      <c r="BX13" s="97">
        <f>SUMIF(HW!$A$2:$A$1573,$A13,HW!BI$2:BI$1573)</f>
        <v>0</v>
      </c>
      <c r="BY13" s="97">
        <f>SUMIF(HW!$A$2:$A$1573,$A13,HW!BJ$2:BJ$1573)</f>
        <v>0</v>
      </c>
      <c r="BZ13" s="197">
        <f t="shared" si="10"/>
        <v>823080</v>
      </c>
      <c r="CA13" s="198">
        <f t="shared" si="11"/>
        <v>181.078</v>
      </c>
      <c r="CB13" s="296">
        <f>IF(CJ13="Y",IF(C13="FINISHED GOODS",SUMIF(COST_SHEETT!$AB$3:$AB$1227,$CI13,COST_SHEETT!$DD$3:$DD$1227),SUMIF(COST_SHEETT!$B$3:$B$1227,$CI13,COST_SHEETT!$DB$3:$DB$1227)),IF(C13="FINISHED GOODS",SUMIF(COST_SHEETT1!$AB$3:$AB$1227,$CI13,COST_SHEETT1!$DD$3:$DD$1227),SUMIF(COST_SHEETT1!$B$3:$B$1227,$CI13,COST_SHEETT1!$DB$3:$DB$1227)))</f>
        <v>3.0006507986834446E-2</v>
      </c>
      <c r="CC13" s="209">
        <f t="shared" ref="CC13" si="17">ROUND(BZ13*CB13,0)</f>
        <v>24698</v>
      </c>
      <c r="CD13" s="295">
        <v>1</v>
      </c>
      <c r="CE13" s="295"/>
      <c r="CF13" s="376">
        <f>IF(BZ13=0,0,IF(CK13&gt;0,CK13,CD13))</f>
        <v>9.9999000000000005E-2</v>
      </c>
      <c r="CG13" s="301">
        <f t="shared" ref="CG13" si="18">MIN(CF13,CB13)</f>
        <v>3.0006507986834446E-2</v>
      </c>
      <c r="CH13" s="302">
        <f t="shared" ref="CH13" si="19">ROUND(CG13*BZ13,0)</f>
        <v>24698</v>
      </c>
      <c r="CI13" s="200" t="s">
        <v>2664</v>
      </c>
      <c r="CK13" s="296">
        <f>IF(C13="WORK IN PROGRESS",0.099999,IF(SUMIF(SALE!$L$3:$L$1221,$A13,SALE!$U$3:$U$1221)=0,0,SUMIF(SALE!$L$3:$L$1221,$A13,SALE!$U$3:$U$1221)/SUMIF(SALE!$L$3:$L$1221,$A13,SALE!$F$3:$F$1221)))</f>
        <v>9.9999000000000005E-2</v>
      </c>
      <c r="CL13" s="296" t="str">
        <f t="shared" ref="CL13" si="20">IF(CF13&lt;CB13,"NRV","COST")</f>
        <v>COST</v>
      </c>
      <c r="CM13" s="304">
        <f t="shared" ref="CM13" si="21">IF(CA13=0,0,ROUND(CH13/CA13,3))</f>
        <v>136.39400000000001</v>
      </c>
      <c r="CV13" s="296">
        <f>+(BZ13-BX13)*CG13</f>
        <v>24697.756593803697</v>
      </c>
      <c r="CW13" s="296">
        <f>+CT13+CU13+CV13</f>
        <v>24697.756593803697</v>
      </c>
      <c r="CX13" s="388">
        <f>+CW13-CH13</f>
        <v>-0.24340619630311267</v>
      </c>
    </row>
    <row r="14" spans="1:102" ht="12" hidden="1" customHeight="1" x14ac:dyDescent="0.25">
      <c r="A14" s="133" t="s">
        <v>2642</v>
      </c>
      <c r="B14" s="111"/>
      <c r="C14" s="111" t="s">
        <v>1200</v>
      </c>
      <c r="D14" s="126"/>
      <c r="E14" s="126"/>
      <c r="F14" s="126">
        <v>6.1129999999999997E-2</v>
      </c>
      <c r="G14" s="126">
        <v>6.1129999999999997E-2</v>
      </c>
      <c r="H14" s="112">
        <v>920550</v>
      </c>
      <c r="I14" s="112">
        <v>202.52099999999999</v>
      </c>
      <c r="J14" s="134">
        <v>27731.721000000001</v>
      </c>
      <c r="K14" s="126"/>
      <c r="L14" s="112">
        <v>0</v>
      </c>
      <c r="M14" s="126"/>
      <c r="N14" s="112">
        <v>0</v>
      </c>
      <c r="O14" s="126"/>
      <c r="P14" s="112">
        <v>0</v>
      </c>
      <c r="Q14" s="126"/>
      <c r="R14" s="112">
        <v>0</v>
      </c>
      <c r="S14" s="126"/>
      <c r="T14" s="112">
        <v>0</v>
      </c>
      <c r="U14" s="126"/>
      <c r="V14" s="112">
        <v>0</v>
      </c>
      <c r="W14" s="126"/>
      <c r="X14" s="112">
        <v>0</v>
      </c>
      <c r="Y14" s="126"/>
      <c r="Z14" s="112">
        <v>0</v>
      </c>
      <c r="AA14" s="126"/>
      <c r="AB14" s="112">
        <v>0</v>
      </c>
      <c r="AC14" s="112">
        <v>0</v>
      </c>
      <c r="AD14" s="112">
        <v>0</v>
      </c>
      <c r="AE14" s="112">
        <v>0</v>
      </c>
      <c r="AF14" s="126"/>
      <c r="AG14" s="112">
        <v>0</v>
      </c>
      <c r="AH14" s="126"/>
      <c r="AI14" s="112">
        <v>0</v>
      </c>
      <c r="AJ14" s="126"/>
      <c r="AK14" s="112">
        <v>0</v>
      </c>
      <c r="AL14" s="126"/>
      <c r="AM14" s="112">
        <v>0</v>
      </c>
      <c r="AN14" s="126"/>
      <c r="AO14" s="112">
        <v>0</v>
      </c>
      <c r="AP14" s="126"/>
      <c r="AQ14" s="112">
        <v>0</v>
      </c>
      <c r="AR14" s="126"/>
      <c r="AS14" s="112">
        <v>0</v>
      </c>
      <c r="AT14" s="126"/>
      <c r="AU14" s="112">
        <v>0</v>
      </c>
      <c r="AV14" s="112">
        <v>0</v>
      </c>
      <c r="AW14" s="112">
        <v>0</v>
      </c>
      <c r="AX14" s="112">
        <v>0</v>
      </c>
      <c r="AY14" s="135">
        <v>920550</v>
      </c>
      <c r="AZ14" s="126">
        <v>501</v>
      </c>
      <c r="BA14" s="112">
        <v>202.52099999999999</v>
      </c>
      <c r="BB14" s="134">
        <v>27731.721000000001</v>
      </c>
      <c r="BC14" s="134">
        <v>27731.721000000001</v>
      </c>
      <c r="BD14" s="126">
        <v>0</v>
      </c>
      <c r="BE14" s="126">
        <v>0</v>
      </c>
      <c r="BF14" s="112">
        <v>0</v>
      </c>
      <c r="BG14" s="112">
        <v>0</v>
      </c>
      <c r="BH14" s="112">
        <v>0</v>
      </c>
      <c r="BI14" s="126"/>
      <c r="BJ14" s="112">
        <v>0</v>
      </c>
      <c r="BK14" s="126"/>
      <c r="BL14" s="112">
        <v>0</v>
      </c>
      <c r="BM14" s="112">
        <v>0</v>
      </c>
      <c r="BN14" s="112">
        <v>0</v>
      </c>
      <c r="BO14" s="112">
        <v>0</v>
      </c>
      <c r="BP14" s="113">
        <v>0</v>
      </c>
      <c r="BS14" s="97">
        <f t="shared" si="7"/>
        <v>0</v>
      </c>
      <c r="BT14" s="97">
        <f t="shared" si="8"/>
        <v>0</v>
      </c>
      <c r="BU14" s="97">
        <f t="shared" si="9"/>
        <v>0</v>
      </c>
      <c r="BV14" s="296" t="str">
        <f>IF(CA14=0,"NO STOCK",IF(COUNTIF(PKGSUMM_T!$A$2:$A$1245,A14)&gt;0,"OK","ERROR"))</f>
        <v>NO STOCK</v>
      </c>
      <c r="BW14" s="296" t="str">
        <f>IF(CA14=0,"NO STOCK",IF(OR(COUNTIF(COST_SHEETT!$B$3:$B$1238,CI14)&gt;0,COUNTIF(COST_SHEETT!$AB$3:$AB$1238,CI14)&gt;0,COUNTIF(COST_SHEETT1!$B$3:$B$1238,CI14)&gt;0,COUNTIF(COST_SHEETT1!$AB$3:$AB$1238,CI14)&gt;0),"OK","ERROR"))</f>
        <v>NO STOCK</v>
      </c>
      <c r="BX14" s="97">
        <f>SUMIF(HW!$A$2:$A$1573,$A14,HW!BI$2:BI$1573)</f>
        <v>0</v>
      </c>
      <c r="BY14" s="97">
        <f>SUMIF(HW!$A$2:$A$1573,$A14,HW!BJ$2:BJ$1573)</f>
        <v>0</v>
      </c>
      <c r="BZ14" s="197">
        <f t="shared" si="10"/>
        <v>0</v>
      </c>
      <c r="CA14" s="198">
        <f t="shared" si="11"/>
        <v>0</v>
      </c>
      <c r="CK14" s="296">
        <f>IF(C14="WORK IN PROGRESS",0.099999,IF(SUMIF(SALE!$L$3:$L$1221,$A14,SALE!$U$3:$U$1221)=0,0,SUMIF(SALE!$L$3:$L$1221,$A14,SALE!$U$3:$U$1221)/SUMIF(SALE!$L$3:$L$1221,$A14,SALE!$F$3:$F$1221)))</f>
        <v>0</v>
      </c>
    </row>
    <row r="15" spans="1:102" ht="12" hidden="1" customHeight="1" x14ac:dyDescent="0.25">
      <c r="A15" s="136" t="s">
        <v>2642</v>
      </c>
      <c r="B15" s="105" t="s">
        <v>1200</v>
      </c>
      <c r="C15" s="105"/>
      <c r="D15" s="137"/>
      <c r="E15" s="137"/>
      <c r="F15" s="137">
        <v>0.15689600000000001</v>
      </c>
      <c r="G15" s="137">
        <v>0.15689600000000001</v>
      </c>
      <c r="H15" s="107">
        <v>920550</v>
      </c>
      <c r="I15" s="107">
        <v>202.52099999999999</v>
      </c>
      <c r="J15" s="138">
        <v>27731.721000000001</v>
      </c>
      <c r="K15" s="137"/>
      <c r="L15" s="107">
        <v>0</v>
      </c>
      <c r="M15" s="137"/>
      <c r="N15" s="107">
        <v>0</v>
      </c>
      <c r="O15" s="137"/>
      <c r="P15" s="107">
        <v>0</v>
      </c>
      <c r="Q15" s="137"/>
      <c r="R15" s="107">
        <v>0</v>
      </c>
      <c r="S15" s="137"/>
      <c r="T15" s="107">
        <v>0</v>
      </c>
      <c r="U15" s="137"/>
      <c r="V15" s="107">
        <v>0</v>
      </c>
      <c r="W15" s="137"/>
      <c r="X15" s="107">
        <v>0</v>
      </c>
      <c r="Y15" s="137"/>
      <c r="Z15" s="107">
        <v>0</v>
      </c>
      <c r="AA15" s="137"/>
      <c r="AB15" s="107">
        <v>0</v>
      </c>
      <c r="AC15" s="107">
        <v>0</v>
      </c>
      <c r="AD15" s="107">
        <v>0</v>
      </c>
      <c r="AE15" s="107">
        <v>0</v>
      </c>
      <c r="AF15" s="137"/>
      <c r="AG15" s="107">
        <v>0</v>
      </c>
      <c r="AH15" s="137"/>
      <c r="AI15" s="107">
        <v>0</v>
      </c>
      <c r="AJ15" s="137"/>
      <c r="AK15" s="107">
        <v>0</v>
      </c>
      <c r="AL15" s="137"/>
      <c r="AM15" s="107">
        <v>0</v>
      </c>
      <c r="AN15" s="137"/>
      <c r="AO15" s="107">
        <v>0</v>
      </c>
      <c r="AP15" s="137"/>
      <c r="AQ15" s="107">
        <v>0</v>
      </c>
      <c r="AR15" s="137"/>
      <c r="AS15" s="107">
        <v>0</v>
      </c>
      <c r="AT15" s="137"/>
      <c r="AU15" s="107">
        <v>0</v>
      </c>
      <c r="AV15" s="107">
        <v>0</v>
      </c>
      <c r="AW15" s="107">
        <v>0</v>
      </c>
      <c r="AX15" s="107">
        <v>0</v>
      </c>
      <c r="AY15" s="139">
        <v>920550</v>
      </c>
      <c r="AZ15" s="137">
        <v>501</v>
      </c>
      <c r="BA15" s="107">
        <v>202.52099999999999</v>
      </c>
      <c r="BB15" s="138">
        <v>27731.721000000001</v>
      </c>
      <c r="BC15" s="138">
        <v>27731.721000000001</v>
      </c>
      <c r="BD15" s="137">
        <v>0</v>
      </c>
      <c r="BE15" s="137">
        <v>0</v>
      </c>
      <c r="BF15" s="107">
        <v>0</v>
      </c>
      <c r="BG15" s="107">
        <v>0</v>
      </c>
      <c r="BH15" s="107">
        <v>0</v>
      </c>
      <c r="BI15" s="137"/>
      <c r="BJ15" s="107">
        <v>0</v>
      </c>
      <c r="BK15" s="137"/>
      <c r="BL15" s="107">
        <v>0</v>
      </c>
      <c r="BM15" s="107">
        <v>0</v>
      </c>
      <c r="BN15" s="107">
        <v>0</v>
      </c>
      <c r="BO15" s="107">
        <v>0</v>
      </c>
      <c r="BP15" s="108">
        <v>0</v>
      </c>
      <c r="BS15" s="97">
        <f t="shared" si="7"/>
        <v>0</v>
      </c>
      <c r="BT15" s="97">
        <f t="shared" si="8"/>
        <v>0</v>
      </c>
      <c r="BU15" s="97">
        <f t="shared" si="9"/>
        <v>0</v>
      </c>
      <c r="BV15" s="296" t="str">
        <f>IF(CA15=0,"NO STOCK",IF(COUNTIF(PKGSUMM_T!$A$2:$A$1245,A15)&gt;0,"OK","ERROR"))</f>
        <v>NO STOCK</v>
      </c>
      <c r="BW15" s="296" t="str">
        <f>IF(CA15=0,"NO STOCK",IF(OR(COUNTIF(COST_SHEETT!$B$3:$B$1238,CI15)&gt;0,COUNTIF(COST_SHEETT!$AB$3:$AB$1238,CI15)&gt;0,COUNTIF(COST_SHEETT1!$B$3:$B$1238,CI15)&gt;0,COUNTIF(COST_SHEETT1!$AB$3:$AB$1238,CI15)&gt;0),"OK","ERROR"))</f>
        <v>NO STOCK</v>
      </c>
      <c r="BX15" s="97">
        <f>SUMIF(HW!$A$2:$A$1573,$A15,HW!BI$2:BI$1573)</f>
        <v>0</v>
      </c>
      <c r="BY15" s="97">
        <f>SUMIF(HW!$A$2:$A$1573,$A15,HW!BJ$2:BJ$1573)</f>
        <v>0</v>
      </c>
      <c r="BZ15" s="197">
        <f t="shared" si="10"/>
        <v>0</v>
      </c>
      <c r="CA15" s="198">
        <f t="shared" si="11"/>
        <v>0</v>
      </c>
      <c r="CK15" s="296">
        <f>IF(C15="WORK IN PROGRESS",0.099999,IF(SUMIF(SALE!$L$3:$L$1221,$A15,SALE!$U$3:$U$1221)=0,0,SUMIF(SALE!$L$3:$L$1221,$A15,SALE!$U$3:$U$1221)/SUMIF(SALE!$L$3:$L$1221,$A15,SALE!$F$3:$F$1221)))</f>
        <v>0</v>
      </c>
    </row>
    <row r="16" spans="1:102" ht="12" hidden="1" customHeight="1" x14ac:dyDescent="0.25">
      <c r="A16" s="109" t="s">
        <v>2642</v>
      </c>
      <c r="B16" s="111" t="s">
        <v>1406</v>
      </c>
      <c r="C16" s="110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3"/>
      <c r="BS16" s="97">
        <f t="shared" si="7"/>
        <v>0</v>
      </c>
      <c r="BT16" s="97">
        <f t="shared" si="8"/>
        <v>0</v>
      </c>
      <c r="BU16" s="97">
        <f t="shared" si="9"/>
        <v>0</v>
      </c>
      <c r="BV16" s="296" t="str">
        <f>IF(CA16=0,"NO STOCK",IF(COUNTIF(PKGSUMM_T!$A$2:$A$1245,A16)&gt;0,"OK","ERROR"))</f>
        <v>NO STOCK</v>
      </c>
      <c r="BW16" s="296" t="str">
        <f>IF(CA16=0,"NO STOCK",IF(OR(COUNTIF(COST_SHEETT!$B$3:$B$1238,CI16)&gt;0,COUNTIF(COST_SHEETT!$AB$3:$AB$1238,CI16)&gt;0,COUNTIF(COST_SHEETT1!$B$3:$B$1238,CI16)&gt;0,COUNTIF(COST_SHEETT1!$AB$3:$AB$1238,CI16)&gt;0),"OK","ERROR"))</f>
        <v>NO STOCK</v>
      </c>
      <c r="BX16" s="97">
        <f>SUMIF(HW!$A$2:$A$1573,$A16,HW!BI$2:BI$1573)</f>
        <v>0</v>
      </c>
      <c r="BY16" s="97">
        <f>SUMIF(HW!$A$2:$A$1573,$A16,HW!BJ$2:BJ$1573)</f>
        <v>0</v>
      </c>
      <c r="BZ16" s="197">
        <f t="shared" si="10"/>
        <v>0</v>
      </c>
      <c r="CA16" s="198">
        <f t="shared" si="11"/>
        <v>0</v>
      </c>
      <c r="CK16" s="296">
        <f>IF(C16="WORK IN PROGRESS",0.099999,IF(SUMIF(SALE!$L$3:$L$1221,$A16,SALE!$U$3:$U$1221)=0,0,SUMIF(SALE!$L$3:$L$1221,$A16,SALE!$U$3:$U$1221)/SUMIF(SALE!$L$3:$L$1221,$A16,SALE!$F$3:$F$1221)))</f>
        <v>0</v>
      </c>
    </row>
    <row r="17" spans="1:102" ht="12" hidden="1" customHeight="1" x14ac:dyDescent="0.25">
      <c r="A17" s="104" t="s">
        <v>2642</v>
      </c>
      <c r="B17" s="106"/>
      <c r="C17" s="105" t="s">
        <v>30</v>
      </c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8"/>
      <c r="BS17" s="97">
        <f t="shared" si="7"/>
        <v>0</v>
      </c>
      <c r="BT17" s="97">
        <f t="shared" si="8"/>
        <v>0</v>
      </c>
      <c r="BU17" s="97">
        <f t="shared" si="9"/>
        <v>0</v>
      </c>
      <c r="BV17" s="296" t="str">
        <f>IF(CA17=0,"NO STOCK",IF(COUNTIF(PKGSUMM_T!$A$2:$A$1245,A17)&gt;0,"OK","ERROR"))</f>
        <v>NO STOCK</v>
      </c>
      <c r="BW17" s="296" t="str">
        <f>IF(CA17=0,"NO STOCK",IF(OR(COUNTIF(COST_SHEETT!$B$3:$B$1238,CI17)&gt;0,COUNTIF(COST_SHEETT!$AB$3:$AB$1238,CI17)&gt;0,COUNTIF(COST_SHEETT1!$B$3:$B$1238,CI17)&gt;0,COUNTIF(COST_SHEETT1!$AB$3:$AB$1238,CI17)&gt;0),"OK","ERROR"))</f>
        <v>NO STOCK</v>
      </c>
      <c r="BX17" s="97">
        <f>SUMIF(HW!$A$2:$A$1573,$A17,HW!BI$2:BI$1573)</f>
        <v>0</v>
      </c>
      <c r="BY17" s="97">
        <f>SUMIF(HW!$A$2:$A$1573,$A17,HW!BJ$2:BJ$1573)</f>
        <v>0</v>
      </c>
      <c r="BZ17" s="197">
        <f t="shared" si="10"/>
        <v>0</v>
      </c>
      <c r="CA17" s="198">
        <f t="shared" si="11"/>
        <v>0</v>
      </c>
      <c r="CK17" s="296">
        <f>IF(C17="WORK IN PROGRESS",0.099999,IF(SUMIF(SALE!$L$3:$L$1221,$A17,SALE!$U$3:$U$1221)=0,0,SUMIF(SALE!$L$3:$L$1221,$A17,SALE!$U$3:$U$1221)/SUMIF(SALE!$L$3:$L$1221,$A17,SALE!$F$3:$F$1221)))</f>
        <v>0</v>
      </c>
    </row>
    <row r="18" spans="1:102" ht="12" customHeight="1" x14ac:dyDescent="0.25">
      <c r="A18" s="120" t="s">
        <v>157</v>
      </c>
      <c r="B18" s="121" t="s">
        <v>158</v>
      </c>
      <c r="C18" s="121" t="s">
        <v>30</v>
      </c>
      <c r="D18" s="122">
        <v>4100</v>
      </c>
      <c r="E18" s="123">
        <v>170</v>
      </c>
      <c r="F18" s="123">
        <v>3.0539E-2</v>
      </c>
      <c r="G18" s="123">
        <v>3.0539E-2</v>
      </c>
      <c r="H18" s="127">
        <v>225500</v>
      </c>
      <c r="I18" s="112">
        <v>38.335000000000001</v>
      </c>
      <c r="J18" s="134">
        <v>6886.5450000000001</v>
      </c>
      <c r="K18" s="123"/>
      <c r="L18" s="124">
        <v>0</v>
      </c>
      <c r="M18" s="123"/>
      <c r="N18" s="124">
        <v>0</v>
      </c>
      <c r="O18" s="123"/>
      <c r="P18" s="124">
        <v>0</v>
      </c>
      <c r="Q18" s="123"/>
      <c r="R18" s="124">
        <v>0</v>
      </c>
      <c r="S18" s="123"/>
      <c r="T18" s="124">
        <v>0</v>
      </c>
      <c r="U18" s="123"/>
      <c r="V18" s="124">
        <v>0</v>
      </c>
      <c r="W18" s="123"/>
      <c r="X18" s="124">
        <v>0</v>
      </c>
      <c r="Y18" s="123"/>
      <c r="Z18" s="124">
        <v>0</v>
      </c>
      <c r="AA18" s="123"/>
      <c r="AB18" s="124">
        <v>0</v>
      </c>
      <c r="AC18" s="124">
        <v>0</v>
      </c>
      <c r="AD18" s="124">
        <v>0</v>
      </c>
      <c r="AE18" s="124">
        <v>0</v>
      </c>
      <c r="AF18" s="123"/>
      <c r="AG18" s="124">
        <v>0</v>
      </c>
      <c r="AH18" s="123"/>
      <c r="AI18" s="124">
        <v>0</v>
      </c>
      <c r="AJ18" s="123"/>
      <c r="AK18" s="124">
        <v>0</v>
      </c>
      <c r="AL18" s="123"/>
      <c r="AM18" s="124">
        <v>0</v>
      </c>
      <c r="AN18" s="123">
        <v>20500</v>
      </c>
      <c r="AO18" s="123">
        <v>3.4849999999999999</v>
      </c>
      <c r="AP18" s="123">
        <v>205000</v>
      </c>
      <c r="AQ18" s="123">
        <v>34.85</v>
      </c>
      <c r="AR18" s="123"/>
      <c r="AS18" s="124">
        <v>0</v>
      </c>
      <c r="AT18" s="123"/>
      <c r="AU18" s="124">
        <v>0</v>
      </c>
      <c r="AV18" s="135">
        <v>225500</v>
      </c>
      <c r="AW18" s="112">
        <v>38.335000000000001</v>
      </c>
      <c r="AX18" s="134">
        <v>6886.5450000000001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3">
        <v>0</v>
      </c>
      <c r="BE18" s="123">
        <v>0</v>
      </c>
      <c r="BF18" s="124">
        <v>0</v>
      </c>
      <c r="BG18" s="124">
        <v>0</v>
      </c>
      <c r="BH18" s="124">
        <v>0</v>
      </c>
      <c r="BI18" s="123"/>
      <c r="BJ18" s="124">
        <v>0</v>
      </c>
      <c r="BK18" s="123"/>
      <c r="BL18" s="124">
        <v>0</v>
      </c>
      <c r="BM18" s="124">
        <v>0</v>
      </c>
      <c r="BN18" s="124">
        <v>0</v>
      </c>
      <c r="BO18" s="124">
        <v>0</v>
      </c>
      <c r="BP18" s="125">
        <v>0</v>
      </c>
      <c r="BS18" s="97">
        <f t="shared" si="7"/>
        <v>0</v>
      </c>
      <c r="BT18" s="97">
        <f t="shared" si="8"/>
        <v>0</v>
      </c>
      <c r="BU18" s="97">
        <f t="shared" si="9"/>
        <v>0</v>
      </c>
      <c r="BV18" s="296" t="str">
        <f>IF(CA18=0,"NO STOCK",IF(COUNTIF(PKGSUMM_T!$A$2:$A$1245,A18)&gt;0,"OK","ERROR"))</f>
        <v>OK</v>
      </c>
      <c r="BW18" s="296" t="str">
        <f>IF(CA18=0,"NO STOCK",IF(OR(COUNTIF(COST_SHEETT!$B$3:$B$1238,CI18)&gt;0,COUNTIF(COST_SHEETT!$AB$3:$AB$1238,CI18)&gt;0,COUNTIF(COST_SHEETT1!$B$3:$B$1238,CI18)&gt;0,COUNTIF(COST_SHEETT1!$AB$3:$AB$1238,CI18)&gt;0),"OK","ERROR"))</f>
        <v>OK</v>
      </c>
      <c r="BX18" s="97">
        <f>SUMIF(HW!$A$2:$A$1573,$A18,HW!BI$2:BI$1573)</f>
        <v>16400</v>
      </c>
      <c r="BY18" s="97">
        <f>SUMIF(HW!$A$2:$A$1573,$A18,HW!BJ$2:BJ$1573)</f>
        <v>2.7879999999999998</v>
      </c>
      <c r="BZ18" s="197">
        <f t="shared" si="10"/>
        <v>16400</v>
      </c>
      <c r="CA18" s="198">
        <f t="shared" si="11"/>
        <v>2.7879999999999998</v>
      </c>
      <c r="CB18" s="296">
        <f>IF(CJ18="Y",IF(C18="FINISHED GOODS",SUMIF(COST_SHEETT!$AB$3:$AB$1227,$CI18,COST_SHEETT!$DD$3:$DD$1227),SUMIF(COST_SHEETT!$B$3:$B$1227,$CI18,COST_SHEETT!$DB$3:$DB$1227)),IF(C18="FINISHED GOODS",SUMIF(COST_SHEETT1!$AB$3:$AB$1227,$CI18,COST_SHEETT1!$DD$3:$DD$1227),SUMIF(COST_SHEETT1!$B$3:$B$1227,$CI18,COST_SHEETT1!$DB$3:$DB$1227)))</f>
        <v>3.542116398644149E-2</v>
      </c>
      <c r="CC18" s="209">
        <f t="shared" ref="CC18" si="22">ROUND(BZ18*CB18,0)</f>
        <v>581</v>
      </c>
      <c r="CD18" s="295">
        <v>1</v>
      </c>
      <c r="CE18" s="295"/>
      <c r="CF18" s="376">
        <f>IF(BZ18=0,0,IF(CK18&gt;0,CK18,CD18))</f>
        <v>3.0588999894642574E-2</v>
      </c>
      <c r="CG18" s="301">
        <f t="shared" ref="CG18" si="23">MIN(CF18,CB18)</f>
        <v>3.0588999894642574E-2</v>
      </c>
      <c r="CH18" s="302">
        <f t="shared" ref="CH18" si="24">ROUND(CG18*BZ18,0)</f>
        <v>502</v>
      </c>
      <c r="CI18" s="200" t="s">
        <v>2665</v>
      </c>
      <c r="CJ18" s="97" t="s">
        <v>2666</v>
      </c>
      <c r="CK18" s="296">
        <f>IF(C18="WORK IN PROGRESS",0.099999,IF(SUMIF(SALE!$L$3:$L$1221,$A18,SALE!$U$3:$U$1221)=0,0,SUMIF(SALE!$L$3:$L$1221,$A18,SALE!$U$3:$U$1221)/SUMIF(SALE!$L$3:$L$1221,$A18,SALE!$F$3:$F$1221)))</f>
        <v>3.0588999894642574E-2</v>
      </c>
      <c r="CL18" s="296" t="str">
        <f t="shared" ref="CL18" si="25">IF(CF18&lt;CB18,"NRV","COST")</f>
        <v>NRV</v>
      </c>
      <c r="CM18" s="304">
        <f t="shared" ref="CM18" si="26">IF(CA18=0,0,ROUND(CH18/CA18,3))</f>
        <v>180.05699999999999</v>
      </c>
      <c r="CT18" s="97">
        <f>+(BX18*CG18)</f>
        <v>501.65959827213823</v>
      </c>
      <c r="CU18" s="97">
        <f>+(BZ18-BX18)*CG18</f>
        <v>0</v>
      </c>
      <c r="CW18" s="296">
        <f>+CT18+CU18+CV18</f>
        <v>501.65959827213823</v>
      </c>
      <c r="CX18" s="388">
        <f>+CW18-CH18</f>
        <v>-0.34040172786177436</v>
      </c>
    </row>
    <row r="19" spans="1:102" ht="12" hidden="1" customHeight="1" x14ac:dyDescent="0.25">
      <c r="A19" s="114" t="s">
        <v>155</v>
      </c>
      <c r="B19" s="115" t="s">
        <v>156</v>
      </c>
      <c r="C19" s="115" t="s">
        <v>30</v>
      </c>
      <c r="D19" s="116">
        <v>4100</v>
      </c>
      <c r="E19" s="117">
        <v>170</v>
      </c>
      <c r="F19" s="117">
        <v>2.5406999999999999E-2</v>
      </c>
      <c r="G19" s="117">
        <v>2.5406999999999999E-2</v>
      </c>
      <c r="H19" s="118">
        <v>57400</v>
      </c>
      <c r="I19" s="107">
        <v>9.7579999999999991</v>
      </c>
      <c r="J19" s="138">
        <v>1458.3620000000001</v>
      </c>
      <c r="K19" s="117"/>
      <c r="L19" s="118">
        <v>0</v>
      </c>
      <c r="M19" s="117"/>
      <c r="N19" s="118">
        <v>0</v>
      </c>
      <c r="O19" s="117"/>
      <c r="P19" s="118">
        <v>0</v>
      </c>
      <c r="Q19" s="117"/>
      <c r="R19" s="118">
        <v>0</v>
      </c>
      <c r="S19" s="117"/>
      <c r="T19" s="118">
        <v>0</v>
      </c>
      <c r="U19" s="117"/>
      <c r="V19" s="118">
        <v>0</v>
      </c>
      <c r="W19" s="117"/>
      <c r="X19" s="118">
        <v>0</v>
      </c>
      <c r="Y19" s="117"/>
      <c r="Z19" s="118">
        <v>0</v>
      </c>
      <c r="AA19" s="117"/>
      <c r="AB19" s="118">
        <v>0</v>
      </c>
      <c r="AC19" s="118">
        <v>0</v>
      </c>
      <c r="AD19" s="118">
        <v>0</v>
      </c>
      <c r="AE19" s="118">
        <v>0</v>
      </c>
      <c r="AF19" s="117"/>
      <c r="AG19" s="118">
        <v>0</v>
      </c>
      <c r="AH19" s="117"/>
      <c r="AI19" s="118">
        <v>0</v>
      </c>
      <c r="AJ19" s="117"/>
      <c r="AK19" s="118">
        <v>0</v>
      </c>
      <c r="AL19" s="117"/>
      <c r="AM19" s="118">
        <v>0</v>
      </c>
      <c r="AN19" s="118">
        <v>57400</v>
      </c>
      <c r="AO19" s="107">
        <v>9.7579999999999991</v>
      </c>
      <c r="AP19" s="117"/>
      <c r="AQ19" s="118">
        <v>0</v>
      </c>
      <c r="AR19" s="117"/>
      <c r="AS19" s="118">
        <v>0</v>
      </c>
      <c r="AT19" s="117"/>
      <c r="AU19" s="118">
        <v>0</v>
      </c>
      <c r="AV19" s="139">
        <v>57400</v>
      </c>
      <c r="AW19" s="107">
        <v>9.7579999999999991</v>
      </c>
      <c r="AX19" s="138">
        <v>1458.3620000000001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7">
        <v>0</v>
      </c>
      <c r="BE19" s="117">
        <v>0</v>
      </c>
      <c r="BF19" s="118">
        <v>0</v>
      </c>
      <c r="BG19" s="118">
        <v>0</v>
      </c>
      <c r="BH19" s="118">
        <v>0</v>
      </c>
      <c r="BI19" s="117"/>
      <c r="BJ19" s="118">
        <v>0</v>
      </c>
      <c r="BK19" s="117"/>
      <c r="BL19" s="118">
        <v>0</v>
      </c>
      <c r="BM19" s="118">
        <v>0</v>
      </c>
      <c r="BN19" s="118">
        <v>0</v>
      </c>
      <c r="BO19" s="118">
        <v>0</v>
      </c>
      <c r="BP19" s="119">
        <v>0</v>
      </c>
      <c r="BS19" s="97">
        <f t="shared" si="7"/>
        <v>0</v>
      </c>
      <c r="BT19" s="97">
        <f t="shared" si="8"/>
        <v>0</v>
      </c>
      <c r="BU19" s="97">
        <f t="shared" si="9"/>
        <v>0</v>
      </c>
      <c r="BV19" s="296" t="str">
        <f>IF(CA19=0,"NO STOCK",IF(COUNTIF(PKGSUMM_T!$A$2:$A$1245,A19)&gt;0,"OK","ERROR"))</f>
        <v>NO STOCK</v>
      </c>
      <c r="BW19" s="296" t="str">
        <f>IF(CA19=0,"NO STOCK",IF(OR(COUNTIF(COST_SHEETT!$B$3:$B$1238,CI19)&gt;0,COUNTIF(COST_SHEETT!$AB$3:$AB$1238,CI19)&gt;0,COUNTIF(COST_SHEETT1!$B$3:$B$1238,CI19)&gt;0,COUNTIF(COST_SHEETT1!$AB$3:$AB$1238,CI19)&gt;0),"OK","ERROR"))</f>
        <v>NO STOCK</v>
      </c>
      <c r="BX19" s="97">
        <f>SUMIF(HW!$A$2:$A$1573,$A19,HW!BI$2:BI$1573)</f>
        <v>0</v>
      </c>
      <c r="BY19" s="97">
        <f>SUMIF(HW!$A$2:$A$1573,$A19,HW!BJ$2:BJ$1573)</f>
        <v>0</v>
      </c>
      <c r="BZ19" s="197">
        <f t="shared" si="10"/>
        <v>0</v>
      </c>
      <c r="CA19" s="198">
        <f t="shared" si="11"/>
        <v>0</v>
      </c>
      <c r="CI19" s="201" t="s">
        <v>2667</v>
      </c>
      <c r="CK19" s="296">
        <f>IF(C19="WORK IN PROGRESS",0.099999,IF(SUMIF(SALE!$L$3:$L$1221,$A19,SALE!$U$3:$U$1221)=0,0,SUMIF(SALE!$L$3:$L$1221,$A19,SALE!$U$3:$U$1221)/SUMIF(SALE!$L$3:$L$1221,$A19,SALE!$F$3:$F$1221)))</f>
        <v>2.540700028034763E-2</v>
      </c>
    </row>
    <row r="20" spans="1:102" ht="12" customHeight="1" x14ac:dyDescent="0.25">
      <c r="A20" s="120" t="s">
        <v>153</v>
      </c>
      <c r="B20" s="121" t="s">
        <v>154</v>
      </c>
      <c r="C20" s="121" t="s">
        <v>30</v>
      </c>
      <c r="D20" s="122">
        <v>4100</v>
      </c>
      <c r="E20" s="123">
        <v>170</v>
      </c>
      <c r="F20" s="123">
        <v>2.7505000000000002E-2</v>
      </c>
      <c r="G20" s="123">
        <v>2.7505000000000002E-2</v>
      </c>
      <c r="H20" s="127">
        <v>537100</v>
      </c>
      <c r="I20" s="127">
        <v>91.307000000000002</v>
      </c>
      <c r="J20" s="128">
        <v>14772.936</v>
      </c>
      <c r="K20" s="123"/>
      <c r="L20" s="124">
        <v>0</v>
      </c>
      <c r="M20" s="123"/>
      <c r="N20" s="124">
        <v>0</v>
      </c>
      <c r="O20" s="123"/>
      <c r="P20" s="124">
        <v>0</v>
      </c>
      <c r="Q20" s="123"/>
      <c r="R20" s="124">
        <v>0</v>
      </c>
      <c r="S20" s="123"/>
      <c r="T20" s="124">
        <v>0</v>
      </c>
      <c r="U20" s="123"/>
      <c r="V20" s="124">
        <v>0</v>
      </c>
      <c r="W20" s="123"/>
      <c r="X20" s="124">
        <v>0</v>
      </c>
      <c r="Y20" s="123"/>
      <c r="Z20" s="124">
        <v>0</v>
      </c>
      <c r="AA20" s="123"/>
      <c r="AB20" s="124">
        <v>0</v>
      </c>
      <c r="AC20" s="124">
        <v>0</v>
      </c>
      <c r="AD20" s="124">
        <v>0</v>
      </c>
      <c r="AE20" s="124">
        <v>0</v>
      </c>
      <c r="AF20" s="123"/>
      <c r="AG20" s="124">
        <v>0</v>
      </c>
      <c r="AH20" s="123"/>
      <c r="AI20" s="124">
        <v>0</v>
      </c>
      <c r="AJ20" s="123"/>
      <c r="AK20" s="124">
        <v>0</v>
      </c>
      <c r="AL20" s="123"/>
      <c r="AM20" s="124">
        <v>0</v>
      </c>
      <c r="AN20" s="123"/>
      <c r="AO20" s="124">
        <v>0</v>
      </c>
      <c r="AP20" s="123"/>
      <c r="AQ20" s="124">
        <v>0</v>
      </c>
      <c r="AR20" s="123"/>
      <c r="AS20" s="124">
        <v>0</v>
      </c>
      <c r="AT20" s="123"/>
      <c r="AU20" s="124">
        <v>0</v>
      </c>
      <c r="AV20" s="124">
        <v>0</v>
      </c>
      <c r="AW20" s="124">
        <v>0</v>
      </c>
      <c r="AX20" s="124">
        <v>0</v>
      </c>
      <c r="AY20" s="129">
        <v>537100</v>
      </c>
      <c r="AZ20" s="123">
        <v>131</v>
      </c>
      <c r="BA20" s="127">
        <v>91.307000000000002</v>
      </c>
      <c r="BB20" s="128">
        <v>14772.936</v>
      </c>
      <c r="BC20" s="128">
        <v>14772.936</v>
      </c>
      <c r="BD20" s="123">
        <v>0</v>
      </c>
      <c r="BE20" s="123">
        <v>0</v>
      </c>
      <c r="BF20" s="124">
        <v>0</v>
      </c>
      <c r="BG20" s="124">
        <v>0</v>
      </c>
      <c r="BH20" s="124">
        <v>0</v>
      </c>
      <c r="BI20" s="123"/>
      <c r="BJ20" s="124">
        <v>0</v>
      </c>
      <c r="BK20" s="123"/>
      <c r="BL20" s="124">
        <v>0</v>
      </c>
      <c r="BM20" s="124">
        <v>0</v>
      </c>
      <c r="BN20" s="124">
        <v>0</v>
      </c>
      <c r="BO20" s="124">
        <v>0</v>
      </c>
      <c r="BP20" s="125">
        <v>0</v>
      </c>
      <c r="BS20" s="97">
        <f t="shared" si="7"/>
        <v>537100</v>
      </c>
      <c r="BT20" s="97">
        <f t="shared" si="8"/>
        <v>131</v>
      </c>
      <c r="BU20" s="97">
        <f t="shared" si="9"/>
        <v>91.307000000000002</v>
      </c>
      <c r="BV20" s="296" t="str">
        <f>IF(CA20=0,"NO STOCK",IF(COUNTIF(PKGSUMM_T!$A$2:$A$1245,A20)&gt;0,"OK","ERROR"))</f>
        <v>OK</v>
      </c>
      <c r="BW20" s="296" t="str">
        <f>IF(CA20=0,"NO STOCK",IF(OR(COUNTIF(COST_SHEETT!$B$3:$B$1238,CI20)&gt;0,COUNTIF(COST_SHEETT!$AB$3:$AB$1238,CI20)&gt;0,COUNTIF(COST_SHEETT1!$B$3:$B$1238,CI20)&gt;0,COUNTIF(COST_SHEETT1!$AB$3:$AB$1238,CI20)&gt;0),"OK","ERROR"))</f>
        <v>OK</v>
      </c>
      <c r="BX20" s="97">
        <f>SUMIF(HW!$A$2:$A$1573,$A20,HW!BI$2:BI$1573)</f>
        <v>0</v>
      </c>
      <c r="BY20" s="97">
        <f>SUMIF(HW!$A$2:$A$1573,$A20,HW!BJ$2:BJ$1573)</f>
        <v>0</v>
      </c>
      <c r="BZ20" s="197">
        <f t="shared" si="10"/>
        <v>537100</v>
      </c>
      <c r="CA20" s="198">
        <f t="shared" si="11"/>
        <v>91.307000000000002</v>
      </c>
      <c r="CB20" s="296">
        <f>IF(CJ20="Y",IF(C20="FINISHED GOODS",SUMIF(COST_SHEETT!$AB$3:$AB$1227,$CI20,COST_SHEETT!$DD$3:$DD$1227),SUMIF(COST_SHEETT!$B$3:$B$1227,$CI20,COST_SHEETT!$DB$3:$DB$1227)),IF(C20="FINISHED GOODS",SUMIF(COST_SHEETT1!$AB$3:$AB$1227,$CI20,COST_SHEETT1!$DD$3:$DD$1227),SUMIF(COST_SHEETT1!$B$3:$B$1227,$CI20,COST_SHEETT1!$DB$3:$DB$1227)))</f>
        <v>3.1619995930087755E-2</v>
      </c>
      <c r="CC20" s="209">
        <f t="shared" ref="CC20" si="27">ROUND(BZ20*CB20,0)</f>
        <v>16983</v>
      </c>
      <c r="CD20" s="295">
        <v>1</v>
      </c>
      <c r="CE20" s="295"/>
      <c r="CF20" s="376">
        <f>IF(BZ20=0,0,IF(CK20&gt;0,CK20,CD20))</f>
        <v>2.750536818605891E-2</v>
      </c>
      <c r="CG20" s="301">
        <f t="shared" ref="CG20" si="28">MIN(CF20,CB20)</f>
        <v>2.750536818605891E-2</v>
      </c>
      <c r="CH20" s="302">
        <f t="shared" ref="CH20" si="29">ROUND(CG20*BZ20,0)</f>
        <v>14773</v>
      </c>
      <c r="CI20" s="200" t="s">
        <v>2668</v>
      </c>
      <c r="CJ20" s="97" t="s">
        <v>2666</v>
      </c>
      <c r="CK20" s="303">
        <v>2.750536818605891E-2</v>
      </c>
      <c r="CL20" s="296" t="str">
        <f t="shared" ref="CL20" si="30">IF(CF20&lt;CB20,"NRV","COST")</f>
        <v>NRV</v>
      </c>
      <c r="CM20" s="304">
        <f t="shared" ref="CM20" si="31">IF(CA20=0,0,ROUND(CH20/CA20,3))</f>
        <v>161.79499999999999</v>
      </c>
      <c r="CU20" s="296">
        <f>+(BZ20-BX20)*CG20</f>
        <v>14773.133252732241</v>
      </c>
      <c r="CW20" s="296">
        <f>+CT20+CU20+CV20</f>
        <v>14773.133252732241</v>
      </c>
      <c r="CX20" s="388">
        <f>+CW20-CH20</f>
        <v>0.13325273224108969</v>
      </c>
    </row>
    <row r="21" spans="1:102" ht="12" hidden="1" customHeight="1" x14ac:dyDescent="0.25">
      <c r="A21" s="114" t="s">
        <v>687</v>
      </c>
      <c r="B21" s="115" t="s">
        <v>688</v>
      </c>
      <c r="C21" s="115" t="s">
        <v>77</v>
      </c>
      <c r="D21" s="116">
        <v>3280</v>
      </c>
      <c r="E21" s="117">
        <v>170</v>
      </c>
      <c r="F21" s="117">
        <v>2.4667000000000001E-2</v>
      </c>
      <c r="G21" s="117">
        <v>2.4667000000000001E-2</v>
      </c>
      <c r="H21" s="118"/>
      <c r="I21" s="118">
        <v>0</v>
      </c>
      <c r="J21" s="118">
        <v>0</v>
      </c>
      <c r="K21" s="118"/>
      <c r="L21" s="118">
        <v>0</v>
      </c>
      <c r="M21" s="118"/>
      <c r="N21" s="118">
        <v>0</v>
      </c>
      <c r="O21" s="118"/>
      <c r="P21" s="118">
        <v>0</v>
      </c>
      <c r="Q21" s="118"/>
      <c r="R21" s="118">
        <v>0</v>
      </c>
      <c r="S21" s="118"/>
      <c r="T21" s="118">
        <v>0</v>
      </c>
      <c r="U21" s="118"/>
      <c r="V21" s="118">
        <v>0</v>
      </c>
      <c r="W21" s="118"/>
      <c r="X21" s="118">
        <v>0</v>
      </c>
      <c r="Y21" s="118"/>
      <c r="Z21" s="118">
        <v>0</v>
      </c>
      <c r="AA21" s="118"/>
      <c r="AB21" s="118">
        <v>0</v>
      </c>
      <c r="AC21" s="118">
        <v>0</v>
      </c>
      <c r="AD21" s="118">
        <v>0</v>
      </c>
      <c r="AE21" s="118">
        <v>0</v>
      </c>
      <c r="AF21" s="118"/>
      <c r="AG21" s="118">
        <v>0</v>
      </c>
      <c r="AH21" s="118"/>
      <c r="AI21" s="118">
        <v>0</v>
      </c>
      <c r="AJ21" s="118"/>
      <c r="AK21" s="118">
        <v>0</v>
      </c>
      <c r="AL21" s="118"/>
      <c r="AM21" s="118">
        <v>0</v>
      </c>
      <c r="AN21" s="118"/>
      <c r="AO21" s="118">
        <v>0</v>
      </c>
      <c r="AP21" s="118"/>
      <c r="AQ21" s="118">
        <v>0</v>
      </c>
      <c r="AR21" s="118"/>
      <c r="AS21" s="118">
        <v>0</v>
      </c>
      <c r="AT21" s="118"/>
      <c r="AU21" s="118">
        <v>0</v>
      </c>
      <c r="AV21" s="118">
        <v>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7">
        <v>0</v>
      </c>
      <c r="BE21" s="117">
        <v>0</v>
      </c>
      <c r="BF21" s="118">
        <v>0</v>
      </c>
      <c r="BG21" s="118">
        <v>0</v>
      </c>
      <c r="BH21" s="118">
        <v>0</v>
      </c>
      <c r="BI21" s="118"/>
      <c r="BJ21" s="118">
        <v>0</v>
      </c>
      <c r="BK21" s="118"/>
      <c r="BL21" s="118">
        <v>0</v>
      </c>
      <c r="BM21" s="118">
        <v>0</v>
      </c>
      <c r="BN21" s="118">
        <v>0</v>
      </c>
      <c r="BO21" s="118">
        <v>0</v>
      </c>
      <c r="BP21" s="119">
        <v>0</v>
      </c>
      <c r="BS21" s="97">
        <f t="shared" si="7"/>
        <v>0</v>
      </c>
      <c r="BT21" s="97">
        <f t="shared" si="8"/>
        <v>0</v>
      </c>
      <c r="BU21" s="97">
        <f t="shared" si="9"/>
        <v>0</v>
      </c>
      <c r="BV21" s="296" t="str">
        <f>IF(CA21=0,"NO STOCK",IF(COUNTIF(PKGSUMM_T!$A$2:$A$1245,A21)&gt;0,"OK","ERROR"))</f>
        <v>NO STOCK</v>
      </c>
      <c r="BW21" s="296" t="str">
        <f>IF(CA21=0,"NO STOCK",IF(OR(COUNTIF(COST_SHEETT!$B$3:$B$1238,CI21)&gt;0,COUNTIF(COST_SHEETT!$AB$3:$AB$1238,CI21)&gt;0,COUNTIF(COST_SHEETT1!$B$3:$B$1238,CI21)&gt;0,COUNTIF(COST_SHEETT1!$AB$3:$AB$1238,CI21)&gt;0),"OK","ERROR"))</f>
        <v>NO STOCK</v>
      </c>
      <c r="BX21" s="97">
        <f>SUMIF(HW!$A$2:$A$1573,$A21,HW!BI$2:BI$1573)</f>
        <v>0</v>
      </c>
      <c r="BY21" s="97">
        <f>SUMIF(HW!$A$2:$A$1573,$A21,HW!BJ$2:BJ$1573)</f>
        <v>0</v>
      </c>
      <c r="BZ21" s="197">
        <f t="shared" si="10"/>
        <v>0</v>
      </c>
      <c r="CA21" s="198">
        <f t="shared" si="11"/>
        <v>0</v>
      </c>
      <c r="CK21" s="296">
        <f>IF(C21="WORK IN PROGRESS",0.099999,IF(SUMIF(SALE!$L$3:$L$1221,$A21,SALE!$U$3:$U$1221)=0,0,SUMIF(SALE!$L$3:$L$1221,$A21,SALE!$U$3:$U$1221)/SUMIF(SALE!$L$3:$L$1221,$A21,SALE!$F$3:$F$1221)))</f>
        <v>9.9999000000000005E-2</v>
      </c>
    </row>
    <row r="22" spans="1:102" ht="12" customHeight="1" x14ac:dyDescent="0.25">
      <c r="A22" s="120" t="s">
        <v>159</v>
      </c>
      <c r="B22" s="121" t="s">
        <v>160</v>
      </c>
      <c r="C22" s="121" t="s">
        <v>30</v>
      </c>
      <c r="D22" s="122">
        <v>4100</v>
      </c>
      <c r="E22" s="123">
        <v>170</v>
      </c>
      <c r="F22" s="123">
        <v>2.8923000000000001E-2</v>
      </c>
      <c r="G22" s="123">
        <v>2.8923000000000001E-2</v>
      </c>
      <c r="H22" s="127">
        <v>12300</v>
      </c>
      <c r="I22" s="127">
        <v>2.0910000000000002</v>
      </c>
      <c r="J22" s="127">
        <v>355.75299999999999</v>
      </c>
      <c r="K22" s="123"/>
      <c r="L22" s="124">
        <v>0</v>
      </c>
      <c r="M22" s="123"/>
      <c r="N22" s="124">
        <v>0</v>
      </c>
      <c r="O22" s="123"/>
      <c r="P22" s="124">
        <v>0</v>
      </c>
      <c r="Q22" s="123"/>
      <c r="R22" s="124">
        <v>0</v>
      </c>
      <c r="S22" s="123"/>
      <c r="T22" s="124">
        <v>0</v>
      </c>
      <c r="U22" s="123"/>
      <c r="V22" s="124">
        <v>0</v>
      </c>
      <c r="W22" s="123"/>
      <c r="X22" s="124">
        <v>0</v>
      </c>
      <c r="Y22" s="123"/>
      <c r="Z22" s="124">
        <v>0</v>
      </c>
      <c r="AA22" s="123"/>
      <c r="AB22" s="124">
        <v>0</v>
      </c>
      <c r="AC22" s="124">
        <v>0</v>
      </c>
      <c r="AD22" s="124">
        <v>0</v>
      </c>
      <c r="AE22" s="124">
        <v>0</v>
      </c>
      <c r="AF22" s="123"/>
      <c r="AG22" s="124">
        <v>0</v>
      </c>
      <c r="AH22" s="123"/>
      <c r="AI22" s="124">
        <v>0</v>
      </c>
      <c r="AJ22" s="123"/>
      <c r="AK22" s="124">
        <v>0</v>
      </c>
      <c r="AL22" s="123"/>
      <c r="AM22" s="124">
        <v>0</v>
      </c>
      <c r="AN22" s="123"/>
      <c r="AO22" s="124">
        <v>0</v>
      </c>
      <c r="AP22" s="123"/>
      <c r="AQ22" s="124">
        <v>0</v>
      </c>
      <c r="AR22" s="123"/>
      <c r="AS22" s="124">
        <v>0</v>
      </c>
      <c r="AT22" s="123"/>
      <c r="AU22" s="124">
        <v>0</v>
      </c>
      <c r="AV22" s="124">
        <v>0</v>
      </c>
      <c r="AW22" s="124">
        <v>0</v>
      </c>
      <c r="AX22" s="124">
        <v>0</v>
      </c>
      <c r="AY22" s="129">
        <v>12300</v>
      </c>
      <c r="AZ22" s="123">
        <v>3</v>
      </c>
      <c r="BA22" s="127">
        <v>2.0910000000000002</v>
      </c>
      <c r="BB22" s="127">
        <v>355.75299999999999</v>
      </c>
      <c r="BC22" s="127">
        <v>355.75299999999999</v>
      </c>
      <c r="BD22" s="123">
        <v>0</v>
      </c>
      <c r="BE22" s="123">
        <v>0</v>
      </c>
      <c r="BF22" s="124">
        <v>0</v>
      </c>
      <c r="BG22" s="124">
        <v>0</v>
      </c>
      <c r="BH22" s="124">
        <v>0</v>
      </c>
      <c r="BI22" s="123"/>
      <c r="BJ22" s="124">
        <v>0</v>
      </c>
      <c r="BK22" s="123"/>
      <c r="BL22" s="124">
        <v>0</v>
      </c>
      <c r="BM22" s="124">
        <v>0</v>
      </c>
      <c r="BN22" s="124">
        <v>0</v>
      </c>
      <c r="BO22" s="124">
        <v>0</v>
      </c>
      <c r="BP22" s="125">
        <v>0</v>
      </c>
      <c r="BS22" s="97">
        <f t="shared" si="7"/>
        <v>12300</v>
      </c>
      <c r="BT22" s="97">
        <f t="shared" si="8"/>
        <v>3</v>
      </c>
      <c r="BU22" s="97">
        <f t="shared" si="9"/>
        <v>2.0910000000000002</v>
      </c>
      <c r="BV22" s="296" t="str">
        <f>IF(CA22=0,"NO STOCK",IF(COUNTIF(PKGSUMM_T!$A$2:$A$1245,A22)&gt;0,"OK","ERROR"))</f>
        <v>OK</v>
      </c>
      <c r="BW22" s="296" t="str">
        <f>IF(CA22=0,"NO STOCK",IF(OR(COUNTIF(COST_SHEETT!$B$3:$B$1238,CI22)&gt;0,COUNTIF(COST_SHEETT!$AB$3:$AB$1238,CI22)&gt;0,COUNTIF(COST_SHEETT1!$B$3:$B$1238,CI22)&gt;0,COUNTIF(COST_SHEETT1!$AB$3:$AB$1238,CI22)&gt;0),"OK","ERROR"))</f>
        <v>OK</v>
      </c>
      <c r="BX22" s="97">
        <f>SUMIF(HW!$A$2:$A$1573,$A22,HW!BI$2:BI$1573)</f>
        <v>0</v>
      </c>
      <c r="BY22" s="97">
        <f>SUMIF(HW!$A$2:$A$1573,$A22,HW!BJ$2:BJ$1573)</f>
        <v>0</v>
      </c>
      <c r="BZ22" s="197">
        <f t="shared" si="10"/>
        <v>12300</v>
      </c>
      <c r="CA22" s="198">
        <f t="shared" si="11"/>
        <v>2.0910000000000002</v>
      </c>
      <c r="CB22" s="296">
        <f>IF(CJ22="Y",IF(C22="FINISHED GOODS",SUMIF(COST_SHEETT!$AB$3:$AB$1227,$CI22,COST_SHEETT!$DD$3:$DD$1227),SUMIF(COST_SHEETT!$B$3:$B$1227,$CI22,COST_SHEETT!$DB$3:$DB$1227)),IF(C22="FINISHED GOODS",SUMIF(COST_SHEETT1!$AB$3:$AB$1227,$CI22,COST_SHEETT1!$DD$3:$DD$1227),SUMIF(COST_SHEETT1!$B$3:$B$1227,$CI22,COST_SHEETT1!$DB$3:$DB$1227)))</f>
        <v>3.0338295027415405E-2</v>
      </c>
      <c r="CC22" s="209">
        <f t="shared" ref="CC22" si="32">ROUND(BZ22*CB22,0)</f>
        <v>373</v>
      </c>
      <c r="CD22" s="295">
        <v>1</v>
      </c>
      <c r="CE22" s="295"/>
      <c r="CF22" s="376">
        <f>IF(BZ22=0,0,IF(CK22&gt;0,CK22,CD22))</f>
        <v>2.8923000000000001E-2</v>
      </c>
      <c r="CG22" s="301">
        <f t="shared" ref="CG22" si="33">MIN(CF22,CB22)</f>
        <v>2.8923000000000001E-2</v>
      </c>
      <c r="CH22" s="302">
        <f t="shared" ref="CH22" si="34">ROUND(CG22*BZ22,0)</f>
        <v>356</v>
      </c>
      <c r="CI22" s="202" t="s">
        <v>2669</v>
      </c>
      <c r="CJ22" s="97" t="s">
        <v>2666</v>
      </c>
      <c r="CK22" s="303">
        <v>2.8923000000000001E-2</v>
      </c>
      <c r="CL22" s="296" t="str">
        <f t="shared" ref="CL22" si="35">IF(CF22&lt;CB22,"NRV","COST")</f>
        <v>NRV</v>
      </c>
      <c r="CM22" s="304">
        <f t="shared" ref="CM22" si="36">IF(CA22=0,0,ROUND(CH22/CA22,3))</f>
        <v>170.25299999999999</v>
      </c>
      <c r="CU22" s="296">
        <f>+(BZ22-BX22)*CG22</f>
        <v>355.75290000000001</v>
      </c>
      <c r="CW22" s="296">
        <f>+CT22+CU22+CV22</f>
        <v>355.75290000000001</v>
      </c>
      <c r="CX22" s="388">
        <f>+CW22-CH22</f>
        <v>-0.247099999999989</v>
      </c>
    </row>
    <row r="23" spans="1:102" ht="12" hidden="1" customHeight="1" x14ac:dyDescent="0.25">
      <c r="A23" s="114" t="s">
        <v>1407</v>
      </c>
      <c r="B23" s="115" t="s">
        <v>1408</v>
      </c>
      <c r="C23" s="115" t="s">
        <v>30</v>
      </c>
      <c r="D23" s="116">
        <v>4520</v>
      </c>
      <c r="E23" s="117">
        <v>170</v>
      </c>
      <c r="F23" s="117">
        <v>2.4667000000000001E-2</v>
      </c>
      <c r="G23" s="117">
        <v>2.4667000000000001E-2</v>
      </c>
      <c r="H23" s="118"/>
      <c r="I23" s="118">
        <v>0</v>
      </c>
      <c r="J23" s="118">
        <v>0</v>
      </c>
      <c r="K23" s="118"/>
      <c r="L23" s="118">
        <v>0</v>
      </c>
      <c r="M23" s="118"/>
      <c r="N23" s="118">
        <v>0</v>
      </c>
      <c r="O23" s="118"/>
      <c r="P23" s="118">
        <v>0</v>
      </c>
      <c r="Q23" s="118"/>
      <c r="R23" s="118">
        <v>0</v>
      </c>
      <c r="S23" s="118"/>
      <c r="T23" s="118">
        <v>0</v>
      </c>
      <c r="U23" s="118"/>
      <c r="V23" s="118">
        <v>0</v>
      </c>
      <c r="W23" s="118"/>
      <c r="X23" s="118">
        <v>0</v>
      </c>
      <c r="Y23" s="118"/>
      <c r="Z23" s="118">
        <v>0</v>
      </c>
      <c r="AA23" s="118"/>
      <c r="AB23" s="118">
        <v>0</v>
      </c>
      <c r="AC23" s="118">
        <v>0</v>
      </c>
      <c r="AD23" s="118">
        <v>0</v>
      </c>
      <c r="AE23" s="118">
        <v>0</v>
      </c>
      <c r="AF23" s="118"/>
      <c r="AG23" s="118">
        <v>0</v>
      </c>
      <c r="AH23" s="118"/>
      <c r="AI23" s="118">
        <v>0</v>
      </c>
      <c r="AJ23" s="118"/>
      <c r="AK23" s="118">
        <v>0</v>
      </c>
      <c r="AL23" s="118"/>
      <c r="AM23" s="118">
        <v>0</v>
      </c>
      <c r="AN23" s="118"/>
      <c r="AO23" s="118">
        <v>0</v>
      </c>
      <c r="AP23" s="118"/>
      <c r="AQ23" s="118">
        <v>0</v>
      </c>
      <c r="AR23" s="118"/>
      <c r="AS23" s="118">
        <v>0</v>
      </c>
      <c r="AT23" s="118"/>
      <c r="AU23" s="118">
        <v>0</v>
      </c>
      <c r="AV23" s="118">
        <v>0</v>
      </c>
      <c r="AW23" s="118">
        <v>0</v>
      </c>
      <c r="AX23" s="118">
        <v>0</v>
      </c>
      <c r="AY23" s="118">
        <v>0</v>
      </c>
      <c r="AZ23" s="118">
        <v>0</v>
      </c>
      <c r="BA23" s="118">
        <v>0</v>
      </c>
      <c r="BB23" s="118">
        <v>0</v>
      </c>
      <c r="BC23" s="118">
        <v>0</v>
      </c>
      <c r="BD23" s="117">
        <v>0</v>
      </c>
      <c r="BE23" s="117">
        <v>0</v>
      </c>
      <c r="BF23" s="118">
        <v>0</v>
      </c>
      <c r="BG23" s="118">
        <v>0</v>
      </c>
      <c r="BH23" s="118">
        <v>0</v>
      </c>
      <c r="BI23" s="118"/>
      <c r="BJ23" s="118">
        <v>0</v>
      </c>
      <c r="BK23" s="118"/>
      <c r="BL23" s="118">
        <v>0</v>
      </c>
      <c r="BM23" s="118">
        <v>0</v>
      </c>
      <c r="BN23" s="118">
        <v>0</v>
      </c>
      <c r="BO23" s="118">
        <v>0</v>
      </c>
      <c r="BP23" s="119">
        <v>0</v>
      </c>
      <c r="BS23" s="97">
        <f t="shared" si="7"/>
        <v>0</v>
      </c>
      <c r="BT23" s="97">
        <f t="shared" si="8"/>
        <v>0</v>
      </c>
      <c r="BU23" s="97">
        <f t="shared" si="9"/>
        <v>0</v>
      </c>
      <c r="BV23" s="296" t="str">
        <f>IF(CA23=0,"NO STOCK",IF(COUNTIF(PKGSUMM_T!$A$2:$A$1245,A23)&gt;0,"OK","ERROR"))</f>
        <v>NO STOCK</v>
      </c>
      <c r="BW23" s="296" t="str">
        <f>IF(CA23=0,"NO STOCK",IF(OR(COUNTIF(COST_SHEETT!$B$3:$B$1238,CI23)&gt;0,COUNTIF(COST_SHEETT!$AB$3:$AB$1238,CI23)&gt;0,COUNTIF(COST_SHEETT1!$B$3:$B$1238,CI23)&gt;0,COUNTIF(COST_SHEETT1!$AB$3:$AB$1238,CI23)&gt;0),"OK","ERROR"))</f>
        <v>NO STOCK</v>
      </c>
      <c r="BX23" s="97">
        <f>SUMIF(HW!$A$2:$A$1573,$A23,HW!BI$2:BI$1573)</f>
        <v>0</v>
      </c>
      <c r="BY23" s="97">
        <f>SUMIF(HW!$A$2:$A$1573,$A23,HW!BJ$2:BJ$1573)</f>
        <v>0</v>
      </c>
      <c r="BZ23" s="197">
        <f t="shared" si="10"/>
        <v>0</v>
      </c>
      <c r="CA23" s="198">
        <f t="shared" si="11"/>
        <v>0</v>
      </c>
      <c r="CK23" s="296">
        <f>IF(C23="WORK IN PROGRESS",0.099999,IF(SUMIF(SALE!$L$3:$L$1221,$A23,SALE!$U$3:$U$1221)=0,0,SUMIF(SALE!$L$3:$L$1221,$A23,SALE!$U$3:$U$1221)/SUMIF(SALE!$L$3:$L$1221,$A23,SALE!$F$3:$F$1221)))</f>
        <v>0</v>
      </c>
    </row>
    <row r="24" spans="1:102" ht="12" hidden="1" customHeight="1" x14ac:dyDescent="0.25">
      <c r="A24" s="120" t="s">
        <v>1409</v>
      </c>
      <c r="B24" s="121" t="s">
        <v>1410</v>
      </c>
      <c r="C24" s="121" t="s">
        <v>30</v>
      </c>
      <c r="D24" s="122">
        <v>3600</v>
      </c>
      <c r="E24" s="123">
        <v>230</v>
      </c>
      <c r="F24" s="123">
        <v>3.3373E-2</v>
      </c>
      <c r="G24" s="123">
        <v>3.3373E-2</v>
      </c>
      <c r="H24" s="124"/>
      <c r="I24" s="124">
        <v>0</v>
      </c>
      <c r="J24" s="124">
        <v>0</v>
      </c>
      <c r="K24" s="124"/>
      <c r="L24" s="124">
        <v>0</v>
      </c>
      <c r="M24" s="124"/>
      <c r="N24" s="124">
        <v>0</v>
      </c>
      <c r="O24" s="124"/>
      <c r="P24" s="124">
        <v>0</v>
      </c>
      <c r="Q24" s="124"/>
      <c r="R24" s="124">
        <v>0</v>
      </c>
      <c r="S24" s="124"/>
      <c r="T24" s="124">
        <v>0</v>
      </c>
      <c r="U24" s="124"/>
      <c r="V24" s="124">
        <v>0</v>
      </c>
      <c r="W24" s="124"/>
      <c r="X24" s="124">
        <v>0</v>
      </c>
      <c r="Y24" s="124"/>
      <c r="Z24" s="124">
        <v>0</v>
      </c>
      <c r="AA24" s="124"/>
      <c r="AB24" s="124">
        <v>0</v>
      </c>
      <c r="AC24" s="124">
        <v>0</v>
      </c>
      <c r="AD24" s="124">
        <v>0</v>
      </c>
      <c r="AE24" s="124">
        <v>0</v>
      </c>
      <c r="AF24" s="124"/>
      <c r="AG24" s="124">
        <v>0</v>
      </c>
      <c r="AH24" s="124"/>
      <c r="AI24" s="124">
        <v>0</v>
      </c>
      <c r="AJ24" s="124"/>
      <c r="AK24" s="124">
        <v>0</v>
      </c>
      <c r="AL24" s="124"/>
      <c r="AM24" s="124">
        <v>0</v>
      </c>
      <c r="AN24" s="124"/>
      <c r="AO24" s="124">
        <v>0</v>
      </c>
      <c r="AP24" s="124"/>
      <c r="AQ24" s="124">
        <v>0</v>
      </c>
      <c r="AR24" s="124"/>
      <c r="AS24" s="124">
        <v>0</v>
      </c>
      <c r="AT24" s="124"/>
      <c r="AU24" s="124">
        <v>0</v>
      </c>
      <c r="AV24" s="124">
        <v>0</v>
      </c>
      <c r="AW24" s="124">
        <v>0</v>
      </c>
      <c r="AX24" s="124">
        <v>0</v>
      </c>
      <c r="AY24" s="124">
        <v>0</v>
      </c>
      <c r="AZ24" s="124">
        <v>0</v>
      </c>
      <c r="BA24" s="124">
        <v>0</v>
      </c>
      <c r="BB24" s="124">
        <v>0</v>
      </c>
      <c r="BC24" s="124">
        <v>0</v>
      </c>
      <c r="BD24" s="123">
        <v>0</v>
      </c>
      <c r="BE24" s="123">
        <v>0</v>
      </c>
      <c r="BF24" s="124">
        <v>0</v>
      </c>
      <c r="BG24" s="124">
        <v>0</v>
      </c>
      <c r="BH24" s="124">
        <v>0</v>
      </c>
      <c r="BI24" s="124"/>
      <c r="BJ24" s="124">
        <v>0</v>
      </c>
      <c r="BK24" s="124"/>
      <c r="BL24" s="124">
        <v>0</v>
      </c>
      <c r="BM24" s="124">
        <v>0</v>
      </c>
      <c r="BN24" s="124">
        <v>0</v>
      </c>
      <c r="BO24" s="124">
        <v>0</v>
      </c>
      <c r="BP24" s="125">
        <v>0</v>
      </c>
      <c r="BS24" s="97">
        <f t="shared" si="7"/>
        <v>0</v>
      </c>
      <c r="BT24" s="97">
        <f t="shared" si="8"/>
        <v>0</v>
      </c>
      <c r="BU24" s="97">
        <f t="shared" si="9"/>
        <v>0</v>
      </c>
      <c r="BV24" s="296" t="str">
        <f>IF(CA24=0,"NO STOCK",IF(COUNTIF(PKGSUMM_T!$A$2:$A$1245,A24)&gt;0,"OK","ERROR"))</f>
        <v>NO STOCK</v>
      </c>
      <c r="BW24" s="296" t="str">
        <f>IF(CA24=0,"NO STOCK",IF(OR(COUNTIF(COST_SHEETT!$B$3:$B$1238,CI24)&gt;0,COUNTIF(COST_SHEETT!$AB$3:$AB$1238,CI24)&gt;0,COUNTIF(COST_SHEETT1!$B$3:$B$1238,CI24)&gt;0,COUNTIF(COST_SHEETT1!$AB$3:$AB$1238,CI24)&gt;0),"OK","ERROR"))</f>
        <v>NO STOCK</v>
      </c>
      <c r="BX24" s="97">
        <f>SUMIF(HW!$A$2:$A$1573,$A24,HW!BI$2:BI$1573)</f>
        <v>0</v>
      </c>
      <c r="BY24" s="97">
        <f>SUMIF(HW!$A$2:$A$1573,$A24,HW!BJ$2:BJ$1573)</f>
        <v>0</v>
      </c>
      <c r="BZ24" s="197">
        <f t="shared" si="10"/>
        <v>0</v>
      </c>
      <c r="CA24" s="198">
        <f t="shared" si="11"/>
        <v>0</v>
      </c>
      <c r="CK24" s="296">
        <f>IF(C24="WORK IN PROGRESS",0.099999,IF(SUMIF(SALE!$L$3:$L$1221,$A24,SALE!$U$3:$U$1221)=0,0,SUMIF(SALE!$L$3:$L$1221,$A24,SALE!$U$3:$U$1221)/SUMIF(SALE!$L$3:$L$1221,$A24,SALE!$F$3:$F$1221)))</f>
        <v>0</v>
      </c>
    </row>
    <row r="25" spans="1:102" ht="12" hidden="1" customHeight="1" x14ac:dyDescent="0.25">
      <c r="A25" s="114" t="s">
        <v>1411</v>
      </c>
      <c r="B25" s="115" t="s">
        <v>1412</v>
      </c>
      <c r="C25" s="115" t="s">
        <v>30</v>
      </c>
      <c r="D25" s="116">
        <v>3339</v>
      </c>
      <c r="E25" s="117">
        <v>245</v>
      </c>
      <c r="F25" s="117">
        <v>3.5549999999999998E-2</v>
      </c>
      <c r="G25" s="117">
        <v>3.5549999999999998E-2</v>
      </c>
      <c r="H25" s="118"/>
      <c r="I25" s="118">
        <v>0</v>
      </c>
      <c r="J25" s="118">
        <v>0</v>
      </c>
      <c r="K25" s="118"/>
      <c r="L25" s="118">
        <v>0</v>
      </c>
      <c r="M25" s="118"/>
      <c r="N25" s="118">
        <v>0</v>
      </c>
      <c r="O25" s="118"/>
      <c r="P25" s="118">
        <v>0</v>
      </c>
      <c r="Q25" s="118"/>
      <c r="R25" s="118">
        <v>0</v>
      </c>
      <c r="S25" s="118"/>
      <c r="T25" s="118">
        <v>0</v>
      </c>
      <c r="U25" s="118"/>
      <c r="V25" s="118">
        <v>0</v>
      </c>
      <c r="W25" s="118"/>
      <c r="X25" s="118">
        <v>0</v>
      </c>
      <c r="Y25" s="118"/>
      <c r="Z25" s="118">
        <v>0</v>
      </c>
      <c r="AA25" s="118"/>
      <c r="AB25" s="118">
        <v>0</v>
      </c>
      <c r="AC25" s="118">
        <v>0</v>
      </c>
      <c r="AD25" s="118">
        <v>0</v>
      </c>
      <c r="AE25" s="118">
        <v>0</v>
      </c>
      <c r="AF25" s="118"/>
      <c r="AG25" s="118">
        <v>0</v>
      </c>
      <c r="AH25" s="118"/>
      <c r="AI25" s="118">
        <v>0</v>
      </c>
      <c r="AJ25" s="118"/>
      <c r="AK25" s="118">
        <v>0</v>
      </c>
      <c r="AL25" s="118"/>
      <c r="AM25" s="118">
        <v>0</v>
      </c>
      <c r="AN25" s="118"/>
      <c r="AO25" s="118">
        <v>0</v>
      </c>
      <c r="AP25" s="118"/>
      <c r="AQ25" s="118">
        <v>0</v>
      </c>
      <c r="AR25" s="118"/>
      <c r="AS25" s="118">
        <v>0</v>
      </c>
      <c r="AT25" s="118"/>
      <c r="AU25" s="118">
        <v>0</v>
      </c>
      <c r="AV25" s="118">
        <v>0</v>
      </c>
      <c r="AW25" s="118">
        <v>0</v>
      </c>
      <c r="AX25" s="118">
        <v>0</v>
      </c>
      <c r="AY25" s="118">
        <v>0</v>
      </c>
      <c r="AZ25" s="118">
        <v>0</v>
      </c>
      <c r="BA25" s="118">
        <v>0</v>
      </c>
      <c r="BB25" s="118">
        <v>0</v>
      </c>
      <c r="BC25" s="118">
        <v>0</v>
      </c>
      <c r="BD25" s="117">
        <v>0</v>
      </c>
      <c r="BE25" s="117">
        <v>0</v>
      </c>
      <c r="BF25" s="118">
        <v>0</v>
      </c>
      <c r="BG25" s="118">
        <v>0</v>
      </c>
      <c r="BH25" s="118">
        <v>0</v>
      </c>
      <c r="BI25" s="118"/>
      <c r="BJ25" s="118">
        <v>0</v>
      </c>
      <c r="BK25" s="118"/>
      <c r="BL25" s="118">
        <v>0</v>
      </c>
      <c r="BM25" s="118">
        <v>0</v>
      </c>
      <c r="BN25" s="118">
        <v>0</v>
      </c>
      <c r="BO25" s="118">
        <v>0</v>
      </c>
      <c r="BP25" s="119">
        <v>0</v>
      </c>
      <c r="BS25" s="97">
        <f t="shared" si="7"/>
        <v>0</v>
      </c>
      <c r="BT25" s="97">
        <f t="shared" si="8"/>
        <v>0</v>
      </c>
      <c r="BU25" s="97">
        <f t="shared" si="9"/>
        <v>0</v>
      </c>
      <c r="BV25" s="296" t="str">
        <f>IF(CA25=0,"NO STOCK",IF(COUNTIF(PKGSUMM_T!$A$2:$A$1245,A25)&gt;0,"OK","ERROR"))</f>
        <v>NO STOCK</v>
      </c>
      <c r="BW25" s="296" t="str">
        <f>IF(CA25=0,"NO STOCK",IF(OR(COUNTIF(COST_SHEETT!$B$3:$B$1238,CI25)&gt;0,COUNTIF(COST_SHEETT!$AB$3:$AB$1238,CI25)&gt;0,COUNTIF(COST_SHEETT1!$B$3:$B$1238,CI25)&gt;0,COUNTIF(COST_SHEETT1!$AB$3:$AB$1238,CI25)&gt;0),"OK","ERROR"))</f>
        <v>NO STOCK</v>
      </c>
      <c r="BX25" s="97">
        <f>SUMIF(HW!$A$2:$A$1573,$A25,HW!BI$2:BI$1573)</f>
        <v>0</v>
      </c>
      <c r="BY25" s="97">
        <f>SUMIF(HW!$A$2:$A$1573,$A25,HW!BJ$2:BJ$1573)</f>
        <v>0</v>
      </c>
      <c r="BZ25" s="197">
        <f t="shared" si="10"/>
        <v>0</v>
      </c>
      <c r="CA25" s="198">
        <f t="shared" si="11"/>
        <v>0</v>
      </c>
      <c r="CK25" s="296">
        <f>IF(C25="WORK IN PROGRESS",0.099999,IF(SUMIF(SALE!$L$3:$L$1221,$A25,SALE!$U$3:$U$1221)=0,0,SUMIF(SALE!$L$3:$L$1221,$A25,SALE!$U$3:$U$1221)/SUMIF(SALE!$L$3:$L$1221,$A25,SALE!$F$3:$F$1221)))</f>
        <v>0</v>
      </c>
    </row>
    <row r="26" spans="1:102" ht="12" hidden="1" customHeight="1" x14ac:dyDescent="0.25">
      <c r="A26" s="120" t="s">
        <v>1413</v>
      </c>
      <c r="B26" s="121" t="s">
        <v>1414</v>
      </c>
      <c r="C26" s="121" t="s">
        <v>30</v>
      </c>
      <c r="D26" s="122">
        <v>3339</v>
      </c>
      <c r="E26" s="123">
        <v>245</v>
      </c>
      <c r="F26" s="123">
        <v>3.5549999999999998E-2</v>
      </c>
      <c r="G26" s="123">
        <v>3.5549999999999998E-2</v>
      </c>
      <c r="H26" s="124"/>
      <c r="I26" s="124">
        <v>0</v>
      </c>
      <c r="J26" s="124">
        <v>0</v>
      </c>
      <c r="K26" s="124"/>
      <c r="L26" s="124">
        <v>0</v>
      </c>
      <c r="M26" s="124"/>
      <c r="N26" s="124">
        <v>0</v>
      </c>
      <c r="O26" s="124"/>
      <c r="P26" s="124">
        <v>0</v>
      </c>
      <c r="Q26" s="124"/>
      <c r="R26" s="124">
        <v>0</v>
      </c>
      <c r="S26" s="124"/>
      <c r="T26" s="124">
        <v>0</v>
      </c>
      <c r="U26" s="124"/>
      <c r="V26" s="124">
        <v>0</v>
      </c>
      <c r="W26" s="124"/>
      <c r="X26" s="124">
        <v>0</v>
      </c>
      <c r="Y26" s="124"/>
      <c r="Z26" s="124">
        <v>0</v>
      </c>
      <c r="AA26" s="124"/>
      <c r="AB26" s="124">
        <v>0</v>
      </c>
      <c r="AC26" s="124">
        <v>0</v>
      </c>
      <c r="AD26" s="124">
        <v>0</v>
      </c>
      <c r="AE26" s="124">
        <v>0</v>
      </c>
      <c r="AF26" s="124"/>
      <c r="AG26" s="124">
        <v>0</v>
      </c>
      <c r="AH26" s="124"/>
      <c r="AI26" s="124">
        <v>0</v>
      </c>
      <c r="AJ26" s="124"/>
      <c r="AK26" s="124">
        <v>0</v>
      </c>
      <c r="AL26" s="124"/>
      <c r="AM26" s="124">
        <v>0</v>
      </c>
      <c r="AN26" s="124"/>
      <c r="AO26" s="124">
        <v>0</v>
      </c>
      <c r="AP26" s="124"/>
      <c r="AQ26" s="124">
        <v>0</v>
      </c>
      <c r="AR26" s="124"/>
      <c r="AS26" s="124">
        <v>0</v>
      </c>
      <c r="AT26" s="124"/>
      <c r="AU26" s="124">
        <v>0</v>
      </c>
      <c r="AV26" s="124">
        <v>0</v>
      </c>
      <c r="AW26" s="124">
        <v>0</v>
      </c>
      <c r="AX26" s="124">
        <v>0</v>
      </c>
      <c r="AY26" s="124">
        <v>0</v>
      </c>
      <c r="AZ26" s="124">
        <v>0</v>
      </c>
      <c r="BA26" s="124">
        <v>0</v>
      </c>
      <c r="BB26" s="124">
        <v>0</v>
      </c>
      <c r="BC26" s="124">
        <v>0</v>
      </c>
      <c r="BD26" s="123">
        <v>0</v>
      </c>
      <c r="BE26" s="123">
        <v>0</v>
      </c>
      <c r="BF26" s="124">
        <v>0</v>
      </c>
      <c r="BG26" s="124">
        <v>0</v>
      </c>
      <c r="BH26" s="124">
        <v>0</v>
      </c>
      <c r="BI26" s="124"/>
      <c r="BJ26" s="124">
        <v>0</v>
      </c>
      <c r="BK26" s="124"/>
      <c r="BL26" s="124">
        <v>0</v>
      </c>
      <c r="BM26" s="124">
        <v>0</v>
      </c>
      <c r="BN26" s="124">
        <v>0</v>
      </c>
      <c r="BO26" s="124">
        <v>0</v>
      </c>
      <c r="BP26" s="125">
        <v>0</v>
      </c>
      <c r="BS26" s="97">
        <f t="shared" si="7"/>
        <v>0</v>
      </c>
      <c r="BT26" s="97">
        <f t="shared" si="8"/>
        <v>0</v>
      </c>
      <c r="BU26" s="97">
        <f t="shared" si="9"/>
        <v>0</v>
      </c>
      <c r="BV26" s="296" t="str">
        <f>IF(CA26=0,"NO STOCK",IF(COUNTIF(PKGSUMM_T!$A$2:$A$1245,A26)&gt;0,"OK","ERROR"))</f>
        <v>NO STOCK</v>
      </c>
      <c r="BW26" s="296" t="str">
        <f>IF(CA26=0,"NO STOCK",IF(OR(COUNTIF(COST_SHEETT!$B$3:$B$1238,CI26)&gt;0,COUNTIF(COST_SHEETT!$AB$3:$AB$1238,CI26)&gt;0,COUNTIF(COST_SHEETT1!$B$3:$B$1238,CI26)&gt;0,COUNTIF(COST_SHEETT1!$AB$3:$AB$1238,CI26)&gt;0),"OK","ERROR"))</f>
        <v>NO STOCK</v>
      </c>
      <c r="BX26" s="97">
        <f>SUMIF(HW!$A$2:$A$1573,$A26,HW!BI$2:BI$1573)</f>
        <v>0</v>
      </c>
      <c r="BY26" s="97">
        <f>SUMIF(HW!$A$2:$A$1573,$A26,HW!BJ$2:BJ$1573)</f>
        <v>0</v>
      </c>
      <c r="BZ26" s="197">
        <f t="shared" si="10"/>
        <v>0</v>
      </c>
      <c r="CA26" s="198">
        <f t="shared" si="11"/>
        <v>0</v>
      </c>
      <c r="CK26" s="296">
        <f>IF(C26="WORK IN PROGRESS",0.099999,IF(SUMIF(SALE!$L$3:$L$1221,$A26,SALE!$U$3:$U$1221)=0,0,SUMIF(SALE!$L$3:$L$1221,$A26,SALE!$U$3:$U$1221)/SUMIF(SALE!$L$3:$L$1221,$A26,SALE!$F$3:$F$1221)))</f>
        <v>0</v>
      </c>
    </row>
    <row r="27" spans="1:102" ht="12" hidden="1" customHeight="1" x14ac:dyDescent="0.25">
      <c r="A27" s="114" t="s">
        <v>1415</v>
      </c>
      <c r="B27" s="115" t="s">
        <v>1416</v>
      </c>
      <c r="C27" s="115" t="s">
        <v>30</v>
      </c>
      <c r="D27" s="116">
        <v>3600</v>
      </c>
      <c r="E27" s="117">
        <v>230</v>
      </c>
      <c r="F27" s="117">
        <v>3.3373E-2</v>
      </c>
      <c r="G27" s="117">
        <v>3.3373E-2</v>
      </c>
      <c r="H27" s="118"/>
      <c r="I27" s="118">
        <v>0</v>
      </c>
      <c r="J27" s="118">
        <v>0</v>
      </c>
      <c r="K27" s="118"/>
      <c r="L27" s="118">
        <v>0</v>
      </c>
      <c r="M27" s="118"/>
      <c r="N27" s="118">
        <v>0</v>
      </c>
      <c r="O27" s="118"/>
      <c r="P27" s="118">
        <v>0</v>
      </c>
      <c r="Q27" s="118"/>
      <c r="R27" s="118">
        <v>0</v>
      </c>
      <c r="S27" s="118"/>
      <c r="T27" s="118">
        <v>0</v>
      </c>
      <c r="U27" s="118"/>
      <c r="V27" s="118">
        <v>0</v>
      </c>
      <c r="W27" s="118"/>
      <c r="X27" s="118">
        <v>0</v>
      </c>
      <c r="Y27" s="118"/>
      <c r="Z27" s="118">
        <v>0</v>
      </c>
      <c r="AA27" s="118"/>
      <c r="AB27" s="118">
        <v>0</v>
      </c>
      <c r="AC27" s="118">
        <v>0</v>
      </c>
      <c r="AD27" s="118">
        <v>0</v>
      </c>
      <c r="AE27" s="118">
        <v>0</v>
      </c>
      <c r="AF27" s="118"/>
      <c r="AG27" s="118">
        <v>0</v>
      </c>
      <c r="AH27" s="118"/>
      <c r="AI27" s="118">
        <v>0</v>
      </c>
      <c r="AJ27" s="118"/>
      <c r="AK27" s="118">
        <v>0</v>
      </c>
      <c r="AL27" s="118"/>
      <c r="AM27" s="118">
        <v>0</v>
      </c>
      <c r="AN27" s="118"/>
      <c r="AO27" s="118">
        <v>0</v>
      </c>
      <c r="AP27" s="118"/>
      <c r="AQ27" s="118">
        <v>0</v>
      </c>
      <c r="AR27" s="118"/>
      <c r="AS27" s="118">
        <v>0</v>
      </c>
      <c r="AT27" s="118"/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7">
        <v>0</v>
      </c>
      <c r="BE27" s="117">
        <v>0</v>
      </c>
      <c r="BF27" s="118">
        <v>0</v>
      </c>
      <c r="BG27" s="118">
        <v>0</v>
      </c>
      <c r="BH27" s="118">
        <v>0</v>
      </c>
      <c r="BI27" s="118"/>
      <c r="BJ27" s="118">
        <v>0</v>
      </c>
      <c r="BK27" s="118"/>
      <c r="BL27" s="118">
        <v>0</v>
      </c>
      <c r="BM27" s="118">
        <v>0</v>
      </c>
      <c r="BN27" s="118">
        <v>0</v>
      </c>
      <c r="BO27" s="118">
        <v>0</v>
      </c>
      <c r="BP27" s="119">
        <v>0</v>
      </c>
      <c r="BS27" s="97">
        <f t="shared" si="7"/>
        <v>0</v>
      </c>
      <c r="BT27" s="97">
        <f t="shared" si="8"/>
        <v>0</v>
      </c>
      <c r="BU27" s="97">
        <f t="shared" si="9"/>
        <v>0</v>
      </c>
      <c r="BV27" s="296" t="str">
        <f>IF(CA27=0,"NO STOCK",IF(COUNTIF(PKGSUMM_T!$A$2:$A$1245,A27)&gt;0,"OK","ERROR"))</f>
        <v>NO STOCK</v>
      </c>
      <c r="BW27" s="296" t="str">
        <f>IF(CA27=0,"NO STOCK",IF(OR(COUNTIF(COST_SHEETT!$B$3:$B$1238,CI27)&gt;0,COUNTIF(COST_SHEETT!$AB$3:$AB$1238,CI27)&gt;0,COUNTIF(COST_SHEETT1!$B$3:$B$1238,CI27)&gt;0,COUNTIF(COST_SHEETT1!$AB$3:$AB$1238,CI27)&gt;0),"OK","ERROR"))</f>
        <v>NO STOCK</v>
      </c>
      <c r="BX27" s="97">
        <f>SUMIF(HW!$A$2:$A$1573,$A27,HW!BI$2:BI$1573)</f>
        <v>0</v>
      </c>
      <c r="BY27" s="97">
        <f>SUMIF(HW!$A$2:$A$1573,$A27,HW!BJ$2:BJ$1573)</f>
        <v>0</v>
      </c>
      <c r="BZ27" s="197">
        <f t="shared" si="10"/>
        <v>0</v>
      </c>
      <c r="CA27" s="198">
        <f t="shared" si="11"/>
        <v>0</v>
      </c>
      <c r="CK27" s="296">
        <f>IF(C27="WORK IN PROGRESS",0.099999,IF(SUMIF(SALE!$L$3:$L$1221,$A27,SALE!$U$3:$U$1221)=0,0,SUMIF(SALE!$L$3:$L$1221,$A27,SALE!$U$3:$U$1221)/SUMIF(SALE!$L$3:$L$1221,$A27,SALE!$F$3:$F$1221)))</f>
        <v>0</v>
      </c>
    </row>
    <row r="28" spans="1:102" ht="12" hidden="1" customHeight="1" x14ac:dyDescent="0.25">
      <c r="A28" s="120" t="s">
        <v>1417</v>
      </c>
      <c r="B28" s="121" t="s">
        <v>1418</v>
      </c>
      <c r="C28" s="121" t="s">
        <v>30</v>
      </c>
      <c r="D28" s="122">
        <v>3600</v>
      </c>
      <c r="E28" s="123">
        <v>230</v>
      </c>
      <c r="F28" s="123">
        <v>3.3373E-2</v>
      </c>
      <c r="G28" s="123">
        <v>3.3373E-2</v>
      </c>
      <c r="H28" s="124"/>
      <c r="I28" s="124">
        <v>0</v>
      </c>
      <c r="J28" s="124">
        <v>0</v>
      </c>
      <c r="K28" s="124"/>
      <c r="L28" s="124">
        <v>0</v>
      </c>
      <c r="M28" s="124"/>
      <c r="N28" s="124">
        <v>0</v>
      </c>
      <c r="O28" s="124"/>
      <c r="P28" s="124">
        <v>0</v>
      </c>
      <c r="Q28" s="124"/>
      <c r="R28" s="124">
        <v>0</v>
      </c>
      <c r="S28" s="124"/>
      <c r="T28" s="124">
        <v>0</v>
      </c>
      <c r="U28" s="124"/>
      <c r="V28" s="124">
        <v>0</v>
      </c>
      <c r="W28" s="124"/>
      <c r="X28" s="124">
        <v>0</v>
      </c>
      <c r="Y28" s="124"/>
      <c r="Z28" s="124">
        <v>0</v>
      </c>
      <c r="AA28" s="124"/>
      <c r="AB28" s="124">
        <v>0</v>
      </c>
      <c r="AC28" s="124">
        <v>0</v>
      </c>
      <c r="AD28" s="124">
        <v>0</v>
      </c>
      <c r="AE28" s="124">
        <v>0</v>
      </c>
      <c r="AF28" s="124"/>
      <c r="AG28" s="124">
        <v>0</v>
      </c>
      <c r="AH28" s="124"/>
      <c r="AI28" s="124">
        <v>0</v>
      </c>
      <c r="AJ28" s="124"/>
      <c r="AK28" s="124">
        <v>0</v>
      </c>
      <c r="AL28" s="124"/>
      <c r="AM28" s="124">
        <v>0</v>
      </c>
      <c r="AN28" s="124"/>
      <c r="AO28" s="124">
        <v>0</v>
      </c>
      <c r="AP28" s="124"/>
      <c r="AQ28" s="124">
        <v>0</v>
      </c>
      <c r="AR28" s="124"/>
      <c r="AS28" s="124">
        <v>0</v>
      </c>
      <c r="AT28" s="124"/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3">
        <v>0</v>
      </c>
      <c r="BE28" s="123">
        <v>0</v>
      </c>
      <c r="BF28" s="124">
        <v>0</v>
      </c>
      <c r="BG28" s="124">
        <v>0</v>
      </c>
      <c r="BH28" s="124">
        <v>0</v>
      </c>
      <c r="BI28" s="124"/>
      <c r="BJ28" s="124">
        <v>0</v>
      </c>
      <c r="BK28" s="124"/>
      <c r="BL28" s="124">
        <v>0</v>
      </c>
      <c r="BM28" s="124">
        <v>0</v>
      </c>
      <c r="BN28" s="124">
        <v>0</v>
      </c>
      <c r="BO28" s="124">
        <v>0</v>
      </c>
      <c r="BP28" s="125">
        <v>0</v>
      </c>
      <c r="BS28" s="97">
        <f t="shared" si="7"/>
        <v>0</v>
      </c>
      <c r="BT28" s="97">
        <f t="shared" si="8"/>
        <v>0</v>
      </c>
      <c r="BU28" s="97">
        <f t="shared" si="9"/>
        <v>0</v>
      </c>
      <c r="BV28" s="296" t="str">
        <f>IF(CA28=0,"NO STOCK",IF(COUNTIF(PKGSUMM_T!$A$2:$A$1245,A28)&gt;0,"OK","ERROR"))</f>
        <v>NO STOCK</v>
      </c>
      <c r="BW28" s="296" t="str">
        <f>IF(CA28=0,"NO STOCK",IF(OR(COUNTIF(COST_SHEETT!$B$3:$B$1238,CI28)&gt;0,COUNTIF(COST_SHEETT!$AB$3:$AB$1238,CI28)&gt;0,COUNTIF(COST_SHEETT1!$B$3:$B$1238,CI28)&gt;0,COUNTIF(COST_SHEETT1!$AB$3:$AB$1238,CI28)&gt;0),"OK","ERROR"))</f>
        <v>NO STOCK</v>
      </c>
      <c r="BX28" s="97">
        <f>SUMIF(HW!$A$2:$A$1573,$A28,HW!BI$2:BI$1573)</f>
        <v>0</v>
      </c>
      <c r="BY28" s="97">
        <f>SUMIF(HW!$A$2:$A$1573,$A28,HW!BJ$2:BJ$1573)</f>
        <v>0</v>
      </c>
      <c r="BZ28" s="197">
        <f t="shared" si="10"/>
        <v>0</v>
      </c>
      <c r="CA28" s="198">
        <f t="shared" si="11"/>
        <v>0</v>
      </c>
      <c r="CK28" s="296">
        <f>IF(C28="WORK IN PROGRESS",0.099999,IF(SUMIF(SALE!$L$3:$L$1221,$A28,SALE!$U$3:$U$1221)=0,0,SUMIF(SALE!$L$3:$L$1221,$A28,SALE!$U$3:$U$1221)/SUMIF(SALE!$L$3:$L$1221,$A28,SALE!$F$3:$F$1221)))</f>
        <v>0</v>
      </c>
    </row>
    <row r="29" spans="1:102" ht="12" hidden="1" customHeight="1" x14ac:dyDescent="0.25">
      <c r="A29" s="114" t="s">
        <v>1419</v>
      </c>
      <c r="B29" s="115" t="s">
        <v>1420</v>
      </c>
      <c r="C29" s="115" t="s">
        <v>30</v>
      </c>
      <c r="D29" s="116">
        <v>3600</v>
      </c>
      <c r="E29" s="117">
        <v>230</v>
      </c>
      <c r="F29" s="117">
        <v>3.3373E-2</v>
      </c>
      <c r="G29" s="117">
        <v>3.3373E-2</v>
      </c>
      <c r="H29" s="118"/>
      <c r="I29" s="118">
        <v>0</v>
      </c>
      <c r="J29" s="118">
        <v>0</v>
      </c>
      <c r="K29" s="118"/>
      <c r="L29" s="118">
        <v>0</v>
      </c>
      <c r="M29" s="118"/>
      <c r="N29" s="118">
        <v>0</v>
      </c>
      <c r="O29" s="118"/>
      <c r="P29" s="118">
        <v>0</v>
      </c>
      <c r="Q29" s="118"/>
      <c r="R29" s="118">
        <v>0</v>
      </c>
      <c r="S29" s="118"/>
      <c r="T29" s="118">
        <v>0</v>
      </c>
      <c r="U29" s="118"/>
      <c r="V29" s="118">
        <v>0</v>
      </c>
      <c r="W29" s="118"/>
      <c r="X29" s="118">
        <v>0</v>
      </c>
      <c r="Y29" s="118"/>
      <c r="Z29" s="118">
        <v>0</v>
      </c>
      <c r="AA29" s="118"/>
      <c r="AB29" s="118">
        <v>0</v>
      </c>
      <c r="AC29" s="118">
        <v>0</v>
      </c>
      <c r="AD29" s="118">
        <v>0</v>
      </c>
      <c r="AE29" s="118">
        <v>0</v>
      </c>
      <c r="AF29" s="118"/>
      <c r="AG29" s="118">
        <v>0</v>
      </c>
      <c r="AH29" s="118"/>
      <c r="AI29" s="118">
        <v>0</v>
      </c>
      <c r="AJ29" s="118"/>
      <c r="AK29" s="118">
        <v>0</v>
      </c>
      <c r="AL29" s="118"/>
      <c r="AM29" s="118">
        <v>0</v>
      </c>
      <c r="AN29" s="118"/>
      <c r="AO29" s="118">
        <v>0</v>
      </c>
      <c r="AP29" s="118"/>
      <c r="AQ29" s="118">
        <v>0</v>
      </c>
      <c r="AR29" s="118"/>
      <c r="AS29" s="118">
        <v>0</v>
      </c>
      <c r="AT29" s="118"/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7">
        <v>0</v>
      </c>
      <c r="BE29" s="117">
        <v>0</v>
      </c>
      <c r="BF29" s="118">
        <v>0</v>
      </c>
      <c r="BG29" s="118">
        <v>0</v>
      </c>
      <c r="BH29" s="118">
        <v>0</v>
      </c>
      <c r="BI29" s="118"/>
      <c r="BJ29" s="118">
        <v>0</v>
      </c>
      <c r="BK29" s="118"/>
      <c r="BL29" s="118">
        <v>0</v>
      </c>
      <c r="BM29" s="118">
        <v>0</v>
      </c>
      <c r="BN29" s="118">
        <v>0</v>
      </c>
      <c r="BO29" s="118">
        <v>0</v>
      </c>
      <c r="BP29" s="119">
        <v>0</v>
      </c>
      <c r="BS29" s="97">
        <f t="shared" si="7"/>
        <v>0</v>
      </c>
      <c r="BT29" s="97">
        <f t="shared" si="8"/>
        <v>0</v>
      </c>
      <c r="BU29" s="97">
        <f t="shared" si="9"/>
        <v>0</v>
      </c>
      <c r="BV29" s="296" t="str">
        <f>IF(CA29=0,"NO STOCK",IF(COUNTIF(PKGSUMM_T!$A$2:$A$1245,A29)&gt;0,"OK","ERROR"))</f>
        <v>NO STOCK</v>
      </c>
      <c r="BW29" s="296" t="str">
        <f>IF(CA29=0,"NO STOCK",IF(OR(COUNTIF(COST_SHEETT!$B$3:$B$1238,CI29)&gt;0,COUNTIF(COST_SHEETT!$AB$3:$AB$1238,CI29)&gt;0,COUNTIF(COST_SHEETT1!$B$3:$B$1238,CI29)&gt;0,COUNTIF(COST_SHEETT1!$AB$3:$AB$1238,CI29)&gt;0),"OK","ERROR"))</f>
        <v>NO STOCK</v>
      </c>
      <c r="BX29" s="97">
        <f>SUMIF(HW!$A$2:$A$1573,$A29,HW!BI$2:BI$1573)</f>
        <v>0</v>
      </c>
      <c r="BY29" s="97">
        <f>SUMIF(HW!$A$2:$A$1573,$A29,HW!BJ$2:BJ$1573)</f>
        <v>0</v>
      </c>
      <c r="BZ29" s="197">
        <f t="shared" si="10"/>
        <v>0</v>
      </c>
      <c r="CA29" s="198">
        <f t="shared" si="11"/>
        <v>0</v>
      </c>
      <c r="CK29" s="296">
        <f>IF(C29="WORK IN PROGRESS",0.099999,IF(SUMIF(SALE!$L$3:$L$1221,$A29,SALE!$U$3:$U$1221)=0,0,SUMIF(SALE!$L$3:$L$1221,$A29,SALE!$U$3:$U$1221)/SUMIF(SALE!$L$3:$L$1221,$A29,SALE!$F$3:$F$1221)))</f>
        <v>0</v>
      </c>
    </row>
    <row r="30" spans="1:102" ht="12" hidden="1" customHeight="1" x14ac:dyDescent="0.25">
      <c r="A30" s="133" t="s">
        <v>2642</v>
      </c>
      <c r="B30" s="111"/>
      <c r="C30" s="111" t="s">
        <v>1200</v>
      </c>
      <c r="D30" s="126"/>
      <c r="E30" s="126"/>
      <c r="F30" s="126">
        <v>0.36630000000000001</v>
      </c>
      <c r="G30" s="126">
        <v>0.36630000000000001</v>
      </c>
      <c r="H30" s="112">
        <v>832300</v>
      </c>
      <c r="I30" s="112">
        <v>141.49100000000001</v>
      </c>
      <c r="J30" s="134">
        <v>23473.596000000001</v>
      </c>
      <c r="K30" s="126"/>
      <c r="L30" s="112">
        <v>0</v>
      </c>
      <c r="M30" s="126"/>
      <c r="N30" s="112">
        <v>0</v>
      </c>
      <c r="O30" s="126"/>
      <c r="P30" s="112">
        <v>0</v>
      </c>
      <c r="Q30" s="126"/>
      <c r="R30" s="112">
        <v>0</v>
      </c>
      <c r="S30" s="126"/>
      <c r="T30" s="112">
        <v>0</v>
      </c>
      <c r="U30" s="126"/>
      <c r="V30" s="112">
        <v>0</v>
      </c>
      <c r="W30" s="126"/>
      <c r="X30" s="112">
        <v>0</v>
      </c>
      <c r="Y30" s="126"/>
      <c r="Z30" s="112">
        <v>0</v>
      </c>
      <c r="AA30" s="126"/>
      <c r="AB30" s="112">
        <v>0</v>
      </c>
      <c r="AC30" s="112">
        <v>0</v>
      </c>
      <c r="AD30" s="112">
        <v>0</v>
      </c>
      <c r="AE30" s="112">
        <v>0</v>
      </c>
      <c r="AF30" s="126"/>
      <c r="AG30" s="112">
        <v>0</v>
      </c>
      <c r="AH30" s="126"/>
      <c r="AI30" s="112">
        <v>0</v>
      </c>
      <c r="AJ30" s="126"/>
      <c r="AK30" s="112">
        <v>0</v>
      </c>
      <c r="AL30" s="126"/>
      <c r="AM30" s="112">
        <v>0</v>
      </c>
      <c r="AN30" s="126">
        <v>77900</v>
      </c>
      <c r="AO30" s="126">
        <v>13.243</v>
      </c>
      <c r="AP30" s="126">
        <v>205000</v>
      </c>
      <c r="AQ30" s="126">
        <v>34.85</v>
      </c>
      <c r="AR30" s="126"/>
      <c r="AS30" s="112">
        <v>0</v>
      </c>
      <c r="AT30" s="126"/>
      <c r="AU30" s="112">
        <v>0</v>
      </c>
      <c r="AV30" s="135">
        <v>282900</v>
      </c>
      <c r="AW30" s="112">
        <v>48.093000000000004</v>
      </c>
      <c r="AX30" s="134">
        <v>8344.9069999999992</v>
      </c>
      <c r="AY30" s="135">
        <v>549400</v>
      </c>
      <c r="AZ30" s="126">
        <v>134</v>
      </c>
      <c r="BA30" s="112">
        <v>93.397999999999996</v>
      </c>
      <c r="BB30" s="134">
        <v>15128.689</v>
      </c>
      <c r="BC30" s="134">
        <v>15128.689</v>
      </c>
      <c r="BD30" s="126">
        <v>0</v>
      </c>
      <c r="BE30" s="126">
        <v>0</v>
      </c>
      <c r="BF30" s="112">
        <v>0</v>
      </c>
      <c r="BG30" s="112">
        <v>0</v>
      </c>
      <c r="BH30" s="112">
        <v>0</v>
      </c>
      <c r="BI30" s="126"/>
      <c r="BJ30" s="112">
        <v>0</v>
      </c>
      <c r="BK30" s="126"/>
      <c r="BL30" s="112">
        <v>0</v>
      </c>
      <c r="BM30" s="112">
        <v>0</v>
      </c>
      <c r="BN30" s="112">
        <v>0</v>
      </c>
      <c r="BO30" s="112">
        <v>0</v>
      </c>
      <c r="BP30" s="113">
        <v>0</v>
      </c>
      <c r="BS30" s="97">
        <f t="shared" si="7"/>
        <v>0</v>
      </c>
      <c r="BT30" s="97">
        <f t="shared" si="8"/>
        <v>0</v>
      </c>
      <c r="BU30" s="97">
        <f t="shared" si="9"/>
        <v>0</v>
      </c>
      <c r="BV30" s="296" t="str">
        <f>IF(CA30=0,"NO STOCK",IF(COUNTIF(PKGSUMM_T!$A$2:$A$1245,A30)&gt;0,"OK","ERROR"))</f>
        <v>NO STOCK</v>
      </c>
      <c r="BW30" s="296" t="str">
        <f>IF(CA30=0,"NO STOCK",IF(OR(COUNTIF(COST_SHEETT!$B$3:$B$1238,CI30)&gt;0,COUNTIF(COST_SHEETT!$AB$3:$AB$1238,CI30)&gt;0,COUNTIF(COST_SHEETT1!$B$3:$B$1238,CI30)&gt;0,COUNTIF(COST_SHEETT1!$AB$3:$AB$1238,CI30)&gt;0),"OK","ERROR"))</f>
        <v>NO STOCK</v>
      </c>
      <c r="BX30" s="97">
        <f>SUMIF(HW!$A$2:$A$1573,$A30,HW!BI$2:BI$1573)</f>
        <v>0</v>
      </c>
      <c r="BY30" s="97">
        <f>SUMIF(HW!$A$2:$A$1573,$A30,HW!BJ$2:BJ$1573)</f>
        <v>0</v>
      </c>
      <c r="BZ30" s="197">
        <f t="shared" si="10"/>
        <v>0</v>
      </c>
      <c r="CA30" s="198">
        <f t="shared" si="11"/>
        <v>0</v>
      </c>
      <c r="CK30" s="296">
        <f>IF(C30="WORK IN PROGRESS",0.099999,IF(SUMIF(SALE!$L$3:$L$1221,$A30,SALE!$U$3:$U$1221)=0,0,SUMIF(SALE!$L$3:$L$1221,$A30,SALE!$U$3:$U$1221)/SUMIF(SALE!$L$3:$L$1221,$A30,SALE!$F$3:$F$1221)))</f>
        <v>0</v>
      </c>
    </row>
    <row r="31" spans="1:102" ht="12" hidden="1" customHeight="1" x14ac:dyDescent="0.25">
      <c r="A31" s="104" t="s">
        <v>2642</v>
      </c>
      <c r="B31" s="106"/>
      <c r="C31" s="105" t="s">
        <v>77</v>
      </c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8"/>
      <c r="BS31" s="97">
        <f t="shared" si="7"/>
        <v>0</v>
      </c>
      <c r="BT31" s="97">
        <f t="shared" si="8"/>
        <v>0</v>
      </c>
      <c r="BU31" s="97">
        <f t="shared" si="9"/>
        <v>0</v>
      </c>
      <c r="BV31" s="296" t="str">
        <f>IF(CA31=0,"NO STOCK",IF(COUNTIF(PKGSUMM_T!$A$2:$A$1245,A31)&gt;0,"OK","ERROR"))</f>
        <v>NO STOCK</v>
      </c>
      <c r="BW31" s="296" t="str">
        <f>IF(CA31=0,"NO STOCK",IF(OR(COUNTIF(COST_SHEETT!$B$3:$B$1238,CI31)&gt;0,COUNTIF(COST_SHEETT!$AB$3:$AB$1238,CI31)&gt;0,COUNTIF(COST_SHEETT1!$B$3:$B$1238,CI31)&gt;0,COUNTIF(COST_SHEETT1!$AB$3:$AB$1238,CI31)&gt;0),"OK","ERROR"))</f>
        <v>NO STOCK</v>
      </c>
      <c r="BX31" s="97">
        <f>SUMIF(HW!$A$2:$A$1573,$A31,HW!BI$2:BI$1573)</f>
        <v>0</v>
      </c>
      <c r="BY31" s="97">
        <f>SUMIF(HW!$A$2:$A$1573,$A31,HW!BJ$2:BJ$1573)</f>
        <v>0</v>
      </c>
      <c r="BZ31" s="197">
        <f t="shared" si="10"/>
        <v>0</v>
      </c>
      <c r="CA31" s="198">
        <f t="shared" si="11"/>
        <v>0</v>
      </c>
      <c r="CK31" s="296">
        <f>IF(C31="WORK IN PROGRESS",0.099999,IF(SUMIF(SALE!$L$3:$L$1221,$A31,SALE!$U$3:$U$1221)=0,0,SUMIF(SALE!$L$3:$L$1221,$A31,SALE!$U$3:$U$1221)/SUMIF(SALE!$L$3:$L$1221,$A31,SALE!$F$3:$F$1221)))</f>
        <v>9.9999000000000005E-2</v>
      </c>
    </row>
    <row r="32" spans="1:102" ht="12" hidden="1" customHeight="1" x14ac:dyDescent="0.25">
      <c r="A32" s="120" t="s">
        <v>689</v>
      </c>
      <c r="B32" s="121" t="s">
        <v>690</v>
      </c>
      <c r="C32" s="121" t="s">
        <v>77</v>
      </c>
      <c r="D32" s="122">
        <v>3690</v>
      </c>
      <c r="E32" s="123">
        <v>170</v>
      </c>
      <c r="F32" s="123">
        <v>2.6047000000000001E-2</v>
      </c>
      <c r="G32" s="123">
        <v>2.6047000000000001E-2</v>
      </c>
      <c r="H32" s="124"/>
      <c r="I32" s="124">
        <v>0</v>
      </c>
      <c r="J32" s="124">
        <v>0</v>
      </c>
      <c r="K32" s="124"/>
      <c r="L32" s="124">
        <v>0</v>
      </c>
      <c r="M32" s="124"/>
      <c r="N32" s="124">
        <v>0</v>
      </c>
      <c r="O32" s="124"/>
      <c r="P32" s="124">
        <v>0</v>
      </c>
      <c r="Q32" s="124"/>
      <c r="R32" s="124">
        <v>0</v>
      </c>
      <c r="S32" s="124"/>
      <c r="T32" s="124">
        <v>0</v>
      </c>
      <c r="U32" s="124"/>
      <c r="V32" s="124">
        <v>0</v>
      </c>
      <c r="W32" s="124"/>
      <c r="X32" s="124">
        <v>0</v>
      </c>
      <c r="Y32" s="124"/>
      <c r="Z32" s="124">
        <v>0</v>
      </c>
      <c r="AA32" s="124"/>
      <c r="AB32" s="124">
        <v>0</v>
      </c>
      <c r="AC32" s="124">
        <v>0</v>
      </c>
      <c r="AD32" s="124">
        <v>0</v>
      </c>
      <c r="AE32" s="124">
        <v>0</v>
      </c>
      <c r="AF32" s="124"/>
      <c r="AG32" s="124">
        <v>0</v>
      </c>
      <c r="AH32" s="124"/>
      <c r="AI32" s="124">
        <v>0</v>
      </c>
      <c r="AJ32" s="124"/>
      <c r="AK32" s="124">
        <v>0</v>
      </c>
      <c r="AL32" s="124"/>
      <c r="AM32" s="124">
        <v>0</v>
      </c>
      <c r="AN32" s="124"/>
      <c r="AO32" s="124">
        <v>0</v>
      </c>
      <c r="AP32" s="124"/>
      <c r="AQ32" s="124">
        <v>0</v>
      </c>
      <c r="AR32" s="124"/>
      <c r="AS32" s="124">
        <v>0</v>
      </c>
      <c r="AT32" s="124"/>
      <c r="AU32" s="124">
        <v>0</v>
      </c>
      <c r="AV32" s="124">
        <v>0</v>
      </c>
      <c r="AW32" s="124">
        <v>0</v>
      </c>
      <c r="AX32" s="124">
        <v>0</v>
      </c>
      <c r="AY32" s="124">
        <v>0</v>
      </c>
      <c r="AZ32" s="124">
        <v>0</v>
      </c>
      <c r="BA32" s="124">
        <v>0</v>
      </c>
      <c r="BB32" s="124">
        <v>0</v>
      </c>
      <c r="BC32" s="124">
        <v>0</v>
      </c>
      <c r="BD32" s="123">
        <v>0</v>
      </c>
      <c r="BE32" s="123">
        <v>0</v>
      </c>
      <c r="BF32" s="124">
        <v>0</v>
      </c>
      <c r="BG32" s="124">
        <v>0</v>
      </c>
      <c r="BH32" s="124">
        <v>0</v>
      </c>
      <c r="BI32" s="124"/>
      <c r="BJ32" s="124">
        <v>0</v>
      </c>
      <c r="BK32" s="124"/>
      <c r="BL32" s="124">
        <v>0</v>
      </c>
      <c r="BM32" s="124">
        <v>0</v>
      </c>
      <c r="BN32" s="124">
        <v>0</v>
      </c>
      <c r="BO32" s="124">
        <v>0</v>
      </c>
      <c r="BP32" s="125">
        <v>0</v>
      </c>
      <c r="BS32" s="97">
        <f t="shared" si="7"/>
        <v>0</v>
      </c>
      <c r="BT32" s="97">
        <f t="shared" si="8"/>
        <v>0</v>
      </c>
      <c r="BU32" s="97">
        <f t="shared" si="9"/>
        <v>0</v>
      </c>
      <c r="BV32" s="296" t="str">
        <f>IF(CA32=0,"NO STOCK",IF(COUNTIF(PKGSUMM_T!$A$2:$A$1245,A32)&gt;0,"OK","ERROR"))</f>
        <v>NO STOCK</v>
      </c>
      <c r="BW32" s="296" t="str">
        <f>IF(CA32=0,"NO STOCK",IF(OR(COUNTIF(COST_SHEETT!$B$3:$B$1238,CI32)&gt;0,COUNTIF(COST_SHEETT!$AB$3:$AB$1238,CI32)&gt;0,COUNTIF(COST_SHEETT1!$B$3:$B$1238,CI32)&gt;0,COUNTIF(COST_SHEETT1!$AB$3:$AB$1238,CI32)&gt;0),"OK","ERROR"))</f>
        <v>NO STOCK</v>
      </c>
      <c r="BX32" s="97">
        <f>SUMIF(HW!$A$2:$A$1573,$A32,HW!BI$2:BI$1573)</f>
        <v>0</v>
      </c>
      <c r="BY32" s="97">
        <f>SUMIF(HW!$A$2:$A$1573,$A32,HW!BJ$2:BJ$1573)</f>
        <v>0</v>
      </c>
      <c r="BZ32" s="197">
        <f t="shared" si="10"/>
        <v>0</v>
      </c>
      <c r="CA32" s="198">
        <f t="shared" si="11"/>
        <v>0</v>
      </c>
      <c r="CK32" s="296">
        <f>IF(C32="WORK IN PROGRESS",0.099999,IF(SUMIF(SALE!$L$3:$L$1221,$A32,SALE!$U$3:$U$1221)=0,0,SUMIF(SALE!$L$3:$L$1221,$A32,SALE!$U$3:$U$1221)/SUMIF(SALE!$L$3:$L$1221,$A32,SALE!$F$3:$F$1221)))</f>
        <v>9.9999000000000005E-2</v>
      </c>
    </row>
    <row r="33" spans="1:89" ht="12" hidden="1" customHeight="1" x14ac:dyDescent="0.25">
      <c r="A33" s="114" t="s">
        <v>685</v>
      </c>
      <c r="B33" s="115" t="s">
        <v>686</v>
      </c>
      <c r="C33" s="115" t="s">
        <v>77</v>
      </c>
      <c r="D33" s="116">
        <v>3280</v>
      </c>
      <c r="E33" s="117">
        <v>170</v>
      </c>
      <c r="F33" s="117">
        <v>2.4667000000000001E-2</v>
      </c>
      <c r="G33" s="117">
        <v>2.4667000000000001E-2</v>
      </c>
      <c r="H33" s="118"/>
      <c r="I33" s="118">
        <v>0</v>
      </c>
      <c r="J33" s="118">
        <v>0</v>
      </c>
      <c r="K33" s="118"/>
      <c r="L33" s="118">
        <v>0</v>
      </c>
      <c r="M33" s="118"/>
      <c r="N33" s="118">
        <v>0</v>
      </c>
      <c r="O33" s="118"/>
      <c r="P33" s="118">
        <v>0</v>
      </c>
      <c r="Q33" s="118"/>
      <c r="R33" s="118">
        <v>0</v>
      </c>
      <c r="S33" s="118"/>
      <c r="T33" s="118">
        <v>0</v>
      </c>
      <c r="U33" s="118"/>
      <c r="V33" s="118">
        <v>0</v>
      </c>
      <c r="W33" s="118"/>
      <c r="X33" s="118">
        <v>0</v>
      </c>
      <c r="Y33" s="118"/>
      <c r="Z33" s="118">
        <v>0</v>
      </c>
      <c r="AA33" s="118"/>
      <c r="AB33" s="118">
        <v>0</v>
      </c>
      <c r="AC33" s="118">
        <v>0</v>
      </c>
      <c r="AD33" s="118">
        <v>0</v>
      </c>
      <c r="AE33" s="118">
        <v>0</v>
      </c>
      <c r="AF33" s="118"/>
      <c r="AG33" s="118">
        <v>0</v>
      </c>
      <c r="AH33" s="118"/>
      <c r="AI33" s="118">
        <v>0</v>
      </c>
      <c r="AJ33" s="118"/>
      <c r="AK33" s="118">
        <v>0</v>
      </c>
      <c r="AL33" s="118"/>
      <c r="AM33" s="118">
        <v>0</v>
      </c>
      <c r="AN33" s="118"/>
      <c r="AO33" s="118">
        <v>0</v>
      </c>
      <c r="AP33" s="118"/>
      <c r="AQ33" s="118">
        <v>0</v>
      </c>
      <c r="AR33" s="118"/>
      <c r="AS33" s="118">
        <v>0</v>
      </c>
      <c r="AT33" s="118"/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7">
        <v>0</v>
      </c>
      <c r="BE33" s="117">
        <v>0</v>
      </c>
      <c r="BF33" s="118">
        <v>0</v>
      </c>
      <c r="BG33" s="118">
        <v>0</v>
      </c>
      <c r="BH33" s="118">
        <v>0</v>
      </c>
      <c r="BI33" s="118"/>
      <c r="BJ33" s="118">
        <v>0</v>
      </c>
      <c r="BK33" s="118"/>
      <c r="BL33" s="118">
        <v>0</v>
      </c>
      <c r="BM33" s="118">
        <v>0</v>
      </c>
      <c r="BN33" s="118">
        <v>0</v>
      </c>
      <c r="BO33" s="118">
        <v>0</v>
      </c>
      <c r="BP33" s="119">
        <v>0</v>
      </c>
      <c r="BS33" s="97">
        <f t="shared" si="7"/>
        <v>0</v>
      </c>
      <c r="BT33" s="97">
        <f t="shared" si="8"/>
        <v>0</v>
      </c>
      <c r="BU33" s="97">
        <f t="shared" si="9"/>
        <v>0</v>
      </c>
      <c r="BV33" s="296" t="str">
        <f>IF(CA33=0,"NO STOCK",IF(COUNTIF(PKGSUMM_T!$A$2:$A$1245,A33)&gt;0,"OK","ERROR"))</f>
        <v>NO STOCK</v>
      </c>
      <c r="BW33" s="296" t="str">
        <f>IF(CA33=0,"NO STOCK",IF(OR(COUNTIF(COST_SHEETT!$B$3:$B$1238,CI33)&gt;0,COUNTIF(COST_SHEETT!$AB$3:$AB$1238,CI33)&gt;0,COUNTIF(COST_SHEETT1!$B$3:$B$1238,CI33)&gt;0,COUNTIF(COST_SHEETT1!$AB$3:$AB$1238,CI33)&gt;0),"OK","ERROR"))</f>
        <v>NO STOCK</v>
      </c>
      <c r="BX33" s="97">
        <f>SUMIF(HW!$A$2:$A$1573,$A33,HW!BI$2:BI$1573)</f>
        <v>0</v>
      </c>
      <c r="BY33" s="97">
        <f>SUMIF(HW!$A$2:$A$1573,$A33,HW!BJ$2:BJ$1573)</f>
        <v>0</v>
      </c>
      <c r="BZ33" s="197">
        <f t="shared" si="10"/>
        <v>0</v>
      </c>
      <c r="CA33" s="198">
        <f t="shared" si="11"/>
        <v>0</v>
      </c>
      <c r="CK33" s="296">
        <f>IF(C33="WORK IN PROGRESS",0.099999,IF(SUMIF(SALE!$L$3:$L$1221,$A33,SALE!$U$3:$U$1221)=0,0,SUMIF(SALE!$L$3:$L$1221,$A33,SALE!$U$3:$U$1221)/SUMIF(SALE!$L$3:$L$1221,$A33,SALE!$F$3:$F$1221)))</f>
        <v>9.9999000000000005E-2</v>
      </c>
    </row>
    <row r="34" spans="1:89" ht="12" hidden="1" customHeight="1" x14ac:dyDescent="0.25">
      <c r="A34" s="120" t="s">
        <v>683</v>
      </c>
      <c r="B34" s="121" t="s">
        <v>1421</v>
      </c>
      <c r="C34" s="121" t="s">
        <v>77</v>
      </c>
      <c r="D34" s="122">
        <v>3616</v>
      </c>
      <c r="E34" s="123">
        <v>170</v>
      </c>
      <c r="F34" s="123">
        <v>2.4667000000000001E-2</v>
      </c>
      <c r="G34" s="123">
        <v>2.4667000000000001E-2</v>
      </c>
      <c r="H34" s="124"/>
      <c r="I34" s="124">
        <v>0</v>
      </c>
      <c r="J34" s="124">
        <v>0</v>
      </c>
      <c r="K34" s="124"/>
      <c r="L34" s="124">
        <v>0</v>
      </c>
      <c r="M34" s="124"/>
      <c r="N34" s="124">
        <v>0</v>
      </c>
      <c r="O34" s="124"/>
      <c r="P34" s="124">
        <v>0</v>
      </c>
      <c r="Q34" s="124"/>
      <c r="R34" s="124">
        <v>0</v>
      </c>
      <c r="S34" s="124"/>
      <c r="T34" s="124">
        <v>0</v>
      </c>
      <c r="U34" s="124"/>
      <c r="V34" s="124">
        <v>0</v>
      </c>
      <c r="W34" s="124"/>
      <c r="X34" s="124">
        <v>0</v>
      </c>
      <c r="Y34" s="124"/>
      <c r="Z34" s="124">
        <v>0</v>
      </c>
      <c r="AA34" s="124"/>
      <c r="AB34" s="124">
        <v>0</v>
      </c>
      <c r="AC34" s="124">
        <v>0</v>
      </c>
      <c r="AD34" s="124">
        <v>0</v>
      </c>
      <c r="AE34" s="124">
        <v>0</v>
      </c>
      <c r="AF34" s="124"/>
      <c r="AG34" s="124">
        <v>0</v>
      </c>
      <c r="AH34" s="124"/>
      <c r="AI34" s="124">
        <v>0</v>
      </c>
      <c r="AJ34" s="124"/>
      <c r="AK34" s="124">
        <v>0</v>
      </c>
      <c r="AL34" s="124"/>
      <c r="AM34" s="124">
        <v>0</v>
      </c>
      <c r="AN34" s="124"/>
      <c r="AO34" s="124">
        <v>0</v>
      </c>
      <c r="AP34" s="124"/>
      <c r="AQ34" s="124">
        <v>0</v>
      </c>
      <c r="AR34" s="124"/>
      <c r="AS34" s="124">
        <v>0</v>
      </c>
      <c r="AT34" s="124"/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3">
        <v>0</v>
      </c>
      <c r="BE34" s="123">
        <v>0</v>
      </c>
      <c r="BF34" s="124">
        <v>0</v>
      </c>
      <c r="BG34" s="124">
        <v>0</v>
      </c>
      <c r="BH34" s="124">
        <v>0</v>
      </c>
      <c r="BI34" s="124"/>
      <c r="BJ34" s="124">
        <v>0</v>
      </c>
      <c r="BK34" s="124"/>
      <c r="BL34" s="124">
        <v>0</v>
      </c>
      <c r="BM34" s="124">
        <v>0</v>
      </c>
      <c r="BN34" s="124">
        <v>0</v>
      </c>
      <c r="BO34" s="124">
        <v>0</v>
      </c>
      <c r="BP34" s="125">
        <v>0</v>
      </c>
      <c r="BS34" s="97">
        <f t="shared" si="7"/>
        <v>0</v>
      </c>
      <c r="BT34" s="97">
        <f t="shared" si="8"/>
        <v>0</v>
      </c>
      <c r="BU34" s="97">
        <f t="shared" si="9"/>
        <v>0</v>
      </c>
      <c r="BV34" s="296" t="str">
        <f>IF(CA34=0,"NO STOCK",IF(COUNTIF(PKGSUMM_T!$A$2:$A$1245,A34)&gt;0,"OK","ERROR"))</f>
        <v>NO STOCK</v>
      </c>
      <c r="BW34" s="296" t="str">
        <f>IF(CA34=0,"NO STOCK",IF(OR(COUNTIF(COST_SHEETT!$B$3:$B$1238,CI34)&gt;0,COUNTIF(COST_SHEETT!$AB$3:$AB$1238,CI34)&gt;0,COUNTIF(COST_SHEETT1!$B$3:$B$1238,CI34)&gt;0,COUNTIF(COST_SHEETT1!$AB$3:$AB$1238,CI34)&gt;0),"OK","ERROR"))</f>
        <v>NO STOCK</v>
      </c>
      <c r="BX34" s="97">
        <f>SUMIF(HW!$A$2:$A$1573,$A34,HW!BI$2:BI$1573)</f>
        <v>0</v>
      </c>
      <c r="BY34" s="97">
        <f>SUMIF(HW!$A$2:$A$1573,$A34,HW!BJ$2:BJ$1573)</f>
        <v>0</v>
      </c>
      <c r="BZ34" s="197">
        <f t="shared" si="10"/>
        <v>0</v>
      </c>
      <c r="CA34" s="198">
        <f t="shared" si="11"/>
        <v>0</v>
      </c>
      <c r="CK34" s="296">
        <f>IF(C34="WORK IN PROGRESS",0.099999,IF(SUMIF(SALE!$L$3:$L$1221,$A34,SALE!$U$3:$U$1221)=0,0,SUMIF(SALE!$L$3:$L$1221,$A34,SALE!$U$3:$U$1221)/SUMIF(SALE!$L$3:$L$1221,$A34,SALE!$F$3:$F$1221)))</f>
        <v>9.9999000000000005E-2</v>
      </c>
    </row>
    <row r="35" spans="1:89" ht="12" hidden="1" customHeight="1" x14ac:dyDescent="0.25">
      <c r="A35" s="114" t="s">
        <v>1422</v>
      </c>
      <c r="B35" s="115" t="s">
        <v>1423</v>
      </c>
      <c r="C35" s="115" t="s">
        <v>77</v>
      </c>
      <c r="D35" s="116">
        <v>3200</v>
      </c>
      <c r="E35" s="117">
        <v>230</v>
      </c>
      <c r="F35" s="117">
        <v>3.3373E-2</v>
      </c>
      <c r="G35" s="117">
        <v>3.3373E-2</v>
      </c>
      <c r="H35" s="118"/>
      <c r="I35" s="118">
        <v>0</v>
      </c>
      <c r="J35" s="118">
        <v>0</v>
      </c>
      <c r="K35" s="118"/>
      <c r="L35" s="118">
        <v>0</v>
      </c>
      <c r="M35" s="118"/>
      <c r="N35" s="118">
        <v>0</v>
      </c>
      <c r="O35" s="118"/>
      <c r="P35" s="118">
        <v>0</v>
      </c>
      <c r="Q35" s="118"/>
      <c r="R35" s="118">
        <v>0</v>
      </c>
      <c r="S35" s="118"/>
      <c r="T35" s="118">
        <v>0</v>
      </c>
      <c r="U35" s="118"/>
      <c r="V35" s="118">
        <v>0</v>
      </c>
      <c r="W35" s="118"/>
      <c r="X35" s="118">
        <v>0</v>
      </c>
      <c r="Y35" s="118"/>
      <c r="Z35" s="118">
        <v>0</v>
      </c>
      <c r="AA35" s="118"/>
      <c r="AB35" s="118">
        <v>0</v>
      </c>
      <c r="AC35" s="118">
        <v>0</v>
      </c>
      <c r="AD35" s="118">
        <v>0</v>
      </c>
      <c r="AE35" s="118">
        <v>0</v>
      </c>
      <c r="AF35" s="118"/>
      <c r="AG35" s="118">
        <v>0</v>
      </c>
      <c r="AH35" s="118"/>
      <c r="AI35" s="118">
        <v>0</v>
      </c>
      <c r="AJ35" s="118"/>
      <c r="AK35" s="118">
        <v>0</v>
      </c>
      <c r="AL35" s="118"/>
      <c r="AM35" s="118">
        <v>0</v>
      </c>
      <c r="AN35" s="118"/>
      <c r="AO35" s="118">
        <v>0</v>
      </c>
      <c r="AP35" s="118"/>
      <c r="AQ35" s="118">
        <v>0</v>
      </c>
      <c r="AR35" s="118"/>
      <c r="AS35" s="118">
        <v>0</v>
      </c>
      <c r="AT35" s="118"/>
      <c r="AU35" s="118">
        <v>0</v>
      </c>
      <c r="AV35" s="118">
        <v>0</v>
      </c>
      <c r="AW35" s="118">
        <v>0</v>
      </c>
      <c r="AX35" s="118">
        <v>0</v>
      </c>
      <c r="AY35" s="118">
        <v>0</v>
      </c>
      <c r="AZ35" s="118">
        <v>0</v>
      </c>
      <c r="BA35" s="118">
        <v>0</v>
      </c>
      <c r="BB35" s="118">
        <v>0</v>
      </c>
      <c r="BC35" s="118">
        <v>0</v>
      </c>
      <c r="BD35" s="117">
        <v>0</v>
      </c>
      <c r="BE35" s="117">
        <v>0</v>
      </c>
      <c r="BF35" s="118">
        <v>0</v>
      </c>
      <c r="BG35" s="118">
        <v>0</v>
      </c>
      <c r="BH35" s="118">
        <v>0</v>
      </c>
      <c r="BI35" s="118"/>
      <c r="BJ35" s="118">
        <v>0</v>
      </c>
      <c r="BK35" s="118"/>
      <c r="BL35" s="118">
        <v>0</v>
      </c>
      <c r="BM35" s="118">
        <v>0</v>
      </c>
      <c r="BN35" s="118">
        <v>0</v>
      </c>
      <c r="BO35" s="118">
        <v>0</v>
      </c>
      <c r="BP35" s="119">
        <v>0</v>
      </c>
      <c r="BS35" s="97">
        <f t="shared" si="7"/>
        <v>0</v>
      </c>
      <c r="BT35" s="97">
        <f t="shared" si="8"/>
        <v>0</v>
      </c>
      <c r="BU35" s="97">
        <f t="shared" si="9"/>
        <v>0</v>
      </c>
      <c r="BV35" s="296" t="str">
        <f>IF(CA35=0,"NO STOCK",IF(COUNTIF(PKGSUMM_T!$A$2:$A$1245,A35)&gt;0,"OK","ERROR"))</f>
        <v>NO STOCK</v>
      </c>
      <c r="BW35" s="296" t="str">
        <f>IF(CA35=0,"NO STOCK",IF(OR(COUNTIF(COST_SHEETT!$B$3:$B$1238,CI35)&gt;0,COUNTIF(COST_SHEETT!$AB$3:$AB$1238,CI35)&gt;0,COUNTIF(COST_SHEETT1!$B$3:$B$1238,CI35)&gt;0,COUNTIF(COST_SHEETT1!$AB$3:$AB$1238,CI35)&gt;0),"OK","ERROR"))</f>
        <v>NO STOCK</v>
      </c>
      <c r="BX35" s="97">
        <f>SUMIF(HW!$A$2:$A$1573,$A35,HW!BI$2:BI$1573)</f>
        <v>0</v>
      </c>
      <c r="BY35" s="97">
        <f>SUMIF(HW!$A$2:$A$1573,$A35,HW!BJ$2:BJ$1573)</f>
        <v>0</v>
      </c>
      <c r="BZ35" s="197">
        <f t="shared" si="10"/>
        <v>0</v>
      </c>
      <c r="CA35" s="198">
        <f t="shared" si="11"/>
        <v>0</v>
      </c>
      <c r="CK35" s="296">
        <f>IF(C35="WORK IN PROGRESS",0.099999,IF(SUMIF(SALE!$L$3:$L$1221,$A35,SALE!$U$3:$U$1221)=0,0,SUMIF(SALE!$L$3:$L$1221,$A35,SALE!$U$3:$U$1221)/SUMIF(SALE!$L$3:$L$1221,$A35,SALE!$F$3:$F$1221)))</f>
        <v>9.9999000000000005E-2</v>
      </c>
    </row>
    <row r="36" spans="1:89" ht="12" hidden="1" customHeight="1" x14ac:dyDescent="0.25">
      <c r="A36" s="120" t="s">
        <v>1424</v>
      </c>
      <c r="B36" s="121" t="s">
        <v>1425</v>
      </c>
      <c r="C36" s="121" t="s">
        <v>77</v>
      </c>
      <c r="D36" s="122">
        <v>2968</v>
      </c>
      <c r="E36" s="123">
        <v>245</v>
      </c>
      <c r="F36" s="123">
        <v>3.5549999999999998E-2</v>
      </c>
      <c r="G36" s="123">
        <v>3.5549999999999998E-2</v>
      </c>
      <c r="H36" s="124"/>
      <c r="I36" s="124">
        <v>0</v>
      </c>
      <c r="J36" s="124">
        <v>0</v>
      </c>
      <c r="K36" s="124"/>
      <c r="L36" s="124">
        <v>0</v>
      </c>
      <c r="M36" s="124"/>
      <c r="N36" s="124">
        <v>0</v>
      </c>
      <c r="O36" s="124"/>
      <c r="P36" s="124">
        <v>0</v>
      </c>
      <c r="Q36" s="124"/>
      <c r="R36" s="124">
        <v>0</v>
      </c>
      <c r="S36" s="124"/>
      <c r="T36" s="124">
        <v>0</v>
      </c>
      <c r="U36" s="124"/>
      <c r="V36" s="124">
        <v>0</v>
      </c>
      <c r="W36" s="124"/>
      <c r="X36" s="124">
        <v>0</v>
      </c>
      <c r="Y36" s="124"/>
      <c r="Z36" s="124">
        <v>0</v>
      </c>
      <c r="AA36" s="124"/>
      <c r="AB36" s="124">
        <v>0</v>
      </c>
      <c r="AC36" s="124">
        <v>0</v>
      </c>
      <c r="AD36" s="124">
        <v>0</v>
      </c>
      <c r="AE36" s="124">
        <v>0</v>
      </c>
      <c r="AF36" s="124"/>
      <c r="AG36" s="124">
        <v>0</v>
      </c>
      <c r="AH36" s="124"/>
      <c r="AI36" s="124">
        <v>0</v>
      </c>
      <c r="AJ36" s="124"/>
      <c r="AK36" s="124">
        <v>0</v>
      </c>
      <c r="AL36" s="124"/>
      <c r="AM36" s="124">
        <v>0</v>
      </c>
      <c r="AN36" s="124"/>
      <c r="AO36" s="124">
        <v>0</v>
      </c>
      <c r="AP36" s="124"/>
      <c r="AQ36" s="124">
        <v>0</v>
      </c>
      <c r="AR36" s="124"/>
      <c r="AS36" s="124">
        <v>0</v>
      </c>
      <c r="AT36" s="124"/>
      <c r="AU36" s="124">
        <v>0</v>
      </c>
      <c r="AV36" s="124">
        <v>0</v>
      </c>
      <c r="AW36" s="124">
        <v>0</v>
      </c>
      <c r="AX36" s="124">
        <v>0</v>
      </c>
      <c r="AY36" s="124">
        <v>0</v>
      </c>
      <c r="AZ36" s="124">
        <v>0</v>
      </c>
      <c r="BA36" s="124">
        <v>0</v>
      </c>
      <c r="BB36" s="124">
        <v>0</v>
      </c>
      <c r="BC36" s="124">
        <v>0</v>
      </c>
      <c r="BD36" s="123">
        <v>0</v>
      </c>
      <c r="BE36" s="123">
        <v>0</v>
      </c>
      <c r="BF36" s="124">
        <v>0</v>
      </c>
      <c r="BG36" s="124">
        <v>0</v>
      </c>
      <c r="BH36" s="124">
        <v>0</v>
      </c>
      <c r="BI36" s="124"/>
      <c r="BJ36" s="124">
        <v>0</v>
      </c>
      <c r="BK36" s="124"/>
      <c r="BL36" s="124">
        <v>0</v>
      </c>
      <c r="BM36" s="124">
        <v>0</v>
      </c>
      <c r="BN36" s="124">
        <v>0</v>
      </c>
      <c r="BO36" s="124">
        <v>0</v>
      </c>
      <c r="BP36" s="125">
        <v>0</v>
      </c>
      <c r="BS36" s="97">
        <f t="shared" si="7"/>
        <v>0</v>
      </c>
      <c r="BT36" s="97">
        <f t="shared" si="8"/>
        <v>0</v>
      </c>
      <c r="BU36" s="97">
        <f t="shared" si="9"/>
        <v>0</v>
      </c>
      <c r="BV36" s="296" t="str">
        <f>IF(CA36=0,"NO STOCK",IF(COUNTIF(PKGSUMM_T!$A$2:$A$1245,A36)&gt;0,"OK","ERROR"))</f>
        <v>NO STOCK</v>
      </c>
      <c r="BW36" s="296" t="str">
        <f>IF(CA36=0,"NO STOCK",IF(OR(COUNTIF(COST_SHEETT!$B$3:$B$1238,CI36)&gt;0,COUNTIF(COST_SHEETT!$AB$3:$AB$1238,CI36)&gt;0,COUNTIF(COST_SHEETT1!$B$3:$B$1238,CI36)&gt;0,COUNTIF(COST_SHEETT1!$AB$3:$AB$1238,CI36)&gt;0),"OK","ERROR"))</f>
        <v>NO STOCK</v>
      </c>
      <c r="BX36" s="97">
        <f>SUMIF(HW!$A$2:$A$1573,$A36,HW!BI$2:BI$1573)</f>
        <v>0</v>
      </c>
      <c r="BY36" s="97">
        <f>SUMIF(HW!$A$2:$A$1573,$A36,HW!BJ$2:BJ$1573)</f>
        <v>0</v>
      </c>
      <c r="BZ36" s="197">
        <f t="shared" si="10"/>
        <v>0</v>
      </c>
      <c r="CA36" s="198">
        <f t="shared" si="11"/>
        <v>0</v>
      </c>
      <c r="CK36" s="296">
        <f>IF(C36="WORK IN PROGRESS",0.099999,IF(SUMIF(SALE!$L$3:$L$1221,$A36,SALE!$U$3:$U$1221)=0,0,SUMIF(SALE!$L$3:$L$1221,$A36,SALE!$U$3:$U$1221)/SUMIF(SALE!$L$3:$L$1221,$A36,SALE!$F$3:$F$1221)))</f>
        <v>9.9999000000000005E-2</v>
      </c>
    </row>
    <row r="37" spans="1:89" ht="12" hidden="1" customHeight="1" x14ac:dyDescent="0.25">
      <c r="A37" s="114" t="s">
        <v>1426</v>
      </c>
      <c r="B37" s="115" t="s">
        <v>1427</v>
      </c>
      <c r="C37" s="115" t="s">
        <v>77</v>
      </c>
      <c r="D37" s="116">
        <v>3200</v>
      </c>
      <c r="E37" s="117">
        <v>230</v>
      </c>
      <c r="F37" s="117">
        <v>3.3373E-2</v>
      </c>
      <c r="G37" s="117">
        <v>3.3373E-2</v>
      </c>
      <c r="H37" s="118"/>
      <c r="I37" s="118">
        <v>0</v>
      </c>
      <c r="J37" s="118">
        <v>0</v>
      </c>
      <c r="K37" s="118"/>
      <c r="L37" s="118">
        <v>0</v>
      </c>
      <c r="M37" s="118"/>
      <c r="N37" s="118">
        <v>0</v>
      </c>
      <c r="O37" s="118"/>
      <c r="P37" s="118">
        <v>0</v>
      </c>
      <c r="Q37" s="118"/>
      <c r="R37" s="118">
        <v>0</v>
      </c>
      <c r="S37" s="118"/>
      <c r="T37" s="118">
        <v>0</v>
      </c>
      <c r="U37" s="118"/>
      <c r="V37" s="118">
        <v>0</v>
      </c>
      <c r="W37" s="118"/>
      <c r="X37" s="118">
        <v>0</v>
      </c>
      <c r="Y37" s="118"/>
      <c r="Z37" s="118">
        <v>0</v>
      </c>
      <c r="AA37" s="118"/>
      <c r="AB37" s="118">
        <v>0</v>
      </c>
      <c r="AC37" s="118">
        <v>0</v>
      </c>
      <c r="AD37" s="118">
        <v>0</v>
      </c>
      <c r="AE37" s="118">
        <v>0</v>
      </c>
      <c r="AF37" s="118"/>
      <c r="AG37" s="118">
        <v>0</v>
      </c>
      <c r="AH37" s="118"/>
      <c r="AI37" s="118">
        <v>0</v>
      </c>
      <c r="AJ37" s="118"/>
      <c r="AK37" s="118">
        <v>0</v>
      </c>
      <c r="AL37" s="118"/>
      <c r="AM37" s="118">
        <v>0</v>
      </c>
      <c r="AN37" s="118"/>
      <c r="AO37" s="118">
        <v>0</v>
      </c>
      <c r="AP37" s="118"/>
      <c r="AQ37" s="118">
        <v>0</v>
      </c>
      <c r="AR37" s="118"/>
      <c r="AS37" s="118">
        <v>0</v>
      </c>
      <c r="AT37" s="118"/>
      <c r="AU37" s="118">
        <v>0</v>
      </c>
      <c r="AV37" s="118">
        <v>0</v>
      </c>
      <c r="AW37" s="118">
        <v>0</v>
      </c>
      <c r="AX37" s="118">
        <v>0</v>
      </c>
      <c r="AY37" s="118">
        <v>0</v>
      </c>
      <c r="AZ37" s="118">
        <v>0</v>
      </c>
      <c r="BA37" s="118">
        <v>0</v>
      </c>
      <c r="BB37" s="118">
        <v>0</v>
      </c>
      <c r="BC37" s="118">
        <v>0</v>
      </c>
      <c r="BD37" s="117">
        <v>0</v>
      </c>
      <c r="BE37" s="117">
        <v>0</v>
      </c>
      <c r="BF37" s="118">
        <v>0</v>
      </c>
      <c r="BG37" s="118">
        <v>0</v>
      </c>
      <c r="BH37" s="118">
        <v>0</v>
      </c>
      <c r="BI37" s="118"/>
      <c r="BJ37" s="118">
        <v>0</v>
      </c>
      <c r="BK37" s="118"/>
      <c r="BL37" s="118">
        <v>0</v>
      </c>
      <c r="BM37" s="118">
        <v>0</v>
      </c>
      <c r="BN37" s="118">
        <v>0</v>
      </c>
      <c r="BO37" s="118">
        <v>0</v>
      </c>
      <c r="BP37" s="119">
        <v>0</v>
      </c>
      <c r="BS37" s="97">
        <f t="shared" si="7"/>
        <v>0</v>
      </c>
      <c r="BT37" s="97">
        <f t="shared" si="8"/>
        <v>0</v>
      </c>
      <c r="BU37" s="97">
        <f t="shared" si="9"/>
        <v>0</v>
      </c>
      <c r="BV37" s="296" t="str">
        <f>IF(CA37=0,"NO STOCK",IF(COUNTIF(PKGSUMM_T!$A$2:$A$1245,A37)&gt;0,"OK","ERROR"))</f>
        <v>NO STOCK</v>
      </c>
      <c r="BW37" s="296" t="str">
        <f>IF(CA37=0,"NO STOCK",IF(OR(COUNTIF(COST_SHEETT!$B$3:$B$1238,CI37)&gt;0,COUNTIF(COST_SHEETT!$AB$3:$AB$1238,CI37)&gt;0,COUNTIF(COST_SHEETT1!$B$3:$B$1238,CI37)&gt;0,COUNTIF(COST_SHEETT1!$AB$3:$AB$1238,CI37)&gt;0),"OK","ERROR"))</f>
        <v>NO STOCK</v>
      </c>
      <c r="BX37" s="97">
        <f>SUMIF(HW!$A$2:$A$1573,$A37,HW!BI$2:BI$1573)</f>
        <v>0</v>
      </c>
      <c r="BY37" s="97">
        <f>SUMIF(HW!$A$2:$A$1573,$A37,HW!BJ$2:BJ$1573)</f>
        <v>0</v>
      </c>
      <c r="BZ37" s="197">
        <f t="shared" si="10"/>
        <v>0</v>
      </c>
      <c r="CA37" s="198">
        <f t="shared" si="11"/>
        <v>0</v>
      </c>
      <c r="CK37" s="296">
        <f>IF(C37="WORK IN PROGRESS",0.099999,IF(SUMIF(SALE!$L$3:$L$1221,$A37,SALE!$U$3:$U$1221)=0,0,SUMIF(SALE!$L$3:$L$1221,$A37,SALE!$U$3:$U$1221)/SUMIF(SALE!$L$3:$L$1221,$A37,SALE!$F$3:$F$1221)))</f>
        <v>9.9999000000000005E-2</v>
      </c>
    </row>
    <row r="38" spans="1:89" ht="12" hidden="1" customHeight="1" x14ac:dyDescent="0.25">
      <c r="A38" s="120" t="s">
        <v>1428</v>
      </c>
      <c r="B38" s="121" t="s">
        <v>1429</v>
      </c>
      <c r="C38" s="121" t="s">
        <v>77</v>
      </c>
      <c r="D38" s="122">
        <v>3200</v>
      </c>
      <c r="E38" s="123">
        <v>230</v>
      </c>
      <c r="F38" s="123">
        <v>3.3373E-2</v>
      </c>
      <c r="G38" s="123">
        <v>3.3373E-2</v>
      </c>
      <c r="H38" s="124"/>
      <c r="I38" s="124">
        <v>0</v>
      </c>
      <c r="J38" s="124">
        <v>0</v>
      </c>
      <c r="K38" s="124"/>
      <c r="L38" s="124">
        <v>0</v>
      </c>
      <c r="M38" s="124"/>
      <c r="N38" s="124">
        <v>0</v>
      </c>
      <c r="O38" s="124"/>
      <c r="P38" s="124">
        <v>0</v>
      </c>
      <c r="Q38" s="124"/>
      <c r="R38" s="124">
        <v>0</v>
      </c>
      <c r="S38" s="124"/>
      <c r="T38" s="124">
        <v>0</v>
      </c>
      <c r="U38" s="124"/>
      <c r="V38" s="124">
        <v>0</v>
      </c>
      <c r="W38" s="124"/>
      <c r="X38" s="124">
        <v>0</v>
      </c>
      <c r="Y38" s="124"/>
      <c r="Z38" s="124">
        <v>0</v>
      </c>
      <c r="AA38" s="124"/>
      <c r="AB38" s="124">
        <v>0</v>
      </c>
      <c r="AC38" s="124">
        <v>0</v>
      </c>
      <c r="AD38" s="124">
        <v>0</v>
      </c>
      <c r="AE38" s="124">
        <v>0</v>
      </c>
      <c r="AF38" s="124"/>
      <c r="AG38" s="124">
        <v>0</v>
      </c>
      <c r="AH38" s="124"/>
      <c r="AI38" s="124">
        <v>0</v>
      </c>
      <c r="AJ38" s="124"/>
      <c r="AK38" s="124">
        <v>0</v>
      </c>
      <c r="AL38" s="124"/>
      <c r="AM38" s="124">
        <v>0</v>
      </c>
      <c r="AN38" s="124"/>
      <c r="AO38" s="124">
        <v>0</v>
      </c>
      <c r="AP38" s="124"/>
      <c r="AQ38" s="124">
        <v>0</v>
      </c>
      <c r="AR38" s="124"/>
      <c r="AS38" s="124">
        <v>0</v>
      </c>
      <c r="AT38" s="124"/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3">
        <v>0</v>
      </c>
      <c r="BE38" s="123">
        <v>0</v>
      </c>
      <c r="BF38" s="124">
        <v>0</v>
      </c>
      <c r="BG38" s="124">
        <v>0</v>
      </c>
      <c r="BH38" s="124">
        <v>0</v>
      </c>
      <c r="BI38" s="124"/>
      <c r="BJ38" s="124">
        <v>0</v>
      </c>
      <c r="BK38" s="124"/>
      <c r="BL38" s="124">
        <v>0</v>
      </c>
      <c r="BM38" s="124">
        <v>0</v>
      </c>
      <c r="BN38" s="124">
        <v>0</v>
      </c>
      <c r="BO38" s="124">
        <v>0</v>
      </c>
      <c r="BP38" s="125">
        <v>0</v>
      </c>
      <c r="BS38" s="97">
        <f t="shared" si="7"/>
        <v>0</v>
      </c>
      <c r="BT38" s="97">
        <f t="shared" si="8"/>
        <v>0</v>
      </c>
      <c r="BU38" s="97">
        <f t="shared" si="9"/>
        <v>0</v>
      </c>
      <c r="BV38" s="296" t="str">
        <f>IF(CA38=0,"NO STOCK",IF(COUNTIF(PKGSUMM_T!$A$2:$A$1245,A38)&gt;0,"OK","ERROR"))</f>
        <v>NO STOCK</v>
      </c>
      <c r="BW38" s="296" t="str">
        <f>IF(CA38=0,"NO STOCK",IF(OR(COUNTIF(COST_SHEETT!$B$3:$B$1238,CI38)&gt;0,COUNTIF(COST_SHEETT!$AB$3:$AB$1238,CI38)&gt;0,COUNTIF(COST_SHEETT1!$B$3:$B$1238,CI38)&gt;0,COUNTIF(COST_SHEETT1!$AB$3:$AB$1238,CI38)&gt;0),"OK","ERROR"))</f>
        <v>NO STOCK</v>
      </c>
      <c r="BX38" s="97">
        <f>SUMIF(HW!$A$2:$A$1573,$A38,HW!BI$2:BI$1573)</f>
        <v>0</v>
      </c>
      <c r="BY38" s="97">
        <f>SUMIF(HW!$A$2:$A$1573,$A38,HW!BJ$2:BJ$1573)</f>
        <v>0</v>
      </c>
      <c r="BZ38" s="197">
        <f t="shared" si="10"/>
        <v>0</v>
      </c>
      <c r="CA38" s="198">
        <f t="shared" si="11"/>
        <v>0</v>
      </c>
      <c r="CK38" s="296">
        <f>IF(C38="WORK IN PROGRESS",0.099999,IF(SUMIF(SALE!$L$3:$L$1221,$A38,SALE!$U$3:$U$1221)=0,0,SUMIF(SALE!$L$3:$L$1221,$A38,SALE!$U$3:$U$1221)/SUMIF(SALE!$L$3:$L$1221,$A38,SALE!$F$3:$F$1221)))</f>
        <v>9.9999000000000005E-2</v>
      </c>
    </row>
    <row r="39" spans="1:89" ht="12" hidden="1" customHeight="1" x14ac:dyDescent="0.25">
      <c r="A39" s="104" t="s">
        <v>2642</v>
      </c>
      <c r="B39" s="106"/>
      <c r="C39" s="105" t="s">
        <v>1200</v>
      </c>
      <c r="D39" s="107"/>
      <c r="E39" s="107"/>
      <c r="F39" s="137">
        <v>0.21104999999999999</v>
      </c>
      <c r="G39" s="137">
        <v>0.21104999999999999</v>
      </c>
      <c r="H39" s="107"/>
      <c r="I39" s="107">
        <v>0</v>
      </c>
      <c r="J39" s="107">
        <v>0</v>
      </c>
      <c r="K39" s="107"/>
      <c r="L39" s="107">
        <v>0</v>
      </c>
      <c r="M39" s="107"/>
      <c r="N39" s="107">
        <v>0</v>
      </c>
      <c r="O39" s="107"/>
      <c r="P39" s="107">
        <v>0</v>
      </c>
      <c r="Q39" s="107"/>
      <c r="R39" s="107">
        <v>0</v>
      </c>
      <c r="S39" s="107"/>
      <c r="T39" s="107">
        <v>0</v>
      </c>
      <c r="U39" s="107"/>
      <c r="V39" s="107">
        <v>0</v>
      </c>
      <c r="W39" s="107"/>
      <c r="X39" s="107">
        <v>0</v>
      </c>
      <c r="Y39" s="107"/>
      <c r="Z39" s="107">
        <v>0</v>
      </c>
      <c r="AA39" s="107"/>
      <c r="AB39" s="107">
        <v>0</v>
      </c>
      <c r="AC39" s="107">
        <v>0</v>
      </c>
      <c r="AD39" s="107">
        <v>0</v>
      </c>
      <c r="AE39" s="107">
        <v>0</v>
      </c>
      <c r="AF39" s="107"/>
      <c r="AG39" s="107">
        <v>0</v>
      </c>
      <c r="AH39" s="107"/>
      <c r="AI39" s="107">
        <v>0</v>
      </c>
      <c r="AJ39" s="107"/>
      <c r="AK39" s="107">
        <v>0</v>
      </c>
      <c r="AL39" s="107"/>
      <c r="AM39" s="107">
        <v>0</v>
      </c>
      <c r="AN39" s="107"/>
      <c r="AO39" s="107">
        <v>0</v>
      </c>
      <c r="AP39" s="107"/>
      <c r="AQ39" s="107">
        <v>0</v>
      </c>
      <c r="AR39" s="107"/>
      <c r="AS39" s="107">
        <v>0</v>
      </c>
      <c r="AT39" s="107"/>
      <c r="AU39" s="107">
        <v>0</v>
      </c>
      <c r="AV39" s="107">
        <v>0</v>
      </c>
      <c r="AW39" s="107">
        <v>0</v>
      </c>
      <c r="AX39" s="107">
        <v>0</v>
      </c>
      <c r="AY39" s="107">
        <v>0</v>
      </c>
      <c r="AZ39" s="107">
        <v>0</v>
      </c>
      <c r="BA39" s="107">
        <v>0</v>
      </c>
      <c r="BB39" s="107">
        <v>0</v>
      </c>
      <c r="BC39" s="107">
        <v>0</v>
      </c>
      <c r="BD39" s="137">
        <v>0</v>
      </c>
      <c r="BE39" s="137">
        <v>0</v>
      </c>
      <c r="BF39" s="107">
        <v>0</v>
      </c>
      <c r="BG39" s="107">
        <v>0</v>
      </c>
      <c r="BH39" s="107">
        <v>0</v>
      </c>
      <c r="BI39" s="107"/>
      <c r="BJ39" s="107">
        <v>0</v>
      </c>
      <c r="BK39" s="107"/>
      <c r="BL39" s="107">
        <v>0</v>
      </c>
      <c r="BM39" s="107">
        <v>0</v>
      </c>
      <c r="BN39" s="107">
        <v>0</v>
      </c>
      <c r="BO39" s="107">
        <v>0</v>
      </c>
      <c r="BP39" s="108">
        <v>0</v>
      </c>
      <c r="BS39" s="97">
        <f t="shared" si="7"/>
        <v>0</v>
      </c>
      <c r="BT39" s="97">
        <f t="shared" si="8"/>
        <v>0</v>
      </c>
      <c r="BU39" s="97">
        <f t="shared" si="9"/>
        <v>0</v>
      </c>
      <c r="BV39" s="296" t="str">
        <f>IF(CA39=0,"NO STOCK",IF(COUNTIF(PKGSUMM_T!$A$2:$A$1245,A39)&gt;0,"OK","ERROR"))</f>
        <v>NO STOCK</v>
      </c>
      <c r="BW39" s="296" t="str">
        <f>IF(CA39=0,"NO STOCK",IF(OR(COUNTIF(COST_SHEETT!$B$3:$B$1238,CI39)&gt;0,COUNTIF(COST_SHEETT!$AB$3:$AB$1238,CI39)&gt;0,COUNTIF(COST_SHEETT1!$B$3:$B$1238,CI39)&gt;0,COUNTIF(COST_SHEETT1!$AB$3:$AB$1238,CI39)&gt;0),"OK","ERROR"))</f>
        <v>NO STOCK</v>
      </c>
      <c r="BX39" s="97">
        <f>SUMIF(HW!$A$2:$A$1573,$A39,HW!BI$2:BI$1573)</f>
        <v>0</v>
      </c>
      <c r="BY39" s="97">
        <f>SUMIF(HW!$A$2:$A$1573,$A39,HW!BJ$2:BJ$1573)</f>
        <v>0</v>
      </c>
      <c r="BZ39" s="197">
        <f t="shared" si="10"/>
        <v>0</v>
      </c>
      <c r="CA39" s="198">
        <f t="shared" si="11"/>
        <v>0</v>
      </c>
      <c r="CK39" s="296">
        <f>IF(C39="WORK IN PROGRESS",0.099999,IF(SUMIF(SALE!$L$3:$L$1221,$A39,SALE!$U$3:$U$1221)=0,0,SUMIF(SALE!$L$3:$L$1221,$A39,SALE!$U$3:$U$1221)/SUMIF(SALE!$L$3:$L$1221,$A39,SALE!$F$3:$F$1221)))</f>
        <v>0</v>
      </c>
    </row>
    <row r="40" spans="1:89" ht="12" hidden="1" customHeight="1" x14ac:dyDescent="0.25">
      <c r="A40" s="133" t="s">
        <v>2642</v>
      </c>
      <c r="B40" s="111" t="s">
        <v>1200</v>
      </c>
      <c r="C40" s="111"/>
      <c r="D40" s="126"/>
      <c r="E40" s="126"/>
      <c r="F40" s="126">
        <v>0.57735000000000003</v>
      </c>
      <c r="G40" s="126">
        <v>0.57735000000000003</v>
      </c>
      <c r="H40" s="112">
        <v>832300</v>
      </c>
      <c r="I40" s="112">
        <v>141.49100000000001</v>
      </c>
      <c r="J40" s="134">
        <v>23473.596000000001</v>
      </c>
      <c r="K40" s="126"/>
      <c r="L40" s="112">
        <v>0</v>
      </c>
      <c r="M40" s="126"/>
      <c r="N40" s="112">
        <v>0</v>
      </c>
      <c r="O40" s="126"/>
      <c r="P40" s="112">
        <v>0</v>
      </c>
      <c r="Q40" s="126"/>
      <c r="R40" s="112">
        <v>0</v>
      </c>
      <c r="S40" s="126"/>
      <c r="T40" s="112">
        <v>0</v>
      </c>
      <c r="U40" s="126"/>
      <c r="V40" s="112">
        <v>0</v>
      </c>
      <c r="W40" s="126"/>
      <c r="X40" s="112">
        <v>0</v>
      </c>
      <c r="Y40" s="126"/>
      <c r="Z40" s="112">
        <v>0</v>
      </c>
      <c r="AA40" s="126"/>
      <c r="AB40" s="112">
        <v>0</v>
      </c>
      <c r="AC40" s="112">
        <v>0</v>
      </c>
      <c r="AD40" s="112">
        <v>0</v>
      </c>
      <c r="AE40" s="112">
        <v>0</v>
      </c>
      <c r="AF40" s="126"/>
      <c r="AG40" s="112">
        <v>0</v>
      </c>
      <c r="AH40" s="126"/>
      <c r="AI40" s="112">
        <v>0</v>
      </c>
      <c r="AJ40" s="126"/>
      <c r="AK40" s="112">
        <v>0</v>
      </c>
      <c r="AL40" s="126"/>
      <c r="AM40" s="112">
        <v>0</v>
      </c>
      <c r="AN40" s="126">
        <v>77900</v>
      </c>
      <c r="AO40" s="126">
        <v>13.243</v>
      </c>
      <c r="AP40" s="126">
        <v>205000</v>
      </c>
      <c r="AQ40" s="126">
        <v>34.85</v>
      </c>
      <c r="AR40" s="126"/>
      <c r="AS40" s="112">
        <v>0</v>
      </c>
      <c r="AT40" s="126"/>
      <c r="AU40" s="112">
        <v>0</v>
      </c>
      <c r="AV40" s="135">
        <v>282900</v>
      </c>
      <c r="AW40" s="112">
        <v>48.093000000000004</v>
      </c>
      <c r="AX40" s="134">
        <v>8344.9069999999992</v>
      </c>
      <c r="AY40" s="135">
        <v>549400</v>
      </c>
      <c r="AZ40" s="126">
        <v>134</v>
      </c>
      <c r="BA40" s="112">
        <v>93.397999999999996</v>
      </c>
      <c r="BB40" s="134">
        <v>15128.689</v>
      </c>
      <c r="BC40" s="134">
        <v>15128.689</v>
      </c>
      <c r="BD40" s="126">
        <v>0</v>
      </c>
      <c r="BE40" s="126">
        <v>0</v>
      </c>
      <c r="BF40" s="112">
        <v>0</v>
      </c>
      <c r="BG40" s="112">
        <v>0</v>
      </c>
      <c r="BH40" s="112">
        <v>0</v>
      </c>
      <c r="BI40" s="126"/>
      <c r="BJ40" s="112">
        <v>0</v>
      </c>
      <c r="BK40" s="126"/>
      <c r="BL40" s="112">
        <v>0</v>
      </c>
      <c r="BM40" s="112">
        <v>0</v>
      </c>
      <c r="BN40" s="112">
        <v>0</v>
      </c>
      <c r="BO40" s="112">
        <v>0</v>
      </c>
      <c r="BP40" s="113">
        <v>0</v>
      </c>
      <c r="BS40" s="97">
        <f t="shared" si="7"/>
        <v>0</v>
      </c>
      <c r="BT40" s="97">
        <f t="shared" si="8"/>
        <v>0</v>
      </c>
      <c r="BU40" s="97">
        <f t="shared" si="9"/>
        <v>0</v>
      </c>
      <c r="BV40" s="296" t="str">
        <f>IF(CA40=0,"NO STOCK",IF(COUNTIF(PKGSUMM_T!$A$2:$A$1245,A40)&gt;0,"OK","ERROR"))</f>
        <v>NO STOCK</v>
      </c>
      <c r="BW40" s="296" t="str">
        <f>IF(CA40=0,"NO STOCK",IF(OR(COUNTIF(COST_SHEETT!$B$3:$B$1238,CI40)&gt;0,COUNTIF(COST_SHEETT!$AB$3:$AB$1238,CI40)&gt;0,COUNTIF(COST_SHEETT1!$B$3:$B$1238,CI40)&gt;0,COUNTIF(COST_SHEETT1!$AB$3:$AB$1238,CI40)&gt;0),"OK","ERROR"))</f>
        <v>NO STOCK</v>
      </c>
      <c r="BX40" s="97">
        <f>SUMIF(HW!$A$2:$A$1573,$A40,HW!BI$2:BI$1573)</f>
        <v>0</v>
      </c>
      <c r="BY40" s="97">
        <f>SUMIF(HW!$A$2:$A$1573,$A40,HW!BJ$2:BJ$1573)</f>
        <v>0</v>
      </c>
      <c r="BZ40" s="197">
        <f t="shared" si="10"/>
        <v>0</v>
      </c>
      <c r="CA40" s="198">
        <f t="shared" si="11"/>
        <v>0</v>
      </c>
      <c r="CK40" s="296">
        <f>IF(C40="WORK IN PROGRESS",0.099999,IF(SUMIF(SALE!$L$3:$L$1221,$A40,SALE!$U$3:$U$1221)=0,0,SUMIF(SALE!$L$3:$L$1221,$A40,SALE!$U$3:$U$1221)/SUMIF(SALE!$L$3:$L$1221,$A40,SALE!$F$3:$F$1221)))</f>
        <v>0</v>
      </c>
    </row>
    <row r="41" spans="1:89" ht="12" hidden="1" customHeight="1" x14ac:dyDescent="0.25">
      <c r="A41" s="104" t="s">
        <v>2642</v>
      </c>
      <c r="B41" s="105" t="s">
        <v>1430</v>
      </c>
      <c r="C41" s="106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8"/>
      <c r="BS41" s="97">
        <f t="shared" si="7"/>
        <v>0</v>
      </c>
      <c r="BT41" s="97">
        <f t="shared" si="8"/>
        <v>0</v>
      </c>
      <c r="BU41" s="97">
        <f t="shared" si="9"/>
        <v>0</v>
      </c>
      <c r="BV41" s="296" t="str">
        <f>IF(CA41=0,"NO STOCK",IF(COUNTIF(PKGSUMM_T!$A$2:$A$1245,A41)&gt;0,"OK","ERROR"))</f>
        <v>NO STOCK</v>
      </c>
      <c r="BW41" s="296" t="str">
        <f>IF(CA41=0,"NO STOCK",IF(OR(COUNTIF(COST_SHEETT!$B$3:$B$1238,CI41)&gt;0,COUNTIF(COST_SHEETT!$AB$3:$AB$1238,CI41)&gt;0,COUNTIF(COST_SHEETT1!$B$3:$B$1238,CI41)&gt;0,COUNTIF(COST_SHEETT1!$AB$3:$AB$1238,CI41)&gt;0),"OK","ERROR"))</f>
        <v>NO STOCK</v>
      </c>
      <c r="BX41" s="97">
        <f>SUMIF(HW!$A$2:$A$1573,$A41,HW!BI$2:BI$1573)</f>
        <v>0</v>
      </c>
      <c r="BY41" s="97">
        <f>SUMIF(HW!$A$2:$A$1573,$A41,HW!BJ$2:BJ$1573)</f>
        <v>0</v>
      </c>
      <c r="BZ41" s="197">
        <f t="shared" si="10"/>
        <v>0</v>
      </c>
      <c r="CA41" s="198">
        <f t="shared" si="11"/>
        <v>0</v>
      </c>
      <c r="CK41" s="296">
        <f>IF(C41="WORK IN PROGRESS",0.099999,IF(SUMIF(SALE!$L$3:$L$1221,$A41,SALE!$U$3:$U$1221)=0,0,SUMIF(SALE!$L$3:$L$1221,$A41,SALE!$U$3:$U$1221)/SUMIF(SALE!$L$3:$L$1221,$A41,SALE!$F$3:$F$1221)))</f>
        <v>0</v>
      </c>
    </row>
    <row r="42" spans="1:89" ht="12" hidden="1" customHeight="1" x14ac:dyDescent="0.25">
      <c r="A42" s="109" t="s">
        <v>2642</v>
      </c>
      <c r="B42" s="110"/>
      <c r="C42" s="111" t="s">
        <v>30</v>
      </c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3"/>
      <c r="BS42" s="97">
        <f t="shared" si="7"/>
        <v>0</v>
      </c>
      <c r="BT42" s="97">
        <f t="shared" si="8"/>
        <v>0</v>
      </c>
      <c r="BU42" s="97">
        <f t="shared" si="9"/>
        <v>0</v>
      </c>
      <c r="BV42" s="296" t="str">
        <f>IF(CA42=0,"NO STOCK",IF(COUNTIF(PKGSUMM_T!$A$2:$A$1245,A42)&gt;0,"OK","ERROR"))</f>
        <v>NO STOCK</v>
      </c>
      <c r="BW42" s="296" t="str">
        <f>IF(CA42=0,"NO STOCK",IF(OR(COUNTIF(COST_SHEETT!$B$3:$B$1238,CI42)&gt;0,COUNTIF(COST_SHEETT!$AB$3:$AB$1238,CI42)&gt;0,COUNTIF(COST_SHEETT1!$B$3:$B$1238,CI42)&gt;0,COUNTIF(COST_SHEETT1!$AB$3:$AB$1238,CI42)&gt;0),"OK","ERROR"))</f>
        <v>NO STOCK</v>
      </c>
      <c r="BX42" s="97">
        <f>SUMIF(HW!$A$2:$A$1573,$A42,HW!BI$2:BI$1573)</f>
        <v>0</v>
      </c>
      <c r="BY42" s="97">
        <f>SUMIF(HW!$A$2:$A$1573,$A42,HW!BJ$2:BJ$1573)</f>
        <v>0</v>
      </c>
      <c r="BZ42" s="197">
        <f t="shared" si="10"/>
        <v>0</v>
      </c>
      <c r="CA42" s="198">
        <f t="shared" si="11"/>
        <v>0</v>
      </c>
      <c r="CK42" s="296">
        <f>IF(C42="WORK IN PROGRESS",0.099999,IF(SUMIF(SALE!$L$3:$L$1221,$A42,SALE!$U$3:$U$1221)=0,0,SUMIF(SALE!$L$3:$L$1221,$A42,SALE!$U$3:$U$1221)/SUMIF(SALE!$L$3:$L$1221,$A42,SALE!$F$3:$F$1221)))</f>
        <v>0</v>
      </c>
    </row>
    <row r="43" spans="1:89" ht="12" hidden="1" customHeight="1" x14ac:dyDescent="0.25">
      <c r="A43" s="114" t="s">
        <v>1431</v>
      </c>
      <c r="B43" s="115" t="s">
        <v>1432</v>
      </c>
      <c r="C43" s="115" t="s">
        <v>30</v>
      </c>
      <c r="D43" s="116">
        <v>5194</v>
      </c>
      <c r="E43" s="117">
        <v>155</v>
      </c>
      <c r="F43" s="117">
        <v>2.2491000000000001E-2</v>
      </c>
      <c r="G43" s="117">
        <v>2.2491000000000001E-2</v>
      </c>
      <c r="H43" s="118"/>
      <c r="I43" s="118">
        <v>0</v>
      </c>
      <c r="J43" s="118">
        <v>0</v>
      </c>
      <c r="K43" s="118"/>
      <c r="L43" s="118">
        <v>0</v>
      </c>
      <c r="M43" s="118"/>
      <c r="N43" s="118">
        <v>0</v>
      </c>
      <c r="O43" s="118"/>
      <c r="P43" s="118">
        <v>0</v>
      </c>
      <c r="Q43" s="118"/>
      <c r="R43" s="118">
        <v>0</v>
      </c>
      <c r="S43" s="118"/>
      <c r="T43" s="118">
        <v>0</v>
      </c>
      <c r="U43" s="118"/>
      <c r="V43" s="118">
        <v>0</v>
      </c>
      <c r="W43" s="118"/>
      <c r="X43" s="118">
        <v>0</v>
      </c>
      <c r="Y43" s="118"/>
      <c r="Z43" s="118">
        <v>0</v>
      </c>
      <c r="AA43" s="118"/>
      <c r="AB43" s="118">
        <v>0</v>
      </c>
      <c r="AC43" s="118">
        <v>0</v>
      </c>
      <c r="AD43" s="118">
        <v>0</v>
      </c>
      <c r="AE43" s="118">
        <v>0</v>
      </c>
      <c r="AF43" s="118"/>
      <c r="AG43" s="118">
        <v>0</v>
      </c>
      <c r="AH43" s="118"/>
      <c r="AI43" s="118">
        <v>0</v>
      </c>
      <c r="AJ43" s="118"/>
      <c r="AK43" s="118">
        <v>0</v>
      </c>
      <c r="AL43" s="118"/>
      <c r="AM43" s="118">
        <v>0</v>
      </c>
      <c r="AN43" s="118"/>
      <c r="AO43" s="118">
        <v>0</v>
      </c>
      <c r="AP43" s="118"/>
      <c r="AQ43" s="118">
        <v>0</v>
      </c>
      <c r="AR43" s="118"/>
      <c r="AS43" s="118">
        <v>0</v>
      </c>
      <c r="AT43" s="118"/>
      <c r="AU43" s="118">
        <v>0</v>
      </c>
      <c r="AV43" s="118">
        <v>0</v>
      </c>
      <c r="AW43" s="118">
        <v>0</v>
      </c>
      <c r="AX43" s="118">
        <v>0</v>
      </c>
      <c r="AY43" s="118">
        <v>0</v>
      </c>
      <c r="AZ43" s="118">
        <v>0</v>
      </c>
      <c r="BA43" s="118">
        <v>0</v>
      </c>
      <c r="BB43" s="118">
        <v>0</v>
      </c>
      <c r="BC43" s="118">
        <v>0</v>
      </c>
      <c r="BD43" s="117">
        <v>0</v>
      </c>
      <c r="BE43" s="117">
        <v>0</v>
      </c>
      <c r="BF43" s="118">
        <v>0</v>
      </c>
      <c r="BG43" s="118">
        <v>0</v>
      </c>
      <c r="BH43" s="118">
        <v>0</v>
      </c>
      <c r="BI43" s="118"/>
      <c r="BJ43" s="118">
        <v>0</v>
      </c>
      <c r="BK43" s="118"/>
      <c r="BL43" s="118">
        <v>0</v>
      </c>
      <c r="BM43" s="118">
        <v>0</v>
      </c>
      <c r="BN43" s="118">
        <v>0</v>
      </c>
      <c r="BO43" s="118">
        <v>0</v>
      </c>
      <c r="BP43" s="119">
        <v>0</v>
      </c>
      <c r="BS43" s="97">
        <f t="shared" si="7"/>
        <v>0</v>
      </c>
      <c r="BT43" s="97">
        <f t="shared" si="8"/>
        <v>0</v>
      </c>
      <c r="BU43" s="97">
        <f t="shared" si="9"/>
        <v>0</v>
      </c>
      <c r="BV43" s="296" t="str">
        <f>IF(CA43=0,"NO STOCK",IF(COUNTIF(PKGSUMM_T!$A$2:$A$1245,A43)&gt;0,"OK","ERROR"))</f>
        <v>NO STOCK</v>
      </c>
      <c r="BW43" s="296" t="str">
        <f>IF(CA43=0,"NO STOCK",IF(OR(COUNTIF(COST_SHEETT!$B$3:$B$1238,CI43)&gt;0,COUNTIF(COST_SHEETT!$AB$3:$AB$1238,CI43)&gt;0,COUNTIF(COST_SHEETT1!$B$3:$B$1238,CI43)&gt;0,COUNTIF(COST_SHEETT1!$AB$3:$AB$1238,CI43)&gt;0),"OK","ERROR"))</f>
        <v>NO STOCK</v>
      </c>
      <c r="BX43" s="97">
        <f>SUMIF(HW!$A$2:$A$1573,$A43,HW!BI$2:BI$1573)</f>
        <v>0</v>
      </c>
      <c r="BY43" s="97">
        <f>SUMIF(HW!$A$2:$A$1573,$A43,HW!BJ$2:BJ$1573)</f>
        <v>0</v>
      </c>
      <c r="BZ43" s="197">
        <f t="shared" si="10"/>
        <v>0</v>
      </c>
      <c r="CA43" s="198">
        <f t="shared" si="11"/>
        <v>0</v>
      </c>
      <c r="CK43" s="296">
        <f>IF(C43="WORK IN PROGRESS",0.099999,IF(SUMIF(SALE!$L$3:$L$1221,$A43,SALE!$U$3:$U$1221)=0,0,SUMIF(SALE!$L$3:$L$1221,$A43,SALE!$U$3:$U$1221)/SUMIF(SALE!$L$3:$L$1221,$A43,SALE!$F$3:$F$1221)))</f>
        <v>0</v>
      </c>
    </row>
    <row r="44" spans="1:89" ht="12" hidden="1" customHeight="1" x14ac:dyDescent="0.25">
      <c r="A44" s="120" t="s">
        <v>1433</v>
      </c>
      <c r="B44" s="121" t="s">
        <v>1434</v>
      </c>
      <c r="C44" s="121" t="s">
        <v>30</v>
      </c>
      <c r="D44" s="122">
        <v>5194</v>
      </c>
      <c r="E44" s="123">
        <v>155</v>
      </c>
      <c r="F44" s="123">
        <v>2.2491000000000001E-2</v>
      </c>
      <c r="G44" s="123">
        <v>2.2491000000000001E-2</v>
      </c>
      <c r="H44" s="124"/>
      <c r="I44" s="124">
        <v>0</v>
      </c>
      <c r="J44" s="124">
        <v>0</v>
      </c>
      <c r="K44" s="124"/>
      <c r="L44" s="124">
        <v>0</v>
      </c>
      <c r="M44" s="124"/>
      <c r="N44" s="124">
        <v>0</v>
      </c>
      <c r="O44" s="124"/>
      <c r="P44" s="124">
        <v>0</v>
      </c>
      <c r="Q44" s="124"/>
      <c r="R44" s="124">
        <v>0</v>
      </c>
      <c r="S44" s="124"/>
      <c r="T44" s="124">
        <v>0</v>
      </c>
      <c r="U44" s="124"/>
      <c r="V44" s="124">
        <v>0</v>
      </c>
      <c r="W44" s="124"/>
      <c r="X44" s="124">
        <v>0</v>
      </c>
      <c r="Y44" s="124"/>
      <c r="Z44" s="124">
        <v>0</v>
      </c>
      <c r="AA44" s="124"/>
      <c r="AB44" s="124">
        <v>0</v>
      </c>
      <c r="AC44" s="124">
        <v>0</v>
      </c>
      <c r="AD44" s="124">
        <v>0</v>
      </c>
      <c r="AE44" s="124">
        <v>0</v>
      </c>
      <c r="AF44" s="124"/>
      <c r="AG44" s="124">
        <v>0</v>
      </c>
      <c r="AH44" s="124"/>
      <c r="AI44" s="124">
        <v>0</v>
      </c>
      <c r="AJ44" s="124"/>
      <c r="AK44" s="124">
        <v>0</v>
      </c>
      <c r="AL44" s="124"/>
      <c r="AM44" s="124">
        <v>0</v>
      </c>
      <c r="AN44" s="124"/>
      <c r="AO44" s="124">
        <v>0</v>
      </c>
      <c r="AP44" s="124"/>
      <c r="AQ44" s="124">
        <v>0</v>
      </c>
      <c r="AR44" s="124"/>
      <c r="AS44" s="124">
        <v>0</v>
      </c>
      <c r="AT44" s="124"/>
      <c r="AU44" s="124">
        <v>0</v>
      </c>
      <c r="AV44" s="124">
        <v>0</v>
      </c>
      <c r="AW44" s="124">
        <v>0</v>
      </c>
      <c r="AX44" s="124">
        <v>0</v>
      </c>
      <c r="AY44" s="124">
        <v>0</v>
      </c>
      <c r="AZ44" s="124">
        <v>0</v>
      </c>
      <c r="BA44" s="124">
        <v>0</v>
      </c>
      <c r="BB44" s="124">
        <v>0</v>
      </c>
      <c r="BC44" s="124">
        <v>0</v>
      </c>
      <c r="BD44" s="123">
        <v>0</v>
      </c>
      <c r="BE44" s="123">
        <v>0</v>
      </c>
      <c r="BF44" s="124">
        <v>0</v>
      </c>
      <c r="BG44" s="124">
        <v>0</v>
      </c>
      <c r="BH44" s="124">
        <v>0</v>
      </c>
      <c r="BI44" s="124"/>
      <c r="BJ44" s="124">
        <v>0</v>
      </c>
      <c r="BK44" s="124"/>
      <c r="BL44" s="124">
        <v>0</v>
      </c>
      <c r="BM44" s="124">
        <v>0</v>
      </c>
      <c r="BN44" s="124">
        <v>0</v>
      </c>
      <c r="BO44" s="124">
        <v>0</v>
      </c>
      <c r="BP44" s="125">
        <v>0</v>
      </c>
      <c r="BS44" s="97">
        <f t="shared" si="7"/>
        <v>0</v>
      </c>
      <c r="BT44" s="97">
        <f t="shared" si="8"/>
        <v>0</v>
      </c>
      <c r="BU44" s="97">
        <f t="shared" si="9"/>
        <v>0</v>
      </c>
      <c r="BV44" s="296" t="str">
        <f>IF(CA44=0,"NO STOCK",IF(COUNTIF(PKGSUMM_T!$A$2:$A$1245,A44)&gt;0,"OK","ERROR"))</f>
        <v>NO STOCK</v>
      </c>
      <c r="BW44" s="296" t="str">
        <f>IF(CA44=0,"NO STOCK",IF(OR(COUNTIF(COST_SHEETT!$B$3:$B$1238,CI44)&gt;0,COUNTIF(COST_SHEETT!$AB$3:$AB$1238,CI44)&gt;0,COUNTIF(COST_SHEETT1!$B$3:$B$1238,CI44)&gt;0,COUNTIF(COST_SHEETT1!$AB$3:$AB$1238,CI44)&gt;0),"OK","ERROR"))</f>
        <v>NO STOCK</v>
      </c>
      <c r="BX44" s="97">
        <f>SUMIF(HW!$A$2:$A$1573,$A44,HW!BI$2:BI$1573)</f>
        <v>0</v>
      </c>
      <c r="BY44" s="97">
        <f>SUMIF(HW!$A$2:$A$1573,$A44,HW!BJ$2:BJ$1573)</f>
        <v>0</v>
      </c>
      <c r="BZ44" s="197">
        <f t="shared" si="10"/>
        <v>0</v>
      </c>
      <c r="CA44" s="198">
        <f t="shared" si="11"/>
        <v>0</v>
      </c>
      <c r="CK44" s="296">
        <f>IF(C44="WORK IN PROGRESS",0.099999,IF(SUMIF(SALE!$L$3:$L$1221,$A44,SALE!$U$3:$U$1221)=0,0,SUMIF(SALE!$L$3:$L$1221,$A44,SALE!$U$3:$U$1221)/SUMIF(SALE!$L$3:$L$1221,$A44,SALE!$F$3:$F$1221)))</f>
        <v>0</v>
      </c>
    </row>
    <row r="45" spans="1:89" ht="12" hidden="1" customHeight="1" x14ac:dyDescent="0.25">
      <c r="A45" s="104" t="s">
        <v>2642</v>
      </c>
      <c r="B45" s="106"/>
      <c r="C45" s="105" t="s">
        <v>1200</v>
      </c>
      <c r="D45" s="107"/>
      <c r="E45" s="107"/>
      <c r="F45" s="137">
        <v>4.4982000000000001E-2</v>
      </c>
      <c r="G45" s="137">
        <v>4.4982000000000001E-2</v>
      </c>
      <c r="H45" s="107"/>
      <c r="I45" s="107">
        <v>0</v>
      </c>
      <c r="J45" s="107">
        <v>0</v>
      </c>
      <c r="K45" s="107"/>
      <c r="L45" s="107">
        <v>0</v>
      </c>
      <c r="M45" s="107"/>
      <c r="N45" s="107">
        <v>0</v>
      </c>
      <c r="O45" s="107"/>
      <c r="P45" s="107">
        <v>0</v>
      </c>
      <c r="Q45" s="107"/>
      <c r="R45" s="107">
        <v>0</v>
      </c>
      <c r="S45" s="107"/>
      <c r="T45" s="107">
        <v>0</v>
      </c>
      <c r="U45" s="107"/>
      <c r="V45" s="107">
        <v>0</v>
      </c>
      <c r="W45" s="107"/>
      <c r="X45" s="107">
        <v>0</v>
      </c>
      <c r="Y45" s="107"/>
      <c r="Z45" s="107">
        <v>0</v>
      </c>
      <c r="AA45" s="107"/>
      <c r="AB45" s="107">
        <v>0</v>
      </c>
      <c r="AC45" s="107">
        <v>0</v>
      </c>
      <c r="AD45" s="107">
        <v>0</v>
      </c>
      <c r="AE45" s="107">
        <v>0</v>
      </c>
      <c r="AF45" s="107"/>
      <c r="AG45" s="107">
        <v>0</v>
      </c>
      <c r="AH45" s="107"/>
      <c r="AI45" s="107">
        <v>0</v>
      </c>
      <c r="AJ45" s="107"/>
      <c r="AK45" s="107">
        <v>0</v>
      </c>
      <c r="AL45" s="107"/>
      <c r="AM45" s="107">
        <v>0</v>
      </c>
      <c r="AN45" s="107"/>
      <c r="AO45" s="107">
        <v>0</v>
      </c>
      <c r="AP45" s="107"/>
      <c r="AQ45" s="107">
        <v>0</v>
      </c>
      <c r="AR45" s="107"/>
      <c r="AS45" s="107">
        <v>0</v>
      </c>
      <c r="AT45" s="107"/>
      <c r="AU45" s="107">
        <v>0</v>
      </c>
      <c r="AV45" s="107">
        <v>0</v>
      </c>
      <c r="AW45" s="107">
        <v>0</v>
      </c>
      <c r="AX45" s="107">
        <v>0</v>
      </c>
      <c r="AY45" s="107">
        <v>0</v>
      </c>
      <c r="AZ45" s="107">
        <v>0</v>
      </c>
      <c r="BA45" s="107">
        <v>0</v>
      </c>
      <c r="BB45" s="107">
        <v>0</v>
      </c>
      <c r="BC45" s="107">
        <v>0</v>
      </c>
      <c r="BD45" s="137">
        <v>0</v>
      </c>
      <c r="BE45" s="137">
        <v>0</v>
      </c>
      <c r="BF45" s="107">
        <v>0</v>
      </c>
      <c r="BG45" s="107">
        <v>0</v>
      </c>
      <c r="BH45" s="107">
        <v>0</v>
      </c>
      <c r="BI45" s="107"/>
      <c r="BJ45" s="107">
        <v>0</v>
      </c>
      <c r="BK45" s="107"/>
      <c r="BL45" s="107">
        <v>0</v>
      </c>
      <c r="BM45" s="107">
        <v>0</v>
      </c>
      <c r="BN45" s="107">
        <v>0</v>
      </c>
      <c r="BO45" s="107">
        <v>0</v>
      </c>
      <c r="BP45" s="108">
        <v>0</v>
      </c>
      <c r="BS45" s="97">
        <f t="shared" si="7"/>
        <v>0</v>
      </c>
      <c r="BT45" s="97">
        <f t="shared" si="8"/>
        <v>0</v>
      </c>
      <c r="BU45" s="97">
        <f t="shared" si="9"/>
        <v>0</v>
      </c>
      <c r="BV45" s="296" t="str">
        <f>IF(CA45=0,"NO STOCK",IF(COUNTIF(PKGSUMM_T!$A$2:$A$1245,A45)&gt;0,"OK","ERROR"))</f>
        <v>NO STOCK</v>
      </c>
      <c r="BW45" s="296" t="str">
        <f>IF(CA45=0,"NO STOCK",IF(OR(COUNTIF(COST_SHEETT!$B$3:$B$1238,CI45)&gt;0,COUNTIF(COST_SHEETT!$AB$3:$AB$1238,CI45)&gt;0,COUNTIF(COST_SHEETT1!$B$3:$B$1238,CI45)&gt;0,COUNTIF(COST_SHEETT1!$AB$3:$AB$1238,CI45)&gt;0),"OK","ERROR"))</f>
        <v>NO STOCK</v>
      </c>
      <c r="BX45" s="97">
        <f>SUMIF(HW!$A$2:$A$1573,$A45,HW!BI$2:BI$1573)</f>
        <v>0</v>
      </c>
      <c r="BY45" s="97">
        <f>SUMIF(HW!$A$2:$A$1573,$A45,HW!BJ$2:BJ$1573)</f>
        <v>0</v>
      </c>
      <c r="BZ45" s="197">
        <f t="shared" si="10"/>
        <v>0</v>
      </c>
      <c r="CA45" s="198">
        <f t="shared" si="11"/>
        <v>0</v>
      </c>
      <c r="CK45" s="296">
        <f>IF(C45="WORK IN PROGRESS",0.099999,IF(SUMIF(SALE!$L$3:$L$1221,$A45,SALE!$U$3:$U$1221)=0,0,SUMIF(SALE!$L$3:$L$1221,$A45,SALE!$U$3:$U$1221)/SUMIF(SALE!$L$3:$L$1221,$A45,SALE!$F$3:$F$1221)))</f>
        <v>0</v>
      </c>
    </row>
    <row r="46" spans="1:89" ht="12" hidden="1" customHeight="1" x14ac:dyDescent="0.25">
      <c r="A46" s="109" t="s">
        <v>2642</v>
      </c>
      <c r="B46" s="111" t="s">
        <v>1200</v>
      </c>
      <c r="C46" s="110"/>
      <c r="D46" s="112"/>
      <c r="E46" s="112"/>
      <c r="F46" s="126">
        <v>4.4982000000000001E-2</v>
      </c>
      <c r="G46" s="126">
        <v>4.4982000000000001E-2</v>
      </c>
      <c r="H46" s="112"/>
      <c r="I46" s="112">
        <v>0</v>
      </c>
      <c r="J46" s="112">
        <v>0</v>
      </c>
      <c r="K46" s="112"/>
      <c r="L46" s="112">
        <v>0</v>
      </c>
      <c r="M46" s="112"/>
      <c r="N46" s="112">
        <v>0</v>
      </c>
      <c r="O46" s="112"/>
      <c r="P46" s="112">
        <v>0</v>
      </c>
      <c r="Q46" s="112"/>
      <c r="R46" s="112">
        <v>0</v>
      </c>
      <c r="S46" s="112"/>
      <c r="T46" s="112">
        <v>0</v>
      </c>
      <c r="U46" s="112"/>
      <c r="V46" s="112">
        <v>0</v>
      </c>
      <c r="W46" s="112"/>
      <c r="X46" s="112">
        <v>0</v>
      </c>
      <c r="Y46" s="112"/>
      <c r="Z46" s="112">
        <v>0</v>
      </c>
      <c r="AA46" s="112"/>
      <c r="AB46" s="112">
        <v>0</v>
      </c>
      <c r="AC46" s="112">
        <v>0</v>
      </c>
      <c r="AD46" s="112">
        <v>0</v>
      </c>
      <c r="AE46" s="112">
        <v>0</v>
      </c>
      <c r="AF46" s="112"/>
      <c r="AG46" s="112">
        <v>0</v>
      </c>
      <c r="AH46" s="112"/>
      <c r="AI46" s="112">
        <v>0</v>
      </c>
      <c r="AJ46" s="112"/>
      <c r="AK46" s="112">
        <v>0</v>
      </c>
      <c r="AL46" s="112"/>
      <c r="AM46" s="112">
        <v>0</v>
      </c>
      <c r="AN46" s="112"/>
      <c r="AO46" s="112">
        <v>0</v>
      </c>
      <c r="AP46" s="112"/>
      <c r="AQ46" s="112">
        <v>0</v>
      </c>
      <c r="AR46" s="112"/>
      <c r="AS46" s="112">
        <v>0</v>
      </c>
      <c r="AT46" s="112"/>
      <c r="AU46" s="112">
        <v>0</v>
      </c>
      <c r="AV46" s="112">
        <v>0</v>
      </c>
      <c r="AW46" s="112">
        <v>0</v>
      </c>
      <c r="AX46" s="112">
        <v>0</v>
      </c>
      <c r="AY46" s="112">
        <v>0</v>
      </c>
      <c r="AZ46" s="112">
        <v>0</v>
      </c>
      <c r="BA46" s="112">
        <v>0</v>
      </c>
      <c r="BB46" s="112">
        <v>0</v>
      </c>
      <c r="BC46" s="112">
        <v>0</v>
      </c>
      <c r="BD46" s="126">
        <v>0</v>
      </c>
      <c r="BE46" s="126">
        <v>0</v>
      </c>
      <c r="BF46" s="112">
        <v>0</v>
      </c>
      <c r="BG46" s="112">
        <v>0</v>
      </c>
      <c r="BH46" s="112">
        <v>0</v>
      </c>
      <c r="BI46" s="112"/>
      <c r="BJ46" s="112">
        <v>0</v>
      </c>
      <c r="BK46" s="112"/>
      <c r="BL46" s="112">
        <v>0</v>
      </c>
      <c r="BM46" s="112">
        <v>0</v>
      </c>
      <c r="BN46" s="112">
        <v>0</v>
      </c>
      <c r="BO46" s="112">
        <v>0</v>
      </c>
      <c r="BP46" s="113">
        <v>0</v>
      </c>
      <c r="BS46" s="97">
        <f t="shared" si="7"/>
        <v>0</v>
      </c>
      <c r="BT46" s="97">
        <f t="shared" si="8"/>
        <v>0</v>
      </c>
      <c r="BU46" s="97">
        <f t="shared" si="9"/>
        <v>0</v>
      </c>
      <c r="BV46" s="296" t="str">
        <f>IF(CA46=0,"NO STOCK",IF(COUNTIF(PKGSUMM_T!$A$2:$A$1245,A46)&gt;0,"OK","ERROR"))</f>
        <v>NO STOCK</v>
      </c>
      <c r="BW46" s="296" t="str">
        <f>IF(CA46=0,"NO STOCK",IF(OR(COUNTIF(COST_SHEETT!$B$3:$B$1238,CI46)&gt;0,COUNTIF(COST_SHEETT!$AB$3:$AB$1238,CI46)&gt;0,COUNTIF(COST_SHEETT1!$B$3:$B$1238,CI46)&gt;0,COUNTIF(COST_SHEETT1!$AB$3:$AB$1238,CI46)&gt;0),"OK","ERROR"))</f>
        <v>NO STOCK</v>
      </c>
      <c r="BX46" s="97">
        <f>SUMIF(HW!$A$2:$A$1573,$A46,HW!BI$2:BI$1573)</f>
        <v>0</v>
      </c>
      <c r="BY46" s="97">
        <f>SUMIF(HW!$A$2:$A$1573,$A46,HW!BJ$2:BJ$1573)</f>
        <v>0</v>
      </c>
      <c r="BZ46" s="197">
        <f t="shared" si="10"/>
        <v>0</v>
      </c>
      <c r="CA46" s="198">
        <f t="shared" si="11"/>
        <v>0</v>
      </c>
      <c r="CK46" s="296">
        <f>IF(C46="WORK IN PROGRESS",0.099999,IF(SUMIF(SALE!$L$3:$L$1221,$A46,SALE!$U$3:$U$1221)=0,0,SUMIF(SALE!$L$3:$L$1221,$A46,SALE!$U$3:$U$1221)/SUMIF(SALE!$L$3:$L$1221,$A46,SALE!$F$3:$F$1221)))</f>
        <v>0</v>
      </c>
    </row>
    <row r="47" spans="1:89" ht="12" hidden="1" customHeight="1" x14ac:dyDescent="0.25">
      <c r="A47" s="104" t="s">
        <v>2642</v>
      </c>
      <c r="B47" s="105" t="s">
        <v>1435</v>
      </c>
      <c r="C47" s="106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  <c r="BH47" s="107"/>
      <c r="BI47" s="107"/>
      <c r="BJ47" s="107"/>
      <c r="BK47" s="107"/>
      <c r="BL47" s="107"/>
      <c r="BM47" s="107"/>
      <c r="BN47" s="107"/>
      <c r="BO47" s="107"/>
      <c r="BP47" s="108"/>
      <c r="BS47" s="97">
        <f t="shared" si="7"/>
        <v>0</v>
      </c>
      <c r="BT47" s="97">
        <f t="shared" si="8"/>
        <v>0</v>
      </c>
      <c r="BU47" s="97">
        <f t="shared" si="9"/>
        <v>0</v>
      </c>
      <c r="BV47" s="296" t="str">
        <f>IF(CA47=0,"NO STOCK",IF(COUNTIF(PKGSUMM_T!$A$2:$A$1245,A47)&gt;0,"OK","ERROR"))</f>
        <v>NO STOCK</v>
      </c>
      <c r="BW47" s="296" t="str">
        <f>IF(CA47=0,"NO STOCK",IF(OR(COUNTIF(COST_SHEETT!$B$3:$B$1238,CI47)&gt;0,COUNTIF(COST_SHEETT!$AB$3:$AB$1238,CI47)&gt;0,COUNTIF(COST_SHEETT1!$B$3:$B$1238,CI47)&gt;0,COUNTIF(COST_SHEETT1!$AB$3:$AB$1238,CI47)&gt;0),"OK","ERROR"))</f>
        <v>NO STOCK</v>
      </c>
      <c r="BX47" s="97">
        <f>SUMIF(HW!$A$2:$A$1573,$A47,HW!BI$2:BI$1573)</f>
        <v>0</v>
      </c>
      <c r="BY47" s="97">
        <f>SUMIF(HW!$A$2:$A$1573,$A47,HW!BJ$2:BJ$1573)</f>
        <v>0</v>
      </c>
      <c r="BZ47" s="197">
        <f t="shared" si="10"/>
        <v>0</v>
      </c>
      <c r="CA47" s="198">
        <f t="shared" si="11"/>
        <v>0</v>
      </c>
      <c r="CK47" s="296">
        <f>IF(C47="WORK IN PROGRESS",0.099999,IF(SUMIF(SALE!$L$3:$L$1221,$A47,SALE!$U$3:$U$1221)=0,0,SUMIF(SALE!$L$3:$L$1221,$A47,SALE!$U$3:$U$1221)/SUMIF(SALE!$L$3:$L$1221,$A47,SALE!$F$3:$F$1221)))</f>
        <v>0</v>
      </c>
    </row>
    <row r="48" spans="1:89" ht="12" hidden="1" customHeight="1" x14ac:dyDescent="0.25">
      <c r="A48" s="109" t="s">
        <v>2642</v>
      </c>
      <c r="B48" s="110"/>
      <c r="C48" s="111" t="s">
        <v>30</v>
      </c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3"/>
      <c r="BS48" s="97">
        <f t="shared" si="7"/>
        <v>0</v>
      </c>
      <c r="BT48" s="97">
        <f t="shared" si="8"/>
        <v>0</v>
      </c>
      <c r="BU48" s="97">
        <f t="shared" si="9"/>
        <v>0</v>
      </c>
      <c r="BV48" s="296" t="str">
        <f>IF(CA48=0,"NO STOCK",IF(COUNTIF(PKGSUMM_T!$A$2:$A$1245,A48)&gt;0,"OK","ERROR"))</f>
        <v>NO STOCK</v>
      </c>
      <c r="BW48" s="296" t="str">
        <f>IF(CA48=0,"NO STOCK",IF(OR(COUNTIF(COST_SHEETT!$B$3:$B$1238,CI48)&gt;0,COUNTIF(COST_SHEETT!$AB$3:$AB$1238,CI48)&gt;0,COUNTIF(COST_SHEETT1!$B$3:$B$1238,CI48)&gt;0,COUNTIF(COST_SHEETT1!$AB$3:$AB$1238,CI48)&gt;0),"OK","ERROR"))</f>
        <v>NO STOCK</v>
      </c>
      <c r="BX48" s="97">
        <f>SUMIF(HW!$A$2:$A$1573,$A48,HW!BI$2:BI$1573)</f>
        <v>0</v>
      </c>
      <c r="BY48" s="97">
        <f>SUMIF(HW!$A$2:$A$1573,$A48,HW!BJ$2:BJ$1573)</f>
        <v>0</v>
      </c>
      <c r="BZ48" s="197">
        <f t="shared" si="10"/>
        <v>0</v>
      </c>
      <c r="CA48" s="198">
        <f t="shared" si="11"/>
        <v>0</v>
      </c>
      <c r="CK48" s="296">
        <f>IF(C48="WORK IN PROGRESS",0.099999,IF(SUMIF(SALE!$L$3:$L$1221,$A48,SALE!$U$3:$U$1221)=0,0,SUMIF(SALE!$L$3:$L$1221,$A48,SALE!$U$3:$U$1221)/SUMIF(SALE!$L$3:$L$1221,$A48,SALE!$F$3:$F$1221)))</f>
        <v>0</v>
      </c>
    </row>
    <row r="49" spans="1:89" ht="12" hidden="1" customHeight="1" x14ac:dyDescent="0.25">
      <c r="A49" s="114" t="s">
        <v>1436</v>
      </c>
      <c r="B49" s="115" t="s">
        <v>1437</v>
      </c>
      <c r="C49" s="115" t="s">
        <v>30</v>
      </c>
      <c r="D49" s="116">
        <v>6776</v>
      </c>
      <c r="E49" s="117">
        <v>130</v>
      </c>
      <c r="F49" s="117">
        <v>1.8863000000000001E-2</v>
      </c>
      <c r="G49" s="117">
        <v>1.8863000000000001E-2</v>
      </c>
      <c r="H49" s="118"/>
      <c r="I49" s="118">
        <v>0</v>
      </c>
      <c r="J49" s="118">
        <v>0</v>
      </c>
      <c r="K49" s="118"/>
      <c r="L49" s="118">
        <v>0</v>
      </c>
      <c r="M49" s="118"/>
      <c r="N49" s="118">
        <v>0</v>
      </c>
      <c r="O49" s="118"/>
      <c r="P49" s="118">
        <v>0</v>
      </c>
      <c r="Q49" s="118"/>
      <c r="R49" s="118">
        <v>0</v>
      </c>
      <c r="S49" s="118"/>
      <c r="T49" s="118">
        <v>0</v>
      </c>
      <c r="U49" s="118"/>
      <c r="V49" s="118">
        <v>0</v>
      </c>
      <c r="W49" s="118"/>
      <c r="X49" s="118">
        <v>0</v>
      </c>
      <c r="Y49" s="118"/>
      <c r="Z49" s="118">
        <v>0</v>
      </c>
      <c r="AA49" s="118"/>
      <c r="AB49" s="118">
        <v>0</v>
      </c>
      <c r="AC49" s="118">
        <v>0</v>
      </c>
      <c r="AD49" s="118">
        <v>0</v>
      </c>
      <c r="AE49" s="118">
        <v>0</v>
      </c>
      <c r="AF49" s="118"/>
      <c r="AG49" s="118">
        <v>0</v>
      </c>
      <c r="AH49" s="118"/>
      <c r="AI49" s="118">
        <v>0</v>
      </c>
      <c r="AJ49" s="118"/>
      <c r="AK49" s="118">
        <v>0</v>
      </c>
      <c r="AL49" s="118"/>
      <c r="AM49" s="118">
        <v>0</v>
      </c>
      <c r="AN49" s="118"/>
      <c r="AO49" s="118">
        <v>0</v>
      </c>
      <c r="AP49" s="118"/>
      <c r="AQ49" s="118">
        <v>0</v>
      </c>
      <c r="AR49" s="118"/>
      <c r="AS49" s="118">
        <v>0</v>
      </c>
      <c r="AT49" s="118"/>
      <c r="AU49" s="118">
        <v>0</v>
      </c>
      <c r="AV49" s="118">
        <v>0</v>
      </c>
      <c r="AW49" s="118">
        <v>0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7">
        <v>0</v>
      </c>
      <c r="BE49" s="117">
        <v>0</v>
      </c>
      <c r="BF49" s="118">
        <v>0</v>
      </c>
      <c r="BG49" s="118">
        <v>0</v>
      </c>
      <c r="BH49" s="118">
        <v>0</v>
      </c>
      <c r="BI49" s="118"/>
      <c r="BJ49" s="118">
        <v>0</v>
      </c>
      <c r="BK49" s="118"/>
      <c r="BL49" s="118">
        <v>0</v>
      </c>
      <c r="BM49" s="118">
        <v>0</v>
      </c>
      <c r="BN49" s="118">
        <v>0</v>
      </c>
      <c r="BO49" s="118">
        <v>0</v>
      </c>
      <c r="BP49" s="119">
        <v>0</v>
      </c>
      <c r="BS49" s="97">
        <f t="shared" si="7"/>
        <v>0</v>
      </c>
      <c r="BT49" s="97">
        <f t="shared" si="8"/>
        <v>0</v>
      </c>
      <c r="BU49" s="97">
        <f t="shared" si="9"/>
        <v>0</v>
      </c>
      <c r="BV49" s="296" t="str">
        <f>IF(CA49=0,"NO STOCK",IF(COUNTIF(PKGSUMM_T!$A$2:$A$1245,A49)&gt;0,"OK","ERROR"))</f>
        <v>NO STOCK</v>
      </c>
      <c r="BW49" s="296" t="str">
        <f>IF(CA49=0,"NO STOCK",IF(OR(COUNTIF(COST_SHEETT!$B$3:$B$1238,CI49)&gt;0,COUNTIF(COST_SHEETT!$AB$3:$AB$1238,CI49)&gt;0,COUNTIF(COST_SHEETT1!$B$3:$B$1238,CI49)&gt;0,COUNTIF(COST_SHEETT1!$AB$3:$AB$1238,CI49)&gt;0),"OK","ERROR"))</f>
        <v>NO STOCK</v>
      </c>
      <c r="BX49" s="97">
        <f>SUMIF(HW!$A$2:$A$1573,$A49,HW!BI$2:BI$1573)</f>
        <v>0</v>
      </c>
      <c r="BY49" s="97">
        <f>SUMIF(HW!$A$2:$A$1573,$A49,HW!BJ$2:BJ$1573)</f>
        <v>0</v>
      </c>
      <c r="BZ49" s="197">
        <f t="shared" si="10"/>
        <v>0</v>
      </c>
      <c r="CA49" s="198">
        <f t="shared" si="11"/>
        <v>0</v>
      </c>
      <c r="CK49" s="296">
        <f>IF(C49="WORK IN PROGRESS",0.099999,IF(SUMIF(SALE!$L$3:$L$1221,$A49,SALE!$U$3:$U$1221)=0,0,SUMIF(SALE!$L$3:$L$1221,$A49,SALE!$U$3:$U$1221)/SUMIF(SALE!$L$3:$L$1221,$A49,SALE!$F$3:$F$1221)))</f>
        <v>0</v>
      </c>
    </row>
    <row r="50" spans="1:89" ht="12" hidden="1" customHeight="1" x14ac:dyDescent="0.25">
      <c r="A50" s="120" t="s">
        <v>1438</v>
      </c>
      <c r="B50" s="121" t="s">
        <v>1439</v>
      </c>
      <c r="C50" s="121" t="s">
        <v>30</v>
      </c>
      <c r="D50" s="122">
        <v>6435</v>
      </c>
      <c r="E50" s="123">
        <v>130</v>
      </c>
      <c r="F50" s="123">
        <v>1.8863000000000001E-2</v>
      </c>
      <c r="G50" s="123">
        <v>1.8863000000000001E-2</v>
      </c>
      <c r="H50" s="124"/>
      <c r="I50" s="124">
        <v>0</v>
      </c>
      <c r="J50" s="124">
        <v>0</v>
      </c>
      <c r="K50" s="124"/>
      <c r="L50" s="124">
        <v>0</v>
      </c>
      <c r="M50" s="124"/>
      <c r="N50" s="124">
        <v>0</v>
      </c>
      <c r="O50" s="124"/>
      <c r="P50" s="124">
        <v>0</v>
      </c>
      <c r="Q50" s="124"/>
      <c r="R50" s="124">
        <v>0</v>
      </c>
      <c r="S50" s="124"/>
      <c r="T50" s="124">
        <v>0</v>
      </c>
      <c r="U50" s="124"/>
      <c r="V50" s="124">
        <v>0</v>
      </c>
      <c r="W50" s="124"/>
      <c r="X50" s="124">
        <v>0</v>
      </c>
      <c r="Y50" s="124"/>
      <c r="Z50" s="124">
        <v>0</v>
      </c>
      <c r="AA50" s="124"/>
      <c r="AB50" s="124">
        <v>0</v>
      </c>
      <c r="AC50" s="124">
        <v>0</v>
      </c>
      <c r="AD50" s="124">
        <v>0</v>
      </c>
      <c r="AE50" s="124">
        <v>0</v>
      </c>
      <c r="AF50" s="124"/>
      <c r="AG50" s="124">
        <v>0</v>
      </c>
      <c r="AH50" s="124"/>
      <c r="AI50" s="124">
        <v>0</v>
      </c>
      <c r="AJ50" s="124"/>
      <c r="AK50" s="124">
        <v>0</v>
      </c>
      <c r="AL50" s="124"/>
      <c r="AM50" s="124">
        <v>0</v>
      </c>
      <c r="AN50" s="124"/>
      <c r="AO50" s="124">
        <v>0</v>
      </c>
      <c r="AP50" s="124"/>
      <c r="AQ50" s="124">
        <v>0</v>
      </c>
      <c r="AR50" s="124"/>
      <c r="AS50" s="124">
        <v>0</v>
      </c>
      <c r="AT50" s="124"/>
      <c r="AU50" s="124">
        <v>0</v>
      </c>
      <c r="AV50" s="124">
        <v>0</v>
      </c>
      <c r="AW50" s="124">
        <v>0</v>
      </c>
      <c r="AX50" s="124">
        <v>0</v>
      </c>
      <c r="AY50" s="124">
        <v>0</v>
      </c>
      <c r="AZ50" s="124">
        <v>0</v>
      </c>
      <c r="BA50" s="124">
        <v>0</v>
      </c>
      <c r="BB50" s="124">
        <v>0</v>
      </c>
      <c r="BC50" s="124">
        <v>0</v>
      </c>
      <c r="BD50" s="123">
        <v>0</v>
      </c>
      <c r="BE50" s="123">
        <v>0</v>
      </c>
      <c r="BF50" s="124">
        <v>0</v>
      </c>
      <c r="BG50" s="124">
        <v>0</v>
      </c>
      <c r="BH50" s="124">
        <v>0</v>
      </c>
      <c r="BI50" s="124"/>
      <c r="BJ50" s="124">
        <v>0</v>
      </c>
      <c r="BK50" s="124"/>
      <c r="BL50" s="124">
        <v>0</v>
      </c>
      <c r="BM50" s="124">
        <v>0</v>
      </c>
      <c r="BN50" s="124">
        <v>0</v>
      </c>
      <c r="BO50" s="124">
        <v>0</v>
      </c>
      <c r="BP50" s="125">
        <v>0</v>
      </c>
      <c r="BS50" s="97">
        <f t="shared" si="7"/>
        <v>0</v>
      </c>
      <c r="BT50" s="97">
        <f t="shared" si="8"/>
        <v>0</v>
      </c>
      <c r="BU50" s="97">
        <f t="shared" si="9"/>
        <v>0</v>
      </c>
      <c r="BV50" s="296" t="str">
        <f>IF(CA50=0,"NO STOCK",IF(COUNTIF(PKGSUMM_T!$A$2:$A$1245,A50)&gt;0,"OK","ERROR"))</f>
        <v>NO STOCK</v>
      </c>
      <c r="BW50" s="296" t="str">
        <f>IF(CA50=0,"NO STOCK",IF(OR(COUNTIF(COST_SHEETT!$B$3:$B$1238,CI50)&gt;0,COUNTIF(COST_SHEETT!$AB$3:$AB$1238,CI50)&gt;0,COUNTIF(COST_SHEETT1!$B$3:$B$1238,CI50)&gt;0,COUNTIF(COST_SHEETT1!$AB$3:$AB$1238,CI50)&gt;0),"OK","ERROR"))</f>
        <v>NO STOCK</v>
      </c>
      <c r="BX50" s="97">
        <f>SUMIF(HW!$A$2:$A$1573,$A50,HW!BI$2:BI$1573)</f>
        <v>0</v>
      </c>
      <c r="BY50" s="97">
        <f>SUMIF(HW!$A$2:$A$1573,$A50,HW!BJ$2:BJ$1573)</f>
        <v>0</v>
      </c>
      <c r="BZ50" s="197">
        <f t="shared" si="10"/>
        <v>0</v>
      </c>
      <c r="CA50" s="198">
        <f t="shared" si="11"/>
        <v>0</v>
      </c>
      <c r="CK50" s="296">
        <f>IF(C50="WORK IN PROGRESS",0.099999,IF(SUMIF(SALE!$L$3:$L$1221,$A50,SALE!$U$3:$U$1221)=0,0,SUMIF(SALE!$L$3:$L$1221,$A50,SALE!$U$3:$U$1221)/SUMIF(SALE!$L$3:$L$1221,$A50,SALE!$F$3:$F$1221)))</f>
        <v>0</v>
      </c>
    </row>
    <row r="51" spans="1:89" ht="12" hidden="1" customHeight="1" x14ac:dyDescent="0.25">
      <c r="A51" s="114" t="s">
        <v>1440</v>
      </c>
      <c r="B51" s="115" t="s">
        <v>1441</v>
      </c>
      <c r="C51" s="115" t="s">
        <v>30</v>
      </c>
      <c r="D51" s="116">
        <v>6292</v>
      </c>
      <c r="E51" s="117">
        <v>130</v>
      </c>
      <c r="F51" s="117">
        <v>1.8863000000000001E-2</v>
      </c>
      <c r="G51" s="117">
        <v>1.8863000000000001E-2</v>
      </c>
      <c r="H51" s="118"/>
      <c r="I51" s="118">
        <v>0</v>
      </c>
      <c r="J51" s="118">
        <v>0</v>
      </c>
      <c r="K51" s="118"/>
      <c r="L51" s="118">
        <v>0</v>
      </c>
      <c r="M51" s="118"/>
      <c r="N51" s="118">
        <v>0</v>
      </c>
      <c r="O51" s="118"/>
      <c r="P51" s="118">
        <v>0</v>
      </c>
      <c r="Q51" s="118"/>
      <c r="R51" s="118">
        <v>0</v>
      </c>
      <c r="S51" s="118"/>
      <c r="T51" s="118">
        <v>0</v>
      </c>
      <c r="U51" s="118"/>
      <c r="V51" s="118">
        <v>0</v>
      </c>
      <c r="W51" s="118"/>
      <c r="X51" s="118">
        <v>0</v>
      </c>
      <c r="Y51" s="118"/>
      <c r="Z51" s="118">
        <v>0</v>
      </c>
      <c r="AA51" s="118"/>
      <c r="AB51" s="118">
        <v>0</v>
      </c>
      <c r="AC51" s="118">
        <v>0</v>
      </c>
      <c r="AD51" s="118">
        <v>0</v>
      </c>
      <c r="AE51" s="118">
        <v>0</v>
      </c>
      <c r="AF51" s="118"/>
      <c r="AG51" s="118">
        <v>0</v>
      </c>
      <c r="AH51" s="118"/>
      <c r="AI51" s="118">
        <v>0</v>
      </c>
      <c r="AJ51" s="118"/>
      <c r="AK51" s="118">
        <v>0</v>
      </c>
      <c r="AL51" s="118"/>
      <c r="AM51" s="118">
        <v>0</v>
      </c>
      <c r="AN51" s="118"/>
      <c r="AO51" s="118">
        <v>0</v>
      </c>
      <c r="AP51" s="118"/>
      <c r="AQ51" s="118">
        <v>0</v>
      </c>
      <c r="AR51" s="118"/>
      <c r="AS51" s="118">
        <v>0</v>
      </c>
      <c r="AT51" s="118"/>
      <c r="AU51" s="118">
        <v>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7">
        <v>0</v>
      </c>
      <c r="BE51" s="117">
        <v>0</v>
      </c>
      <c r="BF51" s="118">
        <v>0</v>
      </c>
      <c r="BG51" s="118">
        <v>0</v>
      </c>
      <c r="BH51" s="118">
        <v>0</v>
      </c>
      <c r="BI51" s="118"/>
      <c r="BJ51" s="118">
        <v>0</v>
      </c>
      <c r="BK51" s="118"/>
      <c r="BL51" s="118">
        <v>0</v>
      </c>
      <c r="BM51" s="118">
        <v>0</v>
      </c>
      <c r="BN51" s="118">
        <v>0</v>
      </c>
      <c r="BO51" s="118">
        <v>0</v>
      </c>
      <c r="BP51" s="119">
        <v>0</v>
      </c>
      <c r="BS51" s="97">
        <f t="shared" si="7"/>
        <v>0</v>
      </c>
      <c r="BT51" s="97">
        <f t="shared" si="8"/>
        <v>0</v>
      </c>
      <c r="BU51" s="97">
        <f t="shared" si="9"/>
        <v>0</v>
      </c>
      <c r="BV51" s="296" t="str">
        <f>IF(CA51=0,"NO STOCK",IF(COUNTIF(PKGSUMM_T!$A$2:$A$1245,A51)&gt;0,"OK","ERROR"))</f>
        <v>NO STOCK</v>
      </c>
      <c r="BW51" s="296" t="str">
        <f>IF(CA51=0,"NO STOCK",IF(OR(COUNTIF(COST_SHEETT!$B$3:$B$1238,CI51)&gt;0,COUNTIF(COST_SHEETT!$AB$3:$AB$1238,CI51)&gt;0,COUNTIF(COST_SHEETT1!$B$3:$B$1238,CI51)&gt;0,COUNTIF(COST_SHEETT1!$AB$3:$AB$1238,CI51)&gt;0),"OK","ERROR"))</f>
        <v>NO STOCK</v>
      </c>
      <c r="BX51" s="97">
        <f>SUMIF(HW!$A$2:$A$1573,$A51,HW!BI$2:BI$1573)</f>
        <v>0</v>
      </c>
      <c r="BY51" s="97">
        <f>SUMIF(HW!$A$2:$A$1573,$A51,HW!BJ$2:BJ$1573)</f>
        <v>0</v>
      </c>
      <c r="BZ51" s="197">
        <f t="shared" si="10"/>
        <v>0</v>
      </c>
      <c r="CA51" s="198">
        <f t="shared" si="11"/>
        <v>0</v>
      </c>
      <c r="CK51" s="296">
        <f>IF(C51="WORK IN PROGRESS",0.099999,IF(SUMIF(SALE!$L$3:$L$1221,$A51,SALE!$U$3:$U$1221)=0,0,SUMIF(SALE!$L$3:$L$1221,$A51,SALE!$U$3:$U$1221)/SUMIF(SALE!$L$3:$L$1221,$A51,SALE!$F$3:$F$1221)))</f>
        <v>0</v>
      </c>
    </row>
    <row r="52" spans="1:89" ht="12" hidden="1" customHeight="1" x14ac:dyDescent="0.25">
      <c r="A52" s="120" t="s">
        <v>181</v>
      </c>
      <c r="B52" s="121" t="s">
        <v>1442</v>
      </c>
      <c r="C52" s="121" t="s">
        <v>30</v>
      </c>
      <c r="D52" s="122">
        <v>5544</v>
      </c>
      <c r="E52" s="123">
        <v>160</v>
      </c>
      <c r="F52" s="123">
        <v>2.3216000000000001E-2</v>
      </c>
      <c r="G52" s="123">
        <v>2.3216000000000001E-2</v>
      </c>
      <c r="H52" s="124"/>
      <c r="I52" s="124">
        <v>0</v>
      </c>
      <c r="J52" s="124">
        <v>0</v>
      </c>
      <c r="K52" s="124"/>
      <c r="L52" s="124">
        <v>0</v>
      </c>
      <c r="M52" s="124"/>
      <c r="N52" s="124">
        <v>0</v>
      </c>
      <c r="O52" s="124"/>
      <c r="P52" s="124">
        <v>0</v>
      </c>
      <c r="Q52" s="124"/>
      <c r="R52" s="124">
        <v>0</v>
      </c>
      <c r="S52" s="124"/>
      <c r="T52" s="124">
        <v>0</v>
      </c>
      <c r="U52" s="124"/>
      <c r="V52" s="124">
        <v>0</v>
      </c>
      <c r="W52" s="124"/>
      <c r="X52" s="124">
        <v>0</v>
      </c>
      <c r="Y52" s="124"/>
      <c r="Z52" s="124">
        <v>0</v>
      </c>
      <c r="AA52" s="124"/>
      <c r="AB52" s="124">
        <v>0</v>
      </c>
      <c r="AC52" s="124">
        <v>0</v>
      </c>
      <c r="AD52" s="124">
        <v>0</v>
      </c>
      <c r="AE52" s="124">
        <v>0</v>
      </c>
      <c r="AF52" s="124"/>
      <c r="AG52" s="124">
        <v>0</v>
      </c>
      <c r="AH52" s="124"/>
      <c r="AI52" s="124">
        <v>0</v>
      </c>
      <c r="AJ52" s="124"/>
      <c r="AK52" s="124">
        <v>0</v>
      </c>
      <c r="AL52" s="124"/>
      <c r="AM52" s="124">
        <v>0</v>
      </c>
      <c r="AN52" s="124"/>
      <c r="AO52" s="124">
        <v>0</v>
      </c>
      <c r="AP52" s="124"/>
      <c r="AQ52" s="124">
        <v>0</v>
      </c>
      <c r="AR52" s="124"/>
      <c r="AS52" s="124">
        <v>0</v>
      </c>
      <c r="AT52" s="124"/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3">
        <v>0</v>
      </c>
      <c r="BE52" s="123">
        <v>0</v>
      </c>
      <c r="BF52" s="124">
        <v>0</v>
      </c>
      <c r="BG52" s="124">
        <v>0</v>
      </c>
      <c r="BH52" s="124">
        <v>0</v>
      </c>
      <c r="BI52" s="124"/>
      <c r="BJ52" s="124">
        <v>0</v>
      </c>
      <c r="BK52" s="124"/>
      <c r="BL52" s="124">
        <v>0</v>
      </c>
      <c r="BM52" s="124">
        <v>0</v>
      </c>
      <c r="BN52" s="124">
        <v>0</v>
      </c>
      <c r="BO52" s="124">
        <v>0</v>
      </c>
      <c r="BP52" s="125">
        <v>0</v>
      </c>
      <c r="BS52" s="97">
        <f t="shared" si="7"/>
        <v>0</v>
      </c>
      <c r="BT52" s="97">
        <f t="shared" si="8"/>
        <v>0</v>
      </c>
      <c r="BU52" s="97">
        <f t="shared" si="9"/>
        <v>0</v>
      </c>
      <c r="BV52" s="296" t="str">
        <f>IF(CA52=0,"NO STOCK",IF(COUNTIF(PKGSUMM_T!$A$2:$A$1245,A52)&gt;0,"OK","ERROR"))</f>
        <v>NO STOCK</v>
      </c>
      <c r="BW52" s="296" t="str">
        <f>IF(CA52=0,"NO STOCK",IF(OR(COUNTIF(COST_SHEETT!$B$3:$B$1238,CI52)&gt;0,COUNTIF(COST_SHEETT!$AB$3:$AB$1238,CI52)&gt;0,COUNTIF(COST_SHEETT1!$B$3:$B$1238,CI52)&gt;0,COUNTIF(COST_SHEETT1!$AB$3:$AB$1238,CI52)&gt;0),"OK","ERROR"))</f>
        <v>NO STOCK</v>
      </c>
      <c r="BX52" s="97">
        <f>SUMIF(HW!$A$2:$A$1573,$A52,HW!BI$2:BI$1573)</f>
        <v>0</v>
      </c>
      <c r="BY52" s="97">
        <f>SUMIF(HW!$A$2:$A$1573,$A52,HW!BJ$2:BJ$1573)</f>
        <v>0</v>
      </c>
      <c r="BZ52" s="197">
        <f t="shared" si="10"/>
        <v>0</v>
      </c>
      <c r="CA52" s="198">
        <f t="shared" si="11"/>
        <v>0</v>
      </c>
      <c r="CK52" s="296">
        <f>IF(C52="WORK IN PROGRESS",0.099999,IF(SUMIF(SALE!$L$3:$L$1221,$A52,SALE!$U$3:$U$1221)=0,0,SUMIF(SALE!$L$3:$L$1221,$A52,SALE!$U$3:$U$1221)/SUMIF(SALE!$L$3:$L$1221,$A52,SALE!$F$3:$F$1221)))</f>
        <v>0</v>
      </c>
    </row>
    <row r="53" spans="1:89" ht="12" hidden="1" customHeight="1" x14ac:dyDescent="0.25">
      <c r="A53" s="114" t="s">
        <v>1443</v>
      </c>
      <c r="B53" s="115" t="s">
        <v>1444</v>
      </c>
      <c r="C53" s="115" t="s">
        <v>30</v>
      </c>
      <c r="D53" s="116">
        <v>5544</v>
      </c>
      <c r="E53" s="117">
        <v>160</v>
      </c>
      <c r="F53" s="117">
        <v>2.3216000000000001E-2</v>
      </c>
      <c r="G53" s="117">
        <v>2.3216000000000001E-2</v>
      </c>
      <c r="H53" s="118"/>
      <c r="I53" s="118">
        <v>0</v>
      </c>
      <c r="J53" s="118">
        <v>0</v>
      </c>
      <c r="K53" s="118"/>
      <c r="L53" s="118">
        <v>0</v>
      </c>
      <c r="M53" s="118"/>
      <c r="N53" s="118">
        <v>0</v>
      </c>
      <c r="O53" s="118"/>
      <c r="P53" s="118">
        <v>0</v>
      </c>
      <c r="Q53" s="118"/>
      <c r="R53" s="118">
        <v>0</v>
      </c>
      <c r="S53" s="118"/>
      <c r="T53" s="118">
        <v>0</v>
      </c>
      <c r="U53" s="118"/>
      <c r="V53" s="118">
        <v>0</v>
      </c>
      <c r="W53" s="118"/>
      <c r="X53" s="118">
        <v>0</v>
      </c>
      <c r="Y53" s="118"/>
      <c r="Z53" s="118">
        <v>0</v>
      </c>
      <c r="AA53" s="118"/>
      <c r="AB53" s="118">
        <v>0</v>
      </c>
      <c r="AC53" s="118">
        <v>0</v>
      </c>
      <c r="AD53" s="118">
        <v>0</v>
      </c>
      <c r="AE53" s="118">
        <v>0</v>
      </c>
      <c r="AF53" s="118"/>
      <c r="AG53" s="118">
        <v>0</v>
      </c>
      <c r="AH53" s="118"/>
      <c r="AI53" s="118">
        <v>0</v>
      </c>
      <c r="AJ53" s="118"/>
      <c r="AK53" s="118">
        <v>0</v>
      </c>
      <c r="AL53" s="118"/>
      <c r="AM53" s="118">
        <v>0</v>
      </c>
      <c r="AN53" s="118"/>
      <c r="AO53" s="118">
        <v>0</v>
      </c>
      <c r="AP53" s="118"/>
      <c r="AQ53" s="118">
        <v>0</v>
      </c>
      <c r="AR53" s="118"/>
      <c r="AS53" s="118">
        <v>0</v>
      </c>
      <c r="AT53" s="118"/>
      <c r="AU53" s="118">
        <v>0</v>
      </c>
      <c r="AV53" s="118">
        <v>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7">
        <v>0</v>
      </c>
      <c r="BE53" s="117">
        <v>0</v>
      </c>
      <c r="BF53" s="118">
        <v>0</v>
      </c>
      <c r="BG53" s="118">
        <v>0</v>
      </c>
      <c r="BH53" s="118">
        <v>0</v>
      </c>
      <c r="BI53" s="118"/>
      <c r="BJ53" s="118">
        <v>0</v>
      </c>
      <c r="BK53" s="118"/>
      <c r="BL53" s="118">
        <v>0</v>
      </c>
      <c r="BM53" s="118">
        <v>0</v>
      </c>
      <c r="BN53" s="118">
        <v>0</v>
      </c>
      <c r="BO53" s="118">
        <v>0</v>
      </c>
      <c r="BP53" s="119">
        <v>0</v>
      </c>
      <c r="BS53" s="97">
        <f t="shared" si="7"/>
        <v>0</v>
      </c>
      <c r="BT53" s="97">
        <f t="shared" si="8"/>
        <v>0</v>
      </c>
      <c r="BU53" s="97">
        <f t="shared" si="9"/>
        <v>0</v>
      </c>
      <c r="BV53" s="296" t="str">
        <f>IF(CA53=0,"NO STOCK",IF(COUNTIF(PKGSUMM_T!$A$2:$A$1245,A53)&gt;0,"OK","ERROR"))</f>
        <v>NO STOCK</v>
      </c>
      <c r="BW53" s="296" t="str">
        <f>IF(CA53=0,"NO STOCK",IF(OR(COUNTIF(COST_SHEETT!$B$3:$B$1238,CI53)&gt;0,COUNTIF(COST_SHEETT!$AB$3:$AB$1238,CI53)&gt;0,COUNTIF(COST_SHEETT1!$B$3:$B$1238,CI53)&gt;0,COUNTIF(COST_SHEETT1!$AB$3:$AB$1238,CI53)&gt;0),"OK","ERROR"))</f>
        <v>NO STOCK</v>
      </c>
      <c r="BX53" s="97">
        <f>SUMIF(HW!$A$2:$A$1573,$A53,HW!BI$2:BI$1573)</f>
        <v>0</v>
      </c>
      <c r="BY53" s="97">
        <f>SUMIF(HW!$A$2:$A$1573,$A53,HW!BJ$2:BJ$1573)</f>
        <v>0</v>
      </c>
      <c r="BZ53" s="197">
        <f t="shared" si="10"/>
        <v>0</v>
      </c>
      <c r="CA53" s="198">
        <f t="shared" si="11"/>
        <v>0</v>
      </c>
      <c r="CK53" s="296">
        <f>IF(C53="WORK IN PROGRESS",0.099999,IF(SUMIF(SALE!$L$3:$L$1221,$A53,SALE!$U$3:$U$1221)=0,0,SUMIF(SALE!$L$3:$L$1221,$A53,SALE!$U$3:$U$1221)/SUMIF(SALE!$L$3:$L$1221,$A53,SALE!$F$3:$F$1221)))</f>
        <v>0</v>
      </c>
    </row>
    <row r="54" spans="1:89" ht="12" hidden="1" customHeight="1" x14ac:dyDescent="0.25">
      <c r="A54" s="120" t="s">
        <v>1445</v>
      </c>
      <c r="B54" s="121" t="s">
        <v>1446</v>
      </c>
      <c r="C54" s="121" t="s">
        <v>30</v>
      </c>
      <c r="D54" s="122">
        <v>5544</v>
      </c>
      <c r="E54" s="123">
        <v>160</v>
      </c>
      <c r="F54" s="123">
        <v>2.3216000000000001E-2</v>
      </c>
      <c r="G54" s="123">
        <v>2.3216000000000001E-2</v>
      </c>
      <c r="H54" s="124"/>
      <c r="I54" s="124">
        <v>0</v>
      </c>
      <c r="J54" s="124">
        <v>0</v>
      </c>
      <c r="K54" s="124"/>
      <c r="L54" s="124">
        <v>0</v>
      </c>
      <c r="M54" s="124"/>
      <c r="N54" s="124">
        <v>0</v>
      </c>
      <c r="O54" s="124"/>
      <c r="P54" s="124">
        <v>0</v>
      </c>
      <c r="Q54" s="124"/>
      <c r="R54" s="124">
        <v>0</v>
      </c>
      <c r="S54" s="124"/>
      <c r="T54" s="124">
        <v>0</v>
      </c>
      <c r="U54" s="124"/>
      <c r="V54" s="124">
        <v>0</v>
      </c>
      <c r="W54" s="124"/>
      <c r="X54" s="124">
        <v>0</v>
      </c>
      <c r="Y54" s="124"/>
      <c r="Z54" s="124">
        <v>0</v>
      </c>
      <c r="AA54" s="124"/>
      <c r="AB54" s="124">
        <v>0</v>
      </c>
      <c r="AC54" s="124">
        <v>0</v>
      </c>
      <c r="AD54" s="124">
        <v>0</v>
      </c>
      <c r="AE54" s="124">
        <v>0</v>
      </c>
      <c r="AF54" s="124"/>
      <c r="AG54" s="124">
        <v>0</v>
      </c>
      <c r="AH54" s="124"/>
      <c r="AI54" s="124">
        <v>0</v>
      </c>
      <c r="AJ54" s="124"/>
      <c r="AK54" s="124">
        <v>0</v>
      </c>
      <c r="AL54" s="124"/>
      <c r="AM54" s="124">
        <v>0</v>
      </c>
      <c r="AN54" s="124"/>
      <c r="AO54" s="124">
        <v>0</v>
      </c>
      <c r="AP54" s="124"/>
      <c r="AQ54" s="124">
        <v>0</v>
      </c>
      <c r="AR54" s="124"/>
      <c r="AS54" s="124">
        <v>0</v>
      </c>
      <c r="AT54" s="124"/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3">
        <v>0</v>
      </c>
      <c r="BE54" s="123">
        <v>0</v>
      </c>
      <c r="BF54" s="124">
        <v>0</v>
      </c>
      <c r="BG54" s="124">
        <v>0</v>
      </c>
      <c r="BH54" s="124">
        <v>0</v>
      </c>
      <c r="BI54" s="124"/>
      <c r="BJ54" s="124">
        <v>0</v>
      </c>
      <c r="BK54" s="124"/>
      <c r="BL54" s="124">
        <v>0</v>
      </c>
      <c r="BM54" s="124">
        <v>0</v>
      </c>
      <c r="BN54" s="124">
        <v>0</v>
      </c>
      <c r="BO54" s="124">
        <v>0</v>
      </c>
      <c r="BP54" s="125">
        <v>0</v>
      </c>
      <c r="BS54" s="97">
        <f t="shared" si="7"/>
        <v>0</v>
      </c>
      <c r="BT54" s="97">
        <f t="shared" si="8"/>
        <v>0</v>
      </c>
      <c r="BU54" s="97">
        <f t="shared" si="9"/>
        <v>0</v>
      </c>
      <c r="BV54" s="296" t="str">
        <f>IF(CA54=0,"NO STOCK",IF(COUNTIF(PKGSUMM_T!$A$2:$A$1245,A54)&gt;0,"OK","ERROR"))</f>
        <v>NO STOCK</v>
      </c>
      <c r="BW54" s="296" t="str">
        <f>IF(CA54=0,"NO STOCK",IF(OR(COUNTIF(COST_SHEETT!$B$3:$B$1238,CI54)&gt;0,COUNTIF(COST_SHEETT!$AB$3:$AB$1238,CI54)&gt;0,COUNTIF(COST_SHEETT1!$B$3:$B$1238,CI54)&gt;0,COUNTIF(COST_SHEETT1!$AB$3:$AB$1238,CI54)&gt;0),"OK","ERROR"))</f>
        <v>NO STOCK</v>
      </c>
      <c r="BX54" s="97">
        <f>SUMIF(HW!$A$2:$A$1573,$A54,HW!BI$2:BI$1573)</f>
        <v>0</v>
      </c>
      <c r="BY54" s="97">
        <f>SUMIF(HW!$A$2:$A$1573,$A54,HW!BJ$2:BJ$1573)</f>
        <v>0</v>
      </c>
      <c r="BZ54" s="197">
        <f t="shared" si="10"/>
        <v>0</v>
      </c>
      <c r="CA54" s="198">
        <f t="shared" si="11"/>
        <v>0</v>
      </c>
      <c r="CK54" s="296">
        <f>IF(C54="WORK IN PROGRESS",0.099999,IF(SUMIF(SALE!$L$3:$L$1221,$A54,SALE!$U$3:$U$1221)=0,0,SUMIF(SALE!$L$3:$L$1221,$A54,SALE!$U$3:$U$1221)/SUMIF(SALE!$L$3:$L$1221,$A54,SALE!$F$3:$F$1221)))</f>
        <v>0</v>
      </c>
    </row>
    <row r="55" spans="1:89" ht="12" hidden="1" customHeight="1" x14ac:dyDescent="0.25">
      <c r="A55" s="114" t="s">
        <v>1447</v>
      </c>
      <c r="B55" s="115" t="s">
        <v>1448</v>
      </c>
      <c r="C55" s="115" t="s">
        <v>30</v>
      </c>
      <c r="D55" s="116">
        <v>5082</v>
      </c>
      <c r="E55" s="117">
        <v>170</v>
      </c>
      <c r="F55" s="117">
        <v>2.4667000000000001E-2</v>
      </c>
      <c r="G55" s="117">
        <v>2.4667000000000001E-2</v>
      </c>
      <c r="H55" s="118"/>
      <c r="I55" s="118">
        <v>0</v>
      </c>
      <c r="J55" s="118">
        <v>0</v>
      </c>
      <c r="K55" s="118"/>
      <c r="L55" s="118">
        <v>0</v>
      </c>
      <c r="M55" s="118"/>
      <c r="N55" s="118">
        <v>0</v>
      </c>
      <c r="O55" s="118"/>
      <c r="P55" s="118">
        <v>0</v>
      </c>
      <c r="Q55" s="118"/>
      <c r="R55" s="118">
        <v>0</v>
      </c>
      <c r="S55" s="118"/>
      <c r="T55" s="118">
        <v>0</v>
      </c>
      <c r="U55" s="118"/>
      <c r="V55" s="118">
        <v>0</v>
      </c>
      <c r="W55" s="118"/>
      <c r="X55" s="118">
        <v>0</v>
      </c>
      <c r="Y55" s="118"/>
      <c r="Z55" s="118">
        <v>0</v>
      </c>
      <c r="AA55" s="118"/>
      <c r="AB55" s="118">
        <v>0</v>
      </c>
      <c r="AC55" s="118">
        <v>0</v>
      </c>
      <c r="AD55" s="118">
        <v>0</v>
      </c>
      <c r="AE55" s="118">
        <v>0</v>
      </c>
      <c r="AF55" s="118"/>
      <c r="AG55" s="118">
        <v>0</v>
      </c>
      <c r="AH55" s="118"/>
      <c r="AI55" s="118">
        <v>0</v>
      </c>
      <c r="AJ55" s="118"/>
      <c r="AK55" s="118">
        <v>0</v>
      </c>
      <c r="AL55" s="118"/>
      <c r="AM55" s="118">
        <v>0</v>
      </c>
      <c r="AN55" s="118"/>
      <c r="AO55" s="118">
        <v>0</v>
      </c>
      <c r="AP55" s="118"/>
      <c r="AQ55" s="118">
        <v>0</v>
      </c>
      <c r="AR55" s="118"/>
      <c r="AS55" s="118">
        <v>0</v>
      </c>
      <c r="AT55" s="118"/>
      <c r="AU55" s="118">
        <v>0</v>
      </c>
      <c r="AV55" s="118">
        <v>0</v>
      </c>
      <c r="AW55" s="118">
        <v>0</v>
      </c>
      <c r="AX55" s="118">
        <v>0</v>
      </c>
      <c r="AY55" s="118">
        <v>0</v>
      </c>
      <c r="AZ55" s="118">
        <v>0</v>
      </c>
      <c r="BA55" s="118">
        <v>0</v>
      </c>
      <c r="BB55" s="118">
        <v>0</v>
      </c>
      <c r="BC55" s="118">
        <v>0</v>
      </c>
      <c r="BD55" s="117">
        <v>0</v>
      </c>
      <c r="BE55" s="117">
        <v>0</v>
      </c>
      <c r="BF55" s="118">
        <v>0</v>
      </c>
      <c r="BG55" s="118">
        <v>0</v>
      </c>
      <c r="BH55" s="118">
        <v>0</v>
      </c>
      <c r="BI55" s="118"/>
      <c r="BJ55" s="118">
        <v>0</v>
      </c>
      <c r="BK55" s="118"/>
      <c r="BL55" s="118">
        <v>0</v>
      </c>
      <c r="BM55" s="118">
        <v>0</v>
      </c>
      <c r="BN55" s="118">
        <v>0</v>
      </c>
      <c r="BO55" s="118">
        <v>0</v>
      </c>
      <c r="BP55" s="119">
        <v>0</v>
      </c>
      <c r="BS55" s="97">
        <f t="shared" si="7"/>
        <v>0</v>
      </c>
      <c r="BT55" s="97">
        <f t="shared" si="8"/>
        <v>0</v>
      </c>
      <c r="BU55" s="97">
        <f t="shared" si="9"/>
        <v>0</v>
      </c>
      <c r="BV55" s="296" t="str">
        <f>IF(CA55=0,"NO STOCK",IF(COUNTIF(PKGSUMM_T!$A$2:$A$1245,A55)&gt;0,"OK","ERROR"))</f>
        <v>NO STOCK</v>
      </c>
      <c r="BW55" s="296" t="str">
        <f>IF(CA55=0,"NO STOCK",IF(OR(COUNTIF(COST_SHEETT!$B$3:$B$1238,CI55)&gt;0,COUNTIF(COST_SHEETT!$AB$3:$AB$1238,CI55)&gt;0,COUNTIF(COST_SHEETT1!$B$3:$B$1238,CI55)&gt;0,COUNTIF(COST_SHEETT1!$AB$3:$AB$1238,CI55)&gt;0),"OK","ERROR"))</f>
        <v>NO STOCK</v>
      </c>
      <c r="BX55" s="97">
        <f>SUMIF(HW!$A$2:$A$1573,$A55,HW!BI$2:BI$1573)</f>
        <v>0</v>
      </c>
      <c r="BY55" s="97">
        <f>SUMIF(HW!$A$2:$A$1573,$A55,HW!BJ$2:BJ$1573)</f>
        <v>0</v>
      </c>
      <c r="BZ55" s="197">
        <f t="shared" si="10"/>
        <v>0</v>
      </c>
      <c r="CA55" s="198">
        <f t="shared" si="11"/>
        <v>0</v>
      </c>
      <c r="CK55" s="296">
        <f>IF(C55="WORK IN PROGRESS",0.099999,IF(SUMIF(SALE!$L$3:$L$1221,$A55,SALE!$U$3:$U$1221)=0,0,SUMIF(SALE!$L$3:$L$1221,$A55,SALE!$U$3:$U$1221)/SUMIF(SALE!$L$3:$L$1221,$A55,SALE!$F$3:$F$1221)))</f>
        <v>0</v>
      </c>
    </row>
    <row r="56" spans="1:89" ht="12" hidden="1" customHeight="1" x14ac:dyDescent="0.25">
      <c r="A56" s="120" t="s">
        <v>1449</v>
      </c>
      <c r="B56" s="121" t="s">
        <v>1450</v>
      </c>
      <c r="C56" s="121" t="s">
        <v>30</v>
      </c>
      <c r="D56" s="122">
        <v>5082</v>
      </c>
      <c r="E56" s="123">
        <v>170</v>
      </c>
      <c r="F56" s="123">
        <v>2.4667000000000001E-2</v>
      </c>
      <c r="G56" s="123">
        <v>2.4667000000000001E-2</v>
      </c>
      <c r="H56" s="124"/>
      <c r="I56" s="124">
        <v>0</v>
      </c>
      <c r="J56" s="124">
        <v>0</v>
      </c>
      <c r="K56" s="124"/>
      <c r="L56" s="124">
        <v>0</v>
      </c>
      <c r="M56" s="124"/>
      <c r="N56" s="124">
        <v>0</v>
      </c>
      <c r="O56" s="124"/>
      <c r="P56" s="124">
        <v>0</v>
      </c>
      <c r="Q56" s="124"/>
      <c r="R56" s="124">
        <v>0</v>
      </c>
      <c r="S56" s="124"/>
      <c r="T56" s="124">
        <v>0</v>
      </c>
      <c r="U56" s="124"/>
      <c r="V56" s="124">
        <v>0</v>
      </c>
      <c r="W56" s="124"/>
      <c r="X56" s="124">
        <v>0</v>
      </c>
      <c r="Y56" s="124"/>
      <c r="Z56" s="124">
        <v>0</v>
      </c>
      <c r="AA56" s="124"/>
      <c r="AB56" s="124">
        <v>0</v>
      </c>
      <c r="AC56" s="124">
        <v>0</v>
      </c>
      <c r="AD56" s="124">
        <v>0</v>
      </c>
      <c r="AE56" s="124">
        <v>0</v>
      </c>
      <c r="AF56" s="124"/>
      <c r="AG56" s="124">
        <v>0</v>
      </c>
      <c r="AH56" s="124"/>
      <c r="AI56" s="124">
        <v>0</v>
      </c>
      <c r="AJ56" s="124"/>
      <c r="AK56" s="124">
        <v>0</v>
      </c>
      <c r="AL56" s="124"/>
      <c r="AM56" s="124">
        <v>0</v>
      </c>
      <c r="AN56" s="124"/>
      <c r="AO56" s="124">
        <v>0</v>
      </c>
      <c r="AP56" s="124"/>
      <c r="AQ56" s="124">
        <v>0</v>
      </c>
      <c r="AR56" s="124"/>
      <c r="AS56" s="124">
        <v>0</v>
      </c>
      <c r="AT56" s="124"/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3">
        <v>0</v>
      </c>
      <c r="BE56" s="123">
        <v>0</v>
      </c>
      <c r="BF56" s="124">
        <v>0</v>
      </c>
      <c r="BG56" s="124">
        <v>0</v>
      </c>
      <c r="BH56" s="124">
        <v>0</v>
      </c>
      <c r="BI56" s="124"/>
      <c r="BJ56" s="124">
        <v>0</v>
      </c>
      <c r="BK56" s="124"/>
      <c r="BL56" s="124">
        <v>0</v>
      </c>
      <c r="BM56" s="124">
        <v>0</v>
      </c>
      <c r="BN56" s="124">
        <v>0</v>
      </c>
      <c r="BO56" s="124">
        <v>0</v>
      </c>
      <c r="BP56" s="125">
        <v>0</v>
      </c>
      <c r="BS56" s="97">
        <f t="shared" si="7"/>
        <v>0</v>
      </c>
      <c r="BT56" s="97">
        <f t="shared" si="8"/>
        <v>0</v>
      </c>
      <c r="BU56" s="97">
        <f t="shared" si="9"/>
        <v>0</v>
      </c>
      <c r="BV56" s="296" t="str">
        <f>IF(CA56=0,"NO STOCK",IF(COUNTIF(PKGSUMM_T!$A$2:$A$1245,A56)&gt;0,"OK","ERROR"))</f>
        <v>NO STOCK</v>
      </c>
      <c r="BW56" s="296" t="str">
        <f>IF(CA56=0,"NO STOCK",IF(OR(COUNTIF(COST_SHEETT!$B$3:$B$1238,CI56)&gt;0,COUNTIF(COST_SHEETT!$AB$3:$AB$1238,CI56)&gt;0,COUNTIF(COST_SHEETT1!$B$3:$B$1238,CI56)&gt;0,COUNTIF(COST_SHEETT1!$AB$3:$AB$1238,CI56)&gt;0),"OK","ERROR"))</f>
        <v>NO STOCK</v>
      </c>
      <c r="BX56" s="97">
        <f>SUMIF(HW!$A$2:$A$1573,$A56,HW!BI$2:BI$1573)</f>
        <v>0</v>
      </c>
      <c r="BY56" s="97">
        <f>SUMIF(HW!$A$2:$A$1573,$A56,HW!BJ$2:BJ$1573)</f>
        <v>0</v>
      </c>
      <c r="BZ56" s="197">
        <f t="shared" si="10"/>
        <v>0</v>
      </c>
      <c r="CA56" s="198">
        <f t="shared" si="11"/>
        <v>0</v>
      </c>
      <c r="CK56" s="296">
        <f>IF(C56="WORK IN PROGRESS",0.099999,IF(SUMIF(SALE!$L$3:$L$1221,$A56,SALE!$U$3:$U$1221)=0,0,SUMIF(SALE!$L$3:$L$1221,$A56,SALE!$U$3:$U$1221)/SUMIF(SALE!$L$3:$L$1221,$A56,SALE!$F$3:$F$1221)))</f>
        <v>0</v>
      </c>
    </row>
    <row r="57" spans="1:89" ht="12" hidden="1" customHeight="1" x14ac:dyDescent="0.25">
      <c r="A57" s="104" t="s">
        <v>2642</v>
      </c>
      <c r="B57" s="106"/>
      <c r="C57" s="105" t="s">
        <v>1200</v>
      </c>
      <c r="D57" s="107"/>
      <c r="E57" s="107"/>
      <c r="F57" s="137">
        <v>0.175571</v>
      </c>
      <c r="G57" s="137">
        <v>0.175571</v>
      </c>
      <c r="H57" s="107"/>
      <c r="I57" s="107">
        <v>0</v>
      </c>
      <c r="J57" s="107">
        <v>0</v>
      </c>
      <c r="K57" s="107"/>
      <c r="L57" s="107">
        <v>0</v>
      </c>
      <c r="M57" s="107"/>
      <c r="N57" s="107">
        <v>0</v>
      </c>
      <c r="O57" s="107"/>
      <c r="P57" s="107">
        <v>0</v>
      </c>
      <c r="Q57" s="107"/>
      <c r="R57" s="107">
        <v>0</v>
      </c>
      <c r="S57" s="107"/>
      <c r="T57" s="107">
        <v>0</v>
      </c>
      <c r="U57" s="107"/>
      <c r="V57" s="107">
        <v>0</v>
      </c>
      <c r="W57" s="107"/>
      <c r="X57" s="107">
        <v>0</v>
      </c>
      <c r="Y57" s="107"/>
      <c r="Z57" s="107">
        <v>0</v>
      </c>
      <c r="AA57" s="107"/>
      <c r="AB57" s="107">
        <v>0</v>
      </c>
      <c r="AC57" s="107">
        <v>0</v>
      </c>
      <c r="AD57" s="107">
        <v>0</v>
      </c>
      <c r="AE57" s="107">
        <v>0</v>
      </c>
      <c r="AF57" s="107"/>
      <c r="AG57" s="107">
        <v>0</v>
      </c>
      <c r="AH57" s="107"/>
      <c r="AI57" s="107">
        <v>0</v>
      </c>
      <c r="AJ57" s="107"/>
      <c r="AK57" s="107">
        <v>0</v>
      </c>
      <c r="AL57" s="107"/>
      <c r="AM57" s="107">
        <v>0</v>
      </c>
      <c r="AN57" s="107"/>
      <c r="AO57" s="107">
        <v>0</v>
      </c>
      <c r="AP57" s="107"/>
      <c r="AQ57" s="107">
        <v>0</v>
      </c>
      <c r="AR57" s="107"/>
      <c r="AS57" s="107">
        <v>0</v>
      </c>
      <c r="AT57" s="107"/>
      <c r="AU57" s="107">
        <v>0</v>
      </c>
      <c r="AV57" s="107">
        <v>0</v>
      </c>
      <c r="AW57" s="107">
        <v>0</v>
      </c>
      <c r="AX57" s="107">
        <v>0</v>
      </c>
      <c r="AY57" s="107">
        <v>0</v>
      </c>
      <c r="AZ57" s="107">
        <v>0</v>
      </c>
      <c r="BA57" s="107">
        <v>0</v>
      </c>
      <c r="BB57" s="107">
        <v>0</v>
      </c>
      <c r="BC57" s="107">
        <v>0</v>
      </c>
      <c r="BD57" s="137">
        <v>0</v>
      </c>
      <c r="BE57" s="137">
        <v>0</v>
      </c>
      <c r="BF57" s="107">
        <v>0</v>
      </c>
      <c r="BG57" s="107">
        <v>0</v>
      </c>
      <c r="BH57" s="107">
        <v>0</v>
      </c>
      <c r="BI57" s="107"/>
      <c r="BJ57" s="107">
        <v>0</v>
      </c>
      <c r="BK57" s="107"/>
      <c r="BL57" s="107">
        <v>0</v>
      </c>
      <c r="BM57" s="107">
        <v>0</v>
      </c>
      <c r="BN57" s="107">
        <v>0</v>
      </c>
      <c r="BO57" s="107">
        <v>0</v>
      </c>
      <c r="BP57" s="108">
        <v>0</v>
      </c>
      <c r="BS57" s="97">
        <f t="shared" si="7"/>
        <v>0</v>
      </c>
      <c r="BT57" s="97">
        <f t="shared" si="8"/>
        <v>0</v>
      </c>
      <c r="BU57" s="97">
        <f t="shared" si="9"/>
        <v>0</v>
      </c>
      <c r="BV57" s="296" t="str">
        <f>IF(CA57=0,"NO STOCK",IF(COUNTIF(PKGSUMM_T!$A$2:$A$1245,A57)&gt;0,"OK","ERROR"))</f>
        <v>NO STOCK</v>
      </c>
      <c r="BW57" s="296" t="str">
        <f>IF(CA57=0,"NO STOCK",IF(OR(COUNTIF(COST_SHEETT!$B$3:$B$1238,CI57)&gt;0,COUNTIF(COST_SHEETT!$AB$3:$AB$1238,CI57)&gt;0,COUNTIF(COST_SHEETT1!$B$3:$B$1238,CI57)&gt;0,COUNTIF(COST_SHEETT1!$AB$3:$AB$1238,CI57)&gt;0),"OK","ERROR"))</f>
        <v>NO STOCK</v>
      </c>
      <c r="BX57" s="97">
        <f>SUMIF(HW!$A$2:$A$1573,$A57,HW!BI$2:BI$1573)</f>
        <v>0</v>
      </c>
      <c r="BY57" s="97">
        <f>SUMIF(HW!$A$2:$A$1573,$A57,HW!BJ$2:BJ$1573)</f>
        <v>0</v>
      </c>
      <c r="BZ57" s="197">
        <f t="shared" si="10"/>
        <v>0</v>
      </c>
      <c r="CA57" s="198">
        <f t="shared" si="11"/>
        <v>0</v>
      </c>
      <c r="CK57" s="296">
        <f>IF(C57="WORK IN PROGRESS",0.099999,IF(SUMIF(SALE!$L$3:$L$1221,$A57,SALE!$U$3:$U$1221)=0,0,SUMIF(SALE!$L$3:$L$1221,$A57,SALE!$U$3:$U$1221)/SUMIF(SALE!$L$3:$L$1221,$A57,SALE!$F$3:$F$1221)))</f>
        <v>0</v>
      </c>
    </row>
    <row r="58" spans="1:89" ht="12" hidden="1" customHeight="1" x14ac:dyDescent="0.25">
      <c r="A58" s="109" t="s">
        <v>2642</v>
      </c>
      <c r="B58" s="110"/>
      <c r="C58" s="111" t="s">
        <v>77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3"/>
      <c r="BS58" s="97">
        <f t="shared" si="7"/>
        <v>0</v>
      </c>
      <c r="BT58" s="97">
        <f t="shared" si="8"/>
        <v>0</v>
      </c>
      <c r="BU58" s="97">
        <f t="shared" si="9"/>
        <v>0</v>
      </c>
      <c r="BV58" s="296" t="str">
        <f>IF(CA58=0,"NO STOCK",IF(COUNTIF(PKGSUMM_T!$A$2:$A$1245,A58)&gt;0,"OK","ERROR"))</f>
        <v>NO STOCK</v>
      </c>
      <c r="BW58" s="296" t="str">
        <f>IF(CA58=0,"NO STOCK",IF(OR(COUNTIF(COST_SHEETT!$B$3:$B$1238,CI58)&gt;0,COUNTIF(COST_SHEETT!$AB$3:$AB$1238,CI58)&gt;0,COUNTIF(COST_SHEETT1!$B$3:$B$1238,CI58)&gt;0,COUNTIF(COST_SHEETT1!$AB$3:$AB$1238,CI58)&gt;0),"OK","ERROR"))</f>
        <v>NO STOCK</v>
      </c>
      <c r="BX58" s="97">
        <f>SUMIF(HW!$A$2:$A$1573,$A58,HW!BI$2:BI$1573)</f>
        <v>0</v>
      </c>
      <c r="BY58" s="97">
        <f>SUMIF(HW!$A$2:$A$1573,$A58,HW!BJ$2:BJ$1573)</f>
        <v>0</v>
      </c>
      <c r="BZ58" s="197">
        <f t="shared" si="10"/>
        <v>0</v>
      </c>
      <c r="CA58" s="198">
        <f t="shared" si="11"/>
        <v>0</v>
      </c>
      <c r="CK58" s="296">
        <f>IF(C58="WORK IN PROGRESS",0.099999,IF(SUMIF(SALE!$L$3:$L$1221,$A58,SALE!$U$3:$U$1221)=0,0,SUMIF(SALE!$L$3:$L$1221,$A58,SALE!$U$3:$U$1221)/SUMIF(SALE!$L$3:$L$1221,$A58,SALE!$F$3:$F$1221)))</f>
        <v>9.9999000000000005E-2</v>
      </c>
    </row>
    <row r="59" spans="1:89" ht="12" hidden="1" customHeight="1" x14ac:dyDescent="0.25">
      <c r="A59" s="114" t="s">
        <v>1451</v>
      </c>
      <c r="B59" s="115" t="s">
        <v>1452</v>
      </c>
      <c r="C59" s="115" t="s">
        <v>77</v>
      </c>
      <c r="D59" s="116">
        <v>4840</v>
      </c>
      <c r="E59" s="117">
        <v>130</v>
      </c>
      <c r="F59" s="117">
        <v>1.8863000000000001E-2</v>
      </c>
      <c r="G59" s="117">
        <v>1.8863000000000001E-2</v>
      </c>
      <c r="H59" s="118"/>
      <c r="I59" s="118">
        <v>0</v>
      </c>
      <c r="J59" s="118">
        <v>0</v>
      </c>
      <c r="K59" s="118"/>
      <c r="L59" s="118">
        <v>0</v>
      </c>
      <c r="M59" s="118"/>
      <c r="N59" s="118">
        <v>0</v>
      </c>
      <c r="O59" s="118"/>
      <c r="P59" s="118">
        <v>0</v>
      </c>
      <c r="Q59" s="118"/>
      <c r="R59" s="118">
        <v>0</v>
      </c>
      <c r="S59" s="118"/>
      <c r="T59" s="118">
        <v>0</v>
      </c>
      <c r="U59" s="118"/>
      <c r="V59" s="118">
        <v>0</v>
      </c>
      <c r="W59" s="118"/>
      <c r="X59" s="118">
        <v>0</v>
      </c>
      <c r="Y59" s="118"/>
      <c r="Z59" s="118">
        <v>0</v>
      </c>
      <c r="AA59" s="118"/>
      <c r="AB59" s="118">
        <v>0</v>
      </c>
      <c r="AC59" s="118">
        <v>0</v>
      </c>
      <c r="AD59" s="118">
        <v>0</v>
      </c>
      <c r="AE59" s="118">
        <v>0</v>
      </c>
      <c r="AF59" s="118"/>
      <c r="AG59" s="118">
        <v>0</v>
      </c>
      <c r="AH59" s="118"/>
      <c r="AI59" s="118">
        <v>0</v>
      </c>
      <c r="AJ59" s="118"/>
      <c r="AK59" s="118">
        <v>0</v>
      </c>
      <c r="AL59" s="118"/>
      <c r="AM59" s="118">
        <v>0</v>
      </c>
      <c r="AN59" s="118"/>
      <c r="AO59" s="118">
        <v>0</v>
      </c>
      <c r="AP59" s="118"/>
      <c r="AQ59" s="118">
        <v>0</v>
      </c>
      <c r="AR59" s="118"/>
      <c r="AS59" s="118">
        <v>0</v>
      </c>
      <c r="AT59" s="118"/>
      <c r="AU59" s="118">
        <v>0</v>
      </c>
      <c r="AV59" s="118">
        <v>0</v>
      </c>
      <c r="AW59" s="118">
        <v>0</v>
      </c>
      <c r="AX59" s="118">
        <v>0</v>
      </c>
      <c r="AY59" s="118">
        <v>0</v>
      </c>
      <c r="AZ59" s="118">
        <v>0</v>
      </c>
      <c r="BA59" s="118">
        <v>0</v>
      </c>
      <c r="BB59" s="118">
        <v>0</v>
      </c>
      <c r="BC59" s="118">
        <v>0</v>
      </c>
      <c r="BD59" s="117">
        <v>0</v>
      </c>
      <c r="BE59" s="117">
        <v>0</v>
      </c>
      <c r="BF59" s="118">
        <v>0</v>
      </c>
      <c r="BG59" s="118">
        <v>0</v>
      </c>
      <c r="BH59" s="118">
        <v>0</v>
      </c>
      <c r="BI59" s="118"/>
      <c r="BJ59" s="118">
        <v>0</v>
      </c>
      <c r="BK59" s="118"/>
      <c r="BL59" s="118">
        <v>0</v>
      </c>
      <c r="BM59" s="118">
        <v>0</v>
      </c>
      <c r="BN59" s="118">
        <v>0</v>
      </c>
      <c r="BO59" s="118">
        <v>0</v>
      </c>
      <c r="BP59" s="119">
        <v>0</v>
      </c>
      <c r="BS59" s="97">
        <f t="shared" si="7"/>
        <v>0</v>
      </c>
      <c r="BT59" s="97">
        <f t="shared" si="8"/>
        <v>0</v>
      </c>
      <c r="BU59" s="97">
        <f t="shared" si="9"/>
        <v>0</v>
      </c>
      <c r="BV59" s="296" t="str">
        <f>IF(CA59=0,"NO STOCK",IF(COUNTIF(PKGSUMM_T!$A$2:$A$1245,A59)&gt;0,"OK","ERROR"))</f>
        <v>NO STOCK</v>
      </c>
      <c r="BW59" s="296" t="str">
        <f>IF(CA59=0,"NO STOCK",IF(OR(COUNTIF(COST_SHEETT!$B$3:$B$1238,CI59)&gt;0,COUNTIF(COST_SHEETT!$AB$3:$AB$1238,CI59)&gt;0,COUNTIF(COST_SHEETT1!$B$3:$B$1238,CI59)&gt;0,COUNTIF(COST_SHEETT1!$AB$3:$AB$1238,CI59)&gt;0),"OK","ERROR"))</f>
        <v>NO STOCK</v>
      </c>
      <c r="BX59" s="97">
        <f>SUMIF(HW!$A$2:$A$1573,$A59,HW!BI$2:BI$1573)</f>
        <v>0</v>
      </c>
      <c r="BY59" s="97">
        <f>SUMIF(HW!$A$2:$A$1573,$A59,HW!BJ$2:BJ$1573)</f>
        <v>0</v>
      </c>
      <c r="BZ59" s="197">
        <f t="shared" si="10"/>
        <v>0</v>
      </c>
      <c r="CA59" s="198">
        <f t="shared" si="11"/>
        <v>0</v>
      </c>
      <c r="CK59" s="296">
        <f>IF(C59="WORK IN PROGRESS",0.099999,IF(SUMIF(SALE!$L$3:$L$1221,$A59,SALE!$U$3:$U$1221)=0,0,SUMIF(SALE!$L$3:$L$1221,$A59,SALE!$U$3:$U$1221)/SUMIF(SALE!$L$3:$L$1221,$A59,SALE!$F$3:$F$1221)))</f>
        <v>9.9999000000000005E-2</v>
      </c>
    </row>
    <row r="60" spans="1:89" ht="12" hidden="1" customHeight="1" x14ac:dyDescent="0.25">
      <c r="A60" s="120" t="s">
        <v>1453</v>
      </c>
      <c r="B60" s="121" t="s">
        <v>1454</v>
      </c>
      <c r="C60" s="121" t="s">
        <v>77</v>
      </c>
      <c r="D60" s="122">
        <v>4455</v>
      </c>
      <c r="E60" s="123">
        <v>130</v>
      </c>
      <c r="F60" s="123">
        <v>1.8863000000000001E-2</v>
      </c>
      <c r="G60" s="123">
        <v>1.8863000000000001E-2</v>
      </c>
      <c r="H60" s="124"/>
      <c r="I60" s="124">
        <v>0</v>
      </c>
      <c r="J60" s="124">
        <v>0</v>
      </c>
      <c r="K60" s="124"/>
      <c r="L60" s="124">
        <v>0</v>
      </c>
      <c r="M60" s="124"/>
      <c r="N60" s="124">
        <v>0</v>
      </c>
      <c r="O60" s="124"/>
      <c r="P60" s="124">
        <v>0</v>
      </c>
      <c r="Q60" s="124"/>
      <c r="R60" s="124">
        <v>0</v>
      </c>
      <c r="S60" s="124"/>
      <c r="T60" s="124">
        <v>0</v>
      </c>
      <c r="U60" s="124"/>
      <c r="V60" s="124">
        <v>0</v>
      </c>
      <c r="W60" s="124"/>
      <c r="X60" s="124">
        <v>0</v>
      </c>
      <c r="Y60" s="124"/>
      <c r="Z60" s="124">
        <v>0</v>
      </c>
      <c r="AA60" s="124"/>
      <c r="AB60" s="124">
        <v>0</v>
      </c>
      <c r="AC60" s="124">
        <v>0</v>
      </c>
      <c r="AD60" s="124">
        <v>0</v>
      </c>
      <c r="AE60" s="124">
        <v>0</v>
      </c>
      <c r="AF60" s="124"/>
      <c r="AG60" s="124">
        <v>0</v>
      </c>
      <c r="AH60" s="124"/>
      <c r="AI60" s="124">
        <v>0</v>
      </c>
      <c r="AJ60" s="124"/>
      <c r="AK60" s="124">
        <v>0</v>
      </c>
      <c r="AL60" s="124"/>
      <c r="AM60" s="124">
        <v>0</v>
      </c>
      <c r="AN60" s="124"/>
      <c r="AO60" s="124">
        <v>0</v>
      </c>
      <c r="AP60" s="124"/>
      <c r="AQ60" s="124">
        <v>0</v>
      </c>
      <c r="AR60" s="124"/>
      <c r="AS60" s="124">
        <v>0</v>
      </c>
      <c r="AT60" s="124"/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3">
        <v>0</v>
      </c>
      <c r="BE60" s="123">
        <v>0</v>
      </c>
      <c r="BF60" s="124">
        <v>0</v>
      </c>
      <c r="BG60" s="124">
        <v>0</v>
      </c>
      <c r="BH60" s="124">
        <v>0</v>
      </c>
      <c r="BI60" s="124"/>
      <c r="BJ60" s="124">
        <v>0</v>
      </c>
      <c r="BK60" s="124"/>
      <c r="BL60" s="124">
        <v>0</v>
      </c>
      <c r="BM60" s="124">
        <v>0</v>
      </c>
      <c r="BN60" s="124">
        <v>0</v>
      </c>
      <c r="BO60" s="124">
        <v>0</v>
      </c>
      <c r="BP60" s="125">
        <v>0</v>
      </c>
      <c r="BS60" s="97">
        <f t="shared" si="7"/>
        <v>0</v>
      </c>
      <c r="BT60" s="97">
        <f t="shared" si="8"/>
        <v>0</v>
      </c>
      <c r="BU60" s="97">
        <f t="shared" si="9"/>
        <v>0</v>
      </c>
      <c r="BV60" s="296" t="str">
        <f>IF(CA60=0,"NO STOCK",IF(COUNTIF(PKGSUMM_T!$A$2:$A$1245,A60)&gt;0,"OK","ERROR"))</f>
        <v>NO STOCK</v>
      </c>
      <c r="BW60" s="296" t="str">
        <f>IF(CA60=0,"NO STOCK",IF(OR(COUNTIF(COST_SHEETT!$B$3:$B$1238,CI60)&gt;0,COUNTIF(COST_SHEETT!$AB$3:$AB$1238,CI60)&gt;0,COUNTIF(COST_SHEETT1!$B$3:$B$1238,CI60)&gt;0,COUNTIF(COST_SHEETT1!$AB$3:$AB$1238,CI60)&gt;0),"OK","ERROR"))</f>
        <v>NO STOCK</v>
      </c>
      <c r="BX60" s="97">
        <f>SUMIF(HW!$A$2:$A$1573,$A60,HW!BI$2:BI$1573)</f>
        <v>0</v>
      </c>
      <c r="BY60" s="97">
        <f>SUMIF(HW!$A$2:$A$1573,$A60,HW!BJ$2:BJ$1573)</f>
        <v>0</v>
      </c>
      <c r="BZ60" s="197">
        <f t="shared" si="10"/>
        <v>0</v>
      </c>
      <c r="CA60" s="198">
        <f t="shared" si="11"/>
        <v>0</v>
      </c>
      <c r="CK60" s="296">
        <f>IF(C60="WORK IN PROGRESS",0.099999,IF(SUMIF(SALE!$L$3:$L$1221,$A60,SALE!$U$3:$U$1221)=0,0,SUMIF(SALE!$L$3:$L$1221,$A60,SALE!$U$3:$U$1221)/SUMIF(SALE!$L$3:$L$1221,$A60,SALE!$F$3:$F$1221)))</f>
        <v>9.9999000000000005E-2</v>
      </c>
    </row>
    <row r="61" spans="1:89" ht="12" hidden="1" customHeight="1" x14ac:dyDescent="0.25">
      <c r="A61" s="104" t="s">
        <v>2642</v>
      </c>
      <c r="B61" s="106"/>
      <c r="C61" s="105" t="s">
        <v>1200</v>
      </c>
      <c r="D61" s="107"/>
      <c r="E61" s="107"/>
      <c r="F61" s="137">
        <v>3.7726000000000003E-2</v>
      </c>
      <c r="G61" s="137">
        <v>3.7726000000000003E-2</v>
      </c>
      <c r="H61" s="107"/>
      <c r="I61" s="107">
        <v>0</v>
      </c>
      <c r="J61" s="107">
        <v>0</v>
      </c>
      <c r="K61" s="107"/>
      <c r="L61" s="107">
        <v>0</v>
      </c>
      <c r="M61" s="107"/>
      <c r="N61" s="107">
        <v>0</v>
      </c>
      <c r="O61" s="107"/>
      <c r="P61" s="107">
        <v>0</v>
      </c>
      <c r="Q61" s="107"/>
      <c r="R61" s="107">
        <v>0</v>
      </c>
      <c r="S61" s="107"/>
      <c r="T61" s="107">
        <v>0</v>
      </c>
      <c r="U61" s="107"/>
      <c r="V61" s="107">
        <v>0</v>
      </c>
      <c r="W61" s="107"/>
      <c r="X61" s="107">
        <v>0</v>
      </c>
      <c r="Y61" s="107"/>
      <c r="Z61" s="107">
        <v>0</v>
      </c>
      <c r="AA61" s="107"/>
      <c r="AB61" s="107">
        <v>0</v>
      </c>
      <c r="AC61" s="107">
        <v>0</v>
      </c>
      <c r="AD61" s="107">
        <v>0</v>
      </c>
      <c r="AE61" s="107">
        <v>0</v>
      </c>
      <c r="AF61" s="107"/>
      <c r="AG61" s="107">
        <v>0</v>
      </c>
      <c r="AH61" s="107"/>
      <c r="AI61" s="107">
        <v>0</v>
      </c>
      <c r="AJ61" s="107"/>
      <c r="AK61" s="107">
        <v>0</v>
      </c>
      <c r="AL61" s="107"/>
      <c r="AM61" s="107">
        <v>0</v>
      </c>
      <c r="AN61" s="107"/>
      <c r="AO61" s="107">
        <v>0</v>
      </c>
      <c r="AP61" s="107"/>
      <c r="AQ61" s="107">
        <v>0</v>
      </c>
      <c r="AR61" s="107"/>
      <c r="AS61" s="107">
        <v>0</v>
      </c>
      <c r="AT61" s="107"/>
      <c r="AU61" s="107">
        <v>0</v>
      </c>
      <c r="AV61" s="107">
        <v>0</v>
      </c>
      <c r="AW61" s="107">
        <v>0</v>
      </c>
      <c r="AX61" s="107">
        <v>0</v>
      </c>
      <c r="AY61" s="107">
        <v>0</v>
      </c>
      <c r="AZ61" s="107">
        <v>0</v>
      </c>
      <c r="BA61" s="107">
        <v>0</v>
      </c>
      <c r="BB61" s="107">
        <v>0</v>
      </c>
      <c r="BC61" s="107">
        <v>0</v>
      </c>
      <c r="BD61" s="137">
        <v>0</v>
      </c>
      <c r="BE61" s="137">
        <v>0</v>
      </c>
      <c r="BF61" s="107">
        <v>0</v>
      </c>
      <c r="BG61" s="107">
        <v>0</v>
      </c>
      <c r="BH61" s="107">
        <v>0</v>
      </c>
      <c r="BI61" s="107"/>
      <c r="BJ61" s="107">
        <v>0</v>
      </c>
      <c r="BK61" s="107"/>
      <c r="BL61" s="107">
        <v>0</v>
      </c>
      <c r="BM61" s="107">
        <v>0</v>
      </c>
      <c r="BN61" s="107">
        <v>0</v>
      </c>
      <c r="BO61" s="107">
        <v>0</v>
      </c>
      <c r="BP61" s="108">
        <v>0</v>
      </c>
      <c r="BS61" s="97">
        <f t="shared" si="7"/>
        <v>0</v>
      </c>
      <c r="BT61" s="97">
        <f t="shared" si="8"/>
        <v>0</v>
      </c>
      <c r="BU61" s="97">
        <f t="shared" si="9"/>
        <v>0</v>
      </c>
      <c r="BV61" s="296" t="str">
        <f>IF(CA61=0,"NO STOCK",IF(COUNTIF(PKGSUMM_T!$A$2:$A$1245,A61)&gt;0,"OK","ERROR"))</f>
        <v>NO STOCK</v>
      </c>
      <c r="BW61" s="296" t="str">
        <f>IF(CA61=0,"NO STOCK",IF(OR(COUNTIF(COST_SHEETT!$B$3:$B$1238,CI61)&gt;0,COUNTIF(COST_SHEETT!$AB$3:$AB$1238,CI61)&gt;0,COUNTIF(COST_SHEETT1!$B$3:$B$1238,CI61)&gt;0,COUNTIF(COST_SHEETT1!$AB$3:$AB$1238,CI61)&gt;0),"OK","ERROR"))</f>
        <v>NO STOCK</v>
      </c>
      <c r="BX61" s="97">
        <f>SUMIF(HW!$A$2:$A$1573,$A61,HW!BI$2:BI$1573)</f>
        <v>0</v>
      </c>
      <c r="BY61" s="97">
        <f>SUMIF(HW!$A$2:$A$1573,$A61,HW!BJ$2:BJ$1573)</f>
        <v>0</v>
      </c>
      <c r="BZ61" s="197">
        <f t="shared" si="10"/>
        <v>0</v>
      </c>
      <c r="CA61" s="198">
        <f t="shared" si="11"/>
        <v>0</v>
      </c>
      <c r="CK61" s="296">
        <f>IF(C61="WORK IN PROGRESS",0.099999,IF(SUMIF(SALE!$L$3:$L$1221,$A61,SALE!$U$3:$U$1221)=0,0,SUMIF(SALE!$L$3:$L$1221,$A61,SALE!$U$3:$U$1221)/SUMIF(SALE!$L$3:$L$1221,$A61,SALE!$F$3:$F$1221)))</f>
        <v>0</v>
      </c>
    </row>
    <row r="62" spans="1:89" ht="12" hidden="1" customHeight="1" x14ac:dyDescent="0.25">
      <c r="A62" s="109" t="s">
        <v>2642</v>
      </c>
      <c r="B62" s="111" t="s">
        <v>1200</v>
      </c>
      <c r="C62" s="110"/>
      <c r="D62" s="112"/>
      <c r="E62" s="112"/>
      <c r="F62" s="126">
        <v>0.21329699999999999</v>
      </c>
      <c r="G62" s="126">
        <v>0.21329699999999999</v>
      </c>
      <c r="H62" s="112"/>
      <c r="I62" s="112">
        <v>0</v>
      </c>
      <c r="J62" s="112">
        <v>0</v>
      </c>
      <c r="K62" s="112"/>
      <c r="L62" s="112">
        <v>0</v>
      </c>
      <c r="M62" s="112"/>
      <c r="N62" s="112">
        <v>0</v>
      </c>
      <c r="O62" s="112"/>
      <c r="P62" s="112">
        <v>0</v>
      </c>
      <c r="Q62" s="112"/>
      <c r="R62" s="112">
        <v>0</v>
      </c>
      <c r="S62" s="112"/>
      <c r="T62" s="112">
        <v>0</v>
      </c>
      <c r="U62" s="112"/>
      <c r="V62" s="112">
        <v>0</v>
      </c>
      <c r="W62" s="112"/>
      <c r="X62" s="112">
        <v>0</v>
      </c>
      <c r="Y62" s="112"/>
      <c r="Z62" s="112">
        <v>0</v>
      </c>
      <c r="AA62" s="112"/>
      <c r="AB62" s="112">
        <v>0</v>
      </c>
      <c r="AC62" s="112">
        <v>0</v>
      </c>
      <c r="AD62" s="112">
        <v>0</v>
      </c>
      <c r="AE62" s="112">
        <v>0</v>
      </c>
      <c r="AF62" s="112"/>
      <c r="AG62" s="112">
        <v>0</v>
      </c>
      <c r="AH62" s="112"/>
      <c r="AI62" s="112">
        <v>0</v>
      </c>
      <c r="AJ62" s="112"/>
      <c r="AK62" s="112">
        <v>0</v>
      </c>
      <c r="AL62" s="112"/>
      <c r="AM62" s="112">
        <v>0</v>
      </c>
      <c r="AN62" s="112"/>
      <c r="AO62" s="112">
        <v>0</v>
      </c>
      <c r="AP62" s="112"/>
      <c r="AQ62" s="112">
        <v>0</v>
      </c>
      <c r="AR62" s="112"/>
      <c r="AS62" s="112">
        <v>0</v>
      </c>
      <c r="AT62" s="112"/>
      <c r="AU62" s="112">
        <v>0</v>
      </c>
      <c r="AV62" s="112">
        <v>0</v>
      </c>
      <c r="AW62" s="112">
        <v>0</v>
      </c>
      <c r="AX62" s="112">
        <v>0</v>
      </c>
      <c r="AY62" s="112">
        <v>0</v>
      </c>
      <c r="AZ62" s="112">
        <v>0</v>
      </c>
      <c r="BA62" s="112">
        <v>0</v>
      </c>
      <c r="BB62" s="112">
        <v>0</v>
      </c>
      <c r="BC62" s="112">
        <v>0</v>
      </c>
      <c r="BD62" s="126">
        <v>0</v>
      </c>
      <c r="BE62" s="126">
        <v>0</v>
      </c>
      <c r="BF62" s="112">
        <v>0</v>
      </c>
      <c r="BG62" s="112">
        <v>0</v>
      </c>
      <c r="BH62" s="112">
        <v>0</v>
      </c>
      <c r="BI62" s="112"/>
      <c r="BJ62" s="112">
        <v>0</v>
      </c>
      <c r="BK62" s="112"/>
      <c r="BL62" s="112">
        <v>0</v>
      </c>
      <c r="BM62" s="112">
        <v>0</v>
      </c>
      <c r="BN62" s="112">
        <v>0</v>
      </c>
      <c r="BO62" s="112">
        <v>0</v>
      </c>
      <c r="BP62" s="113">
        <v>0</v>
      </c>
      <c r="BS62" s="97">
        <f t="shared" si="7"/>
        <v>0</v>
      </c>
      <c r="BT62" s="97">
        <f t="shared" si="8"/>
        <v>0</v>
      </c>
      <c r="BU62" s="97">
        <f t="shared" si="9"/>
        <v>0</v>
      </c>
      <c r="BV62" s="296" t="str">
        <f>IF(CA62=0,"NO STOCK",IF(COUNTIF(PKGSUMM_T!$A$2:$A$1245,A62)&gt;0,"OK","ERROR"))</f>
        <v>NO STOCK</v>
      </c>
      <c r="BW62" s="296" t="str">
        <f>IF(CA62=0,"NO STOCK",IF(OR(COUNTIF(COST_SHEETT!$B$3:$B$1238,CI62)&gt;0,COUNTIF(COST_SHEETT!$AB$3:$AB$1238,CI62)&gt;0,COUNTIF(COST_SHEETT1!$B$3:$B$1238,CI62)&gt;0,COUNTIF(COST_SHEETT1!$AB$3:$AB$1238,CI62)&gt;0),"OK","ERROR"))</f>
        <v>NO STOCK</v>
      </c>
      <c r="BX62" s="97">
        <f>SUMIF(HW!$A$2:$A$1573,$A62,HW!BI$2:BI$1573)</f>
        <v>0</v>
      </c>
      <c r="BY62" s="97">
        <f>SUMIF(HW!$A$2:$A$1573,$A62,HW!BJ$2:BJ$1573)</f>
        <v>0</v>
      </c>
      <c r="BZ62" s="197">
        <f t="shared" si="10"/>
        <v>0</v>
      </c>
      <c r="CA62" s="198">
        <f t="shared" si="11"/>
        <v>0</v>
      </c>
      <c r="CK62" s="296">
        <f>IF(C62="WORK IN PROGRESS",0.099999,IF(SUMIF(SALE!$L$3:$L$1221,$A62,SALE!$U$3:$U$1221)=0,0,SUMIF(SALE!$L$3:$L$1221,$A62,SALE!$U$3:$U$1221)/SUMIF(SALE!$L$3:$L$1221,$A62,SALE!$F$3:$F$1221)))</f>
        <v>0</v>
      </c>
    </row>
    <row r="63" spans="1:89" ht="12" hidden="1" customHeight="1" x14ac:dyDescent="0.25">
      <c r="A63" s="104" t="s">
        <v>2642</v>
      </c>
      <c r="B63" s="105" t="s">
        <v>1455</v>
      </c>
      <c r="C63" s="106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8"/>
      <c r="BS63" s="97">
        <f t="shared" si="7"/>
        <v>0</v>
      </c>
      <c r="BT63" s="97">
        <f t="shared" si="8"/>
        <v>0</v>
      </c>
      <c r="BU63" s="97">
        <f t="shared" si="9"/>
        <v>0</v>
      </c>
      <c r="BV63" s="296" t="str">
        <f>IF(CA63=0,"NO STOCK",IF(COUNTIF(PKGSUMM_T!$A$2:$A$1245,A63)&gt;0,"OK","ERROR"))</f>
        <v>NO STOCK</v>
      </c>
      <c r="BW63" s="296" t="str">
        <f>IF(CA63=0,"NO STOCK",IF(OR(COUNTIF(COST_SHEETT!$B$3:$B$1238,CI63)&gt;0,COUNTIF(COST_SHEETT!$AB$3:$AB$1238,CI63)&gt;0,COUNTIF(COST_SHEETT1!$B$3:$B$1238,CI63)&gt;0,COUNTIF(COST_SHEETT1!$AB$3:$AB$1238,CI63)&gt;0),"OK","ERROR"))</f>
        <v>NO STOCK</v>
      </c>
      <c r="BX63" s="97">
        <f>SUMIF(HW!$A$2:$A$1573,$A63,HW!BI$2:BI$1573)</f>
        <v>0</v>
      </c>
      <c r="BY63" s="97">
        <f>SUMIF(HW!$A$2:$A$1573,$A63,HW!BJ$2:BJ$1573)</f>
        <v>0</v>
      </c>
      <c r="BZ63" s="197">
        <f t="shared" si="10"/>
        <v>0</v>
      </c>
      <c r="CA63" s="198">
        <f t="shared" si="11"/>
        <v>0</v>
      </c>
      <c r="CK63" s="296">
        <f>IF(C63="WORK IN PROGRESS",0.099999,IF(SUMIF(SALE!$L$3:$L$1221,$A63,SALE!$U$3:$U$1221)=0,0,SUMIF(SALE!$L$3:$L$1221,$A63,SALE!$U$3:$U$1221)/SUMIF(SALE!$L$3:$L$1221,$A63,SALE!$F$3:$F$1221)))</f>
        <v>0</v>
      </c>
    </row>
    <row r="64" spans="1:89" ht="12" hidden="1" customHeight="1" x14ac:dyDescent="0.25">
      <c r="A64" s="109" t="s">
        <v>2642</v>
      </c>
      <c r="B64" s="110"/>
      <c r="C64" s="111" t="s">
        <v>30</v>
      </c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  <c r="AW64" s="112"/>
      <c r="AX64" s="112"/>
      <c r="AY64" s="112"/>
      <c r="AZ64" s="112"/>
      <c r="BA64" s="112"/>
      <c r="BB64" s="112"/>
      <c r="BC64" s="112"/>
      <c r="BD64" s="112"/>
      <c r="BE64" s="112"/>
      <c r="BF64" s="112"/>
      <c r="BG64" s="112"/>
      <c r="BH64" s="112"/>
      <c r="BI64" s="112"/>
      <c r="BJ64" s="112"/>
      <c r="BK64" s="112"/>
      <c r="BL64" s="112"/>
      <c r="BM64" s="112"/>
      <c r="BN64" s="112"/>
      <c r="BO64" s="112"/>
      <c r="BP64" s="113"/>
      <c r="BS64" s="97">
        <f t="shared" si="7"/>
        <v>0</v>
      </c>
      <c r="BT64" s="97">
        <f t="shared" si="8"/>
        <v>0</v>
      </c>
      <c r="BU64" s="97">
        <f t="shared" si="9"/>
        <v>0</v>
      </c>
      <c r="BV64" s="296" t="str">
        <f>IF(CA64=0,"NO STOCK",IF(COUNTIF(PKGSUMM_T!$A$2:$A$1245,A64)&gt;0,"OK","ERROR"))</f>
        <v>NO STOCK</v>
      </c>
      <c r="BW64" s="296" t="str">
        <f>IF(CA64=0,"NO STOCK",IF(OR(COUNTIF(COST_SHEETT!$B$3:$B$1238,CI64)&gt;0,COUNTIF(COST_SHEETT!$AB$3:$AB$1238,CI64)&gt;0,COUNTIF(COST_SHEETT1!$B$3:$B$1238,CI64)&gt;0,COUNTIF(COST_SHEETT1!$AB$3:$AB$1238,CI64)&gt;0),"OK","ERROR"))</f>
        <v>NO STOCK</v>
      </c>
      <c r="BX64" s="97">
        <f>SUMIF(HW!$A$2:$A$1573,$A64,HW!BI$2:BI$1573)</f>
        <v>0</v>
      </c>
      <c r="BY64" s="97">
        <f>SUMIF(HW!$A$2:$A$1573,$A64,HW!BJ$2:BJ$1573)</f>
        <v>0</v>
      </c>
      <c r="BZ64" s="197">
        <f t="shared" si="10"/>
        <v>0</v>
      </c>
      <c r="CA64" s="198">
        <f t="shared" si="11"/>
        <v>0</v>
      </c>
      <c r="CK64" s="296">
        <f>IF(C64="WORK IN PROGRESS",0.099999,IF(SUMIF(SALE!$L$3:$L$1221,$A64,SALE!$U$3:$U$1221)=0,0,SUMIF(SALE!$L$3:$L$1221,$A64,SALE!$U$3:$U$1221)/SUMIF(SALE!$L$3:$L$1221,$A64,SALE!$F$3:$F$1221)))</f>
        <v>0</v>
      </c>
    </row>
    <row r="65" spans="1:102" ht="12" hidden="1" customHeight="1" x14ac:dyDescent="0.25">
      <c r="A65" s="114" t="s">
        <v>183</v>
      </c>
      <c r="B65" s="115" t="s">
        <v>184</v>
      </c>
      <c r="C65" s="115" t="s">
        <v>30</v>
      </c>
      <c r="D65" s="116">
        <v>4972</v>
      </c>
      <c r="E65" s="117">
        <v>150</v>
      </c>
      <c r="F65" s="117">
        <v>2.0216000000000001E-2</v>
      </c>
      <c r="G65" s="117">
        <v>2.0216000000000001E-2</v>
      </c>
      <c r="H65" s="118"/>
      <c r="I65" s="118">
        <v>0</v>
      </c>
      <c r="J65" s="118">
        <v>0</v>
      </c>
      <c r="K65" s="118"/>
      <c r="L65" s="118">
        <v>0</v>
      </c>
      <c r="M65" s="118"/>
      <c r="N65" s="118">
        <v>0</v>
      </c>
      <c r="O65" s="118"/>
      <c r="P65" s="118">
        <v>0</v>
      </c>
      <c r="Q65" s="118"/>
      <c r="R65" s="118">
        <v>0</v>
      </c>
      <c r="S65" s="118"/>
      <c r="T65" s="118">
        <v>0</v>
      </c>
      <c r="U65" s="118"/>
      <c r="V65" s="118">
        <v>0</v>
      </c>
      <c r="W65" s="118"/>
      <c r="X65" s="118">
        <v>0</v>
      </c>
      <c r="Y65" s="118"/>
      <c r="Z65" s="118">
        <v>0</v>
      </c>
      <c r="AA65" s="118"/>
      <c r="AB65" s="118">
        <v>0</v>
      </c>
      <c r="AC65" s="118">
        <v>0</v>
      </c>
      <c r="AD65" s="118">
        <v>0</v>
      </c>
      <c r="AE65" s="118">
        <v>0</v>
      </c>
      <c r="AF65" s="118"/>
      <c r="AG65" s="118">
        <v>0</v>
      </c>
      <c r="AH65" s="118"/>
      <c r="AI65" s="118">
        <v>0</v>
      </c>
      <c r="AJ65" s="118"/>
      <c r="AK65" s="118">
        <v>0</v>
      </c>
      <c r="AL65" s="118"/>
      <c r="AM65" s="118">
        <v>0</v>
      </c>
      <c r="AN65" s="118"/>
      <c r="AO65" s="118">
        <v>0</v>
      </c>
      <c r="AP65" s="118"/>
      <c r="AQ65" s="118">
        <v>0</v>
      </c>
      <c r="AR65" s="118"/>
      <c r="AS65" s="118">
        <v>0</v>
      </c>
      <c r="AT65" s="118"/>
      <c r="AU65" s="118">
        <v>0</v>
      </c>
      <c r="AV65" s="118">
        <v>0</v>
      </c>
      <c r="AW65" s="118">
        <v>0</v>
      </c>
      <c r="AX65" s="118">
        <v>0</v>
      </c>
      <c r="AY65" s="118">
        <v>0</v>
      </c>
      <c r="AZ65" s="118">
        <v>0</v>
      </c>
      <c r="BA65" s="118">
        <v>0</v>
      </c>
      <c r="BB65" s="118">
        <v>0</v>
      </c>
      <c r="BC65" s="118">
        <v>0</v>
      </c>
      <c r="BD65" s="117">
        <v>0</v>
      </c>
      <c r="BE65" s="117">
        <v>0</v>
      </c>
      <c r="BF65" s="118">
        <v>0</v>
      </c>
      <c r="BG65" s="118">
        <v>0</v>
      </c>
      <c r="BH65" s="118">
        <v>0</v>
      </c>
      <c r="BI65" s="118"/>
      <c r="BJ65" s="118">
        <v>0</v>
      </c>
      <c r="BK65" s="118"/>
      <c r="BL65" s="118">
        <v>0</v>
      </c>
      <c r="BM65" s="118">
        <v>0</v>
      </c>
      <c r="BN65" s="118">
        <v>0</v>
      </c>
      <c r="BO65" s="118">
        <v>0</v>
      </c>
      <c r="BP65" s="119">
        <v>0</v>
      </c>
      <c r="BS65" s="97">
        <f t="shared" si="7"/>
        <v>0</v>
      </c>
      <c r="BT65" s="97">
        <f t="shared" si="8"/>
        <v>0</v>
      </c>
      <c r="BU65" s="97">
        <f t="shared" si="9"/>
        <v>0</v>
      </c>
      <c r="BV65" s="296" t="str">
        <f>IF(CA65=0,"NO STOCK",IF(COUNTIF(PKGSUMM_T!$A$2:$A$1245,A65)&gt;0,"OK","ERROR"))</f>
        <v>NO STOCK</v>
      </c>
      <c r="BW65" s="296" t="str">
        <f>IF(CA65=0,"NO STOCK",IF(OR(COUNTIF(COST_SHEETT!$B$3:$B$1238,CI65)&gt;0,COUNTIF(COST_SHEETT!$AB$3:$AB$1238,CI65)&gt;0,COUNTIF(COST_SHEETT1!$B$3:$B$1238,CI65)&gt;0,COUNTIF(COST_SHEETT1!$AB$3:$AB$1238,CI65)&gt;0),"OK","ERROR"))</f>
        <v>NO STOCK</v>
      </c>
      <c r="BX65" s="97">
        <f>SUMIF(HW!$A$2:$A$1573,$A65,HW!BI$2:BI$1573)</f>
        <v>0</v>
      </c>
      <c r="BY65" s="97">
        <f>SUMIF(HW!$A$2:$A$1573,$A65,HW!BJ$2:BJ$1573)</f>
        <v>0</v>
      </c>
      <c r="BZ65" s="197">
        <f t="shared" si="10"/>
        <v>0</v>
      </c>
      <c r="CA65" s="198">
        <f t="shared" si="11"/>
        <v>0</v>
      </c>
      <c r="CI65" s="200" t="s">
        <v>2670</v>
      </c>
      <c r="CK65" s="303">
        <v>2.0215979257139732E-2</v>
      </c>
    </row>
    <row r="66" spans="1:102" ht="12" hidden="1" customHeight="1" x14ac:dyDescent="0.25">
      <c r="A66" s="120" t="s">
        <v>185</v>
      </c>
      <c r="B66" s="121" t="s">
        <v>186</v>
      </c>
      <c r="C66" s="121" t="s">
        <v>30</v>
      </c>
      <c r="D66" s="122">
        <v>4972</v>
      </c>
      <c r="E66" s="123">
        <v>150</v>
      </c>
      <c r="F66" s="123">
        <v>2.1765E-2</v>
      </c>
      <c r="G66" s="123">
        <v>2.1765E-2</v>
      </c>
      <c r="H66" s="124"/>
      <c r="I66" s="124">
        <v>0</v>
      </c>
      <c r="J66" s="124">
        <v>0</v>
      </c>
      <c r="K66" s="124"/>
      <c r="L66" s="124">
        <v>0</v>
      </c>
      <c r="M66" s="124"/>
      <c r="N66" s="124">
        <v>0</v>
      </c>
      <c r="O66" s="124"/>
      <c r="P66" s="124">
        <v>0</v>
      </c>
      <c r="Q66" s="124"/>
      <c r="R66" s="124">
        <v>0</v>
      </c>
      <c r="S66" s="124"/>
      <c r="T66" s="124">
        <v>0</v>
      </c>
      <c r="U66" s="124"/>
      <c r="V66" s="124">
        <v>0</v>
      </c>
      <c r="W66" s="124"/>
      <c r="X66" s="124">
        <v>0</v>
      </c>
      <c r="Y66" s="124"/>
      <c r="Z66" s="124">
        <v>0</v>
      </c>
      <c r="AA66" s="124"/>
      <c r="AB66" s="124">
        <v>0</v>
      </c>
      <c r="AC66" s="124">
        <v>0</v>
      </c>
      <c r="AD66" s="124">
        <v>0</v>
      </c>
      <c r="AE66" s="124">
        <v>0</v>
      </c>
      <c r="AF66" s="124"/>
      <c r="AG66" s="124">
        <v>0</v>
      </c>
      <c r="AH66" s="124"/>
      <c r="AI66" s="124">
        <v>0</v>
      </c>
      <c r="AJ66" s="124"/>
      <c r="AK66" s="124">
        <v>0</v>
      </c>
      <c r="AL66" s="124"/>
      <c r="AM66" s="124">
        <v>0</v>
      </c>
      <c r="AN66" s="124"/>
      <c r="AO66" s="124">
        <v>0</v>
      </c>
      <c r="AP66" s="124"/>
      <c r="AQ66" s="124">
        <v>0</v>
      </c>
      <c r="AR66" s="124"/>
      <c r="AS66" s="124">
        <v>0</v>
      </c>
      <c r="AT66" s="124"/>
      <c r="AU66" s="124">
        <v>0</v>
      </c>
      <c r="AV66" s="124">
        <v>0</v>
      </c>
      <c r="AW66" s="124">
        <v>0</v>
      </c>
      <c r="AX66" s="124">
        <v>0</v>
      </c>
      <c r="AY66" s="124">
        <v>0</v>
      </c>
      <c r="AZ66" s="124">
        <v>0</v>
      </c>
      <c r="BA66" s="124">
        <v>0</v>
      </c>
      <c r="BB66" s="124">
        <v>0</v>
      </c>
      <c r="BC66" s="124">
        <v>0</v>
      </c>
      <c r="BD66" s="123">
        <v>0</v>
      </c>
      <c r="BE66" s="123">
        <v>0</v>
      </c>
      <c r="BF66" s="124">
        <v>0</v>
      </c>
      <c r="BG66" s="124">
        <v>0</v>
      </c>
      <c r="BH66" s="124">
        <v>0</v>
      </c>
      <c r="BI66" s="124"/>
      <c r="BJ66" s="124">
        <v>0</v>
      </c>
      <c r="BK66" s="124"/>
      <c r="BL66" s="124">
        <v>0</v>
      </c>
      <c r="BM66" s="124">
        <v>0</v>
      </c>
      <c r="BN66" s="124">
        <v>0</v>
      </c>
      <c r="BO66" s="124">
        <v>0</v>
      </c>
      <c r="BP66" s="125">
        <v>0</v>
      </c>
      <c r="BS66" s="97">
        <f t="shared" si="7"/>
        <v>0</v>
      </c>
      <c r="BT66" s="97">
        <f t="shared" si="8"/>
        <v>0</v>
      </c>
      <c r="BU66" s="97">
        <f t="shared" si="9"/>
        <v>0</v>
      </c>
      <c r="BV66" s="296" t="str">
        <f>IF(CA66=0,"NO STOCK",IF(COUNTIF(PKGSUMM_T!$A$2:$A$1245,A66)&gt;0,"OK","ERROR"))</f>
        <v>NO STOCK</v>
      </c>
      <c r="BW66" s="296" t="str">
        <f>IF(CA66=0,"NO STOCK",IF(OR(COUNTIF(COST_SHEETT!$B$3:$B$1238,CI66)&gt;0,COUNTIF(COST_SHEETT!$AB$3:$AB$1238,CI66)&gt;0,COUNTIF(COST_SHEETT1!$B$3:$B$1238,CI66)&gt;0,COUNTIF(COST_SHEETT1!$AB$3:$AB$1238,CI66)&gt;0),"OK","ERROR"))</f>
        <v>NO STOCK</v>
      </c>
      <c r="BX66" s="97">
        <f>SUMIF(HW!$A$2:$A$1573,$A66,HW!BI$2:BI$1573)</f>
        <v>0</v>
      </c>
      <c r="BY66" s="97">
        <f>SUMIF(HW!$A$2:$A$1573,$A66,HW!BJ$2:BJ$1573)</f>
        <v>0</v>
      </c>
      <c r="BZ66" s="197">
        <f t="shared" si="10"/>
        <v>0</v>
      </c>
      <c r="CA66" s="198">
        <f t="shared" si="11"/>
        <v>0</v>
      </c>
      <c r="CK66" s="371"/>
    </row>
    <row r="67" spans="1:102" ht="12" customHeight="1" x14ac:dyDescent="0.25">
      <c r="A67" s="114" t="s">
        <v>187</v>
      </c>
      <c r="B67" s="115" t="s">
        <v>188</v>
      </c>
      <c r="C67" s="115" t="s">
        <v>30</v>
      </c>
      <c r="D67" s="116">
        <v>5424</v>
      </c>
      <c r="E67" s="117">
        <v>150</v>
      </c>
      <c r="F67" s="117">
        <v>1.9900000000000001E-2</v>
      </c>
      <c r="G67" s="117">
        <v>1.9900000000000001E-2</v>
      </c>
      <c r="H67" s="130">
        <v>54240</v>
      </c>
      <c r="I67" s="130">
        <v>8.1359999999999992</v>
      </c>
      <c r="J67" s="131">
        <v>1079.376</v>
      </c>
      <c r="K67" s="117"/>
      <c r="L67" s="118">
        <v>0</v>
      </c>
      <c r="M67" s="117"/>
      <c r="N67" s="118">
        <v>0</v>
      </c>
      <c r="O67" s="117"/>
      <c r="P67" s="118">
        <v>0</v>
      </c>
      <c r="Q67" s="117"/>
      <c r="R67" s="118">
        <v>0</v>
      </c>
      <c r="S67" s="117"/>
      <c r="T67" s="118">
        <v>0</v>
      </c>
      <c r="U67" s="117"/>
      <c r="V67" s="118">
        <v>0</v>
      </c>
      <c r="W67" s="117"/>
      <c r="X67" s="118">
        <v>0</v>
      </c>
      <c r="Y67" s="117"/>
      <c r="Z67" s="118">
        <v>0</v>
      </c>
      <c r="AA67" s="117"/>
      <c r="AB67" s="118">
        <v>0</v>
      </c>
      <c r="AC67" s="118">
        <v>0</v>
      </c>
      <c r="AD67" s="118">
        <v>0</v>
      </c>
      <c r="AE67" s="118">
        <v>0</v>
      </c>
      <c r="AF67" s="117"/>
      <c r="AG67" s="118">
        <v>0</v>
      </c>
      <c r="AH67" s="117"/>
      <c r="AI67" s="118">
        <v>0</v>
      </c>
      <c r="AJ67" s="117"/>
      <c r="AK67" s="118">
        <v>0</v>
      </c>
      <c r="AL67" s="117"/>
      <c r="AM67" s="118">
        <v>0</v>
      </c>
      <c r="AN67" s="117"/>
      <c r="AO67" s="118">
        <v>0</v>
      </c>
      <c r="AP67" s="117"/>
      <c r="AQ67" s="118">
        <v>0</v>
      </c>
      <c r="AR67" s="117"/>
      <c r="AS67" s="118">
        <v>0</v>
      </c>
      <c r="AT67" s="117"/>
      <c r="AU67" s="118">
        <v>0</v>
      </c>
      <c r="AV67" s="118">
        <v>0</v>
      </c>
      <c r="AW67" s="118">
        <v>0</v>
      </c>
      <c r="AX67" s="118">
        <v>0</v>
      </c>
      <c r="AY67" s="132">
        <v>54240</v>
      </c>
      <c r="AZ67" s="117">
        <v>10</v>
      </c>
      <c r="BA67" s="130">
        <v>8.1359999999999992</v>
      </c>
      <c r="BB67" s="131">
        <v>1079.376</v>
      </c>
      <c r="BC67" s="131">
        <v>1079.376</v>
      </c>
      <c r="BD67" s="117">
        <v>0</v>
      </c>
      <c r="BE67" s="117">
        <v>0</v>
      </c>
      <c r="BF67" s="118">
        <v>0</v>
      </c>
      <c r="BG67" s="118">
        <v>0</v>
      </c>
      <c r="BH67" s="118">
        <v>0</v>
      </c>
      <c r="BI67" s="117"/>
      <c r="BJ67" s="118">
        <v>0</v>
      </c>
      <c r="BK67" s="117"/>
      <c r="BL67" s="118">
        <v>0</v>
      </c>
      <c r="BM67" s="118">
        <v>0</v>
      </c>
      <c r="BN67" s="118">
        <v>0</v>
      </c>
      <c r="BO67" s="118">
        <v>0</v>
      </c>
      <c r="BP67" s="119">
        <v>0</v>
      </c>
      <c r="BS67" s="97">
        <f t="shared" si="7"/>
        <v>54240</v>
      </c>
      <c r="BT67" s="97">
        <f t="shared" si="8"/>
        <v>10</v>
      </c>
      <c r="BU67" s="97">
        <f t="shared" si="9"/>
        <v>8.1359999999999992</v>
      </c>
      <c r="BV67" s="296" t="str">
        <f>IF(CA67=0,"NO STOCK",IF(COUNTIF(PKGSUMM_T!$A$2:$A$1245,A67)&gt;0,"OK","ERROR"))</f>
        <v>OK</v>
      </c>
      <c r="BW67" s="296" t="str">
        <f>IF(CA67=0,"NO STOCK",IF(OR(COUNTIF(COST_SHEETT!$B$3:$B$1238,CI67)&gt;0,COUNTIF(COST_SHEETT!$AB$3:$AB$1238,CI67)&gt;0,COUNTIF(COST_SHEETT1!$B$3:$B$1238,CI67)&gt;0,COUNTIF(COST_SHEETT1!$AB$3:$AB$1238,CI67)&gt;0),"OK","ERROR"))</f>
        <v>OK</v>
      </c>
      <c r="BX67" s="97">
        <f>SUMIF(HW!$A$2:$A$1573,$A67,HW!BI$2:BI$1573)</f>
        <v>0</v>
      </c>
      <c r="BY67" s="97">
        <f>SUMIF(HW!$A$2:$A$1573,$A67,HW!BJ$2:BJ$1573)</f>
        <v>0</v>
      </c>
      <c r="BZ67" s="197">
        <f t="shared" si="10"/>
        <v>54240</v>
      </c>
      <c r="CA67" s="198">
        <f t="shared" si="11"/>
        <v>8.1359999999999992</v>
      </c>
      <c r="CB67" s="296">
        <f>IF(CJ67="Y",IF(C67="FINISHED GOODS",SUMIF(COST_SHEETT!$AB$3:$AB$1227,$CI67,COST_SHEETT!$DD$3:$DD$1227),SUMIF(COST_SHEETT!$B$3:$B$1227,$CI67,COST_SHEETT!$DB$3:$DB$1227)),IF(C67="FINISHED GOODS",SUMIF(COST_SHEETT1!$AB$3:$AB$1227,$CI67,COST_SHEETT1!$DD$3:$DD$1227),SUMIF(COST_SHEETT1!$B$3:$B$1227,$CI67,COST_SHEETT1!$DB$3:$DB$1227)))</f>
        <v>2.7027328913234731E-2</v>
      </c>
      <c r="CC67" s="209">
        <f t="shared" ref="CC67" si="37">ROUND(BZ67*CB67,0)</f>
        <v>1466</v>
      </c>
      <c r="CD67" s="295">
        <v>1</v>
      </c>
      <c r="CE67" s="295"/>
      <c r="CF67" s="376">
        <f>IF(BZ67=0,0,IF(CK67&gt;0,CK67,CD67))</f>
        <v>1.9899511869644611E-2</v>
      </c>
      <c r="CG67" s="301">
        <f t="shared" ref="CG67" si="38">MIN(CF67,CB67)</f>
        <v>1.9899511869644611E-2</v>
      </c>
      <c r="CH67" s="302">
        <f t="shared" ref="CH67" si="39">ROUND(CG67*BZ67,0)</f>
        <v>1079</v>
      </c>
      <c r="CI67" s="200" t="s">
        <v>2671</v>
      </c>
      <c r="CK67" s="303">
        <v>1.9899511869644611E-2</v>
      </c>
      <c r="CL67" s="296" t="str">
        <f t="shared" ref="CL67" si="40">IF(CF67&lt;CB67,"NRV","COST")</f>
        <v>NRV</v>
      </c>
      <c r="CM67" s="304">
        <f t="shared" ref="CM67" si="41">IF(CA67=0,0,ROUND(CH67/CA67,3))</f>
        <v>132.62</v>
      </c>
      <c r="CU67" s="296">
        <f>+(BZ67-BX67)*CG67</f>
        <v>1079.3495238095238</v>
      </c>
      <c r="CW67" s="296">
        <f>+CT67+CU67+CV67</f>
        <v>1079.3495238095238</v>
      </c>
      <c r="CX67" s="388">
        <f>+CW67-CH67</f>
        <v>0.34952380952381645</v>
      </c>
    </row>
    <row r="68" spans="1:102" ht="12" hidden="1" customHeight="1" x14ac:dyDescent="0.25">
      <c r="A68" s="120" t="s">
        <v>1456</v>
      </c>
      <c r="B68" s="121" t="s">
        <v>1457</v>
      </c>
      <c r="C68" s="121" t="s">
        <v>30</v>
      </c>
      <c r="D68" s="122">
        <v>5424</v>
      </c>
      <c r="E68" s="123">
        <v>150</v>
      </c>
      <c r="F68" s="123">
        <v>2.1765E-2</v>
      </c>
      <c r="G68" s="123">
        <v>2.1765E-2</v>
      </c>
      <c r="H68" s="124"/>
      <c r="I68" s="124">
        <v>0</v>
      </c>
      <c r="J68" s="124">
        <v>0</v>
      </c>
      <c r="K68" s="124"/>
      <c r="L68" s="124">
        <v>0</v>
      </c>
      <c r="M68" s="124"/>
      <c r="N68" s="124">
        <v>0</v>
      </c>
      <c r="O68" s="124"/>
      <c r="P68" s="124">
        <v>0</v>
      </c>
      <c r="Q68" s="124"/>
      <c r="R68" s="124">
        <v>0</v>
      </c>
      <c r="S68" s="124"/>
      <c r="T68" s="124">
        <v>0</v>
      </c>
      <c r="U68" s="124"/>
      <c r="V68" s="124">
        <v>0</v>
      </c>
      <c r="W68" s="124"/>
      <c r="X68" s="124">
        <v>0</v>
      </c>
      <c r="Y68" s="124"/>
      <c r="Z68" s="124">
        <v>0</v>
      </c>
      <c r="AA68" s="124"/>
      <c r="AB68" s="124">
        <v>0</v>
      </c>
      <c r="AC68" s="124">
        <v>0</v>
      </c>
      <c r="AD68" s="124">
        <v>0</v>
      </c>
      <c r="AE68" s="124">
        <v>0</v>
      </c>
      <c r="AF68" s="124"/>
      <c r="AG68" s="124">
        <v>0</v>
      </c>
      <c r="AH68" s="124"/>
      <c r="AI68" s="124">
        <v>0</v>
      </c>
      <c r="AJ68" s="124"/>
      <c r="AK68" s="124">
        <v>0</v>
      </c>
      <c r="AL68" s="124"/>
      <c r="AM68" s="124">
        <v>0</v>
      </c>
      <c r="AN68" s="124"/>
      <c r="AO68" s="124">
        <v>0</v>
      </c>
      <c r="AP68" s="124"/>
      <c r="AQ68" s="124">
        <v>0</v>
      </c>
      <c r="AR68" s="124"/>
      <c r="AS68" s="124">
        <v>0</v>
      </c>
      <c r="AT68" s="124"/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3">
        <v>0</v>
      </c>
      <c r="BE68" s="123">
        <v>0</v>
      </c>
      <c r="BF68" s="124">
        <v>0</v>
      </c>
      <c r="BG68" s="124">
        <v>0</v>
      </c>
      <c r="BH68" s="124">
        <v>0</v>
      </c>
      <c r="BI68" s="124"/>
      <c r="BJ68" s="124">
        <v>0</v>
      </c>
      <c r="BK68" s="124"/>
      <c r="BL68" s="124">
        <v>0</v>
      </c>
      <c r="BM68" s="124">
        <v>0</v>
      </c>
      <c r="BN68" s="124">
        <v>0</v>
      </c>
      <c r="BO68" s="124">
        <v>0</v>
      </c>
      <c r="BP68" s="125">
        <v>0</v>
      </c>
      <c r="BS68" s="97">
        <f t="shared" si="7"/>
        <v>0</v>
      </c>
      <c r="BT68" s="97">
        <f t="shared" si="8"/>
        <v>0</v>
      </c>
      <c r="BU68" s="97">
        <f t="shared" si="9"/>
        <v>0</v>
      </c>
      <c r="BV68" s="296" t="str">
        <f>IF(CA68=0,"NO STOCK",IF(COUNTIF(PKGSUMM_T!$A$2:$A$1245,A68)&gt;0,"OK","ERROR"))</f>
        <v>NO STOCK</v>
      </c>
      <c r="BW68" s="296" t="str">
        <f>IF(CA68=0,"NO STOCK",IF(OR(COUNTIF(COST_SHEETT!$B$3:$B$1238,CI68)&gt;0,COUNTIF(COST_SHEETT!$AB$3:$AB$1238,CI68)&gt;0,COUNTIF(COST_SHEETT1!$B$3:$B$1238,CI68)&gt;0,COUNTIF(COST_SHEETT1!$AB$3:$AB$1238,CI68)&gt;0),"OK","ERROR"))</f>
        <v>NO STOCK</v>
      </c>
      <c r="BX68" s="97">
        <f>SUMIF(HW!$A$2:$A$1573,$A68,HW!BI$2:BI$1573)</f>
        <v>0</v>
      </c>
      <c r="BY68" s="97">
        <f>SUMIF(HW!$A$2:$A$1573,$A68,HW!BJ$2:BJ$1573)</f>
        <v>0</v>
      </c>
      <c r="BZ68" s="197">
        <f t="shared" si="10"/>
        <v>0</v>
      </c>
      <c r="CA68" s="198">
        <f t="shared" si="11"/>
        <v>0</v>
      </c>
      <c r="CK68" s="296">
        <f>IF(C68="WORK IN PROGRESS",0.099999,IF(SUMIF(SALE!$L$3:$L$1221,$A68,SALE!$U$3:$U$1221)=0,0,SUMIF(SALE!$L$3:$L$1221,$A68,SALE!$U$3:$U$1221)/SUMIF(SALE!$L$3:$L$1221,$A68,SALE!$F$3:$F$1221)))</f>
        <v>0</v>
      </c>
    </row>
    <row r="69" spans="1:102" ht="12" hidden="1" customHeight="1" x14ac:dyDescent="0.25">
      <c r="A69" s="114" t="s">
        <v>1458</v>
      </c>
      <c r="B69" s="115" t="s">
        <v>1459</v>
      </c>
      <c r="C69" s="115" t="s">
        <v>30</v>
      </c>
      <c r="D69" s="116">
        <v>5544</v>
      </c>
      <c r="E69" s="117">
        <v>165</v>
      </c>
      <c r="F69" s="117">
        <v>2.3942000000000001E-2</v>
      </c>
      <c r="G69" s="117">
        <v>2.3942000000000001E-2</v>
      </c>
      <c r="H69" s="118"/>
      <c r="I69" s="118">
        <v>0</v>
      </c>
      <c r="J69" s="118">
        <v>0</v>
      </c>
      <c r="K69" s="118"/>
      <c r="L69" s="118">
        <v>0</v>
      </c>
      <c r="M69" s="118"/>
      <c r="N69" s="118">
        <v>0</v>
      </c>
      <c r="O69" s="118"/>
      <c r="P69" s="118">
        <v>0</v>
      </c>
      <c r="Q69" s="118"/>
      <c r="R69" s="118">
        <v>0</v>
      </c>
      <c r="S69" s="118"/>
      <c r="T69" s="118">
        <v>0</v>
      </c>
      <c r="U69" s="118"/>
      <c r="V69" s="118">
        <v>0</v>
      </c>
      <c r="W69" s="118"/>
      <c r="X69" s="118">
        <v>0</v>
      </c>
      <c r="Y69" s="118"/>
      <c r="Z69" s="118">
        <v>0</v>
      </c>
      <c r="AA69" s="118"/>
      <c r="AB69" s="118">
        <v>0</v>
      </c>
      <c r="AC69" s="118">
        <v>0</v>
      </c>
      <c r="AD69" s="118">
        <v>0</v>
      </c>
      <c r="AE69" s="118">
        <v>0</v>
      </c>
      <c r="AF69" s="118"/>
      <c r="AG69" s="118">
        <v>0</v>
      </c>
      <c r="AH69" s="118"/>
      <c r="AI69" s="118">
        <v>0</v>
      </c>
      <c r="AJ69" s="118"/>
      <c r="AK69" s="118">
        <v>0</v>
      </c>
      <c r="AL69" s="118"/>
      <c r="AM69" s="118">
        <v>0</v>
      </c>
      <c r="AN69" s="118"/>
      <c r="AO69" s="118">
        <v>0</v>
      </c>
      <c r="AP69" s="118"/>
      <c r="AQ69" s="118">
        <v>0</v>
      </c>
      <c r="AR69" s="118"/>
      <c r="AS69" s="118">
        <v>0</v>
      </c>
      <c r="AT69" s="118"/>
      <c r="AU69" s="118">
        <v>0</v>
      </c>
      <c r="AV69" s="118">
        <v>0</v>
      </c>
      <c r="AW69" s="118">
        <v>0</v>
      </c>
      <c r="AX69" s="118">
        <v>0</v>
      </c>
      <c r="AY69" s="118">
        <v>0</v>
      </c>
      <c r="AZ69" s="118">
        <v>0</v>
      </c>
      <c r="BA69" s="118">
        <v>0</v>
      </c>
      <c r="BB69" s="118">
        <v>0</v>
      </c>
      <c r="BC69" s="118">
        <v>0</v>
      </c>
      <c r="BD69" s="117">
        <v>0</v>
      </c>
      <c r="BE69" s="117">
        <v>0</v>
      </c>
      <c r="BF69" s="118">
        <v>0</v>
      </c>
      <c r="BG69" s="118">
        <v>0</v>
      </c>
      <c r="BH69" s="118">
        <v>0</v>
      </c>
      <c r="BI69" s="118"/>
      <c r="BJ69" s="118">
        <v>0</v>
      </c>
      <c r="BK69" s="118"/>
      <c r="BL69" s="118">
        <v>0</v>
      </c>
      <c r="BM69" s="118">
        <v>0</v>
      </c>
      <c r="BN69" s="118">
        <v>0</v>
      </c>
      <c r="BO69" s="118">
        <v>0</v>
      </c>
      <c r="BP69" s="119">
        <v>0</v>
      </c>
      <c r="BS69" s="97">
        <f t="shared" si="7"/>
        <v>0</v>
      </c>
      <c r="BT69" s="97">
        <f t="shared" si="8"/>
        <v>0</v>
      </c>
      <c r="BU69" s="97">
        <f t="shared" si="9"/>
        <v>0</v>
      </c>
      <c r="BV69" s="296" t="str">
        <f>IF(CA69=0,"NO STOCK",IF(COUNTIF(PKGSUMM_T!$A$2:$A$1245,A69)&gt;0,"OK","ERROR"))</f>
        <v>NO STOCK</v>
      </c>
      <c r="BW69" s="296" t="str">
        <f>IF(CA69=0,"NO STOCK",IF(OR(COUNTIF(COST_SHEETT!$B$3:$B$1238,CI69)&gt;0,COUNTIF(COST_SHEETT!$AB$3:$AB$1238,CI69)&gt;0,COUNTIF(COST_SHEETT1!$B$3:$B$1238,CI69)&gt;0,COUNTIF(COST_SHEETT1!$AB$3:$AB$1238,CI69)&gt;0),"OK","ERROR"))</f>
        <v>NO STOCK</v>
      </c>
      <c r="BX69" s="97">
        <f>SUMIF(HW!$A$2:$A$1573,$A69,HW!BI$2:BI$1573)</f>
        <v>0</v>
      </c>
      <c r="BY69" s="97">
        <f>SUMIF(HW!$A$2:$A$1573,$A69,HW!BJ$2:BJ$1573)</f>
        <v>0</v>
      </c>
      <c r="BZ69" s="197">
        <f t="shared" si="10"/>
        <v>0</v>
      </c>
      <c r="CA69" s="198">
        <f t="shared" si="11"/>
        <v>0</v>
      </c>
      <c r="CK69" s="296">
        <f>IF(C69="WORK IN PROGRESS",0.099999,IF(SUMIF(SALE!$L$3:$L$1221,$A69,SALE!$U$3:$U$1221)=0,0,SUMIF(SALE!$L$3:$L$1221,$A69,SALE!$U$3:$U$1221)/SUMIF(SALE!$L$3:$L$1221,$A69,SALE!$F$3:$F$1221)))</f>
        <v>0</v>
      </c>
    </row>
    <row r="70" spans="1:102" ht="12" hidden="1" customHeight="1" x14ac:dyDescent="0.25">
      <c r="A70" s="120" t="s">
        <v>1460</v>
      </c>
      <c r="B70" s="121" t="s">
        <v>1461</v>
      </c>
      <c r="C70" s="121" t="s">
        <v>30</v>
      </c>
      <c r="D70" s="122">
        <v>5544</v>
      </c>
      <c r="E70" s="123">
        <v>165</v>
      </c>
      <c r="F70" s="123">
        <v>2.3942000000000001E-2</v>
      </c>
      <c r="G70" s="123">
        <v>2.3942000000000001E-2</v>
      </c>
      <c r="H70" s="124"/>
      <c r="I70" s="124">
        <v>0</v>
      </c>
      <c r="J70" s="124">
        <v>0</v>
      </c>
      <c r="K70" s="124"/>
      <c r="L70" s="124">
        <v>0</v>
      </c>
      <c r="M70" s="124"/>
      <c r="N70" s="124">
        <v>0</v>
      </c>
      <c r="O70" s="124"/>
      <c r="P70" s="124">
        <v>0</v>
      </c>
      <c r="Q70" s="124"/>
      <c r="R70" s="124">
        <v>0</v>
      </c>
      <c r="S70" s="124"/>
      <c r="T70" s="124">
        <v>0</v>
      </c>
      <c r="U70" s="124"/>
      <c r="V70" s="124">
        <v>0</v>
      </c>
      <c r="W70" s="124"/>
      <c r="X70" s="124">
        <v>0</v>
      </c>
      <c r="Y70" s="124"/>
      <c r="Z70" s="124">
        <v>0</v>
      </c>
      <c r="AA70" s="124"/>
      <c r="AB70" s="124">
        <v>0</v>
      </c>
      <c r="AC70" s="124">
        <v>0</v>
      </c>
      <c r="AD70" s="124">
        <v>0</v>
      </c>
      <c r="AE70" s="124">
        <v>0</v>
      </c>
      <c r="AF70" s="124"/>
      <c r="AG70" s="124">
        <v>0</v>
      </c>
      <c r="AH70" s="124"/>
      <c r="AI70" s="124">
        <v>0</v>
      </c>
      <c r="AJ70" s="124"/>
      <c r="AK70" s="124">
        <v>0</v>
      </c>
      <c r="AL70" s="124"/>
      <c r="AM70" s="124">
        <v>0</v>
      </c>
      <c r="AN70" s="124"/>
      <c r="AO70" s="124">
        <v>0</v>
      </c>
      <c r="AP70" s="124"/>
      <c r="AQ70" s="124">
        <v>0</v>
      </c>
      <c r="AR70" s="124"/>
      <c r="AS70" s="124">
        <v>0</v>
      </c>
      <c r="AT70" s="124"/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3">
        <v>0</v>
      </c>
      <c r="BE70" s="123">
        <v>0</v>
      </c>
      <c r="BF70" s="124">
        <v>0</v>
      </c>
      <c r="BG70" s="124">
        <v>0</v>
      </c>
      <c r="BH70" s="124">
        <v>0</v>
      </c>
      <c r="BI70" s="124"/>
      <c r="BJ70" s="124">
        <v>0</v>
      </c>
      <c r="BK70" s="124"/>
      <c r="BL70" s="124">
        <v>0</v>
      </c>
      <c r="BM70" s="124">
        <v>0</v>
      </c>
      <c r="BN70" s="124">
        <v>0</v>
      </c>
      <c r="BO70" s="124">
        <v>0</v>
      </c>
      <c r="BP70" s="125">
        <v>0</v>
      </c>
      <c r="BS70" s="97">
        <f t="shared" si="7"/>
        <v>0</v>
      </c>
      <c r="BT70" s="97">
        <f t="shared" si="8"/>
        <v>0</v>
      </c>
      <c r="BU70" s="97">
        <f t="shared" si="9"/>
        <v>0</v>
      </c>
      <c r="BV70" s="296" t="str">
        <f>IF(CA70=0,"NO STOCK",IF(COUNTIF(PKGSUMM_T!$A$2:$A$1245,A70)&gt;0,"OK","ERROR"))</f>
        <v>NO STOCK</v>
      </c>
      <c r="BW70" s="296" t="str">
        <f>IF(CA70=0,"NO STOCK",IF(OR(COUNTIF(COST_SHEETT!$B$3:$B$1238,CI70)&gt;0,COUNTIF(COST_SHEETT!$AB$3:$AB$1238,CI70)&gt;0,COUNTIF(COST_SHEETT1!$B$3:$B$1238,CI70)&gt;0,COUNTIF(COST_SHEETT1!$AB$3:$AB$1238,CI70)&gt;0),"OK","ERROR"))</f>
        <v>NO STOCK</v>
      </c>
      <c r="BX70" s="97">
        <f>SUMIF(HW!$A$2:$A$1573,$A70,HW!BI$2:BI$1573)</f>
        <v>0</v>
      </c>
      <c r="BY70" s="97">
        <f>SUMIF(HW!$A$2:$A$1573,$A70,HW!BJ$2:BJ$1573)</f>
        <v>0</v>
      </c>
      <c r="BZ70" s="197">
        <f t="shared" si="10"/>
        <v>0</v>
      </c>
      <c r="CA70" s="198">
        <f t="shared" si="11"/>
        <v>0</v>
      </c>
      <c r="CK70" s="296">
        <f>IF(C70="WORK IN PROGRESS",0.099999,IF(SUMIF(SALE!$L$3:$L$1221,$A70,SALE!$U$3:$U$1221)=0,0,SUMIF(SALE!$L$3:$L$1221,$A70,SALE!$U$3:$U$1221)/SUMIF(SALE!$L$3:$L$1221,$A70,SALE!$F$3:$F$1221)))</f>
        <v>0</v>
      </c>
    </row>
    <row r="71" spans="1:102" ht="12" hidden="1" customHeight="1" x14ac:dyDescent="0.25">
      <c r="A71" s="114" t="s">
        <v>1462</v>
      </c>
      <c r="B71" s="115" t="s">
        <v>1463</v>
      </c>
      <c r="C71" s="115" t="s">
        <v>30</v>
      </c>
      <c r="D71" s="116">
        <v>5544</v>
      </c>
      <c r="E71" s="117">
        <v>165</v>
      </c>
      <c r="F71" s="117">
        <v>2.3942000000000001E-2</v>
      </c>
      <c r="G71" s="117">
        <v>2.3942000000000001E-2</v>
      </c>
      <c r="H71" s="118"/>
      <c r="I71" s="118">
        <v>0</v>
      </c>
      <c r="J71" s="118">
        <v>0</v>
      </c>
      <c r="K71" s="118"/>
      <c r="L71" s="118">
        <v>0</v>
      </c>
      <c r="M71" s="118"/>
      <c r="N71" s="118">
        <v>0</v>
      </c>
      <c r="O71" s="118"/>
      <c r="P71" s="118">
        <v>0</v>
      </c>
      <c r="Q71" s="118"/>
      <c r="R71" s="118">
        <v>0</v>
      </c>
      <c r="S71" s="118"/>
      <c r="T71" s="118">
        <v>0</v>
      </c>
      <c r="U71" s="118"/>
      <c r="V71" s="118">
        <v>0</v>
      </c>
      <c r="W71" s="118"/>
      <c r="X71" s="118">
        <v>0</v>
      </c>
      <c r="Y71" s="118"/>
      <c r="Z71" s="118">
        <v>0</v>
      </c>
      <c r="AA71" s="118"/>
      <c r="AB71" s="118">
        <v>0</v>
      </c>
      <c r="AC71" s="118">
        <v>0</v>
      </c>
      <c r="AD71" s="118">
        <v>0</v>
      </c>
      <c r="AE71" s="118">
        <v>0</v>
      </c>
      <c r="AF71" s="118"/>
      <c r="AG71" s="118">
        <v>0</v>
      </c>
      <c r="AH71" s="118"/>
      <c r="AI71" s="118">
        <v>0</v>
      </c>
      <c r="AJ71" s="118"/>
      <c r="AK71" s="118">
        <v>0</v>
      </c>
      <c r="AL71" s="118"/>
      <c r="AM71" s="118">
        <v>0</v>
      </c>
      <c r="AN71" s="118"/>
      <c r="AO71" s="118">
        <v>0</v>
      </c>
      <c r="AP71" s="118"/>
      <c r="AQ71" s="118">
        <v>0</v>
      </c>
      <c r="AR71" s="118"/>
      <c r="AS71" s="118">
        <v>0</v>
      </c>
      <c r="AT71" s="118"/>
      <c r="AU71" s="118">
        <v>0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0</v>
      </c>
      <c r="BB71" s="118">
        <v>0</v>
      </c>
      <c r="BC71" s="118">
        <v>0</v>
      </c>
      <c r="BD71" s="117">
        <v>0</v>
      </c>
      <c r="BE71" s="117">
        <v>0</v>
      </c>
      <c r="BF71" s="118">
        <v>0</v>
      </c>
      <c r="BG71" s="118">
        <v>0</v>
      </c>
      <c r="BH71" s="118">
        <v>0</v>
      </c>
      <c r="BI71" s="118"/>
      <c r="BJ71" s="118">
        <v>0</v>
      </c>
      <c r="BK71" s="118"/>
      <c r="BL71" s="118">
        <v>0</v>
      </c>
      <c r="BM71" s="118">
        <v>0</v>
      </c>
      <c r="BN71" s="118">
        <v>0</v>
      </c>
      <c r="BO71" s="118">
        <v>0</v>
      </c>
      <c r="BP71" s="119">
        <v>0</v>
      </c>
      <c r="BS71" s="97">
        <f t="shared" si="7"/>
        <v>0</v>
      </c>
      <c r="BT71" s="97">
        <f t="shared" si="8"/>
        <v>0</v>
      </c>
      <c r="BU71" s="97">
        <f t="shared" si="9"/>
        <v>0</v>
      </c>
      <c r="BV71" s="296" t="str">
        <f>IF(CA71=0,"NO STOCK",IF(COUNTIF(PKGSUMM_T!$A$2:$A$1245,A71)&gt;0,"OK","ERROR"))</f>
        <v>NO STOCK</v>
      </c>
      <c r="BW71" s="296" t="str">
        <f>IF(CA71=0,"NO STOCK",IF(OR(COUNTIF(COST_SHEETT!$B$3:$B$1238,CI71)&gt;0,COUNTIF(COST_SHEETT!$AB$3:$AB$1238,CI71)&gt;0,COUNTIF(COST_SHEETT1!$B$3:$B$1238,CI71)&gt;0,COUNTIF(COST_SHEETT1!$AB$3:$AB$1238,CI71)&gt;0),"OK","ERROR"))</f>
        <v>NO STOCK</v>
      </c>
      <c r="BX71" s="97">
        <f>SUMIF(HW!$A$2:$A$1573,$A71,HW!BI$2:BI$1573)</f>
        <v>0</v>
      </c>
      <c r="BY71" s="97">
        <f>SUMIF(HW!$A$2:$A$1573,$A71,HW!BJ$2:BJ$1573)</f>
        <v>0</v>
      </c>
      <c r="BZ71" s="197">
        <f t="shared" si="10"/>
        <v>0</v>
      </c>
      <c r="CA71" s="198">
        <f t="shared" si="11"/>
        <v>0</v>
      </c>
      <c r="CK71" s="296">
        <f>IF(C71="WORK IN PROGRESS",0.099999,IF(SUMIF(SALE!$L$3:$L$1221,$A71,SALE!$U$3:$U$1221)=0,0,SUMIF(SALE!$L$3:$L$1221,$A71,SALE!$U$3:$U$1221)/SUMIF(SALE!$L$3:$L$1221,$A71,SALE!$F$3:$F$1221)))</f>
        <v>0</v>
      </c>
    </row>
    <row r="72" spans="1:102" ht="12" hidden="1" customHeight="1" x14ac:dyDescent="0.25">
      <c r="A72" s="120" t="s">
        <v>1464</v>
      </c>
      <c r="B72" s="121" t="s">
        <v>1465</v>
      </c>
      <c r="C72" s="121" t="s">
        <v>30</v>
      </c>
      <c r="D72" s="122">
        <v>5544</v>
      </c>
      <c r="E72" s="123">
        <v>165</v>
      </c>
      <c r="F72" s="123">
        <v>2.3942000000000001E-2</v>
      </c>
      <c r="G72" s="123">
        <v>2.3942000000000001E-2</v>
      </c>
      <c r="H72" s="124"/>
      <c r="I72" s="124">
        <v>0</v>
      </c>
      <c r="J72" s="124">
        <v>0</v>
      </c>
      <c r="K72" s="124"/>
      <c r="L72" s="124">
        <v>0</v>
      </c>
      <c r="M72" s="124"/>
      <c r="N72" s="124">
        <v>0</v>
      </c>
      <c r="O72" s="124"/>
      <c r="P72" s="124">
        <v>0</v>
      </c>
      <c r="Q72" s="124"/>
      <c r="R72" s="124">
        <v>0</v>
      </c>
      <c r="S72" s="124"/>
      <c r="T72" s="124">
        <v>0</v>
      </c>
      <c r="U72" s="124"/>
      <c r="V72" s="124">
        <v>0</v>
      </c>
      <c r="W72" s="124"/>
      <c r="X72" s="124">
        <v>0</v>
      </c>
      <c r="Y72" s="124"/>
      <c r="Z72" s="124">
        <v>0</v>
      </c>
      <c r="AA72" s="124"/>
      <c r="AB72" s="124">
        <v>0</v>
      </c>
      <c r="AC72" s="124">
        <v>0</v>
      </c>
      <c r="AD72" s="124">
        <v>0</v>
      </c>
      <c r="AE72" s="124">
        <v>0</v>
      </c>
      <c r="AF72" s="124"/>
      <c r="AG72" s="124">
        <v>0</v>
      </c>
      <c r="AH72" s="124"/>
      <c r="AI72" s="124">
        <v>0</v>
      </c>
      <c r="AJ72" s="124"/>
      <c r="AK72" s="124">
        <v>0</v>
      </c>
      <c r="AL72" s="124"/>
      <c r="AM72" s="124">
        <v>0</v>
      </c>
      <c r="AN72" s="124"/>
      <c r="AO72" s="124">
        <v>0</v>
      </c>
      <c r="AP72" s="124"/>
      <c r="AQ72" s="124">
        <v>0</v>
      </c>
      <c r="AR72" s="124"/>
      <c r="AS72" s="124">
        <v>0</v>
      </c>
      <c r="AT72" s="124"/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3">
        <v>0</v>
      </c>
      <c r="BE72" s="123">
        <v>0</v>
      </c>
      <c r="BF72" s="124">
        <v>0</v>
      </c>
      <c r="BG72" s="124">
        <v>0</v>
      </c>
      <c r="BH72" s="124">
        <v>0</v>
      </c>
      <c r="BI72" s="124"/>
      <c r="BJ72" s="124">
        <v>0</v>
      </c>
      <c r="BK72" s="124"/>
      <c r="BL72" s="124">
        <v>0</v>
      </c>
      <c r="BM72" s="124">
        <v>0</v>
      </c>
      <c r="BN72" s="124">
        <v>0</v>
      </c>
      <c r="BO72" s="124">
        <v>0</v>
      </c>
      <c r="BP72" s="125">
        <v>0</v>
      </c>
      <c r="BS72" s="97">
        <f t="shared" ref="BS72:BS135" si="42">IF($A72="YYYYY",0,AY72)</f>
        <v>0</v>
      </c>
      <c r="BT72" s="97">
        <f t="shared" ref="BT72:BT135" si="43">IF($A72="YYYYY",0,AZ72)</f>
        <v>0</v>
      </c>
      <c r="BU72" s="97">
        <f t="shared" ref="BU72:BU135" si="44">IF($A72="YYYYY",0,BA72)</f>
        <v>0</v>
      </c>
      <c r="BV72" s="296" t="str">
        <f>IF(CA72=0,"NO STOCK",IF(COUNTIF(PKGSUMM_T!$A$2:$A$1245,A72)&gt;0,"OK","ERROR"))</f>
        <v>NO STOCK</v>
      </c>
      <c r="BW72" s="296" t="str">
        <f>IF(CA72=0,"NO STOCK",IF(OR(COUNTIF(COST_SHEETT!$B$3:$B$1238,CI72)&gt;0,COUNTIF(COST_SHEETT!$AB$3:$AB$1238,CI72)&gt;0,COUNTIF(COST_SHEETT1!$B$3:$B$1238,CI72)&gt;0,COUNTIF(COST_SHEETT1!$AB$3:$AB$1238,CI72)&gt;0),"OK","ERROR"))</f>
        <v>NO STOCK</v>
      </c>
      <c r="BX72" s="97">
        <f>SUMIF(HW!$A$2:$A$1573,$A72,HW!BI$2:BI$1573)</f>
        <v>0</v>
      </c>
      <c r="BY72" s="97">
        <f>SUMIF(HW!$A$2:$A$1573,$A72,HW!BJ$2:BJ$1573)</f>
        <v>0</v>
      </c>
      <c r="BZ72" s="197">
        <f t="shared" ref="BZ72:BZ135" si="45">BS72+BX72</f>
        <v>0</v>
      </c>
      <c r="CA72" s="198">
        <f t="shared" ref="CA72:CA135" si="46">BY72+BU72</f>
        <v>0</v>
      </c>
      <c r="CK72" s="296">
        <f>IF(C72="WORK IN PROGRESS",0.099999,IF(SUMIF(SALE!$L$3:$L$1221,$A72,SALE!$U$3:$U$1221)=0,0,SUMIF(SALE!$L$3:$L$1221,$A72,SALE!$U$3:$U$1221)/SUMIF(SALE!$L$3:$L$1221,$A72,SALE!$F$3:$F$1221)))</f>
        <v>0</v>
      </c>
    </row>
    <row r="73" spans="1:102" ht="12" hidden="1" customHeight="1" x14ac:dyDescent="0.25">
      <c r="A73" s="114" t="s">
        <v>1466</v>
      </c>
      <c r="B73" s="115" t="s">
        <v>1467</v>
      </c>
      <c r="C73" s="115" t="s">
        <v>30</v>
      </c>
      <c r="D73" s="116">
        <v>3780</v>
      </c>
      <c r="E73" s="117">
        <v>310</v>
      </c>
      <c r="F73" s="117">
        <v>4.4982000000000001E-2</v>
      </c>
      <c r="G73" s="117">
        <v>4.4982000000000001E-2</v>
      </c>
      <c r="H73" s="118"/>
      <c r="I73" s="118">
        <v>0</v>
      </c>
      <c r="J73" s="118">
        <v>0</v>
      </c>
      <c r="K73" s="118"/>
      <c r="L73" s="118">
        <v>0</v>
      </c>
      <c r="M73" s="118"/>
      <c r="N73" s="118">
        <v>0</v>
      </c>
      <c r="O73" s="118"/>
      <c r="P73" s="118">
        <v>0</v>
      </c>
      <c r="Q73" s="118"/>
      <c r="R73" s="118">
        <v>0</v>
      </c>
      <c r="S73" s="118"/>
      <c r="T73" s="118">
        <v>0</v>
      </c>
      <c r="U73" s="118"/>
      <c r="V73" s="118">
        <v>0</v>
      </c>
      <c r="W73" s="118"/>
      <c r="X73" s="118">
        <v>0</v>
      </c>
      <c r="Y73" s="118"/>
      <c r="Z73" s="118">
        <v>0</v>
      </c>
      <c r="AA73" s="118"/>
      <c r="AB73" s="118">
        <v>0</v>
      </c>
      <c r="AC73" s="118">
        <v>0</v>
      </c>
      <c r="AD73" s="118">
        <v>0</v>
      </c>
      <c r="AE73" s="118">
        <v>0</v>
      </c>
      <c r="AF73" s="118"/>
      <c r="AG73" s="118">
        <v>0</v>
      </c>
      <c r="AH73" s="118"/>
      <c r="AI73" s="118">
        <v>0</v>
      </c>
      <c r="AJ73" s="118"/>
      <c r="AK73" s="118">
        <v>0</v>
      </c>
      <c r="AL73" s="118"/>
      <c r="AM73" s="118">
        <v>0</v>
      </c>
      <c r="AN73" s="118"/>
      <c r="AO73" s="118">
        <v>0</v>
      </c>
      <c r="AP73" s="118"/>
      <c r="AQ73" s="118">
        <v>0</v>
      </c>
      <c r="AR73" s="118"/>
      <c r="AS73" s="118">
        <v>0</v>
      </c>
      <c r="AT73" s="118"/>
      <c r="AU73" s="118">
        <v>0</v>
      </c>
      <c r="AV73" s="118">
        <v>0</v>
      </c>
      <c r="AW73" s="118">
        <v>0</v>
      </c>
      <c r="AX73" s="118">
        <v>0</v>
      </c>
      <c r="AY73" s="118">
        <v>0</v>
      </c>
      <c r="AZ73" s="118">
        <v>0</v>
      </c>
      <c r="BA73" s="118">
        <v>0</v>
      </c>
      <c r="BB73" s="118">
        <v>0</v>
      </c>
      <c r="BC73" s="118">
        <v>0</v>
      </c>
      <c r="BD73" s="117">
        <v>0</v>
      </c>
      <c r="BE73" s="117">
        <v>0</v>
      </c>
      <c r="BF73" s="118">
        <v>0</v>
      </c>
      <c r="BG73" s="118">
        <v>0</v>
      </c>
      <c r="BH73" s="118">
        <v>0</v>
      </c>
      <c r="BI73" s="118"/>
      <c r="BJ73" s="118">
        <v>0</v>
      </c>
      <c r="BK73" s="118"/>
      <c r="BL73" s="118">
        <v>0</v>
      </c>
      <c r="BM73" s="118">
        <v>0</v>
      </c>
      <c r="BN73" s="118">
        <v>0</v>
      </c>
      <c r="BO73" s="118">
        <v>0</v>
      </c>
      <c r="BP73" s="119">
        <v>0</v>
      </c>
      <c r="BS73" s="97">
        <f t="shared" si="42"/>
        <v>0</v>
      </c>
      <c r="BT73" s="97">
        <f t="shared" si="43"/>
        <v>0</v>
      </c>
      <c r="BU73" s="97">
        <f t="shared" si="44"/>
        <v>0</v>
      </c>
      <c r="BV73" s="296" t="str">
        <f>IF(CA73=0,"NO STOCK",IF(COUNTIF(PKGSUMM_T!$A$2:$A$1245,A73)&gt;0,"OK","ERROR"))</f>
        <v>NO STOCK</v>
      </c>
      <c r="BW73" s="296" t="str">
        <f>IF(CA73=0,"NO STOCK",IF(OR(COUNTIF(COST_SHEETT!$B$3:$B$1238,CI73)&gt;0,COUNTIF(COST_SHEETT!$AB$3:$AB$1238,CI73)&gt;0,COUNTIF(COST_SHEETT1!$B$3:$B$1238,CI73)&gt;0,COUNTIF(COST_SHEETT1!$AB$3:$AB$1238,CI73)&gt;0),"OK","ERROR"))</f>
        <v>NO STOCK</v>
      </c>
      <c r="BX73" s="97">
        <f>SUMIF(HW!$A$2:$A$1573,$A73,HW!BI$2:BI$1573)</f>
        <v>0</v>
      </c>
      <c r="BY73" s="97">
        <f>SUMIF(HW!$A$2:$A$1573,$A73,HW!BJ$2:BJ$1573)</f>
        <v>0</v>
      </c>
      <c r="BZ73" s="197">
        <f t="shared" si="45"/>
        <v>0</v>
      </c>
      <c r="CA73" s="198">
        <f t="shared" si="46"/>
        <v>0</v>
      </c>
      <c r="CK73" s="296">
        <f>IF(C73="WORK IN PROGRESS",0.099999,IF(SUMIF(SALE!$L$3:$L$1221,$A73,SALE!$U$3:$U$1221)=0,0,SUMIF(SALE!$L$3:$L$1221,$A73,SALE!$U$3:$U$1221)/SUMIF(SALE!$L$3:$L$1221,$A73,SALE!$F$3:$F$1221)))</f>
        <v>0</v>
      </c>
    </row>
    <row r="74" spans="1:102" ht="12" hidden="1" customHeight="1" x14ac:dyDescent="0.25">
      <c r="A74" s="120" t="s">
        <v>1468</v>
      </c>
      <c r="B74" s="121" t="s">
        <v>1469</v>
      </c>
      <c r="C74" s="121" t="s">
        <v>30</v>
      </c>
      <c r="D74" s="122">
        <v>5082</v>
      </c>
      <c r="E74" s="123">
        <v>170</v>
      </c>
      <c r="F74" s="123">
        <v>2.4667000000000001E-2</v>
      </c>
      <c r="G74" s="123">
        <v>2.4667000000000001E-2</v>
      </c>
      <c r="H74" s="124"/>
      <c r="I74" s="124">
        <v>0</v>
      </c>
      <c r="J74" s="124">
        <v>0</v>
      </c>
      <c r="K74" s="124"/>
      <c r="L74" s="124">
        <v>0</v>
      </c>
      <c r="M74" s="124"/>
      <c r="N74" s="124">
        <v>0</v>
      </c>
      <c r="O74" s="124"/>
      <c r="P74" s="124">
        <v>0</v>
      </c>
      <c r="Q74" s="124"/>
      <c r="R74" s="124">
        <v>0</v>
      </c>
      <c r="S74" s="124"/>
      <c r="T74" s="124">
        <v>0</v>
      </c>
      <c r="U74" s="124"/>
      <c r="V74" s="124">
        <v>0</v>
      </c>
      <c r="W74" s="124"/>
      <c r="X74" s="124">
        <v>0</v>
      </c>
      <c r="Y74" s="124"/>
      <c r="Z74" s="124">
        <v>0</v>
      </c>
      <c r="AA74" s="124"/>
      <c r="AB74" s="124">
        <v>0</v>
      </c>
      <c r="AC74" s="124">
        <v>0</v>
      </c>
      <c r="AD74" s="124">
        <v>0</v>
      </c>
      <c r="AE74" s="124">
        <v>0</v>
      </c>
      <c r="AF74" s="124"/>
      <c r="AG74" s="124">
        <v>0</v>
      </c>
      <c r="AH74" s="124"/>
      <c r="AI74" s="124">
        <v>0</v>
      </c>
      <c r="AJ74" s="124"/>
      <c r="AK74" s="124">
        <v>0</v>
      </c>
      <c r="AL74" s="124"/>
      <c r="AM74" s="124">
        <v>0</v>
      </c>
      <c r="AN74" s="124"/>
      <c r="AO74" s="124">
        <v>0</v>
      </c>
      <c r="AP74" s="124"/>
      <c r="AQ74" s="124">
        <v>0</v>
      </c>
      <c r="AR74" s="124"/>
      <c r="AS74" s="124">
        <v>0</v>
      </c>
      <c r="AT74" s="124"/>
      <c r="AU74" s="124">
        <v>0</v>
      </c>
      <c r="AV74" s="124">
        <v>0</v>
      </c>
      <c r="AW74" s="124">
        <v>0</v>
      </c>
      <c r="AX74" s="124">
        <v>0</v>
      </c>
      <c r="AY74" s="124">
        <v>0</v>
      </c>
      <c r="AZ74" s="124">
        <v>0</v>
      </c>
      <c r="BA74" s="124">
        <v>0</v>
      </c>
      <c r="BB74" s="124">
        <v>0</v>
      </c>
      <c r="BC74" s="124">
        <v>0</v>
      </c>
      <c r="BD74" s="123">
        <v>0</v>
      </c>
      <c r="BE74" s="123">
        <v>0</v>
      </c>
      <c r="BF74" s="124">
        <v>0</v>
      </c>
      <c r="BG74" s="124">
        <v>0</v>
      </c>
      <c r="BH74" s="124">
        <v>0</v>
      </c>
      <c r="BI74" s="124"/>
      <c r="BJ74" s="124">
        <v>0</v>
      </c>
      <c r="BK74" s="124"/>
      <c r="BL74" s="124">
        <v>0</v>
      </c>
      <c r="BM74" s="124">
        <v>0</v>
      </c>
      <c r="BN74" s="124">
        <v>0</v>
      </c>
      <c r="BO74" s="124">
        <v>0</v>
      </c>
      <c r="BP74" s="125">
        <v>0</v>
      </c>
      <c r="BS74" s="97">
        <f t="shared" si="42"/>
        <v>0</v>
      </c>
      <c r="BT74" s="97">
        <f t="shared" si="43"/>
        <v>0</v>
      </c>
      <c r="BU74" s="97">
        <f t="shared" si="44"/>
        <v>0</v>
      </c>
      <c r="BV74" s="296" t="str">
        <f>IF(CA74=0,"NO STOCK",IF(COUNTIF(PKGSUMM_T!$A$2:$A$1245,A74)&gt;0,"OK","ERROR"))</f>
        <v>NO STOCK</v>
      </c>
      <c r="BW74" s="296" t="str">
        <f>IF(CA74=0,"NO STOCK",IF(OR(COUNTIF(COST_SHEETT!$B$3:$B$1238,CI74)&gt;0,COUNTIF(COST_SHEETT!$AB$3:$AB$1238,CI74)&gt;0,COUNTIF(COST_SHEETT1!$B$3:$B$1238,CI74)&gt;0,COUNTIF(COST_SHEETT1!$AB$3:$AB$1238,CI74)&gt;0),"OK","ERROR"))</f>
        <v>NO STOCK</v>
      </c>
      <c r="BX74" s="97">
        <f>SUMIF(HW!$A$2:$A$1573,$A74,HW!BI$2:BI$1573)</f>
        <v>0</v>
      </c>
      <c r="BY74" s="97">
        <f>SUMIF(HW!$A$2:$A$1573,$A74,HW!BJ$2:BJ$1573)</f>
        <v>0</v>
      </c>
      <c r="BZ74" s="197">
        <f t="shared" si="45"/>
        <v>0</v>
      </c>
      <c r="CA74" s="198">
        <f t="shared" si="46"/>
        <v>0</v>
      </c>
      <c r="CK74" s="296">
        <f>IF(C74="WORK IN PROGRESS",0.099999,IF(SUMIF(SALE!$L$3:$L$1221,$A74,SALE!$U$3:$U$1221)=0,0,SUMIF(SALE!$L$3:$L$1221,$A74,SALE!$U$3:$U$1221)/SUMIF(SALE!$L$3:$L$1221,$A74,SALE!$F$3:$F$1221)))</f>
        <v>0</v>
      </c>
    </row>
    <row r="75" spans="1:102" ht="12" hidden="1" customHeight="1" x14ac:dyDescent="0.25">
      <c r="A75" s="114" t="s">
        <v>1470</v>
      </c>
      <c r="B75" s="115" t="s">
        <v>1471</v>
      </c>
      <c r="C75" s="115" t="s">
        <v>30</v>
      </c>
      <c r="D75" s="116">
        <v>5082</v>
      </c>
      <c r="E75" s="117">
        <v>170</v>
      </c>
      <c r="F75" s="117">
        <v>2.4667000000000001E-2</v>
      </c>
      <c r="G75" s="117">
        <v>2.4667000000000001E-2</v>
      </c>
      <c r="H75" s="118"/>
      <c r="I75" s="118">
        <v>0</v>
      </c>
      <c r="J75" s="118">
        <v>0</v>
      </c>
      <c r="K75" s="118"/>
      <c r="L75" s="118">
        <v>0</v>
      </c>
      <c r="M75" s="118"/>
      <c r="N75" s="118">
        <v>0</v>
      </c>
      <c r="O75" s="118"/>
      <c r="P75" s="118">
        <v>0</v>
      </c>
      <c r="Q75" s="118"/>
      <c r="R75" s="118">
        <v>0</v>
      </c>
      <c r="S75" s="118"/>
      <c r="T75" s="118">
        <v>0</v>
      </c>
      <c r="U75" s="118"/>
      <c r="V75" s="118">
        <v>0</v>
      </c>
      <c r="W75" s="118"/>
      <c r="X75" s="118">
        <v>0</v>
      </c>
      <c r="Y75" s="118"/>
      <c r="Z75" s="118">
        <v>0</v>
      </c>
      <c r="AA75" s="118"/>
      <c r="AB75" s="118">
        <v>0</v>
      </c>
      <c r="AC75" s="118">
        <v>0</v>
      </c>
      <c r="AD75" s="118">
        <v>0</v>
      </c>
      <c r="AE75" s="118">
        <v>0</v>
      </c>
      <c r="AF75" s="118"/>
      <c r="AG75" s="118">
        <v>0</v>
      </c>
      <c r="AH75" s="118"/>
      <c r="AI75" s="118">
        <v>0</v>
      </c>
      <c r="AJ75" s="118"/>
      <c r="AK75" s="118">
        <v>0</v>
      </c>
      <c r="AL75" s="118"/>
      <c r="AM75" s="118">
        <v>0</v>
      </c>
      <c r="AN75" s="118"/>
      <c r="AO75" s="118">
        <v>0</v>
      </c>
      <c r="AP75" s="118"/>
      <c r="AQ75" s="118">
        <v>0</v>
      </c>
      <c r="AR75" s="118"/>
      <c r="AS75" s="118">
        <v>0</v>
      </c>
      <c r="AT75" s="118"/>
      <c r="AU75" s="118">
        <v>0</v>
      </c>
      <c r="AV75" s="118">
        <v>0</v>
      </c>
      <c r="AW75" s="118">
        <v>0</v>
      </c>
      <c r="AX75" s="118">
        <v>0</v>
      </c>
      <c r="AY75" s="118">
        <v>0</v>
      </c>
      <c r="AZ75" s="118">
        <v>0</v>
      </c>
      <c r="BA75" s="118">
        <v>0</v>
      </c>
      <c r="BB75" s="118">
        <v>0</v>
      </c>
      <c r="BC75" s="118">
        <v>0</v>
      </c>
      <c r="BD75" s="117">
        <v>0</v>
      </c>
      <c r="BE75" s="117">
        <v>0</v>
      </c>
      <c r="BF75" s="118">
        <v>0</v>
      </c>
      <c r="BG75" s="118">
        <v>0</v>
      </c>
      <c r="BH75" s="118">
        <v>0</v>
      </c>
      <c r="BI75" s="118"/>
      <c r="BJ75" s="118">
        <v>0</v>
      </c>
      <c r="BK75" s="118"/>
      <c r="BL75" s="118">
        <v>0</v>
      </c>
      <c r="BM75" s="118">
        <v>0</v>
      </c>
      <c r="BN75" s="118">
        <v>0</v>
      </c>
      <c r="BO75" s="118">
        <v>0</v>
      </c>
      <c r="BP75" s="119">
        <v>0</v>
      </c>
      <c r="BS75" s="97">
        <f t="shared" si="42"/>
        <v>0</v>
      </c>
      <c r="BT75" s="97">
        <f t="shared" si="43"/>
        <v>0</v>
      </c>
      <c r="BU75" s="97">
        <f t="shared" si="44"/>
        <v>0</v>
      </c>
      <c r="BV75" s="296" t="str">
        <f>IF(CA75=0,"NO STOCK",IF(COUNTIF(PKGSUMM_T!$A$2:$A$1245,A75)&gt;0,"OK","ERROR"))</f>
        <v>NO STOCK</v>
      </c>
      <c r="BW75" s="296" t="str">
        <f>IF(CA75=0,"NO STOCK",IF(OR(COUNTIF(COST_SHEETT!$B$3:$B$1238,CI75)&gt;0,COUNTIF(COST_SHEETT!$AB$3:$AB$1238,CI75)&gt;0,COUNTIF(COST_SHEETT1!$B$3:$B$1238,CI75)&gt;0,COUNTIF(COST_SHEETT1!$AB$3:$AB$1238,CI75)&gt;0),"OK","ERROR"))</f>
        <v>NO STOCK</v>
      </c>
      <c r="BX75" s="97">
        <f>SUMIF(HW!$A$2:$A$1573,$A75,HW!BI$2:BI$1573)</f>
        <v>0</v>
      </c>
      <c r="BY75" s="97">
        <f>SUMIF(HW!$A$2:$A$1573,$A75,HW!BJ$2:BJ$1573)</f>
        <v>0</v>
      </c>
      <c r="BZ75" s="197">
        <f t="shared" si="45"/>
        <v>0</v>
      </c>
      <c r="CA75" s="198">
        <f t="shared" si="46"/>
        <v>0</v>
      </c>
      <c r="CK75" s="296">
        <f>IF(C75="WORK IN PROGRESS",0.099999,IF(SUMIF(SALE!$L$3:$L$1221,$A75,SALE!$U$3:$U$1221)=0,0,SUMIF(SALE!$L$3:$L$1221,$A75,SALE!$U$3:$U$1221)/SUMIF(SALE!$L$3:$L$1221,$A75,SALE!$F$3:$F$1221)))</f>
        <v>0</v>
      </c>
    </row>
    <row r="76" spans="1:102" ht="12" customHeight="1" x14ac:dyDescent="0.25">
      <c r="A76" s="120" t="s">
        <v>189</v>
      </c>
      <c r="B76" s="121" t="s">
        <v>190</v>
      </c>
      <c r="C76" s="121" t="s">
        <v>30</v>
      </c>
      <c r="D76" s="122">
        <v>3663</v>
      </c>
      <c r="E76" s="123">
        <v>210</v>
      </c>
      <c r="F76" s="123">
        <v>2.5996999999999999E-2</v>
      </c>
      <c r="G76" s="123">
        <v>2.5996999999999999E-2</v>
      </c>
      <c r="H76" s="127">
        <v>80586</v>
      </c>
      <c r="I76" s="127">
        <v>16.922999999999998</v>
      </c>
      <c r="J76" s="128">
        <v>2094.9940000000001</v>
      </c>
      <c r="K76" s="123"/>
      <c r="L76" s="124">
        <v>0</v>
      </c>
      <c r="M76" s="123"/>
      <c r="N76" s="124">
        <v>0</v>
      </c>
      <c r="O76" s="123"/>
      <c r="P76" s="124">
        <v>0</v>
      </c>
      <c r="Q76" s="123"/>
      <c r="R76" s="124">
        <v>0</v>
      </c>
      <c r="S76" s="123"/>
      <c r="T76" s="124">
        <v>0</v>
      </c>
      <c r="U76" s="123"/>
      <c r="V76" s="124">
        <v>0</v>
      </c>
      <c r="W76" s="123"/>
      <c r="X76" s="124">
        <v>0</v>
      </c>
      <c r="Y76" s="123"/>
      <c r="Z76" s="124">
        <v>0</v>
      </c>
      <c r="AA76" s="123"/>
      <c r="AB76" s="124">
        <v>0</v>
      </c>
      <c r="AC76" s="124">
        <v>0</v>
      </c>
      <c r="AD76" s="124">
        <v>0</v>
      </c>
      <c r="AE76" s="124">
        <v>0</v>
      </c>
      <c r="AF76" s="123"/>
      <c r="AG76" s="124">
        <v>0</v>
      </c>
      <c r="AH76" s="123"/>
      <c r="AI76" s="124">
        <v>0</v>
      </c>
      <c r="AJ76" s="123"/>
      <c r="AK76" s="124">
        <v>0</v>
      </c>
      <c r="AL76" s="123"/>
      <c r="AM76" s="124">
        <v>0</v>
      </c>
      <c r="AN76" s="123"/>
      <c r="AO76" s="124">
        <v>0</v>
      </c>
      <c r="AP76" s="123"/>
      <c r="AQ76" s="124">
        <v>0</v>
      </c>
      <c r="AR76" s="123"/>
      <c r="AS76" s="124">
        <v>0</v>
      </c>
      <c r="AT76" s="123"/>
      <c r="AU76" s="124">
        <v>0</v>
      </c>
      <c r="AV76" s="124">
        <v>0</v>
      </c>
      <c r="AW76" s="124">
        <v>0</v>
      </c>
      <c r="AX76" s="124">
        <v>0</v>
      </c>
      <c r="AY76" s="129">
        <v>80586</v>
      </c>
      <c r="AZ76" s="123">
        <v>22</v>
      </c>
      <c r="BA76" s="127">
        <v>16.922999999999998</v>
      </c>
      <c r="BB76" s="128">
        <v>2094.9940000000001</v>
      </c>
      <c r="BC76" s="128">
        <v>2094.9940000000001</v>
      </c>
      <c r="BD76" s="123">
        <v>0</v>
      </c>
      <c r="BE76" s="123">
        <v>0</v>
      </c>
      <c r="BF76" s="124">
        <v>0</v>
      </c>
      <c r="BG76" s="124">
        <v>0</v>
      </c>
      <c r="BH76" s="124">
        <v>0</v>
      </c>
      <c r="BI76" s="123"/>
      <c r="BJ76" s="124">
        <v>0</v>
      </c>
      <c r="BK76" s="123"/>
      <c r="BL76" s="124">
        <v>0</v>
      </c>
      <c r="BM76" s="124">
        <v>0</v>
      </c>
      <c r="BN76" s="124">
        <v>0</v>
      </c>
      <c r="BO76" s="124">
        <v>0</v>
      </c>
      <c r="BP76" s="125">
        <v>0</v>
      </c>
      <c r="BS76" s="97">
        <f t="shared" si="42"/>
        <v>80586</v>
      </c>
      <c r="BT76" s="97">
        <f t="shared" si="43"/>
        <v>22</v>
      </c>
      <c r="BU76" s="97">
        <f t="shared" si="44"/>
        <v>16.922999999999998</v>
      </c>
      <c r="BV76" s="296" t="str">
        <f>IF(CA76=0,"NO STOCK",IF(COUNTIF(PKGSUMM_T!$A$2:$A$1245,A76)&gt;0,"OK","ERROR"))</f>
        <v>OK</v>
      </c>
      <c r="BW76" s="296" t="str">
        <f>IF(CA76=0,"NO STOCK",IF(OR(COUNTIF(COST_SHEETT!$B$3:$B$1238,CI76)&gt;0,COUNTIF(COST_SHEETT!$AB$3:$AB$1238,CI76)&gt;0,COUNTIF(COST_SHEETT1!$B$3:$B$1238,CI76)&gt;0,COUNTIF(COST_SHEETT1!$AB$3:$AB$1238,CI76)&gt;0),"OK","ERROR"))</f>
        <v>OK</v>
      </c>
      <c r="BX76" s="97">
        <f>SUMIF(HW!$A$2:$A$1573,$A76,HW!BI$2:BI$1573)</f>
        <v>0</v>
      </c>
      <c r="BY76" s="97">
        <f>SUMIF(HW!$A$2:$A$1573,$A76,HW!BJ$2:BJ$1573)</f>
        <v>0</v>
      </c>
      <c r="BZ76" s="197">
        <f t="shared" si="45"/>
        <v>80586</v>
      </c>
      <c r="CA76" s="198">
        <f t="shared" si="46"/>
        <v>16.922999999999998</v>
      </c>
      <c r="CB76" s="296">
        <f>IF(CJ76="Y",IF(C76="FINISHED GOODS",SUMIF(COST_SHEETT!$AB$3:$AB$1227,$CI76,COST_SHEETT!$DD$3:$DD$1227),SUMIF(COST_SHEETT!$B$3:$B$1227,$CI76,COST_SHEETT!$DB$3:$DB$1227)),IF(C76="FINISHED GOODS",SUMIF(COST_SHEETT1!$AB$3:$AB$1227,$CI76,COST_SHEETT1!$DD$3:$DD$1227),SUMIF(COST_SHEETT1!$B$3:$B$1227,$CI76,COST_SHEETT1!$DB$3:$DB$1227)))</f>
        <v>2.5997380555862128E-2</v>
      </c>
      <c r="CC76" s="209">
        <f t="shared" ref="CC76" si="47">ROUND(BZ76*CB76,0)</f>
        <v>2095</v>
      </c>
      <c r="CD76" s="295">
        <v>1</v>
      </c>
      <c r="CE76" s="295"/>
      <c r="CF76" s="376">
        <f>IF(BZ76=0,0,IF(CK76&gt;0,CK76,CD76))</f>
        <v>3.0238999999999999E-2</v>
      </c>
      <c r="CG76" s="301">
        <f t="shared" ref="CG76" si="48">MIN(CF76,CB76)</f>
        <v>2.5997380555862128E-2</v>
      </c>
      <c r="CH76" s="302">
        <f t="shared" ref="CH76" si="49">ROUND(CG76*BZ76,0)</f>
        <v>2095</v>
      </c>
      <c r="CI76" s="200" t="s">
        <v>2672</v>
      </c>
      <c r="CK76" s="303">
        <v>3.0238999999999999E-2</v>
      </c>
      <c r="CL76" s="296" t="str">
        <f t="shared" ref="CL76" si="50">IF(CF76&lt;CB76,"NRV","COST")</f>
        <v>COST</v>
      </c>
      <c r="CM76" s="304">
        <f t="shared" ref="CM76" si="51">IF(CA76=0,0,ROUND(CH76/CA76,3))</f>
        <v>123.79600000000001</v>
      </c>
      <c r="CU76" s="296">
        <f>+(BZ76-BX76)*CG76</f>
        <v>2095.0249094747055</v>
      </c>
      <c r="CW76" s="296">
        <f>+CT76+CU76+CV76</f>
        <v>2095.0249094747055</v>
      </c>
      <c r="CX76" s="388">
        <f>+CW76-CH76</f>
        <v>2.4909474705509638E-2</v>
      </c>
    </row>
    <row r="77" spans="1:102" ht="12" hidden="1" customHeight="1" x14ac:dyDescent="0.25">
      <c r="A77" s="114" t="s">
        <v>1472</v>
      </c>
      <c r="B77" s="115" t="s">
        <v>1473</v>
      </c>
      <c r="C77" s="115" t="s">
        <v>30</v>
      </c>
      <c r="D77" s="116">
        <v>4100</v>
      </c>
      <c r="E77" s="117">
        <v>215</v>
      </c>
      <c r="F77" s="117">
        <v>3.1196999999999999E-2</v>
      </c>
      <c r="G77" s="117">
        <v>3.1196999999999999E-2</v>
      </c>
      <c r="H77" s="118"/>
      <c r="I77" s="118">
        <v>0</v>
      </c>
      <c r="J77" s="118">
        <v>0</v>
      </c>
      <c r="K77" s="118"/>
      <c r="L77" s="118">
        <v>0</v>
      </c>
      <c r="M77" s="118"/>
      <c r="N77" s="118">
        <v>0</v>
      </c>
      <c r="O77" s="118"/>
      <c r="P77" s="118">
        <v>0</v>
      </c>
      <c r="Q77" s="118"/>
      <c r="R77" s="118">
        <v>0</v>
      </c>
      <c r="S77" s="118"/>
      <c r="T77" s="118">
        <v>0</v>
      </c>
      <c r="U77" s="118"/>
      <c r="V77" s="118">
        <v>0</v>
      </c>
      <c r="W77" s="118"/>
      <c r="X77" s="118">
        <v>0</v>
      </c>
      <c r="Y77" s="118"/>
      <c r="Z77" s="118">
        <v>0</v>
      </c>
      <c r="AA77" s="118"/>
      <c r="AB77" s="118">
        <v>0</v>
      </c>
      <c r="AC77" s="118">
        <v>0</v>
      </c>
      <c r="AD77" s="118">
        <v>0</v>
      </c>
      <c r="AE77" s="118">
        <v>0</v>
      </c>
      <c r="AF77" s="118"/>
      <c r="AG77" s="118">
        <v>0</v>
      </c>
      <c r="AH77" s="118"/>
      <c r="AI77" s="118">
        <v>0</v>
      </c>
      <c r="AJ77" s="118"/>
      <c r="AK77" s="118">
        <v>0</v>
      </c>
      <c r="AL77" s="118"/>
      <c r="AM77" s="118">
        <v>0</v>
      </c>
      <c r="AN77" s="118"/>
      <c r="AO77" s="118">
        <v>0</v>
      </c>
      <c r="AP77" s="118"/>
      <c r="AQ77" s="118">
        <v>0</v>
      </c>
      <c r="AR77" s="118"/>
      <c r="AS77" s="118">
        <v>0</v>
      </c>
      <c r="AT77" s="118"/>
      <c r="AU77" s="118">
        <v>0</v>
      </c>
      <c r="AV77" s="118">
        <v>0</v>
      </c>
      <c r="AW77" s="118">
        <v>0</v>
      </c>
      <c r="AX77" s="118">
        <v>0</v>
      </c>
      <c r="AY77" s="118">
        <v>0</v>
      </c>
      <c r="AZ77" s="118">
        <v>0</v>
      </c>
      <c r="BA77" s="118">
        <v>0</v>
      </c>
      <c r="BB77" s="118">
        <v>0</v>
      </c>
      <c r="BC77" s="118">
        <v>0</v>
      </c>
      <c r="BD77" s="117">
        <v>0</v>
      </c>
      <c r="BE77" s="117">
        <v>0</v>
      </c>
      <c r="BF77" s="118">
        <v>0</v>
      </c>
      <c r="BG77" s="118">
        <v>0</v>
      </c>
      <c r="BH77" s="118">
        <v>0</v>
      </c>
      <c r="BI77" s="118"/>
      <c r="BJ77" s="118">
        <v>0</v>
      </c>
      <c r="BK77" s="118"/>
      <c r="BL77" s="118">
        <v>0</v>
      </c>
      <c r="BM77" s="118">
        <v>0</v>
      </c>
      <c r="BN77" s="118">
        <v>0</v>
      </c>
      <c r="BO77" s="118">
        <v>0</v>
      </c>
      <c r="BP77" s="119">
        <v>0</v>
      </c>
      <c r="BS77" s="97">
        <f t="shared" si="42"/>
        <v>0</v>
      </c>
      <c r="BT77" s="97">
        <f t="shared" si="43"/>
        <v>0</v>
      </c>
      <c r="BU77" s="97">
        <f t="shared" si="44"/>
        <v>0</v>
      </c>
      <c r="BV77" s="296" t="str">
        <f>IF(CA77=0,"NO STOCK",IF(COUNTIF(PKGSUMM_T!$A$2:$A$1245,A77)&gt;0,"OK","ERROR"))</f>
        <v>NO STOCK</v>
      </c>
      <c r="BW77" s="296" t="str">
        <f>IF(CA77=0,"NO STOCK",IF(OR(COUNTIF(COST_SHEETT!$B$3:$B$1238,CI77)&gt;0,COUNTIF(COST_SHEETT!$AB$3:$AB$1238,CI77)&gt;0,COUNTIF(COST_SHEETT1!$B$3:$B$1238,CI77)&gt;0,COUNTIF(COST_SHEETT1!$AB$3:$AB$1238,CI77)&gt;0),"OK","ERROR"))</f>
        <v>NO STOCK</v>
      </c>
      <c r="BX77" s="97">
        <f>SUMIF(HW!$A$2:$A$1573,$A77,HW!BI$2:BI$1573)</f>
        <v>0</v>
      </c>
      <c r="BY77" s="97">
        <f>SUMIF(HW!$A$2:$A$1573,$A77,HW!BJ$2:BJ$1573)</f>
        <v>0</v>
      </c>
      <c r="BZ77" s="197">
        <f t="shared" si="45"/>
        <v>0</v>
      </c>
      <c r="CA77" s="198">
        <f t="shared" si="46"/>
        <v>0</v>
      </c>
      <c r="CK77" s="296">
        <f>IF(C77="WORK IN PROGRESS",0.099999,IF(SUMIF(SALE!$L$3:$L$1221,$A77,SALE!$U$3:$U$1221)=0,0,SUMIF(SALE!$L$3:$L$1221,$A77,SALE!$U$3:$U$1221)/SUMIF(SALE!$L$3:$L$1221,$A77,SALE!$F$3:$F$1221)))</f>
        <v>0</v>
      </c>
    </row>
    <row r="78" spans="1:102" ht="12" hidden="1" customHeight="1" x14ac:dyDescent="0.25">
      <c r="A78" s="133" t="s">
        <v>2642</v>
      </c>
      <c r="B78" s="111"/>
      <c r="C78" s="111" t="s">
        <v>1200</v>
      </c>
      <c r="D78" s="126"/>
      <c r="E78" s="126"/>
      <c r="F78" s="126">
        <v>0.330924</v>
      </c>
      <c r="G78" s="126">
        <v>0.330924</v>
      </c>
      <c r="H78" s="112">
        <v>134826</v>
      </c>
      <c r="I78" s="112">
        <v>25.059000000000001</v>
      </c>
      <c r="J78" s="134">
        <v>3174.37</v>
      </c>
      <c r="K78" s="126"/>
      <c r="L78" s="112">
        <v>0</v>
      </c>
      <c r="M78" s="126"/>
      <c r="N78" s="112">
        <v>0</v>
      </c>
      <c r="O78" s="126"/>
      <c r="P78" s="112">
        <v>0</v>
      </c>
      <c r="Q78" s="126"/>
      <c r="R78" s="112">
        <v>0</v>
      </c>
      <c r="S78" s="126"/>
      <c r="T78" s="112">
        <v>0</v>
      </c>
      <c r="U78" s="126"/>
      <c r="V78" s="112">
        <v>0</v>
      </c>
      <c r="W78" s="126"/>
      <c r="X78" s="112">
        <v>0</v>
      </c>
      <c r="Y78" s="126"/>
      <c r="Z78" s="112">
        <v>0</v>
      </c>
      <c r="AA78" s="126"/>
      <c r="AB78" s="112">
        <v>0</v>
      </c>
      <c r="AC78" s="112">
        <v>0</v>
      </c>
      <c r="AD78" s="112">
        <v>0</v>
      </c>
      <c r="AE78" s="112">
        <v>0</v>
      </c>
      <c r="AF78" s="126"/>
      <c r="AG78" s="112">
        <v>0</v>
      </c>
      <c r="AH78" s="126"/>
      <c r="AI78" s="112">
        <v>0</v>
      </c>
      <c r="AJ78" s="126"/>
      <c r="AK78" s="112">
        <v>0</v>
      </c>
      <c r="AL78" s="126"/>
      <c r="AM78" s="112">
        <v>0</v>
      </c>
      <c r="AN78" s="126"/>
      <c r="AO78" s="112">
        <v>0</v>
      </c>
      <c r="AP78" s="126"/>
      <c r="AQ78" s="112">
        <v>0</v>
      </c>
      <c r="AR78" s="126"/>
      <c r="AS78" s="112">
        <v>0</v>
      </c>
      <c r="AT78" s="126"/>
      <c r="AU78" s="112">
        <v>0</v>
      </c>
      <c r="AV78" s="112">
        <v>0</v>
      </c>
      <c r="AW78" s="112">
        <v>0</v>
      </c>
      <c r="AX78" s="112">
        <v>0</v>
      </c>
      <c r="AY78" s="135">
        <v>134826</v>
      </c>
      <c r="AZ78" s="126">
        <v>32</v>
      </c>
      <c r="BA78" s="112">
        <v>25.059000000000001</v>
      </c>
      <c r="BB78" s="134">
        <v>3174.37</v>
      </c>
      <c r="BC78" s="134">
        <v>3174.37</v>
      </c>
      <c r="BD78" s="126">
        <v>0</v>
      </c>
      <c r="BE78" s="126">
        <v>0</v>
      </c>
      <c r="BF78" s="112">
        <v>0</v>
      </c>
      <c r="BG78" s="112">
        <v>0</v>
      </c>
      <c r="BH78" s="112">
        <v>0</v>
      </c>
      <c r="BI78" s="126"/>
      <c r="BJ78" s="112">
        <v>0</v>
      </c>
      <c r="BK78" s="126"/>
      <c r="BL78" s="112">
        <v>0</v>
      </c>
      <c r="BM78" s="112">
        <v>0</v>
      </c>
      <c r="BN78" s="112">
        <v>0</v>
      </c>
      <c r="BO78" s="112">
        <v>0</v>
      </c>
      <c r="BP78" s="113">
        <v>0</v>
      </c>
      <c r="BS78" s="97">
        <f t="shared" si="42"/>
        <v>0</v>
      </c>
      <c r="BT78" s="97">
        <f t="shared" si="43"/>
        <v>0</v>
      </c>
      <c r="BU78" s="97">
        <f t="shared" si="44"/>
        <v>0</v>
      </c>
      <c r="BV78" s="296" t="str">
        <f>IF(CA78=0,"NO STOCK",IF(COUNTIF(PKGSUMM_T!$A$2:$A$1245,A78)&gt;0,"OK","ERROR"))</f>
        <v>NO STOCK</v>
      </c>
      <c r="BW78" s="296" t="str">
        <f>IF(CA78=0,"NO STOCK",IF(OR(COUNTIF(COST_SHEETT!$B$3:$B$1238,CI78)&gt;0,COUNTIF(COST_SHEETT!$AB$3:$AB$1238,CI78)&gt;0,COUNTIF(COST_SHEETT1!$B$3:$B$1238,CI78)&gt;0,COUNTIF(COST_SHEETT1!$AB$3:$AB$1238,CI78)&gt;0),"OK","ERROR"))</f>
        <v>NO STOCK</v>
      </c>
      <c r="BX78" s="97">
        <f>SUMIF(HW!$A$2:$A$1573,$A78,HW!BI$2:BI$1573)</f>
        <v>0</v>
      </c>
      <c r="BY78" s="97">
        <f>SUMIF(HW!$A$2:$A$1573,$A78,HW!BJ$2:BJ$1573)</f>
        <v>0</v>
      </c>
      <c r="BZ78" s="197">
        <f t="shared" si="45"/>
        <v>0</v>
      </c>
      <c r="CA78" s="198">
        <f t="shared" si="46"/>
        <v>0</v>
      </c>
      <c r="CK78" s="296">
        <f>IF(C78="WORK IN PROGRESS",0.099999,IF(SUMIF(SALE!$L$3:$L$1221,$A78,SALE!$U$3:$U$1221)=0,0,SUMIF(SALE!$L$3:$L$1221,$A78,SALE!$U$3:$U$1221)/SUMIF(SALE!$L$3:$L$1221,$A78,SALE!$F$3:$F$1221)))</f>
        <v>0</v>
      </c>
    </row>
    <row r="79" spans="1:102" ht="12" hidden="1" customHeight="1" x14ac:dyDescent="0.25">
      <c r="A79" s="104" t="s">
        <v>2642</v>
      </c>
      <c r="B79" s="106"/>
      <c r="C79" s="105" t="s">
        <v>77</v>
      </c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107"/>
      <c r="BO79" s="107"/>
      <c r="BP79" s="108"/>
      <c r="BS79" s="97">
        <f t="shared" si="42"/>
        <v>0</v>
      </c>
      <c r="BT79" s="97">
        <f t="shared" si="43"/>
        <v>0</v>
      </c>
      <c r="BU79" s="97">
        <f t="shared" si="44"/>
        <v>0</v>
      </c>
      <c r="BV79" s="296" t="str">
        <f>IF(CA79=0,"NO STOCK",IF(COUNTIF(PKGSUMM_T!$A$2:$A$1245,A79)&gt;0,"OK","ERROR"))</f>
        <v>NO STOCK</v>
      </c>
      <c r="BW79" s="296" t="str">
        <f>IF(CA79=0,"NO STOCK",IF(OR(COUNTIF(COST_SHEETT!$B$3:$B$1238,CI79)&gt;0,COUNTIF(COST_SHEETT!$AB$3:$AB$1238,CI79)&gt;0,COUNTIF(COST_SHEETT1!$B$3:$B$1238,CI79)&gt;0,COUNTIF(COST_SHEETT1!$AB$3:$AB$1238,CI79)&gt;0),"OK","ERROR"))</f>
        <v>NO STOCK</v>
      </c>
      <c r="BX79" s="97">
        <f>SUMIF(HW!$A$2:$A$1573,$A79,HW!BI$2:BI$1573)</f>
        <v>0</v>
      </c>
      <c r="BY79" s="97">
        <f>SUMIF(HW!$A$2:$A$1573,$A79,HW!BJ$2:BJ$1573)</f>
        <v>0</v>
      </c>
      <c r="BZ79" s="197">
        <f t="shared" si="45"/>
        <v>0</v>
      </c>
      <c r="CA79" s="198">
        <f t="shared" si="46"/>
        <v>0</v>
      </c>
      <c r="CK79" s="296">
        <f>IF(C79="WORK IN PROGRESS",0.099999,IF(SUMIF(SALE!$L$3:$L$1221,$A79,SALE!$U$3:$U$1221)=0,0,SUMIF(SALE!$L$3:$L$1221,$A79,SALE!$U$3:$U$1221)/SUMIF(SALE!$L$3:$L$1221,$A79,SALE!$F$3:$F$1221)))</f>
        <v>9.9999000000000005E-2</v>
      </c>
    </row>
    <row r="80" spans="1:102" ht="12" hidden="1" customHeight="1" x14ac:dyDescent="0.25">
      <c r="A80" s="120" t="s">
        <v>1474</v>
      </c>
      <c r="B80" s="121" t="s">
        <v>1475</v>
      </c>
      <c r="C80" s="121" t="s">
        <v>77</v>
      </c>
      <c r="D80" s="122">
        <v>4620</v>
      </c>
      <c r="E80" s="123">
        <v>165</v>
      </c>
      <c r="F80" s="123">
        <v>2.3942000000000001E-2</v>
      </c>
      <c r="G80" s="123">
        <v>2.3942000000000001E-2</v>
      </c>
      <c r="H80" s="124"/>
      <c r="I80" s="124">
        <v>0</v>
      </c>
      <c r="J80" s="124">
        <v>0</v>
      </c>
      <c r="K80" s="124"/>
      <c r="L80" s="124">
        <v>0</v>
      </c>
      <c r="M80" s="124"/>
      <c r="N80" s="124">
        <v>0</v>
      </c>
      <c r="O80" s="124"/>
      <c r="P80" s="124">
        <v>0</v>
      </c>
      <c r="Q80" s="124"/>
      <c r="R80" s="124">
        <v>0</v>
      </c>
      <c r="S80" s="124"/>
      <c r="T80" s="124">
        <v>0</v>
      </c>
      <c r="U80" s="124"/>
      <c r="V80" s="124">
        <v>0</v>
      </c>
      <c r="W80" s="124"/>
      <c r="X80" s="124">
        <v>0</v>
      </c>
      <c r="Y80" s="124"/>
      <c r="Z80" s="124">
        <v>0</v>
      </c>
      <c r="AA80" s="124"/>
      <c r="AB80" s="124">
        <v>0</v>
      </c>
      <c r="AC80" s="124">
        <v>0</v>
      </c>
      <c r="AD80" s="124">
        <v>0</v>
      </c>
      <c r="AE80" s="124">
        <v>0</v>
      </c>
      <c r="AF80" s="124"/>
      <c r="AG80" s="124">
        <v>0</v>
      </c>
      <c r="AH80" s="124"/>
      <c r="AI80" s="124">
        <v>0</v>
      </c>
      <c r="AJ80" s="124"/>
      <c r="AK80" s="124">
        <v>0</v>
      </c>
      <c r="AL80" s="124"/>
      <c r="AM80" s="124">
        <v>0</v>
      </c>
      <c r="AN80" s="124"/>
      <c r="AO80" s="124">
        <v>0</v>
      </c>
      <c r="AP80" s="124"/>
      <c r="AQ80" s="124">
        <v>0</v>
      </c>
      <c r="AR80" s="124"/>
      <c r="AS80" s="124">
        <v>0</v>
      </c>
      <c r="AT80" s="124"/>
      <c r="AU80" s="124">
        <v>0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3">
        <v>0</v>
      </c>
      <c r="BE80" s="123">
        <v>0</v>
      </c>
      <c r="BF80" s="124">
        <v>0</v>
      </c>
      <c r="BG80" s="124">
        <v>0</v>
      </c>
      <c r="BH80" s="124">
        <v>0</v>
      </c>
      <c r="BI80" s="124"/>
      <c r="BJ80" s="124">
        <v>0</v>
      </c>
      <c r="BK80" s="124"/>
      <c r="BL80" s="124">
        <v>0</v>
      </c>
      <c r="BM80" s="124">
        <v>0</v>
      </c>
      <c r="BN80" s="124">
        <v>0</v>
      </c>
      <c r="BO80" s="124">
        <v>0</v>
      </c>
      <c r="BP80" s="125">
        <v>0</v>
      </c>
      <c r="BS80" s="97">
        <f t="shared" si="42"/>
        <v>0</v>
      </c>
      <c r="BT80" s="97">
        <f t="shared" si="43"/>
        <v>0</v>
      </c>
      <c r="BU80" s="97">
        <f t="shared" si="44"/>
        <v>0</v>
      </c>
      <c r="BV80" s="296" t="str">
        <f>IF(CA80=0,"NO STOCK",IF(COUNTIF(PKGSUMM_T!$A$2:$A$1245,A80)&gt;0,"OK","ERROR"))</f>
        <v>NO STOCK</v>
      </c>
      <c r="BW80" s="296" t="str">
        <f>IF(CA80=0,"NO STOCK",IF(OR(COUNTIF(COST_SHEETT!$B$3:$B$1238,CI80)&gt;0,COUNTIF(COST_SHEETT!$AB$3:$AB$1238,CI80)&gt;0,COUNTIF(COST_SHEETT1!$B$3:$B$1238,CI80)&gt;0,COUNTIF(COST_SHEETT1!$AB$3:$AB$1238,CI80)&gt;0),"OK","ERROR"))</f>
        <v>NO STOCK</v>
      </c>
      <c r="BX80" s="97">
        <f>SUMIF(HW!$A$2:$A$1573,$A80,HW!BI$2:BI$1573)</f>
        <v>0</v>
      </c>
      <c r="BY80" s="97">
        <f>SUMIF(HW!$A$2:$A$1573,$A80,HW!BJ$2:BJ$1573)</f>
        <v>0</v>
      </c>
      <c r="BZ80" s="197">
        <f t="shared" si="45"/>
        <v>0</v>
      </c>
      <c r="CA80" s="198">
        <f t="shared" si="46"/>
        <v>0</v>
      </c>
      <c r="CK80" s="296">
        <f>IF(C80="WORK IN PROGRESS",0.099999,IF(SUMIF(SALE!$L$3:$L$1221,$A80,SALE!$U$3:$U$1221)=0,0,SUMIF(SALE!$L$3:$L$1221,$A80,SALE!$U$3:$U$1221)/SUMIF(SALE!$L$3:$L$1221,$A80,SALE!$F$3:$F$1221)))</f>
        <v>9.9999000000000005E-2</v>
      </c>
    </row>
    <row r="81" spans="1:102" ht="12" hidden="1" customHeight="1" x14ac:dyDescent="0.25">
      <c r="A81" s="114" t="s">
        <v>1476</v>
      </c>
      <c r="B81" s="115" t="s">
        <v>1477</v>
      </c>
      <c r="C81" s="115" t="s">
        <v>77</v>
      </c>
      <c r="D81" s="116">
        <v>4620</v>
      </c>
      <c r="E81" s="117">
        <v>165</v>
      </c>
      <c r="F81" s="117">
        <v>2.3942000000000001E-2</v>
      </c>
      <c r="G81" s="117">
        <v>2.3942000000000001E-2</v>
      </c>
      <c r="H81" s="118"/>
      <c r="I81" s="118">
        <v>0</v>
      </c>
      <c r="J81" s="118">
        <v>0</v>
      </c>
      <c r="K81" s="118"/>
      <c r="L81" s="118">
        <v>0</v>
      </c>
      <c r="M81" s="118"/>
      <c r="N81" s="118">
        <v>0</v>
      </c>
      <c r="O81" s="118"/>
      <c r="P81" s="118">
        <v>0</v>
      </c>
      <c r="Q81" s="118"/>
      <c r="R81" s="118">
        <v>0</v>
      </c>
      <c r="S81" s="118"/>
      <c r="T81" s="118">
        <v>0</v>
      </c>
      <c r="U81" s="118"/>
      <c r="V81" s="118">
        <v>0</v>
      </c>
      <c r="W81" s="118"/>
      <c r="X81" s="118">
        <v>0</v>
      </c>
      <c r="Y81" s="118"/>
      <c r="Z81" s="118">
        <v>0</v>
      </c>
      <c r="AA81" s="118"/>
      <c r="AB81" s="118">
        <v>0</v>
      </c>
      <c r="AC81" s="118">
        <v>0</v>
      </c>
      <c r="AD81" s="118">
        <v>0</v>
      </c>
      <c r="AE81" s="118">
        <v>0</v>
      </c>
      <c r="AF81" s="118"/>
      <c r="AG81" s="118">
        <v>0</v>
      </c>
      <c r="AH81" s="118"/>
      <c r="AI81" s="118">
        <v>0</v>
      </c>
      <c r="AJ81" s="118"/>
      <c r="AK81" s="118">
        <v>0</v>
      </c>
      <c r="AL81" s="118"/>
      <c r="AM81" s="118">
        <v>0</v>
      </c>
      <c r="AN81" s="118"/>
      <c r="AO81" s="118">
        <v>0</v>
      </c>
      <c r="AP81" s="118"/>
      <c r="AQ81" s="118">
        <v>0</v>
      </c>
      <c r="AR81" s="118"/>
      <c r="AS81" s="118">
        <v>0</v>
      </c>
      <c r="AT81" s="118"/>
      <c r="AU81" s="118">
        <v>0</v>
      </c>
      <c r="AV81" s="118">
        <v>0</v>
      </c>
      <c r="AW81" s="118">
        <v>0</v>
      </c>
      <c r="AX81" s="118">
        <v>0</v>
      </c>
      <c r="AY81" s="118">
        <v>0</v>
      </c>
      <c r="AZ81" s="118">
        <v>0</v>
      </c>
      <c r="BA81" s="118">
        <v>0</v>
      </c>
      <c r="BB81" s="118">
        <v>0</v>
      </c>
      <c r="BC81" s="118">
        <v>0</v>
      </c>
      <c r="BD81" s="117">
        <v>0</v>
      </c>
      <c r="BE81" s="117">
        <v>0</v>
      </c>
      <c r="BF81" s="118">
        <v>0</v>
      </c>
      <c r="BG81" s="118">
        <v>0</v>
      </c>
      <c r="BH81" s="118">
        <v>0</v>
      </c>
      <c r="BI81" s="118"/>
      <c r="BJ81" s="118">
        <v>0</v>
      </c>
      <c r="BK81" s="118"/>
      <c r="BL81" s="118">
        <v>0</v>
      </c>
      <c r="BM81" s="118">
        <v>0</v>
      </c>
      <c r="BN81" s="118">
        <v>0</v>
      </c>
      <c r="BO81" s="118">
        <v>0</v>
      </c>
      <c r="BP81" s="119">
        <v>0</v>
      </c>
      <c r="BS81" s="97">
        <f t="shared" si="42"/>
        <v>0</v>
      </c>
      <c r="BT81" s="97">
        <f t="shared" si="43"/>
        <v>0</v>
      </c>
      <c r="BU81" s="97">
        <f t="shared" si="44"/>
        <v>0</v>
      </c>
      <c r="BV81" s="296" t="str">
        <f>IF(CA81=0,"NO STOCK",IF(COUNTIF(PKGSUMM_T!$A$2:$A$1245,A81)&gt;0,"OK","ERROR"))</f>
        <v>NO STOCK</v>
      </c>
      <c r="BW81" s="296" t="str">
        <f>IF(CA81=0,"NO STOCK",IF(OR(COUNTIF(COST_SHEETT!$B$3:$B$1238,CI81)&gt;0,COUNTIF(COST_SHEETT!$AB$3:$AB$1238,CI81)&gt;0,COUNTIF(COST_SHEETT1!$B$3:$B$1238,CI81)&gt;0,COUNTIF(COST_SHEETT1!$AB$3:$AB$1238,CI81)&gt;0),"OK","ERROR"))</f>
        <v>NO STOCK</v>
      </c>
      <c r="BX81" s="97">
        <f>SUMIF(HW!$A$2:$A$1573,$A81,HW!BI$2:BI$1573)</f>
        <v>0</v>
      </c>
      <c r="BY81" s="97">
        <f>SUMIF(HW!$A$2:$A$1573,$A81,HW!BJ$2:BJ$1573)</f>
        <v>0</v>
      </c>
      <c r="BZ81" s="197">
        <f t="shared" si="45"/>
        <v>0</v>
      </c>
      <c r="CA81" s="198">
        <f t="shared" si="46"/>
        <v>0</v>
      </c>
      <c r="CK81" s="296">
        <f>IF(C81="WORK IN PROGRESS",0.099999,IF(SUMIF(SALE!$L$3:$L$1221,$A81,SALE!$U$3:$U$1221)=0,0,SUMIF(SALE!$L$3:$L$1221,$A81,SALE!$U$3:$U$1221)/SUMIF(SALE!$L$3:$L$1221,$A81,SALE!$F$3:$F$1221)))</f>
        <v>9.9999000000000005E-2</v>
      </c>
    </row>
    <row r="82" spans="1:102" ht="12" hidden="1" customHeight="1" x14ac:dyDescent="0.25">
      <c r="A82" s="109" t="s">
        <v>2642</v>
      </c>
      <c r="B82" s="110"/>
      <c r="C82" s="111" t="s">
        <v>1200</v>
      </c>
      <c r="D82" s="112"/>
      <c r="E82" s="112"/>
      <c r="F82" s="126">
        <v>4.7884000000000003E-2</v>
      </c>
      <c r="G82" s="126">
        <v>4.7884000000000003E-2</v>
      </c>
      <c r="H82" s="112"/>
      <c r="I82" s="112">
        <v>0</v>
      </c>
      <c r="J82" s="112">
        <v>0</v>
      </c>
      <c r="K82" s="112"/>
      <c r="L82" s="112">
        <v>0</v>
      </c>
      <c r="M82" s="112"/>
      <c r="N82" s="112">
        <v>0</v>
      </c>
      <c r="O82" s="112"/>
      <c r="P82" s="112">
        <v>0</v>
      </c>
      <c r="Q82" s="112"/>
      <c r="R82" s="112">
        <v>0</v>
      </c>
      <c r="S82" s="112"/>
      <c r="T82" s="112">
        <v>0</v>
      </c>
      <c r="U82" s="112"/>
      <c r="V82" s="112">
        <v>0</v>
      </c>
      <c r="W82" s="112"/>
      <c r="X82" s="112">
        <v>0</v>
      </c>
      <c r="Y82" s="112"/>
      <c r="Z82" s="112">
        <v>0</v>
      </c>
      <c r="AA82" s="112"/>
      <c r="AB82" s="112">
        <v>0</v>
      </c>
      <c r="AC82" s="112">
        <v>0</v>
      </c>
      <c r="AD82" s="112">
        <v>0</v>
      </c>
      <c r="AE82" s="112">
        <v>0</v>
      </c>
      <c r="AF82" s="112"/>
      <c r="AG82" s="112">
        <v>0</v>
      </c>
      <c r="AH82" s="112"/>
      <c r="AI82" s="112">
        <v>0</v>
      </c>
      <c r="AJ82" s="112"/>
      <c r="AK82" s="112">
        <v>0</v>
      </c>
      <c r="AL82" s="112"/>
      <c r="AM82" s="112">
        <v>0</v>
      </c>
      <c r="AN82" s="112"/>
      <c r="AO82" s="112">
        <v>0</v>
      </c>
      <c r="AP82" s="112"/>
      <c r="AQ82" s="112">
        <v>0</v>
      </c>
      <c r="AR82" s="112"/>
      <c r="AS82" s="112">
        <v>0</v>
      </c>
      <c r="AT82" s="112"/>
      <c r="AU82" s="112">
        <v>0</v>
      </c>
      <c r="AV82" s="112">
        <v>0</v>
      </c>
      <c r="AW82" s="112">
        <v>0</v>
      </c>
      <c r="AX82" s="112">
        <v>0</v>
      </c>
      <c r="AY82" s="112">
        <v>0</v>
      </c>
      <c r="AZ82" s="112">
        <v>0</v>
      </c>
      <c r="BA82" s="112">
        <v>0</v>
      </c>
      <c r="BB82" s="112">
        <v>0</v>
      </c>
      <c r="BC82" s="112">
        <v>0</v>
      </c>
      <c r="BD82" s="126">
        <v>0</v>
      </c>
      <c r="BE82" s="126">
        <v>0</v>
      </c>
      <c r="BF82" s="112">
        <v>0</v>
      </c>
      <c r="BG82" s="112">
        <v>0</v>
      </c>
      <c r="BH82" s="112">
        <v>0</v>
      </c>
      <c r="BI82" s="112"/>
      <c r="BJ82" s="112">
        <v>0</v>
      </c>
      <c r="BK82" s="112"/>
      <c r="BL82" s="112">
        <v>0</v>
      </c>
      <c r="BM82" s="112">
        <v>0</v>
      </c>
      <c r="BN82" s="112">
        <v>0</v>
      </c>
      <c r="BO82" s="112">
        <v>0</v>
      </c>
      <c r="BP82" s="113">
        <v>0</v>
      </c>
      <c r="BS82" s="97">
        <f t="shared" si="42"/>
        <v>0</v>
      </c>
      <c r="BT82" s="97">
        <f t="shared" si="43"/>
        <v>0</v>
      </c>
      <c r="BU82" s="97">
        <f t="shared" si="44"/>
        <v>0</v>
      </c>
      <c r="BV82" s="296" t="str">
        <f>IF(CA82=0,"NO STOCK",IF(COUNTIF(PKGSUMM_T!$A$2:$A$1245,A82)&gt;0,"OK","ERROR"))</f>
        <v>NO STOCK</v>
      </c>
      <c r="BW82" s="296" t="str">
        <f>IF(CA82=0,"NO STOCK",IF(OR(COUNTIF(COST_SHEETT!$B$3:$B$1238,CI82)&gt;0,COUNTIF(COST_SHEETT!$AB$3:$AB$1238,CI82)&gt;0,COUNTIF(COST_SHEETT1!$B$3:$B$1238,CI82)&gt;0,COUNTIF(COST_SHEETT1!$AB$3:$AB$1238,CI82)&gt;0),"OK","ERROR"))</f>
        <v>NO STOCK</v>
      </c>
      <c r="BX82" s="97">
        <f>SUMIF(HW!$A$2:$A$1573,$A82,HW!BI$2:BI$1573)</f>
        <v>0</v>
      </c>
      <c r="BY82" s="97">
        <f>SUMIF(HW!$A$2:$A$1573,$A82,HW!BJ$2:BJ$1573)</f>
        <v>0</v>
      </c>
      <c r="BZ82" s="197">
        <f t="shared" si="45"/>
        <v>0</v>
      </c>
      <c r="CA82" s="198">
        <f t="shared" si="46"/>
        <v>0</v>
      </c>
      <c r="CK82" s="296">
        <f>IF(C82="WORK IN PROGRESS",0.099999,IF(SUMIF(SALE!$L$3:$L$1221,$A82,SALE!$U$3:$U$1221)=0,0,SUMIF(SALE!$L$3:$L$1221,$A82,SALE!$U$3:$U$1221)/SUMIF(SALE!$L$3:$L$1221,$A82,SALE!$F$3:$F$1221)))</f>
        <v>0</v>
      </c>
    </row>
    <row r="83" spans="1:102" ht="12" hidden="1" customHeight="1" x14ac:dyDescent="0.25">
      <c r="A83" s="136" t="s">
        <v>2642</v>
      </c>
      <c r="B83" s="105" t="s">
        <v>1200</v>
      </c>
      <c r="C83" s="105"/>
      <c r="D83" s="137"/>
      <c r="E83" s="137"/>
      <c r="F83" s="137">
        <v>0.37880799999999998</v>
      </c>
      <c r="G83" s="137">
        <v>0.37880799999999998</v>
      </c>
      <c r="H83" s="107">
        <v>134826</v>
      </c>
      <c r="I83" s="107">
        <v>25.059000000000001</v>
      </c>
      <c r="J83" s="138">
        <v>3174.37</v>
      </c>
      <c r="K83" s="137"/>
      <c r="L83" s="107">
        <v>0</v>
      </c>
      <c r="M83" s="137"/>
      <c r="N83" s="107">
        <v>0</v>
      </c>
      <c r="O83" s="137"/>
      <c r="P83" s="107">
        <v>0</v>
      </c>
      <c r="Q83" s="137"/>
      <c r="R83" s="107">
        <v>0</v>
      </c>
      <c r="S83" s="137"/>
      <c r="T83" s="107">
        <v>0</v>
      </c>
      <c r="U83" s="137"/>
      <c r="V83" s="107">
        <v>0</v>
      </c>
      <c r="W83" s="137"/>
      <c r="X83" s="107">
        <v>0</v>
      </c>
      <c r="Y83" s="137"/>
      <c r="Z83" s="107">
        <v>0</v>
      </c>
      <c r="AA83" s="137"/>
      <c r="AB83" s="107">
        <v>0</v>
      </c>
      <c r="AC83" s="107">
        <v>0</v>
      </c>
      <c r="AD83" s="107">
        <v>0</v>
      </c>
      <c r="AE83" s="107">
        <v>0</v>
      </c>
      <c r="AF83" s="137"/>
      <c r="AG83" s="107">
        <v>0</v>
      </c>
      <c r="AH83" s="137"/>
      <c r="AI83" s="107">
        <v>0</v>
      </c>
      <c r="AJ83" s="137"/>
      <c r="AK83" s="107">
        <v>0</v>
      </c>
      <c r="AL83" s="137"/>
      <c r="AM83" s="107">
        <v>0</v>
      </c>
      <c r="AN83" s="137"/>
      <c r="AO83" s="107">
        <v>0</v>
      </c>
      <c r="AP83" s="137"/>
      <c r="AQ83" s="107">
        <v>0</v>
      </c>
      <c r="AR83" s="137"/>
      <c r="AS83" s="107">
        <v>0</v>
      </c>
      <c r="AT83" s="137"/>
      <c r="AU83" s="107">
        <v>0</v>
      </c>
      <c r="AV83" s="107">
        <v>0</v>
      </c>
      <c r="AW83" s="107">
        <v>0</v>
      </c>
      <c r="AX83" s="107">
        <v>0</v>
      </c>
      <c r="AY83" s="139">
        <v>134826</v>
      </c>
      <c r="AZ83" s="137">
        <v>32</v>
      </c>
      <c r="BA83" s="107">
        <v>25.059000000000001</v>
      </c>
      <c r="BB83" s="138">
        <v>3174.37</v>
      </c>
      <c r="BC83" s="138">
        <v>3174.37</v>
      </c>
      <c r="BD83" s="137">
        <v>0</v>
      </c>
      <c r="BE83" s="137">
        <v>0</v>
      </c>
      <c r="BF83" s="107">
        <v>0</v>
      </c>
      <c r="BG83" s="107">
        <v>0</v>
      </c>
      <c r="BH83" s="107">
        <v>0</v>
      </c>
      <c r="BI83" s="137"/>
      <c r="BJ83" s="107">
        <v>0</v>
      </c>
      <c r="BK83" s="137"/>
      <c r="BL83" s="107">
        <v>0</v>
      </c>
      <c r="BM83" s="107">
        <v>0</v>
      </c>
      <c r="BN83" s="107">
        <v>0</v>
      </c>
      <c r="BO83" s="107">
        <v>0</v>
      </c>
      <c r="BP83" s="108">
        <v>0</v>
      </c>
      <c r="BS83" s="97">
        <f t="shared" si="42"/>
        <v>0</v>
      </c>
      <c r="BT83" s="97">
        <f t="shared" si="43"/>
        <v>0</v>
      </c>
      <c r="BU83" s="97">
        <f t="shared" si="44"/>
        <v>0</v>
      </c>
      <c r="BV83" s="296" t="str">
        <f>IF(CA83=0,"NO STOCK",IF(COUNTIF(PKGSUMM_T!$A$2:$A$1245,A83)&gt;0,"OK","ERROR"))</f>
        <v>NO STOCK</v>
      </c>
      <c r="BW83" s="296" t="str">
        <f>IF(CA83=0,"NO STOCK",IF(OR(COUNTIF(COST_SHEETT!$B$3:$B$1238,CI83)&gt;0,COUNTIF(COST_SHEETT!$AB$3:$AB$1238,CI83)&gt;0,COUNTIF(COST_SHEETT1!$B$3:$B$1238,CI83)&gt;0,COUNTIF(COST_SHEETT1!$AB$3:$AB$1238,CI83)&gt;0),"OK","ERROR"))</f>
        <v>NO STOCK</v>
      </c>
      <c r="BX83" s="97">
        <f>SUMIF(HW!$A$2:$A$1573,$A83,HW!BI$2:BI$1573)</f>
        <v>0</v>
      </c>
      <c r="BY83" s="97">
        <f>SUMIF(HW!$A$2:$A$1573,$A83,HW!BJ$2:BJ$1573)</f>
        <v>0</v>
      </c>
      <c r="BZ83" s="197">
        <f t="shared" si="45"/>
        <v>0</v>
      </c>
      <c r="CA83" s="198">
        <f t="shared" si="46"/>
        <v>0</v>
      </c>
      <c r="CK83" s="296">
        <f>IF(C83="WORK IN PROGRESS",0.099999,IF(SUMIF(SALE!$L$3:$L$1221,$A83,SALE!$U$3:$U$1221)=0,0,SUMIF(SALE!$L$3:$L$1221,$A83,SALE!$U$3:$U$1221)/SUMIF(SALE!$L$3:$L$1221,$A83,SALE!$F$3:$F$1221)))</f>
        <v>0</v>
      </c>
    </row>
    <row r="84" spans="1:102" ht="12" hidden="1" customHeight="1" x14ac:dyDescent="0.25">
      <c r="A84" s="109" t="s">
        <v>2642</v>
      </c>
      <c r="B84" s="111" t="s">
        <v>46</v>
      </c>
      <c r="C84" s="110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12"/>
      <c r="BH84" s="112"/>
      <c r="BI84" s="112"/>
      <c r="BJ84" s="112"/>
      <c r="BK84" s="112"/>
      <c r="BL84" s="112"/>
      <c r="BM84" s="112"/>
      <c r="BN84" s="112"/>
      <c r="BO84" s="112"/>
      <c r="BP84" s="113"/>
      <c r="BS84" s="97">
        <f t="shared" si="42"/>
        <v>0</v>
      </c>
      <c r="BT84" s="97">
        <f t="shared" si="43"/>
        <v>0</v>
      </c>
      <c r="BU84" s="97">
        <f t="shared" si="44"/>
        <v>0</v>
      </c>
      <c r="BV84" s="296" t="str">
        <f>IF(CA84=0,"NO STOCK",IF(COUNTIF(PKGSUMM_T!$A$2:$A$1245,A84)&gt;0,"OK","ERROR"))</f>
        <v>NO STOCK</v>
      </c>
      <c r="BW84" s="296" t="str">
        <f>IF(CA84=0,"NO STOCK",IF(OR(COUNTIF(COST_SHEETT!$B$3:$B$1238,CI84)&gt;0,COUNTIF(COST_SHEETT!$AB$3:$AB$1238,CI84)&gt;0,COUNTIF(COST_SHEETT1!$B$3:$B$1238,CI84)&gt;0,COUNTIF(COST_SHEETT1!$AB$3:$AB$1238,CI84)&gt;0),"OK","ERROR"))</f>
        <v>NO STOCK</v>
      </c>
      <c r="BX84" s="97">
        <f>SUMIF(HW!$A$2:$A$1573,$A84,HW!BI$2:BI$1573)</f>
        <v>0</v>
      </c>
      <c r="BY84" s="97">
        <f>SUMIF(HW!$A$2:$A$1573,$A84,HW!BJ$2:BJ$1573)</f>
        <v>0</v>
      </c>
      <c r="BZ84" s="197">
        <f t="shared" si="45"/>
        <v>0</v>
      </c>
      <c r="CA84" s="198">
        <f t="shared" si="46"/>
        <v>0</v>
      </c>
      <c r="CK84" s="296">
        <f>IF(C84="WORK IN PROGRESS",0.099999,IF(SUMIF(SALE!$L$3:$L$1221,$A84,SALE!$U$3:$U$1221)=0,0,SUMIF(SALE!$L$3:$L$1221,$A84,SALE!$U$3:$U$1221)/SUMIF(SALE!$L$3:$L$1221,$A84,SALE!$F$3:$F$1221)))</f>
        <v>0</v>
      </c>
    </row>
    <row r="85" spans="1:102" ht="12" hidden="1" customHeight="1" x14ac:dyDescent="0.25">
      <c r="A85" s="104" t="s">
        <v>2642</v>
      </c>
      <c r="B85" s="106"/>
      <c r="C85" s="105" t="s">
        <v>30</v>
      </c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8"/>
      <c r="BS85" s="97">
        <f t="shared" si="42"/>
        <v>0</v>
      </c>
      <c r="BT85" s="97">
        <f t="shared" si="43"/>
        <v>0</v>
      </c>
      <c r="BU85" s="97">
        <f t="shared" si="44"/>
        <v>0</v>
      </c>
      <c r="BV85" s="296" t="str">
        <f>IF(CA85=0,"NO STOCK",IF(COUNTIF(PKGSUMM_T!$A$2:$A$1245,A85)&gt;0,"OK","ERROR"))</f>
        <v>NO STOCK</v>
      </c>
      <c r="BW85" s="296" t="str">
        <f>IF(CA85=0,"NO STOCK",IF(OR(COUNTIF(COST_SHEETT!$B$3:$B$1238,CI85)&gt;0,COUNTIF(COST_SHEETT!$AB$3:$AB$1238,CI85)&gt;0,COUNTIF(COST_SHEETT1!$B$3:$B$1238,CI85)&gt;0,COUNTIF(COST_SHEETT1!$AB$3:$AB$1238,CI85)&gt;0),"OK","ERROR"))</f>
        <v>NO STOCK</v>
      </c>
      <c r="BX85" s="97">
        <f>SUMIF(HW!$A$2:$A$1573,$A85,HW!BI$2:BI$1573)</f>
        <v>0</v>
      </c>
      <c r="BY85" s="97">
        <f>SUMIF(HW!$A$2:$A$1573,$A85,HW!BJ$2:BJ$1573)</f>
        <v>0</v>
      </c>
      <c r="BZ85" s="197">
        <f t="shared" si="45"/>
        <v>0</v>
      </c>
      <c r="CA85" s="198">
        <f t="shared" si="46"/>
        <v>0</v>
      </c>
      <c r="CK85" s="296">
        <f>IF(C85="WORK IN PROGRESS",0.099999,IF(SUMIF(SALE!$L$3:$L$1221,$A85,SALE!$U$3:$U$1221)=0,0,SUMIF(SALE!$L$3:$L$1221,$A85,SALE!$U$3:$U$1221)/SUMIF(SALE!$L$3:$L$1221,$A85,SALE!$F$3:$F$1221)))</f>
        <v>0</v>
      </c>
    </row>
    <row r="86" spans="1:102" ht="12" customHeight="1" x14ac:dyDescent="0.25">
      <c r="A86" s="120" t="s">
        <v>109</v>
      </c>
      <c r="B86" s="121" t="s">
        <v>110</v>
      </c>
      <c r="C86" s="121" t="s">
        <v>30</v>
      </c>
      <c r="D86" s="122">
        <v>4200</v>
      </c>
      <c r="E86" s="123">
        <v>280</v>
      </c>
      <c r="F86" s="123">
        <v>3.8856000000000002E-2</v>
      </c>
      <c r="G86" s="123">
        <v>3.8856000000000002E-2</v>
      </c>
      <c r="H86" s="127">
        <v>8400</v>
      </c>
      <c r="I86" s="127">
        <v>2.3519999999999999</v>
      </c>
      <c r="J86" s="127">
        <v>326.39</v>
      </c>
      <c r="K86" s="123"/>
      <c r="L86" s="124">
        <v>0</v>
      </c>
      <c r="M86" s="123"/>
      <c r="N86" s="124">
        <v>0</v>
      </c>
      <c r="O86" s="123"/>
      <c r="P86" s="124">
        <v>0</v>
      </c>
      <c r="Q86" s="123"/>
      <c r="R86" s="124">
        <v>0</v>
      </c>
      <c r="S86" s="123"/>
      <c r="T86" s="124">
        <v>0</v>
      </c>
      <c r="U86" s="123"/>
      <c r="V86" s="124">
        <v>0</v>
      </c>
      <c r="W86" s="123"/>
      <c r="X86" s="124">
        <v>0</v>
      </c>
      <c r="Y86" s="123"/>
      <c r="Z86" s="124">
        <v>0</v>
      </c>
      <c r="AA86" s="123"/>
      <c r="AB86" s="124">
        <v>0</v>
      </c>
      <c r="AC86" s="124">
        <v>0</v>
      </c>
      <c r="AD86" s="124">
        <v>0</v>
      </c>
      <c r="AE86" s="124">
        <v>0</v>
      </c>
      <c r="AF86" s="123"/>
      <c r="AG86" s="124">
        <v>0</v>
      </c>
      <c r="AH86" s="123"/>
      <c r="AI86" s="124">
        <v>0</v>
      </c>
      <c r="AJ86" s="123"/>
      <c r="AK86" s="124">
        <v>0</v>
      </c>
      <c r="AL86" s="123"/>
      <c r="AM86" s="124">
        <v>0</v>
      </c>
      <c r="AN86" s="123"/>
      <c r="AO86" s="124">
        <v>0</v>
      </c>
      <c r="AP86" s="123"/>
      <c r="AQ86" s="124">
        <v>0</v>
      </c>
      <c r="AR86" s="123"/>
      <c r="AS86" s="124">
        <v>0</v>
      </c>
      <c r="AT86" s="123"/>
      <c r="AU86" s="124">
        <v>0</v>
      </c>
      <c r="AV86" s="124">
        <v>0</v>
      </c>
      <c r="AW86" s="124">
        <v>0</v>
      </c>
      <c r="AX86" s="124">
        <v>0</v>
      </c>
      <c r="AY86" s="129">
        <v>8400</v>
      </c>
      <c r="AZ86" s="123">
        <v>2</v>
      </c>
      <c r="BA86" s="127">
        <v>2.3519999999999999</v>
      </c>
      <c r="BB86" s="127">
        <v>326.39</v>
      </c>
      <c r="BC86" s="127">
        <v>326.39</v>
      </c>
      <c r="BD86" s="123">
        <v>0</v>
      </c>
      <c r="BE86" s="123">
        <v>0</v>
      </c>
      <c r="BF86" s="124">
        <v>0</v>
      </c>
      <c r="BG86" s="124">
        <v>0</v>
      </c>
      <c r="BH86" s="124">
        <v>0</v>
      </c>
      <c r="BI86" s="123"/>
      <c r="BJ86" s="124">
        <v>0</v>
      </c>
      <c r="BK86" s="123"/>
      <c r="BL86" s="124">
        <v>0</v>
      </c>
      <c r="BM86" s="124">
        <v>0</v>
      </c>
      <c r="BN86" s="124">
        <v>0</v>
      </c>
      <c r="BO86" s="124">
        <v>0</v>
      </c>
      <c r="BP86" s="125">
        <v>0</v>
      </c>
      <c r="BS86" s="97">
        <f t="shared" si="42"/>
        <v>8400</v>
      </c>
      <c r="BT86" s="97">
        <f t="shared" si="43"/>
        <v>2</v>
      </c>
      <c r="BU86" s="97">
        <f t="shared" si="44"/>
        <v>2.3519999999999999</v>
      </c>
      <c r="BV86" s="296" t="str">
        <f>IF(CA86=0,"NO STOCK",IF(COUNTIF(PKGSUMM_T!$A$2:$A$1245,A86)&gt;0,"OK","ERROR"))</f>
        <v>OK</v>
      </c>
      <c r="BW86" s="296" t="str">
        <f>IF(CA86=0,"NO STOCK",IF(OR(COUNTIF(COST_SHEETT!$B$3:$B$1238,CI86)&gt;0,COUNTIF(COST_SHEETT!$AB$3:$AB$1238,CI86)&gt;0,COUNTIF(COST_SHEETT1!$B$3:$B$1238,CI86)&gt;0,COUNTIF(COST_SHEETT1!$AB$3:$AB$1238,CI86)&gt;0),"OK","ERROR"))</f>
        <v>OK</v>
      </c>
      <c r="BX86" s="97">
        <f>SUMIF(HW!$A$2:$A$1573,$A86,HW!BI$2:BI$1573)</f>
        <v>0</v>
      </c>
      <c r="BY86" s="97">
        <f>SUMIF(HW!$A$2:$A$1573,$A86,HW!BJ$2:BJ$1573)</f>
        <v>0</v>
      </c>
      <c r="BZ86" s="197">
        <f t="shared" si="45"/>
        <v>8400</v>
      </c>
      <c r="CA86" s="198">
        <f t="shared" si="46"/>
        <v>2.3519999999999999</v>
      </c>
      <c r="CB86" s="296">
        <f>IF(CJ86="Y",IF(C86="FINISHED GOODS",SUMIF(COST_SHEETT!$AB$3:$AB$1227,$CI86,COST_SHEETT!$DD$3:$DD$1227),SUMIF(COST_SHEETT!$B$3:$B$1227,$CI86,COST_SHEETT!$DB$3:$DB$1227)),IF(C86="FINISHED GOODS",SUMIF(COST_SHEETT1!$AB$3:$AB$1227,$CI86,COST_SHEETT1!$DD$3:$DD$1227),SUMIF(COST_SHEETT1!$B$3:$B$1227,$CI86,COST_SHEETT1!$DB$3:$DB$1227)))</f>
        <v>4.4402830814741577E-2</v>
      </c>
      <c r="CC86" s="209">
        <f t="shared" ref="CC86" si="52">ROUND(BZ86*CB86,0)</f>
        <v>373</v>
      </c>
      <c r="CD86" s="295">
        <v>1</v>
      </c>
      <c r="CE86" s="295"/>
      <c r="CF86" s="376">
        <f>IF(BZ86=0,0,IF(CK86&gt;0,CK86,CD86))</f>
        <v>3.8856498784252659E-2</v>
      </c>
      <c r="CG86" s="301">
        <f t="shared" ref="CG86" si="53">MIN(CF86,CB86)</f>
        <v>3.8856498784252659E-2</v>
      </c>
      <c r="CH86" s="302">
        <f t="shared" ref="CH86" si="54">ROUND(CG86*BZ86,0)</f>
        <v>326</v>
      </c>
      <c r="CI86" s="200" t="s">
        <v>2673</v>
      </c>
      <c r="CK86" s="303">
        <v>3.8856498784252659E-2</v>
      </c>
      <c r="CL86" s="296" t="str">
        <f t="shared" ref="CL86" si="55">IF(CF86&lt;CB86,"NRV","COST")</f>
        <v>NRV</v>
      </c>
      <c r="CM86" s="304">
        <f t="shared" ref="CM86" si="56">IF(CA86=0,0,ROUND(CH86/CA86,3))</f>
        <v>138.60499999999999</v>
      </c>
      <c r="CU86" s="296">
        <f>+(BZ86-BX86)*CG86</f>
        <v>326.39458978772234</v>
      </c>
      <c r="CW86" s="296">
        <f>+CT86+CU86+CV86</f>
        <v>326.39458978772234</v>
      </c>
      <c r="CX86" s="388">
        <f>+CW86-CH86</f>
        <v>0.39458978772233877</v>
      </c>
    </row>
    <row r="87" spans="1:102" ht="12" hidden="1" customHeight="1" x14ac:dyDescent="0.25">
      <c r="A87" s="114" t="s">
        <v>101</v>
      </c>
      <c r="B87" s="115" t="s">
        <v>102</v>
      </c>
      <c r="C87" s="115" t="s">
        <v>30</v>
      </c>
      <c r="D87" s="116">
        <v>4200</v>
      </c>
      <c r="E87" s="117">
        <v>170</v>
      </c>
      <c r="F87" s="117">
        <v>2.4667000000000001E-2</v>
      </c>
      <c r="G87" s="117">
        <v>2.4667000000000001E-2</v>
      </c>
      <c r="H87" s="118"/>
      <c r="I87" s="118">
        <v>0</v>
      </c>
      <c r="J87" s="118">
        <v>0</v>
      </c>
      <c r="K87" s="118"/>
      <c r="L87" s="118">
        <v>0</v>
      </c>
      <c r="M87" s="118"/>
      <c r="N87" s="118">
        <v>0</v>
      </c>
      <c r="O87" s="118"/>
      <c r="P87" s="118">
        <v>0</v>
      </c>
      <c r="Q87" s="118"/>
      <c r="R87" s="118">
        <v>0</v>
      </c>
      <c r="S87" s="118"/>
      <c r="T87" s="118">
        <v>0</v>
      </c>
      <c r="U87" s="118"/>
      <c r="V87" s="118">
        <v>0</v>
      </c>
      <c r="W87" s="118"/>
      <c r="X87" s="118">
        <v>0</v>
      </c>
      <c r="Y87" s="118"/>
      <c r="Z87" s="118">
        <v>0</v>
      </c>
      <c r="AA87" s="118"/>
      <c r="AB87" s="118">
        <v>0</v>
      </c>
      <c r="AC87" s="118">
        <v>0</v>
      </c>
      <c r="AD87" s="118">
        <v>0</v>
      </c>
      <c r="AE87" s="118">
        <v>0</v>
      </c>
      <c r="AF87" s="118"/>
      <c r="AG87" s="118">
        <v>0</v>
      </c>
      <c r="AH87" s="118"/>
      <c r="AI87" s="118">
        <v>0</v>
      </c>
      <c r="AJ87" s="118"/>
      <c r="AK87" s="118">
        <v>0</v>
      </c>
      <c r="AL87" s="118"/>
      <c r="AM87" s="118">
        <v>0</v>
      </c>
      <c r="AN87" s="118"/>
      <c r="AO87" s="118">
        <v>0</v>
      </c>
      <c r="AP87" s="118"/>
      <c r="AQ87" s="118">
        <v>0</v>
      </c>
      <c r="AR87" s="118"/>
      <c r="AS87" s="118">
        <v>0</v>
      </c>
      <c r="AT87" s="118"/>
      <c r="AU87" s="118">
        <v>0</v>
      </c>
      <c r="AV87" s="118">
        <v>0</v>
      </c>
      <c r="AW87" s="118">
        <v>0</v>
      </c>
      <c r="AX87" s="118">
        <v>0</v>
      </c>
      <c r="AY87" s="118">
        <v>0</v>
      </c>
      <c r="AZ87" s="118">
        <v>0</v>
      </c>
      <c r="BA87" s="118">
        <v>0</v>
      </c>
      <c r="BB87" s="118">
        <v>0</v>
      </c>
      <c r="BC87" s="118">
        <v>0</v>
      </c>
      <c r="BD87" s="117">
        <v>0</v>
      </c>
      <c r="BE87" s="117">
        <v>0</v>
      </c>
      <c r="BF87" s="118">
        <v>0</v>
      </c>
      <c r="BG87" s="118">
        <v>0</v>
      </c>
      <c r="BH87" s="118">
        <v>0</v>
      </c>
      <c r="BI87" s="118"/>
      <c r="BJ87" s="118">
        <v>0</v>
      </c>
      <c r="BK87" s="118"/>
      <c r="BL87" s="118">
        <v>0</v>
      </c>
      <c r="BM87" s="118">
        <v>0</v>
      </c>
      <c r="BN87" s="118">
        <v>0</v>
      </c>
      <c r="BO87" s="118">
        <v>0</v>
      </c>
      <c r="BP87" s="119">
        <v>0</v>
      </c>
      <c r="BS87" s="97">
        <f t="shared" si="42"/>
        <v>0</v>
      </c>
      <c r="BT87" s="97">
        <f t="shared" si="43"/>
        <v>0</v>
      </c>
      <c r="BU87" s="97">
        <f t="shared" si="44"/>
        <v>0</v>
      </c>
      <c r="BV87" s="296" t="str">
        <f>IF(CA87=0,"NO STOCK",IF(COUNTIF(PKGSUMM_T!$A$2:$A$1245,A87)&gt;0,"OK","ERROR"))</f>
        <v>NO STOCK</v>
      </c>
      <c r="BW87" s="296" t="str">
        <f>IF(CA87=0,"NO STOCK",IF(OR(COUNTIF(COST_SHEETT!$B$3:$B$1238,CI87)&gt;0,COUNTIF(COST_SHEETT!$AB$3:$AB$1238,CI87)&gt;0,COUNTIF(COST_SHEETT1!$B$3:$B$1238,CI87)&gt;0,COUNTIF(COST_SHEETT1!$AB$3:$AB$1238,CI87)&gt;0),"OK","ERROR"))</f>
        <v>NO STOCK</v>
      </c>
      <c r="BX87" s="97">
        <f>SUMIF(HW!$A$2:$A$1573,$A87,HW!BI$2:BI$1573)</f>
        <v>0</v>
      </c>
      <c r="BY87" s="97">
        <f>SUMIF(HW!$A$2:$A$1573,$A87,HW!BJ$2:BJ$1573)</f>
        <v>0</v>
      </c>
      <c r="BZ87" s="197">
        <f t="shared" si="45"/>
        <v>0</v>
      </c>
      <c r="CA87" s="198">
        <f t="shared" si="46"/>
        <v>0</v>
      </c>
      <c r="CK87" s="296">
        <f>IF(C87="WORK IN PROGRESS",0.099999,IF(SUMIF(SALE!$L$3:$L$1221,$A87,SALE!$U$3:$U$1221)=0,0,SUMIF(SALE!$L$3:$L$1221,$A87,SALE!$U$3:$U$1221)/SUMIF(SALE!$L$3:$L$1221,$A87,SALE!$F$3:$F$1221)))</f>
        <v>0</v>
      </c>
    </row>
    <row r="88" spans="1:102" ht="12" customHeight="1" x14ac:dyDescent="0.25">
      <c r="A88" s="120" t="s">
        <v>105</v>
      </c>
      <c r="B88" s="121" t="s">
        <v>106</v>
      </c>
      <c r="C88" s="121" t="s">
        <v>30</v>
      </c>
      <c r="D88" s="129">
        <v>4200</v>
      </c>
      <c r="E88" s="123">
        <v>170</v>
      </c>
      <c r="F88" s="123">
        <v>3.2724000000000003E-2</v>
      </c>
      <c r="G88" s="123">
        <v>3.2724000000000003E-2</v>
      </c>
      <c r="H88" s="127">
        <v>4200</v>
      </c>
      <c r="I88" s="127">
        <v>0.71399999999999997</v>
      </c>
      <c r="J88" s="127">
        <v>137.441</v>
      </c>
      <c r="K88" s="123"/>
      <c r="L88" s="124">
        <v>0</v>
      </c>
      <c r="M88" s="123"/>
      <c r="N88" s="124">
        <v>0</v>
      </c>
      <c r="O88" s="123"/>
      <c r="P88" s="124">
        <v>0</v>
      </c>
      <c r="Q88" s="123"/>
      <c r="R88" s="124">
        <v>0</v>
      </c>
      <c r="S88" s="123"/>
      <c r="T88" s="124">
        <v>0</v>
      </c>
      <c r="U88" s="123"/>
      <c r="V88" s="124">
        <v>0</v>
      </c>
      <c r="W88" s="123"/>
      <c r="X88" s="124">
        <v>0</v>
      </c>
      <c r="Y88" s="123"/>
      <c r="Z88" s="124">
        <v>0</v>
      </c>
      <c r="AA88" s="123"/>
      <c r="AB88" s="124">
        <v>0</v>
      </c>
      <c r="AC88" s="124">
        <v>0</v>
      </c>
      <c r="AD88" s="124">
        <v>0</v>
      </c>
      <c r="AE88" s="124">
        <v>0</v>
      </c>
      <c r="AF88" s="123"/>
      <c r="AG88" s="124">
        <v>0</v>
      </c>
      <c r="AH88" s="123"/>
      <c r="AI88" s="124">
        <v>0</v>
      </c>
      <c r="AJ88" s="123"/>
      <c r="AK88" s="124">
        <v>0</v>
      </c>
      <c r="AL88" s="123"/>
      <c r="AM88" s="124">
        <v>0</v>
      </c>
      <c r="AN88" s="123"/>
      <c r="AO88" s="124">
        <v>0</v>
      </c>
      <c r="AP88" s="123"/>
      <c r="AQ88" s="124">
        <v>0</v>
      </c>
      <c r="AR88" s="123"/>
      <c r="AS88" s="124">
        <v>0</v>
      </c>
      <c r="AT88" s="123"/>
      <c r="AU88" s="124">
        <v>0</v>
      </c>
      <c r="AV88" s="124">
        <v>0</v>
      </c>
      <c r="AW88" s="124">
        <v>0</v>
      </c>
      <c r="AX88" s="124">
        <v>0</v>
      </c>
      <c r="AY88" s="129">
        <v>4200</v>
      </c>
      <c r="AZ88" s="123">
        <v>1</v>
      </c>
      <c r="BA88" s="127">
        <v>0.71399999999999997</v>
      </c>
      <c r="BB88" s="127">
        <v>137.441</v>
      </c>
      <c r="BC88" s="127">
        <v>137.441</v>
      </c>
      <c r="BD88" s="123">
        <v>0</v>
      </c>
      <c r="BE88" s="123">
        <v>0</v>
      </c>
      <c r="BF88" s="124">
        <v>0</v>
      </c>
      <c r="BG88" s="124">
        <v>0</v>
      </c>
      <c r="BH88" s="124">
        <v>0</v>
      </c>
      <c r="BI88" s="123"/>
      <c r="BJ88" s="124">
        <v>0</v>
      </c>
      <c r="BK88" s="123"/>
      <c r="BL88" s="124">
        <v>0</v>
      </c>
      <c r="BM88" s="124">
        <v>0</v>
      </c>
      <c r="BN88" s="124">
        <v>0</v>
      </c>
      <c r="BO88" s="124">
        <v>0</v>
      </c>
      <c r="BP88" s="125">
        <v>0</v>
      </c>
      <c r="BS88" s="97">
        <f t="shared" si="42"/>
        <v>4200</v>
      </c>
      <c r="BT88" s="97">
        <f t="shared" si="43"/>
        <v>1</v>
      </c>
      <c r="BU88" s="97">
        <f t="shared" si="44"/>
        <v>0.71399999999999997</v>
      </c>
      <c r="BV88" s="296" t="str">
        <f>IF(CA88=0,"NO STOCK",IF(COUNTIF(PKGSUMM_T!$A$2:$A$1245,A88)&gt;0,"OK","ERROR"))</f>
        <v>OK</v>
      </c>
      <c r="BW88" s="296" t="str">
        <f>IF(CA88=0,"NO STOCK",IF(OR(COUNTIF(COST_SHEETT!$B$3:$B$1238,CI88)&gt;0,COUNTIF(COST_SHEETT!$AB$3:$AB$1238,CI88)&gt;0,COUNTIF(COST_SHEETT1!$B$3:$B$1238,CI88)&gt;0,COUNTIF(COST_SHEETT1!$AB$3:$AB$1238,CI88)&gt;0),"OK","ERROR"))</f>
        <v>OK</v>
      </c>
      <c r="BX88" s="97">
        <f>SUMIF(HW!$A$2:$A$1573,$A88,HW!BI$2:BI$1573)</f>
        <v>0</v>
      </c>
      <c r="BY88" s="97">
        <f>SUMIF(HW!$A$2:$A$1573,$A88,HW!BJ$2:BJ$1573)</f>
        <v>0</v>
      </c>
      <c r="BZ88" s="197">
        <f t="shared" si="45"/>
        <v>4200</v>
      </c>
      <c r="CA88" s="198">
        <f t="shared" si="46"/>
        <v>0.71399999999999997</v>
      </c>
      <c r="CB88" s="296">
        <f>IF(CJ88="Y",IF(C88="FINISHED GOODS",SUMIF(COST_SHEETT!$AB$3:$AB$1227,$CI88,COST_SHEETT!$DD$3:$DD$1227),SUMIF(COST_SHEETT!$B$3:$B$1227,$CI88,COST_SHEETT!$DB$3:$DB$1227)),IF(C88="FINISHED GOODS",SUMIF(COST_SHEETT1!$AB$3:$AB$1227,$CI88,COST_SHEETT1!$DD$3:$DD$1227),SUMIF(COST_SHEETT1!$B$3:$B$1227,$CI88,COST_SHEETT1!$DB$3:$DB$1227)))</f>
        <v>3.2026254058752764E-2</v>
      </c>
      <c r="CC88" s="209">
        <f t="shared" ref="CC88" si="57">ROUND(BZ88*CB88,0)</f>
        <v>135</v>
      </c>
      <c r="CD88" s="295">
        <v>1</v>
      </c>
      <c r="CE88" s="295"/>
      <c r="CF88" s="376">
        <f>IF(BZ88=0,0,IF(CK88&gt;0,CK88,CD88))</f>
        <v>3.2724000000000003E-2</v>
      </c>
      <c r="CG88" s="301">
        <f t="shared" ref="CG88" si="58">MIN(CF88,CB88)</f>
        <v>3.2026254058752764E-2</v>
      </c>
      <c r="CH88" s="302">
        <f t="shared" ref="CH88" si="59">ROUND(CG88*BZ88,0)</f>
        <v>135</v>
      </c>
      <c r="CI88" s="200" t="s">
        <v>2674</v>
      </c>
      <c r="CJ88" s="97" t="s">
        <v>2666</v>
      </c>
      <c r="CK88" s="296">
        <f>IF(C88="WORK IN PROGRESS",0.099999,IF(SUMIF(SALE!$L$3:$L$1221,$A88,SALE!$U$3:$U$1221)=0,0,SUMIF(SALE!$L$3:$L$1221,$A88,SALE!$U$3:$U$1221)/SUMIF(SALE!$L$3:$L$1221,$A88,SALE!$F$3:$F$1221)))</f>
        <v>3.2724000000000003E-2</v>
      </c>
      <c r="CL88" s="296" t="str">
        <f t="shared" ref="CL88" si="60">IF(CF88&lt;CB88,"NRV","COST")</f>
        <v>COST</v>
      </c>
      <c r="CM88" s="304">
        <f t="shared" ref="CM88" si="61">IF(CA88=0,0,ROUND(CH88/CA88,3))</f>
        <v>189.07599999999999</v>
      </c>
      <c r="CU88" s="296">
        <f>+(BZ88-BX88)*CG88</f>
        <v>134.51026704676161</v>
      </c>
      <c r="CW88" s="296">
        <f>+CT88+CU88+CV88</f>
        <v>134.51026704676161</v>
      </c>
      <c r="CX88" s="388">
        <f>+CW88-CH88</f>
        <v>-0.48973295323838784</v>
      </c>
    </row>
    <row r="89" spans="1:102" ht="12" hidden="1" customHeight="1" x14ac:dyDescent="0.25">
      <c r="A89" s="114" t="s">
        <v>197</v>
      </c>
      <c r="B89" s="115" t="s">
        <v>198</v>
      </c>
      <c r="C89" s="115" t="s">
        <v>30</v>
      </c>
      <c r="D89" s="116">
        <v>4200</v>
      </c>
      <c r="E89" s="117">
        <v>170</v>
      </c>
      <c r="F89" s="117">
        <v>2.4667000000000001E-2</v>
      </c>
      <c r="G89" s="117">
        <v>2.4667000000000001E-2</v>
      </c>
      <c r="H89" s="118"/>
      <c r="I89" s="118">
        <v>0</v>
      </c>
      <c r="J89" s="118">
        <v>0</v>
      </c>
      <c r="K89" s="118"/>
      <c r="L89" s="118">
        <v>0</v>
      </c>
      <c r="M89" s="118"/>
      <c r="N89" s="118">
        <v>0</v>
      </c>
      <c r="O89" s="118"/>
      <c r="P89" s="118">
        <v>0</v>
      </c>
      <c r="Q89" s="118"/>
      <c r="R89" s="118">
        <v>0</v>
      </c>
      <c r="S89" s="118"/>
      <c r="T89" s="118">
        <v>0</v>
      </c>
      <c r="U89" s="118"/>
      <c r="V89" s="118">
        <v>0</v>
      </c>
      <c r="W89" s="118"/>
      <c r="X89" s="118">
        <v>0</v>
      </c>
      <c r="Y89" s="118"/>
      <c r="Z89" s="118">
        <v>0</v>
      </c>
      <c r="AA89" s="118"/>
      <c r="AB89" s="118">
        <v>0</v>
      </c>
      <c r="AC89" s="118">
        <v>0</v>
      </c>
      <c r="AD89" s="118">
        <v>0</v>
      </c>
      <c r="AE89" s="118">
        <v>0</v>
      </c>
      <c r="AF89" s="118"/>
      <c r="AG89" s="118">
        <v>0</v>
      </c>
      <c r="AH89" s="118"/>
      <c r="AI89" s="118">
        <v>0</v>
      </c>
      <c r="AJ89" s="118"/>
      <c r="AK89" s="118">
        <v>0</v>
      </c>
      <c r="AL89" s="118"/>
      <c r="AM89" s="118">
        <v>0</v>
      </c>
      <c r="AN89" s="118"/>
      <c r="AO89" s="118">
        <v>0</v>
      </c>
      <c r="AP89" s="118"/>
      <c r="AQ89" s="118">
        <v>0</v>
      </c>
      <c r="AR89" s="118"/>
      <c r="AS89" s="118">
        <v>0</v>
      </c>
      <c r="AT89" s="118"/>
      <c r="AU89" s="118">
        <v>0</v>
      </c>
      <c r="AV89" s="118">
        <v>0</v>
      </c>
      <c r="AW89" s="118">
        <v>0</v>
      </c>
      <c r="AX89" s="118">
        <v>0</v>
      </c>
      <c r="AY89" s="118">
        <v>0</v>
      </c>
      <c r="AZ89" s="118">
        <v>0</v>
      </c>
      <c r="BA89" s="118">
        <v>0</v>
      </c>
      <c r="BB89" s="118">
        <v>0</v>
      </c>
      <c r="BC89" s="118">
        <v>0</v>
      </c>
      <c r="BD89" s="117">
        <v>0</v>
      </c>
      <c r="BE89" s="117">
        <v>0</v>
      </c>
      <c r="BF89" s="118">
        <v>0</v>
      </c>
      <c r="BG89" s="118">
        <v>0</v>
      </c>
      <c r="BH89" s="118">
        <v>0</v>
      </c>
      <c r="BI89" s="118"/>
      <c r="BJ89" s="118">
        <v>0</v>
      </c>
      <c r="BK89" s="118"/>
      <c r="BL89" s="118">
        <v>0</v>
      </c>
      <c r="BM89" s="118">
        <v>0</v>
      </c>
      <c r="BN89" s="118">
        <v>0</v>
      </c>
      <c r="BO89" s="118">
        <v>0</v>
      </c>
      <c r="BP89" s="119">
        <v>0</v>
      </c>
      <c r="BS89" s="97">
        <f t="shared" si="42"/>
        <v>0</v>
      </c>
      <c r="BT89" s="97">
        <f t="shared" si="43"/>
        <v>0</v>
      </c>
      <c r="BU89" s="97">
        <f t="shared" si="44"/>
        <v>0</v>
      </c>
      <c r="BV89" s="296" t="str">
        <f>IF(CA89=0,"NO STOCK",IF(COUNTIF(PKGSUMM_T!$A$2:$A$1245,A89)&gt;0,"OK","ERROR"))</f>
        <v>NO STOCK</v>
      </c>
      <c r="BW89" s="296" t="str">
        <f>IF(CA89=0,"NO STOCK",IF(OR(COUNTIF(COST_SHEETT!$B$3:$B$1238,CI89)&gt;0,COUNTIF(COST_SHEETT!$AB$3:$AB$1238,CI89)&gt;0,COUNTIF(COST_SHEETT1!$B$3:$B$1238,CI89)&gt;0,COUNTIF(COST_SHEETT1!$AB$3:$AB$1238,CI89)&gt;0),"OK","ERROR"))</f>
        <v>NO STOCK</v>
      </c>
      <c r="BX89" s="97">
        <f>SUMIF(HW!$A$2:$A$1573,$A89,HW!BI$2:BI$1573)</f>
        <v>0</v>
      </c>
      <c r="BY89" s="97">
        <f>SUMIF(HW!$A$2:$A$1573,$A89,HW!BJ$2:BJ$1573)</f>
        <v>0</v>
      </c>
      <c r="BZ89" s="197">
        <f t="shared" si="45"/>
        <v>0</v>
      </c>
      <c r="CA89" s="198">
        <f t="shared" si="46"/>
        <v>0</v>
      </c>
      <c r="CK89" s="296">
        <f>IF(C89="WORK IN PROGRESS",0.099999,IF(SUMIF(SALE!$L$3:$L$1221,$A89,SALE!$U$3:$U$1221)=0,0,SUMIF(SALE!$L$3:$L$1221,$A89,SALE!$U$3:$U$1221)/SUMIF(SALE!$L$3:$L$1221,$A89,SALE!$F$3:$F$1221)))</f>
        <v>0</v>
      </c>
    </row>
    <row r="90" spans="1:102" ht="12" customHeight="1" x14ac:dyDescent="0.25">
      <c r="A90" s="120" t="s">
        <v>111</v>
      </c>
      <c r="B90" s="121" t="s">
        <v>112</v>
      </c>
      <c r="C90" s="121" t="s">
        <v>30</v>
      </c>
      <c r="D90" s="122">
        <v>3969</v>
      </c>
      <c r="E90" s="123">
        <v>180</v>
      </c>
      <c r="F90" s="123">
        <v>2.911E-2</v>
      </c>
      <c r="G90" s="123">
        <v>2.911E-2</v>
      </c>
      <c r="H90" s="127">
        <v>115101</v>
      </c>
      <c r="I90" s="127">
        <v>20.718</v>
      </c>
      <c r="J90" s="128">
        <v>3350.59</v>
      </c>
      <c r="K90" s="123"/>
      <c r="L90" s="124">
        <v>0</v>
      </c>
      <c r="M90" s="123"/>
      <c r="N90" s="124">
        <v>0</v>
      </c>
      <c r="O90" s="123"/>
      <c r="P90" s="124">
        <v>0</v>
      </c>
      <c r="Q90" s="123"/>
      <c r="R90" s="124">
        <v>0</v>
      </c>
      <c r="S90" s="123"/>
      <c r="T90" s="124">
        <v>0</v>
      </c>
      <c r="U90" s="123"/>
      <c r="V90" s="124">
        <v>0</v>
      </c>
      <c r="W90" s="123"/>
      <c r="X90" s="124">
        <v>0</v>
      </c>
      <c r="Y90" s="123"/>
      <c r="Z90" s="124">
        <v>0</v>
      </c>
      <c r="AA90" s="123"/>
      <c r="AB90" s="124">
        <v>0</v>
      </c>
      <c r="AC90" s="124">
        <v>0</v>
      </c>
      <c r="AD90" s="124">
        <v>0</v>
      </c>
      <c r="AE90" s="124">
        <v>0</v>
      </c>
      <c r="AF90" s="123"/>
      <c r="AG90" s="124">
        <v>0</v>
      </c>
      <c r="AH90" s="123"/>
      <c r="AI90" s="124">
        <v>0</v>
      </c>
      <c r="AJ90" s="123"/>
      <c r="AK90" s="124">
        <v>0</v>
      </c>
      <c r="AL90" s="123"/>
      <c r="AM90" s="124">
        <v>0</v>
      </c>
      <c r="AN90" s="123"/>
      <c r="AO90" s="124">
        <v>0</v>
      </c>
      <c r="AP90" s="123"/>
      <c r="AQ90" s="124">
        <v>0</v>
      </c>
      <c r="AR90" s="123"/>
      <c r="AS90" s="124">
        <v>0</v>
      </c>
      <c r="AT90" s="123"/>
      <c r="AU90" s="124">
        <v>0</v>
      </c>
      <c r="AV90" s="124">
        <v>0</v>
      </c>
      <c r="AW90" s="124">
        <v>0</v>
      </c>
      <c r="AX90" s="124">
        <v>0</v>
      </c>
      <c r="AY90" s="129">
        <v>115101</v>
      </c>
      <c r="AZ90" s="123">
        <v>29</v>
      </c>
      <c r="BA90" s="127">
        <v>20.718</v>
      </c>
      <c r="BB90" s="128">
        <v>3350.59</v>
      </c>
      <c r="BC90" s="128">
        <v>3350.59</v>
      </c>
      <c r="BD90" s="123">
        <v>0</v>
      </c>
      <c r="BE90" s="123">
        <v>0</v>
      </c>
      <c r="BF90" s="124">
        <v>0</v>
      </c>
      <c r="BG90" s="124">
        <v>0</v>
      </c>
      <c r="BH90" s="124">
        <v>0</v>
      </c>
      <c r="BI90" s="123"/>
      <c r="BJ90" s="124">
        <v>0</v>
      </c>
      <c r="BK90" s="123"/>
      <c r="BL90" s="124">
        <v>0</v>
      </c>
      <c r="BM90" s="124">
        <v>0</v>
      </c>
      <c r="BN90" s="124">
        <v>0</v>
      </c>
      <c r="BO90" s="124">
        <v>0</v>
      </c>
      <c r="BP90" s="125">
        <v>0</v>
      </c>
      <c r="BS90" s="97">
        <f t="shared" si="42"/>
        <v>115101</v>
      </c>
      <c r="BT90" s="97">
        <f t="shared" si="43"/>
        <v>29</v>
      </c>
      <c r="BU90" s="97">
        <f t="shared" si="44"/>
        <v>20.718</v>
      </c>
      <c r="BV90" s="296" t="str">
        <f>IF(CA90=0,"NO STOCK",IF(COUNTIF(PKGSUMM_T!$A$2:$A$1245,A90)&gt;0,"OK","ERROR"))</f>
        <v>OK</v>
      </c>
      <c r="BW90" s="296" t="str">
        <f>IF(CA90=0,"NO STOCK",IF(OR(COUNTIF(COST_SHEETT!$B$3:$B$1238,CI90)&gt;0,COUNTIF(COST_SHEETT!$AB$3:$AB$1238,CI90)&gt;0,COUNTIF(COST_SHEETT1!$B$3:$B$1238,CI90)&gt;0,COUNTIF(COST_SHEETT1!$AB$3:$AB$1238,CI90)&gt;0),"OK","ERROR"))</f>
        <v>OK</v>
      </c>
      <c r="BX90" s="97">
        <f>SUMIF(HW!$A$2:$A$1573,$A90,HW!BI$2:BI$1573)</f>
        <v>0</v>
      </c>
      <c r="BY90" s="97">
        <f>SUMIF(HW!$A$2:$A$1573,$A90,HW!BJ$2:BJ$1573)</f>
        <v>0</v>
      </c>
      <c r="BZ90" s="197">
        <f t="shared" si="45"/>
        <v>115101</v>
      </c>
      <c r="CA90" s="198">
        <f t="shared" si="46"/>
        <v>20.718</v>
      </c>
      <c r="CB90" s="296">
        <f>IF(CJ90="Y",IF(C90="FINISHED GOODS",SUMIF(COST_SHEETT!$AB$3:$AB$1227,$CI90,COST_SHEETT!$DD$3:$DD$1227),SUMIF(COST_SHEETT!$B$3:$B$1227,$CI90,COST_SHEETT!$DB$3:$DB$1227)),IF(C90="FINISHED GOODS",SUMIF(COST_SHEETT1!$AB$3:$AB$1227,$CI90,COST_SHEETT1!$DD$3:$DD$1227),SUMIF(COST_SHEETT1!$B$3:$B$1227,$CI90,COST_SHEETT1!$DB$3:$DB$1227)))</f>
        <v>2.9110465614970684E-2</v>
      </c>
      <c r="CC90" s="209">
        <f t="shared" ref="CC90:CC91" si="62">ROUND(BZ90*CB90,0)</f>
        <v>3351</v>
      </c>
      <c r="CD90" s="295">
        <v>1</v>
      </c>
      <c r="CE90" s="295"/>
      <c r="CF90" s="376">
        <f t="shared" ref="CF90:CF91" si="63">IF(BZ90=0,0,IF(CK90&gt;0,CK90,CD90))</f>
        <v>3.128354602668032E-2</v>
      </c>
      <c r="CG90" s="301">
        <f t="shared" ref="CG90:CG91" si="64">MIN(CF90,CB90)</f>
        <v>2.9110465614970684E-2</v>
      </c>
      <c r="CH90" s="302">
        <f t="shared" ref="CH90:CH91" si="65">ROUND(CG90*BZ90,0)</f>
        <v>3351</v>
      </c>
      <c r="CI90" s="200" t="s">
        <v>2675</v>
      </c>
      <c r="CK90" s="303">
        <v>3.128354602668032E-2</v>
      </c>
      <c r="CL90" s="296" t="str">
        <f t="shared" ref="CL90:CL91" si="66">IF(CF90&lt;CB90,"NRV","COST")</f>
        <v>COST</v>
      </c>
      <c r="CM90" s="304">
        <f t="shared" ref="CM90:CM91" si="67">IF(CA90=0,0,ROUND(CH90/CA90,3))</f>
        <v>161.74299999999999</v>
      </c>
      <c r="CU90" s="296">
        <f t="shared" ref="CU90:CU91" si="68">+(BZ90-BX90)*CG90</f>
        <v>3350.6437027487409</v>
      </c>
      <c r="CW90" s="296">
        <f t="shared" ref="CW90:CW91" si="69">+CT90+CU90+CV90</f>
        <v>3350.6437027487409</v>
      </c>
      <c r="CX90" s="388">
        <f t="shared" ref="CX90:CX91" si="70">+CW90-CH90</f>
        <v>-0.35629725125909317</v>
      </c>
    </row>
    <row r="91" spans="1:102" ht="12" customHeight="1" x14ac:dyDescent="0.25">
      <c r="A91" s="114" t="s">
        <v>103</v>
      </c>
      <c r="B91" s="115" t="s">
        <v>104</v>
      </c>
      <c r="C91" s="115" t="s">
        <v>30</v>
      </c>
      <c r="D91" s="116">
        <v>4200</v>
      </c>
      <c r="E91" s="117">
        <v>170</v>
      </c>
      <c r="F91" s="117">
        <v>2.7432999999999999E-2</v>
      </c>
      <c r="G91" s="117">
        <v>2.7432999999999999E-2</v>
      </c>
      <c r="H91" s="130">
        <v>8400</v>
      </c>
      <c r="I91" s="130">
        <v>1.4279999999999999</v>
      </c>
      <c r="J91" s="130">
        <v>230.43700000000001</v>
      </c>
      <c r="K91" s="117"/>
      <c r="L91" s="118">
        <v>0</v>
      </c>
      <c r="M91" s="117"/>
      <c r="N91" s="118">
        <v>0</v>
      </c>
      <c r="O91" s="117"/>
      <c r="P91" s="118">
        <v>0</v>
      </c>
      <c r="Q91" s="117"/>
      <c r="R91" s="118">
        <v>0</v>
      </c>
      <c r="S91" s="117"/>
      <c r="T91" s="118">
        <v>0</v>
      </c>
      <c r="U91" s="117"/>
      <c r="V91" s="118">
        <v>0</v>
      </c>
      <c r="W91" s="117"/>
      <c r="X91" s="118">
        <v>0</v>
      </c>
      <c r="Y91" s="117"/>
      <c r="Z91" s="118">
        <v>0</v>
      </c>
      <c r="AA91" s="117"/>
      <c r="AB91" s="118">
        <v>0</v>
      </c>
      <c r="AC91" s="118">
        <v>0</v>
      </c>
      <c r="AD91" s="118">
        <v>0</v>
      </c>
      <c r="AE91" s="118">
        <v>0</v>
      </c>
      <c r="AF91" s="117"/>
      <c r="AG91" s="118">
        <v>0</v>
      </c>
      <c r="AH91" s="117"/>
      <c r="AI91" s="118">
        <v>0</v>
      </c>
      <c r="AJ91" s="117"/>
      <c r="AK91" s="118">
        <v>0</v>
      </c>
      <c r="AL91" s="117"/>
      <c r="AM91" s="118">
        <v>0</v>
      </c>
      <c r="AN91" s="117"/>
      <c r="AO91" s="118">
        <v>0</v>
      </c>
      <c r="AP91" s="117"/>
      <c r="AQ91" s="118">
        <v>0</v>
      </c>
      <c r="AR91" s="117"/>
      <c r="AS91" s="118">
        <v>0</v>
      </c>
      <c r="AT91" s="117"/>
      <c r="AU91" s="118">
        <v>0</v>
      </c>
      <c r="AV91" s="118">
        <v>0</v>
      </c>
      <c r="AW91" s="118">
        <v>0</v>
      </c>
      <c r="AX91" s="118">
        <v>0</v>
      </c>
      <c r="AY91" s="132">
        <v>8400</v>
      </c>
      <c r="AZ91" s="117">
        <v>2</v>
      </c>
      <c r="BA91" s="130">
        <v>1.4279999999999999</v>
      </c>
      <c r="BB91" s="130">
        <v>230.43700000000001</v>
      </c>
      <c r="BC91" s="130">
        <v>230.43700000000001</v>
      </c>
      <c r="BD91" s="117">
        <v>0</v>
      </c>
      <c r="BE91" s="117">
        <v>0</v>
      </c>
      <c r="BF91" s="118">
        <v>0</v>
      </c>
      <c r="BG91" s="118">
        <v>0</v>
      </c>
      <c r="BH91" s="118">
        <v>0</v>
      </c>
      <c r="BI91" s="117"/>
      <c r="BJ91" s="118">
        <v>0</v>
      </c>
      <c r="BK91" s="117"/>
      <c r="BL91" s="118">
        <v>0</v>
      </c>
      <c r="BM91" s="118">
        <v>0</v>
      </c>
      <c r="BN91" s="118">
        <v>0</v>
      </c>
      <c r="BO91" s="118">
        <v>0</v>
      </c>
      <c r="BP91" s="119">
        <v>0</v>
      </c>
      <c r="BS91" s="97">
        <f t="shared" si="42"/>
        <v>8400</v>
      </c>
      <c r="BT91" s="97">
        <f t="shared" si="43"/>
        <v>2</v>
      </c>
      <c r="BU91" s="97">
        <f t="shared" si="44"/>
        <v>1.4279999999999999</v>
      </c>
      <c r="BV91" s="296" t="str">
        <f>IF(CA91=0,"NO STOCK",IF(COUNTIF(PKGSUMM_T!$A$2:$A$1245,A91)&gt;0,"OK","ERROR"))</f>
        <v>OK</v>
      </c>
      <c r="BW91" s="296" t="str">
        <f>IF(CA91=0,"NO STOCK",IF(OR(COUNTIF(COST_SHEETT!$B$3:$B$1238,CI91)&gt;0,COUNTIF(COST_SHEETT!$AB$3:$AB$1238,CI91)&gt;0,COUNTIF(COST_SHEETT1!$B$3:$B$1238,CI91)&gt;0,COUNTIF(COST_SHEETT1!$AB$3:$AB$1238,CI91)&gt;0),"OK","ERROR"))</f>
        <v>OK</v>
      </c>
      <c r="BX91" s="97">
        <f>SUMIF(HW!$A$2:$A$1573,$A91,HW!BI$2:BI$1573)</f>
        <v>0</v>
      </c>
      <c r="BY91" s="97">
        <f>SUMIF(HW!$A$2:$A$1573,$A91,HW!BJ$2:BJ$1573)</f>
        <v>0</v>
      </c>
      <c r="BZ91" s="197">
        <f t="shared" si="45"/>
        <v>8400</v>
      </c>
      <c r="CA91" s="198">
        <f t="shared" si="46"/>
        <v>1.4279999999999999</v>
      </c>
      <c r="CB91" s="296">
        <f>IF(CJ91="Y",IF(C91="FINISHED GOODS",SUMIF(COST_SHEETT!$AB$3:$AB$1227,$CI91,COST_SHEETT!$DD$3:$DD$1227),SUMIF(COST_SHEETT!$B$3:$B$1227,$CI91,COST_SHEETT!$DB$3:$DB$1227)),IF(C91="FINISHED GOODS",SUMIF(COST_SHEETT1!$AB$3:$AB$1227,$CI91,COST_SHEETT1!$DD$3:$DD$1227),SUMIF(COST_SHEETT1!$B$3:$B$1227,$CI91,COST_SHEETT1!$DB$3:$DB$1227)))</f>
        <v>3.2026254058752764E-2</v>
      </c>
      <c r="CC91" s="209">
        <f t="shared" si="62"/>
        <v>269</v>
      </c>
      <c r="CD91" s="295">
        <v>1</v>
      </c>
      <c r="CE91" s="295"/>
      <c r="CF91" s="376">
        <f t="shared" si="63"/>
        <v>2.7432700501253134E-2</v>
      </c>
      <c r="CG91" s="301">
        <f t="shared" si="64"/>
        <v>2.7432700501253134E-2</v>
      </c>
      <c r="CH91" s="302">
        <f t="shared" si="65"/>
        <v>230</v>
      </c>
      <c r="CI91" s="200" t="s">
        <v>2676</v>
      </c>
      <c r="CJ91" s="97" t="s">
        <v>2666</v>
      </c>
      <c r="CK91" s="303">
        <v>2.7432700501253134E-2</v>
      </c>
      <c r="CL91" s="296" t="str">
        <f t="shared" si="66"/>
        <v>NRV</v>
      </c>
      <c r="CM91" s="304">
        <f t="shared" si="67"/>
        <v>161.06399999999999</v>
      </c>
      <c r="CU91" s="296">
        <f t="shared" si="68"/>
        <v>230.43468421052631</v>
      </c>
      <c r="CW91" s="296">
        <f t="shared" si="69"/>
        <v>230.43468421052631</v>
      </c>
      <c r="CX91" s="388">
        <f t="shared" si="70"/>
        <v>0.43468421052631356</v>
      </c>
    </row>
    <row r="92" spans="1:102" ht="12" hidden="1" customHeight="1" x14ac:dyDescent="0.25">
      <c r="A92" s="120" t="s">
        <v>1478</v>
      </c>
      <c r="B92" s="121" t="s">
        <v>1479</v>
      </c>
      <c r="C92" s="121" t="s">
        <v>30</v>
      </c>
      <c r="D92" s="122">
        <v>4200</v>
      </c>
      <c r="E92" s="123">
        <v>170</v>
      </c>
      <c r="F92" s="123">
        <v>2.4667000000000001E-2</v>
      </c>
      <c r="G92" s="123">
        <v>2.4667000000000001E-2</v>
      </c>
      <c r="H92" s="124"/>
      <c r="I92" s="124">
        <v>0</v>
      </c>
      <c r="J92" s="124">
        <v>0</v>
      </c>
      <c r="K92" s="124"/>
      <c r="L92" s="124">
        <v>0</v>
      </c>
      <c r="M92" s="124"/>
      <c r="N92" s="124">
        <v>0</v>
      </c>
      <c r="O92" s="124"/>
      <c r="P92" s="124">
        <v>0</v>
      </c>
      <c r="Q92" s="124"/>
      <c r="R92" s="124">
        <v>0</v>
      </c>
      <c r="S92" s="124"/>
      <c r="T92" s="124">
        <v>0</v>
      </c>
      <c r="U92" s="124"/>
      <c r="V92" s="124">
        <v>0</v>
      </c>
      <c r="W92" s="124"/>
      <c r="X92" s="124">
        <v>0</v>
      </c>
      <c r="Y92" s="124"/>
      <c r="Z92" s="124">
        <v>0</v>
      </c>
      <c r="AA92" s="124"/>
      <c r="AB92" s="124">
        <v>0</v>
      </c>
      <c r="AC92" s="124">
        <v>0</v>
      </c>
      <c r="AD92" s="124">
        <v>0</v>
      </c>
      <c r="AE92" s="124">
        <v>0</v>
      </c>
      <c r="AF92" s="124"/>
      <c r="AG92" s="124">
        <v>0</v>
      </c>
      <c r="AH92" s="124"/>
      <c r="AI92" s="124">
        <v>0</v>
      </c>
      <c r="AJ92" s="124"/>
      <c r="AK92" s="124">
        <v>0</v>
      </c>
      <c r="AL92" s="124"/>
      <c r="AM92" s="124">
        <v>0</v>
      </c>
      <c r="AN92" s="124"/>
      <c r="AO92" s="124">
        <v>0</v>
      </c>
      <c r="AP92" s="124"/>
      <c r="AQ92" s="124">
        <v>0</v>
      </c>
      <c r="AR92" s="124"/>
      <c r="AS92" s="124">
        <v>0</v>
      </c>
      <c r="AT92" s="124"/>
      <c r="AU92" s="124">
        <v>0</v>
      </c>
      <c r="AV92" s="124">
        <v>0</v>
      </c>
      <c r="AW92" s="124">
        <v>0</v>
      </c>
      <c r="AX92" s="124">
        <v>0</v>
      </c>
      <c r="AY92" s="124">
        <v>0</v>
      </c>
      <c r="AZ92" s="124">
        <v>0</v>
      </c>
      <c r="BA92" s="124">
        <v>0</v>
      </c>
      <c r="BB92" s="124">
        <v>0</v>
      </c>
      <c r="BC92" s="124">
        <v>0</v>
      </c>
      <c r="BD92" s="123">
        <v>0</v>
      </c>
      <c r="BE92" s="123">
        <v>0</v>
      </c>
      <c r="BF92" s="124">
        <v>0</v>
      </c>
      <c r="BG92" s="124">
        <v>0</v>
      </c>
      <c r="BH92" s="124">
        <v>0</v>
      </c>
      <c r="BI92" s="124"/>
      <c r="BJ92" s="124">
        <v>0</v>
      </c>
      <c r="BK92" s="124"/>
      <c r="BL92" s="124">
        <v>0</v>
      </c>
      <c r="BM92" s="124">
        <v>0</v>
      </c>
      <c r="BN92" s="124">
        <v>0</v>
      </c>
      <c r="BO92" s="124">
        <v>0</v>
      </c>
      <c r="BP92" s="125">
        <v>0</v>
      </c>
      <c r="BS92" s="97">
        <f t="shared" si="42"/>
        <v>0</v>
      </c>
      <c r="BT92" s="97">
        <f t="shared" si="43"/>
        <v>0</v>
      </c>
      <c r="BU92" s="97">
        <f t="shared" si="44"/>
        <v>0</v>
      </c>
      <c r="BV92" s="296" t="str">
        <f>IF(CA92=0,"NO STOCK",IF(COUNTIF(PKGSUMM_T!$A$2:$A$1245,A92)&gt;0,"OK","ERROR"))</f>
        <v>NO STOCK</v>
      </c>
      <c r="BW92" s="296" t="str">
        <f>IF(CA92=0,"NO STOCK",IF(OR(COUNTIF(COST_SHEETT!$B$3:$B$1238,CI92)&gt;0,COUNTIF(COST_SHEETT!$AB$3:$AB$1238,CI92)&gt;0,COUNTIF(COST_SHEETT1!$B$3:$B$1238,CI92)&gt;0,COUNTIF(COST_SHEETT1!$AB$3:$AB$1238,CI92)&gt;0),"OK","ERROR"))</f>
        <v>NO STOCK</v>
      </c>
      <c r="BX92" s="97">
        <f>SUMIF(HW!$A$2:$A$1573,$A92,HW!BI$2:BI$1573)</f>
        <v>0</v>
      </c>
      <c r="BY92" s="97">
        <f>SUMIF(HW!$A$2:$A$1573,$A92,HW!BJ$2:BJ$1573)</f>
        <v>0</v>
      </c>
      <c r="BZ92" s="197">
        <f t="shared" si="45"/>
        <v>0</v>
      </c>
      <c r="CA92" s="198">
        <f t="shared" si="46"/>
        <v>0</v>
      </c>
      <c r="CK92" s="296">
        <f>IF(C92="WORK IN PROGRESS",0.099999,IF(SUMIF(SALE!$L$3:$L$1221,$A92,SALE!$U$3:$U$1221)=0,0,SUMIF(SALE!$L$3:$L$1221,$A92,SALE!$U$3:$U$1221)/SUMIF(SALE!$L$3:$L$1221,$A92,SALE!$F$3:$F$1221)))</f>
        <v>0</v>
      </c>
    </row>
    <row r="93" spans="1:102" ht="12" customHeight="1" x14ac:dyDescent="0.25">
      <c r="A93" s="114" t="s">
        <v>99</v>
      </c>
      <c r="B93" s="115" t="s">
        <v>1480</v>
      </c>
      <c r="C93" s="115" t="s">
        <v>30</v>
      </c>
      <c r="D93" s="116">
        <v>4200</v>
      </c>
      <c r="E93" s="117">
        <v>170</v>
      </c>
      <c r="F93" s="117">
        <v>3.0537999999999999E-2</v>
      </c>
      <c r="G93" s="117">
        <v>3.0537999999999999E-2</v>
      </c>
      <c r="H93" s="130">
        <v>268800</v>
      </c>
      <c r="I93" s="130">
        <v>45.695999999999998</v>
      </c>
      <c r="J93" s="131">
        <v>8208.6139999999996</v>
      </c>
      <c r="K93" s="117"/>
      <c r="L93" s="117">
        <v>0</v>
      </c>
      <c r="M93" s="117"/>
      <c r="N93" s="117">
        <v>0</v>
      </c>
      <c r="O93" s="117"/>
      <c r="P93" s="117">
        <v>0</v>
      </c>
      <c r="Q93" s="117">
        <v>470400</v>
      </c>
      <c r="R93" s="118">
        <v>79.968000000000004</v>
      </c>
      <c r="S93" s="117"/>
      <c r="T93" s="117">
        <v>0</v>
      </c>
      <c r="U93" s="117"/>
      <c r="V93" s="117">
        <v>0</v>
      </c>
      <c r="W93" s="117"/>
      <c r="X93" s="117">
        <v>0</v>
      </c>
      <c r="Y93" s="117"/>
      <c r="Z93" s="117">
        <v>0</v>
      </c>
      <c r="AA93" s="117"/>
      <c r="AB93" s="117">
        <v>0</v>
      </c>
      <c r="AC93" s="140">
        <v>470400</v>
      </c>
      <c r="AD93" s="118">
        <v>79.968000000000004</v>
      </c>
      <c r="AE93" s="141">
        <v>14365.075000000001</v>
      </c>
      <c r="AF93" s="117"/>
      <c r="AG93" s="117">
        <v>0</v>
      </c>
      <c r="AH93" s="117"/>
      <c r="AI93" s="117">
        <v>0</v>
      </c>
      <c r="AJ93" s="117"/>
      <c r="AK93" s="117">
        <v>0</v>
      </c>
      <c r="AL93" s="117"/>
      <c r="AM93" s="117">
        <v>0</v>
      </c>
      <c r="AN93" s="117"/>
      <c r="AO93" s="117">
        <v>0</v>
      </c>
      <c r="AP93" s="117">
        <v>252000</v>
      </c>
      <c r="AQ93" s="107">
        <v>42.84</v>
      </c>
      <c r="AR93" s="117"/>
      <c r="AS93" s="117">
        <v>0</v>
      </c>
      <c r="AT93" s="117"/>
      <c r="AU93" s="117">
        <v>0</v>
      </c>
      <c r="AV93" s="139">
        <v>252000</v>
      </c>
      <c r="AW93" s="107">
        <v>42.84</v>
      </c>
      <c r="AX93" s="138">
        <v>7695.576</v>
      </c>
      <c r="AY93" s="132">
        <v>487200</v>
      </c>
      <c r="AZ93" s="117">
        <v>116</v>
      </c>
      <c r="BA93" s="130">
        <v>82.823999999999998</v>
      </c>
      <c r="BB93" s="131">
        <v>14878.114</v>
      </c>
      <c r="BC93" s="131">
        <v>14878.114</v>
      </c>
      <c r="BD93" s="117">
        <v>0</v>
      </c>
      <c r="BE93" s="117">
        <v>0</v>
      </c>
      <c r="BF93" s="117">
        <v>0</v>
      </c>
      <c r="BG93" s="140">
        <v>470400</v>
      </c>
      <c r="BH93" s="118">
        <v>79.968000000000004</v>
      </c>
      <c r="BI93" s="117"/>
      <c r="BJ93" s="117">
        <v>0</v>
      </c>
      <c r="BK93" s="117"/>
      <c r="BL93" s="117">
        <v>0</v>
      </c>
      <c r="BM93" s="117">
        <v>0</v>
      </c>
      <c r="BN93" s="117">
        <v>0</v>
      </c>
      <c r="BO93" s="140">
        <v>470400</v>
      </c>
      <c r="BP93" s="119">
        <v>79.968000000000004</v>
      </c>
      <c r="BS93" s="97">
        <f t="shared" si="42"/>
        <v>487200</v>
      </c>
      <c r="BT93" s="97">
        <f t="shared" si="43"/>
        <v>116</v>
      </c>
      <c r="BU93" s="97">
        <f t="shared" si="44"/>
        <v>82.823999999999998</v>
      </c>
      <c r="BV93" s="296" t="str">
        <f>IF(CA93=0,"NO STOCK",IF(COUNTIF(PKGSUMM_T!$A$2:$A$1245,A93)&gt;0,"OK","ERROR"))</f>
        <v>OK</v>
      </c>
      <c r="BW93" s="296" t="str">
        <f>IF(CA93=0,"NO STOCK",IF(OR(COUNTIF(COST_SHEETT!$B$3:$B$1238,CI93)&gt;0,COUNTIF(COST_SHEETT!$AB$3:$AB$1238,CI93)&gt;0,COUNTIF(COST_SHEETT1!$B$3:$B$1238,CI93)&gt;0,COUNTIF(COST_SHEETT1!$AB$3:$AB$1238,CI93)&gt;0),"OK","ERROR"))</f>
        <v>OK</v>
      </c>
      <c r="BX93" s="97">
        <f>SUMIF(HW!$A$2:$A$1573,$A93,HW!BI$2:BI$1573)</f>
        <v>39450</v>
      </c>
      <c r="BY93" s="97">
        <f>SUMIF(HW!$A$2:$A$1573,$A93,HW!BJ$2:BJ$1573)</f>
        <v>6.7069999999999999</v>
      </c>
      <c r="BZ93" s="197">
        <f t="shared" si="45"/>
        <v>526650</v>
      </c>
      <c r="CA93" s="198">
        <f t="shared" si="46"/>
        <v>89.530999999999992</v>
      </c>
      <c r="CB93" s="296">
        <f>IF(CJ93="Y",IF(C93="FINISHED GOODS",SUMIF(COST_SHEETT!$AB$3:$AB$1227,$CI93,COST_SHEETT!$DD$3:$DD$1227),SUMIF(COST_SHEETT!$B$3:$B$1227,$CI93,COST_SHEETT!$DB$3:$DB$1227)),IF(C93="FINISHED GOODS",SUMIF(COST_SHEETT1!$AB$3:$AB$1227,$CI93,COST_SHEETT1!$DD$3:$DD$1227),SUMIF(COST_SHEETT1!$B$3:$B$1227,$CI93,COST_SHEETT1!$DB$3:$DB$1227)))</f>
        <v>3.2026254058752764E-2</v>
      </c>
      <c r="CC93" s="209">
        <f t="shared" ref="CC93" si="71">ROUND(BZ93*CB93,0)</f>
        <v>16867</v>
      </c>
      <c r="CD93" s="295">
        <v>1</v>
      </c>
      <c r="CE93" s="295"/>
      <c r="CF93" s="376">
        <f>IF(BZ93=0,0,IF(CK93&gt;0,CK93,CD93))</f>
        <v>3.0576999943344379E-2</v>
      </c>
      <c r="CG93" s="301">
        <f t="shared" ref="CG93" si="72">MIN(CF93,CB93)</f>
        <v>3.0576999943344379E-2</v>
      </c>
      <c r="CH93" s="302">
        <f t="shared" ref="CH93" si="73">ROUND(CG93*BZ93,0)</f>
        <v>16103</v>
      </c>
      <c r="CI93" s="200" t="s">
        <v>2677</v>
      </c>
      <c r="CJ93" s="97" t="s">
        <v>2666</v>
      </c>
      <c r="CK93" s="296">
        <f>IF(C93="WORK IN PROGRESS",0.099999,IF(SUMIF(SALE!$L$3:$L$1221,$A93,SALE!$U$3:$U$1221)=0,0,SUMIF(SALE!$L$3:$L$1221,$A93,SALE!$U$3:$U$1221)/SUMIF(SALE!$L$3:$L$1221,$A93,SALE!$F$3:$F$1221)))</f>
        <v>3.0576999943344379E-2</v>
      </c>
      <c r="CL93" s="296" t="str">
        <f t="shared" ref="CL93" si="74">IF(CF93&lt;CB93,"NRV","COST")</f>
        <v>NRV</v>
      </c>
      <c r="CM93" s="304">
        <f t="shared" ref="CM93" si="75">IF(CA93=0,0,ROUND(CH93/CA93,3))</f>
        <v>179.85900000000001</v>
      </c>
      <c r="CT93" s="296">
        <f>+(BX93*CG93)</f>
        <v>1206.2626477649358</v>
      </c>
      <c r="CU93" s="296">
        <f>+(BZ93-BX93)*CG93</f>
        <v>14897.114372397382</v>
      </c>
      <c r="CW93" s="296">
        <f>+CT93+CU93+CV93</f>
        <v>16103.377020162317</v>
      </c>
      <c r="CX93" s="388">
        <f>+CW93-CH93</f>
        <v>0.37702016231742164</v>
      </c>
    </row>
    <row r="94" spans="1:102" ht="12" hidden="1" customHeight="1" x14ac:dyDescent="0.25">
      <c r="A94" s="120" t="s">
        <v>52</v>
      </c>
      <c r="B94" s="121" t="s">
        <v>1481</v>
      </c>
      <c r="C94" s="121" t="s">
        <v>30</v>
      </c>
      <c r="D94" s="122">
        <v>4200</v>
      </c>
      <c r="E94" s="123">
        <v>170</v>
      </c>
      <c r="F94" s="123">
        <v>2.5975000000000002E-2</v>
      </c>
      <c r="G94" s="123">
        <v>2.5975000000000002E-2</v>
      </c>
      <c r="H94" s="124"/>
      <c r="I94" s="124">
        <v>0</v>
      </c>
      <c r="J94" s="124">
        <v>0</v>
      </c>
      <c r="K94" s="124"/>
      <c r="L94" s="124">
        <v>0</v>
      </c>
      <c r="M94" s="124"/>
      <c r="N94" s="124">
        <v>0</v>
      </c>
      <c r="O94" s="124"/>
      <c r="P94" s="124">
        <v>0</v>
      </c>
      <c r="Q94" s="124"/>
      <c r="R94" s="124">
        <v>0</v>
      </c>
      <c r="S94" s="124"/>
      <c r="T94" s="124">
        <v>0</v>
      </c>
      <c r="U94" s="124"/>
      <c r="V94" s="124">
        <v>0</v>
      </c>
      <c r="W94" s="124"/>
      <c r="X94" s="124">
        <v>0</v>
      </c>
      <c r="Y94" s="124"/>
      <c r="Z94" s="124">
        <v>0</v>
      </c>
      <c r="AA94" s="124"/>
      <c r="AB94" s="124">
        <v>0</v>
      </c>
      <c r="AC94" s="124">
        <v>0</v>
      </c>
      <c r="AD94" s="124">
        <v>0</v>
      </c>
      <c r="AE94" s="124">
        <v>0</v>
      </c>
      <c r="AF94" s="124"/>
      <c r="AG94" s="124">
        <v>0</v>
      </c>
      <c r="AH94" s="124"/>
      <c r="AI94" s="124">
        <v>0</v>
      </c>
      <c r="AJ94" s="124"/>
      <c r="AK94" s="124">
        <v>0</v>
      </c>
      <c r="AL94" s="124"/>
      <c r="AM94" s="124">
        <v>0</v>
      </c>
      <c r="AN94" s="124"/>
      <c r="AO94" s="124">
        <v>0</v>
      </c>
      <c r="AP94" s="124"/>
      <c r="AQ94" s="124">
        <v>0</v>
      </c>
      <c r="AR94" s="124"/>
      <c r="AS94" s="124">
        <v>0</v>
      </c>
      <c r="AT94" s="124"/>
      <c r="AU94" s="124">
        <v>0</v>
      </c>
      <c r="AV94" s="124">
        <v>0</v>
      </c>
      <c r="AW94" s="124">
        <v>0</v>
      </c>
      <c r="AX94" s="124">
        <v>0</v>
      </c>
      <c r="AY94" s="124">
        <v>0</v>
      </c>
      <c r="AZ94" s="124">
        <v>0</v>
      </c>
      <c r="BA94" s="124">
        <v>0</v>
      </c>
      <c r="BB94" s="124">
        <v>0</v>
      </c>
      <c r="BC94" s="124">
        <v>0</v>
      </c>
      <c r="BD94" s="123">
        <v>0</v>
      </c>
      <c r="BE94" s="123">
        <v>0</v>
      </c>
      <c r="BF94" s="124">
        <v>0</v>
      </c>
      <c r="BG94" s="124">
        <v>0</v>
      </c>
      <c r="BH94" s="124">
        <v>0</v>
      </c>
      <c r="BI94" s="124"/>
      <c r="BJ94" s="124">
        <v>0</v>
      </c>
      <c r="BK94" s="124"/>
      <c r="BL94" s="124">
        <v>0</v>
      </c>
      <c r="BM94" s="124">
        <v>0</v>
      </c>
      <c r="BN94" s="124">
        <v>0</v>
      </c>
      <c r="BO94" s="124">
        <v>0</v>
      </c>
      <c r="BP94" s="125">
        <v>0</v>
      </c>
      <c r="BS94" s="97">
        <f t="shared" si="42"/>
        <v>0</v>
      </c>
      <c r="BT94" s="97">
        <f t="shared" si="43"/>
        <v>0</v>
      </c>
      <c r="BU94" s="97">
        <f t="shared" si="44"/>
        <v>0</v>
      </c>
      <c r="BV94" s="296" t="str">
        <f>IF(CA94=0,"NO STOCK",IF(COUNTIF(PKGSUMM_T!$A$2:$A$1245,A94)&gt;0,"OK","ERROR"))</f>
        <v>NO STOCK</v>
      </c>
      <c r="BW94" s="296" t="str">
        <f>IF(CA94=0,"NO STOCK",IF(OR(COUNTIF(COST_SHEETT!$B$3:$B$1238,CI94)&gt;0,COUNTIF(COST_SHEETT!$AB$3:$AB$1238,CI94)&gt;0,COUNTIF(COST_SHEETT1!$B$3:$B$1238,CI94)&gt;0,COUNTIF(COST_SHEETT1!$AB$3:$AB$1238,CI94)&gt;0),"OK","ERROR"))</f>
        <v>NO STOCK</v>
      </c>
      <c r="BX94" s="97">
        <f>SUMIF(HW!$A$2:$A$1573,$A94,HW!BI$2:BI$1573)</f>
        <v>0</v>
      </c>
      <c r="BY94" s="97">
        <f>SUMIF(HW!$A$2:$A$1573,$A94,HW!BJ$2:BJ$1573)</f>
        <v>0</v>
      </c>
      <c r="BZ94" s="197">
        <f t="shared" si="45"/>
        <v>0</v>
      </c>
      <c r="CA94" s="198">
        <f t="shared" si="46"/>
        <v>0</v>
      </c>
      <c r="CI94" s="202"/>
      <c r="CK94" s="296">
        <f>IF(C94="WORK IN PROGRESS",0.099999,IF(SUMIF(SALE!$L$3:$L$1221,$A94,SALE!$U$3:$U$1221)=0,0,SUMIF(SALE!$L$3:$L$1221,$A94,SALE!$U$3:$U$1221)/SUMIF(SALE!$L$3:$L$1221,$A94,SALE!$F$3:$F$1221)))</f>
        <v>0</v>
      </c>
    </row>
    <row r="95" spans="1:102" ht="12" customHeight="1" x14ac:dyDescent="0.25">
      <c r="A95" s="114" t="s">
        <v>107</v>
      </c>
      <c r="B95" s="115" t="s">
        <v>1482</v>
      </c>
      <c r="C95" s="115" t="s">
        <v>30</v>
      </c>
      <c r="D95" s="132">
        <v>4200</v>
      </c>
      <c r="E95" s="117">
        <v>170</v>
      </c>
      <c r="F95" s="117">
        <v>3.1604E-2</v>
      </c>
      <c r="G95" s="117">
        <v>3.1604E-2</v>
      </c>
      <c r="H95" s="130">
        <v>4200</v>
      </c>
      <c r="I95" s="130">
        <v>0.71399999999999997</v>
      </c>
      <c r="J95" s="130">
        <v>132.73699999999999</v>
      </c>
      <c r="K95" s="117"/>
      <c r="L95" s="118">
        <v>0</v>
      </c>
      <c r="M95" s="117"/>
      <c r="N95" s="118">
        <v>0</v>
      </c>
      <c r="O95" s="117"/>
      <c r="P95" s="118">
        <v>0</v>
      </c>
      <c r="Q95" s="117"/>
      <c r="R95" s="118">
        <v>0</v>
      </c>
      <c r="S95" s="117"/>
      <c r="T95" s="118">
        <v>0</v>
      </c>
      <c r="U95" s="117"/>
      <c r="V95" s="118">
        <v>0</v>
      </c>
      <c r="W95" s="117"/>
      <c r="X95" s="118">
        <v>0</v>
      </c>
      <c r="Y95" s="117"/>
      <c r="Z95" s="118">
        <v>0</v>
      </c>
      <c r="AA95" s="117"/>
      <c r="AB95" s="118">
        <v>0</v>
      </c>
      <c r="AC95" s="118">
        <v>0</v>
      </c>
      <c r="AD95" s="118">
        <v>0</v>
      </c>
      <c r="AE95" s="118">
        <v>0</v>
      </c>
      <c r="AF95" s="117"/>
      <c r="AG95" s="118">
        <v>0</v>
      </c>
      <c r="AH95" s="117"/>
      <c r="AI95" s="118">
        <v>0</v>
      </c>
      <c r="AJ95" s="117"/>
      <c r="AK95" s="118">
        <v>0</v>
      </c>
      <c r="AL95" s="117"/>
      <c r="AM95" s="118">
        <v>0</v>
      </c>
      <c r="AN95" s="117"/>
      <c r="AO95" s="118">
        <v>0</v>
      </c>
      <c r="AP95" s="117"/>
      <c r="AQ95" s="118">
        <v>0</v>
      </c>
      <c r="AR95" s="117"/>
      <c r="AS95" s="118">
        <v>0</v>
      </c>
      <c r="AT95" s="117"/>
      <c r="AU95" s="118">
        <v>0</v>
      </c>
      <c r="AV95" s="118">
        <v>0</v>
      </c>
      <c r="AW95" s="118">
        <v>0</v>
      </c>
      <c r="AX95" s="118">
        <v>0</v>
      </c>
      <c r="AY95" s="132">
        <v>4200</v>
      </c>
      <c r="AZ95" s="117">
        <v>1</v>
      </c>
      <c r="BA95" s="130">
        <v>0.71399999999999997</v>
      </c>
      <c r="BB95" s="130">
        <v>132.73699999999999</v>
      </c>
      <c r="BC95" s="130">
        <v>132.73699999999999</v>
      </c>
      <c r="BD95" s="117">
        <v>0</v>
      </c>
      <c r="BE95" s="117">
        <v>0</v>
      </c>
      <c r="BF95" s="118">
        <v>0</v>
      </c>
      <c r="BG95" s="118">
        <v>0</v>
      </c>
      <c r="BH95" s="118">
        <v>0</v>
      </c>
      <c r="BI95" s="117"/>
      <c r="BJ95" s="118">
        <v>0</v>
      </c>
      <c r="BK95" s="117"/>
      <c r="BL95" s="118">
        <v>0</v>
      </c>
      <c r="BM95" s="118">
        <v>0</v>
      </c>
      <c r="BN95" s="118">
        <v>0</v>
      </c>
      <c r="BO95" s="118">
        <v>0</v>
      </c>
      <c r="BP95" s="119">
        <v>0</v>
      </c>
      <c r="BS95" s="97">
        <f t="shared" si="42"/>
        <v>4200</v>
      </c>
      <c r="BT95" s="97">
        <f t="shared" si="43"/>
        <v>1</v>
      </c>
      <c r="BU95" s="97">
        <f t="shared" si="44"/>
        <v>0.71399999999999997</v>
      </c>
      <c r="BV95" s="296" t="str">
        <f>IF(CA95=0,"NO STOCK",IF(COUNTIF(PKGSUMM_T!$A$2:$A$1245,A95)&gt;0,"OK","ERROR"))</f>
        <v>OK</v>
      </c>
      <c r="BW95" s="296" t="str">
        <f>IF(CA95=0,"NO STOCK",IF(OR(COUNTIF(COST_SHEETT!$B$3:$B$1238,CI95)&gt;0,COUNTIF(COST_SHEETT!$AB$3:$AB$1238,CI95)&gt;0,COUNTIF(COST_SHEETT1!$B$3:$B$1238,CI95)&gt;0,COUNTIF(COST_SHEETT1!$AB$3:$AB$1238,CI95)&gt;0),"OK","ERROR"))</f>
        <v>OK</v>
      </c>
      <c r="BX95" s="97">
        <f>SUMIF(HW!$A$2:$A$1573,$A95,HW!BI$2:BI$1573)</f>
        <v>0</v>
      </c>
      <c r="BY95" s="97">
        <f>SUMIF(HW!$A$2:$A$1573,$A95,HW!BJ$2:BJ$1573)</f>
        <v>0</v>
      </c>
      <c r="BZ95" s="197">
        <f t="shared" si="45"/>
        <v>4200</v>
      </c>
      <c r="CA95" s="198">
        <f t="shared" si="46"/>
        <v>0.71399999999999997</v>
      </c>
      <c r="CB95" s="296">
        <f>IF(CJ95="Y",IF(C95="FINISHED GOODS",SUMIF(COST_SHEETT!$AB$3:$AB$1227,$CI95,COST_SHEETT!$DD$3:$DD$1227),SUMIF(COST_SHEETT!$B$3:$B$1227,$CI95,COST_SHEETT!$DB$3:$DB$1227)),IF(C95="FINISHED GOODS",SUMIF(COST_SHEETT1!$AB$3:$AB$1227,$CI95,COST_SHEETT1!$DD$3:$DD$1227),SUMIF(COST_SHEETT1!$B$3:$B$1227,$CI95,COST_SHEETT1!$DB$3:$DB$1227)))</f>
        <v>3.6740795052506228E-2</v>
      </c>
      <c r="CC95" s="209">
        <f t="shared" ref="CC95" si="76">ROUND(BZ95*CB95,0)</f>
        <v>154</v>
      </c>
      <c r="CD95" s="295">
        <v>1</v>
      </c>
      <c r="CE95" s="295"/>
      <c r="CF95" s="376">
        <f>IF(BZ95=0,0,IF(CK95&gt;0,CK95,CD95))</f>
        <v>3.1604000814000811E-2</v>
      </c>
      <c r="CG95" s="301">
        <f t="shared" ref="CG95" si="77">MIN(CF95,CB95)</f>
        <v>3.1604000814000811E-2</v>
      </c>
      <c r="CH95" s="302">
        <f t="shared" ref="CH95" si="78">ROUND(CG95*BZ95,0)</f>
        <v>133</v>
      </c>
      <c r="CI95" s="202" t="s">
        <v>2678</v>
      </c>
      <c r="CJ95" s="97" t="s">
        <v>2666</v>
      </c>
      <c r="CK95" s="296">
        <f>IF(C95="WORK IN PROGRESS",0.099999,IF(SUMIF(SALE!$L$3:$L$1221,$A95,SALE!$U$3:$U$1221)=0,0,SUMIF(SALE!$L$3:$L$1221,$A95,SALE!$U$3:$U$1221)/SUMIF(SALE!$L$3:$L$1221,$A95,SALE!$F$3:$F$1221)))</f>
        <v>3.1604000814000811E-2</v>
      </c>
      <c r="CL95" s="296" t="str">
        <f t="shared" ref="CL95" si="79">IF(CF95&lt;CB95,"NRV","COST")</f>
        <v>NRV</v>
      </c>
      <c r="CM95" s="304">
        <f t="shared" ref="CM95" si="80">IF(CA95=0,0,ROUND(CH95/CA95,3))</f>
        <v>186.27500000000001</v>
      </c>
      <c r="CU95" s="296">
        <f>+(BZ95-BX95)*CG95</f>
        <v>132.73680341880342</v>
      </c>
      <c r="CW95" s="296">
        <f>+CT95+CU95+CV95</f>
        <v>132.73680341880342</v>
      </c>
      <c r="CX95" s="388">
        <f>+CW95-CH95</f>
        <v>-0.26319658119658129</v>
      </c>
    </row>
    <row r="96" spans="1:102" ht="12" hidden="1" customHeight="1" x14ac:dyDescent="0.25">
      <c r="A96" s="120" t="s">
        <v>193</v>
      </c>
      <c r="B96" s="121" t="s">
        <v>1483</v>
      </c>
      <c r="C96" s="121" t="s">
        <v>30</v>
      </c>
      <c r="D96" s="122">
        <v>3780</v>
      </c>
      <c r="E96" s="123">
        <v>170</v>
      </c>
      <c r="F96" s="123">
        <v>2.4667000000000001E-2</v>
      </c>
      <c r="G96" s="123">
        <v>2.4667000000000001E-2</v>
      </c>
      <c r="H96" s="124"/>
      <c r="I96" s="124">
        <v>0</v>
      </c>
      <c r="J96" s="124">
        <v>0</v>
      </c>
      <c r="K96" s="124"/>
      <c r="L96" s="124">
        <v>0</v>
      </c>
      <c r="M96" s="124"/>
      <c r="N96" s="124">
        <v>0</v>
      </c>
      <c r="O96" s="124"/>
      <c r="P96" s="124">
        <v>0</v>
      </c>
      <c r="Q96" s="124"/>
      <c r="R96" s="124">
        <v>0</v>
      </c>
      <c r="S96" s="124"/>
      <c r="T96" s="124">
        <v>0</v>
      </c>
      <c r="U96" s="124"/>
      <c r="V96" s="124">
        <v>0</v>
      </c>
      <c r="W96" s="124"/>
      <c r="X96" s="124">
        <v>0</v>
      </c>
      <c r="Y96" s="124"/>
      <c r="Z96" s="124">
        <v>0</v>
      </c>
      <c r="AA96" s="124"/>
      <c r="AB96" s="124">
        <v>0</v>
      </c>
      <c r="AC96" s="124">
        <v>0</v>
      </c>
      <c r="AD96" s="124">
        <v>0</v>
      </c>
      <c r="AE96" s="124">
        <v>0</v>
      </c>
      <c r="AF96" s="124"/>
      <c r="AG96" s="124">
        <v>0</v>
      </c>
      <c r="AH96" s="124"/>
      <c r="AI96" s="124">
        <v>0</v>
      </c>
      <c r="AJ96" s="124"/>
      <c r="AK96" s="124">
        <v>0</v>
      </c>
      <c r="AL96" s="124"/>
      <c r="AM96" s="124">
        <v>0</v>
      </c>
      <c r="AN96" s="124"/>
      <c r="AO96" s="124">
        <v>0</v>
      </c>
      <c r="AP96" s="124"/>
      <c r="AQ96" s="124">
        <v>0</v>
      </c>
      <c r="AR96" s="124"/>
      <c r="AS96" s="124">
        <v>0</v>
      </c>
      <c r="AT96" s="124"/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3">
        <v>0</v>
      </c>
      <c r="BE96" s="123">
        <v>0</v>
      </c>
      <c r="BF96" s="124">
        <v>0</v>
      </c>
      <c r="BG96" s="124">
        <v>0</v>
      </c>
      <c r="BH96" s="124">
        <v>0</v>
      </c>
      <c r="BI96" s="124"/>
      <c r="BJ96" s="124">
        <v>0</v>
      </c>
      <c r="BK96" s="124"/>
      <c r="BL96" s="124">
        <v>0</v>
      </c>
      <c r="BM96" s="124">
        <v>0</v>
      </c>
      <c r="BN96" s="124">
        <v>0</v>
      </c>
      <c r="BO96" s="124">
        <v>0</v>
      </c>
      <c r="BP96" s="125">
        <v>0</v>
      </c>
      <c r="BS96" s="97">
        <f t="shared" si="42"/>
        <v>0</v>
      </c>
      <c r="BT96" s="97">
        <f t="shared" si="43"/>
        <v>0</v>
      </c>
      <c r="BU96" s="97">
        <f t="shared" si="44"/>
        <v>0</v>
      </c>
      <c r="BV96" s="296" t="str">
        <f>IF(CA96=0,"NO STOCK",IF(COUNTIF(PKGSUMM_T!$A$2:$A$1245,A96)&gt;0,"OK","ERROR"))</f>
        <v>NO STOCK</v>
      </c>
      <c r="BW96" s="296" t="str">
        <f>IF(CA96=0,"NO STOCK",IF(OR(COUNTIF(COST_SHEETT!$B$3:$B$1238,CI96)&gt;0,COUNTIF(COST_SHEETT!$AB$3:$AB$1238,CI96)&gt;0,COUNTIF(COST_SHEETT1!$B$3:$B$1238,CI96)&gt;0,COUNTIF(COST_SHEETT1!$AB$3:$AB$1238,CI96)&gt;0),"OK","ERROR"))</f>
        <v>NO STOCK</v>
      </c>
      <c r="BX96" s="97">
        <f>SUMIF(HW!$A$2:$A$1573,$A96,HW!BI$2:BI$1573)</f>
        <v>0</v>
      </c>
      <c r="BY96" s="97">
        <f>SUMIF(HW!$A$2:$A$1573,$A96,HW!BJ$2:BJ$1573)</f>
        <v>0</v>
      </c>
      <c r="BZ96" s="197">
        <f t="shared" si="45"/>
        <v>0</v>
      </c>
      <c r="CA96" s="198">
        <f t="shared" si="46"/>
        <v>0</v>
      </c>
      <c r="CK96" s="296">
        <f>IF(C96="WORK IN PROGRESS",0.099999,IF(SUMIF(SALE!$L$3:$L$1221,$A96,SALE!$U$3:$U$1221)=0,0,SUMIF(SALE!$L$3:$L$1221,$A96,SALE!$U$3:$U$1221)/SUMIF(SALE!$L$3:$L$1221,$A96,SALE!$F$3:$F$1221)))</f>
        <v>0</v>
      </c>
    </row>
    <row r="97" spans="1:102" ht="12" hidden="1" customHeight="1" x14ac:dyDescent="0.25">
      <c r="A97" s="114" t="s">
        <v>1484</v>
      </c>
      <c r="B97" s="115" t="s">
        <v>1485</v>
      </c>
      <c r="C97" s="115" t="s">
        <v>30</v>
      </c>
      <c r="D97" s="116">
        <v>4000</v>
      </c>
      <c r="E97" s="117">
        <v>200</v>
      </c>
      <c r="F97" s="117">
        <v>2.9020000000000001E-2</v>
      </c>
      <c r="G97" s="117">
        <v>2.9020000000000001E-2</v>
      </c>
      <c r="H97" s="118"/>
      <c r="I97" s="118">
        <v>0</v>
      </c>
      <c r="J97" s="118">
        <v>0</v>
      </c>
      <c r="K97" s="118"/>
      <c r="L97" s="118">
        <v>0</v>
      </c>
      <c r="M97" s="118"/>
      <c r="N97" s="118">
        <v>0</v>
      </c>
      <c r="O97" s="118"/>
      <c r="P97" s="118">
        <v>0</v>
      </c>
      <c r="Q97" s="118"/>
      <c r="R97" s="118">
        <v>0</v>
      </c>
      <c r="S97" s="118"/>
      <c r="T97" s="118">
        <v>0</v>
      </c>
      <c r="U97" s="118"/>
      <c r="V97" s="118">
        <v>0</v>
      </c>
      <c r="W97" s="118"/>
      <c r="X97" s="118">
        <v>0</v>
      </c>
      <c r="Y97" s="118"/>
      <c r="Z97" s="118">
        <v>0</v>
      </c>
      <c r="AA97" s="118"/>
      <c r="AB97" s="118">
        <v>0</v>
      </c>
      <c r="AC97" s="118">
        <v>0</v>
      </c>
      <c r="AD97" s="118">
        <v>0</v>
      </c>
      <c r="AE97" s="118">
        <v>0</v>
      </c>
      <c r="AF97" s="118"/>
      <c r="AG97" s="118">
        <v>0</v>
      </c>
      <c r="AH97" s="118"/>
      <c r="AI97" s="118">
        <v>0</v>
      </c>
      <c r="AJ97" s="118"/>
      <c r="AK97" s="118">
        <v>0</v>
      </c>
      <c r="AL97" s="118"/>
      <c r="AM97" s="118">
        <v>0</v>
      </c>
      <c r="AN97" s="118"/>
      <c r="AO97" s="118">
        <v>0</v>
      </c>
      <c r="AP97" s="118"/>
      <c r="AQ97" s="118">
        <v>0</v>
      </c>
      <c r="AR97" s="118"/>
      <c r="AS97" s="118">
        <v>0</v>
      </c>
      <c r="AT97" s="118"/>
      <c r="AU97" s="118">
        <v>0</v>
      </c>
      <c r="AV97" s="118">
        <v>0</v>
      </c>
      <c r="AW97" s="118">
        <v>0</v>
      </c>
      <c r="AX97" s="118">
        <v>0</v>
      </c>
      <c r="AY97" s="118">
        <v>0</v>
      </c>
      <c r="AZ97" s="118">
        <v>0</v>
      </c>
      <c r="BA97" s="118">
        <v>0</v>
      </c>
      <c r="BB97" s="118">
        <v>0</v>
      </c>
      <c r="BC97" s="118">
        <v>0</v>
      </c>
      <c r="BD97" s="117">
        <v>0</v>
      </c>
      <c r="BE97" s="117">
        <v>0</v>
      </c>
      <c r="BF97" s="118">
        <v>0</v>
      </c>
      <c r="BG97" s="118">
        <v>0</v>
      </c>
      <c r="BH97" s="118">
        <v>0</v>
      </c>
      <c r="BI97" s="118"/>
      <c r="BJ97" s="118">
        <v>0</v>
      </c>
      <c r="BK97" s="118"/>
      <c r="BL97" s="118">
        <v>0</v>
      </c>
      <c r="BM97" s="118">
        <v>0</v>
      </c>
      <c r="BN97" s="118">
        <v>0</v>
      </c>
      <c r="BO97" s="118">
        <v>0</v>
      </c>
      <c r="BP97" s="119">
        <v>0</v>
      </c>
      <c r="BS97" s="97">
        <f t="shared" si="42"/>
        <v>0</v>
      </c>
      <c r="BT97" s="97">
        <f t="shared" si="43"/>
        <v>0</v>
      </c>
      <c r="BU97" s="97">
        <f t="shared" si="44"/>
        <v>0</v>
      </c>
      <c r="BV97" s="296" t="str">
        <f>IF(CA97=0,"NO STOCK",IF(COUNTIF(PKGSUMM_T!$A$2:$A$1245,A97)&gt;0,"OK","ERROR"))</f>
        <v>NO STOCK</v>
      </c>
      <c r="BW97" s="296" t="str">
        <f>IF(CA97=0,"NO STOCK",IF(OR(COUNTIF(COST_SHEETT!$B$3:$B$1238,CI97)&gt;0,COUNTIF(COST_SHEETT!$AB$3:$AB$1238,CI97)&gt;0,COUNTIF(COST_SHEETT1!$B$3:$B$1238,CI97)&gt;0,COUNTIF(COST_SHEETT1!$AB$3:$AB$1238,CI97)&gt;0),"OK","ERROR"))</f>
        <v>NO STOCK</v>
      </c>
      <c r="BX97" s="97">
        <f>SUMIF(HW!$A$2:$A$1573,$A97,HW!BI$2:BI$1573)</f>
        <v>0</v>
      </c>
      <c r="BY97" s="97">
        <f>SUMIF(HW!$A$2:$A$1573,$A97,HW!BJ$2:BJ$1573)</f>
        <v>0</v>
      </c>
      <c r="BZ97" s="197">
        <f t="shared" si="45"/>
        <v>0</v>
      </c>
      <c r="CA97" s="198">
        <f t="shared" si="46"/>
        <v>0</v>
      </c>
      <c r="CK97" s="296">
        <f>IF(C97="WORK IN PROGRESS",0.099999,IF(SUMIF(SALE!$L$3:$L$1221,$A97,SALE!$U$3:$U$1221)=0,0,SUMIF(SALE!$L$3:$L$1221,$A97,SALE!$U$3:$U$1221)/SUMIF(SALE!$L$3:$L$1221,$A97,SALE!$F$3:$F$1221)))</f>
        <v>0</v>
      </c>
    </row>
    <row r="98" spans="1:102" ht="12" hidden="1" customHeight="1" x14ac:dyDescent="0.25">
      <c r="A98" s="133" t="s">
        <v>2642</v>
      </c>
      <c r="B98" s="111"/>
      <c r="C98" s="111" t="s">
        <v>1200</v>
      </c>
      <c r="D98" s="126"/>
      <c r="E98" s="126"/>
      <c r="F98" s="126">
        <v>0.34392800000000001</v>
      </c>
      <c r="G98" s="126">
        <v>0.34392800000000001</v>
      </c>
      <c r="H98" s="112">
        <v>409101</v>
      </c>
      <c r="I98" s="112">
        <v>71.622</v>
      </c>
      <c r="J98" s="134">
        <v>12386.209000000001</v>
      </c>
      <c r="K98" s="126"/>
      <c r="L98" s="126">
        <v>0</v>
      </c>
      <c r="M98" s="126"/>
      <c r="N98" s="126">
        <v>0</v>
      </c>
      <c r="O98" s="126"/>
      <c r="P98" s="126">
        <v>0</v>
      </c>
      <c r="Q98" s="126">
        <v>470400</v>
      </c>
      <c r="R98" s="112">
        <v>79.968000000000004</v>
      </c>
      <c r="S98" s="126"/>
      <c r="T98" s="126">
        <v>0</v>
      </c>
      <c r="U98" s="126"/>
      <c r="V98" s="126">
        <v>0</v>
      </c>
      <c r="W98" s="126"/>
      <c r="X98" s="126">
        <v>0</v>
      </c>
      <c r="Y98" s="126"/>
      <c r="Z98" s="126">
        <v>0</v>
      </c>
      <c r="AA98" s="126"/>
      <c r="AB98" s="126">
        <v>0</v>
      </c>
      <c r="AC98" s="135">
        <v>470400</v>
      </c>
      <c r="AD98" s="112">
        <v>79.968000000000004</v>
      </c>
      <c r="AE98" s="134">
        <v>14365.075000000001</v>
      </c>
      <c r="AF98" s="126"/>
      <c r="AG98" s="126">
        <v>0</v>
      </c>
      <c r="AH98" s="126"/>
      <c r="AI98" s="126">
        <v>0</v>
      </c>
      <c r="AJ98" s="126"/>
      <c r="AK98" s="126">
        <v>0</v>
      </c>
      <c r="AL98" s="126"/>
      <c r="AM98" s="126">
        <v>0</v>
      </c>
      <c r="AN98" s="126"/>
      <c r="AO98" s="126">
        <v>0</v>
      </c>
      <c r="AP98" s="126">
        <v>252000</v>
      </c>
      <c r="AQ98" s="112">
        <v>42.84</v>
      </c>
      <c r="AR98" s="126"/>
      <c r="AS98" s="126">
        <v>0</v>
      </c>
      <c r="AT98" s="126"/>
      <c r="AU98" s="126">
        <v>0</v>
      </c>
      <c r="AV98" s="135">
        <v>252000</v>
      </c>
      <c r="AW98" s="112">
        <v>42.84</v>
      </c>
      <c r="AX98" s="134">
        <v>7695.576</v>
      </c>
      <c r="AY98" s="135">
        <v>627501</v>
      </c>
      <c r="AZ98" s="126">
        <v>151</v>
      </c>
      <c r="BA98" s="112">
        <v>108.75</v>
      </c>
      <c r="BB98" s="134">
        <v>19055.708999999999</v>
      </c>
      <c r="BC98" s="134">
        <v>19055.708999999999</v>
      </c>
      <c r="BD98" s="126">
        <v>0</v>
      </c>
      <c r="BE98" s="126">
        <v>0</v>
      </c>
      <c r="BF98" s="126">
        <v>0</v>
      </c>
      <c r="BG98" s="135">
        <v>470400</v>
      </c>
      <c r="BH98" s="112">
        <v>79.968000000000004</v>
      </c>
      <c r="BI98" s="126"/>
      <c r="BJ98" s="126">
        <v>0</v>
      </c>
      <c r="BK98" s="126"/>
      <c r="BL98" s="126">
        <v>0</v>
      </c>
      <c r="BM98" s="126">
        <v>0</v>
      </c>
      <c r="BN98" s="126">
        <v>0</v>
      </c>
      <c r="BO98" s="135">
        <v>470400</v>
      </c>
      <c r="BP98" s="113">
        <v>79.968000000000004</v>
      </c>
      <c r="BS98" s="97">
        <f t="shared" si="42"/>
        <v>0</v>
      </c>
      <c r="BT98" s="97">
        <f t="shared" si="43"/>
        <v>0</v>
      </c>
      <c r="BU98" s="97">
        <f t="shared" si="44"/>
        <v>0</v>
      </c>
      <c r="BV98" s="296" t="str">
        <f>IF(CA98=0,"NO STOCK",IF(COUNTIF(PKGSUMM_T!$A$2:$A$1245,A98)&gt;0,"OK","ERROR"))</f>
        <v>NO STOCK</v>
      </c>
      <c r="BW98" s="296" t="str">
        <f>IF(CA98=0,"NO STOCK",IF(OR(COUNTIF(COST_SHEETT!$B$3:$B$1238,CI98)&gt;0,COUNTIF(COST_SHEETT!$AB$3:$AB$1238,CI98)&gt;0,COUNTIF(COST_SHEETT1!$B$3:$B$1238,CI98)&gt;0,COUNTIF(COST_SHEETT1!$AB$3:$AB$1238,CI98)&gt;0),"OK","ERROR"))</f>
        <v>NO STOCK</v>
      </c>
      <c r="BX98" s="97">
        <f>SUMIF(HW!$A$2:$A$1573,$A98,HW!BI$2:BI$1573)</f>
        <v>0</v>
      </c>
      <c r="BY98" s="97">
        <f>SUMIF(HW!$A$2:$A$1573,$A98,HW!BJ$2:BJ$1573)</f>
        <v>0</v>
      </c>
      <c r="BZ98" s="197">
        <f t="shared" si="45"/>
        <v>0</v>
      </c>
      <c r="CA98" s="198">
        <f t="shared" si="46"/>
        <v>0</v>
      </c>
      <c r="CK98" s="296">
        <f>IF(C98="WORK IN PROGRESS",0.099999,IF(SUMIF(SALE!$L$3:$L$1221,$A98,SALE!$U$3:$U$1221)=0,0,SUMIF(SALE!$L$3:$L$1221,$A98,SALE!$U$3:$U$1221)/SUMIF(SALE!$L$3:$L$1221,$A98,SALE!$F$3:$F$1221)))</f>
        <v>0</v>
      </c>
    </row>
    <row r="99" spans="1:102" ht="12" hidden="1" customHeight="1" x14ac:dyDescent="0.25">
      <c r="A99" s="104" t="s">
        <v>2642</v>
      </c>
      <c r="B99" s="106"/>
      <c r="C99" s="105" t="s">
        <v>77</v>
      </c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7"/>
      <c r="BN99" s="107"/>
      <c r="BO99" s="107"/>
      <c r="BP99" s="108"/>
      <c r="BS99" s="97">
        <f t="shared" si="42"/>
        <v>0</v>
      </c>
      <c r="BT99" s="97">
        <f t="shared" si="43"/>
        <v>0</v>
      </c>
      <c r="BU99" s="97">
        <f t="shared" si="44"/>
        <v>0</v>
      </c>
      <c r="BV99" s="296" t="str">
        <f>IF(CA99=0,"NO STOCK",IF(COUNTIF(PKGSUMM_T!$A$2:$A$1245,A99)&gt;0,"OK","ERROR"))</f>
        <v>NO STOCK</v>
      </c>
      <c r="BW99" s="296" t="str">
        <f>IF(CA99=0,"NO STOCK",IF(OR(COUNTIF(COST_SHEETT!$B$3:$B$1238,CI99)&gt;0,COUNTIF(COST_SHEETT!$AB$3:$AB$1238,CI99)&gt;0,COUNTIF(COST_SHEETT1!$B$3:$B$1238,CI99)&gt;0,COUNTIF(COST_SHEETT1!$AB$3:$AB$1238,CI99)&gt;0),"OK","ERROR"))</f>
        <v>NO STOCK</v>
      </c>
      <c r="BX99" s="97">
        <f>SUMIF(HW!$A$2:$A$1573,$A99,HW!BI$2:BI$1573)</f>
        <v>0</v>
      </c>
      <c r="BY99" s="97">
        <f>SUMIF(HW!$A$2:$A$1573,$A99,HW!BJ$2:BJ$1573)</f>
        <v>0</v>
      </c>
      <c r="BZ99" s="197">
        <f t="shared" si="45"/>
        <v>0</v>
      </c>
      <c r="CA99" s="198">
        <f t="shared" si="46"/>
        <v>0</v>
      </c>
      <c r="CK99" s="296">
        <f>IF(C99="WORK IN PROGRESS",0.099999,IF(SUMIF(SALE!$L$3:$L$1221,$A99,SALE!$U$3:$U$1221)=0,0,SUMIF(SALE!$L$3:$L$1221,$A99,SALE!$U$3:$U$1221)/SUMIF(SALE!$L$3:$L$1221,$A99,SALE!$F$3:$F$1221)))</f>
        <v>9.9999000000000005E-2</v>
      </c>
    </row>
    <row r="100" spans="1:102" ht="12" customHeight="1" x14ac:dyDescent="0.25">
      <c r="A100" s="120" t="s">
        <v>199</v>
      </c>
      <c r="B100" s="121" t="s">
        <v>200</v>
      </c>
      <c r="C100" s="121" t="s">
        <v>77</v>
      </c>
      <c r="D100" s="122">
        <v>3360</v>
      </c>
      <c r="E100" s="123">
        <v>280</v>
      </c>
      <c r="F100" s="123">
        <v>3.6504000000000002E-2</v>
      </c>
      <c r="G100" s="123">
        <v>3.6504000000000002E-2</v>
      </c>
      <c r="H100" s="127">
        <v>517440</v>
      </c>
      <c r="I100" s="127">
        <v>144.88300000000001</v>
      </c>
      <c r="J100" s="128">
        <v>18888.63</v>
      </c>
      <c r="K100" s="123"/>
      <c r="L100" s="124">
        <v>0</v>
      </c>
      <c r="M100" s="123"/>
      <c r="N100" s="124">
        <v>0</v>
      </c>
      <c r="O100" s="123"/>
      <c r="P100" s="124">
        <v>0</v>
      </c>
      <c r="Q100" s="123"/>
      <c r="R100" s="124">
        <v>0</v>
      </c>
      <c r="S100" s="123"/>
      <c r="T100" s="124">
        <v>0</v>
      </c>
      <c r="U100" s="123"/>
      <c r="V100" s="124">
        <v>0</v>
      </c>
      <c r="W100" s="123"/>
      <c r="X100" s="124">
        <v>0</v>
      </c>
      <c r="Y100" s="123"/>
      <c r="Z100" s="124">
        <v>0</v>
      </c>
      <c r="AA100" s="123"/>
      <c r="AB100" s="124">
        <v>0</v>
      </c>
      <c r="AC100" s="124">
        <v>0</v>
      </c>
      <c r="AD100" s="124">
        <v>0</v>
      </c>
      <c r="AE100" s="124">
        <v>0</v>
      </c>
      <c r="AF100" s="123"/>
      <c r="AG100" s="124">
        <v>0</v>
      </c>
      <c r="AH100" s="123"/>
      <c r="AI100" s="124">
        <v>0</v>
      </c>
      <c r="AJ100" s="123"/>
      <c r="AK100" s="124">
        <v>0</v>
      </c>
      <c r="AL100" s="123"/>
      <c r="AM100" s="124">
        <v>0</v>
      </c>
      <c r="AN100" s="123"/>
      <c r="AO100" s="124">
        <v>0</v>
      </c>
      <c r="AP100" s="123"/>
      <c r="AQ100" s="124">
        <v>0</v>
      </c>
      <c r="AR100" s="123"/>
      <c r="AS100" s="124">
        <v>0</v>
      </c>
      <c r="AT100" s="123"/>
      <c r="AU100" s="124">
        <v>0</v>
      </c>
      <c r="AV100" s="124">
        <v>0</v>
      </c>
      <c r="AW100" s="124">
        <v>0</v>
      </c>
      <c r="AX100" s="124">
        <v>0</v>
      </c>
      <c r="AY100" s="129">
        <v>517440</v>
      </c>
      <c r="AZ100" s="123">
        <v>154</v>
      </c>
      <c r="BA100" s="127">
        <v>144.88300000000001</v>
      </c>
      <c r="BB100" s="128">
        <v>18888.63</v>
      </c>
      <c r="BC100" s="128">
        <v>18888.63</v>
      </c>
      <c r="BD100" s="123">
        <v>0</v>
      </c>
      <c r="BE100" s="123">
        <v>0</v>
      </c>
      <c r="BF100" s="124">
        <v>0</v>
      </c>
      <c r="BG100" s="124">
        <v>0</v>
      </c>
      <c r="BH100" s="124">
        <v>0</v>
      </c>
      <c r="BI100" s="123"/>
      <c r="BJ100" s="124">
        <v>0</v>
      </c>
      <c r="BK100" s="123"/>
      <c r="BL100" s="124">
        <v>0</v>
      </c>
      <c r="BM100" s="124">
        <v>0</v>
      </c>
      <c r="BN100" s="124">
        <v>0</v>
      </c>
      <c r="BO100" s="124">
        <v>0</v>
      </c>
      <c r="BP100" s="125">
        <v>0</v>
      </c>
      <c r="BS100" s="97">
        <f t="shared" si="42"/>
        <v>517440</v>
      </c>
      <c r="BT100" s="97">
        <f t="shared" si="43"/>
        <v>154</v>
      </c>
      <c r="BU100" s="97">
        <f t="shared" si="44"/>
        <v>144.88300000000001</v>
      </c>
      <c r="BV100" s="296" t="str">
        <f>IF(CA100=0,"NO STOCK",IF(COUNTIF(PKGSUMM_T!$A$2:$A$1245,A100)&gt;0,"OK","ERROR"))</f>
        <v>OK</v>
      </c>
      <c r="BW100" s="296" t="str">
        <f>IF(CA100=0,"NO STOCK",IF(OR(COUNTIF(COST_SHEETT!$B$3:$B$1238,CI100)&gt;0,COUNTIF(COST_SHEETT!$AB$3:$AB$1238,CI100)&gt;0,COUNTIF(COST_SHEETT1!$B$3:$B$1238,CI100)&gt;0,COUNTIF(COST_SHEETT1!$AB$3:$AB$1238,CI100)&gt;0),"OK","ERROR"))</f>
        <v>OK</v>
      </c>
      <c r="BX100" s="97">
        <f>SUMIF(HW!$A$2:$A$1573,$A100,HW!BI$2:BI$1573)</f>
        <v>0</v>
      </c>
      <c r="BY100" s="97">
        <f>SUMIF(HW!$A$2:$A$1573,$A100,HW!BJ$2:BJ$1573)</f>
        <v>0</v>
      </c>
      <c r="BZ100" s="197">
        <f t="shared" si="45"/>
        <v>517440</v>
      </c>
      <c r="CA100" s="198">
        <f t="shared" si="46"/>
        <v>144.88300000000001</v>
      </c>
      <c r="CB100" s="296">
        <f>IF(CJ100="Y",IF(C100="FINISHED GOODS",SUMIF(COST_SHEETT!$AB$3:$AB$1227,$CI100,COST_SHEETT!$DD$3:$DD$1227),SUMIF(COST_SHEETT!$B$3:$B$1227,$CI100,COST_SHEETT!$DB$3:$DB$1227)),IF(C100="FINISHED GOODS",SUMIF(COST_SHEETT1!$AB$3:$AB$1227,$CI100,COST_SHEETT1!$DD$3:$DD$1227),SUMIF(COST_SHEETT1!$B$3:$B$1227,$CI100,COST_SHEETT1!$DB$3:$DB$1227)))</f>
        <v>3.6503769299209218E-2</v>
      </c>
      <c r="CC100" s="209">
        <f t="shared" ref="CC100" si="81">ROUND(BZ100*CB100,0)</f>
        <v>18889</v>
      </c>
      <c r="CD100" s="295">
        <v>1</v>
      </c>
      <c r="CE100" s="295"/>
      <c r="CF100" s="376">
        <f>IF(BZ100=0,0,IF(CK100&gt;0,CK100,CD100))</f>
        <v>9.9999000000000005E-2</v>
      </c>
      <c r="CG100" s="301">
        <f t="shared" ref="CG100" si="82">MIN(CF100,CB100)</f>
        <v>3.6503769299209218E-2</v>
      </c>
      <c r="CH100" s="302">
        <f t="shared" ref="CH100" si="83">ROUND(CG100*BZ100,0)</f>
        <v>18889</v>
      </c>
      <c r="CI100" s="200" t="s">
        <v>2679</v>
      </c>
      <c r="CK100" s="296">
        <f>IF(C100="WORK IN PROGRESS",0.099999,IF(SUMIF(SALE!$L$3:$L$1221,$A100,SALE!$U$3:$U$1221)=0,0,SUMIF(SALE!$L$3:$L$1221,$A100,SALE!$U$3:$U$1221)/SUMIF(SALE!$L$3:$L$1221,$A100,SALE!$F$3:$F$1221)))</f>
        <v>9.9999000000000005E-2</v>
      </c>
      <c r="CL100" s="296" t="str">
        <f t="shared" ref="CL100" si="84">IF(CF100&lt;CB100,"NRV","COST")</f>
        <v>COST</v>
      </c>
      <c r="CM100" s="304">
        <f t="shared" ref="CM100" si="85">IF(CA100=0,0,ROUND(CH100/CA100,3))</f>
        <v>130.374</v>
      </c>
      <c r="CV100" s="296">
        <f>+(BZ100-BX100)*CG100</f>
        <v>18888.510386182817</v>
      </c>
      <c r="CW100" s="296">
        <f>+CT100+CU100+CV100</f>
        <v>18888.510386182817</v>
      </c>
      <c r="CX100" s="388">
        <f>+CW100-CH100</f>
        <v>-0.48961381718254415</v>
      </c>
    </row>
    <row r="101" spans="1:102" ht="12" hidden="1" customHeight="1" x14ac:dyDescent="0.25">
      <c r="A101" s="114" t="s">
        <v>201</v>
      </c>
      <c r="B101" s="115" t="s">
        <v>202</v>
      </c>
      <c r="C101" s="115" t="s">
        <v>77</v>
      </c>
      <c r="D101" s="116">
        <v>3969</v>
      </c>
      <c r="E101" s="117">
        <v>180</v>
      </c>
      <c r="F101" s="117">
        <v>2.6117999999999999E-2</v>
      </c>
      <c r="G101" s="117">
        <v>2.6117999999999999E-2</v>
      </c>
      <c r="H101" s="118"/>
      <c r="I101" s="118">
        <v>0</v>
      </c>
      <c r="J101" s="118">
        <v>0</v>
      </c>
      <c r="K101" s="118"/>
      <c r="L101" s="118">
        <v>0</v>
      </c>
      <c r="M101" s="118"/>
      <c r="N101" s="118">
        <v>0</v>
      </c>
      <c r="O101" s="118"/>
      <c r="P101" s="118">
        <v>0</v>
      </c>
      <c r="Q101" s="118"/>
      <c r="R101" s="118">
        <v>0</v>
      </c>
      <c r="S101" s="118"/>
      <c r="T101" s="118">
        <v>0</v>
      </c>
      <c r="U101" s="118"/>
      <c r="V101" s="118">
        <v>0</v>
      </c>
      <c r="W101" s="118"/>
      <c r="X101" s="118">
        <v>0</v>
      </c>
      <c r="Y101" s="118"/>
      <c r="Z101" s="118">
        <v>0</v>
      </c>
      <c r="AA101" s="118"/>
      <c r="AB101" s="118">
        <v>0</v>
      </c>
      <c r="AC101" s="118">
        <v>0</v>
      </c>
      <c r="AD101" s="118">
        <v>0</v>
      </c>
      <c r="AE101" s="118">
        <v>0</v>
      </c>
      <c r="AF101" s="118"/>
      <c r="AG101" s="118">
        <v>0</v>
      </c>
      <c r="AH101" s="118"/>
      <c r="AI101" s="118">
        <v>0</v>
      </c>
      <c r="AJ101" s="118"/>
      <c r="AK101" s="118">
        <v>0</v>
      </c>
      <c r="AL101" s="118"/>
      <c r="AM101" s="118">
        <v>0</v>
      </c>
      <c r="AN101" s="118"/>
      <c r="AO101" s="118">
        <v>0</v>
      </c>
      <c r="AP101" s="118"/>
      <c r="AQ101" s="118">
        <v>0</v>
      </c>
      <c r="AR101" s="118"/>
      <c r="AS101" s="118">
        <v>0</v>
      </c>
      <c r="AT101" s="118"/>
      <c r="AU101" s="118">
        <v>0</v>
      </c>
      <c r="AV101" s="118">
        <v>0</v>
      </c>
      <c r="AW101" s="118">
        <v>0</v>
      </c>
      <c r="AX101" s="118">
        <v>0</v>
      </c>
      <c r="AY101" s="118">
        <v>0</v>
      </c>
      <c r="AZ101" s="118">
        <v>0</v>
      </c>
      <c r="BA101" s="118">
        <v>0</v>
      </c>
      <c r="BB101" s="118">
        <v>0</v>
      </c>
      <c r="BC101" s="118">
        <v>0</v>
      </c>
      <c r="BD101" s="117">
        <v>0</v>
      </c>
      <c r="BE101" s="117">
        <v>0</v>
      </c>
      <c r="BF101" s="118">
        <v>0</v>
      </c>
      <c r="BG101" s="118">
        <v>0</v>
      </c>
      <c r="BH101" s="118">
        <v>0</v>
      </c>
      <c r="BI101" s="118"/>
      <c r="BJ101" s="118">
        <v>0</v>
      </c>
      <c r="BK101" s="118"/>
      <c r="BL101" s="118">
        <v>0</v>
      </c>
      <c r="BM101" s="118">
        <v>0</v>
      </c>
      <c r="BN101" s="118">
        <v>0</v>
      </c>
      <c r="BO101" s="118">
        <v>0</v>
      </c>
      <c r="BP101" s="119">
        <v>0</v>
      </c>
      <c r="BS101" s="97">
        <f t="shared" si="42"/>
        <v>0</v>
      </c>
      <c r="BT101" s="97">
        <f t="shared" si="43"/>
        <v>0</v>
      </c>
      <c r="BU101" s="97">
        <f t="shared" si="44"/>
        <v>0</v>
      </c>
      <c r="BV101" s="296" t="str">
        <f>IF(CA101=0,"NO STOCK",IF(COUNTIF(PKGSUMM_T!$A$2:$A$1245,A101)&gt;0,"OK","ERROR"))</f>
        <v>NO STOCK</v>
      </c>
      <c r="BW101" s="296" t="str">
        <f>IF(CA101=0,"NO STOCK",IF(OR(COUNTIF(COST_SHEETT!$B$3:$B$1238,CI101)&gt;0,COUNTIF(COST_SHEETT!$AB$3:$AB$1238,CI101)&gt;0,COUNTIF(COST_SHEETT1!$B$3:$B$1238,CI101)&gt;0,COUNTIF(COST_SHEETT1!$AB$3:$AB$1238,CI101)&gt;0),"OK","ERROR"))</f>
        <v>NO STOCK</v>
      </c>
      <c r="BX101" s="97">
        <f>SUMIF(HW!$A$2:$A$1573,$A101,HW!BI$2:BI$1573)</f>
        <v>0</v>
      </c>
      <c r="BY101" s="97">
        <f>SUMIF(HW!$A$2:$A$1573,$A101,HW!BJ$2:BJ$1573)</f>
        <v>0</v>
      </c>
      <c r="BZ101" s="197">
        <f t="shared" si="45"/>
        <v>0</v>
      </c>
      <c r="CA101" s="198">
        <f t="shared" si="46"/>
        <v>0</v>
      </c>
      <c r="CK101" s="296">
        <f>IF(C101="WORK IN PROGRESS",0.099999,IF(SUMIF(SALE!$L$3:$L$1221,$A101,SALE!$U$3:$U$1221)=0,0,SUMIF(SALE!$L$3:$L$1221,$A101,SALE!$U$3:$U$1221)/SUMIF(SALE!$L$3:$L$1221,$A101,SALE!$F$3:$F$1221)))</f>
        <v>9.9999000000000005E-2</v>
      </c>
    </row>
    <row r="102" spans="1:102" ht="12" hidden="1" customHeight="1" x14ac:dyDescent="0.25">
      <c r="A102" s="120" t="s">
        <v>191</v>
      </c>
      <c r="B102" s="121" t="s">
        <v>1486</v>
      </c>
      <c r="C102" s="121" t="s">
        <v>77</v>
      </c>
      <c r="D102" s="122">
        <v>3360</v>
      </c>
      <c r="E102" s="123">
        <v>170</v>
      </c>
      <c r="F102" s="123">
        <v>2.4667000000000001E-2</v>
      </c>
      <c r="G102" s="123">
        <v>2.4667000000000001E-2</v>
      </c>
      <c r="H102" s="124"/>
      <c r="I102" s="124">
        <v>0</v>
      </c>
      <c r="J102" s="124">
        <v>0</v>
      </c>
      <c r="K102" s="124"/>
      <c r="L102" s="124">
        <v>0</v>
      </c>
      <c r="M102" s="124"/>
      <c r="N102" s="124">
        <v>0</v>
      </c>
      <c r="O102" s="124"/>
      <c r="P102" s="124">
        <v>0</v>
      </c>
      <c r="Q102" s="124"/>
      <c r="R102" s="124">
        <v>0</v>
      </c>
      <c r="S102" s="124"/>
      <c r="T102" s="124">
        <v>0</v>
      </c>
      <c r="U102" s="124"/>
      <c r="V102" s="124">
        <v>0</v>
      </c>
      <c r="W102" s="124"/>
      <c r="X102" s="124">
        <v>0</v>
      </c>
      <c r="Y102" s="124"/>
      <c r="Z102" s="124">
        <v>0</v>
      </c>
      <c r="AA102" s="124"/>
      <c r="AB102" s="124">
        <v>0</v>
      </c>
      <c r="AC102" s="124">
        <v>0</v>
      </c>
      <c r="AD102" s="124">
        <v>0</v>
      </c>
      <c r="AE102" s="124">
        <v>0</v>
      </c>
      <c r="AF102" s="124"/>
      <c r="AG102" s="124">
        <v>0</v>
      </c>
      <c r="AH102" s="124"/>
      <c r="AI102" s="124">
        <v>0</v>
      </c>
      <c r="AJ102" s="124"/>
      <c r="AK102" s="124">
        <v>0</v>
      </c>
      <c r="AL102" s="124"/>
      <c r="AM102" s="124">
        <v>0</v>
      </c>
      <c r="AN102" s="124"/>
      <c r="AO102" s="124">
        <v>0</v>
      </c>
      <c r="AP102" s="124"/>
      <c r="AQ102" s="124">
        <v>0</v>
      </c>
      <c r="AR102" s="124"/>
      <c r="AS102" s="124">
        <v>0</v>
      </c>
      <c r="AT102" s="124"/>
      <c r="AU102" s="124">
        <v>0</v>
      </c>
      <c r="AV102" s="124">
        <v>0</v>
      </c>
      <c r="AW102" s="124">
        <v>0</v>
      </c>
      <c r="AX102" s="124">
        <v>0</v>
      </c>
      <c r="AY102" s="124">
        <v>0</v>
      </c>
      <c r="AZ102" s="124">
        <v>0</v>
      </c>
      <c r="BA102" s="124">
        <v>0</v>
      </c>
      <c r="BB102" s="124">
        <v>0</v>
      </c>
      <c r="BC102" s="124">
        <v>0</v>
      </c>
      <c r="BD102" s="123">
        <v>0</v>
      </c>
      <c r="BE102" s="123">
        <v>0</v>
      </c>
      <c r="BF102" s="124">
        <v>0</v>
      </c>
      <c r="BG102" s="124">
        <v>0</v>
      </c>
      <c r="BH102" s="124">
        <v>0</v>
      </c>
      <c r="BI102" s="124"/>
      <c r="BJ102" s="124">
        <v>0</v>
      </c>
      <c r="BK102" s="124"/>
      <c r="BL102" s="124">
        <v>0</v>
      </c>
      <c r="BM102" s="124">
        <v>0</v>
      </c>
      <c r="BN102" s="124">
        <v>0</v>
      </c>
      <c r="BO102" s="124">
        <v>0</v>
      </c>
      <c r="BP102" s="125">
        <v>0</v>
      </c>
      <c r="BS102" s="97">
        <f t="shared" si="42"/>
        <v>0</v>
      </c>
      <c r="BT102" s="97">
        <f t="shared" si="43"/>
        <v>0</v>
      </c>
      <c r="BU102" s="97">
        <f t="shared" si="44"/>
        <v>0</v>
      </c>
      <c r="BV102" s="296" t="str">
        <f>IF(CA102=0,"NO STOCK",IF(COUNTIF(PKGSUMM_T!$A$2:$A$1245,A102)&gt;0,"OK","ERROR"))</f>
        <v>NO STOCK</v>
      </c>
      <c r="BW102" s="296" t="str">
        <f>IF(CA102=0,"NO STOCK",IF(OR(COUNTIF(COST_SHEETT!$B$3:$B$1238,CI102)&gt;0,COUNTIF(COST_SHEETT!$AB$3:$AB$1238,CI102)&gt;0,COUNTIF(COST_SHEETT1!$B$3:$B$1238,CI102)&gt;0,COUNTIF(COST_SHEETT1!$AB$3:$AB$1238,CI102)&gt;0),"OK","ERROR"))</f>
        <v>NO STOCK</v>
      </c>
      <c r="BX102" s="97">
        <f>SUMIF(HW!$A$2:$A$1573,$A102,HW!BI$2:BI$1573)</f>
        <v>0</v>
      </c>
      <c r="BY102" s="97">
        <f>SUMIF(HW!$A$2:$A$1573,$A102,HW!BJ$2:BJ$1573)</f>
        <v>0</v>
      </c>
      <c r="BZ102" s="197">
        <f t="shared" si="45"/>
        <v>0</v>
      </c>
      <c r="CA102" s="198">
        <f t="shared" si="46"/>
        <v>0</v>
      </c>
      <c r="CK102" s="296">
        <f>IF(C102="WORK IN PROGRESS",0.099999,IF(SUMIF(SALE!$L$3:$L$1221,$A102,SALE!$U$3:$U$1221)=0,0,SUMIF(SALE!$L$3:$L$1221,$A102,SALE!$U$3:$U$1221)/SUMIF(SALE!$L$3:$L$1221,$A102,SALE!$F$3:$F$1221)))</f>
        <v>9.9999000000000005E-2</v>
      </c>
    </row>
    <row r="103" spans="1:102" ht="12" customHeight="1" x14ac:dyDescent="0.25">
      <c r="A103" s="114" t="s">
        <v>195</v>
      </c>
      <c r="B103" s="115" t="s">
        <v>196</v>
      </c>
      <c r="C103" s="115" t="s">
        <v>77</v>
      </c>
      <c r="D103" s="116">
        <v>3780</v>
      </c>
      <c r="E103" s="117">
        <v>170</v>
      </c>
      <c r="F103" s="117">
        <v>2.7089999999999999E-2</v>
      </c>
      <c r="G103" s="117">
        <v>2.7089999999999999E-2</v>
      </c>
      <c r="H103" s="130">
        <v>3122280</v>
      </c>
      <c r="I103" s="130">
        <v>530.78800000000001</v>
      </c>
      <c r="J103" s="131">
        <v>84582.565000000002</v>
      </c>
      <c r="K103" s="117"/>
      <c r="L103" s="117">
        <v>0</v>
      </c>
      <c r="M103" s="117"/>
      <c r="N103" s="117">
        <v>0</v>
      </c>
      <c r="O103" s="117"/>
      <c r="P103" s="117">
        <v>0</v>
      </c>
      <c r="Q103" s="117">
        <v>480060</v>
      </c>
      <c r="R103" s="142">
        <v>81.61</v>
      </c>
      <c r="S103" s="117"/>
      <c r="T103" s="117">
        <v>0</v>
      </c>
      <c r="U103" s="117"/>
      <c r="V103" s="117">
        <v>0</v>
      </c>
      <c r="W103" s="117"/>
      <c r="X103" s="117">
        <v>0</v>
      </c>
      <c r="Y103" s="117"/>
      <c r="Z103" s="117">
        <v>0</v>
      </c>
      <c r="AA103" s="117"/>
      <c r="AB103" s="117">
        <v>0</v>
      </c>
      <c r="AC103" s="143">
        <v>480060</v>
      </c>
      <c r="AD103" s="142">
        <v>81.61</v>
      </c>
      <c r="AE103" s="141">
        <v>13004.825000000001</v>
      </c>
      <c r="AF103" s="117"/>
      <c r="AG103" s="117">
        <v>0</v>
      </c>
      <c r="AH103" s="117"/>
      <c r="AI103" s="117">
        <v>0</v>
      </c>
      <c r="AJ103" s="117"/>
      <c r="AK103" s="117">
        <v>0</v>
      </c>
      <c r="AL103" s="117"/>
      <c r="AM103" s="117">
        <v>0</v>
      </c>
      <c r="AN103" s="117"/>
      <c r="AO103" s="117">
        <v>0</v>
      </c>
      <c r="AP103" s="117"/>
      <c r="AQ103" s="117">
        <v>0</v>
      </c>
      <c r="AR103" s="117">
        <v>1988280</v>
      </c>
      <c r="AS103" s="107">
        <v>338.00799999999998</v>
      </c>
      <c r="AT103" s="117"/>
      <c r="AU103" s="117">
        <v>0</v>
      </c>
      <c r="AV103" s="139">
        <v>1988280</v>
      </c>
      <c r="AW103" s="107">
        <v>338.00799999999998</v>
      </c>
      <c r="AX103" s="138">
        <v>53862.504999999997</v>
      </c>
      <c r="AY103" s="132">
        <v>1614060</v>
      </c>
      <c r="AZ103" s="117">
        <v>427</v>
      </c>
      <c r="BA103" s="130">
        <v>274.39</v>
      </c>
      <c r="BB103" s="131">
        <v>43724.885000000002</v>
      </c>
      <c r="BC103" s="131">
        <v>43724.885000000002</v>
      </c>
      <c r="BD103" s="117">
        <v>0</v>
      </c>
      <c r="BE103" s="117">
        <v>0</v>
      </c>
      <c r="BF103" s="117">
        <v>0</v>
      </c>
      <c r="BG103" s="144">
        <v>-1508220</v>
      </c>
      <c r="BH103" s="145">
        <v>-256.39800000000002</v>
      </c>
      <c r="BI103" s="117">
        <v>7560</v>
      </c>
      <c r="BJ103" s="117">
        <v>1.2849999999999999</v>
      </c>
      <c r="BK103" s="117"/>
      <c r="BL103" s="117">
        <v>0</v>
      </c>
      <c r="BM103" s="116">
        <v>7560</v>
      </c>
      <c r="BN103" s="117">
        <v>1.2849999999999999</v>
      </c>
      <c r="BO103" s="116">
        <v>-1500660</v>
      </c>
      <c r="BP103" s="146">
        <v>-255.113</v>
      </c>
      <c r="BS103" s="97">
        <f t="shared" si="42"/>
        <v>1614060</v>
      </c>
      <c r="BT103" s="97">
        <f t="shared" si="43"/>
        <v>427</v>
      </c>
      <c r="BU103" s="97">
        <f t="shared" si="44"/>
        <v>274.39</v>
      </c>
      <c r="BV103" s="296" t="str">
        <f>IF(CA103=0,"NO STOCK",IF(COUNTIF(PKGSUMM_T!$A$2:$A$1245,A103)&gt;0,"OK","ERROR"))</f>
        <v>OK</v>
      </c>
      <c r="BW103" s="296" t="str">
        <f>IF(CA103=0,"NO STOCK",IF(OR(COUNTIF(COST_SHEETT!$B$3:$B$1238,CI103)&gt;0,COUNTIF(COST_SHEETT!$AB$3:$AB$1238,CI103)&gt;0,COUNTIF(COST_SHEETT1!$B$3:$B$1238,CI103)&gt;0,COUNTIF(COST_SHEETT1!$AB$3:$AB$1238,CI103)&gt;0),"OK","ERROR"))</f>
        <v>OK</v>
      </c>
      <c r="BX103" s="97">
        <f>SUMIF(HW!$A$2:$A$1573,$A103,HW!BI$2:BI$1573)</f>
        <v>73500</v>
      </c>
      <c r="BY103" s="97">
        <f>SUMIF(HW!$A$2:$A$1573,$A103,HW!BJ$2:BJ$1573)</f>
        <v>12.494999999999999</v>
      </c>
      <c r="BZ103" s="197">
        <f t="shared" si="45"/>
        <v>1687560</v>
      </c>
      <c r="CA103" s="198">
        <f t="shared" si="46"/>
        <v>286.88499999999999</v>
      </c>
      <c r="CB103" s="296">
        <f>IF(CJ103="Y",IF(C103="FINISHED GOODS",SUMIF(COST_SHEETT!$AB$3:$AB$1227,$CI103,COST_SHEETT!$DD$3:$DD$1227),SUMIF(COST_SHEETT!$B$3:$B$1227,$CI103,COST_SHEETT!$DB$3:$DB$1227)),IF(C103="FINISHED GOODS",SUMIF(COST_SHEETT1!$AB$3:$AB$1227,$CI103,COST_SHEETT1!$DD$3:$DD$1227),SUMIF(COST_SHEETT1!$B$3:$B$1227,$CI103,COST_SHEETT1!$DB$3:$DB$1227)))</f>
        <v>2.6737053929936205E-2</v>
      </c>
      <c r="CC103" s="209">
        <f t="shared" ref="CC103" si="86">ROUND(BZ103*CB103,0)</f>
        <v>45120</v>
      </c>
      <c r="CD103" s="295">
        <v>1</v>
      </c>
      <c r="CE103" s="295"/>
      <c r="CF103" s="376">
        <f>IF(BZ103=0,0,IF(CK103&gt;0,CK103,CD103))</f>
        <v>9.9999000000000005E-2</v>
      </c>
      <c r="CG103" s="301">
        <f t="shared" ref="CG103" si="87">MIN(CF103,CB103)</f>
        <v>2.6737053929936205E-2</v>
      </c>
      <c r="CH103" s="302">
        <f t="shared" ref="CH103" si="88">ROUND(CG103*BZ103,0)</f>
        <v>45120</v>
      </c>
      <c r="CI103" s="200" t="s">
        <v>2680</v>
      </c>
      <c r="CJ103" s="97" t="s">
        <v>2666</v>
      </c>
      <c r="CK103" s="296">
        <f>IF(C103="WORK IN PROGRESS",0.099999,IF(SUMIF(SALE!$L$3:$L$1221,$A103,SALE!$U$3:$U$1221)=0,0,SUMIF(SALE!$L$3:$L$1221,$A103,SALE!$U$3:$U$1221)/SUMIF(SALE!$L$3:$L$1221,$A103,SALE!$F$3:$F$1221)))</f>
        <v>9.9999000000000005E-2</v>
      </c>
      <c r="CL103" s="296" t="str">
        <f t="shared" ref="CL103" si="89">IF(CF103&lt;CB103,"NRV","COST")</f>
        <v>COST</v>
      </c>
      <c r="CM103" s="304">
        <f t="shared" ref="CM103" si="90">IF(CA103=0,0,ROUND(CH103/CA103,3))</f>
        <v>157.27600000000001</v>
      </c>
      <c r="CT103" s="296">
        <f>+(BX103*CG103)</f>
        <v>1965.173463850311</v>
      </c>
      <c r="CV103" s="296">
        <f>+(BZ103-BX103)*CG103</f>
        <v>43155.20926615283</v>
      </c>
      <c r="CW103" s="296">
        <f>+CT103+CU103+CV103</f>
        <v>45120.382730003141</v>
      </c>
      <c r="CX103" s="388">
        <f>+CW103-CH103</f>
        <v>0.38273000314075034</v>
      </c>
    </row>
    <row r="104" spans="1:102" ht="12" hidden="1" customHeight="1" x14ac:dyDescent="0.25">
      <c r="A104" s="120" t="s">
        <v>1487</v>
      </c>
      <c r="B104" s="121" t="s">
        <v>1488</v>
      </c>
      <c r="C104" s="121" t="s">
        <v>77</v>
      </c>
      <c r="D104" s="122">
        <v>3200</v>
      </c>
      <c r="E104" s="123">
        <v>200</v>
      </c>
      <c r="F104" s="123">
        <v>2.9020000000000001E-2</v>
      </c>
      <c r="G104" s="123">
        <v>2.9020000000000001E-2</v>
      </c>
      <c r="H104" s="124"/>
      <c r="I104" s="124">
        <v>0</v>
      </c>
      <c r="J104" s="124">
        <v>0</v>
      </c>
      <c r="K104" s="124"/>
      <c r="L104" s="124">
        <v>0</v>
      </c>
      <c r="M104" s="124"/>
      <c r="N104" s="124">
        <v>0</v>
      </c>
      <c r="O104" s="124"/>
      <c r="P104" s="124">
        <v>0</v>
      </c>
      <c r="Q104" s="124"/>
      <c r="R104" s="124">
        <v>0</v>
      </c>
      <c r="S104" s="124"/>
      <c r="T104" s="124">
        <v>0</v>
      </c>
      <c r="U104" s="124"/>
      <c r="V104" s="124">
        <v>0</v>
      </c>
      <c r="W104" s="124"/>
      <c r="X104" s="124">
        <v>0</v>
      </c>
      <c r="Y104" s="124"/>
      <c r="Z104" s="124">
        <v>0</v>
      </c>
      <c r="AA104" s="124"/>
      <c r="AB104" s="124">
        <v>0</v>
      </c>
      <c r="AC104" s="124">
        <v>0</v>
      </c>
      <c r="AD104" s="124">
        <v>0</v>
      </c>
      <c r="AE104" s="124">
        <v>0</v>
      </c>
      <c r="AF104" s="124"/>
      <c r="AG104" s="124">
        <v>0</v>
      </c>
      <c r="AH104" s="124"/>
      <c r="AI104" s="124">
        <v>0</v>
      </c>
      <c r="AJ104" s="124"/>
      <c r="AK104" s="124">
        <v>0</v>
      </c>
      <c r="AL104" s="124"/>
      <c r="AM104" s="124">
        <v>0</v>
      </c>
      <c r="AN104" s="124"/>
      <c r="AO104" s="124">
        <v>0</v>
      </c>
      <c r="AP104" s="124"/>
      <c r="AQ104" s="124">
        <v>0</v>
      </c>
      <c r="AR104" s="124"/>
      <c r="AS104" s="124">
        <v>0</v>
      </c>
      <c r="AT104" s="124"/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3">
        <v>0</v>
      </c>
      <c r="BE104" s="123">
        <v>0</v>
      </c>
      <c r="BF104" s="124">
        <v>0</v>
      </c>
      <c r="BG104" s="124">
        <v>0</v>
      </c>
      <c r="BH104" s="124">
        <v>0</v>
      </c>
      <c r="BI104" s="124"/>
      <c r="BJ104" s="124">
        <v>0</v>
      </c>
      <c r="BK104" s="124"/>
      <c r="BL104" s="124">
        <v>0</v>
      </c>
      <c r="BM104" s="124">
        <v>0</v>
      </c>
      <c r="BN104" s="124">
        <v>0</v>
      </c>
      <c r="BO104" s="124">
        <v>0</v>
      </c>
      <c r="BP104" s="125">
        <v>0</v>
      </c>
      <c r="BS104" s="97">
        <f t="shared" si="42"/>
        <v>0</v>
      </c>
      <c r="BT104" s="97">
        <f t="shared" si="43"/>
        <v>0</v>
      </c>
      <c r="BU104" s="97">
        <f t="shared" si="44"/>
        <v>0</v>
      </c>
      <c r="BV104" s="296" t="str">
        <f>IF(CA104=0,"NO STOCK",IF(COUNTIF(PKGSUMM_T!$A$2:$A$1245,A104)&gt;0,"OK","ERROR"))</f>
        <v>NO STOCK</v>
      </c>
      <c r="BW104" s="296" t="str">
        <f>IF(CA104=0,"NO STOCK",IF(OR(COUNTIF(COST_SHEETT!$B$3:$B$1238,CI104)&gt;0,COUNTIF(COST_SHEETT!$AB$3:$AB$1238,CI104)&gt;0,COUNTIF(COST_SHEETT1!$B$3:$B$1238,CI104)&gt;0,COUNTIF(COST_SHEETT1!$AB$3:$AB$1238,CI104)&gt;0),"OK","ERROR"))</f>
        <v>NO STOCK</v>
      </c>
      <c r="BX104" s="97">
        <f>SUMIF(HW!$A$2:$A$1573,$A104,HW!BI$2:BI$1573)</f>
        <v>0</v>
      </c>
      <c r="BY104" s="97">
        <f>SUMIF(HW!$A$2:$A$1573,$A104,HW!BJ$2:BJ$1573)</f>
        <v>0</v>
      </c>
      <c r="BZ104" s="197">
        <f t="shared" si="45"/>
        <v>0</v>
      </c>
      <c r="CA104" s="198">
        <f t="shared" si="46"/>
        <v>0</v>
      </c>
      <c r="CK104" s="296">
        <f>IF(C104="WORK IN PROGRESS",0.099999,IF(SUMIF(SALE!$L$3:$L$1221,$A104,SALE!$U$3:$U$1221)=0,0,SUMIF(SALE!$L$3:$L$1221,$A104,SALE!$U$3:$U$1221)/SUMIF(SALE!$L$3:$L$1221,$A104,SALE!$F$3:$F$1221)))</f>
        <v>9.9999000000000005E-2</v>
      </c>
    </row>
    <row r="105" spans="1:102" ht="12" hidden="1" customHeight="1" x14ac:dyDescent="0.25">
      <c r="A105" s="136" t="s">
        <v>2642</v>
      </c>
      <c r="B105" s="105"/>
      <c r="C105" s="105" t="s">
        <v>1200</v>
      </c>
      <c r="D105" s="137"/>
      <c r="E105" s="137"/>
      <c r="F105" s="137">
        <v>0.143399</v>
      </c>
      <c r="G105" s="137">
        <v>0.143399</v>
      </c>
      <c r="H105" s="107">
        <v>3639720</v>
      </c>
      <c r="I105" s="107">
        <v>675.67100000000005</v>
      </c>
      <c r="J105" s="138">
        <v>103471.19500000001</v>
      </c>
      <c r="K105" s="137"/>
      <c r="L105" s="137">
        <v>0</v>
      </c>
      <c r="M105" s="137"/>
      <c r="N105" s="137">
        <v>0</v>
      </c>
      <c r="O105" s="137"/>
      <c r="P105" s="137">
        <v>0</v>
      </c>
      <c r="Q105" s="137">
        <v>480060</v>
      </c>
      <c r="R105" s="107">
        <v>81.61</v>
      </c>
      <c r="S105" s="137"/>
      <c r="T105" s="137">
        <v>0</v>
      </c>
      <c r="U105" s="137"/>
      <c r="V105" s="137">
        <v>0</v>
      </c>
      <c r="W105" s="137"/>
      <c r="X105" s="137">
        <v>0</v>
      </c>
      <c r="Y105" s="137"/>
      <c r="Z105" s="137">
        <v>0</v>
      </c>
      <c r="AA105" s="137"/>
      <c r="AB105" s="137">
        <v>0</v>
      </c>
      <c r="AC105" s="139">
        <v>480060</v>
      </c>
      <c r="AD105" s="107">
        <v>81.61</v>
      </c>
      <c r="AE105" s="138">
        <v>13004.825000000001</v>
      </c>
      <c r="AF105" s="137"/>
      <c r="AG105" s="137">
        <v>0</v>
      </c>
      <c r="AH105" s="137"/>
      <c r="AI105" s="137">
        <v>0</v>
      </c>
      <c r="AJ105" s="137"/>
      <c r="AK105" s="137">
        <v>0</v>
      </c>
      <c r="AL105" s="137"/>
      <c r="AM105" s="137">
        <v>0</v>
      </c>
      <c r="AN105" s="137"/>
      <c r="AO105" s="137">
        <v>0</v>
      </c>
      <c r="AP105" s="137"/>
      <c r="AQ105" s="137">
        <v>0</v>
      </c>
      <c r="AR105" s="137">
        <v>1988280</v>
      </c>
      <c r="AS105" s="107">
        <v>338.00799999999998</v>
      </c>
      <c r="AT105" s="137"/>
      <c r="AU105" s="137">
        <v>0</v>
      </c>
      <c r="AV105" s="139">
        <v>1988280</v>
      </c>
      <c r="AW105" s="107">
        <v>338.00799999999998</v>
      </c>
      <c r="AX105" s="138">
        <v>53862.504999999997</v>
      </c>
      <c r="AY105" s="139">
        <v>2131500</v>
      </c>
      <c r="AZ105" s="137">
        <v>581</v>
      </c>
      <c r="BA105" s="107">
        <v>419.27300000000002</v>
      </c>
      <c r="BB105" s="138">
        <v>62613.514999999999</v>
      </c>
      <c r="BC105" s="138">
        <v>62613.514999999999</v>
      </c>
      <c r="BD105" s="137">
        <v>0</v>
      </c>
      <c r="BE105" s="137">
        <v>0</v>
      </c>
      <c r="BF105" s="137">
        <v>0</v>
      </c>
      <c r="BG105" s="139">
        <v>-1508220</v>
      </c>
      <c r="BH105" s="107">
        <v>-256.39800000000002</v>
      </c>
      <c r="BI105" s="137">
        <v>7560</v>
      </c>
      <c r="BJ105" s="137">
        <v>1.2849999999999999</v>
      </c>
      <c r="BK105" s="137"/>
      <c r="BL105" s="137">
        <v>0</v>
      </c>
      <c r="BM105" s="147">
        <v>7560</v>
      </c>
      <c r="BN105" s="137">
        <v>1.2849999999999999</v>
      </c>
      <c r="BO105" s="147">
        <v>-1500660</v>
      </c>
      <c r="BP105" s="148">
        <v>-255.113</v>
      </c>
      <c r="BS105" s="97">
        <f t="shared" si="42"/>
        <v>0</v>
      </c>
      <c r="BT105" s="97">
        <f t="shared" si="43"/>
        <v>0</v>
      </c>
      <c r="BU105" s="97">
        <f t="shared" si="44"/>
        <v>0</v>
      </c>
      <c r="BV105" s="296" t="str">
        <f>IF(CA105=0,"NO STOCK",IF(COUNTIF(PKGSUMM_T!$A$2:$A$1245,A105)&gt;0,"OK","ERROR"))</f>
        <v>NO STOCK</v>
      </c>
      <c r="BW105" s="296" t="str">
        <f>IF(CA105=0,"NO STOCK",IF(OR(COUNTIF(COST_SHEETT!$B$3:$B$1238,CI105)&gt;0,COUNTIF(COST_SHEETT!$AB$3:$AB$1238,CI105)&gt;0,COUNTIF(COST_SHEETT1!$B$3:$B$1238,CI105)&gt;0,COUNTIF(COST_SHEETT1!$AB$3:$AB$1238,CI105)&gt;0),"OK","ERROR"))</f>
        <v>NO STOCK</v>
      </c>
      <c r="BX105" s="97">
        <f>SUMIF(HW!$A$2:$A$1573,$A105,HW!BI$2:BI$1573)</f>
        <v>0</v>
      </c>
      <c r="BY105" s="97">
        <f>SUMIF(HW!$A$2:$A$1573,$A105,HW!BJ$2:BJ$1573)</f>
        <v>0</v>
      </c>
      <c r="BZ105" s="197">
        <f t="shared" si="45"/>
        <v>0</v>
      </c>
      <c r="CA105" s="198">
        <f t="shared" si="46"/>
        <v>0</v>
      </c>
      <c r="CK105" s="296">
        <f>IF(C105="WORK IN PROGRESS",0.099999,IF(SUMIF(SALE!$L$3:$L$1221,$A105,SALE!$U$3:$U$1221)=0,0,SUMIF(SALE!$L$3:$L$1221,$A105,SALE!$U$3:$U$1221)/SUMIF(SALE!$L$3:$L$1221,$A105,SALE!$F$3:$F$1221)))</f>
        <v>0</v>
      </c>
    </row>
    <row r="106" spans="1:102" ht="12" hidden="1" customHeight="1" x14ac:dyDescent="0.25">
      <c r="A106" s="133" t="s">
        <v>2642</v>
      </c>
      <c r="B106" s="111" t="s">
        <v>1200</v>
      </c>
      <c r="C106" s="111"/>
      <c r="D106" s="126"/>
      <c r="E106" s="126"/>
      <c r="F106" s="126">
        <v>0.48732700000000001</v>
      </c>
      <c r="G106" s="126">
        <v>0.48732700000000001</v>
      </c>
      <c r="H106" s="112">
        <v>4048821</v>
      </c>
      <c r="I106" s="112">
        <v>747.29300000000001</v>
      </c>
      <c r="J106" s="134">
        <v>115857.40399999999</v>
      </c>
      <c r="K106" s="126"/>
      <c r="L106" s="126">
        <v>0</v>
      </c>
      <c r="M106" s="126"/>
      <c r="N106" s="126">
        <v>0</v>
      </c>
      <c r="O106" s="126"/>
      <c r="P106" s="126">
        <v>0</v>
      </c>
      <c r="Q106" s="126">
        <v>950460</v>
      </c>
      <c r="R106" s="112">
        <v>161.578</v>
      </c>
      <c r="S106" s="126"/>
      <c r="T106" s="126">
        <v>0</v>
      </c>
      <c r="U106" s="126"/>
      <c r="V106" s="126">
        <v>0</v>
      </c>
      <c r="W106" s="126"/>
      <c r="X106" s="126">
        <v>0</v>
      </c>
      <c r="Y106" s="126"/>
      <c r="Z106" s="126">
        <v>0</v>
      </c>
      <c r="AA106" s="126"/>
      <c r="AB106" s="126">
        <v>0</v>
      </c>
      <c r="AC106" s="135">
        <v>950460</v>
      </c>
      <c r="AD106" s="112">
        <v>161.578</v>
      </c>
      <c r="AE106" s="134">
        <v>27369.9</v>
      </c>
      <c r="AF106" s="126"/>
      <c r="AG106" s="126">
        <v>0</v>
      </c>
      <c r="AH106" s="126"/>
      <c r="AI106" s="126">
        <v>0</v>
      </c>
      <c r="AJ106" s="126"/>
      <c r="AK106" s="126">
        <v>0</v>
      </c>
      <c r="AL106" s="126"/>
      <c r="AM106" s="126">
        <v>0</v>
      </c>
      <c r="AN106" s="126"/>
      <c r="AO106" s="126">
        <v>0</v>
      </c>
      <c r="AP106" s="126">
        <v>252000</v>
      </c>
      <c r="AQ106" s="126">
        <v>42.84</v>
      </c>
      <c r="AR106" s="126">
        <v>1988280</v>
      </c>
      <c r="AS106" s="126">
        <v>338.00799999999998</v>
      </c>
      <c r="AT106" s="126"/>
      <c r="AU106" s="126">
        <v>0</v>
      </c>
      <c r="AV106" s="135">
        <v>2240280</v>
      </c>
      <c r="AW106" s="112">
        <v>380.84800000000001</v>
      </c>
      <c r="AX106" s="134">
        <v>61558.080999999998</v>
      </c>
      <c r="AY106" s="135">
        <v>2759001</v>
      </c>
      <c r="AZ106" s="126">
        <v>732</v>
      </c>
      <c r="BA106" s="112">
        <v>528.02300000000002</v>
      </c>
      <c r="BB106" s="134">
        <v>81669.224000000002</v>
      </c>
      <c r="BC106" s="134">
        <v>81669.224000000002</v>
      </c>
      <c r="BD106" s="126">
        <v>0</v>
      </c>
      <c r="BE106" s="126">
        <v>0</v>
      </c>
      <c r="BF106" s="126">
        <v>0</v>
      </c>
      <c r="BG106" s="135">
        <v>-1037820</v>
      </c>
      <c r="BH106" s="112">
        <v>-176.43</v>
      </c>
      <c r="BI106" s="126">
        <v>7560</v>
      </c>
      <c r="BJ106" s="126">
        <v>1.2849999999999999</v>
      </c>
      <c r="BK106" s="126"/>
      <c r="BL106" s="126">
        <v>0</v>
      </c>
      <c r="BM106" s="149">
        <v>7560</v>
      </c>
      <c r="BN106" s="126">
        <v>1.2849999999999999</v>
      </c>
      <c r="BO106" s="149">
        <v>-1030260</v>
      </c>
      <c r="BP106" s="150">
        <v>-175.14500000000001</v>
      </c>
      <c r="BS106" s="97">
        <f t="shared" si="42"/>
        <v>0</v>
      </c>
      <c r="BT106" s="97">
        <f t="shared" si="43"/>
        <v>0</v>
      </c>
      <c r="BU106" s="97">
        <f t="shared" si="44"/>
        <v>0</v>
      </c>
      <c r="BV106" s="296" t="str">
        <f>IF(CA106=0,"NO STOCK",IF(COUNTIF(PKGSUMM_T!$A$2:$A$1245,A106)&gt;0,"OK","ERROR"))</f>
        <v>NO STOCK</v>
      </c>
      <c r="BW106" s="296" t="str">
        <f>IF(CA106=0,"NO STOCK",IF(OR(COUNTIF(COST_SHEETT!$B$3:$B$1238,CI106)&gt;0,COUNTIF(COST_SHEETT!$AB$3:$AB$1238,CI106)&gt;0,COUNTIF(COST_SHEETT1!$B$3:$B$1238,CI106)&gt;0,COUNTIF(COST_SHEETT1!$AB$3:$AB$1238,CI106)&gt;0),"OK","ERROR"))</f>
        <v>NO STOCK</v>
      </c>
      <c r="BX106" s="97">
        <f>SUMIF(HW!$A$2:$A$1573,$A106,HW!BI$2:BI$1573)</f>
        <v>0</v>
      </c>
      <c r="BY106" s="97">
        <f>SUMIF(HW!$A$2:$A$1573,$A106,HW!BJ$2:BJ$1573)</f>
        <v>0</v>
      </c>
      <c r="BZ106" s="197">
        <f t="shared" si="45"/>
        <v>0</v>
      </c>
      <c r="CA106" s="198">
        <f t="shared" si="46"/>
        <v>0</v>
      </c>
      <c r="CK106" s="296">
        <f>IF(C106="WORK IN PROGRESS",0.099999,IF(SUMIF(SALE!$L$3:$L$1221,$A106,SALE!$U$3:$U$1221)=0,0,SUMIF(SALE!$L$3:$L$1221,$A106,SALE!$U$3:$U$1221)/SUMIF(SALE!$L$3:$L$1221,$A106,SALE!$F$3:$F$1221)))</f>
        <v>0</v>
      </c>
    </row>
    <row r="107" spans="1:102" ht="12" hidden="1" customHeight="1" x14ac:dyDescent="0.25">
      <c r="A107" s="104" t="s">
        <v>2642</v>
      </c>
      <c r="B107" s="105" t="s">
        <v>1489</v>
      </c>
      <c r="C107" s="106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8"/>
      <c r="BS107" s="97">
        <f t="shared" si="42"/>
        <v>0</v>
      </c>
      <c r="BT107" s="97">
        <f t="shared" si="43"/>
        <v>0</v>
      </c>
      <c r="BU107" s="97">
        <f t="shared" si="44"/>
        <v>0</v>
      </c>
      <c r="BV107" s="296" t="str">
        <f>IF(CA107=0,"NO STOCK",IF(COUNTIF(PKGSUMM_T!$A$2:$A$1245,A107)&gt;0,"OK","ERROR"))</f>
        <v>NO STOCK</v>
      </c>
      <c r="BW107" s="296" t="str">
        <f>IF(CA107=0,"NO STOCK",IF(OR(COUNTIF(COST_SHEETT!$B$3:$B$1238,CI107)&gt;0,COUNTIF(COST_SHEETT!$AB$3:$AB$1238,CI107)&gt;0,COUNTIF(COST_SHEETT1!$B$3:$B$1238,CI107)&gt;0,COUNTIF(COST_SHEETT1!$AB$3:$AB$1238,CI107)&gt;0),"OK","ERROR"))</f>
        <v>NO STOCK</v>
      </c>
      <c r="BX107" s="97">
        <f>SUMIF(HW!$A$2:$A$1573,$A107,HW!BI$2:BI$1573)</f>
        <v>0</v>
      </c>
      <c r="BY107" s="97">
        <f>SUMIF(HW!$A$2:$A$1573,$A107,HW!BJ$2:BJ$1573)</f>
        <v>0</v>
      </c>
      <c r="BZ107" s="197">
        <f t="shared" si="45"/>
        <v>0</v>
      </c>
      <c r="CA107" s="198">
        <f t="shared" si="46"/>
        <v>0</v>
      </c>
      <c r="CK107" s="296">
        <f>IF(C107="WORK IN PROGRESS",0.099999,IF(SUMIF(SALE!$L$3:$L$1221,$A107,SALE!$U$3:$U$1221)=0,0,SUMIF(SALE!$L$3:$L$1221,$A107,SALE!$U$3:$U$1221)/SUMIF(SALE!$L$3:$L$1221,$A107,SALE!$F$3:$F$1221)))</f>
        <v>0</v>
      </c>
    </row>
    <row r="108" spans="1:102" ht="12" hidden="1" customHeight="1" x14ac:dyDescent="0.25">
      <c r="A108" s="109" t="s">
        <v>2642</v>
      </c>
      <c r="B108" s="110"/>
      <c r="C108" s="111" t="s">
        <v>30</v>
      </c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  <c r="BE108" s="112"/>
      <c r="BF108" s="112"/>
      <c r="BG108" s="112"/>
      <c r="BH108" s="112"/>
      <c r="BI108" s="112"/>
      <c r="BJ108" s="112"/>
      <c r="BK108" s="112"/>
      <c r="BL108" s="112"/>
      <c r="BM108" s="112"/>
      <c r="BN108" s="112"/>
      <c r="BO108" s="112"/>
      <c r="BP108" s="113"/>
      <c r="BS108" s="97">
        <f t="shared" si="42"/>
        <v>0</v>
      </c>
      <c r="BT108" s="97">
        <f t="shared" si="43"/>
        <v>0</v>
      </c>
      <c r="BU108" s="97">
        <f t="shared" si="44"/>
        <v>0</v>
      </c>
      <c r="BV108" s="296" t="str">
        <f>IF(CA108=0,"NO STOCK",IF(COUNTIF(PKGSUMM_T!$A$2:$A$1245,A108)&gt;0,"OK","ERROR"))</f>
        <v>NO STOCK</v>
      </c>
      <c r="BW108" s="296" t="str">
        <f>IF(CA108=0,"NO STOCK",IF(OR(COUNTIF(COST_SHEETT!$B$3:$B$1238,CI108)&gt;0,COUNTIF(COST_SHEETT!$AB$3:$AB$1238,CI108)&gt;0,COUNTIF(COST_SHEETT1!$B$3:$B$1238,CI108)&gt;0,COUNTIF(COST_SHEETT1!$AB$3:$AB$1238,CI108)&gt;0),"OK","ERROR"))</f>
        <v>NO STOCK</v>
      </c>
      <c r="BX108" s="97">
        <f>SUMIF(HW!$A$2:$A$1573,$A108,HW!BI$2:BI$1573)</f>
        <v>0</v>
      </c>
      <c r="BY108" s="97">
        <f>SUMIF(HW!$A$2:$A$1573,$A108,HW!BJ$2:BJ$1573)</f>
        <v>0</v>
      </c>
      <c r="BZ108" s="197">
        <f t="shared" si="45"/>
        <v>0</v>
      </c>
      <c r="CA108" s="198">
        <f t="shared" si="46"/>
        <v>0</v>
      </c>
      <c r="CK108" s="296">
        <f>IF(C108="WORK IN PROGRESS",0.099999,IF(SUMIF(SALE!$L$3:$L$1221,$A108,SALE!$U$3:$U$1221)=0,0,SUMIF(SALE!$L$3:$L$1221,$A108,SALE!$U$3:$U$1221)/SUMIF(SALE!$L$3:$L$1221,$A108,SALE!$F$3:$F$1221)))</f>
        <v>0</v>
      </c>
    </row>
    <row r="109" spans="1:102" ht="12" hidden="1" customHeight="1" x14ac:dyDescent="0.25">
      <c r="A109" s="114" t="s">
        <v>203</v>
      </c>
      <c r="B109" s="115" t="s">
        <v>204</v>
      </c>
      <c r="C109" s="115" t="s">
        <v>30</v>
      </c>
      <c r="D109" s="116">
        <v>2970</v>
      </c>
      <c r="E109" s="117">
        <v>150</v>
      </c>
      <c r="F109" s="117">
        <v>2.1765E-2</v>
      </c>
      <c r="G109" s="117">
        <v>2.1765E-2</v>
      </c>
      <c r="H109" s="118"/>
      <c r="I109" s="118">
        <v>0</v>
      </c>
      <c r="J109" s="118">
        <v>0</v>
      </c>
      <c r="K109" s="118"/>
      <c r="L109" s="118">
        <v>0</v>
      </c>
      <c r="M109" s="118"/>
      <c r="N109" s="118">
        <v>0</v>
      </c>
      <c r="O109" s="118"/>
      <c r="P109" s="118">
        <v>0</v>
      </c>
      <c r="Q109" s="118"/>
      <c r="R109" s="118">
        <v>0</v>
      </c>
      <c r="S109" s="118"/>
      <c r="T109" s="118">
        <v>0</v>
      </c>
      <c r="U109" s="118"/>
      <c r="V109" s="118">
        <v>0</v>
      </c>
      <c r="W109" s="118"/>
      <c r="X109" s="118">
        <v>0</v>
      </c>
      <c r="Y109" s="118"/>
      <c r="Z109" s="118">
        <v>0</v>
      </c>
      <c r="AA109" s="118"/>
      <c r="AB109" s="118">
        <v>0</v>
      </c>
      <c r="AC109" s="118">
        <v>0</v>
      </c>
      <c r="AD109" s="118">
        <v>0</v>
      </c>
      <c r="AE109" s="118">
        <v>0</v>
      </c>
      <c r="AF109" s="118"/>
      <c r="AG109" s="118">
        <v>0</v>
      </c>
      <c r="AH109" s="118"/>
      <c r="AI109" s="118">
        <v>0</v>
      </c>
      <c r="AJ109" s="118"/>
      <c r="AK109" s="118">
        <v>0</v>
      </c>
      <c r="AL109" s="118"/>
      <c r="AM109" s="118">
        <v>0</v>
      </c>
      <c r="AN109" s="118"/>
      <c r="AO109" s="118">
        <v>0</v>
      </c>
      <c r="AP109" s="118"/>
      <c r="AQ109" s="118">
        <v>0</v>
      </c>
      <c r="AR109" s="118"/>
      <c r="AS109" s="118">
        <v>0</v>
      </c>
      <c r="AT109" s="118"/>
      <c r="AU109" s="118">
        <v>0</v>
      </c>
      <c r="AV109" s="118">
        <v>0</v>
      </c>
      <c r="AW109" s="118">
        <v>0</v>
      </c>
      <c r="AX109" s="118">
        <v>0</v>
      </c>
      <c r="AY109" s="118">
        <v>0</v>
      </c>
      <c r="AZ109" s="118">
        <v>0</v>
      </c>
      <c r="BA109" s="118">
        <v>0</v>
      </c>
      <c r="BB109" s="118">
        <v>0</v>
      </c>
      <c r="BC109" s="118">
        <v>0</v>
      </c>
      <c r="BD109" s="117">
        <v>0</v>
      </c>
      <c r="BE109" s="117">
        <v>0</v>
      </c>
      <c r="BF109" s="118">
        <v>0</v>
      </c>
      <c r="BG109" s="118">
        <v>0</v>
      </c>
      <c r="BH109" s="118">
        <v>0</v>
      </c>
      <c r="BI109" s="118"/>
      <c r="BJ109" s="118">
        <v>0</v>
      </c>
      <c r="BK109" s="118"/>
      <c r="BL109" s="118">
        <v>0</v>
      </c>
      <c r="BM109" s="118">
        <v>0</v>
      </c>
      <c r="BN109" s="118">
        <v>0</v>
      </c>
      <c r="BO109" s="118">
        <v>0</v>
      </c>
      <c r="BP109" s="119">
        <v>0</v>
      </c>
      <c r="BS109" s="97">
        <f t="shared" si="42"/>
        <v>0</v>
      </c>
      <c r="BT109" s="97">
        <f t="shared" si="43"/>
        <v>0</v>
      </c>
      <c r="BU109" s="97">
        <f t="shared" si="44"/>
        <v>0</v>
      </c>
      <c r="BV109" s="296" t="str">
        <f>IF(CA109=0,"NO STOCK",IF(COUNTIF(PKGSUMM_T!$A$2:$A$1245,A109)&gt;0,"OK","ERROR"))</f>
        <v>NO STOCK</v>
      </c>
      <c r="BW109" s="296" t="str">
        <f>IF(CA109=0,"NO STOCK",IF(OR(COUNTIF(COST_SHEETT!$B$3:$B$1238,CI109)&gt;0,COUNTIF(COST_SHEETT!$AB$3:$AB$1238,CI109)&gt;0,COUNTIF(COST_SHEETT1!$B$3:$B$1238,CI109)&gt;0,COUNTIF(COST_SHEETT1!$AB$3:$AB$1238,CI109)&gt;0),"OK","ERROR"))</f>
        <v>NO STOCK</v>
      </c>
      <c r="BX109" s="97">
        <f>SUMIF(HW!$A$2:$A$1573,$A109,HW!BI$2:BI$1573)</f>
        <v>0</v>
      </c>
      <c r="BY109" s="97">
        <f>SUMIF(HW!$A$2:$A$1573,$A109,HW!BJ$2:BJ$1573)</f>
        <v>0</v>
      </c>
      <c r="BZ109" s="197">
        <f t="shared" si="45"/>
        <v>0</v>
      </c>
      <c r="CA109" s="198">
        <f t="shared" si="46"/>
        <v>0</v>
      </c>
      <c r="CK109" s="296">
        <f>IF(C109="WORK IN PROGRESS",0.099999,IF(SUMIF(SALE!$L$3:$L$1221,$A109,SALE!$U$3:$U$1221)=0,0,SUMIF(SALE!$L$3:$L$1221,$A109,SALE!$U$3:$U$1221)/SUMIF(SALE!$L$3:$L$1221,$A109,SALE!$F$3:$F$1221)))</f>
        <v>0</v>
      </c>
    </row>
    <row r="110" spans="1:102" ht="12" hidden="1" customHeight="1" x14ac:dyDescent="0.25">
      <c r="A110" s="109" t="s">
        <v>2642</v>
      </c>
      <c r="B110" s="110"/>
      <c r="C110" s="111" t="s">
        <v>1200</v>
      </c>
      <c r="D110" s="112"/>
      <c r="E110" s="112"/>
      <c r="F110" s="126">
        <v>2.1765E-2</v>
      </c>
      <c r="G110" s="126">
        <v>2.1765E-2</v>
      </c>
      <c r="H110" s="112"/>
      <c r="I110" s="112">
        <v>0</v>
      </c>
      <c r="J110" s="112">
        <v>0</v>
      </c>
      <c r="K110" s="112"/>
      <c r="L110" s="112">
        <v>0</v>
      </c>
      <c r="M110" s="112"/>
      <c r="N110" s="112">
        <v>0</v>
      </c>
      <c r="O110" s="112"/>
      <c r="P110" s="112">
        <v>0</v>
      </c>
      <c r="Q110" s="112"/>
      <c r="R110" s="112">
        <v>0</v>
      </c>
      <c r="S110" s="112"/>
      <c r="T110" s="112">
        <v>0</v>
      </c>
      <c r="U110" s="112"/>
      <c r="V110" s="112">
        <v>0</v>
      </c>
      <c r="W110" s="112"/>
      <c r="X110" s="112">
        <v>0</v>
      </c>
      <c r="Y110" s="112"/>
      <c r="Z110" s="112">
        <v>0</v>
      </c>
      <c r="AA110" s="112"/>
      <c r="AB110" s="112">
        <v>0</v>
      </c>
      <c r="AC110" s="112">
        <v>0</v>
      </c>
      <c r="AD110" s="112">
        <v>0</v>
      </c>
      <c r="AE110" s="112">
        <v>0</v>
      </c>
      <c r="AF110" s="112"/>
      <c r="AG110" s="112">
        <v>0</v>
      </c>
      <c r="AH110" s="112"/>
      <c r="AI110" s="112">
        <v>0</v>
      </c>
      <c r="AJ110" s="112"/>
      <c r="AK110" s="112">
        <v>0</v>
      </c>
      <c r="AL110" s="112"/>
      <c r="AM110" s="112">
        <v>0</v>
      </c>
      <c r="AN110" s="112"/>
      <c r="AO110" s="112">
        <v>0</v>
      </c>
      <c r="AP110" s="112"/>
      <c r="AQ110" s="112">
        <v>0</v>
      </c>
      <c r="AR110" s="112"/>
      <c r="AS110" s="112">
        <v>0</v>
      </c>
      <c r="AT110" s="112"/>
      <c r="AU110" s="112">
        <v>0</v>
      </c>
      <c r="AV110" s="112">
        <v>0</v>
      </c>
      <c r="AW110" s="112">
        <v>0</v>
      </c>
      <c r="AX110" s="112">
        <v>0</v>
      </c>
      <c r="AY110" s="112">
        <v>0</v>
      </c>
      <c r="AZ110" s="112">
        <v>0</v>
      </c>
      <c r="BA110" s="112">
        <v>0</v>
      </c>
      <c r="BB110" s="112">
        <v>0</v>
      </c>
      <c r="BC110" s="112">
        <v>0</v>
      </c>
      <c r="BD110" s="126">
        <v>0</v>
      </c>
      <c r="BE110" s="126">
        <v>0</v>
      </c>
      <c r="BF110" s="112">
        <v>0</v>
      </c>
      <c r="BG110" s="112">
        <v>0</v>
      </c>
      <c r="BH110" s="112">
        <v>0</v>
      </c>
      <c r="BI110" s="112"/>
      <c r="BJ110" s="112">
        <v>0</v>
      </c>
      <c r="BK110" s="112"/>
      <c r="BL110" s="112">
        <v>0</v>
      </c>
      <c r="BM110" s="112">
        <v>0</v>
      </c>
      <c r="BN110" s="112">
        <v>0</v>
      </c>
      <c r="BO110" s="112">
        <v>0</v>
      </c>
      <c r="BP110" s="113">
        <v>0</v>
      </c>
      <c r="BS110" s="97">
        <f t="shared" si="42"/>
        <v>0</v>
      </c>
      <c r="BT110" s="97">
        <f t="shared" si="43"/>
        <v>0</v>
      </c>
      <c r="BU110" s="97">
        <f t="shared" si="44"/>
        <v>0</v>
      </c>
      <c r="BV110" s="296" t="str">
        <f>IF(CA110=0,"NO STOCK",IF(COUNTIF(PKGSUMM_T!$A$2:$A$1245,A110)&gt;0,"OK","ERROR"))</f>
        <v>NO STOCK</v>
      </c>
      <c r="BW110" s="296" t="str">
        <f>IF(CA110=0,"NO STOCK",IF(OR(COUNTIF(COST_SHEETT!$B$3:$B$1238,CI110)&gt;0,COUNTIF(COST_SHEETT!$AB$3:$AB$1238,CI110)&gt;0,COUNTIF(COST_SHEETT1!$B$3:$B$1238,CI110)&gt;0,COUNTIF(COST_SHEETT1!$AB$3:$AB$1238,CI110)&gt;0),"OK","ERROR"))</f>
        <v>NO STOCK</v>
      </c>
      <c r="BX110" s="97">
        <f>SUMIF(HW!$A$2:$A$1573,$A110,HW!BI$2:BI$1573)</f>
        <v>0</v>
      </c>
      <c r="BY110" s="97">
        <f>SUMIF(HW!$A$2:$A$1573,$A110,HW!BJ$2:BJ$1573)</f>
        <v>0</v>
      </c>
      <c r="BZ110" s="197">
        <f t="shared" si="45"/>
        <v>0</v>
      </c>
      <c r="CA110" s="198">
        <f t="shared" si="46"/>
        <v>0</v>
      </c>
      <c r="CK110" s="296">
        <f>IF(C110="WORK IN PROGRESS",0.099999,IF(SUMIF(SALE!$L$3:$L$1221,$A110,SALE!$U$3:$U$1221)=0,0,SUMIF(SALE!$L$3:$L$1221,$A110,SALE!$U$3:$U$1221)/SUMIF(SALE!$L$3:$L$1221,$A110,SALE!$F$3:$F$1221)))</f>
        <v>0</v>
      </c>
    </row>
    <row r="111" spans="1:102" ht="12" hidden="1" customHeight="1" x14ac:dyDescent="0.25">
      <c r="A111" s="104" t="s">
        <v>2642</v>
      </c>
      <c r="B111" s="105" t="s">
        <v>1200</v>
      </c>
      <c r="C111" s="106"/>
      <c r="D111" s="107"/>
      <c r="E111" s="107"/>
      <c r="F111" s="137">
        <v>2.1765E-2</v>
      </c>
      <c r="G111" s="137">
        <v>2.1765E-2</v>
      </c>
      <c r="H111" s="107"/>
      <c r="I111" s="107">
        <v>0</v>
      </c>
      <c r="J111" s="107">
        <v>0</v>
      </c>
      <c r="K111" s="107"/>
      <c r="L111" s="107">
        <v>0</v>
      </c>
      <c r="M111" s="107"/>
      <c r="N111" s="107">
        <v>0</v>
      </c>
      <c r="O111" s="107"/>
      <c r="P111" s="107">
        <v>0</v>
      </c>
      <c r="Q111" s="107"/>
      <c r="R111" s="107">
        <v>0</v>
      </c>
      <c r="S111" s="107"/>
      <c r="T111" s="107">
        <v>0</v>
      </c>
      <c r="U111" s="107"/>
      <c r="V111" s="107">
        <v>0</v>
      </c>
      <c r="W111" s="107"/>
      <c r="X111" s="107">
        <v>0</v>
      </c>
      <c r="Y111" s="107"/>
      <c r="Z111" s="107">
        <v>0</v>
      </c>
      <c r="AA111" s="107"/>
      <c r="AB111" s="107">
        <v>0</v>
      </c>
      <c r="AC111" s="107">
        <v>0</v>
      </c>
      <c r="AD111" s="107">
        <v>0</v>
      </c>
      <c r="AE111" s="107">
        <v>0</v>
      </c>
      <c r="AF111" s="107"/>
      <c r="AG111" s="107">
        <v>0</v>
      </c>
      <c r="AH111" s="107"/>
      <c r="AI111" s="107">
        <v>0</v>
      </c>
      <c r="AJ111" s="107"/>
      <c r="AK111" s="107">
        <v>0</v>
      </c>
      <c r="AL111" s="107"/>
      <c r="AM111" s="107">
        <v>0</v>
      </c>
      <c r="AN111" s="107"/>
      <c r="AO111" s="107">
        <v>0</v>
      </c>
      <c r="AP111" s="107"/>
      <c r="AQ111" s="107">
        <v>0</v>
      </c>
      <c r="AR111" s="107"/>
      <c r="AS111" s="107">
        <v>0</v>
      </c>
      <c r="AT111" s="107"/>
      <c r="AU111" s="107">
        <v>0</v>
      </c>
      <c r="AV111" s="107">
        <v>0</v>
      </c>
      <c r="AW111" s="107">
        <v>0</v>
      </c>
      <c r="AX111" s="107">
        <v>0</v>
      </c>
      <c r="AY111" s="107">
        <v>0</v>
      </c>
      <c r="AZ111" s="107">
        <v>0</v>
      </c>
      <c r="BA111" s="107">
        <v>0</v>
      </c>
      <c r="BB111" s="107">
        <v>0</v>
      </c>
      <c r="BC111" s="107">
        <v>0</v>
      </c>
      <c r="BD111" s="137">
        <v>0</v>
      </c>
      <c r="BE111" s="137">
        <v>0</v>
      </c>
      <c r="BF111" s="107">
        <v>0</v>
      </c>
      <c r="BG111" s="107">
        <v>0</v>
      </c>
      <c r="BH111" s="107">
        <v>0</v>
      </c>
      <c r="BI111" s="107"/>
      <c r="BJ111" s="107">
        <v>0</v>
      </c>
      <c r="BK111" s="107"/>
      <c r="BL111" s="107">
        <v>0</v>
      </c>
      <c r="BM111" s="107">
        <v>0</v>
      </c>
      <c r="BN111" s="107">
        <v>0</v>
      </c>
      <c r="BO111" s="107">
        <v>0</v>
      </c>
      <c r="BP111" s="108">
        <v>0</v>
      </c>
      <c r="BS111" s="97">
        <f t="shared" si="42"/>
        <v>0</v>
      </c>
      <c r="BT111" s="97">
        <f t="shared" si="43"/>
        <v>0</v>
      </c>
      <c r="BU111" s="97">
        <f t="shared" si="44"/>
        <v>0</v>
      </c>
      <c r="BV111" s="296" t="str">
        <f>IF(CA111=0,"NO STOCK",IF(COUNTIF(PKGSUMM_T!$A$2:$A$1245,A111)&gt;0,"OK","ERROR"))</f>
        <v>NO STOCK</v>
      </c>
      <c r="BW111" s="296" t="str">
        <f>IF(CA111=0,"NO STOCK",IF(OR(COUNTIF(COST_SHEETT!$B$3:$B$1238,CI111)&gt;0,COUNTIF(COST_SHEETT!$AB$3:$AB$1238,CI111)&gt;0,COUNTIF(COST_SHEETT1!$B$3:$B$1238,CI111)&gt;0,COUNTIF(COST_SHEETT1!$AB$3:$AB$1238,CI111)&gt;0),"OK","ERROR"))</f>
        <v>NO STOCK</v>
      </c>
      <c r="BX111" s="97">
        <f>SUMIF(HW!$A$2:$A$1573,$A111,HW!BI$2:BI$1573)</f>
        <v>0</v>
      </c>
      <c r="BY111" s="97">
        <f>SUMIF(HW!$A$2:$A$1573,$A111,HW!BJ$2:BJ$1573)</f>
        <v>0</v>
      </c>
      <c r="BZ111" s="197">
        <f t="shared" si="45"/>
        <v>0</v>
      </c>
      <c r="CA111" s="198">
        <f t="shared" si="46"/>
        <v>0</v>
      </c>
      <c r="CK111" s="296">
        <f>IF(C111="WORK IN PROGRESS",0.099999,IF(SUMIF(SALE!$L$3:$L$1221,$A111,SALE!$U$3:$U$1221)=0,0,SUMIF(SALE!$L$3:$L$1221,$A111,SALE!$U$3:$U$1221)/SUMIF(SALE!$L$3:$L$1221,$A111,SALE!$F$3:$F$1221)))</f>
        <v>0</v>
      </c>
    </row>
    <row r="112" spans="1:102" ht="12" hidden="1" customHeight="1" x14ac:dyDescent="0.25">
      <c r="A112" s="109" t="s">
        <v>2642</v>
      </c>
      <c r="B112" s="111" t="s">
        <v>1490</v>
      </c>
      <c r="C112" s="110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  <c r="AW112" s="112"/>
      <c r="AX112" s="112"/>
      <c r="AY112" s="112"/>
      <c r="AZ112" s="112"/>
      <c r="BA112" s="112"/>
      <c r="BB112" s="112"/>
      <c r="BC112" s="112"/>
      <c r="BD112" s="112"/>
      <c r="BE112" s="112"/>
      <c r="BF112" s="112"/>
      <c r="BG112" s="112"/>
      <c r="BH112" s="112"/>
      <c r="BI112" s="112"/>
      <c r="BJ112" s="112"/>
      <c r="BK112" s="112"/>
      <c r="BL112" s="112"/>
      <c r="BM112" s="112"/>
      <c r="BN112" s="112"/>
      <c r="BO112" s="112"/>
      <c r="BP112" s="113"/>
      <c r="BS112" s="97">
        <f t="shared" si="42"/>
        <v>0</v>
      </c>
      <c r="BT112" s="97">
        <f t="shared" si="43"/>
        <v>0</v>
      </c>
      <c r="BU112" s="97">
        <f t="shared" si="44"/>
        <v>0</v>
      </c>
      <c r="BV112" s="296" t="str">
        <f>IF(CA112=0,"NO STOCK",IF(COUNTIF(PKGSUMM_T!$A$2:$A$1245,A112)&gt;0,"OK","ERROR"))</f>
        <v>NO STOCK</v>
      </c>
      <c r="BW112" s="296" t="str">
        <f>IF(CA112=0,"NO STOCK",IF(OR(COUNTIF(COST_SHEETT!$B$3:$B$1238,CI112)&gt;0,COUNTIF(COST_SHEETT!$AB$3:$AB$1238,CI112)&gt;0,COUNTIF(COST_SHEETT1!$B$3:$B$1238,CI112)&gt;0,COUNTIF(COST_SHEETT1!$AB$3:$AB$1238,CI112)&gt;0),"OK","ERROR"))</f>
        <v>NO STOCK</v>
      </c>
      <c r="BX112" s="97">
        <f>SUMIF(HW!$A$2:$A$1573,$A112,HW!BI$2:BI$1573)</f>
        <v>0</v>
      </c>
      <c r="BY112" s="97">
        <f>SUMIF(HW!$A$2:$A$1573,$A112,HW!BJ$2:BJ$1573)</f>
        <v>0</v>
      </c>
      <c r="BZ112" s="197">
        <f t="shared" si="45"/>
        <v>0</v>
      </c>
      <c r="CA112" s="198">
        <f t="shared" si="46"/>
        <v>0</v>
      </c>
      <c r="CK112" s="296">
        <f>IF(C112="WORK IN PROGRESS",0.099999,IF(SUMIF(SALE!$L$3:$L$1221,$A112,SALE!$U$3:$U$1221)=0,0,SUMIF(SALE!$L$3:$L$1221,$A112,SALE!$U$3:$U$1221)/SUMIF(SALE!$L$3:$L$1221,$A112,SALE!$F$3:$F$1221)))</f>
        <v>0</v>
      </c>
    </row>
    <row r="113" spans="1:102" ht="12" hidden="1" customHeight="1" x14ac:dyDescent="0.25">
      <c r="A113" s="104" t="s">
        <v>2642</v>
      </c>
      <c r="B113" s="106"/>
      <c r="C113" s="105" t="s">
        <v>30</v>
      </c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8"/>
      <c r="BS113" s="97">
        <f t="shared" si="42"/>
        <v>0</v>
      </c>
      <c r="BT113" s="97">
        <f t="shared" si="43"/>
        <v>0</v>
      </c>
      <c r="BU113" s="97">
        <f t="shared" si="44"/>
        <v>0</v>
      </c>
      <c r="BV113" s="296" t="str">
        <f>IF(CA113=0,"NO STOCK",IF(COUNTIF(PKGSUMM_T!$A$2:$A$1245,A113)&gt;0,"OK","ERROR"))</f>
        <v>NO STOCK</v>
      </c>
      <c r="BW113" s="296" t="str">
        <f>IF(CA113=0,"NO STOCK",IF(OR(COUNTIF(COST_SHEETT!$B$3:$B$1238,CI113)&gt;0,COUNTIF(COST_SHEETT!$AB$3:$AB$1238,CI113)&gt;0,COUNTIF(COST_SHEETT1!$B$3:$B$1238,CI113)&gt;0,COUNTIF(COST_SHEETT1!$AB$3:$AB$1238,CI113)&gt;0),"OK","ERROR"))</f>
        <v>NO STOCK</v>
      </c>
      <c r="BX113" s="97">
        <f>SUMIF(HW!$A$2:$A$1573,$A113,HW!BI$2:BI$1573)</f>
        <v>0</v>
      </c>
      <c r="BY113" s="97">
        <f>SUMIF(HW!$A$2:$A$1573,$A113,HW!BJ$2:BJ$1573)</f>
        <v>0</v>
      </c>
      <c r="BZ113" s="197">
        <f t="shared" si="45"/>
        <v>0</v>
      </c>
      <c r="CA113" s="198">
        <f t="shared" si="46"/>
        <v>0</v>
      </c>
      <c r="CK113" s="296">
        <f>IF(C113="WORK IN PROGRESS",0.099999,IF(SUMIF(SALE!$L$3:$L$1221,$A113,SALE!$U$3:$U$1221)=0,0,SUMIF(SALE!$L$3:$L$1221,$A113,SALE!$U$3:$U$1221)/SUMIF(SALE!$L$3:$L$1221,$A113,SALE!$F$3:$F$1221)))</f>
        <v>0</v>
      </c>
    </row>
    <row r="114" spans="1:102" ht="12" hidden="1" customHeight="1" x14ac:dyDescent="0.25">
      <c r="A114" s="120" t="s">
        <v>1491</v>
      </c>
      <c r="B114" s="121" t="s">
        <v>208</v>
      </c>
      <c r="C114" s="121" t="s">
        <v>30</v>
      </c>
      <c r="D114" s="122">
        <v>4410</v>
      </c>
      <c r="E114" s="123">
        <v>205</v>
      </c>
      <c r="F114" s="123">
        <v>2.9746000000000002E-2</v>
      </c>
      <c r="G114" s="123">
        <v>2.9746000000000002E-2</v>
      </c>
      <c r="H114" s="124"/>
      <c r="I114" s="124">
        <v>0</v>
      </c>
      <c r="J114" s="124">
        <v>0</v>
      </c>
      <c r="K114" s="124"/>
      <c r="L114" s="124">
        <v>0</v>
      </c>
      <c r="M114" s="124"/>
      <c r="N114" s="124">
        <v>0</v>
      </c>
      <c r="O114" s="124"/>
      <c r="P114" s="124">
        <v>0</v>
      </c>
      <c r="Q114" s="124"/>
      <c r="R114" s="124">
        <v>0</v>
      </c>
      <c r="S114" s="124"/>
      <c r="T114" s="124">
        <v>0</v>
      </c>
      <c r="U114" s="124"/>
      <c r="V114" s="124">
        <v>0</v>
      </c>
      <c r="W114" s="124"/>
      <c r="X114" s="124">
        <v>0</v>
      </c>
      <c r="Y114" s="124"/>
      <c r="Z114" s="124">
        <v>0</v>
      </c>
      <c r="AA114" s="124"/>
      <c r="AB114" s="124">
        <v>0</v>
      </c>
      <c r="AC114" s="124">
        <v>0</v>
      </c>
      <c r="AD114" s="124">
        <v>0</v>
      </c>
      <c r="AE114" s="124">
        <v>0</v>
      </c>
      <c r="AF114" s="124"/>
      <c r="AG114" s="124">
        <v>0</v>
      </c>
      <c r="AH114" s="124"/>
      <c r="AI114" s="124">
        <v>0</v>
      </c>
      <c r="AJ114" s="124"/>
      <c r="AK114" s="124">
        <v>0</v>
      </c>
      <c r="AL114" s="124"/>
      <c r="AM114" s="124">
        <v>0</v>
      </c>
      <c r="AN114" s="124"/>
      <c r="AO114" s="124">
        <v>0</v>
      </c>
      <c r="AP114" s="124"/>
      <c r="AQ114" s="124">
        <v>0</v>
      </c>
      <c r="AR114" s="124"/>
      <c r="AS114" s="124">
        <v>0</v>
      </c>
      <c r="AT114" s="124"/>
      <c r="AU114" s="124">
        <v>0</v>
      </c>
      <c r="AV114" s="124">
        <v>0</v>
      </c>
      <c r="AW114" s="124">
        <v>0</v>
      </c>
      <c r="AX114" s="124">
        <v>0</v>
      </c>
      <c r="AY114" s="124">
        <v>0</v>
      </c>
      <c r="AZ114" s="124">
        <v>0</v>
      </c>
      <c r="BA114" s="124">
        <v>0</v>
      </c>
      <c r="BB114" s="124">
        <v>0</v>
      </c>
      <c r="BC114" s="124">
        <v>0</v>
      </c>
      <c r="BD114" s="123">
        <v>0</v>
      </c>
      <c r="BE114" s="123">
        <v>0</v>
      </c>
      <c r="BF114" s="124">
        <v>0</v>
      </c>
      <c r="BG114" s="124">
        <v>0</v>
      </c>
      <c r="BH114" s="124">
        <v>0</v>
      </c>
      <c r="BI114" s="124"/>
      <c r="BJ114" s="124">
        <v>0</v>
      </c>
      <c r="BK114" s="124"/>
      <c r="BL114" s="124">
        <v>0</v>
      </c>
      <c r="BM114" s="124">
        <v>0</v>
      </c>
      <c r="BN114" s="124">
        <v>0</v>
      </c>
      <c r="BO114" s="124">
        <v>0</v>
      </c>
      <c r="BP114" s="125">
        <v>0</v>
      </c>
      <c r="BS114" s="97">
        <f t="shared" si="42"/>
        <v>0</v>
      </c>
      <c r="BT114" s="97">
        <f t="shared" si="43"/>
        <v>0</v>
      </c>
      <c r="BU114" s="97">
        <f t="shared" si="44"/>
        <v>0</v>
      </c>
      <c r="BV114" s="296" t="str">
        <f>IF(CA114=0,"NO STOCK",IF(COUNTIF(PKGSUMM_T!$A$2:$A$1245,A114)&gt;0,"OK","ERROR"))</f>
        <v>NO STOCK</v>
      </c>
      <c r="BW114" s="296" t="str">
        <f>IF(CA114=0,"NO STOCK",IF(OR(COUNTIF(COST_SHEETT!$B$3:$B$1238,CI114)&gt;0,COUNTIF(COST_SHEETT!$AB$3:$AB$1238,CI114)&gt;0,COUNTIF(COST_SHEETT1!$B$3:$B$1238,CI114)&gt;0,COUNTIF(COST_SHEETT1!$AB$3:$AB$1238,CI114)&gt;0),"OK","ERROR"))</f>
        <v>NO STOCK</v>
      </c>
      <c r="BX114" s="97">
        <f>SUMIF(HW!$A$2:$A$1573,$A114,HW!BI$2:BI$1573)</f>
        <v>0</v>
      </c>
      <c r="BY114" s="97">
        <f>SUMIF(HW!$A$2:$A$1573,$A114,HW!BJ$2:BJ$1573)</f>
        <v>0</v>
      </c>
      <c r="BZ114" s="197">
        <f t="shared" si="45"/>
        <v>0</v>
      </c>
      <c r="CA114" s="198">
        <f t="shared" si="46"/>
        <v>0</v>
      </c>
      <c r="CK114" s="296">
        <f>IF(C114="WORK IN PROGRESS",0.099999,IF(SUMIF(SALE!$L$3:$L$1221,$A114,SALE!$U$3:$U$1221)=0,0,SUMIF(SALE!$L$3:$L$1221,$A114,SALE!$U$3:$U$1221)/SUMIF(SALE!$L$3:$L$1221,$A114,SALE!$F$3:$F$1221)))</f>
        <v>0</v>
      </c>
    </row>
    <row r="115" spans="1:102" ht="12" hidden="1" customHeight="1" x14ac:dyDescent="0.25">
      <c r="A115" s="114" t="s">
        <v>1492</v>
      </c>
      <c r="B115" s="115" t="s">
        <v>1493</v>
      </c>
      <c r="C115" s="115" t="s">
        <v>30</v>
      </c>
      <c r="D115" s="116">
        <v>5283</v>
      </c>
      <c r="E115" s="117">
        <v>205</v>
      </c>
      <c r="F115" s="117">
        <v>2.9746000000000002E-2</v>
      </c>
      <c r="G115" s="117">
        <v>2.9746000000000002E-2</v>
      </c>
      <c r="H115" s="118"/>
      <c r="I115" s="118">
        <v>0</v>
      </c>
      <c r="J115" s="118">
        <v>0</v>
      </c>
      <c r="K115" s="118"/>
      <c r="L115" s="118">
        <v>0</v>
      </c>
      <c r="M115" s="118"/>
      <c r="N115" s="118">
        <v>0</v>
      </c>
      <c r="O115" s="118"/>
      <c r="P115" s="118">
        <v>0</v>
      </c>
      <c r="Q115" s="118"/>
      <c r="R115" s="118">
        <v>0</v>
      </c>
      <c r="S115" s="118"/>
      <c r="T115" s="118">
        <v>0</v>
      </c>
      <c r="U115" s="118"/>
      <c r="V115" s="118">
        <v>0</v>
      </c>
      <c r="W115" s="118"/>
      <c r="X115" s="118">
        <v>0</v>
      </c>
      <c r="Y115" s="118"/>
      <c r="Z115" s="118">
        <v>0</v>
      </c>
      <c r="AA115" s="118"/>
      <c r="AB115" s="118">
        <v>0</v>
      </c>
      <c r="AC115" s="118">
        <v>0</v>
      </c>
      <c r="AD115" s="118">
        <v>0</v>
      </c>
      <c r="AE115" s="118">
        <v>0</v>
      </c>
      <c r="AF115" s="118"/>
      <c r="AG115" s="118">
        <v>0</v>
      </c>
      <c r="AH115" s="118"/>
      <c r="AI115" s="118">
        <v>0</v>
      </c>
      <c r="AJ115" s="118"/>
      <c r="AK115" s="118">
        <v>0</v>
      </c>
      <c r="AL115" s="118"/>
      <c r="AM115" s="118">
        <v>0</v>
      </c>
      <c r="AN115" s="118"/>
      <c r="AO115" s="118">
        <v>0</v>
      </c>
      <c r="AP115" s="118"/>
      <c r="AQ115" s="118">
        <v>0</v>
      </c>
      <c r="AR115" s="118"/>
      <c r="AS115" s="118">
        <v>0</v>
      </c>
      <c r="AT115" s="118"/>
      <c r="AU115" s="118">
        <v>0</v>
      </c>
      <c r="AV115" s="118">
        <v>0</v>
      </c>
      <c r="AW115" s="118">
        <v>0</v>
      </c>
      <c r="AX115" s="118">
        <v>0</v>
      </c>
      <c r="AY115" s="118">
        <v>0</v>
      </c>
      <c r="AZ115" s="118">
        <v>0</v>
      </c>
      <c r="BA115" s="118">
        <v>0</v>
      </c>
      <c r="BB115" s="118">
        <v>0</v>
      </c>
      <c r="BC115" s="118">
        <v>0</v>
      </c>
      <c r="BD115" s="117">
        <v>0</v>
      </c>
      <c r="BE115" s="117">
        <v>0</v>
      </c>
      <c r="BF115" s="118">
        <v>0</v>
      </c>
      <c r="BG115" s="118">
        <v>0</v>
      </c>
      <c r="BH115" s="118">
        <v>0</v>
      </c>
      <c r="BI115" s="118"/>
      <c r="BJ115" s="118">
        <v>0</v>
      </c>
      <c r="BK115" s="118"/>
      <c r="BL115" s="118">
        <v>0</v>
      </c>
      <c r="BM115" s="118">
        <v>0</v>
      </c>
      <c r="BN115" s="118">
        <v>0</v>
      </c>
      <c r="BO115" s="118">
        <v>0</v>
      </c>
      <c r="BP115" s="119">
        <v>0</v>
      </c>
      <c r="BS115" s="97">
        <f t="shared" si="42"/>
        <v>0</v>
      </c>
      <c r="BT115" s="97">
        <f t="shared" si="43"/>
        <v>0</v>
      </c>
      <c r="BU115" s="97">
        <f t="shared" si="44"/>
        <v>0</v>
      </c>
      <c r="BV115" s="296" t="str">
        <f>IF(CA115=0,"NO STOCK",IF(COUNTIF(PKGSUMM_T!$A$2:$A$1245,A115)&gt;0,"OK","ERROR"))</f>
        <v>NO STOCK</v>
      </c>
      <c r="BW115" s="296" t="str">
        <f>IF(CA115=0,"NO STOCK",IF(OR(COUNTIF(COST_SHEETT!$B$3:$B$1238,CI115)&gt;0,COUNTIF(COST_SHEETT!$AB$3:$AB$1238,CI115)&gt;0,COUNTIF(COST_SHEETT1!$B$3:$B$1238,CI115)&gt;0,COUNTIF(COST_SHEETT1!$AB$3:$AB$1238,CI115)&gt;0),"OK","ERROR"))</f>
        <v>NO STOCK</v>
      </c>
      <c r="BX115" s="97">
        <f>SUMIF(HW!$A$2:$A$1573,$A115,HW!BI$2:BI$1573)</f>
        <v>0</v>
      </c>
      <c r="BY115" s="97">
        <f>SUMIF(HW!$A$2:$A$1573,$A115,HW!BJ$2:BJ$1573)</f>
        <v>0</v>
      </c>
      <c r="BZ115" s="197">
        <f t="shared" si="45"/>
        <v>0</v>
      </c>
      <c r="CA115" s="198">
        <f t="shared" si="46"/>
        <v>0</v>
      </c>
      <c r="CI115" s="200"/>
      <c r="CK115" s="296">
        <f>IF(C115="WORK IN PROGRESS",0.099999,IF(SUMIF(SALE!$L$3:$L$1221,$A115,SALE!$U$3:$U$1221)=0,0,SUMIF(SALE!$L$3:$L$1221,$A115,SALE!$U$3:$U$1221)/SUMIF(SALE!$L$3:$L$1221,$A115,SALE!$F$3:$F$1221)))</f>
        <v>0</v>
      </c>
    </row>
    <row r="116" spans="1:102" ht="12" hidden="1" customHeight="1" x14ac:dyDescent="0.25">
      <c r="A116" s="120" t="s">
        <v>207</v>
      </c>
      <c r="B116" s="121" t="s">
        <v>208</v>
      </c>
      <c r="C116" s="121" t="s">
        <v>30</v>
      </c>
      <c r="D116" s="135">
        <v>5283</v>
      </c>
      <c r="E116" s="123">
        <v>205</v>
      </c>
      <c r="F116" s="123">
        <v>3.0745000000000001E-2</v>
      </c>
      <c r="G116" s="123">
        <v>3.0745000000000001E-2</v>
      </c>
      <c r="H116" s="124">
        <v>5283</v>
      </c>
      <c r="I116" s="112">
        <v>1.083</v>
      </c>
      <c r="J116" s="112">
        <v>162.42599999999999</v>
      </c>
      <c r="K116" s="123"/>
      <c r="L116" s="124">
        <v>0</v>
      </c>
      <c r="M116" s="123"/>
      <c r="N116" s="124">
        <v>0</v>
      </c>
      <c r="O116" s="123"/>
      <c r="P116" s="124">
        <v>0</v>
      </c>
      <c r="Q116" s="123"/>
      <c r="R116" s="124">
        <v>0</v>
      </c>
      <c r="S116" s="123"/>
      <c r="T116" s="124">
        <v>0</v>
      </c>
      <c r="U116" s="123"/>
      <c r="V116" s="124">
        <v>0</v>
      </c>
      <c r="W116" s="123"/>
      <c r="X116" s="124">
        <v>0</v>
      </c>
      <c r="Y116" s="123"/>
      <c r="Z116" s="124">
        <v>0</v>
      </c>
      <c r="AA116" s="123"/>
      <c r="AB116" s="124">
        <v>0</v>
      </c>
      <c r="AC116" s="124">
        <v>0</v>
      </c>
      <c r="AD116" s="124">
        <v>0</v>
      </c>
      <c r="AE116" s="124">
        <v>0</v>
      </c>
      <c r="AF116" s="123"/>
      <c r="AG116" s="124">
        <v>0</v>
      </c>
      <c r="AH116" s="123"/>
      <c r="AI116" s="124">
        <v>0</v>
      </c>
      <c r="AJ116" s="123"/>
      <c r="AK116" s="124">
        <v>0</v>
      </c>
      <c r="AL116" s="123"/>
      <c r="AM116" s="124">
        <v>0</v>
      </c>
      <c r="AN116" s="124">
        <v>5283</v>
      </c>
      <c r="AO116" s="112">
        <v>1.083</v>
      </c>
      <c r="AP116" s="123"/>
      <c r="AQ116" s="124">
        <v>0</v>
      </c>
      <c r="AR116" s="123"/>
      <c r="AS116" s="124">
        <v>0</v>
      </c>
      <c r="AT116" s="123"/>
      <c r="AU116" s="124">
        <v>0</v>
      </c>
      <c r="AV116" s="135">
        <v>5283</v>
      </c>
      <c r="AW116" s="112">
        <v>1.083</v>
      </c>
      <c r="AX116" s="112">
        <v>162.42599999999999</v>
      </c>
      <c r="AY116" s="124">
        <v>0</v>
      </c>
      <c r="AZ116" s="124">
        <v>0</v>
      </c>
      <c r="BA116" s="124">
        <v>0</v>
      </c>
      <c r="BB116" s="124">
        <v>0</v>
      </c>
      <c r="BC116" s="124">
        <v>0</v>
      </c>
      <c r="BD116" s="123">
        <v>0</v>
      </c>
      <c r="BE116" s="123">
        <v>0</v>
      </c>
      <c r="BF116" s="124">
        <v>0</v>
      </c>
      <c r="BG116" s="124">
        <v>0</v>
      </c>
      <c r="BH116" s="124">
        <v>0</v>
      </c>
      <c r="BI116" s="123"/>
      <c r="BJ116" s="124">
        <v>0</v>
      </c>
      <c r="BK116" s="123"/>
      <c r="BL116" s="124">
        <v>0</v>
      </c>
      <c r="BM116" s="124">
        <v>0</v>
      </c>
      <c r="BN116" s="124">
        <v>0</v>
      </c>
      <c r="BO116" s="124">
        <v>0</v>
      </c>
      <c r="BP116" s="125">
        <v>0</v>
      </c>
      <c r="BS116" s="97">
        <f t="shared" si="42"/>
        <v>0</v>
      </c>
      <c r="BT116" s="97">
        <f t="shared" si="43"/>
        <v>0</v>
      </c>
      <c r="BU116" s="97">
        <f t="shared" si="44"/>
        <v>0</v>
      </c>
      <c r="BV116" s="296" t="str">
        <f>IF(CA116=0,"NO STOCK",IF(COUNTIF(PKGSUMM_T!$A$2:$A$1245,A116)&gt;0,"OK","ERROR"))</f>
        <v>NO STOCK</v>
      </c>
      <c r="BW116" s="296" t="str">
        <f>IF(CA116=0,"NO STOCK",IF(OR(COUNTIF(COST_SHEETT!$B$3:$B$1238,CI116)&gt;0,COUNTIF(COST_SHEETT!$AB$3:$AB$1238,CI116)&gt;0,COUNTIF(COST_SHEETT1!$B$3:$B$1238,CI116)&gt;0,COUNTIF(COST_SHEETT1!$AB$3:$AB$1238,CI116)&gt;0),"OK","ERROR"))</f>
        <v>NO STOCK</v>
      </c>
      <c r="BX116" s="97">
        <f>SUMIF(HW!$A$2:$A$1573,$A116,HW!BI$2:BI$1573)</f>
        <v>0</v>
      </c>
      <c r="BY116" s="97">
        <f>SUMIF(HW!$A$2:$A$1573,$A116,HW!BJ$2:BJ$1573)</f>
        <v>0</v>
      </c>
      <c r="BZ116" s="197">
        <f t="shared" si="45"/>
        <v>0</v>
      </c>
      <c r="CA116" s="198">
        <f t="shared" si="46"/>
        <v>0</v>
      </c>
      <c r="CK116" s="296">
        <f>IF(C116="WORK IN PROGRESS",0.099999,IF(SUMIF(SALE!$L$3:$L$1221,$A116,SALE!$U$3:$U$1221)=0,0,SUMIF(SALE!$L$3:$L$1221,$A116,SALE!$U$3:$U$1221)/SUMIF(SALE!$L$3:$L$1221,$A116,SALE!$F$3:$F$1221)))</f>
        <v>0</v>
      </c>
    </row>
    <row r="117" spans="1:102" ht="12" hidden="1" customHeight="1" x14ac:dyDescent="0.25">
      <c r="A117" s="114" t="s">
        <v>113</v>
      </c>
      <c r="B117" s="115" t="s">
        <v>114</v>
      </c>
      <c r="C117" s="115" t="s">
        <v>30</v>
      </c>
      <c r="D117" s="116">
        <v>5283</v>
      </c>
      <c r="E117" s="117">
        <v>205</v>
      </c>
      <c r="F117" s="117">
        <v>2.9746000000000002E-2</v>
      </c>
      <c r="G117" s="117">
        <v>2.9746000000000002E-2</v>
      </c>
      <c r="H117" s="118"/>
      <c r="I117" s="118">
        <v>0</v>
      </c>
      <c r="J117" s="118">
        <v>0</v>
      </c>
      <c r="K117" s="118"/>
      <c r="L117" s="118">
        <v>0</v>
      </c>
      <c r="M117" s="118"/>
      <c r="N117" s="118">
        <v>0</v>
      </c>
      <c r="O117" s="118"/>
      <c r="P117" s="118">
        <v>0</v>
      </c>
      <c r="Q117" s="118"/>
      <c r="R117" s="118">
        <v>0</v>
      </c>
      <c r="S117" s="118"/>
      <c r="T117" s="118">
        <v>0</v>
      </c>
      <c r="U117" s="118"/>
      <c r="V117" s="118">
        <v>0</v>
      </c>
      <c r="W117" s="118"/>
      <c r="X117" s="118">
        <v>0</v>
      </c>
      <c r="Y117" s="118"/>
      <c r="Z117" s="118">
        <v>0</v>
      </c>
      <c r="AA117" s="118"/>
      <c r="AB117" s="118">
        <v>0</v>
      </c>
      <c r="AC117" s="118">
        <v>0</v>
      </c>
      <c r="AD117" s="118">
        <v>0</v>
      </c>
      <c r="AE117" s="118">
        <v>0</v>
      </c>
      <c r="AF117" s="118"/>
      <c r="AG117" s="118">
        <v>0</v>
      </c>
      <c r="AH117" s="118"/>
      <c r="AI117" s="118">
        <v>0</v>
      </c>
      <c r="AJ117" s="118"/>
      <c r="AK117" s="118">
        <v>0</v>
      </c>
      <c r="AL117" s="118"/>
      <c r="AM117" s="118">
        <v>0</v>
      </c>
      <c r="AN117" s="118"/>
      <c r="AO117" s="118">
        <v>0</v>
      </c>
      <c r="AP117" s="118"/>
      <c r="AQ117" s="118">
        <v>0</v>
      </c>
      <c r="AR117" s="118"/>
      <c r="AS117" s="118">
        <v>0</v>
      </c>
      <c r="AT117" s="118"/>
      <c r="AU117" s="118">
        <v>0</v>
      </c>
      <c r="AV117" s="118">
        <v>0</v>
      </c>
      <c r="AW117" s="118">
        <v>0</v>
      </c>
      <c r="AX117" s="118">
        <v>0</v>
      </c>
      <c r="AY117" s="118">
        <v>0</v>
      </c>
      <c r="AZ117" s="118">
        <v>0</v>
      </c>
      <c r="BA117" s="118">
        <v>0</v>
      </c>
      <c r="BB117" s="118">
        <v>0</v>
      </c>
      <c r="BC117" s="118">
        <v>0</v>
      </c>
      <c r="BD117" s="117">
        <v>0</v>
      </c>
      <c r="BE117" s="117">
        <v>0</v>
      </c>
      <c r="BF117" s="118">
        <v>0</v>
      </c>
      <c r="BG117" s="118">
        <v>0</v>
      </c>
      <c r="BH117" s="118">
        <v>0</v>
      </c>
      <c r="BI117" s="118"/>
      <c r="BJ117" s="118">
        <v>0</v>
      </c>
      <c r="BK117" s="118"/>
      <c r="BL117" s="118">
        <v>0</v>
      </c>
      <c r="BM117" s="118">
        <v>0</v>
      </c>
      <c r="BN117" s="118">
        <v>0</v>
      </c>
      <c r="BO117" s="118">
        <v>0</v>
      </c>
      <c r="BP117" s="119">
        <v>0</v>
      </c>
      <c r="BS117" s="97">
        <f t="shared" si="42"/>
        <v>0</v>
      </c>
      <c r="BT117" s="97">
        <f t="shared" si="43"/>
        <v>0</v>
      </c>
      <c r="BU117" s="97">
        <f t="shared" si="44"/>
        <v>0</v>
      </c>
      <c r="BV117" s="296" t="str">
        <f>IF(CA117=0,"NO STOCK",IF(COUNTIF(PKGSUMM_T!$A$2:$A$1245,A117)&gt;0,"OK","ERROR"))</f>
        <v>NO STOCK</v>
      </c>
      <c r="BW117" s="296" t="str">
        <f>IF(CA117=0,"NO STOCK",IF(OR(COUNTIF(COST_SHEETT!$B$3:$B$1238,CI117)&gt;0,COUNTIF(COST_SHEETT!$AB$3:$AB$1238,CI117)&gt;0,COUNTIF(COST_SHEETT1!$B$3:$B$1238,CI117)&gt;0,COUNTIF(COST_SHEETT1!$AB$3:$AB$1238,CI117)&gt;0),"OK","ERROR"))</f>
        <v>NO STOCK</v>
      </c>
      <c r="BX117" s="97">
        <f>SUMIF(HW!$A$2:$A$1573,$A117,HW!BI$2:BI$1573)</f>
        <v>0</v>
      </c>
      <c r="BY117" s="97">
        <f>SUMIF(HW!$A$2:$A$1573,$A117,HW!BJ$2:BJ$1573)</f>
        <v>0</v>
      </c>
      <c r="BZ117" s="197">
        <f t="shared" si="45"/>
        <v>0</v>
      </c>
      <c r="CA117" s="198">
        <f t="shared" si="46"/>
        <v>0</v>
      </c>
      <c r="CK117" s="296">
        <f>IF(C117="WORK IN PROGRESS",0.099999,IF(SUMIF(SALE!$L$3:$L$1221,$A117,SALE!$U$3:$U$1221)=0,0,SUMIF(SALE!$L$3:$L$1221,$A117,SALE!$U$3:$U$1221)/SUMIF(SALE!$L$3:$L$1221,$A117,SALE!$F$3:$F$1221)))</f>
        <v>0</v>
      </c>
    </row>
    <row r="118" spans="1:102" ht="12" hidden="1" customHeight="1" x14ac:dyDescent="0.25">
      <c r="A118" s="133" t="s">
        <v>2642</v>
      </c>
      <c r="B118" s="111"/>
      <c r="C118" s="111" t="s">
        <v>1200</v>
      </c>
      <c r="D118" s="126"/>
      <c r="E118" s="126"/>
      <c r="F118" s="126">
        <v>0.11998300000000001</v>
      </c>
      <c r="G118" s="126">
        <v>0.11998300000000001</v>
      </c>
      <c r="H118" s="112">
        <v>5283</v>
      </c>
      <c r="I118" s="112">
        <v>1.083</v>
      </c>
      <c r="J118" s="112">
        <v>162.42599999999999</v>
      </c>
      <c r="K118" s="126"/>
      <c r="L118" s="112">
        <v>0</v>
      </c>
      <c r="M118" s="126"/>
      <c r="N118" s="112">
        <v>0</v>
      </c>
      <c r="O118" s="126"/>
      <c r="P118" s="112">
        <v>0</v>
      </c>
      <c r="Q118" s="126"/>
      <c r="R118" s="112">
        <v>0</v>
      </c>
      <c r="S118" s="126"/>
      <c r="T118" s="112">
        <v>0</v>
      </c>
      <c r="U118" s="126"/>
      <c r="V118" s="112">
        <v>0</v>
      </c>
      <c r="W118" s="126"/>
      <c r="X118" s="112">
        <v>0</v>
      </c>
      <c r="Y118" s="126"/>
      <c r="Z118" s="112">
        <v>0</v>
      </c>
      <c r="AA118" s="126"/>
      <c r="AB118" s="112">
        <v>0</v>
      </c>
      <c r="AC118" s="112">
        <v>0</v>
      </c>
      <c r="AD118" s="112">
        <v>0</v>
      </c>
      <c r="AE118" s="112">
        <v>0</v>
      </c>
      <c r="AF118" s="126"/>
      <c r="AG118" s="112">
        <v>0</v>
      </c>
      <c r="AH118" s="126"/>
      <c r="AI118" s="112">
        <v>0</v>
      </c>
      <c r="AJ118" s="126"/>
      <c r="AK118" s="112">
        <v>0</v>
      </c>
      <c r="AL118" s="126"/>
      <c r="AM118" s="112">
        <v>0</v>
      </c>
      <c r="AN118" s="112">
        <v>5283</v>
      </c>
      <c r="AO118" s="112">
        <v>1.083</v>
      </c>
      <c r="AP118" s="126"/>
      <c r="AQ118" s="112">
        <v>0</v>
      </c>
      <c r="AR118" s="126"/>
      <c r="AS118" s="112">
        <v>0</v>
      </c>
      <c r="AT118" s="126"/>
      <c r="AU118" s="112">
        <v>0</v>
      </c>
      <c r="AV118" s="135">
        <v>5283</v>
      </c>
      <c r="AW118" s="112">
        <v>1.083</v>
      </c>
      <c r="AX118" s="112">
        <v>162.42599999999999</v>
      </c>
      <c r="AY118" s="112">
        <v>0</v>
      </c>
      <c r="AZ118" s="112">
        <v>0</v>
      </c>
      <c r="BA118" s="112">
        <v>0</v>
      </c>
      <c r="BB118" s="112">
        <v>0</v>
      </c>
      <c r="BC118" s="112">
        <v>0</v>
      </c>
      <c r="BD118" s="126">
        <v>0</v>
      </c>
      <c r="BE118" s="126">
        <v>0</v>
      </c>
      <c r="BF118" s="112">
        <v>0</v>
      </c>
      <c r="BG118" s="112">
        <v>0</v>
      </c>
      <c r="BH118" s="112">
        <v>0</v>
      </c>
      <c r="BI118" s="126"/>
      <c r="BJ118" s="112">
        <v>0</v>
      </c>
      <c r="BK118" s="126"/>
      <c r="BL118" s="112">
        <v>0</v>
      </c>
      <c r="BM118" s="112">
        <v>0</v>
      </c>
      <c r="BN118" s="112">
        <v>0</v>
      </c>
      <c r="BO118" s="112">
        <v>0</v>
      </c>
      <c r="BP118" s="113">
        <v>0</v>
      </c>
      <c r="BS118" s="97">
        <f t="shared" si="42"/>
        <v>0</v>
      </c>
      <c r="BT118" s="97">
        <f t="shared" si="43"/>
        <v>0</v>
      </c>
      <c r="BU118" s="97">
        <f t="shared" si="44"/>
        <v>0</v>
      </c>
      <c r="BV118" s="296" t="str">
        <f>IF(CA118=0,"NO STOCK",IF(COUNTIF(PKGSUMM_T!$A$2:$A$1245,A118)&gt;0,"OK","ERROR"))</f>
        <v>NO STOCK</v>
      </c>
      <c r="BW118" s="296" t="str">
        <f>IF(CA118=0,"NO STOCK",IF(OR(COUNTIF(COST_SHEETT!$B$3:$B$1238,CI118)&gt;0,COUNTIF(COST_SHEETT!$AB$3:$AB$1238,CI118)&gt;0,COUNTIF(COST_SHEETT1!$B$3:$B$1238,CI118)&gt;0,COUNTIF(COST_SHEETT1!$AB$3:$AB$1238,CI118)&gt;0),"OK","ERROR"))</f>
        <v>NO STOCK</v>
      </c>
      <c r="BX118" s="97">
        <f>SUMIF(HW!$A$2:$A$1573,$A118,HW!BI$2:BI$1573)</f>
        <v>0</v>
      </c>
      <c r="BY118" s="97">
        <f>SUMIF(HW!$A$2:$A$1573,$A118,HW!BJ$2:BJ$1573)</f>
        <v>0</v>
      </c>
      <c r="BZ118" s="197">
        <f t="shared" si="45"/>
        <v>0</v>
      </c>
      <c r="CA118" s="198">
        <f t="shared" si="46"/>
        <v>0</v>
      </c>
      <c r="CK118" s="296">
        <f>IF(C118="WORK IN PROGRESS",0.099999,IF(SUMIF(SALE!$L$3:$L$1221,$A118,SALE!$U$3:$U$1221)=0,0,SUMIF(SALE!$L$3:$L$1221,$A118,SALE!$U$3:$U$1221)/SUMIF(SALE!$L$3:$L$1221,$A118,SALE!$F$3:$F$1221)))</f>
        <v>0</v>
      </c>
    </row>
    <row r="119" spans="1:102" ht="12" hidden="1" customHeight="1" x14ac:dyDescent="0.25">
      <c r="A119" s="104" t="s">
        <v>2642</v>
      </c>
      <c r="B119" s="106"/>
      <c r="C119" s="105" t="s">
        <v>77</v>
      </c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8"/>
      <c r="BS119" s="97">
        <f t="shared" si="42"/>
        <v>0</v>
      </c>
      <c r="BT119" s="97">
        <f t="shared" si="43"/>
        <v>0</v>
      </c>
      <c r="BU119" s="97">
        <f t="shared" si="44"/>
        <v>0</v>
      </c>
      <c r="BV119" s="296" t="str">
        <f>IF(CA119=0,"NO STOCK",IF(COUNTIF(PKGSUMM_T!$A$2:$A$1245,A119)&gt;0,"OK","ERROR"))</f>
        <v>NO STOCK</v>
      </c>
      <c r="BW119" s="296" t="str">
        <f>IF(CA119=0,"NO STOCK",IF(OR(COUNTIF(COST_SHEETT!$B$3:$B$1238,CI119)&gt;0,COUNTIF(COST_SHEETT!$AB$3:$AB$1238,CI119)&gt;0,COUNTIF(COST_SHEETT1!$B$3:$B$1238,CI119)&gt;0,COUNTIF(COST_SHEETT1!$AB$3:$AB$1238,CI119)&gt;0),"OK","ERROR"))</f>
        <v>NO STOCK</v>
      </c>
      <c r="BX119" s="97">
        <f>SUMIF(HW!$A$2:$A$1573,$A119,HW!BI$2:BI$1573)</f>
        <v>0</v>
      </c>
      <c r="BY119" s="97">
        <f>SUMIF(HW!$A$2:$A$1573,$A119,HW!BJ$2:BJ$1573)</f>
        <v>0</v>
      </c>
      <c r="BZ119" s="197">
        <f t="shared" si="45"/>
        <v>0</v>
      </c>
      <c r="CA119" s="198">
        <f t="shared" si="46"/>
        <v>0</v>
      </c>
      <c r="CK119" s="296">
        <f>IF(C119="WORK IN PROGRESS",0.099999,IF(SUMIF(SALE!$L$3:$L$1221,$A119,SALE!$U$3:$U$1221)=0,0,SUMIF(SALE!$L$3:$L$1221,$A119,SALE!$U$3:$U$1221)/SUMIF(SALE!$L$3:$L$1221,$A119,SALE!$F$3:$F$1221)))</f>
        <v>9.9999000000000005E-2</v>
      </c>
    </row>
    <row r="120" spans="1:102" ht="12" customHeight="1" x14ac:dyDescent="0.25">
      <c r="A120" s="120" t="s">
        <v>693</v>
      </c>
      <c r="B120" s="121" t="s">
        <v>1494</v>
      </c>
      <c r="C120" s="121" t="s">
        <v>77</v>
      </c>
      <c r="D120" s="122">
        <v>3528</v>
      </c>
      <c r="E120" s="123">
        <v>205</v>
      </c>
      <c r="F120" s="123">
        <v>2.7149E-2</v>
      </c>
      <c r="G120" s="123">
        <v>2.7149E-2</v>
      </c>
      <c r="H120" s="127">
        <v>105840</v>
      </c>
      <c r="I120" s="127">
        <v>21.696999999999999</v>
      </c>
      <c r="J120" s="128">
        <v>2873.45</v>
      </c>
      <c r="K120" s="123"/>
      <c r="L120" s="124">
        <v>0</v>
      </c>
      <c r="M120" s="123"/>
      <c r="N120" s="124">
        <v>0</v>
      </c>
      <c r="O120" s="123"/>
      <c r="P120" s="124">
        <v>0</v>
      </c>
      <c r="Q120" s="123"/>
      <c r="R120" s="124">
        <v>0</v>
      </c>
      <c r="S120" s="123"/>
      <c r="T120" s="124">
        <v>0</v>
      </c>
      <c r="U120" s="123"/>
      <c r="V120" s="124">
        <v>0</v>
      </c>
      <c r="W120" s="123"/>
      <c r="X120" s="124">
        <v>0</v>
      </c>
      <c r="Y120" s="123"/>
      <c r="Z120" s="124">
        <v>0</v>
      </c>
      <c r="AA120" s="123"/>
      <c r="AB120" s="124">
        <v>0</v>
      </c>
      <c r="AC120" s="124">
        <v>0</v>
      </c>
      <c r="AD120" s="124">
        <v>0</v>
      </c>
      <c r="AE120" s="124">
        <v>0</v>
      </c>
      <c r="AF120" s="123"/>
      <c r="AG120" s="124">
        <v>0</v>
      </c>
      <c r="AH120" s="123"/>
      <c r="AI120" s="124">
        <v>0</v>
      </c>
      <c r="AJ120" s="123"/>
      <c r="AK120" s="124">
        <v>0</v>
      </c>
      <c r="AL120" s="123"/>
      <c r="AM120" s="124">
        <v>0</v>
      </c>
      <c r="AN120" s="123"/>
      <c r="AO120" s="124">
        <v>0</v>
      </c>
      <c r="AP120" s="123"/>
      <c r="AQ120" s="124">
        <v>0</v>
      </c>
      <c r="AR120" s="123"/>
      <c r="AS120" s="124">
        <v>0</v>
      </c>
      <c r="AT120" s="123"/>
      <c r="AU120" s="124">
        <v>0</v>
      </c>
      <c r="AV120" s="124">
        <v>0</v>
      </c>
      <c r="AW120" s="124">
        <v>0</v>
      </c>
      <c r="AX120" s="124">
        <v>0</v>
      </c>
      <c r="AY120" s="129">
        <v>105840</v>
      </c>
      <c r="AZ120" s="123">
        <v>30</v>
      </c>
      <c r="BA120" s="127">
        <v>21.696999999999999</v>
      </c>
      <c r="BB120" s="128">
        <v>2873.45</v>
      </c>
      <c r="BC120" s="128">
        <v>2873.45</v>
      </c>
      <c r="BD120" s="123">
        <v>0</v>
      </c>
      <c r="BE120" s="123">
        <v>0</v>
      </c>
      <c r="BF120" s="124">
        <v>0</v>
      </c>
      <c r="BG120" s="124">
        <v>0</v>
      </c>
      <c r="BH120" s="124">
        <v>0</v>
      </c>
      <c r="BI120" s="123"/>
      <c r="BJ120" s="124">
        <v>0</v>
      </c>
      <c r="BK120" s="123"/>
      <c r="BL120" s="124">
        <v>0</v>
      </c>
      <c r="BM120" s="124">
        <v>0</v>
      </c>
      <c r="BN120" s="124">
        <v>0</v>
      </c>
      <c r="BO120" s="124">
        <v>0</v>
      </c>
      <c r="BP120" s="125">
        <v>0</v>
      </c>
      <c r="BS120" s="97">
        <f t="shared" si="42"/>
        <v>105840</v>
      </c>
      <c r="BT120" s="97">
        <f t="shared" si="43"/>
        <v>30</v>
      </c>
      <c r="BU120" s="97">
        <f t="shared" si="44"/>
        <v>21.696999999999999</v>
      </c>
      <c r="BV120" s="296" t="str">
        <f>IF(CA120=0,"NO STOCK",IF(COUNTIF(PKGSUMM_T!$A$2:$A$1245,A120)&gt;0,"OK","ERROR"))</f>
        <v>OK</v>
      </c>
      <c r="BW120" s="296" t="str">
        <f>IF(CA120=0,"NO STOCK",IF(OR(COUNTIF(COST_SHEETT!$B$3:$B$1238,CI120)&gt;0,COUNTIF(COST_SHEETT!$AB$3:$AB$1238,CI120)&gt;0,COUNTIF(COST_SHEETT1!$B$3:$B$1238,CI120)&gt;0,COUNTIF(COST_SHEETT1!$AB$3:$AB$1238,CI120)&gt;0),"OK","ERROR"))</f>
        <v>OK</v>
      </c>
      <c r="BX120" s="97">
        <f>SUMIF(HW!$A$2:$A$1573,$A120,HW!BI$2:BI$1573)</f>
        <v>0</v>
      </c>
      <c r="BY120" s="97">
        <f>SUMIF(HW!$A$2:$A$1573,$A120,HW!BJ$2:BJ$1573)</f>
        <v>0</v>
      </c>
      <c r="BZ120" s="197">
        <f t="shared" si="45"/>
        <v>105840</v>
      </c>
      <c r="CA120" s="198">
        <f t="shared" si="46"/>
        <v>21.696999999999999</v>
      </c>
      <c r="CB120" s="296">
        <f>IF(CJ120="Y",IF(C120="FINISHED GOODS",SUMIF(COST_SHEETT!$AB$3:$AB$1227,$CI120,COST_SHEETT!$DD$3:$DD$1227),SUMIF(COST_SHEETT!$B$3:$B$1227,$CI120,COST_SHEETT!$DB$3:$DB$1227)),IF(C120="FINISHED GOODS",SUMIF(COST_SHEETT1!$AB$3:$AB$1227,$CI120,COST_SHEETT1!$DD$3:$DD$1227),SUMIF(COST_SHEETT1!$B$3:$B$1227,$CI120,COST_SHEETT1!$DB$3:$DB$1227)))</f>
        <v>2.7149430812888214E-2</v>
      </c>
      <c r="CC120" s="209">
        <f t="shared" ref="CC120:CC121" si="91">ROUND(BZ120*CB120,0)</f>
        <v>2873</v>
      </c>
      <c r="CD120" s="295">
        <v>1</v>
      </c>
      <c r="CE120" s="295"/>
      <c r="CF120" s="376">
        <f t="shared" ref="CF120:CF121" si="92">IF(BZ120=0,0,IF(CK120&gt;0,CK120,CD120))</f>
        <v>9.9999000000000005E-2</v>
      </c>
      <c r="CG120" s="301">
        <f t="shared" ref="CG120:CG121" si="93">MIN(CF120,CB120)</f>
        <v>2.7149430812888214E-2</v>
      </c>
      <c r="CH120" s="302">
        <f t="shared" ref="CH120:CH121" si="94">ROUND(CG120*BZ120,0)</f>
        <v>2873</v>
      </c>
      <c r="CI120" s="200" t="s">
        <v>2681</v>
      </c>
      <c r="CK120" s="296">
        <f>IF(C120="WORK IN PROGRESS",0.099999,IF(SUMIF(SALE!$L$3:$L$1221,$A120,SALE!$U$3:$U$1221)=0,0,SUMIF(SALE!$L$3:$L$1221,$A120,SALE!$U$3:$U$1221)/SUMIF(SALE!$L$3:$L$1221,$A120,SALE!$F$3:$F$1221)))</f>
        <v>9.9999000000000005E-2</v>
      </c>
      <c r="CL120" s="296" t="str">
        <f t="shared" ref="CL120:CL121" si="95">IF(CF120&lt;CB120,"NRV","COST")</f>
        <v>COST</v>
      </c>
      <c r="CM120" s="304">
        <f t="shared" ref="CM120:CM121" si="96">IF(CA120=0,0,ROUND(CH120/CA120,3))</f>
        <v>132.41499999999999</v>
      </c>
      <c r="CV120" s="296">
        <f t="shared" ref="CV120:CV121" si="97">+(BZ120-BX120)*CG120</f>
        <v>2873.4957572360886</v>
      </c>
      <c r="CW120" s="296">
        <f t="shared" ref="CW120:CW121" si="98">+CT120+CU120+CV120</f>
        <v>2873.4957572360886</v>
      </c>
      <c r="CX120" s="388">
        <f t="shared" ref="CX120:CX121" si="99">+CW120-CH120</f>
        <v>0.49575723608859334</v>
      </c>
    </row>
    <row r="121" spans="1:102" ht="12" customHeight="1" x14ac:dyDescent="0.25">
      <c r="A121" s="114" t="s">
        <v>691</v>
      </c>
      <c r="B121" s="115" t="s">
        <v>1495</v>
      </c>
      <c r="C121" s="115" t="s">
        <v>77</v>
      </c>
      <c r="D121" s="116">
        <v>2205</v>
      </c>
      <c r="E121" s="117">
        <v>205</v>
      </c>
      <c r="F121" s="117">
        <v>2.8361999999999998E-2</v>
      </c>
      <c r="G121" s="117">
        <v>2.8361999999999998E-2</v>
      </c>
      <c r="H121" s="130">
        <v>171990</v>
      </c>
      <c r="I121" s="130">
        <v>35.258000000000003</v>
      </c>
      <c r="J121" s="131">
        <v>4877.9799999999996</v>
      </c>
      <c r="K121" s="117"/>
      <c r="L121" s="118">
        <v>0</v>
      </c>
      <c r="M121" s="117"/>
      <c r="N121" s="118">
        <v>0</v>
      </c>
      <c r="O121" s="117"/>
      <c r="P121" s="118">
        <v>0</v>
      </c>
      <c r="Q121" s="117"/>
      <c r="R121" s="118">
        <v>0</v>
      </c>
      <c r="S121" s="117"/>
      <c r="T121" s="118">
        <v>0</v>
      </c>
      <c r="U121" s="117"/>
      <c r="V121" s="118">
        <v>0</v>
      </c>
      <c r="W121" s="117"/>
      <c r="X121" s="118">
        <v>0</v>
      </c>
      <c r="Y121" s="117"/>
      <c r="Z121" s="118">
        <v>0</v>
      </c>
      <c r="AA121" s="117"/>
      <c r="AB121" s="118">
        <v>0</v>
      </c>
      <c r="AC121" s="118">
        <v>0</v>
      </c>
      <c r="AD121" s="118">
        <v>0</v>
      </c>
      <c r="AE121" s="118">
        <v>0</v>
      </c>
      <c r="AF121" s="117"/>
      <c r="AG121" s="118">
        <v>0</v>
      </c>
      <c r="AH121" s="117"/>
      <c r="AI121" s="118">
        <v>0</v>
      </c>
      <c r="AJ121" s="117"/>
      <c r="AK121" s="118">
        <v>0</v>
      </c>
      <c r="AL121" s="117"/>
      <c r="AM121" s="118">
        <v>0</v>
      </c>
      <c r="AN121" s="117"/>
      <c r="AO121" s="118">
        <v>0</v>
      </c>
      <c r="AP121" s="117"/>
      <c r="AQ121" s="118">
        <v>0</v>
      </c>
      <c r="AR121" s="117"/>
      <c r="AS121" s="118">
        <v>0</v>
      </c>
      <c r="AT121" s="117"/>
      <c r="AU121" s="118">
        <v>0</v>
      </c>
      <c r="AV121" s="118">
        <v>0</v>
      </c>
      <c r="AW121" s="118">
        <v>0</v>
      </c>
      <c r="AX121" s="118">
        <v>0</v>
      </c>
      <c r="AY121" s="132">
        <v>171990</v>
      </c>
      <c r="AZ121" s="117">
        <v>78</v>
      </c>
      <c r="BA121" s="130">
        <v>35.258000000000003</v>
      </c>
      <c r="BB121" s="131">
        <v>4877.9799999999996</v>
      </c>
      <c r="BC121" s="131">
        <v>4877.9799999999996</v>
      </c>
      <c r="BD121" s="117">
        <v>0</v>
      </c>
      <c r="BE121" s="117">
        <v>0</v>
      </c>
      <c r="BF121" s="118">
        <v>0</v>
      </c>
      <c r="BG121" s="118">
        <v>0</v>
      </c>
      <c r="BH121" s="118">
        <v>0</v>
      </c>
      <c r="BI121" s="117"/>
      <c r="BJ121" s="118">
        <v>0</v>
      </c>
      <c r="BK121" s="117"/>
      <c r="BL121" s="118">
        <v>0</v>
      </c>
      <c r="BM121" s="118">
        <v>0</v>
      </c>
      <c r="BN121" s="118">
        <v>0</v>
      </c>
      <c r="BO121" s="118">
        <v>0</v>
      </c>
      <c r="BP121" s="119">
        <v>0</v>
      </c>
      <c r="BS121" s="97">
        <f t="shared" si="42"/>
        <v>171990</v>
      </c>
      <c r="BT121" s="97">
        <f t="shared" si="43"/>
        <v>78</v>
      </c>
      <c r="BU121" s="97">
        <f t="shared" si="44"/>
        <v>35.258000000000003</v>
      </c>
      <c r="BV121" s="296" t="str">
        <f>IF(CA121=0,"NO STOCK",IF(COUNTIF(PKGSUMM_T!$A$2:$A$1245,A121)&gt;0,"OK","ERROR"))</f>
        <v>OK</v>
      </c>
      <c r="BW121" s="296" t="str">
        <f>IF(CA121=0,"NO STOCK",IF(OR(COUNTIF(COST_SHEETT!$B$3:$B$1238,CI121)&gt;0,COUNTIF(COST_SHEETT!$AB$3:$AB$1238,CI121)&gt;0,COUNTIF(COST_SHEETT1!$B$3:$B$1238,CI121)&gt;0,COUNTIF(COST_SHEETT1!$AB$3:$AB$1238,CI121)&gt;0),"OK","ERROR"))</f>
        <v>OK</v>
      </c>
      <c r="BX121" s="97">
        <f>SUMIF(HW!$A$2:$A$1573,$A121,HW!BI$2:BI$1573)</f>
        <v>0</v>
      </c>
      <c r="BY121" s="97">
        <f>SUMIF(HW!$A$2:$A$1573,$A121,HW!BJ$2:BJ$1573)</f>
        <v>0</v>
      </c>
      <c r="BZ121" s="197">
        <f t="shared" si="45"/>
        <v>171990</v>
      </c>
      <c r="CA121" s="198">
        <f t="shared" si="46"/>
        <v>35.258000000000003</v>
      </c>
      <c r="CB121" s="296">
        <f>IF(CJ121="Y",IF(C121="FINISHED GOODS",SUMIF(COST_SHEETT!$AB$3:$AB$1227,$CI121,COST_SHEETT!$DD$3:$DD$1227),SUMIF(COST_SHEETT!$B$3:$B$1227,$CI121,COST_SHEETT!$DB$3:$DB$1227)),IF(C121="FINISHED GOODS",SUMIF(COST_SHEETT1!$AB$3:$AB$1227,$CI121,COST_SHEETT1!$DD$3:$DD$1227),SUMIF(COST_SHEETT1!$B$3:$B$1227,$CI121,COST_SHEETT1!$DB$3:$DB$1227)))</f>
        <v>2.8361789919756294E-2</v>
      </c>
      <c r="CC121" s="209">
        <f t="shared" si="91"/>
        <v>4878</v>
      </c>
      <c r="CD121" s="295">
        <v>1</v>
      </c>
      <c r="CE121" s="295"/>
      <c r="CF121" s="376">
        <f t="shared" si="92"/>
        <v>9.9999000000000005E-2</v>
      </c>
      <c r="CG121" s="301">
        <f t="shared" si="93"/>
        <v>2.8361789919756294E-2</v>
      </c>
      <c r="CH121" s="302">
        <f t="shared" si="94"/>
        <v>4878</v>
      </c>
      <c r="CI121" s="200" t="s">
        <v>2682</v>
      </c>
      <c r="CK121" s="296">
        <f>IF(C121="WORK IN PROGRESS",0.099999,IF(SUMIF(SALE!$L$3:$L$1221,$A121,SALE!$U$3:$U$1221)=0,0,SUMIF(SALE!$L$3:$L$1221,$A121,SALE!$U$3:$U$1221)/SUMIF(SALE!$L$3:$L$1221,$A121,SALE!$F$3:$F$1221)))</f>
        <v>9.9999000000000005E-2</v>
      </c>
      <c r="CL121" s="296" t="str">
        <f t="shared" si="95"/>
        <v>COST</v>
      </c>
      <c r="CM121" s="304">
        <f t="shared" si="96"/>
        <v>138.352</v>
      </c>
      <c r="CV121" s="296">
        <f t="shared" si="97"/>
        <v>4877.9442482988852</v>
      </c>
      <c r="CW121" s="296">
        <f t="shared" si="98"/>
        <v>4877.9442482988852</v>
      </c>
      <c r="CX121" s="388">
        <f t="shared" si="99"/>
        <v>-5.5751701114786556E-2</v>
      </c>
    </row>
    <row r="122" spans="1:102" ht="12" hidden="1" customHeight="1" x14ac:dyDescent="0.25">
      <c r="A122" s="120" t="s">
        <v>205</v>
      </c>
      <c r="B122" s="121" t="s">
        <v>206</v>
      </c>
      <c r="C122" s="121" t="s">
        <v>77</v>
      </c>
      <c r="D122" s="122">
        <v>3528</v>
      </c>
      <c r="E122" s="123">
        <v>205</v>
      </c>
      <c r="F122" s="123">
        <v>2.9746000000000002E-2</v>
      </c>
      <c r="G122" s="123">
        <v>2.9746000000000002E-2</v>
      </c>
      <c r="H122" s="124"/>
      <c r="I122" s="124">
        <v>0</v>
      </c>
      <c r="J122" s="124">
        <v>0</v>
      </c>
      <c r="K122" s="124"/>
      <c r="L122" s="124">
        <v>0</v>
      </c>
      <c r="M122" s="124"/>
      <c r="N122" s="124">
        <v>0</v>
      </c>
      <c r="O122" s="124"/>
      <c r="P122" s="124">
        <v>0</v>
      </c>
      <c r="Q122" s="124"/>
      <c r="R122" s="124">
        <v>0</v>
      </c>
      <c r="S122" s="124"/>
      <c r="T122" s="124">
        <v>0</v>
      </c>
      <c r="U122" s="124"/>
      <c r="V122" s="124">
        <v>0</v>
      </c>
      <c r="W122" s="124"/>
      <c r="X122" s="124">
        <v>0</v>
      </c>
      <c r="Y122" s="124"/>
      <c r="Z122" s="124">
        <v>0</v>
      </c>
      <c r="AA122" s="124"/>
      <c r="AB122" s="124">
        <v>0</v>
      </c>
      <c r="AC122" s="124">
        <v>0</v>
      </c>
      <c r="AD122" s="124">
        <v>0</v>
      </c>
      <c r="AE122" s="124">
        <v>0</v>
      </c>
      <c r="AF122" s="124"/>
      <c r="AG122" s="124">
        <v>0</v>
      </c>
      <c r="AH122" s="124"/>
      <c r="AI122" s="124">
        <v>0</v>
      </c>
      <c r="AJ122" s="124"/>
      <c r="AK122" s="124">
        <v>0</v>
      </c>
      <c r="AL122" s="124"/>
      <c r="AM122" s="124">
        <v>0</v>
      </c>
      <c r="AN122" s="124"/>
      <c r="AO122" s="124">
        <v>0</v>
      </c>
      <c r="AP122" s="124"/>
      <c r="AQ122" s="124">
        <v>0</v>
      </c>
      <c r="AR122" s="124"/>
      <c r="AS122" s="124">
        <v>0</v>
      </c>
      <c r="AT122" s="124"/>
      <c r="AU122" s="124">
        <v>0</v>
      </c>
      <c r="AV122" s="124">
        <v>0</v>
      </c>
      <c r="AW122" s="124">
        <v>0</v>
      </c>
      <c r="AX122" s="124">
        <v>0</v>
      </c>
      <c r="AY122" s="124">
        <v>0</v>
      </c>
      <c r="AZ122" s="124">
        <v>0</v>
      </c>
      <c r="BA122" s="124">
        <v>0</v>
      </c>
      <c r="BB122" s="124">
        <v>0</v>
      </c>
      <c r="BC122" s="124">
        <v>0</v>
      </c>
      <c r="BD122" s="123">
        <v>0</v>
      </c>
      <c r="BE122" s="123">
        <v>0</v>
      </c>
      <c r="BF122" s="124">
        <v>0</v>
      </c>
      <c r="BG122" s="124">
        <v>0</v>
      </c>
      <c r="BH122" s="124">
        <v>0</v>
      </c>
      <c r="BI122" s="124"/>
      <c r="BJ122" s="124">
        <v>0</v>
      </c>
      <c r="BK122" s="124"/>
      <c r="BL122" s="124">
        <v>0</v>
      </c>
      <c r="BM122" s="124">
        <v>0</v>
      </c>
      <c r="BN122" s="124">
        <v>0</v>
      </c>
      <c r="BO122" s="124">
        <v>0</v>
      </c>
      <c r="BP122" s="125">
        <v>0</v>
      </c>
      <c r="BS122" s="97">
        <f t="shared" si="42"/>
        <v>0</v>
      </c>
      <c r="BT122" s="97">
        <f t="shared" si="43"/>
        <v>0</v>
      </c>
      <c r="BU122" s="97">
        <f t="shared" si="44"/>
        <v>0</v>
      </c>
      <c r="BV122" s="296" t="str">
        <f>IF(CA122=0,"NO STOCK",IF(COUNTIF(PKGSUMM_T!$A$2:$A$1245,A122)&gt;0,"OK","ERROR"))</f>
        <v>NO STOCK</v>
      </c>
      <c r="BW122" s="296" t="str">
        <f>IF(CA122=0,"NO STOCK",IF(OR(COUNTIF(COST_SHEETT!$B$3:$B$1238,CI122)&gt;0,COUNTIF(COST_SHEETT!$AB$3:$AB$1238,CI122)&gt;0,COUNTIF(COST_SHEETT1!$B$3:$B$1238,CI122)&gt;0,COUNTIF(COST_SHEETT1!$AB$3:$AB$1238,CI122)&gt;0),"OK","ERROR"))</f>
        <v>NO STOCK</v>
      </c>
      <c r="BX122" s="97">
        <f>SUMIF(HW!$A$2:$A$1573,$A122,HW!BI$2:BI$1573)</f>
        <v>0</v>
      </c>
      <c r="BY122" s="97">
        <f>SUMIF(HW!$A$2:$A$1573,$A122,HW!BJ$2:BJ$1573)</f>
        <v>0</v>
      </c>
      <c r="BZ122" s="197">
        <f t="shared" si="45"/>
        <v>0</v>
      </c>
      <c r="CA122" s="198">
        <f t="shared" si="46"/>
        <v>0</v>
      </c>
      <c r="CK122" s="296">
        <f>IF(C122="WORK IN PROGRESS",0.099999,IF(SUMIF(SALE!$L$3:$L$1221,$A122,SALE!$U$3:$U$1221)=0,0,SUMIF(SALE!$L$3:$L$1221,$A122,SALE!$U$3:$U$1221)/SUMIF(SALE!$L$3:$L$1221,$A122,SALE!$F$3:$F$1221)))</f>
        <v>9.9999000000000005E-2</v>
      </c>
    </row>
    <row r="123" spans="1:102" ht="12" hidden="1" customHeight="1" x14ac:dyDescent="0.25">
      <c r="A123" s="136" t="s">
        <v>2642</v>
      </c>
      <c r="B123" s="105"/>
      <c r="C123" s="105" t="s">
        <v>1200</v>
      </c>
      <c r="D123" s="137"/>
      <c r="E123" s="137"/>
      <c r="F123" s="137">
        <v>8.5256999999999999E-2</v>
      </c>
      <c r="G123" s="137">
        <v>8.5256999999999999E-2</v>
      </c>
      <c r="H123" s="107">
        <v>277830</v>
      </c>
      <c r="I123" s="107">
        <v>56.954999999999998</v>
      </c>
      <c r="J123" s="138">
        <v>7751.43</v>
      </c>
      <c r="K123" s="137"/>
      <c r="L123" s="107">
        <v>0</v>
      </c>
      <c r="M123" s="137"/>
      <c r="N123" s="107">
        <v>0</v>
      </c>
      <c r="O123" s="137"/>
      <c r="P123" s="107">
        <v>0</v>
      </c>
      <c r="Q123" s="137"/>
      <c r="R123" s="107">
        <v>0</v>
      </c>
      <c r="S123" s="137"/>
      <c r="T123" s="107">
        <v>0</v>
      </c>
      <c r="U123" s="137"/>
      <c r="V123" s="107">
        <v>0</v>
      </c>
      <c r="W123" s="137"/>
      <c r="X123" s="107">
        <v>0</v>
      </c>
      <c r="Y123" s="137"/>
      <c r="Z123" s="107">
        <v>0</v>
      </c>
      <c r="AA123" s="137"/>
      <c r="AB123" s="107">
        <v>0</v>
      </c>
      <c r="AC123" s="107">
        <v>0</v>
      </c>
      <c r="AD123" s="107">
        <v>0</v>
      </c>
      <c r="AE123" s="107">
        <v>0</v>
      </c>
      <c r="AF123" s="137"/>
      <c r="AG123" s="107">
        <v>0</v>
      </c>
      <c r="AH123" s="137"/>
      <c r="AI123" s="107">
        <v>0</v>
      </c>
      <c r="AJ123" s="137"/>
      <c r="AK123" s="107">
        <v>0</v>
      </c>
      <c r="AL123" s="137"/>
      <c r="AM123" s="107">
        <v>0</v>
      </c>
      <c r="AN123" s="137"/>
      <c r="AO123" s="107">
        <v>0</v>
      </c>
      <c r="AP123" s="137"/>
      <c r="AQ123" s="107">
        <v>0</v>
      </c>
      <c r="AR123" s="137"/>
      <c r="AS123" s="107">
        <v>0</v>
      </c>
      <c r="AT123" s="137"/>
      <c r="AU123" s="107">
        <v>0</v>
      </c>
      <c r="AV123" s="107">
        <v>0</v>
      </c>
      <c r="AW123" s="107">
        <v>0</v>
      </c>
      <c r="AX123" s="107">
        <v>0</v>
      </c>
      <c r="AY123" s="139">
        <v>277830</v>
      </c>
      <c r="AZ123" s="137">
        <v>108</v>
      </c>
      <c r="BA123" s="107">
        <v>56.954999999999998</v>
      </c>
      <c r="BB123" s="138">
        <v>7751.43</v>
      </c>
      <c r="BC123" s="138">
        <v>7751.43</v>
      </c>
      <c r="BD123" s="137">
        <v>0</v>
      </c>
      <c r="BE123" s="137">
        <v>0</v>
      </c>
      <c r="BF123" s="107">
        <v>0</v>
      </c>
      <c r="BG123" s="107">
        <v>0</v>
      </c>
      <c r="BH123" s="107">
        <v>0</v>
      </c>
      <c r="BI123" s="137"/>
      <c r="BJ123" s="107">
        <v>0</v>
      </c>
      <c r="BK123" s="137"/>
      <c r="BL123" s="107">
        <v>0</v>
      </c>
      <c r="BM123" s="107">
        <v>0</v>
      </c>
      <c r="BN123" s="107">
        <v>0</v>
      </c>
      <c r="BO123" s="107">
        <v>0</v>
      </c>
      <c r="BP123" s="108">
        <v>0</v>
      </c>
      <c r="BS123" s="97">
        <f t="shared" si="42"/>
        <v>0</v>
      </c>
      <c r="BT123" s="97">
        <f t="shared" si="43"/>
        <v>0</v>
      </c>
      <c r="BU123" s="97">
        <f t="shared" si="44"/>
        <v>0</v>
      </c>
      <c r="BV123" s="296" t="str">
        <f>IF(CA123=0,"NO STOCK",IF(COUNTIF(PKGSUMM_T!$A$2:$A$1245,A123)&gt;0,"OK","ERROR"))</f>
        <v>NO STOCK</v>
      </c>
      <c r="BW123" s="296" t="str">
        <f>IF(CA123=0,"NO STOCK",IF(OR(COUNTIF(COST_SHEETT!$B$3:$B$1238,CI123)&gt;0,COUNTIF(COST_SHEETT!$AB$3:$AB$1238,CI123)&gt;0,COUNTIF(COST_SHEETT1!$B$3:$B$1238,CI123)&gt;0,COUNTIF(COST_SHEETT1!$AB$3:$AB$1238,CI123)&gt;0),"OK","ERROR"))</f>
        <v>NO STOCK</v>
      </c>
      <c r="BX123" s="97">
        <f>SUMIF(HW!$A$2:$A$1573,$A123,HW!BI$2:BI$1573)</f>
        <v>0</v>
      </c>
      <c r="BY123" s="97">
        <f>SUMIF(HW!$A$2:$A$1573,$A123,HW!BJ$2:BJ$1573)</f>
        <v>0</v>
      </c>
      <c r="BZ123" s="197">
        <f t="shared" si="45"/>
        <v>0</v>
      </c>
      <c r="CA123" s="198">
        <f t="shared" si="46"/>
        <v>0</v>
      </c>
      <c r="CK123" s="296">
        <f>IF(C123="WORK IN PROGRESS",0.099999,IF(SUMIF(SALE!$L$3:$L$1221,$A123,SALE!$U$3:$U$1221)=0,0,SUMIF(SALE!$L$3:$L$1221,$A123,SALE!$U$3:$U$1221)/SUMIF(SALE!$L$3:$L$1221,$A123,SALE!$F$3:$F$1221)))</f>
        <v>0</v>
      </c>
    </row>
    <row r="124" spans="1:102" ht="12" hidden="1" customHeight="1" x14ac:dyDescent="0.25">
      <c r="A124" s="133" t="s">
        <v>2642</v>
      </c>
      <c r="B124" s="111" t="s">
        <v>1200</v>
      </c>
      <c r="C124" s="111"/>
      <c r="D124" s="126"/>
      <c r="E124" s="126"/>
      <c r="F124" s="126">
        <v>0.20524000000000001</v>
      </c>
      <c r="G124" s="126">
        <v>0.20524000000000001</v>
      </c>
      <c r="H124" s="112">
        <v>283113</v>
      </c>
      <c r="I124" s="112">
        <v>58.037999999999997</v>
      </c>
      <c r="J124" s="134">
        <v>7913.8559999999998</v>
      </c>
      <c r="K124" s="126"/>
      <c r="L124" s="112">
        <v>0</v>
      </c>
      <c r="M124" s="126"/>
      <c r="N124" s="112">
        <v>0</v>
      </c>
      <c r="O124" s="126"/>
      <c r="P124" s="112">
        <v>0</v>
      </c>
      <c r="Q124" s="126"/>
      <c r="R124" s="112">
        <v>0</v>
      </c>
      <c r="S124" s="126"/>
      <c r="T124" s="112">
        <v>0</v>
      </c>
      <c r="U124" s="126"/>
      <c r="V124" s="112">
        <v>0</v>
      </c>
      <c r="W124" s="126"/>
      <c r="X124" s="112">
        <v>0</v>
      </c>
      <c r="Y124" s="126"/>
      <c r="Z124" s="112">
        <v>0</v>
      </c>
      <c r="AA124" s="126"/>
      <c r="AB124" s="112">
        <v>0</v>
      </c>
      <c r="AC124" s="112">
        <v>0</v>
      </c>
      <c r="AD124" s="112">
        <v>0</v>
      </c>
      <c r="AE124" s="112">
        <v>0</v>
      </c>
      <c r="AF124" s="126"/>
      <c r="AG124" s="112">
        <v>0</v>
      </c>
      <c r="AH124" s="126"/>
      <c r="AI124" s="112">
        <v>0</v>
      </c>
      <c r="AJ124" s="126"/>
      <c r="AK124" s="112">
        <v>0</v>
      </c>
      <c r="AL124" s="126"/>
      <c r="AM124" s="112">
        <v>0</v>
      </c>
      <c r="AN124" s="126">
        <v>5283</v>
      </c>
      <c r="AO124" s="112">
        <v>1.083</v>
      </c>
      <c r="AP124" s="126"/>
      <c r="AQ124" s="112">
        <v>0</v>
      </c>
      <c r="AR124" s="126"/>
      <c r="AS124" s="112">
        <v>0</v>
      </c>
      <c r="AT124" s="126"/>
      <c r="AU124" s="112">
        <v>0</v>
      </c>
      <c r="AV124" s="135">
        <v>5283</v>
      </c>
      <c r="AW124" s="112">
        <v>1.083</v>
      </c>
      <c r="AX124" s="112">
        <v>162.42599999999999</v>
      </c>
      <c r="AY124" s="135">
        <v>277830</v>
      </c>
      <c r="AZ124" s="126">
        <v>108</v>
      </c>
      <c r="BA124" s="112">
        <v>56.954999999999998</v>
      </c>
      <c r="BB124" s="134">
        <v>7751.43</v>
      </c>
      <c r="BC124" s="134">
        <v>7751.43</v>
      </c>
      <c r="BD124" s="126">
        <v>0</v>
      </c>
      <c r="BE124" s="126">
        <v>0</v>
      </c>
      <c r="BF124" s="112">
        <v>0</v>
      </c>
      <c r="BG124" s="112">
        <v>0</v>
      </c>
      <c r="BH124" s="112">
        <v>0</v>
      </c>
      <c r="BI124" s="126"/>
      <c r="BJ124" s="112">
        <v>0</v>
      </c>
      <c r="BK124" s="126"/>
      <c r="BL124" s="112">
        <v>0</v>
      </c>
      <c r="BM124" s="112">
        <v>0</v>
      </c>
      <c r="BN124" s="112">
        <v>0</v>
      </c>
      <c r="BO124" s="112">
        <v>0</v>
      </c>
      <c r="BP124" s="113">
        <v>0</v>
      </c>
      <c r="BS124" s="97">
        <f t="shared" si="42"/>
        <v>0</v>
      </c>
      <c r="BT124" s="97">
        <f t="shared" si="43"/>
        <v>0</v>
      </c>
      <c r="BU124" s="97">
        <f t="shared" si="44"/>
        <v>0</v>
      </c>
      <c r="BV124" s="296" t="str">
        <f>IF(CA124=0,"NO STOCK",IF(COUNTIF(PKGSUMM_T!$A$2:$A$1245,A124)&gt;0,"OK","ERROR"))</f>
        <v>NO STOCK</v>
      </c>
      <c r="BW124" s="296" t="str">
        <f>IF(CA124=0,"NO STOCK",IF(OR(COUNTIF(COST_SHEETT!$B$3:$B$1238,CI124)&gt;0,COUNTIF(COST_SHEETT!$AB$3:$AB$1238,CI124)&gt;0,COUNTIF(COST_SHEETT1!$B$3:$B$1238,CI124)&gt;0,COUNTIF(COST_SHEETT1!$AB$3:$AB$1238,CI124)&gt;0),"OK","ERROR"))</f>
        <v>NO STOCK</v>
      </c>
      <c r="BX124" s="97">
        <f>SUMIF(HW!$A$2:$A$1573,$A124,HW!BI$2:BI$1573)</f>
        <v>0</v>
      </c>
      <c r="BY124" s="97">
        <f>SUMIF(HW!$A$2:$A$1573,$A124,HW!BJ$2:BJ$1573)</f>
        <v>0</v>
      </c>
      <c r="BZ124" s="197">
        <f t="shared" si="45"/>
        <v>0</v>
      </c>
      <c r="CA124" s="198">
        <f t="shared" si="46"/>
        <v>0</v>
      </c>
      <c r="CK124" s="296">
        <f>IF(C124="WORK IN PROGRESS",0.099999,IF(SUMIF(SALE!$L$3:$L$1221,$A124,SALE!$U$3:$U$1221)=0,0,SUMIF(SALE!$L$3:$L$1221,$A124,SALE!$U$3:$U$1221)/SUMIF(SALE!$L$3:$L$1221,$A124,SALE!$F$3:$F$1221)))</f>
        <v>0</v>
      </c>
    </row>
    <row r="125" spans="1:102" ht="12" hidden="1" customHeight="1" x14ac:dyDescent="0.25">
      <c r="A125" s="104" t="s">
        <v>2642</v>
      </c>
      <c r="B125" s="105" t="s">
        <v>1496</v>
      </c>
      <c r="C125" s="106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8"/>
      <c r="BS125" s="97">
        <f t="shared" si="42"/>
        <v>0</v>
      </c>
      <c r="BT125" s="97">
        <f t="shared" si="43"/>
        <v>0</v>
      </c>
      <c r="BU125" s="97">
        <f t="shared" si="44"/>
        <v>0</v>
      </c>
      <c r="BV125" s="296" t="str">
        <f>IF(CA125=0,"NO STOCK",IF(COUNTIF(PKGSUMM_T!$A$2:$A$1245,A125)&gt;0,"OK","ERROR"))</f>
        <v>NO STOCK</v>
      </c>
      <c r="BW125" s="296" t="str">
        <f>IF(CA125=0,"NO STOCK",IF(OR(COUNTIF(COST_SHEETT!$B$3:$B$1238,CI125)&gt;0,COUNTIF(COST_SHEETT!$AB$3:$AB$1238,CI125)&gt;0,COUNTIF(COST_SHEETT1!$B$3:$B$1238,CI125)&gt;0,COUNTIF(COST_SHEETT1!$AB$3:$AB$1238,CI125)&gt;0),"OK","ERROR"))</f>
        <v>NO STOCK</v>
      </c>
      <c r="BX125" s="97">
        <f>SUMIF(HW!$A$2:$A$1573,$A125,HW!BI$2:BI$1573)</f>
        <v>0</v>
      </c>
      <c r="BY125" s="97">
        <f>SUMIF(HW!$A$2:$A$1573,$A125,HW!BJ$2:BJ$1573)</f>
        <v>0</v>
      </c>
      <c r="BZ125" s="197">
        <f t="shared" si="45"/>
        <v>0</v>
      </c>
      <c r="CA125" s="198">
        <f t="shared" si="46"/>
        <v>0</v>
      </c>
      <c r="CK125" s="296">
        <f>IF(C125="WORK IN PROGRESS",0.099999,IF(SUMIF(SALE!$L$3:$L$1221,$A125,SALE!$U$3:$U$1221)=0,0,SUMIF(SALE!$L$3:$L$1221,$A125,SALE!$U$3:$U$1221)/SUMIF(SALE!$L$3:$L$1221,$A125,SALE!$F$3:$F$1221)))</f>
        <v>0</v>
      </c>
    </row>
    <row r="126" spans="1:102" ht="12" hidden="1" customHeight="1" x14ac:dyDescent="0.25">
      <c r="A126" s="109" t="s">
        <v>2642</v>
      </c>
      <c r="B126" s="110"/>
      <c r="C126" s="111" t="s">
        <v>30</v>
      </c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3"/>
      <c r="BS126" s="97">
        <f t="shared" si="42"/>
        <v>0</v>
      </c>
      <c r="BT126" s="97">
        <f t="shared" si="43"/>
        <v>0</v>
      </c>
      <c r="BU126" s="97">
        <f t="shared" si="44"/>
        <v>0</v>
      </c>
      <c r="BV126" s="296" t="str">
        <f>IF(CA126=0,"NO STOCK",IF(COUNTIF(PKGSUMM_T!$A$2:$A$1245,A126)&gt;0,"OK","ERROR"))</f>
        <v>NO STOCK</v>
      </c>
      <c r="BW126" s="296" t="str">
        <f>IF(CA126=0,"NO STOCK",IF(OR(COUNTIF(COST_SHEETT!$B$3:$B$1238,CI126)&gt;0,COUNTIF(COST_SHEETT!$AB$3:$AB$1238,CI126)&gt;0,COUNTIF(COST_SHEETT1!$B$3:$B$1238,CI126)&gt;0,COUNTIF(COST_SHEETT1!$AB$3:$AB$1238,CI126)&gt;0),"OK","ERROR"))</f>
        <v>NO STOCK</v>
      </c>
      <c r="BX126" s="97">
        <f>SUMIF(HW!$A$2:$A$1573,$A126,HW!BI$2:BI$1573)</f>
        <v>0</v>
      </c>
      <c r="BY126" s="97">
        <f>SUMIF(HW!$A$2:$A$1573,$A126,HW!BJ$2:BJ$1573)</f>
        <v>0</v>
      </c>
      <c r="BZ126" s="197">
        <f t="shared" si="45"/>
        <v>0</v>
      </c>
      <c r="CA126" s="198">
        <f t="shared" si="46"/>
        <v>0</v>
      </c>
      <c r="CK126" s="296">
        <f>IF(C126="WORK IN PROGRESS",0.099999,IF(SUMIF(SALE!$L$3:$L$1221,$A126,SALE!$U$3:$U$1221)=0,0,SUMIF(SALE!$L$3:$L$1221,$A126,SALE!$U$3:$U$1221)/SUMIF(SALE!$L$3:$L$1221,$A126,SALE!$F$3:$F$1221)))</f>
        <v>0</v>
      </c>
    </row>
    <row r="127" spans="1:102" ht="12" hidden="1" customHeight="1" x14ac:dyDescent="0.25">
      <c r="A127" s="114" t="s">
        <v>1497</v>
      </c>
      <c r="B127" s="115" t="s">
        <v>1498</v>
      </c>
      <c r="C127" s="115" t="s">
        <v>30</v>
      </c>
      <c r="D127" s="116">
        <v>3800</v>
      </c>
      <c r="E127" s="117">
        <v>210</v>
      </c>
      <c r="F127" s="117">
        <v>3.0471000000000002E-2</v>
      </c>
      <c r="G127" s="117">
        <v>3.0471000000000002E-2</v>
      </c>
      <c r="H127" s="118"/>
      <c r="I127" s="118">
        <v>0</v>
      </c>
      <c r="J127" s="118">
        <v>0</v>
      </c>
      <c r="K127" s="118"/>
      <c r="L127" s="118">
        <v>0</v>
      </c>
      <c r="M127" s="118"/>
      <c r="N127" s="118">
        <v>0</v>
      </c>
      <c r="O127" s="118"/>
      <c r="P127" s="118">
        <v>0</v>
      </c>
      <c r="Q127" s="118"/>
      <c r="R127" s="118">
        <v>0</v>
      </c>
      <c r="S127" s="118"/>
      <c r="T127" s="118">
        <v>0</v>
      </c>
      <c r="U127" s="118"/>
      <c r="V127" s="118">
        <v>0</v>
      </c>
      <c r="W127" s="118"/>
      <c r="X127" s="118">
        <v>0</v>
      </c>
      <c r="Y127" s="118"/>
      <c r="Z127" s="118">
        <v>0</v>
      </c>
      <c r="AA127" s="118"/>
      <c r="AB127" s="118">
        <v>0</v>
      </c>
      <c r="AC127" s="118">
        <v>0</v>
      </c>
      <c r="AD127" s="118">
        <v>0</v>
      </c>
      <c r="AE127" s="118">
        <v>0</v>
      </c>
      <c r="AF127" s="118"/>
      <c r="AG127" s="118">
        <v>0</v>
      </c>
      <c r="AH127" s="118"/>
      <c r="AI127" s="118">
        <v>0</v>
      </c>
      <c r="AJ127" s="118"/>
      <c r="AK127" s="118">
        <v>0</v>
      </c>
      <c r="AL127" s="118"/>
      <c r="AM127" s="118">
        <v>0</v>
      </c>
      <c r="AN127" s="118"/>
      <c r="AO127" s="118">
        <v>0</v>
      </c>
      <c r="AP127" s="118"/>
      <c r="AQ127" s="118">
        <v>0</v>
      </c>
      <c r="AR127" s="118"/>
      <c r="AS127" s="118">
        <v>0</v>
      </c>
      <c r="AT127" s="118"/>
      <c r="AU127" s="118">
        <v>0</v>
      </c>
      <c r="AV127" s="118">
        <v>0</v>
      </c>
      <c r="AW127" s="118">
        <v>0</v>
      </c>
      <c r="AX127" s="118">
        <v>0</v>
      </c>
      <c r="AY127" s="118">
        <v>0</v>
      </c>
      <c r="AZ127" s="118">
        <v>0</v>
      </c>
      <c r="BA127" s="118">
        <v>0</v>
      </c>
      <c r="BB127" s="118">
        <v>0</v>
      </c>
      <c r="BC127" s="118">
        <v>0</v>
      </c>
      <c r="BD127" s="117">
        <v>0</v>
      </c>
      <c r="BE127" s="117">
        <v>0</v>
      </c>
      <c r="BF127" s="118">
        <v>0</v>
      </c>
      <c r="BG127" s="118">
        <v>0</v>
      </c>
      <c r="BH127" s="118">
        <v>0</v>
      </c>
      <c r="BI127" s="118"/>
      <c r="BJ127" s="118">
        <v>0</v>
      </c>
      <c r="BK127" s="118"/>
      <c r="BL127" s="118">
        <v>0</v>
      </c>
      <c r="BM127" s="118">
        <v>0</v>
      </c>
      <c r="BN127" s="118">
        <v>0</v>
      </c>
      <c r="BO127" s="118">
        <v>0</v>
      </c>
      <c r="BP127" s="119">
        <v>0</v>
      </c>
      <c r="BS127" s="97">
        <f t="shared" si="42"/>
        <v>0</v>
      </c>
      <c r="BT127" s="97">
        <f t="shared" si="43"/>
        <v>0</v>
      </c>
      <c r="BU127" s="97">
        <f t="shared" si="44"/>
        <v>0</v>
      </c>
      <c r="BV127" s="296" t="str">
        <f>IF(CA127=0,"NO STOCK",IF(COUNTIF(PKGSUMM_T!$A$2:$A$1245,A127)&gt;0,"OK","ERROR"))</f>
        <v>NO STOCK</v>
      </c>
      <c r="BW127" s="296" t="str">
        <f>IF(CA127=0,"NO STOCK",IF(OR(COUNTIF(COST_SHEETT!$B$3:$B$1238,CI127)&gt;0,COUNTIF(COST_SHEETT!$AB$3:$AB$1238,CI127)&gt;0,COUNTIF(COST_SHEETT1!$B$3:$B$1238,CI127)&gt;0,COUNTIF(COST_SHEETT1!$AB$3:$AB$1238,CI127)&gt;0),"OK","ERROR"))</f>
        <v>NO STOCK</v>
      </c>
      <c r="BX127" s="97">
        <f>SUMIF(HW!$A$2:$A$1573,$A127,HW!BI$2:BI$1573)</f>
        <v>0</v>
      </c>
      <c r="BY127" s="97">
        <f>SUMIF(HW!$A$2:$A$1573,$A127,HW!BJ$2:BJ$1573)</f>
        <v>0</v>
      </c>
      <c r="BZ127" s="197">
        <f t="shared" si="45"/>
        <v>0</v>
      </c>
      <c r="CA127" s="198">
        <f t="shared" si="46"/>
        <v>0</v>
      </c>
      <c r="CK127" s="296">
        <f>IF(C127="WORK IN PROGRESS",0.099999,IF(SUMIF(SALE!$L$3:$L$1221,$A127,SALE!$U$3:$U$1221)=0,0,SUMIF(SALE!$L$3:$L$1221,$A127,SALE!$U$3:$U$1221)/SUMIF(SALE!$L$3:$L$1221,$A127,SALE!$F$3:$F$1221)))</f>
        <v>0</v>
      </c>
    </row>
    <row r="128" spans="1:102" ht="12" hidden="1" customHeight="1" x14ac:dyDescent="0.25">
      <c r="A128" s="120" t="s">
        <v>695</v>
      </c>
      <c r="B128" s="121" t="s">
        <v>1499</v>
      </c>
      <c r="C128" s="121" t="s">
        <v>30</v>
      </c>
      <c r="D128" s="122">
        <v>3420</v>
      </c>
      <c r="E128" s="123">
        <v>230</v>
      </c>
      <c r="F128" s="123">
        <v>3.3373E-2</v>
      </c>
      <c r="G128" s="123">
        <v>3.3373E-2</v>
      </c>
      <c r="H128" s="124"/>
      <c r="I128" s="124">
        <v>0</v>
      </c>
      <c r="J128" s="124">
        <v>0</v>
      </c>
      <c r="K128" s="124"/>
      <c r="L128" s="124">
        <v>0</v>
      </c>
      <c r="M128" s="124"/>
      <c r="N128" s="124">
        <v>0</v>
      </c>
      <c r="O128" s="124"/>
      <c r="P128" s="124">
        <v>0</v>
      </c>
      <c r="Q128" s="124"/>
      <c r="R128" s="124">
        <v>0</v>
      </c>
      <c r="S128" s="124"/>
      <c r="T128" s="124">
        <v>0</v>
      </c>
      <c r="U128" s="124"/>
      <c r="V128" s="124">
        <v>0</v>
      </c>
      <c r="W128" s="124"/>
      <c r="X128" s="124">
        <v>0</v>
      </c>
      <c r="Y128" s="124"/>
      <c r="Z128" s="124">
        <v>0</v>
      </c>
      <c r="AA128" s="124"/>
      <c r="AB128" s="124">
        <v>0</v>
      </c>
      <c r="AC128" s="124">
        <v>0</v>
      </c>
      <c r="AD128" s="124">
        <v>0</v>
      </c>
      <c r="AE128" s="124">
        <v>0</v>
      </c>
      <c r="AF128" s="124"/>
      <c r="AG128" s="124">
        <v>0</v>
      </c>
      <c r="AH128" s="124"/>
      <c r="AI128" s="124">
        <v>0</v>
      </c>
      <c r="AJ128" s="124"/>
      <c r="AK128" s="124">
        <v>0</v>
      </c>
      <c r="AL128" s="124"/>
      <c r="AM128" s="124">
        <v>0</v>
      </c>
      <c r="AN128" s="124"/>
      <c r="AO128" s="124">
        <v>0</v>
      </c>
      <c r="AP128" s="124"/>
      <c r="AQ128" s="124">
        <v>0</v>
      </c>
      <c r="AR128" s="124"/>
      <c r="AS128" s="124">
        <v>0</v>
      </c>
      <c r="AT128" s="124"/>
      <c r="AU128" s="124">
        <v>0</v>
      </c>
      <c r="AV128" s="124">
        <v>0</v>
      </c>
      <c r="AW128" s="124">
        <v>0</v>
      </c>
      <c r="AX128" s="124">
        <v>0</v>
      </c>
      <c r="AY128" s="124">
        <v>0</v>
      </c>
      <c r="AZ128" s="124">
        <v>0</v>
      </c>
      <c r="BA128" s="124">
        <v>0</v>
      </c>
      <c r="BB128" s="124">
        <v>0</v>
      </c>
      <c r="BC128" s="124">
        <v>0</v>
      </c>
      <c r="BD128" s="123">
        <v>0</v>
      </c>
      <c r="BE128" s="123">
        <v>0</v>
      </c>
      <c r="BF128" s="124">
        <v>0</v>
      </c>
      <c r="BG128" s="124">
        <v>0</v>
      </c>
      <c r="BH128" s="124">
        <v>0</v>
      </c>
      <c r="BI128" s="124"/>
      <c r="BJ128" s="124">
        <v>0</v>
      </c>
      <c r="BK128" s="124"/>
      <c r="BL128" s="124">
        <v>0</v>
      </c>
      <c r="BM128" s="124">
        <v>0</v>
      </c>
      <c r="BN128" s="124">
        <v>0</v>
      </c>
      <c r="BO128" s="124">
        <v>0</v>
      </c>
      <c r="BP128" s="125">
        <v>0</v>
      </c>
      <c r="BS128" s="97">
        <f t="shared" si="42"/>
        <v>0</v>
      </c>
      <c r="BT128" s="97">
        <f t="shared" si="43"/>
        <v>0</v>
      </c>
      <c r="BU128" s="97">
        <f t="shared" si="44"/>
        <v>0</v>
      </c>
      <c r="BV128" s="296" t="str">
        <f>IF(CA128=0,"NO STOCK",IF(COUNTIF(PKGSUMM_T!$A$2:$A$1245,A128)&gt;0,"OK","ERROR"))</f>
        <v>NO STOCK</v>
      </c>
      <c r="BW128" s="296" t="str">
        <f>IF(CA128=0,"NO STOCK",IF(OR(COUNTIF(COST_SHEETT!$B$3:$B$1238,CI128)&gt;0,COUNTIF(COST_SHEETT!$AB$3:$AB$1238,CI128)&gt;0,COUNTIF(COST_SHEETT1!$B$3:$B$1238,CI128)&gt;0,COUNTIF(COST_SHEETT1!$AB$3:$AB$1238,CI128)&gt;0),"OK","ERROR"))</f>
        <v>NO STOCK</v>
      </c>
      <c r="BX128" s="97">
        <f>SUMIF(HW!$A$2:$A$1573,$A128,HW!BI$2:BI$1573)</f>
        <v>0</v>
      </c>
      <c r="BY128" s="97">
        <f>SUMIF(HW!$A$2:$A$1573,$A128,HW!BJ$2:BJ$1573)</f>
        <v>0</v>
      </c>
      <c r="BZ128" s="197">
        <f t="shared" si="45"/>
        <v>0</v>
      </c>
      <c r="CA128" s="198">
        <f t="shared" si="46"/>
        <v>0</v>
      </c>
      <c r="CK128" s="296">
        <f>IF(C128="WORK IN PROGRESS",0.099999,IF(SUMIF(SALE!$L$3:$L$1221,$A128,SALE!$U$3:$U$1221)=0,0,SUMIF(SALE!$L$3:$L$1221,$A128,SALE!$U$3:$U$1221)/SUMIF(SALE!$L$3:$L$1221,$A128,SALE!$F$3:$F$1221)))</f>
        <v>3.1988000449842555E-2</v>
      </c>
    </row>
    <row r="129" spans="1:102" ht="12" customHeight="1" x14ac:dyDescent="0.25">
      <c r="A129" s="114" t="s">
        <v>697</v>
      </c>
      <c r="B129" s="115" t="s">
        <v>698</v>
      </c>
      <c r="C129" s="115" t="s">
        <v>30</v>
      </c>
      <c r="D129" s="116">
        <v>3420</v>
      </c>
      <c r="E129" s="117">
        <v>200</v>
      </c>
      <c r="F129" s="117">
        <v>2.7727000000000002E-2</v>
      </c>
      <c r="G129" s="117">
        <v>2.7727000000000002E-2</v>
      </c>
      <c r="H129" s="118"/>
      <c r="I129" s="118">
        <v>0</v>
      </c>
      <c r="J129" s="118">
        <v>0</v>
      </c>
      <c r="K129" s="118"/>
      <c r="L129" s="118">
        <v>0</v>
      </c>
      <c r="M129" s="118"/>
      <c r="N129" s="118">
        <v>0</v>
      </c>
      <c r="O129" s="118"/>
      <c r="P129" s="118">
        <v>0</v>
      </c>
      <c r="Q129" s="118"/>
      <c r="R129" s="118">
        <v>0</v>
      </c>
      <c r="S129" s="118"/>
      <c r="T129" s="118">
        <v>0</v>
      </c>
      <c r="U129" s="118"/>
      <c r="V129" s="118">
        <v>0</v>
      </c>
      <c r="W129" s="118"/>
      <c r="X129" s="118">
        <v>0</v>
      </c>
      <c r="Y129" s="118"/>
      <c r="Z129" s="118">
        <v>0</v>
      </c>
      <c r="AA129" s="118"/>
      <c r="AB129" s="118">
        <v>0</v>
      </c>
      <c r="AC129" s="118">
        <v>0</v>
      </c>
      <c r="AD129" s="118">
        <v>0</v>
      </c>
      <c r="AE129" s="118">
        <v>0</v>
      </c>
      <c r="AF129" s="118"/>
      <c r="AG129" s="118">
        <v>0</v>
      </c>
      <c r="AH129" s="118"/>
      <c r="AI129" s="118">
        <v>0</v>
      </c>
      <c r="AJ129" s="118"/>
      <c r="AK129" s="118">
        <v>0</v>
      </c>
      <c r="AL129" s="118"/>
      <c r="AM129" s="118">
        <v>0</v>
      </c>
      <c r="AN129" s="118"/>
      <c r="AO129" s="118">
        <v>0</v>
      </c>
      <c r="AP129" s="118"/>
      <c r="AQ129" s="118">
        <v>0</v>
      </c>
      <c r="AR129" s="118"/>
      <c r="AS129" s="118">
        <v>0</v>
      </c>
      <c r="AT129" s="118"/>
      <c r="AU129" s="118">
        <v>0</v>
      </c>
      <c r="AV129" s="118">
        <v>0</v>
      </c>
      <c r="AW129" s="118">
        <v>0</v>
      </c>
      <c r="AX129" s="118">
        <v>0</v>
      </c>
      <c r="AY129" s="118">
        <v>0</v>
      </c>
      <c r="AZ129" s="118">
        <v>0</v>
      </c>
      <c r="BA129" s="118">
        <v>0</v>
      </c>
      <c r="BB129" s="118">
        <v>0</v>
      </c>
      <c r="BC129" s="118">
        <v>0</v>
      </c>
      <c r="BD129" s="117">
        <v>0</v>
      </c>
      <c r="BE129" s="117">
        <v>0</v>
      </c>
      <c r="BF129" s="118">
        <v>0</v>
      </c>
      <c r="BG129" s="118">
        <v>0</v>
      </c>
      <c r="BH129" s="118">
        <v>0</v>
      </c>
      <c r="BI129" s="118"/>
      <c r="BJ129" s="118">
        <v>0</v>
      </c>
      <c r="BK129" s="118"/>
      <c r="BL129" s="118">
        <v>0</v>
      </c>
      <c r="BM129" s="118">
        <v>0</v>
      </c>
      <c r="BN129" s="118">
        <v>0</v>
      </c>
      <c r="BO129" s="118">
        <v>0</v>
      </c>
      <c r="BP129" s="119">
        <v>0</v>
      </c>
      <c r="BS129" s="97">
        <f t="shared" si="42"/>
        <v>0</v>
      </c>
      <c r="BT129" s="97">
        <f t="shared" si="43"/>
        <v>0</v>
      </c>
      <c r="BU129" s="97">
        <f t="shared" si="44"/>
        <v>0</v>
      </c>
      <c r="BV129" s="296" t="str">
        <f>IF(CA129=0,"NO STOCK",IF(COUNTIF(PKGSUMM_T!$A$2:$A$1245,A129)&gt;0,"OK","ERROR"))</f>
        <v>OK</v>
      </c>
      <c r="BW129" s="296" t="str">
        <f>IF(CA129=0,"NO STOCK",IF(OR(COUNTIF(COST_SHEETT!$B$3:$B$1238,CI129)&gt;0,COUNTIF(COST_SHEETT!$AB$3:$AB$1238,CI129)&gt;0,COUNTIF(COST_SHEETT1!$B$3:$B$1238,CI129)&gt;0,COUNTIF(COST_SHEETT1!$AB$3:$AB$1238,CI129)&gt;0),"OK","ERROR"))</f>
        <v>OK</v>
      </c>
      <c r="BX129" s="97">
        <f>SUMIF(HW!$A$2:$A$1573,$A129,HW!BI$2:BI$1573)</f>
        <v>6840</v>
      </c>
      <c r="BY129" s="97">
        <f>SUMIF(HW!$A$2:$A$1573,$A129,HW!BJ$2:BJ$1573)</f>
        <v>1.3680000000000001</v>
      </c>
      <c r="BZ129" s="197">
        <f t="shared" si="45"/>
        <v>6840</v>
      </c>
      <c r="CA129" s="198">
        <f t="shared" si="46"/>
        <v>1.3680000000000001</v>
      </c>
      <c r="CB129" s="296">
        <f>IF(CJ129="Y",IF(C129="FINISHED GOODS",SUMIF(COST_SHEETT!$AB$3:$AB$1227,$CI129,COST_SHEETT!$DD$3:$DD$1227),SUMIF(COST_SHEETT!$B$3:$B$1227,$CI129,COST_SHEETT!$DB$3:$DB$1227)),IF(C129="FINISHED GOODS",SUMIF(COST_SHEETT1!$AB$3:$AB$1227,$CI129,COST_SHEETT1!$DD$3:$DD$1227),SUMIF(COST_SHEETT1!$B$3:$B$1227,$CI129,COST_SHEETT1!$DB$3:$DB$1227)))</f>
        <v>2.7500766549881539E-2</v>
      </c>
      <c r="CC129" s="209">
        <f t="shared" ref="CC129" si="100">ROUND(BZ129*CB129,0)</f>
        <v>188</v>
      </c>
      <c r="CD129" s="295">
        <v>1</v>
      </c>
      <c r="CE129" s="295"/>
      <c r="CF129" s="376">
        <f>IF(BZ129=0,0,IF(CK129&gt;0,CK129,CD129))</f>
        <v>2.9934229811846604E-2</v>
      </c>
      <c r="CG129" s="301">
        <f t="shared" ref="CG129" si="101">MIN(CF129,CB129)</f>
        <v>2.7500766549881539E-2</v>
      </c>
      <c r="CH129" s="302">
        <f t="shared" ref="CH129" si="102">ROUND(CG129*BZ129,0)</f>
        <v>188</v>
      </c>
      <c r="CI129" s="200" t="s">
        <v>2683</v>
      </c>
      <c r="CJ129" s="97" t="s">
        <v>2666</v>
      </c>
      <c r="CK129" s="296">
        <f>IF(C129="WORK IN PROGRESS",0.099999,IF(SUMIF(SALE!$L$3:$L$1221,$A129,SALE!$U$3:$U$1221)=0,0,SUMIF(SALE!$L$3:$L$1221,$A129,SALE!$U$3:$U$1221)/SUMIF(SALE!$L$3:$L$1221,$A129,SALE!$F$3:$F$1221)))</f>
        <v>2.9934229811846604E-2</v>
      </c>
      <c r="CL129" s="296" t="str">
        <f t="shared" ref="CL129" si="103">IF(CF129&lt;CB129,"NRV","COST")</f>
        <v>COST</v>
      </c>
      <c r="CM129" s="304">
        <f t="shared" ref="CM129" si="104">IF(CA129=0,0,ROUND(CH129/CA129,3))</f>
        <v>137.42699999999999</v>
      </c>
      <c r="CT129" s="296">
        <f>+(BX129*CG129)</f>
        <v>188.10524320118972</v>
      </c>
      <c r="CU129" s="296">
        <f>+(BZ129-BX129)*CG129</f>
        <v>0</v>
      </c>
      <c r="CW129" s="296">
        <f>+CT129+CU129+CV129</f>
        <v>188.10524320118972</v>
      </c>
      <c r="CX129" s="388">
        <f>+CW129-CH129</f>
        <v>0.10524320118972241</v>
      </c>
    </row>
    <row r="130" spans="1:102" ht="12" hidden="1" customHeight="1" x14ac:dyDescent="0.25">
      <c r="A130" s="120" t="s">
        <v>1500</v>
      </c>
      <c r="B130" s="121" t="s">
        <v>1501</v>
      </c>
      <c r="C130" s="121" t="s">
        <v>30</v>
      </c>
      <c r="D130" s="122">
        <v>3800</v>
      </c>
      <c r="E130" s="123">
        <v>210</v>
      </c>
      <c r="F130" s="123">
        <v>3.0471000000000002E-2</v>
      </c>
      <c r="G130" s="123">
        <v>3.0471000000000002E-2</v>
      </c>
      <c r="H130" s="124"/>
      <c r="I130" s="124">
        <v>0</v>
      </c>
      <c r="J130" s="124">
        <v>0</v>
      </c>
      <c r="K130" s="124"/>
      <c r="L130" s="124">
        <v>0</v>
      </c>
      <c r="M130" s="124"/>
      <c r="N130" s="124">
        <v>0</v>
      </c>
      <c r="O130" s="124"/>
      <c r="P130" s="124">
        <v>0</v>
      </c>
      <c r="Q130" s="124"/>
      <c r="R130" s="124">
        <v>0</v>
      </c>
      <c r="S130" s="124"/>
      <c r="T130" s="124">
        <v>0</v>
      </c>
      <c r="U130" s="124"/>
      <c r="V130" s="124">
        <v>0</v>
      </c>
      <c r="W130" s="124"/>
      <c r="X130" s="124">
        <v>0</v>
      </c>
      <c r="Y130" s="124"/>
      <c r="Z130" s="124">
        <v>0</v>
      </c>
      <c r="AA130" s="124"/>
      <c r="AB130" s="124">
        <v>0</v>
      </c>
      <c r="AC130" s="124">
        <v>0</v>
      </c>
      <c r="AD130" s="124">
        <v>0</v>
      </c>
      <c r="AE130" s="124">
        <v>0</v>
      </c>
      <c r="AF130" s="124"/>
      <c r="AG130" s="124">
        <v>0</v>
      </c>
      <c r="AH130" s="124"/>
      <c r="AI130" s="124">
        <v>0</v>
      </c>
      <c r="AJ130" s="124"/>
      <c r="AK130" s="124">
        <v>0</v>
      </c>
      <c r="AL130" s="124"/>
      <c r="AM130" s="124">
        <v>0</v>
      </c>
      <c r="AN130" s="124"/>
      <c r="AO130" s="124">
        <v>0</v>
      </c>
      <c r="AP130" s="124"/>
      <c r="AQ130" s="124">
        <v>0</v>
      </c>
      <c r="AR130" s="124"/>
      <c r="AS130" s="124">
        <v>0</v>
      </c>
      <c r="AT130" s="124"/>
      <c r="AU130" s="124">
        <v>0</v>
      </c>
      <c r="AV130" s="124">
        <v>0</v>
      </c>
      <c r="AW130" s="124">
        <v>0</v>
      </c>
      <c r="AX130" s="124">
        <v>0</v>
      </c>
      <c r="AY130" s="124">
        <v>0</v>
      </c>
      <c r="AZ130" s="124">
        <v>0</v>
      </c>
      <c r="BA130" s="124">
        <v>0</v>
      </c>
      <c r="BB130" s="124">
        <v>0</v>
      </c>
      <c r="BC130" s="124">
        <v>0</v>
      </c>
      <c r="BD130" s="123">
        <v>0</v>
      </c>
      <c r="BE130" s="123">
        <v>0</v>
      </c>
      <c r="BF130" s="124">
        <v>0</v>
      </c>
      <c r="BG130" s="124">
        <v>0</v>
      </c>
      <c r="BH130" s="124">
        <v>0</v>
      </c>
      <c r="BI130" s="124"/>
      <c r="BJ130" s="124">
        <v>0</v>
      </c>
      <c r="BK130" s="124"/>
      <c r="BL130" s="124">
        <v>0</v>
      </c>
      <c r="BM130" s="124">
        <v>0</v>
      </c>
      <c r="BN130" s="124">
        <v>0</v>
      </c>
      <c r="BO130" s="124">
        <v>0</v>
      </c>
      <c r="BP130" s="125">
        <v>0</v>
      </c>
      <c r="BS130" s="97">
        <f t="shared" si="42"/>
        <v>0</v>
      </c>
      <c r="BT130" s="97">
        <f t="shared" si="43"/>
        <v>0</v>
      </c>
      <c r="BU130" s="97">
        <f t="shared" si="44"/>
        <v>0</v>
      </c>
      <c r="BV130" s="296" t="str">
        <f>IF(CA130=0,"NO STOCK",IF(COUNTIF(PKGSUMM_T!$A$2:$A$1245,A130)&gt;0,"OK","ERROR"))</f>
        <v>NO STOCK</v>
      </c>
      <c r="BW130" s="296" t="str">
        <f>IF(CA130=0,"NO STOCK",IF(OR(COUNTIF(COST_SHEETT!$B$3:$B$1238,CI130)&gt;0,COUNTIF(COST_SHEETT!$AB$3:$AB$1238,CI130)&gt;0,COUNTIF(COST_SHEETT1!$B$3:$B$1238,CI130)&gt;0,COUNTIF(COST_SHEETT1!$AB$3:$AB$1238,CI130)&gt;0),"OK","ERROR"))</f>
        <v>NO STOCK</v>
      </c>
      <c r="BX130" s="97">
        <f>SUMIF(HW!$A$2:$A$1573,$A130,HW!BI$2:BI$1573)</f>
        <v>0</v>
      </c>
      <c r="BY130" s="97">
        <f>SUMIF(HW!$A$2:$A$1573,$A130,HW!BJ$2:BJ$1573)</f>
        <v>0</v>
      </c>
      <c r="BZ130" s="197">
        <f t="shared" si="45"/>
        <v>0</v>
      </c>
      <c r="CA130" s="198">
        <f t="shared" si="46"/>
        <v>0</v>
      </c>
      <c r="CK130" s="296">
        <f>IF(C130="WORK IN PROGRESS",0.099999,IF(SUMIF(SALE!$L$3:$L$1221,$A130,SALE!$U$3:$U$1221)=0,0,SUMIF(SALE!$L$3:$L$1221,$A130,SALE!$U$3:$U$1221)/SUMIF(SALE!$L$3:$L$1221,$A130,SALE!$F$3:$F$1221)))</f>
        <v>0</v>
      </c>
    </row>
    <row r="131" spans="1:102" ht="12" hidden="1" customHeight="1" x14ac:dyDescent="0.25">
      <c r="A131" s="114" t="s">
        <v>1502</v>
      </c>
      <c r="B131" s="115" t="s">
        <v>1503</v>
      </c>
      <c r="C131" s="115" t="s">
        <v>30</v>
      </c>
      <c r="D131" s="116">
        <v>4000</v>
      </c>
      <c r="E131" s="117">
        <v>210</v>
      </c>
      <c r="F131" s="117">
        <v>3.0471000000000002E-2</v>
      </c>
      <c r="G131" s="117">
        <v>3.0471000000000002E-2</v>
      </c>
      <c r="H131" s="118"/>
      <c r="I131" s="118">
        <v>0</v>
      </c>
      <c r="J131" s="118">
        <v>0</v>
      </c>
      <c r="K131" s="118"/>
      <c r="L131" s="118">
        <v>0</v>
      </c>
      <c r="M131" s="118"/>
      <c r="N131" s="118">
        <v>0</v>
      </c>
      <c r="O131" s="118"/>
      <c r="P131" s="118">
        <v>0</v>
      </c>
      <c r="Q131" s="118"/>
      <c r="R131" s="118">
        <v>0</v>
      </c>
      <c r="S131" s="118"/>
      <c r="T131" s="118">
        <v>0</v>
      </c>
      <c r="U131" s="118"/>
      <c r="V131" s="118">
        <v>0</v>
      </c>
      <c r="W131" s="118"/>
      <c r="X131" s="118">
        <v>0</v>
      </c>
      <c r="Y131" s="118"/>
      <c r="Z131" s="118">
        <v>0</v>
      </c>
      <c r="AA131" s="118"/>
      <c r="AB131" s="118">
        <v>0</v>
      </c>
      <c r="AC131" s="118">
        <v>0</v>
      </c>
      <c r="AD131" s="118">
        <v>0</v>
      </c>
      <c r="AE131" s="118">
        <v>0</v>
      </c>
      <c r="AF131" s="118"/>
      <c r="AG131" s="118">
        <v>0</v>
      </c>
      <c r="AH131" s="118"/>
      <c r="AI131" s="118">
        <v>0</v>
      </c>
      <c r="AJ131" s="118"/>
      <c r="AK131" s="118">
        <v>0</v>
      </c>
      <c r="AL131" s="118"/>
      <c r="AM131" s="118">
        <v>0</v>
      </c>
      <c r="AN131" s="118"/>
      <c r="AO131" s="118">
        <v>0</v>
      </c>
      <c r="AP131" s="118"/>
      <c r="AQ131" s="118">
        <v>0</v>
      </c>
      <c r="AR131" s="118"/>
      <c r="AS131" s="118">
        <v>0</v>
      </c>
      <c r="AT131" s="118"/>
      <c r="AU131" s="118">
        <v>0</v>
      </c>
      <c r="AV131" s="118">
        <v>0</v>
      </c>
      <c r="AW131" s="118">
        <v>0</v>
      </c>
      <c r="AX131" s="118">
        <v>0</v>
      </c>
      <c r="AY131" s="118">
        <v>0</v>
      </c>
      <c r="AZ131" s="118">
        <v>0</v>
      </c>
      <c r="BA131" s="118">
        <v>0</v>
      </c>
      <c r="BB131" s="118">
        <v>0</v>
      </c>
      <c r="BC131" s="118">
        <v>0</v>
      </c>
      <c r="BD131" s="117">
        <v>0</v>
      </c>
      <c r="BE131" s="117">
        <v>0</v>
      </c>
      <c r="BF131" s="118">
        <v>0</v>
      </c>
      <c r="BG131" s="118">
        <v>0</v>
      </c>
      <c r="BH131" s="118">
        <v>0</v>
      </c>
      <c r="BI131" s="118"/>
      <c r="BJ131" s="118">
        <v>0</v>
      </c>
      <c r="BK131" s="118"/>
      <c r="BL131" s="118">
        <v>0</v>
      </c>
      <c r="BM131" s="118">
        <v>0</v>
      </c>
      <c r="BN131" s="118">
        <v>0</v>
      </c>
      <c r="BO131" s="118">
        <v>0</v>
      </c>
      <c r="BP131" s="119">
        <v>0</v>
      </c>
      <c r="BS131" s="97">
        <f t="shared" si="42"/>
        <v>0</v>
      </c>
      <c r="BT131" s="97">
        <f t="shared" si="43"/>
        <v>0</v>
      </c>
      <c r="BU131" s="97">
        <f t="shared" si="44"/>
        <v>0</v>
      </c>
      <c r="BV131" s="296" t="str">
        <f>IF(CA131=0,"NO STOCK",IF(COUNTIF(PKGSUMM_T!$A$2:$A$1245,A131)&gt;0,"OK","ERROR"))</f>
        <v>NO STOCK</v>
      </c>
      <c r="BW131" s="296" t="str">
        <f>IF(CA131=0,"NO STOCK",IF(OR(COUNTIF(COST_SHEETT!$B$3:$B$1238,CI131)&gt;0,COUNTIF(COST_SHEETT!$AB$3:$AB$1238,CI131)&gt;0,COUNTIF(COST_SHEETT1!$B$3:$B$1238,CI131)&gt;0,COUNTIF(COST_SHEETT1!$AB$3:$AB$1238,CI131)&gt;0),"OK","ERROR"))</f>
        <v>NO STOCK</v>
      </c>
      <c r="BX131" s="97">
        <f>SUMIF(HW!$A$2:$A$1573,$A131,HW!BI$2:BI$1573)</f>
        <v>0</v>
      </c>
      <c r="BY131" s="97">
        <f>SUMIF(HW!$A$2:$A$1573,$A131,HW!BJ$2:BJ$1573)</f>
        <v>0</v>
      </c>
      <c r="BZ131" s="197">
        <f t="shared" si="45"/>
        <v>0</v>
      </c>
      <c r="CA131" s="198">
        <f t="shared" si="46"/>
        <v>0</v>
      </c>
      <c r="CK131" s="296">
        <f>IF(C131="WORK IN PROGRESS",0.099999,IF(SUMIF(SALE!$L$3:$L$1221,$A131,SALE!$U$3:$U$1221)=0,0,SUMIF(SALE!$L$3:$L$1221,$A131,SALE!$U$3:$U$1221)/SUMIF(SALE!$L$3:$L$1221,$A131,SALE!$F$3:$F$1221)))</f>
        <v>0</v>
      </c>
    </row>
    <row r="132" spans="1:102" ht="12" hidden="1" customHeight="1" x14ac:dyDescent="0.25">
      <c r="A132" s="120" t="s">
        <v>1504</v>
      </c>
      <c r="B132" s="121" t="s">
        <v>1505</v>
      </c>
      <c r="C132" s="121" t="s">
        <v>30</v>
      </c>
      <c r="D132" s="122">
        <v>3600</v>
      </c>
      <c r="E132" s="123">
        <v>210</v>
      </c>
      <c r="F132" s="123">
        <v>3.0471000000000002E-2</v>
      </c>
      <c r="G132" s="123">
        <v>3.0471000000000002E-2</v>
      </c>
      <c r="H132" s="124"/>
      <c r="I132" s="124">
        <v>0</v>
      </c>
      <c r="J132" s="124">
        <v>0</v>
      </c>
      <c r="K132" s="124"/>
      <c r="L132" s="124">
        <v>0</v>
      </c>
      <c r="M132" s="124"/>
      <c r="N132" s="124">
        <v>0</v>
      </c>
      <c r="O132" s="124"/>
      <c r="P132" s="124">
        <v>0</v>
      </c>
      <c r="Q132" s="124"/>
      <c r="R132" s="124">
        <v>0</v>
      </c>
      <c r="S132" s="124"/>
      <c r="T132" s="124">
        <v>0</v>
      </c>
      <c r="U132" s="124"/>
      <c r="V132" s="124">
        <v>0</v>
      </c>
      <c r="W132" s="124"/>
      <c r="X132" s="124">
        <v>0</v>
      </c>
      <c r="Y132" s="124"/>
      <c r="Z132" s="124">
        <v>0</v>
      </c>
      <c r="AA132" s="124"/>
      <c r="AB132" s="124">
        <v>0</v>
      </c>
      <c r="AC132" s="124">
        <v>0</v>
      </c>
      <c r="AD132" s="124">
        <v>0</v>
      </c>
      <c r="AE132" s="124">
        <v>0</v>
      </c>
      <c r="AF132" s="124"/>
      <c r="AG132" s="124">
        <v>0</v>
      </c>
      <c r="AH132" s="124"/>
      <c r="AI132" s="124">
        <v>0</v>
      </c>
      <c r="AJ132" s="124"/>
      <c r="AK132" s="124">
        <v>0</v>
      </c>
      <c r="AL132" s="124"/>
      <c r="AM132" s="124">
        <v>0</v>
      </c>
      <c r="AN132" s="124"/>
      <c r="AO132" s="124">
        <v>0</v>
      </c>
      <c r="AP132" s="124"/>
      <c r="AQ132" s="124">
        <v>0</v>
      </c>
      <c r="AR132" s="124"/>
      <c r="AS132" s="124">
        <v>0</v>
      </c>
      <c r="AT132" s="124"/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3">
        <v>0</v>
      </c>
      <c r="BE132" s="123">
        <v>0</v>
      </c>
      <c r="BF132" s="124">
        <v>0</v>
      </c>
      <c r="BG132" s="124">
        <v>0</v>
      </c>
      <c r="BH132" s="124">
        <v>0</v>
      </c>
      <c r="BI132" s="124"/>
      <c r="BJ132" s="124">
        <v>0</v>
      </c>
      <c r="BK132" s="124"/>
      <c r="BL132" s="124">
        <v>0</v>
      </c>
      <c r="BM132" s="124">
        <v>0</v>
      </c>
      <c r="BN132" s="124">
        <v>0</v>
      </c>
      <c r="BO132" s="124">
        <v>0</v>
      </c>
      <c r="BP132" s="125">
        <v>0</v>
      </c>
      <c r="BS132" s="97">
        <f t="shared" si="42"/>
        <v>0</v>
      </c>
      <c r="BT132" s="97">
        <f t="shared" si="43"/>
        <v>0</v>
      </c>
      <c r="BU132" s="97">
        <f t="shared" si="44"/>
        <v>0</v>
      </c>
      <c r="BV132" s="296" t="str">
        <f>IF(CA132=0,"NO STOCK",IF(COUNTIF(PKGSUMM_T!$A$2:$A$1245,A132)&gt;0,"OK","ERROR"))</f>
        <v>NO STOCK</v>
      </c>
      <c r="BW132" s="296" t="str">
        <f>IF(CA132=0,"NO STOCK",IF(OR(COUNTIF(COST_SHEETT!$B$3:$B$1238,CI132)&gt;0,COUNTIF(COST_SHEETT!$AB$3:$AB$1238,CI132)&gt;0,COUNTIF(COST_SHEETT1!$B$3:$B$1238,CI132)&gt;0,COUNTIF(COST_SHEETT1!$AB$3:$AB$1238,CI132)&gt;0),"OK","ERROR"))</f>
        <v>NO STOCK</v>
      </c>
      <c r="BX132" s="97">
        <f>SUMIF(HW!$A$2:$A$1573,$A132,HW!BI$2:BI$1573)</f>
        <v>0</v>
      </c>
      <c r="BY132" s="97">
        <f>SUMIF(HW!$A$2:$A$1573,$A132,HW!BJ$2:BJ$1573)</f>
        <v>0</v>
      </c>
      <c r="BZ132" s="197">
        <f t="shared" si="45"/>
        <v>0</v>
      </c>
      <c r="CA132" s="198">
        <f t="shared" si="46"/>
        <v>0</v>
      </c>
      <c r="CK132" s="296">
        <f>IF(C132="WORK IN PROGRESS",0.099999,IF(SUMIF(SALE!$L$3:$L$1221,$A132,SALE!$U$3:$U$1221)=0,0,SUMIF(SALE!$L$3:$L$1221,$A132,SALE!$U$3:$U$1221)/SUMIF(SALE!$L$3:$L$1221,$A132,SALE!$F$3:$F$1221)))</f>
        <v>0</v>
      </c>
    </row>
    <row r="133" spans="1:102" ht="12" hidden="1" customHeight="1" x14ac:dyDescent="0.25">
      <c r="A133" s="114" t="s">
        <v>1506</v>
      </c>
      <c r="B133" s="115" t="s">
        <v>1507</v>
      </c>
      <c r="C133" s="115" t="s">
        <v>30</v>
      </c>
      <c r="D133" s="116">
        <v>4000</v>
      </c>
      <c r="E133" s="117">
        <v>200</v>
      </c>
      <c r="F133" s="117">
        <v>2.9020000000000001E-2</v>
      </c>
      <c r="G133" s="117">
        <v>2.9020000000000001E-2</v>
      </c>
      <c r="H133" s="118"/>
      <c r="I133" s="118">
        <v>0</v>
      </c>
      <c r="J133" s="118">
        <v>0</v>
      </c>
      <c r="K133" s="118"/>
      <c r="L133" s="118">
        <v>0</v>
      </c>
      <c r="M133" s="118"/>
      <c r="N133" s="118">
        <v>0</v>
      </c>
      <c r="O133" s="118"/>
      <c r="P133" s="118">
        <v>0</v>
      </c>
      <c r="Q133" s="118"/>
      <c r="R133" s="118">
        <v>0</v>
      </c>
      <c r="S133" s="118"/>
      <c r="T133" s="118">
        <v>0</v>
      </c>
      <c r="U133" s="118"/>
      <c r="V133" s="118">
        <v>0</v>
      </c>
      <c r="W133" s="118"/>
      <c r="X133" s="118">
        <v>0</v>
      </c>
      <c r="Y133" s="118"/>
      <c r="Z133" s="118">
        <v>0</v>
      </c>
      <c r="AA133" s="118"/>
      <c r="AB133" s="118">
        <v>0</v>
      </c>
      <c r="AC133" s="118">
        <v>0</v>
      </c>
      <c r="AD133" s="118">
        <v>0</v>
      </c>
      <c r="AE133" s="118">
        <v>0</v>
      </c>
      <c r="AF133" s="118"/>
      <c r="AG133" s="118">
        <v>0</v>
      </c>
      <c r="AH133" s="118"/>
      <c r="AI133" s="118">
        <v>0</v>
      </c>
      <c r="AJ133" s="118"/>
      <c r="AK133" s="118">
        <v>0</v>
      </c>
      <c r="AL133" s="118"/>
      <c r="AM133" s="118">
        <v>0</v>
      </c>
      <c r="AN133" s="118"/>
      <c r="AO133" s="118">
        <v>0</v>
      </c>
      <c r="AP133" s="118"/>
      <c r="AQ133" s="118">
        <v>0</v>
      </c>
      <c r="AR133" s="118"/>
      <c r="AS133" s="118">
        <v>0</v>
      </c>
      <c r="AT133" s="118"/>
      <c r="AU133" s="118">
        <v>0</v>
      </c>
      <c r="AV133" s="118">
        <v>0</v>
      </c>
      <c r="AW133" s="118">
        <v>0</v>
      </c>
      <c r="AX133" s="118">
        <v>0</v>
      </c>
      <c r="AY133" s="118">
        <v>0</v>
      </c>
      <c r="AZ133" s="118">
        <v>0</v>
      </c>
      <c r="BA133" s="118">
        <v>0</v>
      </c>
      <c r="BB133" s="118">
        <v>0</v>
      </c>
      <c r="BC133" s="118">
        <v>0</v>
      </c>
      <c r="BD133" s="117">
        <v>0</v>
      </c>
      <c r="BE133" s="117">
        <v>0</v>
      </c>
      <c r="BF133" s="118">
        <v>0</v>
      </c>
      <c r="BG133" s="118">
        <v>0</v>
      </c>
      <c r="BH133" s="118">
        <v>0</v>
      </c>
      <c r="BI133" s="118"/>
      <c r="BJ133" s="118">
        <v>0</v>
      </c>
      <c r="BK133" s="118"/>
      <c r="BL133" s="118">
        <v>0</v>
      </c>
      <c r="BM133" s="118">
        <v>0</v>
      </c>
      <c r="BN133" s="118">
        <v>0</v>
      </c>
      <c r="BO133" s="118">
        <v>0</v>
      </c>
      <c r="BP133" s="119">
        <v>0</v>
      </c>
      <c r="BS133" s="97">
        <f t="shared" si="42"/>
        <v>0</v>
      </c>
      <c r="BT133" s="97">
        <f t="shared" si="43"/>
        <v>0</v>
      </c>
      <c r="BU133" s="97">
        <f t="shared" si="44"/>
        <v>0</v>
      </c>
      <c r="BV133" s="296" t="str">
        <f>IF(CA133=0,"NO STOCK",IF(COUNTIF(PKGSUMM_T!$A$2:$A$1245,A133)&gt;0,"OK","ERROR"))</f>
        <v>NO STOCK</v>
      </c>
      <c r="BW133" s="296" t="str">
        <f>IF(CA133=0,"NO STOCK",IF(OR(COUNTIF(COST_SHEETT!$B$3:$B$1238,CI133)&gt;0,COUNTIF(COST_SHEETT!$AB$3:$AB$1238,CI133)&gt;0,COUNTIF(COST_SHEETT1!$B$3:$B$1238,CI133)&gt;0,COUNTIF(COST_SHEETT1!$AB$3:$AB$1238,CI133)&gt;0),"OK","ERROR"))</f>
        <v>NO STOCK</v>
      </c>
      <c r="BX133" s="97">
        <f>SUMIF(HW!$A$2:$A$1573,$A133,HW!BI$2:BI$1573)</f>
        <v>0</v>
      </c>
      <c r="BY133" s="97">
        <f>SUMIF(HW!$A$2:$A$1573,$A133,HW!BJ$2:BJ$1573)</f>
        <v>0</v>
      </c>
      <c r="BZ133" s="197">
        <f t="shared" si="45"/>
        <v>0</v>
      </c>
      <c r="CA133" s="198">
        <f t="shared" si="46"/>
        <v>0</v>
      </c>
      <c r="CK133" s="296">
        <f>IF(C133="WORK IN PROGRESS",0.099999,IF(SUMIF(SALE!$L$3:$L$1221,$A133,SALE!$U$3:$U$1221)=0,0,SUMIF(SALE!$L$3:$L$1221,$A133,SALE!$U$3:$U$1221)/SUMIF(SALE!$L$3:$L$1221,$A133,SALE!$F$3:$F$1221)))</f>
        <v>0</v>
      </c>
    </row>
    <row r="134" spans="1:102" ht="12" hidden="1" customHeight="1" x14ac:dyDescent="0.25">
      <c r="A134" s="120" t="s">
        <v>1508</v>
      </c>
      <c r="B134" s="121" t="s">
        <v>1509</v>
      </c>
      <c r="C134" s="121" t="s">
        <v>30</v>
      </c>
      <c r="D134" s="122">
        <v>3800</v>
      </c>
      <c r="E134" s="123">
        <v>200</v>
      </c>
      <c r="F134" s="123">
        <v>2.9020000000000001E-2</v>
      </c>
      <c r="G134" s="123">
        <v>2.9020000000000001E-2</v>
      </c>
      <c r="H134" s="124"/>
      <c r="I134" s="124">
        <v>0</v>
      </c>
      <c r="J134" s="124">
        <v>0</v>
      </c>
      <c r="K134" s="124"/>
      <c r="L134" s="124">
        <v>0</v>
      </c>
      <c r="M134" s="124"/>
      <c r="N134" s="124">
        <v>0</v>
      </c>
      <c r="O134" s="124"/>
      <c r="P134" s="124">
        <v>0</v>
      </c>
      <c r="Q134" s="124"/>
      <c r="R134" s="124">
        <v>0</v>
      </c>
      <c r="S134" s="124"/>
      <c r="T134" s="124">
        <v>0</v>
      </c>
      <c r="U134" s="124"/>
      <c r="V134" s="124">
        <v>0</v>
      </c>
      <c r="W134" s="124"/>
      <c r="X134" s="124">
        <v>0</v>
      </c>
      <c r="Y134" s="124"/>
      <c r="Z134" s="124">
        <v>0</v>
      </c>
      <c r="AA134" s="124"/>
      <c r="AB134" s="124">
        <v>0</v>
      </c>
      <c r="AC134" s="124">
        <v>0</v>
      </c>
      <c r="AD134" s="124">
        <v>0</v>
      </c>
      <c r="AE134" s="124">
        <v>0</v>
      </c>
      <c r="AF134" s="124"/>
      <c r="AG134" s="124">
        <v>0</v>
      </c>
      <c r="AH134" s="124"/>
      <c r="AI134" s="124">
        <v>0</v>
      </c>
      <c r="AJ134" s="124"/>
      <c r="AK134" s="124">
        <v>0</v>
      </c>
      <c r="AL134" s="124"/>
      <c r="AM134" s="124">
        <v>0</v>
      </c>
      <c r="AN134" s="124"/>
      <c r="AO134" s="124">
        <v>0</v>
      </c>
      <c r="AP134" s="124"/>
      <c r="AQ134" s="124">
        <v>0</v>
      </c>
      <c r="AR134" s="124"/>
      <c r="AS134" s="124">
        <v>0</v>
      </c>
      <c r="AT134" s="124"/>
      <c r="AU134" s="124">
        <v>0</v>
      </c>
      <c r="AV134" s="124">
        <v>0</v>
      </c>
      <c r="AW134" s="124">
        <v>0</v>
      </c>
      <c r="AX134" s="124">
        <v>0</v>
      </c>
      <c r="AY134" s="124">
        <v>0</v>
      </c>
      <c r="AZ134" s="124">
        <v>0</v>
      </c>
      <c r="BA134" s="124">
        <v>0</v>
      </c>
      <c r="BB134" s="124">
        <v>0</v>
      </c>
      <c r="BC134" s="124">
        <v>0</v>
      </c>
      <c r="BD134" s="123">
        <v>0</v>
      </c>
      <c r="BE134" s="123">
        <v>0</v>
      </c>
      <c r="BF134" s="124">
        <v>0</v>
      </c>
      <c r="BG134" s="124">
        <v>0</v>
      </c>
      <c r="BH134" s="124">
        <v>0</v>
      </c>
      <c r="BI134" s="124"/>
      <c r="BJ134" s="124">
        <v>0</v>
      </c>
      <c r="BK134" s="124"/>
      <c r="BL134" s="124">
        <v>0</v>
      </c>
      <c r="BM134" s="124">
        <v>0</v>
      </c>
      <c r="BN134" s="124">
        <v>0</v>
      </c>
      <c r="BO134" s="124">
        <v>0</v>
      </c>
      <c r="BP134" s="125">
        <v>0</v>
      </c>
      <c r="BS134" s="97">
        <f t="shared" si="42"/>
        <v>0</v>
      </c>
      <c r="BT134" s="97">
        <f t="shared" si="43"/>
        <v>0</v>
      </c>
      <c r="BU134" s="97">
        <f t="shared" si="44"/>
        <v>0</v>
      </c>
      <c r="BV134" s="296" t="str">
        <f>IF(CA134=0,"NO STOCK",IF(COUNTIF(PKGSUMM_T!$A$2:$A$1245,A134)&gt;0,"OK","ERROR"))</f>
        <v>NO STOCK</v>
      </c>
      <c r="BW134" s="296" t="str">
        <f>IF(CA134=0,"NO STOCK",IF(OR(COUNTIF(COST_SHEETT!$B$3:$B$1238,CI134)&gt;0,COUNTIF(COST_SHEETT!$AB$3:$AB$1238,CI134)&gt;0,COUNTIF(COST_SHEETT1!$B$3:$B$1238,CI134)&gt;0,COUNTIF(COST_SHEETT1!$AB$3:$AB$1238,CI134)&gt;0),"OK","ERROR"))</f>
        <v>NO STOCK</v>
      </c>
      <c r="BX134" s="97">
        <f>SUMIF(HW!$A$2:$A$1573,$A134,HW!BI$2:BI$1573)</f>
        <v>0</v>
      </c>
      <c r="BY134" s="97">
        <f>SUMIF(HW!$A$2:$A$1573,$A134,HW!BJ$2:BJ$1573)</f>
        <v>0</v>
      </c>
      <c r="BZ134" s="197">
        <f t="shared" si="45"/>
        <v>0</v>
      </c>
      <c r="CA134" s="198">
        <f t="shared" si="46"/>
        <v>0</v>
      </c>
      <c r="CK134" s="296">
        <f>IF(C134="WORK IN PROGRESS",0.099999,IF(SUMIF(SALE!$L$3:$L$1221,$A134,SALE!$U$3:$U$1221)=0,0,SUMIF(SALE!$L$3:$L$1221,$A134,SALE!$U$3:$U$1221)/SUMIF(SALE!$L$3:$L$1221,$A134,SALE!$F$3:$F$1221)))</f>
        <v>0</v>
      </c>
    </row>
    <row r="135" spans="1:102" ht="12" hidden="1" customHeight="1" x14ac:dyDescent="0.25">
      <c r="A135" s="104" t="s">
        <v>2642</v>
      </c>
      <c r="B135" s="106"/>
      <c r="C135" s="105" t="s">
        <v>1200</v>
      </c>
      <c r="D135" s="107"/>
      <c r="E135" s="107"/>
      <c r="F135" s="137">
        <v>0.24102399999999999</v>
      </c>
      <c r="G135" s="137">
        <v>0.24102399999999999</v>
      </c>
      <c r="H135" s="107"/>
      <c r="I135" s="107">
        <v>0</v>
      </c>
      <c r="J135" s="107">
        <v>0</v>
      </c>
      <c r="K135" s="107"/>
      <c r="L135" s="107">
        <v>0</v>
      </c>
      <c r="M135" s="107"/>
      <c r="N135" s="107">
        <v>0</v>
      </c>
      <c r="O135" s="107"/>
      <c r="P135" s="107">
        <v>0</v>
      </c>
      <c r="Q135" s="107"/>
      <c r="R135" s="107">
        <v>0</v>
      </c>
      <c r="S135" s="107"/>
      <c r="T135" s="107">
        <v>0</v>
      </c>
      <c r="U135" s="107"/>
      <c r="V135" s="107">
        <v>0</v>
      </c>
      <c r="W135" s="107"/>
      <c r="X135" s="107">
        <v>0</v>
      </c>
      <c r="Y135" s="107"/>
      <c r="Z135" s="107">
        <v>0</v>
      </c>
      <c r="AA135" s="107"/>
      <c r="AB135" s="107">
        <v>0</v>
      </c>
      <c r="AC135" s="107">
        <v>0</v>
      </c>
      <c r="AD135" s="107">
        <v>0</v>
      </c>
      <c r="AE135" s="107">
        <v>0</v>
      </c>
      <c r="AF135" s="107"/>
      <c r="AG135" s="107">
        <v>0</v>
      </c>
      <c r="AH135" s="107"/>
      <c r="AI135" s="107">
        <v>0</v>
      </c>
      <c r="AJ135" s="107"/>
      <c r="AK135" s="107">
        <v>0</v>
      </c>
      <c r="AL135" s="107"/>
      <c r="AM135" s="107">
        <v>0</v>
      </c>
      <c r="AN135" s="107"/>
      <c r="AO135" s="107">
        <v>0</v>
      </c>
      <c r="AP135" s="107"/>
      <c r="AQ135" s="107">
        <v>0</v>
      </c>
      <c r="AR135" s="107"/>
      <c r="AS135" s="107">
        <v>0</v>
      </c>
      <c r="AT135" s="107"/>
      <c r="AU135" s="107">
        <v>0</v>
      </c>
      <c r="AV135" s="107">
        <v>0</v>
      </c>
      <c r="AW135" s="107">
        <v>0</v>
      </c>
      <c r="AX135" s="107">
        <v>0</v>
      </c>
      <c r="AY135" s="107">
        <v>0</v>
      </c>
      <c r="AZ135" s="107">
        <v>0</v>
      </c>
      <c r="BA135" s="107">
        <v>0</v>
      </c>
      <c r="BB135" s="107">
        <v>0</v>
      </c>
      <c r="BC135" s="107">
        <v>0</v>
      </c>
      <c r="BD135" s="137">
        <v>0</v>
      </c>
      <c r="BE135" s="137">
        <v>0</v>
      </c>
      <c r="BF135" s="107">
        <v>0</v>
      </c>
      <c r="BG135" s="107">
        <v>0</v>
      </c>
      <c r="BH135" s="107">
        <v>0</v>
      </c>
      <c r="BI135" s="107"/>
      <c r="BJ135" s="107">
        <v>0</v>
      </c>
      <c r="BK135" s="107"/>
      <c r="BL135" s="107">
        <v>0</v>
      </c>
      <c r="BM135" s="107">
        <v>0</v>
      </c>
      <c r="BN135" s="107">
        <v>0</v>
      </c>
      <c r="BO135" s="107">
        <v>0</v>
      </c>
      <c r="BP135" s="108">
        <v>0</v>
      </c>
      <c r="BS135" s="97">
        <f t="shared" si="42"/>
        <v>0</v>
      </c>
      <c r="BT135" s="97">
        <f t="shared" si="43"/>
        <v>0</v>
      </c>
      <c r="BU135" s="97">
        <f t="shared" si="44"/>
        <v>0</v>
      </c>
      <c r="BV135" s="296" t="str">
        <f>IF(CA135=0,"NO STOCK",IF(COUNTIF(PKGSUMM_T!$A$2:$A$1245,A135)&gt;0,"OK","ERROR"))</f>
        <v>NO STOCK</v>
      </c>
      <c r="BW135" s="296" t="str">
        <f>IF(CA135=0,"NO STOCK",IF(OR(COUNTIF(COST_SHEETT!$B$3:$B$1238,CI135)&gt;0,COUNTIF(COST_SHEETT!$AB$3:$AB$1238,CI135)&gt;0,COUNTIF(COST_SHEETT1!$B$3:$B$1238,CI135)&gt;0,COUNTIF(COST_SHEETT1!$AB$3:$AB$1238,CI135)&gt;0),"OK","ERROR"))</f>
        <v>NO STOCK</v>
      </c>
      <c r="BX135" s="97">
        <f>SUMIF(HW!$A$2:$A$1573,$A135,HW!BI$2:BI$1573)</f>
        <v>0</v>
      </c>
      <c r="BY135" s="97">
        <f>SUMIF(HW!$A$2:$A$1573,$A135,HW!BJ$2:BJ$1573)</f>
        <v>0</v>
      </c>
      <c r="BZ135" s="197">
        <f t="shared" si="45"/>
        <v>0</v>
      </c>
      <c r="CA135" s="198">
        <f t="shared" si="46"/>
        <v>0</v>
      </c>
      <c r="CK135" s="296">
        <f>IF(C135="WORK IN PROGRESS",0.099999,IF(SUMIF(SALE!$L$3:$L$1221,$A135,SALE!$U$3:$U$1221)=0,0,SUMIF(SALE!$L$3:$L$1221,$A135,SALE!$U$3:$U$1221)/SUMIF(SALE!$L$3:$L$1221,$A135,SALE!$F$3:$F$1221)))</f>
        <v>0</v>
      </c>
    </row>
    <row r="136" spans="1:102" ht="12" hidden="1" customHeight="1" x14ac:dyDescent="0.25">
      <c r="A136" s="109" t="s">
        <v>2642</v>
      </c>
      <c r="B136" s="111" t="s">
        <v>1200</v>
      </c>
      <c r="C136" s="110"/>
      <c r="D136" s="112"/>
      <c r="E136" s="112"/>
      <c r="F136" s="126">
        <v>0.24102399999999999</v>
      </c>
      <c r="G136" s="126">
        <v>0.24102399999999999</v>
      </c>
      <c r="H136" s="112"/>
      <c r="I136" s="112">
        <v>0</v>
      </c>
      <c r="J136" s="112">
        <v>0</v>
      </c>
      <c r="K136" s="112"/>
      <c r="L136" s="112">
        <v>0</v>
      </c>
      <c r="M136" s="112"/>
      <c r="N136" s="112">
        <v>0</v>
      </c>
      <c r="O136" s="112"/>
      <c r="P136" s="112">
        <v>0</v>
      </c>
      <c r="Q136" s="112"/>
      <c r="R136" s="112">
        <v>0</v>
      </c>
      <c r="S136" s="112"/>
      <c r="T136" s="112">
        <v>0</v>
      </c>
      <c r="U136" s="112"/>
      <c r="V136" s="112">
        <v>0</v>
      </c>
      <c r="W136" s="112"/>
      <c r="X136" s="112">
        <v>0</v>
      </c>
      <c r="Y136" s="112"/>
      <c r="Z136" s="112">
        <v>0</v>
      </c>
      <c r="AA136" s="112"/>
      <c r="AB136" s="112">
        <v>0</v>
      </c>
      <c r="AC136" s="112">
        <v>0</v>
      </c>
      <c r="AD136" s="112">
        <v>0</v>
      </c>
      <c r="AE136" s="112">
        <v>0</v>
      </c>
      <c r="AF136" s="112"/>
      <c r="AG136" s="112">
        <v>0</v>
      </c>
      <c r="AH136" s="112"/>
      <c r="AI136" s="112">
        <v>0</v>
      </c>
      <c r="AJ136" s="112"/>
      <c r="AK136" s="112">
        <v>0</v>
      </c>
      <c r="AL136" s="112"/>
      <c r="AM136" s="112">
        <v>0</v>
      </c>
      <c r="AN136" s="112"/>
      <c r="AO136" s="112">
        <v>0</v>
      </c>
      <c r="AP136" s="112"/>
      <c r="AQ136" s="112">
        <v>0</v>
      </c>
      <c r="AR136" s="112"/>
      <c r="AS136" s="112">
        <v>0</v>
      </c>
      <c r="AT136" s="112"/>
      <c r="AU136" s="112">
        <v>0</v>
      </c>
      <c r="AV136" s="112">
        <v>0</v>
      </c>
      <c r="AW136" s="112">
        <v>0</v>
      </c>
      <c r="AX136" s="112">
        <v>0</v>
      </c>
      <c r="AY136" s="112">
        <v>0</v>
      </c>
      <c r="AZ136" s="112">
        <v>0</v>
      </c>
      <c r="BA136" s="112">
        <v>0</v>
      </c>
      <c r="BB136" s="112">
        <v>0</v>
      </c>
      <c r="BC136" s="112">
        <v>0</v>
      </c>
      <c r="BD136" s="126">
        <v>0</v>
      </c>
      <c r="BE136" s="126">
        <v>0</v>
      </c>
      <c r="BF136" s="112">
        <v>0</v>
      </c>
      <c r="BG136" s="112">
        <v>0</v>
      </c>
      <c r="BH136" s="112">
        <v>0</v>
      </c>
      <c r="BI136" s="112"/>
      <c r="BJ136" s="112">
        <v>0</v>
      </c>
      <c r="BK136" s="112"/>
      <c r="BL136" s="112">
        <v>0</v>
      </c>
      <c r="BM136" s="112">
        <v>0</v>
      </c>
      <c r="BN136" s="112">
        <v>0</v>
      </c>
      <c r="BO136" s="112">
        <v>0</v>
      </c>
      <c r="BP136" s="113">
        <v>0</v>
      </c>
      <c r="BS136" s="97">
        <f t="shared" ref="BS136:BS199" si="105">IF($A136="YYYYY",0,AY136)</f>
        <v>0</v>
      </c>
      <c r="BT136" s="97">
        <f t="shared" ref="BT136:BT199" si="106">IF($A136="YYYYY",0,AZ136)</f>
        <v>0</v>
      </c>
      <c r="BU136" s="97">
        <f t="shared" ref="BU136:BU199" si="107">IF($A136="YYYYY",0,BA136)</f>
        <v>0</v>
      </c>
      <c r="BV136" s="296" t="str">
        <f>IF(CA136=0,"NO STOCK",IF(COUNTIF(PKGSUMM_T!$A$2:$A$1245,A136)&gt;0,"OK","ERROR"))</f>
        <v>NO STOCK</v>
      </c>
      <c r="BW136" s="296" t="str">
        <f>IF(CA136=0,"NO STOCK",IF(OR(COUNTIF(COST_SHEETT!$B$3:$B$1238,CI136)&gt;0,COUNTIF(COST_SHEETT!$AB$3:$AB$1238,CI136)&gt;0,COUNTIF(COST_SHEETT1!$B$3:$B$1238,CI136)&gt;0,COUNTIF(COST_SHEETT1!$AB$3:$AB$1238,CI136)&gt;0),"OK","ERROR"))</f>
        <v>NO STOCK</v>
      </c>
      <c r="BX136" s="97">
        <f>SUMIF(HW!$A$2:$A$1573,$A136,HW!BI$2:BI$1573)</f>
        <v>0</v>
      </c>
      <c r="BY136" s="97">
        <f>SUMIF(HW!$A$2:$A$1573,$A136,HW!BJ$2:BJ$1573)</f>
        <v>0</v>
      </c>
      <c r="BZ136" s="197">
        <f t="shared" ref="BZ136:BZ199" si="108">BS136+BX136</f>
        <v>0</v>
      </c>
      <c r="CA136" s="198">
        <f t="shared" ref="CA136:CA199" si="109">BY136+BU136</f>
        <v>0</v>
      </c>
      <c r="CK136" s="296">
        <f>IF(C136="WORK IN PROGRESS",0.099999,IF(SUMIF(SALE!$L$3:$L$1221,$A136,SALE!$U$3:$U$1221)=0,0,SUMIF(SALE!$L$3:$L$1221,$A136,SALE!$U$3:$U$1221)/SUMIF(SALE!$L$3:$L$1221,$A136,SALE!$F$3:$F$1221)))</f>
        <v>0</v>
      </c>
    </row>
    <row r="137" spans="1:102" ht="12" hidden="1" customHeight="1" x14ac:dyDescent="0.25">
      <c r="A137" s="104" t="s">
        <v>2642</v>
      </c>
      <c r="B137" s="105" t="s">
        <v>1510</v>
      </c>
      <c r="C137" s="106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8"/>
      <c r="BS137" s="97">
        <f t="shared" si="105"/>
        <v>0</v>
      </c>
      <c r="BT137" s="97">
        <f t="shared" si="106"/>
        <v>0</v>
      </c>
      <c r="BU137" s="97">
        <f t="shared" si="107"/>
        <v>0</v>
      </c>
      <c r="BV137" s="296" t="str">
        <f>IF(CA137=0,"NO STOCK",IF(COUNTIF(PKGSUMM_T!$A$2:$A$1245,A137)&gt;0,"OK","ERROR"))</f>
        <v>NO STOCK</v>
      </c>
      <c r="BW137" s="296" t="str">
        <f>IF(CA137=0,"NO STOCK",IF(OR(COUNTIF(COST_SHEETT!$B$3:$B$1238,CI137)&gt;0,COUNTIF(COST_SHEETT!$AB$3:$AB$1238,CI137)&gt;0,COUNTIF(COST_SHEETT1!$B$3:$B$1238,CI137)&gt;0,COUNTIF(COST_SHEETT1!$AB$3:$AB$1238,CI137)&gt;0),"OK","ERROR"))</f>
        <v>NO STOCK</v>
      </c>
      <c r="BX137" s="97">
        <f>SUMIF(HW!$A$2:$A$1573,$A137,HW!BI$2:BI$1573)</f>
        <v>0</v>
      </c>
      <c r="BY137" s="97">
        <f>SUMIF(HW!$A$2:$A$1573,$A137,HW!BJ$2:BJ$1573)</f>
        <v>0</v>
      </c>
      <c r="BZ137" s="197">
        <f t="shared" si="108"/>
        <v>0</v>
      </c>
      <c r="CA137" s="198">
        <f t="shared" si="109"/>
        <v>0</v>
      </c>
      <c r="CK137" s="296">
        <f>IF(C137="WORK IN PROGRESS",0.099999,IF(SUMIF(SALE!$L$3:$L$1221,$A137,SALE!$U$3:$U$1221)=0,0,SUMIF(SALE!$L$3:$L$1221,$A137,SALE!$U$3:$U$1221)/SUMIF(SALE!$L$3:$L$1221,$A137,SALE!$F$3:$F$1221)))</f>
        <v>0</v>
      </c>
    </row>
    <row r="138" spans="1:102" ht="12" hidden="1" customHeight="1" x14ac:dyDescent="0.25">
      <c r="A138" s="109" t="s">
        <v>2642</v>
      </c>
      <c r="B138" s="110"/>
      <c r="C138" s="111" t="s">
        <v>30</v>
      </c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3"/>
      <c r="BS138" s="97">
        <f t="shared" si="105"/>
        <v>0</v>
      </c>
      <c r="BT138" s="97">
        <f t="shared" si="106"/>
        <v>0</v>
      </c>
      <c r="BU138" s="97">
        <f t="shared" si="107"/>
        <v>0</v>
      </c>
      <c r="BV138" s="296" t="str">
        <f>IF(CA138=0,"NO STOCK",IF(COUNTIF(PKGSUMM_T!$A$2:$A$1245,A138)&gt;0,"OK","ERROR"))</f>
        <v>NO STOCK</v>
      </c>
      <c r="BW138" s="296" t="str">
        <f>IF(CA138=0,"NO STOCK",IF(OR(COUNTIF(COST_SHEETT!$B$3:$B$1238,CI138)&gt;0,COUNTIF(COST_SHEETT!$AB$3:$AB$1238,CI138)&gt;0,COUNTIF(COST_SHEETT1!$B$3:$B$1238,CI138)&gt;0,COUNTIF(COST_SHEETT1!$AB$3:$AB$1238,CI138)&gt;0),"OK","ERROR"))</f>
        <v>NO STOCK</v>
      </c>
      <c r="BX138" s="97">
        <f>SUMIF(HW!$A$2:$A$1573,$A138,HW!BI$2:BI$1573)</f>
        <v>0</v>
      </c>
      <c r="BY138" s="97">
        <f>SUMIF(HW!$A$2:$A$1573,$A138,HW!BJ$2:BJ$1573)</f>
        <v>0</v>
      </c>
      <c r="BZ138" s="197">
        <f t="shared" si="108"/>
        <v>0</v>
      </c>
      <c r="CA138" s="198">
        <f t="shared" si="109"/>
        <v>0</v>
      </c>
      <c r="CK138" s="296">
        <f>IF(C138="WORK IN PROGRESS",0.099999,IF(SUMIF(SALE!$L$3:$L$1221,$A138,SALE!$U$3:$U$1221)=0,0,SUMIF(SALE!$L$3:$L$1221,$A138,SALE!$U$3:$U$1221)/SUMIF(SALE!$L$3:$L$1221,$A138,SALE!$F$3:$F$1221)))</f>
        <v>0</v>
      </c>
    </row>
    <row r="139" spans="1:102" ht="12" hidden="1" customHeight="1" x14ac:dyDescent="0.25">
      <c r="A139" s="114" t="s">
        <v>1511</v>
      </c>
      <c r="B139" s="115" t="s">
        <v>1512</v>
      </c>
      <c r="C139" s="115" t="s">
        <v>30</v>
      </c>
      <c r="D139" s="116">
        <v>2000</v>
      </c>
      <c r="E139" s="117">
        <v>210</v>
      </c>
      <c r="F139" s="117">
        <v>3.0471000000000002E-2</v>
      </c>
      <c r="G139" s="117">
        <v>3.0471000000000002E-2</v>
      </c>
      <c r="H139" s="118"/>
      <c r="I139" s="118">
        <v>0</v>
      </c>
      <c r="J139" s="118">
        <v>0</v>
      </c>
      <c r="K139" s="118"/>
      <c r="L139" s="118">
        <v>0</v>
      </c>
      <c r="M139" s="118"/>
      <c r="N139" s="118">
        <v>0</v>
      </c>
      <c r="O139" s="118"/>
      <c r="P139" s="118">
        <v>0</v>
      </c>
      <c r="Q139" s="118"/>
      <c r="R139" s="118">
        <v>0</v>
      </c>
      <c r="S139" s="118"/>
      <c r="T139" s="118">
        <v>0</v>
      </c>
      <c r="U139" s="118"/>
      <c r="V139" s="118">
        <v>0</v>
      </c>
      <c r="W139" s="118"/>
      <c r="X139" s="118">
        <v>0</v>
      </c>
      <c r="Y139" s="118"/>
      <c r="Z139" s="118">
        <v>0</v>
      </c>
      <c r="AA139" s="118"/>
      <c r="AB139" s="118">
        <v>0</v>
      </c>
      <c r="AC139" s="118">
        <v>0</v>
      </c>
      <c r="AD139" s="118">
        <v>0</v>
      </c>
      <c r="AE139" s="118">
        <v>0</v>
      </c>
      <c r="AF139" s="118"/>
      <c r="AG139" s="118">
        <v>0</v>
      </c>
      <c r="AH139" s="118"/>
      <c r="AI139" s="118">
        <v>0</v>
      </c>
      <c r="AJ139" s="118"/>
      <c r="AK139" s="118">
        <v>0</v>
      </c>
      <c r="AL139" s="118"/>
      <c r="AM139" s="118">
        <v>0</v>
      </c>
      <c r="AN139" s="118"/>
      <c r="AO139" s="118">
        <v>0</v>
      </c>
      <c r="AP139" s="118"/>
      <c r="AQ139" s="118">
        <v>0</v>
      </c>
      <c r="AR139" s="118"/>
      <c r="AS139" s="118">
        <v>0</v>
      </c>
      <c r="AT139" s="118"/>
      <c r="AU139" s="118">
        <v>0</v>
      </c>
      <c r="AV139" s="118">
        <v>0</v>
      </c>
      <c r="AW139" s="118">
        <v>0</v>
      </c>
      <c r="AX139" s="118">
        <v>0</v>
      </c>
      <c r="AY139" s="118">
        <v>0</v>
      </c>
      <c r="AZ139" s="118">
        <v>0</v>
      </c>
      <c r="BA139" s="118">
        <v>0</v>
      </c>
      <c r="BB139" s="118">
        <v>0</v>
      </c>
      <c r="BC139" s="118">
        <v>0</v>
      </c>
      <c r="BD139" s="117">
        <v>0</v>
      </c>
      <c r="BE139" s="117">
        <v>0</v>
      </c>
      <c r="BF139" s="118">
        <v>0</v>
      </c>
      <c r="BG139" s="118">
        <v>0</v>
      </c>
      <c r="BH139" s="118">
        <v>0</v>
      </c>
      <c r="BI139" s="118"/>
      <c r="BJ139" s="118">
        <v>0</v>
      </c>
      <c r="BK139" s="118"/>
      <c r="BL139" s="118">
        <v>0</v>
      </c>
      <c r="BM139" s="118">
        <v>0</v>
      </c>
      <c r="BN139" s="118">
        <v>0</v>
      </c>
      <c r="BO139" s="118">
        <v>0</v>
      </c>
      <c r="BP139" s="119">
        <v>0</v>
      </c>
      <c r="BS139" s="97">
        <f t="shared" si="105"/>
        <v>0</v>
      </c>
      <c r="BT139" s="97">
        <f t="shared" si="106"/>
        <v>0</v>
      </c>
      <c r="BU139" s="97">
        <f t="shared" si="107"/>
        <v>0</v>
      </c>
      <c r="BV139" s="296" t="str">
        <f>IF(CA139=0,"NO STOCK",IF(COUNTIF(PKGSUMM_T!$A$2:$A$1245,A139)&gt;0,"OK","ERROR"))</f>
        <v>NO STOCK</v>
      </c>
      <c r="BW139" s="296" t="str">
        <f>IF(CA139=0,"NO STOCK",IF(OR(COUNTIF(COST_SHEETT!$B$3:$B$1238,CI139)&gt;0,COUNTIF(COST_SHEETT!$AB$3:$AB$1238,CI139)&gt;0,COUNTIF(COST_SHEETT1!$B$3:$B$1238,CI139)&gt;0,COUNTIF(COST_SHEETT1!$AB$3:$AB$1238,CI139)&gt;0),"OK","ERROR"))</f>
        <v>NO STOCK</v>
      </c>
      <c r="BX139" s="97">
        <f>SUMIF(HW!$A$2:$A$1573,$A139,HW!BI$2:BI$1573)</f>
        <v>0</v>
      </c>
      <c r="BY139" s="97">
        <f>SUMIF(HW!$A$2:$A$1573,$A139,HW!BJ$2:BJ$1573)</f>
        <v>0</v>
      </c>
      <c r="BZ139" s="197">
        <f t="shared" si="108"/>
        <v>0</v>
      </c>
      <c r="CA139" s="198">
        <f t="shared" si="109"/>
        <v>0</v>
      </c>
      <c r="CK139" s="296">
        <f>IF(C139="WORK IN PROGRESS",0.099999,IF(SUMIF(SALE!$L$3:$L$1221,$A139,SALE!$U$3:$U$1221)=0,0,SUMIF(SALE!$L$3:$L$1221,$A139,SALE!$U$3:$U$1221)/SUMIF(SALE!$L$3:$L$1221,$A139,SALE!$F$3:$F$1221)))</f>
        <v>0</v>
      </c>
    </row>
    <row r="140" spans="1:102" ht="12" hidden="1" customHeight="1" x14ac:dyDescent="0.25">
      <c r="A140" s="109" t="s">
        <v>2642</v>
      </c>
      <c r="B140" s="110"/>
      <c r="C140" s="111" t="s">
        <v>1200</v>
      </c>
      <c r="D140" s="112"/>
      <c r="E140" s="112"/>
      <c r="F140" s="126">
        <v>3.0471000000000002E-2</v>
      </c>
      <c r="G140" s="126">
        <v>3.0471000000000002E-2</v>
      </c>
      <c r="H140" s="112"/>
      <c r="I140" s="112">
        <v>0</v>
      </c>
      <c r="J140" s="112">
        <v>0</v>
      </c>
      <c r="K140" s="112"/>
      <c r="L140" s="112">
        <v>0</v>
      </c>
      <c r="M140" s="112"/>
      <c r="N140" s="112">
        <v>0</v>
      </c>
      <c r="O140" s="112"/>
      <c r="P140" s="112">
        <v>0</v>
      </c>
      <c r="Q140" s="112"/>
      <c r="R140" s="112">
        <v>0</v>
      </c>
      <c r="S140" s="112"/>
      <c r="T140" s="112">
        <v>0</v>
      </c>
      <c r="U140" s="112"/>
      <c r="V140" s="112">
        <v>0</v>
      </c>
      <c r="W140" s="112"/>
      <c r="X140" s="112">
        <v>0</v>
      </c>
      <c r="Y140" s="112"/>
      <c r="Z140" s="112">
        <v>0</v>
      </c>
      <c r="AA140" s="112"/>
      <c r="AB140" s="112">
        <v>0</v>
      </c>
      <c r="AC140" s="112">
        <v>0</v>
      </c>
      <c r="AD140" s="112">
        <v>0</v>
      </c>
      <c r="AE140" s="112">
        <v>0</v>
      </c>
      <c r="AF140" s="112"/>
      <c r="AG140" s="112">
        <v>0</v>
      </c>
      <c r="AH140" s="112"/>
      <c r="AI140" s="112">
        <v>0</v>
      </c>
      <c r="AJ140" s="112"/>
      <c r="AK140" s="112">
        <v>0</v>
      </c>
      <c r="AL140" s="112"/>
      <c r="AM140" s="112">
        <v>0</v>
      </c>
      <c r="AN140" s="112"/>
      <c r="AO140" s="112">
        <v>0</v>
      </c>
      <c r="AP140" s="112"/>
      <c r="AQ140" s="112">
        <v>0</v>
      </c>
      <c r="AR140" s="112"/>
      <c r="AS140" s="112">
        <v>0</v>
      </c>
      <c r="AT140" s="112"/>
      <c r="AU140" s="112">
        <v>0</v>
      </c>
      <c r="AV140" s="112">
        <v>0</v>
      </c>
      <c r="AW140" s="112">
        <v>0</v>
      </c>
      <c r="AX140" s="112">
        <v>0</v>
      </c>
      <c r="AY140" s="112">
        <v>0</v>
      </c>
      <c r="AZ140" s="112">
        <v>0</v>
      </c>
      <c r="BA140" s="112">
        <v>0</v>
      </c>
      <c r="BB140" s="112">
        <v>0</v>
      </c>
      <c r="BC140" s="112">
        <v>0</v>
      </c>
      <c r="BD140" s="126">
        <v>0</v>
      </c>
      <c r="BE140" s="126">
        <v>0</v>
      </c>
      <c r="BF140" s="112">
        <v>0</v>
      </c>
      <c r="BG140" s="112">
        <v>0</v>
      </c>
      <c r="BH140" s="112">
        <v>0</v>
      </c>
      <c r="BI140" s="112"/>
      <c r="BJ140" s="112">
        <v>0</v>
      </c>
      <c r="BK140" s="112"/>
      <c r="BL140" s="112">
        <v>0</v>
      </c>
      <c r="BM140" s="112">
        <v>0</v>
      </c>
      <c r="BN140" s="112">
        <v>0</v>
      </c>
      <c r="BO140" s="112">
        <v>0</v>
      </c>
      <c r="BP140" s="113">
        <v>0</v>
      </c>
      <c r="BS140" s="97">
        <f t="shared" si="105"/>
        <v>0</v>
      </c>
      <c r="BT140" s="97">
        <f t="shared" si="106"/>
        <v>0</v>
      </c>
      <c r="BU140" s="97">
        <f t="shared" si="107"/>
        <v>0</v>
      </c>
      <c r="BV140" s="296" t="str">
        <f>IF(CA140=0,"NO STOCK",IF(COUNTIF(PKGSUMM_T!$A$2:$A$1245,A140)&gt;0,"OK","ERROR"))</f>
        <v>NO STOCK</v>
      </c>
      <c r="BW140" s="296" t="str">
        <f>IF(CA140=0,"NO STOCK",IF(OR(COUNTIF(COST_SHEETT!$B$3:$B$1238,CI140)&gt;0,COUNTIF(COST_SHEETT!$AB$3:$AB$1238,CI140)&gt;0,COUNTIF(COST_SHEETT1!$B$3:$B$1238,CI140)&gt;0,COUNTIF(COST_SHEETT1!$AB$3:$AB$1238,CI140)&gt;0),"OK","ERROR"))</f>
        <v>NO STOCK</v>
      </c>
      <c r="BX140" s="97">
        <f>SUMIF(HW!$A$2:$A$1573,$A140,HW!BI$2:BI$1573)</f>
        <v>0</v>
      </c>
      <c r="BY140" s="97">
        <f>SUMIF(HW!$A$2:$A$1573,$A140,HW!BJ$2:BJ$1573)</f>
        <v>0</v>
      </c>
      <c r="BZ140" s="197">
        <f t="shared" si="108"/>
        <v>0</v>
      </c>
      <c r="CA140" s="198">
        <f t="shared" si="109"/>
        <v>0</v>
      </c>
      <c r="CK140" s="296">
        <f>IF(C140="WORK IN PROGRESS",0.099999,IF(SUMIF(SALE!$L$3:$L$1221,$A140,SALE!$U$3:$U$1221)=0,0,SUMIF(SALE!$L$3:$L$1221,$A140,SALE!$U$3:$U$1221)/SUMIF(SALE!$L$3:$L$1221,$A140,SALE!$F$3:$F$1221)))</f>
        <v>0</v>
      </c>
    </row>
    <row r="141" spans="1:102" ht="12" hidden="1" customHeight="1" x14ac:dyDescent="0.25">
      <c r="A141" s="104" t="s">
        <v>2642</v>
      </c>
      <c r="B141" s="105" t="s">
        <v>1200</v>
      </c>
      <c r="C141" s="106"/>
      <c r="D141" s="107"/>
      <c r="E141" s="107"/>
      <c r="F141" s="137">
        <v>3.0471000000000002E-2</v>
      </c>
      <c r="G141" s="137">
        <v>3.0471000000000002E-2</v>
      </c>
      <c r="H141" s="107"/>
      <c r="I141" s="107">
        <v>0</v>
      </c>
      <c r="J141" s="107">
        <v>0</v>
      </c>
      <c r="K141" s="107"/>
      <c r="L141" s="107">
        <v>0</v>
      </c>
      <c r="M141" s="107"/>
      <c r="N141" s="107">
        <v>0</v>
      </c>
      <c r="O141" s="107"/>
      <c r="P141" s="107">
        <v>0</v>
      </c>
      <c r="Q141" s="107"/>
      <c r="R141" s="107">
        <v>0</v>
      </c>
      <c r="S141" s="107"/>
      <c r="T141" s="107">
        <v>0</v>
      </c>
      <c r="U141" s="107"/>
      <c r="V141" s="107">
        <v>0</v>
      </c>
      <c r="W141" s="107"/>
      <c r="X141" s="107">
        <v>0</v>
      </c>
      <c r="Y141" s="107"/>
      <c r="Z141" s="107">
        <v>0</v>
      </c>
      <c r="AA141" s="107"/>
      <c r="AB141" s="107">
        <v>0</v>
      </c>
      <c r="AC141" s="107">
        <v>0</v>
      </c>
      <c r="AD141" s="107">
        <v>0</v>
      </c>
      <c r="AE141" s="107">
        <v>0</v>
      </c>
      <c r="AF141" s="107"/>
      <c r="AG141" s="107">
        <v>0</v>
      </c>
      <c r="AH141" s="107"/>
      <c r="AI141" s="107">
        <v>0</v>
      </c>
      <c r="AJ141" s="107"/>
      <c r="AK141" s="107">
        <v>0</v>
      </c>
      <c r="AL141" s="107"/>
      <c r="AM141" s="107">
        <v>0</v>
      </c>
      <c r="AN141" s="107"/>
      <c r="AO141" s="107">
        <v>0</v>
      </c>
      <c r="AP141" s="107"/>
      <c r="AQ141" s="107">
        <v>0</v>
      </c>
      <c r="AR141" s="107"/>
      <c r="AS141" s="107">
        <v>0</v>
      </c>
      <c r="AT141" s="107"/>
      <c r="AU141" s="107">
        <v>0</v>
      </c>
      <c r="AV141" s="107">
        <v>0</v>
      </c>
      <c r="AW141" s="107">
        <v>0</v>
      </c>
      <c r="AX141" s="107">
        <v>0</v>
      </c>
      <c r="AY141" s="107">
        <v>0</v>
      </c>
      <c r="AZ141" s="107">
        <v>0</v>
      </c>
      <c r="BA141" s="107">
        <v>0</v>
      </c>
      <c r="BB141" s="107">
        <v>0</v>
      </c>
      <c r="BC141" s="107">
        <v>0</v>
      </c>
      <c r="BD141" s="137">
        <v>0</v>
      </c>
      <c r="BE141" s="137">
        <v>0</v>
      </c>
      <c r="BF141" s="107">
        <v>0</v>
      </c>
      <c r="BG141" s="107">
        <v>0</v>
      </c>
      <c r="BH141" s="107">
        <v>0</v>
      </c>
      <c r="BI141" s="107"/>
      <c r="BJ141" s="107">
        <v>0</v>
      </c>
      <c r="BK141" s="107"/>
      <c r="BL141" s="107">
        <v>0</v>
      </c>
      <c r="BM141" s="107">
        <v>0</v>
      </c>
      <c r="BN141" s="107">
        <v>0</v>
      </c>
      <c r="BO141" s="107">
        <v>0</v>
      </c>
      <c r="BP141" s="108">
        <v>0</v>
      </c>
      <c r="BS141" s="97">
        <f t="shared" si="105"/>
        <v>0</v>
      </c>
      <c r="BT141" s="97">
        <f t="shared" si="106"/>
        <v>0</v>
      </c>
      <c r="BU141" s="97">
        <f t="shared" si="107"/>
        <v>0</v>
      </c>
      <c r="BV141" s="296" t="str">
        <f>IF(CA141=0,"NO STOCK",IF(COUNTIF(PKGSUMM_T!$A$2:$A$1245,A141)&gt;0,"OK","ERROR"))</f>
        <v>NO STOCK</v>
      </c>
      <c r="BW141" s="296" t="str">
        <f>IF(CA141=0,"NO STOCK",IF(OR(COUNTIF(COST_SHEETT!$B$3:$B$1238,CI141)&gt;0,COUNTIF(COST_SHEETT!$AB$3:$AB$1238,CI141)&gt;0,COUNTIF(COST_SHEETT1!$B$3:$B$1238,CI141)&gt;0,COUNTIF(COST_SHEETT1!$AB$3:$AB$1238,CI141)&gt;0),"OK","ERROR"))</f>
        <v>NO STOCK</v>
      </c>
      <c r="BX141" s="97">
        <f>SUMIF(HW!$A$2:$A$1573,$A141,HW!BI$2:BI$1573)</f>
        <v>0</v>
      </c>
      <c r="BY141" s="97">
        <f>SUMIF(HW!$A$2:$A$1573,$A141,HW!BJ$2:BJ$1573)</f>
        <v>0</v>
      </c>
      <c r="BZ141" s="197">
        <f t="shared" si="108"/>
        <v>0</v>
      </c>
      <c r="CA141" s="198">
        <f t="shared" si="109"/>
        <v>0</v>
      </c>
      <c r="CK141" s="296">
        <f>IF(C141="WORK IN PROGRESS",0.099999,IF(SUMIF(SALE!$L$3:$L$1221,$A141,SALE!$U$3:$U$1221)=0,0,SUMIF(SALE!$L$3:$L$1221,$A141,SALE!$U$3:$U$1221)/SUMIF(SALE!$L$3:$L$1221,$A141,SALE!$F$3:$F$1221)))</f>
        <v>0</v>
      </c>
    </row>
    <row r="142" spans="1:102" ht="12" hidden="1" customHeight="1" x14ac:dyDescent="0.25">
      <c r="A142" s="109" t="s">
        <v>2642</v>
      </c>
      <c r="B142" s="111" t="s">
        <v>1513</v>
      </c>
      <c r="C142" s="110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3"/>
      <c r="BS142" s="97">
        <f t="shared" si="105"/>
        <v>0</v>
      </c>
      <c r="BT142" s="97">
        <f t="shared" si="106"/>
        <v>0</v>
      </c>
      <c r="BU142" s="97">
        <f t="shared" si="107"/>
        <v>0</v>
      </c>
      <c r="BV142" s="296" t="str">
        <f>IF(CA142=0,"NO STOCK",IF(COUNTIF(PKGSUMM_T!$A$2:$A$1245,A142)&gt;0,"OK","ERROR"))</f>
        <v>NO STOCK</v>
      </c>
      <c r="BW142" s="296" t="str">
        <f>IF(CA142=0,"NO STOCK",IF(OR(COUNTIF(COST_SHEETT!$B$3:$B$1238,CI142)&gt;0,COUNTIF(COST_SHEETT!$AB$3:$AB$1238,CI142)&gt;0,COUNTIF(COST_SHEETT1!$B$3:$B$1238,CI142)&gt;0,COUNTIF(COST_SHEETT1!$AB$3:$AB$1238,CI142)&gt;0),"OK","ERROR"))</f>
        <v>NO STOCK</v>
      </c>
      <c r="BX142" s="97">
        <f>SUMIF(HW!$A$2:$A$1573,$A142,HW!BI$2:BI$1573)</f>
        <v>0</v>
      </c>
      <c r="BY142" s="97">
        <f>SUMIF(HW!$A$2:$A$1573,$A142,HW!BJ$2:BJ$1573)</f>
        <v>0</v>
      </c>
      <c r="BZ142" s="197">
        <f t="shared" si="108"/>
        <v>0</v>
      </c>
      <c r="CA142" s="198">
        <f t="shared" si="109"/>
        <v>0</v>
      </c>
      <c r="CK142" s="296">
        <f>IF(C142="WORK IN PROGRESS",0.099999,IF(SUMIF(SALE!$L$3:$L$1221,$A142,SALE!$U$3:$U$1221)=0,0,SUMIF(SALE!$L$3:$L$1221,$A142,SALE!$U$3:$U$1221)/SUMIF(SALE!$L$3:$L$1221,$A142,SALE!$F$3:$F$1221)))</f>
        <v>0</v>
      </c>
    </row>
    <row r="143" spans="1:102" ht="12" hidden="1" customHeight="1" x14ac:dyDescent="0.25">
      <c r="A143" s="104" t="s">
        <v>2642</v>
      </c>
      <c r="B143" s="106"/>
      <c r="C143" s="105" t="s">
        <v>30</v>
      </c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8"/>
      <c r="BS143" s="97">
        <f t="shared" si="105"/>
        <v>0</v>
      </c>
      <c r="BT143" s="97">
        <f t="shared" si="106"/>
        <v>0</v>
      </c>
      <c r="BU143" s="97">
        <f t="shared" si="107"/>
        <v>0</v>
      </c>
      <c r="BV143" s="296" t="str">
        <f>IF(CA143=0,"NO STOCK",IF(COUNTIF(PKGSUMM_T!$A$2:$A$1245,A143)&gt;0,"OK","ERROR"))</f>
        <v>NO STOCK</v>
      </c>
      <c r="BW143" s="296" t="str">
        <f>IF(CA143=0,"NO STOCK",IF(OR(COUNTIF(COST_SHEETT!$B$3:$B$1238,CI143)&gt;0,COUNTIF(COST_SHEETT!$AB$3:$AB$1238,CI143)&gt;0,COUNTIF(COST_SHEETT1!$B$3:$B$1238,CI143)&gt;0,COUNTIF(COST_SHEETT1!$AB$3:$AB$1238,CI143)&gt;0),"OK","ERROR"))</f>
        <v>NO STOCK</v>
      </c>
      <c r="BX143" s="97">
        <f>SUMIF(HW!$A$2:$A$1573,$A143,HW!BI$2:BI$1573)</f>
        <v>0</v>
      </c>
      <c r="BY143" s="97">
        <f>SUMIF(HW!$A$2:$A$1573,$A143,HW!BJ$2:BJ$1573)</f>
        <v>0</v>
      </c>
      <c r="BZ143" s="197">
        <f t="shared" si="108"/>
        <v>0</v>
      </c>
      <c r="CA143" s="198">
        <f t="shared" si="109"/>
        <v>0</v>
      </c>
      <c r="CK143" s="296">
        <f>IF(C143="WORK IN PROGRESS",0.099999,IF(SUMIF(SALE!$L$3:$L$1221,$A143,SALE!$U$3:$U$1221)=0,0,SUMIF(SALE!$L$3:$L$1221,$A143,SALE!$U$3:$U$1221)/SUMIF(SALE!$L$3:$L$1221,$A143,SALE!$F$3:$F$1221)))</f>
        <v>0</v>
      </c>
    </row>
    <row r="144" spans="1:102" ht="12" hidden="1" customHeight="1" x14ac:dyDescent="0.25">
      <c r="A144" s="120" t="s">
        <v>1514</v>
      </c>
      <c r="B144" s="121" t="s">
        <v>1515</v>
      </c>
      <c r="C144" s="121" t="s">
        <v>30</v>
      </c>
      <c r="D144" s="123">
        <v>675</v>
      </c>
      <c r="E144" s="123">
        <v>515</v>
      </c>
      <c r="F144" s="123">
        <v>7.4728000000000003E-2</v>
      </c>
      <c r="G144" s="123">
        <v>7.4728000000000003E-2</v>
      </c>
      <c r="H144" s="124"/>
      <c r="I144" s="124">
        <v>0</v>
      </c>
      <c r="J144" s="124">
        <v>0</v>
      </c>
      <c r="K144" s="124"/>
      <c r="L144" s="124">
        <v>0</v>
      </c>
      <c r="M144" s="124"/>
      <c r="N144" s="124">
        <v>0</v>
      </c>
      <c r="O144" s="124"/>
      <c r="P144" s="124">
        <v>0</v>
      </c>
      <c r="Q144" s="124"/>
      <c r="R144" s="124">
        <v>0</v>
      </c>
      <c r="S144" s="124"/>
      <c r="T144" s="124">
        <v>0</v>
      </c>
      <c r="U144" s="124"/>
      <c r="V144" s="124">
        <v>0</v>
      </c>
      <c r="W144" s="124"/>
      <c r="X144" s="124">
        <v>0</v>
      </c>
      <c r="Y144" s="124"/>
      <c r="Z144" s="124">
        <v>0</v>
      </c>
      <c r="AA144" s="124"/>
      <c r="AB144" s="124">
        <v>0</v>
      </c>
      <c r="AC144" s="124">
        <v>0</v>
      </c>
      <c r="AD144" s="124">
        <v>0</v>
      </c>
      <c r="AE144" s="124">
        <v>0</v>
      </c>
      <c r="AF144" s="124"/>
      <c r="AG144" s="124">
        <v>0</v>
      </c>
      <c r="AH144" s="124"/>
      <c r="AI144" s="124">
        <v>0</v>
      </c>
      <c r="AJ144" s="124"/>
      <c r="AK144" s="124">
        <v>0</v>
      </c>
      <c r="AL144" s="124"/>
      <c r="AM144" s="124">
        <v>0</v>
      </c>
      <c r="AN144" s="124"/>
      <c r="AO144" s="124">
        <v>0</v>
      </c>
      <c r="AP144" s="124"/>
      <c r="AQ144" s="124">
        <v>0</v>
      </c>
      <c r="AR144" s="124"/>
      <c r="AS144" s="124">
        <v>0</v>
      </c>
      <c r="AT144" s="124"/>
      <c r="AU144" s="124">
        <v>0</v>
      </c>
      <c r="AV144" s="124">
        <v>0</v>
      </c>
      <c r="AW144" s="124">
        <v>0</v>
      </c>
      <c r="AX144" s="124">
        <v>0</v>
      </c>
      <c r="AY144" s="124">
        <v>0</v>
      </c>
      <c r="AZ144" s="124">
        <v>0</v>
      </c>
      <c r="BA144" s="124">
        <v>0</v>
      </c>
      <c r="BB144" s="124">
        <v>0</v>
      </c>
      <c r="BC144" s="124">
        <v>0</v>
      </c>
      <c r="BD144" s="123">
        <v>0</v>
      </c>
      <c r="BE144" s="123">
        <v>0</v>
      </c>
      <c r="BF144" s="124">
        <v>0</v>
      </c>
      <c r="BG144" s="124">
        <v>0</v>
      </c>
      <c r="BH144" s="124">
        <v>0</v>
      </c>
      <c r="BI144" s="124"/>
      <c r="BJ144" s="124">
        <v>0</v>
      </c>
      <c r="BK144" s="124"/>
      <c r="BL144" s="124">
        <v>0</v>
      </c>
      <c r="BM144" s="124">
        <v>0</v>
      </c>
      <c r="BN144" s="124">
        <v>0</v>
      </c>
      <c r="BO144" s="124">
        <v>0</v>
      </c>
      <c r="BP144" s="125">
        <v>0</v>
      </c>
      <c r="BS144" s="97">
        <f t="shared" si="105"/>
        <v>0</v>
      </c>
      <c r="BT144" s="97">
        <f t="shared" si="106"/>
        <v>0</v>
      </c>
      <c r="BU144" s="97">
        <f t="shared" si="107"/>
        <v>0</v>
      </c>
      <c r="BV144" s="296" t="str">
        <f>IF(CA144=0,"NO STOCK",IF(COUNTIF(PKGSUMM_T!$A$2:$A$1245,A144)&gt;0,"OK","ERROR"))</f>
        <v>NO STOCK</v>
      </c>
      <c r="BW144" s="296" t="str">
        <f>IF(CA144=0,"NO STOCK",IF(OR(COUNTIF(COST_SHEETT!$B$3:$B$1238,CI144)&gt;0,COUNTIF(COST_SHEETT!$AB$3:$AB$1238,CI144)&gt;0,COUNTIF(COST_SHEETT1!$B$3:$B$1238,CI144)&gt;0,COUNTIF(COST_SHEETT1!$AB$3:$AB$1238,CI144)&gt;0),"OK","ERROR"))</f>
        <v>NO STOCK</v>
      </c>
      <c r="BX144" s="97">
        <f>SUMIF(HW!$A$2:$A$1573,$A144,HW!BI$2:BI$1573)</f>
        <v>0</v>
      </c>
      <c r="BY144" s="97">
        <f>SUMIF(HW!$A$2:$A$1573,$A144,HW!BJ$2:BJ$1573)</f>
        <v>0</v>
      </c>
      <c r="BZ144" s="197">
        <f t="shared" si="108"/>
        <v>0</v>
      </c>
      <c r="CA144" s="198">
        <f t="shared" si="109"/>
        <v>0</v>
      </c>
      <c r="CK144" s="296">
        <f>IF(C144="WORK IN PROGRESS",0.099999,IF(SUMIF(SALE!$L$3:$L$1221,$A144,SALE!$U$3:$U$1221)=0,0,SUMIF(SALE!$L$3:$L$1221,$A144,SALE!$U$3:$U$1221)/SUMIF(SALE!$L$3:$L$1221,$A144,SALE!$F$3:$F$1221)))</f>
        <v>0</v>
      </c>
    </row>
    <row r="145" spans="1:102" ht="12" hidden="1" customHeight="1" x14ac:dyDescent="0.25">
      <c r="A145" s="114" t="s">
        <v>1516</v>
      </c>
      <c r="B145" s="115" t="s">
        <v>1517</v>
      </c>
      <c r="C145" s="115" t="s">
        <v>30</v>
      </c>
      <c r="D145" s="116">
        <v>2142</v>
      </c>
      <c r="E145" s="117">
        <v>515</v>
      </c>
      <c r="F145" s="117">
        <v>7.4728000000000003E-2</v>
      </c>
      <c r="G145" s="117">
        <v>7.4728000000000003E-2</v>
      </c>
      <c r="H145" s="118"/>
      <c r="I145" s="118">
        <v>0</v>
      </c>
      <c r="J145" s="118">
        <v>0</v>
      </c>
      <c r="K145" s="118"/>
      <c r="L145" s="118">
        <v>0</v>
      </c>
      <c r="M145" s="118"/>
      <c r="N145" s="118">
        <v>0</v>
      </c>
      <c r="O145" s="118"/>
      <c r="P145" s="118">
        <v>0</v>
      </c>
      <c r="Q145" s="118"/>
      <c r="R145" s="118">
        <v>0</v>
      </c>
      <c r="S145" s="118"/>
      <c r="T145" s="118">
        <v>0</v>
      </c>
      <c r="U145" s="118"/>
      <c r="V145" s="118">
        <v>0</v>
      </c>
      <c r="W145" s="118"/>
      <c r="X145" s="118">
        <v>0</v>
      </c>
      <c r="Y145" s="118"/>
      <c r="Z145" s="118">
        <v>0</v>
      </c>
      <c r="AA145" s="118"/>
      <c r="AB145" s="118">
        <v>0</v>
      </c>
      <c r="AC145" s="118">
        <v>0</v>
      </c>
      <c r="AD145" s="118">
        <v>0</v>
      </c>
      <c r="AE145" s="118">
        <v>0</v>
      </c>
      <c r="AF145" s="118"/>
      <c r="AG145" s="118">
        <v>0</v>
      </c>
      <c r="AH145" s="118"/>
      <c r="AI145" s="118">
        <v>0</v>
      </c>
      <c r="AJ145" s="118"/>
      <c r="AK145" s="118">
        <v>0</v>
      </c>
      <c r="AL145" s="118"/>
      <c r="AM145" s="118">
        <v>0</v>
      </c>
      <c r="AN145" s="118"/>
      <c r="AO145" s="118">
        <v>0</v>
      </c>
      <c r="AP145" s="118"/>
      <c r="AQ145" s="118">
        <v>0</v>
      </c>
      <c r="AR145" s="118"/>
      <c r="AS145" s="118">
        <v>0</v>
      </c>
      <c r="AT145" s="118"/>
      <c r="AU145" s="118">
        <v>0</v>
      </c>
      <c r="AV145" s="118">
        <v>0</v>
      </c>
      <c r="AW145" s="118">
        <v>0</v>
      </c>
      <c r="AX145" s="118">
        <v>0</v>
      </c>
      <c r="AY145" s="118">
        <v>0</v>
      </c>
      <c r="AZ145" s="118">
        <v>0</v>
      </c>
      <c r="BA145" s="118">
        <v>0</v>
      </c>
      <c r="BB145" s="118">
        <v>0</v>
      </c>
      <c r="BC145" s="118">
        <v>0</v>
      </c>
      <c r="BD145" s="117">
        <v>0</v>
      </c>
      <c r="BE145" s="117">
        <v>0</v>
      </c>
      <c r="BF145" s="118">
        <v>0</v>
      </c>
      <c r="BG145" s="118">
        <v>0</v>
      </c>
      <c r="BH145" s="118">
        <v>0</v>
      </c>
      <c r="BI145" s="118"/>
      <c r="BJ145" s="118">
        <v>0</v>
      </c>
      <c r="BK145" s="118"/>
      <c r="BL145" s="118">
        <v>0</v>
      </c>
      <c r="BM145" s="118">
        <v>0</v>
      </c>
      <c r="BN145" s="118">
        <v>0</v>
      </c>
      <c r="BO145" s="118">
        <v>0</v>
      </c>
      <c r="BP145" s="119">
        <v>0</v>
      </c>
      <c r="BS145" s="97">
        <f t="shared" si="105"/>
        <v>0</v>
      </c>
      <c r="BT145" s="97">
        <f t="shared" si="106"/>
        <v>0</v>
      </c>
      <c r="BU145" s="97">
        <f t="shared" si="107"/>
        <v>0</v>
      </c>
      <c r="BV145" s="296" t="str">
        <f>IF(CA145=0,"NO STOCK",IF(COUNTIF(PKGSUMM_T!$A$2:$A$1245,A145)&gt;0,"OK","ERROR"))</f>
        <v>NO STOCK</v>
      </c>
      <c r="BW145" s="296" t="str">
        <f>IF(CA145=0,"NO STOCK",IF(OR(COUNTIF(COST_SHEETT!$B$3:$B$1238,CI145)&gt;0,COUNTIF(COST_SHEETT!$AB$3:$AB$1238,CI145)&gt;0,COUNTIF(COST_SHEETT1!$B$3:$B$1238,CI145)&gt;0,COUNTIF(COST_SHEETT1!$AB$3:$AB$1238,CI145)&gt;0),"OK","ERROR"))</f>
        <v>NO STOCK</v>
      </c>
      <c r="BX145" s="97">
        <f>SUMIF(HW!$A$2:$A$1573,$A145,HW!BI$2:BI$1573)</f>
        <v>0</v>
      </c>
      <c r="BY145" s="97">
        <f>SUMIF(HW!$A$2:$A$1573,$A145,HW!BJ$2:BJ$1573)</f>
        <v>0</v>
      </c>
      <c r="BZ145" s="197">
        <f t="shared" si="108"/>
        <v>0</v>
      </c>
      <c r="CA145" s="198">
        <f t="shared" si="109"/>
        <v>0</v>
      </c>
      <c r="CK145" s="296">
        <f>IF(C145="WORK IN PROGRESS",0.099999,IF(SUMIF(SALE!$L$3:$L$1221,$A145,SALE!$U$3:$U$1221)=0,0,SUMIF(SALE!$L$3:$L$1221,$A145,SALE!$U$3:$U$1221)/SUMIF(SALE!$L$3:$L$1221,$A145,SALE!$F$3:$F$1221)))</f>
        <v>0</v>
      </c>
    </row>
    <row r="146" spans="1:102" ht="12" hidden="1" customHeight="1" x14ac:dyDescent="0.25">
      <c r="A146" s="109" t="s">
        <v>2642</v>
      </c>
      <c r="B146" s="110"/>
      <c r="C146" s="111" t="s">
        <v>1200</v>
      </c>
      <c r="D146" s="112"/>
      <c r="E146" s="112"/>
      <c r="F146" s="126">
        <v>0.14945600000000001</v>
      </c>
      <c r="G146" s="126">
        <v>0.14945600000000001</v>
      </c>
      <c r="H146" s="112"/>
      <c r="I146" s="112">
        <v>0</v>
      </c>
      <c r="J146" s="112">
        <v>0</v>
      </c>
      <c r="K146" s="112"/>
      <c r="L146" s="112">
        <v>0</v>
      </c>
      <c r="M146" s="112"/>
      <c r="N146" s="112">
        <v>0</v>
      </c>
      <c r="O146" s="112"/>
      <c r="P146" s="112">
        <v>0</v>
      </c>
      <c r="Q146" s="112"/>
      <c r="R146" s="112">
        <v>0</v>
      </c>
      <c r="S146" s="112"/>
      <c r="T146" s="112">
        <v>0</v>
      </c>
      <c r="U146" s="112"/>
      <c r="V146" s="112">
        <v>0</v>
      </c>
      <c r="W146" s="112"/>
      <c r="X146" s="112">
        <v>0</v>
      </c>
      <c r="Y146" s="112"/>
      <c r="Z146" s="112">
        <v>0</v>
      </c>
      <c r="AA146" s="112"/>
      <c r="AB146" s="112">
        <v>0</v>
      </c>
      <c r="AC146" s="112">
        <v>0</v>
      </c>
      <c r="AD146" s="112">
        <v>0</v>
      </c>
      <c r="AE146" s="112">
        <v>0</v>
      </c>
      <c r="AF146" s="112"/>
      <c r="AG146" s="112">
        <v>0</v>
      </c>
      <c r="AH146" s="112"/>
      <c r="AI146" s="112">
        <v>0</v>
      </c>
      <c r="AJ146" s="112"/>
      <c r="AK146" s="112">
        <v>0</v>
      </c>
      <c r="AL146" s="112"/>
      <c r="AM146" s="112">
        <v>0</v>
      </c>
      <c r="AN146" s="112"/>
      <c r="AO146" s="112">
        <v>0</v>
      </c>
      <c r="AP146" s="112"/>
      <c r="AQ146" s="112">
        <v>0</v>
      </c>
      <c r="AR146" s="112"/>
      <c r="AS146" s="112">
        <v>0</v>
      </c>
      <c r="AT146" s="112"/>
      <c r="AU146" s="112">
        <v>0</v>
      </c>
      <c r="AV146" s="112">
        <v>0</v>
      </c>
      <c r="AW146" s="112">
        <v>0</v>
      </c>
      <c r="AX146" s="112">
        <v>0</v>
      </c>
      <c r="AY146" s="112">
        <v>0</v>
      </c>
      <c r="AZ146" s="112">
        <v>0</v>
      </c>
      <c r="BA146" s="112">
        <v>0</v>
      </c>
      <c r="BB146" s="112">
        <v>0</v>
      </c>
      <c r="BC146" s="112">
        <v>0</v>
      </c>
      <c r="BD146" s="126">
        <v>0</v>
      </c>
      <c r="BE146" s="126">
        <v>0</v>
      </c>
      <c r="BF146" s="112">
        <v>0</v>
      </c>
      <c r="BG146" s="112">
        <v>0</v>
      </c>
      <c r="BH146" s="112">
        <v>0</v>
      </c>
      <c r="BI146" s="112"/>
      <c r="BJ146" s="112">
        <v>0</v>
      </c>
      <c r="BK146" s="112"/>
      <c r="BL146" s="112">
        <v>0</v>
      </c>
      <c r="BM146" s="112">
        <v>0</v>
      </c>
      <c r="BN146" s="112">
        <v>0</v>
      </c>
      <c r="BO146" s="112">
        <v>0</v>
      </c>
      <c r="BP146" s="113">
        <v>0</v>
      </c>
      <c r="BS146" s="97">
        <f t="shared" si="105"/>
        <v>0</v>
      </c>
      <c r="BT146" s="97">
        <f t="shared" si="106"/>
        <v>0</v>
      </c>
      <c r="BU146" s="97">
        <f t="shared" si="107"/>
        <v>0</v>
      </c>
      <c r="BV146" s="296" t="str">
        <f>IF(CA146=0,"NO STOCK",IF(COUNTIF(PKGSUMM_T!$A$2:$A$1245,A146)&gt;0,"OK","ERROR"))</f>
        <v>NO STOCK</v>
      </c>
      <c r="BW146" s="296" t="str">
        <f>IF(CA146=0,"NO STOCK",IF(OR(COUNTIF(COST_SHEETT!$B$3:$B$1238,CI146)&gt;0,COUNTIF(COST_SHEETT!$AB$3:$AB$1238,CI146)&gt;0,COUNTIF(COST_SHEETT1!$B$3:$B$1238,CI146)&gt;0,COUNTIF(COST_SHEETT1!$AB$3:$AB$1238,CI146)&gt;0),"OK","ERROR"))</f>
        <v>NO STOCK</v>
      </c>
      <c r="BX146" s="97">
        <f>SUMIF(HW!$A$2:$A$1573,$A146,HW!BI$2:BI$1573)</f>
        <v>0</v>
      </c>
      <c r="BY146" s="97">
        <f>SUMIF(HW!$A$2:$A$1573,$A146,HW!BJ$2:BJ$1573)</f>
        <v>0</v>
      </c>
      <c r="BZ146" s="197">
        <f t="shared" si="108"/>
        <v>0</v>
      </c>
      <c r="CA146" s="198">
        <f t="shared" si="109"/>
        <v>0</v>
      </c>
      <c r="CK146" s="296">
        <f>IF(C146="WORK IN PROGRESS",0.099999,IF(SUMIF(SALE!$L$3:$L$1221,$A146,SALE!$U$3:$U$1221)=0,0,SUMIF(SALE!$L$3:$L$1221,$A146,SALE!$U$3:$U$1221)/SUMIF(SALE!$L$3:$L$1221,$A146,SALE!$F$3:$F$1221)))</f>
        <v>0</v>
      </c>
    </row>
    <row r="147" spans="1:102" ht="12" hidden="1" customHeight="1" x14ac:dyDescent="0.25">
      <c r="A147" s="104" t="s">
        <v>2642</v>
      </c>
      <c r="B147" s="105" t="s">
        <v>1200</v>
      </c>
      <c r="C147" s="106"/>
      <c r="D147" s="107"/>
      <c r="E147" s="107"/>
      <c r="F147" s="137">
        <v>0.14945600000000001</v>
      </c>
      <c r="G147" s="137">
        <v>0.14945600000000001</v>
      </c>
      <c r="H147" s="107"/>
      <c r="I147" s="107">
        <v>0</v>
      </c>
      <c r="J147" s="107">
        <v>0</v>
      </c>
      <c r="K147" s="107"/>
      <c r="L147" s="107">
        <v>0</v>
      </c>
      <c r="M147" s="107"/>
      <c r="N147" s="107">
        <v>0</v>
      </c>
      <c r="O147" s="107"/>
      <c r="P147" s="107">
        <v>0</v>
      </c>
      <c r="Q147" s="107"/>
      <c r="R147" s="107">
        <v>0</v>
      </c>
      <c r="S147" s="107"/>
      <c r="T147" s="107">
        <v>0</v>
      </c>
      <c r="U147" s="107"/>
      <c r="V147" s="107">
        <v>0</v>
      </c>
      <c r="W147" s="107"/>
      <c r="X147" s="107">
        <v>0</v>
      </c>
      <c r="Y147" s="107"/>
      <c r="Z147" s="107">
        <v>0</v>
      </c>
      <c r="AA147" s="107"/>
      <c r="AB147" s="107">
        <v>0</v>
      </c>
      <c r="AC147" s="107">
        <v>0</v>
      </c>
      <c r="AD147" s="107">
        <v>0</v>
      </c>
      <c r="AE147" s="107">
        <v>0</v>
      </c>
      <c r="AF147" s="107"/>
      <c r="AG147" s="107">
        <v>0</v>
      </c>
      <c r="AH147" s="107"/>
      <c r="AI147" s="107">
        <v>0</v>
      </c>
      <c r="AJ147" s="107"/>
      <c r="AK147" s="107">
        <v>0</v>
      </c>
      <c r="AL147" s="107"/>
      <c r="AM147" s="107">
        <v>0</v>
      </c>
      <c r="AN147" s="107"/>
      <c r="AO147" s="107">
        <v>0</v>
      </c>
      <c r="AP147" s="107"/>
      <c r="AQ147" s="107">
        <v>0</v>
      </c>
      <c r="AR147" s="107"/>
      <c r="AS147" s="107">
        <v>0</v>
      </c>
      <c r="AT147" s="107"/>
      <c r="AU147" s="107">
        <v>0</v>
      </c>
      <c r="AV147" s="107">
        <v>0</v>
      </c>
      <c r="AW147" s="107">
        <v>0</v>
      </c>
      <c r="AX147" s="107">
        <v>0</v>
      </c>
      <c r="AY147" s="107">
        <v>0</v>
      </c>
      <c r="AZ147" s="107">
        <v>0</v>
      </c>
      <c r="BA147" s="107">
        <v>0</v>
      </c>
      <c r="BB147" s="107">
        <v>0</v>
      </c>
      <c r="BC147" s="107">
        <v>0</v>
      </c>
      <c r="BD147" s="137">
        <v>0</v>
      </c>
      <c r="BE147" s="137">
        <v>0</v>
      </c>
      <c r="BF147" s="107">
        <v>0</v>
      </c>
      <c r="BG147" s="107">
        <v>0</v>
      </c>
      <c r="BH147" s="107">
        <v>0</v>
      </c>
      <c r="BI147" s="107"/>
      <c r="BJ147" s="107">
        <v>0</v>
      </c>
      <c r="BK147" s="107"/>
      <c r="BL147" s="107">
        <v>0</v>
      </c>
      <c r="BM147" s="107">
        <v>0</v>
      </c>
      <c r="BN147" s="107">
        <v>0</v>
      </c>
      <c r="BO147" s="107">
        <v>0</v>
      </c>
      <c r="BP147" s="108">
        <v>0</v>
      </c>
      <c r="BS147" s="97">
        <f t="shared" si="105"/>
        <v>0</v>
      </c>
      <c r="BT147" s="97">
        <f t="shared" si="106"/>
        <v>0</v>
      </c>
      <c r="BU147" s="97">
        <f t="shared" si="107"/>
        <v>0</v>
      </c>
      <c r="BV147" s="296" t="str">
        <f>IF(CA147=0,"NO STOCK",IF(COUNTIF(PKGSUMM_T!$A$2:$A$1245,A147)&gt;0,"OK","ERROR"))</f>
        <v>NO STOCK</v>
      </c>
      <c r="BW147" s="296" t="str">
        <f>IF(CA147=0,"NO STOCK",IF(OR(COUNTIF(COST_SHEETT!$B$3:$B$1238,CI147)&gt;0,COUNTIF(COST_SHEETT!$AB$3:$AB$1238,CI147)&gt;0,COUNTIF(COST_SHEETT1!$B$3:$B$1238,CI147)&gt;0,COUNTIF(COST_SHEETT1!$AB$3:$AB$1238,CI147)&gt;0),"OK","ERROR"))</f>
        <v>NO STOCK</v>
      </c>
      <c r="BX147" s="97">
        <f>SUMIF(HW!$A$2:$A$1573,$A147,HW!BI$2:BI$1573)</f>
        <v>0</v>
      </c>
      <c r="BY147" s="97">
        <f>SUMIF(HW!$A$2:$A$1573,$A147,HW!BJ$2:BJ$1573)</f>
        <v>0</v>
      </c>
      <c r="BZ147" s="197">
        <f t="shared" si="108"/>
        <v>0</v>
      </c>
      <c r="CA147" s="198">
        <f t="shared" si="109"/>
        <v>0</v>
      </c>
      <c r="CK147" s="296">
        <f>IF(C147="WORK IN PROGRESS",0.099999,IF(SUMIF(SALE!$L$3:$L$1221,$A147,SALE!$U$3:$U$1221)=0,0,SUMIF(SALE!$L$3:$L$1221,$A147,SALE!$U$3:$U$1221)/SUMIF(SALE!$L$3:$L$1221,$A147,SALE!$F$3:$F$1221)))</f>
        <v>0</v>
      </c>
    </row>
    <row r="148" spans="1:102" ht="12" hidden="1" customHeight="1" x14ac:dyDescent="0.25">
      <c r="A148" s="109" t="s">
        <v>2642</v>
      </c>
      <c r="B148" s="111" t="s">
        <v>1518</v>
      </c>
      <c r="C148" s="110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  <c r="AW148" s="112"/>
      <c r="AX148" s="112"/>
      <c r="AY148" s="112"/>
      <c r="AZ148" s="112"/>
      <c r="BA148" s="112"/>
      <c r="BB148" s="112"/>
      <c r="BC148" s="112"/>
      <c r="BD148" s="112"/>
      <c r="BE148" s="112"/>
      <c r="BF148" s="112"/>
      <c r="BG148" s="112"/>
      <c r="BH148" s="112"/>
      <c r="BI148" s="112"/>
      <c r="BJ148" s="112"/>
      <c r="BK148" s="112"/>
      <c r="BL148" s="112"/>
      <c r="BM148" s="112"/>
      <c r="BN148" s="112"/>
      <c r="BO148" s="112"/>
      <c r="BP148" s="113"/>
      <c r="BS148" s="97">
        <f t="shared" si="105"/>
        <v>0</v>
      </c>
      <c r="BT148" s="97">
        <f t="shared" si="106"/>
        <v>0</v>
      </c>
      <c r="BU148" s="97">
        <f t="shared" si="107"/>
        <v>0</v>
      </c>
      <c r="BV148" s="296" t="str">
        <f>IF(CA148=0,"NO STOCK",IF(COUNTIF(PKGSUMM_T!$A$2:$A$1245,A148)&gt;0,"OK","ERROR"))</f>
        <v>NO STOCK</v>
      </c>
      <c r="BW148" s="296" t="str">
        <f>IF(CA148=0,"NO STOCK",IF(OR(COUNTIF(COST_SHEETT!$B$3:$B$1238,CI148)&gt;0,COUNTIF(COST_SHEETT!$AB$3:$AB$1238,CI148)&gt;0,COUNTIF(COST_SHEETT1!$B$3:$B$1238,CI148)&gt;0,COUNTIF(COST_SHEETT1!$AB$3:$AB$1238,CI148)&gt;0),"OK","ERROR"))</f>
        <v>NO STOCK</v>
      </c>
      <c r="BX148" s="97">
        <f>SUMIF(HW!$A$2:$A$1573,$A148,HW!BI$2:BI$1573)</f>
        <v>0</v>
      </c>
      <c r="BY148" s="97">
        <f>SUMIF(HW!$A$2:$A$1573,$A148,HW!BJ$2:BJ$1573)</f>
        <v>0</v>
      </c>
      <c r="BZ148" s="197">
        <f t="shared" si="108"/>
        <v>0</v>
      </c>
      <c r="CA148" s="198">
        <f t="shared" si="109"/>
        <v>0</v>
      </c>
      <c r="CK148" s="296">
        <f>IF(C148="WORK IN PROGRESS",0.099999,IF(SUMIF(SALE!$L$3:$L$1221,$A148,SALE!$U$3:$U$1221)=0,0,SUMIF(SALE!$L$3:$L$1221,$A148,SALE!$U$3:$U$1221)/SUMIF(SALE!$L$3:$L$1221,$A148,SALE!$F$3:$F$1221)))</f>
        <v>0</v>
      </c>
    </row>
    <row r="149" spans="1:102" ht="12" hidden="1" customHeight="1" x14ac:dyDescent="0.25">
      <c r="A149" s="104" t="s">
        <v>2642</v>
      </c>
      <c r="B149" s="106"/>
      <c r="C149" s="105" t="s">
        <v>30</v>
      </c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8"/>
      <c r="BS149" s="97">
        <f t="shared" si="105"/>
        <v>0</v>
      </c>
      <c r="BT149" s="97">
        <f t="shared" si="106"/>
        <v>0</v>
      </c>
      <c r="BU149" s="97">
        <f t="shared" si="107"/>
        <v>0</v>
      </c>
      <c r="BV149" s="296" t="str">
        <f>IF(CA149=0,"NO STOCK",IF(COUNTIF(PKGSUMM_T!$A$2:$A$1245,A149)&gt;0,"OK","ERROR"))</f>
        <v>NO STOCK</v>
      </c>
      <c r="BW149" s="296" t="str">
        <f>IF(CA149=0,"NO STOCK",IF(OR(COUNTIF(COST_SHEETT!$B$3:$B$1238,CI149)&gt;0,COUNTIF(COST_SHEETT!$AB$3:$AB$1238,CI149)&gt;0,COUNTIF(COST_SHEETT1!$B$3:$B$1238,CI149)&gt;0,COUNTIF(COST_SHEETT1!$AB$3:$AB$1238,CI149)&gt;0),"OK","ERROR"))</f>
        <v>NO STOCK</v>
      </c>
      <c r="BX149" s="97">
        <f>SUMIF(HW!$A$2:$A$1573,$A149,HW!BI$2:BI$1573)</f>
        <v>0</v>
      </c>
      <c r="BY149" s="97">
        <f>SUMIF(HW!$A$2:$A$1573,$A149,HW!BJ$2:BJ$1573)</f>
        <v>0</v>
      </c>
      <c r="BZ149" s="197">
        <f t="shared" si="108"/>
        <v>0</v>
      </c>
      <c r="CA149" s="198">
        <f t="shared" si="109"/>
        <v>0</v>
      </c>
      <c r="CK149" s="296">
        <f>IF(C149="WORK IN PROGRESS",0.099999,IF(SUMIF(SALE!$L$3:$L$1221,$A149,SALE!$U$3:$U$1221)=0,0,SUMIF(SALE!$L$3:$L$1221,$A149,SALE!$U$3:$U$1221)/SUMIF(SALE!$L$3:$L$1221,$A149,SALE!$F$3:$F$1221)))</f>
        <v>0</v>
      </c>
    </row>
    <row r="150" spans="1:102" ht="12" customHeight="1" x14ac:dyDescent="0.25">
      <c r="A150" s="120" t="s">
        <v>699</v>
      </c>
      <c r="B150" s="121" t="s">
        <v>700</v>
      </c>
      <c r="C150" s="121" t="s">
        <v>30</v>
      </c>
      <c r="D150" s="122">
        <v>4000</v>
      </c>
      <c r="E150" s="123">
        <v>190</v>
      </c>
      <c r="F150" s="123">
        <v>2.5054E-2</v>
      </c>
      <c r="G150" s="123">
        <v>2.5054E-2</v>
      </c>
      <c r="H150" s="127">
        <v>580000</v>
      </c>
      <c r="I150" s="127">
        <v>110.2</v>
      </c>
      <c r="J150" s="128">
        <v>14531.32</v>
      </c>
      <c r="K150" s="123"/>
      <c r="L150" s="124">
        <v>0</v>
      </c>
      <c r="M150" s="123"/>
      <c r="N150" s="124">
        <v>0</v>
      </c>
      <c r="O150" s="123"/>
      <c r="P150" s="124">
        <v>0</v>
      </c>
      <c r="Q150" s="123"/>
      <c r="R150" s="124">
        <v>0</v>
      </c>
      <c r="S150" s="123"/>
      <c r="T150" s="124">
        <v>0</v>
      </c>
      <c r="U150" s="123"/>
      <c r="V150" s="124">
        <v>0</v>
      </c>
      <c r="W150" s="123"/>
      <c r="X150" s="124">
        <v>0</v>
      </c>
      <c r="Y150" s="123"/>
      <c r="Z150" s="124">
        <v>0</v>
      </c>
      <c r="AA150" s="123"/>
      <c r="AB150" s="124">
        <v>0</v>
      </c>
      <c r="AC150" s="124">
        <v>0</v>
      </c>
      <c r="AD150" s="124">
        <v>0</v>
      </c>
      <c r="AE150" s="124">
        <v>0</v>
      </c>
      <c r="AF150" s="123"/>
      <c r="AG150" s="124">
        <v>0</v>
      </c>
      <c r="AH150" s="123"/>
      <c r="AI150" s="124">
        <v>0</v>
      </c>
      <c r="AJ150" s="123"/>
      <c r="AK150" s="124">
        <v>0</v>
      </c>
      <c r="AL150" s="123"/>
      <c r="AM150" s="124">
        <v>0</v>
      </c>
      <c r="AN150" s="123"/>
      <c r="AO150" s="124">
        <v>0</v>
      </c>
      <c r="AP150" s="123"/>
      <c r="AQ150" s="124">
        <v>0</v>
      </c>
      <c r="AR150" s="123"/>
      <c r="AS150" s="124">
        <v>0</v>
      </c>
      <c r="AT150" s="123"/>
      <c r="AU150" s="124">
        <v>0</v>
      </c>
      <c r="AV150" s="124">
        <v>0</v>
      </c>
      <c r="AW150" s="124">
        <v>0</v>
      </c>
      <c r="AX150" s="124">
        <v>0</v>
      </c>
      <c r="AY150" s="129">
        <v>580000</v>
      </c>
      <c r="AZ150" s="123">
        <v>145</v>
      </c>
      <c r="BA150" s="127">
        <v>110.2</v>
      </c>
      <c r="BB150" s="128">
        <v>14531.32</v>
      </c>
      <c r="BC150" s="128">
        <v>14531.32</v>
      </c>
      <c r="BD150" s="123">
        <v>0</v>
      </c>
      <c r="BE150" s="123">
        <v>0</v>
      </c>
      <c r="BF150" s="124">
        <v>0</v>
      </c>
      <c r="BG150" s="124">
        <v>0</v>
      </c>
      <c r="BH150" s="124">
        <v>0</v>
      </c>
      <c r="BI150" s="123"/>
      <c r="BJ150" s="124">
        <v>0</v>
      </c>
      <c r="BK150" s="123"/>
      <c r="BL150" s="124">
        <v>0</v>
      </c>
      <c r="BM150" s="124">
        <v>0</v>
      </c>
      <c r="BN150" s="124">
        <v>0</v>
      </c>
      <c r="BO150" s="124">
        <v>0</v>
      </c>
      <c r="BP150" s="125">
        <v>0</v>
      </c>
      <c r="BS150" s="97">
        <f t="shared" si="105"/>
        <v>580000</v>
      </c>
      <c r="BT150" s="97">
        <f t="shared" si="106"/>
        <v>145</v>
      </c>
      <c r="BU150" s="97">
        <f t="shared" si="107"/>
        <v>110.2</v>
      </c>
      <c r="BV150" s="296" t="str">
        <f>IF(CA150=0,"NO STOCK",IF(COUNTIF(PKGSUMM_T!$A$2:$A$1245,A150)&gt;0,"OK","ERROR"))</f>
        <v>OK</v>
      </c>
      <c r="BW150" s="296" t="str">
        <f>IF(CA150=0,"NO STOCK",IF(OR(COUNTIF(COST_SHEETT!$B$3:$B$1238,CI150)&gt;0,COUNTIF(COST_SHEETT!$AB$3:$AB$1238,CI150)&gt;0,COUNTIF(COST_SHEETT1!$B$3:$B$1238,CI150)&gt;0,COUNTIF(COST_SHEETT1!$AB$3:$AB$1238,CI150)&gt;0),"OK","ERROR"))</f>
        <v>OK</v>
      </c>
      <c r="BX150" s="97">
        <f>SUMIF(HW!$A$2:$A$1573,$A150,HW!BI$2:BI$1573)</f>
        <v>0</v>
      </c>
      <c r="BY150" s="97">
        <f>SUMIF(HW!$A$2:$A$1573,$A150,HW!BJ$2:BJ$1573)</f>
        <v>0</v>
      </c>
      <c r="BZ150" s="197">
        <f t="shared" si="108"/>
        <v>580000</v>
      </c>
      <c r="CA150" s="198">
        <f t="shared" si="109"/>
        <v>110.2</v>
      </c>
      <c r="CB150" s="296">
        <f>IF(CJ150="Y",IF(C150="FINISHED GOODS",SUMIF(COST_SHEETT!$AB$3:$AB$1227,$CI150,COST_SHEETT!$DD$3:$DD$1227),SUMIF(COST_SHEETT!$B$3:$B$1227,$CI150,COST_SHEETT!$DB$3:$DB$1227)),IF(C150="FINISHED GOODS",SUMIF(COST_SHEETT1!$AB$3:$AB$1227,$CI150,COST_SHEETT1!$DD$3:$DD$1227),SUMIF(COST_SHEETT1!$B$3:$B$1227,$CI150,COST_SHEETT1!$DB$3:$DB$1227)))</f>
        <v>2.5054087969308369E-2</v>
      </c>
      <c r="CC150" s="209">
        <f t="shared" ref="CC150" si="110">ROUND(BZ150*CB150,0)</f>
        <v>14531</v>
      </c>
      <c r="CD150" s="295">
        <v>1</v>
      </c>
      <c r="CE150" s="295"/>
      <c r="CF150" s="376">
        <f>IF(BZ150=0,0,IF(CK150&gt;0,CK150,CD150))</f>
        <v>2.8516583333333335E-2</v>
      </c>
      <c r="CG150" s="301">
        <f t="shared" ref="CG150" si="111">MIN(CF150,CB150)</f>
        <v>2.5054087969308369E-2</v>
      </c>
      <c r="CH150" s="302">
        <f t="shared" ref="CH150" si="112">ROUND(CG150*BZ150,0)</f>
        <v>14531</v>
      </c>
      <c r="CI150" s="200" t="s">
        <v>2684</v>
      </c>
      <c r="CK150" s="303">
        <v>2.8516583333333335E-2</v>
      </c>
      <c r="CL150" s="296" t="str">
        <f t="shared" ref="CL150" si="113">IF(CF150&lt;CB150,"NRV","COST")</f>
        <v>COST</v>
      </c>
      <c r="CM150" s="304">
        <f t="shared" ref="CM150" si="114">IF(CA150=0,0,ROUND(CH150/CA150,3))</f>
        <v>131.86000000000001</v>
      </c>
      <c r="CU150" s="296">
        <f>+(BZ150-BX150)*CG150</f>
        <v>14531.371022198853</v>
      </c>
      <c r="CW150" s="296">
        <f>+CT150+CU150+CV150</f>
        <v>14531.371022198853</v>
      </c>
      <c r="CX150" s="388">
        <f>+CW150-CH150</f>
        <v>0.37102219885309751</v>
      </c>
    </row>
    <row r="151" spans="1:102" ht="12" hidden="1" customHeight="1" x14ac:dyDescent="0.25">
      <c r="A151" s="114" t="s">
        <v>1519</v>
      </c>
      <c r="B151" s="115" t="s">
        <v>1520</v>
      </c>
      <c r="C151" s="115" t="s">
        <v>30</v>
      </c>
      <c r="D151" s="117">
        <v>800</v>
      </c>
      <c r="E151" s="117">
        <v>190</v>
      </c>
      <c r="F151" s="117">
        <v>2.7569E-2</v>
      </c>
      <c r="G151" s="117">
        <v>2.7569E-2</v>
      </c>
      <c r="H151" s="118"/>
      <c r="I151" s="118">
        <v>0</v>
      </c>
      <c r="J151" s="118">
        <v>0</v>
      </c>
      <c r="K151" s="118"/>
      <c r="L151" s="118">
        <v>0</v>
      </c>
      <c r="M151" s="118"/>
      <c r="N151" s="118">
        <v>0</v>
      </c>
      <c r="O151" s="118"/>
      <c r="P151" s="118">
        <v>0</v>
      </c>
      <c r="Q151" s="118"/>
      <c r="R151" s="118">
        <v>0</v>
      </c>
      <c r="S151" s="118"/>
      <c r="T151" s="118">
        <v>0</v>
      </c>
      <c r="U151" s="118"/>
      <c r="V151" s="118">
        <v>0</v>
      </c>
      <c r="W151" s="118"/>
      <c r="X151" s="118">
        <v>0</v>
      </c>
      <c r="Y151" s="118"/>
      <c r="Z151" s="118">
        <v>0</v>
      </c>
      <c r="AA151" s="118"/>
      <c r="AB151" s="118">
        <v>0</v>
      </c>
      <c r="AC151" s="118">
        <v>0</v>
      </c>
      <c r="AD151" s="118">
        <v>0</v>
      </c>
      <c r="AE151" s="118">
        <v>0</v>
      </c>
      <c r="AF151" s="118"/>
      <c r="AG151" s="118">
        <v>0</v>
      </c>
      <c r="AH151" s="118"/>
      <c r="AI151" s="118">
        <v>0</v>
      </c>
      <c r="AJ151" s="118"/>
      <c r="AK151" s="118">
        <v>0</v>
      </c>
      <c r="AL151" s="118"/>
      <c r="AM151" s="118">
        <v>0</v>
      </c>
      <c r="AN151" s="118"/>
      <c r="AO151" s="118">
        <v>0</v>
      </c>
      <c r="AP151" s="118"/>
      <c r="AQ151" s="118">
        <v>0</v>
      </c>
      <c r="AR151" s="118"/>
      <c r="AS151" s="118">
        <v>0</v>
      </c>
      <c r="AT151" s="118"/>
      <c r="AU151" s="118">
        <v>0</v>
      </c>
      <c r="AV151" s="118">
        <v>0</v>
      </c>
      <c r="AW151" s="118">
        <v>0</v>
      </c>
      <c r="AX151" s="118">
        <v>0</v>
      </c>
      <c r="AY151" s="118">
        <v>0</v>
      </c>
      <c r="AZ151" s="118">
        <v>0</v>
      </c>
      <c r="BA151" s="118">
        <v>0</v>
      </c>
      <c r="BB151" s="118">
        <v>0</v>
      </c>
      <c r="BC151" s="118">
        <v>0</v>
      </c>
      <c r="BD151" s="117">
        <v>0</v>
      </c>
      <c r="BE151" s="117">
        <v>0</v>
      </c>
      <c r="BF151" s="118">
        <v>0</v>
      </c>
      <c r="BG151" s="118">
        <v>0</v>
      </c>
      <c r="BH151" s="118">
        <v>0</v>
      </c>
      <c r="BI151" s="118"/>
      <c r="BJ151" s="118">
        <v>0</v>
      </c>
      <c r="BK151" s="118"/>
      <c r="BL151" s="118">
        <v>0</v>
      </c>
      <c r="BM151" s="118">
        <v>0</v>
      </c>
      <c r="BN151" s="118">
        <v>0</v>
      </c>
      <c r="BO151" s="118">
        <v>0</v>
      </c>
      <c r="BP151" s="119">
        <v>0</v>
      </c>
      <c r="BS151" s="97">
        <f t="shared" si="105"/>
        <v>0</v>
      </c>
      <c r="BT151" s="97">
        <f t="shared" si="106"/>
        <v>0</v>
      </c>
      <c r="BU151" s="97">
        <f t="shared" si="107"/>
        <v>0</v>
      </c>
      <c r="BV151" s="296" t="str">
        <f>IF(CA151=0,"NO STOCK",IF(COUNTIF(PKGSUMM_T!$A$2:$A$1245,A151)&gt;0,"OK","ERROR"))</f>
        <v>NO STOCK</v>
      </c>
      <c r="BW151" s="296" t="str">
        <f>IF(CA151=0,"NO STOCK",IF(OR(COUNTIF(COST_SHEETT!$B$3:$B$1238,CI151)&gt;0,COUNTIF(COST_SHEETT!$AB$3:$AB$1238,CI151)&gt;0,COUNTIF(COST_SHEETT1!$B$3:$B$1238,CI151)&gt;0,COUNTIF(COST_SHEETT1!$AB$3:$AB$1238,CI151)&gt;0),"OK","ERROR"))</f>
        <v>NO STOCK</v>
      </c>
      <c r="BX151" s="97">
        <f>SUMIF(HW!$A$2:$A$1573,$A151,HW!BI$2:BI$1573)</f>
        <v>0</v>
      </c>
      <c r="BY151" s="97">
        <f>SUMIF(HW!$A$2:$A$1573,$A151,HW!BJ$2:BJ$1573)</f>
        <v>0</v>
      </c>
      <c r="BZ151" s="197">
        <f t="shared" si="108"/>
        <v>0</v>
      </c>
      <c r="CA151" s="198">
        <f t="shared" si="109"/>
        <v>0</v>
      </c>
      <c r="CK151" s="296">
        <f>IF(C151="WORK IN PROGRESS",0.099999,IF(SUMIF(SALE!$L$3:$L$1221,$A151,SALE!$U$3:$U$1221)=0,0,SUMIF(SALE!$L$3:$L$1221,$A151,SALE!$U$3:$U$1221)/SUMIF(SALE!$L$3:$L$1221,$A151,SALE!$F$3:$F$1221)))</f>
        <v>0</v>
      </c>
    </row>
    <row r="152" spans="1:102" ht="12" hidden="1" customHeight="1" x14ac:dyDescent="0.25">
      <c r="A152" s="133" t="s">
        <v>2642</v>
      </c>
      <c r="B152" s="111"/>
      <c r="C152" s="111" t="s">
        <v>1200</v>
      </c>
      <c r="D152" s="126"/>
      <c r="E152" s="126"/>
      <c r="F152" s="126">
        <v>5.2623000000000003E-2</v>
      </c>
      <c r="G152" s="126">
        <v>5.2623000000000003E-2</v>
      </c>
      <c r="H152" s="112">
        <v>580000</v>
      </c>
      <c r="I152" s="112">
        <v>110.2</v>
      </c>
      <c r="J152" s="134">
        <v>14531.32</v>
      </c>
      <c r="K152" s="126"/>
      <c r="L152" s="112">
        <v>0</v>
      </c>
      <c r="M152" s="126"/>
      <c r="N152" s="112">
        <v>0</v>
      </c>
      <c r="O152" s="126"/>
      <c r="P152" s="112">
        <v>0</v>
      </c>
      <c r="Q152" s="126"/>
      <c r="R152" s="112">
        <v>0</v>
      </c>
      <c r="S152" s="126"/>
      <c r="T152" s="112">
        <v>0</v>
      </c>
      <c r="U152" s="126"/>
      <c r="V152" s="112">
        <v>0</v>
      </c>
      <c r="W152" s="126"/>
      <c r="X152" s="112">
        <v>0</v>
      </c>
      <c r="Y152" s="126"/>
      <c r="Z152" s="112">
        <v>0</v>
      </c>
      <c r="AA152" s="126"/>
      <c r="AB152" s="112">
        <v>0</v>
      </c>
      <c r="AC152" s="112">
        <v>0</v>
      </c>
      <c r="AD152" s="112">
        <v>0</v>
      </c>
      <c r="AE152" s="112">
        <v>0</v>
      </c>
      <c r="AF152" s="126"/>
      <c r="AG152" s="112">
        <v>0</v>
      </c>
      <c r="AH152" s="126"/>
      <c r="AI152" s="112">
        <v>0</v>
      </c>
      <c r="AJ152" s="126"/>
      <c r="AK152" s="112">
        <v>0</v>
      </c>
      <c r="AL152" s="126"/>
      <c r="AM152" s="112">
        <v>0</v>
      </c>
      <c r="AN152" s="126"/>
      <c r="AO152" s="112">
        <v>0</v>
      </c>
      <c r="AP152" s="126"/>
      <c r="AQ152" s="112">
        <v>0</v>
      </c>
      <c r="AR152" s="126"/>
      <c r="AS152" s="112">
        <v>0</v>
      </c>
      <c r="AT152" s="126"/>
      <c r="AU152" s="112">
        <v>0</v>
      </c>
      <c r="AV152" s="112">
        <v>0</v>
      </c>
      <c r="AW152" s="112">
        <v>0</v>
      </c>
      <c r="AX152" s="112">
        <v>0</v>
      </c>
      <c r="AY152" s="135">
        <v>580000</v>
      </c>
      <c r="AZ152" s="126">
        <v>145</v>
      </c>
      <c r="BA152" s="112">
        <v>110.2</v>
      </c>
      <c r="BB152" s="134">
        <v>14531.32</v>
      </c>
      <c r="BC152" s="134">
        <v>14531.32</v>
      </c>
      <c r="BD152" s="126">
        <v>0</v>
      </c>
      <c r="BE152" s="126">
        <v>0</v>
      </c>
      <c r="BF152" s="112">
        <v>0</v>
      </c>
      <c r="BG152" s="112">
        <v>0</v>
      </c>
      <c r="BH152" s="112">
        <v>0</v>
      </c>
      <c r="BI152" s="126"/>
      <c r="BJ152" s="112">
        <v>0</v>
      </c>
      <c r="BK152" s="126"/>
      <c r="BL152" s="112">
        <v>0</v>
      </c>
      <c r="BM152" s="112">
        <v>0</v>
      </c>
      <c r="BN152" s="112">
        <v>0</v>
      </c>
      <c r="BO152" s="112">
        <v>0</v>
      </c>
      <c r="BP152" s="113">
        <v>0</v>
      </c>
      <c r="BS152" s="97">
        <f t="shared" si="105"/>
        <v>0</v>
      </c>
      <c r="BT152" s="97">
        <f t="shared" si="106"/>
        <v>0</v>
      </c>
      <c r="BU152" s="97">
        <f t="shared" si="107"/>
        <v>0</v>
      </c>
      <c r="BV152" s="296" t="str">
        <f>IF(CA152=0,"NO STOCK",IF(COUNTIF(PKGSUMM_T!$A$2:$A$1245,A152)&gt;0,"OK","ERROR"))</f>
        <v>NO STOCK</v>
      </c>
      <c r="BW152" s="296" t="str">
        <f>IF(CA152=0,"NO STOCK",IF(OR(COUNTIF(COST_SHEETT!$B$3:$B$1238,CI152)&gt;0,COUNTIF(COST_SHEETT!$AB$3:$AB$1238,CI152)&gt;0,COUNTIF(COST_SHEETT1!$B$3:$B$1238,CI152)&gt;0,COUNTIF(COST_SHEETT1!$AB$3:$AB$1238,CI152)&gt;0),"OK","ERROR"))</f>
        <v>NO STOCK</v>
      </c>
      <c r="BX152" s="97">
        <f>SUMIF(HW!$A$2:$A$1573,$A152,HW!BI$2:BI$1573)</f>
        <v>0</v>
      </c>
      <c r="BY152" s="97">
        <f>SUMIF(HW!$A$2:$A$1573,$A152,HW!BJ$2:BJ$1573)</f>
        <v>0</v>
      </c>
      <c r="BZ152" s="197">
        <f t="shared" si="108"/>
        <v>0</v>
      </c>
      <c r="CA152" s="198">
        <f t="shared" si="109"/>
        <v>0</v>
      </c>
      <c r="CK152" s="296">
        <f>IF(C152="WORK IN PROGRESS",0.099999,IF(SUMIF(SALE!$L$3:$L$1221,$A152,SALE!$U$3:$U$1221)=0,0,SUMIF(SALE!$L$3:$L$1221,$A152,SALE!$U$3:$U$1221)/SUMIF(SALE!$L$3:$L$1221,$A152,SALE!$F$3:$F$1221)))</f>
        <v>0</v>
      </c>
    </row>
    <row r="153" spans="1:102" ht="12" hidden="1" customHeight="1" x14ac:dyDescent="0.25">
      <c r="A153" s="136" t="s">
        <v>2642</v>
      </c>
      <c r="B153" s="105" t="s">
        <v>1200</v>
      </c>
      <c r="C153" s="105"/>
      <c r="D153" s="137"/>
      <c r="E153" s="137"/>
      <c r="F153" s="137">
        <v>5.2623000000000003E-2</v>
      </c>
      <c r="G153" s="137">
        <v>5.2623000000000003E-2</v>
      </c>
      <c r="H153" s="107">
        <v>580000</v>
      </c>
      <c r="I153" s="107">
        <v>110.2</v>
      </c>
      <c r="J153" s="138">
        <v>14531.32</v>
      </c>
      <c r="K153" s="137"/>
      <c r="L153" s="107">
        <v>0</v>
      </c>
      <c r="M153" s="137"/>
      <c r="N153" s="107">
        <v>0</v>
      </c>
      <c r="O153" s="137"/>
      <c r="P153" s="107">
        <v>0</v>
      </c>
      <c r="Q153" s="137"/>
      <c r="R153" s="107">
        <v>0</v>
      </c>
      <c r="S153" s="137"/>
      <c r="T153" s="107">
        <v>0</v>
      </c>
      <c r="U153" s="137"/>
      <c r="V153" s="107">
        <v>0</v>
      </c>
      <c r="W153" s="137"/>
      <c r="X153" s="107">
        <v>0</v>
      </c>
      <c r="Y153" s="137"/>
      <c r="Z153" s="107">
        <v>0</v>
      </c>
      <c r="AA153" s="137"/>
      <c r="AB153" s="107">
        <v>0</v>
      </c>
      <c r="AC153" s="107">
        <v>0</v>
      </c>
      <c r="AD153" s="107">
        <v>0</v>
      </c>
      <c r="AE153" s="107">
        <v>0</v>
      </c>
      <c r="AF153" s="137"/>
      <c r="AG153" s="107">
        <v>0</v>
      </c>
      <c r="AH153" s="137"/>
      <c r="AI153" s="107">
        <v>0</v>
      </c>
      <c r="AJ153" s="137"/>
      <c r="AK153" s="107">
        <v>0</v>
      </c>
      <c r="AL153" s="137"/>
      <c r="AM153" s="107">
        <v>0</v>
      </c>
      <c r="AN153" s="137"/>
      <c r="AO153" s="107">
        <v>0</v>
      </c>
      <c r="AP153" s="137"/>
      <c r="AQ153" s="107">
        <v>0</v>
      </c>
      <c r="AR153" s="137"/>
      <c r="AS153" s="107">
        <v>0</v>
      </c>
      <c r="AT153" s="137"/>
      <c r="AU153" s="107">
        <v>0</v>
      </c>
      <c r="AV153" s="107">
        <v>0</v>
      </c>
      <c r="AW153" s="107">
        <v>0</v>
      </c>
      <c r="AX153" s="107">
        <v>0</v>
      </c>
      <c r="AY153" s="139">
        <v>580000</v>
      </c>
      <c r="AZ153" s="137">
        <v>145</v>
      </c>
      <c r="BA153" s="107">
        <v>110.2</v>
      </c>
      <c r="BB153" s="138">
        <v>14531.32</v>
      </c>
      <c r="BC153" s="138">
        <v>14531.32</v>
      </c>
      <c r="BD153" s="137">
        <v>0</v>
      </c>
      <c r="BE153" s="137">
        <v>0</v>
      </c>
      <c r="BF153" s="107">
        <v>0</v>
      </c>
      <c r="BG153" s="107">
        <v>0</v>
      </c>
      <c r="BH153" s="107">
        <v>0</v>
      </c>
      <c r="BI153" s="137"/>
      <c r="BJ153" s="107">
        <v>0</v>
      </c>
      <c r="BK153" s="137"/>
      <c r="BL153" s="107">
        <v>0</v>
      </c>
      <c r="BM153" s="107">
        <v>0</v>
      </c>
      <c r="BN153" s="107">
        <v>0</v>
      </c>
      <c r="BO153" s="107">
        <v>0</v>
      </c>
      <c r="BP153" s="108">
        <v>0</v>
      </c>
      <c r="BS153" s="97">
        <f t="shared" si="105"/>
        <v>0</v>
      </c>
      <c r="BT153" s="97">
        <f t="shared" si="106"/>
        <v>0</v>
      </c>
      <c r="BU153" s="97">
        <f t="shared" si="107"/>
        <v>0</v>
      </c>
      <c r="BV153" s="296" t="str">
        <f>IF(CA153=0,"NO STOCK",IF(COUNTIF(PKGSUMM_T!$A$2:$A$1245,A153)&gt;0,"OK","ERROR"))</f>
        <v>NO STOCK</v>
      </c>
      <c r="BW153" s="296" t="str">
        <f>IF(CA153=0,"NO STOCK",IF(OR(COUNTIF(COST_SHEETT!$B$3:$B$1238,CI153)&gt;0,COUNTIF(COST_SHEETT!$AB$3:$AB$1238,CI153)&gt;0,COUNTIF(COST_SHEETT1!$B$3:$B$1238,CI153)&gt;0,COUNTIF(COST_SHEETT1!$AB$3:$AB$1238,CI153)&gt;0),"OK","ERROR"))</f>
        <v>NO STOCK</v>
      </c>
      <c r="BX153" s="97">
        <f>SUMIF(HW!$A$2:$A$1573,$A153,HW!BI$2:BI$1573)</f>
        <v>0</v>
      </c>
      <c r="BY153" s="97">
        <f>SUMIF(HW!$A$2:$A$1573,$A153,HW!BJ$2:BJ$1573)</f>
        <v>0</v>
      </c>
      <c r="BZ153" s="197">
        <f t="shared" si="108"/>
        <v>0</v>
      </c>
      <c r="CA153" s="198">
        <f t="shared" si="109"/>
        <v>0</v>
      </c>
      <c r="CK153" s="296">
        <f>IF(C153="WORK IN PROGRESS",0.099999,IF(SUMIF(SALE!$L$3:$L$1221,$A153,SALE!$U$3:$U$1221)=0,0,SUMIF(SALE!$L$3:$L$1221,$A153,SALE!$U$3:$U$1221)/SUMIF(SALE!$L$3:$L$1221,$A153,SALE!$F$3:$F$1221)))</f>
        <v>0</v>
      </c>
    </row>
    <row r="154" spans="1:102" ht="12" hidden="1" customHeight="1" x14ac:dyDescent="0.25">
      <c r="A154" s="109" t="s">
        <v>2642</v>
      </c>
      <c r="B154" s="111" t="s">
        <v>1521</v>
      </c>
      <c r="C154" s="110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  <c r="AW154" s="112"/>
      <c r="AX154" s="112"/>
      <c r="AY154" s="112"/>
      <c r="AZ154" s="112"/>
      <c r="BA154" s="112"/>
      <c r="BB154" s="112"/>
      <c r="BC154" s="112"/>
      <c r="BD154" s="112"/>
      <c r="BE154" s="112"/>
      <c r="BF154" s="112"/>
      <c r="BG154" s="112"/>
      <c r="BH154" s="112"/>
      <c r="BI154" s="112"/>
      <c r="BJ154" s="112"/>
      <c r="BK154" s="112"/>
      <c r="BL154" s="112"/>
      <c r="BM154" s="112"/>
      <c r="BN154" s="112"/>
      <c r="BO154" s="112"/>
      <c r="BP154" s="113"/>
      <c r="BS154" s="97">
        <f t="shared" si="105"/>
        <v>0</v>
      </c>
      <c r="BT154" s="97">
        <f t="shared" si="106"/>
        <v>0</v>
      </c>
      <c r="BU154" s="97">
        <f t="shared" si="107"/>
        <v>0</v>
      </c>
      <c r="BV154" s="296" t="str">
        <f>IF(CA154=0,"NO STOCK",IF(COUNTIF(PKGSUMM_T!$A$2:$A$1245,A154)&gt;0,"OK","ERROR"))</f>
        <v>NO STOCK</v>
      </c>
      <c r="BW154" s="296" t="str">
        <f>IF(CA154=0,"NO STOCK",IF(OR(COUNTIF(COST_SHEETT!$B$3:$B$1238,CI154)&gt;0,COUNTIF(COST_SHEETT!$AB$3:$AB$1238,CI154)&gt;0,COUNTIF(COST_SHEETT1!$B$3:$B$1238,CI154)&gt;0,COUNTIF(COST_SHEETT1!$AB$3:$AB$1238,CI154)&gt;0),"OK","ERROR"))</f>
        <v>NO STOCK</v>
      </c>
      <c r="BX154" s="97">
        <f>SUMIF(HW!$A$2:$A$1573,$A154,HW!BI$2:BI$1573)</f>
        <v>0</v>
      </c>
      <c r="BY154" s="97">
        <f>SUMIF(HW!$A$2:$A$1573,$A154,HW!BJ$2:BJ$1573)</f>
        <v>0</v>
      </c>
      <c r="BZ154" s="197">
        <f t="shared" si="108"/>
        <v>0</v>
      </c>
      <c r="CA154" s="198">
        <f t="shared" si="109"/>
        <v>0</v>
      </c>
      <c r="CK154" s="296">
        <f>IF(C154="WORK IN PROGRESS",0.099999,IF(SUMIF(SALE!$L$3:$L$1221,$A154,SALE!$U$3:$U$1221)=0,0,SUMIF(SALE!$L$3:$L$1221,$A154,SALE!$U$3:$U$1221)/SUMIF(SALE!$L$3:$L$1221,$A154,SALE!$F$3:$F$1221)))</f>
        <v>0</v>
      </c>
    </row>
    <row r="155" spans="1:102" ht="12" hidden="1" customHeight="1" x14ac:dyDescent="0.25">
      <c r="A155" s="104" t="s">
        <v>2642</v>
      </c>
      <c r="B155" s="106"/>
      <c r="C155" s="105" t="s">
        <v>30</v>
      </c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07"/>
      <c r="BE155" s="107"/>
      <c r="BF155" s="107"/>
      <c r="BG155" s="107"/>
      <c r="BH155" s="107"/>
      <c r="BI155" s="107"/>
      <c r="BJ155" s="107"/>
      <c r="BK155" s="107"/>
      <c r="BL155" s="107"/>
      <c r="BM155" s="107"/>
      <c r="BN155" s="107"/>
      <c r="BO155" s="107"/>
      <c r="BP155" s="108"/>
      <c r="BS155" s="97">
        <f t="shared" si="105"/>
        <v>0</v>
      </c>
      <c r="BT155" s="97">
        <f t="shared" si="106"/>
        <v>0</v>
      </c>
      <c r="BU155" s="97">
        <f t="shared" si="107"/>
        <v>0</v>
      </c>
      <c r="BV155" s="296" t="str">
        <f>IF(CA155=0,"NO STOCK",IF(COUNTIF(PKGSUMM_T!$A$2:$A$1245,A155)&gt;0,"OK","ERROR"))</f>
        <v>NO STOCK</v>
      </c>
      <c r="BW155" s="296" t="str">
        <f>IF(CA155=0,"NO STOCK",IF(OR(COUNTIF(COST_SHEETT!$B$3:$B$1238,CI155)&gt;0,COUNTIF(COST_SHEETT!$AB$3:$AB$1238,CI155)&gt;0,COUNTIF(COST_SHEETT1!$B$3:$B$1238,CI155)&gt;0,COUNTIF(COST_SHEETT1!$AB$3:$AB$1238,CI155)&gt;0),"OK","ERROR"))</f>
        <v>NO STOCK</v>
      </c>
      <c r="BX155" s="97">
        <f>SUMIF(HW!$A$2:$A$1573,$A155,HW!BI$2:BI$1573)</f>
        <v>0</v>
      </c>
      <c r="BY155" s="97">
        <f>SUMIF(HW!$A$2:$A$1573,$A155,HW!BJ$2:BJ$1573)</f>
        <v>0</v>
      </c>
      <c r="BZ155" s="197">
        <f t="shared" si="108"/>
        <v>0</v>
      </c>
      <c r="CA155" s="198">
        <f t="shared" si="109"/>
        <v>0</v>
      </c>
      <c r="CK155" s="296">
        <f>IF(C155="WORK IN PROGRESS",0.099999,IF(SUMIF(SALE!$L$3:$L$1221,$A155,SALE!$U$3:$U$1221)=0,0,SUMIF(SALE!$L$3:$L$1221,$A155,SALE!$U$3:$U$1221)/SUMIF(SALE!$L$3:$L$1221,$A155,SALE!$F$3:$F$1221)))</f>
        <v>0</v>
      </c>
    </row>
    <row r="156" spans="1:102" ht="12" customHeight="1" x14ac:dyDescent="0.25">
      <c r="A156" s="120" t="s">
        <v>209</v>
      </c>
      <c r="B156" s="121" t="s">
        <v>210</v>
      </c>
      <c r="C156" s="121" t="s">
        <v>30</v>
      </c>
      <c r="D156" s="122">
        <v>3174</v>
      </c>
      <c r="E156" s="123">
        <v>160</v>
      </c>
      <c r="F156" s="123">
        <v>2.8274000000000001E-2</v>
      </c>
      <c r="G156" s="123">
        <v>2.8274000000000001E-2</v>
      </c>
      <c r="H156" s="127">
        <v>69828</v>
      </c>
      <c r="I156" s="127">
        <v>11.172000000000001</v>
      </c>
      <c r="J156" s="128">
        <v>1974.317</v>
      </c>
      <c r="K156" s="123"/>
      <c r="L156" s="123">
        <v>0</v>
      </c>
      <c r="M156" s="123"/>
      <c r="N156" s="123">
        <v>0</v>
      </c>
      <c r="O156" s="123"/>
      <c r="P156" s="123">
        <v>0</v>
      </c>
      <c r="Q156" s="123">
        <v>3126390</v>
      </c>
      <c r="R156" s="151">
        <v>500.22199999999998</v>
      </c>
      <c r="S156" s="123"/>
      <c r="T156" s="123">
        <v>0</v>
      </c>
      <c r="U156" s="123"/>
      <c r="V156" s="123">
        <v>0</v>
      </c>
      <c r="W156" s="123"/>
      <c r="X156" s="123">
        <v>0</v>
      </c>
      <c r="Y156" s="123"/>
      <c r="Z156" s="123">
        <v>0</v>
      </c>
      <c r="AA156" s="123"/>
      <c r="AB156" s="123">
        <v>0</v>
      </c>
      <c r="AC156" s="152">
        <v>3126390</v>
      </c>
      <c r="AD156" s="151">
        <v>500.22199999999998</v>
      </c>
      <c r="AE156" s="153">
        <v>88395.551000000007</v>
      </c>
      <c r="AF156" s="123"/>
      <c r="AG156" s="123">
        <v>0</v>
      </c>
      <c r="AH156" s="123"/>
      <c r="AI156" s="123">
        <v>0</v>
      </c>
      <c r="AJ156" s="123"/>
      <c r="AK156" s="123">
        <v>0</v>
      </c>
      <c r="AL156" s="123"/>
      <c r="AM156" s="123">
        <v>0</v>
      </c>
      <c r="AN156" s="123"/>
      <c r="AO156" s="123">
        <v>0</v>
      </c>
      <c r="AP156" s="123">
        <v>1333080</v>
      </c>
      <c r="AQ156" s="112">
        <v>213.29300000000001</v>
      </c>
      <c r="AR156" s="123"/>
      <c r="AS156" s="123">
        <v>0</v>
      </c>
      <c r="AT156" s="123"/>
      <c r="AU156" s="123">
        <v>0</v>
      </c>
      <c r="AV156" s="135">
        <v>1333080</v>
      </c>
      <c r="AW156" s="112">
        <v>213.29300000000001</v>
      </c>
      <c r="AX156" s="134">
        <v>37691.504000000001</v>
      </c>
      <c r="AY156" s="129">
        <v>1863138</v>
      </c>
      <c r="AZ156" s="123">
        <v>587</v>
      </c>
      <c r="BA156" s="127">
        <v>298.10199999999998</v>
      </c>
      <c r="BB156" s="128">
        <v>52678.364000000001</v>
      </c>
      <c r="BC156" s="128">
        <v>52678.364000000001</v>
      </c>
      <c r="BD156" s="123">
        <v>0</v>
      </c>
      <c r="BE156" s="123">
        <v>0</v>
      </c>
      <c r="BF156" s="123">
        <v>0</v>
      </c>
      <c r="BG156" s="152">
        <v>3126390</v>
      </c>
      <c r="BH156" s="151">
        <v>500.22199999999998</v>
      </c>
      <c r="BI156" s="123">
        <v>149178</v>
      </c>
      <c r="BJ156" s="123">
        <v>23.867999999999999</v>
      </c>
      <c r="BK156" s="123">
        <v>72473</v>
      </c>
      <c r="BL156" s="123">
        <v>11.596</v>
      </c>
      <c r="BM156" s="122">
        <v>76705</v>
      </c>
      <c r="BN156" s="123">
        <v>12.272</v>
      </c>
      <c r="BO156" s="122">
        <v>3203095</v>
      </c>
      <c r="BP156" s="154">
        <v>512.49400000000003</v>
      </c>
      <c r="BS156" s="97">
        <f t="shared" si="105"/>
        <v>1863138</v>
      </c>
      <c r="BT156" s="97">
        <f t="shared" si="106"/>
        <v>587</v>
      </c>
      <c r="BU156" s="97">
        <f t="shared" si="107"/>
        <v>298.10199999999998</v>
      </c>
      <c r="BV156" s="296" t="str">
        <f>IF(CA156=0,"NO STOCK",IF(COUNTIF(PKGSUMM_T!$A$2:$A$1245,A156)&gt;0,"OK","ERROR"))</f>
        <v>OK</v>
      </c>
      <c r="BW156" s="296" t="str">
        <f>IF(CA156=0,"NO STOCK",IF(OR(COUNTIF(COST_SHEETT!$B$3:$B$1238,CI156)&gt;0,COUNTIF(COST_SHEETT!$AB$3:$AB$1238,CI156)&gt;0,COUNTIF(COST_SHEETT1!$B$3:$B$1238,CI156)&gt;0,COUNTIF(COST_SHEETT1!$AB$3:$AB$1238,CI156)&gt;0),"OK","ERROR"))</f>
        <v>OK</v>
      </c>
      <c r="BX156" s="97">
        <f>SUMIF(HW!$A$2:$A$1573,$A156,HW!BI$2:BI$1573)</f>
        <v>40204</v>
      </c>
      <c r="BY156" s="97">
        <f>SUMIF(HW!$A$2:$A$1573,$A156,HW!BJ$2:BJ$1573)</f>
        <v>6.4329999999999998</v>
      </c>
      <c r="BZ156" s="197">
        <f t="shared" si="108"/>
        <v>1903342</v>
      </c>
      <c r="CA156" s="198">
        <f t="shared" si="109"/>
        <v>304.53499999999997</v>
      </c>
      <c r="CB156" s="296">
        <f>IF(CJ156="Y",IF(C156="FINISHED GOODS",SUMIF(COST_SHEETT!$AB$3:$AB$1227,$CI156,COST_SHEETT!$DD$3:$DD$1227),SUMIF(COST_SHEETT!$B$3:$B$1227,$CI156,COST_SHEETT!$DB$3:$DB$1227)),IF(C156="FINISHED GOODS",SUMIF(COST_SHEETT1!$AB$3:$AB$1227,$CI156,COST_SHEETT1!$DD$3:$DD$1227),SUMIF(COST_SHEETT1!$B$3:$B$1227,$CI156,COST_SHEETT1!$DB$3:$DB$1227)))</f>
        <v>2.916012740428172E-2</v>
      </c>
      <c r="CC156" s="209">
        <f t="shared" ref="CC156" si="115">ROUND(BZ156*CB156,0)</f>
        <v>55502</v>
      </c>
      <c r="CD156" s="295">
        <v>1</v>
      </c>
      <c r="CE156" s="295"/>
      <c r="CF156" s="376">
        <f>IF(BZ156=0,0,IF(CK156&gt;0,CK156,CD156))</f>
        <v>2.8640000037507125E-2</v>
      </c>
      <c r="CG156" s="301">
        <f t="shared" ref="CG156" si="116">MIN(CF156,CB156)</f>
        <v>2.8640000037507125E-2</v>
      </c>
      <c r="CH156" s="302">
        <f t="shared" ref="CH156" si="117">ROUND(CG156*BZ156,0)</f>
        <v>54512</v>
      </c>
      <c r="CI156" s="200" t="s">
        <v>2685</v>
      </c>
      <c r="CJ156" s="97" t="s">
        <v>2666</v>
      </c>
      <c r="CK156" s="296">
        <f>IF(C156="WORK IN PROGRESS",0.099999,IF(SUMIF(SALE!$L$3:$L$1221,$A156,SALE!$U$3:$U$1221)=0,0,SUMIF(SALE!$L$3:$L$1221,$A156,SALE!$U$3:$U$1221)/SUMIF(SALE!$L$3:$L$1221,$A156,SALE!$F$3:$F$1221)))</f>
        <v>2.8640000037507125E-2</v>
      </c>
      <c r="CL156" s="296" t="str">
        <f t="shared" ref="CL156" si="118">IF(CF156&lt;CB156,"NRV","COST")</f>
        <v>NRV</v>
      </c>
      <c r="CM156" s="304">
        <f t="shared" ref="CM156" si="119">IF(CA156=0,0,ROUND(CH156/CA156,3))</f>
        <v>179.001</v>
      </c>
      <c r="CT156" s="296">
        <f>+(BX156*CG156)</f>
        <v>1151.4425615079365</v>
      </c>
      <c r="CU156" s="296">
        <f>+(BZ156-BX156)*CG156</f>
        <v>53360.272389880949</v>
      </c>
      <c r="CW156" s="296">
        <f>+CT156+CU156+CV156</f>
        <v>54511.714951388887</v>
      </c>
      <c r="CX156" s="388">
        <f>+CW156-CH156</f>
        <v>-0.28504861111287028</v>
      </c>
    </row>
    <row r="157" spans="1:102" ht="12" hidden="1" customHeight="1" x14ac:dyDescent="0.25">
      <c r="A157" s="136" t="s">
        <v>2642</v>
      </c>
      <c r="B157" s="105"/>
      <c r="C157" s="105" t="s">
        <v>1200</v>
      </c>
      <c r="D157" s="137"/>
      <c r="E157" s="137"/>
      <c r="F157" s="137">
        <v>2.8274000000000001E-2</v>
      </c>
      <c r="G157" s="137">
        <v>2.8274000000000001E-2</v>
      </c>
      <c r="H157" s="107">
        <v>69828</v>
      </c>
      <c r="I157" s="107">
        <v>11.172000000000001</v>
      </c>
      <c r="J157" s="138">
        <v>1974.317</v>
      </c>
      <c r="K157" s="137"/>
      <c r="L157" s="137">
        <v>0</v>
      </c>
      <c r="M157" s="137"/>
      <c r="N157" s="137">
        <v>0</v>
      </c>
      <c r="O157" s="137"/>
      <c r="P157" s="137">
        <v>0</v>
      </c>
      <c r="Q157" s="137">
        <v>3126390</v>
      </c>
      <c r="R157" s="107">
        <v>500.22199999999998</v>
      </c>
      <c r="S157" s="137"/>
      <c r="T157" s="137">
        <v>0</v>
      </c>
      <c r="U157" s="137"/>
      <c r="V157" s="137">
        <v>0</v>
      </c>
      <c r="W157" s="137"/>
      <c r="X157" s="137">
        <v>0</v>
      </c>
      <c r="Y157" s="137"/>
      <c r="Z157" s="137">
        <v>0</v>
      </c>
      <c r="AA157" s="137"/>
      <c r="AB157" s="137">
        <v>0</v>
      </c>
      <c r="AC157" s="139">
        <v>3126390</v>
      </c>
      <c r="AD157" s="107">
        <v>500.22199999999998</v>
      </c>
      <c r="AE157" s="138">
        <v>88395.551000000007</v>
      </c>
      <c r="AF157" s="137"/>
      <c r="AG157" s="137">
        <v>0</v>
      </c>
      <c r="AH157" s="137"/>
      <c r="AI157" s="137">
        <v>0</v>
      </c>
      <c r="AJ157" s="137"/>
      <c r="AK157" s="137">
        <v>0</v>
      </c>
      <c r="AL157" s="137"/>
      <c r="AM157" s="137">
        <v>0</v>
      </c>
      <c r="AN157" s="137"/>
      <c r="AO157" s="137">
        <v>0</v>
      </c>
      <c r="AP157" s="137">
        <v>1333080</v>
      </c>
      <c r="AQ157" s="107">
        <v>213.29300000000001</v>
      </c>
      <c r="AR157" s="137"/>
      <c r="AS157" s="137">
        <v>0</v>
      </c>
      <c r="AT157" s="137"/>
      <c r="AU157" s="137">
        <v>0</v>
      </c>
      <c r="AV157" s="139">
        <v>1333080</v>
      </c>
      <c r="AW157" s="107">
        <v>213.29300000000001</v>
      </c>
      <c r="AX157" s="138">
        <v>37691.504000000001</v>
      </c>
      <c r="AY157" s="139">
        <v>1863138</v>
      </c>
      <c r="AZ157" s="137">
        <v>587</v>
      </c>
      <c r="BA157" s="107">
        <v>298.10199999999998</v>
      </c>
      <c r="BB157" s="138">
        <v>52678.364000000001</v>
      </c>
      <c r="BC157" s="138">
        <v>52678.364000000001</v>
      </c>
      <c r="BD157" s="137">
        <v>0</v>
      </c>
      <c r="BE157" s="137">
        <v>0</v>
      </c>
      <c r="BF157" s="137">
        <v>0</v>
      </c>
      <c r="BG157" s="139">
        <v>3126390</v>
      </c>
      <c r="BH157" s="107">
        <v>500.22199999999998</v>
      </c>
      <c r="BI157" s="137">
        <v>149178</v>
      </c>
      <c r="BJ157" s="137">
        <v>23.867999999999999</v>
      </c>
      <c r="BK157" s="137">
        <v>72473</v>
      </c>
      <c r="BL157" s="137">
        <v>11.596</v>
      </c>
      <c r="BM157" s="147">
        <v>76705</v>
      </c>
      <c r="BN157" s="137">
        <v>12.272</v>
      </c>
      <c r="BO157" s="147">
        <v>3203095</v>
      </c>
      <c r="BP157" s="148">
        <v>512.49400000000003</v>
      </c>
      <c r="BS157" s="97">
        <f t="shared" si="105"/>
        <v>0</v>
      </c>
      <c r="BT157" s="97">
        <f t="shared" si="106"/>
        <v>0</v>
      </c>
      <c r="BU157" s="97">
        <f t="shared" si="107"/>
        <v>0</v>
      </c>
      <c r="BV157" s="296" t="str">
        <f>IF(CA157=0,"NO STOCK",IF(COUNTIF(PKGSUMM_T!$A$2:$A$1245,A157)&gt;0,"OK","ERROR"))</f>
        <v>NO STOCK</v>
      </c>
      <c r="BW157" s="296" t="str">
        <f>IF(CA157=0,"NO STOCK",IF(OR(COUNTIF(COST_SHEETT!$B$3:$B$1238,CI157)&gt;0,COUNTIF(COST_SHEETT!$AB$3:$AB$1238,CI157)&gt;0,COUNTIF(COST_SHEETT1!$B$3:$B$1238,CI157)&gt;0,COUNTIF(COST_SHEETT1!$AB$3:$AB$1238,CI157)&gt;0),"OK","ERROR"))</f>
        <v>NO STOCK</v>
      </c>
      <c r="BX157" s="97">
        <f>SUMIF(HW!$A$2:$A$1573,$A157,HW!BI$2:BI$1573)</f>
        <v>0</v>
      </c>
      <c r="BY157" s="97">
        <f>SUMIF(HW!$A$2:$A$1573,$A157,HW!BJ$2:BJ$1573)</f>
        <v>0</v>
      </c>
      <c r="BZ157" s="197">
        <f t="shared" si="108"/>
        <v>0</v>
      </c>
      <c r="CA157" s="198">
        <f t="shared" si="109"/>
        <v>0</v>
      </c>
      <c r="CK157" s="296">
        <f>IF(C157="WORK IN PROGRESS",0.099999,IF(SUMIF(SALE!$L$3:$L$1221,$A157,SALE!$U$3:$U$1221)=0,0,SUMIF(SALE!$L$3:$L$1221,$A157,SALE!$U$3:$U$1221)/SUMIF(SALE!$L$3:$L$1221,$A157,SALE!$F$3:$F$1221)))</f>
        <v>0</v>
      </c>
    </row>
    <row r="158" spans="1:102" ht="12" hidden="1" customHeight="1" x14ac:dyDescent="0.25">
      <c r="A158" s="133" t="s">
        <v>2642</v>
      </c>
      <c r="B158" s="111" t="s">
        <v>1200</v>
      </c>
      <c r="C158" s="111"/>
      <c r="D158" s="126"/>
      <c r="E158" s="126"/>
      <c r="F158" s="126">
        <v>2.8274000000000001E-2</v>
      </c>
      <c r="G158" s="126">
        <v>2.8274000000000001E-2</v>
      </c>
      <c r="H158" s="112">
        <v>69828</v>
      </c>
      <c r="I158" s="112">
        <v>11.172000000000001</v>
      </c>
      <c r="J158" s="134">
        <v>1974.317</v>
      </c>
      <c r="K158" s="126"/>
      <c r="L158" s="126">
        <v>0</v>
      </c>
      <c r="M158" s="126"/>
      <c r="N158" s="126">
        <v>0</v>
      </c>
      <c r="O158" s="126"/>
      <c r="P158" s="126">
        <v>0</v>
      </c>
      <c r="Q158" s="126">
        <v>3126390</v>
      </c>
      <c r="R158" s="112">
        <v>500.22199999999998</v>
      </c>
      <c r="S158" s="126"/>
      <c r="T158" s="126">
        <v>0</v>
      </c>
      <c r="U158" s="126"/>
      <c r="V158" s="126">
        <v>0</v>
      </c>
      <c r="W158" s="126"/>
      <c r="X158" s="126">
        <v>0</v>
      </c>
      <c r="Y158" s="126"/>
      <c r="Z158" s="126">
        <v>0</v>
      </c>
      <c r="AA158" s="126"/>
      <c r="AB158" s="126">
        <v>0</v>
      </c>
      <c r="AC158" s="135">
        <v>3126390</v>
      </c>
      <c r="AD158" s="112">
        <v>500.22199999999998</v>
      </c>
      <c r="AE158" s="134">
        <v>88395.551000000007</v>
      </c>
      <c r="AF158" s="126"/>
      <c r="AG158" s="126">
        <v>0</v>
      </c>
      <c r="AH158" s="126"/>
      <c r="AI158" s="126">
        <v>0</v>
      </c>
      <c r="AJ158" s="126"/>
      <c r="AK158" s="126">
        <v>0</v>
      </c>
      <c r="AL158" s="126"/>
      <c r="AM158" s="126">
        <v>0</v>
      </c>
      <c r="AN158" s="126"/>
      <c r="AO158" s="126">
        <v>0</v>
      </c>
      <c r="AP158" s="126">
        <v>1333080</v>
      </c>
      <c r="AQ158" s="112">
        <v>213.29300000000001</v>
      </c>
      <c r="AR158" s="126"/>
      <c r="AS158" s="126">
        <v>0</v>
      </c>
      <c r="AT158" s="126"/>
      <c r="AU158" s="126">
        <v>0</v>
      </c>
      <c r="AV158" s="135">
        <v>1333080</v>
      </c>
      <c r="AW158" s="112">
        <v>213.29300000000001</v>
      </c>
      <c r="AX158" s="134">
        <v>37691.504000000001</v>
      </c>
      <c r="AY158" s="135">
        <v>1863138</v>
      </c>
      <c r="AZ158" s="126">
        <v>587</v>
      </c>
      <c r="BA158" s="112">
        <v>298.10199999999998</v>
      </c>
      <c r="BB158" s="134">
        <v>52678.364000000001</v>
      </c>
      <c r="BC158" s="134">
        <v>52678.364000000001</v>
      </c>
      <c r="BD158" s="126">
        <v>0</v>
      </c>
      <c r="BE158" s="126">
        <v>0</v>
      </c>
      <c r="BF158" s="126">
        <v>0</v>
      </c>
      <c r="BG158" s="135">
        <v>3126390</v>
      </c>
      <c r="BH158" s="112">
        <v>500.22199999999998</v>
      </c>
      <c r="BI158" s="126">
        <v>149178</v>
      </c>
      <c r="BJ158" s="126">
        <v>23.867999999999999</v>
      </c>
      <c r="BK158" s="126">
        <v>72473</v>
      </c>
      <c r="BL158" s="126">
        <v>11.596</v>
      </c>
      <c r="BM158" s="149">
        <v>76705</v>
      </c>
      <c r="BN158" s="126">
        <v>12.272</v>
      </c>
      <c r="BO158" s="149">
        <v>3203095</v>
      </c>
      <c r="BP158" s="150">
        <v>512.49400000000003</v>
      </c>
      <c r="BS158" s="97">
        <f t="shared" si="105"/>
        <v>0</v>
      </c>
      <c r="BT158" s="97">
        <f t="shared" si="106"/>
        <v>0</v>
      </c>
      <c r="BU158" s="97">
        <f t="shared" si="107"/>
        <v>0</v>
      </c>
      <c r="BV158" s="296" t="str">
        <f>IF(CA158=0,"NO STOCK",IF(COUNTIF(PKGSUMM_T!$A$2:$A$1245,A158)&gt;0,"OK","ERROR"))</f>
        <v>NO STOCK</v>
      </c>
      <c r="BW158" s="296" t="str">
        <f>IF(CA158=0,"NO STOCK",IF(OR(COUNTIF(COST_SHEETT!$B$3:$B$1238,CI158)&gt;0,COUNTIF(COST_SHEETT!$AB$3:$AB$1238,CI158)&gt;0,COUNTIF(COST_SHEETT1!$B$3:$B$1238,CI158)&gt;0,COUNTIF(COST_SHEETT1!$AB$3:$AB$1238,CI158)&gt;0),"OK","ERROR"))</f>
        <v>NO STOCK</v>
      </c>
      <c r="BX158" s="97">
        <f>SUMIF(HW!$A$2:$A$1573,$A158,HW!BI$2:BI$1573)</f>
        <v>0</v>
      </c>
      <c r="BY158" s="97">
        <f>SUMIF(HW!$A$2:$A$1573,$A158,HW!BJ$2:BJ$1573)</f>
        <v>0</v>
      </c>
      <c r="BZ158" s="197">
        <f t="shared" si="108"/>
        <v>0</v>
      </c>
      <c r="CA158" s="198">
        <f t="shared" si="109"/>
        <v>0</v>
      </c>
      <c r="CK158" s="296">
        <f>IF(C158="WORK IN PROGRESS",0.099999,IF(SUMIF(SALE!$L$3:$L$1221,$A158,SALE!$U$3:$U$1221)=0,0,SUMIF(SALE!$L$3:$L$1221,$A158,SALE!$U$3:$U$1221)/SUMIF(SALE!$L$3:$L$1221,$A158,SALE!$F$3:$F$1221)))</f>
        <v>0</v>
      </c>
    </row>
    <row r="159" spans="1:102" ht="12" hidden="1" customHeight="1" x14ac:dyDescent="0.25">
      <c r="A159" s="104" t="s">
        <v>2642</v>
      </c>
      <c r="B159" s="105" t="s">
        <v>1522</v>
      </c>
      <c r="C159" s="106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8"/>
      <c r="BS159" s="97">
        <f t="shared" si="105"/>
        <v>0</v>
      </c>
      <c r="BT159" s="97">
        <f t="shared" si="106"/>
        <v>0</v>
      </c>
      <c r="BU159" s="97">
        <f t="shared" si="107"/>
        <v>0</v>
      </c>
      <c r="BV159" s="296" t="str">
        <f>IF(CA159=0,"NO STOCK",IF(COUNTIF(PKGSUMM_T!$A$2:$A$1245,A159)&gt;0,"OK","ERROR"))</f>
        <v>NO STOCK</v>
      </c>
      <c r="BW159" s="296" t="str">
        <f>IF(CA159=0,"NO STOCK",IF(OR(COUNTIF(COST_SHEETT!$B$3:$B$1238,CI159)&gt;0,COUNTIF(COST_SHEETT!$AB$3:$AB$1238,CI159)&gt;0,COUNTIF(COST_SHEETT1!$B$3:$B$1238,CI159)&gt;0,COUNTIF(COST_SHEETT1!$AB$3:$AB$1238,CI159)&gt;0),"OK","ERROR"))</f>
        <v>NO STOCK</v>
      </c>
      <c r="BX159" s="97">
        <f>SUMIF(HW!$A$2:$A$1573,$A159,HW!BI$2:BI$1573)</f>
        <v>0</v>
      </c>
      <c r="BY159" s="97">
        <f>SUMIF(HW!$A$2:$A$1573,$A159,HW!BJ$2:BJ$1573)</f>
        <v>0</v>
      </c>
      <c r="BZ159" s="197">
        <f t="shared" si="108"/>
        <v>0</v>
      </c>
      <c r="CA159" s="198">
        <f t="shared" si="109"/>
        <v>0</v>
      </c>
      <c r="CK159" s="296">
        <f>IF(C159="WORK IN PROGRESS",0.099999,IF(SUMIF(SALE!$L$3:$L$1221,$A159,SALE!$U$3:$U$1221)=0,0,SUMIF(SALE!$L$3:$L$1221,$A159,SALE!$U$3:$U$1221)/SUMIF(SALE!$L$3:$L$1221,$A159,SALE!$F$3:$F$1221)))</f>
        <v>0</v>
      </c>
    </row>
    <row r="160" spans="1:102" ht="12" hidden="1" customHeight="1" x14ac:dyDescent="0.25">
      <c r="A160" s="109" t="s">
        <v>2642</v>
      </c>
      <c r="B160" s="110"/>
      <c r="C160" s="111" t="s">
        <v>1523</v>
      </c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A160" s="112"/>
      <c r="BB160" s="112"/>
      <c r="BC160" s="112"/>
      <c r="BD160" s="112"/>
      <c r="BE160" s="112"/>
      <c r="BF160" s="112"/>
      <c r="BG160" s="112"/>
      <c r="BH160" s="112"/>
      <c r="BI160" s="112"/>
      <c r="BJ160" s="112"/>
      <c r="BK160" s="112"/>
      <c r="BL160" s="112"/>
      <c r="BM160" s="112"/>
      <c r="BN160" s="112"/>
      <c r="BO160" s="112"/>
      <c r="BP160" s="113"/>
      <c r="BS160" s="97">
        <f t="shared" si="105"/>
        <v>0</v>
      </c>
      <c r="BT160" s="97">
        <f t="shared" si="106"/>
        <v>0</v>
      </c>
      <c r="BU160" s="97">
        <f t="shared" si="107"/>
        <v>0</v>
      </c>
      <c r="BV160" s="296" t="str">
        <f>IF(CA160=0,"NO STOCK",IF(COUNTIF(PKGSUMM_T!$A$2:$A$1245,A160)&gt;0,"OK","ERROR"))</f>
        <v>NO STOCK</v>
      </c>
      <c r="BW160" s="296" t="str">
        <f>IF(CA160=0,"NO STOCK",IF(OR(COUNTIF(COST_SHEETT!$B$3:$B$1238,CI160)&gt;0,COUNTIF(COST_SHEETT!$AB$3:$AB$1238,CI160)&gt;0,COUNTIF(COST_SHEETT1!$B$3:$B$1238,CI160)&gt;0,COUNTIF(COST_SHEETT1!$AB$3:$AB$1238,CI160)&gt;0),"OK","ERROR"))</f>
        <v>NO STOCK</v>
      </c>
      <c r="BX160" s="97">
        <f>SUMIF(HW!$A$2:$A$1573,$A160,HW!BI$2:BI$1573)</f>
        <v>0</v>
      </c>
      <c r="BY160" s="97">
        <f>SUMIF(HW!$A$2:$A$1573,$A160,HW!BJ$2:BJ$1573)</f>
        <v>0</v>
      </c>
      <c r="BZ160" s="197">
        <f t="shared" si="108"/>
        <v>0</v>
      </c>
      <c r="CA160" s="198">
        <f t="shared" si="109"/>
        <v>0</v>
      </c>
      <c r="CK160" s="296">
        <f>IF(C160="WORK IN PROGRESS",0.099999,IF(SUMIF(SALE!$L$3:$L$1221,$A160,SALE!$U$3:$U$1221)=0,0,SUMIF(SALE!$L$3:$L$1221,$A160,SALE!$U$3:$U$1221)/SUMIF(SALE!$L$3:$L$1221,$A160,SALE!$F$3:$F$1221)))</f>
        <v>0</v>
      </c>
    </row>
    <row r="161" spans="1:89" ht="12" hidden="1" customHeight="1" x14ac:dyDescent="0.25">
      <c r="A161" s="114" t="s">
        <v>1524</v>
      </c>
      <c r="B161" s="115" t="s">
        <v>1525</v>
      </c>
      <c r="C161" s="115" t="s">
        <v>1523</v>
      </c>
      <c r="D161" s="116">
        <v>11760</v>
      </c>
      <c r="E161" s="117">
        <v>65</v>
      </c>
      <c r="F161" s="117">
        <v>2.5000000000000001E-2</v>
      </c>
      <c r="G161" s="117">
        <v>2.5000000000000001E-2</v>
      </c>
      <c r="H161" s="118"/>
      <c r="I161" s="118">
        <v>0</v>
      </c>
      <c r="J161" s="118">
        <v>0</v>
      </c>
      <c r="K161" s="118"/>
      <c r="L161" s="118">
        <v>0</v>
      </c>
      <c r="M161" s="118"/>
      <c r="N161" s="118">
        <v>0</v>
      </c>
      <c r="O161" s="118"/>
      <c r="P161" s="118">
        <v>0</v>
      </c>
      <c r="Q161" s="118"/>
      <c r="R161" s="118">
        <v>0</v>
      </c>
      <c r="S161" s="118"/>
      <c r="T161" s="118">
        <v>0</v>
      </c>
      <c r="U161" s="118"/>
      <c r="V161" s="118">
        <v>0</v>
      </c>
      <c r="W161" s="118"/>
      <c r="X161" s="118">
        <v>0</v>
      </c>
      <c r="Y161" s="118"/>
      <c r="Z161" s="118">
        <v>0</v>
      </c>
      <c r="AA161" s="118"/>
      <c r="AB161" s="118">
        <v>0</v>
      </c>
      <c r="AC161" s="118">
        <v>0</v>
      </c>
      <c r="AD161" s="118">
        <v>0</v>
      </c>
      <c r="AE161" s="118">
        <v>0</v>
      </c>
      <c r="AF161" s="118"/>
      <c r="AG161" s="118">
        <v>0</v>
      </c>
      <c r="AH161" s="118"/>
      <c r="AI161" s="118">
        <v>0</v>
      </c>
      <c r="AJ161" s="118"/>
      <c r="AK161" s="118">
        <v>0</v>
      </c>
      <c r="AL161" s="118"/>
      <c r="AM161" s="118">
        <v>0</v>
      </c>
      <c r="AN161" s="118"/>
      <c r="AO161" s="118">
        <v>0</v>
      </c>
      <c r="AP161" s="118"/>
      <c r="AQ161" s="118">
        <v>0</v>
      </c>
      <c r="AR161" s="118"/>
      <c r="AS161" s="118">
        <v>0</v>
      </c>
      <c r="AT161" s="118"/>
      <c r="AU161" s="118">
        <v>0</v>
      </c>
      <c r="AV161" s="118">
        <v>0</v>
      </c>
      <c r="AW161" s="118">
        <v>0</v>
      </c>
      <c r="AX161" s="118">
        <v>0</v>
      </c>
      <c r="AY161" s="118">
        <v>0</v>
      </c>
      <c r="AZ161" s="118">
        <v>0</v>
      </c>
      <c r="BA161" s="118">
        <v>0</v>
      </c>
      <c r="BB161" s="118">
        <v>0</v>
      </c>
      <c r="BC161" s="118">
        <v>0</v>
      </c>
      <c r="BD161" s="117">
        <v>0</v>
      </c>
      <c r="BE161" s="117">
        <v>0</v>
      </c>
      <c r="BF161" s="118">
        <v>0</v>
      </c>
      <c r="BG161" s="118">
        <v>0</v>
      </c>
      <c r="BH161" s="118">
        <v>0</v>
      </c>
      <c r="BI161" s="118"/>
      <c r="BJ161" s="118">
        <v>0</v>
      </c>
      <c r="BK161" s="118"/>
      <c r="BL161" s="118">
        <v>0</v>
      </c>
      <c r="BM161" s="118">
        <v>0</v>
      </c>
      <c r="BN161" s="118">
        <v>0</v>
      </c>
      <c r="BO161" s="118">
        <v>0</v>
      </c>
      <c r="BP161" s="119">
        <v>0</v>
      </c>
      <c r="BS161" s="97">
        <f t="shared" si="105"/>
        <v>0</v>
      </c>
      <c r="BT161" s="97">
        <f t="shared" si="106"/>
        <v>0</v>
      </c>
      <c r="BU161" s="97">
        <f t="shared" si="107"/>
        <v>0</v>
      </c>
      <c r="BV161" s="296" t="str">
        <f>IF(CA161=0,"NO STOCK",IF(COUNTIF(PKGSUMM_T!$A$2:$A$1245,A161)&gt;0,"OK","ERROR"))</f>
        <v>NO STOCK</v>
      </c>
      <c r="BW161" s="296" t="str">
        <f>IF(CA161=0,"NO STOCK",IF(OR(COUNTIF(COST_SHEETT!$B$3:$B$1238,CI161)&gt;0,COUNTIF(COST_SHEETT!$AB$3:$AB$1238,CI161)&gt;0,COUNTIF(COST_SHEETT1!$B$3:$B$1238,CI161)&gt;0,COUNTIF(COST_SHEETT1!$AB$3:$AB$1238,CI161)&gt;0),"OK","ERROR"))</f>
        <v>NO STOCK</v>
      </c>
      <c r="BX161" s="97">
        <f>SUMIF(HW!$A$2:$A$1573,$A161,HW!BI$2:BI$1573)</f>
        <v>0</v>
      </c>
      <c r="BY161" s="97">
        <f>SUMIF(HW!$A$2:$A$1573,$A161,HW!BJ$2:BJ$1573)</f>
        <v>0</v>
      </c>
      <c r="BZ161" s="197">
        <f t="shared" si="108"/>
        <v>0</v>
      </c>
      <c r="CA161" s="198">
        <f t="shared" si="109"/>
        <v>0</v>
      </c>
      <c r="CK161" s="296">
        <f>IF(C161="WORK IN PROGRESS",0.099999,IF(SUMIF(SALE!$L$3:$L$1221,$A161,SALE!$U$3:$U$1221)=0,0,SUMIF(SALE!$L$3:$L$1221,$A161,SALE!$U$3:$U$1221)/SUMIF(SALE!$L$3:$L$1221,$A161,SALE!$F$3:$F$1221)))</f>
        <v>0</v>
      </c>
    </row>
    <row r="162" spans="1:89" ht="12" hidden="1" customHeight="1" x14ac:dyDescent="0.25">
      <c r="A162" s="120" t="s">
        <v>1526</v>
      </c>
      <c r="B162" s="121" t="s">
        <v>1527</v>
      </c>
      <c r="C162" s="121" t="s">
        <v>1523</v>
      </c>
      <c r="D162" s="123">
        <v>1</v>
      </c>
      <c r="E162" s="123">
        <v>65</v>
      </c>
      <c r="F162" s="123">
        <v>2.4819999999999998E-2</v>
      </c>
      <c r="G162" s="123">
        <v>2.4819999999999998E-2</v>
      </c>
      <c r="H162" s="124"/>
      <c r="I162" s="124">
        <v>0</v>
      </c>
      <c r="J162" s="124">
        <v>0</v>
      </c>
      <c r="K162" s="124"/>
      <c r="L162" s="124">
        <v>0</v>
      </c>
      <c r="M162" s="124"/>
      <c r="N162" s="124">
        <v>0</v>
      </c>
      <c r="O162" s="124"/>
      <c r="P162" s="124">
        <v>0</v>
      </c>
      <c r="Q162" s="124"/>
      <c r="R162" s="124">
        <v>0</v>
      </c>
      <c r="S162" s="124"/>
      <c r="T162" s="124">
        <v>0</v>
      </c>
      <c r="U162" s="124"/>
      <c r="V162" s="124">
        <v>0</v>
      </c>
      <c r="W162" s="124"/>
      <c r="X162" s="124">
        <v>0</v>
      </c>
      <c r="Y162" s="124"/>
      <c r="Z162" s="124">
        <v>0</v>
      </c>
      <c r="AA162" s="124"/>
      <c r="AB162" s="124">
        <v>0</v>
      </c>
      <c r="AC162" s="124">
        <v>0</v>
      </c>
      <c r="AD162" s="124">
        <v>0</v>
      </c>
      <c r="AE162" s="124">
        <v>0</v>
      </c>
      <c r="AF162" s="124"/>
      <c r="AG162" s="124">
        <v>0</v>
      </c>
      <c r="AH162" s="124"/>
      <c r="AI162" s="124">
        <v>0</v>
      </c>
      <c r="AJ162" s="124"/>
      <c r="AK162" s="124">
        <v>0</v>
      </c>
      <c r="AL162" s="124"/>
      <c r="AM162" s="124">
        <v>0</v>
      </c>
      <c r="AN162" s="124"/>
      <c r="AO162" s="124">
        <v>0</v>
      </c>
      <c r="AP162" s="124"/>
      <c r="AQ162" s="124">
        <v>0</v>
      </c>
      <c r="AR162" s="124"/>
      <c r="AS162" s="124">
        <v>0</v>
      </c>
      <c r="AT162" s="124"/>
      <c r="AU162" s="124">
        <v>0</v>
      </c>
      <c r="AV162" s="124">
        <v>0</v>
      </c>
      <c r="AW162" s="124">
        <v>0</v>
      </c>
      <c r="AX162" s="124">
        <v>0</v>
      </c>
      <c r="AY162" s="124">
        <v>0</v>
      </c>
      <c r="AZ162" s="124">
        <v>0</v>
      </c>
      <c r="BA162" s="124">
        <v>0</v>
      </c>
      <c r="BB162" s="124">
        <v>0</v>
      </c>
      <c r="BC162" s="124">
        <v>0</v>
      </c>
      <c r="BD162" s="123">
        <v>0</v>
      </c>
      <c r="BE162" s="123">
        <v>0</v>
      </c>
      <c r="BF162" s="124">
        <v>0</v>
      </c>
      <c r="BG162" s="124">
        <v>0</v>
      </c>
      <c r="BH162" s="124">
        <v>0</v>
      </c>
      <c r="BI162" s="124"/>
      <c r="BJ162" s="124">
        <v>0</v>
      </c>
      <c r="BK162" s="124"/>
      <c r="BL162" s="124">
        <v>0</v>
      </c>
      <c r="BM162" s="124">
        <v>0</v>
      </c>
      <c r="BN162" s="124">
        <v>0</v>
      </c>
      <c r="BO162" s="124">
        <v>0</v>
      </c>
      <c r="BP162" s="125">
        <v>0</v>
      </c>
      <c r="BS162" s="97">
        <f t="shared" si="105"/>
        <v>0</v>
      </c>
      <c r="BT162" s="97">
        <f t="shared" si="106"/>
        <v>0</v>
      </c>
      <c r="BU162" s="97">
        <f t="shared" si="107"/>
        <v>0</v>
      </c>
      <c r="BV162" s="296" t="str">
        <f>IF(CA162=0,"NO STOCK",IF(COUNTIF(PKGSUMM_T!$A$2:$A$1245,A162)&gt;0,"OK","ERROR"))</f>
        <v>NO STOCK</v>
      </c>
      <c r="BW162" s="296" t="str">
        <f>IF(CA162=0,"NO STOCK",IF(OR(COUNTIF(COST_SHEETT!$B$3:$B$1238,CI162)&gt;0,COUNTIF(COST_SHEETT!$AB$3:$AB$1238,CI162)&gt;0,COUNTIF(COST_SHEETT1!$B$3:$B$1238,CI162)&gt;0,COUNTIF(COST_SHEETT1!$AB$3:$AB$1238,CI162)&gt;0),"OK","ERROR"))</f>
        <v>NO STOCK</v>
      </c>
      <c r="BX162" s="97">
        <f>SUMIF(HW!$A$2:$A$1573,$A162,HW!BI$2:BI$1573)</f>
        <v>0</v>
      </c>
      <c r="BY162" s="97">
        <f>SUMIF(HW!$A$2:$A$1573,$A162,HW!BJ$2:BJ$1573)</f>
        <v>0</v>
      </c>
      <c r="BZ162" s="197">
        <f t="shared" si="108"/>
        <v>0</v>
      </c>
      <c r="CA162" s="198">
        <f t="shared" si="109"/>
        <v>0</v>
      </c>
      <c r="CK162" s="296">
        <f>IF(C162="WORK IN PROGRESS",0.099999,IF(SUMIF(SALE!$L$3:$L$1221,$A162,SALE!$U$3:$U$1221)=0,0,SUMIF(SALE!$L$3:$L$1221,$A162,SALE!$U$3:$U$1221)/SUMIF(SALE!$L$3:$L$1221,$A162,SALE!$F$3:$F$1221)))</f>
        <v>0</v>
      </c>
    </row>
    <row r="163" spans="1:89" ht="12" hidden="1" customHeight="1" x14ac:dyDescent="0.25">
      <c r="A163" s="114" t="s">
        <v>1528</v>
      </c>
      <c r="B163" s="115" t="s">
        <v>1529</v>
      </c>
      <c r="C163" s="115" t="s">
        <v>1523</v>
      </c>
      <c r="D163" s="117">
        <v>180</v>
      </c>
      <c r="E163" s="117">
        <v>65</v>
      </c>
      <c r="F163" s="117">
        <v>2.5000000000000001E-2</v>
      </c>
      <c r="G163" s="117">
        <v>2.5000000000000001E-2</v>
      </c>
      <c r="H163" s="118"/>
      <c r="I163" s="118">
        <v>0</v>
      </c>
      <c r="J163" s="118">
        <v>0</v>
      </c>
      <c r="K163" s="118"/>
      <c r="L163" s="118">
        <v>0</v>
      </c>
      <c r="M163" s="118"/>
      <c r="N163" s="118">
        <v>0</v>
      </c>
      <c r="O163" s="118"/>
      <c r="P163" s="118">
        <v>0</v>
      </c>
      <c r="Q163" s="118"/>
      <c r="R163" s="118">
        <v>0</v>
      </c>
      <c r="S163" s="118"/>
      <c r="T163" s="118">
        <v>0</v>
      </c>
      <c r="U163" s="118"/>
      <c r="V163" s="118">
        <v>0</v>
      </c>
      <c r="W163" s="118"/>
      <c r="X163" s="118">
        <v>0</v>
      </c>
      <c r="Y163" s="118"/>
      <c r="Z163" s="118">
        <v>0</v>
      </c>
      <c r="AA163" s="118"/>
      <c r="AB163" s="118">
        <v>0</v>
      </c>
      <c r="AC163" s="118">
        <v>0</v>
      </c>
      <c r="AD163" s="118">
        <v>0</v>
      </c>
      <c r="AE163" s="118">
        <v>0</v>
      </c>
      <c r="AF163" s="118"/>
      <c r="AG163" s="118">
        <v>0</v>
      </c>
      <c r="AH163" s="118"/>
      <c r="AI163" s="118">
        <v>0</v>
      </c>
      <c r="AJ163" s="118"/>
      <c r="AK163" s="118">
        <v>0</v>
      </c>
      <c r="AL163" s="118"/>
      <c r="AM163" s="118">
        <v>0</v>
      </c>
      <c r="AN163" s="118"/>
      <c r="AO163" s="118">
        <v>0</v>
      </c>
      <c r="AP163" s="118"/>
      <c r="AQ163" s="118">
        <v>0</v>
      </c>
      <c r="AR163" s="118"/>
      <c r="AS163" s="118">
        <v>0</v>
      </c>
      <c r="AT163" s="118"/>
      <c r="AU163" s="118">
        <v>0</v>
      </c>
      <c r="AV163" s="118">
        <v>0</v>
      </c>
      <c r="AW163" s="118">
        <v>0</v>
      </c>
      <c r="AX163" s="118">
        <v>0</v>
      </c>
      <c r="AY163" s="118">
        <v>0</v>
      </c>
      <c r="AZ163" s="118">
        <v>0</v>
      </c>
      <c r="BA163" s="118">
        <v>0</v>
      </c>
      <c r="BB163" s="118">
        <v>0</v>
      </c>
      <c r="BC163" s="118">
        <v>0</v>
      </c>
      <c r="BD163" s="117">
        <v>0</v>
      </c>
      <c r="BE163" s="117">
        <v>0</v>
      </c>
      <c r="BF163" s="118">
        <v>0</v>
      </c>
      <c r="BG163" s="118">
        <v>0</v>
      </c>
      <c r="BH163" s="118">
        <v>0</v>
      </c>
      <c r="BI163" s="118"/>
      <c r="BJ163" s="118">
        <v>0</v>
      </c>
      <c r="BK163" s="118"/>
      <c r="BL163" s="118">
        <v>0</v>
      </c>
      <c r="BM163" s="118">
        <v>0</v>
      </c>
      <c r="BN163" s="118">
        <v>0</v>
      </c>
      <c r="BO163" s="118">
        <v>0</v>
      </c>
      <c r="BP163" s="119">
        <v>0</v>
      </c>
      <c r="BS163" s="97">
        <f t="shared" si="105"/>
        <v>0</v>
      </c>
      <c r="BT163" s="97">
        <f t="shared" si="106"/>
        <v>0</v>
      </c>
      <c r="BU163" s="97">
        <f t="shared" si="107"/>
        <v>0</v>
      </c>
      <c r="BV163" s="296" t="str">
        <f>IF(CA163=0,"NO STOCK",IF(COUNTIF(PKGSUMM_T!$A$2:$A$1245,A163)&gt;0,"OK","ERROR"))</f>
        <v>NO STOCK</v>
      </c>
      <c r="BW163" s="296" t="str">
        <f>IF(CA163=0,"NO STOCK",IF(OR(COUNTIF(COST_SHEETT!$B$3:$B$1238,CI163)&gt;0,COUNTIF(COST_SHEETT!$AB$3:$AB$1238,CI163)&gt;0,COUNTIF(COST_SHEETT1!$B$3:$B$1238,CI163)&gt;0,COUNTIF(COST_SHEETT1!$AB$3:$AB$1238,CI163)&gt;0),"OK","ERROR"))</f>
        <v>NO STOCK</v>
      </c>
      <c r="BX163" s="97">
        <f>SUMIF(HW!$A$2:$A$1573,$A163,HW!BI$2:BI$1573)</f>
        <v>0</v>
      </c>
      <c r="BY163" s="97">
        <f>SUMIF(HW!$A$2:$A$1573,$A163,HW!BJ$2:BJ$1573)</f>
        <v>0</v>
      </c>
      <c r="BZ163" s="197">
        <f t="shared" si="108"/>
        <v>0</v>
      </c>
      <c r="CA163" s="198">
        <f t="shared" si="109"/>
        <v>0</v>
      </c>
      <c r="CK163" s="296">
        <f>IF(C163="WORK IN PROGRESS",0.099999,IF(SUMIF(SALE!$L$3:$L$1221,$A163,SALE!$U$3:$U$1221)=0,0,SUMIF(SALE!$L$3:$L$1221,$A163,SALE!$U$3:$U$1221)/SUMIF(SALE!$L$3:$L$1221,$A163,SALE!$F$3:$F$1221)))</f>
        <v>0</v>
      </c>
    </row>
    <row r="164" spans="1:89" ht="12" hidden="1" customHeight="1" x14ac:dyDescent="0.25">
      <c r="A164" s="120" t="s">
        <v>1530</v>
      </c>
      <c r="B164" s="121" t="s">
        <v>1531</v>
      </c>
      <c r="C164" s="121" t="s">
        <v>1523</v>
      </c>
      <c r="D164" s="122">
        <v>7056</v>
      </c>
      <c r="E164" s="123">
        <v>65</v>
      </c>
      <c r="F164" s="123">
        <v>2.5000000000000001E-2</v>
      </c>
      <c r="G164" s="123">
        <v>2.5000000000000001E-2</v>
      </c>
      <c r="H164" s="124"/>
      <c r="I164" s="124">
        <v>0</v>
      </c>
      <c r="J164" s="124">
        <v>0</v>
      </c>
      <c r="K164" s="124"/>
      <c r="L164" s="124">
        <v>0</v>
      </c>
      <c r="M164" s="124"/>
      <c r="N164" s="124">
        <v>0</v>
      </c>
      <c r="O164" s="124"/>
      <c r="P164" s="124">
        <v>0</v>
      </c>
      <c r="Q164" s="124"/>
      <c r="R164" s="124">
        <v>0</v>
      </c>
      <c r="S164" s="124"/>
      <c r="T164" s="124">
        <v>0</v>
      </c>
      <c r="U164" s="124"/>
      <c r="V164" s="124">
        <v>0</v>
      </c>
      <c r="W164" s="124"/>
      <c r="X164" s="124">
        <v>0</v>
      </c>
      <c r="Y164" s="124"/>
      <c r="Z164" s="124">
        <v>0</v>
      </c>
      <c r="AA164" s="124"/>
      <c r="AB164" s="124">
        <v>0</v>
      </c>
      <c r="AC164" s="124">
        <v>0</v>
      </c>
      <c r="AD164" s="124">
        <v>0</v>
      </c>
      <c r="AE164" s="124">
        <v>0</v>
      </c>
      <c r="AF164" s="124"/>
      <c r="AG164" s="124">
        <v>0</v>
      </c>
      <c r="AH164" s="124"/>
      <c r="AI164" s="124">
        <v>0</v>
      </c>
      <c r="AJ164" s="124"/>
      <c r="AK164" s="124">
        <v>0</v>
      </c>
      <c r="AL164" s="124"/>
      <c r="AM164" s="124">
        <v>0</v>
      </c>
      <c r="AN164" s="124"/>
      <c r="AO164" s="124">
        <v>0</v>
      </c>
      <c r="AP164" s="124"/>
      <c r="AQ164" s="124">
        <v>0</v>
      </c>
      <c r="AR164" s="124"/>
      <c r="AS164" s="124">
        <v>0</v>
      </c>
      <c r="AT164" s="124"/>
      <c r="AU164" s="124">
        <v>0</v>
      </c>
      <c r="AV164" s="124">
        <v>0</v>
      </c>
      <c r="AW164" s="124">
        <v>0</v>
      </c>
      <c r="AX164" s="124">
        <v>0</v>
      </c>
      <c r="AY164" s="124">
        <v>0</v>
      </c>
      <c r="AZ164" s="124">
        <v>0</v>
      </c>
      <c r="BA164" s="124">
        <v>0</v>
      </c>
      <c r="BB164" s="124">
        <v>0</v>
      </c>
      <c r="BC164" s="124">
        <v>0</v>
      </c>
      <c r="BD164" s="123">
        <v>0</v>
      </c>
      <c r="BE164" s="123">
        <v>0</v>
      </c>
      <c r="BF164" s="124">
        <v>0</v>
      </c>
      <c r="BG164" s="124">
        <v>0</v>
      </c>
      <c r="BH164" s="124">
        <v>0</v>
      </c>
      <c r="BI164" s="124"/>
      <c r="BJ164" s="124">
        <v>0</v>
      </c>
      <c r="BK164" s="124"/>
      <c r="BL164" s="124">
        <v>0</v>
      </c>
      <c r="BM164" s="124">
        <v>0</v>
      </c>
      <c r="BN164" s="124">
        <v>0</v>
      </c>
      <c r="BO164" s="124">
        <v>0</v>
      </c>
      <c r="BP164" s="125">
        <v>0</v>
      </c>
      <c r="BS164" s="97">
        <f t="shared" si="105"/>
        <v>0</v>
      </c>
      <c r="BT164" s="97">
        <f t="shared" si="106"/>
        <v>0</v>
      </c>
      <c r="BU164" s="97">
        <f t="shared" si="107"/>
        <v>0</v>
      </c>
      <c r="BV164" s="296" t="str">
        <f>IF(CA164=0,"NO STOCK",IF(COUNTIF(PKGSUMM_T!$A$2:$A$1245,A164)&gt;0,"OK","ERROR"))</f>
        <v>NO STOCK</v>
      </c>
      <c r="BW164" s="296" t="str">
        <f>IF(CA164=0,"NO STOCK",IF(OR(COUNTIF(COST_SHEETT!$B$3:$B$1238,CI164)&gt;0,COUNTIF(COST_SHEETT!$AB$3:$AB$1238,CI164)&gt;0,COUNTIF(COST_SHEETT1!$B$3:$B$1238,CI164)&gt;0,COUNTIF(COST_SHEETT1!$AB$3:$AB$1238,CI164)&gt;0),"OK","ERROR"))</f>
        <v>NO STOCK</v>
      </c>
      <c r="BX164" s="97">
        <f>SUMIF(HW!$A$2:$A$1573,$A164,HW!BI$2:BI$1573)</f>
        <v>0</v>
      </c>
      <c r="BY164" s="97">
        <f>SUMIF(HW!$A$2:$A$1573,$A164,HW!BJ$2:BJ$1573)</f>
        <v>0</v>
      </c>
      <c r="BZ164" s="197">
        <f t="shared" si="108"/>
        <v>0</v>
      </c>
      <c r="CA164" s="198">
        <f t="shared" si="109"/>
        <v>0</v>
      </c>
      <c r="CK164" s="296">
        <f>IF(C164="WORK IN PROGRESS",0.099999,IF(SUMIF(SALE!$L$3:$L$1221,$A164,SALE!$U$3:$U$1221)=0,0,SUMIF(SALE!$L$3:$L$1221,$A164,SALE!$U$3:$U$1221)/SUMIF(SALE!$L$3:$L$1221,$A164,SALE!$F$3:$F$1221)))</f>
        <v>0</v>
      </c>
    </row>
    <row r="165" spans="1:89" ht="12" hidden="1" customHeight="1" x14ac:dyDescent="0.25">
      <c r="A165" s="114" t="s">
        <v>1532</v>
      </c>
      <c r="B165" s="115" t="s">
        <v>1533</v>
      </c>
      <c r="C165" s="115" t="s">
        <v>1523</v>
      </c>
      <c r="D165" s="116">
        <v>7056</v>
      </c>
      <c r="E165" s="117">
        <v>65</v>
      </c>
      <c r="F165" s="117">
        <v>2.5000000000000001E-2</v>
      </c>
      <c r="G165" s="117">
        <v>2.5000000000000001E-2</v>
      </c>
      <c r="H165" s="118"/>
      <c r="I165" s="118">
        <v>0</v>
      </c>
      <c r="J165" s="118">
        <v>0</v>
      </c>
      <c r="K165" s="118"/>
      <c r="L165" s="118">
        <v>0</v>
      </c>
      <c r="M165" s="118"/>
      <c r="N165" s="118">
        <v>0</v>
      </c>
      <c r="O165" s="118"/>
      <c r="P165" s="118">
        <v>0</v>
      </c>
      <c r="Q165" s="118"/>
      <c r="R165" s="118">
        <v>0</v>
      </c>
      <c r="S165" s="118"/>
      <c r="T165" s="118">
        <v>0</v>
      </c>
      <c r="U165" s="118"/>
      <c r="V165" s="118">
        <v>0</v>
      </c>
      <c r="W165" s="118"/>
      <c r="X165" s="118">
        <v>0</v>
      </c>
      <c r="Y165" s="118"/>
      <c r="Z165" s="118">
        <v>0</v>
      </c>
      <c r="AA165" s="118"/>
      <c r="AB165" s="118">
        <v>0</v>
      </c>
      <c r="AC165" s="118">
        <v>0</v>
      </c>
      <c r="AD165" s="118">
        <v>0</v>
      </c>
      <c r="AE165" s="118">
        <v>0</v>
      </c>
      <c r="AF165" s="118"/>
      <c r="AG165" s="118">
        <v>0</v>
      </c>
      <c r="AH165" s="118"/>
      <c r="AI165" s="118">
        <v>0</v>
      </c>
      <c r="AJ165" s="118"/>
      <c r="AK165" s="118">
        <v>0</v>
      </c>
      <c r="AL165" s="118"/>
      <c r="AM165" s="118">
        <v>0</v>
      </c>
      <c r="AN165" s="118"/>
      <c r="AO165" s="118">
        <v>0</v>
      </c>
      <c r="AP165" s="118"/>
      <c r="AQ165" s="118">
        <v>0</v>
      </c>
      <c r="AR165" s="118"/>
      <c r="AS165" s="118">
        <v>0</v>
      </c>
      <c r="AT165" s="118"/>
      <c r="AU165" s="118">
        <v>0</v>
      </c>
      <c r="AV165" s="118">
        <v>0</v>
      </c>
      <c r="AW165" s="118">
        <v>0</v>
      </c>
      <c r="AX165" s="118">
        <v>0</v>
      </c>
      <c r="AY165" s="118">
        <v>0</v>
      </c>
      <c r="AZ165" s="118">
        <v>0</v>
      </c>
      <c r="BA165" s="118">
        <v>0</v>
      </c>
      <c r="BB165" s="118">
        <v>0</v>
      </c>
      <c r="BC165" s="118">
        <v>0</v>
      </c>
      <c r="BD165" s="117">
        <v>0</v>
      </c>
      <c r="BE165" s="117">
        <v>0</v>
      </c>
      <c r="BF165" s="118">
        <v>0</v>
      </c>
      <c r="BG165" s="118">
        <v>0</v>
      </c>
      <c r="BH165" s="118">
        <v>0</v>
      </c>
      <c r="BI165" s="118"/>
      <c r="BJ165" s="118">
        <v>0</v>
      </c>
      <c r="BK165" s="118"/>
      <c r="BL165" s="118">
        <v>0</v>
      </c>
      <c r="BM165" s="118">
        <v>0</v>
      </c>
      <c r="BN165" s="118">
        <v>0</v>
      </c>
      <c r="BO165" s="118">
        <v>0</v>
      </c>
      <c r="BP165" s="119">
        <v>0</v>
      </c>
      <c r="BS165" s="97">
        <f t="shared" si="105"/>
        <v>0</v>
      </c>
      <c r="BT165" s="97">
        <f t="shared" si="106"/>
        <v>0</v>
      </c>
      <c r="BU165" s="97">
        <f t="shared" si="107"/>
        <v>0</v>
      </c>
      <c r="BV165" s="296" t="str">
        <f>IF(CA165=0,"NO STOCK",IF(COUNTIF(PKGSUMM_T!$A$2:$A$1245,A165)&gt;0,"OK","ERROR"))</f>
        <v>NO STOCK</v>
      </c>
      <c r="BW165" s="296" t="str">
        <f>IF(CA165=0,"NO STOCK",IF(OR(COUNTIF(COST_SHEETT!$B$3:$B$1238,CI165)&gt;0,COUNTIF(COST_SHEETT!$AB$3:$AB$1238,CI165)&gt;0,COUNTIF(COST_SHEETT1!$B$3:$B$1238,CI165)&gt;0,COUNTIF(COST_SHEETT1!$AB$3:$AB$1238,CI165)&gt;0),"OK","ERROR"))</f>
        <v>NO STOCK</v>
      </c>
      <c r="BX165" s="97">
        <f>SUMIF(HW!$A$2:$A$1573,$A165,HW!BI$2:BI$1573)</f>
        <v>0</v>
      </c>
      <c r="BY165" s="97">
        <f>SUMIF(HW!$A$2:$A$1573,$A165,HW!BJ$2:BJ$1573)</f>
        <v>0</v>
      </c>
      <c r="BZ165" s="197">
        <f t="shared" si="108"/>
        <v>0</v>
      </c>
      <c r="CA165" s="198">
        <f t="shared" si="109"/>
        <v>0</v>
      </c>
      <c r="CK165" s="296">
        <f>IF(C165="WORK IN PROGRESS",0.099999,IF(SUMIF(SALE!$L$3:$L$1221,$A165,SALE!$U$3:$U$1221)=0,0,SUMIF(SALE!$L$3:$L$1221,$A165,SALE!$U$3:$U$1221)/SUMIF(SALE!$L$3:$L$1221,$A165,SALE!$F$3:$F$1221)))</f>
        <v>0</v>
      </c>
    </row>
    <row r="166" spans="1:89" ht="12" hidden="1" customHeight="1" x14ac:dyDescent="0.25">
      <c r="A166" s="120" t="s">
        <v>1534</v>
      </c>
      <c r="B166" s="121" t="s">
        <v>1535</v>
      </c>
      <c r="C166" s="121" t="s">
        <v>1523</v>
      </c>
      <c r="D166" s="122">
        <v>9112</v>
      </c>
      <c r="E166" s="123">
        <v>65</v>
      </c>
      <c r="F166" s="123">
        <v>2.5000000000000001E-2</v>
      </c>
      <c r="G166" s="123">
        <v>2.5000000000000001E-2</v>
      </c>
      <c r="H166" s="124"/>
      <c r="I166" s="124">
        <v>0</v>
      </c>
      <c r="J166" s="124">
        <v>0</v>
      </c>
      <c r="K166" s="124"/>
      <c r="L166" s="124">
        <v>0</v>
      </c>
      <c r="M166" s="124"/>
      <c r="N166" s="124">
        <v>0</v>
      </c>
      <c r="O166" s="124"/>
      <c r="P166" s="124">
        <v>0</v>
      </c>
      <c r="Q166" s="124"/>
      <c r="R166" s="124">
        <v>0</v>
      </c>
      <c r="S166" s="124"/>
      <c r="T166" s="124">
        <v>0</v>
      </c>
      <c r="U166" s="124"/>
      <c r="V166" s="124">
        <v>0</v>
      </c>
      <c r="W166" s="124"/>
      <c r="X166" s="124">
        <v>0</v>
      </c>
      <c r="Y166" s="124"/>
      <c r="Z166" s="124">
        <v>0</v>
      </c>
      <c r="AA166" s="124"/>
      <c r="AB166" s="124">
        <v>0</v>
      </c>
      <c r="AC166" s="124">
        <v>0</v>
      </c>
      <c r="AD166" s="124">
        <v>0</v>
      </c>
      <c r="AE166" s="124">
        <v>0</v>
      </c>
      <c r="AF166" s="124"/>
      <c r="AG166" s="124">
        <v>0</v>
      </c>
      <c r="AH166" s="124"/>
      <c r="AI166" s="124">
        <v>0</v>
      </c>
      <c r="AJ166" s="124"/>
      <c r="AK166" s="124">
        <v>0</v>
      </c>
      <c r="AL166" s="124"/>
      <c r="AM166" s="124">
        <v>0</v>
      </c>
      <c r="AN166" s="124"/>
      <c r="AO166" s="124">
        <v>0</v>
      </c>
      <c r="AP166" s="124"/>
      <c r="AQ166" s="124">
        <v>0</v>
      </c>
      <c r="AR166" s="124"/>
      <c r="AS166" s="124">
        <v>0</v>
      </c>
      <c r="AT166" s="124"/>
      <c r="AU166" s="124">
        <v>0</v>
      </c>
      <c r="AV166" s="124">
        <v>0</v>
      </c>
      <c r="AW166" s="124">
        <v>0</v>
      </c>
      <c r="AX166" s="124">
        <v>0</v>
      </c>
      <c r="AY166" s="124">
        <v>0</v>
      </c>
      <c r="AZ166" s="124">
        <v>0</v>
      </c>
      <c r="BA166" s="124">
        <v>0</v>
      </c>
      <c r="BB166" s="124">
        <v>0</v>
      </c>
      <c r="BC166" s="124">
        <v>0</v>
      </c>
      <c r="BD166" s="123">
        <v>0</v>
      </c>
      <c r="BE166" s="123">
        <v>0</v>
      </c>
      <c r="BF166" s="124">
        <v>0</v>
      </c>
      <c r="BG166" s="124">
        <v>0</v>
      </c>
      <c r="BH166" s="124">
        <v>0</v>
      </c>
      <c r="BI166" s="124"/>
      <c r="BJ166" s="124">
        <v>0</v>
      </c>
      <c r="BK166" s="124"/>
      <c r="BL166" s="124">
        <v>0</v>
      </c>
      <c r="BM166" s="124">
        <v>0</v>
      </c>
      <c r="BN166" s="124">
        <v>0</v>
      </c>
      <c r="BO166" s="124">
        <v>0</v>
      </c>
      <c r="BP166" s="125">
        <v>0</v>
      </c>
      <c r="BS166" s="97">
        <f t="shared" si="105"/>
        <v>0</v>
      </c>
      <c r="BT166" s="97">
        <f t="shared" si="106"/>
        <v>0</v>
      </c>
      <c r="BU166" s="97">
        <f t="shared" si="107"/>
        <v>0</v>
      </c>
      <c r="BV166" s="296" t="str">
        <f>IF(CA166=0,"NO STOCK",IF(COUNTIF(PKGSUMM_T!$A$2:$A$1245,A166)&gt;0,"OK","ERROR"))</f>
        <v>NO STOCK</v>
      </c>
      <c r="BW166" s="296" t="str">
        <f>IF(CA166=0,"NO STOCK",IF(OR(COUNTIF(COST_SHEETT!$B$3:$B$1238,CI166)&gt;0,COUNTIF(COST_SHEETT!$AB$3:$AB$1238,CI166)&gt;0,COUNTIF(COST_SHEETT1!$B$3:$B$1238,CI166)&gt;0,COUNTIF(COST_SHEETT1!$AB$3:$AB$1238,CI166)&gt;0),"OK","ERROR"))</f>
        <v>NO STOCK</v>
      </c>
      <c r="BX166" s="97">
        <f>SUMIF(HW!$A$2:$A$1573,$A166,HW!BI$2:BI$1573)</f>
        <v>0</v>
      </c>
      <c r="BY166" s="97">
        <f>SUMIF(HW!$A$2:$A$1573,$A166,HW!BJ$2:BJ$1573)</f>
        <v>0</v>
      </c>
      <c r="BZ166" s="197">
        <f t="shared" si="108"/>
        <v>0</v>
      </c>
      <c r="CA166" s="198">
        <f t="shared" si="109"/>
        <v>0</v>
      </c>
      <c r="CK166" s="296">
        <f>IF(C166="WORK IN PROGRESS",0.099999,IF(SUMIF(SALE!$L$3:$L$1221,$A166,SALE!$U$3:$U$1221)=0,0,SUMIF(SALE!$L$3:$L$1221,$A166,SALE!$U$3:$U$1221)/SUMIF(SALE!$L$3:$L$1221,$A166,SALE!$F$3:$F$1221)))</f>
        <v>0</v>
      </c>
    </row>
    <row r="167" spans="1:89" ht="12" hidden="1" customHeight="1" x14ac:dyDescent="0.25">
      <c r="A167" s="114" t="s">
        <v>1536</v>
      </c>
      <c r="B167" s="115" t="s">
        <v>1537</v>
      </c>
      <c r="C167" s="115" t="s">
        <v>1523</v>
      </c>
      <c r="D167" s="116">
        <v>16200</v>
      </c>
      <c r="E167" s="117">
        <v>65</v>
      </c>
      <c r="F167" s="117">
        <v>2.5000000000000001E-2</v>
      </c>
      <c r="G167" s="117">
        <v>2.5000000000000001E-2</v>
      </c>
      <c r="H167" s="118"/>
      <c r="I167" s="118">
        <v>0</v>
      </c>
      <c r="J167" s="118">
        <v>0</v>
      </c>
      <c r="K167" s="118"/>
      <c r="L167" s="118">
        <v>0</v>
      </c>
      <c r="M167" s="118"/>
      <c r="N167" s="118">
        <v>0</v>
      </c>
      <c r="O167" s="118"/>
      <c r="P167" s="118">
        <v>0</v>
      </c>
      <c r="Q167" s="118"/>
      <c r="R167" s="118">
        <v>0</v>
      </c>
      <c r="S167" s="118"/>
      <c r="T167" s="118">
        <v>0</v>
      </c>
      <c r="U167" s="118"/>
      <c r="V167" s="118">
        <v>0</v>
      </c>
      <c r="W167" s="118"/>
      <c r="X167" s="118">
        <v>0</v>
      </c>
      <c r="Y167" s="118"/>
      <c r="Z167" s="118">
        <v>0</v>
      </c>
      <c r="AA167" s="118"/>
      <c r="AB167" s="118">
        <v>0</v>
      </c>
      <c r="AC167" s="118">
        <v>0</v>
      </c>
      <c r="AD167" s="118">
        <v>0</v>
      </c>
      <c r="AE167" s="118">
        <v>0</v>
      </c>
      <c r="AF167" s="118"/>
      <c r="AG167" s="118">
        <v>0</v>
      </c>
      <c r="AH167" s="118"/>
      <c r="AI167" s="118">
        <v>0</v>
      </c>
      <c r="AJ167" s="118"/>
      <c r="AK167" s="118">
        <v>0</v>
      </c>
      <c r="AL167" s="118"/>
      <c r="AM167" s="118">
        <v>0</v>
      </c>
      <c r="AN167" s="118"/>
      <c r="AO167" s="118">
        <v>0</v>
      </c>
      <c r="AP167" s="118"/>
      <c r="AQ167" s="118">
        <v>0</v>
      </c>
      <c r="AR167" s="118"/>
      <c r="AS167" s="118">
        <v>0</v>
      </c>
      <c r="AT167" s="118"/>
      <c r="AU167" s="118">
        <v>0</v>
      </c>
      <c r="AV167" s="118">
        <v>0</v>
      </c>
      <c r="AW167" s="118">
        <v>0</v>
      </c>
      <c r="AX167" s="118">
        <v>0</v>
      </c>
      <c r="AY167" s="118">
        <v>0</v>
      </c>
      <c r="AZ167" s="118">
        <v>0</v>
      </c>
      <c r="BA167" s="118">
        <v>0</v>
      </c>
      <c r="BB167" s="118">
        <v>0</v>
      </c>
      <c r="BC167" s="118">
        <v>0</v>
      </c>
      <c r="BD167" s="117">
        <v>0</v>
      </c>
      <c r="BE167" s="117">
        <v>0</v>
      </c>
      <c r="BF167" s="118">
        <v>0</v>
      </c>
      <c r="BG167" s="118">
        <v>0</v>
      </c>
      <c r="BH167" s="118">
        <v>0</v>
      </c>
      <c r="BI167" s="118"/>
      <c r="BJ167" s="118">
        <v>0</v>
      </c>
      <c r="BK167" s="118"/>
      <c r="BL167" s="118">
        <v>0</v>
      </c>
      <c r="BM167" s="118">
        <v>0</v>
      </c>
      <c r="BN167" s="118">
        <v>0</v>
      </c>
      <c r="BO167" s="118">
        <v>0</v>
      </c>
      <c r="BP167" s="119">
        <v>0</v>
      </c>
      <c r="BS167" s="97">
        <f t="shared" si="105"/>
        <v>0</v>
      </c>
      <c r="BT167" s="97">
        <f t="shared" si="106"/>
        <v>0</v>
      </c>
      <c r="BU167" s="97">
        <f t="shared" si="107"/>
        <v>0</v>
      </c>
      <c r="BV167" s="296" t="str">
        <f>IF(CA167=0,"NO STOCK",IF(COUNTIF(PKGSUMM_T!$A$2:$A$1245,A167)&gt;0,"OK","ERROR"))</f>
        <v>NO STOCK</v>
      </c>
      <c r="BW167" s="296" t="str">
        <f>IF(CA167=0,"NO STOCK",IF(OR(COUNTIF(COST_SHEETT!$B$3:$B$1238,CI167)&gt;0,COUNTIF(COST_SHEETT!$AB$3:$AB$1238,CI167)&gt;0,COUNTIF(COST_SHEETT1!$B$3:$B$1238,CI167)&gt;0,COUNTIF(COST_SHEETT1!$AB$3:$AB$1238,CI167)&gt;0),"OK","ERROR"))</f>
        <v>NO STOCK</v>
      </c>
      <c r="BX167" s="97">
        <f>SUMIF(HW!$A$2:$A$1573,$A167,HW!BI$2:BI$1573)</f>
        <v>0</v>
      </c>
      <c r="BY167" s="97">
        <f>SUMIF(HW!$A$2:$A$1573,$A167,HW!BJ$2:BJ$1573)</f>
        <v>0</v>
      </c>
      <c r="BZ167" s="197">
        <f t="shared" si="108"/>
        <v>0</v>
      </c>
      <c r="CA167" s="198">
        <f t="shared" si="109"/>
        <v>0</v>
      </c>
      <c r="CK167" s="296">
        <f>IF(C167="WORK IN PROGRESS",0.099999,IF(SUMIF(SALE!$L$3:$L$1221,$A167,SALE!$U$3:$U$1221)=0,0,SUMIF(SALE!$L$3:$L$1221,$A167,SALE!$U$3:$U$1221)/SUMIF(SALE!$L$3:$L$1221,$A167,SALE!$F$3:$F$1221)))</f>
        <v>0</v>
      </c>
    </row>
    <row r="168" spans="1:89" ht="12" hidden="1" customHeight="1" x14ac:dyDescent="0.25">
      <c r="A168" s="120" t="s">
        <v>1538</v>
      </c>
      <c r="B168" s="121" t="s">
        <v>1539</v>
      </c>
      <c r="C168" s="121" t="s">
        <v>1523</v>
      </c>
      <c r="D168" s="122">
        <v>7680</v>
      </c>
      <c r="E168" s="123">
        <v>65</v>
      </c>
      <c r="F168" s="123">
        <v>2.5000000000000001E-2</v>
      </c>
      <c r="G168" s="123">
        <v>2.5000000000000001E-2</v>
      </c>
      <c r="H168" s="124"/>
      <c r="I168" s="124">
        <v>0</v>
      </c>
      <c r="J168" s="124">
        <v>0</v>
      </c>
      <c r="K168" s="124"/>
      <c r="L168" s="124">
        <v>0</v>
      </c>
      <c r="M168" s="124"/>
      <c r="N168" s="124">
        <v>0</v>
      </c>
      <c r="O168" s="124"/>
      <c r="P168" s="124">
        <v>0</v>
      </c>
      <c r="Q168" s="124"/>
      <c r="R168" s="124">
        <v>0</v>
      </c>
      <c r="S168" s="124"/>
      <c r="T168" s="124">
        <v>0</v>
      </c>
      <c r="U168" s="124"/>
      <c r="V168" s="124">
        <v>0</v>
      </c>
      <c r="W168" s="124"/>
      <c r="X168" s="124">
        <v>0</v>
      </c>
      <c r="Y168" s="124"/>
      <c r="Z168" s="124">
        <v>0</v>
      </c>
      <c r="AA168" s="124"/>
      <c r="AB168" s="124">
        <v>0</v>
      </c>
      <c r="AC168" s="124">
        <v>0</v>
      </c>
      <c r="AD168" s="124">
        <v>0</v>
      </c>
      <c r="AE168" s="124">
        <v>0</v>
      </c>
      <c r="AF168" s="124"/>
      <c r="AG168" s="124">
        <v>0</v>
      </c>
      <c r="AH168" s="124"/>
      <c r="AI168" s="124">
        <v>0</v>
      </c>
      <c r="AJ168" s="124"/>
      <c r="AK168" s="124">
        <v>0</v>
      </c>
      <c r="AL168" s="124"/>
      <c r="AM168" s="124">
        <v>0</v>
      </c>
      <c r="AN168" s="124"/>
      <c r="AO168" s="124">
        <v>0</v>
      </c>
      <c r="AP168" s="124"/>
      <c r="AQ168" s="124">
        <v>0</v>
      </c>
      <c r="AR168" s="124"/>
      <c r="AS168" s="124">
        <v>0</v>
      </c>
      <c r="AT168" s="124"/>
      <c r="AU168" s="124">
        <v>0</v>
      </c>
      <c r="AV168" s="124">
        <v>0</v>
      </c>
      <c r="AW168" s="124">
        <v>0</v>
      </c>
      <c r="AX168" s="124">
        <v>0</v>
      </c>
      <c r="AY168" s="124">
        <v>0</v>
      </c>
      <c r="AZ168" s="124">
        <v>0</v>
      </c>
      <c r="BA168" s="124">
        <v>0</v>
      </c>
      <c r="BB168" s="124">
        <v>0</v>
      </c>
      <c r="BC168" s="124">
        <v>0</v>
      </c>
      <c r="BD168" s="123">
        <v>0</v>
      </c>
      <c r="BE168" s="123">
        <v>0</v>
      </c>
      <c r="BF168" s="124">
        <v>0</v>
      </c>
      <c r="BG168" s="124">
        <v>0</v>
      </c>
      <c r="BH168" s="124">
        <v>0</v>
      </c>
      <c r="BI168" s="124"/>
      <c r="BJ168" s="124">
        <v>0</v>
      </c>
      <c r="BK168" s="124"/>
      <c r="BL168" s="124">
        <v>0</v>
      </c>
      <c r="BM168" s="124">
        <v>0</v>
      </c>
      <c r="BN168" s="124">
        <v>0</v>
      </c>
      <c r="BO168" s="124">
        <v>0</v>
      </c>
      <c r="BP168" s="125">
        <v>0</v>
      </c>
      <c r="BS168" s="97">
        <f t="shared" si="105"/>
        <v>0</v>
      </c>
      <c r="BT168" s="97">
        <f t="shared" si="106"/>
        <v>0</v>
      </c>
      <c r="BU168" s="97">
        <f t="shared" si="107"/>
        <v>0</v>
      </c>
      <c r="BV168" s="296" t="str">
        <f>IF(CA168=0,"NO STOCK",IF(COUNTIF(PKGSUMM_T!$A$2:$A$1245,A168)&gt;0,"OK","ERROR"))</f>
        <v>NO STOCK</v>
      </c>
      <c r="BW168" s="296" t="str">
        <f>IF(CA168=0,"NO STOCK",IF(OR(COUNTIF(COST_SHEETT!$B$3:$B$1238,CI168)&gt;0,COUNTIF(COST_SHEETT!$AB$3:$AB$1238,CI168)&gt;0,COUNTIF(COST_SHEETT1!$B$3:$B$1238,CI168)&gt;0,COUNTIF(COST_SHEETT1!$AB$3:$AB$1238,CI168)&gt;0),"OK","ERROR"))</f>
        <v>NO STOCK</v>
      </c>
      <c r="BX168" s="97">
        <f>SUMIF(HW!$A$2:$A$1573,$A168,HW!BI$2:BI$1573)</f>
        <v>0</v>
      </c>
      <c r="BY168" s="97">
        <f>SUMIF(HW!$A$2:$A$1573,$A168,HW!BJ$2:BJ$1573)</f>
        <v>0</v>
      </c>
      <c r="BZ168" s="197">
        <f t="shared" si="108"/>
        <v>0</v>
      </c>
      <c r="CA168" s="198">
        <f t="shared" si="109"/>
        <v>0</v>
      </c>
      <c r="CK168" s="296">
        <f>IF(C168="WORK IN PROGRESS",0.099999,IF(SUMIF(SALE!$L$3:$L$1221,$A168,SALE!$U$3:$U$1221)=0,0,SUMIF(SALE!$L$3:$L$1221,$A168,SALE!$U$3:$U$1221)/SUMIF(SALE!$L$3:$L$1221,$A168,SALE!$F$3:$F$1221)))</f>
        <v>0</v>
      </c>
    </row>
    <row r="169" spans="1:89" ht="12" hidden="1" customHeight="1" x14ac:dyDescent="0.25">
      <c r="A169" s="114" t="s">
        <v>1540</v>
      </c>
      <c r="B169" s="115" t="s">
        <v>1541</v>
      </c>
      <c r="C169" s="115" t="s">
        <v>1523</v>
      </c>
      <c r="D169" s="117">
        <v>320</v>
      </c>
      <c r="E169" s="117">
        <v>37</v>
      </c>
      <c r="F169" s="117">
        <v>1.673E-3</v>
      </c>
      <c r="G169" s="117">
        <v>1.673E-3</v>
      </c>
      <c r="H169" s="118"/>
      <c r="I169" s="118">
        <v>0</v>
      </c>
      <c r="J169" s="118">
        <v>0</v>
      </c>
      <c r="K169" s="118"/>
      <c r="L169" s="118">
        <v>0</v>
      </c>
      <c r="M169" s="118"/>
      <c r="N169" s="118">
        <v>0</v>
      </c>
      <c r="O169" s="118"/>
      <c r="P169" s="118">
        <v>0</v>
      </c>
      <c r="Q169" s="118"/>
      <c r="R169" s="118">
        <v>0</v>
      </c>
      <c r="S169" s="118"/>
      <c r="T169" s="118">
        <v>0</v>
      </c>
      <c r="U169" s="118"/>
      <c r="V169" s="118">
        <v>0</v>
      </c>
      <c r="W169" s="118"/>
      <c r="X169" s="118">
        <v>0</v>
      </c>
      <c r="Y169" s="118"/>
      <c r="Z169" s="118">
        <v>0</v>
      </c>
      <c r="AA169" s="118"/>
      <c r="AB169" s="118">
        <v>0</v>
      </c>
      <c r="AC169" s="118">
        <v>0</v>
      </c>
      <c r="AD169" s="118">
        <v>0</v>
      </c>
      <c r="AE169" s="118">
        <v>0</v>
      </c>
      <c r="AF169" s="118"/>
      <c r="AG169" s="118">
        <v>0</v>
      </c>
      <c r="AH169" s="118"/>
      <c r="AI169" s="118">
        <v>0</v>
      </c>
      <c r="AJ169" s="118"/>
      <c r="AK169" s="118">
        <v>0</v>
      </c>
      <c r="AL169" s="118"/>
      <c r="AM169" s="118">
        <v>0</v>
      </c>
      <c r="AN169" s="118"/>
      <c r="AO169" s="118">
        <v>0</v>
      </c>
      <c r="AP169" s="118"/>
      <c r="AQ169" s="118">
        <v>0</v>
      </c>
      <c r="AR169" s="118"/>
      <c r="AS169" s="118">
        <v>0</v>
      </c>
      <c r="AT169" s="118"/>
      <c r="AU169" s="118">
        <v>0</v>
      </c>
      <c r="AV169" s="118">
        <v>0</v>
      </c>
      <c r="AW169" s="118">
        <v>0</v>
      </c>
      <c r="AX169" s="118">
        <v>0</v>
      </c>
      <c r="AY169" s="118">
        <v>0</v>
      </c>
      <c r="AZ169" s="118">
        <v>0</v>
      </c>
      <c r="BA169" s="118">
        <v>0</v>
      </c>
      <c r="BB169" s="118">
        <v>0</v>
      </c>
      <c r="BC169" s="118">
        <v>0</v>
      </c>
      <c r="BD169" s="117">
        <v>0</v>
      </c>
      <c r="BE169" s="117">
        <v>0</v>
      </c>
      <c r="BF169" s="118">
        <v>0</v>
      </c>
      <c r="BG169" s="118">
        <v>0</v>
      </c>
      <c r="BH169" s="118">
        <v>0</v>
      </c>
      <c r="BI169" s="118"/>
      <c r="BJ169" s="118">
        <v>0</v>
      </c>
      <c r="BK169" s="118"/>
      <c r="BL169" s="118">
        <v>0</v>
      </c>
      <c r="BM169" s="118">
        <v>0</v>
      </c>
      <c r="BN169" s="118">
        <v>0</v>
      </c>
      <c r="BO169" s="118">
        <v>0</v>
      </c>
      <c r="BP169" s="119">
        <v>0</v>
      </c>
      <c r="BS169" s="97">
        <f t="shared" si="105"/>
        <v>0</v>
      </c>
      <c r="BT169" s="97">
        <f t="shared" si="106"/>
        <v>0</v>
      </c>
      <c r="BU169" s="97">
        <f t="shared" si="107"/>
        <v>0</v>
      </c>
      <c r="BV169" s="296" t="str">
        <f>IF(CA169=0,"NO STOCK",IF(COUNTIF(PKGSUMM_T!$A$2:$A$1245,A169)&gt;0,"OK","ERROR"))</f>
        <v>NO STOCK</v>
      </c>
      <c r="BW169" s="296" t="str">
        <f>IF(CA169=0,"NO STOCK",IF(OR(COUNTIF(COST_SHEETT!$B$3:$B$1238,CI169)&gt;0,COUNTIF(COST_SHEETT!$AB$3:$AB$1238,CI169)&gt;0,COUNTIF(COST_SHEETT1!$B$3:$B$1238,CI169)&gt;0,COUNTIF(COST_SHEETT1!$AB$3:$AB$1238,CI169)&gt;0),"OK","ERROR"))</f>
        <v>NO STOCK</v>
      </c>
      <c r="BX169" s="97">
        <f>SUMIF(HW!$A$2:$A$1573,$A169,HW!BI$2:BI$1573)</f>
        <v>0</v>
      </c>
      <c r="BY169" s="97">
        <f>SUMIF(HW!$A$2:$A$1573,$A169,HW!BJ$2:BJ$1573)</f>
        <v>0</v>
      </c>
      <c r="BZ169" s="197">
        <f t="shared" si="108"/>
        <v>0</v>
      </c>
      <c r="CA169" s="198">
        <f t="shared" si="109"/>
        <v>0</v>
      </c>
      <c r="CK169" s="296">
        <f>IF(C169="WORK IN PROGRESS",0.099999,IF(SUMIF(SALE!$L$3:$L$1221,$A169,SALE!$U$3:$U$1221)=0,0,SUMIF(SALE!$L$3:$L$1221,$A169,SALE!$U$3:$U$1221)/SUMIF(SALE!$L$3:$L$1221,$A169,SALE!$F$3:$F$1221)))</f>
        <v>0</v>
      </c>
    </row>
    <row r="170" spans="1:89" ht="12" hidden="1" customHeight="1" x14ac:dyDescent="0.25">
      <c r="A170" s="120" t="s">
        <v>1542</v>
      </c>
      <c r="B170" s="121" t="s">
        <v>1543</v>
      </c>
      <c r="C170" s="121" t="s">
        <v>1523</v>
      </c>
      <c r="D170" s="123">
        <v>176</v>
      </c>
      <c r="E170" s="123">
        <v>65</v>
      </c>
      <c r="F170" s="123">
        <v>8.9999999999999993E-3</v>
      </c>
      <c r="G170" s="123">
        <v>8.9999999999999993E-3</v>
      </c>
      <c r="H170" s="124"/>
      <c r="I170" s="124">
        <v>0</v>
      </c>
      <c r="J170" s="124">
        <v>0</v>
      </c>
      <c r="K170" s="124"/>
      <c r="L170" s="124">
        <v>0</v>
      </c>
      <c r="M170" s="124"/>
      <c r="N170" s="124">
        <v>0</v>
      </c>
      <c r="O170" s="124"/>
      <c r="P170" s="124">
        <v>0</v>
      </c>
      <c r="Q170" s="124"/>
      <c r="R170" s="124">
        <v>0</v>
      </c>
      <c r="S170" s="124"/>
      <c r="T170" s="124">
        <v>0</v>
      </c>
      <c r="U170" s="124"/>
      <c r="V170" s="124">
        <v>0</v>
      </c>
      <c r="W170" s="124"/>
      <c r="X170" s="124">
        <v>0</v>
      </c>
      <c r="Y170" s="124"/>
      <c r="Z170" s="124">
        <v>0</v>
      </c>
      <c r="AA170" s="124"/>
      <c r="AB170" s="124">
        <v>0</v>
      </c>
      <c r="AC170" s="124">
        <v>0</v>
      </c>
      <c r="AD170" s="124">
        <v>0</v>
      </c>
      <c r="AE170" s="124">
        <v>0</v>
      </c>
      <c r="AF170" s="124"/>
      <c r="AG170" s="124">
        <v>0</v>
      </c>
      <c r="AH170" s="124"/>
      <c r="AI170" s="124">
        <v>0</v>
      </c>
      <c r="AJ170" s="124"/>
      <c r="AK170" s="124">
        <v>0</v>
      </c>
      <c r="AL170" s="124"/>
      <c r="AM170" s="124">
        <v>0</v>
      </c>
      <c r="AN170" s="124"/>
      <c r="AO170" s="124">
        <v>0</v>
      </c>
      <c r="AP170" s="124"/>
      <c r="AQ170" s="124">
        <v>0</v>
      </c>
      <c r="AR170" s="124"/>
      <c r="AS170" s="124">
        <v>0</v>
      </c>
      <c r="AT170" s="124"/>
      <c r="AU170" s="124">
        <v>0</v>
      </c>
      <c r="AV170" s="124">
        <v>0</v>
      </c>
      <c r="AW170" s="124">
        <v>0</v>
      </c>
      <c r="AX170" s="124">
        <v>0</v>
      </c>
      <c r="AY170" s="124">
        <v>0</v>
      </c>
      <c r="AZ170" s="124">
        <v>0</v>
      </c>
      <c r="BA170" s="124">
        <v>0</v>
      </c>
      <c r="BB170" s="124">
        <v>0</v>
      </c>
      <c r="BC170" s="124">
        <v>0</v>
      </c>
      <c r="BD170" s="123">
        <v>0</v>
      </c>
      <c r="BE170" s="123">
        <v>0</v>
      </c>
      <c r="BF170" s="124">
        <v>0</v>
      </c>
      <c r="BG170" s="124">
        <v>0</v>
      </c>
      <c r="BH170" s="124">
        <v>0</v>
      </c>
      <c r="BI170" s="124"/>
      <c r="BJ170" s="124">
        <v>0</v>
      </c>
      <c r="BK170" s="124"/>
      <c r="BL170" s="124">
        <v>0</v>
      </c>
      <c r="BM170" s="124">
        <v>0</v>
      </c>
      <c r="BN170" s="124">
        <v>0</v>
      </c>
      <c r="BO170" s="124">
        <v>0</v>
      </c>
      <c r="BP170" s="125">
        <v>0</v>
      </c>
      <c r="BS170" s="97">
        <f t="shared" si="105"/>
        <v>0</v>
      </c>
      <c r="BT170" s="97">
        <f t="shared" si="106"/>
        <v>0</v>
      </c>
      <c r="BU170" s="97">
        <f t="shared" si="107"/>
        <v>0</v>
      </c>
      <c r="BV170" s="296" t="str">
        <f>IF(CA170=0,"NO STOCK",IF(COUNTIF(PKGSUMM_T!$A$2:$A$1245,A170)&gt;0,"OK","ERROR"))</f>
        <v>NO STOCK</v>
      </c>
      <c r="BW170" s="296" t="str">
        <f>IF(CA170=0,"NO STOCK",IF(OR(COUNTIF(COST_SHEETT!$B$3:$B$1238,CI170)&gt;0,COUNTIF(COST_SHEETT!$AB$3:$AB$1238,CI170)&gt;0,COUNTIF(COST_SHEETT1!$B$3:$B$1238,CI170)&gt;0,COUNTIF(COST_SHEETT1!$AB$3:$AB$1238,CI170)&gt;0),"OK","ERROR"))</f>
        <v>NO STOCK</v>
      </c>
      <c r="BX170" s="97">
        <f>SUMIF(HW!$A$2:$A$1573,$A170,HW!BI$2:BI$1573)</f>
        <v>0</v>
      </c>
      <c r="BY170" s="97">
        <f>SUMIF(HW!$A$2:$A$1573,$A170,HW!BJ$2:BJ$1573)</f>
        <v>0</v>
      </c>
      <c r="BZ170" s="197">
        <f t="shared" si="108"/>
        <v>0</v>
      </c>
      <c r="CA170" s="198">
        <f t="shared" si="109"/>
        <v>0</v>
      </c>
      <c r="CK170" s="296">
        <f>IF(C170="WORK IN PROGRESS",0.099999,IF(SUMIF(SALE!$L$3:$L$1221,$A170,SALE!$U$3:$U$1221)=0,0,SUMIF(SALE!$L$3:$L$1221,$A170,SALE!$U$3:$U$1221)/SUMIF(SALE!$L$3:$L$1221,$A170,SALE!$F$3:$F$1221)))</f>
        <v>0</v>
      </c>
    </row>
    <row r="171" spans="1:89" ht="12" hidden="1" customHeight="1" x14ac:dyDescent="0.25">
      <c r="A171" s="114" t="s">
        <v>1544</v>
      </c>
      <c r="B171" s="115" t="s">
        <v>1545</v>
      </c>
      <c r="C171" s="115" t="s">
        <v>1523</v>
      </c>
      <c r="D171" s="117">
        <v>182</v>
      </c>
      <c r="E171" s="117">
        <v>65</v>
      </c>
      <c r="F171" s="117">
        <v>2.3E-2</v>
      </c>
      <c r="G171" s="117">
        <v>2.3E-2</v>
      </c>
      <c r="H171" s="118"/>
      <c r="I171" s="118">
        <v>0</v>
      </c>
      <c r="J171" s="118">
        <v>0</v>
      </c>
      <c r="K171" s="118"/>
      <c r="L171" s="118">
        <v>0</v>
      </c>
      <c r="M171" s="118"/>
      <c r="N171" s="118">
        <v>0</v>
      </c>
      <c r="O171" s="118"/>
      <c r="P171" s="118">
        <v>0</v>
      </c>
      <c r="Q171" s="118"/>
      <c r="R171" s="118">
        <v>0</v>
      </c>
      <c r="S171" s="118"/>
      <c r="T171" s="118">
        <v>0</v>
      </c>
      <c r="U171" s="118"/>
      <c r="V171" s="118">
        <v>0</v>
      </c>
      <c r="W171" s="118"/>
      <c r="X171" s="118">
        <v>0</v>
      </c>
      <c r="Y171" s="118"/>
      <c r="Z171" s="118">
        <v>0</v>
      </c>
      <c r="AA171" s="118"/>
      <c r="AB171" s="118">
        <v>0</v>
      </c>
      <c r="AC171" s="118">
        <v>0</v>
      </c>
      <c r="AD171" s="118">
        <v>0</v>
      </c>
      <c r="AE171" s="118">
        <v>0</v>
      </c>
      <c r="AF171" s="118"/>
      <c r="AG171" s="118">
        <v>0</v>
      </c>
      <c r="AH171" s="118"/>
      <c r="AI171" s="118">
        <v>0</v>
      </c>
      <c r="AJ171" s="118"/>
      <c r="AK171" s="118">
        <v>0</v>
      </c>
      <c r="AL171" s="118"/>
      <c r="AM171" s="118">
        <v>0</v>
      </c>
      <c r="AN171" s="118"/>
      <c r="AO171" s="118">
        <v>0</v>
      </c>
      <c r="AP171" s="118"/>
      <c r="AQ171" s="118">
        <v>0</v>
      </c>
      <c r="AR171" s="118"/>
      <c r="AS171" s="118">
        <v>0</v>
      </c>
      <c r="AT171" s="118"/>
      <c r="AU171" s="118">
        <v>0</v>
      </c>
      <c r="AV171" s="118">
        <v>0</v>
      </c>
      <c r="AW171" s="118">
        <v>0</v>
      </c>
      <c r="AX171" s="118">
        <v>0</v>
      </c>
      <c r="AY171" s="118">
        <v>0</v>
      </c>
      <c r="AZ171" s="118">
        <v>0</v>
      </c>
      <c r="BA171" s="118">
        <v>0</v>
      </c>
      <c r="BB171" s="118">
        <v>0</v>
      </c>
      <c r="BC171" s="118">
        <v>0</v>
      </c>
      <c r="BD171" s="117">
        <v>0</v>
      </c>
      <c r="BE171" s="117">
        <v>0</v>
      </c>
      <c r="BF171" s="118">
        <v>0</v>
      </c>
      <c r="BG171" s="118">
        <v>0</v>
      </c>
      <c r="BH171" s="118">
        <v>0</v>
      </c>
      <c r="BI171" s="118"/>
      <c r="BJ171" s="118">
        <v>0</v>
      </c>
      <c r="BK171" s="118"/>
      <c r="BL171" s="118">
        <v>0</v>
      </c>
      <c r="BM171" s="118">
        <v>0</v>
      </c>
      <c r="BN171" s="118">
        <v>0</v>
      </c>
      <c r="BO171" s="118">
        <v>0</v>
      </c>
      <c r="BP171" s="119">
        <v>0</v>
      </c>
      <c r="BS171" s="97">
        <f t="shared" si="105"/>
        <v>0</v>
      </c>
      <c r="BT171" s="97">
        <f t="shared" si="106"/>
        <v>0</v>
      </c>
      <c r="BU171" s="97">
        <f t="shared" si="107"/>
        <v>0</v>
      </c>
      <c r="BV171" s="296" t="str">
        <f>IF(CA171=0,"NO STOCK",IF(COUNTIF(PKGSUMM_T!$A$2:$A$1245,A171)&gt;0,"OK","ERROR"))</f>
        <v>NO STOCK</v>
      </c>
      <c r="BW171" s="296" t="str">
        <f>IF(CA171=0,"NO STOCK",IF(OR(COUNTIF(COST_SHEETT!$B$3:$B$1238,CI171)&gt;0,COUNTIF(COST_SHEETT!$AB$3:$AB$1238,CI171)&gt;0,COUNTIF(COST_SHEETT1!$B$3:$B$1238,CI171)&gt;0,COUNTIF(COST_SHEETT1!$AB$3:$AB$1238,CI171)&gt;0),"OK","ERROR"))</f>
        <v>NO STOCK</v>
      </c>
      <c r="BX171" s="97">
        <f>SUMIF(HW!$A$2:$A$1573,$A171,HW!BI$2:BI$1573)</f>
        <v>0</v>
      </c>
      <c r="BY171" s="97">
        <f>SUMIF(HW!$A$2:$A$1573,$A171,HW!BJ$2:BJ$1573)</f>
        <v>0</v>
      </c>
      <c r="BZ171" s="197">
        <f t="shared" si="108"/>
        <v>0</v>
      </c>
      <c r="CA171" s="198">
        <f t="shared" si="109"/>
        <v>0</v>
      </c>
      <c r="CK171" s="296">
        <f>IF(C171="WORK IN PROGRESS",0.099999,IF(SUMIF(SALE!$L$3:$L$1221,$A171,SALE!$U$3:$U$1221)=0,0,SUMIF(SALE!$L$3:$L$1221,$A171,SALE!$U$3:$U$1221)/SUMIF(SALE!$L$3:$L$1221,$A171,SALE!$F$3:$F$1221)))</f>
        <v>0</v>
      </c>
    </row>
    <row r="172" spans="1:89" ht="12" hidden="1" customHeight="1" x14ac:dyDescent="0.25">
      <c r="A172" s="109" t="s">
        <v>2642</v>
      </c>
      <c r="B172" s="110"/>
      <c r="C172" s="111" t="s">
        <v>1200</v>
      </c>
      <c r="D172" s="112"/>
      <c r="E172" s="112"/>
      <c r="F172" s="126">
        <v>0.23349300000000001</v>
      </c>
      <c r="G172" s="126">
        <v>0.23349300000000001</v>
      </c>
      <c r="H172" s="112"/>
      <c r="I172" s="112">
        <v>0</v>
      </c>
      <c r="J172" s="112">
        <v>0</v>
      </c>
      <c r="K172" s="112"/>
      <c r="L172" s="112">
        <v>0</v>
      </c>
      <c r="M172" s="112"/>
      <c r="N172" s="112">
        <v>0</v>
      </c>
      <c r="O172" s="112"/>
      <c r="P172" s="112">
        <v>0</v>
      </c>
      <c r="Q172" s="112"/>
      <c r="R172" s="112">
        <v>0</v>
      </c>
      <c r="S172" s="112"/>
      <c r="T172" s="112">
        <v>0</v>
      </c>
      <c r="U172" s="112"/>
      <c r="V172" s="112">
        <v>0</v>
      </c>
      <c r="W172" s="112"/>
      <c r="X172" s="112">
        <v>0</v>
      </c>
      <c r="Y172" s="112"/>
      <c r="Z172" s="112">
        <v>0</v>
      </c>
      <c r="AA172" s="112"/>
      <c r="AB172" s="112">
        <v>0</v>
      </c>
      <c r="AC172" s="112">
        <v>0</v>
      </c>
      <c r="AD172" s="112">
        <v>0</v>
      </c>
      <c r="AE172" s="112">
        <v>0</v>
      </c>
      <c r="AF172" s="112"/>
      <c r="AG172" s="112">
        <v>0</v>
      </c>
      <c r="AH172" s="112"/>
      <c r="AI172" s="112">
        <v>0</v>
      </c>
      <c r="AJ172" s="112"/>
      <c r="AK172" s="112">
        <v>0</v>
      </c>
      <c r="AL172" s="112"/>
      <c r="AM172" s="112">
        <v>0</v>
      </c>
      <c r="AN172" s="112"/>
      <c r="AO172" s="112">
        <v>0</v>
      </c>
      <c r="AP172" s="112"/>
      <c r="AQ172" s="112">
        <v>0</v>
      </c>
      <c r="AR172" s="112"/>
      <c r="AS172" s="112">
        <v>0</v>
      </c>
      <c r="AT172" s="112"/>
      <c r="AU172" s="112">
        <v>0</v>
      </c>
      <c r="AV172" s="112">
        <v>0</v>
      </c>
      <c r="AW172" s="112">
        <v>0</v>
      </c>
      <c r="AX172" s="112">
        <v>0</v>
      </c>
      <c r="AY172" s="112">
        <v>0</v>
      </c>
      <c r="AZ172" s="112">
        <v>0</v>
      </c>
      <c r="BA172" s="112">
        <v>0</v>
      </c>
      <c r="BB172" s="112">
        <v>0</v>
      </c>
      <c r="BC172" s="112">
        <v>0</v>
      </c>
      <c r="BD172" s="126">
        <v>0</v>
      </c>
      <c r="BE172" s="126">
        <v>0</v>
      </c>
      <c r="BF172" s="112">
        <v>0</v>
      </c>
      <c r="BG172" s="112">
        <v>0</v>
      </c>
      <c r="BH172" s="112">
        <v>0</v>
      </c>
      <c r="BI172" s="112"/>
      <c r="BJ172" s="112">
        <v>0</v>
      </c>
      <c r="BK172" s="112"/>
      <c r="BL172" s="112">
        <v>0</v>
      </c>
      <c r="BM172" s="112">
        <v>0</v>
      </c>
      <c r="BN172" s="112">
        <v>0</v>
      </c>
      <c r="BO172" s="112">
        <v>0</v>
      </c>
      <c r="BP172" s="113">
        <v>0</v>
      </c>
      <c r="BS172" s="97">
        <f t="shared" si="105"/>
        <v>0</v>
      </c>
      <c r="BT172" s="97">
        <f t="shared" si="106"/>
        <v>0</v>
      </c>
      <c r="BU172" s="97">
        <f t="shared" si="107"/>
        <v>0</v>
      </c>
      <c r="BV172" s="296" t="str">
        <f>IF(CA172=0,"NO STOCK",IF(COUNTIF(PKGSUMM_T!$A$2:$A$1245,A172)&gt;0,"OK","ERROR"))</f>
        <v>NO STOCK</v>
      </c>
      <c r="BW172" s="296" t="str">
        <f>IF(CA172=0,"NO STOCK",IF(OR(COUNTIF(COST_SHEETT!$B$3:$B$1238,CI172)&gt;0,COUNTIF(COST_SHEETT!$AB$3:$AB$1238,CI172)&gt;0,COUNTIF(COST_SHEETT1!$B$3:$B$1238,CI172)&gt;0,COUNTIF(COST_SHEETT1!$AB$3:$AB$1238,CI172)&gt;0),"OK","ERROR"))</f>
        <v>NO STOCK</v>
      </c>
      <c r="BX172" s="97">
        <f>SUMIF(HW!$A$2:$A$1573,$A172,HW!BI$2:BI$1573)</f>
        <v>0</v>
      </c>
      <c r="BY172" s="97">
        <f>SUMIF(HW!$A$2:$A$1573,$A172,HW!BJ$2:BJ$1573)</f>
        <v>0</v>
      </c>
      <c r="BZ172" s="197">
        <f t="shared" si="108"/>
        <v>0</v>
      </c>
      <c r="CA172" s="198">
        <f t="shared" si="109"/>
        <v>0</v>
      </c>
      <c r="CK172" s="296">
        <f>IF(C172="WORK IN PROGRESS",0.099999,IF(SUMIF(SALE!$L$3:$L$1221,$A172,SALE!$U$3:$U$1221)=0,0,SUMIF(SALE!$L$3:$L$1221,$A172,SALE!$U$3:$U$1221)/SUMIF(SALE!$L$3:$L$1221,$A172,SALE!$F$3:$F$1221)))</f>
        <v>0</v>
      </c>
    </row>
    <row r="173" spans="1:89" ht="12" hidden="1" customHeight="1" x14ac:dyDescent="0.25">
      <c r="A173" s="104" t="s">
        <v>2642</v>
      </c>
      <c r="B173" s="105" t="s">
        <v>1200</v>
      </c>
      <c r="C173" s="106"/>
      <c r="D173" s="107"/>
      <c r="E173" s="107"/>
      <c r="F173" s="137">
        <v>0.23349300000000001</v>
      </c>
      <c r="G173" s="137">
        <v>0.23349300000000001</v>
      </c>
      <c r="H173" s="107"/>
      <c r="I173" s="107">
        <v>0</v>
      </c>
      <c r="J173" s="107">
        <v>0</v>
      </c>
      <c r="K173" s="107"/>
      <c r="L173" s="107">
        <v>0</v>
      </c>
      <c r="M173" s="107"/>
      <c r="N173" s="107">
        <v>0</v>
      </c>
      <c r="O173" s="107"/>
      <c r="P173" s="107">
        <v>0</v>
      </c>
      <c r="Q173" s="107"/>
      <c r="R173" s="107">
        <v>0</v>
      </c>
      <c r="S173" s="107"/>
      <c r="T173" s="107">
        <v>0</v>
      </c>
      <c r="U173" s="107"/>
      <c r="V173" s="107">
        <v>0</v>
      </c>
      <c r="W173" s="107"/>
      <c r="X173" s="107">
        <v>0</v>
      </c>
      <c r="Y173" s="107"/>
      <c r="Z173" s="107">
        <v>0</v>
      </c>
      <c r="AA173" s="107"/>
      <c r="AB173" s="107">
        <v>0</v>
      </c>
      <c r="AC173" s="107">
        <v>0</v>
      </c>
      <c r="AD173" s="107">
        <v>0</v>
      </c>
      <c r="AE173" s="107">
        <v>0</v>
      </c>
      <c r="AF173" s="107"/>
      <c r="AG173" s="107">
        <v>0</v>
      </c>
      <c r="AH173" s="107"/>
      <c r="AI173" s="107">
        <v>0</v>
      </c>
      <c r="AJ173" s="107"/>
      <c r="AK173" s="107">
        <v>0</v>
      </c>
      <c r="AL173" s="107"/>
      <c r="AM173" s="107">
        <v>0</v>
      </c>
      <c r="AN173" s="107"/>
      <c r="AO173" s="107">
        <v>0</v>
      </c>
      <c r="AP173" s="107"/>
      <c r="AQ173" s="107">
        <v>0</v>
      </c>
      <c r="AR173" s="107"/>
      <c r="AS173" s="107">
        <v>0</v>
      </c>
      <c r="AT173" s="107"/>
      <c r="AU173" s="107">
        <v>0</v>
      </c>
      <c r="AV173" s="107">
        <v>0</v>
      </c>
      <c r="AW173" s="107">
        <v>0</v>
      </c>
      <c r="AX173" s="107">
        <v>0</v>
      </c>
      <c r="AY173" s="107">
        <v>0</v>
      </c>
      <c r="AZ173" s="107">
        <v>0</v>
      </c>
      <c r="BA173" s="107">
        <v>0</v>
      </c>
      <c r="BB173" s="107">
        <v>0</v>
      </c>
      <c r="BC173" s="107">
        <v>0</v>
      </c>
      <c r="BD173" s="137">
        <v>0</v>
      </c>
      <c r="BE173" s="137">
        <v>0</v>
      </c>
      <c r="BF173" s="107">
        <v>0</v>
      </c>
      <c r="BG173" s="107">
        <v>0</v>
      </c>
      <c r="BH173" s="107">
        <v>0</v>
      </c>
      <c r="BI173" s="107"/>
      <c r="BJ173" s="107">
        <v>0</v>
      </c>
      <c r="BK173" s="107"/>
      <c r="BL173" s="107">
        <v>0</v>
      </c>
      <c r="BM173" s="107">
        <v>0</v>
      </c>
      <c r="BN173" s="107">
        <v>0</v>
      </c>
      <c r="BO173" s="107">
        <v>0</v>
      </c>
      <c r="BP173" s="108">
        <v>0</v>
      </c>
      <c r="BS173" s="97">
        <f t="shared" si="105"/>
        <v>0</v>
      </c>
      <c r="BT173" s="97">
        <f t="shared" si="106"/>
        <v>0</v>
      </c>
      <c r="BU173" s="97">
        <f t="shared" si="107"/>
        <v>0</v>
      </c>
      <c r="BV173" s="296" t="str">
        <f>IF(CA173=0,"NO STOCK",IF(COUNTIF(PKGSUMM_T!$A$2:$A$1245,A173)&gt;0,"OK","ERROR"))</f>
        <v>NO STOCK</v>
      </c>
      <c r="BW173" s="296" t="str">
        <f>IF(CA173=0,"NO STOCK",IF(OR(COUNTIF(COST_SHEETT!$B$3:$B$1238,CI173)&gt;0,COUNTIF(COST_SHEETT!$AB$3:$AB$1238,CI173)&gt;0,COUNTIF(COST_SHEETT1!$B$3:$B$1238,CI173)&gt;0,COUNTIF(COST_SHEETT1!$AB$3:$AB$1238,CI173)&gt;0),"OK","ERROR"))</f>
        <v>NO STOCK</v>
      </c>
      <c r="BX173" s="97">
        <f>SUMIF(HW!$A$2:$A$1573,$A173,HW!BI$2:BI$1573)</f>
        <v>0</v>
      </c>
      <c r="BY173" s="97">
        <f>SUMIF(HW!$A$2:$A$1573,$A173,HW!BJ$2:BJ$1573)</f>
        <v>0</v>
      </c>
      <c r="BZ173" s="197">
        <f t="shared" si="108"/>
        <v>0</v>
      </c>
      <c r="CA173" s="198">
        <f t="shared" si="109"/>
        <v>0</v>
      </c>
      <c r="CK173" s="296">
        <f>IF(C173="WORK IN PROGRESS",0.099999,IF(SUMIF(SALE!$L$3:$L$1221,$A173,SALE!$U$3:$U$1221)=0,0,SUMIF(SALE!$L$3:$L$1221,$A173,SALE!$U$3:$U$1221)/SUMIF(SALE!$L$3:$L$1221,$A173,SALE!$F$3:$F$1221)))</f>
        <v>0</v>
      </c>
    </row>
    <row r="174" spans="1:89" ht="12" hidden="1" customHeight="1" x14ac:dyDescent="0.25">
      <c r="A174" s="109" t="s">
        <v>2642</v>
      </c>
      <c r="B174" s="111" t="s">
        <v>1546</v>
      </c>
      <c r="C174" s="110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  <c r="AW174" s="112"/>
      <c r="AX174" s="112"/>
      <c r="AY174" s="112"/>
      <c r="AZ174" s="112"/>
      <c r="BA174" s="112"/>
      <c r="BB174" s="112"/>
      <c r="BC174" s="112"/>
      <c r="BD174" s="112"/>
      <c r="BE174" s="112"/>
      <c r="BF174" s="112"/>
      <c r="BG174" s="112"/>
      <c r="BH174" s="112"/>
      <c r="BI174" s="112"/>
      <c r="BJ174" s="112"/>
      <c r="BK174" s="112"/>
      <c r="BL174" s="112"/>
      <c r="BM174" s="112"/>
      <c r="BN174" s="112"/>
      <c r="BO174" s="112"/>
      <c r="BP174" s="113"/>
      <c r="BS174" s="97">
        <f t="shared" si="105"/>
        <v>0</v>
      </c>
      <c r="BT174" s="97">
        <f t="shared" si="106"/>
        <v>0</v>
      </c>
      <c r="BU174" s="97">
        <f t="shared" si="107"/>
        <v>0</v>
      </c>
      <c r="BV174" s="296" t="str">
        <f>IF(CA174=0,"NO STOCK",IF(COUNTIF(PKGSUMM_T!$A$2:$A$1245,A174)&gt;0,"OK","ERROR"))</f>
        <v>NO STOCK</v>
      </c>
      <c r="BW174" s="296" t="str">
        <f>IF(CA174=0,"NO STOCK",IF(OR(COUNTIF(COST_SHEETT!$B$3:$B$1238,CI174)&gt;0,COUNTIF(COST_SHEETT!$AB$3:$AB$1238,CI174)&gt;0,COUNTIF(COST_SHEETT1!$B$3:$B$1238,CI174)&gt;0,COUNTIF(COST_SHEETT1!$AB$3:$AB$1238,CI174)&gt;0),"OK","ERROR"))</f>
        <v>NO STOCK</v>
      </c>
      <c r="BX174" s="97">
        <f>SUMIF(HW!$A$2:$A$1573,$A174,HW!BI$2:BI$1573)</f>
        <v>0</v>
      </c>
      <c r="BY174" s="97">
        <f>SUMIF(HW!$A$2:$A$1573,$A174,HW!BJ$2:BJ$1573)</f>
        <v>0</v>
      </c>
      <c r="BZ174" s="197">
        <f t="shared" si="108"/>
        <v>0</v>
      </c>
      <c r="CA174" s="198">
        <f t="shared" si="109"/>
        <v>0</v>
      </c>
      <c r="CK174" s="296">
        <f>IF(C174="WORK IN PROGRESS",0.099999,IF(SUMIF(SALE!$L$3:$L$1221,$A174,SALE!$U$3:$U$1221)=0,0,SUMIF(SALE!$L$3:$L$1221,$A174,SALE!$U$3:$U$1221)/SUMIF(SALE!$L$3:$L$1221,$A174,SALE!$F$3:$F$1221)))</f>
        <v>0</v>
      </c>
    </row>
    <row r="175" spans="1:89" ht="12" hidden="1" customHeight="1" x14ac:dyDescent="0.25">
      <c r="A175" s="104" t="s">
        <v>2642</v>
      </c>
      <c r="B175" s="106"/>
      <c r="C175" s="105" t="s">
        <v>30</v>
      </c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8"/>
      <c r="BS175" s="97">
        <f t="shared" si="105"/>
        <v>0</v>
      </c>
      <c r="BT175" s="97">
        <f t="shared" si="106"/>
        <v>0</v>
      </c>
      <c r="BU175" s="97">
        <f t="shared" si="107"/>
        <v>0</v>
      </c>
      <c r="BV175" s="296" t="str">
        <f>IF(CA175=0,"NO STOCK",IF(COUNTIF(PKGSUMM_T!$A$2:$A$1245,A175)&gt;0,"OK","ERROR"))</f>
        <v>NO STOCK</v>
      </c>
      <c r="BW175" s="296" t="str">
        <f>IF(CA175=0,"NO STOCK",IF(OR(COUNTIF(COST_SHEETT!$B$3:$B$1238,CI175)&gt;0,COUNTIF(COST_SHEETT!$AB$3:$AB$1238,CI175)&gt;0,COUNTIF(COST_SHEETT1!$B$3:$B$1238,CI175)&gt;0,COUNTIF(COST_SHEETT1!$AB$3:$AB$1238,CI175)&gt;0),"OK","ERROR"))</f>
        <v>NO STOCK</v>
      </c>
      <c r="BX175" s="97">
        <f>SUMIF(HW!$A$2:$A$1573,$A175,HW!BI$2:BI$1573)</f>
        <v>0</v>
      </c>
      <c r="BY175" s="97">
        <f>SUMIF(HW!$A$2:$A$1573,$A175,HW!BJ$2:BJ$1573)</f>
        <v>0</v>
      </c>
      <c r="BZ175" s="197">
        <f t="shared" si="108"/>
        <v>0</v>
      </c>
      <c r="CA175" s="198">
        <f t="shared" si="109"/>
        <v>0</v>
      </c>
      <c r="CK175" s="296">
        <f>IF(C175="WORK IN PROGRESS",0.099999,IF(SUMIF(SALE!$L$3:$L$1221,$A175,SALE!$U$3:$U$1221)=0,0,SUMIF(SALE!$L$3:$L$1221,$A175,SALE!$U$3:$U$1221)/SUMIF(SALE!$L$3:$L$1221,$A175,SALE!$F$3:$F$1221)))</f>
        <v>0</v>
      </c>
    </row>
    <row r="176" spans="1:89" ht="12" hidden="1" customHeight="1" x14ac:dyDescent="0.25">
      <c r="A176" s="120" t="s">
        <v>1547</v>
      </c>
      <c r="B176" s="121" t="s">
        <v>1548</v>
      </c>
      <c r="C176" s="121" t="s">
        <v>30</v>
      </c>
      <c r="D176" s="122">
        <v>3249</v>
      </c>
      <c r="E176" s="123">
        <v>200</v>
      </c>
      <c r="F176" s="123">
        <v>2.9020000000000001E-2</v>
      </c>
      <c r="G176" s="123">
        <v>2.9020000000000001E-2</v>
      </c>
      <c r="H176" s="124"/>
      <c r="I176" s="124">
        <v>0</v>
      </c>
      <c r="J176" s="124">
        <v>0</v>
      </c>
      <c r="K176" s="124"/>
      <c r="L176" s="124">
        <v>0</v>
      </c>
      <c r="M176" s="124"/>
      <c r="N176" s="124">
        <v>0</v>
      </c>
      <c r="O176" s="124"/>
      <c r="P176" s="124">
        <v>0</v>
      </c>
      <c r="Q176" s="124"/>
      <c r="R176" s="124">
        <v>0</v>
      </c>
      <c r="S176" s="124"/>
      <c r="T176" s="124">
        <v>0</v>
      </c>
      <c r="U176" s="124"/>
      <c r="V176" s="124">
        <v>0</v>
      </c>
      <c r="W176" s="124"/>
      <c r="X176" s="124">
        <v>0</v>
      </c>
      <c r="Y176" s="124"/>
      <c r="Z176" s="124">
        <v>0</v>
      </c>
      <c r="AA176" s="124"/>
      <c r="AB176" s="124">
        <v>0</v>
      </c>
      <c r="AC176" s="124">
        <v>0</v>
      </c>
      <c r="AD176" s="124">
        <v>0</v>
      </c>
      <c r="AE176" s="124">
        <v>0</v>
      </c>
      <c r="AF176" s="124"/>
      <c r="AG176" s="124">
        <v>0</v>
      </c>
      <c r="AH176" s="124"/>
      <c r="AI176" s="124">
        <v>0</v>
      </c>
      <c r="AJ176" s="124"/>
      <c r="AK176" s="124">
        <v>0</v>
      </c>
      <c r="AL176" s="124"/>
      <c r="AM176" s="124">
        <v>0</v>
      </c>
      <c r="AN176" s="124"/>
      <c r="AO176" s="124">
        <v>0</v>
      </c>
      <c r="AP176" s="124"/>
      <c r="AQ176" s="124">
        <v>0</v>
      </c>
      <c r="AR176" s="124"/>
      <c r="AS176" s="124">
        <v>0</v>
      </c>
      <c r="AT176" s="124"/>
      <c r="AU176" s="124">
        <v>0</v>
      </c>
      <c r="AV176" s="124">
        <v>0</v>
      </c>
      <c r="AW176" s="124">
        <v>0</v>
      </c>
      <c r="AX176" s="124">
        <v>0</v>
      </c>
      <c r="AY176" s="124">
        <v>0</v>
      </c>
      <c r="AZ176" s="124">
        <v>0</v>
      </c>
      <c r="BA176" s="124">
        <v>0</v>
      </c>
      <c r="BB176" s="124">
        <v>0</v>
      </c>
      <c r="BC176" s="124">
        <v>0</v>
      </c>
      <c r="BD176" s="123">
        <v>0</v>
      </c>
      <c r="BE176" s="123">
        <v>0</v>
      </c>
      <c r="BF176" s="124">
        <v>0</v>
      </c>
      <c r="BG176" s="124">
        <v>0</v>
      </c>
      <c r="BH176" s="124">
        <v>0</v>
      </c>
      <c r="BI176" s="124"/>
      <c r="BJ176" s="124">
        <v>0</v>
      </c>
      <c r="BK176" s="124"/>
      <c r="BL176" s="124">
        <v>0</v>
      </c>
      <c r="BM176" s="124">
        <v>0</v>
      </c>
      <c r="BN176" s="124">
        <v>0</v>
      </c>
      <c r="BO176" s="124">
        <v>0</v>
      </c>
      <c r="BP176" s="125">
        <v>0</v>
      </c>
      <c r="BS176" s="97">
        <f t="shared" si="105"/>
        <v>0</v>
      </c>
      <c r="BT176" s="97">
        <f t="shared" si="106"/>
        <v>0</v>
      </c>
      <c r="BU176" s="97">
        <f t="shared" si="107"/>
        <v>0</v>
      </c>
      <c r="BV176" s="296" t="str">
        <f>IF(CA176=0,"NO STOCK",IF(COUNTIF(PKGSUMM_T!$A$2:$A$1245,A176)&gt;0,"OK","ERROR"))</f>
        <v>NO STOCK</v>
      </c>
      <c r="BW176" s="296" t="str">
        <f>IF(CA176=0,"NO STOCK",IF(OR(COUNTIF(COST_SHEETT!$B$3:$B$1238,CI176)&gt;0,COUNTIF(COST_SHEETT!$AB$3:$AB$1238,CI176)&gt;0,COUNTIF(COST_SHEETT1!$B$3:$B$1238,CI176)&gt;0,COUNTIF(COST_SHEETT1!$AB$3:$AB$1238,CI176)&gt;0),"OK","ERROR"))</f>
        <v>NO STOCK</v>
      </c>
      <c r="BX176" s="97">
        <f>SUMIF(HW!$A$2:$A$1573,$A176,HW!BI$2:BI$1573)</f>
        <v>0</v>
      </c>
      <c r="BY176" s="97">
        <f>SUMIF(HW!$A$2:$A$1573,$A176,HW!BJ$2:BJ$1573)</f>
        <v>0</v>
      </c>
      <c r="BZ176" s="197">
        <f t="shared" si="108"/>
        <v>0</v>
      </c>
      <c r="CA176" s="198">
        <f t="shared" si="109"/>
        <v>0</v>
      </c>
      <c r="CK176" s="296">
        <f>IF(C176="WORK IN PROGRESS",0.099999,IF(SUMIF(SALE!$L$3:$L$1221,$A176,SALE!$U$3:$U$1221)=0,0,SUMIF(SALE!$L$3:$L$1221,$A176,SALE!$U$3:$U$1221)/SUMIF(SALE!$L$3:$L$1221,$A176,SALE!$F$3:$F$1221)))</f>
        <v>0</v>
      </c>
    </row>
    <row r="177" spans="1:89" ht="12" hidden="1" customHeight="1" x14ac:dyDescent="0.25">
      <c r="A177" s="104" t="s">
        <v>2642</v>
      </c>
      <c r="B177" s="106"/>
      <c r="C177" s="105" t="s">
        <v>1200</v>
      </c>
      <c r="D177" s="107"/>
      <c r="E177" s="107"/>
      <c r="F177" s="137">
        <v>2.9020000000000001E-2</v>
      </c>
      <c r="G177" s="137">
        <v>2.9020000000000001E-2</v>
      </c>
      <c r="H177" s="107"/>
      <c r="I177" s="107">
        <v>0</v>
      </c>
      <c r="J177" s="107">
        <v>0</v>
      </c>
      <c r="K177" s="107"/>
      <c r="L177" s="107">
        <v>0</v>
      </c>
      <c r="M177" s="107"/>
      <c r="N177" s="107">
        <v>0</v>
      </c>
      <c r="O177" s="107"/>
      <c r="P177" s="107">
        <v>0</v>
      </c>
      <c r="Q177" s="107"/>
      <c r="R177" s="107">
        <v>0</v>
      </c>
      <c r="S177" s="107"/>
      <c r="T177" s="107">
        <v>0</v>
      </c>
      <c r="U177" s="107"/>
      <c r="V177" s="107">
        <v>0</v>
      </c>
      <c r="W177" s="107"/>
      <c r="X177" s="107">
        <v>0</v>
      </c>
      <c r="Y177" s="107"/>
      <c r="Z177" s="107">
        <v>0</v>
      </c>
      <c r="AA177" s="107"/>
      <c r="AB177" s="107">
        <v>0</v>
      </c>
      <c r="AC177" s="107">
        <v>0</v>
      </c>
      <c r="AD177" s="107">
        <v>0</v>
      </c>
      <c r="AE177" s="107">
        <v>0</v>
      </c>
      <c r="AF177" s="107"/>
      <c r="AG177" s="107">
        <v>0</v>
      </c>
      <c r="AH177" s="107"/>
      <c r="AI177" s="107">
        <v>0</v>
      </c>
      <c r="AJ177" s="107"/>
      <c r="AK177" s="107">
        <v>0</v>
      </c>
      <c r="AL177" s="107"/>
      <c r="AM177" s="107">
        <v>0</v>
      </c>
      <c r="AN177" s="107"/>
      <c r="AO177" s="107">
        <v>0</v>
      </c>
      <c r="AP177" s="107"/>
      <c r="AQ177" s="107">
        <v>0</v>
      </c>
      <c r="AR177" s="107"/>
      <c r="AS177" s="107">
        <v>0</v>
      </c>
      <c r="AT177" s="107"/>
      <c r="AU177" s="107">
        <v>0</v>
      </c>
      <c r="AV177" s="107">
        <v>0</v>
      </c>
      <c r="AW177" s="107">
        <v>0</v>
      </c>
      <c r="AX177" s="107">
        <v>0</v>
      </c>
      <c r="AY177" s="107">
        <v>0</v>
      </c>
      <c r="AZ177" s="107">
        <v>0</v>
      </c>
      <c r="BA177" s="107">
        <v>0</v>
      </c>
      <c r="BB177" s="107">
        <v>0</v>
      </c>
      <c r="BC177" s="107">
        <v>0</v>
      </c>
      <c r="BD177" s="137">
        <v>0</v>
      </c>
      <c r="BE177" s="137">
        <v>0</v>
      </c>
      <c r="BF177" s="107">
        <v>0</v>
      </c>
      <c r="BG177" s="107">
        <v>0</v>
      </c>
      <c r="BH177" s="107">
        <v>0</v>
      </c>
      <c r="BI177" s="107"/>
      <c r="BJ177" s="107">
        <v>0</v>
      </c>
      <c r="BK177" s="107"/>
      <c r="BL177" s="107">
        <v>0</v>
      </c>
      <c r="BM177" s="107">
        <v>0</v>
      </c>
      <c r="BN177" s="107">
        <v>0</v>
      </c>
      <c r="BO177" s="107">
        <v>0</v>
      </c>
      <c r="BP177" s="108">
        <v>0</v>
      </c>
      <c r="BS177" s="97">
        <f t="shared" si="105"/>
        <v>0</v>
      </c>
      <c r="BT177" s="97">
        <f t="shared" si="106"/>
        <v>0</v>
      </c>
      <c r="BU177" s="97">
        <f t="shared" si="107"/>
        <v>0</v>
      </c>
      <c r="BV177" s="296" t="str">
        <f>IF(CA177=0,"NO STOCK",IF(COUNTIF(PKGSUMM_T!$A$2:$A$1245,A177)&gt;0,"OK","ERROR"))</f>
        <v>NO STOCK</v>
      </c>
      <c r="BW177" s="296" t="str">
        <f>IF(CA177=0,"NO STOCK",IF(OR(COUNTIF(COST_SHEETT!$B$3:$B$1238,CI177)&gt;0,COUNTIF(COST_SHEETT!$AB$3:$AB$1238,CI177)&gt;0,COUNTIF(COST_SHEETT1!$B$3:$B$1238,CI177)&gt;0,COUNTIF(COST_SHEETT1!$AB$3:$AB$1238,CI177)&gt;0),"OK","ERROR"))</f>
        <v>NO STOCK</v>
      </c>
      <c r="BX177" s="97">
        <f>SUMIF(HW!$A$2:$A$1573,$A177,HW!BI$2:BI$1573)</f>
        <v>0</v>
      </c>
      <c r="BY177" s="97">
        <f>SUMIF(HW!$A$2:$A$1573,$A177,HW!BJ$2:BJ$1573)</f>
        <v>0</v>
      </c>
      <c r="BZ177" s="197">
        <f t="shared" si="108"/>
        <v>0</v>
      </c>
      <c r="CA177" s="198">
        <f t="shared" si="109"/>
        <v>0</v>
      </c>
      <c r="CK177" s="296">
        <f>IF(C177="WORK IN PROGRESS",0.099999,IF(SUMIF(SALE!$L$3:$L$1221,$A177,SALE!$U$3:$U$1221)=0,0,SUMIF(SALE!$L$3:$L$1221,$A177,SALE!$U$3:$U$1221)/SUMIF(SALE!$L$3:$L$1221,$A177,SALE!$F$3:$F$1221)))</f>
        <v>0</v>
      </c>
    </row>
    <row r="178" spans="1:89" ht="12" hidden="1" customHeight="1" x14ac:dyDescent="0.25">
      <c r="A178" s="109" t="s">
        <v>2642</v>
      </c>
      <c r="B178" s="111" t="s">
        <v>1200</v>
      </c>
      <c r="C178" s="110"/>
      <c r="D178" s="112"/>
      <c r="E178" s="112"/>
      <c r="F178" s="126">
        <v>2.9020000000000001E-2</v>
      </c>
      <c r="G178" s="126">
        <v>2.9020000000000001E-2</v>
      </c>
      <c r="H178" s="112"/>
      <c r="I178" s="112">
        <v>0</v>
      </c>
      <c r="J178" s="112">
        <v>0</v>
      </c>
      <c r="K178" s="112"/>
      <c r="L178" s="112">
        <v>0</v>
      </c>
      <c r="M178" s="112"/>
      <c r="N178" s="112">
        <v>0</v>
      </c>
      <c r="O178" s="112"/>
      <c r="P178" s="112">
        <v>0</v>
      </c>
      <c r="Q178" s="112"/>
      <c r="R178" s="112">
        <v>0</v>
      </c>
      <c r="S178" s="112"/>
      <c r="T178" s="112">
        <v>0</v>
      </c>
      <c r="U178" s="112"/>
      <c r="V178" s="112">
        <v>0</v>
      </c>
      <c r="W178" s="112"/>
      <c r="X178" s="112">
        <v>0</v>
      </c>
      <c r="Y178" s="112"/>
      <c r="Z178" s="112">
        <v>0</v>
      </c>
      <c r="AA178" s="112"/>
      <c r="AB178" s="112">
        <v>0</v>
      </c>
      <c r="AC178" s="112">
        <v>0</v>
      </c>
      <c r="AD178" s="112">
        <v>0</v>
      </c>
      <c r="AE178" s="112">
        <v>0</v>
      </c>
      <c r="AF178" s="112"/>
      <c r="AG178" s="112">
        <v>0</v>
      </c>
      <c r="AH178" s="112"/>
      <c r="AI178" s="112">
        <v>0</v>
      </c>
      <c r="AJ178" s="112"/>
      <c r="AK178" s="112">
        <v>0</v>
      </c>
      <c r="AL178" s="112"/>
      <c r="AM178" s="112">
        <v>0</v>
      </c>
      <c r="AN178" s="112"/>
      <c r="AO178" s="112">
        <v>0</v>
      </c>
      <c r="AP178" s="112"/>
      <c r="AQ178" s="112">
        <v>0</v>
      </c>
      <c r="AR178" s="112"/>
      <c r="AS178" s="112">
        <v>0</v>
      </c>
      <c r="AT178" s="112"/>
      <c r="AU178" s="112">
        <v>0</v>
      </c>
      <c r="AV178" s="112">
        <v>0</v>
      </c>
      <c r="AW178" s="112">
        <v>0</v>
      </c>
      <c r="AX178" s="112">
        <v>0</v>
      </c>
      <c r="AY178" s="112">
        <v>0</v>
      </c>
      <c r="AZ178" s="112">
        <v>0</v>
      </c>
      <c r="BA178" s="112">
        <v>0</v>
      </c>
      <c r="BB178" s="112">
        <v>0</v>
      </c>
      <c r="BC178" s="112">
        <v>0</v>
      </c>
      <c r="BD178" s="126">
        <v>0</v>
      </c>
      <c r="BE178" s="126">
        <v>0</v>
      </c>
      <c r="BF178" s="112">
        <v>0</v>
      </c>
      <c r="BG178" s="112">
        <v>0</v>
      </c>
      <c r="BH178" s="112">
        <v>0</v>
      </c>
      <c r="BI178" s="112"/>
      <c r="BJ178" s="112">
        <v>0</v>
      </c>
      <c r="BK178" s="112"/>
      <c r="BL178" s="112">
        <v>0</v>
      </c>
      <c r="BM178" s="112">
        <v>0</v>
      </c>
      <c r="BN178" s="112">
        <v>0</v>
      </c>
      <c r="BO178" s="112">
        <v>0</v>
      </c>
      <c r="BP178" s="113">
        <v>0</v>
      </c>
      <c r="BS178" s="97">
        <f t="shared" si="105"/>
        <v>0</v>
      </c>
      <c r="BT178" s="97">
        <f t="shared" si="106"/>
        <v>0</v>
      </c>
      <c r="BU178" s="97">
        <f t="shared" si="107"/>
        <v>0</v>
      </c>
      <c r="BV178" s="296" t="str">
        <f>IF(CA178=0,"NO STOCK",IF(COUNTIF(PKGSUMM_T!$A$2:$A$1245,A178)&gt;0,"OK","ERROR"))</f>
        <v>NO STOCK</v>
      </c>
      <c r="BW178" s="296" t="str">
        <f>IF(CA178=0,"NO STOCK",IF(OR(COUNTIF(COST_SHEETT!$B$3:$B$1238,CI178)&gt;0,COUNTIF(COST_SHEETT!$AB$3:$AB$1238,CI178)&gt;0,COUNTIF(COST_SHEETT1!$B$3:$B$1238,CI178)&gt;0,COUNTIF(COST_SHEETT1!$AB$3:$AB$1238,CI178)&gt;0),"OK","ERROR"))</f>
        <v>NO STOCK</v>
      </c>
      <c r="BX178" s="97">
        <f>SUMIF(HW!$A$2:$A$1573,$A178,HW!BI$2:BI$1573)</f>
        <v>0</v>
      </c>
      <c r="BY178" s="97">
        <f>SUMIF(HW!$A$2:$A$1573,$A178,HW!BJ$2:BJ$1573)</f>
        <v>0</v>
      </c>
      <c r="BZ178" s="197">
        <f t="shared" si="108"/>
        <v>0</v>
      </c>
      <c r="CA178" s="198">
        <f t="shared" si="109"/>
        <v>0</v>
      </c>
      <c r="CK178" s="296">
        <f>IF(C178="WORK IN PROGRESS",0.099999,IF(SUMIF(SALE!$L$3:$L$1221,$A178,SALE!$U$3:$U$1221)=0,0,SUMIF(SALE!$L$3:$L$1221,$A178,SALE!$U$3:$U$1221)/SUMIF(SALE!$L$3:$L$1221,$A178,SALE!$F$3:$F$1221)))</f>
        <v>0</v>
      </c>
    </row>
    <row r="179" spans="1:89" ht="12" hidden="1" customHeight="1" x14ac:dyDescent="0.25">
      <c r="A179" s="104" t="s">
        <v>2642</v>
      </c>
      <c r="B179" s="105" t="s">
        <v>1549</v>
      </c>
      <c r="C179" s="106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8"/>
      <c r="BS179" s="97">
        <f t="shared" si="105"/>
        <v>0</v>
      </c>
      <c r="BT179" s="97">
        <f t="shared" si="106"/>
        <v>0</v>
      </c>
      <c r="BU179" s="97">
        <f t="shared" si="107"/>
        <v>0</v>
      </c>
      <c r="BV179" s="296" t="str">
        <f>IF(CA179=0,"NO STOCK",IF(COUNTIF(PKGSUMM_T!$A$2:$A$1245,A179)&gt;0,"OK","ERROR"))</f>
        <v>NO STOCK</v>
      </c>
      <c r="BW179" s="296" t="str">
        <f>IF(CA179=0,"NO STOCK",IF(OR(COUNTIF(COST_SHEETT!$B$3:$B$1238,CI179)&gt;0,COUNTIF(COST_SHEETT!$AB$3:$AB$1238,CI179)&gt;0,COUNTIF(COST_SHEETT1!$B$3:$B$1238,CI179)&gt;0,COUNTIF(COST_SHEETT1!$AB$3:$AB$1238,CI179)&gt;0),"OK","ERROR"))</f>
        <v>NO STOCK</v>
      </c>
      <c r="BX179" s="97">
        <f>SUMIF(HW!$A$2:$A$1573,$A179,HW!BI$2:BI$1573)</f>
        <v>0</v>
      </c>
      <c r="BY179" s="97">
        <f>SUMIF(HW!$A$2:$A$1573,$A179,HW!BJ$2:BJ$1573)</f>
        <v>0</v>
      </c>
      <c r="BZ179" s="197">
        <f t="shared" si="108"/>
        <v>0</v>
      </c>
      <c r="CA179" s="198">
        <f t="shared" si="109"/>
        <v>0</v>
      </c>
      <c r="CK179" s="296">
        <f>IF(C179="WORK IN PROGRESS",0.099999,IF(SUMIF(SALE!$L$3:$L$1221,$A179,SALE!$U$3:$U$1221)=0,0,SUMIF(SALE!$L$3:$L$1221,$A179,SALE!$U$3:$U$1221)/SUMIF(SALE!$L$3:$L$1221,$A179,SALE!$F$3:$F$1221)))</f>
        <v>0</v>
      </c>
    </row>
    <row r="180" spans="1:89" ht="12" hidden="1" customHeight="1" x14ac:dyDescent="0.25">
      <c r="A180" s="109" t="s">
        <v>2642</v>
      </c>
      <c r="B180" s="110"/>
      <c r="C180" s="111" t="s">
        <v>30</v>
      </c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A180" s="112"/>
      <c r="BB180" s="112"/>
      <c r="BC180" s="112"/>
      <c r="BD180" s="112"/>
      <c r="BE180" s="112"/>
      <c r="BF180" s="112"/>
      <c r="BG180" s="112"/>
      <c r="BH180" s="112"/>
      <c r="BI180" s="112"/>
      <c r="BJ180" s="112"/>
      <c r="BK180" s="112"/>
      <c r="BL180" s="112"/>
      <c r="BM180" s="112"/>
      <c r="BN180" s="112"/>
      <c r="BO180" s="112"/>
      <c r="BP180" s="113"/>
      <c r="BS180" s="97">
        <f t="shared" si="105"/>
        <v>0</v>
      </c>
      <c r="BT180" s="97">
        <f t="shared" si="106"/>
        <v>0</v>
      </c>
      <c r="BU180" s="97">
        <f t="shared" si="107"/>
        <v>0</v>
      </c>
      <c r="BV180" s="296" t="str">
        <f>IF(CA180=0,"NO STOCK",IF(COUNTIF(PKGSUMM_T!$A$2:$A$1245,A180)&gt;0,"OK","ERROR"))</f>
        <v>NO STOCK</v>
      </c>
      <c r="BW180" s="296" t="str">
        <f>IF(CA180=0,"NO STOCK",IF(OR(COUNTIF(COST_SHEETT!$B$3:$B$1238,CI180)&gt;0,COUNTIF(COST_SHEETT!$AB$3:$AB$1238,CI180)&gt;0,COUNTIF(COST_SHEETT1!$B$3:$B$1238,CI180)&gt;0,COUNTIF(COST_SHEETT1!$AB$3:$AB$1238,CI180)&gt;0),"OK","ERROR"))</f>
        <v>NO STOCK</v>
      </c>
      <c r="BX180" s="97">
        <f>SUMIF(HW!$A$2:$A$1573,$A180,HW!BI$2:BI$1573)</f>
        <v>0</v>
      </c>
      <c r="BY180" s="97">
        <f>SUMIF(HW!$A$2:$A$1573,$A180,HW!BJ$2:BJ$1573)</f>
        <v>0</v>
      </c>
      <c r="BZ180" s="197">
        <f t="shared" si="108"/>
        <v>0</v>
      </c>
      <c r="CA180" s="198">
        <f t="shared" si="109"/>
        <v>0</v>
      </c>
      <c r="CK180" s="296">
        <f>IF(C180="WORK IN PROGRESS",0.099999,IF(SUMIF(SALE!$L$3:$L$1221,$A180,SALE!$U$3:$U$1221)=0,0,SUMIF(SALE!$L$3:$L$1221,$A180,SALE!$U$3:$U$1221)/SUMIF(SALE!$L$3:$L$1221,$A180,SALE!$F$3:$F$1221)))</f>
        <v>0</v>
      </c>
    </row>
    <row r="181" spans="1:89" ht="12" hidden="1" customHeight="1" x14ac:dyDescent="0.25">
      <c r="A181" s="114" t="s">
        <v>1550</v>
      </c>
      <c r="B181" s="115" t="s">
        <v>1551</v>
      </c>
      <c r="C181" s="115" t="s">
        <v>30</v>
      </c>
      <c r="D181" s="116">
        <v>3710</v>
      </c>
      <c r="E181" s="117">
        <v>215</v>
      </c>
      <c r="F181" s="117">
        <v>3.1196999999999999E-2</v>
      </c>
      <c r="G181" s="117">
        <v>3.1196999999999999E-2</v>
      </c>
      <c r="H181" s="118"/>
      <c r="I181" s="118">
        <v>0</v>
      </c>
      <c r="J181" s="118">
        <v>0</v>
      </c>
      <c r="K181" s="118"/>
      <c r="L181" s="118">
        <v>0</v>
      </c>
      <c r="M181" s="118"/>
      <c r="N181" s="118">
        <v>0</v>
      </c>
      <c r="O181" s="118"/>
      <c r="P181" s="118">
        <v>0</v>
      </c>
      <c r="Q181" s="118"/>
      <c r="R181" s="118">
        <v>0</v>
      </c>
      <c r="S181" s="118"/>
      <c r="T181" s="118">
        <v>0</v>
      </c>
      <c r="U181" s="118"/>
      <c r="V181" s="118">
        <v>0</v>
      </c>
      <c r="W181" s="118"/>
      <c r="X181" s="118">
        <v>0</v>
      </c>
      <c r="Y181" s="118"/>
      <c r="Z181" s="118">
        <v>0</v>
      </c>
      <c r="AA181" s="118"/>
      <c r="AB181" s="118">
        <v>0</v>
      </c>
      <c r="AC181" s="118">
        <v>0</v>
      </c>
      <c r="AD181" s="118">
        <v>0</v>
      </c>
      <c r="AE181" s="118">
        <v>0</v>
      </c>
      <c r="AF181" s="118"/>
      <c r="AG181" s="118">
        <v>0</v>
      </c>
      <c r="AH181" s="118"/>
      <c r="AI181" s="118">
        <v>0</v>
      </c>
      <c r="AJ181" s="118"/>
      <c r="AK181" s="118">
        <v>0</v>
      </c>
      <c r="AL181" s="118"/>
      <c r="AM181" s="118">
        <v>0</v>
      </c>
      <c r="AN181" s="118"/>
      <c r="AO181" s="118">
        <v>0</v>
      </c>
      <c r="AP181" s="118"/>
      <c r="AQ181" s="118">
        <v>0</v>
      </c>
      <c r="AR181" s="118"/>
      <c r="AS181" s="118">
        <v>0</v>
      </c>
      <c r="AT181" s="118"/>
      <c r="AU181" s="118">
        <v>0</v>
      </c>
      <c r="AV181" s="118">
        <v>0</v>
      </c>
      <c r="AW181" s="118">
        <v>0</v>
      </c>
      <c r="AX181" s="118">
        <v>0</v>
      </c>
      <c r="AY181" s="118">
        <v>0</v>
      </c>
      <c r="AZ181" s="118">
        <v>0</v>
      </c>
      <c r="BA181" s="118">
        <v>0</v>
      </c>
      <c r="BB181" s="118">
        <v>0</v>
      </c>
      <c r="BC181" s="118">
        <v>0</v>
      </c>
      <c r="BD181" s="117">
        <v>0</v>
      </c>
      <c r="BE181" s="117">
        <v>0</v>
      </c>
      <c r="BF181" s="118">
        <v>0</v>
      </c>
      <c r="BG181" s="118">
        <v>0</v>
      </c>
      <c r="BH181" s="118">
        <v>0</v>
      </c>
      <c r="BI181" s="118"/>
      <c r="BJ181" s="118">
        <v>0</v>
      </c>
      <c r="BK181" s="118"/>
      <c r="BL181" s="118">
        <v>0</v>
      </c>
      <c r="BM181" s="118">
        <v>0</v>
      </c>
      <c r="BN181" s="118">
        <v>0</v>
      </c>
      <c r="BO181" s="118">
        <v>0</v>
      </c>
      <c r="BP181" s="119">
        <v>0</v>
      </c>
      <c r="BS181" s="97">
        <f t="shared" si="105"/>
        <v>0</v>
      </c>
      <c r="BT181" s="97">
        <f t="shared" si="106"/>
        <v>0</v>
      </c>
      <c r="BU181" s="97">
        <f t="shared" si="107"/>
        <v>0</v>
      </c>
      <c r="BV181" s="296" t="str">
        <f>IF(CA181=0,"NO STOCK",IF(COUNTIF(PKGSUMM_T!$A$2:$A$1245,A181)&gt;0,"OK","ERROR"))</f>
        <v>NO STOCK</v>
      </c>
      <c r="BW181" s="296" t="str">
        <f>IF(CA181=0,"NO STOCK",IF(OR(COUNTIF(COST_SHEETT!$B$3:$B$1238,CI181)&gt;0,COUNTIF(COST_SHEETT!$AB$3:$AB$1238,CI181)&gt;0,COUNTIF(COST_SHEETT1!$B$3:$B$1238,CI181)&gt;0,COUNTIF(COST_SHEETT1!$AB$3:$AB$1238,CI181)&gt;0),"OK","ERROR"))</f>
        <v>NO STOCK</v>
      </c>
      <c r="BX181" s="97">
        <f>SUMIF(HW!$A$2:$A$1573,$A181,HW!BI$2:BI$1573)</f>
        <v>0</v>
      </c>
      <c r="BY181" s="97">
        <f>SUMIF(HW!$A$2:$A$1573,$A181,HW!BJ$2:BJ$1573)</f>
        <v>0</v>
      </c>
      <c r="BZ181" s="197">
        <f t="shared" si="108"/>
        <v>0</v>
      </c>
      <c r="CA181" s="198">
        <f t="shared" si="109"/>
        <v>0</v>
      </c>
      <c r="CK181" s="296">
        <f>IF(C181="WORK IN PROGRESS",0.099999,IF(SUMIF(SALE!$L$3:$L$1221,$A181,SALE!$U$3:$U$1221)=0,0,SUMIF(SALE!$L$3:$L$1221,$A181,SALE!$U$3:$U$1221)/SUMIF(SALE!$L$3:$L$1221,$A181,SALE!$F$3:$F$1221)))</f>
        <v>0</v>
      </c>
    </row>
    <row r="182" spans="1:89" ht="12" hidden="1" customHeight="1" x14ac:dyDescent="0.25">
      <c r="A182" s="120" t="s">
        <v>1552</v>
      </c>
      <c r="B182" s="121" t="s">
        <v>1553</v>
      </c>
      <c r="C182" s="121" t="s">
        <v>30</v>
      </c>
      <c r="D182" s="122">
        <v>3710</v>
      </c>
      <c r="E182" s="123">
        <v>215</v>
      </c>
      <c r="F182" s="123">
        <v>3.1196999999999999E-2</v>
      </c>
      <c r="G182" s="123">
        <v>3.1196999999999999E-2</v>
      </c>
      <c r="H182" s="124"/>
      <c r="I182" s="124">
        <v>0</v>
      </c>
      <c r="J182" s="124">
        <v>0</v>
      </c>
      <c r="K182" s="124"/>
      <c r="L182" s="124">
        <v>0</v>
      </c>
      <c r="M182" s="124"/>
      <c r="N182" s="124">
        <v>0</v>
      </c>
      <c r="O182" s="124"/>
      <c r="P182" s="124">
        <v>0</v>
      </c>
      <c r="Q182" s="124"/>
      <c r="R182" s="124">
        <v>0</v>
      </c>
      <c r="S182" s="124"/>
      <c r="T182" s="124">
        <v>0</v>
      </c>
      <c r="U182" s="124"/>
      <c r="V182" s="124">
        <v>0</v>
      </c>
      <c r="W182" s="124"/>
      <c r="X182" s="124">
        <v>0</v>
      </c>
      <c r="Y182" s="124"/>
      <c r="Z182" s="124">
        <v>0</v>
      </c>
      <c r="AA182" s="124"/>
      <c r="AB182" s="124">
        <v>0</v>
      </c>
      <c r="AC182" s="124">
        <v>0</v>
      </c>
      <c r="AD182" s="124">
        <v>0</v>
      </c>
      <c r="AE182" s="124">
        <v>0</v>
      </c>
      <c r="AF182" s="124"/>
      <c r="AG182" s="124">
        <v>0</v>
      </c>
      <c r="AH182" s="124"/>
      <c r="AI182" s="124">
        <v>0</v>
      </c>
      <c r="AJ182" s="124"/>
      <c r="AK182" s="124">
        <v>0</v>
      </c>
      <c r="AL182" s="124"/>
      <c r="AM182" s="124">
        <v>0</v>
      </c>
      <c r="AN182" s="124"/>
      <c r="AO182" s="124">
        <v>0</v>
      </c>
      <c r="AP182" s="124"/>
      <c r="AQ182" s="124">
        <v>0</v>
      </c>
      <c r="AR182" s="124"/>
      <c r="AS182" s="124">
        <v>0</v>
      </c>
      <c r="AT182" s="124"/>
      <c r="AU182" s="124">
        <v>0</v>
      </c>
      <c r="AV182" s="124">
        <v>0</v>
      </c>
      <c r="AW182" s="124">
        <v>0</v>
      </c>
      <c r="AX182" s="124">
        <v>0</v>
      </c>
      <c r="AY182" s="124">
        <v>0</v>
      </c>
      <c r="AZ182" s="124">
        <v>0</v>
      </c>
      <c r="BA182" s="124">
        <v>0</v>
      </c>
      <c r="BB182" s="124">
        <v>0</v>
      </c>
      <c r="BC182" s="124">
        <v>0</v>
      </c>
      <c r="BD182" s="123">
        <v>0</v>
      </c>
      <c r="BE182" s="123">
        <v>0</v>
      </c>
      <c r="BF182" s="124">
        <v>0</v>
      </c>
      <c r="BG182" s="124">
        <v>0</v>
      </c>
      <c r="BH182" s="124">
        <v>0</v>
      </c>
      <c r="BI182" s="124"/>
      <c r="BJ182" s="124">
        <v>0</v>
      </c>
      <c r="BK182" s="124"/>
      <c r="BL182" s="124">
        <v>0</v>
      </c>
      <c r="BM182" s="124">
        <v>0</v>
      </c>
      <c r="BN182" s="124">
        <v>0</v>
      </c>
      <c r="BO182" s="124">
        <v>0</v>
      </c>
      <c r="BP182" s="125">
        <v>0</v>
      </c>
      <c r="BS182" s="97">
        <f t="shared" si="105"/>
        <v>0</v>
      </c>
      <c r="BT182" s="97">
        <f t="shared" si="106"/>
        <v>0</v>
      </c>
      <c r="BU182" s="97">
        <f t="shared" si="107"/>
        <v>0</v>
      </c>
      <c r="BV182" s="296" t="str">
        <f>IF(CA182=0,"NO STOCK",IF(COUNTIF(PKGSUMM_T!$A$2:$A$1245,A182)&gt;0,"OK","ERROR"))</f>
        <v>NO STOCK</v>
      </c>
      <c r="BW182" s="296" t="str">
        <f>IF(CA182=0,"NO STOCK",IF(OR(COUNTIF(COST_SHEETT!$B$3:$B$1238,CI182)&gt;0,COUNTIF(COST_SHEETT!$AB$3:$AB$1238,CI182)&gt;0,COUNTIF(COST_SHEETT1!$B$3:$B$1238,CI182)&gt;0,COUNTIF(COST_SHEETT1!$AB$3:$AB$1238,CI182)&gt;0),"OK","ERROR"))</f>
        <v>NO STOCK</v>
      </c>
      <c r="BX182" s="97">
        <f>SUMIF(HW!$A$2:$A$1573,$A182,HW!BI$2:BI$1573)</f>
        <v>0</v>
      </c>
      <c r="BY182" s="97">
        <f>SUMIF(HW!$A$2:$A$1573,$A182,HW!BJ$2:BJ$1573)</f>
        <v>0</v>
      </c>
      <c r="BZ182" s="197">
        <f t="shared" si="108"/>
        <v>0</v>
      </c>
      <c r="CA182" s="198">
        <f t="shared" si="109"/>
        <v>0</v>
      </c>
      <c r="CK182" s="296">
        <f>IF(C182="WORK IN PROGRESS",0.099999,IF(SUMIF(SALE!$L$3:$L$1221,$A182,SALE!$U$3:$U$1221)=0,0,SUMIF(SALE!$L$3:$L$1221,$A182,SALE!$U$3:$U$1221)/SUMIF(SALE!$L$3:$L$1221,$A182,SALE!$F$3:$F$1221)))</f>
        <v>0</v>
      </c>
    </row>
    <row r="183" spans="1:89" ht="12" hidden="1" customHeight="1" x14ac:dyDescent="0.25">
      <c r="A183" s="114" t="s">
        <v>1554</v>
      </c>
      <c r="B183" s="115" t="s">
        <v>1555</v>
      </c>
      <c r="C183" s="115" t="s">
        <v>30</v>
      </c>
      <c r="D183" s="116">
        <v>3710</v>
      </c>
      <c r="E183" s="117">
        <v>215</v>
      </c>
      <c r="F183" s="117">
        <v>3.1196999999999999E-2</v>
      </c>
      <c r="G183" s="117">
        <v>3.1196999999999999E-2</v>
      </c>
      <c r="H183" s="118"/>
      <c r="I183" s="118">
        <v>0</v>
      </c>
      <c r="J183" s="118">
        <v>0</v>
      </c>
      <c r="K183" s="118"/>
      <c r="L183" s="118">
        <v>0</v>
      </c>
      <c r="M183" s="118"/>
      <c r="N183" s="118">
        <v>0</v>
      </c>
      <c r="O183" s="118"/>
      <c r="P183" s="118">
        <v>0</v>
      </c>
      <c r="Q183" s="118"/>
      <c r="R183" s="118">
        <v>0</v>
      </c>
      <c r="S183" s="118"/>
      <c r="T183" s="118">
        <v>0</v>
      </c>
      <c r="U183" s="118"/>
      <c r="V183" s="118">
        <v>0</v>
      </c>
      <c r="W183" s="118"/>
      <c r="X183" s="118">
        <v>0</v>
      </c>
      <c r="Y183" s="118"/>
      <c r="Z183" s="118">
        <v>0</v>
      </c>
      <c r="AA183" s="118"/>
      <c r="AB183" s="118">
        <v>0</v>
      </c>
      <c r="AC183" s="118">
        <v>0</v>
      </c>
      <c r="AD183" s="118">
        <v>0</v>
      </c>
      <c r="AE183" s="118">
        <v>0</v>
      </c>
      <c r="AF183" s="118"/>
      <c r="AG183" s="118">
        <v>0</v>
      </c>
      <c r="AH183" s="118"/>
      <c r="AI183" s="118">
        <v>0</v>
      </c>
      <c r="AJ183" s="118"/>
      <c r="AK183" s="118">
        <v>0</v>
      </c>
      <c r="AL183" s="118"/>
      <c r="AM183" s="118">
        <v>0</v>
      </c>
      <c r="AN183" s="118"/>
      <c r="AO183" s="118">
        <v>0</v>
      </c>
      <c r="AP183" s="118"/>
      <c r="AQ183" s="118">
        <v>0</v>
      </c>
      <c r="AR183" s="118"/>
      <c r="AS183" s="118">
        <v>0</v>
      </c>
      <c r="AT183" s="118"/>
      <c r="AU183" s="118">
        <v>0</v>
      </c>
      <c r="AV183" s="118">
        <v>0</v>
      </c>
      <c r="AW183" s="118">
        <v>0</v>
      </c>
      <c r="AX183" s="118">
        <v>0</v>
      </c>
      <c r="AY183" s="118">
        <v>0</v>
      </c>
      <c r="AZ183" s="118">
        <v>0</v>
      </c>
      <c r="BA183" s="118">
        <v>0</v>
      </c>
      <c r="BB183" s="118">
        <v>0</v>
      </c>
      <c r="BC183" s="118">
        <v>0</v>
      </c>
      <c r="BD183" s="117">
        <v>0</v>
      </c>
      <c r="BE183" s="117">
        <v>0</v>
      </c>
      <c r="BF183" s="118">
        <v>0</v>
      </c>
      <c r="BG183" s="118">
        <v>0</v>
      </c>
      <c r="BH183" s="118">
        <v>0</v>
      </c>
      <c r="BI183" s="118"/>
      <c r="BJ183" s="118">
        <v>0</v>
      </c>
      <c r="BK183" s="118"/>
      <c r="BL183" s="118">
        <v>0</v>
      </c>
      <c r="BM183" s="118">
        <v>0</v>
      </c>
      <c r="BN183" s="118">
        <v>0</v>
      </c>
      <c r="BO183" s="118">
        <v>0</v>
      </c>
      <c r="BP183" s="119">
        <v>0</v>
      </c>
      <c r="BS183" s="97">
        <f t="shared" si="105"/>
        <v>0</v>
      </c>
      <c r="BT183" s="97">
        <f t="shared" si="106"/>
        <v>0</v>
      </c>
      <c r="BU183" s="97">
        <f t="shared" si="107"/>
        <v>0</v>
      </c>
      <c r="BV183" s="296" t="str">
        <f>IF(CA183=0,"NO STOCK",IF(COUNTIF(PKGSUMM_T!$A$2:$A$1245,A183)&gt;0,"OK","ERROR"))</f>
        <v>NO STOCK</v>
      </c>
      <c r="BW183" s="296" t="str">
        <f>IF(CA183=0,"NO STOCK",IF(OR(COUNTIF(COST_SHEETT!$B$3:$B$1238,CI183)&gt;0,COUNTIF(COST_SHEETT!$AB$3:$AB$1238,CI183)&gt;0,COUNTIF(COST_SHEETT1!$B$3:$B$1238,CI183)&gt;0,COUNTIF(COST_SHEETT1!$AB$3:$AB$1238,CI183)&gt;0),"OK","ERROR"))</f>
        <v>NO STOCK</v>
      </c>
      <c r="BX183" s="97">
        <f>SUMIF(HW!$A$2:$A$1573,$A183,HW!BI$2:BI$1573)</f>
        <v>0</v>
      </c>
      <c r="BY183" s="97">
        <f>SUMIF(HW!$A$2:$A$1573,$A183,HW!BJ$2:BJ$1573)</f>
        <v>0</v>
      </c>
      <c r="BZ183" s="197">
        <f t="shared" si="108"/>
        <v>0</v>
      </c>
      <c r="CA183" s="198">
        <f t="shared" si="109"/>
        <v>0</v>
      </c>
      <c r="CK183" s="296">
        <f>IF(C183="WORK IN PROGRESS",0.099999,IF(SUMIF(SALE!$L$3:$L$1221,$A183,SALE!$U$3:$U$1221)=0,0,SUMIF(SALE!$L$3:$L$1221,$A183,SALE!$U$3:$U$1221)/SUMIF(SALE!$L$3:$L$1221,$A183,SALE!$F$3:$F$1221)))</f>
        <v>0</v>
      </c>
    </row>
    <row r="184" spans="1:89" ht="12" hidden="1" customHeight="1" x14ac:dyDescent="0.25">
      <c r="A184" s="120" t="s">
        <v>1556</v>
      </c>
      <c r="B184" s="121" t="s">
        <v>1557</v>
      </c>
      <c r="C184" s="121" t="s">
        <v>30</v>
      </c>
      <c r="D184" s="122">
        <v>3710</v>
      </c>
      <c r="E184" s="123">
        <v>215</v>
      </c>
      <c r="F184" s="123">
        <v>3.1196999999999999E-2</v>
      </c>
      <c r="G184" s="123">
        <v>3.1196999999999999E-2</v>
      </c>
      <c r="H184" s="124"/>
      <c r="I184" s="124">
        <v>0</v>
      </c>
      <c r="J184" s="124">
        <v>0</v>
      </c>
      <c r="K184" s="124"/>
      <c r="L184" s="124">
        <v>0</v>
      </c>
      <c r="M184" s="124"/>
      <c r="N184" s="124">
        <v>0</v>
      </c>
      <c r="O184" s="124"/>
      <c r="P184" s="124">
        <v>0</v>
      </c>
      <c r="Q184" s="124"/>
      <c r="R184" s="124">
        <v>0</v>
      </c>
      <c r="S184" s="124"/>
      <c r="T184" s="124">
        <v>0</v>
      </c>
      <c r="U184" s="124"/>
      <c r="V184" s="124">
        <v>0</v>
      </c>
      <c r="W184" s="124"/>
      <c r="X184" s="124">
        <v>0</v>
      </c>
      <c r="Y184" s="124"/>
      <c r="Z184" s="124">
        <v>0</v>
      </c>
      <c r="AA184" s="124"/>
      <c r="AB184" s="124">
        <v>0</v>
      </c>
      <c r="AC184" s="124">
        <v>0</v>
      </c>
      <c r="AD184" s="124">
        <v>0</v>
      </c>
      <c r="AE184" s="124">
        <v>0</v>
      </c>
      <c r="AF184" s="124"/>
      <c r="AG184" s="124">
        <v>0</v>
      </c>
      <c r="AH184" s="124"/>
      <c r="AI184" s="124">
        <v>0</v>
      </c>
      <c r="AJ184" s="124"/>
      <c r="AK184" s="124">
        <v>0</v>
      </c>
      <c r="AL184" s="124"/>
      <c r="AM184" s="124">
        <v>0</v>
      </c>
      <c r="AN184" s="124"/>
      <c r="AO184" s="124">
        <v>0</v>
      </c>
      <c r="AP184" s="124"/>
      <c r="AQ184" s="124">
        <v>0</v>
      </c>
      <c r="AR184" s="124"/>
      <c r="AS184" s="124">
        <v>0</v>
      </c>
      <c r="AT184" s="124"/>
      <c r="AU184" s="124">
        <v>0</v>
      </c>
      <c r="AV184" s="124">
        <v>0</v>
      </c>
      <c r="AW184" s="124">
        <v>0</v>
      </c>
      <c r="AX184" s="124">
        <v>0</v>
      </c>
      <c r="AY184" s="124">
        <v>0</v>
      </c>
      <c r="AZ184" s="124">
        <v>0</v>
      </c>
      <c r="BA184" s="124">
        <v>0</v>
      </c>
      <c r="BB184" s="124">
        <v>0</v>
      </c>
      <c r="BC184" s="124">
        <v>0</v>
      </c>
      <c r="BD184" s="123">
        <v>0</v>
      </c>
      <c r="BE184" s="123">
        <v>0</v>
      </c>
      <c r="BF184" s="124">
        <v>0</v>
      </c>
      <c r="BG184" s="124">
        <v>0</v>
      </c>
      <c r="BH184" s="124">
        <v>0</v>
      </c>
      <c r="BI184" s="124"/>
      <c r="BJ184" s="124">
        <v>0</v>
      </c>
      <c r="BK184" s="124"/>
      <c r="BL184" s="124">
        <v>0</v>
      </c>
      <c r="BM184" s="124">
        <v>0</v>
      </c>
      <c r="BN184" s="124">
        <v>0</v>
      </c>
      <c r="BO184" s="124">
        <v>0</v>
      </c>
      <c r="BP184" s="125">
        <v>0</v>
      </c>
      <c r="BS184" s="97">
        <f t="shared" si="105"/>
        <v>0</v>
      </c>
      <c r="BT184" s="97">
        <f t="shared" si="106"/>
        <v>0</v>
      </c>
      <c r="BU184" s="97">
        <f t="shared" si="107"/>
        <v>0</v>
      </c>
      <c r="BV184" s="296" t="str">
        <f>IF(CA184=0,"NO STOCK",IF(COUNTIF(PKGSUMM_T!$A$2:$A$1245,A184)&gt;0,"OK","ERROR"))</f>
        <v>NO STOCK</v>
      </c>
      <c r="BW184" s="296" t="str">
        <f>IF(CA184=0,"NO STOCK",IF(OR(COUNTIF(COST_SHEETT!$B$3:$B$1238,CI184)&gt;0,COUNTIF(COST_SHEETT!$AB$3:$AB$1238,CI184)&gt;0,COUNTIF(COST_SHEETT1!$B$3:$B$1238,CI184)&gt;0,COUNTIF(COST_SHEETT1!$AB$3:$AB$1238,CI184)&gt;0),"OK","ERROR"))</f>
        <v>NO STOCK</v>
      </c>
      <c r="BX184" s="97">
        <f>SUMIF(HW!$A$2:$A$1573,$A184,HW!BI$2:BI$1573)</f>
        <v>0</v>
      </c>
      <c r="BY184" s="97">
        <f>SUMIF(HW!$A$2:$A$1573,$A184,HW!BJ$2:BJ$1573)</f>
        <v>0</v>
      </c>
      <c r="BZ184" s="197">
        <f t="shared" si="108"/>
        <v>0</v>
      </c>
      <c r="CA184" s="198">
        <f t="shared" si="109"/>
        <v>0</v>
      </c>
      <c r="CK184" s="296">
        <f>IF(C184="WORK IN PROGRESS",0.099999,IF(SUMIF(SALE!$L$3:$L$1221,$A184,SALE!$U$3:$U$1221)=0,0,SUMIF(SALE!$L$3:$L$1221,$A184,SALE!$U$3:$U$1221)/SUMIF(SALE!$L$3:$L$1221,$A184,SALE!$F$3:$F$1221)))</f>
        <v>0</v>
      </c>
    </row>
    <row r="185" spans="1:89" ht="12" hidden="1" customHeight="1" x14ac:dyDescent="0.25">
      <c r="A185" s="114" t="s">
        <v>1558</v>
      </c>
      <c r="B185" s="115" t="s">
        <v>1559</v>
      </c>
      <c r="C185" s="115" t="s">
        <v>30</v>
      </c>
      <c r="D185" s="116">
        <v>3710</v>
      </c>
      <c r="E185" s="117">
        <v>215</v>
      </c>
      <c r="F185" s="117">
        <v>3.1196999999999999E-2</v>
      </c>
      <c r="G185" s="117">
        <v>3.1196999999999999E-2</v>
      </c>
      <c r="H185" s="118"/>
      <c r="I185" s="118">
        <v>0</v>
      </c>
      <c r="J185" s="118">
        <v>0</v>
      </c>
      <c r="K185" s="118"/>
      <c r="L185" s="118">
        <v>0</v>
      </c>
      <c r="M185" s="118"/>
      <c r="N185" s="118">
        <v>0</v>
      </c>
      <c r="O185" s="118"/>
      <c r="P185" s="118">
        <v>0</v>
      </c>
      <c r="Q185" s="118"/>
      <c r="R185" s="118">
        <v>0</v>
      </c>
      <c r="S185" s="118"/>
      <c r="T185" s="118">
        <v>0</v>
      </c>
      <c r="U185" s="118"/>
      <c r="V185" s="118">
        <v>0</v>
      </c>
      <c r="W185" s="118"/>
      <c r="X185" s="118">
        <v>0</v>
      </c>
      <c r="Y185" s="118"/>
      <c r="Z185" s="118">
        <v>0</v>
      </c>
      <c r="AA185" s="118"/>
      <c r="AB185" s="118">
        <v>0</v>
      </c>
      <c r="AC185" s="118">
        <v>0</v>
      </c>
      <c r="AD185" s="118">
        <v>0</v>
      </c>
      <c r="AE185" s="118">
        <v>0</v>
      </c>
      <c r="AF185" s="118"/>
      <c r="AG185" s="118">
        <v>0</v>
      </c>
      <c r="AH185" s="118"/>
      <c r="AI185" s="118">
        <v>0</v>
      </c>
      <c r="AJ185" s="118"/>
      <c r="AK185" s="118">
        <v>0</v>
      </c>
      <c r="AL185" s="118"/>
      <c r="AM185" s="118">
        <v>0</v>
      </c>
      <c r="AN185" s="118"/>
      <c r="AO185" s="118">
        <v>0</v>
      </c>
      <c r="AP185" s="118"/>
      <c r="AQ185" s="118">
        <v>0</v>
      </c>
      <c r="AR185" s="118"/>
      <c r="AS185" s="118">
        <v>0</v>
      </c>
      <c r="AT185" s="118"/>
      <c r="AU185" s="118">
        <v>0</v>
      </c>
      <c r="AV185" s="118">
        <v>0</v>
      </c>
      <c r="AW185" s="118">
        <v>0</v>
      </c>
      <c r="AX185" s="118">
        <v>0</v>
      </c>
      <c r="AY185" s="118">
        <v>0</v>
      </c>
      <c r="AZ185" s="118">
        <v>0</v>
      </c>
      <c r="BA185" s="118">
        <v>0</v>
      </c>
      <c r="BB185" s="118">
        <v>0</v>
      </c>
      <c r="BC185" s="118">
        <v>0</v>
      </c>
      <c r="BD185" s="117">
        <v>0</v>
      </c>
      <c r="BE185" s="117">
        <v>0</v>
      </c>
      <c r="BF185" s="118">
        <v>0</v>
      </c>
      <c r="BG185" s="118">
        <v>0</v>
      </c>
      <c r="BH185" s="118">
        <v>0</v>
      </c>
      <c r="BI185" s="118"/>
      <c r="BJ185" s="118">
        <v>0</v>
      </c>
      <c r="BK185" s="118"/>
      <c r="BL185" s="118">
        <v>0</v>
      </c>
      <c r="BM185" s="118">
        <v>0</v>
      </c>
      <c r="BN185" s="118">
        <v>0</v>
      </c>
      <c r="BO185" s="118">
        <v>0</v>
      </c>
      <c r="BP185" s="119">
        <v>0</v>
      </c>
      <c r="BS185" s="97">
        <f t="shared" si="105"/>
        <v>0</v>
      </c>
      <c r="BT185" s="97">
        <f t="shared" si="106"/>
        <v>0</v>
      </c>
      <c r="BU185" s="97">
        <f t="shared" si="107"/>
        <v>0</v>
      </c>
      <c r="BV185" s="296" t="str">
        <f>IF(CA185=0,"NO STOCK",IF(COUNTIF(PKGSUMM_T!$A$2:$A$1245,A185)&gt;0,"OK","ERROR"))</f>
        <v>NO STOCK</v>
      </c>
      <c r="BW185" s="296" t="str">
        <f>IF(CA185=0,"NO STOCK",IF(OR(COUNTIF(COST_SHEETT!$B$3:$B$1238,CI185)&gt;0,COUNTIF(COST_SHEETT!$AB$3:$AB$1238,CI185)&gt;0,COUNTIF(COST_SHEETT1!$B$3:$B$1238,CI185)&gt;0,COUNTIF(COST_SHEETT1!$AB$3:$AB$1238,CI185)&gt;0),"OK","ERROR"))</f>
        <v>NO STOCK</v>
      </c>
      <c r="BX185" s="97">
        <f>SUMIF(HW!$A$2:$A$1573,$A185,HW!BI$2:BI$1573)</f>
        <v>0</v>
      </c>
      <c r="BY185" s="97">
        <f>SUMIF(HW!$A$2:$A$1573,$A185,HW!BJ$2:BJ$1573)</f>
        <v>0</v>
      </c>
      <c r="BZ185" s="197">
        <f t="shared" si="108"/>
        <v>0</v>
      </c>
      <c r="CA185" s="198">
        <f t="shared" si="109"/>
        <v>0</v>
      </c>
      <c r="CK185" s="296">
        <f>IF(C185="WORK IN PROGRESS",0.099999,IF(SUMIF(SALE!$L$3:$L$1221,$A185,SALE!$U$3:$U$1221)=0,0,SUMIF(SALE!$L$3:$L$1221,$A185,SALE!$U$3:$U$1221)/SUMIF(SALE!$L$3:$L$1221,$A185,SALE!$F$3:$F$1221)))</f>
        <v>0</v>
      </c>
    </row>
    <row r="186" spans="1:89" ht="12" hidden="1" customHeight="1" x14ac:dyDescent="0.25">
      <c r="A186" s="120" t="s">
        <v>1560</v>
      </c>
      <c r="B186" s="121" t="s">
        <v>1561</v>
      </c>
      <c r="C186" s="121" t="s">
        <v>30</v>
      </c>
      <c r="D186" s="122">
        <v>3710</v>
      </c>
      <c r="E186" s="123">
        <v>215</v>
      </c>
      <c r="F186" s="123">
        <v>3.1196999999999999E-2</v>
      </c>
      <c r="G186" s="123">
        <v>3.1196999999999999E-2</v>
      </c>
      <c r="H186" s="124"/>
      <c r="I186" s="124">
        <v>0</v>
      </c>
      <c r="J186" s="124">
        <v>0</v>
      </c>
      <c r="K186" s="124"/>
      <c r="L186" s="124">
        <v>0</v>
      </c>
      <c r="M186" s="124"/>
      <c r="N186" s="124">
        <v>0</v>
      </c>
      <c r="O186" s="124"/>
      <c r="P186" s="124">
        <v>0</v>
      </c>
      <c r="Q186" s="124"/>
      <c r="R186" s="124">
        <v>0</v>
      </c>
      <c r="S186" s="124"/>
      <c r="T186" s="124">
        <v>0</v>
      </c>
      <c r="U186" s="124"/>
      <c r="V186" s="124">
        <v>0</v>
      </c>
      <c r="W186" s="124"/>
      <c r="X186" s="124">
        <v>0</v>
      </c>
      <c r="Y186" s="124"/>
      <c r="Z186" s="124">
        <v>0</v>
      </c>
      <c r="AA186" s="124"/>
      <c r="AB186" s="124">
        <v>0</v>
      </c>
      <c r="AC186" s="124">
        <v>0</v>
      </c>
      <c r="AD186" s="124">
        <v>0</v>
      </c>
      <c r="AE186" s="124">
        <v>0</v>
      </c>
      <c r="AF186" s="124"/>
      <c r="AG186" s="124">
        <v>0</v>
      </c>
      <c r="AH186" s="124"/>
      <c r="AI186" s="124">
        <v>0</v>
      </c>
      <c r="AJ186" s="124"/>
      <c r="AK186" s="124">
        <v>0</v>
      </c>
      <c r="AL186" s="124"/>
      <c r="AM186" s="124">
        <v>0</v>
      </c>
      <c r="AN186" s="124"/>
      <c r="AO186" s="124">
        <v>0</v>
      </c>
      <c r="AP186" s="124"/>
      <c r="AQ186" s="124">
        <v>0</v>
      </c>
      <c r="AR186" s="124"/>
      <c r="AS186" s="124">
        <v>0</v>
      </c>
      <c r="AT186" s="124"/>
      <c r="AU186" s="124">
        <v>0</v>
      </c>
      <c r="AV186" s="124">
        <v>0</v>
      </c>
      <c r="AW186" s="124">
        <v>0</v>
      </c>
      <c r="AX186" s="124">
        <v>0</v>
      </c>
      <c r="AY186" s="124">
        <v>0</v>
      </c>
      <c r="AZ186" s="124">
        <v>0</v>
      </c>
      <c r="BA186" s="124">
        <v>0</v>
      </c>
      <c r="BB186" s="124">
        <v>0</v>
      </c>
      <c r="BC186" s="124">
        <v>0</v>
      </c>
      <c r="BD186" s="123">
        <v>0</v>
      </c>
      <c r="BE186" s="123">
        <v>0</v>
      </c>
      <c r="BF186" s="124">
        <v>0</v>
      </c>
      <c r="BG186" s="124">
        <v>0</v>
      </c>
      <c r="BH186" s="124">
        <v>0</v>
      </c>
      <c r="BI186" s="124"/>
      <c r="BJ186" s="124">
        <v>0</v>
      </c>
      <c r="BK186" s="124"/>
      <c r="BL186" s="124">
        <v>0</v>
      </c>
      <c r="BM186" s="124">
        <v>0</v>
      </c>
      <c r="BN186" s="124">
        <v>0</v>
      </c>
      <c r="BO186" s="124">
        <v>0</v>
      </c>
      <c r="BP186" s="125">
        <v>0</v>
      </c>
      <c r="BS186" s="97">
        <f t="shared" si="105"/>
        <v>0</v>
      </c>
      <c r="BT186" s="97">
        <f t="shared" si="106"/>
        <v>0</v>
      </c>
      <c r="BU186" s="97">
        <f t="shared" si="107"/>
        <v>0</v>
      </c>
      <c r="BV186" s="296" t="str">
        <f>IF(CA186=0,"NO STOCK",IF(COUNTIF(PKGSUMM_T!$A$2:$A$1245,A186)&gt;0,"OK","ERROR"))</f>
        <v>NO STOCK</v>
      </c>
      <c r="BW186" s="296" t="str">
        <f>IF(CA186=0,"NO STOCK",IF(OR(COUNTIF(COST_SHEETT!$B$3:$B$1238,CI186)&gt;0,COUNTIF(COST_SHEETT!$AB$3:$AB$1238,CI186)&gt;0,COUNTIF(COST_SHEETT1!$B$3:$B$1238,CI186)&gt;0,COUNTIF(COST_SHEETT1!$AB$3:$AB$1238,CI186)&gt;0),"OK","ERROR"))</f>
        <v>NO STOCK</v>
      </c>
      <c r="BX186" s="97">
        <f>SUMIF(HW!$A$2:$A$1573,$A186,HW!BI$2:BI$1573)</f>
        <v>0</v>
      </c>
      <c r="BY186" s="97">
        <f>SUMIF(HW!$A$2:$A$1573,$A186,HW!BJ$2:BJ$1573)</f>
        <v>0</v>
      </c>
      <c r="BZ186" s="197">
        <f t="shared" si="108"/>
        <v>0</v>
      </c>
      <c r="CA186" s="198">
        <f t="shared" si="109"/>
        <v>0</v>
      </c>
      <c r="CK186" s="296">
        <f>IF(C186="WORK IN PROGRESS",0.099999,IF(SUMIF(SALE!$L$3:$L$1221,$A186,SALE!$U$3:$U$1221)=0,0,SUMIF(SALE!$L$3:$L$1221,$A186,SALE!$U$3:$U$1221)/SUMIF(SALE!$L$3:$L$1221,$A186,SALE!$F$3:$F$1221)))</f>
        <v>0</v>
      </c>
    </row>
    <row r="187" spans="1:89" ht="12" hidden="1" customHeight="1" x14ac:dyDescent="0.25">
      <c r="A187" s="114" t="s">
        <v>1562</v>
      </c>
      <c r="B187" s="115" t="s">
        <v>1563</v>
      </c>
      <c r="C187" s="115" t="s">
        <v>30</v>
      </c>
      <c r="D187" s="116">
        <v>3710</v>
      </c>
      <c r="E187" s="117">
        <v>215</v>
      </c>
      <c r="F187" s="117">
        <v>3.1196999999999999E-2</v>
      </c>
      <c r="G187" s="117">
        <v>3.1196999999999999E-2</v>
      </c>
      <c r="H187" s="118"/>
      <c r="I187" s="118">
        <v>0</v>
      </c>
      <c r="J187" s="118">
        <v>0</v>
      </c>
      <c r="K187" s="118"/>
      <c r="L187" s="118">
        <v>0</v>
      </c>
      <c r="M187" s="118"/>
      <c r="N187" s="118">
        <v>0</v>
      </c>
      <c r="O187" s="118"/>
      <c r="P187" s="118">
        <v>0</v>
      </c>
      <c r="Q187" s="118"/>
      <c r="R187" s="118">
        <v>0</v>
      </c>
      <c r="S187" s="118"/>
      <c r="T187" s="118">
        <v>0</v>
      </c>
      <c r="U187" s="118"/>
      <c r="V187" s="118">
        <v>0</v>
      </c>
      <c r="W187" s="118"/>
      <c r="X187" s="118">
        <v>0</v>
      </c>
      <c r="Y187" s="118"/>
      <c r="Z187" s="118">
        <v>0</v>
      </c>
      <c r="AA187" s="118"/>
      <c r="AB187" s="118">
        <v>0</v>
      </c>
      <c r="AC187" s="118">
        <v>0</v>
      </c>
      <c r="AD187" s="118">
        <v>0</v>
      </c>
      <c r="AE187" s="118">
        <v>0</v>
      </c>
      <c r="AF187" s="118"/>
      <c r="AG187" s="118">
        <v>0</v>
      </c>
      <c r="AH187" s="118"/>
      <c r="AI187" s="118">
        <v>0</v>
      </c>
      <c r="AJ187" s="118"/>
      <c r="AK187" s="118">
        <v>0</v>
      </c>
      <c r="AL187" s="118"/>
      <c r="AM187" s="118">
        <v>0</v>
      </c>
      <c r="AN187" s="118"/>
      <c r="AO187" s="118">
        <v>0</v>
      </c>
      <c r="AP187" s="118"/>
      <c r="AQ187" s="118">
        <v>0</v>
      </c>
      <c r="AR187" s="118"/>
      <c r="AS187" s="118">
        <v>0</v>
      </c>
      <c r="AT187" s="118"/>
      <c r="AU187" s="118">
        <v>0</v>
      </c>
      <c r="AV187" s="118">
        <v>0</v>
      </c>
      <c r="AW187" s="118">
        <v>0</v>
      </c>
      <c r="AX187" s="118">
        <v>0</v>
      </c>
      <c r="AY187" s="118">
        <v>0</v>
      </c>
      <c r="AZ187" s="118">
        <v>0</v>
      </c>
      <c r="BA187" s="118">
        <v>0</v>
      </c>
      <c r="BB187" s="118">
        <v>0</v>
      </c>
      <c r="BC187" s="118">
        <v>0</v>
      </c>
      <c r="BD187" s="117">
        <v>0</v>
      </c>
      <c r="BE187" s="117">
        <v>0</v>
      </c>
      <c r="BF187" s="118">
        <v>0</v>
      </c>
      <c r="BG187" s="118">
        <v>0</v>
      </c>
      <c r="BH187" s="118">
        <v>0</v>
      </c>
      <c r="BI187" s="118"/>
      <c r="BJ187" s="118">
        <v>0</v>
      </c>
      <c r="BK187" s="118"/>
      <c r="BL187" s="118">
        <v>0</v>
      </c>
      <c r="BM187" s="118">
        <v>0</v>
      </c>
      <c r="BN187" s="118">
        <v>0</v>
      </c>
      <c r="BO187" s="118">
        <v>0</v>
      </c>
      <c r="BP187" s="119">
        <v>0</v>
      </c>
      <c r="BS187" s="97">
        <f t="shared" si="105"/>
        <v>0</v>
      </c>
      <c r="BT187" s="97">
        <f t="shared" si="106"/>
        <v>0</v>
      </c>
      <c r="BU187" s="97">
        <f t="shared" si="107"/>
        <v>0</v>
      </c>
      <c r="BV187" s="296" t="str">
        <f>IF(CA187=0,"NO STOCK",IF(COUNTIF(PKGSUMM_T!$A$2:$A$1245,A187)&gt;0,"OK","ERROR"))</f>
        <v>NO STOCK</v>
      </c>
      <c r="BW187" s="296" t="str">
        <f>IF(CA187=0,"NO STOCK",IF(OR(COUNTIF(COST_SHEETT!$B$3:$B$1238,CI187)&gt;0,COUNTIF(COST_SHEETT!$AB$3:$AB$1238,CI187)&gt;0,COUNTIF(COST_SHEETT1!$B$3:$B$1238,CI187)&gt;0,COUNTIF(COST_SHEETT1!$AB$3:$AB$1238,CI187)&gt;0),"OK","ERROR"))</f>
        <v>NO STOCK</v>
      </c>
      <c r="BX187" s="97">
        <f>SUMIF(HW!$A$2:$A$1573,$A187,HW!BI$2:BI$1573)</f>
        <v>0</v>
      </c>
      <c r="BY187" s="97">
        <f>SUMIF(HW!$A$2:$A$1573,$A187,HW!BJ$2:BJ$1573)</f>
        <v>0</v>
      </c>
      <c r="BZ187" s="197">
        <f t="shared" si="108"/>
        <v>0</v>
      </c>
      <c r="CA187" s="198">
        <f t="shared" si="109"/>
        <v>0</v>
      </c>
      <c r="CK187" s="296">
        <f>IF(C187="WORK IN PROGRESS",0.099999,IF(SUMIF(SALE!$L$3:$L$1221,$A187,SALE!$U$3:$U$1221)=0,0,SUMIF(SALE!$L$3:$L$1221,$A187,SALE!$U$3:$U$1221)/SUMIF(SALE!$L$3:$L$1221,$A187,SALE!$F$3:$F$1221)))</f>
        <v>0</v>
      </c>
    </row>
    <row r="188" spans="1:89" ht="12" hidden="1" customHeight="1" x14ac:dyDescent="0.25">
      <c r="A188" s="120" t="s">
        <v>1564</v>
      </c>
      <c r="B188" s="121" t="s">
        <v>1565</v>
      </c>
      <c r="C188" s="121" t="s">
        <v>30</v>
      </c>
      <c r="D188" s="122">
        <v>3710</v>
      </c>
      <c r="E188" s="123">
        <v>215</v>
      </c>
      <c r="F188" s="123">
        <v>3.1196999999999999E-2</v>
      </c>
      <c r="G188" s="123">
        <v>3.1196999999999999E-2</v>
      </c>
      <c r="H188" s="124"/>
      <c r="I188" s="124">
        <v>0</v>
      </c>
      <c r="J188" s="124">
        <v>0</v>
      </c>
      <c r="K188" s="124"/>
      <c r="L188" s="124">
        <v>0</v>
      </c>
      <c r="M188" s="124"/>
      <c r="N188" s="124">
        <v>0</v>
      </c>
      <c r="O188" s="124"/>
      <c r="P188" s="124">
        <v>0</v>
      </c>
      <c r="Q188" s="124"/>
      <c r="R188" s="124">
        <v>0</v>
      </c>
      <c r="S188" s="124"/>
      <c r="T188" s="124">
        <v>0</v>
      </c>
      <c r="U188" s="124"/>
      <c r="V188" s="124">
        <v>0</v>
      </c>
      <c r="W188" s="124"/>
      <c r="X188" s="124">
        <v>0</v>
      </c>
      <c r="Y188" s="124"/>
      <c r="Z188" s="124">
        <v>0</v>
      </c>
      <c r="AA188" s="124"/>
      <c r="AB188" s="124">
        <v>0</v>
      </c>
      <c r="AC188" s="124">
        <v>0</v>
      </c>
      <c r="AD188" s="124">
        <v>0</v>
      </c>
      <c r="AE188" s="124">
        <v>0</v>
      </c>
      <c r="AF188" s="124"/>
      <c r="AG188" s="124">
        <v>0</v>
      </c>
      <c r="AH188" s="124"/>
      <c r="AI188" s="124">
        <v>0</v>
      </c>
      <c r="AJ188" s="124"/>
      <c r="AK188" s="124">
        <v>0</v>
      </c>
      <c r="AL188" s="124"/>
      <c r="AM188" s="124">
        <v>0</v>
      </c>
      <c r="AN188" s="124"/>
      <c r="AO188" s="124">
        <v>0</v>
      </c>
      <c r="AP188" s="124"/>
      <c r="AQ188" s="124">
        <v>0</v>
      </c>
      <c r="AR188" s="124"/>
      <c r="AS188" s="124">
        <v>0</v>
      </c>
      <c r="AT188" s="124"/>
      <c r="AU188" s="124">
        <v>0</v>
      </c>
      <c r="AV188" s="124">
        <v>0</v>
      </c>
      <c r="AW188" s="124">
        <v>0</v>
      </c>
      <c r="AX188" s="124">
        <v>0</v>
      </c>
      <c r="AY188" s="124">
        <v>0</v>
      </c>
      <c r="AZ188" s="124">
        <v>0</v>
      </c>
      <c r="BA188" s="124">
        <v>0</v>
      </c>
      <c r="BB188" s="124">
        <v>0</v>
      </c>
      <c r="BC188" s="124">
        <v>0</v>
      </c>
      <c r="BD188" s="123">
        <v>0</v>
      </c>
      <c r="BE188" s="123">
        <v>0</v>
      </c>
      <c r="BF188" s="124">
        <v>0</v>
      </c>
      <c r="BG188" s="124">
        <v>0</v>
      </c>
      <c r="BH188" s="124">
        <v>0</v>
      </c>
      <c r="BI188" s="124"/>
      <c r="BJ188" s="124">
        <v>0</v>
      </c>
      <c r="BK188" s="124"/>
      <c r="BL188" s="124">
        <v>0</v>
      </c>
      <c r="BM188" s="124">
        <v>0</v>
      </c>
      <c r="BN188" s="124">
        <v>0</v>
      </c>
      <c r="BO188" s="124">
        <v>0</v>
      </c>
      <c r="BP188" s="125">
        <v>0</v>
      </c>
      <c r="BS188" s="97">
        <f t="shared" si="105"/>
        <v>0</v>
      </c>
      <c r="BT188" s="97">
        <f t="shared" si="106"/>
        <v>0</v>
      </c>
      <c r="BU188" s="97">
        <f t="shared" si="107"/>
        <v>0</v>
      </c>
      <c r="BV188" s="296" t="str">
        <f>IF(CA188=0,"NO STOCK",IF(COUNTIF(PKGSUMM_T!$A$2:$A$1245,A188)&gt;0,"OK","ERROR"))</f>
        <v>NO STOCK</v>
      </c>
      <c r="BW188" s="296" t="str">
        <f>IF(CA188=0,"NO STOCK",IF(OR(COUNTIF(COST_SHEETT!$B$3:$B$1238,CI188)&gt;0,COUNTIF(COST_SHEETT!$AB$3:$AB$1238,CI188)&gt;0,COUNTIF(COST_SHEETT1!$B$3:$B$1238,CI188)&gt;0,COUNTIF(COST_SHEETT1!$AB$3:$AB$1238,CI188)&gt;0),"OK","ERROR"))</f>
        <v>NO STOCK</v>
      </c>
      <c r="BX188" s="97">
        <f>SUMIF(HW!$A$2:$A$1573,$A188,HW!BI$2:BI$1573)</f>
        <v>0</v>
      </c>
      <c r="BY188" s="97">
        <f>SUMIF(HW!$A$2:$A$1573,$A188,HW!BJ$2:BJ$1573)</f>
        <v>0</v>
      </c>
      <c r="BZ188" s="197">
        <f t="shared" si="108"/>
        <v>0</v>
      </c>
      <c r="CA188" s="198">
        <f t="shared" si="109"/>
        <v>0</v>
      </c>
      <c r="CK188" s="296">
        <f>IF(C188="WORK IN PROGRESS",0.099999,IF(SUMIF(SALE!$L$3:$L$1221,$A188,SALE!$U$3:$U$1221)=0,0,SUMIF(SALE!$L$3:$L$1221,$A188,SALE!$U$3:$U$1221)/SUMIF(SALE!$L$3:$L$1221,$A188,SALE!$F$3:$F$1221)))</f>
        <v>0</v>
      </c>
    </row>
    <row r="189" spans="1:89" ht="12" hidden="1" customHeight="1" x14ac:dyDescent="0.25">
      <c r="A189" s="104" t="s">
        <v>2642</v>
      </c>
      <c r="B189" s="106"/>
      <c r="C189" s="105" t="s">
        <v>1200</v>
      </c>
      <c r="D189" s="107"/>
      <c r="E189" s="107"/>
      <c r="F189" s="137">
        <v>0.24957599999999999</v>
      </c>
      <c r="G189" s="137">
        <v>0.24957599999999999</v>
      </c>
      <c r="H189" s="107"/>
      <c r="I189" s="107">
        <v>0</v>
      </c>
      <c r="J189" s="107">
        <v>0</v>
      </c>
      <c r="K189" s="107"/>
      <c r="L189" s="107">
        <v>0</v>
      </c>
      <c r="M189" s="107"/>
      <c r="N189" s="107">
        <v>0</v>
      </c>
      <c r="O189" s="107"/>
      <c r="P189" s="107">
        <v>0</v>
      </c>
      <c r="Q189" s="107"/>
      <c r="R189" s="107">
        <v>0</v>
      </c>
      <c r="S189" s="107"/>
      <c r="T189" s="107">
        <v>0</v>
      </c>
      <c r="U189" s="107"/>
      <c r="V189" s="107">
        <v>0</v>
      </c>
      <c r="W189" s="107"/>
      <c r="X189" s="107">
        <v>0</v>
      </c>
      <c r="Y189" s="107"/>
      <c r="Z189" s="107">
        <v>0</v>
      </c>
      <c r="AA189" s="107"/>
      <c r="AB189" s="107">
        <v>0</v>
      </c>
      <c r="AC189" s="107">
        <v>0</v>
      </c>
      <c r="AD189" s="107">
        <v>0</v>
      </c>
      <c r="AE189" s="107">
        <v>0</v>
      </c>
      <c r="AF189" s="107"/>
      <c r="AG189" s="107">
        <v>0</v>
      </c>
      <c r="AH189" s="107"/>
      <c r="AI189" s="107">
        <v>0</v>
      </c>
      <c r="AJ189" s="107"/>
      <c r="AK189" s="107">
        <v>0</v>
      </c>
      <c r="AL189" s="107"/>
      <c r="AM189" s="107">
        <v>0</v>
      </c>
      <c r="AN189" s="107"/>
      <c r="AO189" s="107">
        <v>0</v>
      </c>
      <c r="AP189" s="107"/>
      <c r="AQ189" s="107">
        <v>0</v>
      </c>
      <c r="AR189" s="107"/>
      <c r="AS189" s="107">
        <v>0</v>
      </c>
      <c r="AT189" s="107"/>
      <c r="AU189" s="107">
        <v>0</v>
      </c>
      <c r="AV189" s="107">
        <v>0</v>
      </c>
      <c r="AW189" s="107">
        <v>0</v>
      </c>
      <c r="AX189" s="107">
        <v>0</v>
      </c>
      <c r="AY189" s="107">
        <v>0</v>
      </c>
      <c r="AZ189" s="107">
        <v>0</v>
      </c>
      <c r="BA189" s="107">
        <v>0</v>
      </c>
      <c r="BB189" s="107">
        <v>0</v>
      </c>
      <c r="BC189" s="107">
        <v>0</v>
      </c>
      <c r="BD189" s="137">
        <v>0</v>
      </c>
      <c r="BE189" s="137">
        <v>0</v>
      </c>
      <c r="BF189" s="107">
        <v>0</v>
      </c>
      <c r="BG189" s="107">
        <v>0</v>
      </c>
      <c r="BH189" s="107">
        <v>0</v>
      </c>
      <c r="BI189" s="107"/>
      <c r="BJ189" s="107">
        <v>0</v>
      </c>
      <c r="BK189" s="107"/>
      <c r="BL189" s="107">
        <v>0</v>
      </c>
      <c r="BM189" s="107">
        <v>0</v>
      </c>
      <c r="BN189" s="107">
        <v>0</v>
      </c>
      <c r="BO189" s="107">
        <v>0</v>
      </c>
      <c r="BP189" s="108">
        <v>0</v>
      </c>
      <c r="BS189" s="97">
        <f t="shared" si="105"/>
        <v>0</v>
      </c>
      <c r="BT189" s="97">
        <f t="shared" si="106"/>
        <v>0</v>
      </c>
      <c r="BU189" s="97">
        <f t="shared" si="107"/>
        <v>0</v>
      </c>
      <c r="BV189" s="296" t="str">
        <f>IF(CA189=0,"NO STOCK",IF(COUNTIF(PKGSUMM_T!$A$2:$A$1245,A189)&gt;0,"OK","ERROR"))</f>
        <v>NO STOCK</v>
      </c>
      <c r="BW189" s="296" t="str">
        <f>IF(CA189=0,"NO STOCK",IF(OR(COUNTIF(COST_SHEETT!$B$3:$B$1238,CI189)&gt;0,COUNTIF(COST_SHEETT!$AB$3:$AB$1238,CI189)&gt;0,COUNTIF(COST_SHEETT1!$B$3:$B$1238,CI189)&gt;0,COUNTIF(COST_SHEETT1!$AB$3:$AB$1238,CI189)&gt;0),"OK","ERROR"))</f>
        <v>NO STOCK</v>
      </c>
      <c r="BX189" s="97">
        <f>SUMIF(HW!$A$2:$A$1573,$A189,HW!BI$2:BI$1573)</f>
        <v>0</v>
      </c>
      <c r="BY189" s="97">
        <f>SUMIF(HW!$A$2:$A$1573,$A189,HW!BJ$2:BJ$1573)</f>
        <v>0</v>
      </c>
      <c r="BZ189" s="197">
        <f t="shared" si="108"/>
        <v>0</v>
      </c>
      <c r="CA189" s="198">
        <f t="shared" si="109"/>
        <v>0</v>
      </c>
      <c r="CK189" s="296">
        <f>IF(C189="WORK IN PROGRESS",0.099999,IF(SUMIF(SALE!$L$3:$L$1221,$A189,SALE!$U$3:$U$1221)=0,0,SUMIF(SALE!$L$3:$L$1221,$A189,SALE!$U$3:$U$1221)/SUMIF(SALE!$L$3:$L$1221,$A189,SALE!$F$3:$F$1221)))</f>
        <v>0</v>
      </c>
    </row>
    <row r="190" spans="1:89" ht="12" hidden="1" customHeight="1" x14ac:dyDescent="0.25">
      <c r="A190" s="109" t="s">
        <v>2642</v>
      </c>
      <c r="B190" s="111" t="s">
        <v>1200</v>
      </c>
      <c r="C190" s="110"/>
      <c r="D190" s="112"/>
      <c r="E190" s="112"/>
      <c r="F190" s="126">
        <v>0.24957599999999999</v>
      </c>
      <c r="G190" s="126">
        <v>0.24957599999999999</v>
      </c>
      <c r="H190" s="112"/>
      <c r="I190" s="112">
        <v>0</v>
      </c>
      <c r="J190" s="112">
        <v>0</v>
      </c>
      <c r="K190" s="112"/>
      <c r="L190" s="112">
        <v>0</v>
      </c>
      <c r="M190" s="112"/>
      <c r="N190" s="112">
        <v>0</v>
      </c>
      <c r="O190" s="112"/>
      <c r="P190" s="112">
        <v>0</v>
      </c>
      <c r="Q190" s="112"/>
      <c r="R190" s="112">
        <v>0</v>
      </c>
      <c r="S190" s="112"/>
      <c r="T190" s="112">
        <v>0</v>
      </c>
      <c r="U190" s="112"/>
      <c r="V190" s="112">
        <v>0</v>
      </c>
      <c r="W190" s="112"/>
      <c r="X190" s="112">
        <v>0</v>
      </c>
      <c r="Y190" s="112"/>
      <c r="Z190" s="112">
        <v>0</v>
      </c>
      <c r="AA190" s="112"/>
      <c r="AB190" s="112">
        <v>0</v>
      </c>
      <c r="AC190" s="112">
        <v>0</v>
      </c>
      <c r="AD190" s="112">
        <v>0</v>
      </c>
      <c r="AE190" s="112">
        <v>0</v>
      </c>
      <c r="AF190" s="112"/>
      <c r="AG190" s="112">
        <v>0</v>
      </c>
      <c r="AH190" s="112"/>
      <c r="AI190" s="112">
        <v>0</v>
      </c>
      <c r="AJ190" s="112"/>
      <c r="AK190" s="112">
        <v>0</v>
      </c>
      <c r="AL190" s="112"/>
      <c r="AM190" s="112">
        <v>0</v>
      </c>
      <c r="AN190" s="112"/>
      <c r="AO190" s="112">
        <v>0</v>
      </c>
      <c r="AP190" s="112"/>
      <c r="AQ190" s="112">
        <v>0</v>
      </c>
      <c r="AR190" s="112"/>
      <c r="AS190" s="112">
        <v>0</v>
      </c>
      <c r="AT190" s="112"/>
      <c r="AU190" s="112">
        <v>0</v>
      </c>
      <c r="AV190" s="112">
        <v>0</v>
      </c>
      <c r="AW190" s="112">
        <v>0</v>
      </c>
      <c r="AX190" s="112">
        <v>0</v>
      </c>
      <c r="AY190" s="112">
        <v>0</v>
      </c>
      <c r="AZ190" s="112">
        <v>0</v>
      </c>
      <c r="BA190" s="112">
        <v>0</v>
      </c>
      <c r="BB190" s="112">
        <v>0</v>
      </c>
      <c r="BC190" s="112">
        <v>0</v>
      </c>
      <c r="BD190" s="126">
        <v>0</v>
      </c>
      <c r="BE190" s="126">
        <v>0</v>
      </c>
      <c r="BF190" s="112">
        <v>0</v>
      </c>
      <c r="BG190" s="112">
        <v>0</v>
      </c>
      <c r="BH190" s="112">
        <v>0</v>
      </c>
      <c r="BI190" s="112"/>
      <c r="BJ190" s="112">
        <v>0</v>
      </c>
      <c r="BK190" s="112"/>
      <c r="BL190" s="112">
        <v>0</v>
      </c>
      <c r="BM190" s="112">
        <v>0</v>
      </c>
      <c r="BN190" s="112">
        <v>0</v>
      </c>
      <c r="BO190" s="112">
        <v>0</v>
      </c>
      <c r="BP190" s="113">
        <v>0</v>
      </c>
      <c r="BS190" s="97">
        <f t="shared" si="105"/>
        <v>0</v>
      </c>
      <c r="BT190" s="97">
        <f t="shared" si="106"/>
        <v>0</v>
      </c>
      <c r="BU190" s="97">
        <f t="shared" si="107"/>
        <v>0</v>
      </c>
      <c r="BV190" s="296" t="str">
        <f>IF(CA190=0,"NO STOCK",IF(COUNTIF(PKGSUMM_T!$A$2:$A$1245,A190)&gt;0,"OK","ERROR"))</f>
        <v>NO STOCK</v>
      </c>
      <c r="BW190" s="296" t="str">
        <f>IF(CA190=0,"NO STOCK",IF(OR(COUNTIF(COST_SHEETT!$B$3:$B$1238,CI190)&gt;0,COUNTIF(COST_SHEETT!$AB$3:$AB$1238,CI190)&gt;0,COUNTIF(COST_SHEETT1!$B$3:$B$1238,CI190)&gt;0,COUNTIF(COST_SHEETT1!$AB$3:$AB$1238,CI190)&gt;0),"OK","ERROR"))</f>
        <v>NO STOCK</v>
      </c>
      <c r="BX190" s="97">
        <f>SUMIF(HW!$A$2:$A$1573,$A190,HW!BI$2:BI$1573)</f>
        <v>0</v>
      </c>
      <c r="BY190" s="97">
        <f>SUMIF(HW!$A$2:$A$1573,$A190,HW!BJ$2:BJ$1573)</f>
        <v>0</v>
      </c>
      <c r="BZ190" s="197">
        <f t="shared" si="108"/>
        <v>0</v>
      </c>
      <c r="CA190" s="198">
        <f t="shared" si="109"/>
        <v>0</v>
      </c>
      <c r="CK190" s="296">
        <f>IF(C190="WORK IN PROGRESS",0.099999,IF(SUMIF(SALE!$L$3:$L$1221,$A190,SALE!$U$3:$U$1221)=0,0,SUMIF(SALE!$L$3:$L$1221,$A190,SALE!$U$3:$U$1221)/SUMIF(SALE!$L$3:$L$1221,$A190,SALE!$F$3:$F$1221)))</f>
        <v>0</v>
      </c>
    </row>
    <row r="191" spans="1:89" ht="12" hidden="1" customHeight="1" x14ac:dyDescent="0.25">
      <c r="A191" s="104" t="s">
        <v>2642</v>
      </c>
      <c r="B191" s="105" t="s">
        <v>1566</v>
      </c>
      <c r="C191" s="106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07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8"/>
      <c r="BS191" s="97">
        <f t="shared" si="105"/>
        <v>0</v>
      </c>
      <c r="BT191" s="97">
        <f t="shared" si="106"/>
        <v>0</v>
      </c>
      <c r="BU191" s="97">
        <f t="shared" si="107"/>
        <v>0</v>
      </c>
      <c r="BV191" s="296" t="str">
        <f>IF(CA191=0,"NO STOCK",IF(COUNTIF(PKGSUMM_T!$A$2:$A$1245,A191)&gt;0,"OK","ERROR"))</f>
        <v>NO STOCK</v>
      </c>
      <c r="BW191" s="296" t="str">
        <f>IF(CA191=0,"NO STOCK",IF(OR(COUNTIF(COST_SHEETT!$B$3:$B$1238,CI191)&gt;0,COUNTIF(COST_SHEETT!$AB$3:$AB$1238,CI191)&gt;0,COUNTIF(COST_SHEETT1!$B$3:$B$1238,CI191)&gt;0,COUNTIF(COST_SHEETT1!$AB$3:$AB$1238,CI191)&gt;0),"OK","ERROR"))</f>
        <v>NO STOCK</v>
      </c>
      <c r="BX191" s="97">
        <f>SUMIF(HW!$A$2:$A$1573,$A191,HW!BI$2:BI$1573)</f>
        <v>0</v>
      </c>
      <c r="BY191" s="97">
        <f>SUMIF(HW!$A$2:$A$1573,$A191,HW!BJ$2:BJ$1573)</f>
        <v>0</v>
      </c>
      <c r="BZ191" s="197">
        <f t="shared" si="108"/>
        <v>0</v>
      </c>
      <c r="CA191" s="198">
        <f t="shared" si="109"/>
        <v>0</v>
      </c>
      <c r="CK191" s="296">
        <f>IF(C191="WORK IN PROGRESS",0.099999,IF(SUMIF(SALE!$L$3:$L$1221,$A191,SALE!$U$3:$U$1221)=0,0,SUMIF(SALE!$L$3:$L$1221,$A191,SALE!$U$3:$U$1221)/SUMIF(SALE!$L$3:$L$1221,$A191,SALE!$F$3:$F$1221)))</f>
        <v>0</v>
      </c>
    </row>
    <row r="192" spans="1:89" ht="12" hidden="1" customHeight="1" x14ac:dyDescent="0.25">
      <c r="A192" s="109" t="s">
        <v>2642</v>
      </c>
      <c r="B192" s="110"/>
      <c r="C192" s="111" t="s">
        <v>30</v>
      </c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/>
      <c r="BF192" s="112"/>
      <c r="BG192" s="112"/>
      <c r="BH192" s="112"/>
      <c r="BI192" s="112"/>
      <c r="BJ192" s="112"/>
      <c r="BK192" s="112"/>
      <c r="BL192" s="112"/>
      <c r="BM192" s="112"/>
      <c r="BN192" s="112"/>
      <c r="BO192" s="112"/>
      <c r="BP192" s="113"/>
      <c r="BS192" s="97">
        <f t="shared" si="105"/>
        <v>0</v>
      </c>
      <c r="BT192" s="97">
        <f t="shared" si="106"/>
        <v>0</v>
      </c>
      <c r="BU192" s="97">
        <f t="shared" si="107"/>
        <v>0</v>
      </c>
      <c r="BV192" s="296" t="str">
        <f>IF(CA192=0,"NO STOCK",IF(COUNTIF(PKGSUMM_T!$A$2:$A$1245,A192)&gt;0,"OK","ERROR"))</f>
        <v>NO STOCK</v>
      </c>
      <c r="BW192" s="296" t="str">
        <f>IF(CA192=0,"NO STOCK",IF(OR(COUNTIF(COST_SHEETT!$B$3:$B$1238,CI192)&gt;0,COUNTIF(COST_SHEETT!$AB$3:$AB$1238,CI192)&gt;0,COUNTIF(COST_SHEETT1!$B$3:$B$1238,CI192)&gt;0,COUNTIF(COST_SHEETT1!$AB$3:$AB$1238,CI192)&gt;0),"OK","ERROR"))</f>
        <v>NO STOCK</v>
      </c>
      <c r="BX192" s="97">
        <f>SUMIF(HW!$A$2:$A$1573,$A192,HW!BI$2:BI$1573)</f>
        <v>0</v>
      </c>
      <c r="BY192" s="97">
        <f>SUMIF(HW!$A$2:$A$1573,$A192,HW!BJ$2:BJ$1573)</f>
        <v>0</v>
      </c>
      <c r="BZ192" s="197">
        <f t="shared" si="108"/>
        <v>0</v>
      </c>
      <c r="CA192" s="198">
        <f t="shared" si="109"/>
        <v>0</v>
      </c>
      <c r="CK192" s="296">
        <f>IF(C192="WORK IN PROGRESS",0.099999,IF(SUMIF(SALE!$L$3:$L$1221,$A192,SALE!$U$3:$U$1221)=0,0,SUMIF(SALE!$L$3:$L$1221,$A192,SALE!$U$3:$U$1221)/SUMIF(SALE!$L$3:$L$1221,$A192,SALE!$F$3:$F$1221)))</f>
        <v>0</v>
      </c>
    </row>
    <row r="193" spans="1:102" ht="12" hidden="1" customHeight="1" x14ac:dyDescent="0.25">
      <c r="A193" s="114" t="s">
        <v>223</v>
      </c>
      <c r="B193" s="115" t="s">
        <v>1567</v>
      </c>
      <c r="C193" s="115" t="s">
        <v>30</v>
      </c>
      <c r="D193" s="116">
        <v>14664</v>
      </c>
      <c r="E193" s="117">
        <v>105</v>
      </c>
      <c r="F193" s="117">
        <v>1.5236E-2</v>
      </c>
      <c r="G193" s="117">
        <v>1.5236E-2</v>
      </c>
      <c r="H193" s="118"/>
      <c r="I193" s="118">
        <v>0</v>
      </c>
      <c r="J193" s="118">
        <v>0</v>
      </c>
      <c r="K193" s="118"/>
      <c r="L193" s="118">
        <v>0</v>
      </c>
      <c r="M193" s="118"/>
      <c r="N193" s="118">
        <v>0</v>
      </c>
      <c r="O193" s="118"/>
      <c r="P193" s="118">
        <v>0</v>
      </c>
      <c r="Q193" s="118"/>
      <c r="R193" s="118">
        <v>0</v>
      </c>
      <c r="S193" s="118"/>
      <c r="T193" s="118">
        <v>0</v>
      </c>
      <c r="U193" s="118"/>
      <c r="V193" s="118">
        <v>0</v>
      </c>
      <c r="W193" s="118"/>
      <c r="X193" s="118">
        <v>0</v>
      </c>
      <c r="Y193" s="118"/>
      <c r="Z193" s="118">
        <v>0</v>
      </c>
      <c r="AA193" s="118"/>
      <c r="AB193" s="118">
        <v>0</v>
      </c>
      <c r="AC193" s="118">
        <v>0</v>
      </c>
      <c r="AD193" s="118">
        <v>0</v>
      </c>
      <c r="AE193" s="118">
        <v>0</v>
      </c>
      <c r="AF193" s="118"/>
      <c r="AG193" s="118">
        <v>0</v>
      </c>
      <c r="AH193" s="118"/>
      <c r="AI193" s="118">
        <v>0</v>
      </c>
      <c r="AJ193" s="118"/>
      <c r="AK193" s="118">
        <v>0</v>
      </c>
      <c r="AL193" s="118"/>
      <c r="AM193" s="118">
        <v>0</v>
      </c>
      <c r="AN193" s="118"/>
      <c r="AO193" s="118">
        <v>0</v>
      </c>
      <c r="AP193" s="118"/>
      <c r="AQ193" s="118">
        <v>0</v>
      </c>
      <c r="AR193" s="118"/>
      <c r="AS193" s="118">
        <v>0</v>
      </c>
      <c r="AT193" s="118"/>
      <c r="AU193" s="118">
        <v>0</v>
      </c>
      <c r="AV193" s="118">
        <v>0</v>
      </c>
      <c r="AW193" s="118">
        <v>0</v>
      </c>
      <c r="AX193" s="118">
        <v>0</v>
      </c>
      <c r="AY193" s="118">
        <v>0</v>
      </c>
      <c r="AZ193" s="118">
        <v>0</v>
      </c>
      <c r="BA193" s="118">
        <v>0</v>
      </c>
      <c r="BB193" s="118">
        <v>0</v>
      </c>
      <c r="BC193" s="118">
        <v>0</v>
      </c>
      <c r="BD193" s="117">
        <v>0</v>
      </c>
      <c r="BE193" s="117">
        <v>0</v>
      </c>
      <c r="BF193" s="118">
        <v>0</v>
      </c>
      <c r="BG193" s="118">
        <v>0</v>
      </c>
      <c r="BH193" s="118">
        <v>0</v>
      </c>
      <c r="BI193" s="118"/>
      <c r="BJ193" s="118">
        <v>0</v>
      </c>
      <c r="BK193" s="118"/>
      <c r="BL193" s="118">
        <v>0</v>
      </c>
      <c r="BM193" s="118">
        <v>0</v>
      </c>
      <c r="BN193" s="118">
        <v>0</v>
      </c>
      <c r="BO193" s="118">
        <v>0</v>
      </c>
      <c r="BP193" s="119">
        <v>0</v>
      </c>
      <c r="BS193" s="97">
        <f t="shared" si="105"/>
        <v>0</v>
      </c>
      <c r="BT193" s="97">
        <f t="shared" si="106"/>
        <v>0</v>
      </c>
      <c r="BU193" s="97">
        <f t="shared" si="107"/>
        <v>0</v>
      </c>
      <c r="BV193" s="296" t="str">
        <f>IF(CA193=0,"NO STOCK",IF(COUNTIF(PKGSUMM_T!$A$2:$A$1245,A193)&gt;0,"OK","ERROR"))</f>
        <v>NO STOCK</v>
      </c>
      <c r="BW193" s="296" t="str">
        <f>IF(CA193=0,"NO STOCK",IF(OR(COUNTIF(COST_SHEETT!$B$3:$B$1238,CI193)&gt;0,COUNTIF(COST_SHEETT!$AB$3:$AB$1238,CI193)&gt;0,COUNTIF(COST_SHEETT1!$B$3:$B$1238,CI193)&gt;0,COUNTIF(COST_SHEETT1!$AB$3:$AB$1238,CI193)&gt;0),"OK","ERROR"))</f>
        <v>NO STOCK</v>
      </c>
      <c r="BX193" s="97">
        <f>SUMIF(HW!$A$2:$A$1573,$A193,HW!BI$2:BI$1573)</f>
        <v>0</v>
      </c>
      <c r="BY193" s="97">
        <f>SUMIF(HW!$A$2:$A$1573,$A193,HW!BJ$2:BJ$1573)</f>
        <v>0</v>
      </c>
      <c r="BZ193" s="197">
        <f t="shared" si="108"/>
        <v>0</v>
      </c>
      <c r="CA193" s="198">
        <f t="shared" si="109"/>
        <v>0</v>
      </c>
      <c r="CK193" s="296">
        <f>IF(C193="WORK IN PROGRESS",0.099999,IF(SUMIF(SALE!$L$3:$L$1221,$A193,SALE!$U$3:$U$1221)=0,0,SUMIF(SALE!$L$3:$L$1221,$A193,SALE!$U$3:$U$1221)/SUMIF(SALE!$L$3:$L$1221,$A193,SALE!$F$3:$F$1221)))</f>
        <v>0</v>
      </c>
    </row>
    <row r="194" spans="1:102" ht="12" customHeight="1" x14ac:dyDescent="0.25">
      <c r="A194" s="120" t="s">
        <v>221</v>
      </c>
      <c r="B194" s="121" t="s">
        <v>222</v>
      </c>
      <c r="C194" s="121" t="s">
        <v>30</v>
      </c>
      <c r="D194" s="122">
        <v>10250</v>
      </c>
      <c r="E194" s="123">
        <v>105</v>
      </c>
      <c r="F194" s="123">
        <v>1.9800000000000002E-2</v>
      </c>
      <c r="G194" s="123">
        <v>1.9800000000000002E-2</v>
      </c>
      <c r="H194" s="127">
        <v>20500</v>
      </c>
      <c r="I194" s="127">
        <v>2.153</v>
      </c>
      <c r="J194" s="127">
        <v>405.9</v>
      </c>
      <c r="K194" s="123"/>
      <c r="L194" s="124">
        <v>0</v>
      </c>
      <c r="M194" s="123"/>
      <c r="N194" s="124">
        <v>0</v>
      </c>
      <c r="O194" s="123"/>
      <c r="P194" s="124">
        <v>0</v>
      </c>
      <c r="Q194" s="123"/>
      <c r="R194" s="124">
        <v>0</v>
      </c>
      <c r="S194" s="123"/>
      <c r="T194" s="124">
        <v>0</v>
      </c>
      <c r="U194" s="123"/>
      <c r="V194" s="124">
        <v>0</v>
      </c>
      <c r="W194" s="123"/>
      <c r="X194" s="124">
        <v>0</v>
      </c>
      <c r="Y194" s="123"/>
      <c r="Z194" s="124">
        <v>0</v>
      </c>
      <c r="AA194" s="123"/>
      <c r="AB194" s="124">
        <v>0</v>
      </c>
      <c r="AC194" s="124">
        <v>0</v>
      </c>
      <c r="AD194" s="124">
        <v>0</v>
      </c>
      <c r="AE194" s="124">
        <v>0</v>
      </c>
      <c r="AF194" s="123"/>
      <c r="AG194" s="124">
        <v>0</v>
      </c>
      <c r="AH194" s="123"/>
      <c r="AI194" s="124">
        <v>0</v>
      </c>
      <c r="AJ194" s="123"/>
      <c r="AK194" s="124">
        <v>0</v>
      </c>
      <c r="AL194" s="123"/>
      <c r="AM194" s="124">
        <v>0</v>
      </c>
      <c r="AN194" s="123"/>
      <c r="AO194" s="124">
        <v>0</v>
      </c>
      <c r="AP194" s="123"/>
      <c r="AQ194" s="124">
        <v>0</v>
      </c>
      <c r="AR194" s="123"/>
      <c r="AS194" s="124">
        <v>0</v>
      </c>
      <c r="AT194" s="123"/>
      <c r="AU194" s="124">
        <v>0</v>
      </c>
      <c r="AV194" s="124">
        <v>0</v>
      </c>
      <c r="AW194" s="124">
        <v>0</v>
      </c>
      <c r="AX194" s="124">
        <v>0</v>
      </c>
      <c r="AY194" s="129">
        <v>20500</v>
      </c>
      <c r="AZ194" s="123">
        <v>2</v>
      </c>
      <c r="BA194" s="127">
        <v>2.153</v>
      </c>
      <c r="BB194" s="127">
        <v>405.9</v>
      </c>
      <c r="BC194" s="127">
        <v>405.9</v>
      </c>
      <c r="BD194" s="123">
        <v>0</v>
      </c>
      <c r="BE194" s="123">
        <v>0</v>
      </c>
      <c r="BF194" s="124">
        <v>0</v>
      </c>
      <c r="BG194" s="124">
        <v>0</v>
      </c>
      <c r="BH194" s="124">
        <v>0</v>
      </c>
      <c r="BI194" s="123"/>
      <c r="BJ194" s="124">
        <v>0</v>
      </c>
      <c r="BK194" s="123"/>
      <c r="BL194" s="124">
        <v>0</v>
      </c>
      <c r="BM194" s="124">
        <v>0</v>
      </c>
      <c r="BN194" s="124">
        <v>0</v>
      </c>
      <c r="BO194" s="124">
        <v>0</v>
      </c>
      <c r="BP194" s="125">
        <v>0</v>
      </c>
      <c r="BS194" s="97">
        <f t="shared" si="105"/>
        <v>20500</v>
      </c>
      <c r="BT194" s="97">
        <f t="shared" si="106"/>
        <v>2</v>
      </c>
      <c r="BU194" s="97">
        <f t="shared" si="107"/>
        <v>2.153</v>
      </c>
      <c r="BV194" s="296" t="str">
        <f>IF(CA194=0,"NO STOCK",IF(COUNTIF(PKGSUMM_T!$A$2:$A$1245,A194)&gt;0,"OK","ERROR"))</f>
        <v>OK</v>
      </c>
      <c r="BW194" s="296" t="str">
        <f>IF(CA194=0,"NO STOCK",IF(OR(COUNTIF(COST_SHEETT!$B$3:$B$1238,CI194)&gt;0,COUNTIF(COST_SHEETT!$AB$3:$AB$1238,CI194)&gt;0,COUNTIF(COST_SHEETT1!$B$3:$B$1238,CI194)&gt;0,COUNTIF(COST_SHEETT1!$AB$3:$AB$1238,CI194)&gt;0),"OK","ERROR"))</f>
        <v>OK</v>
      </c>
      <c r="BX194" s="97">
        <f>SUMIF(HW!$A$2:$A$1573,$A194,HW!BI$2:BI$1573)</f>
        <v>0</v>
      </c>
      <c r="BY194" s="97">
        <f>SUMIF(HW!$A$2:$A$1573,$A194,HW!BJ$2:BJ$1573)</f>
        <v>0</v>
      </c>
      <c r="BZ194" s="197">
        <f t="shared" si="108"/>
        <v>20500</v>
      </c>
      <c r="CA194" s="198">
        <f t="shared" si="109"/>
        <v>2.153</v>
      </c>
      <c r="CB194" s="296">
        <f>IF(CJ194="Y",IF(C194="FINISHED GOODS",SUMIF(COST_SHEETT!$AB$3:$AB$1227,$CI194,COST_SHEETT!$DD$3:$DD$1227),SUMIF(COST_SHEETT!$B$3:$B$1227,$CI194,COST_SHEETT!$DB$3:$DB$1227)),IF(C194="FINISHED GOODS",SUMIF(COST_SHEETT1!$AB$3:$AB$1227,$CI194,COST_SHEETT1!$DD$3:$DD$1227),SUMIF(COST_SHEETT1!$B$3:$B$1227,$CI194,COST_SHEETT1!$DB$3:$DB$1227)))</f>
        <v>1.9799559140647953E-2</v>
      </c>
      <c r="CC194" s="209">
        <f t="shared" ref="CC194" si="120">ROUND(BZ194*CB194,0)</f>
        <v>406</v>
      </c>
      <c r="CD194" s="295">
        <v>1</v>
      </c>
      <c r="CE194" s="295"/>
      <c r="CF194" s="376">
        <f>IF(BZ194=0,0,IF(CK194&gt;0,CK194,CD194))</f>
        <v>2.5335317073170729E-2</v>
      </c>
      <c r="CG194" s="301">
        <f t="shared" ref="CG194" si="121">MIN(CF194,CB194)</f>
        <v>1.9799559140647953E-2</v>
      </c>
      <c r="CH194" s="302">
        <f t="shared" ref="CH194" si="122">ROUND(CG194*BZ194,0)</f>
        <v>406</v>
      </c>
      <c r="CI194" s="200" t="s">
        <v>2686</v>
      </c>
      <c r="CK194" s="305">
        <v>2.5335317073170729E-2</v>
      </c>
      <c r="CL194" s="296" t="str">
        <f t="shared" ref="CL194" si="123">IF(CF194&lt;CB194,"NRV","COST")</f>
        <v>COST</v>
      </c>
      <c r="CM194" s="304">
        <f t="shared" ref="CM194" si="124">IF(CA194=0,0,ROUND(CH194/CA194,3))</f>
        <v>188.57400000000001</v>
      </c>
      <c r="CU194" s="296">
        <f>+(BZ194-BX194)*CG194</f>
        <v>405.89096238328301</v>
      </c>
      <c r="CW194" s="296">
        <f>+CT194+CU194+CV194</f>
        <v>405.89096238328301</v>
      </c>
      <c r="CX194" s="388">
        <f>+CW194-CH194</f>
        <v>-0.10903761671698931</v>
      </c>
    </row>
    <row r="195" spans="1:102" ht="12" hidden="1" customHeight="1" x14ac:dyDescent="0.25">
      <c r="A195" s="114" t="s">
        <v>217</v>
      </c>
      <c r="B195" s="115" t="s">
        <v>218</v>
      </c>
      <c r="C195" s="115" t="s">
        <v>30</v>
      </c>
      <c r="D195" s="116">
        <v>2016</v>
      </c>
      <c r="E195" s="117">
        <v>105</v>
      </c>
      <c r="F195" s="117">
        <v>1.5236E-2</v>
      </c>
      <c r="G195" s="117">
        <v>1.5236E-2</v>
      </c>
      <c r="H195" s="118"/>
      <c r="I195" s="118">
        <v>0</v>
      </c>
      <c r="J195" s="118">
        <v>0</v>
      </c>
      <c r="K195" s="118"/>
      <c r="L195" s="118">
        <v>0</v>
      </c>
      <c r="M195" s="118"/>
      <c r="N195" s="118">
        <v>0</v>
      </c>
      <c r="O195" s="118"/>
      <c r="P195" s="118">
        <v>0</v>
      </c>
      <c r="Q195" s="118"/>
      <c r="R195" s="118">
        <v>0</v>
      </c>
      <c r="S195" s="118"/>
      <c r="T195" s="118">
        <v>0</v>
      </c>
      <c r="U195" s="118"/>
      <c r="V195" s="118">
        <v>0</v>
      </c>
      <c r="W195" s="118"/>
      <c r="X195" s="118">
        <v>0</v>
      </c>
      <c r="Y195" s="118"/>
      <c r="Z195" s="118">
        <v>0</v>
      </c>
      <c r="AA195" s="118"/>
      <c r="AB195" s="118">
        <v>0</v>
      </c>
      <c r="AC195" s="118">
        <v>0</v>
      </c>
      <c r="AD195" s="118">
        <v>0</v>
      </c>
      <c r="AE195" s="118">
        <v>0</v>
      </c>
      <c r="AF195" s="118"/>
      <c r="AG195" s="118">
        <v>0</v>
      </c>
      <c r="AH195" s="118"/>
      <c r="AI195" s="118">
        <v>0</v>
      </c>
      <c r="AJ195" s="118"/>
      <c r="AK195" s="118">
        <v>0</v>
      </c>
      <c r="AL195" s="118"/>
      <c r="AM195" s="118">
        <v>0</v>
      </c>
      <c r="AN195" s="118"/>
      <c r="AO195" s="118">
        <v>0</v>
      </c>
      <c r="AP195" s="118"/>
      <c r="AQ195" s="118">
        <v>0</v>
      </c>
      <c r="AR195" s="118"/>
      <c r="AS195" s="118">
        <v>0</v>
      </c>
      <c r="AT195" s="118"/>
      <c r="AU195" s="118">
        <v>0</v>
      </c>
      <c r="AV195" s="118">
        <v>0</v>
      </c>
      <c r="AW195" s="118">
        <v>0</v>
      </c>
      <c r="AX195" s="118">
        <v>0</v>
      </c>
      <c r="AY195" s="118">
        <v>0</v>
      </c>
      <c r="AZ195" s="118">
        <v>0</v>
      </c>
      <c r="BA195" s="118">
        <v>0</v>
      </c>
      <c r="BB195" s="118">
        <v>0</v>
      </c>
      <c r="BC195" s="118">
        <v>0</v>
      </c>
      <c r="BD195" s="117">
        <v>0</v>
      </c>
      <c r="BE195" s="117">
        <v>0</v>
      </c>
      <c r="BF195" s="118">
        <v>0</v>
      </c>
      <c r="BG195" s="118">
        <v>0</v>
      </c>
      <c r="BH195" s="118">
        <v>0</v>
      </c>
      <c r="BI195" s="118"/>
      <c r="BJ195" s="118">
        <v>0</v>
      </c>
      <c r="BK195" s="118"/>
      <c r="BL195" s="118">
        <v>0</v>
      </c>
      <c r="BM195" s="118">
        <v>0</v>
      </c>
      <c r="BN195" s="118">
        <v>0</v>
      </c>
      <c r="BO195" s="118">
        <v>0</v>
      </c>
      <c r="BP195" s="119">
        <v>0</v>
      </c>
      <c r="BS195" s="97">
        <f t="shared" si="105"/>
        <v>0</v>
      </c>
      <c r="BT195" s="97">
        <f t="shared" si="106"/>
        <v>0</v>
      </c>
      <c r="BU195" s="97">
        <f t="shared" si="107"/>
        <v>0</v>
      </c>
      <c r="BV195" s="296" t="str">
        <f>IF(CA195=0,"NO STOCK",IF(COUNTIF(PKGSUMM_T!$A$2:$A$1245,A195)&gt;0,"OK","ERROR"))</f>
        <v>NO STOCK</v>
      </c>
      <c r="BW195" s="296" t="str">
        <f>IF(CA195=0,"NO STOCK",IF(OR(COUNTIF(COST_SHEETT!$B$3:$B$1238,CI195)&gt;0,COUNTIF(COST_SHEETT!$AB$3:$AB$1238,CI195)&gt;0,COUNTIF(COST_SHEETT1!$B$3:$B$1238,CI195)&gt;0,COUNTIF(COST_SHEETT1!$AB$3:$AB$1238,CI195)&gt;0),"OK","ERROR"))</f>
        <v>NO STOCK</v>
      </c>
      <c r="BX195" s="97">
        <f>SUMIF(HW!$A$2:$A$1573,$A195,HW!BI$2:BI$1573)</f>
        <v>0</v>
      </c>
      <c r="BY195" s="97">
        <f>SUMIF(HW!$A$2:$A$1573,$A195,HW!BJ$2:BJ$1573)</f>
        <v>0</v>
      </c>
      <c r="BZ195" s="197">
        <f t="shared" si="108"/>
        <v>0</v>
      </c>
      <c r="CA195" s="198">
        <f t="shared" si="109"/>
        <v>0</v>
      </c>
      <c r="CI195" s="200"/>
      <c r="CK195" s="296">
        <f>IF(C195="WORK IN PROGRESS",0.099999,IF(SUMIF(SALE!$L$3:$L$1221,$A195,SALE!$U$3:$U$1221)=0,0,SUMIF(SALE!$L$3:$L$1221,$A195,SALE!$U$3:$U$1221)/SUMIF(SALE!$L$3:$L$1221,$A195,SALE!$F$3:$F$1221)))</f>
        <v>0</v>
      </c>
    </row>
    <row r="196" spans="1:102" ht="12" hidden="1" customHeight="1" x14ac:dyDescent="0.25">
      <c r="A196" s="120" t="s">
        <v>215</v>
      </c>
      <c r="B196" s="121" t="s">
        <v>216</v>
      </c>
      <c r="C196" s="121" t="s">
        <v>30</v>
      </c>
      <c r="D196" s="122">
        <v>4320</v>
      </c>
      <c r="E196" s="123">
        <v>105</v>
      </c>
      <c r="F196" s="123">
        <v>1.5236E-2</v>
      </c>
      <c r="G196" s="123">
        <v>1.5236E-2</v>
      </c>
      <c r="H196" s="124"/>
      <c r="I196" s="124">
        <v>0</v>
      </c>
      <c r="J196" s="124">
        <v>0</v>
      </c>
      <c r="K196" s="124"/>
      <c r="L196" s="124">
        <v>0</v>
      </c>
      <c r="M196" s="124"/>
      <c r="N196" s="124">
        <v>0</v>
      </c>
      <c r="O196" s="124"/>
      <c r="P196" s="124">
        <v>0</v>
      </c>
      <c r="Q196" s="124"/>
      <c r="R196" s="124">
        <v>0</v>
      </c>
      <c r="S196" s="124"/>
      <c r="T196" s="124">
        <v>0</v>
      </c>
      <c r="U196" s="124"/>
      <c r="V196" s="124">
        <v>0</v>
      </c>
      <c r="W196" s="124"/>
      <c r="X196" s="124">
        <v>0</v>
      </c>
      <c r="Y196" s="124"/>
      <c r="Z196" s="124">
        <v>0</v>
      </c>
      <c r="AA196" s="124"/>
      <c r="AB196" s="124">
        <v>0</v>
      </c>
      <c r="AC196" s="124">
        <v>0</v>
      </c>
      <c r="AD196" s="124">
        <v>0</v>
      </c>
      <c r="AE196" s="124">
        <v>0</v>
      </c>
      <c r="AF196" s="124"/>
      <c r="AG196" s="124">
        <v>0</v>
      </c>
      <c r="AH196" s="124"/>
      <c r="AI196" s="124">
        <v>0</v>
      </c>
      <c r="AJ196" s="124"/>
      <c r="AK196" s="124">
        <v>0</v>
      </c>
      <c r="AL196" s="124"/>
      <c r="AM196" s="124">
        <v>0</v>
      </c>
      <c r="AN196" s="124"/>
      <c r="AO196" s="124">
        <v>0</v>
      </c>
      <c r="AP196" s="124"/>
      <c r="AQ196" s="124">
        <v>0</v>
      </c>
      <c r="AR196" s="124"/>
      <c r="AS196" s="124">
        <v>0</v>
      </c>
      <c r="AT196" s="124"/>
      <c r="AU196" s="124">
        <v>0</v>
      </c>
      <c r="AV196" s="124">
        <v>0</v>
      </c>
      <c r="AW196" s="124">
        <v>0</v>
      </c>
      <c r="AX196" s="124">
        <v>0</v>
      </c>
      <c r="AY196" s="124">
        <v>0</v>
      </c>
      <c r="AZ196" s="124">
        <v>0</v>
      </c>
      <c r="BA196" s="124">
        <v>0</v>
      </c>
      <c r="BB196" s="124">
        <v>0</v>
      </c>
      <c r="BC196" s="124">
        <v>0</v>
      </c>
      <c r="BD196" s="123">
        <v>0</v>
      </c>
      <c r="BE196" s="123">
        <v>0</v>
      </c>
      <c r="BF196" s="124">
        <v>0</v>
      </c>
      <c r="BG196" s="124">
        <v>0</v>
      </c>
      <c r="BH196" s="124">
        <v>0</v>
      </c>
      <c r="BI196" s="124"/>
      <c r="BJ196" s="124">
        <v>0</v>
      </c>
      <c r="BK196" s="124"/>
      <c r="BL196" s="124">
        <v>0</v>
      </c>
      <c r="BM196" s="124">
        <v>0</v>
      </c>
      <c r="BN196" s="124">
        <v>0</v>
      </c>
      <c r="BO196" s="124">
        <v>0</v>
      </c>
      <c r="BP196" s="125">
        <v>0</v>
      </c>
      <c r="BS196" s="97">
        <f t="shared" si="105"/>
        <v>0</v>
      </c>
      <c r="BT196" s="97">
        <f t="shared" si="106"/>
        <v>0</v>
      </c>
      <c r="BU196" s="97">
        <f t="shared" si="107"/>
        <v>0</v>
      </c>
      <c r="BV196" s="296" t="str">
        <f>IF(CA196=0,"NO STOCK",IF(COUNTIF(PKGSUMM_T!$A$2:$A$1245,A196)&gt;0,"OK","ERROR"))</f>
        <v>NO STOCK</v>
      </c>
      <c r="BW196" s="296" t="str">
        <f>IF(CA196=0,"NO STOCK",IF(OR(COUNTIF(COST_SHEETT!$B$3:$B$1238,CI196)&gt;0,COUNTIF(COST_SHEETT!$AB$3:$AB$1238,CI196)&gt;0,COUNTIF(COST_SHEETT1!$B$3:$B$1238,CI196)&gt;0,COUNTIF(COST_SHEETT1!$AB$3:$AB$1238,CI196)&gt;0),"OK","ERROR"))</f>
        <v>NO STOCK</v>
      </c>
      <c r="BX196" s="97">
        <f>SUMIF(HW!$A$2:$A$1573,$A196,HW!BI$2:BI$1573)</f>
        <v>0</v>
      </c>
      <c r="BY196" s="97">
        <f>SUMIF(HW!$A$2:$A$1573,$A196,HW!BJ$2:BJ$1573)</f>
        <v>0</v>
      </c>
      <c r="BZ196" s="197">
        <f t="shared" si="108"/>
        <v>0</v>
      </c>
      <c r="CA196" s="198">
        <f t="shared" si="109"/>
        <v>0</v>
      </c>
      <c r="CI196" s="200"/>
      <c r="CK196" s="296">
        <f>IF(C196="WORK IN PROGRESS",0.099999,IF(SUMIF(SALE!$L$3:$L$1221,$A196,SALE!$U$3:$U$1221)=0,0,SUMIF(SALE!$L$3:$L$1221,$A196,SALE!$U$3:$U$1221)/SUMIF(SALE!$L$3:$L$1221,$A196,SALE!$F$3:$F$1221)))</f>
        <v>0</v>
      </c>
    </row>
    <row r="197" spans="1:102" ht="12" hidden="1" customHeight="1" x14ac:dyDescent="0.25">
      <c r="A197" s="114" t="s">
        <v>213</v>
      </c>
      <c r="B197" s="115" t="s">
        <v>214</v>
      </c>
      <c r="C197" s="115" t="s">
        <v>30</v>
      </c>
      <c r="D197" s="116">
        <v>3168</v>
      </c>
      <c r="E197" s="117">
        <v>105</v>
      </c>
      <c r="F197" s="117">
        <v>1.5236E-2</v>
      </c>
      <c r="G197" s="117">
        <v>1.5236E-2</v>
      </c>
      <c r="H197" s="118"/>
      <c r="I197" s="118">
        <v>0</v>
      </c>
      <c r="J197" s="118">
        <v>0</v>
      </c>
      <c r="K197" s="118"/>
      <c r="L197" s="118">
        <v>0</v>
      </c>
      <c r="M197" s="118"/>
      <c r="N197" s="118">
        <v>0</v>
      </c>
      <c r="O197" s="118"/>
      <c r="P197" s="118">
        <v>0</v>
      </c>
      <c r="Q197" s="118"/>
      <c r="R197" s="118">
        <v>0</v>
      </c>
      <c r="S197" s="118"/>
      <c r="T197" s="118">
        <v>0</v>
      </c>
      <c r="U197" s="118"/>
      <c r="V197" s="118">
        <v>0</v>
      </c>
      <c r="W197" s="118"/>
      <c r="X197" s="118">
        <v>0</v>
      </c>
      <c r="Y197" s="118"/>
      <c r="Z197" s="118">
        <v>0</v>
      </c>
      <c r="AA197" s="118"/>
      <c r="AB197" s="118">
        <v>0</v>
      </c>
      <c r="AC197" s="118">
        <v>0</v>
      </c>
      <c r="AD197" s="118">
        <v>0</v>
      </c>
      <c r="AE197" s="118">
        <v>0</v>
      </c>
      <c r="AF197" s="118"/>
      <c r="AG197" s="118">
        <v>0</v>
      </c>
      <c r="AH197" s="118"/>
      <c r="AI197" s="118">
        <v>0</v>
      </c>
      <c r="AJ197" s="118"/>
      <c r="AK197" s="118">
        <v>0</v>
      </c>
      <c r="AL197" s="118"/>
      <c r="AM197" s="118">
        <v>0</v>
      </c>
      <c r="AN197" s="118"/>
      <c r="AO197" s="118">
        <v>0</v>
      </c>
      <c r="AP197" s="118"/>
      <c r="AQ197" s="118">
        <v>0</v>
      </c>
      <c r="AR197" s="118"/>
      <c r="AS197" s="118">
        <v>0</v>
      </c>
      <c r="AT197" s="118"/>
      <c r="AU197" s="118">
        <v>0</v>
      </c>
      <c r="AV197" s="118">
        <v>0</v>
      </c>
      <c r="AW197" s="118">
        <v>0</v>
      </c>
      <c r="AX197" s="118">
        <v>0</v>
      </c>
      <c r="AY197" s="118">
        <v>0</v>
      </c>
      <c r="AZ197" s="118">
        <v>0</v>
      </c>
      <c r="BA197" s="118">
        <v>0</v>
      </c>
      <c r="BB197" s="118">
        <v>0</v>
      </c>
      <c r="BC197" s="118">
        <v>0</v>
      </c>
      <c r="BD197" s="117">
        <v>0</v>
      </c>
      <c r="BE197" s="117">
        <v>0</v>
      </c>
      <c r="BF197" s="118">
        <v>0</v>
      </c>
      <c r="BG197" s="118">
        <v>0</v>
      </c>
      <c r="BH197" s="118">
        <v>0</v>
      </c>
      <c r="BI197" s="118"/>
      <c r="BJ197" s="118">
        <v>0</v>
      </c>
      <c r="BK197" s="118"/>
      <c r="BL197" s="118">
        <v>0</v>
      </c>
      <c r="BM197" s="118">
        <v>0</v>
      </c>
      <c r="BN197" s="118">
        <v>0</v>
      </c>
      <c r="BO197" s="118">
        <v>0</v>
      </c>
      <c r="BP197" s="119">
        <v>0</v>
      </c>
      <c r="BS197" s="97">
        <f t="shared" si="105"/>
        <v>0</v>
      </c>
      <c r="BT197" s="97">
        <f t="shared" si="106"/>
        <v>0</v>
      </c>
      <c r="BU197" s="97">
        <f t="shared" si="107"/>
        <v>0</v>
      </c>
      <c r="BV197" s="296" t="str">
        <f>IF(CA197=0,"NO STOCK",IF(COUNTIF(PKGSUMM_T!$A$2:$A$1245,A197)&gt;0,"OK","ERROR"))</f>
        <v>NO STOCK</v>
      </c>
      <c r="BW197" s="296" t="str">
        <f>IF(CA197=0,"NO STOCK",IF(OR(COUNTIF(COST_SHEETT!$B$3:$B$1238,CI197)&gt;0,COUNTIF(COST_SHEETT!$AB$3:$AB$1238,CI197)&gt;0,COUNTIF(COST_SHEETT1!$B$3:$B$1238,CI197)&gt;0,COUNTIF(COST_SHEETT1!$AB$3:$AB$1238,CI197)&gt;0),"OK","ERROR"))</f>
        <v>NO STOCK</v>
      </c>
      <c r="BX197" s="97">
        <f>SUMIF(HW!$A$2:$A$1573,$A197,HW!BI$2:BI$1573)</f>
        <v>0</v>
      </c>
      <c r="BY197" s="97">
        <f>SUMIF(HW!$A$2:$A$1573,$A197,HW!BJ$2:BJ$1573)</f>
        <v>0</v>
      </c>
      <c r="BZ197" s="197">
        <f t="shared" si="108"/>
        <v>0</v>
      </c>
      <c r="CA197" s="198">
        <f t="shared" si="109"/>
        <v>0</v>
      </c>
      <c r="CI197" s="200"/>
      <c r="CK197" s="296">
        <f>IF(C197="WORK IN PROGRESS",0.099999,IF(SUMIF(SALE!$L$3:$L$1221,$A197,SALE!$U$3:$U$1221)=0,0,SUMIF(SALE!$L$3:$L$1221,$A197,SALE!$U$3:$U$1221)/SUMIF(SALE!$L$3:$L$1221,$A197,SALE!$F$3:$F$1221)))</f>
        <v>0</v>
      </c>
    </row>
    <row r="198" spans="1:102" ht="12" hidden="1" customHeight="1" x14ac:dyDescent="0.25">
      <c r="A198" s="120" t="s">
        <v>211</v>
      </c>
      <c r="B198" s="121" t="s">
        <v>212</v>
      </c>
      <c r="C198" s="121" t="s">
        <v>30</v>
      </c>
      <c r="D198" s="122">
        <v>4320</v>
      </c>
      <c r="E198" s="123">
        <v>105</v>
      </c>
      <c r="F198" s="123">
        <v>1.5236E-2</v>
      </c>
      <c r="G198" s="123">
        <v>1.5236E-2</v>
      </c>
      <c r="H198" s="124"/>
      <c r="I198" s="124">
        <v>0</v>
      </c>
      <c r="J198" s="124">
        <v>0</v>
      </c>
      <c r="K198" s="124"/>
      <c r="L198" s="124">
        <v>0</v>
      </c>
      <c r="M198" s="124"/>
      <c r="N198" s="124">
        <v>0</v>
      </c>
      <c r="O198" s="124"/>
      <c r="P198" s="124">
        <v>0</v>
      </c>
      <c r="Q198" s="124"/>
      <c r="R198" s="124">
        <v>0</v>
      </c>
      <c r="S198" s="124"/>
      <c r="T198" s="124">
        <v>0</v>
      </c>
      <c r="U198" s="124"/>
      <c r="V198" s="124">
        <v>0</v>
      </c>
      <c r="W198" s="124"/>
      <c r="X198" s="124">
        <v>0</v>
      </c>
      <c r="Y198" s="124"/>
      <c r="Z198" s="124">
        <v>0</v>
      </c>
      <c r="AA198" s="124"/>
      <c r="AB198" s="124">
        <v>0</v>
      </c>
      <c r="AC198" s="124">
        <v>0</v>
      </c>
      <c r="AD198" s="124">
        <v>0</v>
      </c>
      <c r="AE198" s="124">
        <v>0</v>
      </c>
      <c r="AF198" s="124"/>
      <c r="AG198" s="124">
        <v>0</v>
      </c>
      <c r="AH198" s="124"/>
      <c r="AI198" s="124">
        <v>0</v>
      </c>
      <c r="AJ198" s="124"/>
      <c r="AK198" s="124">
        <v>0</v>
      </c>
      <c r="AL198" s="124"/>
      <c r="AM198" s="124">
        <v>0</v>
      </c>
      <c r="AN198" s="124"/>
      <c r="AO198" s="124">
        <v>0</v>
      </c>
      <c r="AP198" s="124"/>
      <c r="AQ198" s="124">
        <v>0</v>
      </c>
      <c r="AR198" s="124"/>
      <c r="AS198" s="124">
        <v>0</v>
      </c>
      <c r="AT198" s="124"/>
      <c r="AU198" s="124">
        <v>0</v>
      </c>
      <c r="AV198" s="124">
        <v>0</v>
      </c>
      <c r="AW198" s="124">
        <v>0</v>
      </c>
      <c r="AX198" s="124">
        <v>0</v>
      </c>
      <c r="AY198" s="124">
        <v>0</v>
      </c>
      <c r="AZ198" s="124">
        <v>0</v>
      </c>
      <c r="BA198" s="124">
        <v>0</v>
      </c>
      <c r="BB198" s="124">
        <v>0</v>
      </c>
      <c r="BC198" s="124">
        <v>0</v>
      </c>
      <c r="BD198" s="123">
        <v>0</v>
      </c>
      <c r="BE198" s="123">
        <v>0</v>
      </c>
      <c r="BF198" s="124">
        <v>0</v>
      </c>
      <c r="BG198" s="124">
        <v>0</v>
      </c>
      <c r="BH198" s="124">
        <v>0</v>
      </c>
      <c r="BI198" s="124"/>
      <c r="BJ198" s="124">
        <v>0</v>
      </c>
      <c r="BK198" s="124"/>
      <c r="BL198" s="124">
        <v>0</v>
      </c>
      <c r="BM198" s="124">
        <v>0</v>
      </c>
      <c r="BN198" s="124">
        <v>0</v>
      </c>
      <c r="BO198" s="124">
        <v>0</v>
      </c>
      <c r="BP198" s="125">
        <v>0</v>
      </c>
      <c r="BS198" s="97">
        <f t="shared" si="105"/>
        <v>0</v>
      </c>
      <c r="BT198" s="97">
        <f t="shared" si="106"/>
        <v>0</v>
      </c>
      <c r="BU198" s="97">
        <f t="shared" si="107"/>
        <v>0</v>
      </c>
      <c r="BV198" s="296" t="str">
        <f>IF(CA198=0,"NO STOCK",IF(COUNTIF(PKGSUMM_T!$A$2:$A$1245,A198)&gt;0,"OK","ERROR"))</f>
        <v>NO STOCK</v>
      </c>
      <c r="BW198" s="296" t="str">
        <f>IF(CA198=0,"NO STOCK",IF(OR(COUNTIF(COST_SHEETT!$B$3:$B$1238,CI198)&gt;0,COUNTIF(COST_SHEETT!$AB$3:$AB$1238,CI198)&gt;0,COUNTIF(COST_SHEETT1!$B$3:$B$1238,CI198)&gt;0,COUNTIF(COST_SHEETT1!$AB$3:$AB$1238,CI198)&gt;0),"OK","ERROR"))</f>
        <v>NO STOCK</v>
      </c>
      <c r="BX198" s="97">
        <f>SUMIF(HW!$A$2:$A$1573,$A198,HW!BI$2:BI$1573)</f>
        <v>0</v>
      </c>
      <c r="BY198" s="97">
        <f>SUMIF(HW!$A$2:$A$1573,$A198,HW!BJ$2:BJ$1573)</f>
        <v>0</v>
      </c>
      <c r="BZ198" s="197">
        <f t="shared" si="108"/>
        <v>0</v>
      </c>
      <c r="CA198" s="198">
        <f t="shared" si="109"/>
        <v>0</v>
      </c>
      <c r="CI198" s="200"/>
      <c r="CK198" s="296">
        <f>IF(C198="WORK IN PROGRESS",0.099999,IF(SUMIF(SALE!$L$3:$L$1221,$A198,SALE!$U$3:$U$1221)=0,0,SUMIF(SALE!$L$3:$L$1221,$A198,SALE!$U$3:$U$1221)/SUMIF(SALE!$L$3:$L$1221,$A198,SALE!$F$3:$F$1221)))</f>
        <v>0</v>
      </c>
    </row>
    <row r="199" spans="1:102" ht="12" hidden="1" customHeight="1" x14ac:dyDescent="0.25">
      <c r="A199" s="136" t="s">
        <v>2642</v>
      </c>
      <c r="B199" s="105"/>
      <c r="C199" s="105" t="s">
        <v>1200</v>
      </c>
      <c r="D199" s="137"/>
      <c r="E199" s="137"/>
      <c r="F199" s="137">
        <v>9.5979999999999996E-2</v>
      </c>
      <c r="G199" s="137">
        <v>9.5979999999999996E-2</v>
      </c>
      <c r="H199" s="107">
        <v>20500</v>
      </c>
      <c r="I199" s="107">
        <v>2.153</v>
      </c>
      <c r="J199" s="107">
        <v>405.9</v>
      </c>
      <c r="K199" s="137"/>
      <c r="L199" s="107">
        <v>0</v>
      </c>
      <c r="M199" s="137"/>
      <c r="N199" s="107">
        <v>0</v>
      </c>
      <c r="O199" s="137"/>
      <c r="P199" s="107">
        <v>0</v>
      </c>
      <c r="Q199" s="137"/>
      <c r="R199" s="107">
        <v>0</v>
      </c>
      <c r="S199" s="137"/>
      <c r="T199" s="107">
        <v>0</v>
      </c>
      <c r="U199" s="137"/>
      <c r="V199" s="107">
        <v>0</v>
      </c>
      <c r="W199" s="137"/>
      <c r="X199" s="107">
        <v>0</v>
      </c>
      <c r="Y199" s="137"/>
      <c r="Z199" s="107">
        <v>0</v>
      </c>
      <c r="AA199" s="137"/>
      <c r="AB199" s="107">
        <v>0</v>
      </c>
      <c r="AC199" s="107">
        <v>0</v>
      </c>
      <c r="AD199" s="107">
        <v>0</v>
      </c>
      <c r="AE199" s="107">
        <v>0</v>
      </c>
      <c r="AF199" s="137"/>
      <c r="AG199" s="107">
        <v>0</v>
      </c>
      <c r="AH199" s="137"/>
      <c r="AI199" s="107">
        <v>0</v>
      </c>
      <c r="AJ199" s="137"/>
      <c r="AK199" s="107">
        <v>0</v>
      </c>
      <c r="AL199" s="137"/>
      <c r="AM199" s="107">
        <v>0</v>
      </c>
      <c r="AN199" s="137"/>
      <c r="AO199" s="107">
        <v>0</v>
      </c>
      <c r="AP199" s="137"/>
      <c r="AQ199" s="107">
        <v>0</v>
      </c>
      <c r="AR199" s="137"/>
      <c r="AS199" s="107">
        <v>0</v>
      </c>
      <c r="AT199" s="137"/>
      <c r="AU199" s="107">
        <v>0</v>
      </c>
      <c r="AV199" s="107">
        <v>0</v>
      </c>
      <c r="AW199" s="107">
        <v>0</v>
      </c>
      <c r="AX199" s="107">
        <v>0</v>
      </c>
      <c r="AY199" s="139">
        <v>20500</v>
      </c>
      <c r="AZ199" s="137">
        <v>2</v>
      </c>
      <c r="BA199" s="107">
        <v>2.153</v>
      </c>
      <c r="BB199" s="107">
        <v>405.9</v>
      </c>
      <c r="BC199" s="107">
        <v>405.9</v>
      </c>
      <c r="BD199" s="137">
        <v>0</v>
      </c>
      <c r="BE199" s="137">
        <v>0</v>
      </c>
      <c r="BF199" s="107">
        <v>0</v>
      </c>
      <c r="BG199" s="107">
        <v>0</v>
      </c>
      <c r="BH199" s="107">
        <v>0</v>
      </c>
      <c r="BI199" s="137"/>
      <c r="BJ199" s="107">
        <v>0</v>
      </c>
      <c r="BK199" s="137"/>
      <c r="BL199" s="107">
        <v>0</v>
      </c>
      <c r="BM199" s="107">
        <v>0</v>
      </c>
      <c r="BN199" s="107">
        <v>0</v>
      </c>
      <c r="BO199" s="107">
        <v>0</v>
      </c>
      <c r="BP199" s="108">
        <v>0</v>
      </c>
      <c r="BS199" s="97">
        <f t="shared" si="105"/>
        <v>0</v>
      </c>
      <c r="BT199" s="97">
        <f t="shared" si="106"/>
        <v>0</v>
      </c>
      <c r="BU199" s="97">
        <f t="shared" si="107"/>
        <v>0</v>
      </c>
      <c r="BV199" s="296" t="str">
        <f>IF(CA199=0,"NO STOCK",IF(COUNTIF(PKGSUMM_T!$A$2:$A$1245,A199)&gt;0,"OK","ERROR"))</f>
        <v>NO STOCK</v>
      </c>
      <c r="BW199" s="296" t="str">
        <f>IF(CA199=0,"NO STOCK",IF(OR(COUNTIF(COST_SHEETT!$B$3:$B$1238,CI199)&gt;0,COUNTIF(COST_SHEETT!$AB$3:$AB$1238,CI199)&gt;0,COUNTIF(COST_SHEETT1!$B$3:$B$1238,CI199)&gt;0,COUNTIF(COST_SHEETT1!$AB$3:$AB$1238,CI199)&gt;0),"OK","ERROR"))</f>
        <v>NO STOCK</v>
      </c>
      <c r="BX199" s="97">
        <f>SUMIF(HW!$A$2:$A$1573,$A199,HW!BI$2:BI$1573)</f>
        <v>0</v>
      </c>
      <c r="BY199" s="97">
        <f>SUMIF(HW!$A$2:$A$1573,$A199,HW!BJ$2:BJ$1573)</f>
        <v>0</v>
      </c>
      <c r="BZ199" s="197">
        <f t="shared" si="108"/>
        <v>0</v>
      </c>
      <c r="CA199" s="198">
        <f t="shared" si="109"/>
        <v>0</v>
      </c>
      <c r="CI199" s="200"/>
      <c r="CK199" s="296">
        <f>IF(C199="WORK IN PROGRESS",0.099999,IF(SUMIF(SALE!$L$3:$L$1221,$A199,SALE!$U$3:$U$1221)=0,0,SUMIF(SALE!$L$3:$L$1221,$A199,SALE!$U$3:$U$1221)/SUMIF(SALE!$L$3:$L$1221,$A199,SALE!$F$3:$F$1221)))</f>
        <v>0</v>
      </c>
    </row>
    <row r="200" spans="1:102" ht="12" hidden="1" customHeight="1" x14ac:dyDescent="0.25">
      <c r="A200" s="109" t="s">
        <v>2642</v>
      </c>
      <c r="B200" s="110"/>
      <c r="C200" s="111" t="s">
        <v>77</v>
      </c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  <c r="AW200" s="112"/>
      <c r="AX200" s="112"/>
      <c r="AY200" s="112"/>
      <c r="AZ200" s="112"/>
      <c r="BA200" s="112"/>
      <c r="BB200" s="112"/>
      <c r="BC200" s="112"/>
      <c r="BD200" s="112"/>
      <c r="BE200" s="112"/>
      <c r="BF200" s="112"/>
      <c r="BG200" s="112"/>
      <c r="BH200" s="112"/>
      <c r="BI200" s="112"/>
      <c r="BJ200" s="112"/>
      <c r="BK200" s="112"/>
      <c r="BL200" s="112"/>
      <c r="BM200" s="112"/>
      <c r="BN200" s="112"/>
      <c r="BO200" s="112"/>
      <c r="BP200" s="113"/>
      <c r="BS200" s="97">
        <f t="shared" ref="BS200:BS263" si="125">IF($A200="YYYYY",0,AY200)</f>
        <v>0</v>
      </c>
      <c r="BT200" s="97">
        <f t="shared" ref="BT200:BT263" si="126">IF($A200="YYYYY",0,AZ200)</f>
        <v>0</v>
      </c>
      <c r="BU200" s="97">
        <f t="shared" ref="BU200:BU263" si="127">IF($A200="YYYYY",0,BA200)</f>
        <v>0</v>
      </c>
      <c r="BV200" s="296" t="str">
        <f>IF(CA200=0,"NO STOCK",IF(COUNTIF(PKGSUMM_T!$A$2:$A$1245,A200)&gt;0,"OK","ERROR"))</f>
        <v>NO STOCK</v>
      </c>
      <c r="BW200" s="296" t="str">
        <f>IF(CA200=0,"NO STOCK",IF(OR(COUNTIF(COST_SHEETT!$B$3:$B$1238,CI200)&gt;0,COUNTIF(COST_SHEETT!$AB$3:$AB$1238,CI200)&gt;0,COUNTIF(COST_SHEETT1!$B$3:$B$1238,CI200)&gt;0,COUNTIF(COST_SHEETT1!$AB$3:$AB$1238,CI200)&gt;0),"OK","ERROR"))</f>
        <v>NO STOCK</v>
      </c>
      <c r="BX200" s="97">
        <f>SUMIF(HW!$A$2:$A$1573,$A200,HW!BI$2:BI$1573)</f>
        <v>0</v>
      </c>
      <c r="BY200" s="97">
        <f>SUMIF(HW!$A$2:$A$1573,$A200,HW!BJ$2:BJ$1573)</f>
        <v>0</v>
      </c>
      <c r="BZ200" s="197">
        <f t="shared" ref="BZ200:BZ263" si="128">BS200+BX200</f>
        <v>0</v>
      </c>
      <c r="CA200" s="198">
        <f t="shared" ref="CA200:CA263" si="129">BY200+BU200</f>
        <v>0</v>
      </c>
      <c r="CI200" s="200"/>
      <c r="CK200" s="296">
        <f>IF(C200="WORK IN PROGRESS",0.099999,IF(SUMIF(SALE!$L$3:$L$1221,$A200,SALE!$U$3:$U$1221)=0,0,SUMIF(SALE!$L$3:$L$1221,$A200,SALE!$U$3:$U$1221)/SUMIF(SALE!$L$3:$L$1221,$A200,SALE!$F$3:$F$1221)))</f>
        <v>9.9999000000000005E-2</v>
      </c>
    </row>
    <row r="201" spans="1:102" ht="12" customHeight="1" x14ac:dyDescent="0.25">
      <c r="A201" s="114" t="s">
        <v>219</v>
      </c>
      <c r="B201" s="115" t="s">
        <v>220</v>
      </c>
      <c r="C201" s="115" t="s">
        <v>77</v>
      </c>
      <c r="D201" s="116">
        <v>5330</v>
      </c>
      <c r="E201" s="117">
        <v>105</v>
      </c>
      <c r="F201" s="117">
        <v>2.0244999999999999E-2</v>
      </c>
      <c r="G201" s="117">
        <v>2.0244999999999999E-2</v>
      </c>
      <c r="H201" s="130">
        <v>986050</v>
      </c>
      <c r="I201" s="130">
        <v>103.535</v>
      </c>
      <c r="J201" s="131">
        <v>19962.581999999999</v>
      </c>
      <c r="K201" s="117"/>
      <c r="L201" s="118">
        <v>0</v>
      </c>
      <c r="M201" s="117"/>
      <c r="N201" s="118">
        <v>0</v>
      </c>
      <c r="O201" s="117"/>
      <c r="P201" s="118">
        <v>0</v>
      </c>
      <c r="Q201" s="117"/>
      <c r="R201" s="118">
        <v>0</v>
      </c>
      <c r="S201" s="117"/>
      <c r="T201" s="118">
        <v>0</v>
      </c>
      <c r="U201" s="117"/>
      <c r="V201" s="118">
        <v>0</v>
      </c>
      <c r="W201" s="117"/>
      <c r="X201" s="118">
        <v>0</v>
      </c>
      <c r="Y201" s="117"/>
      <c r="Z201" s="118">
        <v>0</v>
      </c>
      <c r="AA201" s="117"/>
      <c r="AB201" s="118">
        <v>0</v>
      </c>
      <c r="AC201" s="118">
        <v>0</v>
      </c>
      <c r="AD201" s="118">
        <v>0</v>
      </c>
      <c r="AE201" s="118">
        <v>0</v>
      </c>
      <c r="AF201" s="117"/>
      <c r="AG201" s="118">
        <v>0</v>
      </c>
      <c r="AH201" s="117"/>
      <c r="AI201" s="118">
        <v>0</v>
      </c>
      <c r="AJ201" s="117"/>
      <c r="AK201" s="118">
        <v>0</v>
      </c>
      <c r="AL201" s="117"/>
      <c r="AM201" s="118">
        <v>0</v>
      </c>
      <c r="AN201" s="117"/>
      <c r="AO201" s="118">
        <v>0</v>
      </c>
      <c r="AP201" s="117"/>
      <c r="AQ201" s="118">
        <v>0</v>
      </c>
      <c r="AR201" s="117"/>
      <c r="AS201" s="118">
        <v>0</v>
      </c>
      <c r="AT201" s="117"/>
      <c r="AU201" s="118">
        <v>0</v>
      </c>
      <c r="AV201" s="118">
        <v>0</v>
      </c>
      <c r="AW201" s="118">
        <v>0</v>
      </c>
      <c r="AX201" s="118">
        <v>0</v>
      </c>
      <c r="AY201" s="132">
        <v>986050</v>
      </c>
      <c r="AZ201" s="117">
        <v>185</v>
      </c>
      <c r="BA201" s="130">
        <v>103.535</v>
      </c>
      <c r="BB201" s="131">
        <v>19962.581999999999</v>
      </c>
      <c r="BC201" s="131">
        <v>19962.581999999999</v>
      </c>
      <c r="BD201" s="117">
        <v>0</v>
      </c>
      <c r="BE201" s="117">
        <v>0</v>
      </c>
      <c r="BF201" s="118">
        <v>0</v>
      </c>
      <c r="BG201" s="118">
        <v>0</v>
      </c>
      <c r="BH201" s="118">
        <v>0</v>
      </c>
      <c r="BI201" s="117"/>
      <c r="BJ201" s="118">
        <v>0</v>
      </c>
      <c r="BK201" s="117"/>
      <c r="BL201" s="118">
        <v>0</v>
      </c>
      <c r="BM201" s="118">
        <v>0</v>
      </c>
      <c r="BN201" s="118">
        <v>0</v>
      </c>
      <c r="BO201" s="118">
        <v>0</v>
      </c>
      <c r="BP201" s="119">
        <v>0</v>
      </c>
      <c r="BS201" s="97">
        <f t="shared" si="125"/>
        <v>986050</v>
      </c>
      <c r="BT201" s="97">
        <f t="shared" si="126"/>
        <v>185</v>
      </c>
      <c r="BU201" s="97">
        <f t="shared" si="127"/>
        <v>103.535</v>
      </c>
      <c r="BV201" s="296" t="str">
        <f>IF(CA201=0,"NO STOCK",IF(COUNTIF(PKGSUMM_T!$A$2:$A$1245,A201)&gt;0,"OK","ERROR"))</f>
        <v>OK</v>
      </c>
      <c r="BW201" s="296" t="str">
        <f>IF(CA201=0,"NO STOCK",IF(OR(COUNTIF(COST_SHEETT!$B$3:$B$1238,CI201)&gt;0,COUNTIF(COST_SHEETT!$AB$3:$AB$1238,CI201)&gt;0,COUNTIF(COST_SHEETT1!$B$3:$B$1238,CI201)&gt;0,COUNTIF(COST_SHEETT1!$AB$3:$AB$1238,CI201)&gt;0),"OK","ERROR"))</f>
        <v>OK</v>
      </c>
      <c r="BX201" s="97">
        <f>SUMIF(HW!$A$2:$A$1573,$A201,HW!BI$2:BI$1573)</f>
        <v>39360</v>
      </c>
      <c r="BY201" s="97">
        <f>SUMIF(HW!$A$2:$A$1573,$A201,HW!BJ$2:BJ$1573)</f>
        <v>4.133</v>
      </c>
      <c r="BZ201" s="197">
        <f t="shared" si="128"/>
        <v>1025410</v>
      </c>
      <c r="CA201" s="198">
        <f t="shared" si="129"/>
        <v>107.66799999999999</v>
      </c>
      <c r="CB201" s="296">
        <f>IF(CJ201="Y",IF(C201="FINISHED GOODS",SUMIF(COST_SHEETT!$AB$3:$AB$1227,$CI201,COST_SHEETT!$DD$3:$DD$1227),SUMIF(COST_SHEETT!$B$3:$B$1227,$CI201,COST_SHEETT!$DB$3:$DB$1227)),IF(C201="FINISHED GOODS",SUMIF(COST_SHEETT1!$AB$3:$AB$1227,$CI201,COST_SHEETT1!$DD$3:$DD$1227),SUMIF(COST_SHEETT1!$B$3:$B$1227,$CI201,COST_SHEETT1!$DB$3:$DB$1227)))</f>
        <v>2.0244610376620339E-2</v>
      </c>
      <c r="CC201" s="209">
        <f t="shared" ref="CC201" si="130">ROUND(BZ201*CB201,0)</f>
        <v>20759</v>
      </c>
      <c r="CD201" s="295">
        <v>1</v>
      </c>
      <c r="CE201" s="295"/>
      <c r="CF201" s="376">
        <f>IF(BZ201=0,0,IF(CK201&gt;0,CK201,CD201))</f>
        <v>9.9999000000000005E-2</v>
      </c>
      <c r="CG201" s="301">
        <f t="shared" ref="CG201" si="131">MIN(CF201,CB201)</f>
        <v>2.0244610376620339E-2</v>
      </c>
      <c r="CH201" s="302">
        <f t="shared" ref="CH201" si="132">ROUND(CG201*BZ201,0)</f>
        <v>20759</v>
      </c>
      <c r="CI201" s="200" t="s">
        <v>2687</v>
      </c>
      <c r="CK201" s="296">
        <f>IF(C201="WORK IN PROGRESS",0.099999,IF(SUMIF(SALE!$L$3:$L$1221,$A201,SALE!$U$3:$U$1221)=0,0,SUMIF(SALE!$L$3:$L$1221,$A201,SALE!$U$3:$U$1221)/SUMIF(SALE!$L$3:$L$1221,$A201,SALE!$F$3:$F$1221)))</f>
        <v>9.9999000000000005E-2</v>
      </c>
      <c r="CL201" s="296" t="str">
        <f t="shared" ref="CL201" si="133">IF(CF201&lt;CB201,"NRV","COST")</f>
        <v>COST</v>
      </c>
      <c r="CM201" s="304">
        <f t="shared" ref="CM201" si="134">IF(CA201=0,0,ROUND(CH201/CA201,3))</f>
        <v>192.80600000000001</v>
      </c>
      <c r="CT201" s="296">
        <f>+(BX201*CG201)</f>
        <v>796.82786442377653</v>
      </c>
      <c r="CV201" s="296">
        <f>+(BZ201-BX201)*CG201</f>
        <v>19962.198061866486</v>
      </c>
      <c r="CW201" s="296">
        <f>+CT201+CU201+CV201</f>
        <v>20759.025926290262</v>
      </c>
      <c r="CX201" s="388">
        <f>+CW201-CH201</f>
        <v>2.5926290261850227E-2</v>
      </c>
    </row>
    <row r="202" spans="1:102" ht="12" hidden="1" customHeight="1" x14ac:dyDescent="0.25">
      <c r="A202" s="133" t="s">
        <v>2642</v>
      </c>
      <c r="B202" s="111"/>
      <c r="C202" s="111" t="s">
        <v>1200</v>
      </c>
      <c r="D202" s="126"/>
      <c r="E202" s="126"/>
      <c r="F202" s="126">
        <v>2.0244999999999999E-2</v>
      </c>
      <c r="G202" s="126">
        <v>2.0244999999999999E-2</v>
      </c>
      <c r="H202" s="112">
        <v>986050</v>
      </c>
      <c r="I202" s="112">
        <v>103.535</v>
      </c>
      <c r="J202" s="134">
        <v>19962.581999999999</v>
      </c>
      <c r="K202" s="126"/>
      <c r="L202" s="112">
        <v>0</v>
      </c>
      <c r="M202" s="126"/>
      <c r="N202" s="112">
        <v>0</v>
      </c>
      <c r="O202" s="126"/>
      <c r="P202" s="112">
        <v>0</v>
      </c>
      <c r="Q202" s="126"/>
      <c r="R202" s="112">
        <v>0</v>
      </c>
      <c r="S202" s="126"/>
      <c r="T202" s="112">
        <v>0</v>
      </c>
      <c r="U202" s="126"/>
      <c r="V202" s="112">
        <v>0</v>
      </c>
      <c r="W202" s="126"/>
      <c r="X202" s="112">
        <v>0</v>
      </c>
      <c r="Y202" s="126"/>
      <c r="Z202" s="112">
        <v>0</v>
      </c>
      <c r="AA202" s="126"/>
      <c r="AB202" s="112">
        <v>0</v>
      </c>
      <c r="AC202" s="112">
        <v>0</v>
      </c>
      <c r="AD202" s="112">
        <v>0</v>
      </c>
      <c r="AE202" s="112">
        <v>0</v>
      </c>
      <c r="AF202" s="126"/>
      <c r="AG202" s="112">
        <v>0</v>
      </c>
      <c r="AH202" s="126"/>
      <c r="AI202" s="112">
        <v>0</v>
      </c>
      <c r="AJ202" s="126"/>
      <c r="AK202" s="112">
        <v>0</v>
      </c>
      <c r="AL202" s="126"/>
      <c r="AM202" s="112">
        <v>0</v>
      </c>
      <c r="AN202" s="126"/>
      <c r="AO202" s="112">
        <v>0</v>
      </c>
      <c r="AP202" s="126"/>
      <c r="AQ202" s="112">
        <v>0</v>
      </c>
      <c r="AR202" s="126"/>
      <c r="AS202" s="112">
        <v>0</v>
      </c>
      <c r="AT202" s="126"/>
      <c r="AU202" s="112">
        <v>0</v>
      </c>
      <c r="AV202" s="112">
        <v>0</v>
      </c>
      <c r="AW202" s="112">
        <v>0</v>
      </c>
      <c r="AX202" s="112">
        <v>0</v>
      </c>
      <c r="AY202" s="135">
        <v>986050</v>
      </c>
      <c r="AZ202" s="126">
        <v>185</v>
      </c>
      <c r="BA202" s="112">
        <v>103.535</v>
      </c>
      <c r="BB202" s="134">
        <v>19962.581999999999</v>
      </c>
      <c r="BC202" s="134">
        <v>19962.581999999999</v>
      </c>
      <c r="BD202" s="126">
        <v>0</v>
      </c>
      <c r="BE202" s="126">
        <v>0</v>
      </c>
      <c r="BF202" s="112">
        <v>0</v>
      </c>
      <c r="BG202" s="112">
        <v>0</v>
      </c>
      <c r="BH202" s="112">
        <v>0</v>
      </c>
      <c r="BI202" s="126"/>
      <c r="BJ202" s="112">
        <v>0</v>
      </c>
      <c r="BK202" s="126"/>
      <c r="BL202" s="112">
        <v>0</v>
      </c>
      <c r="BM202" s="112">
        <v>0</v>
      </c>
      <c r="BN202" s="112">
        <v>0</v>
      </c>
      <c r="BO202" s="112">
        <v>0</v>
      </c>
      <c r="BP202" s="113">
        <v>0</v>
      </c>
      <c r="BS202" s="97">
        <f t="shared" si="125"/>
        <v>0</v>
      </c>
      <c r="BT202" s="97">
        <f t="shared" si="126"/>
        <v>0</v>
      </c>
      <c r="BU202" s="97">
        <f t="shared" si="127"/>
        <v>0</v>
      </c>
      <c r="BV202" s="296" t="str">
        <f>IF(CA202=0,"NO STOCK",IF(COUNTIF(PKGSUMM_T!$A$2:$A$1245,A202)&gt;0,"OK","ERROR"))</f>
        <v>NO STOCK</v>
      </c>
      <c r="BW202" s="296" t="str">
        <f>IF(CA202=0,"NO STOCK",IF(OR(COUNTIF(COST_SHEETT!$B$3:$B$1238,CI202)&gt;0,COUNTIF(COST_SHEETT!$AB$3:$AB$1238,CI202)&gt;0,COUNTIF(COST_SHEETT1!$B$3:$B$1238,CI202)&gt;0,COUNTIF(COST_SHEETT1!$AB$3:$AB$1238,CI202)&gt;0),"OK","ERROR"))</f>
        <v>NO STOCK</v>
      </c>
      <c r="BX202" s="97">
        <f>SUMIF(HW!$A$2:$A$1573,$A202,HW!BI$2:BI$1573)</f>
        <v>0</v>
      </c>
      <c r="BY202" s="97">
        <f>SUMIF(HW!$A$2:$A$1573,$A202,HW!BJ$2:BJ$1573)</f>
        <v>0</v>
      </c>
      <c r="BZ202" s="197">
        <f t="shared" si="128"/>
        <v>0</v>
      </c>
      <c r="CA202" s="198">
        <f t="shared" si="129"/>
        <v>0</v>
      </c>
      <c r="CK202" s="296">
        <f>IF(C202="WORK IN PROGRESS",0.099999,IF(SUMIF(SALE!$L$3:$L$1221,$A202,SALE!$U$3:$U$1221)=0,0,SUMIF(SALE!$L$3:$L$1221,$A202,SALE!$U$3:$U$1221)/SUMIF(SALE!$L$3:$L$1221,$A202,SALE!$F$3:$F$1221)))</f>
        <v>0</v>
      </c>
    </row>
    <row r="203" spans="1:102" ht="12" hidden="1" customHeight="1" x14ac:dyDescent="0.25">
      <c r="A203" s="136" t="s">
        <v>2642</v>
      </c>
      <c r="B203" s="105" t="s">
        <v>1200</v>
      </c>
      <c r="C203" s="105"/>
      <c r="D203" s="137"/>
      <c r="E203" s="137"/>
      <c r="F203" s="137">
        <v>0.11622499999999999</v>
      </c>
      <c r="G203" s="137">
        <v>0.11622499999999999</v>
      </c>
      <c r="H203" s="107">
        <v>1006550</v>
      </c>
      <c r="I203" s="107">
        <v>105.688</v>
      </c>
      <c r="J203" s="138">
        <v>20368.482</v>
      </c>
      <c r="K203" s="137"/>
      <c r="L203" s="107">
        <v>0</v>
      </c>
      <c r="M203" s="137"/>
      <c r="N203" s="107">
        <v>0</v>
      </c>
      <c r="O203" s="137"/>
      <c r="P203" s="107">
        <v>0</v>
      </c>
      <c r="Q203" s="137"/>
      <c r="R203" s="107">
        <v>0</v>
      </c>
      <c r="S203" s="137"/>
      <c r="T203" s="107">
        <v>0</v>
      </c>
      <c r="U203" s="137"/>
      <c r="V203" s="107">
        <v>0</v>
      </c>
      <c r="W203" s="137"/>
      <c r="X203" s="107">
        <v>0</v>
      </c>
      <c r="Y203" s="137"/>
      <c r="Z203" s="107">
        <v>0</v>
      </c>
      <c r="AA203" s="137"/>
      <c r="AB203" s="107">
        <v>0</v>
      </c>
      <c r="AC203" s="107">
        <v>0</v>
      </c>
      <c r="AD203" s="107">
        <v>0</v>
      </c>
      <c r="AE203" s="107">
        <v>0</v>
      </c>
      <c r="AF203" s="137"/>
      <c r="AG203" s="107">
        <v>0</v>
      </c>
      <c r="AH203" s="137"/>
      <c r="AI203" s="107">
        <v>0</v>
      </c>
      <c r="AJ203" s="137"/>
      <c r="AK203" s="107">
        <v>0</v>
      </c>
      <c r="AL203" s="137"/>
      <c r="AM203" s="107">
        <v>0</v>
      </c>
      <c r="AN203" s="137"/>
      <c r="AO203" s="107">
        <v>0</v>
      </c>
      <c r="AP203" s="137"/>
      <c r="AQ203" s="107">
        <v>0</v>
      </c>
      <c r="AR203" s="137"/>
      <c r="AS203" s="107">
        <v>0</v>
      </c>
      <c r="AT203" s="137"/>
      <c r="AU203" s="107">
        <v>0</v>
      </c>
      <c r="AV203" s="107">
        <v>0</v>
      </c>
      <c r="AW203" s="107">
        <v>0</v>
      </c>
      <c r="AX203" s="107">
        <v>0</v>
      </c>
      <c r="AY203" s="139">
        <v>1006550</v>
      </c>
      <c r="AZ203" s="137">
        <v>187</v>
      </c>
      <c r="BA203" s="107">
        <v>105.688</v>
      </c>
      <c r="BB203" s="138">
        <v>20368.482</v>
      </c>
      <c r="BC203" s="138">
        <v>20368.482</v>
      </c>
      <c r="BD203" s="137">
        <v>0</v>
      </c>
      <c r="BE203" s="137">
        <v>0</v>
      </c>
      <c r="BF203" s="107">
        <v>0</v>
      </c>
      <c r="BG203" s="107">
        <v>0</v>
      </c>
      <c r="BH203" s="107">
        <v>0</v>
      </c>
      <c r="BI203" s="137"/>
      <c r="BJ203" s="107">
        <v>0</v>
      </c>
      <c r="BK203" s="137"/>
      <c r="BL203" s="107">
        <v>0</v>
      </c>
      <c r="BM203" s="107">
        <v>0</v>
      </c>
      <c r="BN203" s="107">
        <v>0</v>
      </c>
      <c r="BO203" s="107">
        <v>0</v>
      </c>
      <c r="BP203" s="108">
        <v>0</v>
      </c>
      <c r="BS203" s="97">
        <f t="shared" si="125"/>
        <v>0</v>
      </c>
      <c r="BT203" s="97">
        <f t="shared" si="126"/>
        <v>0</v>
      </c>
      <c r="BU203" s="97">
        <f t="shared" si="127"/>
        <v>0</v>
      </c>
      <c r="BV203" s="296" t="str">
        <f>IF(CA203=0,"NO STOCK",IF(COUNTIF(PKGSUMM_T!$A$2:$A$1245,A203)&gt;0,"OK","ERROR"))</f>
        <v>NO STOCK</v>
      </c>
      <c r="BW203" s="296" t="str">
        <f>IF(CA203=0,"NO STOCK",IF(OR(COUNTIF(COST_SHEETT!$B$3:$B$1238,CI203)&gt;0,COUNTIF(COST_SHEETT!$AB$3:$AB$1238,CI203)&gt;0,COUNTIF(COST_SHEETT1!$B$3:$B$1238,CI203)&gt;0,COUNTIF(COST_SHEETT1!$AB$3:$AB$1238,CI203)&gt;0),"OK","ERROR"))</f>
        <v>NO STOCK</v>
      </c>
      <c r="BX203" s="97">
        <f>SUMIF(HW!$A$2:$A$1573,$A203,HW!BI$2:BI$1573)</f>
        <v>0</v>
      </c>
      <c r="BY203" s="97">
        <f>SUMIF(HW!$A$2:$A$1573,$A203,HW!BJ$2:BJ$1573)</f>
        <v>0</v>
      </c>
      <c r="BZ203" s="197">
        <f t="shared" si="128"/>
        <v>0</v>
      </c>
      <c r="CA203" s="198">
        <f t="shared" si="129"/>
        <v>0</v>
      </c>
      <c r="CK203" s="296">
        <f>IF(C203="WORK IN PROGRESS",0.099999,IF(SUMIF(SALE!$L$3:$L$1221,$A203,SALE!$U$3:$U$1221)=0,0,SUMIF(SALE!$L$3:$L$1221,$A203,SALE!$U$3:$U$1221)/SUMIF(SALE!$L$3:$L$1221,$A203,SALE!$F$3:$F$1221)))</f>
        <v>0</v>
      </c>
    </row>
    <row r="204" spans="1:102" ht="12" hidden="1" customHeight="1" x14ac:dyDescent="0.25">
      <c r="A204" s="109" t="s">
        <v>2642</v>
      </c>
      <c r="B204" s="111" t="s">
        <v>1568</v>
      </c>
      <c r="C204" s="110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  <c r="AW204" s="112"/>
      <c r="AX204" s="112"/>
      <c r="AY204" s="112"/>
      <c r="AZ204" s="112"/>
      <c r="BA204" s="112"/>
      <c r="BB204" s="112"/>
      <c r="BC204" s="112"/>
      <c r="BD204" s="112"/>
      <c r="BE204" s="112"/>
      <c r="BF204" s="112"/>
      <c r="BG204" s="112"/>
      <c r="BH204" s="112"/>
      <c r="BI204" s="112"/>
      <c r="BJ204" s="112"/>
      <c r="BK204" s="112"/>
      <c r="BL204" s="112"/>
      <c r="BM204" s="112"/>
      <c r="BN204" s="112"/>
      <c r="BO204" s="112"/>
      <c r="BP204" s="113"/>
      <c r="BS204" s="97">
        <f t="shared" si="125"/>
        <v>0</v>
      </c>
      <c r="BT204" s="97">
        <f t="shared" si="126"/>
        <v>0</v>
      </c>
      <c r="BU204" s="97">
        <f t="shared" si="127"/>
        <v>0</v>
      </c>
      <c r="BV204" s="296" t="str">
        <f>IF(CA204=0,"NO STOCK",IF(COUNTIF(PKGSUMM_T!$A$2:$A$1245,A204)&gt;0,"OK","ERROR"))</f>
        <v>NO STOCK</v>
      </c>
      <c r="BW204" s="296" t="str">
        <f>IF(CA204=0,"NO STOCK",IF(OR(COUNTIF(COST_SHEETT!$B$3:$B$1238,CI204)&gt;0,COUNTIF(COST_SHEETT!$AB$3:$AB$1238,CI204)&gt;0,COUNTIF(COST_SHEETT1!$B$3:$B$1238,CI204)&gt;0,COUNTIF(COST_SHEETT1!$AB$3:$AB$1238,CI204)&gt;0),"OK","ERROR"))</f>
        <v>NO STOCK</v>
      </c>
      <c r="BX204" s="97">
        <f>SUMIF(HW!$A$2:$A$1573,$A204,HW!BI$2:BI$1573)</f>
        <v>0</v>
      </c>
      <c r="BY204" s="97">
        <f>SUMIF(HW!$A$2:$A$1573,$A204,HW!BJ$2:BJ$1573)</f>
        <v>0</v>
      </c>
      <c r="BZ204" s="197">
        <f t="shared" si="128"/>
        <v>0</v>
      </c>
      <c r="CA204" s="198">
        <f t="shared" si="129"/>
        <v>0</v>
      </c>
      <c r="CK204" s="296">
        <f>IF(C204="WORK IN PROGRESS",0.099999,IF(SUMIF(SALE!$L$3:$L$1221,$A204,SALE!$U$3:$U$1221)=0,0,SUMIF(SALE!$L$3:$L$1221,$A204,SALE!$U$3:$U$1221)/SUMIF(SALE!$L$3:$L$1221,$A204,SALE!$F$3:$F$1221)))</f>
        <v>0</v>
      </c>
    </row>
    <row r="205" spans="1:102" ht="12" hidden="1" customHeight="1" x14ac:dyDescent="0.25">
      <c r="A205" s="104" t="s">
        <v>2642</v>
      </c>
      <c r="B205" s="106"/>
      <c r="C205" s="105" t="s">
        <v>30</v>
      </c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8"/>
      <c r="BS205" s="97">
        <f t="shared" si="125"/>
        <v>0</v>
      </c>
      <c r="BT205" s="97">
        <f t="shared" si="126"/>
        <v>0</v>
      </c>
      <c r="BU205" s="97">
        <f t="shared" si="127"/>
        <v>0</v>
      </c>
      <c r="BV205" s="296" t="str">
        <f>IF(CA205=0,"NO STOCK",IF(COUNTIF(PKGSUMM_T!$A$2:$A$1245,A205)&gt;0,"OK","ERROR"))</f>
        <v>NO STOCK</v>
      </c>
      <c r="BW205" s="296" t="str">
        <f>IF(CA205=0,"NO STOCK",IF(OR(COUNTIF(COST_SHEETT!$B$3:$B$1238,CI205)&gt;0,COUNTIF(COST_SHEETT!$AB$3:$AB$1238,CI205)&gt;0,COUNTIF(COST_SHEETT1!$B$3:$B$1238,CI205)&gt;0,COUNTIF(COST_SHEETT1!$AB$3:$AB$1238,CI205)&gt;0),"OK","ERROR"))</f>
        <v>NO STOCK</v>
      </c>
      <c r="BX205" s="97">
        <f>SUMIF(HW!$A$2:$A$1573,$A205,HW!BI$2:BI$1573)</f>
        <v>0</v>
      </c>
      <c r="BY205" s="97">
        <f>SUMIF(HW!$A$2:$A$1573,$A205,HW!BJ$2:BJ$1573)</f>
        <v>0</v>
      </c>
      <c r="BZ205" s="197">
        <f t="shared" si="128"/>
        <v>0</v>
      </c>
      <c r="CA205" s="198">
        <f t="shared" si="129"/>
        <v>0</v>
      </c>
      <c r="CK205" s="296">
        <f>IF(C205="WORK IN PROGRESS",0.099999,IF(SUMIF(SALE!$L$3:$L$1221,$A205,SALE!$U$3:$U$1221)=0,0,SUMIF(SALE!$L$3:$L$1221,$A205,SALE!$U$3:$U$1221)/SUMIF(SALE!$L$3:$L$1221,$A205,SALE!$F$3:$F$1221)))</f>
        <v>0</v>
      </c>
    </row>
    <row r="206" spans="1:102" ht="12" hidden="1" customHeight="1" x14ac:dyDescent="0.25">
      <c r="A206" s="120" t="s">
        <v>263</v>
      </c>
      <c r="B206" s="121" t="s">
        <v>264</v>
      </c>
      <c r="C206" s="121" t="s">
        <v>30</v>
      </c>
      <c r="D206" s="122">
        <v>1440</v>
      </c>
      <c r="E206" s="123">
        <v>280</v>
      </c>
      <c r="F206" s="123">
        <v>4.2561000000000002E-2</v>
      </c>
      <c r="G206" s="123">
        <v>4.2561000000000002E-2</v>
      </c>
      <c r="H206" s="124"/>
      <c r="I206" s="124">
        <v>0</v>
      </c>
      <c r="J206" s="124">
        <v>0</v>
      </c>
      <c r="K206" s="124"/>
      <c r="L206" s="124">
        <v>0</v>
      </c>
      <c r="M206" s="124"/>
      <c r="N206" s="124">
        <v>0</v>
      </c>
      <c r="O206" s="124"/>
      <c r="P206" s="124">
        <v>0</v>
      </c>
      <c r="Q206" s="124"/>
      <c r="R206" s="124">
        <v>0</v>
      </c>
      <c r="S206" s="124"/>
      <c r="T206" s="124">
        <v>0</v>
      </c>
      <c r="U206" s="124"/>
      <c r="V206" s="124">
        <v>0</v>
      </c>
      <c r="W206" s="124"/>
      <c r="X206" s="124">
        <v>0</v>
      </c>
      <c r="Y206" s="124"/>
      <c r="Z206" s="124">
        <v>0</v>
      </c>
      <c r="AA206" s="124"/>
      <c r="AB206" s="124">
        <v>0</v>
      </c>
      <c r="AC206" s="124">
        <v>0</v>
      </c>
      <c r="AD206" s="124">
        <v>0</v>
      </c>
      <c r="AE206" s="124">
        <v>0</v>
      </c>
      <c r="AF206" s="124"/>
      <c r="AG206" s="124">
        <v>0</v>
      </c>
      <c r="AH206" s="124"/>
      <c r="AI206" s="124">
        <v>0</v>
      </c>
      <c r="AJ206" s="124"/>
      <c r="AK206" s="124">
        <v>0</v>
      </c>
      <c r="AL206" s="124"/>
      <c r="AM206" s="124">
        <v>0</v>
      </c>
      <c r="AN206" s="124"/>
      <c r="AO206" s="124">
        <v>0</v>
      </c>
      <c r="AP206" s="124"/>
      <c r="AQ206" s="124">
        <v>0</v>
      </c>
      <c r="AR206" s="124"/>
      <c r="AS206" s="124">
        <v>0</v>
      </c>
      <c r="AT206" s="124"/>
      <c r="AU206" s="124">
        <v>0</v>
      </c>
      <c r="AV206" s="124">
        <v>0</v>
      </c>
      <c r="AW206" s="124">
        <v>0</v>
      </c>
      <c r="AX206" s="124">
        <v>0</v>
      </c>
      <c r="AY206" s="124">
        <v>0</v>
      </c>
      <c r="AZ206" s="124">
        <v>0</v>
      </c>
      <c r="BA206" s="124">
        <v>0</v>
      </c>
      <c r="BB206" s="124">
        <v>0</v>
      </c>
      <c r="BC206" s="124">
        <v>0</v>
      </c>
      <c r="BD206" s="123">
        <v>0</v>
      </c>
      <c r="BE206" s="123">
        <v>0</v>
      </c>
      <c r="BF206" s="124">
        <v>0</v>
      </c>
      <c r="BG206" s="124">
        <v>0</v>
      </c>
      <c r="BH206" s="124">
        <v>0</v>
      </c>
      <c r="BI206" s="124"/>
      <c r="BJ206" s="124">
        <v>0</v>
      </c>
      <c r="BK206" s="124"/>
      <c r="BL206" s="124">
        <v>0</v>
      </c>
      <c r="BM206" s="124">
        <v>0</v>
      </c>
      <c r="BN206" s="124">
        <v>0</v>
      </c>
      <c r="BO206" s="124">
        <v>0</v>
      </c>
      <c r="BP206" s="125">
        <v>0</v>
      </c>
      <c r="BS206" s="97">
        <f t="shared" si="125"/>
        <v>0</v>
      </c>
      <c r="BT206" s="97">
        <f t="shared" si="126"/>
        <v>0</v>
      </c>
      <c r="BU206" s="97">
        <f t="shared" si="127"/>
        <v>0</v>
      </c>
      <c r="BV206" s="296" t="str">
        <f>IF(CA206=0,"NO STOCK",IF(COUNTIF(PKGSUMM_T!$A$2:$A$1245,A206)&gt;0,"OK","ERROR"))</f>
        <v>NO STOCK</v>
      </c>
      <c r="BW206" s="296" t="str">
        <f>IF(CA206=0,"NO STOCK",IF(OR(COUNTIF(COST_SHEETT!$B$3:$B$1238,CI206)&gt;0,COUNTIF(COST_SHEETT!$AB$3:$AB$1238,CI206)&gt;0,COUNTIF(COST_SHEETT1!$B$3:$B$1238,CI206)&gt;0,COUNTIF(COST_SHEETT1!$AB$3:$AB$1238,CI206)&gt;0),"OK","ERROR"))</f>
        <v>NO STOCK</v>
      </c>
      <c r="BX206" s="97">
        <f>SUMIF(HW!$A$2:$A$1573,$A206,HW!BI$2:BI$1573)</f>
        <v>0</v>
      </c>
      <c r="BY206" s="97">
        <f>SUMIF(HW!$A$2:$A$1573,$A206,HW!BJ$2:BJ$1573)</f>
        <v>0</v>
      </c>
      <c r="BZ206" s="197">
        <f t="shared" si="128"/>
        <v>0</v>
      </c>
      <c r="CA206" s="198">
        <f t="shared" si="129"/>
        <v>0</v>
      </c>
      <c r="CK206" s="296">
        <f>IF(C206="WORK IN PROGRESS",0.099999,IF(SUMIF(SALE!$L$3:$L$1221,$A206,SALE!$U$3:$U$1221)=0,0,SUMIF(SALE!$L$3:$L$1221,$A206,SALE!$U$3:$U$1221)/SUMIF(SALE!$L$3:$L$1221,$A206,SALE!$F$3:$F$1221)))</f>
        <v>5.2484027777777775E-2</v>
      </c>
    </row>
    <row r="207" spans="1:102" ht="12" hidden="1" customHeight="1" x14ac:dyDescent="0.25">
      <c r="A207" s="114" t="s">
        <v>265</v>
      </c>
      <c r="B207" s="115" t="s">
        <v>266</v>
      </c>
      <c r="C207" s="115" t="s">
        <v>30</v>
      </c>
      <c r="D207" s="116">
        <v>1380</v>
      </c>
      <c r="E207" s="117">
        <v>280</v>
      </c>
      <c r="F207" s="117">
        <v>4.2561000000000002E-2</v>
      </c>
      <c r="G207" s="117">
        <v>4.2561000000000002E-2</v>
      </c>
      <c r="H207" s="118"/>
      <c r="I207" s="118">
        <v>0</v>
      </c>
      <c r="J207" s="118">
        <v>0</v>
      </c>
      <c r="K207" s="118"/>
      <c r="L207" s="118">
        <v>0</v>
      </c>
      <c r="M207" s="118"/>
      <c r="N207" s="118">
        <v>0</v>
      </c>
      <c r="O207" s="118"/>
      <c r="P207" s="118">
        <v>0</v>
      </c>
      <c r="Q207" s="118"/>
      <c r="R207" s="118">
        <v>0</v>
      </c>
      <c r="S207" s="118"/>
      <c r="T207" s="118">
        <v>0</v>
      </c>
      <c r="U207" s="118"/>
      <c r="V207" s="118">
        <v>0</v>
      </c>
      <c r="W207" s="118"/>
      <c r="X207" s="118">
        <v>0</v>
      </c>
      <c r="Y207" s="118"/>
      <c r="Z207" s="118">
        <v>0</v>
      </c>
      <c r="AA207" s="118"/>
      <c r="AB207" s="118">
        <v>0</v>
      </c>
      <c r="AC207" s="118">
        <v>0</v>
      </c>
      <c r="AD207" s="118">
        <v>0</v>
      </c>
      <c r="AE207" s="118">
        <v>0</v>
      </c>
      <c r="AF207" s="118"/>
      <c r="AG207" s="118">
        <v>0</v>
      </c>
      <c r="AH207" s="118"/>
      <c r="AI207" s="118">
        <v>0</v>
      </c>
      <c r="AJ207" s="118"/>
      <c r="AK207" s="118">
        <v>0</v>
      </c>
      <c r="AL207" s="118"/>
      <c r="AM207" s="118">
        <v>0</v>
      </c>
      <c r="AN207" s="118"/>
      <c r="AO207" s="118">
        <v>0</v>
      </c>
      <c r="AP207" s="118"/>
      <c r="AQ207" s="118">
        <v>0</v>
      </c>
      <c r="AR207" s="118"/>
      <c r="AS207" s="118">
        <v>0</v>
      </c>
      <c r="AT207" s="118"/>
      <c r="AU207" s="118">
        <v>0</v>
      </c>
      <c r="AV207" s="118">
        <v>0</v>
      </c>
      <c r="AW207" s="118">
        <v>0</v>
      </c>
      <c r="AX207" s="118">
        <v>0</v>
      </c>
      <c r="AY207" s="118">
        <v>0</v>
      </c>
      <c r="AZ207" s="118">
        <v>0</v>
      </c>
      <c r="BA207" s="118">
        <v>0</v>
      </c>
      <c r="BB207" s="118">
        <v>0</v>
      </c>
      <c r="BC207" s="118">
        <v>0</v>
      </c>
      <c r="BD207" s="117">
        <v>0</v>
      </c>
      <c r="BE207" s="117">
        <v>0</v>
      </c>
      <c r="BF207" s="118">
        <v>0</v>
      </c>
      <c r="BG207" s="118">
        <v>0</v>
      </c>
      <c r="BH207" s="118">
        <v>0</v>
      </c>
      <c r="BI207" s="118"/>
      <c r="BJ207" s="118">
        <v>0</v>
      </c>
      <c r="BK207" s="118"/>
      <c r="BL207" s="118">
        <v>0</v>
      </c>
      <c r="BM207" s="118">
        <v>0</v>
      </c>
      <c r="BN207" s="118">
        <v>0</v>
      </c>
      <c r="BO207" s="118">
        <v>0</v>
      </c>
      <c r="BP207" s="119">
        <v>0</v>
      </c>
      <c r="BS207" s="97">
        <f t="shared" si="125"/>
        <v>0</v>
      </c>
      <c r="BT207" s="97">
        <f t="shared" si="126"/>
        <v>0</v>
      </c>
      <c r="BU207" s="97">
        <f t="shared" si="127"/>
        <v>0</v>
      </c>
      <c r="BV207" s="296" t="str">
        <f>IF(CA207=0,"NO STOCK",IF(COUNTIF(PKGSUMM_T!$A$2:$A$1245,A207)&gt;0,"OK","ERROR"))</f>
        <v>NO STOCK</v>
      </c>
      <c r="BW207" s="296" t="str">
        <f>IF(CA207=0,"NO STOCK",IF(OR(COUNTIF(COST_SHEETT!$B$3:$B$1238,CI207)&gt;0,COUNTIF(COST_SHEETT!$AB$3:$AB$1238,CI207)&gt;0,COUNTIF(COST_SHEETT1!$B$3:$B$1238,CI207)&gt;0,COUNTIF(COST_SHEETT1!$AB$3:$AB$1238,CI207)&gt;0),"OK","ERROR"))</f>
        <v>NO STOCK</v>
      </c>
      <c r="BX207" s="97">
        <f>SUMIF(HW!$A$2:$A$1573,$A207,HW!BI$2:BI$1573)</f>
        <v>0</v>
      </c>
      <c r="BY207" s="97">
        <f>SUMIF(HW!$A$2:$A$1573,$A207,HW!BJ$2:BJ$1573)</f>
        <v>0</v>
      </c>
      <c r="BZ207" s="197">
        <f t="shared" si="128"/>
        <v>0</v>
      </c>
      <c r="CA207" s="198">
        <f t="shared" si="129"/>
        <v>0</v>
      </c>
      <c r="CK207" s="296">
        <f>IF(C207="WORK IN PROGRESS",0.099999,IF(SUMIF(SALE!$L$3:$L$1221,$A207,SALE!$U$3:$U$1221)=0,0,SUMIF(SALE!$L$3:$L$1221,$A207,SALE!$U$3:$U$1221)/SUMIF(SALE!$L$3:$L$1221,$A207,SALE!$F$3:$F$1221)))</f>
        <v>0</v>
      </c>
    </row>
    <row r="208" spans="1:102" ht="12" hidden="1" customHeight="1" x14ac:dyDescent="0.25">
      <c r="A208" s="109" t="s">
        <v>2642</v>
      </c>
      <c r="B208" s="110"/>
      <c r="C208" s="111" t="s">
        <v>1200</v>
      </c>
      <c r="D208" s="112"/>
      <c r="E208" s="112"/>
      <c r="F208" s="126">
        <v>8.5122000000000003E-2</v>
      </c>
      <c r="G208" s="126">
        <v>8.5122000000000003E-2</v>
      </c>
      <c r="H208" s="112"/>
      <c r="I208" s="112">
        <v>0</v>
      </c>
      <c r="J208" s="112">
        <v>0</v>
      </c>
      <c r="K208" s="112"/>
      <c r="L208" s="112">
        <v>0</v>
      </c>
      <c r="M208" s="112"/>
      <c r="N208" s="112">
        <v>0</v>
      </c>
      <c r="O208" s="112"/>
      <c r="P208" s="112">
        <v>0</v>
      </c>
      <c r="Q208" s="112"/>
      <c r="R208" s="112">
        <v>0</v>
      </c>
      <c r="S208" s="112"/>
      <c r="T208" s="112">
        <v>0</v>
      </c>
      <c r="U208" s="112"/>
      <c r="V208" s="112">
        <v>0</v>
      </c>
      <c r="W208" s="112"/>
      <c r="X208" s="112">
        <v>0</v>
      </c>
      <c r="Y208" s="112"/>
      <c r="Z208" s="112">
        <v>0</v>
      </c>
      <c r="AA208" s="112"/>
      <c r="AB208" s="112">
        <v>0</v>
      </c>
      <c r="AC208" s="112">
        <v>0</v>
      </c>
      <c r="AD208" s="112">
        <v>0</v>
      </c>
      <c r="AE208" s="112">
        <v>0</v>
      </c>
      <c r="AF208" s="112"/>
      <c r="AG208" s="112">
        <v>0</v>
      </c>
      <c r="AH208" s="112"/>
      <c r="AI208" s="112">
        <v>0</v>
      </c>
      <c r="AJ208" s="112"/>
      <c r="AK208" s="112">
        <v>0</v>
      </c>
      <c r="AL208" s="112"/>
      <c r="AM208" s="112">
        <v>0</v>
      </c>
      <c r="AN208" s="112"/>
      <c r="AO208" s="112">
        <v>0</v>
      </c>
      <c r="AP208" s="112"/>
      <c r="AQ208" s="112">
        <v>0</v>
      </c>
      <c r="AR208" s="112"/>
      <c r="AS208" s="112">
        <v>0</v>
      </c>
      <c r="AT208" s="112"/>
      <c r="AU208" s="112">
        <v>0</v>
      </c>
      <c r="AV208" s="112">
        <v>0</v>
      </c>
      <c r="AW208" s="112">
        <v>0</v>
      </c>
      <c r="AX208" s="112">
        <v>0</v>
      </c>
      <c r="AY208" s="112">
        <v>0</v>
      </c>
      <c r="AZ208" s="112">
        <v>0</v>
      </c>
      <c r="BA208" s="112">
        <v>0</v>
      </c>
      <c r="BB208" s="112">
        <v>0</v>
      </c>
      <c r="BC208" s="112">
        <v>0</v>
      </c>
      <c r="BD208" s="126">
        <v>0</v>
      </c>
      <c r="BE208" s="126">
        <v>0</v>
      </c>
      <c r="BF208" s="112">
        <v>0</v>
      </c>
      <c r="BG208" s="112">
        <v>0</v>
      </c>
      <c r="BH208" s="112">
        <v>0</v>
      </c>
      <c r="BI208" s="112"/>
      <c r="BJ208" s="112">
        <v>0</v>
      </c>
      <c r="BK208" s="112"/>
      <c r="BL208" s="112">
        <v>0</v>
      </c>
      <c r="BM208" s="112">
        <v>0</v>
      </c>
      <c r="BN208" s="112">
        <v>0</v>
      </c>
      <c r="BO208" s="112">
        <v>0</v>
      </c>
      <c r="BP208" s="113">
        <v>0</v>
      </c>
      <c r="BS208" s="97">
        <f t="shared" si="125"/>
        <v>0</v>
      </c>
      <c r="BT208" s="97">
        <f t="shared" si="126"/>
        <v>0</v>
      </c>
      <c r="BU208" s="97">
        <f t="shared" si="127"/>
        <v>0</v>
      </c>
      <c r="BV208" s="296" t="str">
        <f>IF(CA208=0,"NO STOCK",IF(COUNTIF(PKGSUMM_T!$A$2:$A$1245,A208)&gt;0,"OK","ERROR"))</f>
        <v>NO STOCK</v>
      </c>
      <c r="BW208" s="296" t="str">
        <f>IF(CA208=0,"NO STOCK",IF(OR(COUNTIF(COST_SHEETT!$B$3:$B$1238,CI208)&gt;0,COUNTIF(COST_SHEETT!$AB$3:$AB$1238,CI208)&gt;0,COUNTIF(COST_SHEETT1!$B$3:$B$1238,CI208)&gt;0,COUNTIF(COST_SHEETT1!$AB$3:$AB$1238,CI208)&gt;0),"OK","ERROR"))</f>
        <v>NO STOCK</v>
      </c>
      <c r="BX208" s="97">
        <f>SUMIF(HW!$A$2:$A$1573,$A208,HW!BI$2:BI$1573)</f>
        <v>0</v>
      </c>
      <c r="BY208" s="97">
        <f>SUMIF(HW!$A$2:$A$1573,$A208,HW!BJ$2:BJ$1573)</f>
        <v>0</v>
      </c>
      <c r="BZ208" s="197">
        <f t="shared" si="128"/>
        <v>0</v>
      </c>
      <c r="CA208" s="198">
        <f t="shared" si="129"/>
        <v>0</v>
      </c>
      <c r="CK208" s="296">
        <f>IF(C208="WORK IN PROGRESS",0.099999,IF(SUMIF(SALE!$L$3:$L$1221,$A208,SALE!$U$3:$U$1221)=0,0,SUMIF(SALE!$L$3:$L$1221,$A208,SALE!$U$3:$U$1221)/SUMIF(SALE!$L$3:$L$1221,$A208,SALE!$F$3:$F$1221)))</f>
        <v>0</v>
      </c>
    </row>
    <row r="209" spans="1:110" ht="12" hidden="1" customHeight="1" x14ac:dyDescent="0.25">
      <c r="A209" s="104" t="s">
        <v>2642</v>
      </c>
      <c r="B209" s="105" t="s">
        <v>1200</v>
      </c>
      <c r="C209" s="106"/>
      <c r="D209" s="107"/>
      <c r="E209" s="107"/>
      <c r="F209" s="137">
        <v>8.5122000000000003E-2</v>
      </c>
      <c r="G209" s="137">
        <v>8.5122000000000003E-2</v>
      </c>
      <c r="H209" s="107"/>
      <c r="I209" s="107">
        <v>0</v>
      </c>
      <c r="J209" s="107">
        <v>0</v>
      </c>
      <c r="K209" s="107"/>
      <c r="L209" s="107">
        <v>0</v>
      </c>
      <c r="M209" s="107"/>
      <c r="N209" s="107">
        <v>0</v>
      </c>
      <c r="O209" s="107"/>
      <c r="P209" s="107">
        <v>0</v>
      </c>
      <c r="Q209" s="107"/>
      <c r="R209" s="107">
        <v>0</v>
      </c>
      <c r="S209" s="107"/>
      <c r="T209" s="107">
        <v>0</v>
      </c>
      <c r="U209" s="107"/>
      <c r="V209" s="107">
        <v>0</v>
      </c>
      <c r="W209" s="107"/>
      <c r="X209" s="107">
        <v>0</v>
      </c>
      <c r="Y209" s="107"/>
      <c r="Z209" s="107">
        <v>0</v>
      </c>
      <c r="AA209" s="107"/>
      <c r="AB209" s="107">
        <v>0</v>
      </c>
      <c r="AC209" s="107">
        <v>0</v>
      </c>
      <c r="AD209" s="107">
        <v>0</v>
      </c>
      <c r="AE209" s="107">
        <v>0</v>
      </c>
      <c r="AF209" s="107"/>
      <c r="AG209" s="107">
        <v>0</v>
      </c>
      <c r="AH209" s="107"/>
      <c r="AI209" s="107">
        <v>0</v>
      </c>
      <c r="AJ209" s="107"/>
      <c r="AK209" s="107">
        <v>0</v>
      </c>
      <c r="AL209" s="107"/>
      <c r="AM209" s="107">
        <v>0</v>
      </c>
      <c r="AN209" s="107"/>
      <c r="AO209" s="107">
        <v>0</v>
      </c>
      <c r="AP209" s="107"/>
      <c r="AQ209" s="107">
        <v>0</v>
      </c>
      <c r="AR209" s="107"/>
      <c r="AS209" s="107">
        <v>0</v>
      </c>
      <c r="AT209" s="107"/>
      <c r="AU209" s="107">
        <v>0</v>
      </c>
      <c r="AV209" s="107">
        <v>0</v>
      </c>
      <c r="AW209" s="107">
        <v>0</v>
      </c>
      <c r="AX209" s="107">
        <v>0</v>
      </c>
      <c r="AY209" s="107">
        <v>0</v>
      </c>
      <c r="AZ209" s="107">
        <v>0</v>
      </c>
      <c r="BA209" s="107">
        <v>0</v>
      </c>
      <c r="BB209" s="107">
        <v>0</v>
      </c>
      <c r="BC209" s="107">
        <v>0</v>
      </c>
      <c r="BD209" s="137">
        <v>0</v>
      </c>
      <c r="BE209" s="137">
        <v>0</v>
      </c>
      <c r="BF209" s="107">
        <v>0</v>
      </c>
      <c r="BG209" s="107">
        <v>0</v>
      </c>
      <c r="BH209" s="107">
        <v>0</v>
      </c>
      <c r="BI209" s="107"/>
      <c r="BJ209" s="107">
        <v>0</v>
      </c>
      <c r="BK209" s="107"/>
      <c r="BL209" s="107">
        <v>0</v>
      </c>
      <c r="BM209" s="107">
        <v>0</v>
      </c>
      <c r="BN209" s="107">
        <v>0</v>
      </c>
      <c r="BO209" s="107">
        <v>0</v>
      </c>
      <c r="BP209" s="108">
        <v>0</v>
      </c>
      <c r="BS209" s="97">
        <f t="shared" si="125"/>
        <v>0</v>
      </c>
      <c r="BT209" s="97">
        <f t="shared" si="126"/>
        <v>0</v>
      </c>
      <c r="BU209" s="97">
        <f t="shared" si="127"/>
        <v>0</v>
      </c>
      <c r="BV209" s="296" t="str">
        <f>IF(CA209=0,"NO STOCK",IF(COUNTIF(PKGSUMM_T!$A$2:$A$1245,A209)&gt;0,"OK","ERROR"))</f>
        <v>NO STOCK</v>
      </c>
      <c r="BW209" s="296" t="str">
        <f>IF(CA209=0,"NO STOCK",IF(OR(COUNTIF(COST_SHEETT!$B$3:$B$1238,CI209)&gt;0,COUNTIF(COST_SHEETT!$AB$3:$AB$1238,CI209)&gt;0,COUNTIF(COST_SHEETT1!$B$3:$B$1238,CI209)&gt;0,COUNTIF(COST_SHEETT1!$AB$3:$AB$1238,CI209)&gt;0),"OK","ERROR"))</f>
        <v>NO STOCK</v>
      </c>
      <c r="BX209" s="97">
        <f>SUMIF(HW!$A$2:$A$1573,$A209,HW!BI$2:BI$1573)</f>
        <v>0</v>
      </c>
      <c r="BY209" s="97">
        <f>SUMIF(HW!$A$2:$A$1573,$A209,HW!BJ$2:BJ$1573)</f>
        <v>0</v>
      </c>
      <c r="BZ209" s="197">
        <f t="shared" si="128"/>
        <v>0</v>
      </c>
      <c r="CA209" s="198">
        <f t="shared" si="129"/>
        <v>0</v>
      </c>
      <c r="CK209" s="296">
        <f>IF(C209="WORK IN PROGRESS",0.099999,IF(SUMIF(SALE!$L$3:$L$1221,$A209,SALE!$U$3:$U$1221)=0,0,SUMIF(SALE!$L$3:$L$1221,$A209,SALE!$U$3:$U$1221)/SUMIF(SALE!$L$3:$L$1221,$A209,SALE!$F$3:$F$1221)))</f>
        <v>0</v>
      </c>
    </row>
    <row r="210" spans="1:110" ht="12" hidden="1" customHeight="1" x14ac:dyDescent="0.25">
      <c r="A210" s="109" t="s">
        <v>2642</v>
      </c>
      <c r="B210" s="111" t="s">
        <v>1569</v>
      </c>
      <c r="C210" s="110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  <c r="AW210" s="112"/>
      <c r="AX210" s="112"/>
      <c r="AY210" s="112"/>
      <c r="AZ210" s="112"/>
      <c r="BA210" s="112"/>
      <c r="BB210" s="112"/>
      <c r="BC210" s="112"/>
      <c r="BD210" s="112"/>
      <c r="BE210" s="112"/>
      <c r="BF210" s="112"/>
      <c r="BG210" s="112"/>
      <c r="BH210" s="112"/>
      <c r="BI210" s="112"/>
      <c r="BJ210" s="112"/>
      <c r="BK210" s="112"/>
      <c r="BL210" s="112"/>
      <c r="BM210" s="112"/>
      <c r="BN210" s="112"/>
      <c r="BO210" s="112"/>
      <c r="BP210" s="113"/>
      <c r="BS210" s="97">
        <f t="shared" si="125"/>
        <v>0</v>
      </c>
      <c r="BT210" s="97">
        <f t="shared" si="126"/>
        <v>0</v>
      </c>
      <c r="BU210" s="97">
        <f t="shared" si="127"/>
        <v>0</v>
      </c>
      <c r="BV210" s="296" t="str">
        <f>IF(CA210=0,"NO STOCK",IF(COUNTIF(PKGSUMM_T!$A$2:$A$1245,A210)&gt;0,"OK","ERROR"))</f>
        <v>NO STOCK</v>
      </c>
      <c r="BW210" s="296" t="str">
        <f>IF(CA210=0,"NO STOCK",IF(OR(COUNTIF(COST_SHEETT!$B$3:$B$1238,CI210)&gt;0,COUNTIF(COST_SHEETT!$AB$3:$AB$1238,CI210)&gt;0,COUNTIF(COST_SHEETT1!$B$3:$B$1238,CI210)&gt;0,COUNTIF(COST_SHEETT1!$AB$3:$AB$1238,CI210)&gt;0),"OK","ERROR"))</f>
        <v>NO STOCK</v>
      </c>
      <c r="BX210" s="97">
        <f>SUMIF(HW!$A$2:$A$1573,$A210,HW!BI$2:BI$1573)</f>
        <v>0</v>
      </c>
      <c r="BY210" s="97">
        <f>SUMIF(HW!$A$2:$A$1573,$A210,HW!BJ$2:BJ$1573)</f>
        <v>0</v>
      </c>
      <c r="BZ210" s="197">
        <f t="shared" si="128"/>
        <v>0</v>
      </c>
      <c r="CA210" s="198">
        <f t="shared" si="129"/>
        <v>0</v>
      </c>
      <c r="CK210" s="296">
        <f>IF(C210="WORK IN PROGRESS",0.099999,IF(SUMIF(SALE!$L$3:$L$1221,$A210,SALE!$U$3:$U$1221)=0,0,SUMIF(SALE!$L$3:$L$1221,$A210,SALE!$U$3:$U$1221)/SUMIF(SALE!$L$3:$L$1221,$A210,SALE!$F$3:$F$1221)))</f>
        <v>0</v>
      </c>
    </row>
    <row r="211" spans="1:110" ht="12" hidden="1" customHeight="1" x14ac:dyDescent="0.25">
      <c r="A211" s="104" t="s">
        <v>2642</v>
      </c>
      <c r="B211" s="106"/>
      <c r="C211" s="105" t="s">
        <v>30</v>
      </c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8"/>
      <c r="BS211" s="97">
        <f t="shared" si="125"/>
        <v>0</v>
      </c>
      <c r="BT211" s="97">
        <f t="shared" si="126"/>
        <v>0</v>
      </c>
      <c r="BU211" s="97">
        <f t="shared" si="127"/>
        <v>0</v>
      </c>
      <c r="BV211" s="296" t="str">
        <f>IF(CA211=0,"NO STOCK",IF(COUNTIF(PKGSUMM_T!$A$2:$A$1245,A211)&gt;0,"OK","ERROR"))</f>
        <v>NO STOCK</v>
      </c>
      <c r="BW211" s="296" t="str">
        <f>IF(CA211=0,"NO STOCK",IF(OR(COUNTIF(COST_SHEETT!$B$3:$B$1238,CI211)&gt;0,COUNTIF(COST_SHEETT!$AB$3:$AB$1238,CI211)&gt;0,COUNTIF(COST_SHEETT1!$B$3:$B$1238,CI211)&gt;0,COUNTIF(COST_SHEETT1!$AB$3:$AB$1238,CI211)&gt;0),"OK","ERROR"))</f>
        <v>NO STOCK</v>
      </c>
      <c r="BX211" s="97">
        <f>SUMIF(HW!$A$2:$A$1573,$A211,HW!BI$2:BI$1573)</f>
        <v>0</v>
      </c>
      <c r="BY211" s="97">
        <f>SUMIF(HW!$A$2:$A$1573,$A211,HW!BJ$2:BJ$1573)</f>
        <v>0</v>
      </c>
      <c r="BZ211" s="197">
        <f t="shared" si="128"/>
        <v>0</v>
      </c>
      <c r="CA211" s="198">
        <f t="shared" si="129"/>
        <v>0</v>
      </c>
      <c r="CK211" s="296">
        <f>IF(C211="WORK IN PROGRESS",0.099999,IF(SUMIF(SALE!$L$3:$L$1221,$A211,SALE!$U$3:$U$1221)=0,0,SUMIF(SALE!$L$3:$L$1221,$A211,SALE!$U$3:$U$1221)/SUMIF(SALE!$L$3:$L$1221,$A211,SALE!$F$3:$F$1221)))</f>
        <v>0</v>
      </c>
    </row>
    <row r="212" spans="1:110" ht="12" hidden="1" customHeight="1" x14ac:dyDescent="0.25">
      <c r="A212" s="120" t="s">
        <v>1570</v>
      </c>
      <c r="B212" s="121" t="s">
        <v>1571</v>
      </c>
      <c r="C212" s="121" t="s">
        <v>30</v>
      </c>
      <c r="D212" s="122">
        <v>2600</v>
      </c>
      <c r="E212" s="123">
        <v>155</v>
      </c>
      <c r="F212" s="123">
        <v>2.2491000000000001E-2</v>
      </c>
      <c r="G212" s="123">
        <v>2.2491000000000001E-2</v>
      </c>
      <c r="H212" s="124"/>
      <c r="I212" s="124">
        <v>0</v>
      </c>
      <c r="J212" s="124">
        <v>0</v>
      </c>
      <c r="K212" s="124"/>
      <c r="L212" s="124">
        <v>0</v>
      </c>
      <c r="M212" s="124"/>
      <c r="N212" s="124">
        <v>0</v>
      </c>
      <c r="O212" s="124"/>
      <c r="P212" s="124">
        <v>0</v>
      </c>
      <c r="Q212" s="124"/>
      <c r="R212" s="124">
        <v>0</v>
      </c>
      <c r="S212" s="124"/>
      <c r="T212" s="124">
        <v>0</v>
      </c>
      <c r="U212" s="124"/>
      <c r="V212" s="124">
        <v>0</v>
      </c>
      <c r="W212" s="124"/>
      <c r="X212" s="124">
        <v>0</v>
      </c>
      <c r="Y212" s="124"/>
      <c r="Z212" s="124">
        <v>0</v>
      </c>
      <c r="AA212" s="124"/>
      <c r="AB212" s="124">
        <v>0</v>
      </c>
      <c r="AC212" s="124">
        <v>0</v>
      </c>
      <c r="AD212" s="124">
        <v>0</v>
      </c>
      <c r="AE212" s="124">
        <v>0</v>
      </c>
      <c r="AF212" s="124"/>
      <c r="AG212" s="124">
        <v>0</v>
      </c>
      <c r="AH212" s="124"/>
      <c r="AI212" s="124">
        <v>0</v>
      </c>
      <c r="AJ212" s="124"/>
      <c r="AK212" s="124">
        <v>0</v>
      </c>
      <c r="AL212" s="124"/>
      <c r="AM212" s="124">
        <v>0</v>
      </c>
      <c r="AN212" s="124"/>
      <c r="AO212" s="124">
        <v>0</v>
      </c>
      <c r="AP212" s="124"/>
      <c r="AQ212" s="124">
        <v>0</v>
      </c>
      <c r="AR212" s="124"/>
      <c r="AS212" s="124">
        <v>0</v>
      </c>
      <c r="AT212" s="124"/>
      <c r="AU212" s="124">
        <v>0</v>
      </c>
      <c r="AV212" s="124">
        <v>0</v>
      </c>
      <c r="AW212" s="124">
        <v>0</v>
      </c>
      <c r="AX212" s="124">
        <v>0</v>
      </c>
      <c r="AY212" s="124">
        <v>0</v>
      </c>
      <c r="AZ212" s="124">
        <v>0</v>
      </c>
      <c r="BA212" s="124">
        <v>0</v>
      </c>
      <c r="BB212" s="124">
        <v>0</v>
      </c>
      <c r="BC212" s="124">
        <v>0</v>
      </c>
      <c r="BD212" s="123">
        <v>0</v>
      </c>
      <c r="BE212" s="123">
        <v>0</v>
      </c>
      <c r="BF212" s="124">
        <v>0</v>
      </c>
      <c r="BG212" s="124">
        <v>0</v>
      </c>
      <c r="BH212" s="124">
        <v>0</v>
      </c>
      <c r="BI212" s="124"/>
      <c r="BJ212" s="124">
        <v>0</v>
      </c>
      <c r="BK212" s="124"/>
      <c r="BL212" s="124">
        <v>0</v>
      </c>
      <c r="BM212" s="124">
        <v>0</v>
      </c>
      <c r="BN212" s="124">
        <v>0</v>
      </c>
      <c r="BO212" s="124">
        <v>0</v>
      </c>
      <c r="BP212" s="125">
        <v>0</v>
      </c>
      <c r="BS212" s="97">
        <f t="shared" si="125"/>
        <v>0</v>
      </c>
      <c r="BT212" s="97">
        <f t="shared" si="126"/>
        <v>0</v>
      </c>
      <c r="BU212" s="97">
        <f t="shared" si="127"/>
        <v>0</v>
      </c>
      <c r="BV212" s="296" t="str">
        <f>IF(CA212=0,"NO STOCK",IF(COUNTIF(PKGSUMM_T!$A$2:$A$1245,A212)&gt;0,"OK","ERROR"))</f>
        <v>NO STOCK</v>
      </c>
      <c r="BW212" s="296" t="str">
        <f>IF(CA212=0,"NO STOCK",IF(OR(COUNTIF(COST_SHEETT!$B$3:$B$1238,CI212)&gt;0,COUNTIF(COST_SHEETT!$AB$3:$AB$1238,CI212)&gt;0,COUNTIF(COST_SHEETT1!$B$3:$B$1238,CI212)&gt;0,COUNTIF(COST_SHEETT1!$AB$3:$AB$1238,CI212)&gt;0),"OK","ERROR"))</f>
        <v>NO STOCK</v>
      </c>
      <c r="BX212" s="97">
        <f>SUMIF(HW!$A$2:$A$1573,$A212,HW!BI$2:BI$1573)</f>
        <v>0</v>
      </c>
      <c r="BY212" s="97">
        <f>SUMIF(HW!$A$2:$A$1573,$A212,HW!BJ$2:BJ$1573)</f>
        <v>0</v>
      </c>
      <c r="BZ212" s="197">
        <f t="shared" si="128"/>
        <v>0</v>
      </c>
      <c r="CA212" s="198">
        <f t="shared" si="129"/>
        <v>0</v>
      </c>
      <c r="CK212" s="296">
        <f>IF(C212="WORK IN PROGRESS",0.099999,IF(SUMIF(SALE!$L$3:$L$1221,$A212,SALE!$U$3:$U$1221)=0,0,SUMIF(SALE!$L$3:$L$1221,$A212,SALE!$U$3:$U$1221)/SUMIF(SALE!$L$3:$L$1221,$A212,SALE!$F$3:$F$1221)))</f>
        <v>0</v>
      </c>
    </row>
    <row r="213" spans="1:110" ht="12" hidden="1" customHeight="1" x14ac:dyDescent="0.25">
      <c r="A213" s="114" t="s">
        <v>1572</v>
      </c>
      <c r="B213" s="115" t="s">
        <v>1573</v>
      </c>
      <c r="C213" s="115" t="s">
        <v>30</v>
      </c>
      <c r="D213" s="116">
        <v>4466</v>
      </c>
      <c r="E213" s="117">
        <v>155</v>
      </c>
      <c r="F213" s="117">
        <v>2.2491000000000001E-2</v>
      </c>
      <c r="G213" s="117">
        <v>2.2491000000000001E-2</v>
      </c>
      <c r="H213" s="118"/>
      <c r="I213" s="118">
        <v>0</v>
      </c>
      <c r="J213" s="118">
        <v>0</v>
      </c>
      <c r="K213" s="118"/>
      <c r="L213" s="118">
        <v>0</v>
      </c>
      <c r="M213" s="118"/>
      <c r="N213" s="118">
        <v>0</v>
      </c>
      <c r="O213" s="118"/>
      <c r="P213" s="118">
        <v>0</v>
      </c>
      <c r="Q213" s="118"/>
      <c r="R213" s="118">
        <v>0</v>
      </c>
      <c r="S213" s="118"/>
      <c r="T213" s="118">
        <v>0</v>
      </c>
      <c r="U213" s="118"/>
      <c r="V213" s="118">
        <v>0</v>
      </c>
      <c r="W213" s="118"/>
      <c r="X213" s="118">
        <v>0</v>
      </c>
      <c r="Y213" s="118"/>
      <c r="Z213" s="118">
        <v>0</v>
      </c>
      <c r="AA213" s="118"/>
      <c r="AB213" s="118">
        <v>0</v>
      </c>
      <c r="AC213" s="118">
        <v>0</v>
      </c>
      <c r="AD213" s="118">
        <v>0</v>
      </c>
      <c r="AE213" s="118">
        <v>0</v>
      </c>
      <c r="AF213" s="118"/>
      <c r="AG213" s="118">
        <v>0</v>
      </c>
      <c r="AH213" s="118"/>
      <c r="AI213" s="118">
        <v>0</v>
      </c>
      <c r="AJ213" s="118"/>
      <c r="AK213" s="118">
        <v>0</v>
      </c>
      <c r="AL213" s="118"/>
      <c r="AM213" s="118">
        <v>0</v>
      </c>
      <c r="AN213" s="118"/>
      <c r="AO213" s="118">
        <v>0</v>
      </c>
      <c r="AP213" s="118"/>
      <c r="AQ213" s="118">
        <v>0</v>
      </c>
      <c r="AR213" s="118"/>
      <c r="AS213" s="118">
        <v>0</v>
      </c>
      <c r="AT213" s="118"/>
      <c r="AU213" s="118">
        <v>0</v>
      </c>
      <c r="AV213" s="118">
        <v>0</v>
      </c>
      <c r="AW213" s="118">
        <v>0</v>
      </c>
      <c r="AX213" s="118">
        <v>0</v>
      </c>
      <c r="AY213" s="118">
        <v>0</v>
      </c>
      <c r="AZ213" s="118">
        <v>0</v>
      </c>
      <c r="BA213" s="118">
        <v>0</v>
      </c>
      <c r="BB213" s="118">
        <v>0</v>
      </c>
      <c r="BC213" s="118">
        <v>0</v>
      </c>
      <c r="BD213" s="117">
        <v>0</v>
      </c>
      <c r="BE213" s="117">
        <v>0</v>
      </c>
      <c r="BF213" s="118">
        <v>0</v>
      </c>
      <c r="BG213" s="118">
        <v>0</v>
      </c>
      <c r="BH213" s="118">
        <v>0</v>
      </c>
      <c r="BI213" s="118"/>
      <c r="BJ213" s="118">
        <v>0</v>
      </c>
      <c r="BK213" s="118"/>
      <c r="BL213" s="118">
        <v>0</v>
      </c>
      <c r="BM213" s="118">
        <v>0</v>
      </c>
      <c r="BN213" s="118">
        <v>0</v>
      </c>
      <c r="BO213" s="118">
        <v>0</v>
      </c>
      <c r="BP213" s="119">
        <v>0</v>
      </c>
      <c r="BS213" s="97">
        <f t="shared" si="125"/>
        <v>0</v>
      </c>
      <c r="BT213" s="97">
        <f t="shared" si="126"/>
        <v>0</v>
      </c>
      <c r="BU213" s="97">
        <f t="shared" si="127"/>
        <v>0</v>
      </c>
      <c r="BV213" s="296" t="str">
        <f>IF(CA213=0,"NO STOCK",IF(COUNTIF(PKGSUMM_T!$A$2:$A$1245,A213)&gt;0,"OK","ERROR"))</f>
        <v>NO STOCK</v>
      </c>
      <c r="BW213" s="296" t="str">
        <f>IF(CA213=0,"NO STOCK",IF(OR(COUNTIF(COST_SHEETT!$B$3:$B$1238,CI213)&gt;0,COUNTIF(COST_SHEETT!$AB$3:$AB$1238,CI213)&gt;0,COUNTIF(COST_SHEETT1!$B$3:$B$1238,CI213)&gt;0,COUNTIF(COST_SHEETT1!$AB$3:$AB$1238,CI213)&gt;0),"OK","ERROR"))</f>
        <v>NO STOCK</v>
      </c>
      <c r="BX213" s="97">
        <f>SUMIF(HW!$A$2:$A$1573,$A213,HW!BI$2:BI$1573)</f>
        <v>0</v>
      </c>
      <c r="BY213" s="97">
        <f>SUMIF(HW!$A$2:$A$1573,$A213,HW!BJ$2:BJ$1573)</f>
        <v>0</v>
      </c>
      <c r="BZ213" s="197">
        <f t="shared" si="128"/>
        <v>0</v>
      </c>
      <c r="CA213" s="198">
        <f t="shared" si="129"/>
        <v>0</v>
      </c>
      <c r="CC213" s="298"/>
      <c r="CD213" s="295"/>
      <c r="CE213" s="297"/>
      <c r="CF213" s="300">
        <f>IF(BZ213=0,0,IF(CK213&gt;0,CK213,CD213))</f>
        <v>0</v>
      </c>
      <c r="CG213" s="301"/>
      <c r="CH213" s="302">
        <f>ROUND(CG213*BZ213,0)</f>
        <v>0</v>
      </c>
      <c r="CI213" s="299"/>
      <c r="CJ213" s="296"/>
      <c r="CK213" s="303"/>
      <c r="CL213" s="296"/>
      <c r="CM213" s="304">
        <f>IF(CA213=0,0,ROUND(CH213/CA213,3))</f>
        <v>0</v>
      </c>
      <c r="CN213" s="305"/>
      <c r="CO213" s="305"/>
      <c r="CP213" s="305"/>
      <c r="CQ213" s="305"/>
      <c r="CR213" s="305"/>
    </row>
    <row r="214" spans="1:110" ht="12" customHeight="1" x14ac:dyDescent="0.25">
      <c r="A214" s="120" t="s">
        <v>229</v>
      </c>
      <c r="B214" s="121" t="s">
        <v>1574</v>
      </c>
      <c r="C214" s="121" t="s">
        <v>30</v>
      </c>
      <c r="D214" s="122">
        <v>7656</v>
      </c>
      <c r="E214" s="123">
        <v>155</v>
      </c>
      <c r="F214" s="123">
        <v>2.9000000000000001E-2</v>
      </c>
      <c r="G214" s="123">
        <v>2.9000000000000001E-2</v>
      </c>
      <c r="H214" s="124"/>
      <c r="I214" s="124">
        <v>0</v>
      </c>
      <c r="J214" s="124">
        <v>0</v>
      </c>
      <c r="K214" s="124"/>
      <c r="L214" s="124">
        <v>0</v>
      </c>
      <c r="M214" s="124"/>
      <c r="N214" s="124">
        <v>0</v>
      </c>
      <c r="O214" s="124"/>
      <c r="P214" s="124">
        <v>0</v>
      </c>
      <c r="Q214" s="124"/>
      <c r="R214" s="124">
        <v>0</v>
      </c>
      <c r="S214" s="124"/>
      <c r="T214" s="124">
        <v>0</v>
      </c>
      <c r="U214" s="124"/>
      <c r="V214" s="124">
        <v>0</v>
      </c>
      <c r="W214" s="124"/>
      <c r="X214" s="124">
        <v>0</v>
      </c>
      <c r="Y214" s="124"/>
      <c r="Z214" s="124">
        <v>0</v>
      </c>
      <c r="AA214" s="124"/>
      <c r="AB214" s="124">
        <v>0</v>
      </c>
      <c r="AC214" s="124">
        <v>0</v>
      </c>
      <c r="AD214" s="124">
        <v>0</v>
      </c>
      <c r="AE214" s="124">
        <v>0</v>
      </c>
      <c r="AF214" s="124"/>
      <c r="AG214" s="124">
        <v>0</v>
      </c>
      <c r="AH214" s="124"/>
      <c r="AI214" s="124">
        <v>0</v>
      </c>
      <c r="AJ214" s="124"/>
      <c r="AK214" s="124">
        <v>0</v>
      </c>
      <c r="AL214" s="124"/>
      <c r="AM214" s="124">
        <v>0</v>
      </c>
      <c r="AN214" s="124"/>
      <c r="AO214" s="124">
        <v>0</v>
      </c>
      <c r="AP214" s="124"/>
      <c r="AQ214" s="124">
        <v>0</v>
      </c>
      <c r="AR214" s="124"/>
      <c r="AS214" s="124">
        <v>0</v>
      </c>
      <c r="AT214" s="124"/>
      <c r="AU214" s="124">
        <v>0</v>
      </c>
      <c r="AV214" s="124">
        <v>0</v>
      </c>
      <c r="AW214" s="124">
        <v>0</v>
      </c>
      <c r="AX214" s="124">
        <v>0</v>
      </c>
      <c r="AY214" s="124">
        <v>0</v>
      </c>
      <c r="AZ214" s="124">
        <v>0</v>
      </c>
      <c r="BA214" s="124">
        <v>0</v>
      </c>
      <c r="BB214" s="124">
        <v>0</v>
      </c>
      <c r="BC214" s="124">
        <v>0</v>
      </c>
      <c r="BD214" s="123">
        <v>0</v>
      </c>
      <c r="BE214" s="123">
        <v>0</v>
      </c>
      <c r="BF214" s="124">
        <v>0</v>
      </c>
      <c r="BG214" s="124">
        <v>0</v>
      </c>
      <c r="BH214" s="124">
        <v>0</v>
      </c>
      <c r="BI214" s="124"/>
      <c r="BJ214" s="124">
        <v>0</v>
      </c>
      <c r="BK214" s="124"/>
      <c r="BL214" s="124">
        <v>0</v>
      </c>
      <c r="BM214" s="124">
        <v>0</v>
      </c>
      <c r="BN214" s="124">
        <v>0</v>
      </c>
      <c r="BO214" s="124">
        <v>0</v>
      </c>
      <c r="BP214" s="125">
        <v>0</v>
      </c>
      <c r="BS214" s="97">
        <f t="shared" si="125"/>
        <v>0</v>
      </c>
      <c r="BT214" s="97">
        <f t="shared" si="126"/>
        <v>0</v>
      </c>
      <c r="BU214" s="97">
        <f t="shared" si="127"/>
        <v>0</v>
      </c>
      <c r="BV214" s="296" t="str">
        <f>IF(CA214=0,"NO STOCK",IF(COUNTIF(PKGSUMM_T!$A$2:$A$1245,A214)&gt;0,"OK","ERROR"))</f>
        <v>OK</v>
      </c>
      <c r="BW214" s="296" t="str">
        <f>IF(CA214=0,"NO STOCK",IF(OR(COUNTIF(COST_SHEETT!$B$3:$B$1238,CI214)&gt;0,COUNTIF(COST_SHEETT!$AB$3:$AB$1238,CI214)&gt;0,COUNTIF(COST_SHEETT1!$B$3:$B$1238,CI214)&gt;0,COUNTIF(COST_SHEETT1!$AB$3:$AB$1238,CI214)&gt;0),"OK","ERROR"))</f>
        <v>ERROR</v>
      </c>
      <c r="BX214" s="97">
        <f>SUMIF(HW!$A$2:$A$1573,$A214,HW!BI$2:BI$1573)</f>
        <v>184</v>
      </c>
      <c r="BY214" s="97">
        <f>SUMIF(HW!$A$2:$A$1573,$A214,HW!BJ$2:BJ$1573)</f>
        <v>2.9000000000000001E-2</v>
      </c>
      <c r="BZ214" s="197">
        <f t="shared" si="128"/>
        <v>184</v>
      </c>
      <c r="CA214" s="198">
        <f t="shared" si="129"/>
        <v>2.9000000000000001E-2</v>
      </c>
      <c r="CB214" s="292">
        <v>2.9000000000000001E-2</v>
      </c>
      <c r="CC214" s="294">
        <f>CB214*BZ214</f>
        <v>5.3360000000000003</v>
      </c>
      <c r="CD214" s="291">
        <v>1</v>
      </c>
      <c r="CE214" s="293"/>
      <c r="CF214" s="300">
        <f>IF(BZ214=0,0,IF(CK214&gt;0,CK214,CD214))</f>
        <v>2.9000000000000001E-2</v>
      </c>
      <c r="CG214" s="301">
        <f>MIN(CF214,CB214)</f>
        <v>2.9000000000000001E-2</v>
      </c>
      <c r="CH214" s="302">
        <f>ROUND(CG214*BZ214,0)</f>
        <v>5</v>
      </c>
      <c r="CI214" s="288"/>
      <c r="CJ214" s="287" t="s">
        <v>2666</v>
      </c>
      <c r="CK214" s="289">
        <v>2.9000000000000001E-2</v>
      </c>
      <c r="CL214" s="296" t="str">
        <f t="shared" ref="CL214" si="135">IF(CF214&lt;CB214,"NRV","COST")</f>
        <v>COST</v>
      </c>
      <c r="CM214" s="304">
        <f t="shared" ref="CM214" si="136">IF(CA214=0,0,ROUND(CH214/CA214,3))</f>
        <v>172.41399999999999</v>
      </c>
      <c r="CN214" s="290"/>
      <c r="CO214" s="290"/>
      <c r="CP214" s="290"/>
      <c r="CQ214" s="290"/>
      <c r="CR214" s="290"/>
      <c r="CS214" s="286"/>
      <c r="CT214" s="296">
        <f>+(BX214*CG214)</f>
        <v>5.3360000000000003</v>
      </c>
      <c r="CU214" s="296">
        <f>+(BZ214-BX214)*CG214</f>
        <v>0</v>
      </c>
      <c r="CV214" s="286"/>
      <c r="CW214" s="296">
        <f>+CT214+CU214+CV214</f>
        <v>5.3360000000000003</v>
      </c>
      <c r="CX214" s="388">
        <f>+CW214-CH214</f>
        <v>0.3360000000000003</v>
      </c>
      <c r="CY214" s="286"/>
      <c r="CZ214" s="286"/>
      <c r="DA214" s="286"/>
      <c r="DB214" s="286"/>
      <c r="DC214" s="286"/>
      <c r="DD214" s="286"/>
      <c r="DE214" s="286"/>
      <c r="DF214" s="286"/>
    </row>
    <row r="215" spans="1:110" ht="12" hidden="1" customHeight="1" x14ac:dyDescent="0.25">
      <c r="A215" s="114" t="s">
        <v>1575</v>
      </c>
      <c r="B215" s="115" t="s">
        <v>1576</v>
      </c>
      <c r="C215" s="115" t="s">
        <v>30</v>
      </c>
      <c r="D215" s="116">
        <v>3190</v>
      </c>
      <c r="E215" s="117">
        <v>155</v>
      </c>
      <c r="F215" s="117">
        <v>2.2491000000000001E-2</v>
      </c>
      <c r="G215" s="117">
        <v>2.2491000000000001E-2</v>
      </c>
      <c r="H215" s="118"/>
      <c r="I215" s="118">
        <v>0</v>
      </c>
      <c r="J215" s="118">
        <v>0</v>
      </c>
      <c r="K215" s="118"/>
      <c r="L215" s="118">
        <v>0</v>
      </c>
      <c r="M215" s="118"/>
      <c r="N215" s="118">
        <v>0</v>
      </c>
      <c r="O215" s="118"/>
      <c r="P215" s="118">
        <v>0</v>
      </c>
      <c r="Q215" s="118"/>
      <c r="R215" s="118">
        <v>0</v>
      </c>
      <c r="S215" s="118"/>
      <c r="T215" s="118">
        <v>0</v>
      </c>
      <c r="U215" s="118"/>
      <c r="V215" s="118">
        <v>0</v>
      </c>
      <c r="W215" s="118"/>
      <c r="X215" s="118">
        <v>0</v>
      </c>
      <c r="Y215" s="118"/>
      <c r="Z215" s="118">
        <v>0</v>
      </c>
      <c r="AA215" s="118"/>
      <c r="AB215" s="118">
        <v>0</v>
      </c>
      <c r="AC215" s="118">
        <v>0</v>
      </c>
      <c r="AD215" s="118">
        <v>0</v>
      </c>
      <c r="AE215" s="118">
        <v>0</v>
      </c>
      <c r="AF215" s="118"/>
      <c r="AG215" s="118">
        <v>0</v>
      </c>
      <c r="AH215" s="118"/>
      <c r="AI215" s="118">
        <v>0</v>
      </c>
      <c r="AJ215" s="118"/>
      <c r="AK215" s="118">
        <v>0</v>
      </c>
      <c r="AL215" s="118"/>
      <c r="AM215" s="118">
        <v>0</v>
      </c>
      <c r="AN215" s="118"/>
      <c r="AO215" s="118">
        <v>0</v>
      </c>
      <c r="AP215" s="118"/>
      <c r="AQ215" s="118">
        <v>0</v>
      </c>
      <c r="AR215" s="118"/>
      <c r="AS215" s="118">
        <v>0</v>
      </c>
      <c r="AT215" s="118"/>
      <c r="AU215" s="118">
        <v>0</v>
      </c>
      <c r="AV215" s="118">
        <v>0</v>
      </c>
      <c r="AW215" s="118">
        <v>0</v>
      </c>
      <c r="AX215" s="118">
        <v>0</v>
      </c>
      <c r="AY215" s="118">
        <v>0</v>
      </c>
      <c r="AZ215" s="118">
        <v>0</v>
      </c>
      <c r="BA215" s="118">
        <v>0</v>
      </c>
      <c r="BB215" s="118">
        <v>0</v>
      </c>
      <c r="BC215" s="118">
        <v>0</v>
      </c>
      <c r="BD215" s="117">
        <v>0</v>
      </c>
      <c r="BE215" s="117">
        <v>0</v>
      </c>
      <c r="BF215" s="118">
        <v>0</v>
      </c>
      <c r="BG215" s="118">
        <v>0</v>
      </c>
      <c r="BH215" s="118">
        <v>0</v>
      </c>
      <c r="BI215" s="118"/>
      <c r="BJ215" s="118">
        <v>0</v>
      </c>
      <c r="BK215" s="118"/>
      <c r="BL215" s="118">
        <v>0</v>
      </c>
      <c r="BM215" s="118">
        <v>0</v>
      </c>
      <c r="BN215" s="118">
        <v>0</v>
      </c>
      <c r="BO215" s="118">
        <v>0</v>
      </c>
      <c r="BP215" s="119">
        <v>0</v>
      </c>
      <c r="BS215" s="97">
        <f t="shared" si="125"/>
        <v>0</v>
      </c>
      <c r="BT215" s="97">
        <f t="shared" si="126"/>
        <v>0</v>
      </c>
      <c r="BU215" s="97">
        <f t="shared" si="127"/>
        <v>0</v>
      </c>
      <c r="BV215" s="296" t="str">
        <f>IF(CA215=0,"NO STOCK",IF(COUNTIF(PKGSUMM_T!$A$2:$A$1245,A215)&gt;0,"OK","ERROR"))</f>
        <v>NO STOCK</v>
      </c>
      <c r="BW215" s="296" t="str">
        <f>IF(CA215=0,"NO STOCK",IF(OR(COUNTIF(COST_SHEETT!$B$3:$B$1238,CI215)&gt;0,COUNTIF(COST_SHEETT!$AB$3:$AB$1238,CI215)&gt;0,COUNTIF(COST_SHEETT1!$B$3:$B$1238,CI215)&gt;0,COUNTIF(COST_SHEETT1!$AB$3:$AB$1238,CI215)&gt;0),"OK","ERROR"))</f>
        <v>NO STOCK</v>
      </c>
      <c r="BX215" s="97">
        <f>SUMIF(HW!$A$2:$A$1573,$A215,HW!BI$2:BI$1573)</f>
        <v>0</v>
      </c>
      <c r="BY215" s="97">
        <f>SUMIF(HW!$A$2:$A$1573,$A215,HW!BJ$2:BJ$1573)</f>
        <v>0</v>
      </c>
      <c r="BZ215" s="197">
        <f t="shared" si="128"/>
        <v>0</v>
      </c>
      <c r="CA215" s="198">
        <f t="shared" si="129"/>
        <v>0</v>
      </c>
      <c r="CI215" s="200"/>
      <c r="CK215" s="296">
        <f>IF(C215="WORK IN PROGRESS",0.099999,IF(SUMIF(SALE!$L$3:$L$1221,$A215,SALE!$U$3:$U$1221)=0,0,SUMIF(SALE!$L$3:$L$1221,$A215,SALE!$U$3:$U$1221)/SUMIF(SALE!$L$3:$L$1221,$A215,SALE!$F$3:$F$1221)))</f>
        <v>0</v>
      </c>
    </row>
    <row r="216" spans="1:110" ht="12" hidden="1" customHeight="1" x14ac:dyDescent="0.25">
      <c r="A216" s="120" t="s">
        <v>1577</v>
      </c>
      <c r="B216" s="121" t="s">
        <v>1578</v>
      </c>
      <c r="C216" s="121" t="s">
        <v>30</v>
      </c>
      <c r="D216" s="122">
        <v>3900</v>
      </c>
      <c r="E216" s="123">
        <v>155</v>
      </c>
      <c r="F216" s="123">
        <v>2.2491000000000001E-2</v>
      </c>
      <c r="G216" s="123">
        <v>2.2491000000000001E-2</v>
      </c>
      <c r="H216" s="124"/>
      <c r="I216" s="124">
        <v>0</v>
      </c>
      <c r="J216" s="124">
        <v>0</v>
      </c>
      <c r="K216" s="124"/>
      <c r="L216" s="124">
        <v>0</v>
      </c>
      <c r="M216" s="124"/>
      <c r="N216" s="124">
        <v>0</v>
      </c>
      <c r="O216" s="124"/>
      <c r="P216" s="124">
        <v>0</v>
      </c>
      <c r="Q216" s="124"/>
      <c r="R216" s="124">
        <v>0</v>
      </c>
      <c r="S216" s="124"/>
      <c r="T216" s="124">
        <v>0</v>
      </c>
      <c r="U216" s="124"/>
      <c r="V216" s="124">
        <v>0</v>
      </c>
      <c r="W216" s="124"/>
      <c r="X216" s="124">
        <v>0</v>
      </c>
      <c r="Y216" s="124"/>
      <c r="Z216" s="124">
        <v>0</v>
      </c>
      <c r="AA216" s="124"/>
      <c r="AB216" s="124">
        <v>0</v>
      </c>
      <c r="AC216" s="124">
        <v>0</v>
      </c>
      <c r="AD216" s="124">
        <v>0</v>
      </c>
      <c r="AE216" s="124">
        <v>0</v>
      </c>
      <c r="AF216" s="124"/>
      <c r="AG216" s="124">
        <v>0</v>
      </c>
      <c r="AH216" s="124"/>
      <c r="AI216" s="124">
        <v>0</v>
      </c>
      <c r="AJ216" s="124"/>
      <c r="AK216" s="124">
        <v>0</v>
      </c>
      <c r="AL216" s="124"/>
      <c r="AM216" s="124">
        <v>0</v>
      </c>
      <c r="AN216" s="124"/>
      <c r="AO216" s="124">
        <v>0</v>
      </c>
      <c r="AP216" s="124"/>
      <c r="AQ216" s="124">
        <v>0</v>
      </c>
      <c r="AR216" s="124"/>
      <c r="AS216" s="124">
        <v>0</v>
      </c>
      <c r="AT216" s="124"/>
      <c r="AU216" s="124">
        <v>0</v>
      </c>
      <c r="AV216" s="124">
        <v>0</v>
      </c>
      <c r="AW216" s="124">
        <v>0</v>
      </c>
      <c r="AX216" s="124">
        <v>0</v>
      </c>
      <c r="AY216" s="124">
        <v>0</v>
      </c>
      <c r="AZ216" s="124">
        <v>0</v>
      </c>
      <c r="BA216" s="124">
        <v>0</v>
      </c>
      <c r="BB216" s="124">
        <v>0</v>
      </c>
      <c r="BC216" s="124">
        <v>0</v>
      </c>
      <c r="BD216" s="123">
        <v>0</v>
      </c>
      <c r="BE216" s="123">
        <v>0</v>
      </c>
      <c r="BF216" s="124">
        <v>0</v>
      </c>
      <c r="BG216" s="124">
        <v>0</v>
      </c>
      <c r="BH216" s="124">
        <v>0</v>
      </c>
      <c r="BI216" s="124"/>
      <c r="BJ216" s="124">
        <v>0</v>
      </c>
      <c r="BK216" s="124"/>
      <c r="BL216" s="124">
        <v>0</v>
      </c>
      <c r="BM216" s="124">
        <v>0</v>
      </c>
      <c r="BN216" s="124">
        <v>0</v>
      </c>
      <c r="BO216" s="124">
        <v>0</v>
      </c>
      <c r="BP216" s="125">
        <v>0</v>
      </c>
      <c r="BS216" s="97">
        <f t="shared" si="125"/>
        <v>0</v>
      </c>
      <c r="BT216" s="97">
        <f t="shared" si="126"/>
        <v>0</v>
      </c>
      <c r="BU216" s="97">
        <f t="shared" si="127"/>
        <v>0</v>
      </c>
      <c r="BV216" s="296" t="str">
        <f>IF(CA216=0,"NO STOCK",IF(COUNTIF(PKGSUMM_T!$A$2:$A$1245,A216)&gt;0,"OK","ERROR"))</f>
        <v>NO STOCK</v>
      </c>
      <c r="BW216" s="296" t="str">
        <f>IF(CA216=0,"NO STOCK",IF(OR(COUNTIF(COST_SHEETT!$B$3:$B$1238,CI216)&gt;0,COUNTIF(COST_SHEETT!$AB$3:$AB$1238,CI216)&gt;0,COUNTIF(COST_SHEETT1!$B$3:$B$1238,CI216)&gt;0,COUNTIF(COST_SHEETT1!$AB$3:$AB$1238,CI216)&gt;0),"OK","ERROR"))</f>
        <v>NO STOCK</v>
      </c>
      <c r="BX216" s="97">
        <f>SUMIF(HW!$A$2:$A$1573,$A216,HW!BI$2:BI$1573)</f>
        <v>0</v>
      </c>
      <c r="BY216" s="97">
        <f>SUMIF(HW!$A$2:$A$1573,$A216,HW!BJ$2:BJ$1573)</f>
        <v>0</v>
      </c>
      <c r="BZ216" s="197">
        <f t="shared" si="128"/>
        <v>0</v>
      </c>
      <c r="CA216" s="198">
        <f t="shared" si="129"/>
        <v>0</v>
      </c>
      <c r="CI216" s="200"/>
      <c r="CK216" s="296">
        <f>IF(C216="WORK IN PROGRESS",0.099999,IF(SUMIF(SALE!$L$3:$L$1221,$A216,SALE!$U$3:$U$1221)=0,0,SUMIF(SALE!$L$3:$L$1221,$A216,SALE!$U$3:$U$1221)/SUMIF(SALE!$L$3:$L$1221,$A216,SALE!$F$3:$F$1221)))</f>
        <v>0</v>
      </c>
    </row>
    <row r="217" spans="1:110" ht="12" hidden="1" customHeight="1" x14ac:dyDescent="0.25">
      <c r="A217" s="114" t="s">
        <v>1579</v>
      </c>
      <c r="B217" s="115" t="s">
        <v>1580</v>
      </c>
      <c r="C217" s="115" t="s">
        <v>30</v>
      </c>
      <c r="D217" s="116">
        <v>3828</v>
      </c>
      <c r="E217" s="117">
        <v>155</v>
      </c>
      <c r="F217" s="117">
        <v>2.2491000000000001E-2</v>
      </c>
      <c r="G217" s="117">
        <v>2.2491000000000001E-2</v>
      </c>
      <c r="H217" s="118"/>
      <c r="I217" s="118">
        <v>0</v>
      </c>
      <c r="J217" s="118">
        <v>0</v>
      </c>
      <c r="K217" s="118"/>
      <c r="L217" s="118">
        <v>0</v>
      </c>
      <c r="M217" s="118"/>
      <c r="N217" s="118">
        <v>0</v>
      </c>
      <c r="O217" s="118"/>
      <c r="P217" s="118">
        <v>0</v>
      </c>
      <c r="Q217" s="118"/>
      <c r="R217" s="118">
        <v>0</v>
      </c>
      <c r="S217" s="118"/>
      <c r="T217" s="118">
        <v>0</v>
      </c>
      <c r="U217" s="118"/>
      <c r="V217" s="118">
        <v>0</v>
      </c>
      <c r="W217" s="118"/>
      <c r="X217" s="118">
        <v>0</v>
      </c>
      <c r="Y217" s="118"/>
      <c r="Z217" s="118">
        <v>0</v>
      </c>
      <c r="AA217" s="118"/>
      <c r="AB217" s="118">
        <v>0</v>
      </c>
      <c r="AC217" s="118">
        <v>0</v>
      </c>
      <c r="AD217" s="118">
        <v>0</v>
      </c>
      <c r="AE217" s="118">
        <v>0</v>
      </c>
      <c r="AF217" s="118"/>
      <c r="AG217" s="118">
        <v>0</v>
      </c>
      <c r="AH217" s="118"/>
      <c r="AI217" s="118">
        <v>0</v>
      </c>
      <c r="AJ217" s="118"/>
      <c r="AK217" s="118">
        <v>0</v>
      </c>
      <c r="AL217" s="118"/>
      <c r="AM217" s="118">
        <v>0</v>
      </c>
      <c r="AN217" s="118"/>
      <c r="AO217" s="118">
        <v>0</v>
      </c>
      <c r="AP217" s="118"/>
      <c r="AQ217" s="118">
        <v>0</v>
      </c>
      <c r="AR217" s="118"/>
      <c r="AS217" s="118">
        <v>0</v>
      </c>
      <c r="AT217" s="118"/>
      <c r="AU217" s="118">
        <v>0</v>
      </c>
      <c r="AV217" s="118">
        <v>0</v>
      </c>
      <c r="AW217" s="118">
        <v>0</v>
      </c>
      <c r="AX217" s="118">
        <v>0</v>
      </c>
      <c r="AY217" s="118">
        <v>0</v>
      </c>
      <c r="AZ217" s="118">
        <v>0</v>
      </c>
      <c r="BA217" s="118">
        <v>0</v>
      </c>
      <c r="BB217" s="118">
        <v>0</v>
      </c>
      <c r="BC217" s="118">
        <v>0</v>
      </c>
      <c r="BD217" s="117">
        <v>0</v>
      </c>
      <c r="BE217" s="117">
        <v>0</v>
      </c>
      <c r="BF217" s="118">
        <v>0</v>
      </c>
      <c r="BG217" s="118">
        <v>0</v>
      </c>
      <c r="BH217" s="118">
        <v>0</v>
      </c>
      <c r="BI217" s="118"/>
      <c r="BJ217" s="118">
        <v>0</v>
      </c>
      <c r="BK217" s="118"/>
      <c r="BL217" s="118">
        <v>0</v>
      </c>
      <c r="BM217" s="118">
        <v>0</v>
      </c>
      <c r="BN217" s="118">
        <v>0</v>
      </c>
      <c r="BO217" s="118">
        <v>0</v>
      </c>
      <c r="BP217" s="119">
        <v>0</v>
      </c>
      <c r="BS217" s="97">
        <f t="shared" si="125"/>
        <v>0</v>
      </c>
      <c r="BT217" s="97">
        <f t="shared" si="126"/>
        <v>0</v>
      </c>
      <c r="BU217" s="97">
        <f t="shared" si="127"/>
        <v>0</v>
      </c>
      <c r="BV217" s="296" t="str">
        <f>IF(CA217=0,"NO STOCK",IF(COUNTIF(PKGSUMM_T!$A$2:$A$1245,A217)&gt;0,"OK","ERROR"))</f>
        <v>NO STOCK</v>
      </c>
      <c r="BW217" s="296" t="str">
        <f>IF(CA217=0,"NO STOCK",IF(OR(COUNTIF(COST_SHEETT!$B$3:$B$1238,CI217)&gt;0,COUNTIF(COST_SHEETT!$AB$3:$AB$1238,CI217)&gt;0,COUNTIF(COST_SHEETT1!$B$3:$B$1238,CI217)&gt;0,COUNTIF(COST_SHEETT1!$AB$3:$AB$1238,CI217)&gt;0),"OK","ERROR"))</f>
        <v>NO STOCK</v>
      </c>
      <c r="BX217" s="97">
        <f>SUMIF(HW!$A$2:$A$1573,$A217,HW!BI$2:BI$1573)</f>
        <v>0</v>
      </c>
      <c r="BY217" s="97">
        <f>SUMIF(HW!$A$2:$A$1573,$A217,HW!BJ$2:BJ$1573)</f>
        <v>0</v>
      </c>
      <c r="BZ217" s="197">
        <f t="shared" si="128"/>
        <v>0</v>
      </c>
      <c r="CA217" s="198">
        <f t="shared" si="129"/>
        <v>0</v>
      </c>
      <c r="CI217" s="200"/>
      <c r="CK217" s="296">
        <f>IF(C217="WORK IN PROGRESS",0.099999,IF(SUMIF(SALE!$L$3:$L$1221,$A217,SALE!$U$3:$U$1221)=0,0,SUMIF(SALE!$L$3:$L$1221,$A217,SALE!$U$3:$U$1221)/SUMIF(SALE!$L$3:$L$1221,$A217,SALE!$F$3:$F$1221)))</f>
        <v>0</v>
      </c>
    </row>
    <row r="218" spans="1:110" ht="12" hidden="1" customHeight="1" x14ac:dyDescent="0.25">
      <c r="A218" s="109" t="s">
        <v>2642</v>
      </c>
      <c r="B218" s="110"/>
      <c r="C218" s="111" t="s">
        <v>1200</v>
      </c>
      <c r="D218" s="112"/>
      <c r="E218" s="112"/>
      <c r="F218" s="126">
        <v>0.141455</v>
      </c>
      <c r="G218" s="126">
        <v>0.141455</v>
      </c>
      <c r="H218" s="112"/>
      <c r="I218" s="112">
        <v>0</v>
      </c>
      <c r="J218" s="112">
        <v>0</v>
      </c>
      <c r="K218" s="112"/>
      <c r="L218" s="112">
        <v>0</v>
      </c>
      <c r="M218" s="112"/>
      <c r="N218" s="112">
        <v>0</v>
      </c>
      <c r="O218" s="112"/>
      <c r="P218" s="112">
        <v>0</v>
      </c>
      <c r="Q218" s="112"/>
      <c r="R218" s="112">
        <v>0</v>
      </c>
      <c r="S218" s="112"/>
      <c r="T218" s="112">
        <v>0</v>
      </c>
      <c r="U218" s="112"/>
      <c r="V218" s="112">
        <v>0</v>
      </c>
      <c r="W218" s="112"/>
      <c r="X218" s="112">
        <v>0</v>
      </c>
      <c r="Y218" s="112"/>
      <c r="Z218" s="112">
        <v>0</v>
      </c>
      <c r="AA218" s="112"/>
      <c r="AB218" s="112">
        <v>0</v>
      </c>
      <c r="AC218" s="112">
        <v>0</v>
      </c>
      <c r="AD218" s="112">
        <v>0</v>
      </c>
      <c r="AE218" s="112">
        <v>0</v>
      </c>
      <c r="AF218" s="112"/>
      <c r="AG218" s="112">
        <v>0</v>
      </c>
      <c r="AH218" s="112"/>
      <c r="AI218" s="112">
        <v>0</v>
      </c>
      <c r="AJ218" s="112"/>
      <c r="AK218" s="112">
        <v>0</v>
      </c>
      <c r="AL218" s="112"/>
      <c r="AM218" s="112">
        <v>0</v>
      </c>
      <c r="AN218" s="112"/>
      <c r="AO218" s="112">
        <v>0</v>
      </c>
      <c r="AP218" s="112"/>
      <c r="AQ218" s="112">
        <v>0</v>
      </c>
      <c r="AR218" s="112"/>
      <c r="AS218" s="112">
        <v>0</v>
      </c>
      <c r="AT218" s="112"/>
      <c r="AU218" s="112">
        <v>0</v>
      </c>
      <c r="AV218" s="112">
        <v>0</v>
      </c>
      <c r="AW218" s="112">
        <v>0</v>
      </c>
      <c r="AX218" s="112">
        <v>0</v>
      </c>
      <c r="AY218" s="112">
        <v>0</v>
      </c>
      <c r="AZ218" s="112">
        <v>0</v>
      </c>
      <c r="BA218" s="112">
        <v>0</v>
      </c>
      <c r="BB218" s="112">
        <v>0</v>
      </c>
      <c r="BC218" s="112">
        <v>0</v>
      </c>
      <c r="BD218" s="126">
        <v>0</v>
      </c>
      <c r="BE218" s="126">
        <v>0</v>
      </c>
      <c r="BF218" s="112">
        <v>0</v>
      </c>
      <c r="BG218" s="112">
        <v>0</v>
      </c>
      <c r="BH218" s="112">
        <v>0</v>
      </c>
      <c r="BI218" s="112"/>
      <c r="BJ218" s="112">
        <v>0</v>
      </c>
      <c r="BK218" s="112"/>
      <c r="BL218" s="112">
        <v>0</v>
      </c>
      <c r="BM218" s="112">
        <v>0</v>
      </c>
      <c r="BN218" s="112">
        <v>0</v>
      </c>
      <c r="BO218" s="112">
        <v>0</v>
      </c>
      <c r="BP218" s="113">
        <v>0</v>
      </c>
      <c r="BS218" s="97">
        <f t="shared" si="125"/>
        <v>0</v>
      </c>
      <c r="BT218" s="97">
        <f t="shared" si="126"/>
        <v>0</v>
      </c>
      <c r="BU218" s="97">
        <f t="shared" si="127"/>
        <v>0</v>
      </c>
      <c r="BV218" s="296" t="str">
        <f>IF(CA218=0,"NO STOCK",IF(COUNTIF(PKGSUMM_T!$A$2:$A$1245,A218)&gt;0,"OK","ERROR"))</f>
        <v>NO STOCK</v>
      </c>
      <c r="BW218" s="296" t="str">
        <f>IF(CA218=0,"NO STOCK",IF(OR(COUNTIF(COST_SHEETT!$B$3:$B$1238,CI218)&gt;0,COUNTIF(COST_SHEETT!$AB$3:$AB$1238,CI218)&gt;0,COUNTIF(COST_SHEETT1!$B$3:$B$1238,CI218)&gt;0,COUNTIF(COST_SHEETT1!$AB$3:$AB$1238,CI218)&gt;0),"OK","ERROR"))</f>
        <v>NO STOCK</v>
      </c>
      <c r="BX218" s="97">
        <f>SUMIF(HW!$A$2:$A$1573,$A218,HW!BI$2:BI$1573)</f>
        <v>0</v>
      </c>
      <c r="BY218" s="97">
        <f>SUMIF(HW!$A$2:$A$1573,$A218,HW!BJ$2:BJ$1573)</f>
        <v>0</v>
      </c>
      <c r="BZ218" s="197">
        <f t="shared" si="128"/>
        <v>0</v>
      </c>
      <c r="CA218" s="198">
        <f t="shared" si="129"/>
        <v>0</v>
      </c>
      <c r="CI218" s="200"/>
      <c r="CK218" s="296">
        <f>IF(C218="WORK IN PROGRESS",0.099999,IF(SUMIF(SALE!$L$3:$L$1221,$A218,SALE!$U$3:$U$1221)=0,0,SUMIF(SALE!$L$3:$L$1221,$A218,SALE!$U$3:$U$1221)/SUMIF(SALE!$L$3:$L$1221,$A218,SALE!$F$3:$F$1221)))</f>
        <v>0</v>
      </c>
    </row>
    <row r="219" spans="1:110" ht="12" hidden="1" customHeight="1" x14ac:dyDescent="0.25">
      <c r="A219" s="104" t="s">
        <v>2642</v>
      </c>
      <c r="B219" s="105" t="s">
        <v>1200</v>
      </c>
      <c r="C219" s="106"/>
      <c r="D219" s="107"/>
      <c r="E219" s="107"/>
      <c r="F219" s="137">
        <v>0.141455</v>
      </c>
      <c r="G219" s="137">
        <v>0.141455</v>
      </c>
      <c r="H219" s="107"/>
      <c r="I219" s="107">
        <v>0</v>
      </c>
      <c r="J219" s="107">
        <v>0</v>
      </c>
      <c r="K219" s="107"/>
      <c r="L219" s="107">
        <v>0</v>
      </c>
      <c r="M219" s="107"/>
      <c r="N219" s="107">
        <v>0</v>
      </c>
      <c r="O219" s="107"/>
      <c r="P219" s="107">
        <v>0</v>
      </c>
      <c r="Q219" s="107"/>
      <c r="R219" s="107">
        <v>0</v>
      </c>
      <c r="S219" s="107"/>
      <c r="T219" s="107">
        <v>0</v>
      </c>
      <c r="U219" s="107"/>
      <c r="V219" s="107">
        <v>0</v>
      </c>
      <c r="W219" s="107"/>
      <c r="X219" s="107">
        <v>0</v>
      </c>
      <c r="Y219" s="107"/>
      <c r="Z219" s="107">
        <v>0</v>
      </c>
      <c r="AA219" s="107"/>
      <c r="AB219" s="107">
        <v>0</v>
      </c>
      <c r="AC219" s="107">
        <v>0</v>
      </c>
      <c r="AD219" s="107">
        <v>0</v>
      </c>
      <c r="AE219" s="107">
        <v>0</v>
      </c>
      <c r="AF219" s="107"/>
      <c r="AG219" s="107">
        <v>0</v>
      </c>
      <c r="AH219" s="107"/>
      <c r="AI219" s="107">
        <v>0</v>
      </c>
      <c r="AJ219" s="107"/>
      <c r="AK219" s="107">
        <v>0</v>
      </c>
      <c r="AL219" s="107"/>
      <c r="AM219" s="107">
        <v>0</v>
      </c>
      <c r="AN219" s="107"/>
      <c r="AO219" s="107">
        <v>0</v>
      </c>
      <c r="AP219" s="107"/>
      <c r="AQ219" s="107">
        <v>0</v>
      </c>
      <c r="AR219" s="107"/>
      <c r="AS219" s="107">
        <v>0</v>
      </c>
      <c r="AT219" s="107"/>
      <c r="AU219" s="107">
        <v>0</v>
      </c>
      <c r="AV219" s="107">
        <v>0</v>
      </c>
      <c r="AW219" s="107">
        <v>0</v>
      </c>
      <c r="AX219" s="107">
        <v>0</v>
      </c>
      <c r="AY219" s="107">
        <v>0</v>
      </c>
      <c r="AZ219" s="107">
        <v>0</v>
      </c>
      <c r="BA219" s="107">
        <v>0</v>
      </c>
      <c r="BB219" s="107">
        <v>0</v>
      </c>
      <c r="BC219" s="107">
        <v>0</v>
      </c>
      <c r="BD219" s="137">
        <v>0</v>
      </c>
      <c r="BE219" s="137">
        <v>0</v>
      </c>
      <c r="BF219" s="107">
        <v>0</v>
      </c>
      <c r="BG219" s="107">
        <v>0</v>
      </c>
      <c r="BH219" s="107">
        <v>0</v>
      </c>
      <c r="BI219" s="107"/>
      <c r="BJ219" s="107">
        <v>0</v>
      </c>
      <c r="BK219" s="107"/>
      <c r="BL219" s="107">
        <v>0</v>
      </c>
      <c r="BM219" s="107">
        <v>0</v>
      </c>
      <c r="BN219" s="107">
        <v>0</v>
      </c>
      <c r="BO219" s="107">
        <v>0</v>
      </c>
      <c r="BP219" s="108">
        <v>0</v>
      </c>
      <c r="BS219" s="97">
        <f t="shared" si="125"/>
        <v>0</v>
      </c>
      <c r="BT219" s="97">
        <f t="shared" si="126"/>
        <v>0</v>
      </c>
      <c r="BU219" s="97">
        <f t="shared" si="127"/>
        <v>0</v>
      </c>
      <c r="BV219" s="296" t="str">
        <f>IF(CA219=0,"NO STOCK",IF(COUNTIF(PKGSUMM_T!$A$2:$A$1245,A219)&gt;0,"OK","ERROR"))</f>
        <v>NO STOCK</v>
      </c>
      <c r="BW219" s="296" t="str">
        <f>IF(CA219=0,"NO STOCK",IF(OR(COUNTIF(COST_SHEETT!$B$3:$B$1238,CI219)&gt;0,COUNTIF(COST_SHEETT!$AB$3:$AB$1238,CI219)&gt;0,COUNTIF(COST_SHEETT1!$B$3:$B$1238,CI219)&gt;0,COUNTIF(COST_SHEETT1!$AB$3:$AB$1238,CI219)&gt;0),"OK","ERROR"))</f>
        <v>NO STOCK</v>
      </c>
      <c r="BX219" s="97">
        <f>SUMIF(HW!$A$2:$A$1573,$A219,HW!BI$2:BI$1573)</f>
        <v>0</v>
      </c>
      <c r="BY219" s="97">
        <f>SUMIF(HW!$A$2:$A$1573,$A219,HW!BJ$2:BJ$1573)</f>
        <v>0</v>
      </c>
      <c r="BZ219" s="197">
        <f t="shared" si="128"/>
        <v>0</v>
      </c>
      <c r="CA219" s="198">
        <f t="shared" si="129"/>
        <v>0</v>
      </c>
      <c r="CI219" s="200"/>
      <c r="CK219" s="296">
        <f>IF(C219="WORK IN PROGRESS",0.099999,IF(SUMIF(SALE!$L$3:$L$1221,$A219,SALE!$U$3:$U$1221)=0,0,SUMIF(SALE!$L$3:$L$1221,$A219,SALE!$U$3:$U$1221)/SUMIF(SALE!$L$3:$L$1221,$A219,SALE!$F$3:$F$1221)))</f>
        <v>0</v>
      </c>
    </row>
    <row r="220" spans="1:110" ht="12" hidden="1" customHeight="1" x14ac:dyDescent="0.25">
      <c r="A220" s="109" t="s">
        <v>2642</v>
      </c>
      <c r="B220" s="111" t="s">
        <v>1581</v>
      </c>
      <c r="C220" s="110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A220" s="112"/>
      <c r="BB220" s="112"/>
      <c r="BC220" s="112"/>
      <c r="BD220" s="112"/>
      <c r="BE220" s="112"/>
      <c r="BF220" s="112"/>
      <c r="BG220" s="112"/>
      <c r="BH220" s="112"/>
      <c r="BI220" s="112"/>
      <c r="BJ220" s="112"/>
      <c r="BK220" s="112"/>
      <c r="BL220" s="112"/>
      <c r="BM220" s="112"/>
      <c r="BN220" s="112"/>
      <c r="BO220" s="112"/>
      <c r="BP220" s="113"/>
      <c r="BS220" s="97">
        <f t="shared" si="125"/>
        <v>0</v>
      </c>
      <c r="BT220" s="97">
        <f t="shared" si="126"/>
        <v>0</v>
      </c>
      <c r="BU220" s="97">
        <f t="shared" si="127"/>
        <v>0</v>
      </c>
      <c r="BV220" s="296" t="str">
        <f>IF(CA220=0,"NO STOCK",IF(COUNTIF(PKGSUMM_T!$A$2:$A$1245,A220)&gt;0,"OK","ERROR"))</f>
        <v>NO STOCK</v>
      </c>
      <c r="BW220" s="296" t="str">
        <f>IF(CA220=0,"NO STOCK",IF(OR(COUNTIF(COST_SHEETT!$B$3:$B$1238,CI220)&gt;0,COUNTIF(COST_SHEETT!$AB$3:$AB$1238,CI220)&gt;0,COUNTIF(COST_SHEETT1!$B$3:$B$1238,CI220)&gt;0,COUNTIF(COST_SHEETT1!$AB$3:$AB$1238,CI220)&gt;0),"OK","ERROR"))</f>
        <v>NO STOCK</v>
      </c>
      <c r="BX220" s="97">
        <f>SUMIF(HW!$A$2:$A$1573,$A220,HW!BI$2:BI$1573)</f>
        <v>0</v>
      </c>
      <c r="BY220" s="97">
        <f>SUMIF(HW!$A$2:$A$1573,$A220,HW!BJ$2:BJ$1573)</f>
        <v>0</v>
      </c>
      <c r="BZ220" s="197">
        <f t="shared" si="128"/>
        <v>0</v>
      </c>
      <c r="CA220" s="198">
        <f t="shared" si="129"/>
        <v>0</v>
      </c>
      <c r="CI220" s="200"/>
      <c r="CK220" s="296">
        <f>IF(C220="WORK IN PROGRESS",0.099999,IF(SUMIF(SALE!$L$3:$L$1221,$A220,SALE!$U$3:$U$1221)=0,0,SUMIF(SALE!$L$3:$L$1221,$A220,SALE!$U$3:$U$1221)/SUMIF(SALE!$L$3:$L$1221,$A220,SALE!$F$3:$F$1221)))</f>
        <v>0</v>
      </c>
    </row>
    <row r="221" spans="1:110" ht="12" hidden="1" customHeight="1" x14ac:dyDescent="0.25">
      <c r="A221" s="104" t="s">
        <v>2642</v>
      </c>
      <c r="B221" s="106"/>
      <c r="C221" s="105" t="s">
        <v>30</v>
      </c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8"/>
      <c r="BS221" s="97">
        <f t="shared" si="125"/>
        <v>0</v>
      </c>
      <c r="BT221" s="97">
        <f t="shared" si="126"/>
        <v>0</v>
      </c>
      <c r="BU221" s="97">
        <f t="shared" si="127"/>
        <v>0</v>
      </c>
      <c r="BV221" s="296" t="str">
        <f>IF(CA221=0,"NO STOCK",IF(COUNTIF(PKGSUMM_T!$A$2:$A$1245,A221)&gt;0,"OK","ERROR"))</f>
        <v>NO STOCK</v>
      </c>
      <c r="BW221" s="296" t="str">
        <f>IF(CA221=0,"NO STOCK",IF(OR(COUNTIF(COST_SHEETT!$B$3:$B$1238,CI221)&gt;0,COUNTIF(COST_SHEETT!$AB$3:$AB$1238,CI221)&gt;0,COUNTIF(COST_SHEETT1!$B$3:$B$1238,CI221)&gt;0,COUNTIF(COST_SHEETT1!$AB$3:$AB$1238,CI221)&gt;0),"OK","ERROR"))</f>
        <v>NO STOCK</v>
      </c>
      <c r="BX221" s="97">
        <f>SUMIF(HW!$A$2:$A$1573,$A221,HW!BI$2:BI$1573)</f>
        <v>0</v>
      </c>
      <c r="BY221" s="97">
        <f>SUMIF(HW!$A$2:$A$1573,$A221,HW!BJ$2:BJ$1573)</f>
        <v>0</v>
      </c>
      <c r="BZ221" s="197">
        <f t="shared" si="128"/>
        <v>0</v>
      </c>
      <c r="CA221" s="198">
        <f t="shared" si="129"/>
        <v>0</v>
      </c>
      <c r="CI221" s="200"/>
      <c r="CK221" s="296">
        <f>IF(C221="WORK IN PROGRESS",0.099999,IF(SUMIF(SALE!$L$3:$L$1221,$A221,SALE!$U$3:$U$1221)=0,0,SUMIF(SALE!$L$3:$L$1221,$A221,SALE!$U$3:$U$1221)/SUMIF(SALE!$L$3:$L$1221,$A221,SALE!$F$3:$F$1221)))</f>
        <v>0</v>
      </c>
    </row>
    <row r="222" spans="1:110" ht="12" customHeight="1" x14ac:dyDescent="0.25">
      <c r="A222" s="120" t="s">
        <v>231</v>
      </c>
      <c r="B222" s="121" t="s">
        <v>232</v>
      </c>
      <c r="C222" s="121" t="s">
        <v>30</v>
      </c>
      <c r="D222" s="122">
        <v>5082</v>
      </c>
      <c r="E222" s="123">
        <v>170</v>
      </c>
      <c r="F222" s="123">
        <v>1.9663E-2</v>
      </c>
      <c r="G222" s="123">
        <v>1.9663E-2</v>
      </c>
      <c r="H222" s="127">
        <v>15246</v>
      </c>
      <c r="I222" s="127">
        <v>2.5920000000000001</v>
      </c>
      <c r="J222" s="127">
        <v>299.78199999999998</v>
      </c>
      <c r="K222" s="123"/>
      <c r="L222" s="124">
        <v>0</v>
      </c>
      <c r="M222" s="123"/>
      <c r="N222" s="124">
        <v>0</v>
      </c>
      <c r="O222" s="123"/>
      <c r="P222" s="124">
        <v>0</v>
      </c>
      <c r="Q222" s="123"/>
      <c r="R222" s="124">
        <v>0</v>
      </c>
      <c r="S222" s="123"/>
      <c r="T222" s="124">
        <v>0</v>
      </c>
      <c r="U222" s="123"/>
      <c r="V222" s="124">
        <v>0</v>
      </c>
      <c r="W222" s="123"/>
      <c r="X222" s="124">
        <v>0</v>
      </c>
      <c r="Y222" s="123"/>
      <c r="Z222" s="124">
        <v>0</v>
      </c>
      <c r="AA222" s="123"/>
      <c r="AB222" s="124">
        <v>0</v>
      </c>
      <c r="AC222" s="124">
        <v>0</v>
      </c>
      <c r="AD222" s="124">
        <v>0</v>
      </c>
      <c r="AE222" s="124">
        <v>0</v>
      </c>
      <c r="AF222" s="123"/>
      <c r="AG222" s="124">
        <v>0</v>
      </c>
      <c r="AH222" s="123"/>
      <c r="AI222" s="124">
        <v>0</v>
      </c>
      <c r="AJ222" s="123"/>
      <c r="AK222" s="124">
        <v>0</v>
      </c>
      <c r="AL222" s="123"/>
      <c r="AM222" s="124">
        <v>0</v>
      </c>
      <c r="AN222" s="123"/>
      <c r="AO222" s="124">
        <v>0</v>
      </c>
      <c r="AP222" s="123"/>
      <c r="AQ222" s="124">
        <v>0</v>
      </c>
      <c r="AR222" s="123"/>
      <c r="AS222" s="124">
        <v>0</v>
      </c>
      <c r="AT222" s="123"/>
      <c r="AU222" s="124">
        <v>0</v>
      </c>
      <c r="AV222" s="124">
        <v>0</v>
      </c>
      <c r="AW222" s="124">
        <v>0</v>
      </c>
      <c r="AX222" s="124">
        <v>0</v>
      </c>
      <c r="AY222" s="129">
        <v>15246</v>
      </c>
      <c r="AZ222" s="123">
        <v>3</v>
      </c>
      <c r="BA222" s="127">
        <v>2.5920000000000001</v>
      </c>
      <c r="BB222" s="127">
        <v>299.78199999999998</v>
      </c>
      <c r="BC222" s="127">
        <v>299.78199999999998</v>
      </c>
      <c r="BD222" s="123">
        <v>0</v>
      </c>
      <c r="BE222" s="123">
        <v>0</v>
      </c>
      <c r="BF222" s="124">
        <v>0</v>
      </c>
      <c r="BG222" s="124">
        <v>0</v>
      </c>
      <c r="BH222" s="124">
        <v>0</v>
      </c>
      <c r="BI222" s="123"/>
      <c r="BJ222" s="124">
        <v>0</v>
      </c>
      <c r="BK222" s="123"/>
      <c r="BL222" s="124">
        <v>0</v>
      </c>
      <c r="BM222" s="124">
        <v>0</v>
      </c>
      <c r="BN222" s="124">
        <v>0</v>
      </c>
      <c r="BO222" s="124">
        <v>0</v>
      </c>
      <c r="BP222" s="125">
        <v>0</v>
      </c>
      <c r="BS222" s="97">
        <f t="shared" si="125"/>
        <v>15246</v>
      </c>
      <c r="BT222" s="97">
        <f t="shared" si="126"/>
        <v>3</v>
      </c>
      <c r="BU222" s="97">
        <f t="shared" si="127"/>
        <v>2.5920000000000001</v>
      </c>
      <c r="BV222" s="296" t="str">
        <f>IF(CA222=0,"NO STOCK",IF(COUNTIF(PKGSUMM_T!$A$2:$A$1245,A222)&gt;0,"OK","ERROR"))</f>
        <v>OK</v>
      </c>
      <c r="BW222" s="296" t="str">
        <f>IF(CA222=0,"NO STOCK",IF(OR(COUNTIF(COST_SHEETT!$B$3:$B$1238,CI222)&gt;0,COUNTIF(COST_SHEETT!$AB$3:$AB$1238,CI222)&gt;0,COUNTIF(COST_SHEETT1!$B$3:$B$1238,CI222)&gt;0,COUNTIF(COST_SHEETT1!$AB$3:$AB$1238,CI222)&gt;0),"OK","ERROR"))</f>
        <v>OK</v>
      </c>
      <c r="BX222" s="97">
        <f>SUMIF(HW!$A$2:$A$1573,$A222,HW!BI$2:BI$1573)</f>
        <v>0</v>
      </c>
      <c r="BY222" s="97">
        <f>SUMIF(HW!$A$2:$A$1573,$A222,HW!BJ$2:BJ$1573)</f>
        <v>0</v>
      </c>
      <c r="BZ222" s="197">
        <f t="shared" si="128"/>
        <v>15246</v>
      </c>
      <c r="CA222" s="198">
        <f t="shared" si="129"/>
        <v>2.5920000000000001</v>
      </c>
      <c r="CB222" s="296">
        <f>IF(CJ222="Y",IF(C222="FINISHED GOODS",SUMIF(COST_SHEETT!$AB$3:$AB$1227,$CI222,COST_SHEETT!$DD$3:$DD$1227),SUMIF(COST_SHEETT!$B$3:$B$1227,$CI222,COST_SHEETT!$DB$3:$DB$1227)),IF(C222="FINISHED GOODS",SUMIF(COST_SHEETT1!$AB$3:$AB$1227,$CI222,COST_SHEETT1!$DD$3:$DD$1227),SUMIF(COST_SHEETT1!$B$3:$B$1227,$CI222,COST_SHEETT1!$DB$3:$DB$1227)))</f>
        <v>3.8079624647260592E-2</v>
      </c>
      <c r="CC222" s="209">
        <f t="shared" ref="CC222:CC223" si="137">ROUND(BZ222*CB222,0)</f>
        <v>581</v>
      </c>
      <c r="CD222" s="295">
        <v>1</v>
      </c>
      <c r="CE222" s="295"/>
      <c r="CF222" s="376">
        <f t="shared" ref="CF222:CF223" si="138">IF(BZ222=0,0,IF(CK222&gt;0,CK222,CD222))</f>
        <v>1.9662679681136341E-2</v>
      </c>
      <c r="CG222" s="301">
        <f t="shared" ref="CG222:CG223" si="139">MIN(CF222,CB222)</f>
        <v>1.9662679681136341E-2</v>
      </c>
      <c r="CH222" s="302">
        <f t="shared" ref="CH222:CH223" si="140">ROUND(CG222*BZ222,0)</f>
        <v>300</v>
      </c>
      <c r="CI222" s="200" t="s">
        <v>2688</v>
      </c>
      <c r="CK222" s="292">
        <v>1.9662679681136341E-2</v>
      </c>
      <c r="CL222" s="296" t="str">
        <f t="shared" ref="CL222:CL223" si="141">IF(CF222&lt;CB222,"NRV","COST")</f>
        <v>NRV</v>
      </c>
      <c r="CM222" s="304">
        <f t="shared" ref="CM222:CM223" si="142">IF(CA222=0,0,ROUND(CH222/CA222,3))</f>
        <v>115.741</v>
      </c>
      <c r="CU222" s="296">
        <f t="shared" ref="CU222:CU223" si="143">+(BZ222-BX222)*CG222</f>
        <v>299.77721441860467</v>
      </c>
      <c r="CW222" s="296">
        <f t="shared" ref="CW222:CW223" si="144">+CT222+CU222+CV222</f>
        <v>299.77721441860467</v>
      </c>
      <c r="CX222" s="388">
        <f t="shared" ref="CX222:CX223" si="145">+CW222-CH222</f>
        <v>-0.22278558139532834</v>
      </c>
    </row>
    <row r="223" spans="1:110" ht="12" customHeight="1" x14ac:dyDescent="0.25">
      <c r="A223" s="114" t="s">
        <v>233</v>
      </c>
      <c r="B223" s="115" t="s">
        <v>234</v>
      </c>
      <c r="C223" s="115" t="s">
        <v>30</v>
      </c>
      <c r="D223" s="116">
        <v>5082</v>
      </c>
      <c r="E223" s="117">
        <v>170</v>
      </c>
      <c r="F223" s="117">
        <v>2.1897E-2</v>
      </c>
      <c r="G223" s="117">
        <v>2.1897E-2</v>
      </c>
      <c r="H223" s="130">
        <v>203280</v>
      </c>
      <c r="I223" s="130">
        <v>34.558</v>
      </c>
      <c r="J223" s="131">
        <v>4451.2219999999998</v>
      </c>
      <c r="K223" s="117"/>
      <c r="L223" s="118">
        <v>0</v>
      </c>
      <c r="M223" s="117"/>
      <c r="N223" s="118">
        <v>0</v>
      </c>
      <c r="O223" s="117"/>
      <c r="P223" s="118">
        <v>0</v>
      </c>
      <c r="Q223" s="117"/>
      <c r="R223" s="118">
        <v>0</v>
      </c>
      <c r="S223" s="117"/>
      <c r="T223" s="118">
        <v>0</v>
      </c>
      <c r="U223" s="117"/>
      <c r="V223" s="118">
        <v>0</v>
      </c>
      <c r="W223" s="117"/>
      <c r="X223" s="118">
        <v>0</v>
      </c>
      <c r="Y223" s="117"/>
      <c r="Z223" s="118">
        <v>0</v>
      </c>
      <c r="AA223" s="117"/>
      <c r="AB223" s="118">
        <v>0</v>
      </c>
      <c r="AC223" s="118">
        <v>0</v>
      </c>
      <c r="AD223" s="118">
        <v>0</v>
      </c>
      <c r="AE223" s="118">
        <v>0</v>
      </c>
      <c r="AF223" s="117"/>
      <c r="AG223" s="118">
        <v>0</v>
      </c>
      <c r="AH223" s="117"/>
      <c r="AI223" s="118">
        <v>0</v>
      </c>
      <c r="AJ223" s="117"/>
      <c r="AK223" s="118">
        <v>0</v>
      </c>
      <c r="AL223" s="117"/>
      <c r="AM223" s="118">
        <v>0</v>
      </c>
      <c r="AN223" s="117"/>
      <c r="AO223" s="118">
        <v>0</v>
      </c>
      <c r="AP223" s="117"/>
      <c r="AQ223" s="118">
        <v>0</v>
      </c>
      <c r="AR223" s="117"/>
      <c r="AS223" s="118">
        <v>0</v>
      </c>
      <c r="AT223" s="117"/>
      <c r="AU223" s="118">
        <v>0</v>
      </c>
      <c r="AV223" s="118">
        <v>0</v>
      </c>
      <c r="AW223" s="118">
        <v>0</v>
      </c>
      <c r="AX223" s="118">
        <v>0</v>
      </c>
      <c r="AY223" s="132">
        <v>203280</v>
      </c>
      <c r="AZ223" s="117">
        <v>40</v>
      </c>
      <c r="BA223" s="130">
        <v>34.558</v>
      </c>
      <c r="BB223" s="131">
        <v>4451.2219999999998</v>
      </c>
      <c r="BC223" s="131">
        <v>4451.2219999999998</v>
      </c>
      <c r="BD223" s="117">
        <v>0</v>
      </c>
      <c r="BE223" s="117">
        <v>0</v>
      </c>
      <c r="BF223" s="118">
        <v>0</v>
      </c>
      <c r="BG223" s="118">
        <v>0</v>
      </c>
      <c r="BH223" s="118">
        <v>0</v>
      </c>
      <c r="BI223" s="117"/>
      <c r="BJ223" s="118">
        <v>0</v>
      </c>
      <c r="BK223" s="117"/>
      <c r="BL223" s="118">
        <v>0</v>
      </c>
      <c r="BM223" s="118">
        <v>0</v>
      </c>
      <c r="BN223" s="118">
        <v>0</v>
      </c>
      <c r="BO223" s="118">
        <v>0</v>
      </c>
      <c r="BP223" s="119">
        <v>0</v>
      </c>
      <c r="BS223" s="97">
        <f t="shared" si="125"/>
        <v>203280</v>
      </c>
      <c r="BT223" s="97">
        <f t="shared" si="126"/>
        <v>40</v>
      </c>
      <c r="BU223" s="97">
        <f t="shared" si="127"/>
        <v>34.558</v>
      </c>
      <c r="BV223" s="296" t="str">
        <f>IF(CA223=0,"NO STOCK",IF(COUNTIF(PKGSUMM_T!$A$2:$A$1245,A223)&gt;0,"OK","ERROR"))</f>
        <v>OK</v>
      </c>
      <c r="BW223" s="296" t="str">
        <f>IF(CA223=0,"NO STOCK",IF(OR(COUNTIF(COST_SHEETT!$B$3:$B$1238,CI223)&gt;0,COUNTIF(COST_SHEETT!$AB$3:$AB$1238,CI223)&gt;0,COUNTIF(COST_SHEETT1!$B$3:$B$1238,CI223)&gt;0,COUNTIF(COST_SHEETT1!$AB$3:$AB$1238,CI223)&gt;0),"OK","ERROR"))</f>
        <v>OK</v>
      </c>
      <c r="BX223" s="97">
        <f>SUMIF(HW!$A$2:$A$1573,$A223,HW!BI$2:BI$1573)</f>
        <v>5082</v>
      </c>
      <c r="BY223" s="97">
        <f>SUMIF(HW!$A$2:$A$1573,$A223,HW!BJ$2:BJ$1573)</f>
        <v>0.86399999999999999</v>
      </c>
      <c r="BZ223" s="197">
        <f t="shared" si="128"/>
        <v>208362</v>
      </c>
      <c r="CA223" s="198">
        <f t="shared" si="129"/>
        <v>35.421999999999997</v>
      </c>
      <c r="CB223" s="296">
        <f>IF(CJ223="Y",IF(C223="FINISHED GOODS",SUMIF(COST_SHEETT!$AB$3:$AB$1227,$CI223,COST_SHEETT!$DD$3:$DD$1227),SUMIF(COST_SHEETT!$B$3:$B$1227,$CI223,COST_SHEETT!$DB$3:$DB$1227)),IF(C223="FINISHED GOODS",SUMIF(COST_SHEETT1!$AB$3:$AB$1227,$CI223,COST_SHEETT1!$DD$3:$DD$1227),SUMIF(COST_SHEETT1!$B$3:$B$1227,$CI223,COST_SHEETT1!$DB$3:$DB$1227)))</f>
        <v>2.5456265434413063E-2</v>
      </c>
      <c r="CC223" s="209">
        <f t="shared" si="137"/>
        <v>5304</v>
      </c>
      <c r="CD223" s="295">
        <v>1</v>
      </c>
      <c r="CE223" s="295"/>
      <c r="CF223" s="376">
        <f t="shared" si="138"/>
        <v>2.1896999959049021E-2</v>
      </c>
      <c r="CG223" s="301">
        <f t="shared" si="139"/>
        <v>2.1896999959049021E-2</v>
      </c>
      <c r="CH223" s="302">
        <f t="shared" si="140"/>
        <v>4563</v>
      </c>
      <c r="CI223" s="200" t="s">
        <v>2689</v>
      </c>
      <c r="CJ223" s="97" t="s">
        <v>2666</v>
      </c>
      <c r="CK223" s="296">
        <f>IF(C223="WORK IN PROGRESS",0.099999,IF(SUMIF(SALE!$L$3:$L$1221,$A223,SALE!$U$3:$U$1221)=0,0,SUMIF(SALE!$L$3:$L$1221,$A223,SALE!$U$3:$U$1221)/SUMIF(SALE!$L$3:$L$1221,$A223,SALE!$F$3:$F$1221)))</f>
        <v>2.1896999959049021E-2</v>
      </c>
      <c r="CL223" s="296" t="str">
        <f t="shared" si="141"/>
        <v>NRV</v>
      </c>
      <c r="CM223" s="304">
        <f t="shared" si="142"/>
        <v>128.81800000000001</v>
      </c>
      <c r="CT223" s="296">
        <f>+(BX223*CG223)</f>
        <v>111.28055379188713</v>
      </c>
      <c r="CU223" s="296">
        <f t="shared" si="143"/>
        <v>4451.2221516754853</v>
      </c>
      <c r="CW223" s="296">
        <f t="shared" si="144"/>
        <v>4562.5027054673728</v>
      </c>
      <c r="CX223" s="388">
        <f t="shared" si="145"/>
        <v>-0.49729453262716561</v>
      </c>
    </row>
    <row r="224" spans="1:110" ht="12" hidden="1" customHeight="1" x14ac:dyDescent="0.25">
      <c r="A224" s="120" t="s">
        <v>1582</v>
      </c>
      <c r="B224" s="121" t="s">
        <v>1583</v>
      </c>
      <c r="C224" s="121" t="s">
        <v>30</v>
      </c>
      <c r="D224" s="122">
        <v>5082</v>
      </c>
      <c r="E224" s="123">
        <v>170</v>
      </c>
      <c r="F224" s="123">
        <v>2.4667000000000001E-2</v>
      </c>
      <c r="G224" s="123">
        <v>2.4667000000000001E-2</v>
      </c>
      <c r="H224" s="124"/>
      <c r="I224" s="124">
        <v>0</v>
      </c>
      <c r="J224" s="124">
        <v>0</v>
      </c>
      <c r="K224" s="124"/>
      <c r="L224" s="124">
        <v>0</v>
      </c>
      <c r="M224" s="124"/>
      <c r="N224" s="124">
        <v>0</v>
      </c>
      <c r="O224" s="124"/>
      <c r="P224" s="124">
        <v>0</v>
      </c>
      <c r="Q224" s="124"/>
      <c r="R224" s="124">
        <v>0</v>
      </c>
      <c r="S224" s="124"/>
      <c r="T224" s="124">
        <v>0</v>
      </c>
      <c r="U224" s="124"/>
      <c r="V224" s="124">
        <v>0</v>
      </c>
      <c r="W224" s="124"/>
      <c r="X224" s="124">
        <v>0</v>
      </c>
      <c r="Y224" s="124"/>
      <c r="Z224" s="124">
        <v>0</v>
      </c>
      <c r="AA224" s="124"/>
      <c r="AB224" s="124">
        <v>0</v>
      </c>
      <c r="AC224" s="124">
        <v>0</v>
      </c>
      <c r="AD224" s="124">
        <v>0</v>
      </c>
      <c r="AE224" s="124">
        <v>0</v>
      </c>
      <c r="AF224" s="124"/>
      <c r="AG224" s="124">
        <v>0</v>
      </c>
      <c r="AH224" s="124"/>
      <c r="AI224" s="124">
        <v>0</v>
      </c>
      <c r="AJ224" s="124"/>
      <c r="AK224" s="124">
        <v>0</v>
      </c>
      <c r="AL224" s="124"/>
      <c r="AM224" s="124">
        <v>0</v>
      </c>
      <c r="AN224" s="124"/>
      <c r="AO224" s="124">
        <v>0</v>
      </c>
      <c r="AP224" s="124"/>
      <c r="AQ224" s="124">
        <v>0</v>
      </c>
      <c r="AR224" s="124"/>
      <c r="AS224" s="124">
        <v>0</v>
      </c>
      <c r="AT224" s="124"/>
      <c r="AU224" s="124">
        <v>0</v>
      </c>
      <c r="AV224" s="124">
        <v>0</v>
      </c>
      <c r="AW224" s="124">
        <v>0</v>
      </c>
      <c r="AX224" s="124">
        <v>0</v>
      </c>
      <c r="AY224" s="124">
        <v>0</v>
      </c>
      <c r="AZ224" s="124">
        <v>0</v>
      </c>
      <c r="BA224" s="124">
        <v>0</v>
      </c>
      <c r="BB224" s="124">
        <v>0</v>
      </c>
      <c r="BC224" s="124">
        <v>0</v>
      </c>
      <c r="BD224" s="123">
        <v>0</v>
      </c>
      <c r="BE224" s="123">
        <v>0</v>
      </c>
      <c r="BF224" s="124">
        <v>0</v>
      </c>
      <c r="BG224" s="124">
        <v>0</v>
      </c>
      <c r="BH224" s="124">
        <v>0</v>
      </c>
      <c r="BI224" s="124"/>
      <c r="BJ224" s="124">
        <v>0</v>
      </c>
      <c r="BK224" s="124"/>
      <c r="BL224" s="124">
        <v>0</v>
      </c>
      <c r="BM224" s="124">
        <v>0</v>
      </c>
      <c r="BN224" s="124">
        <v>0</v>
      </c>
      <c r="BO224" s="124">
        <v>0</v>
      </c>
      <c r="BP224" s="125">
        <v>0</v>
      </c>
      <c r="BS224" s="97">
        <f t="shared" si="125"/>
        <v>0</v>
      </c>
      <c r="BT224" s="97">
        <f t="shared" si="126"/>
        <v>0</v>
      </c>
      <c r="BU224" s="97">
        <f t="shared" si="127"/>
        <v>0</v>
      </c>
      <c r="BV224" s="296" t="str">
        <f>IF(CA224=0,"NO STOCK",IF(COUNTIF(PKGSUMM_T!$A$2:$A$1245,A224)&gt;0,"OK","ERROR"))</f>
        <v>NO STOCK</v>
      </c>
      <c r="BW224" s="296" t="str">
        <f>IF(CA224=0,"NO STOCK",IF(OR(COUNTIF(COST_SHEETT!$B$3:$B$1238,CI224)&gt;0,COUNTIF(COST_SHEETT!$AB$3:$AB$1238,CI224)&gt;0,COUNTIF(COST_SHEETT1!$B$3:$B$1238,CI224)&gt;0,COUNTIF(COST_SHEETT1!$AB$3:$AB$1238,CI224)&gt;0),"OK","ERROR"))</f>
        <v>NO STOCK</v>
      </c>
      <c r="BX224" s="97">
        <f>SUMIF(HW!$A$2:$A$1573,$A224,HW!BI$2:BI$1573)</f>
        <v>0</v>
      </c>
      <c r="BY224" s="97">
        <f>SUMIF(HW!$A$2:$A$1573,$A224,HW!BJ$2:BJ$1573)</f>
        <v>0</v>
      </c>
      <c r="BZ224" s="197">
        <f t="shared" si="128"/>
        <v>0</v>
      </c>
      <c r="CA224" s="198">
        <f t="shared" si="129"/>
        <v>0</v>
      </c>
      <c r="CI224" s="200"/>
      <c r="CK224" s="296">
        <f>IF(C224="WORK IN PROGRESS",0.099999,IF(SUMIF(SALE!$L$3:$L$1221,$A224,SALE!$U$3:$U$1221)=0,0,SUMIF(SALE!$L$3:$L$1221,$A224,SALE!$U$3:$U$1221)/SUMIF(SALE!$L$3:$L$1221,$A224,SALE!$F$3:$F$1221)))</f>
        <v>0</v>
      </c>
    </row>
    <row r="225" spans="1:102" ht="12" hidden="1" customHeight="1" x14ac:dyDescent="0.25">
      <c r="A225" s="114" t="s">
        <v>1584</v>
      </c>
      <c r="B225" s="115" t="s">
        <v>1585</v>
      </c>
      <c r="C225" s="115" t="s">
        <v>30</v>
      </c>
      <c r="D225" s="116">
        <v>4200</v>
      </c>
      <c r="E225" s="117">
        <v>215</v>
      </c>
      <c r="F225" s="117">
        <v>3.1196999999999999E-2</v>
      </c>
      <c r="G225" s="117">
        <v>3.1196999999999999E-2</v>
      </c>
      <c r="H225" s="118"/>
      <c r="I225" s="118">
        <v>0</v>
      </c>
      <c r="J225" s="118">
        <v>0</v>
      </c>
      <c r="K225" s="118"/>
      <c r="L225" s="118">
        <v>0</v>
      </c>
      <c r="M225" s="118"/>
      <c r="N225" s="118">
        <v>0</v>
      </c>
      <c r="O225" s="118"/>
      <c r="P225" s="118">
        <v>0</v>
      </c>
      <c r="Q225" s="118"/>
      <c r="R225" s="118">
        <v>0</v>
      </c>
      <c r="S225" s="118"/>
      <c r="T225" s="118">
        <v>0</v>
      </c>
      <c r="U225" s="118"/>
      <c r="V225" s="118">
        <v>0</v>
      </c>
      <c r="W225" s="118"/>
      <c r="X225" s="118">
        <v>0</v>
      </c>
      <c r="Y225" s="118"/>
      <c r="Z225" s="118">
        <v>0</v>
      </c>
      <c r="AA225" s="118"/>
      <c r="AB225" s="118">
        <v>0</v>
      </c>
      <c r="AC225" s="118">
        <v>0</v>
      </c>
      <c r="AD225" s="118">
        <v>0</v>
      </c>
      <c r="AE225" s="118">
        <v>0</v>
      </c>
      <c r="AF225" s="118"/>
      <c r="AG225" s="118">
        <v>0</v>
      </c>
      <c r="AH225" s="118"/>
      <c r="AI225" s="118">
        <v>0</v>
      </c>
      <c r="AJ225" s="118"/>
      <c r="AK225" s="118">
        <v>0</v>
      </c>
      <c r="AL225" s="118"/>
      <c r="AM225" s="118">
        <v>0</v>
      </c>
      <c r="AN225" s="118"/>
      <c r="AO225" s="118">
        <v>0</v>
      </c>
      <c r="AP225" s="118"/>
      <c r="AQ225" s="118">
        <v>0</v>
      </c>
      <c r="AR225" s="118"/>
      <c r="AS225" s="118">
        <v>0</v>
      </c>
      <c r="AT225" s="118"/>
      <c r="AU225" s="118">
        <v>0</v>
      </c>
      <c r="AV225" s="118">
        <v>0</v>
      </c>
      <c r="AW225" s="118">
        <v>0</v>
      </c>
      <c r="AX225" s="118">
        <v>0</v>
      </c>
      <c r="AY225" s="118">
        <v>0</v>
      </c>
      <c r="AZ225" s="118">
        <v>0</v>
      </c>
      <c r="BA225" s="118">
        <v>0</v>
      </c>
      <c r="BB225" s="118">
        <v>0</v>
      </c>
      <c r="BC225" s="118">
        <v>0</v>
      </c>
      <c r="BD225" s="117">
        <v>0</v>
      </c>
      <c r="BE225" s="117">
        <v>0</v>
      </c>
      <c r="BF225" s="118">
        <v>0</v>
      </c>
      <c r="BG225" s="118">
        <v>0</v>
      </c>
      <c r="BH225" s="118">
        <v>0</v>
      </c>
      <c r="BI225" s="118"/>
      <c r="BJ225" s="118">
        <v>0</v>
      </c>
      <c r="BK225" s="118"/>
      <c r="BL225" s="118">
        <v>0</v>
      </c>
      <c r="BM225" s="118">
        <v>0</v>
      </c>
      <c r="BN225" s="118">
        <v>0</v>
      </c>
      <c r="BO225" s="118">
        <v>0</v>
      </c>
      <c r="BP225" s="119">
        <v>0</v>
      </c>
      <c r="BS225" s="97">
        <f t="shared" si="125"/>
        <v>0</v>
      </c>
      <c r="BT225" s="97">
        <f t="shared" si="126"/>
        <v>0</v>
      </c>
      <c r="BU225" s="97">
        <f t="shared" si="127"/>
        <v>0</v>
      </c>
      <c r="BV225" s="296" t="str">
        <f>IF(CA225=0,"NO STOCK",IF(COUNTIF(PKGSUMM_T!$A$2:$A$1245,A225)&gt;0,"OK","ERROR"))</f>
        <v>NO STOCK</v>
      </c>
      <c r="BW225" s="296" t="str">
        <f>IF(CA225=0,"NO STOCK",IF(OR(COUNTIF(COST_SHEETT!$B$3:$B$1238,CI225)&gt;0,COUNTIF(COST_SHEETT!$AB$3:$AB$1238,CI225)&gt;0,COUNTIF(COST_SHEETT1!$B$3:$B$1238,CI225)&gt;0,COUNTIF(COST_SHEETT1!$AB$3:$AB$1238,CI225)&gt;0),"OK","ERROR"))</f>
        <v>NO STOCK</v>
      </c>
      <c r="BX225" s="97">
        <f>SUMIF(HW!$A$2:$A$1573,$A225,HW!BI$2:BI$1573)</f>
        <v>0</v>
      </c>
      <c r="BY225" s="97">
        <f>SUMIF(HW!$A$2:$A$1573,$A225,HW!BJ$2:BJ$1573)</f>
        <v>0</v>
      </c>
      <c r="BZ225" s="197">
        <f t="shared" si="128"/>
        <v>0</v>
      </c>
      <c r="CA225" s="198">
        <f t="shared" si="129"/>
        <v>0</v>
      </c>
      <c r="CI225" s="200"/>
      <c r="CK225" s="296">
        <f>IF(C225="WORK IN PROGRESS",0.099999,IF(SUMIF(SALE!$L$3:$L$1221,$A225,SALE!$U$3:$U$1221)=0,0,SUMIF(SALE!$L$3:$L$1221,$A225,SALE!$U$3:$U$1221)/SUMIF(SALE!$L$3:$L$1221,$A225,SALE!$F$3:$F$1221)))</f>
        <v>0</v>
      </c>
    </row>
    <row r="226" spans="1:102" ht="12" customHeight="1" x14ac:dyDescent="0.25">
      <c r="A226" s="120" t="s">
        <v>235</v>
      </c>
      <c r="B226" s="121" t="s">
        <v>236</v>
      </c>
      <c r="C226" s="121" t="s">
        <v>30</v>
      </c>
      <c r="D226" s="122">
        <v>4100</v>
      </c>
      <c r="E226" s="123">
        <v>215</v>
      </c>
      <c r="F226" s="123">
        <v>1.9663E-2</v>
      </c>
      <c r="G226" s="123">
        <v>1.9663E-2</v>
      </c>
      <c r="H226" s="127">
        <v>49200</v>
      </c>
      <c r="I226" s="127">
        <v>10.577999999999999</v>
      </c>
      <c r="J226" s="127">
        <v>967.42</v>
      </c>
      <c r="K226" s="123"/>
      <c r="L226" s="124">
        <v>0</v>
      </c>
      <c r="M226" s="123"/>
      <c r="N226" s="124">
        <v>0</v>
      </c>
      <c r="O226" s="123"/>
      <c r="P226" s="124">
        <v>0</v>
      </c>
      <c r="Q226" s="123"/>
      <c r="R226" s="124">
        <v>0</v>
      </c>
      <c r="S226" s="123"/>
      <c r="T226" s="124">
        <v>0</v>
      </c>
      <c r="U226" s="123"/>
      <c r="V226" s="124">
        <v>0</v>
      </c>
      <c r="W226" s="123"/>
      <c r="X226" s="124">
        <v>0</v>
      </c>
      <c r="Y226" s="123"/>
      <c r="Z226" s="124">
        <v>0</v>
      </c>
      <c r="AA226" s="123"/>
      <c r="AB226" s="124">
        <v>0</v>
      </c>
      <c r="AC226" s="124">
        <v>0</v>
      </c>
      <c r="AD226" s="124">
        <v>0</v>
      </c>
      <c r="AE226" s="124">
        <v>0</v>
      </c>
      <c r="AF226" s="123"/>
      <c r="AG226" s="124">
        <v>0</v>
      </c>
      <c r="AH226" s="123"/>
      <c r="AI226" s="124">
        <v>0</v>
      </c>
      <c r="AJ226" s="123"/>
      <c r="AK226" s="124">
        <v>0</v>
      </c>
      <c r="AL226" s="123"/>
      <c r="AM226" s="124">
        <v>0</v>
      </c>
      <c r="AN226" s="123"/>
      <c r="AO226" s="124">
        <v>0</v>
      </c>
      <c r="AP226" s="123"/>
      <c r="AQ226" s="124">
        <v>0</v>
      </c>
      <c r="AR226" s="123"/>
      <c r="AS226" s="124">
        <v>0</v>
      </c>
      <c r="AT226" s="123"/>
      <c r="AU226" s="124">
        <v>0</v>
      </c>
      <c r="AV226" s="124">
        <v>0</v>
      </c>
      <c r="AW226" s="124">
        <v>0</v>
      </c>
      <c r="AX226" s="124">
        <v>0</v>
      </c>
      <c r="AY226" s="129">
        <v>49200</v>
      </c>
      <c r="AZ226" s="123">
        <v>12</v>
      </c>
      <c r="BA226" s="127">
        <v>10.577999999999999</v>
      </c>
      <c r="BB226" s="127">
        <v>967.42</v>
      </c>
      <c r="BC226" s="127">
        <v>967.42</v>
      </c>
      <c r="BD226" s="123">
        <v>0</v>
      </c>
      <c r="BE226" s="123">
        <v>0</v>
      </c>
      <c r="BF226" s="124">
        <v>0</v>
      </c>
      <c r="BG226" s="124">
        <v>0</v>
      </c>
      <c r="BH226" s="124">
        <v>0</v>
      </c>
      <c r="BI226" s="123"/>
      <c r="BJ226" s="124">
        <v>0</v>
      </c>
      <c r="BK226" s="123"/>
      <c r="BL226" s="124">
        <v>0</v>
      </c>
      <c r="BM226" s="124">
        <v>0</v>
      </c>
      <c r="BN226" s="124">
        <v>0</v>
      </c>
      <c r="BO226" s="124">
        <v>0</v>
      </c>
      <c r="BP226" s="125">
        <v>0</v>
      </c>
      <c r="BS226" s="97">
        <f t="shared" si="125"/>
        <v>49200</v>
      </c>
      <c r="BT226" s="97">
        <f t="shared" si="126"/>
        <v>12</v>
      </c>
      <c r="BU226" s="97">
        <f t="shared" si="127"/>
        <v>10.577999999999999</v>
      </c>
      <c r="BV226" s="296" t="str">
        <f>IF(CA226=0,"NO STOCK",IF(COUNTIF(PKGSUMM_T!$A$2:$A$1245,A226)&gt;0,"OK","ERROR"))</f>
        <v>OK</v>
      </c>
      <c r="BW226" s="296" t="str">
        <f>IF(CA226=0,"NO STOCK",IF(OR(COUNTIF(COST_SHEETT!$B$3:$B$1238,CI226)&gt;0,COUNTIF(COST_SHEETT!$AB$3:$AB$1238,CI226)&gt;0,COUNTIF(COST_SHEETT1!$B$3:$B$1238,CI226)&gt;0,COUNTIF(COST_SHEETT1!$AB$3:$AB$1238,CI226)&gt;0),"OK","ERROR"))</f>
        <v>OK</v>
      </c>
      <c r="BX226" s="97">
        <f>SUMIF(HW!$A$2:$A$1573,$A226,HW!BI$2:BI$1573)</f>
        <v>0</v>
      </c>
      <c r="BY226" s="97">
        <f>SUMIF(HW!$A$2:$A$1573,$A226,HW!BJ$2:BJ$1573)</f>
        <v>0</v>
      </c>
      <c r="BZ226" s="197">
        <f t="shared" si="128"/>
        <v>49200</v>
      </c>
      <c r="CA226" s="198">
        <f t="shared" si="129"/>
        <v>10.577999999999999</v>
      </c>
      <c r="CB226" s="296">
        <f>IF(CJ226="Y",IF(C226="FINISHED GOODS",SUMIF(COST_SHEETT!$AB$3:$AB$1227,$CI226,COST_SHEETT!$DD$3:$DD$1227),SUMIF(COST_SHEETT!$B$3:$B$1227,$CI226,COST_SHEETT!$DB$3:$DB$1227)),IF(C226="FINISHED GOODS",SUMIF(COST_SHEETT1!$AB$3:$AB$1227,$CI226,COST_SHEETT1!$DD$3:$DD$1227),SUMIF(COST_SHEETT1!$B$3:$B$1227,$CI226,COST_SHEETT1!$DB$3:$DB$1227)))</f>
        <v>2.9447014107859791E-2</v>
      </c>
      <c r="CC226" s="209">
        <f t="shared" ref="CC226" si="146">ROUND(BZ226*CB226,0)</f>
        <v>1449</v>
      </c>
      <c r="CD226" s="295">
        <v>1</v>
      </c>
      <c r="CE226" s="295"/>
      <c r="CF226" s="376">
        <f>IF(BZ226=0,0,IF(CK226&gt;0,CK226,CD226))</f>
        <v>1.9662679681136341E-2</v>
      </c>
      <c r="CG226" s="301">
        <f t="shared" ref="CG226" si="147">MIN(CF226,CB226)</f>
        <v>1.9662679681136341E-2</v>
      </c>
      <c r="CH226" s="302">
        <f t="shared" ref="CH226" si="148">ROUND(CG226*BZ226,0)</f>
        <v>967</v>
      </c>
      <c r="CI226" s="200" t="s">
        <v>2690</v>
      </c>
      <c r="CK226" s="292">
        <v>1.9662679681136341E-2</v>
      </c>
      <c r="CL226" s="296" t="str">
        <f t="shared" ref="CL226" si="149">IF(CF226&lt;CB226,"NRV","COST")</f>
        <v>NRV</v>
      </c>
      <c r="CM226" s="304">
        <f t="shared" ref="CM226" si="150">IF(CA226=0,0,ROUND(CH226/CA226,3))</f>
        <v>91.415999999999997</v>
      </c>
      <c r="CU226" s="296">
        <f>+(BZ226-BX226)*CG226</f>
        <v>967.40384031190797</v>
      </c>
      <c r="CW226" s="296">
        <f>+CT226+CU226+CV226</f>
        <v>967.40384031190797</v>
      </c>
      <c r="CX226" s="388">
        <f>+CW226-CH226</f>
        <v>0.40384031190797032</v>
      </c>
    </row>
    <row r="227" spans="1:102" ht="12" hidden="1" customHeight="1" x14ac:dyDescent="0.25">
      <c r="A227" s="136" t="s">
        <v>2642</v>
      </c>
      <c r="B227" s="105"/>
      <c r="C227" s="105" t="s">
        <v>1200</v>
      </c>
      <c r="D227" s="137"/>
      <c r="E227" s="137"/>
      <c r="F227" s="137">
        <v>0.117087</v>
      </c>
      <c r="G227" s="137">
        <v>0.117087</v>
      </c>
      <c r="H227" s="107">
        <v>267726</v>
      </c>
      <c r="I227" s="107">
        <v>47.728000000000002</v>
      </c>
      <c r="J227" s="138">
        <v>5718.424</v>
      </c>
      <c r="K227" s="137"/>
      <c r="L227" s="107">
        <v>0</v>
      </c>
      <c r="M227" s="137"/>
      <c r="N227" s="107">
        <v>0</v>
      </c>
      <c r="O227" s="137"/>
      <c r="P227" s="107">
        <v>0</v>
      </c>
      <c r="Q227" s="137"/>
      <c r="R227" s="107">
        <v>0</v>
      </c>
      <c r="S227" s="137"/>
      <c r="T227" s="107">
        <v>0</v>
      </c>
      <c r="U227" s="137"/>
      <c r="V227" s="107">
        <v>0</v>
      </c>
      <c r="W227" s="137"/>
      <c r="X227" s="107">
        <v>0</v>
      </c>
      <c r="Y227" s="137"/>
      <c r="Z227" s="107">
        <v>0</v>
      </c>
      <c r="AA227" s="137"/>
      <c r="AB227" s="107">
        <v>0</v>
      </c>
      <c r="AC227" s="107">
        <v>0</v>
      </c>
      <c r="AD227" s="107">
        <v>0</v>
      </c>
      <c r="AE227" s="107">
        <v>0</v>
      </c>
      <c r="AF227" s="137"/>
      <c r="AG227" s="107">
        <v>0</v>
      </c>
      <c r="AH227" s="137"/>
      <c r="AI227" s="107">
        <v>0</v>
      </c>
      <c r="AJ227" s="137"/>
      <c r="AK227" s="107">
        <v>0</v>
      </c>
      <c r="AL227" s="137"/>
      <c r="AM227" s="107">
        <v>0</v>
      </c>
      <c r="AN227" s="137"/>
      <c r="AO227" s="107">
        <v>0</v>
      </c>
      <c r="AP227" s="137"/>
      <c r="AQ227" s="107">
        <v>0</v>
      </c>
      <c r="AR227" s="137"/>
      <c r="AS227" s="107">
        <v>0</v>
      </c>
      <c r="AT227" s="137"/>
      <c r="AU227" s="107">
        <v>0</v>
      </c>
      <c r="AV227" s="107">
        <v>0</v>
      </c>
      <c r="AW227" s="107">
        <v>0</v>
      </c>
      <c r="AX227" s="107">
        <v>0</v>
      </c>
      <c r="AY227" s="139">
        <v>267726</v>
      </c>
      <c r="AZ227" s="137">
        <v>55</v>
      </c>
      <c r="BA227" s="107">
        <v>47.728000000000002</v>
      </c>
      <c r="BB227" s="138">
        <v>5718.424</v>
      </c>
      <c r="BC227" s="138">
        <v>5718.424</v>
      </c>
      <c r="BD227" s="137">
        <v>0</v>
      </c>
      <c r="BE227" s="137">
        <v>0</v>
      </c>
      <c r="BF227" s="107">
        <v>0</v>
      </c>
      <c r="BG227" s="107">
        <v>0</v>
      </c>
      <c r="BH227" s="107">
        <v>0</v>
      </c>
      <c r="BI227" s="137"/>
      <c r="BJ227" s="107">
        <v>0</v>
      </c>
      <c r="BK227" s="137"/>
      <c r="BL227" s="107">
        <v>0</v>
      </c>
      <c r="BM227" s="107">
        <v>0</v>
      </c>
      <c r="BN227" s="107">
        <v>0</v>
      </c>
      <c r="BO227" s="107">
        <v>0</v>
      </c>
      <c r="BP227" s="108">
        <v>0</v>
      </c>
      <c r="BS227" s="97">
        <f t="shared" si="125"/>
        <v>0</v>
      </c>
      <c r="BT227" s="97">
        <f t="shared" si="126"/>
        <v>0</v>
      </c>
      <c r="BU227" s="97">
        <f t="shared" si="127"/>
        <v>0</v>
      </c>
      <c r="BV227" s="296" t="str">
        <f>IF(CA227=0,"NO STOCK",IF(COUNTIF(PKGSUMM_T!$A$2:$A$1245,A227)&gt;0,"OK","ERROR"))</f>
        <v>NO STOCK</v>
      </c>
      <c r="BW227" s="296" t="str">
        <f>IF(CA227=0,"NO STOCK",IF(OR(COUNTIF(COST_SHEETT!$B$3:$B$1238,CI227)&gt;0,COUNTIF(COST_SHEETT!$AB$3:$AB$1238,CI227)&gt;0,COUNTIF(COST_SHEETT1!$B$3:$B$1238,CI227)&gt;0,COUNTIF(COST_SHEETT1!$AB$3:$AB$1238,CI227)&gt;0),"OK","ERROR"))</f>
        <v>NO STOCK</v>
      </c>
      <c r="BX227" s="97">
        <f>SUMIF(HW!$A$2:$A$1573,$A227,HW!BI$2:BI$1573)</f>
        <v>0</v>
      </c>
      <c r="BY227" s="97">
        <f>SUMIF(HW!$A$2:$A$1573,$A227,HW!BJ$2:BJ$1573)</f>
        <v>0</v>
      </c>
      <c r="BZ227" s="197">
        <f t="shared" si="128"/>
        <v>0</v>
      </c>
      <c r="CA227" s="198">
        <f t="shared" si="129"/>
        <v>0</v>
      </c>
      <c r="CK227" s="296">
        <f>IF(C227="WORK IN PROGRESS",0.099999,IF(SUMIF(SALE!$L$3:$L$1221,$A227,SALE!$U$3:$U$1221)=0,0,SUMIF(SALE!$L$3:$L$1221,$A227,SALE!$U$3:$U$1221)/SUMIF(SALE!$L$3:$L$1221,$A227,SALE!$F$3:$F$1221)))</f>
        <v>0</v>
      </c>
    </row>
    <row r="228" spans="1:102" ht="12" hidden="1" customHeight="1" x14ac:dyDescent="0.25">
      <c r="A228" s="133" t="s">
        <v>2642</v>
      </c>
      <c r="B228" s="111" t="s">
        <v>1200</v>
      </c>
      <c r="C228" s="111"/>
      <c r="D228" s="126"/>
      <c r="E228" s="126"/>
      <c r="F228" s="126">
        <v>0.117087</v>
      </c>
      <c r="G228" s="126">
        <v>0.117087</v>
      </c>
      <c r="H228" s="112">
        <v>267726</v>
      </c>
      <c r="I228" s="112">
        <v>47.728000000000002</v>
      </c>
      <c r="J228" s="134">
        <v>5718.424</v>
      </c>
      <c r="K228" s="126"/>
      <c r="L228" s="112">
        <v>0</v>
      </c>
      <c r="M228" s="126"/>
      <c r="N228" s="112">
        <v>0</v>
      </c>
      <c r="O228" s="126"/>
      <c r="P228" s="112">
        <v>0</v>
      </c>
      <c r="Q228" s="126"/>
      <c r="R228" s="112">
        <v>0</v>
      </c>
      <c r="S228" s="126"/>
      <c r="T228" s="112">
        <v>0</v>
      </c>
      <c r="U228" s="126"/>
      <c r="V228" s="112">
        <v>0</v>
      </c>
      <c r="W228" s="126"/>
      <c r="X228" s="112">
        <v>0</v>
      </c>
      <c r="Y228" s="126"/>
      <c r="Z228" s="112">
        <v>0</v>
      </c>
      <c r="AA228" s="126"/>
      <c r="AB228" s="112">
        <v>0</v>
      </c>
      <c r="AC228" s="112">
        <v>0</v>
      </c>
      <c r="AD228" s="112">
        <v>0</v>
      </c>
      <c r="AE228" s="112">
        <v>0</v>
      </c>
      <c r="AF228" s="126"/>
      <c r="AG228" s="112">
        <v>0</v>
      </c>
      <c r="AH228" s="126"/>
      <c r="AI228" s="112">
        <v>0</v>
      </c>
      <c r="AJ228" s="126"/>
      <c r="AK228" s="112">
        <v>0</v>
      </c>
      <c r="AL228" s="126"/>
      <c r="AM228" s="112">
        <v>0</v>
      </c>
      <c r="AN228" s="126"/>
      <c r="AO228" s="112">
        <v>0</v>
      </c>
      <c r="AP228" s="126"/>
      <c r="AQ228" s="112">
        <v>0</v>
      </c>
      <c r="AR228" s="126"/>
      <c r="AS228" s="112">
        <v>0</v>
      </c>
      <c r="AT228" s="126"/>
      <c r="AU228" s="112">
        <v>0</v>
      </c>
      <c r="AV228" s="112">
        <v>0</v>
      </c>
      <c r="AW228" s="112">
        <v>0</v>
      </c>
      <c r="AX228" s="112">
        <v>0</v>
      </c>
      <c r="AY228" s="135">
        <v>267726</v>
      </c>
      <c r="AZ228" s="126">
        <v>55</v>
      </c>
      <c r="BA228" s="112">
        <v>47.728000000000002</v>
      </c>
      <c r="BB228" s="134">
        <v>5718.424</v>
      </c>
      <c r="BC228" s="134">
        <v>5718.424</v>
      </c>
      <c r="BD228" s="126">
        <v>0</v>
      </c>
      <c r="BE228" s="126">
        <v>0</v>
      </c>
      <c r="BF228" s="112">
        <v>0</v>
      </c>
      <c r="BG228" s="112">
        <v>0</v>
      </c>
      <c r="BH228" s="112">
        <v>0</v>
      </c>
      <c r="BI228" s="126"/>
      <c r="BJ228" s="112">
        <v>0</v>
      </c>
      <c r="BK228" s="126"/>
      <c r="BL228" s="112">
        <v>0</v>
      </c>
      <c r="BM228" s="112">
        <v>0</v>
      </c>
      <c r="BN228" s="112">
        <v>0</v>
      </c>
      <c r="BO228" s="112">
        <v>0</v>
      </c>
      <c r="BP228" s="113">
        <v>0</v>
      </c>
      <c r="BS228" s="97">
        <f t="shared" si="125"/>
        <v>0</v>
      </c>
      <c r="BT228" s="97">
        <f t="shared" si="126"/>
        <v>0</v>
      </c>
      <c r="BU228" s="97">
        <f t="shared" si="127"/>
        <v>0</v>
      </c>
      <c r="BV228" s="296" t="str">
        <f>IF(CA228=0,"NO STOCK",IF(COUNTIF(PKGSUMM_T!$A$2:$A$1245,A228)&gt;0,"OK","ERROR"))</f>
        <v>NO STOCK</v>
      </c>
      <c r="BW228" s="296" t="str">
        <f>IF(CA228=0,"NO STOCK",IF(OR(COUNTIF(COST_SHEETT!$B$3:$B$1238,CI228)&gt;0,COUNTIF(COST_SHEETT!$AB$3:$AB$1238,CI228)&gt;0,COUNTIF(COST_SHEETT1!$B$3:$B$1238,CI228)&gt;0,COUNTIF(COST_SHEETT1!$AB$3:$AB$1238,CI228)&gt;0),"OK","ERROR"))</f>
        <v>NO STOCK</v>
      </c>
      <c r="BX228" s="97">
        <f>SUMIF(HW!$A$2:$A$1573,$A228,HW!BI$2:BI$1573)</f>
        <v>0</v>
      </c>
      <c r="BY228" s="97">
        <f>SUMIF(HW!$A$2:$A$1573,$A228,HW!BJ$2:BJ$1573)</f>
        <v>0</v>
      </c>
      <c r="BZ228" s="197">
        <f t="shared" si="128"/>
        <v>0</v>
      </c>
      <c r="CA228" s="198">
        <f t="shared" si="129"/>
        <v>0</v>
      </c>
      <c r="CK228" s="296">
        <f>IF(C228="WORK IN PROGRESS",0.099999,IF(SUMIF(SALE!$L$3:$L$1221,$A228,SALE!$U$3:$U$1221)=0,0,SUMIF(SALE!$L$3:$L$1221,$A228,SALE!$U$3:$U$1221)/SUMIF(SALE!$L$3:$L$1221,$A228,SALE!$F$3:$F$1221)))</f>
        <v>0</v>
      </c>
    </row>
    <row r="229" spans="1:102" ht="12" hidden="1" customHeight="1" x14ac:dyDescent="0.25">
      <c r="A229" s="104" t="s">
        <v>2642</v>
      </c>
      <c r="B229" s="105" t="s">
        <v>1586</v>
      </c>
      <c r="C229" s="106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8"/>
      <c r="BS229" s="97">
        <f t="shared" si="125"/>
        <v>0</v>
      </c>
      <c r="BT229" s="97">
        <f t="shared" si="126"/>
        <v>0</v>
      </c>
      <c r="BU229" s="97">
        <f t="shared" si="127"/>
        <v>0</v>
      </c>
      <c r="BV229" s="296" t="str">
        <f>IF(CA229=0,"NO STOCK",IF(COUNTIF(PKGSUMM_T!$A$2:$A$1245,A229)&gt;0,"OK","ERROR"))</f>
        <v>NO STOCK</v>
      </c>
      <c r="BW229" s="296" t="str">
        <f>IF(CA229=0,"NO STOCK",IF(OR(COUNTIF(COST_SHEETT!$B$3:$B$1238,CI229)&gt;0,COUNTIF(COST_SHEETT!$AB$3:$AB$1238,CI229)&gt;0,COUNTIF(COST_SHEETT1!$B$3:$B$1238,CI229)&gt;0,COUNTIF(COST_SHEETT1!$AB$3:$AB$1238,CI229)&gt;0),"OK","ERROR"))</f>
        <v>NO STOCK</v>
      </c>
      <c r="BX229" s="97">
        <f>SUMIF(HW!$A$2:$A$1573,$A229,HW!BI$2:BI$1573)</f>
        <v>0</v>
      </c>
      <c r="BY229" s="97">
        <f>SUMIF(HW!$A$2:$A$1573,$A229,HW!BJ$2:BJ$1573)</f>
        <v>0</v>
      </c>
      <c r="BZ229" s="197">
        <f t="shared" si="128"/>
        <v>0</v>
      </c>
      <c r="CA229" s="198">
        <f t="shared" si="129"/>
        <v>0</v>
      </c>
      <c r="CK229" s="296">
        <f>IF(C229="WORK IN PROGRESS",0.099999,IF(SUMIF(SALE!$L$3:$L$1221,$A229,SALE!$U$3:$U$1221)=0,0,SUMIF(SALE!$L$3:$L$1221,$A229,SALE!$U$3:$U$1221)/SUMIF(SALE!$L$3:$L$1221,$A229,SALE!$F$3:$F$1221)))</f>
        <v>0</v>
      </c>
    </row>
    <row r="230" spans="1:102" ht="12" hidden="1" customHeight="1" x14ac:dyDescent="0.25">
      <c r="A230" s="109" t="s">
        <v>2642</v>
      </c>
      <c r="B230" s="110"/>
      <c r="C230" s="111" t="s">
        <v>30</v>
      </c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  <c r="AW230" s="112"/>
      <c r="AX230" s="112"/>
      <c r="AY230" s="112"/>
      <c r="AZ230" s="112"/>
      <c r="BA230" s="112"/>
      <c r="BB230" s="112"/>
      <c r="BC230" s="112"/>
      <c r="BD230" s="112"/>
      <c r="BE230" s="112"/>
      <c r="BF230" s="112"/>
      <c r="BG230" s="112"/>
      <c r="BH230" s="112"/>
      <c r="BI230" s="112"/>
      <c r="BJ230" s="112"/>
      <c r="BK230" s="112"/>
      <c r="BL230" s="112"/>
      <c r="BM230" s="112"/>
      <c r="BN230" s="112"/>
      <c r="BO230" s="112"/>
      <c r="BP230" s="113"/>
      <c r="BS230" s="97">
        <f t="shared" si="125"/>
        <v>0</v>
      </c>
      <c r="BT230" s="97">
        <f t="shared" si="126"/>
        <v>0</v>
      </c>
      <c r="BU230" s="97">
        <f t="shared" si="127"/>
        <v>0</v>
      </c>
      <c r="BV230" s="296" t="str">
        <f>IF(CA230=0,"NO STOCK",IF(COUNTIF(PKGSUMM_T!$A$2:$A$1245,A230)&gt;0,"OK","ERROR"))</f>
        <v>NO STOCK</v>
      </c>
      <c r="BW230" s="296" t="str">
        <f>IF(CA230=0,"NO STOCK",IF(OR(COUNTIF(COST_SHEETT!$B$3:$B$1238,CI230)&gt;0,COUNTIF(COST_SHEETT!$AB$3:$AB$1238,CI230)&gt;0,COUNTIF(COST_SHEETT1!$B$3:$B$1238,CI230)&gt;0,COUNTIF(COST_SHEETT1!$AB$3:$AB$1238,CI230)&gt;0),"OK","ERROR"))</f>
        <v>NO STOCK</v>
      </c>
      <c r="BX230" s="97">
        <f>SUMIF(HW!$A$2:$A$1573,$A230,HW!BI$2:BI$1573)</f>
        <v>0</v>
      </c>
      <c r="BY230" s="97">
        <f>SUMIF(HW!$A$2:$A$1573,$A230,HW!BJ$2:BJ$1573)</f>
        <v>0</v>
      </c>
      <c r="BZ230" s="197">
        <f t="shared" si="128"/>
        <v>0</v>
      </c>
      <c r="CA230" s="198">
        <f t="shared" si="129"/>
        <v>0</v>
      </c>
      <c r="CK230" s="296">
        <f>IF(C230="WORK IN PROGRESS",0.099999,IF(SUMIF(SALE!$L$3:$L$1221,$A230,SALE!$U$3:$U$1221)=0,0,SUMIF(SALE!$L$3:$L$1221,$A230,SALE!$U$3:$U$1221)/SUMIF(SALE!$L$3:$L$1221,$A230,SALE!$F$3:$F$1221)))</f>
        <v>0</v>
      </c>
    </row>
    <row r="231" spans="1:102" ht="12" hidden="1" customHeight="1" x14ac:dyDescent="0.25">
      <c r="A231" s="114" t="s">
        <v>1587</v>
      </c>
      <c r="B231" s="115" t="s">
        <v>1588</v>
      </c>
      <c r="C231" s="115" t="s">
        <v>30</v>
      </c>
      <c r="D231" s="116">
        <v>2400</v>
      </c>
      <c r="E231" s="117">
        <v>180</v>
      </c>
      <c r="F231" s="117">
        <v>2.6117999999999999E-2</v>
      </c>
      <c r="G231" s="117">
        <v>2.6117999999999999E-2</v>
      </c>
      <c r="H231" s="118"/>
      <c r="I231" s="118">
        <v>0</v>
      </c>
      <c r="J231" s="118">
        <v>0</v>
      </c>
      <c r="K231" s="118"/>
      <c r="L231" s="118">
        <v>0</v>
      </c>
      <c r="M231" s="118"/>
      <c r="N231" s="118">
        <v>0</v>
      </c>
      <c r="O231" s="118"/>
      <c r="P231" s="118">
        <v>0</v>
      </c>
      <c r="Q231" s="118"/>
      <c r="R231" s="118">
        <v>0</v>
      </c>
      <c r="S231" s="118"/>
      <c r="T231" s="118">
        <v>0</v>
      </c>
      <c r="U231" s="118"/>
      <c r="V231" s="118">
        <v>0</v>
      </c>
      <c r="W231" s="118"/>
      <c r="X231" s="118">
        <v>0</v>
      </c>
      <c r="Y231" s="118"/>
      <c r="Z231" s="118">
        <v>0</v>
      </c>
      <c r="AA231" s="118"/>
      <c r="AB231" s="118">
        <v>0</v>
      </c>
      <c r="AC231" s="118">
        <v>0</v>
      </c>
      <c r="AD231" s="118">
        <v>0</v>
      </c>
      <c r="AE231" s="118">
        <v>0</v>
      </c>
      <c r="AF231" s="118"/>
      <c r="AG231" s="118">
        <v>0</v>
      </c>
      <c r="AH231" s="118"/>
      <c r="AI231" s="118">
        <v>0</v>
      </c>
      <c r="AJ231" s="118"/>
      <c r="AK231" s="118">
        <v>0</v>
      </c>
      <c r="AL231" s="118"/>
      <c r="AM231" s="118">
        <v>0</v>
      </c>
      <c r="AN231" s="118"/>
      <c r="AO231" s="118">
        <v>0</v>
      </c>
      <c r="AP231" s="118"/>
      <c r="AQ231" s="118">
        <v>0</v>
      </c>
      <c r="AR231" s="118"/>
      <c r="AS231" s="118">
        <v>0</v>
      </c>
      <c r="AT231" s="118"/>
      <c r="AU231" s="118">
        <v>0</v>
      </c>
      <c r="AV231" s="118">
        <v>0</v>
      </c>
      <c r="AW231" s="118">
        <v>0</v>
      </c>
      <c r="AX231" s="118">
        <v>0</v>
      </c>
      <c r="AY231" s="118">
        <v>0</v>
      </c>
      <c r="AZ231" s="118">
        <v>0</v>
      </c>
      <c r="BA231" s="118">
        <v>0</v>
      </c>
      <c r="BB231" s="118">
        <v>0</v>
      </c>
      <c r="BC231" s="118">
        <v>0</v>
      </c>
      <c r="BD231" s="117">
        <v>0</v>
      </c>
      <c r="BE231" s="117">
        <v>0</v>
      </c>
      <c r="BF231" s="118">
        <v>0</v>
      </c>
      <c r="BG231" s="118">
        <v>0</v>
      </c>
      <c r="BH231" s="118">
        <v>0</v>
      </c>
      <c r="BI231" s="118"/>
      <c r="BJ231" s="118">
        <v>0</v>
      </c>
      <c r="BK231" s="118"/>
      <c r="BL231" s="118">
        <v>0</v>
      </c>
      <c r="BM231" s="118">
        <v>0</v>
      </c>
      <c r="BN231" s="118">
        <v>0</v>
      </c>
      <c r="BO231" s="118">
        <v>0</v>
      </c>
      <c r="BP231" s="119">
        <v>0</v>
      </c>
      <c r="BS231" s="97">
        <f t="shared" si="125"/>
        <v>0</v>
      </c>
      <c r="BT231" s="97">
        <f t="shared" si="126"/>
        <v>0</v>
      </c>
      <c r="BU231" s="97">
        <f t="shared" si="127"/>
        <v>0</v>
      </c>
      <c r="BV231" s="296" t="str">
        <f>IF(CA231=0,"NO STOCK",IF(COUNTIF(PKGSUMM_T!$A$2:$A$1245,A231)&gt;0,"OK","ERROR"))</f>
        <v>NO STOCK</v>
      </c>
      <c r="BW231" s="296" t="str">
        <f>IF(CA231=0,"NO STOCK",IF(OR(COUNTIF(COST_SHEETT!$B$3:$B$1238,CI231)&gt;0,COUNTIF(COST_SHEETT!$AB$3:$AB$1238,CI231)&gt;0,COUNTIF(COST_SHEETT1!$B$3:$B$1238,CI231)&gt;0,COUNTIF(COST_SHEETT1!$AB$3:$AB$1238,CI231)&gt;0),"OK","ERROR"))</f>
        <v>NO STOCK</v>
      </c>
      <c r="BX231" s="97">
        <f>SUMIF(HW!$A$2:$A$1573,$A231,HW!BI$2:BI$1573)</f>
        <v>0</v>
      </c>
      <c r="BY231" s="97">
        <f>SUMIF(HW!$A$2:$A$1573,$A231,HW!BJ$2:BJ$1573)</f>
        <v>0</v>
      </c>
      <c r="BZ231" s="197">
        <f t="shared" si="128"/>
        <v>0</v>
      </c>
      <c r="CA231" s="198">
        <f t="shared" si="129"/>
        <v>0</v>
      </c>
      <c r="CK231" s="296">
        <f>IF(C231="WORK IN PROGRESS",0.099999,IF(SUMIF(SALE!$L$3:$L$1221,$A231,SALE!$U$3:$U$1221)=0,0,SUMIF(SALE!$L$3:$L$1221,$A231,SALE!$U$3:$U$1221)/SUMIF(SALE!$L$3:$L$1221,$A231,SALE!$F$3:$F$1221)))</f>
        <v>0</v>
      </c>
    </row>
    <row r="232" spans="1:102" ht="12" hidden="1" customHeight="1" x14ac:dyDescent="0.25">
      <c r="A232" s="120" t="s">
        <v>1589</v>
      </c>
      <c r="B232" s="121" t="s">
        <v>1590</v>
      </c>
      <c r="C232" s="121" t="s">
        <v>30</v>
      </c>
      <c r="D232" s="122">
        <v>2400</v>
      </c>
      <c r="E232" s="123">
        <v>180</v>
      </c>
      <c r="F232" s="123">
        <v>2.6117999999999999E-2</v>
      </c>
      <c r="G232" s="123">
        <v>2.6117999999999999E-2</v>
      </c>
      <c r="H232" s="124"/>
      <c r="I232" s="124">
        <v>0</v>
      </c>
      <c r="J232" s="124">
        <v>0</v>
      </c>
      <c r="K232" s="124"/>
      <c r="L232" s="124">
        <v>0</v>
      </c>
      <c r="M232" s="124"/>
      <c r="N232" s="124">
        <v>0</v>
      </c>
      <c r="O232" s="124"/>
      <c r="P232" s="124">
        <v>0</v>
      </c>
      <c r="Q232" s="124"/>
      <c r="R232" s="124">
        <v>0</v>
      </c>
      <c r="S232" s="124"/>
      <c r="T232" s="124">
        <v>0</v>
      </c>
      <c r="U232" s="124"/>
      <c r="V232" s="124">
        <v>0</v>
      </c>
      <c r="W232" s="124"/>
      <c r="X232" s="124">
        <v>0</v>
      </c>
      <c r="Y232" s="124"/>
      <c r="Z232" s="124">
        <v>0</v>
      </c>
      <c r="AA232" s="124"/>
      <c r="AB232" s="124">
        <v>0</v>
      </c>
      <c r="AC232" s="124">
        <v>0</v>
      </c>
      <c r="AD232" s="124">
        <v>0</v>
      </c>
      <c r="AE232" s="124">
        <v>0</v>
      </c>
      <c r="AF232" s="124"/>
      <c r="AG232" s="124">
        <v>0</v>
      </c>
      <c r="AH232" s="124"/>
      <c r="AI232" s="124">
        <v>0</v>
      </c>
      <c r="AJ232" s="124"/>
      <c r="AK232" s="124">
        <v>0</v>
      </c>
      <c r="AL232" s="124"/>
      <c r="AM232" s="124">
        <v>0</v>
      </c>
      <c r="AN232" s="124"/>
      <c r="AO232" s="124">
        <v>0</v>
      </c>
      <c r="AP232" s="124"/>
      <c r="AQ232" s="124">
        <v>0</v>
      </c>
      <c r="AR232" s="124"/>
      <c r="AS232" s="124">
        <v>0</v>
      </c>
      <c r="AT232" s="124"/>
      <c r="AU232" s="124">
        <v>0</v>
      </c>
      <c r="AV232" s="124">
        <v>0</v>
      </c>
      <c r="AW232" s="124">
        <v>0</v>
      </c>
      <c r="AX232" s="124">
        <v>0</v>
      </c>
      <c r="AY232" s="124">
        <v>0</v>
      </c>
      <c r="AZ232" s="124">
        <v>0</v>
      </c>
      <c r="BA232" s="124">
        <v>0</v>
      </c>
      <c r="BB232" s="124">
        <v>0</v>
      </c>
      <c r="BC232" s="124">
        <v>0</v>
      </c>
      <c r="BD232" s="123">
        <v>0</v>
      </c>
      <c r="BE232" s="123">
        <v>0</v>
      </c>
      <c r="BF232" s="124">
        <v>0</v>
      </c>
      <c r="BG232" s="124">
        <v>0</v>
      </c>
      <c r="BH232" s="124">
        <v>0</v>
      </c>
      <c r="BI232" s="124"/>
      <c r="BJ232" s="124">
        <v>0</v>
      </c>
      <c r="BK232" s="124"/>
      <c r="BL232" s="124">
        <v>0</v>
      </c>
      <c r="BM232" s="124">
        <v>0</v>
      </c>
      <c r="BN232" s="124">
        <v>0</v>
      </c>
      <c r="BO232" s="124">
        <v>0</v>
      </c>
      <c r="BP232" s="125">
        <v>0</v>
      </c>
      <c r="BS232" s="97">
        <f t="shared" si="125"/>
        <v>0</v>
      </c>
      <c r="BT232" s="97">
        <f t="shared" si="126"/>
        <v>0</v>
      </c>
      <c r="BU232" s="97">
        <f t="shared" si="127"/>
        <v>0</v>
      </c>
      <c r="BV232" s="296" t="str">
        <f>IF(CA232=0,"NO STOCK",IF(COUNTIF(PKGSUMM_T!$A$2:$A$1245,A232)&gt;0,"OK","ERROR"))</f>
        <v>NO STOCK</v>
      </c>
      <c r="BW232" s="296" t="str">
        <f>IF(CA232=0,"NO STOCK",IF(OR(COUNTIF(COST_SHEETT!$B$3:$B$1238,CI232)&gt;0,COUNTIF(COST_SHEETT!$AB$3:$AB$1238,CI232)&gt;0,COUNTIF(COST_SHEETT1!$B$3:$B$1238,CI232)&gt;0,COUNTIF(COST_SHEETT1!$AB$3:$AB$1238,CI232)&gt;0),"OK","ERROR"))</f>
        <v>NO STOCK</v>
      </c>
      <c r="BX232" s="97">
        <f>SUMIF(HW!$A$2:$A$1573,$A232,HW!BI$2:BI$1573)</f>
        <v>0</v>
      </c>
      <c r="BY232" s="97">
        <f>SUMIF(HW!$A$2:$A$1573,$A232,HW!BJ$2:BJ$1573)</f>
        <v>0</v>
      </c>
      <c r="BZ232" s="197">
        <f t="shared" si="128"/>
        <v>0</v>
      </c>
      <c r="CA232" s="198">
        <f t="shared" si="129"/>
        <v>0</v>
      </c>
      <c r="CK232" s="296">
        <f>IF(C232="WORK IN PROGRESS",0.099999,IF(SUMIF(SALE!$L$3:$L$1221,$A232,SALE!$U$3:$U$1221)=0,0,SUMIF(SALE!$L$3:$L$1221,$A232,SALE!$U$3:$U$1221)/SUMIF(SALE!$L$3:$L$1221,$A232,SALE!$F$3:$F$1221)))</f>
        <v>0</v>
      </c>
    </row>
    <row r="233" spans="1:102" ht="12" customHeight="1" x14ac:dyDescent="0.25">
      <c r="A233" s="114" t="s">
        <v>121</v>
      </c>
      <c r="B233" s="115" t="s">
        <v>122</v>
      </c>
      <c r="C233" s="115" t="s">
        <v>30</v>
      </c>
      <c r="D233" s="116">
        <v>4400</v>
      </c>
      <c r="E233" s="117">
        <v>180</v>
      </c>
      <c r="F233" s="117">
        <v>2.639E-2</v>
      </c>
      <c r="G233" s="117">
        <v>2.639E-2</v>
      </c>
      <c r="H233" s="130">
        <v>22000</v>
      </c>
      <c r="I233" s="130">
        <v>3.96</v>
      </c>
      <c r="J233" s="130">
        <v>580.58000000000004</v>
      </c>
      <c r="K233" s="117"/>
      <c r="L233" s="118">
        <v>0</v>
      </c>
      <c r="M233" s="117"/>
      <c r="N233" s="118">
        <v>0</v>
      </c>
      <c r="O233" s="117"/>
      <c r="P233" s="118">
        <v>0</v>
      </c>
      <c r="Q233" s="117"/>
      <c r="R233" s="118">
        <v>0</v>
      </c>
      <c r="S233" s="117"/>
      <c r="T233" s="118">
        <v>0</v>
      </c>
      <c r="U233" s="117"/>
      <c r="V233" s="118">
        <v>0</v>
      </c>
      <c r="W233" s="117"/>
      <c r="X233" s="118">
        <v>0</v>
      </c>
      <c r="Y233" s="117"/>
      <c r="Z233" s="118">
        <v>0</v>
      </c>
      <c r="AA233" s="117"/>
      <c r="AB233" s="118">
        <v>0</v>
      </c>
      <c r="AC233" s="118">
        <v>0</v>
      </c>
      <c r="AD233" s="118">
        <v>0</v>
      </c>
      <c r="AE233" s="118">
        <v>0</v>
      </c>
      <c r="AF233" s="117"/>
      <c r="AG233" s="118">
        <v>0</v>
      </c>
      <c r="AH233" s="117"/>
      <c r="AI233" s="118">
        <v>0</v>
      </c>
      <c r="AJ233" s="117"/>
      <c r="AK233" s="118">
        <v>0</v>
      </c>
      <c r="AL233" s="117"/>
      <c r="AM233" s="118">
        <v>0</v>
      </c>
      <c r="AN233" s="117"/>
      <c r="AO233" s="118">
        <v>0</v>
      </c>
      <c r="AP233" s="117"/>
      <c r="AQ233" s="118">
        <v>0</v>
      </c>
      <c r="AR233" s="117"/>
      <c r="AS233" s="118">
        <v>0</v>
      </c>
      <c r="AT233" s="117"/>
      <c r="AU233" s="118">
        <v>0</v>
      </c>
      <c r="AV233" s="118">
        <v>0</v>
      </c>
      <c r="AW233" s="118">
        <v>0</v>
      </c>
      <c r="AX233" s="118">
        <v>0</v>
      </c>
      <c r="AY233" s="132">
        <v>22000</v>
      </c>
      <c r="AZ233" s="117">
        <v>5</v>
      </c>
      <c r="BA233" s="130">
        <v>3.96</v>
      </c>
      <c r="BB233" s="130">
        <v>580.58000000000004</v>
      </c>
      <c r="BC233" s="130">
        <v>580.58000000000004</v>
      </c>
      <c r="BD233" s="117">
        <v>0</v>
      </c>
      <c r="BE233" s="117">
        <v>0</v>
      </c>
      <c r="BF233" s="118">
        <v>0</v>
      </c>
      <c r="BG233" s="118">
        <v>0</v>
      </c>
      <c r="BH233" s="118">
        <v>0</v>
      </c>
      <c r="BI233" s="117"/>
      <c r="BJ233" s="118">
        <v>0</v>
      </c>
      <c r="BK233" s="117"/>
      <c r="BL233" s="118">
        <v>0</v>
      </c>
      <c r="BM233" s="118">
        <v>0</v>
      </c>
      <c r="BN233" s="118">
        <v>0</v>
      </c>
      <c r="BO233" s="118">
        <v>0</v>
      </c>
      <c r="BP233" s="119">
        <v>0</v>
      </c>
      <c r="BS233" s="97">
        <f t="shared" si="125"/>
        <v>22000</v>
      </c>
      <c r="BT233" s="97">
        <f t="shared" si="126"/>
        <v>5</v>
      </c>
      <c r="BU233" s="97">
        <f t="shared" si="127"/>
        <v>3.96</v>
      </c>
      <c r="BV233" s="296" t="str">
        <f>IF(CA233=0,"NO STOCK",IF(COUNTIF(PKGSUMM_T!$A$2:$A$1245,A233)&gt;0,"OK","ERROR"))</f>
        <v>OK</v>
      </c>
      <c r="BW233" s="296" t="str">
        <f>IF(CA233=0,"NO STOCK",IF(OR(COUNTIF(COST_SHEETT!$B$3:$B$1238,CI233)&gt;0,COUNTIF(COST_SHEETT!$AB$3:$AB$1238,CI233)&gt;0,COUNTIF(COST_SHEETT1!$B$3:$B$1238,CI233)&gt;0,COUNTIF(COST_SHEETT1!$AB$3:$AB$1238,CI233)&gt;0),"OK","ERROR"))</f>
        <v>OK</v>
      </c>
      <c r="BX233" s="97">
        <f>SUMIF(HW!$A$2:$A$1573,$A233,HW!BI$2:BI$1573)</f>
        <v>0</v>
      </c>
      <c r="BY233" s="97">
        <f>SUMIF(HW!$A$2:$A$1573,$A233,HW!BJ$2:BJ$1573)</f>
        <v>0</v>
      </c>
      <c r="BZ233" s="197">
        <f t="shared" si="128"/>
        <v>22000</v>
      </c>
      <c r="CA233" s="198">
        <f t="shared" si="129"/>
        <v>3.96</v>
      </c>
      <c r="CB233" s="296">
        <f>IF(CJ233="Y",IF(C233="FINISHED GOODS",SUMIF(COST_SHEETT!$AB$3:$AB$1227,$CI233,COST_SHEETT!$DD$3:$DD$1227),SUMIF(COST_SHEETT!$B$3:$B$1227,$CI233,COST_SHEETT!$DB$3:$DB$1227)),IF(C233="FINISHED GOODS",SUMIF(COST_SHEETT1!$AB$3:$AB$1227,$CI233,COST_SHEETT1!$DD$3:$DD$1227),SUMIF(COST_SHEETT1!$B$3:$B$1227,$CI233,COST_SHEETT1!$DB$3:$DB$1227)))</f>
        <v>3.3106496739562452E-2</v>
      </c>
      <c r="CC233" s="209">
        <f t="shared" ref="CC233" si="151">ROUND(BZ233*CB233,0)</f>
        <v>728</v>
      </c>
      <c r="CD233" s="295">
        <v>1</v>
      </c>
      <c r="CE233" s="295"/>
      <c r="CF233" s="376">
        <f>IF(BZ233=0,0,IF(CK233&gt;0,CK233,CD233))</f>
        <v>2.638968987685621E-2</v>
      </c>
      <c r="CG233" s="301">
        <f t="shared" ref="CG233" si="152">MIN(CF233,CB233)</f>
        <v>2.638968987685621E-2</v>
      </c>
      <c r="CH233" s="302">
        <f t="shared" ref="CH233" si="153">ROUND(CG233*BZ233,0)</f>
        <v>581</v>
      </c>
      <c r="CI233" s="200" t="s">
        <v>2691</v>
      </c>
      <c r="CK233" s="305">
        <v>2.638968987685621E-2</v>
      </c>
      <c r="CL233" s="296" t="str">
        <f t="shared" ref="CL233" si="154">IF(CF233&lt;CB233,"NRV","COST")</f>
        <v>NRV</v>
      </c>
      <c r="CM233" s="304">
        <f t="shared" ref="CM233" si="155">IF(CA233=0,0,ROUND(CH233/CA233,3))</f>
        <v>146.71700000000001</v>
      </c>
      <c r="CU233" s="296">
        <f>+(BZ233-BX233)*CG233</f>
        <v>580.57317729083661</v>
      </c>
      <c r="CW233" s="296">
        <f>+CT233+CU233+CV233</f>
        <v>580.57317729083661</v>
      </c>
      <c r="CX233" s="388">
        <f>+CW233-CH233</f>
        <v>-0.42682270916338894</v>
      </c>
    </row>
    <row r="234" spans="1:102" ht="12" hidden="1" customHeight="1" x14ac:dyDescent="0.25">
      <c r="A234" s="120" t="s">
        <v>119</v>
      </c>
      <c r="B234" s="121" t="s">
        <v>120</v>
      </c>
      <c r="C234" s="121" t="s">
        <v>30</v>
      </c>
      <c r="D234" s="122">
        <v>4400</v>
      </c>
      <c r="E234" s="123">
        <v>180</v>
      </c>
      <c r="F234" s="123">
        <v>2.9420999999999999E-2</v>
      </c>
      <c r="G234" s="123">
        <v>2.9420999999999999E-2</v>
      </c>
      <c r="H234" s="124"/>
      <c r="I234" s="124">
        <v>0</v>
      </c>
      <c r="J234" s="124">
        <v>0</v>
      </c>
      <c r="K234" s="124"/>
      <c r="L234" s="124">
        <v>0</v>
      </c>
      <c r="M234" s="124"/>
      <c r="N234" s="124">
        <v>0</v>
      </c>
      <c r="O234" s="124"/>
      <c r="P234" s="124">
        <v>0</v>
      </c>
      <c r="Q234" s="124"/>
      <c r="R234" s="124">
        <v>0</v>
      </c>
      <c r="S234" s="124"/>
      <c r="T234" s="124">
        <v>0</v>
      </c>
      <c r="U234" s="124"/>
      <c r="V234" s="124">
        <v>0</v>
      </c>
      <c r="W234" s="124"/>
      <c r="X234" s="124">
        <v>0</v>
      </c>
      <c r="Y234" s="124"/>
      <c r="Z234" s="124">
        <v>0</v>
      </c>
      <c r="AA234" s="124"/>
      <c r="AB234" s="124">
        <v>0</v>
      </c>
      <c r="AC234" s="124">
        <v>0</v>
      </c>
      <c r="AD234" s="124">
        <v>0</v>
      </c>
      <c r="AE234" s="124">
        <v>0</v>
      </c>
      <c r="AF234" s="124"/>
      <c r="AG234" s="124">
        <v>0</v>
      </c>
      <c r="AH234" s="124"/>
      <c r="AI234" s="124">
        <v>0</v>
      </c>
      <c r="AJ234" s="124"/>
      <c r="AK234" s="124">
        <v>0</v>
      </c>
      <c r="AL234" s="124"/>
      <c r="AM234" s="124">
        <v>0</v>
      </c>
      <c r="AN234" s="124"/>
      <c r="AO234" s="124">
        <v>0</v>
      </c>
      <c r="AP234" s="124"/>
      <c r="AQ234" s="124">
        <v>0</v>
      </c>
      <c r="AR234" s="124"/>
      <c r="AS234" s="124">
        <v>0</v>
      </c>
      <c r="AT234" s="124"/>
      <c r="AU234" s="124">
        <v>0</v>
      </c>
      <c r="AV234" s="124">
        <v>0</v>
      </c>
      <c r="AW234" s="124">
        <v>0</v>
      </c>
      <c r="AX234" s="124">
        <v>0</v>
      </c>
      <c r="AY234" s="124">
        <v>0</v>
      </c>
      <c r="AZ234" s="124">
        <v>0</v>
      </c>
      <c r="BA234" s="124">
        <v>0</v>
      </c>
      <c r="BB234" s="124">
        <v>0</v>
      </c>
      <c r="BC234" s="124">
        <v>0</v>
      </c>
      <c r="BD234" s="123">
        <v>0</v>
      </c>
      <c r="BE234" s="123">
        <v>0</v>
      </c>
      <c r="BF234" s="124">
        <v>0</v>
      </c>
      <c r="BG234" s="124">
        <v>0</v>
      </c>
      <c r="BH234" s="124">
        <v>0</v>
      </c>
      <c r="BI234" s="124"/>
      <c r="BJ234" s="124">
        <v>0</v>
      </c>
      <c r="BK234" s="124"/>
      <c r="BL234" s="124">
        <v>0</v>
      </c>
      <c r="BM234" s="124">
        <v>0</v>
      </c>
      <c r="BN234" s="124">
        <v>0</v>
      </c>
      <c r="BO234" s="124">
        <v>0</v>
      </c>
      <c r="BP234" s="125">
        <v>0</v>
      </c>
      <c r="BS234" s="97">
        <f t="shared" si="125"/>
        <v>0</v>
      </c>
      <c r="BT234" s="97">
        <f t="shared" si="126"/>
        <v>0</v>
      </c>
      <c r="BU234" s="97">
        <f t="shared" si="127"/>
        <v>0</v>
      </c>
      <c r="BV234" s="296" t="str">
        <f>IF(CA234=0,"NO STOCK",IF(COUNTIF(PKGSUMM_T!$A$2:$A$1245,A234)&gt;0,"OK","ERROR"))</f>
        <v>NO STOCK</v>
      </c>
      <c r="BW234" s="296" t="str">
        <f>IF(CA234=0,"NO STOCK",IF(OR(COUNTIF(COST_SHEETT!$B$3:$B$1238,CI234)&gt;0,COUNTIF(COST_SHEETT!$AB$3:$AB$1238,CI234)&gt;0,COUNTIF(COST_SHEETT1!$B$3:$B$1238,CI234)&gt;0,COUNTIF(COST_SHEETT1!$AB$3:$AB$1238,CI234)&gt;0),"OK","ERROR"))</f>
        <v>NO STOCK</v>
      </c>
      <c r="BX234" s="97">
        <f>SUMIF(HW!$A$2:$A$1573,$A234,HW!BI$2:BI$1573)</f>
        <v>0</v>
      </c>
      <c r="BY234" s="97">
        <f>SUMIF(HW!$A$2:$A$1573,$A234,HW!BJ$2:BJ$1573)</f>
        <v>0</v>
      </c>
      <c r="BZ234" s="197">
        <f t="shared" si="128"/>
        <v>0</v>
      </c>
      <c r="CA234" s="198">
        <f t="shared" si="129"/>
        <v>0</v>
      </c>
      <c r="CI234" s="200" t="s">
        <v>2692</v>
      </c>
      <c r="CK234" s="305">
        <v>2.9420928238428245E-2</v>
      </c>
    </row>
    <row r="235" spans="1:102" ht="12" hidden="1" customHeight="1" x14ac:dyDescent="0.25">
      <c r="A235" s="114" t="s">
        <v>123</v>
      </c>
      <c r="B235" s="115" t="s">
        <v>124</v>
      </c>
      <c r="C235" s="115" t="s">
        <v>30</v>
      </c>
      <c r="D235" s="116">
        <v>4400</v>
      </c>
      <c r="E235" s="117">
        <v>170</v>
      </c>
      <c r="F235" s="117">
        <v>2.4667000000000001E-2</v>
      </c>
      <c r="G235" s="117">
        <v>2.4667000000000001E-2</v>
      </c>
      <c r="H235" s="118"/>
      <c r="I235" s="118">
        <v>0</v>
      </c>
      <c r="J235" s="118">
        <v>0</v>
      </c>
      <c r="K235" s="118"/>
      <c r="L235" s="118">
        <v>0</v>
      </c>
      <c r="M235" s="118"/>
      <c r="N235" s="118">
        <v>0</v>
      </c>
      <c r="O235" s="118"/>
      <c r="P235" s="118">
        <v>0</v>
      </c>
      <c r="Q235" s="118"/>
      <c r="R235" s="118">
        <v>0</v>
      </c>
      <c r="S235" s="118"/>
      <c r="T235" s="118">
        <v>0</v>
      </c>
      <c r="U235" s="118"/>
      <c r="V235" s="118">
        <v>0</v>
      </c>
      <c r="W235" s="118"/>
      <c r="X235" s="118">
        <v>0</v>
      </c>
      <c r="Y235" s="118"/>
      <c r="Z235" s="118">
        <v>0</v>
      </c>
      <c r="AA235" s="118"/>
      <c r="AB235" s="118">
        <v>0</v>
      </c>
      <c r="AC235" s="118">
        <v>0</v>
      </c>
      <c r="AD235" s="118">
        <v>0</v>
      </c>
      <c r="AE235" s="118">
        <v>0</v>
      </c>
      <c r="AF235" s="118"/>
      <c r="AG235" s="118">
        <v>0</v>
      </c>
      <c r="AH235" s="118"/>
      <c r="AI235" s="118">
        <v>0</v>
      </c>
      <c r="AJ235" s="118"/>
      <c r="AK235" s="118">
        <v>0</v>
      </c>
      <c r="AL235" s="118"/>
      <c r="AM235" s="118">
        <v>0</v>
      </c>
      <c r="AN235" s="118"/>
      <c r="AO235" s="118">
        <v>0</v>
      </c>
      <c r="AP235" s="118"/>
      <c r="AQ235" s="118">
        <v>0</v>
      </c>
      <c r="AR235" s="118"/>
      <c r="AS235" s="118">
        <v>0</v>
      </c>
      <c r="AT235" s="118"/>
      <c r="AU235" s="118">
        <v>0</v>
      </c>
      <c r="AV235" s="118">
        <v>0</v>
      </c>
      <c r="AW235" s="118">
        <v>0</v>
      </c>
      <c r="AX235" s="118">
        <v>0</v>
      </c>
      <c r="AY235" s="118">
        <v>0</v>
      </c>
      <c r="AZ235" s="118">
        <v>0</v>
      </c>
      <c r="BA235" s="118">
        <v>0</v>
      </c>
      <c r="BB235" s="118">
        <v>0</v>
      </c>
      <c r="BC235" s="118">
        <v>0</v>
      </c>
      <c r="BD235" s="117">
        <v>0</v>
      </c>
      <c r="BE235" s="117">
        <v>0</v>
      </c>
      <c r="BF235" s="118">
        <v>0</v>
      </c>
      <c r="BG235" s="118">
        <v>0</v>
      </c>
      <c r="BH235" s="118">
        <v>0</v>
      </c>
      <c r="BI235" s="118"/>
      <c r="BJ235" s="118">
        <v>0</v>
      </c>
      <c r="BK235" s="118"/>
      <c r="BL235" s="118">
        <v>0</v>
      </c>
      <c r="BM235" s="118">
        <v>0</v>
      </c>
      <c r="BN235" s="118">
        <v>0</v>
      </c>
      <c r="BO235" s="118">
        <v>0</v>
      </c>
      <c r="BP235" s="119">
        <v>0</v>
      </c>
      <c r="BS235" s="97">
        <f t="shared" si="125"/>
        <v>0</v>
      </c>
      <c r="BT235" s="97">
        <f t="shared" si="126"/>
        <v>0</v>
      </c>
      <c r="BU235" s="97">
        <f t="shared" si="127"/>
        <v>0</v>
      </c>
      <c r="BV235" s="296" t="str">
        <f>IF(CA235=0,"NO STOCK",IF(COUNTIF(PKGSUMM_T!$A$2:$A$1245,A235)&gt;0,"OK","ERROR"))</f>
        <v>NO STOCK</v>
      </c>
      <c r="BW235" s="296" t="str">
        <f>IF(CA235=0,"NO STOCK",IF(OR(COUNTIF(COST_SHEETT!$B$3:$B$1238,CI235)&gt;0,COUNTIF(COST_SHEETT!$AB$3:$AB$1238,CI235)&gt;0,COUNTIF(COST_SHEETT1!$B$3:$B$1238,CI235)&gt;0,COUNTIF(COST_SHEETT1!$AB$3:$AB$1238,CI235)&gt;0),"OK","ERROR"))</f>
        <v>NO STOCK</v>
      </c>
      <c r="BX235" s="97">
        <f>SUMIF(HW!$A$2:$A$1573,$A235,HW!BI$2:BI$1573)</f>
        <v>0</v>
      </c>
      <c r="BY235" s="97">
        <f>SUMIF(HW!$A$2:$A$1573,$A235,HW!BJ$2:BJ$1573)</f>
        <v>0</v>
      </c>
      <c r="BZ235" s="197">
        <f t="shared" si="128"/>
        <v>0</v>
      </c>
      <c r="CA235" s="198">
        <f t="shared" si="129"/>
        <v>0</v>
      </c>
      <c r="CI235" s="200"/>
      <c r="CK235" s="296"/>
    </row>
    <row r="236" spans="1:102" ht="12" hidden="1" customHeight="1" x14ac:dyDescent="0.25">
      <c r="A236" s="120" t="s">
        <v>1591</v>
      </c>
      <c r="B236" s="121" t="s">
        <v>1592</v>
      </c>
      <c r="C236" s="121" t="s">
        <v>30</v>
      </c>
      <c r="D236" s="122">
        <v>2800</v>
      </c>
      <c r="E236" s="123">
        <v>190</v>
      </c>
      <c r="F236" s="123">
        <v>2.7569E-2</v>
      </c>
      <c r="G236" s="123">
        <v>2.7569E-2</v>
      </c>
      <c r="H236" s="124"/>
      <c r="I236" s="124">
        <v>0</v>
      </c>
      <c r="J236" s="124">
        <v>0</v>
      </c>
      <c r="K236" s="124"/>
      <c r="L236" s="124">
        <v>0</v>
      </c>
      <c r="M236" s="124"/>
      <c r="N236" s="124">
        <v>0</v>
      </c>
      <c r="O236" s="124"/>
      <c r="P236" s="124">
        <v>0</v>
      </c>
      <c r="Q236" s="124"/>
      <c r="R236" s="124">
        <v>0</v>
      </c>
      <c r="S236" s="124"/>
      <c r="T236" s="124">
        <v>0</v>
      </c>
      <c r="U236" s="124"/>
      <c r="V236" s="124">
        <v>0</v>
      </c>
      <c r="W236" s="124"/>
      <c r="X236" s="124">
        <v>0</v>
      </c>
      <c r="Y236" s="124"/>
      <c r="Z236" s="124">
        <v>0</v>
      </c>
      <c r="AA236" s="124"/>
      <c r="AB236" s="124">
        <v>0</v>
      </c>
      <c r="AC236" s="124">
        <v>0</v>
      </c>
      <c r="AD236" s="124">
        <v>0</v>
      </c>
      <c r="AE236" s="124">
        <v>0</v>
      </c>
      <c r="AF236" s="124"/>
      <c r="AG236" s="124">
        <v>0</v>
      </c>
      <c r="AH236" s="124"/>
      <c r="AI236" s="124">
        <v>0</v>
      </c>
      <c r="AJ236" s="124"/>
      <c r="AK236" s="124">
        <v>0</v>
      </c>
      <c r="AL236" s="124"/>
      <c r="AM236" s="124">
        <v>0</v>
      </c>
      <c r="AN236" s="124"/>
      <c r="AO236" s="124">
        <v>0</v>
      </c>
      <c r="AP236" s="124"/>
      <c r="AQ236" s="124">
        <v>0</v>
      </c>
      <c r="AR236" s="124"/>
      <c r="AS236" s="124">
        <v>0</v>
      </c>
      <c r="AT236" s="124"/>
      <c r="AU236" s="124">
        <v>0</v>
      </c>
      <c r="AV236" s="124">
        <v>0</v>
      </c>
      <c r="AW236" s="124">
        <v>0</v>
      </c>
      <c r="AX236" s="124">
        <v>0</v>
      </c>
      <c r="AY236" s="124">
        <v>0</v>
      </c>
      <c r="AZ236" s="124">
        <v>0</v>
      </c>
      <c r="BA236" s="124">
        <v>0</v>
      </c>
      <c r="BB236" s="124">
        <v>0</v>
      </c>
      <c r="BC236" s="124">
        <v>0</v>
      </c>
      <c r="BD236" s="123">
        <v>0</v>
      </c>
      <c r="BE236" s="123">
        <v>0</v>
      </c>
      <c r="BF236" s="124">
        <v>0</v>
      </c>
      <c r="BG236" s="124">
        <v>0</v>
      </c>
      <c r="BH236" s="124">
        <v>0</v>
      </c>
      <c r="BI236" s="124"/>
      <c r="BJ236" s="124">
        <v>0</v>
      </c>
      <c r="BK236" s="124"/>
      <c r="BL236" s="124">
        <v>0</v>
      </c>
      <c r="BM236" s="124">
        <v>0</v>
      </c>
      <c r="BN236" s="124">
        <v>0</v>
      </c>
      <c r="BO236" s="124">
        <v>0</v>
      </c>
      <c r="BP236" s="125">
        <v>0</v>
      </c>
      <c r="BS236" s="97">
        <f t="shared" si="125"/>
        <v>0</v>
      </c>
      <c r="BT236" s="97">
        <f t="shared" si="126"/>
        <v>0</v>
      </c>
      <c r="BU236" s="97">
        <f t="shared" si="127"/>
        <v>0</v>
      </c>
      <c r="BV236" s="296" t="str">
        <f>IF(CA236=0,"NO STOCK",IF(COUNTIF(PKGSUMM_T!$A$2:$A$1245,A236)&gt;0,"OK","ERROR"))</f>
        <v>NO STOCK</v>
      </c>
      <c r="BW236" s="296" t="str">
        <f>IF(CA236=0,"NO STOCK",IF(OR(COUNTIF(COST_SHEETT!$B$3:$B$1238,CI236)&gt;0,COUNTIF(COST_SHEETT!$AB$3:$AB$1238,CI236)&gt;0,COUNTIF(COST_SHEETT1!$B$3:$B$1238,CI236)&gt;0,COUNTIF(COST_SHEETT1!$AB$3:$AB$1238,CI236)&gt;0),"OK","ERROR"))</f>
        <v>NO STOCK</v>
      </c>
      <c r="BX236" s="97">
        <f>SUMIF(HW!$A$2:$A$1573,$A236,HW!BI$2:BI$1573)</f>
        <v>0</v>
      </c>
      <c r="BY236" s="97">
        <f>SUMIF(HW!$A$2:$A$1573,$A236,HW!BJ$2:BJ$1573)</f>
        <v>0</v>
      </c>
      <c r="BZ236" s="197">
        <f t="shared" si="128"/>
        <v>0</v>
      </c>
      <c r="CA236" s="198">
        <f t="shared" si="129"/>
        <v>0</v>
      </c>
      <c r="CI236" s="200"/>
      <c r="CK236" s="296"/>
    </row>
    <row r="237" spans="1:102" ht="12" hidden="1" customHeight="1" x14ac:dyDescent="0.25">
      <c r="A237" s="114" t="s">
        <v>1593</v>
      </c>
      <c r="B237" s="115" t="s">
        <v>1594</v>
      </c>
      <c r="C237" s="115" t="s">
        <v>30</v>
      </c>
      <c r="D237" s="116">
        <v>4400</v>
      </c>
      <c r="E237" s="117">
        <v>190</v>
      </c>
      <c r="F237" s="117">
        <v>2.7569E-2</v>
      </c>
      <c r="G237" s="117">
        <v>2.7569E-2</v>
      </c>
      <c r="H237" s="118"/>
      <c r="I237" s="118">
        <v>0</v>
      </c>
      <c r="J237" s="118">
        <v>0</v>
      </c>
      <c r="K237" s="118"/>
      <c r="L237" s="118">
        <v>0</v>
      </c>
      <c r="M237" s="118"/>
      <c r="N237" s="118">
        <v>0</v>
      </c>
      <c r="O237" s="118"/>
      <c r="P237" s="118">
        <v>0</v>
      </c>
      <c r="Q237" s="118"/>
      <c r="R237" s="118">
        <v>0</v>
      </c>
      <c r="S237" s="118"/>
      <c r="T237" s="118">
        <v>0</v>
      </c>
      <c r="U237" s="118"/>
      <c r="V237" s="118">
        <v>0</v>
      </c>
      <c r="W237" s="118"/>
      <c r="X237" s="118">
        <v>0</v>
      </c>
      <c r="Y237" s="118"/>
      <c r="Z237" s="118">
        <v>0</v>
      </c>
      <c r="AA237" s="118"/>
      <c r="AB237" s="118">
        <v>0</v>
      </c>
      <c r="AC237" s="118">
        <v>0</v>
      </c>
      <c r="AD237" s="118">
        <v>0</v>
      </c>
      <c r="AE237" s="118">
        <v>0</v>
      </c>
      <c r="AF237" s="118"/>
      <c r="AG237" s="118">
        <v>0</v>
      </c>
      <c r="AH237" s="118"/>
      <c r="AI237" s="118">
        <v>0</v>
      </c>
      <c r="AJ237" s="118"/>
      <c r="AK237" s="118">
        <v>0</v>
      </c>
      <c r="AL237" s="118"/>
      <c r="AM237" s="118">
        <v>0</v>
      </c>
      <c r="AN237" s="118"/>
      <c r="AO237" s="118">
        <v>0</v>
      </c>
      <c r="AP237" s="118"/>
      <c r="AQ237" s="118">
        <v>0</v>
      </c>
      <c r="AR237" s="118"/>
      <c r="AS237" s="118">
        <v>0</v>
      </c>
      <c r="AT237" s="118"/>
      <c r="AU237" s="118">
        <v>0</v>
      </c>
      <c r="AV237" s="118">
        <v>0</v>
      </c>
      <c r="AW237" s="118">
        <v>0</v>
      </c>
      <c r="AX237" s="118">
        <v>0</v>
      </c>
      <c r="AY237" s="118">
        <v>0</v>
      </c>
      <c r="AZ237" s="118">
        <v>0</v>
      </c>
      <c r="BA237" s="118">
        <v>0</v>
      </c>
      <c r="BB237" s="118">
        <v>0</v>
      </c>
      <c r="BC237" s="118">
        <v>0</v>
      </c>
      <c r="BD237" s="117">
        <v>0</v>
      </c>
      <c r="BE237" s="117">
        <v>0</v>
      </c>
      <c r="BF237" s="118">
        <v>0</v>
      </c>
      <c r="BG237" s="118">
        <v>0</v>
      </c>
      <c r="BH237" s="118">
        <v>0</v>
      </c>
      <c r="BI237" s="118"/>
      <c r="BJ237" s="118">
        <v>0</v>
      </c>
      <c r="BK237" s="118"/>
      <c r="BL237" s="118">
        <v>0</v>
      </c>
      <c r="BM237" s="118">
        <v>0</v>
      </c>
      <c r="BN237" s="118">
        <v>0</v>
      </c>
      <c r="BO237" s="118">
        <v>0</v>
      </c>
      <c r="BP237" s="119">
        <v>0</v>
      </c>
      <c r="BS237" s="97">
        <f t="shared" si="125"/>
        <v>0</v>
      </c>
      <c r="BT237" s="97">
        <f t="shared" si="126"/>
        <v>0</v>
      </c>
      <c r="BU237" s="97">
        <f t="shared" si="127"/>
        <v>0</v>
      </c>
      <c r="BV237" s="296" t="str">
        <f>IF(CA237=0,"NO STOCK",IF(COUNTIF(PKGSUMM_T!$A$2:$A$1245,A237)&gt;0,"OK","ERROR"))</f>
        <v>NO STOCK</v>
      </c>
      <c r="BW237" s="296" t="str">
        <f>IF(CA237=0,"NO STOCK",IF(OR(COUNTIF(COST_SHEETT!$B$3:$B$1238,CI237)&gt;0,COUNTIF(COST_SHEETT!$AB$3:$AB$1238,CI237)&gt;0,COUNTIF(COST_SHEETT1!$B$3:$B$1238,CI237)&gt;0,COUNTIF(COST_SHEETT1!$AB$3:$AB$1238,CI237)&gt;0),"OK","ERROR"))</f>
        <v>NO STOCK</v>
      </c>
      <c r="BX237" s="97">
        <f>SUMIF(HW!$A$2:$A$1573,$A237,HW!BI$2:BI$1573)</f>
        <v>0</v>
      </c>
      <c r="BY237" s="97">
        <f>SUMIF(HW!$A$2:$A$1573,$A237,HW!BJ$2:BJ$1573)</f>
        <v>0</v>
      </c>
      <c r="BZ237" s="197">
        <f t="shared" si="128"/>
        <v>0</v>
      </c>
      <c r="CA237" s="198">
        <f t="shared" si="129"/>
        <v>0</v>
      </c>
      <c r="CI237" s="200"/>
      <c r="CK237" s="296"/>
    </row>
    <row r="238" spans="1:102" ht="12" customHeight="1" x14ac:dyDescent="0.25">
      <c r="A238" s="120" t="s">
        <v>115</v>
      </c>
      <c r="B238" s="121" t="s">
        <v>1595</v>
      </c>
      <c r="C238" s="121" t="s">
        <v>30</v>
      </c>
      <c r="D238" s="129">
        <v>4510</v>
      </c>
      <c r="E238" s="123">
        <v>190</v>
      </c>
      <c r="F238" s="123">
        <v>2.9884999999999998E-2</v>
      </c>
      <c r="G238" s="123">
        <v>2.9884999999999998E-2</v>
      </c>
      <c r="H238" s="127">
        <v>4510</v>
      </c>
      <c r="I238" s="127">
        <v>0.85699999999999998</v>
      </c>
      <c r="J238" s="127">
        <v>134.78100000000001</v>
      </c>
      <c r="K238" s="123"/>
      <c r="L238" s="124">
        <v>0</v>
      </c>
      <c r="M238" s="123"/>
      <c r="N238" s="124">
        <v>0</v>
      </c>
      <c r="O238" s="123"/>
      <c r="P238" s="124">
        <v>0</v>
      </c>
      <c r="Q238" s="123"/>
      <c r="R238" s="124">
        <v>0</v>
      </c>
      <c r="S238" s="123"/>
      <c r="T238" s="124">
        <v>0</v>
      </c>
      <c r="U238" s="123"/>
      <c r="V238" s="124">
        <v>0</v>
      </c>
      <c r="W238" s="123"/>
      <c r="X238" s="124">
        <v>0</v>
      </c>
      <c r="Y238" s="123"/>
      <c r="Z238" s="124">
        <v>0</v>
      </c>
      <c r="AA238" s="123"/>
      <c r="AB238" s="124">
        <v>0</v>
      </c>
      <c r="AC238" s="124">
        <v>0</v>
      </c>
      <c r="AD238" s="124">
        <v>0</v>
      </c>
      <c r="AE238" s="124">
        <v>0</v>
      </c>
      <c r="AF238" s="123"/>
      <c r="AG238" s="124">
        <v>0</v>
      </c>
      <c r="AH238" s="123"/>
      <c r="AI238" s="124">
        <v>0</v>
      </c>
      <c r="AJ238" s="123"/>
      <c r="AK238" s="124">
        <v>0</v>
      </c>
      <c r="AL238" s="123"/>
      <c r="AM238" s="124">
        <v>0</v>
      </c>
      <c r="AN238" s="123"/>
      <c r="AO238" s="124">
        <v>0</v>
      </c>
      <c r="AP238" s="123"/>
      <c r="AQ238" s="124">
        <v>0</v>
      </c>
      <c r="AR238" s="123"/>
      <c r="AS238" s="124">
        <v>0</v>
      </c>
      <c r="AT238" s="123"/>
      <c r="AU238" s="124">
        <v>0</v>
      </c>
      <c r="AV238" s="124">
        <v>0</v>
      </c>
      <c r="AW238" s="124">
        <v>0</v>
      </c>
      <c r="AX238" s="124">
        <v>0</v>
      </c>
      <c r="AY238" s="129">
        <v>4510</v>
      </c>
      <c r="AZ238" s="123">
        <v>1</v>
      </c>
      <c r="BA238" s="127">
        <v>0.85699999999999998</v>
      </c>
      <c r="BB238" s="127">
        <v>134.78100000000001</v>
      </c>
      <c r="BC238" s="127">
        <v>134.78100000000001</v>
      </c>
      <c r="BD238" s="123">
        <v>0</v>
      </c>
      <c r="BE238" s="123">
        <v>0</v>
      </c>
      <c r="BF238" s="124">
        <v>0</v>
      </c>
      <c r="BG238" s="124">
        <v>0</v>
      </c>
      <c r="BH238" s="124">
        <v>0</v>
      </c>
      <c r="BI238" s="123"/>
      <c r="BJ238" s="124">
        <v>0</v>
      </c>
      <c r="BK238" s="123"/>
      <c r="BL238" s="124">
        <v>0</v>
      </c>
      <c r="BM238" s="124">
        <v>0</v>
      </c>
      <c r="BN238" s="124">
        <v>0</v>
      </c>
      <c r="BO238" s="124">
        <v>0</v>
      </c>
      <c r="BP238" s="125">
        <v>0</v>
      </c>
      <c r="BS238" s="97">
        <f t="shared" si="125"/>
        <v>4510</v>
      </c>
      <c r="BT238" s="97">
        <f t="shared" si="126"/>
        <v>1</v>
      </c>
      <c r="BU238" s="97">
        <f t="shared" si="127"/>
        <v>0.85699999999999998</v>
      </c>
      <c r="BV238" s="296" t="str">
        <f>IF(CA238=0,"NO STOCK",IF(COUNTIF(PKGSUMM_T!$A$2:$A$1245,A238)&gt;0,"OK","ERROR"))</f>
        <v>OK</v>
      </c>
      <c r="BW238" s="296" t="str">
        <f>IF(CA238=0,"NO STOCK",IF(OR(COUNTIF(COST_SHEETT!$B$3:$B$1238,CI238)&gt;0,COUNTIF(COST_SHEETT!$AB$3:$AB$1238,CI238)&gt;0,COUNTIF(COST_SHEETT1!$B$3:$B$1238,CI238)&gt;0,COUNTIF(COST_SHEETT1!$AB$3:$AB$1238,CI238)&gt;0),"OK","ERROR"))</f>
        <v>OK</v>
      </c>
      <c r="BX238" s="97">
        <f>SUMIF(HW!$A$2:$A$1573,$A238,HW!BI$2:BI$1573)</f>
        <v>0</v>
      </c>
      <c r="BY238" s="97">
        <f>SUMIF(HW!$A$2:$A$1573,$A238,HW!BJ$2:BJ$1573)</f>
        <v>0</v>
      </c>
      <c r="BZ238" s="197">
        <f t="shared" si="128"/>
        <v>4510</v>
      </c>
      <c r="CA238" s="198">
        <f t="shared" si="129"/>
        <v>0.85699999999999998</v>
      </c>
      <c r="CB238" s="296">
        <f>IF(CJ238="Y",IF(C238="FINISHED GOODS",SUMIF(COST_SHEETT!$AB$3:$AB$1227,$CI238,COST_SHEETT!$DD$3:$DD$1227),SUMIF(COST_SHEETT!$B$3:$B$1227,$CI238,COST_SHEETT!$DB$3:$DB$1227)),IF(C238="FINISHED GOODS",SUMIF(COST_SHEETT1!$AB$3:$AB$1227,$CI238,COST_SHEETT1!$DD$3:$DD$1227),SUMIF(COST_SHEETT1!$B$3:$B$1227,$CI238,COST_SHEETT1!$DB$3:$DB$1227)))</f>
        <v>3.9260294387313092E-2</v>
      </c>
      <c r="CC238" s="209">
        <f t="shared" ref="CC238" si="156">ROUND(BZ238*CB238,0)</f>
        <v>177</v>
      </c>
      <c r="CD238" s="295">
        <v>1</v>
      </c>
      <c r="CE238" s="295"/>
      <c r="CF238" s="376">
        <f>IF(BZ238=0,0,IF(CK238&gt;0,CK238,CD238))</f>
        <v>2.9884615384615384E-2</v>
      </c>
      <c r="CG238" s="301">
        <f t="shared" ref="CG238" si="157">MIN(CF238,CB238)</f>
        <v>2.9884615384615384E-2</v>
      </c>
      <c r="CH238" s="302">
        <f t="shared" ref="CH238" si="158">ROUND(CG238*BZ238,0)</f>
        <v>135</v>
      </c>
      <c r="CI238" s="200" t="s">
        <v>2693</v>
      </c>
      <c r="CK238" s="292">
        <v>2.9884615384615384E-2</v>
      </c>
      <c r="CL238" s="296" t="str">
        <f t="shared" ref="CL238" si="159">IF(CF238&lt;CB238,"NRV","COST")</f>
        <v>NRV</v>
      </c>
      <c r="CM238" s="304">
        <f t="shared" ref="CM238" si="160">IF(CA238=0,0,ROUND(CH238/CA238,3))</f>
        <v>157.52600000000001</v>
      </c>
      <c r="CU238" s="296">
        <f>+(BZ238-BX238)*CG238</f>
        <v>134.7796153846154</v>
      </c>
      <c r="CW238" s="296">
        <f>+CT238+CU238+CV238</f>
        <v>134.7796153846154</v>
      </c>
      <c r="CX238" s="388">
        <f>+CW238-CH238</f>
        <v>-0.22038461538460297</v>
      </c>
    </row>
    <row r="239" spans="1:102" ht="12" hidden="1" customHeight="1" x14ac:dyDescent="0.25">
      <c r="A239" s="114" t="s">
        <v>1596</v>
      </c>
      <c r="B239" s="115" t="s">
        <v>1597</v>
      </c>
      <c r="C239" s="115" t="s">
        <v>30</v>
      </c>
      <c r="D239" s="116">
        <v>4400</v>
      </c>
      <c r="E239" s="117">
        <v>190</v>
      </c>
      <c r="F239" s="117">
        <v>2.7569E-2</v>
      </c>
      <c r="G239" s="117">
        <v>2.7569E-2</v>
      </c>
      <c r="H239" s="118"/>
      <c r="I239" s="118">
        <v>0</v>
      </c>
      <c r="J239" s="118">
        <v>0</v>
      </c>
      <c r="K239" s="118"/>
      <c r="L239" s="118">
        <v>0</v>
      </c>
      <c r="M239" s="118"/>
      <c r="N239" s="118">
        <v>0</v>
      </c>
      <c r="O239" s="118"/>
      <c r="P239" s="118">
        <v>0</v>
      </c>
      <c r="Q239" s="118"/>
      <c r="R239" s="118">
        <v>0</v>
      </c>
      <c r="S239" s="118"/>
      <c r="T239" s="118">
        <v>0</v>
      </c>
      <c r="U239" s="118"/>
      <c r="V239" s="118">
        <v>0</v>
      </c>
      <c r="W239" s="118"/>
      <c r="X239" s="118">
        <v>0</v>
      </c>
      <c r="Y239" s="118"/>
      <c r="Z239" s="118">
        <v>0</v>
      </c>
      <c r="AA239" s="118"/>
      <c r="AB239" s="118">
        <v>0</v>
      </c>
      <c r="AC239" s="118">
        <v>0</v>
      </c>
      <c r="AD239" s="118">
        <v>0</v>
      </c>
      <c r="AE239" s="118">
        <v>0</v>
      </c>
      <c r="AF239" s="118"/>
      <c r="AG239" s="118">
        <v>0</v>
      </c>
      <c r="AH239" s="118"/>
      <c r="AI239" s="118">
        <v>0</v>
      </c>
      <c r="AJ239" s="118"/>
      <c r="AK239" s="118">
        <v>0</v>
      </c>
      <c r="AL239" s="118"/>
      <c r="AM239" s="118">
        <v>0</v>
      </c>
      <c r="AN239" s="118"/>
      <c r="AO239" s="118">
        <v>0</v>
      </c>
      <c r="AP239" s="118"/>
      <c r="AQ239" s="118">
        <v>0</v>
      </c>
      <c r="AR239" s="118"/>
      <c r="AS239" s="118">
        <v>0</v>
      </c>
      <c r="AT239" s="118"/>
      <c r="AU239" s="118">
        <v>0</v>
      </c>
      <c r="AV239" s="118">
        <v>0</v>
      </c>
      <c r="AW239" s="118">
        <v>0</v>
      </c>
      <c r="AX239" s="118">
        <v>0</v>
      </c>
      <c r="AY239" s="118">
        <v>0</v>
      </c>
      <c r="AZ239" s="118">
        <v>0</v>
      </c>
      <c r="BA239" s="118">
        <v>0</v>
      </c>
      <c r="BB239" s="118">
        <v>0</v>
      </c>
      <c r="BC239" s="118">
        <v>0</v>
      </c>
      <c r="BD239" s="117">
        <v>0</v>
      </c>
      <c r="BE239" s="117">
        <v>0</v>
      </c>
      <c r="BF239" s="118">
        <v>0</v>
      </c>
      <c r="BG239" s="118">
        <v>0</v>
      </c>
      <c r="BH239" s="118">
        <v>0</v>
      </c>
      <c r="BI239" s="118"/>
      <c r="BJ239" s="118">
        <v>0</v>
      </c>
      <c r="BK239" s="118"/>
      <c r="BL239" s="118">
        <v>0</v>
      </c>
      <c r="BM239" s="118">
        <v>0</v>
      </c>
      <c r="BN239" s="118">
        <v>0</v>
      </c>
      <c r="BO239" s="118">
        <v>0</v>
      </c>
      <c r="BP239" s="119">
        <v>0</v>
      </c>
      <c r="BS239" s="97">
        <f t="shared" si="125"/>
        <v>0</v>
      </c>
      <c r="BT239" s="97">
        <f t="shared" si="126"/>
        <v>0</v>
      </c>
      <c r="BU239" s="97">
        <f t="shared" si="127"/>
        <v>0</v>
      </c>
      <c r="BV239" s="296" t="str">
        <f>IF(CA239=0,"NO STOCK",IF(COUNTIF(PKGSUMM_T!$A$2:$A$1245,A239)&gt;0,"OK","ERROR"))</f>
        <v>NO STOCK</v>
      </c>
      <c r="BW239" s="296" t="str">
        <f>IF(CA239=0,"NO STOCK",IF(OR(COUNTIF(COST_SHEETT!$B$3:$B$1238,CI239)&gt;0,COUNTIF(COST_SHEETT!$AB$3:$AB$1238,CI239)&gt;0,COUNTIF(COST_SHEETT1!$B$3:$B$1238,CI239)&gt;0,COUNTIF(COST_SHEETT1!$AB$3:$AB$1238,CI239)&gt;0),"OK","ERROR"))</f>
        <v>NO STOCK</v>
      </c>
      <c r="BX239" s="97">
        <f>SUMIF(HW!$A$2:$A$1573,$A239,HW!BI$2:BI$1573)</f>
        <v>0</v>
      </c>
      <c r="BY239" s="97">
        <f>SUMIF(HW!$A$2:$A$1573,$A239,HW!BJ$2:BJ$1573)</f>
        <v>0</v>
      </c>
      <c r="BZ239" s="197">
        <f t="shared" si="128"/>
        <v>0</v>
      </c>
      <c r="CA239" s="198">
        <f t="shared" si="129"/>
        <v>0</v>
      </c>
      <c r="CI239" s="200"/>
      <c r="CK239" s="296">
        <f>IF(C239="WORK IN PROGRESS",0.099999,IF(SUMIF(SALE!$L$3:$L$1221,$A239,SALE!$U$3:$U$1221)=0,0,SUMIF(SALE!$L$3:$L$1221,$A239,SALE!$U$3:$U$1221)/SUMIF(SALE!$L$3:$L$1221,$A239,SALE!$F$3:$F$1221)))</f>
        <v>0</v>
      </c>
    </row>
    <row r="240" spans="1:102" ht="12" hidden="1" customHeight="1" x14ac:dyDescent="0.25">
      <c r="A240" s="120" t="s">
        <v>1598</v>
      </c>
      <c r="B240" s="121" t="s">
        <v>1599</v>
      </c>
      <c r="C240" s="121" t="s">
        <v>30</v>
      </c>
      <c r="D240" s="122">
        <v>4400</v>
      </c>
      <c r="E240" s="123">
        <v>190</v>
      </c>
      <c r="F240" s="123">
        <v>2.7569E-2</v>
      </c>
      <c r="G240" s="123">
        <v>2.7569E-2</v>
      </c>
      <c r="H240" s="124"/>
      <c r="I240" s="124">
        <v>0</v>
      </c>
      <c r="J240" s="124">
        <v>0</v>
      </c>
      <c r="K240" s="124"/>
      <c r="L240" s="124">
        <v>0</v>
      </c>
      <c r="M240" s="124"/>
      <c r="N240" s="124">
        <v>0</v>
      </c>
      <c r="O240" s="124"/>
      <c r="P240" s="124">
        <v>0</v>
      </c>
      <c r="Q240" s="124"/>
      <c r="R240" s="124">
        <v>0</v>
      </c>
      <c r="S240" s="124"/>
      <c r="T240" s="124">
        <v>0</v>
      </c>
      <c r="U240" s="124"/>
      <c r="V240" s="124">
        <v>0</v>
      </c>
      <c r="W240" s="124"/>
      <c r="X240" s="124">
        <v>0</v>
      </c>
      <c r="Y240" s="124"/>
      <c r="Z240" s="124">
        <v>0</v>
      </c>
      <c r="AA240" s="124"/>
      <c r="AB240" s="124">
        <v>0</v>
      </c>
      <c r="AC240" s="124">
        <v>0</v>
      </c>
      <c r="AD240" s="124">
        <v>0</v>
      </c>
      <c r="AE240" s="124">
        <v>0</v>
      </c>
      <c r="AF240" s="124"/>
      <c r="AG240" s="124">
        <v>0</v>
      </c>
      <c r="AH240" s="124"/>
      <c r="AI240" s="124">
        <v>0</v>
      </c>
      <c r="AJ240" s="124"/>
      <c r="AK240" s="124">
        <v>0</v>
      </c>
      <c r="AL240" s="124"/>
      <c r="AM240" s="124">
        <v>0</v>
      </c>
      <c r="AN240" s="124"/>
      <c r="AO240" s="124">
        <v>0</v>
      </c>
      <c r="AP240" s="124"/>
      <c r="AQ240" s="124">
        <v>0</v>
      </c>
      <c r="AR240" s="124"/>
      <c r="AS240" s="124">
        <v>0</v>
      </c>
      <c r="AT240" s="124"/>
      <c r="AU240" s="124">
        <v>0</v>
      </c>
      <c r="AV240" s="124">
        <v>0</v>
      </c>
      <c r="AW240" s="124">
        <v>0</v>
      </c>
      <c r="AX240" s="124">
        <v>0</v>
      </c>
      <c r="AY240" s="124">
        <v>0</v>
      </c>
      <c r="AZ240" s="124">
        <v>0</v>
      </c>
      <c r="BA240" s="124">
        <v>0</v>
      </c>
      <c r="BB240" s="124">
        <v>0</v>
      </c>
      <c r="BC240" s="124">
        <v>0</v>
      </c>
      <c r="BD240" s="123">
        <v>0</v>
      </c>
      <c r="BE240" s="123">
        <v>0</v>
      </c>
      <c r="BF240" s="124">
        <v>0</v>
      </c>
      <c r="BG240" s="124">
        <v>0</v>
      </c>
      <c r="BH240" s="124">
        <v>0</v>
      </c>
      <c r="BI240" s="124"/>
      <c r="BJ240" s="124">
        <v>0</v>
      </c>
      <c r="BK240" s="124"/>
      <c r="BL240" s="124">
        <v>0</v>
      </c>
      <c r="BM240" s="124">
        <v>0</v>
      </c>
      <c r="BN240" s="124">
        <v>0</v>
      </c>
      <c r="BO240" s="124">
        <v>0</v>
      </c>
      <c r="BP240" s="125">
        <v>0</v>
      </c>
      <c r="BS240" s="97">
        <f t="shared" si="125"/>
        <v>0</v>
      </c>
      <c r="BT240" s="97">
        <f t="shared" si="126"/>
        <v>0</v>
      </c>
      <c r="BU240" s="97">
        <f t="shared" si="127"/>
        <v>0</v>
      </c>
      <c r="BV240" s="296" t="str">
        <f>IF(CA240=0,"NO STOCK",IF(COUNTIF(PKGSUMM_T!$A$2:$A$1245,A240)&gt;0,"OK","ERROR"))</f>
        <v>NO STOCK</v>
      </c>
      <c r="BW240" s="296" t="str">
        <f>IF(CA240=0,"NO STOCK",IF(OR(COUNTIF(COST_SHEETT!$B$3:$B$1238,CI240)&gt;0,COUNTIF(COST_SHEETT!$AB$3:$AB$1238,CI240)&gt;0,COUNTIF(COST_SHEETT1!$B$3:$B$1238,CI240)&gt;0,COUNTIF(COST_SHEETT1!$AB$3:$AB$1238,CI240)&gt;0),"OK","ERROR"))</f>
        <v>NO STOCK</v>
      </c>
      <c r="BX240" s="97">
        <f>SUMIF(HW!$A$2:$A$1573,$A240,HW!BI$2:BI$1573)</f>
        <v>0</v>
      </c>
      <c r="BY240" s="97">
        <f>SUMIF(HW!$A$2:$A$1573,$A240,HW!BJ$2:BJ$1573)</f>
        <v>0</v>
      </c>
      <c r="BZ240" s="197">
        <f t="shared" si="128"/>
        <v>0</v>
      </c>
      <c r="CA240" s="198">
        <f t="shared" si="129"/>
        <v>0</v>
      </c>
      <c r="CI240" s="200"/>
      <c r="CK240" s="296">
        <f>IF(C240="WORK IN PROGRESS",0.099999,IF(SUMIF(SALE!$L$3:$L$1221,$A240,SALE!$U$3:$U$1221)=0,0,SUMIF(SALE!$L$3:$L$1221,$A240,SALE!$U$3:$U$1221)/SUMIF(SALE!$L$3:$L$1221,$A240,SALE!$F$3:$F$1221)))</f>
        <v>0</v>
      </c>
    </row>
    <row r="241" spans="1:102" ht="12" hidden="1" customHeight="1" x14ac:dyDescent="0.25">
      <c r="A241" s="114" t="s">
        <v>1600</v>
      </c>
      <c r="B241" s="115" t="s">
        <v>1601</v>
      </c>
      <c r="C241" s="115" t="s">
        <v>30</v>
      </c>
      <c r="D241" s="116">
        <v>4510</v>
      </c>
      <c r="E241" s="117">
        <v>190</v>
      </c>
      <c r="F241" s="117">
        <v>2.7569E-2</v>
      </c>
      <c r="G241" s="117">
        <v>2.7569E-2</v>
      </c>
      <c r="H241" s="118"/>
      <c r="I241" s="118">
        <v>0</v>
      </c>
      <c r="J241" s="118">
        <v>0</v>
      </c>
      <c r="K241" s="118"/>
      <c r="L241" s="118">
        <v>0</v>
      </c>
      <c r="M241" s="118"/>
      <c r="N241" s="118">
        <v>0</v>
      </c>
      <c r="O241" s="118"/>
      <c r="P241" s="118">
        <v>0</v>
      </c>
      <c r="Q241" s="118"/>
      <c r="R241" s="118">
        <v>0</v>
      </c>
      <c r="S241" s="118"/>
      <c r="T241" s="118">
        <v>0</v>
      </c>
      <c r="U241" s="118"/>
      <c r="V241" s="118">
        <v>0</v>
      </c>
      <c r="W241" s="118"/>
      <c r="X241" s="118">
        <v>0</v>
      </c>
      <c r="Y241" s="118"/>
      <c r="Z241" s="118">
        <v>0</v>
      </c>
      <c r="AA241" s="118"/>
      <c r="AB241" s="118">
        <v>0</v>
      </c>
      <c r="AC241" s="118">
        <v>0</v>
      </c>
      <c r="AD241" s="118">
        <v>0</v>
      </c>
      <c r="AE241" s="118">
        <v>0</v>
      </c>
      <c r="AF241" s="118"/>
      <c r="AG241" s="118">
        <v>0</v>
      </c>
      <c r="AH241" s="118"/>
      <c r="AI241" s="118">
        <v>0</v>
      </c>
      <c r="AJ241" s="118"/>
      <c r="AK241" s="118">
        <v>0</v>
      </c>
      <c r="AL241" s="118"/>
      <c r="AM241" s="118">
        <v>0</v>
      </c>
      <c r="AN241" s="118"/>
      <c r="AO241" s="118">
        <v>0</v>
      </c>
      <c r="AP241" s="118"/>
      <c r="AQ241" s="118">
        <v>0</v>
      </c>
      <c r="AR241" s="118"/>
      <c r="AS241" s="118">
        <v>0</v>
      </c>
      <c r="AT241" s="118"/>
      <c r="AU241" s="118">
        <v>0</v>
      </c>
      <c r="AV241" s="118">
        <v>0</v>
      </c>
      <c r="AW241" s="118">
        <v>0</v>
      </c>
      <c r="AX241" s="118">
        <v>0</v>
      </c>
      <c r="AY241" s="118">
        <v>0</v>
      </c>
      <c r="AZ241" s="118">
        <v>0</v>
      </c>
      <c r="BA241" s="118">
        <v>0</v>
      </c>
      <c r="BB241" s="118">
        <v>0</v>
      </c>
      <c r="BC241" s="118">
        <v>0</v>
      </c>
      <c r="BD241" s="117">
        <v>0</v>
      </c>
      <c r="BE241" s="117">
        <v>0</v>
      </c>
      <c r="BF241" s="118">
        <v>0</v>
      </c>
      <c r="BG241" s="118">
        <v>0</v>
      </c>
      <c r="BH241" s="118">
        <v>0</v>
      </c>
      <c r="BI241" s="118"/>
      <c r="BJ241" s="118">
        <v>0</v>
      </c>
      <c r="BK241" s="118"/>
      <c r="BL241" s="118">
        <v>0</v>
      </c>
      <c r="BM241" s="118">
        <v>0</v>
      </c>
      <c r="BN241" s="118">
        <v>0</v>
      </c>
      <c r="BO241" s="118">
        <v>0</v>
      </c>
      <c r="BP241" s="119">
        <v>0</v>
      </c>
      <c r="BS241" s="97">
        <f t="shared" si="125"/>
        <v>0</v>
      </c>
      <c r="BT241" s="97">
        <f t="shared" si="126"/>
        <v>0</v>
      </c>
      <c r="BU241" s="97">
        <f t="shared" si="127"/>
        <v>0</v>
      </c>
      <c r="BV241" s="296" t="str">
        <f>IF(CA241=0,"NO STOCK",IF(COUNTIF(PKGSUMM_T!$A$2:$A$1245,A241)&gt;0,"OK","ERROR"))</f>
        <v>NO STOCK</v>
      </c>
      <c r="BW241" s="296" t="str">
        <f>IF(CA241=0,"NO STOCK",IF(OR(COUNTIF(COST_SHEETT!$B$3:$B$1238,CI241)&gt;0,COUNTIF(COST_SHEETT!$AB$3:$AB$1238,CI241)&gt;0,COUNTIF(COST_SHEETT1!$B$3:$B$1238,CI241)&gt;0,COUNTIF(COST_SHEETT1!$AB$3:$AB$1238,CI241)&gt;0),"OK","ERROR"))</f>
        <v>NO STOCK</v>
      </c>
      <c r="BX241" s="97">
        <f>SUMIF(HW!$A$2:$A$1573,$A241,HW!BI$2:BI$1573)</f>
        <v>0</v>
      </c>
      <c r="BY241" s="97">
        <f>SUMIF(HW!$A$2:$A$1573,$A241,HW!BJ$2:BJ$1573)</f>
        <v>0</v>
      </c>
      <c r="BZ241" s="197">
        <f t="shared" si="128"/>
        <v>0</v>
      </c>
      <c r="CA241" s="198">
        <f t="shared" si="129"/>
        <v>0</v>
      </c>
      <c r="CI241" s="200"/>
      <c r="CK241" s="296">
        <f>IF(C241="WORK IN PROGRESS",0.099999,IF(SUMIF(SALE!$L$3:$L$1221,$A241,SALE!$U$3:$U$1221)=0,0,SUMIF(SALE!$L$3:$L$1221,$A241,SALE!$U$3:$U$1221)/SUMIF(SALE!$L$3:$L$1221,$A241,SALE!$F$3:$F$1221)))</f>
        <v>0</v>
      </c>
    </row>
    <row r="242" spans="1:102" ht="12" hidden="1" customHeight="1" x14ac:dyDescent="0.25">
      <c r="A242" s="120" t="s">
        <v>255</v>
      </c>
      <c r="B242" s="121" t="s">
        <v>1602</v>
      </c>
      <c r="C242" s="121" t="s">
        <v>77</v>
      </c>
      <c r="D242" s="122">
        <v>3600</v>
      </c>
      <c r="E242" s="123">
        <v>180</v>
      </c>
      <c r="F242" s="123">
        <v>2.6995000000000002E-2</v>
      </c>
      <c r="G242" s="123">
        <v>2.6995000000000002E-2</v>
      </c>
      <c r="H242" s="124"/>
      <c r="I242" s="124">
        <v>0</v>
      </c>
      <c r="J242" s="124">
        <v>0</v>
      </c>
      <c r="K242" s="124"/>
      <c r="L242" s="124">
        <v>0</v>
      </c>
      <c r="M242" s="124"/>
      <c r="N242" s="124">
        <v>0</v>
      </c>
      <c r="O242" s="124"/>
      <c r="P242" s="124">
        <v>0</v>
      </c>
      <c r="Q242" s="124"/>
      <c r="R242" s="124">
        <v>0</v>
      </c>
      <c r="S242" s="124"/>
      <c r="T242" s="124">
        <v>0</v>
      </c>
      <c r="U242" s="124"/>
      <c r="V242" s="124">
        <v>0</v>
      </c>
      <c r="W242" s="124"/>
      <c r="X242" s="124">
        <v>0</v>
      </c>
      <c r="Y242" s="124"/>
      <c r="Z242" s="124">
        <v>0</v>
      </c>
      <c r="AA242" s="124"/>
      <c r="AB242" s="124">
        <v>0</v>
      </c>
      <c r="AC242" s="124">
        <v>0</v>
      </c>
      <c r="AD242" s="124">
        <v>0</v>
      </c>
      <c r="AE242" s="124">
        <v>0</v>
      </c>
      <c r="AF242" s="124"/>
      <c r="AG242" s="124">
        <v>0</v>
      </c>
      <c r="AH242" s="124"/>
      <c r="AI242" s="124">
        <v>0</v>
      </c>
      <c r="AJ242" s="124"/>
      <c r="AK242" s="124">
        <v>0</v>
      </c>
      <c r="AL242" s="124"/>
      <c r="AM242" s="124">
        <v>0</v>
      </c>
      <c r="AN242" s="124"/>
      <c r="AO242" s="124">
        <v>0</v>
      </c>
      <c r="AP242" s="124"/>
      <c r="AQ242" s="124">
        <v>0</v>
      </c>
      <c r="AR242" s="124"/>
      <c r="AS242" s="124">
        <v>0</v>
      </c>
      <c r="AT242" s="124"/>
      <c r="AU242" s="124">
        <v>0</v>
      </c>
      <c r="AV242" s="124">
        <v>0</v>
      </c>
      <c r="AW242" s="124">
        <v>0</v>
      </c>
      <c r="AX242" s="124">
        <v>0</v>
      </c>
      <c r="AY242" s="124">
        <v>0</v>
      </c>
      <c r="AZ242" s="124">
        <v>0</v>
      </c>
      <c r="BA242" s="124">
        <v>0</v>
      </c>
      <c r="BB242" s="124">
        <v>0</v>
      </c>
      <c r="BC242" s="124">
        <v>0</v>
      </c>
      <c r="BD242" s="123">
        <v>0</v>
      </c>
      <c r="BE242" s="123">
        <v>0</v>
      </c>
      <c r="BF242" s="124">
        <v>0</v>
      </c>
      <c r="BG242" s="124">
        <v>0</v>
      </c>
      <c r="BH242" s="124">
        <v>0</v>
      </c>
      <c r="BI242" s="124"/>
      <c r="BJ242" s="124">
        <v>0</v>
      </c>
      <c r="BK242" s="124"/>
      <c r="BL242" s="124">
        <v>0</v>
      </c>
      <c r="BM242" s="124">
        <v>0</v>
      </c>
      <c r="BN242" s="124">
        <v>0</v>
      </c>
      <c r="BO242" s="124">
        <v>0</v>
      </c>
      <c r="BP242" s="125">
        <v>0</v>
      </c>
      <c r="BS242" s="97">
        <f t="shared" si="125"/>
        <v>0</v>
      </c>
      <c r="BT242" s="97">
        <f t="shared" si="126"/>
        <v>0</v>
      </c>
      <c r="BU242" s="97">
        <f t="shared" si="127"/>
        <v>0</v>
      </c>
      <c r="BV242" s="296" t="str">
        <f>IF(CA242=0,"NO STOCK",IF(COUNTIF(PKGSUMM_T!$A$2:$A$1245,A242)&gt;0,"OK","ERROR"))</f>
        <v>NO STOCK</v>
      </c>
      <c r="BW242" s="296" t="str">
        <f>IF(CA242=0,"NO STOCK",IF(OR(COUNTIF(COST_SHEETT!$B$3:$B$1238,CI242)&gt;0,COUNTIF(COST_SHEETT!$AB$3:$AB$1238,CI242)&gt;0,COUNTIF(COST_SHEETT1!$B$3:$B$1238,CI242)&gt;0,COUNTIF(COST_SHEETT1!$AB$3:$AB$1238,CI242)&gt;0),"OK","ERROR"))</f>
        <v>NO STOCK</v>
      </c>
      <c r="BX242" s="97">
        <f>SUMIF(HW!$A$2:$A$1573,$A242,HW!BI$2:BI$1573)</f>
        <v>0</v>
      </c>
      <c r="BY242" s="97">
        <f>SUMIF(HW!$A$2:$A$1573,$A242,HW!BJ$2:BJ$1573)</f>
        <v>0</v>
      </c>
      <c r="BZ242" s="197">
        <f t="shared" si="128"/>
        <v>0</v>
      </c>
      <c r="CA242" s="198">
        <f t="shared" si="129"/>
        <v>0</v>
      </c>
      <c r="CI242" s="200" t="s">
        <v>2694</v>
      </c>
      <c r="CK242" s="296">
        <f>IF(C242="WORK IN PROGRESS",0.099999,IF(SUMIF(SALE!$L$3:$L$1221,$A242,SALE!$U$3:$U$1221)=0,0,SUMIF(SALE!$L$3:$L$1221,$A242,SALE!$U$3:$U$1221)/SUMIF(SALE!$L$3:$L$1221,$A242,SALE!$F$3:$F$1221)))</f>
        <v>9.9999000000000005E-2</v>
      </c>
    </row>
    <row r="243" spans="1:102" ht="12" hidden="1" customHeight="1" x14ac:dyDescent="0.25">
      <c r="A243" s="114" t="s">
        <v>253</v>
      </c>
      <c r="B243" s="115" t="s">
        <v>1603</v>
      </c>
      <c r="C243" s="115" t="s">
        <v>30</v>
      </c>
      <c r="D243" s="116">
        <v>3600</v>
      </c>
      <c r="E243" s="117">
        <v>190</v>
      </c>
      <c r="F243" s="117">
        <v>2.7569E-2</v>
      </c>
      <c r="G243" s="117">
        <v>2.7569E-2</v>
      </c>
      <c r="H243" s="118"/>
      <c r="I243" s="118">
        <v>0</v>
      </c>
      <c r="J243" s="118">
        <v>0</v>
      </c>
      <c r="K243" s="118"/>
      <c r="L243" s="118">
        <v>0</v>
      </c>
      <c r="M243" s="118"/>
      <c r="N243" s="118">
        <v>0</v>
      </c>
      <c r="O243" s="118"/>
      <c r="P243" s="118">
        <v>0</v>
      </c>
      <c r="Q243" s="118"/>
      <c r="R243" s="118">
        <v>0</v>
      </c>
      <c r="S243" s="118"/>
      <c r="T243" s="118">
        <v>0</v>
      </c>
      <c r="U243" s="118"/>
      <c r="V243" s="118">
        <v>0</v>
      </c>
      <c r="W243" s="118"/>
      <c r="X243" s="118">
        <v>0</v>
      </c>
      <c r="Y243" s="118"/>
      <c r="Z243" s="118">
        <v>0</v>
      </c>
      <c r="AA243" s="118"/>
      <c r="AB243" s="118">
        <v>0</v>
      </c>
      <c r="AC243" s="118">
        <v>0</v>
      </c>
      <c r="AD243" s="118">
        <v>0</v>
      </c>
      <c r="AE243" s="118">
        <v>0</v>
      </c>
      <c r="AF243" s="118"/>
      <c r="AG243" s="118">
        <v>0</v>
      </c>
      <c r="AH243" s="118"/>
      <c r="AI243" s="118">
        <v>0</v>
      </c>
      <c r="AJ243" s="118"/>
      <c r="AK243" s="118">
        <v>0</v>
      </c>
      <c r="AL243" s="118"/>
      <c r="AM243" s="118">
        <v>0</v>
      </c>
      <c r="AN243" s="118"/>
      <c r="AO243" s="118">
        <v>0</v>
      </c>
      <c r="AP243" s="118"/>
      <c r="AQ243" s="118">
        <v>0</v>
      </c>
      <c r="AR243" s="118"/>
      <c r="AS243" s="118">
        <v>0</v>
      </c>
      <c r="AT243" s="118"/>
      <c r="AU243" s="118">
        <v>0</v>
      </c>
      <c r="AV243" s="118">
        <v>0</v>
      </c>
      <c r="AW243" s="118">
        <v>0</v>
      </c>
      <c r="AX243" s="118">
        <v>0</v>
      </c>
      <c r="AY243" s="118">
        <v>0</v>
      </c>
      <c r="AZ243" s="118">
        <v>0</v>
      </c>
      <c r="BA243" s="118">
        <v>0</v>
      </c>
      <c r="BB243" s="118">
        <v>0</v>
      </c>
      <c r="BC243" s="118">
        <v>0</v>
      </c>
      <c r="BD243" s="117">
        <v>0</v>
      </c>
      <c r="BE243" s="117">
        <v>0</v>
      </c>
      <c r="BF243" s="118">
        <v>0</v>
      </c>
      <c r="BG243" s="118">
        <v>0</v>
      </c>
      <c r="BH243" s="118">
        <v>0</v>
      </c>
      <c r="BI243" s="118"/>
      <c r="BJ243" s="118">
        <v>0</v>
      </c>
      <c r="BK243" s="118"/>
      <c r="BL243" s="118">
        <v>0</v>
      </c>
      <c r="BM243" s="118">
        <v>0</v>
      </c>
      <c r="BN243" s="118">
        <v>0</v>
      </c>
      <c r="BO243" s="118">
        <v>0</v>
      </c>
      <c r="BP243" s="119">
        <v>0</v>
      </c>
      <c r="BS243" s="97">
        <f t="shared" si="125"/>
        <v>0</v>
      </c>
      <c r="BT243" s="97">
        <f t="shared" si="126"/>
        <v>0</v>
      </c>
      <c r="BU243" s="97">
        <f t="shared" si="127"/>
        <v>0</v>
      </c>
      <c r="BV243" s="296" t="str">
        <f>IF(CA243=0,"NO STOCK",IF(COUNTIF(PKGSUMM_T!$A$2:$A$1245,A243)&gt;0,"OK","ERROR"))</f>
        <v>NO STOCK</v>
      </c>
      <c r="BW243" s="296" t="str">
        <f>IF(CA243=0,"NO STOCK",IF(OR(COUNTIF(COST_SHEETT!$B$3:$B$1238,CI243)&gt;0,COUNTIF(COST_SHEETT!$AB$3:$AB$1238,CI243)&gt;0,COUNTIF(COST_SHEETT1!$B$3:$B$1238,CI243)&gt;0,COUNTIF(COST_SHEETT1!$AB$3:$AB$1238,CI243)&gt;0),"OK","ERROR"))</f>
        <v>NO STOCK</v>
      </c>
      <c r="BX243" s="97">
        <f>SUMIF(HW!$A$2:$A$1573,$A243,HW!BI$2:BI$1573)</f>
        <v>0</v>
      </c>
      <c r="BY243" s="97">
        <f>SUMIF(HW!$A$2:$A$1573,$A243,HW!BJ$2:BJ$1573)</f>
        <v>0</v>
      </c>
      <c r="BZ243" s="197">
        <f t="shared" si="128"/>
        <v>0</v>
      </c>
      <c r="CA243" s="198">
        <f t="shared" si="129"/>
        <v>0</v>
      </c>
      <c r="CI243" s="200"/>
      <c r="CK243" s="296">
        <f>IF(C243="WORK IN PROGRESS",0.099999,IF(SUMIF(SALE!$L$3:$L$1221,$A243,SALE!$U$3:$U$1221)=0,0,SUMIF(SALE!$L$3:$L$1221,$A243,SALE!$U$3:$U$1221)/SUMIF(SALE!$L$3:$L$1221,$A243,SALE!$F$3:$F$1221)))</f>
        <v>0</v>
      </c>
    </row>
    <row r="244" spans="1:102" ht="12" hidden="1" customHeight="1" x14ac:dyDescent="0.25">
      <c r="A244" s="120" t="s">
        <v>1604</v>
      </c>
      <c r="B244" s="121" t="s">
        <v>1605</v>
      </c>
      <c r="C244" s="121" t="s">
        <v>30</v>
      </c>
      <c r="D244" s="122">
        <v>4180</v>
      </c>
      <c r="E244" s="123">
        <v>190</v>
      </c>
      <c r="F244" s="123">
        <v>2.7569E-2</v>
      </c>
      <c r="G244" s="123">
        <v>2.7569E-2</v>
      </c>
      <c r="H244" s="124"/>
      <c r="I244" s="124">
        <v>0</v>
      </c>
      <c r="J244" s="124">
        <v>0</v>
      </c>
      <c r="K244" s="124"/>
      <c r="L244" s="124">
        <v>0</v>
      </c>
      <c r="M244" s="124"/>
      <c r="N244" s="124">
        <v>0</v>
      </c>
      <c r="O244" s="124"/>
      <c r="P244" s="124">
        <v>0</v>
      </c>
      <c r="Q244" s="124"/>
      <c r="R244" s="124">
        <v>0</v>
      </c>
      <c r="S244" s="124"/>
      <c r="T244" s="124">
        <v>0</v>
      </c>
      <c r="U244" s="124"/>
      <c r="V244" s="124">
        <v>0</v>
      </c>
      <c r="W244" s="124"/>
      <c r="X244" s="124">
        <v>0</v>
      </c>
      <c r="Y244" s="124"/>
      <c r="Z244" s="124">
        <v>0</v>
      </c>
      <c r="AA244" s="124"/>
      <c r="AB244" s="124">
        <v>0</v>
      </c>
      <c r="AC244" s="124">
        <v>0</v>
      </c>
      <c r="AD244" s="124">
        <v>0</v>
      </c>
      <c r="AE244" s="124">
        <v>0</v>
      </c>
      <c r="AF244" s="124"/>
      <c r="AG244" s="124">
        <v>0</v>
      </c>
      <c r="AH244" s="124"/>
      <c r="AI244" s="124">
        <v>0</v>
      </c>
      <c r="AJ244" s="124"/>
      <c r="AK244" s="124">
        <v>0</v>
      </c>
      <c r="AL244" s="124"/>
      <c r="AM244" s="124">
        <v>0</v>
      </c>
      <c r="AN244" s="124"/>
      <c r="AO244" s="124">
        <v>0</v>
      </c>
      <c r="AP244" s="124"/>
      <c r="AQ244" s="124">
        <v>0</v>
      </c>
      <c r="AR244" s="124"/>
      <c r="AS244" s="124">
        <v>0</v>
      </c>
      <c r="AT244" s="124"/>
      <c r="AU244" s="124">
        <v>0</v>
      </c>
      <c r="AV244" s="124">
        <v>0</v>
      </c>
      <c r="AW244" s="124">
        <v>0</v>
      </c>
      <c r="AX244" s="124">
        <v>0</v>
      </c>
      <c r="AY244" s="124">
        <v>0</v>
      </c>
      <c r="AZ244" s="124">
        <v>0</v>
      </c>
      <c r="BA244" s="124">
        <v>0</v>
      </c>
      <c r="BB244" s="124">
        <v>0</v>
      </c>
      <c r="BC244" s="124">
        <v>0</v>
      </c>
      <c r="BD244" s="123">
        <v>0</v>
      </c>
      <c r="BE244" s="123">
        <v>0</v>
      </c>
      <c r="BF244" s="124">
        <v>0</v>
      </c>
      <c r="BG244" s="124">
        <v>0</v>
      </c>
      <c r="BH244" s="124">
        <v>0</v>
      </c>
      <c r="BI244" s="124"/>
      <c r="BJ244" s="124">
        <v>0</v>
      </c>
      <c r="BK244" s="124"/>
      <c r="BL244" s="124">
        <v>0</v>
      </c>
      <c r="BM244" s="124">
        <v>0</v>
      </c>
      <c r="BN244" s="124">
        <v>0</v>
      </c>
      <c r="BO244" s="124">
        <v>0</v>
      </c>
      <c r="BP244" s="125">
        <v>0</v>
      </c>
      <c r="BS244" s="97">
        <f t="shared" si="125"/>
        <v>0</v>
      </c>
      <c r="BT244" s="97">
        <f t="shared" si="126"/>
        <v>0</v>
      </c>
      <c r="BU244" s="97">
        <f t="shared" si="127"/>
        <v>0</v>
      </c>
      <c r="BV244" s="296" t="str">
        <f>IF(CA244=0,"NO STOCK",IF(COUNTIF(PKGSUMM_T!$A$2:$A$1245,A244)&gt;0,"OK","ERROR"))</f>
        <v>NO STOCK</v>
      </c>
      <c r="BW244" s="296" t="str">
        <f>IF(CA244=0,"NO STOCK",IF(OR(COUNTIF(COST_SHEETT!$B$3:$B$1238,CI244)&gt;0,COUNTIF(COST_SHEETT!$AB$3:$AB$1238,CI244)&gt;0,COUNTIF(COST_SHEETT1!$B$3:$B$1238,CI244)&gt;0,COUNTIF(COST_SHEETT1!$AB$3:$AB$1238,CI244)&gt;0),"OK","ERROR"))</f>
        <v>NO STOCK</v>
      </c>
      <c r="BX244" s="97">
        <f>SUMIF(HW!$A$2:$A$1573,$A244,HW!BI$2:BI$1573)</f>
        <v>0</v>
      </c>
      <c r="BY244" s="97">
        <f>SUMIF(HW!$A$2:$A$1573,$A244,HW!BJ$2:BJ$1573)</f>
        <v>0</v>
      </c>
      <c r="BZ244" s="197">
        <f t="shared" si="128"/>
        <v>0</v>
      </c>
      <c r="CA244" s="198">
        <f t="shared" si="129"/>
        <v>0</v>
      </c>
      <c r="CI244" s="200"/>
      <c r="CK244" s="296">
        <f>IF(C244="WORK IN PROGRESS",0.099999,IF(SUMIF(SALE!$L$3:$L$1221,$A244,SALE!$U$3:$U$1221)=0,0,SUMIF(SALE!$L$3:$L$1221,$A244,SALE!$U$3:$U$1221)/SUMIF(SALE!$L$3:$L$1221,$A244,SALE!$F$3:$F$1221)))</f>
        <v>0</v>
      </c>
    </row>
    <row r="245" spans="1:102" ht="12" hidden="1" customHeight="1" x14ac:dyDescent="0.25">
      <c r="A245" s="114" t="s">
        <v>1606</v>
      </c>
      <c r="B245" s="115" t="s">
        <v>1607</v>
      </c>
      <c r="C245" s="115" t="s">
        <v>30</v>
      </c>
      <c r="D245" s="116">
        <v>4400</v>
      </c>
      <c r="E245" s="117">
        <v>190</v>
      </c>
      <c r="F245" s="117">
        <v>2.7569E-2</v>
      </c>
      <c r="G245" s="117">
        <v>2.7569E-2</v>
      </c>
      <c r="H245" s="118"/>
      <c r="I245" s="118">
        <v>0</v>
      </c>
      <c r="J245" s="118">
        <v>0</v>
      </c>
      <c r="K245" s="118"/>
      <c r="L245" s="118">
        <v>0</v>
      </c>
      <c r="M245" s="118"/>
      <c r="N245" s="118">
        <v>0</v>
      </c>
      <c r="O245" s="118"/>
      <c r="P245" s="118">
        <v>0</v>
      </c>
      <c r="Q245" s="118"/>
      <c r="R245" s="118">
        <v>0</v>
      </c>
      <c r="S245" s="118"/>
      <c r="T245" s="118">
        <v>0</v>
      </c>
      <c r="U245" s="118"/>
      <c r="V245" s="118">
        <v>0</v>
      </c>
      <c r="W245" s="118"/>
      <c r="X245" s="118">
        <v>0</v>
      </c>
      <c r="Y245" s="118"/>
      <c r="Z245" s="118">
        <v>0</v>
      </c>
      <c r="AA245" s="118"/>
      <c r="AB245" s="118">
        <v>0</v>
      </c>
      <c r="AC245" s="118">
        <v>0</v>
      </c>
      <c r="AD245" s="118">
        <v>0</v>
      </c>
      <c r="AE245" s="118">
        <v>0</v>
      </c>
      <c r="AF245" s="118"/>
      <c r="AG245" s="118">
        <v>0</v>
      </c>
      <c r="AH245" s="118"/>
      <c r="AI245" s="118">
        <v>0</v>
      </c>
      <c r="AJ245" s="118"/>
      <c r="AK245" s="118">
        <v>0</v>
      </c>
      <c r="AL245" s="118"/>
      <c r="AM245" s="118">
        <v>0</v>
      </c>
      <c r="AN245" s="118"/>
      <c r="AO245" s="118">
        <v>0</v>
      </c>
      <c r="AP245" s="118"/>
      <c r="AQ245" s="118">
        <v>0</v>
      </c>
      <c r="AR245" s="118"/>
      <c r="AS245" s="118">
        <v>0</v>
      </c>
      <c r="AT245" s="118"/>
      <c r="AU245" s="118">
        <v>0</v>
      </c>
      <c r="AV245" s="118">
        <v>0</v>
      </c>
      <c r="AW245" s="118">
        <v>0</v>
      </c>
      <c r="AX245" s="118">
        <v>0</v>
      </c>
      <c r="AY245" s="118">
        <v>0</v>
      </c>
      <c r="AZ245" s="118">
        <v>0</v>
      </c>
      <c r="BA245" s="118">
        <v>0</v>
      </c>
      <c r="BB245" s="118">
        <v>0</v>
      </c>
      <c r="BC245" s="118">
        <v>0</v>
      </c>
      <c r="BD245" s="117">
        <v>0</v>
      </c>
      <c r="BE245" s="117">
        <v>0</v>
      </c>
      <c r="BF245" s="118">
        <v>0</v>
      </c>
      <c r="BG245" s="118">
        <v>0</v>
      </c>
      <c r="BH245" s="118">
        <v>0</v>
      </c>
      <c r="BI245" s="118"/>
      <c r="BJ245" s="118">
        <v>0</v>
      </c>
      <c r="BK245" s="118"/>
      <c r="BL245" s="118">
        <v>0</v>
      </c>
      <c r="BM245" s="118">
        <v>0</v>
      </c>
      <c r="BN245" s="118">
        <v>0</v>
      </c>
      <c r="BO245" s="118">
        <v>0</v>
      </c>
      <c r="BP245" s="119">
        <v>0</v>
      </c>
      <c r="BS245" s="97">
        <f t="shared" si="125"/>
        <v>0</v>
      </c>
      <c r="BT245" s="97">
        <f t="shared" si="126"/>
        <v>0</v>
      </c>
      <c r="BU245" s="97">
        <f t="shared" si="127"/>
        <v>0</v>
      </c>
      <c r="BV245" s="296" t="str">
        <f>IF(CA245=0,"NO STOCK",IF(COUNTIF(PKGSUMM_T!$A$2:$A$1245,A245)&gt;0,"OK","ERROR"))</f>
        <v>NO STOCK</v>
      </c>
      <c r="BW245" s="296" t="str">
        <f>IF(CA245=0,"NO STOCK",IF(OR(COUNTIF(COST_SHEETT!$B$3:$B$1238,CI245)&gt;0,COUNTIF(COST_SHEETT!$AB$3:$AB$1238,CI245)&gt;0,COUNTIF(COST_SHEETT1!$B$3:$B$1238,CI245)&gt;0,COUNTIF(COST_SHEETT1!$AB$3:$AB$1238,CI245)&gt;0),"OK","ERROR"))</f>
        <v>NO STOCK</v>
      </c>
      <c r="BX245" s="97">
        <f>SUMIF(HW!$A$2:$A$1573,$A245,HW!BI$2:BI$1573)</f>
        <v>0</v>
      </c>
      <c r="BY245" s="97">
        <f>SUMIF(HW!$A$2:$A$1573,$A245,HW!BJ$2:BJ$1573)</f>
        <v>0</v>
      </c>
      <c r="BZ245" s="197">
        <f t="shared" si="128"/>
        <v>0</v>
      </c>
      <c r="CA245" s="198">
        <f t="shared" si="129"/>
        <v>0</v>
      </c>
      <c r="CI245" s="200"/>
      <c r="CK245" s="296">
        <f>IF(C245="WORK IN PROGRESS",0.099999,IF(SUMIF(SALE!$L$3:$L$1221,$A245,SALE!$U$3:$U$1221)=0,0,SUMIF(SALE!$L$3:$L$1221,$A245,SALE!$U$3:$U$1221)/SUMIF(SALE!$L$3:$L$1221,$A245,SALE!$F$3:$F$1221)))</f>
        <v>0</v>
      </c>
    </row>
    <row r="246" spans="1:102" ht="12" hidden="1" customHeight="1" x14ac:dyDescent="0.25">
      <c r="A246" s="120" t="s">
        <v>1608</v>
      </c>
      <c r="B246" s="121" t="s">
        <v>1609</v>
      </c>
      <c r="C246" s="121" t="s">
        <v>30</v>
      </c>
      <c r="D246" s="122">
        <v>4400</v>
      </c>
      <c r="E246" s="123">
        <v>180</v>
      </c>
      <c r="F246" s="123">
        <v>2.6117999999999999E-2</v>
      </c>
      <c r="G246" s="123">
        <v>2.6117999999999999E-2</v>
      </c>
      <c r="H246" s="124"/>
      <c r="I246" s="124">
        <v>0</v>
      </c>
      <c r="J246" s="124">
        <v>0</v>
      </c>
      <c r="K246" s="124"/>
      <c r="L246" s="124">
        <v>0</v>
      </c>
      <c r="M246" s="124"/>
      <c r="N246" s="124">
        <v>0</v>
      </c>
      <c r="O246" s="124"/>
      <c r="P246" s="124">
        <v>0</v>
      </c>
      <c r="Q246" s="124"/>
      <c r="R246" s="124">
        <v>0</v>
      </c>
      <c r="S246" s="124"/>
      <c r="T246" s="124">
        <v>0</v>
      </c>
      <c r="U246" s="124"/>
      <c r="V246" s="124">
        <v>0</v>
      </c>
      <c r="W246" s="124"/>
      <c r="X246" s="124">
        <v>0</v>
      </c>
      <c r="Y246" s="124"/>
      <c r="Z246" s="124">
        <v>0</v>
      </c>
      <c r="AA246" s="124"/>
      <c r="AB246" s="124">
        <v>0</v>
      </c>
      <c r="AC246" s="124">
        <v>0</v>
      </c>
      <c r="AD246" s="124">
        <v>0</v>
      </c>
      <c r="AE246" s="124">
        <v>0</v>
      </c>
      <c r="AF246" s="124"/>
      <c r="AG246" s="124">
        <v>0</v>
      </c>
      <c r="AH246" s="124"/>
      <c r="AI246" s="124">
        <v>0</v>
      </c>
      <c r="AJ246" s="124"/>
      <c r="AK246" s="124">
        <v>0</v>
      </c>
      <c r="AL246" s="124"/>
      <c r="AM246" s="124">
        <v>0</v>
      </c>
      <c r="AN246" s="124"/>
      <c r="AO246" s="124">
        <v>0</v>
      </c>
      <c r="AP246" s="124"/>
      <c r="AQ246" s="124">
        <v>0</v>
      </c>
      <c r="AR246" s="124"/>
      <c r="AS246" s="124">
        <v>0</v>
      </c>
      <c r="AT246" s="124"/>
      <c r="AU246" s="124">
        <v>0</v>
      </c>
      <c r="AV246" s="124">
        <v>0</v>
      </c>
      <c r="AW246" s="124">
        <v>0</v>
      </c>
      <c r="AX246" s="124">
        <v>0</v>
      </c>
      <c r="AY246" s="124">
        <v>0</v>
      </c>
      <c r="AZ246" s="124">
        <v>0</v>
      </c>
      <c r="BA246" s="124">
        <v>0</v>
      </c>
      <c r="BB246" s="124">
        <v>0</v>
      </c>
      <c r="BC246" s="124">
        <v>0</v>
      </c>
      <c r="BD246" s="123">
        <v>0</v>
      </c>
      <c r="BE246" s="123">
        <v>0</v>
      </c>
      <c r="BF246" s="124">
        <v>0</v>
      </c>
      <c r="BG246" s="124">
        <v>0</v>
      </c>
      <c r="BH246" s="124">
        <v>0</v>
      </c>
      <c r="BI246" s="124"/>
      <c r="BJ246" s="124">
        <v>0</v>
      </c>
      <c r="BK246" s="124"/>
      <c r="BL246" s="124">
        <v>0</v>
      </c>
      <c r="BM246" s="124">
        <v>0</v>
      </c>
      <c r="BN246" s="124">
        <v>0</v>
      </c>
      <c r="BO246" s="124">
        <v>0</v>
      </c>
      <c r="BP246" s="125">
        <v>0</v>
      </c>
      <c r="BS246" s="97">
        <f t="shared" si="125"/>
        <v>0</v>
      </c>
      <c r="BT246" s="97">
        <f t="shared" si="126"/>
        <v>0</v>
      </c>
      <c r="BU246" s="97">
        <f t="shared" si="127"/>
        <v>0</v>
      </c>
      <c r="BV246" s="296" t="str">
        <f>IF(CA246=0,"NO STOCK",IF(COUNTIF(PKGSUMM_T!$A$2:$A$1245,A246)&gt;0,"OK","ERROR"))</f>
        <v>NO STOCK</v>
      </c>
      <c r="BW246" s="296" t="str">
        <f>IF(CA246=0,"NO STOCK",IF(OR(COUNTIF(COST_SHEETT!$B$3:$B$1238,CI246)&gt;0,COUNTIF(COST_SHEETT!$AB$3:$AB$1238,CI246)&gt;0,COUNTIF(COST_SHEETT1!$B$3:$B$1238,CI246)&gt;0,COUNTIF(COST_SHEETT1!$AB$3:$AB$1238,CI246)&gt;0),"OK","ERROR"))</f>
        <v>NO STOCK</v>
      </c>
      <c r="BX246" s="97">
        <f>SUMIF(HW!$A$2:$A$1573,$A246,HW!BI$2:BI$1573)</f>
        <v>0</v>
      </c>
      <c r="BY246" s="97">
        <f>SUMIF(HW!$A$2:$A$1573,$A246,HW!BJ$2:BJ$1573)</f>
        <v>0</v>
      </c>
      <c r="BZ246" s="197">
        <f t="shared" si="128"/>
        <v>0</v>
      </c>
      <c r="CA246" s="198">
        <f t="shared" si="129"/>
        <v>0</v>
      </c>
      <c r="CI246" s="200"/>
      <c r="CK246" s="296">
        <f>IF(C246="WORK IN PROGRESS",0.099999,IF(SUMIF(SALE!$L$3:$L$1221,$A246,SALE!$U$3:$U$1221)=0,0,SUMIF(SALE!$L$3:$L$1221,$A246,SALE!$U$3:$U$1221)/SUMIF(SALE!$L$3:$L$1221,$A246,SALE!$F$3:$F$1221)))</f>
        <v>0</v>
      </c>
    </row>
    <row r="247" spans="1:102" ht="12" hidden="1" customHeight="1" x14ac:dyDescent="0.25">
      <c r="A247" s="114" t="s">
        <v>1610</v>
      </c>
      <c r="B247" s="115" t="s">
        <v>1611</v>
      </c>
      <c r="C247" s="115" t="s">
        <v>30</v>
      </c>
      <c r="D247" s="116">
        <v>4400</v>
      </c>
      <c r="E247" s="117">
        <v>190</v>
      </c>
      <c r="F247" s="117">
        <v>2.7569E-2</v>
      </c>
      <c r="G247" s="117">
        <v>2.7569E-2</v>
      </c>
      <c r="H247" s="118"/>
      <c r="I247" s="118">
        <v>0</v>
      </c>
      <c r="J247" s="118">
        <v>0</v>
      </c>
      <c r="K247" s="118"/>
      <c r="L247" s="118">
        <v>0</v>
      </c>
      <c r="M247" s="118"/>
      <c r="N247" s="118">
        <v>0</v>
      </c>
      <c r="O247" s="118"/>
      <c r="P247" s="118">
        <v>0</v>
      </c>
      <c r="Q247" s="118"/>
      <c r="R247" s="118">
        <v>0</v>
      </c>
      <c r="S247" s="118"/>
      <c r="T247" s="118">
        <v>0</v>
      </c>
      <c r="U247" s="118"/>
      <c r="V247" s="118">
        <v>0</v>
      </c>
      <c r="W247" s="118"/>
      <c r="X247" s="118">
        <v>0</v>
      </c>
      <c r="Y247" s="118"/>
      <c r="Z247" s="118">
        <v>0</v>
      </c>
      <c r="AA247" s="118"/>
      <c r="AB247" s="118">
        <v>0</v>
      </c>
      <c r="AC247" s="118">
        <v>0</v>
      </c>
      <c r="AD247" s="118">
        <v>0</v>
      </c>
      <c r="AE247" s="118">
        <v>0</v>
      </c>
      <c r="AF247" s="118"/>
      <c r="AG247" s="118">
        <v>0</v>
      </c>
      <c r="AH247" s="118"/>
      <c r="AI247" s="118">
        <v>0</v>
      </c>
      <c r="AJ247" s="118"/>
      <c r="AK247" s="118">
        <v>0</v>
      </c>
      <c r="AL247" s="118"/>
      <c r="AM247" s="118">
        <v>0</v>
      </c>
      <c r="AN247" s="118"/>
      <c r="AO247" s="118">
        <v>0</v>
      </c>
      <c r="AP247" s="118"/>
      <c r="AQ247" s="118">
        <v>0</v>
      </c>
      <c r="AR247" s="118"/>
      <c r="AS247" s="118">
        <v>0</v>
      </c>
      <c r="AT247" s="118"/>
      <c r="AU247" s="118">
        <v>0</v>
      </c>
      <c r="AV247" s="118">
        <v>0</v>
      </c>
      <c r="AW247" s="118">
        <v>0</v>
      </c>
      <c r="AX247" s="118">
        <v>0</v>
      </c>
      <c r="AY247" s="118">
        <v>0</v>
      </c>
      <c r="AZ247" s="118">
        <v>0</v>
      </c>
      <c r="BA247" s="118">
        <v>0</v>
      </c>
      <c r="BB247" s="118">
        <v>0</v>
      </c>
      <c r="BC247" s="118">
        <v>0</v>
      </c>
      <c r="BD247" s="117">
        <v>0</v>
      </c>
      <c r="BE247" s="117">
        <v>0</v>
      </c>
      <c r="BF247" s="118">
        <v>0</v>
      </c>
      <c r="BG247" s="118">
        <v>0</v>
      </c>
      <c r="BH247" s="118">
        <v>0</v>
      </c>
      <c r="BI247" s="118"/>
      <c r="BJ247" s="118">
        <v>0</v>
      </c>
      <c r="BK247" s="118"/>
      <c r="BL247" s="118">
        <v>0</v>
      </c>
      <c r="BM247" s="118">
        <v>0</v>
      </c>
      <c r="BN247" s="118">
        <v>0</v>
      </c>
      <c r="BO247" s="118">
        <v>0</v>
      </c>
      <c r="BP247" s="119">
        <v>0</v>
      </c>
      <c r="BS247" s="97">
        <f t="shared" si="125"/>
        <v>0</v>
      </c>
      <c r="BT247" s="97">
        <f t="shared" si="126"/>
        <v>0</v>
      </c>
      <c r="BU247" s="97">
        <f t="shared" si="127"/>
        <v>0</v>
      </c>
      <c r="BV247" s="296" t="str">
        <f>IF(CA247=0,"NO STOCK",IF(COUNTIF(PKGSUMM_T!$A$2:$A$1245,A247)&gt;0,"OK","ERROR"))</f>
        <v>NO STOCK</v>
      </c>
      <c r="BW247" s="296" t="str">
        <f>IF(CA247=0,"NO STOCK",IF(OR(COUNTIF(COST_SHEETT!$B$3:$B$1238,CI247)&gt;0,COUNTIF(COST_SHEETT!$AB$3:$AB$1238,CI247)&gt;0,COUNTIF(COST_SHEETT1!$B$3:$B$1238,CI247)&gt;0,COUNTIF(COST_SHEETT1!$AB$3:$AB$1238,CI247)&gt;0),"OK","ERROR"))</f>
        <v>NO STOCK</v>
      </c>
      <c r="BX247" s="97">
        <f>SUMIF(HW!$A$2:$A$1573,$A247,HW!BI$2:BI$1573)</f>
        <v>0</v>
      </c>
      <c r="BY247" s="97">
        <f>SUMIF(HW!$A$2:$A$1573,$A247,HW!BJ$2:BJ$1573)</f>
        <v>0</v>
      </c>
      <c r="BZ247" s="197">
        <f t="shared" si="128"/>
        <v>0</v>
      </c>
      <c r="CA247" s="198">
        <f t="shared" si="129"/>
        <v>0</v>
      </c>
      <c r="CI247" s="200"/>
      <c r="CK247" s="296">
        <f>IF(C247="WORK IN PROGRESS",0.099999,IF(SUMIF(SALE!$L$3:$L$1221,$A247,SALE!$U$3:$U$1221)=0,0,SUMIF(SALE!$L$3:$L$1221,$A247,SALE!$U$3:$U$1221)/SUMIF(SALE!$L$3:$L$1221,$A247,SALE!$F$3:$F$1221)))</f>
        <v>0</v>
      </c>
    </row>
    <row r="248" spans="1:102" ht="12" hidden="1" customHeight="1" x14ac:dyDescent="0.25">
      <c r="A248" s="120" t="s">
        <v>1612</v>
      </c>
      <c r="B248" s="121" t="s">
        <v>1613</v>
      </c>
      <c r="C248" s="121" t="s">
        <v>30</v>
      </c>
      <c r="D248" s="122">
        <v>4400</v>
      </c>
      <c r="E248" s="123">
        <v>190</v>
      </c>
      <c r="F248" s="123">
        <v>2.7569E-2</v>
      </c>
      <c r="G248" s="123">
        <v>2.7569E-2</v>
      </c>
      <c r="H248" s="124"/>
      <c r="I248" s="124">
        <v>0</v>
      </c>
      <c r="J248" s="124">
        <v>0</v>
      </c>
      <c r="K248" s="124"/>
      <c r="L248" s="124">
        <v>0</v>
      </c>
      <c r="M248" s="124"/>
      <c r="N248" s="124">
        <v>0</v>
      </c>
      <c r="O248" s="124"/>
      <c r="P248" s="124">
        <v>0</v>
      </c>
      <c r="Q248" s="124"/>
      <c r="R248" s="124">
        <v>0</v>
      </c>
      <c r="S248" s="124"/>
      <c r="T248" s="124">
        <v>0</v>
      </c>
      <c r="U248" s="124"/>
      <c r="V248" s="124">
        <v>0</v>
      </c>
      <c r="W248" s="124"/>
      <c r="X248" s="124">
        <v>0</v>
      </c>
      <c r="Y248" s="124"/>
      <c r="Z248" s="124">
        <v>0</v>
      </c>
      <c r="AA248" s="124"/>
      <c r="AB248" s="124">
        <v>0</v>
      </c>
      <c r="AC248" s="124">
        <v>0</v>
      </c>
      <c r="AD248" s="124">
        <v>0</v>
      </c>
      <c r="AE248" s="124">
        <v>0</v>
      </c>
      <c r="AF248" s="124"/>
      <c r="AG248" s="124">
        <v>0</v>
      </c>
      <c r="AH248" s="124"/>
      <c r="AI248" s="124">
        <v>0</v>
      </c>
      <c r="AJ248" s="124"/>
      <c r="AK248" s="124">
        <v>0</v>
      </c>
      <c r="AL248" s="124"/>
      <c r="AM248" s="124">
        <v>0</v>
      </c>
      <c r="AN248" s="124"/>
      <c r="AO248" s="124">
        <v>0</v>
      </c>
      <c r="AP248" s="124"/>
      <c r="AQ248" s="124">
        <v>0</v>
      </c>
      <c r="AR248" s="124"/>
      <c r="AS248" s="124">
        <v>0</v>
      </c>
      <c r="AT248" s="124"/>
      <c r="AU248" s="124">
        <v>0</v>
      </c>
      <c r="AV248" s="124">
        <v>0</v>
      </c>
      <c r="AW248" s="124">
        <v>0</v>
      </c>
      <c r="AX248" s="124">
        <v>0</v>
      </c>
      <c r="AY248" s="124">
        <v>0</v>
      </c>
      <c r="AZ248" s="124">
        <v>0</v>
      </c>
      <c r="BA248" s="124">
        <v>0</v>
      </c>
      <c r="BB248" s="124">
        <v>0</v>
      </c>
      <c r="BC248" s="124">
        <v>0</v>
      </c>
      <c r="BD248" s="123">
        <v>0</v>
      </c>
      <c r="BE248" s="123">
        <v>0</v>
      </c>
      <c r="BF248" s="124">
        <v>0</v>
      </c>
      <c r="BG248" s="124">
        <v>0</v>
      </c>
      <c r="BH248" s="124">
        <v>0</v>
      </c>
      <c r="BI248" s="124"/>
      <c r="BJ248" s="124">
        <v>0</v>
      </c>
      <c r="BK248" s="124"/>
      <c r="BL248" s="124">
        <v>0</v>
      </c>
      <c r="BM248" s="124">
        <v>0</v>
      </c>
      <c r="BN248" s="124">
        <v>0</v>
      </c>
      <c r="BO248" s="124">
        <v>0</v>
      </c>
      <c r="BP248" s="125">
        <v>0</v>
      </c>
      <c r="BS248" s="97">
        <f t="shared" si="125"/>
        <v>0</v>
      </c>
      <c r="BT248" s="97">
        <f t="shared" si="126"/>
        <v>0</v>
      </c>
      <c r="BU248" s="97">
        <f t="shared" si="127"/>
        <v>0</v>
      </c>
      <c r="BV248" s="296" t="str">
        <f>IF(CA248=0,"NO STOCK",IF(COUNTIF(PKGSUMM_T!$A$2:$A$1245,A248)&gt;0,"OK","ERROR"))</f>
        <v>NO STOCK</v>
      </c>
      <c r="BW248" s="296" t="str">
        <f>IF(CA248=0,"NO STOCK",IF(OR(COUNTIF(COST_SHEETT!$B$3:$B$1238,CI248)&gt;0,COUNTIF(COST_SHEETT!$AB$3:$AB$1238,CI248)&gt;0,COUNTIF(COST_SHEETT1!$B$3:$B$1238,CI248)&gt;0,COUNTIF(COST_SHEETT1!$AB$3:$AB$1238,CI248)&gt;0),"OK","ERROR"))</f>
        <v>NO STOCK</v>
      </c>
      <c r="BX248" s="97">
        <f>SUMIF(HW!$A$2:$A$1573,$A248,HW!BI$2:BI$1573)</f>
        <v>0</v>
      </c>
      <c r="BY248" s="97">
        <f>SUMIF(HW!$A$2:$A$1573,$A248,HW!BJ$2:BJ$1573)</f>
        <v>0</v>
      </c>
      <c r="BZ248" s="197">
        <f t="shared" si="128"/>
        <v>0</v>
      </c>
      <c r="CA248" s="198">
        <f t="shared" si="129"/>
        <v>0</v>
      </c>
      <c r="CI248" s="200"/>
      <c r="CK248" s="296">
        <f>IF(C248="WORK IN PROGRESS",0.099999,IF(SUMIF(SALE!$L$3:$L$1221,$A248,SALE!$U$3:$U$1221)=0,0,SUMIF(SALE!$L$3:$L$1221,$A248,SALE!$U$3:$U$1221)/SUMIF(SALE!$L$3:$L$1221,$A248,SALE!$F$3:$F$1221)))</f>
        <v>0</v>
      </c>
    </row>
    <row r="249" spans="1:102" ht="12" hidden="1" customHeight="1" x14ac:dyDescent="0.25">
      <c r="A249" s="114" t="s">
        <v>1614</v>
      </c>
      <c r="B249" s="115" t="s">
        <v>1615</v>
      </c>
      <c r="C249" s="115" t="s">
        <v>30</v>
      </c>
      <c r="D249" s="116">
        <v>4400</v>
      </c>
      <c r="E249" s="117">
        <v>190</v>
      </c>
      <c r="F249" s="117">
        <v>2.7569E-2</v>
      </c>
      <c r="G249" s="117">
        <v>2.7569E-2</v>
      </c>
      <c r="H249" s="118"/>
      <c r="I249" s="118">
        <v>0</v>
      </c>
      <c r="J249" s="118">
        <v>0</v>
      </c>
      <c r="K249" s="118"/>
      <c r="L249" s="118">
        <v>0</v>
      </c>
      <c r="M249" s="118"/>
      <c r="N249" s="118">
        <v>0</v>
      </c>
      <c r="O249" s="118"/>
      <c r="P249" s="118">
        <v>0</v>
      </c>
      <c r="Q249" s="118"/>
      <c r="R249" s="118">
        <v>0</v>
      </c>
      <c r="S249" s="118"/>
      <c r="T249" s="118">
        <v>0</v>
      </c>
      <c r="U249" s="118"/>
      <c r="V249" s="118">
        <v>0</v>
      </c>
      <c r="W249" s="118"/>
      <c r="X249" s="118">
        <v>0</v>
      </c>
      <c r="Y249" s="118"/>
      <c r="Z249" s="118">
        <v>0</v>
      </c>
      <c r="AA249" s="118"/>
      <c r="AB249" s="118">
        <v>0</v>
      </c>
      <c r="AC249" s="118">
        <v>0</v>
      </c>
      <c r="AD249" s="118">
        <v>0</v>
      </c>
      <c r="AE249" s="118">
        <v>0</v>
      </c>
      <c r="AF249" s="118"/>
      <c r="AG249" s="118">
        <v>0</v>
      </c>
      <c r="AH249" s="118"/>
      <c r="AI249" s="118">
        <v>0</v>
      </c>
      <c r="AJ249" s="118"/>
      <c r="AK249" s="118">
        <v>0</v>
      </c>
      <c r="AL249" s="118"/>
      <c r="AM249" s="118">
        <v>0</v>
      </c>
      <c r="AN249" s="118"/>
      <c r="AO249" s="118">
        <v>0</v>
      </c>
      <c r="AP249" s="118"/>
      <c r="AQ249" s="118">
        <v>0</v>
      </c>
      <c r="AR249" s="118"/>
      <c r="AS249" s="118">
        <v>0</v>
      </c>
      <c r="AT249" s="118"/>
      <c r="AU249" s="118">
        <v>0</v>
      </c>
      <c r="AV249" s="118">
        <v>0</v>
      </c>
      <c r="AW249" s="118">
        <v>0</v>
      </c>
      <c r="AX249" s="118">
        <v>0</v>
      </c>
      <c r="AY249" s="118">
        <v>0</v>
      </c>
      <c r="AZ249" s="118">
        <v>0</v>
      </c>
      <c r="BA249" s="118">
        <v>0</v>
      </c>
      <c r="BB249" s="118">
        <v>0</v>
      </c>
      <c r="BC249" s="118">
        <v>0</v>
      </c>
      <c r="BD249" s="117">
        <v>0</v>
      </c>
      <c r="BE249" s="117">
        <v>0</v>
      </c>
      <c r="BF249" s="118">
        <v>0</v>
      </c>
      <c r="BG249" s="118">
        <v>0</v>
      </c>
      <c r="BH249" s="118">
        <v>0</v>
      </c>
      <c r="BI249" s="118"/>
      <c r="BJ249" s="118">
        <v>0</v>
      </c>
      <c r="BK249" s="118"/>
      <c r="BL249" s="118">
        <v>0</v>
      </c>
      <c r="BM249" s="118">
        <v>0</v>
      </c>
      <c r="BN249" s="118">
        <v>0</v>
      </c>
      <c r="BO249" s="118">
        <v>0</v>
      </c>
      <c r="BP249" s="119">
        <v>0</v>
      </c>
      <c r="BS249" s="97">
        <f t="shared" si="125"/>
        <v>0</v>
      </c>
      <c r="BT249" s="97">
        <f t="shared" si="126"/>
        <v>0</v>
      </c>
      <c r="BU249" s="97">
        <f t="shared" si="127"/>
        <v>0</v>
      </c>
      <c r="BV249" s="296" t="str">
        <f>IF(CA249=0,"NO STOCK",IF(COUNTIF(PKGSUMM_T!$A$2:$A$1245,A249)&gt;0,"OK","ERROR"))</f>
        <v>NO STOCK</v>
      </c>
      <c r="BW249" s="296" t="str">
        <f>IF(CA249=0,"NO STOCK",IF(OR(COUNTIF(COST_SHEETT!$B$3:$B$1238,CI249)&gt;0,COUNTIF(COST_SHEETT!$AB$3:$AB$1238,CI249)&gt;0,COUNTIF(COST_SHEETT1!$B$3:$B$1238,CI249)&gt;0,COUNTIF(COST_SHEETT1!$AB$3:$AB$1238,CI249)&gt;0),"OK","ERROR"))</f>
        <v>NO STOCK</v>
      </c>
      <c r="BX249" s="97">
        <f>SUMIF(HW!$A$2:$A$1573,$A249,HW!BI$2:BI$1573)</f>
        <v>0</v>
      </c>
      <c r="BY249" s="97">
        <f>SUMIF(HW!$A$2:$A$1573,$A249,HW!BJ$2:BJ$1573)</f>
        <v>0</v>
      </c>
      <c r="BZ249" s="197">
        <f t="shared" si="128"/>
        <v>0</v>
      </c>
      <c r="CA249" s="198">
        <f t="shared" si="129"/>
        <v>0</v>
      </c>
      <c r="CI249" s="200"/>
      <c r="CK249" s="296">
        <f>IF(C249="WORK IN PROGRESS",0.099999,IF(SUMIF(SALE!$L$3:$L$1221,$A249,SALE!$U$3:$U$1221)=0,0,SUMIF(SALE!$L$3:$L$1221,$A249,SALE!$U$3:$U$1221)/SUMIF(SALE!$L$3:$L$1221,$A249,SALE!$F$3:$F$1221)))</f>
        <v>0</v>
      </c>
    </row>
    <row r="250" spans="1:102" ht="12" hidden="1" customHeight="1" x14ac:dyDescent="0.25">
      <c r="A250" s="120" t="s">
        <v>1616</v>
      </c>
      <c r="B250" s="121" t="s">
        <v>1617</v>
      </c>
      <c r="C250" s="121" t="s">
        <v>30</v>
      </c>
      <c r="D250" s="122">
        <v>4400</v>
      </c>
      <c r="E250" s="123">
        <v>190</v>
      </c>
      <c r="F250" s="123">
        <v>2.7569E-2</v>
      </c>
      <c r="G250" s="123">
        <v>2.7569E-2</v>
      </c>
      <c r="H250" s="124"/>
      <c r="I250" s="124">
        <v>0</v>
      </c>
      <c r="J250" s="124">
        <v>0</v>
      </c>
      <c r="K250" s="124"/>
      <c r="L250" s="124">
        <v>0</v>
      </c>
      <c r="M250" s="124"/>
      <c r="N250" s="124">
        <v>0</v>
      </c>
      <c r="O250" s="124"/>
      <c r="P250" s="124">
        <v>0</v>
      </c>
      <c r="Q250" s="124"/>
      <c r="R250" s="124">
        <v>0</v>
      </c>
      <c r="S250" s="124"/>
      <c r="T250" s="124">
        <v>0</v>
      </c>
      <c r="U250" s="124"/>
      <c r="V250" s="124">
        <v>0</v>
      </c>
      <c r="W250" s="124"/>
      <c r="X250" s="124">
        <v>0</v>
      </c>
      <c r="Y250" s="124"/>
      <c r="Z250" s="124">
        <v>0</v>
      </c>
      <c r="AA250" s="124"/>
      <c r="AB250" s="124">
        <v>0</v>
      </c>
      <c r="AC250" s="124">
        <v>0</v>
      </c>
      <c r="AD250" s="124">
        <v>0</v>
      </c>
      <c r="AE250" s="124">
        <v>0</v>
      </c>
      <c r="AF250" s="124"/>
      <c r="AG250" s="124">
        <v>0</v>
      </c>
      <c r="AH250" s="124"/>
      <c r="AI250" s="124">
        <v>0</v>
      </c>
      <c r="AJ250" s="124"/>
      <c r="AK250" s="124">
        <v>0</v>
      </c>
      <c r="AL250" s="124"/>
      <c r="AM250" s="124">
        <v>0</v>
      </c>
      <c r="AN250" s="124"/>
      <c r="AO250" s="124">
        <v>0</v>
      </c>
      <c r="AP250" s="124"/>
      <c r="AQ250" s="124">
        <v>0</v>
      </c>
      <c r="AR250" s="124"/>
      <c r="AS250" s="124">
        <v>0</v>
      </c>
      <c r="AT250" s="124"/>
      <c r="AU250" s="124">
        <v>0</v>
      </c>
      <c r="AV250" s="124">
        <v>0</v>
      </c>
      <c r="AW250" s="124">
        <v>0</v>
      </c>
      <c r="AX250" s="124">
        <v>0</v>
      </c>
      <c r="AY250" s="124">
        <v>0</v>
      </c>
      <c r="AZ250" s="124">
        <v>0</v>
      </c>
      <c r="BA250" s="124">
        <v>0</v>
      </c>
      <c r="BB250" s="124">
        <v>0</v>
      </c>
      <c r="BC250" s="124">
        <v>0</v>
      </c>
      <c r="BD250" s="123">
        <v>0</v>
      </c>
      <c r="BE250" s="123">
        <v>0</v>
      </c>
      <c r="BF250" s="124">
        <v>0</v>
      </c>
      <c r="BG250" s="124">
        <v>0</v>
      </c>
      <c r="BH250" s="124">
        <v>0</v>
      </c>
      <c r="BI250" s="124"/>
      <c r="BJ250" s="124">
        <v>0</v>
      </c>
      <c r="BK250" s="124"/>
      <c r="BL250" s="124">
        <v>0</v>
      </c>
      <c r="BM250" s="124">
        <v>0</v>
      </c>
      <c r="BN250" s="124">
        <v>0</v>
      </c>
      <c r="BO250" s="124">
        <v>0</v>
      </c>
      <c r="BP250" s="125">
        <v>0</v>
      </c>
      <c r="BS250" s="97">
        <f t="shared" si="125"/>
        <v>0</v>
      </c>
      <c r="BT250" s="97">
        <f t="shared" si="126"/>
        <v>0</v>
      </c>
      <c r="BU250" s="97">
        <f t="shared" si="127"/>
        <v>0</v>
      </c>
      <c r="BV250" s="296" t="str">
        <f>IF(CA250=0,"NO STOCK",IF(COUNTIF(PKGSUMM_T!$A$2:$A$1245,A250)&gt;0,"OK","ERROR"))</f>
        <v>NO STOCK</v>
      </c>
      <c r="BW250" s="296" t="str">
        <f>IF(CA250=0,"NO STOCK",IF(OR(COUNTIF(COST_SHEETT!$B$3:$B$1238,CI250)&gt;0,COUNTIF(COST_SHEETT!$AB$3:$AB$1238,CI250)&gt;0,COUNTIF(COST_SHEETT1!$B$3:$B$1238,CI250)&gt;0,COUNTIF(COST_SHEETT1!$AB$3:$AB$1238,CI250)&gt;0),"OK","ERROR"))</f>
        <v>NO STOCK</v>
      </c>
      <c r="BX250" s="97">
        <f>SUMIF(HW!$A$2:$A$1573,$A250,HW!BI$2:BI$1573)</f>
        <v>0</v>
      </c>
      <c r="BY250" s="97">
        <f>SUMIF(HW!$A$2:$A$1573,$A250,HW!BJ$2:BJ$1573)</f>
        <v>0</v>
      </c>
      <c r="BZ250" s="197">
        <f t="shared" si="128"/>
        <v>0</v>
      </c>
      <c r="CA250" s="198">
        <f t="shared" si="129"/>
        <v>0</v>
      </c>
      <c r="CI250" s="200"/>
      <c r="CK250" s="296">
        <f>IF(C250="WORK IN PROGRESS",0.099999,IF(SUMIF(SALE!$L$3:$L$1221,$A250,SALE!$U$3:$U$1221)=0,0,SUMIF(SALE!$L$3:$L$1221,$A250,SALE!$U$3:$U$1221)/SUMIF(SALE!$L$3:$L$1221,$A250,SALE!$F$3:$F$1221)))</f>
        <v>0</v>
      </c>
    </row>
    <row r="251" spans="1:102" ht="12" customHeight="1" x14ac:dyDescent="0.25">
      <c r="A251" s="114" t="s">
        <v>117</v>
      </c>
      <c r="B251" s="115" t="s">
        <v>1618</v>
      </c>
      <c r="C251" s="115" t="s">
        <v>30</v>
      </c>
      <c r="D251" s="116">
        <v>4400</v>
      </c>
      <c r="E251" s="117">
        <v>180</v>
      </c>
      <c r="F251" s="117">
        <v>2.9884999999999998E-2</v>
      </c>
      <c r="G251" s="117">
        <v>2.9884999999999998E-2</v>
      </c>
      <c r="H251" s="130">
        <v>8800</v>
      </c>
      <c r="I251" s="130">
        <v>1.5840000000000001</v>
      </c>
      <c r="J251" s="130">
        <v>262.988</v>
      </c>
      <c r="K251" s="117"/>
      <c r="L251" s="118">
        <v>0</v>
      </c>
      <c r="M251" s="117"/>
      <c r="N251" s="118">
        <v>0</v>
      </c>
      <c r="O251" s="117"/>
      <c r="P251" s="118">
        <v>0</v>
      </c>
      <c r="Q251" s="117"/>
      <c r="R251" s="118">
        <v>0</v>
      </c>
      <c r="S251" s="117"/>
      <c r="T251" s="118">
        <v>0</v>
      </c>
      <c r="U251" s="117"/>
      <c r="V251" s="118">
        <v>0</v>
      </c>
      <c r="W251" s="117"/>
      <c r="X251" s="118">
        <v>0</v>
      </c>
      <c r="Y251" s="117"/>
      <c r="Z251" s="118">
        <v>0</v>
      </c>
      <c r="AA251" s="117"/>
      <c r="AB251" s="118">
        <v>0</v>
      </c>
      <c r="AC251" s="118">
        <v>0</v>
      </c>
      <c r="AD251" s="118">
        <v>0</v>
      </c>
      <c r="AE251" s="118">
        <v>0</v>
      </c>
      <c r="AF251" s="117"/>
      <c r="AG251" s="118">
        <v>0</v>
      </c>
      <c r="AH251" s="117"/>
      <c r="AI251" s="118">
        <v>0</v>
      </c>
      <c r="AJ251" s="117"/>
      <c r="AK251" s="118">
        <v>0</v>
      </c>
      <c r="AL251" s="117"/>
      <c r="AM251" s="118">
        <v>0</v>
      </c>
      <c r="AN251" s="117"/>
      <c r="AO251" s="118">
        <v>0</v>
      </c>
      <c r="AP251" s="117"/>
      <c r="AQ251" s="118">
        <v>0</v>
      </c>
      <c r="AR251" s="117"/>
      <c r="AS251" s="118">
        <v>0</v>
      </c>
      <c r="AT251" s="117"/>
      <c r="AU251" s="118">
        <v>0</v>
      </c>
      <c r="AV251" s="118">
        <v>0</v>
      </c>
      <c r="AW251" s="118">
        <v>0</v>
      </c>
      <c r="AX251" s="118">
        <v>0</v>
      </c>
      <c r="AY251" s="132">
        <v>8800</v>
      </c>
      <c r="AZ251" s="117">
        <v>2</v>
      </c>
      <c r="BA251" s="130">
        <v>1.5840000000000001</v>
      </c>
      <c r="BB251" s="130">
        <v>262.988</v>
      </c>
      <c r="BC251" s="130">
        <v>262.988</v>
      </c>
      <c r="BD251" s="117">
        <v>0</v>
      </c>
      <c r="BE251" s="117">
        <v>0</v>
      </c>
      <c r="BF251" s="118">
        <v>0</v>
      </c>
      <c r="BG251" s="118">
        <v>0</v>
      </c>
      <c r="BH251" s="118">
        <v>0</v>
      </c>
      <c r="BI251" s="117"/>
      <c r="BJ251" s="118">
        <v>0</v>
      </c>
      <c r="BK251" s="117"/>
      <c r="BL251" s="118">
        <v>0</v>
      </c>
      <c r="BM251" s="118">
        <v>0</v>
      </c>
      <c r="BN251" s="118">
        <v>0</v>
      </c>
      <c r="BO251" s="118">
        <v>0</v>
      </c>
      <c r="BP251" s="119">
        <v>0</v>
      </c>
      <c r="BS251" s="97">
        <f t="shared" si="125"/>
        <v>8800</v>
      </c>
      <c r="BT251" s="97">
        <f t="shared" si="126"/>
        <v>2</v>
      </c>
      <c r="BU251" s="97">
        <f t="shared" si="127"/>
        <v>1.5840000000000001</v>
      </c>
      <c r="BV251" s="296" t="str">
        <f>IF(CA251=0,"NO STOCK",IF(COUNTIF(PKGSUMM_T!$A$2:$A$1245,A251)&gt;0,"OK","ERROR"))</f>
        <v>OK</v>
      </c>
      <c r="BW251" s="296" t="str">
        <f>IF(CA251=0,"NO STOCK",IF(OR(COUNTIF(COST_SHEETT!$B$3:$B$1238,CI251)&gt;0,COUNTIF(COST_SHEETT!$AB$3:$AB$1238,CI251)&gt;0,COUNTIF(COST_SHEETT1!$B$3:$B$1238,CI251)&gt;0,COUNTIF(COST_SHEETT1!$AB$3:$AB$1238,CI251)&gt;0),"OK","ERROR"))</f>
        <v>OK</v>
      </c>
      <c r="BX251" s="97">
        <f>SUMIF(HW!$A$2:$A$1573,$A251,HW!BI$2:BI$1573)</f>
        <v>0</v>
      </c>
      <c r="BY251" s="97">
        <f>SUMIF(HW!$A$2:$A$1573,$A251,HW!BJ$2:BJ$1573)</f>
        <v>0</v>
      </c>
      <c r="BZ251" s="197">
        <f t="shared" si="128"/>
        <v>8800</v>
      </c>
      <c r="CA251" s="198">
        <f t="shared" si="129"/>
        <v>1.5840000000000001</v>
      </c>
      <c r="CB251" s="296">
        <f>IF(CJ251="Y",IF(C251="FINISHED GOODS",SUMIF(COST_SHEETT!$AB$3:$AB$1227,$CI251,COST_SHEETT!$DD$3:$DD$1227),SUMIF(COST_SHEETT!$B$3:$B$1227,$CI251,COST_SHEETT!$DB$3:$DB$1227)),IF(C251="FINISHED GOODS",SUMIF(COST_SHEETT1!$AB$3:$AB$1227,$CI251,COST_SHEETT1!$DD$3:$DD$1227),SUMIF(COST_SHEETT1!$B$3:$B$1227,$CI251,COST_SHEETT1!$DB$3:$DB$1227)))</f>
        <v>3.2859362835903648E-2</v>
      </c>
      <c r="CC251" s="209">
        <f t="shared" ref="CC251" si="161">ROUND(BZ251*CB251,0)</f>
        <v>289</v>
      </c>
      <c r="CD251" s="295">
        <v>1</v>
      </c>
      <c r="CE251" s="295"/>
      <c r="CF251" s="376">
        <f>IF(BZ251=0,0,IF(CK251&gt;0,CK251,CD251))</f>
        <v>2.9884615384615384E-2</v>
      </c>
      <c r="CG251" s="301">
        <f t="shared" ref="CG251" si="162">MIN(CF251,CB251)</f>
        <v>2.9884615384615384E-2</v>
      </c>
      <c r="CH251" s="302">
        <f t="shared" ref="CH251" si="163">ROUND(CG251*BZ251,0)</f>
        <v>263</v>
      </c>
      <c r="CI251" s="200" t="s">
        <v>2695</v>
      </c>
      <c r="CK251" s="292">
        <v>2.9884615384615384E-2</v>
      </c>
      <c r="CL251" s="296" t="str">
        <f t="shared" ref="CL251" si="164">IF(CF251&lt;CB251,"NRV","COST")</f>
        <v>NRV</v>
      </c>
      <c r="CM251" s="304">
        <f t="shared" ref="CM251" si="165">IF(CA251=0,0,ROUND(CH251/CA251,3))</f>
        <v>166.035</v>
      </c>
      <c r="CU251" s="296">
        <f>+(BZ251-BX251)*CG251</f>
        <v>262.98461538461538</v>
      </c>
      <c r="CW251" s="296">
        <f>+CT251+CU251+CV251</f>
        <v>262.98461538461538</v>
      </c>
      <c r="CX251" s="388">
        <f>+CW251-CH251</f>
        <v>-1.5384615384618883E-2</v>
      </c>
    </row>
    <row r="252" spans="1:102" ht="12" hidden="1" customHeight="1" x14ac:dyDescent="0.25">
      <c r="A252" s="120" t="s">
        <v>1619</v>
      </c>
      <c r="B252" s="121" t="s">
        <v>1620</v>
      </c>
      <c r="C252" s="121" t="s">
        <v>30</v>
      </c>
      <c r="D252" s="122">
        <v>4400</v>
      </c>
      <c r="E252" s="123">
        <v>190</v>
      </c>
      <c r="F252" s="123">
        <v>2.7569E-2</v>
      </c>
      <c r="G252" s="123">
        <v>2.7569E-2</v>
      </c>
      <c r="H252" s="124"/>
      <c r="I252" s="124">
        <v>0</v>
      </c>
      <c r="J252" s="124">
        <v>0</v>
      </c>
      <c r="K252" s="124"/>
      <c r="L252" s="124">
        <v>0</v>
      </c>
      <c r="M252" s="124"/>
      <c r="N252" s="124">
        <v>0</v>
      </c>
      <c r="O252" s="124"/>
      <c r="P252" s="124">
        <v>0</v>
      </c>
      <c r="Q252" s="124"/>
      <c r="R252" s="124">
        <v>0</v>
      </c>
      <c r="S252" s="124"/>
      <c r="T252" s="124">
        <v>0</v>
      </c>
      <c r="U252" s="124"/>
      <c r="V252" s="124">
        <v>0</v>
      </c>
      <c r="W252" s="124"/>
      <c r="X252" s="124">
        <v>0</v>
      </c>
      <c r="Y252" s="124"/>
      <c r="Z252" s="124">
        <v>0</v>
      </c>
      <c r="AA252" s="124"/>
      <c r="AB252" s="124">
        <v>0</v>
      </c>
      <c r="AC252" s="124">
        <v>0</v>
      </c>
      <c r="AD252" s="124">
        <v>0</v>
      </c>
      <c r="AE252" s="124">
        <v>0</v>
      </c>
      <c r="AF252" s="124"/>
      <c r="AG252" s="124">
        <v>0</v>
      </c>
      <c r="AH252" s="124"/>
      <c r="AI252" s="124">
        <v>0</v>
      </c>
      <c r="AJ252" s="124"/>
      <c r="AK252" s="124">
        <v>0</v>
      </c>
      <c r="AL252" s="124"/>
      <c r="AM252" s="124">
        <v>0</v>
      </c>
      <c r="AN252" s="124"/>
      <c r="AO252" s="124">
        <v>0</v>
      </c>
      <c r="AP252" s="124"/>
      <c r="AQ252" s="124">
        <v>0</v>
      </c>
      <c r="AR252" s="124"/>
      <c r="AS252" s="124">
        <v>0</v>
      </c>
      <c r="AT252" s="124"/>
      <c r="AU252" s="124">
        <v>0</v>
      </c>
      <c r="AV252" s="124">
        <v>0</v>
      </c>
      <c r="AW252" s="124">
        <v>0</v>
      </c>
      <c r="AX252" s="124">
        <v>0</v>
      </c>
      <c r="AY252" s="124">
        <v>0</v>
      </c>
      <c r="AZ252" s="124">
        <v>0</v>
      </c>
      <c r="BA252" s="124">
        <v>0</v>
      </c>
      <c r="BB252" s="124">
        <v>0</v>
      </c>
      <c r="BC252" s="124">
        <v>0</v>
      </c>
      <c r="BD252" s="123">
        <v>0</v>
      </c>
      <c r="BE252" s="123">
        <v>0</v>
      </c>
      <c r="BF252" s="124">
        <v>0</v>
      </c>
      <c r="BG252" s="124">
        <v>0</v>
      </c>
      <c r="BH252" s="124">
        <v>0</v>
      </c>
      <c r="BI252" s="124"/>
      <c r="BJ252" s="124">
        <v>0</v>
      </c>
      <c r="BK252" s="124"/>
      <c r="BL252" s="124">
        <v>0</v>
      </c>
      <c r="BM252" s="124">
        <v>0</v>
      </c>
      <c r="BN252" s="124">
        <v>0</v>
      </c>
      <c r="BO252" s="124">
        <v>0</v>
      </c>
      <c r="BP252" s="125">
        <v>0</v>
      </c>
      <c r="BS252" s="97">
        <f t="shared" si="125"/>
        <v>0</v>
      </c>
      <c r="BT252" s="97">
        <f t="shared" si="126"/>
        <v>0</v>
      </c>
      <c r="BU252" s="97">
        <f t="shared" si="127"/>
        <v>0</v>
      </c>
      <c r="BV252" s="296" t="str">
        <f>IF(CA252=0,"NO STOCK",IF(COUNTIF(PKGSUMM_T!$A$2:$A$1245,A252)&gt;0,"OK","ERROR"))</f>
        <v>NO STOCK</v>
      </c>
      <c r="BW252" s="296" t="str">
        <f>IF(CA252=0,"NO STOCK",IF(OR(COUNTIF(COST_SHEETT!$B$3:$B$1238,CI252)&gt;0,COUNTIF(COST_SHEETT!$AB$3:$AB$1238,CI252)&gt;0,COUNTIF(COST_SHEETT1!$B$3:$B$1238,CI252)&gt;0,COUNTIF(COST_SHEETT1!$AB$3:$AB$1238,CI252)&gt;0),"OK","ERROR"))</f>
        <v>NO STOCK</v>
      </c>
      <c r="BX252" s="97">
        <f>SUMIF(HW!$A$2:$A$1573,$A252,HW!BI$2:BI$1573)</f>
        <v>0</v>
      </c>
      <c r="BY252" s="97">
        <f>SUMIF(HW!$A$2:$A$1573,$A252,HW!BJ$2:BJ$1573)</f>
        <v>0</v>
      </c>
      <c r="BZ252" s="197">
        <f t="shared" si="128"/>
        <v>0</v>
      </c>
      <c r="CA252" s="198">
        <f t="shared" si="129"/>
        <v>0</v>
      </c>
      <c r="CI252" s="200"/>
      <c r="CK252" s="296">
        <f>IF(C252="WORK IN PROGRESS",0.099999,IF(SUMIF(SALE!$L$3:$L$1221,$A252,SALE!$U$3:$U$1221)=0,0,SUMIF(SALE!$L$3:$L$1221,$A252,SALE!$U$3:$U$1221)/SUMIF(SALE!$L$3:$L$1221,$A252,SALE!$F$3:$F$1221)))</f>
        <v>0</v>
      </c>
    </row>
    <row r="253" spans="1:102" ht="12" hidden="1" customHeight="1" x14ac:dyDescent="0.25">
      <c r="A253" s="114" t="s">
        <v>1621</v>
      </c>
      <c r="B253" s="115" t="s">
        <v>1622</v>
      </c>
      <c r="C253" s="115" t="s">
        <v>30</v>
      </c>
      <c r="D253" s="116">
        <v>4400</v>
      </c>
      <c r="E253" s="117">
        <v>190</v>
      </c>
      <c r="F253" s="117">
        <v>2.7569E-2</v>
      </c>
      <c r="G253" s="117">
        <v>2.7569E-2</v>
      </c>
      <c r="H253" s="118"/>
      <c r="I253" s="118">
        <v>0</v>
      </c>
      <c r="J253" s="118">
        <v>0</v>
      </c>
      <c r="K253" s="118"/>
      <c r="L253" s="118">
        <v>0</v>
      </c>
      <c r="M253" s="118"/>
      <c r="N253" s="118">
        <v>0</v>
      </c>
      <c r="O253" s="118"/>
      <c r="P253" s="118">
        <v>0</v>
      </c>
      <c r="Q253" s="118"/>
      <c r="R253" s="118">
        <v>0</v>
      </c>
      <c r="S253" s="118"/>
      <c r="T253" s="118">
        <v>0</v>
      </c>
      <c r="U253" s="118"/>
      <c r="V253" s="118">
        <v>0</v>
      </c>
      <c r="W253" s="118"/>
      <c r="X253" s="118">
        <v>0</v>
      </c>
      <c r="Y253" s="118"/>
      <c r="Z253" s="118">
        <v>0</v>
      </c>
      <c r="AA253" s="118"/>
      <c r="AB253" s="118">
        <v>0</v>
      </c>
      <c r="AC253" s="118">
        <v>0</v>
      </c>
      <c r="AD253" s="118">
        <v>0</v>
      </c>
      <c r="AE253" s="118">
        <v>0</v>
      </c>
      <c r="AF253" s="118"/>
      <c r="AG253" s="118">
        <v>0</v>
      </c>
      <c r="AH253" s="118"/>
      <c r="AI253" s="118">
        <v>0</v>
      </c>
      <c r="AJ253" s="118"/>
      <c r="AK253" s="118">
        <v>0</v>
      </c>
      <c r="AL253" s="118"/>
      <c r="AM253" s="118">
        <v>0</v>
      </c>
      <c r="AN253" s="118"/>
      <c r="AO253" s="118">
        <v>0</v>
      </c>
      <c r="AP253" s="118"/>
      <c r="AQ253" s="118">
        <v>0</v>
      </c>
      <c r="AR253" s="118"/>
      <c r="AS253" s="118">
        <v>0</v>
      </c>
      <c r="AT253" s="118"/>
      <c r="AU253" s="118">
        <v>0</v>
      </c>
      <c r="AV253" s="118">
        <v>0</v>
      </c>
      <c r="AW253" s="118">
        <v>0</v>
      </c>
      <c r="AX253" s="118">
        <v>0</v>
      </c>
      <c r="AY253" s="118">
        <v>0</v>
      </c>
      <c r="AZ253" s="118">
        <v>0</v>
      </c>
      <c r="BA253" s="118">
        <v>0</v>
      </c>
      <c r="BB253" s="118">
        <v>0</v>
      </c>
      <c r="BC253" s="118">
        <v>0</v>
      </c>
      <c r="BD253" s="117">
        <v>0</v>
      </c>
      <c r="BE253" s="117">
        <v>0</v>
      </c>
      <c r="BF253" s="118">
        <v>0</v>
      </c>
      <c r="BG253" s="118">
        <v>0</v>
      </c>
      <c r="BH253" s="118">
        <v>0</v>
      </c>
      <c r="BI253" s="118"/>
      <c r="BJ253" s="118">
        <v>0</v>
      </c>
      <c r="BK253" s="118"/>
      <c r="BL253" s="118">
        <v>0</v>
      </c>
      <c r="BM253" s="118">
        <v>0</v>
      </c>
      <c r="BN253" s="118">
        <v>0</v>
      </c>
      <c r="BO253" s="118">
        <v>0</v>
      </c>
      <c r="BP253" s="119">
        <v>0</v>
      </c>
      <c r="BS253" s="97">
        <f t="shared" si="125"/>
        <v>0</v>
      </c>
      <c r="BT253" s="97">
        <f t="shared" si="126"/>
        <v>0</v>
      </c>
      <c r="BU253" s="97">
        <f t="shared" si="127"/>
        <v>0</v>
      </c>
      <c r="BV253" s="296" t="str">
        <f>IF(CA253=0,"NO STOCK",IF(COUNTIF(PKGSUMM_T!$A$2:$A$1245,A253)&gt;0,"OK","ERROR"))</f>
        <v>NO STOCK</v>
      </c>
      <c r="BW253" s="296" t="str">
        <f>IF(CA253=0,"NO STOCK",IF(OR(COUNTIF(COST_SHEETT!$B$3:$B$1238,CI253)&gt;0,COUNTIF(COST_SHEETT!$AB$3:$AB$1238,CI253)&gt;0,COUNTIF(COST_SHEETT1!$B$3:$B$1238,CI253)&gt;0,COUNTIF(COST_SHEETT1!$AB$3:$AB$1238,CI253)&gt;0),"OK","ERROR"))</f>
        <v>NO STOCK</v>
      </c>
      <c r="BX253" s="97">
        <f>SUMIF(HW!$A$2:$A$1573,$A253,HW!BI$2:BI$1573)</f>
        <v>0</v>
      </c>
      <c r="BY253" s="97">
        <f>SUMIF(HW!$A$2:$A$1573,$A253,HW!BJ$2:BJ$1573)</f>
        <v>0</v>
      </c>
      <c r="BZ253" s="197">
        <f t="shared" si="128"/>
        <v>0</v>
      </c>
      <c r="CA253" s="198">
        <f t="shared" si="129"/>
        <v>0</v>
      </c>
      <c r="CI253" s="200"/>
      <c r="CK253" s="296">
        <f>IF(C253="WORK IN PROGRESS",0.099999,IF(SUMIF(SALE!$L$3:$L$1221,$A253,SALE!$U$3:$U$1221)=0,0,SUMIF(SALE!$L$3:$L$1221,$A253,SALE!$U$3:$U$1221)/SUMIF(SALE!$L$3:$L$1221,$A253,SALE!$F$3:$F$1221)))</f>
        <v>0</v>
      </c>
    </row>
    <row r="254" spans="1:102" ht="12" hidden="1" customHeight="1" x14ac:dyDescent="0.25">
      <c r="A254" s="133" t="s">
        <v>2642</v>
      </c>
      <c r="B254" s="111"/>
      <c r="C254" s="111" t="s">
        <v>1200</v>
      </c>
      <c r="D254" s="126"/>
      <c r="E254" s="126"/>
      <c r="F254" s="126">
        <v>0.63156299999999999</v>
      </c>
      <c r="G254" s="126">
        <v>0.63156299999999999</v>
      </c>
      <c r="H254" s="112">
        <v>35310</v>
      </c>
      <c r="I254" s="112">
        <v>6.4009999999999998</v>
      </c>
      <c r="J254" s="112">
        <v>978.34900000000005</v>
      </c>
      <c r="K254" s="126"/>
      <c r="L254" s="112">
        <v>0</v>
      </c>
      <c r="M254" s="126"/>
      <c r="N254" s="112">
        <v>0</v>
      </c>
      <c r="O254" s="126"/>
      <c r="P254" s="112">
        <v>0</v>
      </c>
      <c r="Q254" s="126"/>
      <c r="R254" s="112">
        <v>0</v>
      </c>
      <c r="S254" s="126"/>
      <c r="T254" s="112">
        <v>0</v>
      </c>
      <c r="U254" s="126"/>
      <c r="V254" s="112">
        <v>0</v>
      </c>
      <c r="W254" s="126"/>
      <c r="X254" s="112">
        <v>0</v>
      </c>
      <c r="Y254" s="126"/>
      <c r="Z254" s="112">
        <v>0</v>
      </c>
      <c r="AA254" s="126"/>
      <c r="AB254" s="112">
        <v>0</v>
      </c>
      <c r="AC254" s="112">
        <v>0</v>
      </c>
      <c r="AD254" s="112">
        <v>0</v>
      </c>
      <c r="AE254" s="112">
        <v>0</v>
      </c>
      <c r="AF254" s="126"/>
      <c r="AG254" s="112">
        <v>0</v>
      </c>
      <c r="AH254" s="126"/>
      <c r="AI254" s="112">
        <v>0</v>
      </c>
      <c r="AJ254" s="126"/>
      <c r="AK254" s="112">
        <v>0</v>
      </c>
      <c r="AL254" s="126"/>
      <c r="AM254" s="112">
        <v>0</v>
      </c>
      <c r="AN254" s="126"/>
      <c r="AO254" s="112">
        <v>0</v>
      </c>
      <c r="AP254" s="126"/>
      <c r="AQ254" s="112">
        <v>0</v>
      </c>
      <c r="AR254" s="126"/>
      <c r="AS254" s="112">
        <v>0</v>
      </c>
      <c r="AT254" s="126"/>
      <c r="AU254" s="112">
        <v>0</v>
      </c>
      <c r="AV254" s="112">
        <v>0</v>
      </c>
      <c r="AW254" s="112">
        <v>0</v>
      </c>
      <c r="AX254" s="112">
        <v>0</v>
      </c>
      <c r="AY254" s="135">
        <v>35310</v>
      </c>
      <c r="AZ254" s="126">
        <v>8</v>
      </c>
      <c r="BA254" s="112">
        <v>6.4009999999999998</v>
      </c>
      <c r="BB254" s="112">
        <v>978.34900000000005</v>
      </c>
      <c r="BC254" s="112">
        <v>978.34900000000005</v>
      </c>
      <c r="BD254" s="126">
        <v>0</v>
      </c>
      <c r="BE254" s="126">
        <v>0</v>
      </c>
      <c r="BF254" s="112">
        <v>0</v>
      </c>
      <c r="BG254" s="112">
        <v>0</v>
      </c>
      <c r="BH254" s="112">
        <v>0</v>
      </c>
      <c r="BI254" s="126"/>
      <c r="BJ254" s="112">
        <v>0</v>
      </c>
      <c r="BK254" s="126"/>
      <c r="BL254" s="112">
        <v>0</v>
      </c>
      <c r="BM254" s="112">
        <v>0</v>
      </c>
      <c r="BN254" s="112">
        <v>0</v>
      </c>
      <c r="BO254" s="112">
        <v>0</v>
      </c>
      <c r="BP254" s="113">
        <v>0</v>
      </c>
      <c r="BS254" s="97">
        <f t="shared" si="125"/>
        <v>0</v>
      </c>
      <c r="BT254" s="97">
        <f t="shared" si="126"/>
        <v>0</v>
      </c>
      <c r="BU254" s="97">
        <f t="shared" si="127"/>
        <v>0</v>
      </c>
      <c r="BV254" s="296" t="str">
        <f>IF(CA254=0,"NO STOCK",IF(COUNTIF(PKGSUMM_T!$A$2:$A$1245,A254)&gt;0,"OK","ERROR"))</f>
        <v>NO STOCK</v>
      </c>
      <c r="BW254" s="296" t="str">
        <f>IF(CA254=0,"NO STOCK",IF(OR(COUNTIF(COST_SHEETT!$B$3:$B$1238,CI254)&gt;0,COUNTIF(COST_SHEETT!$AB$3:$AB$1238,CI254)&gt;0,COUNTIF(COST_SHEETT1!$B$3:$B$1238,CI254)&gt;0,COUNTIF(COST_SHEETT1!$AB$3:$AB$1238,CI254)&gt;0),"OK","ERROR"))</f>
        <v>NO STOCK</v>
      </c>
      <c r="BX254" s="97">
        <f>SUMIF(HW!$A$2:$A$1573,$A254,HW!BI$2:BI$1573)</f>
        <v>0</v>
      </c>
      <c r="BY254" s="97">
        <f>SUMIF(HW!$A$2:$A$1573,$A254,HW!BJ$2:BJ$1573)</f>
        <v>0</v>
      </c>
      <c r="BZ254" s="197">
        <f t="shared" si="128"/>
        <v>0</v>
      </c>
      <c r="CA254" s="198">
        <f t="shared" si="129"/>
        <v>0</v>
      </c>
      <c r="CI254" s="200"/>
      <c r="CK254" s="296">
        <f>IF(C254="WORK IN PROGRESS",0.099999,IF(SUMIF(SALE!$L$3:$L$1221,$A254,SALE!$U$3:$U$1221)=0,0,SUMIF(SALE!$L$3:$L$1221,$A254,SALE!$U$3:$U$1221)/SUMIF(SALE!$L$3:$L$1221,$A254,SALE!$F$3:$F$1221)))</f>
        <v>0</v>
      </c>
    </row>
    <row r="255" spans="1:102" ht="12" hidden="1" customHeight="1" x14ac:dyDescent="0.25">
      <c r="A255" s="104" t="s">
        <v>2642</v>
      </c>
      <c r="B255" s="106"/>
      <c r="C255" s="105" t="s">
        <v>77</v>
      </c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  <c r="BH255" s="107"/>
      <c r="BI255" s="107"/>
      <c r="BJ255" s="107"/>
      <c r="BK255" s="107"/>
      <c r="BL255" s="107"/>
      <c r="BM255" s="107"/>
      <c r="BN255" s="107"/>
      <c r="BO255" s="107"/>
      <c r="BP255" s="108"/>
      <c r="BS255" s="97">
        <f t="shared" si="125"/>
        <v>0</v>
      </c>
      <c r="BT255" s="97">
        <f t="shared" si="126"/>
        <v>0</v>
      </c>
      <c r="BU255" s="97">
        <f t="shared" si="127"/>
        <v>0</v>
      </c>
      <c r="BV255" s="296" t="str">
        <f>IF(CA255=0,"NO STOCK",IF(COUNTIF(PKGSUMM_T!$A$2:$A$1245,A255)&gt;0,"OK","ERROR"))</f>
        <v>NO STOCK</v>
      </c>
      <c r="BW255" s="296" t="str">
        <f>IF(CA255=0,"NO STOCK",IF(OR(COUNTIF(COST_SHEETT!$B$3:$B$1238,CI255)&gt;0,COUNTIF(COST_SHEETT!$AB$3:$AB$1238,CI255)&gt;0,COUNTIF(COST_SHEETT1!$B$3:$B$1238,CI255)&gt;0,COUNTIF(COST_SHEETT1!$AB$3:$AB$1238,CI255)&gt;0),"OK","ERROR"))</f>
        <v>NO STOCK</v>
      </c>
      <c r="BX255" s="97">
        <f>SUMIF(HW!$A$2:$A$1573,$A255,HW!BI$2:BI$1573)</f>
        <v>0</v>
      </c>
      <c r="BY255" s="97">
        <f>SUMIF(HW!$A$2:$A$1573,$A255,HW!BJ$2:BJ$1573)</f>
        <v>0</v>
      </c>
      <c r="BZ255" s="197">
        <f t="shared" si="128"/>
        <v>0</v>
      </c>
      <c r="CA255" s="198">
        <f t="shared" si="129"/>
        <v>0</v>
      </c>
      <c r="CI255" s="200"/>
      <c r="CK255" s="296">
        <f>IF(C255="WORK IN PROGRESS",0.099999,IF(SUMIF(SALE!$L$3:$L$1221,$A255,SALE!$U$3:$U$1221)=0,0,SUMIF(SALE!$L$3:$L$1221,$A255,SALE!$U$3:$U$1221)/SUMIF(SALE!$L$3:$L$1221,$A255,SALE!$F$3:$F$1221)))</f>
        <v>9.9999000000000005E-2</v>
      </c>
    </row>
    <row r="256" spans="1:102" ht="12" customHeight="1" x14ac:dyDescent="0.25">
      <c r="A256" s="120" t="s">
        <v>257</v>
      </c>
      <c r="B256" s="121" t="s">
        <v>1623</v>
      </c>
      <c r="C256" s="121" t="s">
        <v>77</v>
      </c>
      <c r="D256" s="122">
        <v>3600</v>
      </c>
      <c r="E256" s="123">
        <v>180</v>
      </c>
      <c r="F256" s="123">
        <v>2.7349999999999999E-2</v>
      </c>
      <c r="G256" s="123">
        <v>2.7349999999999999E-2</v>
      </c>
      <c r="H256" s="124"/>
      <c r="I256" s="124">
        <v>0</v>
      </c>
      <c r="J256" s="124">
        <v>0</v>
      </c>
      <c r="K256" s="124"/>
      <c r="L256" s="124">
        <v>0</v>
      </c>
      <c r="M256" s="124"/>
      <c r="N256" s="124">
        <v>0</v>
      </c>
      <c r="O256" s="124"/>
      <c r="P256" s="124">
        <v>0</v>
      </c>
      <c r="Q256" s="124"/>
      <c r="R256" s="124">
        <v>0</v>
      </c>
      <c r="S256" s="124"/>
      <c r="T256" s="124">
        <v>0</v>
      </c>
      <c r="U256" s="124"/>
      <c r="V256" s="124">
        <v>0</v>
      </c>
      <c r="W256" s="124"/>
      <c r="X256" s="124">
        <v>0</v>
      </c>
      <c r="Y256" s="124"/>
      <c r="Z256" s="124">
        <v>0</v>
      </c>
      <c r="AA256" s="124"/>
      <c r="AB256" s="124">
        <v>0</v>
      </c>
      <c r="AC256" s="124">
        <v>0</v>
      </c>
      <c r="AD256" s="124">
        <v>0</v>
      </c>
      <c r="AE256" s="124">
        <v>0</v>
      </c>
      <c r="AF256" s="124"/>
      <c r="AG256" s="124">
        <v>0</v>
      </c>
      <c r="AH256" s="124"/>
      <c r="AI256" s="124">
        <v>0</v>
      </c>
      <c r="AJ256" s="124"/>
      <c r="AK256" s="124">
        <v>0</v>
      </c>
      <c r="AL256" s="124"/>
      <c r="AM256" s="124">
        <v>0</v>
      </c>
      <c r="AN256" s="124"/>
      <c r="AO256" s="124">
        <v>0</v>
      </c>
      <c r="AP256" s="124"/>
      <c r="AQ256" s="124">
        <v>0</v>
      </c>
      <c r="AR256" s="124"/>
      <c r="AS256" s="124">
        <v>0</v>
      </c>
      <c r="AT256" s="124"/>
      <c r="AU256" s="124">
        <v>0</v>
      </c>
      <c r="AV256" s="124">
        <v>0</v>
      </c>
      <c r="AW256" s="124">
        <v>0</v>
      </c>
      <c r="AX256" s="124">
        <v>0</v>
      </c>
      <c r="AY256" s="124">
        <v>0</v>
      </c>
      <c r="AZ256" s="124">
        <v>0</v>
      </c>
      <c r="BA256" s="124">
        <v>0</v>
      </c>
      <c r="BB256" s="124">
        <v>0</v>
      </c>
      <c r="BC256" s="124">
        <v>0</v>
      </c>
      <c r="BD256" s="123">
        <v>0</v>
      </c>
      <c r="BE256" s="123">
        <v>0</v>
      </c>
      <c r="BF256" s="124">
        <v>0</v>
      </c>
      <c r="BG256" s="124">
        <v>0</v>
      </c>
      <c r="BH256" s="124">
        <v>0</v>
      </c>
      <c r="BI256" s="124"/>
      <c r="BJ256" s="124">
        <v>0</v>
      </c>
      <c r="BK256" s="124"/>
      <c r="BL256" s="124">
        <v>0</v>
      </c>
      <c r="BM256" s="124">
        <v>0</v>
      </c>
      <c r="BN256" s="124">
        <v>0</v>
      </c>
      <c r="BO256" s="124">
        <v>0</v>
      </c>
      <c r="BP256" s="125">
        <v>0</v>
      </c>
      <c r="BS256" s="97">
        <f t="shared" si="125"/>
        <v>0</v>
      </c>
      <c r="BT256" s="97">
        <f t="shared" si="126"/>
        <v>0</v>
      </c>
      <c r="BU256" s="97">
        <f t="shared" si="127"/>
        <v>0</v>
      </c>
      <c r="BV256" s="296" t="str">
        <f>IF(CA256=0,"NO STOCK",IF(COUNTIF(PKGSUMM_T!$A$2:$A$1245,A256)&gt;0,"OK","ERROR"))</f>
        <v>OK</v>
      </c>
      <c r="BW256" s="296" t="str">
        <f>IF(CA256=0,"NO STOCK",IF(OR(COUNTIF(COST_SHEETT!$B$3:$B$1238,CI256)&gt;0,COUNTIF(COST_SHEETT!$AB$3:$AB$1238,CI256)&gt;0,COUNTIF(COST_SHEETT1!$B$3:$B$1238,CI256)&gt;0,COUNTIF(COST_SHEETT1!$AB$3:$AB$1238,CI256)&gt;0),"OK","ERROR"))</f>
        <v>OK</v>
      </c>
      <c r="BX256" s="97">
        <f>SUMIF(HW!$A$2:$A$1573,$A256,HW!BI$2:BI$1573)</f>
        <v>120400</v>
      </c>
      <c r="BY256" s="97">
        <f>SUMIF(HW!$A$2:$A$1573,$A256,HW!BJ$2:BJ$1573)</f>
        <v>21.672000000000001</v>
      </c>
      <c r="BZ256" s="197">
        <f t="shared" si="128"/>
        <v>120400</v>
      </c>
      <c r="CA256" s="198">
        <f t="shared" si="129"/>
        <v>21.672000000000001</v>
      </c>
      <c r="CB256" s="296">
        <f>IF(CJ256="Y",IF(C256="FINISHED GOODS",SUMIF(COST_SHEETT!$AB$3:$AB$1227,$CI256,COST_SHEETT!$DD$3:$DD$1227),SUMIF(COST_SHEETT!$B$3:$B$1227,$CI256,COST_SHEETT!$DB$3:$DB$1227)),IF(C256="FINISHED GOODS",SUMIF(COST_SHEETT1!$AB$3:$AB$1227,$CI256,COST_SHEETT1!$DD$3:$DD$1227),SUMIF(COST_SHEETT1!$B$3:$B$1227,$CI256,COST_SHEETT1!$DB$3:$DB$1227)))</f>
        <v>2.7349744428330235E-2</v>
      </c>
      <c r="CC256" s="209">
        <f t="shared" ref="CC256" si="166">ROUND(BZ256*CB256,0)</f>
        <v>3293</v>
      </c>
      <c r="CD256" s="295">
        <v>1</v>
      </c>
      <c r="CE256" s="295"/>
      <c r="CF256" s="376">
        <f>IF(BZ256=0,0,IF(CK256&gt;0,CK256,CD256))</f>
        <v>9.9999000000000005E-2</v>
      </c>
      <c r="CG256" s="301">
        <f t="shared" ref="CG256" si="167">MIN(CF256,CB256)</f>
        <v>2.7349744428330235E-2</v>
      </c>
      <c r="CH256" s="302">
        <f t="shared" ref="CH256" si="168">ROUND(CG256*BZ256,0)</f>
        <v>3293</v>
      </c>
      <c r="CI256" s="200" t="s">
        <v>2696</v>
      </c>
      <c r="CK256" s="296">
        <f>IF(C256="WORK IN PROGRESS",0.099999,IF(SUMIF(SALE!$L$3:$L$1221,$A256,SALE!$U$3:$U$1221)=0,0,SUMIF(SALE!$L$3:$L$1221,$A256,SALE!$U$3:$U$1221)/SUMIF(SALE!$L$3:$L$1221,$A256,SALE!$F$3:$F$1221)))</f>
        <v>9.9999000000000005E-2</v>
      </c>
      <c r="CL256" s="296" t="str">
        <f t="shared" ref="CL256" si="169">IF(CF256&lt;CB256,"NRV","COST")</f>
        <v>COST</v>
      </c>
      <c r="CM256" s="304">
        <f t="shared" ref="CM256" si="170">IF(CA256=0,0,ROUND(CH256/CA256,3))</f>
        <v>151.947</v>
      </c>
      <c r="CT256" s="296">
        <f>+(BX256*CG256)</f>
        <v>3292.9092291709603</v>
      </c>
      <c r="CV256" s="296">
        <f>+(BZ256-BX256)*CG256</f>
        <v>0</v>
      </c>
      <c r="CW256" s="296">
        <f>+CT256+CU256+CV256</f>
        <v>3292.9092291709603</v>
      </c>
      <c r="CX256" s="388">
        <f>+CW256-CH256</f>
        <v>-9.0770829039684031E-2</v>
      </c>
    </row>
    <row r="257" spans="1:102" ht="12" hidden="1" customHeight="1" x14ac:dyDescent="0.25">
      <c r="A257" s="104" t="s">
        <v>2642</v>
      </c>
      <c r="B257" s="106"/>
      <c r="C257" s="105" t="s">
        <v>1200</v>
      </c>
      <c r="D257" s="107"/>
      <c r="E257" s="107"/>
      <c r="F257" s="137">
        <v>2.7349999999999999E-2</v>
      </c>
      <c r="G257" s="137">
        <v>2.7349999999999999E-2</v>
      </c>
      <c r="H257" s="107"/>
      <c r="I257" s="107">
        <v>0</v>
      </c>
      <c r="J257" s="107">
        <v>0</v>
      </c>
      <c r="K257" s="107"/>
      <c r="L257" s="107">
        <v>0</v>
      </c>
      <c r="M257" s="107"/>
      <c r="N257" s="107">
        <v>0</v>
      </c>
      <c r="O257" s="107"/>
      <c r="P257" s="107">
        <v>0</v>
      </c>
      <c r="Q257" s="107"/>
      <c r="R257" s="107">
        <v>0</v>
      </c>
      <c r="S257" s="107"/>
      <c r="T257" s="107">
        <v>0</v>
      </c>
      <c r="U257" s="107"/>
      <c r="V257" s="107">
        <v>0</v>
      </c>
      <c r="W257" s="107"/>
      <c r="X257" s="107">
        <v>0</v>
      </c>
      <c r="Y257" s="107"/>
      <c r="Z257" s="107">
        <v>0</v>
      </c>
      <c r="AA257" s="107"/>
      <c r="AB257" s="107">
        <v>0</v>
      </c>
      <c r="AC257" s="107">
        <v>0</v>
      </c>
      <c r="AD257" s="107">
        <v>0</v>
      </c>
      <c r="AE257" s="107">
        <v>0</v>
      </c>
      <c r="AF257" s="107"/>
      <c r="AG257" s="107">
        <v>0</v>
      </c>
      <c r="AH257" s="107"/>
      <c r="AI257" s="107">
        <v>0</v>
      </c>
      <c r="AJ257" s="107"/>
      <c r="AK257" s="107">
        <v>0</v>
      </c>
      <c r="AL257" s="107"/>
      <c r="AM257" s="107">
        <v>0</v>
      </c>
      <c r="AN257" s="107"/>
      <c r="AO257" s="107">
        <v>0</v>
      </c>
      <c r="AP257" s="107"/>
      <c r="AQ257" s="107">
        <v>0</v>
      </c>
      <c r="AR257" s="107"/>
      <c r="AS257" s="107">
        <v>0</v>
      </c>
      <c r="AT257" s="107"/>
      <c r="AU257" s="107">
        <v>0</v>
      </c>
      <c r="AV257" s="107">
        <v>0</v>
      </c>
      <c r="AW257" s="107">
        <v>0</v>
      </c>
      <c r="AX257" s="107">
        <v>0</v>
      </c>
      <c r="AY257" s="107">
        <v>0</v>
      </c>
      <c r="AZ257" s="107">
        <v>0</v>
      </c>
      <c r="BA257" s="107">
        <v>0</v>
      </c>
      <c r="BB257" s="107">
        <v>0</v>
      </c>
      <c r="BC257" s="107">
        <v>0</v>
      </c>
      <c r="BD257" s="137">
        <v>0</v>
      </c>
      <c r="BE257" s="137">
        <v>0</v>
      </c>
      <c r="BF257" s="107">
        <v>0</v>
      </c>
      <c r="BG257" s="107">
        <v>0</v>
      </c>
      <c r="BH257" s="107">
        <v>0</v>
      </c>
      <c r="BI257" s="107"/>
      <c r="BJ257" s="107">
        <v>0</v>
      </c>
      <c r="BK257" s="107"/>
      <c r="BL257" s="107">
        <v>0</v>
      </c>
      <c r="BM257" s="107">
        <v>0</v>
      </c>
      <c r="BN257" s="107">
        <v>0</v>
      </c>
      <c r="BO257" s="107">
        <v>0</v>
      </c>
      <c r="BP257" s="108">
        <v>0</v>
      </c>
      <c r="BS257" s="97">
        <f t="shared" si="125"/>
        <v>0</v>
      </c>
      <c r="BT257" s="97">
        <f t="shared" si="126"/>
        <v>0</v>
      </c>
      <c r="BU257" s="97">
        <f t="shared" si="127"/>
        <v>0</v>
      </c>
      <c r="BV257" s="296" t="str">
        <f>IF(CA257=0,"NO STOCK",IF(COUNTIF(PKGSUMM_T!$A$2:$A$1245,A257)&gt;0,"OK","ERROR"))</f>
        <v>NO STOCK</v>
      </c>
      <c r="BW257" s="296" t="str">
        <f>IF(CA257=0,"NO STOCK",IF(OR(COUNTIF(COST_SHEETT!$B$3:$B$1238,CI257)&gt;0,COUNTIF(COST_SHEETT!$AB$3:$AB$1238,CI257)&gt;0,COUNTIF(COST_SHEETT1!$B$3:$B$1238,CI257)&gt;0,COUNTIF(COST_SHEETT1!$AB$3:$AB$1238,CI257)&gt;0),"OK","ERROR"))</f>
        <v>NO STOCK</v>
      </c>
      <c r="BX257" s="97">
        <f>SUMIF(HW!$A$2:$A$1573,$A257,HW!BI$2:BI$1573)</f>
        <v>0</v>
      </c>
      <c r="BY257" s="97">
        <f>SUMIF(HW!$A$2:$A$1573,$A257,HW!BJ$2:BJ$1573)</f>
        <v>0</v>
      </c>
      <c r="BZ257" s="197">
        <f t="shared" si="128"/>
        <v>0</v>
      </c>
      <c r="CA257" s="198">
        <f t="shared" si="129"/>
        <v>0</v>
      </c>
      <c r="CI257" s="200"/>
      <c r="CK257" s="296">
        <f>IF(C257="WORK IN PROGRESS",0.099999,IF(SUMIF(SALE!$L$3:$L$1221,$A257,SALE!$U$3:$U$1221)=0,0,SUMIF(SALE!$L$3:$L$1221,$A257,SALE!$U$3:$U$1221)/SUMIF(SALE!$L$3:$L$1221,$A257,SALE!$F$3:$F$1221)))</f>
        <v>0</v>
      </c>
    </row>
    <row r="258" spans="1:102" ht="12" hidden="1" customHeight="1" x14ac:dyDescent="0.25">
      <c r="A258" s="133" t="s">
        <v>2642</v>
      </c>
      <c r="B258" s="111" t="s">
        <v>1200</v>
      </c>
      <c r="C258" s="111"/>
      <c r="D258" s="126"/>
      <c r="E258" s="126"/>
      <c r="F258" s="126">
        <v>0.65891299999999997</v>
      </c>
      <c r="G258" s="126">
        <v>0.65891299999999997</v>
      </c>
      <c r="H258" s="112">
        <v>35310</v>
      </c>
      <c r="I258" s="112">
        <v>6.4009999999999998</v>
      </c>
      <c r="J258" s="112">
        <v>978.34900000000005</v>
      </c>
      <c r="K258" s="126"/>
      <c r="L258" s="112">
        <v>0</v>
      </c>
      <c r="M258" s="126"/>
      <c r="N258" s="112">
        <v>0</v>
      </c>
      <c r="O258" s="126"/>
      <c r="P258" s="112">
        <v>0</v>
      </c>
      <c r="Q258" s="126"/>
      <c r="R258" s="112">
        <v>0</v>
      </c>
      <c r="S258" s="126"/>
      <c r="T258" s="112">
        <v>0</v>
      </c>
      <c r="U258" s="126"/>
      <c r="V258" s="112">
        <v>0</v>
      </c>
      <c r="W258" s="126"/>
      <c r="X258" s="112">
        <v>0</v>
      </c>
      <c r="Y258" s="126"/>
      <c r="Z258" s="112">
        <v>0</v>
      </c>
      <c r="AA258" s="126"/>
      <c r="AB258" s="112">
        <v>0</v>
      </c>
      <c r="AC258" s="112">
        <v>0</v>
      </c>
      <c r="AD258" s="112">
        <v>0</v>
      </c>
      <c r="AE258" s="112">
        <v>0</v>
      </c>
      <c r="AF258" s="126"/>
      <c r="AG258" s="112">
        <v>0</v>
      </c>
      <c r="AH258" s="126"/>
      <c r="AI258" s="112">
        <v>0</v>
      </c>
      <c r="AJ258" s="126"/>
      <c r="AK258" s="112">
        <v>0</v>
      </c>
      <c r="AL258" s="126"/>
      <c r="AM258" s="112">
        <v>0</v>
      </c>
      <c r="AN258" s="126"/>
      <c r="AO258" s="112">
        <v>0</v>
      </c>
      <c r="AP258" s="126"/>
      <c r="AQ258" s="112">
        <v>0</v>
      </c>
      <c r="AR258" s="126"/>
      <c r="AS258" s="112">
        <v>0</v>
      </c>
      <c r="AT258" s="126"/>
      <c r="AU258" s="112">
        <v>0</v>
      </c>
      <c r="AV258" s="112">
        <v>0</v>
      </c>
      <c r="AW258" s="112">
        <v>0</v>
      </c>
      <c r="AX258" s="112">
        <v>0</v>
      </c>
      <c r="AY258" s="135">
        <v>35310</v>
      </c>
      <c r="AZ258" s="126">
        <v>8</v>
      </c>
      <c r="BA258" s="112">
        <v>6.4009999999999998</v>
      </c>
      <c r="BB258" s="112">
        <v>978.34900000000005</v>
      </c>
      <c r="BC258" s="112">
        <v>978.34900000000005</v>
      </c>
      <c r="BD258" s="126">
        <v>0</v>
      </c>
      <c r="BE258" s="126">
        <v>0</v>
      </c>
      <c r="BF258" s="112">
        <v>0</v>
      </c>
      <c r="BG258" s="112">
        <v>0</v>
      </c>
      <c r="BH258" s="112">
        <v>0</v>
      </c>
      <c r="BI258" s="126"/>
      <c r="BJ258" s="112">
        <v>0</v>
      </c>
      <c r="BK258" s="126"/>
      <c r="BL258" s="112">
        <v>0</v>
      </c>
      <c r="BM258" s="112">
        <v>0</v>
      </c>
      <c r="BN258" s="112">
        <v>0</v>
      </c>
      <c r="BO258" s="112">
        <v>0</v>
      </c>
      <c r="BP258" s="113">
        <v>0</v>
      </c>
      <c r="BS258" s="97">
        <f t="shared" si="125"/>
        <v>0</v>
      </c>
      <c r="BT258" s="97">
        <f t="shared" si="126"/>
        <v>0</v>
      </c>
      <c r="BU258" s="97">
        <f t="shared" si="127"/>
        <v>0</v>
      </c>
      <c r="BV258" s="296" t="str">
        <f>IF(CA258=0,"NO STOCK",IF(COUNTIF(PKGSUMM_T!$A$2:$A$1245,A258)&gt;0,"OK","ERROR"))</f>
        <v>NO STOCK</v>
      </c>
      <c r="BW258" s="296" t="str">
        <f>IF(CA258=0,"NO STOCK",IF(OR(COUNTIF(COST_SHEETT!$B$3:$B$1238,CI258)&gt;0,COUNTIF(COST_SHEETT!$AB$3:$AB$1238,CI258)&gt;0,COUNTIF(COST_SHEETT1!$B$3:$B$1238,CI258)&gt;0,COUNTIF(COST_SHEETT1!$AB$3:$AB$1238,CI258)&gt;0),"OK","ERROR"))</f>
        <v>NO STOCK</v>
      </c>
      <c r="BX258" s="97">
        <f>SUMIF(HW!$A$2:$A$1573,$A258,HW!BI$2:BI$1573)</f>
        <v>0</v>
      </c>
      <c r="BY258" s="97">
        <f>SUMIF(HW!$A$2:$A$1573,$A258,HW!BJ$2:BJ$1573)</f>
        <v>0</v>
      </c>
      <c r="BZ258" s="197">
        <f t="shared" si="128"/>
        <v>0</v>
      </c>
      <c r="CA258" s="198">
        <f t="shared" si="129"/>
        <v>0</v>
      </c>
      <c r="CI258" s="200"/>
      <c r="CK258" s="296">
        <f>IF(C258="WORK IN PROGRESS",0.099999,IF(SUMIF(SALE!$L$3:$L$1221,$A258,SALE!$U$3:$U$1221)=0,0,SUMIF(SALE!$L$3:$L$1221,$A258,SALE!$U$3:$U$1221)/SUMIF(SALE!$L$3:$L$1221,$A258,SALE!$F$3:$F$1221)))</f>
        <v>0</v>
      </c>
    </row>
    <row r="259" spans="1:102" ht="12" hidden="1" customHeight="1" x14ac:dyDescent="0.25">
      <c r="A259" s="104" t="s">
        <v>2642</v>
      </c>
      <c r="B259" s="105" t="s">
        <v>1624</v>
      </c>
      <c r="C259" s="106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  <c r="BL259" s="107"/>
      <c r="BM259" s="107"/>
      <c r="BN259" s="107"/>
      <c r="BO259" s="107"/>
      <c r="BP259" s="108"/>
      <c r="BS259" s="97">
        <f t="shared" si="125"/>
        <v>0</v>
      </c>
      <c r="BT259" s="97">
        <f t="shared" si="126"/>
        <v>0</v>
      </c>
      <c r="BU259" s="97">
        <f t="shared" si="127"/>
        <v>0</v>
      </c>
      <c r="BV259" s="296" t="str">
        <f>IF(CA259=0,"NO STOCK",IF(COUNTIF(PKGSUMM_T!$A$2:$A$1245,A259)&gt;0,"OK","ERROR"))</f>
        <v>NO STOCK</v>
      </c>
      <c r="BW259" s="296" t="str">
        <f>IF(CA259=0,"NO STOCK",IF(OR(COUNTIF(COST_SHEETT!$B$3:$B$1238,CI259)&gt;0,COUNTIF(COST_SHEETT!$AB$3:$AB$1238,CI259)&gt;0,COUNTIF(COST_SHEETT1!$B$3:$B$1238,CI259)&gt;0,COUNTIF(COST_SHEETT1!$AB$3:$AB$1238,CI259)&gt;0),"OK","ERROR"))</f>
        <v>NO STOCK</v>
      </c>
      <c r="BX259" s="97">
        <f>SUMIF(HW!$A$2:$A$1573,$A259,HW!BI$2:BI$1573)</f>
        <v>0</v>
      </c>
      <c r="BY259" s="97">
        <f>SUMIF(HW!$A$2:$A$1573,$A259,HW!BJ$2:BJ$1573)</f>
        <v>0</v>
      </c>
      <c r="BZ259" s="197">
        <f t="shared" si="128"/>
        <v>0</v>
      </c>
      <c r="CA259" s="198">
        <f t="shared" si="129"/>
        <v>0</v>
      </c>
      <c r="CI259" s="200"/>
      <c r="CK259" s="296">
        <f>IF(C259="WORK IN PROGRESS",0.099999,IF(SUMIF(SALE!$L$3:$L$1221,$A259,SALE!$U$3:$U$1221)=0,0,SUMIF(SALE!$L$3:$L$1221,$A259,SALE!$U$3:$U$1221)/SUMIF(SALE!$L$3:$L$1221,$A259,SALE!$F$3:$F$1221)))</f>
        <v>0</v>
      </c>
    </row>
    <row r="260" spans="1:102" ht="12" hidden="1" customHeight="1" x14ac:dyDescent="0.25">
      <c r="A260" s="109" t="s">
        <v>2642</v>
      </c>
      <c r="B260" s="110"/>
      <c r="C260" s="111" t="s">
        <v>30</v>
      </c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  <c r="AW260" s="112"/>
      <c r="AX260" s="112"/>
      <c r="AY260" s="112"/>
      <c r="AZ260" s="112"/>
      <c r="BA260" s="112"/>
      <c r="BB260" s="112"/>
      <c r="BC260" s="112"/>
      <c r="BD260" s="112"/>
      <c r="BE260" s="112"/>
      <c r="BF260" s="112"/>
      <c r="BG260" s="112"/>
      <c r="BH260" s="112"/>
      <c r="BI260" s="112"/>
      <c r="BJ260" s="112"/>
      <c r="BK260" s="112"/>
      <c r="BL260" s="112"/>
      <c r="BM260" s="112"/>
      <c r="BN260" s="112"/>
      <c r="BO260" s="112"/>
      <c r="BP260" s="113"/>
      <c r="BS260" s="97">
        <f t="shared" si="125"/>
        <v>0</v>
      </c>
      <c r="BT260" s="97">
        <f t="shared" si="126"/>
        <v>0</v>
      </c>
      <c r="BU260" s="97">
        <f t="shared" si="127"/>
        <v>0</v>
      </c>
      <c r="BV260" s="296" t="str">
        <f>IF(CA260=0,"NO STOCK",IF(COUNTIF(PKGSUMM_T!$A$2:$A$1245,A260)&gt;0,"OK","ERROR"))</f>
        <v>NO STOCK</v>
      </c>
      <c r="BW260" s="296" t="str">
        <f>IF(CA260=0,"NO STOCK",IF(OR(COUNTIF(COST_SHEETT!$B$3:$B$1238,CI260)&gt;0,COUNTIF(COST_SHEETT!$AB$3:$AB$1238,CI260)&gt;0,COUNTIF(COST_SHEETT1!$B$3:$B$1238,CI260)&gt;0,COUNTIF(COST_SHEETT1!$AB$3:$AB$1238,CI260)&gt;0),"OK","ERROR"))</f>
        <v>NO STOCK</v>
      </c>
      <c r="BX260" s="97">
        <f>SUMIF(HW!$A$2:$A$1573,$A260,HW!BI$2:BI$1573)</f>
        <v>0</v>
      </c>
      <c r="BY260" s="97">
        <f>SUMIF(HW!$A$2:$A$1573,$A260,HW!BJ$2:BJ$1573)</f>
        <v>0</v>
      </c>
      <c r="BZ260" s="197">
        <f t="shared" si="128"/>
        <v>0</v>
      </c>
      <c r="CA260" s="198">
        <f t="shared" si="129"/>
        <v>0</v>
      </c>
      <c r="CI260" s="200"/>
      <c r="CK260" s="296">
        <f>IF(C260="WORK IN PROGRESS",0.099999,IF(SUMIF(SALE!$L$3:$L$1221,$A260,SALE!$U$3:$U$1221)=0,0,SUMIF(SALE!$L$3:$L$1221,$A260,SALE!$U$3:$U$1221)/SUMIF(SALE!$L$3:$L$1221,$A260,SALE!$F$3:$F$1221)))</f>
        <v>0</v>
      </c>
    </row>
    <row r="261" spans="1:102" ht="12" customHeight="1" x14ac:dyDescent="0.25">
      <c r="A261" s="114" t="s">
        <v>241</v>
      </c>
      <c r="B261" s="115" t="s">
        <v>242</v>
      </c>
      <c r="C261" s="115" t="s">
        <v>30</v>
      </c>
      <c r="D261" s="116">
        <v>2640</v>
      </c>
      <c r="E261" s="117">
        <v>190</v>
      </c>
      <c r="F261" s="117">
        <v>3.3897999999999998E-2</v>
      </c>
      <c r="G261" s="117">
        <v>3.3897999999999998E-2</v>
      </c>
      <c r="H261" s="130">
        <v>293040</v>
      </c>
      <c r="I261" s="130">
        <v>55.677999999999997</v>
      </c>
      <c r="J261" s="131">
        <v>9933.4699999999993</v>
      </c>
      <c r="K261" s="117"/>
      <c r="L261" s="118">
        <v>0</v>
      </c>
      <c r="M261" s="117"/>
      <c r="N261" s="118">
        <v>0</v>
      </c>
      <c r="O261" s="117"/>
      <c r="P261" s="118">
        <v>0</v>
      </c>
      <c r="Q261" s="117"/>
      <c r="R261" s="118">
        <v>0</v>
      </c>
      <c r="S261" s="117"/>
      <c r="T261" s="118">
        <v>0</v>
      </c>
      <c r="U261" s="117"/>
      <c r="V261" s="118">
        <v>0</v>
      </c>
      <c r="W261" s="117"/>
      <c r="X261" s="118">
        <v>0</v>
      </c>
      <c r="Y261" s="117"/>
      <c r="Z261" s="118">
        <v>0</v>
      </c>
      <c r="AA261" s="117"/>
      <c r="AB261" s="118">
        <v>0</v>
      </c>
      <c r="AC261" s="118">
        <v>0</v>
      </c>
      <c r="AD261" s="118">
        <v>0</v>
      </c>
      <c r="AE261" s="118">
        <v>0</v>
      </c>
      <c r="AF261" s="117"/>
      <c r="AG261" s="118">
        <v>0</v>
      </c>
      <c r="AH261" s="117"/>
      <c r="AI261" s="118">
        <v>0</v>
      </c>
      <c r="AJ261" s="117"/>
      <c r="AK261" s="118">
        <v>0</v>
      </c>
      <c r="AL261" s="117"/>
      <c r="AM261" s="118">
        <v>0</v>
      </c>
      <c r="AN261" s="117"/>
      <c r="AO261" s="118">
        <v>0</v>
      </c>
      <c r="AP261" s="117"/>
      <c r="AQ261" s="118">
        <v>0</v>
      </c>
      <c r="AR261" s="117"/>
      <c r="AS261" s="118">
        <v>0</v>
      </c>
      <c r="AT261" s="117"/>
      <c r="AU261" s="118">
        <v>0</v>
      </c>
      <c r="AV261" s="118">
        <v>0</v>
      </c>
      <c r="AW261" s="118">
        <v>0</v>
      </c>
      <c r="AX261" s="118">
        <v>0</v>
      </c>
      <c r="AY261" s="132">
        <v>293040</v>
      </c>
      <c r="AZ261" s="117">
        <v>111</v>
      </c>
      <c r="BA261" s="130">
        <v>55.677999999999997</v>
      </c>
      <c r="BB261" s="131">
        <v>9933.4699999999993</v>
      </c>
      <c r="BC261" s="131">
        <v>9933.4699999999993</v>
      </c>
      <c r="BD261" s="117">
        <v>0</v>
      </c>
      <c r="BE261" s="117">
        <v>0</v>
      </c>
      <c r="BF261" s="118">
        <v>0</v>
      </c>
      <c r="BG261" s="118">
        <v>0</v>
      </c>
      <c r="BH261" s="118">
        <v>0</v>
      </c>
      <c r="BI261" s="117"/>
      <c r="BJ261" s="118">
        <v>0</v>
      </c>
      <c r="BK261" s="117"/>
      <c r="BL261" s="118">
        <v>0</v>
      </c>
      <c r="BM261" s="118">
        <v>0</v>
      </c>
      <c r="BN261" s="118">
        <v>0</v>
      </c>
      <c r="BO261" s="118">
        <v>0</v>
      </c>
      <c r="BP261" s="119">
        <v>0</v>
      </c>
      <c r="BS261" s="97">
        <f t="shared" si="125"/>
        <v>293040</v>
      </c>
      <c r="BT261" s="97">
        <f t="shared" si="126"/>
        <v>111</v>
      </c>
      <c r="BU261" s="97">
        <f t="shared" si="127"/>
        <v>55.677999999999997</v>
      </c>
      <c r="BV261" s="296" t="str">
        <f>IF(CA261=0,"NO STOCK",IF(COUNTIF(PKGSUMM_T!$A$2:$A$1245,A261)&gt;0,"OK","ERROR"))</f>
        <v>OK</v>
      </c>
      <c r="BW261" s="296" t="str">
        <f>IF(CA261=0,"NO STOCK",IF(OR(COUNTIF(COST_SHEETT!$B$3:$B$1238,CI261)&gt;0,COUNTIF(COST_SHEETT!$AB$3:$AB$1238,CI261)&gt;0,COUNTIF(COST_SHEETT1!$B$3:$B$1238,CI261)&gt;0,COUNTIF(COST_SHEETT1!$AB$3:$AB$1238,CI261)&gt;0),"OK","ERROR"))</f>
        <v>OK</v>
      </c>
      <c r="BX261" s="97">
        <f>SUMIF(HW!$A$2:$A$1573,$A261,HW!BI$2:BI$1573)</f>
        <v>27720</v>
      </c>
      <c r="BY261" s="97">
        <f>SUMIF(HW!$A$2:$A$1573,$A261,HW!BJ$2:BJ$1573)</f>
        <v>5.2670000000000003</v>
      </c>
      <c r="BZ261" s="197">
        <f t="shared" si="128"/>
        <v>320760</v>
      </c>
      <c r="CA261" s="198">
        <f t="shared" si="129"/>
        <v>60.945</v>
      </c>
      <c r="CB261" s="296">
        <f>IF(CJ261="Y",IF(C261="FINISHED GOODS",SUMIF(COST_SHEETT!$AB$3:$AB$1227,$CI261,COST_SHEETT!$DD$3:$DD$1227),SUMIF(COST_SHEETT!$B$3:$B$1227,$CI261,COST_SHEETT!$DB$3:$DB$1227)),IF(C261="FINISHED GOODS",SUMIF(COST_SHEETT1!$AB$3:$AB$1227,$CI261,COST_SHEETT1!$DD$3:$DD$1227),SUMIF(COST_SHEETT1!$B$3:$B$1227,$CI261,COST_SHEETT1!$DB$3:$DB$1227)))</f>
        <v>3.7734052852153081E-2</v>
      </c>
      <c r="CC261" s="209">
        <f t="shared" ref="CC261:CC262" si="171">ROUND(BZ261*CB261,0)</f>
        <v>12104</v>
      </c>
      <c r="CD261" s="295">
        <v>1</v>
      </c>
      <c r="CE261" s="295"/>
      <c r="CF261" s="376">
        <f t="shared" ref="CF261:CF262" si="172">IF(BZ261=0,0,IF(CK261&gt;0,CK261,CD261))</f>
        <v>3.3898000135584028E-2</v>
      </c>
      <c r="CG261" s="301">
        <f t="shared" ref="CG261:CG262" si="173">MIN(CF261,CB261)</f>
        <v>3.3898000135584028E-2</v>
      </c>
      <c r="CH261" s="302">
        <f t="shared" ref="CH261:CH262" si="174">ROUND(CG261*BZ261,0)</f>
        <v>10873</v>
      </c>
      <c r="CI261" s="200" t="s">
        <v>2697</v>
      </c>
      <c r="CJ261" s="97" t="s">
        <v>2666</v>
      </c>
      <c r="CK261" s="296">
        <f>IF(C261="WORK IN PROGRESS",0.099999,IF(SUMIF(SALE!$L$3:$L$1221,$A261,SALE!$U$3:$U$1221)=0,0,SUMIF(SALE!$L$3:$L$1221,$A261,SALE!$U$3:$U$1221)/SUMIF(SALE!$L$3:$L$1221,$A261,SALE!$F$3:$F$1221)))</f>
        <v>3.3898000135584028E-2</v>
      </c>
      <c r="CL261" s="296" t="str">
        <f t="shared" ref="CL261:CL262" si="175">IF(CF261&lt;CB261,"NRV","COST")</f>
        <v>NRV</v>
      </c>
      <c r="CM261" s="304">
        <f t="shared" ref="CM261:CM262" si="176">IF(CA261=0,0,ROUND(CH261/CA261,3))</f>
        <v>178.40700000000001</v>
      </c>
      <c r="CT261" s="296">
        <f>+(BX261*CG261)</f>
        <v>939.65256375838919</v>
      </c>
      <c r="CU261" s="296">
        <f t="shared" ref="CU261:CU262" si="177">+(BZ261-BX261)*CG261</f>
        <v>9933.469959731543</v>
      </c>
      <c r="CW261" s="296">
        <f t="shared" ref="CW261:CW262" si="178">+CT261+CU261+CV261</f>
        <v>10873.122523489932</v>
      </c>
      <c r="CX261" s="388">
        <f t="shared" ref="CX261:CX262" si="179">+CW261-CH261</f>
        <v>0.12252348993206397</v>
      </c>
    </row>
    <row r="262" spans="1:102" ht="12" customHeight="1" x14ac:dyDescent="0.25">
      <c r="A262" s="120" t="s">
        <v>237</v>
      </c>
      <c r="B262" s="121" t="s">
        <v>238</v>
      </c>
      <c r="C262" s="121" t="s">
        <v>30</v>
      </c>
      <c r="D262" s="122">
        <v>2640</v>
      </c>
      <c r="E262" s="123">
        <v>190</v>
      </c>
      <c r="F262" s="123">
        <v>3.0009000000000001E-2</v>
      </c>
      <c r="G262" s="123">
        <v>3.0009000000000001E-2</v>
      </c>
      <c r="H262" s="127">
        <v>55440</v>
      </c>
      <c r="I262" s="127">
        <v>10.534000000000001</v>
      </c>
      <c r="J262" s="128">
        <v>1663.6990000000001</v>
      </c>
      <c r="K262" s="123"/>
      <c r="L262" s="124">
        <v>0</v>
      </c>
      <c r="M262" s="123"/>
      <c r="N262" s="124">
        <v>0</v>
      </c>
      <c r="O262" s="123"/>
      <c r="P262" s="124">
        <v>0</v>
      </c>
      <c r="Q262" s="123"/>
      <c r="R262" s="124">
        <v>0</v>
      </c>
      <c r="S262" s="123"/>
      <c r="T262" s="124">
        <v>0</v>
      </c>
      <c r="U262" s="123"/>
      <c r="V262" s="124">
        <v>0</v>
      </c>
      <c r="W262" s="123"/>
      <c r="X262" s="124">
        <v>0</v>
      </c>
      <c r="Y262" s="123"/>
      <c r="Z262" s="124">
        <v>0</v>
      </c>
      <c r="AA262" s="123"/>
      <c r="AB262" s="124">
        <v>0</v>
      </c>
      <c r="AC262" s="124">
        <v>0</v>
      </c>
      <c r="AD262" s="124">
        <v>0</v>
      </c>
      <c r="AE262" s="124">
        <v>0</v>
      </c>
      <c r="AF262" s="123"/>
      <c r="AG262" s="124">
        <v>0</v>
      </c>
      <c r="AH262" s="123"/>
      <c r="AI262" s="124">
        <v>0</v>
      </c>
      <c r="AJ262" s="123"/>
      <c r="AK262" s="124">
        <v>0</v>
      </c>
      <c r="AL262" s="123"/>
      <c r="AM262" s="124">
        <v>0</v>
      </c>
      <c r="AN262" s="123"/>
      <c r="AO262" s="124">
        <v>0</v>
      </c>
      <c r="AP262" s="123"/>
      <c r="AQ262" s="124">
        <v>0</v>
      </c>
      <c r="AR262" s="123"/>
      <c r="AS262" s="124">
        <v>0</v>
      </c>
      <c r="AT262" s="123"/>
      <c r="AU262" s="124">
        <v>0</v>
      </c>
      <c r="AV262" s="124">
        <v>0</v>
      </c>
      <c r="AW262" s="124">
        <v>0</v>
      </c>
      <c r="AX262" s="124">
        <v>0</v>
      </c>
      <c r="AY262" s="129">
        <v>55440</v>
      </c>
      <c r="AZ262" s="123">
        <v>21</v>
      </c>
      <c r="BA262" s="127">
        <v>10.534000000000001</v>
      </c>
      <c r="BB262" s="128">
        <v>1663.6990000000001</v>
      </c>
      <c r="BC262" s="128">
        <v>1663.6990000000001</v>
      </c>
      <c r="BD262" s="123">
        <v>0</v>
      </c>
      <c r="BE262" s="123">
        <v>0</v>
      </c>
      <c r="BF262" s="124">
        <v>0</v>
      </c>
      <c r="BG262" s="124">
        <v>0</v>
      </c>
      <c r="BH262" s="124">
        <v>0</v>
      </c>
      <c r="BI262" s="123"/>
      <c r="BJ262" s="124">
        <v>0</v>
      </c>
      <c r="BK262" s="123"/>
      <c r="BL262" s="124">
        <v>0</v>
      </c>
      <c r="BM262" s="124">
        <v>0</v>
      </c>
      <c r="BN262" s="124">
        <v>0</v>
      </c>
      <c r="BO262" s="124">
        <v>0</v>
      </c>
      <c r="BP262" s="125">
        <v>0</v>
      </c>
      <c r="BS262" s="97">
        <f t="shared" si="125"/>
        <v>55440</v>
      </c>
      <c r="BT262" s="97">
        <f t="shared" si="126"/>
        <v>21</v>
      </c>
      <c r="BU262" s="97">
        <f t="shared" si="127"/>
        <v>10.534000000000001</v>
      </c>
      <c r="BV262" s="296" t="str">
        <f>IF(CA262=0,"NO STOCK",IF(COUNTIF(PKGSUMM_T!$A$2:$A$1245,A262)&gt;0,"OK","ERROR"))</f>
        <v>OK</v>
      </c>
      <c r="BW262" s="296" t="str">
        <f>IF(CA262=0,"NO STOCK",IF(OR(COUNTIF(COST_SHEETT!$B$3:$B$1238,CI262)&gt;0,COUNTIF(COST_SHEETT!$AB$3:$AB$1238,CI262)&gt;0,COUNTIF(COST_SHEETT1!$B$3:$B$1238,CI262)&gt;0,COUNTIF(COST_SHEETT1!$AB$3:$AB$1238,CI262)&gt;0),"OK","ERROR"))</f>
        <v>OK</v>
      </c>
      <c r="BX262" s="97">
        <f>SUMIF(HW!$A$2:$A$1573,$A262,HW!BI$2:BI$1573)</f>
        <v>0</v>
      </c>
      <c r="BY262" s="97">
        <f>SUMIF(HW!$A$2:$A$1573,$A262,HW!BJ$2:BJ$1573)</f>
        <v>0</v>
      </c>
      <c r="BZ262" s="197">
        <f t="shared" si="128"/>
        <v>55440</v>
      </c>
      <c r="CA262" s="198">
        <f t="shared" si="129"/>
        <v>10.534000000000001</v>
      </c>
      <c r="CB262" s="296">
        <f>IF(CJ262="Y",IF(C262="FINISHED GOODS",SUMIF(COST_SHEETT!$AB$3:$AB$1227,$CI262,COST_SHEETT!$DD$3:$DD$1227),SUMIF(COST_SHEETT!$B$3:$B$1227,$CI262,COST_SHEETT!$DB$3:$DB$1227)),IF(C262="FINISHED GOODS",SUMIF(COST_SHEETT1!$AB$3:$AB$1227,$CI262,COST_SHEETT1!$DD$3:$DD$1227),SUMIF(COST_SHEETT1!$B$3:$B$1227,$CI262,COST_SHEETT1!$DB$3:$DB$1227)))</f>
        <v>2.9768209988948802E-2</v>
      </c>
      <c r="CC262" s="209">
        <f t="shared" si="171"/>
        <v>1650</v>
      </c>
      <c r="CD262" s="295">
        <v>1</v>
      </c>
      <c r="CE262" s="295"/>
      <c r="CF262" s="376">
        <f t="shared" si="172"/>
        <v>3.4239999948534251E-2</v>
      </c>
      <c r="CG262" s="301">
        <f t="shared" si="173"/>
        <v>2.9768209988948802E-2</v>
      </c>
      <c r="CH262" s="302">
        <f t="shared" si="174"/>
        <v>1650</v>
      </c>
      <c r="CI262" s="200" t="s">
        <v>2698</v>
      </c>
      <c r="CJ262" s="97" t="s">
        <v>2666</v>
      </c>
      <c r="CK262" s="296">
        <f>IF(C262="WORK IN PROGRESS",0.099999,IF(SUMIF(SALE!$L$3:$L$1221,$A262,SALE!$U$3:$U$1221)=0,0,SUMIF(SALE!$L$3:$L$1221,$A262,SALE!$U$3:$U$1221)/SUMIF(SALE!$L$3:$L$1221,$A262,SALE!$F$3:$F$1221)))</f>
        <v>3.4239999948534251E-2</v>
      </c>
      <c r="CL262" s="296" t="str">
        <f t="shared" si="175"/>
        <v>COST</v>
      </c>
      <c r="CM262" s="304">
        <f t="shared" si="176"/>
        <v>156.636</v>
      </c>
      <c r="CU262" s="296">
        <f t="shared" si="177"/>
        <v>1650.3495617873216</v>
      </c>
      <c r="CW262" s="296">
        <f t="shared" si="178"/>
        <v>1650.3495617873216</v>
      </c>
      <c r="CX262" s="388">
        <f t="shared" si="179"/>
        <v>0.3495617873215906</v>
      </c>
    </row>
    <row r="263" spans="1:102" ht="12" hidden="1" customHeight="1" x14ac:dyDescent="0.25">
      <c r="A263" s="114" t="s">
        <v>247</v>
      </c>
      <c r="B263" s="115" t="s">
        <v>248</v>
      </c>
      <c r="C263" s="115" t="s">
        <v>30</v>
      </c>
      <c r="D263" s="116">
        <v>2640</v>
      </c>
      <c r="E263" s="117">
        <v>190</v>
      </c>
      <c r="F263" s="117">
        <v>2.7569E-2</v>
      </c>
      <c r="G263" s="117">
        <v>2.7569E-2</v>
      </c>
      <c r="H263" s="118"/>
      <c r="I263" s="118">
        <v>0</v>
      </c>
      <c r="J263" s="118">
        <v>0</v>
      </c>
      <c r="K263" s="118"/>
      <c r="L263" s="118">
        <v>0</v>
      </c>
      <c r="M263" s="118"/>
      <c r="N263" s="118">
        <v>0</v>
      </c>
      <c r="O263" s="118"/>
      <c r="P263" s="118">
        <v>0</v>
      </c>
      <c r="Q263" s="118"/>
      <c r="R263" s="118">
        <v>0</v>
      </c>
      <c r="S263" s="118"/>
      <c r="T263" s="118">
        <v>0</v>
      </c>
      <c r="U263" s="118"/>
      <c r="V263" s="118">
        <v>0</v>
      </c>
      <c r="W263" s="118"/>
      <c r="X263" s="118">
        <v>0</v>
      </c>
      <c r="Y263" s="118"/>
      <c r="Z263" s="118">
        <v>0</v>
      </c>
      <c r="AA263" s="118"/>
      <c r="AB263" s="118">
        <v>0</v>
      </c>
      <c r="AC263" s="118">
        <v>0</v>
      </c>
      <c r="AD263" s="118">
        <v>0</v>
      </c>
      <c r="AE263" s="118">
        <v>0</v>
      </c>
      <c r="AF263" s="118"/>
      <c r="AG263" s="118">
        <v>0</v>
      </c>
      <c r="AH263" s="118"/>
      <c r="AI263" s="118">
        <v>0</v>
      </c>
      <c r="AJ263" s="118"/>
      <c r="AK263" s="118">
        <v>0</v>
      </c>
      <c r="AL263" s="118"/>
      <c r="AM263" s="118">
        <v>0</v>
      </c>
      <c r="AN263" s="118"/>
      <c r="AO263" s="118">
        <v>0</v>
      </c>
      <c r="AP263" s="118"/>
      <c r="AQ263" s="118">
        <v>0</v>
      </c>
      <c r="AR263" s="118"/>
      <c r="AS263" s="118">
        <v>0</v>
      </c>
      <c r="AT263" s="118"/>
      <c r="AU263" s="118">
        <v>0</v>
      </c>
      <c r="AV263" s="118">
        <v>0</v>
      </c>
      <c r="AW263" s="118">
        <v>0</v>
      </c>
      <c r="AX263" s="118">
        <v>0</v>
      </c>
      <c r="AY263" s="118">
        <v>0</v>
      </c>
      <c r="AZ263" s="118">
        <v>0</v>
      </c>
      <c r="BA263" s="118">
        <v>0</v>
      </c>
      <c r="BB263" s="118">
        <v>0</v>
      </c>
      <c r="BC263" s="118">
        <v>0</v>
      </c>
      <c r="BD263" s="117">
        <v>0</v>
      </c>
      <c r="BE263" s="117">
        <v>0</v>
      </c>
      <c r="BF263" s="118">
        <v>0</v>
      </c>
      <c r="BG263" s="118">
        <v>0</v>
      </c>
      <c r="BH263" s="118">
        <v>0</v>
      </c>
      <c r="BI263" s="118"/>
      <c r="BJ263" s="118">
        <v>0</v>
      </c>
      <c r="BK263" s="118"/>
      <c r="BL263" s="118">
        <v>0</v>
      </c>
      <c r="BM263" s="118">
        <v>0</v>
      </c>
      <c r="BN263" s="118">
        <v>0</v>
      </c>
      <c r="BO263" s="118">
        <v>0</v>
      </c>
      <c r="BP263" s="119">
        <v>0</v>
      </c>
      <c r="BS263" s="97">
        <f t="shared" si="125"/>
        <v>0</v>
      </c>
      <c r="BT263" s="97">
        <f t="shared" si="126"/>
        <v>0</v>
      </c>
      <c r="BU263" s="97">
        <f t="shared" si="127"/>
        <v>0</v>
      </c>
      <c r="BV263" s="296" t="str">
        <f>IF(CA263=0,"NO STOCK",IF(COUNTIF(PKGSUMM_T!$A$2:$A$1245,A263)&gt;0,"OK","ERROR"))</f>
        <v>NO STOCK</v>
      </c>
      <c r="BW263" s="296" t="str">
        <f>IF(CA263=0,"NO STOCK",IF(OR(COUNTIF(COST_SHEETT!$B$3:$B$1238,CI263)&gt;0,COUNTIF(COST_SHEETT!$AB$3:$AB$1238,CI263)&gt;0,COUNTIF(COST_SHEETT1!$B$3:$B$1238,CI263)&gt;0,COUNTIF(COST_SHEETT1!$AB$3:$AB$1238,CI263)&gt;0),"OK","ERROR"))</f>
        <v>NO STOCK</v>
      </c>
      <c r="BX263" s="97">
        <f>SUMIF(HW!$A$2:$A$1573,$A263,HW!BI$2:BI$1573)</f>
        <v>0</v>
      </c>
      <c r="BY263" s="97">
        <f>SUMIF(HW!$A$2:$A$1573,$A263,HW!BJ$2:BJ$1573)</f>
        <v>0</v>
      </c>
      <c r="BZ263" s="197">
        <f t="shared" si="128"/>
        <v>0</v>
      </c>
      <c r="CA263" s="198">
        <f t="shared" si="129"/>
        <v>0</v>
      </c>
      <c r="CI263" s="200"/>
      <c r="CK263" s="296">
        <f>IF(C263="WORK IN PROGRESS",0.099999,IF(SUMIF(SALE!$L$3:$L$1221,$A263,SALE!$U$3:$U$1221)=0,0,SUMIF(SALE!$L$3:$L$1221,$A263,SALE!$U$3:$U$1221)/SUMIF(SALE!$L$3:$L$1221,$A263,SALE!$F$3:$F$1221)))</f>
        <v>0</v>
      </c>
    </row>
    <row r="264" spans="1:102" ht="12" hidden="1" customHeight="1" x14ac:dyDescent="0.25">
      <c r="A264" s="133" t="s">
        <v>2642</v>
      </c>
      <c r="B264" s="111"/>
      <c r="C264" s="111" t="s">
        <v>1200</v>
      </c>
      <c r="D264" s="126"/>
      <c r="E264" s="126"/>
      <c r="F264" s="126">
        <v>9.1476000000000002E-2</v>
      </c>
      <c r="G264" s="126">
        <v>9.1476000000000002E-2</v>
      </c>
      <c r="H264" s="112">
        <v>348480</v>
      </c>
      <c r="I264" s="112">
        <v>66.212000000000003</v>
      </c>
      <c r="J264" s="134">
        <v>11597.169</v>
      </c>
      <c r="K264" s="126"/>
      <c r="L264" s="112">
        <v>0</v>
      </c>
      <c r="M264" s="126"/>
      <c r="N264" s="112">
        <v>0</v>
      </c>
      <c r="O264" s="126"/>
      <c r="P264" s="112">
        <v>0</v>
      </c>
      <c r="Q264" s="126"/>
      <c r="R264" s="112">
        <v>0</v>
      </c>
      <c r="S264" s="126"/>
      <c r="T264" s="112">
        <v>0</v>
      </c>
      <c r="U264" s="126"/>
      <c r="V264" s="112">
        <v>0</v>
      </c>
      <c r="W264" s="126"/>
      <c r="X264" s="112">
        <v>0</v>
      </c>
      <c r="Y264" s="126"/>
      <c r="Z264" s="112">
        <v>0</v>
      </c>
      <c r="AA264" s="126"/>
      <c r="AB264" s="112">
        <v>0</v>
      </c>
      <c r="AC264" s="112">
        <v>0</v>
      </c>
      <c r="AD264" s="112">
        <v>0</v>
      </c>
      <c r="AE264" s="112">
        <v>0</v>
      </c>
      <c r="AF264" s="126"/>
      <c r="AG264" s="112">
        <v>0</v>
      </c>
      <c r="AH264" s="126"/>
      <c r="AI264" s="112">
        <v>0</v>
      </c>
      <c r="AJ264" s="126"/>
      <c r="AK264" s="112">
        <v>0</v>
      </c>
      <c r="AL264" s="126"/>
      <c r="AM264" s="112">
        <v>0</v>
      </c>
      <c r="AN264" s="126"/>
      <c r="AO264" s="112">
        <v>0</v>
      </c>
      <c r="AP264" s="126"/>
      <c r="AQ264" s="112">
        <v>0</v>
      </c>
      <c r="AR264" s="126"/>
      <c r="AS264" s="112">
        <v>0</v>
      </c>
      <c r="AT264" s="126"/>
      <c r="AU264" s="112">
        <v>0</v>
      </c>
      <c r="AV264" s="112">
        <v>0</v>
      </c>
      <c r="AW264" s="112">
        <v>0</v>
      </c>
      <c r="AX264" s="112">
        <v>0</v>
      </c>
      <c r="AY264" s="135">
        <v>348480</v>
      </c>
      <c r="AZ264" s="126">
        <v>132</v>
      </c>
      <c r="BA264" s="112">
        <v>66.212000000000003</v>
      </c>
      <c r="BB264" s="134">
        <v>11597.169</v>
      </c>
      <c r="BC264" s="134">
        <v>11597.169</v>
      </c>
      <c r="BD264" s="126">
        <v>0</v>
      </c>
      <c r="BE264" s="126">
        <v>0</v>
      </c>
      <c r="BF264" s="112">
        <v>0</v>
      </c>
      <c r="BG264" s="112">
        <v>0</v>
      </c>
      <c r="BH264" s="112">
        <v>0</v>
      </c>
      <c r="BI264" s="126"/>
      <c r="BJ264" s="112">
        <v>0</v>
      </c>
      <c r="BK264" s="126"/>
      <c r="BL264" s="112">
        <v>0</v>
      </c>
      <c r="BM264" s="112">
        <v>0</v>
      </c>
      <c r="BN264" s="112">
        <v>0</v>
      </c>
      <c r="BO264" s="112">
        <v>0</v>
      </c>
      <c r="BP264" s="113">
        <v>0</v>
      </c>
      <c r="BS264" s="97">
        <f t="shared" ref="BS264:BS327" si="180">IF($A264="YYYYY",0,AY264)</f>
        <v>0</v>
      </c>
      <c r="BT264" s="97">
        <f t="shared" ref="BT264:BT327" si="181">IF($A264="YYYYY",0,AZ264)</f>
        <v>0</v>
      </c>
      <c r="BU264" s="97">
        <f t="shared" ref="BU264:BU327" si="182">IF($A264="YYYYY",0,BA264)</f>
        <v>0</v>
      </c>
      <c r="BV264" s="296" t="str">
        <f>IF(CA264=0,"NO STOCK",IF(COUNTIF(PKGSUMM_T!$A$2:$A$1245,A264)&gt;0,"OK","ERROR"))</f>
        <v>NO STOCK</v>
      </c>
      <c r="BW264" s="296" t="str">
        <f>IF(CA264=0,"NO STOCK",IF(OR(COUNTIF(COST_SHEETT!$B$3:$B$1238,CI264)&gt;0,COUNTIF(COST_SHEETT!$AB$3:$AB$1238,CI264)&gt;0,COUNTIF(COST_SHEETT1!$B$3:$B$1238,CI264)&gt;0,COUNTIF(COST_SHEETT1!$AB$3:$AB$1238,CI264)&gt;0),"OK","ERROR"))</f>
        <v>NO STOCK</v>
      </c>
      <c r="BX264" s="97">
        <f>SUMIF(HW!$A$2:$A$1573,$A264,HW!BI$2:BI$1573)</f>
        <v>0</v>
      </c>
      <c r="BY264" s="97">
        <f>SUMIF(HW!$A$2:$A$1573,$A264,HW!BJ$2:BJ$1573)</f>
        <v>0</v>
      </c>
      <c r="BZ264" s="197">
        <f t="shared" ref="BZ264:BZ327" si="183">BS264+BX264</f>
        <v>0</v>
      </c>
      <c r="CA264" s="198">
        <f t="shared" ref="CA264:CA327" si="184">BY264+BU264</f>
        <v>0</v>
      </c>
      <c r="CI264" s="200"/>
      <c r="CK264" s="296">
        <f>IF(C264="WORK IN PROGRESS",0.099999,IF(SUMIF(SALE!$L$3:$L$1221,$A264,SALE!$U$3:$U$1221)=0,0,SUMIF(SALE!$L$3:$L$1221,$A264,SALE!$U$3:$U$1221)/SUMIF(SALE!$L$3:$L$1221,$A264,SALE!$F$3:$F$1221)))</f>
        <v>0</v>
      </c>
    </row>
    <row r="265" spans="1:102" ht="12" hidden="1" customHeight="1" x14ac:dyDescent="0.25">
      <c r="A265" s="104" t="s">
        <v>2642</v>
      </c>
      <c r="B265" s="106"/>
      <c r="C265" s="105" t="s">
        <v>77</v>
      </c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8"/>
      <c r="BS265" s="97">
        <f t="shared" si="180"/>
        <v>0</v>
      </c>
      <c r="BT265" s="97">
        <f t="shared" si="181"/>
        <v>0</v>
      </c>
      <c r="BU265" s="97">
        <f t="shared" si="182"/>
        <v>0</v>
      </c>
      <c r="BV265" s="296" t="str">
        <f>IF(CA265=0,"NO STOCK",IF(COUNTIF(PKGSUMM_T!$A$2:$A$1245,A265)&gt;0,"OK","ERROR"))</f>
        <v>NO STOCK</v>
      </c>
      <c r="BW265" s="296" t="str">
        <f>IF(CA265=0,"NO STOCK",IF(OR(COUNTIF(COST_SHEETT!$B$3:$B$1238,CI265)&gt;0,COUNTIF(COST_SHEETT!$AB$3:$AB$1238,CI265)&gt;0,COUNTIF(COST_SHEETT1!$B$3:$B$1238,CI265)&gt;0,COUNTIF(COST_SHEETT1!$AB$3:$AB$1238,CI265)&gt;0),"OK","ERROR"))</f>
        <v>NO STOCK</v>
      </c>
      <c r="BX265" s="97">
        <f>SUMIF(HW!$A$2:$A$1573,$A265,HW!BI$2:BI$1573)</f>
        <v>0</v>
      </c>
      <c r="BY265" s="97">
        <f>SUMIF(HW!$A$2:$A$1573,$A265,HW!BJ$2:BJ$1573)</f>
        <v>0</v>
      </c>
      <c r="BZ265" s="197">
        <f t="shared" si="183"/>
        <v>0</v>
      </c>
      <c r="CA265" s="198">
        <f t="shared" si="184"/>
        <v>0</v>
      </c>
      <c r="CI265" s="200"/>
      <c r="CK265" s="296">
        <f>IF(C265="WORK IN PROGRESS",0.099999,IF(SUMIF(SALE!$L$3:$L$1221,$A265,SALE!$U$3:$U$1221)=0,0,SUMIF(SALE!$L$3:$L$1221,$A265,SALE!$U$3:$U$1221)/SUMIF(SALE!$L$3:$L$1221,$A265,SALE!$F$3:$F$1221)))</f>
        <v>9.9999000000000005E-2</v>
      </c>
    </row>
    <row r="266" spans="1:102" ht="12" hidden="1" customHeight="1" x14ac:dyDescent="0.25">
      <c r="A266" s="120" t="s">
        <v>245</v>
      </c>
      <c r="B266" s="121" t="s">
        <v>246</v>
      </c>
      <c r="C266" s="121" t="s">
        <v>77</v>
      </c>
      <c r="D266" s="122">
        <v>1998</v>
      </c>
      <c r="E266" s="123">
        <v>190</v>
      </c>
      <c r="F266" s="123">
        <v>2.7569E-2</v>
      </c>
      <c r="G266" s="123">
        <v>2.7569E-2</v>
      </c>
      <c r="H266" s="124"/>
      <c r="I266" s="124">
        <v>0</v>
      </c>
      <c r="J266" s="124">
        <v>0</v>
      </c>
      <c r="K266" s="124"/>
      <c r="L266" s="124">
        <v>0</v>
      </c>
      <c r="M266" s="124"/>
      <c r="N266" s="124">
        <v>0</v>
      </c>
      <c r="O266" s="124"/>
      <c r="P266" s="124">
        <v>0</v>
      </c>
      <c r="Q266" s="124"/>
      <c r="R266" s="124">
        <v>0</v>
      </c>
      <c r="S266" s="124"/>
      <c r="T266" s="124">
        <v>0</v>
      </c>
      <c r="U266" s="124"/>
      <c r="V266" s="124">
        <v>0</v>
      </c>
      <c r="W266" s="124"/>
      <c r="X266" s="124">
        <v>0</v>
      </c>
      <c r="Y266" s="124"/>
      <c r="Z266" s="124">
        <v>0</v>
      </c>
      <c r="AA266" s="124"/>
      <c r="AB266" s="124">
        <v>0</v>
      </c>
      <c r="AC266" s="124">
        <v>0</v>
      </c>
      <c r="AD266" s="124">
        <v>0</v>
      </c>
      <c r="AE266" s="124">
        <v>0</v>
      </c>
      <c r="AF266" s="124"/>
      <c r="AG266" s="124">
        <v>0</v>
      </c>
      <c r="AH266" s="124"/>
      <c r="AI266" s="124">
        <v>0</v>
      </c>
      <c r="AJ266" s="124"/>
      <c r="AK266" s="124">
        <v>0</v>
      </c>
      <c r="AL266" s="124"/>
      <c r="AM266" s="124">
        <v>0</v>
      </c>
      <c r="AN266" s="124"/>
      <c r="AO266" s="124">
        <v>0</v>
      </c>
      <c r="AP266" s="124"/>
      <c r="AQ266" s="124">
        <v>0</v>
      </c>
      <c r="AR266" s="124"/>
      <c r="AS266" s="124">
        <v>0</v>
      </c>
      <c r="AT266" s="124"/>
      <c r="AU266" s="124">
        <v>0</v>
      </c>
      <c r="AV266" s="124">
        <v>0</v>
      </c>
      <c r="AW266" s="124">
        <v>0</v>
      </c>
      <c r="AX266" s="124">
        <v>0</v>
      </c>
      <c r="AY266" s="124">
        <v>0</v>
      </c>
      <c r="AZ266" s="124">
        <v>0</v>
      </c>
      <c r="BA266" s="124">
        <v>0</v>
      </c>
      <c r="BB266" s="124">
        <v>0</v>
      </c>
      <c r="BC266" s="124">
        <v>0</v>
      </c>
      <c r="BD266" s="123">
        <v>0</v>
      </c>
      <c r="BE266" s="123">
        <v>0</v>
      </c>
      <c r="BF266" s="124">
        <v>0</v>
      </c>
      <c r="BG266" s="124">
        <v>0</v>
      </c>
      <c r="BH266" s="124">
        <v>0</v>
      </c>
      <c r="BI266" s="124"/>
      <c r="BJ266" s="124">
        <v>0</v>
      </c>
      <c r="BK266" s="124"/>
      <c r="BL266" s="124">
        <v>0</v>
      </c>
      <c r="BM266" s="124">
        <v>0</v>
      </c>
      <c r="BN266" s="124">
        <v>0</v>
      </c>
      <c r="BO266" s="124">
        <v>0</v>
      </c>
      <c r="BP266" s="125">
        <v>0</v>
      </c>
      <c r="BS266" s="97">
        <f t="shared" si="180"/>
        <v>0</v>
      </c>
      <c r="BT266" s="97">
        <f t="shared" si="181"/>
        <v>0</v>
      </c>
      <c r="BU266" s="97">
        <f t="shared" si="182"/>
        <v>0</v>
      </c>
      <c r="BV266" s="296" t="str">
        <f>IF(CA266=0,"NO STOCK",IF(COUNTIF(PKGSUMM_T!$A$2:$A$1245,A266)&gt;0,"OK","ERROR"))</f>
        <v>NO STOCK</v>
      </c>
      <c r="BW266" s="296" t="str">
        <f>IF(CA266=0,"NO STOCK",IF(OR(COUNTIF(COST_SHEETT!$B$3:$B$1238,CI266)&gt;0,COUNTIF(COST_SHEETT!$AB$3:$AB$1238,CI266)&gt;0,COUNTIF(COST_SHEETT1!$B$3:$B$1238,CI266)&gt;0,COUNTIF(COST_SHEETT1!$AB$3:$AB$1238,CI266)&gt;0),"OK","ERROR"))</f>
        <v>NO STOCK</v>
      </c>
      <c r="BX266" s="97">
        <f>SUMIF(HW!$A$2:$A$1573,$A266,HW!BI$2:BI$1573)</f>
        <v>0</v>
      </c>
      <c r="BY266" s="97">
        <f>SUMIF(HW!$A$2:$A$1573,$A266,HW!BJ$2:BJ$1573)</f>
        <v>0</v>
      </c>
      <c r="BZ266" s="197">
        <f t="shared" si="183"/>
        <v>0</v>
      </c>
      <c r="CA266" s="198">
        <f t="shared" si="184"/>
        <v>0</v>
      </c>
      <c r="CI266" s="200"/>
      <c r="CK266" s="296">
        <f>IF(C266="WORK IN PROGRESS",0.099999,IF(SUMIF(SALE!$L$3:$L$1221,$A266,SALE!$U$3:$U$1221)=0,0,SUMIF(SALE!$L$3:$L$1221,$A266,SALE!$U$3:$U$1221)/SUMIF(SALE!$L$3:$L$1221,$A266,SALE!$F$3:$F$1221)))</f>
        <v>9.9999000000000005E-2</v>
      </c>
    </row>
    <row r="267" spans="1:102" ht="12" hidden="1" customHeight="1" x14ac:dyDescent="0.25">
      <c r="A267" s="114" t="s">
        <v>249</v>
      </c>
      <c r="B267" s="115" t="s">
        <v>250</v>
      </c>
      <c r="C267" s="115" t="s">
        <v>77</v>
      </c>
      <c r="D267" s="116">
        <v>2664</v>
      </c>
      <c r="E267" s="117">
        <v>190</v>
      </c>
      <c r="F267" s="117">
        <v>2.7569E-2</v>
      </c>
      <c r="G267" s="117">
        <v>2.7569E-2</v>
      </c>
      <c r="H267" s="118"/>
      <c r="I267" s="118">
        <v>0</v>
      </c>
      <c r="J267" s="118">
        <v>0</v>
      </c>
      <c r="K267" s="118"/>
      <c r="L267" s="118">
        <v>0</v>
      </c>
      <c r="M267" s="118"/>
      <c r="N267" s="118">
        <v>0</v>
      </c>
      <c r="O267" s="118"/>
      <c r="P267" s="118">
        <v>0</v>
      </c>
      <c r="Q267" s="118"/>
      <c r="R267" s="118">
        <v>0</v>
      </c>
      <c r="S267" s="118"/>
      <c r="T267" s="118">
        <v>0</v>
      </c>
      <c r="U267" s="118"/>
      <c r="V267" s="118">
        <v>0</v>
      </c>
      <c r="W267" s="118"/>
      <c r="X267" s="118">
        <v>0</v>
      </c>
      <c r="Y267" s="118"/>
      <c r="Z267" s="118">
        <v>0</v>
      </c>
      <c r="AA267" s="118"/>
      <c r="AB267" s="118">
        <v>0</v>
      </c>
      <c r="AC267" s="118">
        <v>0</v>
      </c>
      <c r="AD267" s="118">
        <v>0</v>
      </c>
      <c r="AE267" s="118">
        <v>0</v>
      </c>
      <c r="AF267" s="118"/>
      <c r="AG267" s="118">
        <v>0</v>
      </c>
      <c r="AH267" s="118"/>
      <c r="AI267" s="118">
        <v>0</v>
      </c>
      <c r="AJ267" s="118"/>
      <c r="AK267" s="118">
        <v>0</v>
      </c>
      <c r="AL267" s="118"/>
      <c r="AM267" s="118">
        <v>0</v>
      </c>
      <c r="AN267" s="118"/>
      <c r="AO267" s="118">
        <v>0</v>
      </c>
      <c r="AP267" s="118"/>
      <c r="AQ267" s="118">
        <v>0</v>
      </c>
      <c r="AR267" s="118"/>
      <c r="AS267" s="118">
        <v>0</v>
      </c>
      <c r="AT267" s="118"/>
      <c r="AU267" s="118">
        <v>0</v>
      </c>
      <c r="AV267" s="118">
        <v>0</v>
      </c>
      <c r="AW267" s="118">
        <v>0</v>
      </c>
      <c r="AX267" s="118">
        <v>0</v>
      </c>
      <c r="AY267" s="118">
        <v>0</v>
      </c>
      <c r="AZ267" s="118">
        <v>0</v>
      </c>
      <c r="BA267" s="118">
        <v>0</v>
      </c>
      <c r="BB267" s="118">
        <v>0</v>
      </c>
      <c r="BC267" s="118">
        <v>0</v>
      </c>
      <c r="BD267" s="117">
        <v>0</v>
      </c>
      <c r="BE267" s="117">
        <v>0</v>
      </c>
      <c r="BF267" s="118">
        <v>0</v>
      </c>
      <c r="BG267" s="118">
        <v>0</v>
      </c>
      <c r="BH267" s="118">
        <v>0</v>
      </c>
      <c r="BI267" s="118"/>
      <c r="BJ267" s="118">
        <v>0</v>
      </c>
      <c r="BK267" s="118"/>
      <c r="BL267" s="118">
        <v>0</v>
      </c>
      <c r="BM267" s="118">
        <v>0</v>
      </c>
      <c r="BN267" s="118">
        <v>0</v>
      </c>
      <c r="BO267" s="118">
        <v>0</v>
      </c>
      <c r="BP267" s="119">
        <v>0</v>
      </c>
      <c r="BS267" s="97">
        <f t="shared" si="180"/>
        <v>0</v>
      </c>
      <c r="BT267" s="97">
        <f t="shared" si="181"/>
        <v>0</v>
      </c>
      <c r="BU267" s="97">
        <f t="shared" si="182"/>
        <v>0</v>
      </c>
      <c r="BV267" s="296" t="str">
        <f>IF(CA267=0,"NO STOCK",IF(COUNTIF(PKGSUMM_T!$A$2:$A$1245,A267)&gt;0,"OK","ERROR"))</f>
        <v>NO STOCK</v>
      </c>
      <c r="BW267" s="296" t="str">
        <f>IF(CA267=0,"NO STOCK",IF(OR(COUNTIF(COST_SHEETT!$B$3:$B$1238,CI267)&gt;0,COUNTIF(COST_SHEETT!$AB$3:$AB$1238,CI267)&gt;0,COUNTIF(COST_SHEETT1!$B$3:$B$1238,CI267)&gt;0,COUNTIF(COST_SHEETT1!$AB$3:$AB$1238,CI267)&gt;0),"OK","ERROR"))</f>
        <v>NO STOCK</v>
      </c>
      <c r="BX267" s="97">
        <f>SUMIF(HW!$A$2:$A$1573,$A267,HW!BI$2:BI$1573)</f>
        <v>0</v>
      </c>
      <c r="BY267" s="97">
        <f>SUMIF(HW!$A$2:$A$1573,$A267,HW!BJ$2:BJ$1573)</f>
        <v>0</v>
      </c>
      <c r="BZ267" s="197">
        <f t="shared" si="183"/>
        <v>0</v>
      </c>
      <c r="CA267" s="198">
        <f t="shared" si="184"/>
        <v>0</v>
      </c>
      <c r="CI267" s="200"/>
      <c r="CK267" s="296">
        <f>IF(C267="WORK IN PROGRESS",0.099999,IF(SUMIF(SALE!$L$3:$L$1221,$A267,SALE!$U$3:$U$1221)=0,0,SUMIF(SALE!$L$3:$L$1221,$A267,SALE!$U$3:$U$1221)/SUMIF(SALE!$L$3:$L$1221,$A267,SALE!$F$3:$F$1221)))</f>
        <v>9.9999000000000005E-2</v>
      </c>
    </row>
    <row r="268" spans="1:102" ht="12" customHeight="1" x14ac:dyDescent="0.25">
      <c r="A268" s="120" t="s">
        <v>239</v>
      </c>
      <c r="B268" s="121" t="s">
        <v>240</v>
      </c>
      <c r="C268" s="121" t="s">
        <v>77</v>
      </c>
      <c r="D268" s="122">
        <v>2664</v>
      </c>
      <c r="E268" s="123">
        <v>190</v>
      </c>
      <c r="F268" s="123">
        <v>2.9714000000000001E-2</v>
      </c>
      <c r="G268" s="123">
        <v>2.9714000000000001E-2</v>
      </c>
      <c r="H268" s="127">
        <v>7992</v>
      </c>
      <c r="I268" s="127">
        <v>1.518</v>
      </c>
      <c r="J268" s="127">
        <v>237.47399999999999</v>
      </c>
      <c r="K268" s="123"/>
      <c r="L268" s="124">
        <v>0</v>
      </c>
      <c r="M268" s="123"/>
      <c r="N268" s="124">
        <v>0</v>
      </c>
      <c r="O268" s="123"/>
      <c r="P268" s="124">
        <v>0</v>
      </c>
      <c r="Q268" s="123"/>
      <c r="R268" s="124">
        <v>0</v>
      </c>
      <c r="S268" s="123"/>
      <c r="T268" s="124">
        <v>0</v>
      </c>
      <c r="U268" s="123"/>
      <c r="V268" s="124">
        <v>0</v>
      </c>
      <c r="W268" s="123"/>
      <c r="X268" s="124">
        <v>0</v>
      </c>
      <c r="Y268" s="123"/>
      <c r="Z268" s="124">
        <v>0</v>
      </c>
      <c r="AA268" s="123"/>
      <c r="AB268" s="124">
        <v>0</v>
      </c>
      <c r="AC268" s="124">
        <v>0</v>
      </c>
      <c r="AD268" s="124">
        <v>0</v>
      </c>
      <c r="AE268" s="124">
        <v>0</v>
      </c>
      <c r="AF268" s="123"/>
      <c r="AG268" s="124">
        <v>0</v>
      </c>
      <c r="AH268" s="123"/>
      <c r="AI268" s="124">
        <v>0</v>
      </c>
      <c r="AJ268" s="123"/>
      <c r="AK268" s="124">
        <v>0</v>
      </c>
      <c r="AL268" s="123"/>
      <c r="AM268" s="124">
        <v>0</v>
      </c>
      <c r="AN268" s="123"/>
      <c r="AO268" s="124">
        <v>0</v>
      </c>
      <c r="AP268" s="123"/>
      <c r="AQ268" s="124">
        <v>0</v>
      </c>
      <c r="AR268" s="123"/>
      <c r="AS268" s="124">
        <v>0</v>
      </c>
      <c r="AT268" s="123"/>
      <c r="AU268" s="124">
        <v>0</v>
      </c>
      <c r="AV268" s="124">
        <v>0</v>
      </c>
      <c r="AW268" s="124">
        <v>0</v>
      </c>
      <c r="AX268" s="124">
        <v>0</v>
      </c>
      <c r="AY268" s="129">
        <v>7992</v>
      </c>
      <c r="AZ268" s="123">
        <v>3</v>
      </c>
      <c r="BA268" s="127">
        <v>1.518</v>
      </c>
      <c r="BB268" s="127">
        <v>237.47399999999999</v>
      </c>
      <c r="BC268" s="127">
        <v>237.47399999999999</v>
      </c>
      <c r="BD268" s="123">
        <v>0</v>
      </c>
      <c r="BE268" s="123">
        <v>0</v>
      </c>
      <c r="BF268" s="124">
        <v>0</v>
      </c>
      <c r="BG268" s="124">
        <v>0</v>
      </c>
      <c r="BH268" s="124">
        <v>0</v>
      </c>
      <c r="BI268" s="123"/>
      <c r="BJ268" s="124">
        <v>0</v>
      </c>
      <c r="BK268" s="123"/>
      <c r="BL268" s="124">
        <v>0</v>
      </c>
      <c r="BM268" s="124">
        <v>0</v>
      </c>
      <c r="BN268" s="124">
        <v>0</v>
      </c>
      <c r="BO268" s="124">
        <v>0</v>
      </c>
      <c r="BP268" s="125">
        <v>0</v>
      </c>
      <c r="BS268" s="97">
        <f t="shared" si="180"/>
        <v>7992</v>
      </c>
      <c r="BT268" s="97">
        <f t="shared" si="181"/>
        <v>3</v>
      </c>
      <c r="BU268" s="97">
        <f t="shared" si="182"/>
        <v>1.518</v>
      </c>
      <c r="BV268" s="296" t="str">
        <f>IF(CA268=0,"NO STOCK",IF(COUNTIF(PKGSUMM_T!$A$2:$A$1245,A268)&gt;0,"OK","ERROR"))</f>
        <v>OK</v>
      </c>
      <c r="BW268" s="296" t="str">
        <f>IF(CA268=0,"NO STOCK",IF(OR(COUNTIF(COST_SHEETT!$B$3:$B$1238,CI268)&gt;0,COUNTIF(COST_SHEETT!$AB$3:$AB$1238,CI268)&gt;0,COUNTIF(COST_SHEETT1!$B$3:$B$1238,CI268)&gt;0,COUNTIF(COST_SHEETT1!$AB$3:$AB$1238,CI268)&gt;0),"OK","ERROR"))</f>
        <v>OK</v>
      </c>
      <c r="BX268" s="97">
        <f>SUMIF(HW!$A$2:$A$1573,$A268,HW!BI$2:BI$1573)</f>
        <v>0</v>
      </c>
      <c r="BY268" s="97">
        <f>SUMIF(HW!$A$2:$A$1573,$A268,HW!BJ$2:BJ$1573)</f>
        <v>0</v>
      </c>
      <c r="BZ268" s="197">
        <f t="shared" si="183"/>
        <v>7992</v>
      </c>
      <c r="CA268" s="198">
        <f t="shared" si="184"/>
        <v>1.518</v>
      </c>
      <c r="CB268" s="296">
        <f>IF(CJ268="Y",IF(C268="FINISHED GOODS",SUMIF(COST_SHEETT!$AB$3:$AB$1227,$CI268,COST_SHEETT!$DD$3:$DD$1227),SUMIF(COST_SHEETT!$B$3:$B$1227,$CI268,COST_SHEETT!$DB$3:$DB$1227)),IF(C268="FINISHED GOODS",SUMIF(COST_SHEETT1!$AB$3:$AB$1227,$CI268,COST_SHEETT1!$DD$3:$DD$1227),SUMIF(COST_SHEETT1!$B$3:$B$1227,$CI268,COST_SHEETT1!$DB$3:$DB$1227)))</f>
        <v>2.9484022940463955E-2</v>
      </c>
      <c r="CC268" s="209">
        <f t="shared" ref="CC268:CC269" si="185">ROUND(BZ268*CB268,0)</f>
        <v>236</v>
      </c>
      <c r="CD268" s="295">
        <v>1</v>
      </c>
      <c r="CE268" s="295"/>
      <c r="CF268" s="376">
        <f t="shared" ref="CF268:CF269" si="186">IF(BZ268=0,0,IF(CK268&gt;0,CK268,CD268))</f>
        <v>9.9999000000000005E-2</v>
      </c>
      <c r="CG268" s="301">
        <f t="shared" ref="CG268:CG269" si="187">MIN(CF268,CB268)</f>
        <v>2.9484022940463955E-2</v>
      </c>
      <c r="CH268" s="302">
        <f t="shared" ref="CH268:CH269" si="188">ROUND(CG268*BZ268,0)</f>
        <v>236</v>
      </c>
      <c r="CI268" s="200" t="s">
        <v>2699</v>
      </c>
      <c r="CJ268" s="97" t="s">
        <v>2666</v>
      </c>
      <c r="CK268" s="296">
        <f>IF(C268="WORK IN PROGRESS",0.099999,IF(SUMIF(SALE!$L$3:$L$1221,$A268,SALE!$U$3:$U$1221)=0,0,SUMIF(SALE!$L$3:$L$1221,$A268,SALE!$U$3:$U$1221)/SUMIF(SALE!$L$3:$L$1221,$A268,SALE!$F$3:$F$1221)))</f>
        <v>9.9999000000000005E-2</v>
      </c>
      <c r="CL268" s="296" t="str">
        <f t="shared" ref="CL268:CL269" si="189">IF(CF268&lt;CB268,"NRV","COST")</f>
        <v>COST</v>
      </c>
      <c r="CM268" s="304">
        <f t="shared" ref="CM268:CM269" si="190">IF(CA268=0,0,ROUND(CH268/CA268,3))</f>
        <v>155.46799999999999</v>
      </c>
      <c r="CV268" s="296">
        <f t="shared" ref="CV268:CV269" si="191">+(BZ268-BX268)*CG268</f>
        <v>235.63631134018794</v>
      </c>
      <c r="CW268" s="296">
        <f t="shared" ref="CW268:CW269" si="192">+CT268+CU268+CV268</f>
        <v>235.63631134018794</v>
      </c>
      <c r="CX268" s="388">
        <f t="shared" ref="CX268:CX269" si="193">+CW268-CH268</f>
        <v>-0.36368865981205545</v>
      </c>
    </row>
    <row r="269" spans="1:102" ht="12" customHeight="1" x14ac:dyDescent="0.25">
      <c r="A269" s="114" t="s">
        <v>243</v>
      </c>
      <c r="B269" s="115" t="s">
        <v>244</v>
      </c>
      <c r="C269" s="115" t="s">
        <v>77</v>
      </c>
      <c r="D269" s="116">
        <v>2664</v>
      </c>
      <c r="E269" s="117">
        <v>190</v>
      </c>
      <c r="F269" s="117">
        <v>3.1531000000000003E-2</v>
      </c>
      <c r="G269" s="117">
        <v>3.1531000000000003E-2</v>
      </c>
      <c r="H269" s="130">
        <v>247752</v>
      </c>
      <c r="I269" s="130">
        <v>47.073</v>
      </c>
      <c r="J269" s="131">
        <v>7811.8680000000004</v>
      </c>
      <c r="K269" s="117"/>
      <c r="L269" s="118">
        <v>0</v>
      </c>
      <c r="M269" s="117"/>
      <c r="N269" s="118">
        <v>0</v>
      </c>
      <c r="O269" s="117"/>
      <c r="P269" s="118">
        <v>0</v>
      </c>
      <c r="Q269" s="117"/>
      <c r="R269" s="118">
        <v>0</v>
      </c>
      <c r="S269" s="117"/>
      <c r="T269" s="118">
        <v>0</v>
      </c>
      <c r="U269" s="117"/>
      <c r="V269" s="118">
        <v>0</v>
      </c>
      <c r="W269" s="117"/>
      <c r="X269" s="118">
        <v>0</v>
      </c>
      <c r="Y269" s="117"/>
      <c r="Z269" s="118">
        <v>0</v>
      </c>
      <c r="AA269" s="117"/>
      <c r="AB269" s="118">
        <v>0</v>
      </c>
      <c r="AC269" s="118">
        <v>0</v>
      </c>
      <c r="AD269" s="118">
        <v>0</v>
      </c>
      <c r="AE269" s="118">
        <v>0</v>
      </c>
      <c r="AF269" s="117"/>
      <c r="AG269" s="118">
        <v>0</v>
      </c>
      <c r="AH269" s="117"/>
      <c r="AI269" s="118">
        <v>0</v>
      </c>
      <c r="AJ269" s="117"/>
      <c r="AK269" s="118">
        <v>0</v>
      </c>
      <c r="AL269" s="117"/>
      <c r="AM269" s="118">
        <v>0</v>
      </c>
      <c r="AN269" s="117"/>
      <c r="AO269" s="118">
        <v>0</v>
      </c>
      <c r="AP269" s="117"/>
      <c r="AQ269" s="118">
        <v>0</v>
      </c>
      <c r="AR269" s="117"/>
      <c r="AS269" s="118">
        <v>0</v>
      </c>
      <c r="AT269" s="117"/>
      <c r="AU269" s="118">
        <v>0</v>
      </c>
      <c r="AV269" s="118">
        <v>0</v>
      </c>
      <c r="AW269" s="118">
        <v>0</v>
      </c>
      <c r="AX269" s="118">
        <v>0</v>
      </c>
      <c r="AY269" s="132">
        <v>247752</v>
      </c>
      <c r="AZ269" s="117">
        <v>93</v>
      </c>
      <c r="BA269" s="130">
        <v>47.073</v>
      </c>
      <c r="BB269" s="131">
        <v>7811.8680000000004</v>
      </c>
      <c r="BC269" s="131">
        <v>7811.8680000000004</v>
      </c>
      <c r="BD269" s="117">
        <v>0</v>
      </c>
      <c r="BE269" s="117">
        <v>0</v>
      </c>
      <c r="BF269" s="118">
        <v>0</v>
      </c>
      <c r="BG269" s="118">
        <v>0</v>
      </c>
      <c r="BH269" s="118">
        <v>0</v>
      </c>
      <c r="BI269" s="117"/>
      <c r="BJ269" s="118">
        <v>0</v>
      </c>
      <c r="BK269" s="117"/>
      <c r="BL269" s="118">
        <v>0</v>
      </c>
      <c r="BM269" s="118">
        <v>0</v>
      </c>
      <c r="BN269" s="118">
        <v>0</v>
      </c>
      <c r="BO269" s="118">
        <v>0</v>
      </c>
      <c r="BP269" s="119">
        <v>0</v>
      </c>
      <c r="BS269" s="97">
        <f t="shared" si="180"/>
        <v>247752</v>
      </c>
      <c r="BT269" s="97">
        <f t="shared" si="181"/>
        <v>93</v>
      </c>
      <c r="BU269" s="97">
        <f t="shared" si="182"/>
        <v>47.073</v>
      </c>
      <c r="BV269" s="296" t="str">
        <f>IF(CA269=0,"NO STOCK",IF(COUNTIF(PKGSUMM_T!$A$2:$A$1245,A269)&gt;0,"OK","ERROR"))</f>
        <v>OK</v>
      </c>
      <c r="BW269" s="296" t="str">
        <f>IF(CA269=0,"NO STOCK",IF(OR(COUNTIF(COST_SHEETT!$B$3:$B$1238,CI269)&gt;0,COUNTIF(COST_SHEETT!$AB$3:$AB$1238,CI269)&gt;0,COUNTIF(COST_SHEETT1!$B$3:$B$1238,CI269)&gt;0,COUNTIF(COST_SHEETT1!$AB$3:$AB$1238,CI269)&gt;0),"OK","ERROR"))</f>
        <v>OK</v>
      </c>
      <c r="BX269" s="97">
        <f>SUMIF(HW!$A$2:$A$1573,$A269,HW!BI$2:BI$1573)</f>
        <v>3330</v>
      </c>
      <c r="BY269" s="97">
        <f>SUMIF(HW!$A$2:$A$1573,$A269,HW!BJ$2:BJ$1573)</f>
        <v>0.63300000000000001</v>
      </c>
      <c r="BZ269" s="197">
        <f t="shared" si="183"/>
        <v>251082</v>
      </c>
      <c r="CA269" s="198">
        <f t="shared" si="184"/>
        <v>47.706000000000003</v>
      </c>
      <c r="CB269" s="296">
        <f>IF(CJ269="Y",IF(C269="FINISHED GOODS",SUMIF(COST_SHEETT!$AB$3:$AB$1227,$CI269,COST_SHEETT!$DD$3:$DD$1227),SUMIF(COST_SHEETT!$B$3:$B$1227,$CI269,COST_SHEETT!$DB$3:$DB$1227)),IF(C269="FINISHED GOODS",SUMIF(COST_SHEETT1!$AB$3:$AB$1227,$CI269,COST_SHEETT1!$DD$3:$DD$1227),SUMIF(COST_SHEETT1!$B$3:$B$1227,$CI269,COST_SHEETT1!$DB$3:$DB$1227)))</f>
        <v>3.1307747520839951E-2</v>
      </c>
      <c r="CC269" s="209">
        <f t="shared" si="185"/>
        <v>7861</v>
      </c>
      <c r="CD269" s="295">
        <v>1</v>
      </c>
      <c r="CE269" s="295"/>
      <c r="CF269" s="376">
        <f t="shared" si="186"/>
        <v>9.9999000000000005E-2</v>
      </c>
      <c r="CG269" s="301">
        <f t="shared" si="187"/>
        <v>3.1307747520839951E-2</v>
      </c>
      <c r="CH269" s="302">
        <f t="shared" si="188"/>
        <v>7861</v>
      </c>
      <c r="CI269" s="200" t="s">
        <v>2700</v>
      </c>
      <c r="CJ269" s="97" t="s">
        <v>2666</v>
      </c>
      <c r="CK269" s="296">
        <f>IF(C269="WORK IN PROGRESS",0.099999,IF(SUMIF(SALE!$L$3:$L$1221,$A269,SALE!$U$3:$U$1221)=0,0,SUMIF(SALE!$L$3:$L$1221,$A269,SALE!$U$3:$U$1221)/SUMIF(SALE!$L$3:$L$1221,$A269,SALE!$F$3:$F$1221)))</f>
        <v>9.9999000000000005E-2</v>
      </c>
      <c r="CL269" s="296" t="str">
        <f t="shared" si="189"/>
        <v>COST</v>
      </c>
      <c r="CM269" s="304">
        <f t="shared" si="190"/>
        <v>164.78</v>
      </c>
      <c r="CT269" s="296">
        <f>+(BX269*CG269)</f>
        <v>104.25479924439703</v>
      </c>
      <c r="CV269" s="296">
        <f t="shared" si="191"/>
        <v>7756.5570637831397</v>
      </c>
      <c r="CW269" s="296">
        <f t="shared" si="192"/>
        <v>7860.8118630275367</v>
      </c>
      <c r="CX269" s="388">
        <f t="shared" si="193"/>
        <v>-0.18813697246332595</v>
      </c>
    </row>
    <row r="270" spans="1:102" ht="12" hidden="1" customHeight="1" x14ac:dyDescent="0.25">
      <c r="A270" s="133" t="s">
        <v>2642</v>
      </c>
      <c r="B270" s="111"/>
      <c r="C270" s="111" t="s">
        <v>1200</v>
      </c>
      <c r="D270" s="126"/>
      <c r="E270" s="126"/>
      <c r="F270" s="126">
        <v>0.116383</v>
      </c>
      <c r="G270" s="126">
        <v>0.116383</v>
      </c>
      <c r="H270" s="112">
        <v>255744</v>
      </c>
      <c r="I270" s="112">
        <v>48.591000000000001</v>
      </c>
      <c r="J270" s="134">
        <v>8049.3419999999996</v>
      </c>
      <c r="K270" s="126"/>
      <c r="L270" s="112">
        <v>0</v>
      </c>
      <c r="M270" s="126"/>
      <c r="N270" s="112">
        <v>0</v>
      </c>
      <c r="O270" s="126"/>
      <c r="P270" s="112">
        <v>0</v>
      </c>
      <c r="Q270" s="126"/>
      <c r="R270" s="112">
        <v>0</v>
      </c>
      <c r="S270" s="126"/>
      <c r="T270" s="112">
        <v>0</v>
      </c>
      <c r="U270" s="126"/>
      <c r="V270" s="112">
        <v>0</v>
      </c>
      <c r="W270" s="126"/>
      <c r="X270" s="112">
        <v>0</v>
      </c>
      <c r="Y270" s="126"/>
      <c r="Z270" s="112">
        <v>0</v>
      </c>
      <c r="AA270" s="126"/>
      <c r="AB270" s="112">
        <v>0</v>
      </c>
      <c r="AC270" s="112">
        <v>0</v>
      </c>
      <c r="AD270" s="112">
        <v>0</v>
      </c>
      <c r="AE270" s="112">
        <v>0</v>
      </c>
      <c r="AF270" s="126"/>
      <c r="AG270" s="112">
        <v>0</v>
      </c>
      <c r="AH270" s="126"/>
      <c r="AI270" s="112">
        <v>0</v>
      </c>
      <c r="AJ270" s="126"/>
      <c r="AK270" s="112">
        <v>0</v>
      </c>
      <c r="AL270" s="126"/>
      <c r="AM270" s="112">
        <v>0</v>
      </c>
      <c r="AN270" s="126"/>
      <c r="AO270" s="112">
        <v>0</v>
      </c>
      <c r="AP270" s="126"/>
      <c r="AQ270" s="112">
        <v>0</v>
      </c>
      <c r="AR270" s="126"/>
      <c r="AS270" s="112">
        <v>0</v>
      </c>
      <c r="AT270" s="126"/>
      <c r="AU270" s="112">
        <v>0</v>
      </c>
      <c r="AV270" s="112">
        <v>0</v>
      </c>
      <c r="AW270" s="112">
        <v>0</v>
      </c>
      <c r="AX270" s="112">
        <v>0</v>
      </c>
      <c r="AY270" s="135">
        <v>255744</v>
      </c>
      <c r="AZ270" s="126">
        <v>96</v>
      </c>
      <c r="BA270" s="112">
        <v>48.591000000000001</v>
      </c>
      <c r="BB270" s="134">
        <v>8049.3419999999996</v>
      </c>
      <c r="BC270" s="134">
        <v>8049.3419999999996</v>
      </c>
      <c r="BD270" s="126">
        <v>0</v>
      </c>
      <c r="BE270" s="126">
        <v>0</v>
      </c>
      <c r="BF270" s="112">
        <v>0</v>
      </c>
      <c r="BG270" s="112">
        <v>0</v>
      </c>
      <c r="BH270" s="112">
        <v>0</v>
      </c>
      <c r="BI270" s="126"/>
      <c r="BJ270" s="112">
        <v>0</v>
      </c>
      <c r="BK270" s="126"/>
      <c r="BL270" s="112">
        <v>0</v>
      </c>
      <c r="BM270" s="112">
        <v>0</v>
      </c>
      <c r="BN270" s="112">
        <v>0</v>
      </c>
      <c r="BO270" s="112">
        <v>0</v>
      </c>
      <c r="BP270" s="113">
        <v>0</v>
      </c>
      <c r="BS270" s="97">
        <f t="shared" si="180"/>
        <v>0</v>
      </c>
      <c r="BT270" s="97">
        <f t="shared" si="181"/>
        <v>0</v>
      </c>
      <c r="BU270" s="97">
        <f t="shared" si="182"/>
        <v>0</v>
      </c>
      <c r="BV270" s="296" t="str">
        <f>IF(CA270=0,"NO STOCK",IF(COUNTIF(PKGSUMM_T!$A$2:$A$1245,A270)&gt;0,"OK","ERROR"))</f>
        <v>NO STOCK</v>
      </c>
      <c r="BW270" s="296" t="str">
        <f>IF(CA270=0,"NO STOCK",IF(OR(COUNTIF(COST_SHEETT!$B$3:$B$1238,CI270)&gt;0,COUNTIF(COST_SHEETT!$AB$3:$AB$1238,CI270)&gt;0,COUNTIF(COST_SHEETT1!$B$3:$B$1238,CI270)&gt;0,COUNTIF(COST_SHEETT1!$AB$3:$AB$1238,CI270)&gt;0),"OK","ERROR"))</f>
        <v>NO STOCK</v>
      </c>
      <c r="BX270" s="97">
        <f>SUMIF(HW!$A$2:$A$1573,$A270,HW!BI$2:BI$1573)</f>
        <v>0</v>
      </c>
      <c r="BY270" s="97">
        <f>SUMIF(HW!$A$2:$A$1573,$A270,HW!BJ$2:BJ$1573)</f>
        <v>0</v>
      </c>
      <c r="BZ270" s="197">
        <f t="shared" si="183"/>
        <v>0</v>
      </c>
      <c r="CA270" s="198">
        <f t="shared" si="184"/>
        <v>0</v>
      </c>
      <c r="CK270" s="296">
        <f>IF(C270="WORK IN PROGRESS",0.099999,IF(SUMIF(SALE!$L$3:$L$1221,$A270,SALE!$U$3:$U$1221)=0,0,SUMIF(SALE!$L$3:$L$1221,$A270,SALE!$U$3:$U$1221)/SUMIF(SALE!$L$3:$L$1221,$A270,SALE!$F$3:$F$1221)))</f>
        <v>0</v>
      </c>
    </row>
    <row r="271" spans="1:102" ht="12" hidden="1" customHeight="1" x14ac:dyDescent="0.25">
      <c r="A271" s="136" t="s">
        <v>2642</v>
      </c>
      <c r="B271" s="105" t="s">
        <v>1200</v>
      </c>
      <c r="C271" s="105"/>
      <c r="D271" s="137"/>
      <c r="E271" s="137"/>
      <c r="F271" s="137">
        <v>0.20785899999999999</v>
      </c>
      <c r="G271" s="137">
        <v>0.20785899999999999</v>
      </c>
      <c r="H271" s="107">
        <v>604224</v>
      </c>
      <c r="I271" s="107">
        <v>114.803</v>
      </c>
      <c r="J271" s="138">
        <v>19646.510999999999</v>
      </c>
      <c r="K271" s="137"/>
      <c r="L271" s="107">
        <v>0</v>
      </c>
      <c r="M271" s="137"/>
      <c r="N271" s="107">
        <v>0</v>
      </c>
      <c r="O271" s="137"/>
      <c r="P271" s="107">
        <v>0</v>
      </c>
      <c r="Q271" s="137"/>
      <c r="R271" s="107">
        <v>0</v>
      </c>
      <c r="S271" s="137"/>
      <c r="T271" s="107">
        <v>0</v>
      </c>
      <c r="U271" s="137"/>
      <c r="V271" s="107">
        <v>0</v>
      </c>
      <c r="W271" s="137"/>
      <c r="X271" s="107">
        <v>0</v>
      </c>
      <c r="Y271" s="137"/>
      <c r="Z271" s="107">
        <v>0</v>
      </c>
      <c r="AA271" s="137"/>
      <c r="AB271" s="107">
        <v>0</v>
      </c>
      <c r="AC271" s="107">
        <v>0</v>
      </c>
      <c r="AD271" s="107">
        <v>0</v>
      </c>
      <c r="AE271" s="107">
        <v>0</v>
      </c>
      <c r="AF271" s="137"/>
      <c r="AG271" s="107">
        <v>0</v>
      </c>
      <c r="AH271" s="137"/>
      <c r="AI271" s="107">
        <v>0</v>
      </c>
      <c r="AJ271" s="137"/>
      <c r="AK271" s="107">
        <v>0</v>
      </c>
      <c r="AL271" s="137"/>
      <c r="AM271" s="107">
        <v>0</v>
      </c>
      <c r="AN271" s="137"/>
      <c r="AO271" s="107">
        <v>0</v>
      </c>
      <c r="AP271" s="137"/>
      <c r="AQ271" s="107">
        <v>0</v>
      </c>
      <c r="AR271" s="137"/>
      <c r="AS271" s="107">
        <v>0</v>
      </c>
      <c r="AT271" s="137"/>
      <c r="AU271" s="107">
        <v>0</v>
      </c>
      <c r="AV271" s="107">
        <v>0</v>
      </c>
      <c r="AW271" s="107">
        <v>0</v>
      </c>
      <c r="AX271" s="107">
        <v>0</v>
      </c>
      <c r="AY271" s="139">
        <v>604224</v>
      </c>
      <c r="AZ271" s="137">
        <v>228</v>
      </c>
      <c r="BA271" s="107">
        <v>114.803</v>
      </c>
      <c r="BB271" s="138">
        <v>19646.510999999999</v>
      </c>
      <c r="BC271" s="138">
        <v>19646.510999999999</v>
      </c>
      <c r="BD271" s="137">
        <v>0</v>
      </c>
      <c r="BE271" s="137">
        <v>0</v>
      </c>
      <c r="BF271" s="107">
        <v>0</v>
      </c>
      <c r="BG271" s="107">
        <v>0</v>
      </c>
      <c r="BH271" s="107">
        <v>0</v>
      </c>
      <c r="BI271" s="137"/>
      <c r="BJ271" s="107">
        <v>0</v>
      </c>
      <c r="BK271" s="137"/>
      <c r="BL271" s="107">
        <v>0</v>
      </c>
      <c r="BM271" s="107">
        <v>0</v>
      </c>
      <c r="BN271" s="107">
        <v>0</v>
      </c>
      <c r="BO271" s="107">
        <v>0</v>
      </c>
      <c r="BP271" s="108">
        <v>0</v>
      </c>
      <c r="BS271" s="97">
        <f t="shared" si="180"/>
        <v>0</v>
      </c>
      <c r="BT271" s="97">
        <f t="shared" si="181"/>
        <v>0</v>
      </c>
      <c r="BU271" s="97">
        <f t="shared" si="182"/>
        <v>0</v>
      </c>
      <c r="BV271" s="296" t="str">
        <f>IF(CA271=0,"NO STOCK",IF(COUNTIF(PKGSUMM_T!$A$2:$A$1245,A271)&gt;0,"OK","ERROR"))</f>
        <v>NO STOCK</v>
      </c>
      <c r="BW271" s="296" t="str">
        <f>IF(CA271=0,"NO STOCK",IF(OR(COUNTIF(COST_SHEETT!$B$3:$B$1238,CI271)&gt;0,COUNTIF(COST_SHEETT!$AB$3:$AB$1238,CI271)&gt;0,COUNTIF(COST_SHEETT1!$B$3:$B$1238,CI271)&gt;0,COUNTIF(COST_SHEETT1!$AB$3:$AB$1238,CI271)&gt;0),"OK","ERROR"))</f>
        <v>NO STOCK</v>
      </c>
      <c r="BX271" s="97">
        <f>SUMIF(HW!$A$2:$A$1573,$A271,HW!BI$2:BI$1573)</f>
        <v>0</v>
      </c>
      <c r="BY271" s="97">
        <f>SUMIF(HW!$A$2:$A$1573,$A271,HW!BJ$2:BJ$1573)</f>
        <v>0</v>
      </c>
      <c r="BZ271" s="197">
        <f t="shared" si="183"/>
        <v>0</v>
      </c>
      <c r="CA271" s="198">
        <f t="shared" si="184"/>
        <v>0</v>
      </c>
      <c r="CK271" s="296">
        <f>IF(C271="WORK IN PROGRESS",0.099999,IF(SUMIF(SALE!$L$3:$L$1221,$A271,SALE!$U$3:$U$1221)=0,0,SUMIF(SALE!$L$3:$L$1221,$A271,SALE!$U$3:$U$1221)/SUMIF(SALE!$L$3:$L$1221,$A271,SALE!$F$3:$F$1221)))</f>
        <v>0</v>
      </c>
    </row>
    <row r="272" spans="1:102" ht="12" hidden="1" customHeight="1" x14ac:dyDescent="0.25">
      <c r="A272" s="109" t="s">
        <v>2642</v>
      </c>
      <c r="B272" s="111" t="s">
        <v>1625</v>
      </c>
      <c r="C272" s="110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/>
      <c r="BG272" s="112"/>
      <c r="BH272" s="112"/>
      <c r="BI272" s="112"/>
      <c r="BJ272" s="112"/>
      <c r="BK272" s="112"/>
      <c r="BL272" s="112"/>
      <c r="BM272" s="112"/>
      <c r="BN272" s="112"/>
      <c r="BO272" s="112"/>
      <c r="BP272" s="113"/>
      <c r="BS272" s="97">
        <f t="shared" si="180"/>
        <v>0</v>
      </c>
      <c r="BT272" s="97">
        <f t="shared" si="181"/>
        <v>0</v>
      </c>
      <c r="BU272" s="97">
        <f t="shared" si="182"/>
        <v>0</v>
      </c>
      <c r="BV272" s="296" t="str">
        <f>IF(CA272=0,"NO STOCK",IF(COUNTIF(PKGSUMM_T!$A$2:$A$1245,A272)&gt;0,"OK","ERROR"))</f>
        <v>NO STOCK</v>
      </c>
      <c r="BW272" s="296" t="str">
        <f>IF(CA272=0,"NO STOCK",IF(OR(COUNTIF(COST_SHEETT!$B$3:$B$1238,CI272)&gt;0,COUNTIF(COST_SHEETT!$AB$3:$AB$1238,CI272)&gt;0,COUNTIF(COST_SHEETT1!$B$3:$B$1238,CI272)&gt;0,COUNTIF(COST_SHEETT1!$AB$3:$AB$1238,CI272)&gt;0),"OK","ERROR"))</f>
        <v>NO STOCK</v>
      </c>
      <c r="BX272" s="97">
        <f>SUMIF(HW!$A$2:$A$1573,$A272,HW!BI$2:BI$1573)</f>
        <v>0</v>
      </c>
      <c r="BY272" s="97">
        <f>SUMIF(HW!$A$2:$A$1573,$A272,HW!BJ$2:BJ$1573)</f>
        <v>0</v>
      </c>
      <c r="BZ272" s="197">
        <f t="shared" si="183"/>
        <v>0</v>
      </c>
      <c r="CA272" s="198">
        <f t="shared" si="184"/>
        <v>0</v>
      </c>
      <c r="CK272" s="296">
        <f>IF(C272="WORK IN PROGRESS",0.099999,IF(SUMIF(SALE!$L$3:$L$1221,$A272,SALE!$U$3:$U$1221)=0,0,SUMIF(SALE!$L$3:$L$1221,$A272,SALE!$U$3:$U$1221)/SUMIF(SALE!$L$3:$L$1221,$A272,SALE!$F$3:$F$1221)))</f>
        <v>0</v>
      </c>
    </row>
    <row r="273" spans="1:89" ht="12" hidden="1" customHeight="1" x14ac:dyDescent="0.25">
      <c r="A273" s="104" t="s">
        <v>2642</v>
      </c>
      <c r="B273" s="106"/>
      <c r="C273" s="105" t="s">
        <v>77</v>
      </c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  <c r="BH273" s="107"/>
      <c r="BI273" s="107"/>
      <c r="BJ273" s="107"/>
      <c r="BK273" s="107"/>
      <c r="BL273" s="107"/>
      <c r="BM273" s="107"/>
      <c r="BN273" s="107"/>
      <c r="BO273" s="107"/>
      <c r="BP273" s="108"/>
      <c r="BS273" s="97">
        <f t="shared" si="180"/>
        <v>0</v>
      </c>
      <c r="BT273" s="97">
        <f t="shared" si="181"/>
        <v>0</v>
      </c>
      <c r="BU273" s="97">
        <f t="shared" si="182"/>
        <v>0</v>
      </c>
      <c r="BV273" s="296" t="str">
        <f>IF(CA273=0,"NO STOCK",IF(COUNTIF(PKGSUMM_T!$A$2:$A$1245,A273)&gt;0,"OK","ERROR"))</f>
        <v>NO STOCK</v>
      </c>
      <c r="BW273" s="296" t="str">
        <f>IF(CA273=0,"NO STOCK",IF(OR(COUNTIF(COST_SHEETT!$B$3:$B$1238,CI273)&gt;0,COUNTIF(COST_SHEETT!$AB$3:$AB$1238,CI273)&gt;0,COUNTIF(COST_SHEETT1!$B$3:$B$1238,CI273)&gt;0,COUNTIF(COST_SHEETT1!$AB$3:$AB$1238,CI273)&gt;0),"OK","ERROR"))</f>
        <v>NO STOCK</v>
      </c>
      <c r="BX273" s="97">
        <f>SUMIF(HW!$A$2:$A$1573,$A273,HW!BI$2:BI$1573)</f>
        <v>0</v>
      </c>
      <c r="BY273" s="97">
        <f>SUMIF(HW!$A$2:$A$1573,$A273,HW!BJ$2:BJ$1573)</f>
        <v>0</v>
      </c>
      <c r="BZ273" s="197">
        <f t="shared" si="183"/>
        <v>0</v>
      </c>
      <c r="CA273" s="198">
        <f t="shared" si="184"/>
        <v>0</v>
      </c>
      <c r="CK273" s="296">
        <f>IF(C273="WORK IN PROGRESS",0.099999,IF(SUMIF(SALE!$L$3:$L$1221,$A273,SALE!$U$3:$U$1221)=0,0,SUMIF(SALE!$L$3:$L$1221,$A273,SALE!$U$3:$U$1221)/SUMIF(SALE!$L$3:$L$1221,$A273,SALE!$F$3:$F$1221)))</f>
        <v>9.9999000000000005E-2</v>
      </c>
    </row>
    <row r="274" spans="1:89" ht="12" hidden="1" customHeight="1" x14ac:dyDescent="0.25">
      <c r="A274" s="120" t="s">
        <v>251</v>
      </c>
      <c r="B274" s="121" t="s">
        <v>252</v>
      </c>
      <c r="C274" s="121" t="s">
        <v>77</v>
      </c>
      <c r="D274" s="123">
        <v>720</v>
      </c>
      <c r="E274" s="123">
        <v>481</v>
      </c>
      <c r="F274" s="123">
        <v>6.9793999999999995E-2</v>
      </c>
      <c r="G274" s="123">
        <v>6.9793999999999995E-2</v>
      </c>
      <c r="H274" s="124"/>
      <c r="I274" s="124">
        <v>0</v>
      </c>
      <c r="J274" s="124">
        <v>0</v>
      </c>
      <c r="K274" s="124"/>
      <c r="L274" s="124">
        <v>0</v>
      </c>
      <c r="M274" s="124"/>
      <c r="N274" s="124">
        <v>0</v>
      </c>
      <c r="O274" s="124"/>
      <c r="P274" s="124">
        <v>0</v>
      </c>
      <c r="Q274" s="124"/>
      <c r="R274" s="124">
        <v>0</v>
      </c>
      <c r="S274" s="124"/>
      <c r="T274" s="124">
        <v>0</v>
      </c>
      <c r="U274" s="124"/>
      <c r="V274" s="124">
        <v>0</v>
      </c>
      <c r="W274" s="124"/>
      <c r="X274" s="124">
        <v>0</v>
      </c>
      <c r="Y274" s="124"/>
      <c r="Z274" s="124">
        <v>0</v>
      </c>
      <c r="AA274" s="124"/>
      <c r="AB274" s="124">
        <v>0</v>
      </c>
      <c r="AC274" s="124">
        <v>0</v>
      </c>
      <c r="AD274" s="124">
        <v>0</v>
      </c>
      <c r="AE274" s="124">
        <v>0</v>
      </c>
      <c r="AF274" s="124"/>
      <c r="AG274" s="124">
        <v>0</v>
      </c>
      <c r="AH274" s="124"/>
      <c r="AI274" s="124">
        <v>0</v>
      </c>
      <c r="AJ274" s="124"/>
      <c r="AK274" s="124">
        <v>0</v>
      </c>
      <c r="AL274" s="124"/>
      <c r="AM274" s="124">
        <v>0</v>
      </c>
      <c r="AN274" s="124"/>
      <c r="AO274" s="124">
        <v>0</v>
      </c>
      <c r="AP274" s="124"/>
      <c r="AQ274" s="124">
        <v>0</v>
      </c>
      <c r="AR274" s="124"/>
      <c r="AS274" s="124">
        <v>0</v>
      </c>
      <c r="AT274" s="124"/>
      <c r="AU274" s="124">
        <v>0</v>
      </c>
      <c r="AV274" s="124">
        <v>0</v>
      </c>
      <c r="AW274" s="124">
        <v>0</v>
      </c>
      <c r="AX274" s="124">
        <v>0</v>
      </c>
      <c r="AY274" s="124">
        <v>0</v>
      </c>
      <c r="AZ274" s="124">
        <v>0</v>
      </c>
      <c r="BA274" s="124">
        <v>0</v>
      </c>
      <c r="BB274" s="124">
        <v>0</v>
      </c>
      <c r="BC274" s="124">
        <v>0</v>
      </c>
      <c r="BD274" s="123">
        <v>0</v>
      </c>
      <c r="BE274" s="123">
        <v>0</v>
      </c>
      <c r="BF274" s="124">
        <v>0</v>
      </c>
      <c r="BG274" s="124">
        <v>0</v>
      </c>
      <c r="BH274" s="124">
        <v>0</v>
      </c>
      <c r="BI274" s="124"/>
      <c r="BJ274" s="124">
        <v>0</v>
      </c>
      <c r="BK274" s="124"/>
      <c r="BL274" s="124">
        <v>0</v>
      </c>
      <c r="BM274" s="124">
        <v>0</v>
      </c>
      <c r="BN274" s="124">
        <v>0</v>
      </c>
      <c r="BO274" s="124">
        <v>0</v>
      </c>
      <c r="BP274" s="125">
        <v>0</v>
      </c>
      <c r="BS274" s="97">
        <f t="shared" si="180"/>
        <v>0</v>
      </c>
      <c r="BT274" s="97">
        <f t="shared" si="181"/>
        <v>0</v>
      </c>
      <c r="BU274" s="97">
        <f t="shared" si="182"/>
        <v>0</v>
      </c>
      <c r="BV274" s="296" t="str">
        <f>IF(CA274=0,"NO STOCK",IF(COUNTIF(PKGSUMM_T!$A$2:$A$1245,A274)&gt;0,"OK","ERROR"))</f>
        <v>NO STOCK</v>
      </c>
      <c r="BW274" s="296" t="str">
        <f>IF(CA274=0,"NO STOCK",IF(OR(COUNTIF(COST_SHEETT!$B$3:$B$1238,CI274)&gt;0,COUNTIF(COST_SHEETT!$AB$3:$AB$1238,CI274)&gt;0,COUNTIF(COST_SHEETT1!$B$3:$B$1238,CI274)&gt;0,COUNTIF(COST_SHEETT1!$AB$3:$AB$1238,CI274)&gt;0),"OK","ERROR"))</f>
        <v>NO STOCK</v>
      </c>
      <c r="BX274" s="97">
        <f>SUMIF(HW!$A$2:$A$1573,$A274,HW!BI$2:BI$1573)</f>
        <v>0</v>
      </c>
      <c r="BY274" s="97">
        <f>SUMIF(HW!$A$2:$A$1573,$A274,HW!BJ$2:BJ$1573)</f>
        <v>0</v>
      </c>
      <c r="BZ274" s="197">
        <f t="shared" si="183"/>
        <v>0</v>
      </c>
      <c r="CA274" s="198">
        <f t="shared" si="184"/>
        <v>0</v>
      </c>
      <c r="CK274" s="296">
        <f>IF(C274="WORK IN PROGRESS",0.099999,IF(SUMIF(SALE!$L$3:$L$1221,$A274,SALE!$U$3:$U$1221)=0,0,SUMIF(SALE!$L$3:$L$1221,$A274,SALE!$U$3:$U$1221)/SUMIF(SALE!$L$3:$L$1221,$A274,SALE!$F$3:$F$1221)))</f>
        <v>9.9999000000000005E-2</v>
      </c>
    </row>
    <row r="275" spans="1:89" ht="12" hidden="1" customHeight="1" x14ac:dyDescent="0.25">
      <c r="A275" s="104" t="s">
        <v>2642</v>
      </c>
      <c r="B275" s="106"/>
      <c r="C275" s="105" t="s">
        <v>1200</v>
      </c>
      <c r="D275" s="107"/>
      <c r="E275" s="107"/>
      <c r="F275" s="137">
        <v>6.9793999999999995E-2</v>
      </c>
      <c r="G275" s="137">
        <v>6.9793999999999995E-2</v>
      </c>
      <c r="H275" s="107"/>
      <c r="I275" s="107">
        <v>0</v>
      </c>
      <c r="J275" s="107">
        <v>0</v>
      </c>
      <c r="K275" s="107"/>
      <c r="L275" s="107">
        <v>0</v>
      </c>
      <c r="M275" s="107"/>
      <c r="N275" s="107">
        <v>0</v>
      </c>
      <c r="O275" s="107"/>
      <c r="P275" s="107">
        <v>0</v>
      </c>
      <c r="Q275" s="107"/>
      <c r="R275" s="107">
        <v>0</v>
      </c>
      <c r="S275" s="107"/>
      <c r="T275" s="107">
        <v>0</v>
      </c>
      <c r="U275" s="107"/>
      <c r="V275" s="107">
        <v>0</v>
      </c>
      <c r="W275" s="107"/>
      <c r="X275" s="107">
        <v>0</v>
      </c>
      <c r="Y275" s="107"/>
      <c r="Z275" s="107">
        <v>0</v>
      </c>
      <c r="AA275" s="107"/>
      <c r="AB275" s="107">
        <v>0</v>
      </c>
      <c r="AC275" s="107">
        <v>0</v>
      </c>
      <c r="AD275" s="107">
        <v>0</v>
      </c>
      <c r="AE275" s="107">
        <v>0</v>
      </c>
      <c r="AF275" s="107"/>
      <c r="AG275" s="107">
        <v>0</v>
      </c>
      <c r="AH275" s="107"/>
      <c r="AI275" s="107">
        <v>0</v>
      </c>
      <c r="AJ275" s="107"/>
      <c r="AK275" s="107">
        <v>0</v>
      </c>
      <c r="AL275" s="107"/>
      <c r="AM275" s="107">
        <v>0</v>
      </c>
      <c r="AN275" s="107"/>
      <c r="AO275" s="107">
        <v>0</v>
      </c>
      <c r="AP275" s="107"/>
      <c r="AQ275" s="107">
        <v>0</v>
      </c>
      <c r="AR275" s="107"/>
      <c r="AS275" s="107">
        <v>0</v>
      </c>
      <c r="AT275" s="107"/>
      <c r="AU275" s="107">
        <v>0</v>
      </c>
      <c r="AV275" s="107">
        <v>0</v>
      </c>
      <c r="AW275" s="107">
        <v>0</v>
      </c>
      <c r="AX275" s="107">
        <v>0</v>
      </c>
      <c r="AY275" s="107">
        <v>0</v>
      </c>
      <c r="AZ275" s="107">
        <v>0</v>
      </c>
      <c r="BA275" s="107">
        <v>0</v>
      </c>
      <c r="BB275" s="107">
        <v>0</v>
      </c>
      <c r="BC275" s="107">
        <v>0</v>
      </c>
      <c r="BD275" s="137">
        <v>0</v>
      </c>
      <c r="BE275" s="137">
        <v>0</v>
      </c>
      <c r="BF275" s="107">
        <v>0</v>
      </c>
      <c r="BG275" s="107">
        <v>0</v>
      </c>
      <c r="BH275" s="107">
        <v>0</v>
      </c>
      <c r="BI275" s="107"/>
      <c r="BJ275" s="107">
        <v>0</v>
      </c>
      <c r="BK275" s="107"/>
      <c r="BL275" s="107">
        <v>0</v>
      </c>
      <c r="BM275" s="107">
        <v>0</v>
      </c>
      <c r="BN275" s="107">
        <v>0</v>
      </c>
      <c r="BO275" s="107">
        <v>0</v>
      </c>
      <c r="BP275" s="108">
        <v>0</v>
      </c>
      <c r="BS275" s="97">
        <f t="shared" si="180"/>
        <v>0</v>
      </c>
      <c r="BT275" s="97">
        <f t="shared" si="181"/>
        <v>0</v>
      </c>
      <c r="BU275" s="97">
        <f t="shared" si="182"/>
        <v>0</v>
      </c>
      <c r="BV275" s="296" t="str">
        <f>IF(CA275=0,"NO STOCK",IF(COUNTIF(PKGSUMM_T!$A$2:$A$1245,A275)&gt;0,"OK","ERROR"))</f>
        <v>NO STOCK</v>
      </c>
      <c r="BW275" s="296" t="str">
        <f>IF(CA275=0,"NO STOCK",IF(OR(COUNTIF(COST_SHEETT!$B$3:$B$1238,CI275)&gt;0,COUNTIF(COST_SHEETT!$AB$3:$AB$1238,CI275)&gt;0,COUNTIF(COST_SHEETT1!$B$3:$B$1238,CI275)&gt;0,COUNTIF(COST_SHEETT1!$AB$3:$AB$1238,CI275)&gt;0),"OK","ERROR"))</f>
        <v>NO STOCK</v>
      </c>
      <c r="BX275" s="97">
        <f>SUMIF(HW!$A$2:$A$1573,$A275,HW!BI$2:BI$1573)</f>
        <v>0</v>
      </c>
      <c r="BY275" s="97">
        <f>SUMIF(HW!$A$2:$A$1573,$A275,HW!BJ$2:BJ$1573)</f>
        <v>0</v>
      </c>
      <c r="BZ275" s="197">
        <f t="shared" si="183"/>
        <v>0</v>
      </c>
      <c r="CA275" s="198">
        <f t="shared" si="184"/>
        <v>0</v>
      </c>
      <c r="CK275" s="296">
        <f>IF(C275="WORK IN PROGRESS",0.099999,IF(SUMIF(SALE!$L$3:$L$1221,$A275,SALE!$U$3:$U$1221)=0,0,SUMIF(SALE!$L$3:$L$1221,$A275,SALE!$U$3:$U$1221)/SUMIF(SALE!$L$3:$L$1221,$A275,SALE!$F$3:$F$1221)))</f>
        <v>0</v>
      </c>
    </row>
    <row r="276" spans="1:89" ht="12" hidden="1" customHeight="1" x14ac:dyDescent="0.25">
      <c r="A276" s="109" t="s">
        <v>2642</v>
      </c>
      <c r="B276" s="111" t="s">
        <v>1200</v>
      </c>
      <c r="C276" s="110"/>
      <c r="D276" s="112"/>
      <c r="E276" s="112"/>
      <c r="F276" s="126">
        <v>6.9793999999999995E-2</v>
      </c>
      <c r="G276" s="126">
        <v>6.9793999999999995E-2</v>
      </c>
      <c r="H276" s="112"/>
      <c r="I276" s="112">
        <v>0</v>
      </c>
      <c r="J276" s="112">
        <v>0</v>
      </c>
      <c r="K276" s="112"/>
      <c r="L276" s="112">
        <v>0</v>
      </c>
      <c r="M276" s="112"/>
      <c r="N276" s="112">
        <v>0</v>
      </c>
      <c r="O276" s="112"/>
      <c r="P276" s="112">
        <v>0</v>
      </c>
      <c r="Q276" s="112"/>
      <c r="R276" s="112">
        <v>0</v>
      </c>
      <c r="S276" s="112"/>
      <c r="T276" s="112">
        <v>0</v>
      </c>
      <c r="U276" s="112"/>
      <c r="V276" s="112">
        <v>0</v>
      </c>
      <c r="W276" s="112"/>
      <c r="X276" s="112">
        <v>0</v>
      </c>
      <c r="Y276" s="112"/>
      <c r="Z276" s="112">
        <v>0</v>
      </c>
      <c r="AA276" s="112"/>
      <c r="AB276" s="112">
        <v>0</v>
      </c>
      <c r="AC276" s="112">
        <v>0</v>
      </c>
      <c r="AD276" s="112">
        <v>0</v>
      </c>
      <c r="AE276" s="112">
        <v>0</v>
      </c>
      <c r="AF276" s="112"/>
      <c r="AG276" s="112">
        <v>0</v>
      </c>
      <c r="AH276" s="112"/>
      <c r="AI276" s="112">
        <v>0</v>
      </c>
      <c r="AJ276" s="112"/>
      <c r="AK276" s="112">
        <v>0</v>
      </c>
      <c r="AL276" s="112"/>
      <c r="AM276" s="112">
        <v>0</v>
      </c>
      <c r="AN276" s="112"/>
      <c r="AO276" s="112">
        <v>0</v>
      </c>
      <c r="AP276" s="112"/>
      <c r="AQ276" s="112">
        <v>0</v>
      </c>
      <c r="AR276" s="112"/>
      <c r="AS276" s="112">
        <v>0</v>
      </c>
      <c r="AT276" s="112"/>
      <c r="AU276" s="112">
        <v>0</v>
      </c>
      <c r="AV276" s="112">
        <v>0</v>
      </c>
      <c r="AW276" s="112">
        <v>0</v>
      </c>
      <c r="AX276" s="112">
        <v>0</v>
      </c>
      <c r="AY276" s="112">
        <v>0</v>
      </c>
      <c r="AZ276" s="112">
        <v>0</v>
      </c>
      <c r="BA276" s="112">
        <v>0</v>
      </c>
      <c r="BB276" s="112">
        <v>0</v>
      </c>
      <c r="BC276" s="112">
        <v>0</v>
      </c>
      <c r="BD276" s="126">
        <v>0</v>
      </c>
      <c r="BE276" s="126">
        <v>0</v>
      </c>
      <c r="BF276" s="112">
        <v>0</v>
      </c>
      <c r="BG276" s="112">
        <v>0</v>
      </c>
      <c r="BH276" s="112">
        <v>0</v>
      </c>
      <c r="BI276" s="112"/>
      <c r="BJ276" s="112">
        <v>0</v>
      </c>
      <c r="BK276" s="112"/>
      <c r="BL276" s="112">
        <v>0</v>
      </c>
      <c r="BM276" s="112">
        <v>0</v>
      </c>
      <c r="BN276" s="112">
        <v>0</v>
      </c>
      <c r="BO276" s="112">
        <v>0</v>
      </c>
      <c r="BP276" s="113">
        <v>0</v>
      </c>
      <c r="BS276" s="97">
        <f t="shared" si="180"/>
        <v>0</v>
      </c>
      <c r="BT276" s="97">
        <f t="shared" si="181"/>
        <v>0</v>
      </c>
      <c r="BU276" s="97">
        <f t="shared" si="182"/>
        <v>0</v>
      </c>
      <c r="BV276" s="296" t="str">
        <f>IF(CA276=0,"NO STOCK",IF(COUNTIF(PKGSUMM_T!$A$2:$A$1245,A276)&gt;0,"OK","ERROR"))</f>
        <v>NO STOCK</v>
      </c>
      <c r="BW276" s="296" t="str">
        <f>IF(CA276=0,"NO STOCK",IF(OR(COUNTIF(COST_SHEETT!$B$3:$B$1238,CI276)&gt;0,COUNTIF(COST_SHEETT!$AB$3:$AB$1238,CI276)&gt;0,COUNTIF(COST_SHEETT1!$B$3:$B$1238,CI276)&gt;0,COUNTIF(COST_SHEETT1!$AB$3:$AB$1238,CI276)&gt;0),"OK","ERROR"))</f>
        <v>NO STOCK</v>
      </c>
      <c r="BX276" s="97">
        <f>SUMIF(HW!$A$2:$A$1573,$A276,HW!BI$2:BI$1573)</f>
        <v>0</v>
      </c>
      <c r="BY276" s="97">
        <f>SUMIF(HW!$A$2:$A$1573,$A276,HW!BJ$2:BJ$1573)</f>
        <v>0</v>
      </c>
      <c r="BZ276" s="197">
        <f t="shared" si="183"/>
        <v>0</v>
      </c>
      <c r="CA276" s="198">
        <f t="shared" si="184"/>
        <v>0</v>
      </c>
      <c r="CK276" s="296">
        <f>IF(C276="WORK IN PROGRESS",0.099999,IF(SUMIF(SALE!$L$3:$L$1221,$A276,SALE!$U$3:$U$1221)=0,0,SUMIF(SALE!$L$3:$L$1221,$A276,SALE!$U$3:$U$1221)/SUMIF(SALE!$L$3:$L$1221,$A276,SALE!$F$3:$F$1221)))</f>
        <v>0</v>
      </c>
    </row>
    <row r="277" spans="1:89" ht="12" hidden="1" customHeight="1" x14ac:dyDescent="0.25">
      <c r="A277" s="104" t="s">
        <v>2642</v>
      </c>
      <c r="B277" s="105" t="s">
        <v>1626</v>
      </c>
      <c r="C277" s="106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  <c r="BH277" s="107"/>
      <c r="BI277" s="107"/>
      <c r="BJ277" s="107"/>
      <c r="BK277" s="107"/>
      <c r="BL277" s="107"/>
      <c r="BM277" s="107"/>
      <c r="BN277" s="107"/>
      <c r="BO277" s="107"/>
      <c r="BP277" s="108"/>
      <c r="BS277" s="97">
        <f t="shared" si="180"/>
        <v>0</v>
      </c>
      <c r="BT277" s="97">
        <f t="shared" si="181"/>
        <v>0</v>
      </c>
      <c r="BU277" s="97">
        <f t="shared" si="182"/>
        <v>0</v>
      </c>
      <c r="BV277" s="296" t="str">
        <f>IF(CA277=0,"NO STOCK",IF(COUNTIF(PKGSUMM_T!$A$2:$A$1245,A277)&gt;0,"OK","ERROR"))</f>
        <v>NO STOCK</v>
      </c>
      <c r="BW277" s="296" t="str">
        <f>IF(CA277=0,"NO STOCK",IF(OR(COUNTIF(COST_SHEETT!$B$3:$B$1238,CI277)&gt;0,COUNTIF(COST_SHEETT!$AB$3:$AB$1238,CI277)&gt;0,COUNTIF(COST_SHEETT1!$B$3:$B$1238,CI277)&gt;0,COUNTIF(COST_SHEETT1!$AB$3:$AB$1238,CI277)&gt;0),"OK","ERROR"))</f>
        <v>NO STOCK</v>
      </c>
      <c r="BX277" s="97">
        <f>SUMIF(HW!$A$2:$A$1573,$A277,HW!BI$2:BI$1573)</f>
        <v>0</v>
      </c>
      <c r="BY277" s="97">
        <f>SUMIF(HW!$A$2:$A$1573,$A277,HW!BJ$2:BJ$1573)</f>
        <v>0</v>
      </c>
      <c r="BZ277" s="197">
        <f t="shared" si="183"/>
        <v>0</v>
      </c>
      <c r="CA277" s="198">
        <f t="shared" si="184"/>
        <v>0</v>
      </c>
      <c r="CK277" s="296">
        <f>IF(C277="WORK IN PROGRESS",0.099999,IF(SUMIF(SALE!$L$3:$L$1221,$A277,SALE!$U$3:$U$1221)=0,0,SUMIF(SALE!$L$3:$L$1221,$A277,SALE!$U$3:$U$1221)/SUMIF(SALE!$L$3:$L$1221,$A277,SALE!$F$3:$F$1221)))</f>
        <v>0</v>
      </c>
    </row>
    <row r="278" spans="1:89" ht="12" hidden="1" customHeight="1" x14ac:dyDescent="0.25">
      <c r="A278" s="109" t="s">
        <v>2642</v>
      </c>
      <c r="B278" s="110"/>
      <c r="C278" s="111" t="s">
        <v>30</v>
      </c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A278" s="112"/>
      <c r="BB278" s="112"/>
      <c r="BC278" s="112"/>
      <c r="BD278" s="112"/>
      <c r="BE278" s="112"/>
      <c r="BF278" s="112"/>
      <c r="BG278" s="112"/>
      <c r="BH278" s="112"/>
      <c r="BI278" s="112"/>
      <c r="BJ278" s="112"/>
      <c r="BK278" s="112"/>
      <c r="BL278" s="112"/>
      <c r="BM278" s="112"/>
      <c r="BN278" s="112"/>
      <c r="BO278" s="112"/>
      <c r="BP278" s="113"/>
      <c r="BS278" s="97">
        <f t="shared" si="180"/>
        <v>0</v>
      </c>
      <c r="BT278" s="97">
        <f t="shared" si="181"/>
        <v>0</v>
      </c>
      <c r="BU278" s="97">
        <f t="shared" si="182"/>
        <v>0</v>
      </c>
      <c r="BV278" s="296" t="str">
        <f>IF(CA278=0,"NO STOCK",IF(COUNTIF(PKGSUMM_T!$A$2:$A$1245,A278)&gt;0,"OK","ERROR"))</f>
        <v>NO STOCK</v>
      </c>
      <c r="BW278" s="296" t="str">
        <f>IF(CA278=0,"NO STOCK",IF(OR(COUNTIF(COST_SHEETT!$B$3:$B$1238,CI278)&gt;0,COUNTIF(COST_SHEETT!$AB$3:$AB$1238,CI278)&gt;0,COUNTIF(COST_SHEETT1!$B$3:$B$1238,CI278)&gt;0,COUNTIF(COST_SHEETT1!$AB$3:$AB$1238,CI278)&gt;0),"OK","ERROR"))</f>
        <v>NO STOCK</v>
      </c>
      <c r="BX278" s="97">
        <f>SUMIF(HW!$A$2:$A$1573,$A278,HW!BI$2:BI$1573)</f>
        <v>0</v>
      </c>
      <c r="BY278" s="97">
        <f>SUMIF(HW!$A$2:$A$1573,$A278,HW!BJ$2:BJ$1573)</f>
        <v>0</v>
      </c>
      <c r="BZ278" s="197">
        <f t="shared" si="183"/>
        <v>0</v>
      </c>
      <c r="CA278" s="198">
        <f t="shared" si="184"/>
        <v>0</v>
      </c>
      <c r="CK278" s="296">
        <f>IF(C278="WORK IN PROGRESS",0.099999,IF(SUMIF(SALE!$L$3:$L$1221,$A278,SALE!$U$3:$U$1221)=0,0,SUMIF(SALE!$L$3:$L$1221,$A278,SALE!$U$3:$U$1221)/SUMIF(SALE!$L$3:$L$1221,$A278,SALE!$F$3:$F$1221)))</f>
        <v>0</v>
      </c>
    </row>
    <row r="279" spans="1:89" ht="12" hidden="1" customHeight="1" x14ac:dyDescent="0.25">
      <c r="A279" s="114" t="s">
        <v>261</v>
      </c>
      <c r="B279" s="115" t="s">
        <v>262</v>
      </c>
      <c r="C279" s="115" t="s">
        <v>30</v>
      </c>
      <c r="D279" s="116">
        <v>2520</v>
      </c>
      <c r="E279" s="117">
        <v>205</v>
      </c>
      <c r="F279" s="117">
        <v>2.9746000000000002E-2</v>
      </c>
      <c r="G279" s="117">
        <v>2.9746000000000002E-2</v>
      </c>
      <c r="H279" s="118"/>
      <c r="I279" s="118">
        <v>0</v>
      </c>
      <c r="J279" s="118">
        <v>0</v>
      </c>
      <c r="K279" s="118"/>
      <c r="L279" s="118">
        <v>0</v>
      </c>
      <c r="M279" s="118"/>
      <c r="N279" s="118">
        <v>0</v>
      </c>
      <c r="O279" s="118"/>
      <c r="P279" s="118">
        <v>0</v>
      </c>
      <c r="Q279" s="118"/>
      <c r="R279" s="118">
        <v>0</v>
      </c>
      <c r="S279" s="118"/>
      <c r="T279" s="118">
        <v>0</v>
      </c>
      <c r="U279" s="118"/>
      <c r="V279" s="118">
        <v>0</v>
      </c>
      <c r="W279" s="118"/>
      <c r="X279" s="118">
        <v>0</v>
      </c>
      <c r="Y279" s="118"/>
      <c r="Z279" s="118">
        <v>0</v>
      </c>
      <c r="AA279" s="118"/>
      <c r="AB279" s="118">
        <v>0</v>
      </c>
      <c r="AC279" s="118">
        <v>0</v>
      </c>
      <c r="AD279" s="118">
        <v>0</v>
      </c>
      <c r="AE279" s="118">
        <v>0</v>
      </c>
      <c r="AF279" s="118"/>
      <c r="AG279" s="118">
        <v>0</v>
      </c>
      <c r="AH279" s="118"/>
      <c r="AI279" s="118">
        <v>0</v>
      </c>
      <c r="AJ279" s="118"/>
      <c r="AK279" s="118">
        <v>0</v>
      </c>
      <c r="AL279" s="118"/>
      <c r="AM279" s="118">
        <v>0</v>
      </c>
      <c r="AN279" s="118"/>
      <c r="AO279" s="118">
        <v>0</v>
      </c>
      <c r="AP279" s="118"/>
      <c r="AQ279" s="118">
        <v>0</v>
      </c>
      <c r="AR279" s="118"/>
      <c r="AS279" s="118">
        <v>0</v>
      </c>
      <c r="AT279" s="118"/>
      <c r="AU279" s="118">
        <v>0</v>
      </c>
      <c r="AV279" s="118">
        <v>0</v>
      </c>
      <c r="AW279" s="118">
        <v>0</v>
      </c>
      <c r="AX279" s="118">
        <v>0</v>
      </c>
      <c r="AY279" s="118">
        <v>0</v>
      </c>
      <c r="AZ279" s="118">
        <v>0</v>
      </c>
      <c r="BA279" s="118">
        <v>0</v>
      </c>
      <c r="BB279" s="118">
        <v>0</v>
      </c>
      <c r="BC279" s="118">
        <v>0</v>
      </c>
      <c r="BD279" s="117">
        <v>0</v>
      </c>
      <c r="BE279" s="117">
        <v>0</v>
      </c>
      <c r="BF279" s="118">
        <v>0</v>
      </c>
      <c r="BG279" s="118">
        <v>0</v>
      </c>
      <c r="BH279" s="118">
        <v>0</v>
      </c>
      <c r="BI279" s="118"/>
      <c r="BJ279" s="118">
        <v>0</v>
      </c>
      <c r="BK279" s="118"/>
      <c r="BL279" s="118">
        <v>0</v>
      </c>
      <c r="BM279" s="118">
        <v>0</v>
      </c>
      <c r="BN279" s="118">
        <v>0</v>
      </c>
      <c r="BO279" s="118">
        <v>0</v>
      </c>
      <c r="BP279" s="119">
        <v>0</v>
      </c>
      <c r="BS279" s="97">
        <f t="shared" si="180"/>
        <v>0</v>
      </c>
      <c r="BT279" s="97">
        <f t="shared" si="181"/>
        <v>0</v>
      </c>
      <c r="BU279" s="97">
        <f t="shared" si="182"/>
        <v>0</v>
      </c>
      <c r="BV279" s="296" t="str">
        <f>IF(CA279=0,"NO STOCK",IF(COUNTIF(PKGSUMM_T!$A$2:$A$1245,A279)&gt;0,"OK","ERROR"))</f>
        <v>NO STOCK</v>
      </c>
      <c r="BW279" s="296" t="str">
        <f>IF(CA279=0,"NO STOCK",IF(OR(COUNTIF(COST_SHEETT!$B$3:$B$1238,CI279)&gt;0,COUNTIF(COST_SHEETT!$AB$3:$AB$1238,CI279)&gt;0,COUNTIF(COST_SHEETT1!$B$3:$B$1238,CI279)&gt;0,COUNTIF(COST_SHEETT1!$AB$3:$AB$1238,CI279)&gt;0),"OK","ERROR"))</f>
        <v>NO STOCK</v>
      </c>
      <c r="BX279" s="97">
        <f>SUMIF(HW!$A$2:$A$1573,$A279,HW!BI$2:BI$1573)</f>
        <v>0</v>
      </c>
      <c r="BY279" s="97">
        <f>SUMIF(HW!$A$2:$A$1573,$A279,HW!BJ$2:BJ$1573)</f>
        <v>0</v>
      </c>
      <c r="BZ279" s="197">
        <f t="shared" si="183"/>
        <v>0</v>
      </c>
      <c r="CA279" s="198">
        <f t="shared" si="184"/>
        <v>0</v>
      </c>
      <c r="CK279" s="296">
        <f>IF(C279="WORK IN PROGRESS",0.099999,IF(SUMIF(SALE!$L$3:$L$1221,$A279,SALE!$U$3:$U$1221)=0,0,SUMIF(SALE!$L$3:$L$1221,$A279,SALE!$U$3:$U$1221)/SUMIF(SALE!$L$3:$L$1221,$A279,SALE!$F$3:$F$1221)))</f>
        <v>0</v>
      </c>
    </row>
    <row r="280" spans="1:89" ht="12" hidden="1" customHeight="1" x14ac:dyDescent="0.25">
      <c r="A280" s="120" t="s">
        <v>259</v>
      </c>
      <c r="B280" s="121" t="s">
        <v>260</v>
      </c>
      <c r="C280" s="121" t="s">
        <v>30</v>
      </c>
      <c r="D280" s="122">
        <v>2197</v>
      </c>
      <c r="E280" s="123">
        <v>205</v>
      </c>
      <c r="F280" s="123">
        <v>2.9746000000000002E-2</v>
      </c>
      <c r="G280" s="123">
        <v>2.9746000000000002E-2</v>
      </c>
      <c r="H280" s="124"/>
      <c r="I280" s="124">
        <v>0</v>
      </c>
      <c r="J280" s="124">
        <v>0</v>
      </c>
      <c r="K280" s="124"/>
      <c r="L280" s="124">
        <v>0</v>
      </c>
      <c r="M280" s="124"/>
      <c r="N280" s="124">
        <v>0</v>
      </c>
      <c r="O280" s="124"/>
      <c r="P280" s="124">
        <v>0</v>
      </c>
      <c r="Q280" s="124"/>
      <c r="R280" s="124">
        <v>0</v>
      </c>
      <c r="S280" s="124"/>
      <c r="T280" s="124">
        <v>0</v>
      </c>
      <c r="U280" s="124"/>
      <c r="V280" s="124">
        <v>0</v>
      </c>
      <c r="W280" s="124"/>
      <c r="X280" s="124">
        <v>0</v>
      </c>
      <c r="Y280" s="124"/>
      <c r="Z280" s="124">
        <v>0</v>
      </c>
      <c r="AA280" s="124"/>
      <c r="AB280" s="124">
        <v>0</v>
      </c>
      <c r="AC280" s="124">
        <v>0</v>
      </c>
      <c r="AD280" s="124">
        <v>0</v>
      </c>
      <c r="AE280" s="124">
        <v>0</v>
      </c>
      <c r="AF280" s="124"/>
      <c r="AG280" s="124">
        <v>0</v>
      </c>
      <c r="AH280" s="124"/>
      <c r="AI280" s="124">
        <v>0</v>
      </c>
      <c r="AJ280" s="124"/>
      <c r="AK280" s="124">
        <v>0</v>
      </c>
      <c r="AL280" s="124"/>
      <c r="AM280" s="124">
        <v>0</v>
      </c>
      <c r="AN280" s="124"/>
      <c r="AO280" s="124">
        <v>0</v>
      </c>
      <c r="AP280" s="124"/>
      <c r="AQ280" s="124">
        <v>0</v>
      </c>
      <c r="AR280" s="124"/>
      <c r="AS280" s="124">
        <v>0</v>
      </c>
      <c r="AT280" s="124"/>
      <c r="AU280" s="124">
        <v>0</v>
      </c>
      <c r="AV280" s="124">
        <v>0</v>
      </c>
      <c r="AW280" s="124">
        <v>0</v>
      </c>
      <c r="AX280" s="124">
        <v>0</v>
      </c>
      <c r="AY280" s="124">
        <v>0</v>
      </c>
      <c r="AZ280" s="124">
        <v>0</v>
      </c>
      <c r="BA280" s="124">
        <v>0</v>
      </c>
      <c r="BB280" s="124">
        <v>0</v>
      </c>
      <c r="BC280" s="124">
        <v>0</v>
      </c>
      <c r="BD280" s="123">
        <v>0</v>
      </c>
      <c r="BE280" s="123">
        <v>0</v>
      </c>
      <c r="BF280" s="124">
        <v>0</v>
      </c>
      <c r="BG280" s="124">
        <v>0</v>
      </c>
      <c r="BH280" s="124">
        <v>0</v>
      </c>
      <c r="BI280" s="124"/>
      <c r="BJ280" s="124">
        <v>0</v>
      </c>
      <c r="BK280" s="124"/>
      <c r="BL280" s="124">
        <v>0</v>
      </c>
      <c r="BM280" s="124">
        <v>0</v>
      </c>
      <c r="BN280" s="124">
        <v>0</v>
      </c>
      <c r="BO280" s="124">
        <v>0</v>
      </c>
      <c r="BP280" s="125">
        <v>0</v>
      </c>
      <c r="BS280" s="97">
        <f t="shared" si="180"/>
        <v>0</v>
      </c>
      <c r="BT280" s="97">
        <f t="shared" si="181"/>
        <v>0</v>
      </c>
      <c r="BU280" s="97">
        <f t="shared" si="182"/>
        <v>0</v>
      </c>
      <c r="BV280" s="296" t="str">
        <f>IF(CA280=0,"NO STOCK",IF(COUNTIF(PKGSUMM_T!$A$2:$A$1245,A280)&gt;0,"OK","ERROR"))</f>
        <v>NO STOCK</v>
      </c>
      <c r="BW280" s="296" t="str">
        <f>IF(CA280=0,"NO STOCK",IF(OR(COUNTIF(COST_SHEETT!$B$3:$B$1238,CI280)&gt;0,COUNTIF(COST_SHEETT!$AB$3:$AB$1238,CI280)&gt;0,COUNTIF(COST_SHEETT1!$B$3:$B$1238,CI280)&gt;0,COUNTIF(COST_SHEETT1!$AB$3:$AB$1238,CI280)&gt;0),"OK","ERROR"))</f>
        <v>NO STOCK</v>
      </c>
      <c r="BX280" s="97">
        <f>SUMIF(HW!$A$2:$A$1573,$A280,HW!BI$2:BI$1573)</f>
        <v>0</v>
      </c>
      <c r="BY280" s="97">
        <f>SUMIF(HW!$A$2:$A$1573,$A280,HW!BJ$2:BJ$1573)</f>
        <v>0</v>
      </c>
      <c r="BZ280" s="197">
        <f t="shared" si="183"/>
        <v>0</v>
      </c>
      <c r="CA280" s="198">
        <f t="shared" si="184"/>
        <v>0</v>
      </c>
      <c r="CK280" s="296">
        <f>IF(C280="WORK IN PROGRESS",0.099999,IF(SUMIF(SALE!$L$3:$L$1221,$A280,SALE!$U$3:$U$1221)=0,0,SUMIF(SALE!$L$3:$L$1221,$A280,SALE!$U$3:$U$1221)/SUMIF(SALE!$L$3:$L$1221,$A280,SALE!$F$3:$F$1221)))</f>
        <v>0</v>
      </c>
    </row>
    <row r="281" spans="1:89" ht="12" hidden="1" customHeight="1" x14ac:dyDescent="0.25">
      <c r="A281" s="104" t="s">
        <v>2642</v>
      </c>
      <c r="B281" s="106"/>
      <c r="C281" s="105" t="s">
        <v>1200</v>
      </c>
      <c r="D281" s="107"/>
      <c r="E281" s="107"/>
      <c r="F281" s="137">
        <v>5.9492000000000003E-2</v>
      </c>
      <c r="G281" s="137">
        <v>5.9492000000000003E-2</v>
      </c>
      <c r="H281" s="107"/>
      <c r="I281" s="107">
        <v>0</v>
      </c>
      <c r="J281" s="107">
        <v>0</v>
      </c>
      <c r="K281" s="107"/>
      <c r="L281" s="107">
        <v>0</v>
      </c>
      <c r="M281" s="107"/>
      <c r="N281" s="107">
        <v>0</v>
      </c>
      <c r="O281" s="107"/>
      <c r="P281" s="107">
        <v>0</v>
      </c>
      <c r="Q281" s="107"/>
      <c r="R281" s="107">
        <v>0</v>
      </c>
      <c r="S281" s="107"/>
      <c r="T281" s="107">
        <v>0</v>
      </c>
      <c r="U281" s="107"/>
      <c r="V281" s="107">
        <v>0</v>
      </c>
      <c r="W281" s="107"/>
      <c r="X281" s="107">
        <v>0</v>
      </c>
      <c r="Y281" s="107"/>
      <c r="Z281" s="107">
        <v>0</v>
      </c>
      <c r="AA281" s="107"/>
      <c r="AB281" s="107">
        <v>0</v>
      </c>
      <c r="AC281" s="107">
        <v>0</v>
      </c>
      <c r="AD281" s="107">
        <v>0</v>
      </c>
      <c r="AE281" s="107">
        <v>0</v>
      </c>
      <c r="AF281" s="107"/>
      <c r="AG281" s="107">
        <v>0</v>
      </c>
      <c r="AH281" s="107"/>
      <c r="AI281" s="107">
        <v>0</v>
      </c>
      <c r="AJ281" s="107"/>
      <c r="AK281" s="107">
        <v>0</v>
      </c>
      <c r="AL281" s="107"/>
      <c r="AM281" s="107">
        <v>0</v>
      </c>
      <c r="AN281" s="107"/>
      <c r="AO281" s="107">
        <v>0</v>
      </c>
      <c r="AP281" s="107"/>
      <c r="AQ281" s="107">
        <v>0</v>
      </c>
      <c r="AR281" s="107"/>
      <c r="AS281" s="107">
        <v>0</v>
      </c>
      <c r="AT281" s="107"/>
      <c r="AU281" s="107">
        <v>0</v>
      </c>
      <c r="AV281" s="107">
        <v>0</v>
      </c>
      <c r="AW281" s="107">
        <v>0</v>
      </c>
      <c r="AX281" s="107">
        <v>0</v>
      </c>
      <c r="AY281" s="107">
        <v>0</v>
      </c>
      <c r="AZ281" s="107">
        <v>0</v>
      </c>
      <c r="BA281" s="107">
        <v>0</v>
      </c>
      <c r="BB281" s="107">
        <v>0</v>
      </c>
      <c r="BC281" s="107">
        <v>0</v>
      </c>
      <c r="BD281" s="137">
        <v>0</v>
      </c>
      <c r="BE281" s="137">
        <v>0</v>
      </c>
      <c r="BF281" s="107">
        <v>0</v>
      </c>
      <c r="BG281" s="107">
        <v>0</v>
      </c>
      <c r="BH281" s="107">
        <v>0</v>
      </c>
      <c r="BI281" s="107"/>
      <c r="BJ281" s="107">
        <v>0</v>
      </c>
      <c r="BK281" s="107"/>
      <c r="BL281" s="107">
        <v>0</v>
      </c>
      <c r="BM281" s="107">
        <v>0</v>
      </c>
      <c r="BN281" s="107">
        <v>0</v>
      </c>
      <c r="BO281" s="107">
        <v>0</v>
      </c>
      <c r="BP281" s="108">
        <v>0</v>
      </c>
      <c r="BS281" s="97">
        <f t="shared" si="180"/>
        <v>0</v>
      </c>
      <c r="BT281" s="97">
        <f t="shared" si="181"/>
        <v>0</v>
      </c>
      <c r="BU281" s="97">
        <f t="shared" si="182"/>
        <v>0</v>
      </c>
      <c r="BV281" s="296" t="str">
        <f>IF(CA281=0,"NO STOCK",IF(COUNTIF(PKGSUMM_T!$A$2:$A$1245,A281)&gt;0,"OK","ERROR"))</f>
        <v>NO STOCK</v>
      </c>
      <c r="BW281" s="296" t="str">
        <f>IF(CA281=0,"NO STOCK",IF(OR(COUNTIF(COST_SHEETT!$B$3:$B$1238,CI281)&gt;0,COUNTIF(COST_SHEETT!$AB$3:$AB$1238,CI281)&gt;0,COUNTIF(COST_SHEETT1!$B$3:$B$1238,CI281)&gt;0,COUNTIF(COST_SHEETT1!$AB$3:$AB$1238,CI281)&gt;0),"OK","ERROR"))</f>
        <v>NO STOCK</v>
      </c>
      <c r="BX281" s="97">
        <f>SUMIF(HW!$A$2:$A$1573,$A281,HW!BI$2:BI$1573)</f>
        <v>0</v>
      </c>
      <c r="BY281" s="97">
        <f>SUMIF(HW!$A$2:$A$1573,$A281,HW!BJ$2:BJ$1573)</f>
        <v>0</v>
      </c>
      <c r="BZ281" s="197">
        <f t="shared" si="183"/>
        <v>0</v>
      </c>
      <c r="CA281" s="198">
        <f t="shared" si="184"/>
        <v>0</v>
      </c>
      <c r="CK281" s="296">
        <f>IF(C281="WORK IN PROGRESS",0.099999,IF(SUMIF(SALE!$L$3:$L$1221,$A281,SALE!$U$3:$U$1221)=0,0,SUMIF(SALE!$L$3:$L$1221,$A281,SALE!$U$3:$U$1221)/SUMIF(SALE!$L$3:$L$1221,$A281,SALE!$F$3:$F$1221)))</f>
        <v>0</v>
      </c>
    </row>
    <row r="282" spans="1:89" ht="12" hidden="1" customHeight="1" x14ac:dyDescent="0.25">
      <c r="A282" s="109" t="s">
        <v>2642</v>
      </c>
      <c r="B282" s="111" t="s">
        <v>1200</v>
      </c>
      <c r="C282" s="110"/>
      <c r="D282" s="112"/>
      <c r="E282" s="112"/>
      <c r="F282" s="126">
        <v>5.9492000000000003E-2</v>
      </c>
      <c r="G282" s="126">
        <v>5.9492000000000003E-2</v>
      </c>
      <c r="H282" s="112"/>
      <c r="I282" s="112">
        <v>0</v>
      </c>
      <c r="J282" s="112">
        <v>0</v>
      </c>
      <c r="K282" s="112"/>
      <c r="L282" s="112">
        <v>0</v>
      </c>
      <c r="M282" s="112"/>
      <c r="N282" s="112">
        <v>0</v>
      </c>
      <c r="O282" s="112"/>
      <c r="P282" s="112">
        <v>0</v>
      </c>
      <c r="Q282" s="112"/>
      <c r="R282" s="112">
        <v>0</v>
      </c>
      <c r="S282" s="112"/>
      <c r="T282" s="112">
        <v>0</v>
      </c>
      <c r="U282" s="112"/>
      <c r="V282" s="112">
        <v>0</v>
      </c>
      <c r="W282" s="112"/>
      <c r="X282" s="112">
        <v>0</v>
      </c>
      <c r="Y282" s="112"/>
      <c r="Z282" s="112">
        <v>0</v>
      </c>
      <c r="AA282" s="112"/>
      <c r="AB282" s="112">
        <v>0</v>
      </c>
      <c r="AC282" s="112">
        <v>0</v>
      </c>
      <c r="AD282" s="112">
        <v>0</v>
      </c>
      <c r="AE282" s="112">
        <v>0</v>
      </c>
      <c r="AF282" s="112"/>
      <c r="AG282" s="112">
        <v>0</v>
      </c>
      <c r="AH282" s="112"/>
      <c r="AI282" s="112">
        <v>0</v>
      </c>
      <c r="AJ282" s="112"/>
      <c r="AK282" s="112">
        <v>0</v>
      </c>
      <c r="AL282" s="112"/>
      <c r="AM282" s="112">
        <v>0</v>
      </c>
      <c r="AN282" s="112"/>
      <c r="AO282" s="112">
        <v>0</v>
      </c>
      <c r="AP282" s="112"/>
      <c r="AQ282" s="112">
        <v>0</v>
      </c>
      <c r="AR282" s="112"/>
      <c r="AS282" s="112">
        <v>0</v>
      </c>
      <c r="AT282" s="112"/>
      <c r="AU282" s="112">
        <v>0</v>
      </c>
      <c r="AV282" s="112">
        <v>0</v>
      </c>
      <c r="AW282" s="112">
        <v>0</v>
      </c>
      <c r="AX282" s="112">
        <v>0</v>
      </c>
      <c r="AY282" s="112">
        <v>0</v>
      </c>
      <c r="AZ282" s="112">
        <v>0</v>
      </c>
      <c r="BA282" s="112">
        <v>0</v>
      </c>
      <c r="BB282" s="112">
        <v>0</v>
      </c>
      <c r="BC282" s="112">
        <v>0</v>
      </c>
      <c r="BD282" s="126">
        <v>0</v>
      </c>
      <c r="BE282" s="126">
        <v>0</v>
      </c>
      <c r="BF282" s="112">
        <v>0</v>
      </c>
      <c r="BG282" s="112">
        <v>0</v>
      </c>
      <c r="BH282" s="112">
        <v>0</v>
      </c>
      <c r="BI282" s="112"/>
      <c r="BJ282" s="112">
        <v>0</v>
      </c>
      <c r="BK282" s="112"/>
      <c r="BL282" s="112">
        <v>0</v>
      </c>
      <c r="BM282" s="112">
        <v>0</v>
      </c>
      <c r="BN282" s="112">
        <v>0</v>
      </c>
      <c r="BO282" s="112">
        <v>0</v>
      </c>
      <c r="BP282" s="113">
        <v>0</v>
      </c>
      <c r="BS282" s="97">
        <f t="shared" si="180"/>
        <v>0</v>
      </c>
      <c r="BT282" s="97">
        <f t="shared" si="181"/>
        <v>0</v>
      </c>
      <c r="BU282" s="97">
        <f t="shared" si="182"/>
        <v>0</v>
      </c>
      <c r="BV282" s="296" t="str">
        <f>IF(CA282=0,"NO STOCK",IF(COUNTIF(PKGSUMM_T!$A$2:$A$1245,A282)&gt;0,"OK","ERROR"))</f>
        <v>NO STOCK</v>
      </c>
      <c r="BW282" s="296" t="str">
        <f>IF(CA282=0,"NO STOCK",IF(OR(COUNTIF(COST_SHEETT!$B$3:$B$1238,CI282)&gt;0,COUNTIF(COST_SHEETT!$AB$3:$AB$1238,CI282)&gt;0,COUNTIF(COST_SHEETT1!$B$3:$B$1238,CI282)&gt;0,COUNTIF(COST_SHEETT1!$AB$3:$AB$1238,CI282)&gt;0),"OK","ERROR"))</f>
        <v>NO STOCK</v>
      </c>
      <c r="BX282" s="97">
        <f>SUMIF(HW!$A$2:$A$1573,$A282,HW!BI$2:BI$1573)</f>
        <v>0</v>
      </c>
      <c r="BY282" s="97">
        <f>SUMIF(HW!$A$2:$A$1573,$A282,HW!BJ$2:BJ$1573)</f>
        <v>0</v>
      </c>
      <c r="BZ282" s="197">
        <f t="shared" si="183"/>
        <v>0</v>
      </c>
      <c r="CA282" s="198">
        <f t="shared" si="184"/>
        <v>0</v>
      </c>
      <c r="CK282" s="296">
        <f>IF(C282="WORK IN PROGRESS",0.099999,IF(SUMIF(SALE!$L$3:$L$1221,$A282,SALE!$U$3:$U$1221)=0,0,SUMIF(SALE!$L$3:$L$1221,$A282,SALE!$U$3:$U$1221)/SUMIF(SALE!$L$3:$L$1221,$A282,SALE!$F$3:$F$1221)))</f>
        <v>0</v>
      </c>
    </row>
    <row r="283" spans="1:89" ht="12" hidden="1" customHeight="1" x14ac:dyDescent="0.25">
      <c r="A283" s="104" t="s">
        <v>2642</v>
      </c>
      <c r="B283" s="105" t="s">
        <v>1627</v>
      </c>
      <c r="C283" s="106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  <c r="BH283" s="107"/>
      <c r="BI283" s="107"/>
      <c r="BJ283" s="107"/>
      <c r="BK283" s="107"/>
      <c r="BL283" s="107"/>
      <c r="BM283" s="107"/>
      <c r="BN283" s="107"/>
      <c r="BO283" s="107"/>
      <c r="BP283" s="108"/>
      <c r="BS283" s="97">
        <f t="shared" si="180"/>
        <v>0</v>
      </c>
      <c r="BT283" s="97">
        <f t="shared" si="181"/>
        <v>0</v>
      </c>
      <c r="BU283" s="97">
        <f t="shared" si="182"/>
        <v>0</v>
      </c>
      <c r="BV283" s="296" t="str">
        <f>IF(CA283=0,"NO STOCK",IF(COUNTIF(PKGSUMM_T!$A$2:$A$1245,A283)&gt;0,"OK","ERROR"))</f>
        <v>NO STOCK</v>
      </c>
      <c r="BW283" s="296" t="str">
        <f>IF(CA283=0,"NO STOCK",IF(OR(COUNTIF(COST_SHEETT!$B$3:$B$1238,CI283)&gt;0,COUNTIF(COST_SHEETT!$AB$3:$AB$1238,CI283)&gt;0,COUNTIF(COST_SHEETT1!$B$3:$B$1238,CI283)&gt;0,COUNTIF(COST_SHEETT1!$AB$3:$AB$1238,CI283)&gt;0),"OK","ERROR"))</f>
        <v>NO STOCK</v>
      </c>
      <c r="BX283" s="97">
        <f>SUMIF(HW!$A$2:$A$1573,$A283,HW!BI$2:BI$1573)</f>
        <v>0</v>
      </c>
      <c r="BY283" s="97">
        <f>SUMIF(HW!$A$2:$A$1573,$A283,HW!BJ$2:BJ$1573)</f>
        <v>0</v>
      </c>
      <c r="BZ283" s="197">
        <f t="shared" si="183"/>
        <v>0</v>
      </c>
      <c r="CA283" s="198">
        <f t="shared" si="184"/>
        <v>0</v>
      </c>
      <c r="CK283" s="296">
        <f>IF(C283="WORK IN PROGRESS",0.099999,IF(SUMIF(SALE!$L$3:$L$1221,$A283,SALE!$U$3:$U$1221)=0,0,SUMIF(SALE!$L$3:$L$1221,$A283,SALE!$U$3:$U$1221)/SUMIF(SALE!$L$3:$L$1221,$A283,SALE!$F$3:$F$1221)))</f>
        <v>0</v>
      </c>
    </row>
    <row r="284" spans="1:89" ht="12" hidden="1" customHeight="1" x14ac:dyDescent="0.25">
      <c r="A284" s="109" t="s">
        <v>2642</v>
      </c>
      <c r="B284" s="110"/>
      <c r="C284" s="111" t="s">
        <v>30</v>
      </c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  <c r="AW284" s="112"/>
      <c r="AX284" s="112"/>
      <c r="AY284" s="112"/>
      <c r="AZ284" s="112"/>
      <c r="BA284" s="112"/>
      <c r="BB284" s="112"/>
      <c r="BC284" s="112"/>
      <c r="BD284" s="112"/>
      <c r="BE284" s="112"/>
      <c r="BF284" s="112"/>
      <c r="BG284" s="112"/>
      <c r="BH284" s="112"/>
      <c r="BI284" s="112"/>
      <c r="BJ284" s="112"/>
      <c r="BK284" s="112"/>
      <c r="BL284" s="112"/>
      <c r="BM284" s="112"/>
      <c r="BN284" s="112"/>
      <c r="BO284" s="112"/>
      <c r="BP284" s="113"/>
      <c r="BS284" s="97">
        <f t="shared" si="180"/>
        <v>0</v>
      </c>
      <c r="BT284" s="97">
        <f t="shared" si="181"/>
        <v>0</v>
      </c>
      <c r="BU284" s="97">
        <f t="shared" si="182"/>
        <v>0</v>
      </c>
      <c r="BV284" s="296" t="str">
        <f>IF(CA284=0,"NO STOCK",IF(COUNTIF(PKGSUMM_T!$A$2:$A$1245,A284)&gt;0,"OK","ERROR"))</f>
        <v>NO STOCK</v>
      </c>
      <c r="BW284" s="296" t="str">
        <f>IF(CA284=0,"NO STOCK",IF(OR(COUNTIF(COST_SHEETT!$B$3:$B$1238,CI284)&gt;0,COUNTIF(COST_SHEETT!$AB$3:$AB$1238,CI284)&gt;0,COUNTIF(COST_SHEETT1!$B$3:$B$1238,CI284)&gt;0,COUNTIF(COST_SHEETT1!$AB$3:$AB$1238,CI284)&gt;0),"OK","ERROR"))</f>
        <v>NO STOCK</v>
      </c>
      <c r="BX284" s="97">
        <f>SUMIF(HW!$A$2:$A$1573,$A284,HW!BI$2:BI$1573)</f>
        <v>0</v>
      </c>
      <c r="BY284" s="97">
        <f>SUMIF(HW!$A$2:$A$1573,$A284,HW!BJ$2:BJ$1573)</f>
        <v>0</v>
      </c>
      <c r="BZ284" s="197">
        <f t="shared" si="183"/>
        <v>0</v>
      </c>
      <c r="CA284" s="198">
        <f t="shared" si="184"/>
        <v>0</v>
      </c>
      <c r="CK284" s="296">
        <f>IF(C284="WORK IN PROGRESS",0.099999,IF(SUMIF(SALE!$L$3:$L$1221,$A284,SALE!$U$3:$U$1221)=0,0,SUMIF(SALE!$L$3:$L$1221,$A284,SALE!$U$3:$U$1221)/SUMIF(SALE!$L$3:$L$1221,$A284,SALE!$F$3:$F$1221)))</f>
        <v>0</v>
      </c>
    </row>
    <row r="285" spans="1:89" ht="12" hidden="1" customHeight="1" x14ac:dyDescent="0.25">
      <c r="A285" s="114" t="s">
        <v>1628</v>
      </c>
      <c r="B285" s="115" t="s">
        <v>1629</v>
      </c>
      <c r="C285" s="115" t="s">
        <v>30</v>
      </c>
      <c r="D285" s="116">
        <v>5733</v>
      </c>
      <c r="E285" s="117">
        <v>165</v>
      </c>
      <c r="F285" s="117">
        <v>2.3942000000000001E-2</v>
      </c>
      <c r="G285" s="117">
        <v>2.3942000000000001E-2</v>
      </c>
      <c r="H285" s="118"/>
      <c r="I285" s="118">
        <v>0</v>
      </c>
      <c r="J285" s="118">
        <v>0</v>
      </c>
      <c r="K285" s="118"/>
      <c r="L285" s="118">
        <v>0</v>
      </c>
      <c r="M285" s="118"/>
      <c r="N285" s="118">
        <v>0</v>
      </c>
      <c r="O285" s="118"/>
      <c r="P285" s="118">
        <v>0</v>
      </c>
      <c r="Q285" s="118"/>
      <c r="R285" s="118">
        <v>0</v>
      </c>
      <c r="S285" s="118"/>
      <c r="T285" s="118">
        <v>0</v>
      </c>
      <c r="U285" s="118"/>
      <c r="V285" s="118">
        <v>0</v>
      </c>
      <c r="W285" s="118"/>
      <c r="X285" s="118">
        <v>0</v>
      </c>
      <c r="Y285" s="118"/>
      <c r="Z285" s="118">
        <v>0</v>
      </c>
      <c r="AA285" s="118"/>
      <c r="AB285" s="118">
        <v>0</v>
      </c>
      <c r="AC285" s="118">
        <v>0</v>
      </c>
      <c r="AD285" s="118">
        <v>0</v>
      </c>
      <c r="AE285" s="118">
        <v>0</v>
      </c>
      <c r="AF285" s="118"/>
      <c r="AG285" s="118">
        <v>0</v>
      </c>
      <c r="AH285" s="118"/>
      <c r="AI285" s="118">
        <v>0</v>
      </c>
      <c r="AJ285" s="118"/>
      <c r="AK285" s="118">
        <v>0</v>
      </c>
      <c r="AL285" s="118"/>
      <c r="AM285" s="118">
        <v>0</v>
      </c>
      <c r="AN285" s="118"/>
      <c r="AO285" s="118">
        <v>0</v>
      </c>
      <c r="AP285" s="118"/>
      <c r="AQ285" s="118">
        <v>0</v>
      </c>
      <c r="AR285" s="118"/>
      <c r="AS285" s="118">
        <v>0</v>
      </c>
      <c r="AT285" s="118"/>
      <c r="AU285" s="118">
        <v>0</v>
      </c>
      <c r="AV285" s="118">
        <v>0</v>
      </c>
      <c r="AW285" s="118">
        <v>0</v>
      </c>
      <c r="AX285" s="118">
        <v>0</v>
      </c>
      <c r="AY285" s="118">
        <v>0</v>
      </c>
      <c r="AZ285" s="118">
        <v>0</v>
      </c>
      <c r="BA285" s="118">
        <v>0</v>
      </c>
      <c r="BB285" s="118">
        <v>0</v>
      </c>
      <c r="BC285" s="118">
        <v>0</v>
      </c>
      <c r="BD285" s="117">
        <v>0</v>
      </c>
      <c r="BE285" s="117">
        <v>0</v>
      </c>
      <c r="BF285" s="118">
        <v>0</v>
      </c>
      <c r="BG285" s="118">
        <v>0</v>
      </c>
      <c r="BH285" s="118">
        <v>0</v>
      </c>
      <c r="BI285" s="118"/>
      <c r="BJ285" s="118">
        <v>0</v>
      </c>
      <c r="BK285" s="118"/>
      <c r="BL285" s="118">
        <v>0</v>
      </c>
      <c r="BM285" s="118">
        <v>0</v>
      </c>
      <c r="BN285" s="118">
        <v>0</v>
      </c>
      <c r="BO285" s="118">
        <v>0</v>
      </c>
      <c r="BP285" s="119">
        <v>0</v>
      </c>
      <c r="BS285" s="97">
        <f t="shared" si="180"/>
        <v>0</v>
      </c>
      <c r="BT285" s="97">
        <f t="shared" si="181"/>
        <v>0</v>
      </c>
      <c r="BU285" s="97">
        <f t="shared" si="182"/>
        <v>0</v>
      </c>
      <c r="BV285" s="296" t="str">
        <f>IF(CA285=0,"NO STOCK",IF(COUNTIF(PKGSUMM_T!$A$2:$A$1245,A285)&gt;0,"OK","ERROR"))</f>
        <v>NO STOCK</v>
      </c>
      <c r="BW285" s="296" t="str">
        <f>IF(CA285=0,"NO STOCK",IF(OR(COUNTIF(COST_SHEETT!$B$3:$B$1238,CI285)&gt;0,COUNTIF(COST_SHEETT!$AB$3:$AB$1238,CI285)&gt;0,COUNTIF(COST_SHEETT1!$B$3:$B$1238,CI285)&gt;0,COUNTIF(COST_SHEETT1!$AB$3:$AB$1238,CI285)&gt;0),"OK","ERROR"))</f>
        <v>NO STOCK</v>
      </c>
      <c r="BX285" s="97">
        <f>SUMIF(HW!$A$2:$A$1573,$A285,HW!BI$2:BI$1573)</f>
        <v>0</v>
      </c>
      <c r="BY285" s="97">
        <f>SUMIF(HW!$A$2:$A$1573,$A285,HW!BJ$2:BJ$1573)</f>
        <v>0</v>
      </c>
      <c r="BZ285" s="197">
        <f t="shared" si="183"/>
        <v>0</v>
      </c>
      <c r="CA285" s="198">
        <f t="shared" si="184"/>
        <v>0</v>
      </c>
      <c r="CK285" s="296">
        <f>IF(C285="WORK IN PROGRESS",0.099999,IF(SUMIF(SALE!$L$3:$L$1221,$A285,SALE!$U$3:$U$1221)=0,0,SUMIF(SALE!$L$3:$L$1221,$A285,SALE!$U$3:$U$1221)/SUMIF(SALE!$L$3:$L$1221,$A285,SALE!$F$3:$F$1221)))</f>
        <v>0</v>
      </c>
    </row>
    <row r="286" spans="1:89" ht="12" hidden="1" customHeight="1" x14ac:dyDescent="0.25">
      <c r="A286" s="109" t="s">
        <v>2642</v>
      </c>
      <c r="B286" s="110"/>
      <c r="C286" s="111" t="s">
        <v>1200</v>
      </c>
      <c r="D286" s="112"/>
      <c r="E286" s="112"/>
      <c r="F286" s="126">
        <v>2.3942000000000001E-2</v>
      </c>
      <c r="G286" s="126">
        <v>2.3942000000000001E-2</v>
      </c>
      <c r="H286" s="112"/>
      <c r="I286" s="112">
        <v>0</v>
      </c>
      <c r="J286" s="112">
        <v>0</v>
      </c>
      <c r="K286" s="112"/>
      <c r="L286" s="112">
        <v>0</v>
      </c>
      <c r="M286" s="112"/>
      <c r="N286" s="112">
        <v>0</v>
      </c>
      <c r="O286" s="112"/>
      <c r="P286" s="112">
        <v>0</v>
      </c>
      <c r="Q286" s="112"/>
      <c r="R286" s="112">
        <v>0</v>
      </c>
      <c r="S286" s="112"/>
      <c r="T286" s="112">
        <v>0</v>
      </c>
      <c r="U286" s="112"/>
      <c r="V286" s="112">
        <v>0</v>
      </c>
      <c r="W286" s="112"/>
      <c r="X286" s="112">
        <v>0</v>
      </c>
      <c r="Y286" s="112"/>
      <c r="Z286" s="112">
        <v>0</v>
      </c>
      <c r="AA286" s="112"/>
      <c r="AB286" s="112">
        <v>0</v>
      </c>
      <c r="AC286" s="112">
        <v>0</v>
      </c>
      <c r="AD286" s="112">
        <v>0</v>
      </c>
      <c r="AE286" s="112">
        <v>0</v>
      </c>
      <c r="AF286" s="112"/>
      <c r="AG286" s="112">
        <v>0</v>
      </c>
      <c r="AH286" s="112"/>
      <c r="AI286" s="112">
        <v>0</v>
      </c>
      <c r="AJ286" s="112"/>
      <c r="AK286" s="112">
        <v>0</v>
      </c>
      <c r="AL286" s="112"/>
      <c r="AM286" s="112">
        <v>0</v>
      </c>
      <c r="AN286" s="112"/>
      <c r="AO286" s="112">
        <v>0</v>
      </c>
      <c r="AP286" s="112"/>
      <c r="AQ286" s="112">
        <v>0</v>
      </c>
      <c r="AR286" s="112"/>
      <c r="AS286" s="112">
        <v>0</v>
      </c>
      <c r="AT286" s="112"/>
      <c r="AU286" s="112">
        <v>0</v>
      </c>
      <c r="AV286" s="112">
        <v>0</v>
      </c>
      <c r="AW286" s="112">
        <v>0</v>
      </c>
      <c r="AX286" s="112">
        <v>0</v>
      </c>
      <c r="AY286" s="112">
        <v>0</v>
      </c>
      <c r="AZ286" s="112">
        <v>0</v>
      </c>
      <c r="BA286" s="112">
        <v>0</v>
      </c>
      <c r="BB286" s="112">
        <v>0</v>
      </c>
      <c r="BC286" s="112">
        <v>0</v>
      </c>
      <c r="BD286" s="126">
        <v>0</v>
      </c>
      <c r="BE286" s="126">
        <v>0</v>
      </c>
      <c r="BF286" s="112">
        <v>0</v>
      </c>
      <c r="BG286" s="112">
        <v>0</v>
      </c>
      <c r="BH286" s="112">
        <v>0</v>
      </c>
      <c r="BI286" s="112"/>
      <c r="BJ286" s="112">
        <v>0</v>
      </c>
      <c r="BK286" s="112"/>
      <c r="BL286" s="112">
        <v>0</v>
      </c>
      <c r="BM286" s="112">
        <v>0</v>
      </c>
      <c r="BN286" s="112">
        <v>0</v>
      </c>
      <c r="BO286" s="112">
        <v>0</v>
      </c>
      <c r="BP286" s="113">
        <v>0</v>
      </c>
      <c r="BS286" s="97">
        <f t="shared" si="180"/>
        <v>0</v>
      </c>
      <c r="BT286" s="97">
        <f t="shared" si="181"/>
        <v>0</v>
      </c>
      <c r="BU286" s="97">
        <f t="shared" si="182"/>
        <v>0</v>
      </c>
      <c r="BV286" s="296" t="str">
        <f>IF(CA286=0,"NO STOCK",IF(COUNTIF(PKGSUMM_T!$A$2:$A$1245,A286)&gt;0,"OK","ERROR"))</f>
        <v>NO STOCK</v>
      </c>
      <c r="BW286" s="296" t="str">
        <f>IF(CA286=0,"NO STOCK",IF(OR(COUNTIF(COST_SHEETT!$B$3:$B$1238,CI286)&gt;0,COUNTIF(COST_SHEETT!$AB$3:$AB$1238,CI286)&gt;0,COUNTIF(COST_SHEETT1!$B$3:$B$1238,CI286)&gt;0,COUNTIF(COST_SHEETT1!$AB$3:$AB$1238,CI286)&gt;0),"OK","ERROR"))</f>
        <v>NO STOCK</v>
      </c>
      <c r="BX286" s="97">
        <f>SUMIF(HW!$A$2:$A$1573,$A286,HW!BI$2:BI$1573)</f>
        <v>0</v>
      </c>
      <c r="BY286" s="97">
        <f>SUMIF(HW!$A$2:$A$1573,$A286,HW!BJ$2:BJ$1573)</f>
        <v>0</v>
      </c>
      <c r="BZ286" s="197">
        <f t="shared" si="183"/>
        <v>0</v>
      </c>
      <c r="CA286" s="198">
        <f t="shared" si="184"/>
        <v>0</v>
      </c>
      <c r="CK286" s="296">
        <f>IF(C286="WORK IN PROGRESS",0.099999,IF(SUMIF(SALE!$L$3:$L$1221,$A286,SALE!$U$3:$U$1221)=0,0,SUMIF(SALE!$L$3:$L$1221,$A286,SALE!$U$3:$U$1221)/SUMIF(SALE!$L$3:$L$1221,$A286,SALE!$F$3:$F$1221)))</f>
        <v>0</v>
      </c>
    </row>
    <row r="287" spans="1:89" ht="12" hidden="1" customHeight="1" x14ac:dyDescent="0.25">
      <c r="A287" s="104" t="s">
        <v>2642</v>
      </c>
      <c r="B287" s="106"/>
      <c r="C287" s="105" t="s">
        <v>77</v>
      </c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  <c r="BH287" s="107"/>
      <c r="BI287" s="107"/>
      <c r="BJ287" s="107"/>
      <c r="BK287" s="107"/>
      <c r="BL287" s="107"/>
      <c r="BM287" s="107"/>
      <c r="BN287" s="107"/>
      <c r="BO287" s="107"/>
      <c r="BP287" s="108"/>
      <c r="BS287" s="97">
        <f t="shared" si="180"/>
        <v>0</v>
      </c>
      <c r="BT287" s="97">
        <f t="shared" si="181"/>
        <v>0</v>
      </c>
      <c r="BU287" s="97">
        <f t="shared" si="182"/>
        <v>0</v>
      </c>
      <c r="BV287" s="296" t="str">
        <f>IF(CA287=0,"NO STOCK",IF(COUNTIF(PKGSUMM_T!$A$2:$A$1245,A287)&gt;0,"OK","ERROR"))</f>
        <v>NO STOCK</v>
      </c>
      <c r="BW287" s="296" t="str">
        <f>IF(CA287=0,"NO STOCK",IF(OR(COUNTIF(COST_SHEETT!$B$3:$B$1238,CI287)&gt;0,COUNTIF(COST_SHEETT!$AB$3:$AB$1238,CI287)&gt;0,COUNTIF(COST_SHEETT1!$B$3:$B$1238,CI287)&gt;0,COUNTIF(COST_SHEETT1!$AB$3:$AB$1238,CI287)&gt;0),"OK","ERROR"))</f>
        <v>NO STOCK</v>
      </c>
      <c r="BX287" s="97">
        <f>SUMIF(HW!$A$2:$A$1573,$A287,HW!BI$2:BI$1573)</f>
        <v>0</v>
      </c>
      <c r="BY287" s="97">
        <f>SUMIF(HW!$A$2:$A$1573,$A287,HW!BJ$2:BJ$1573)</f>
        <v>0</v>
      </c>
      <c r="BZ287" s="197">
        <f t="shared" si="183"/>
        <v>0</v>
      </c>
      <c r="CA287" s="198">
        <f t="shared" si="184"/>
        <v>0</v>
      </c>
      <c r="CK287" s="296">
        <f>IF(C287="WORK IN PROGRESS",0.099999,IF(SUMIF(SALE!$L$3:$L$1221,$A287,SALE!$U$3:$U$1221)=0,0,SUMIF(SALE!$L$3:$L$1221,$A287,SALE!$U$3:$U$1221)/SUMIF(SALE!$L$3:$L$1221,$A287,SALE!$F$3:$F$1221)))</f>
        <v>9.9999000000000005E-2</v>
      </c>
    </row>
    <row r="288" spans="1:89" ht="12" hidden="1" customHeight="1" x14ac:dyDescent="0.25">
      <c r="A288" s="120" t="s">
        <v>1630</v>
      </c>
      <c r="B288" s="121" t="s">
        <v>1631</v>
      </c>
      <c r="C288" s="121" t="s">
        <v>77</v>
      </c>
      <c r="D288" s="122">
        <v>4410</v>
      </c>
      <c r="E288" s="123">
        <v>165</v>
      </c>
      <c r="F288" s="123">
        <v>2.3942000000000001E-2</v>
      </c>
      <c r="G288" s="123">
        <v>2.3942000000000001E-2</v>
      </c>
      <c r="H288" s="124"/>
      <c r="I288" s="124">
        <v>0</v>
      </c>
      <c r="J288" s="124">
        <v>0</v>
      </c>
      <c r="K288" s="124"/>
      <c r="L288" s="124">
        <v>0</v>
      </c>
      <c r="M288" s="124"/>
      <c r="N288" s="124">
        <v>0</v>
      </c>
      <c r="O288" s="124"/>
      <c r="P288" s="124">
        <v>0</v>
      </c>
      <c r="Q288" s="124"/>
      <c r="R288" s="124">
        <v>0</v>
      </c>
      <c r="S288" s="124"/>
      <c r="T288" s="124">
        <v>0</v>
      </c>
      <c r="U288" s="124"/>
      <c r="V288" s="124">
        <v>0</v>
      </c>
      <c r="W288" s="124"/>
      <c r="X288" s="124">
        <v>0</v>
      </c>
      <c r="Y288" s="124"/>
      <c r="Z288" s="124">
        <v>0</v>
      </c>
      <c r="AA288" s="124"/>
      <c r="AB288" s="124">
        <v>0</v>
      </c>
      <c r="AC288" s="124">
        <v>0</v>
      </c>
      <c r="AD288" s="124">
        <v>0</v>
      </c>
      <c r="AE288" s="124">
        <v>0</v>
      </c>
      <c r="AF288" s="124"/>
      <c r="AG288" s="124">
        <v>0</v>
      </c>
      <c r="AH288" s="124"/>
      <c r="AI288" s="124">
        <v>0</v>
      </c>
      <c r="AJ288" s="124"/>
      <c r="AK288" s="124">
        <v>0</v>
      </c>
      <c r="AL288" s="124"/>
      <c r="AM288" s="124">
        <v>0</v>
      </c>
      <c r="AN288" s="124"/>
      <c r="AO288" s="124">
        <v>0</v>
      </c>
      <c r="AP288" s="124"/>
      <c r="AQ288" s="124">
        <v>0</v>
      </c>
      <c r="AR288" s="124"/>
      <c r="AS288" s="124">
        <v>0</v>
      </c>
      <c r="AT288" s="124"/>
      <c r="AU288" s="124">
        <v>0</v>
      </c>
      <c r="AV288" s="124">
        <v>0</v>
      </c>
      <c r="AW288" s="124">
        <v>0</v>
      </c>
      <c r="AX288" s="124">
        <v>0</v>
      </c>
      <c r="AY288" s="124">
        <v>0</v>
      </c>
      <c r="AZ288" s="124">
        <v>0</v>
      </c>
      <c r="BA288" s="124">
        <v>0</v>
      </c>
      <c r="BB288" s="124">
        <v>0</v>
      </c>
      <c r="BC288" s="124">
        <v>0</v>
      </c>
      <c r="BD288" s="123">
        <v>0</v>
      </c>
      <c r="BE288" s="123">
        <v>0</v>
      </c>
      <c r="BF288" s="124">
        <v>0</v>
      </c>
      <c r="BG288" s="124">
        <v>0</v>
      </c>
      <c r="BH288" s="124">
        <v>0</v>
      </c>
      <c r="BI288" s="124"/>
      <c r="BJ288" s="124">
        <v>0</v>
      </c>
      <c r="BK288" s="124"/>
      <c r="BL288" s="124">
        <v>0</v>
      </c>
      <c r="BM288" s="124">
        <v>0</v>
      </c>
      <c r="BN288" s="124">
        <v>0</v>
      </c>
      <c r="BO288" s="124">
        <v>0</v>
      </c>
      <c r="BP288" s="125">
        <v>0</v>
      </c>
      <c r="BS288" s="97">
        <f t="shared" si="180"/>
        <v>0</v>
      </c>
      <c r="BT288" s="97">
        <f t="shared" si="181"/>
        <v>0</v>
      </c>
      <c r="BU288" s="97">
        <f t="shared" si="182"/>
        <v>0</v>
      </c>
      <c r="BV288" s="296" t="str">
        <f>IF(CA288=0,"NO STOCK",IF(COUNTIF(PKGSUMM_T!$A$2:$A$1245,A288)&gt;0,"OK","ERROR"))</f>
        <v>NO STOCK</v>
      </c>
      <c r="BW288" s="296" t="str">
        <f>IF(CA288=0,"NO STOCK",IF(OR(COUNTIF(COST_SHEETT!$B$3:$B$1238,CI288)&gt;0,COUNTIF(COST_SHEETT!$AB$3:$AB$1238,CI288)&gt;0,COUNTIF(COST_SHEETT1!$B$3:$B$1238,CI288)&gt;0,COUNTIF(COST_SHEETT1!$AB$3:$AB$1238,CI288)&gt;0),"OK","ERROR"))</f>
        <v>NO STOCK</v>
      </c>
      <c r="BX288" s="97">
        <f>SUMIF(HW!$A$2:$A$1573,$A288,HW!BI$2:BI$1573)</f>
        <v>0</v>
      </c>
      <c r="BY288" s="97">
        <f>SUMIF(HW!$A$2:$A$1573,$A288,HW!BJ$2:BJ$1573)</f>
        <v>0</v>
      </c>
      <c r="BZ288" s="197">
        <f t="shared" si="183"/>
        <v>0</v>
      </c>
      <c r="CA288" s="198">
        <f t="shared" si="184"/>
        <v>0</v>
      </c>
      <c r="CK288" s="296">
        <f>IF(C288="WORK IN PROGRESS",0.099999,IF(SUMIF(SALE!$L$3:$L$1221,$A288,SALE!$U$3:$U$1221)=0,0,SUMIF(SALE!$L$3:$L$1221,$A288,SALE!$U$3:$U$1221)/SUMIF(SALE!$L$3:$L$1221,$A288,SALE!$F$3:$F$1221)))</f>
        <v>9.9999000000000005E-2</v>
      </c>
    </row>
    <row r="289" spans="1:89" ht="12" hidden="1" customHeight="1" x14ac:dyDescent="0.25">
      <c r="A289" s="104" t="s">
        <v>2642</v>
      </c>
      <c r="B289" s="106"/>
      <c r="C289" s="105" t="s">
        <v>1200</v>
      </c>
      <c r="D289" s="107"/>
      <c r="E289" s="107"/>
      <c r="F289" s="137">
        <v>2.3942000000000001E-2</v>
      </c>
      <c r="G289" s="137">
        <v>2.3942000000000001E-2</v>
      </c>
      <c r="H289" s="107"/>
      <c r="I289" s="107">
        <v>0</v>
      </c>
      <c r="J289" s="107">
        <v>0</v>
      </c>
      <c r="K289" s="107"/>
      <c r="L289" s="107">
        <v>0</v>
      </c>
      <c r="M289" s="107"/>
      <c r="N289" s="107">
        <v>0</v>
      </c>
      <c r="O289" s="107"/>
      <c r="P289" s="107">
        <v>0</v>
      </c>
      <c r="Q289" s="107"/>
      <c r="R289" s="107">
        <v>0</v>
      </c>
      <c r="S289" s="107"/>
      <c r="T289" s="107">
        <v>0</v>
      </c>
      <c r="U289" s="107"/>
      <c r="V289" s="107">
        <v>0</v>
      </c>
      <c r="W289" s="107"/>
      <c r="X289" s="107">
        <v>0</v>
      </c>
      <c r="Y289" s="107"/>
      <c r="Z289" s="107">
        <v>0</v>
      </c>
      <c r="AA289" s="107"/>
      <c r="AB289" s="107">
        <v>0</v>
      </c>
      <c r="AC289" s="107">
        <v>0</v>
      </c>
      <c r="AD289" s="107">
        <v>0</v>
      </c>
      <c r="AE289" s="107">
        <v>0</v>
      </c>
      <c r="AF289" s="107"/>
      <c r="AG289" s="107">
        <v>0</v>
      </c>
      <c r="AH289" s="107"/>
      <c r="AI289" s="107">
        <v>0</v>
      </c>
      <c r="AJ289" s="107"/>
      <c r="AK289" s="107">
        <v>0</v>
      </c>
      <c r="AL289" s="107"/>
      <c r="AM289" s="107">
        <v>0</v>
      </c>
      <c r="AN289" s="107"/>
      <c r="AO289" s="107">
        <v>0</v>
      </c>
      <c r="AP289" s="107"/>
      <c r="AQ289" s="107">
        <v>0</v>
      </c>
      <c r="AR289" s="107"/>
      <c r="AS289" s="107">
        <v>0</v>
      </c>
      <c r="AT289" s="107"/>
      <c r="AU289" s="107">
        <v>0</v>
      </c>
      <c r="AV289" s="107">
        <v>0</v>
      </c>
      <c r="AW289" s="107">
        <v>0</v>
      </c>
      <c r="AX289" s="107">
        <v>0</v>
      </c>
      <c r="AY289" s="107">
        <v>0</v>
      </c>
      <c r="AZ289" s="107">
        <v>0</v>
      </c>
      <c r="BA289" s="107">
        <v>0</v>
      </c>
      <c r="BB289" s="107">
        <v>0</v>
      </c>
      <c r="BC289" s="107">
        <v>0</v>
      </c>
      <c r="BD289" s="137">
        <v>0</v>
      </c>
      <c r="BE289" s="137">
        <v>0</v>
      </c>
      <c r="BF289" s="107">
        <v>0</v>
      </c>
      <c r="BG289" s="107">
        <v>0</v>
      </c>
      <c r="BH289" s="107">
        <v>0</v>
      </c>
      <c r="BI289" s="107"/>
      <c r="BJ289" s="107">
        <v>0</v>
      </c>
      <c r="BK289" s="107"/>
      <c r="BL289" s="107">
        <v>0</v>
      </c>
      <c r="BM289" s="107">
        <v>0</v>
      </c>
      <c r="BN289" s="107">
        <v>0</v>
      </c>
      <c r="BO289" s="107">
        <v>0</v>
      </c>
      <c r="BP289" s="108">
        <v>0</v>
      </c>
      <c r="BS289" s="97">
        <f t="shared" si="180"/>
        <v>0</v>
      </c>
      <c r="BT289" s="97">
        <f t="shared" si="181"/>
        <v>0</v>
      </c>
      <c r="BU289" s="97">
        <f t="shared" si="182"/>
        <v>0</v>
      </c>
      <c r="BV289" s="296" t="str">
        <f>IF(CA289=0,"NO STOCK",IF(COUNTIF(PKGSUMM_T!$A$2:$A$1245,A289)&gt;0,"OK","ERROR"))</f>
        <v>NO STOCK</v>
      </c>
      <c r="BW289" s="296" t="str">
        <f>IF(CA289=0,"NO STOCK",IF(OR(COUNTIF(COST_SHEETT!$B$3:$B$1238,CI289)&gt;0,COUNTIF(COST_SHEETT!$AB$3:$AB$1238,CI289)&gt;0,COUNTIF(COST_SHEETT1!$B$3:$B$1238,CI289)&gt;0,COUNTIF(COST_SHEETT1!$AB$3:$AB$1238,CI289)&gt;0),"OK","ERROR"))</f>
        <v>NO STOCK</v>
      </c>
      <c r="BX289" s="97">
        <f>SUMIF(HW!$A$2:$A$1573,$A289,HW!BI$2:BI$1573)</f>
        <v>0</v>
      </c>
      <c r="BY289" s="97">
        <f>SUMIF(HW!$A$2:$A$1573,$A289,HW!BJ$2:BJ$1573)</f>
        <v>0</v>
      </c>
      <c r="BZ289" s="197">
        <f t="shared" si="183"/>
        <v>0</v>
      </c>
      <c r="CA289" s="198">
        <f t="shared" si="184"/>
        <v>0</v>
      </c>
      <c r="CK289" s="296">
        <f>IF(C289="WORK IN PROGRESS",0.099999,IF(SUMIF(SALE!$L$3:$L$1221,$A289,SALE!$U$3:$U$1221)=0,0,SUMIF(SALE!$L$3:$L$1221,$A289,SALE!$U$3:$U$1221)/SUMIF(SALE!$L$3:$L$1221,$A289,SALE!$F$3:$F$1221)))</f>
        <v>0</v>
      </c>
    </row>
    <row r="290" spans="1:89" ht="12" hidden="1" customHeight="1" x14ac:dyDescent="0.25">
      <c r="A290" s="109" t="s">
        <v>2642</v>
      </c>
      <c r="B290" s="111" t="s">
        <v>1200</v>
      </c>
      <c r="C290" s="110"/>
      <c r="D290" s="112"/>
      <c r="E290" s="112"/>
      <c r="F290" s="126">
        <v>4.7884000000000003E-2</v>
      </c>
      <c r="G290" s="126">
        <v>4.7884000000000003E-2</v>
      </c>
      <c r="H290" s="112"/>
      <c r="I290" s="112">
        <v>0</v>
      </c>
      <c r="J290" s="112">
        <v>0</v>
      </c>
      <c r="K290" s="112"/>
      <c r="L290" s="112">
        <v>0</v>
      </c>
      <c r="M290" s="112"/>
      <c r="N290" s="112">
        <v>0</v>
      </c>
      <c r="O290" s="112"/>
      <c r="P290" s="112">
        <v>0</v>
      </c>
      <c r="Q290" s="112"/>
      <c r="R290" s="112">
        <v>0</v>
      </c>
      <c r="S290" s="112"/>
      <c r="T290" s="112">
        <v>0</v>
      </c>
      <c r="U290" s="112"/>
      <c r="V290" s="112">
        <v>0</v>
      </c>
      <c r="W290" s="112"/>
      <c r="X290" s="112">
        <v>0</v>
      </c>
      <c r="Y290" s="112"/>
      <c r="Z290" s="112">
        <v>0</v>
      </c>
      <c r="AA290" s="112"/>
      <c r="AB290" s="112">
        <v>0</v>
      </c>
      <c r="AC290" s="112">
        <v>0</v>
      </c>
      <c r="AD290" s="112">
        <v>0</v>
      </c>
      <c r="AE290" s="112">
        <v>0</v>
      </c>
      <c r="AF290" s="112"/>
      <c r="AG290" s="112">
        <v>0</v>
      </c>
      <c r="AH290" s="112"/>
      <c r="AI290" s="112">
        <v>0</v>
      </c>
      <c r="AJ290" s="112"/>
      <c r="AK290" s="112">
        <v>0</v>
      </c>
      <c r="AL290" s="112"/>
      <c r="AM290" s="112">
        <v>0</v>
      </c>
      <c r="AN290" s="112"/>
      <c r="AO290" s="112">
        <v>0</v>
      </c>
      <c r="AP290" s="112"/>
      <c r="AQ290" s="112">
        <v>0</v>
      </c>
      <c r="AR290" s="112"/>
      <c r="AS290" s="112">
        <v>0</v>
      </c>
      <c r="AT290" s="112"/>
      <c r="AU290" s="112">
        <v>0</v>
      </c>
      <c r="AV290" s="112">
        <v>0</v>
      </c>
      <c r="AW290" s="112">
        <v>0</v>
      </c>
      <c r="AX290" s="112">
        <v>0</v>
      </c>
      <c r="AY290" s="112">
        <v>0</v>
      </c>
      <c r="AZ290" s="112">
        <v>0</v>
      </c>
      <c r="BA290" s="112">
        <v>0</v>
      </c>
      <c r="BB290" s="112">
        <v>0</v>
      </c>
      <c r="BC290" s="112">
        <v>0</v>
      </c>
      <c r="BD290" s="126">
        <v>0</v>
      </c>
      <c r="BE290" s="126">
        <v>0</v>
      </c>
      <c r="BF290" s="112">
        <v>0</v>
      </c>
      <c r="BG290" s="112">
        <v>0</v>
      </c>
      <c r="BH290" s="112">
        <v>0</v>
      </c>
      <c r="BI290" s="112"/>
      <c r="BJ290" s="112">
        <v>0</v>
      </c>
      <c r="BK290" s="112"/>
      <c r="BL290" s="112">
        <v>0</v>
      </c>
      <c r="BM290" s="112">
        <v>0</v>
      </c>
      <c r="BN290" s="112">
        <v>0</v>
      </c>
      <c r="BO290" s="112">
        <v>0</v>
      </c>
      <c r="BP290" s="113">
        <v>0</v>
      </c>
      <c r="BS290" s="97">
        <f t="shared" si="180"/>
        <v>0</v>
      </c>
      <c r="BT290" s="97">
        <f t="shared" si="181"/>
        <v>0</v>
      </c>
      <c r="BU290" s="97">
        <f t="shared" si="182"/>
        <v>0</v>
      </c>
      <c r="BV290" s="296" t="str">
        <f>IF(CA290=0,"NO STOCK",IF(COUNTIF(PKGSUMM_T!$A$2:$A$1245,A290)&gt;0,"OK","ERROR"))</f>
        <v>NO STOCK</v>
      </c>
      <c r="BW290" s="296" t="str">
        <f>IF(CA290=0,"NO STOCK",IF(OR(COUNTIF(COST_SHEETT!$B$3:$B$1238,CI290)&gt;0,COUNTIF(COST_SHEETT!$AB$3:$AB$1238,CI290)&gt;0,COUNTIF(COST_SHEETT1!$B$3:$B$1238,CI290)&gt;0,COUNTIF(COST_SHEETT1!$AB$3:$AB$1238,CI290)&gt;0),"OK","ERROR"))</f>
        <v>NO STOCK</v>
      </c>
      <c r="BX290" s="97">
        <f>SUMIF(HW!$A$2:$A$1573,$A290,HW!BI$2:BI$1573)</f>
        <v>0</v>
      </c>
      <c r="BY290" s="97">
        <f>SUMIF(HW!$A$2:$A$1573,$A290,HW!BJ$2:BJ$1573)</f>
        <v>0</v>
      </c>
      <c r="BZ290" s="197">
        <f t="shared" si="183"/>
        <v>0</v>
      </c>
      <c r="CA290" s="198">
        <f t="shared" si="184"/>
        <v>0</v>
      </c>
      <c r="CK290" s="296">
        <f>IF(C290="WORK IN PROGRESS",0.099999,IF(SUMIF(SALE!$L$3:$L$1221,$A290,SALE!$U$3:$U$1221)=0,0,SUMIF(SALE!$L$3:$L$1221,$A290,SALE!$U$3:$U$1221)/SUMIF(SALE!$L$3:$L$1221,$A290,SALE!$F$3:$F$1221)))</f>
        <v>0</v>
      </c>
    </row>
    <row r="291" spans="1:89" ht="12" hidden="1" customHeight="1" x14ac:dyDescent="0.25">
      <c r="A291" s="104" t="s">
        <v>2642</v>
      </c>
      <c r="B291" s="105" t="s">
        <v>1632</v>
      </c>
      <c r="C291" s="106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  <c r="BH291" s="107"/>
      <c r="BI291" s="107"/>
      <c r="BJ291" s="107"/>
      <c r="BK291" s="107"/>
      <c r="BL291" s="107"/>
      <c r="BM291" s="107"/>
      <c r="BN291" s="107"/>
      <c r="BO291" s="107"/>
      <c r="BP291" s="108"/>
      <c r="BS291" s="97">
        <f t="shared" si="180"/>
        <v>0</v>
      </c>
      <c r="BT291" s="97">
        <f t="shared" si="181"/>
        <v>0</v>
      </c>
      <c r="BU291" s="97">
        <f t="shared" si="182"/>
        <v>0</v>
      </c>
      <c r="BV291" s="296" t="str">
        <f>IF(CA291=0,"NO STOCK",IF(COUNTIF(PKGSUMM_T!$A$2:$A$1245,A291)&gt;0,"OK","ERROR"))</f>
        <v>NO STOCK</v>
      </c>
      <c r="BW291" s="296" t="str">
        <f>IF(CA291=0,"NO STOCK",IF(OR(COUNTIF(COST_SHEETT!$B$3:$B$1238,CI291)&gt;0,COUNTIF(COST_SHEETT!$AB$3:$AB$1238,CI291)&gt;0,COUNTIF(COST_SHEETT1!$B$3:$B$1238,CI291)&gt;0,COUNTIF(COST_SHEETT1!$AB$3:$AB$1238,CI291)&gt;0),"OK","ERROR"))</f>
        <v>NO STOCK</v>
      </c>
      <c r="BX291" s="97">
        <f>SUMIF(HW!$A$2:$A$1573,$A291,HW!BI$2:BI$1573)</f>
        <v>0</v>
      </c>
      <c r="BY291" s="97">
        <f>SUMIF(HW!$A$2:$A$1573,$A291,HW!BJ$2:BJ$1573)</f>
        <v>0</v>
      </c>
      <c r="BZ291" s="197">
        <f t="shared" si="183"/>
        <v>0</v>
      </c>
      <c r="CA291" s="198">
        <f t="shared" si="184"/>
        <v>0</v>
      </c>
      <c r="CK291" s="296">
        <f>IF(C291="WORK IN PROGRESS",0.099999,IF(SUMIF(SALE!$L$3:$L$1221,$A291,SALE!$U$3:$U$1221)=0,0,SUMIF(SALE!$L$3:$L$1221,$A291,SALE!$U$3:$U$1221)/SUMIF(SALE!$L$3:$L$1221,$A291,SALE!$F$3:$F$1221)))</f>
        <v>0</v>
      </c>
    </row>
    <row r="292" spans="1:89" ht="12" hidden="1" customHeight="1" x14ac:dyDescent="0.25">
      <c r="A292" s="109" t="s">
        <v>2642</v>
      </c>
      <c r="B292" s="110"/>
      <c r="C292" s="111" t="s">
        <v>30</v>
      </c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112"/>
      <c r="BF292" s="112"/>
      <c r="BG292" s="112"/>
      <c r="BH292" s="112"/>
      <c r="BI292" s="112"/>
      <c r="BJ292" s="112"/>
      <c r="BK292" s="112"/>
      <c r="BL292" s="112"/>
      <c r="BM292" s="112"/>
      <c r="BN292" s="112"/>
      <c r="BO292" s="112"/>
      <c r="BP292" s="113"/>
      <c r="BS292" s="97">
        <f t="shared" si="180"/>
        <v>0</v>
      </c>
      <c r="BT292" s="97">
        <f t="shared" si="181"/>
        <v>0</v>
      </c>
      <c r="BU292" s="97">
        <f t="shared" si="182"/>
        <v>0</v>
      </c>
      <c r="BV292" s="296" t="str">
        <f>IF(CA292=0,"NO STOCK",IF(COUNTIF(PKGSUMM_T!$A$2:$A$1245,A292)&gt;0,"OK","ERROR"))</f>
        <v>NO STOCK</v>
      </c>
      <c r="BW292" s="296" t="str">
        <f>IF(CA292=0,"NO STOCK",IF(OR(COUNTIF(COST_SHEETT!$B$3:$B$1238,CI292)&gt;0,COUNTIF(COST_SHEETT!$AB$3:$AB$1238,CI292)&gt;0,COUNTIF(COST_SHEETT1!$B$3:$B$1238,CI292)&gt;0,COUNTIF(COST_SHEETT1!$AB$3:$AB$1238,CI292)&gt;0),"OK","ERROR"))</f>
        <v>NO STOCK</v>
      </c>
      <c r="BX292" s="97">
        <f>SUMIF(HW!$A$2:$A$1573,$A292,HW!BI$2:BI$1573)</f>
        <v>0</v>
      </c>
      <c r="BY292" s="97">
        <f>SUMIF(HW!$A$2:$A$1573,$A292,HW!BJ$2:BJ$1573)</f>
        <v>0</v>
      </c>
      <c r="BZ292" s="197">
        <f t="shared" si="183"/>
        <v>0</v>
      </c>
      <c r="CA292" s="198">
        <f t="shared" si="184"/>
        <v>0</v>
      </c>
      <c r="CK292" s="296">
        <f>IF(C292="WORK IN PROGRESS",0.099999,IF(SUMIF(SALE!$L$3:$L$1221,$A292,SALE!$U$3:$U$1221)=0,0,SUMIF(SALE!$L$3:$L$1221,$A292,SALE!$U$3:$U$1221)/SUMIF(SALE!$L$3:$L$1221,$A292,SALE!$F$3:$F$1221)))</f>
        <v>0</v>
      </c>
    </row>
    <row r="293" spans="1:89" ht="12" hidden="1" customHeight="1" x14ac:dyDescent="0.25">
      <c r="A293" s="114" t="s">
        <v>1633</v>
      </c>
      <c r="B293" s="115" t="s">
        <v>1634</v>
      </c>
      <c r="C293" s="115" t="s">
        <v>30</v>
      </c>
      <c r="D293" s="116">
        <v>5733</v>
      </c>
      <c r="E293" s="117">
        <v>150</v>
      </c>
      <c r="F293" s="117">
        <v>2.1765E-2</v>
      </c>
      <c r="G293" s="117">
        <v>2.1765E-2</v>
      </c>
      <c r="H293" s="118"/>
      <c r="I293" s="118">
        <v>0</v>
      </c>
      <c r="J293" s="118">
        <v>0</v>
      </c>
      <c r="K293" s="118"/>
      <c r="L293" s="118">
        <v>0</v>
      </c>
      <c r="M293" s="118"/>
      <c r="N293" s="118">
        <v>0</v>
      </c>
      <c r="O293" s="118"/>
      <c r="P293" s="118">
        <v>0</v>
      </c>
      <c r="Q293" s="118"/>
      <c r="R293" s="118">
        <v>0</v>
      </c>
      <c r="S293" s="118"/>
      <c r="T293" s="118">
        <v>0</v>
      </c>
      <c r="U293" s="118"/>
      <c r="V293" s="118">
        <v>0</v>
      </c>
      <c r="W293" s="118"/>
      <c r="X293" s="118">
        <v>0</v>
      </c>
      <c r="Y293" s="118"/>
      <c r="Z293" s="118">
        <v>0</v>
      </c>
      <c r="AA293" s="118"/>
      <c r="AB293" s="118">
        <v>0</v>
      </c>
      <c r="AC293" s="118">
        <v>0</v>
      </c>
      <c r="AD293" s="118">
        <v>0</v>
      </c>
      <c r="AE293" s="118">
        <v>0</v>
      </c>
      <c r="AF293" s="118"/>
      <c r="AG293" s="118">
        <v>0</v>
      </c>
      <c r="AH293" s="118"/>
      <c r="AI293" s="118">
        <v>0</v>
      </c>
      <c r="AJ293" s="118"/>
      <c r="AK293" s="118">
        <v>0</v>
      </c>
      <c r="AL293" s="118"/>
      <c r="AM293" s="118">
        <v>0</v>
      </c>
      <c r="AN293" s="118"/>
      <c r="AO293" s="118">
        <v>0</v>
      </c>
      <c r="AP293" s="118"/>
      <c r="AQ293" s="118">
        <v>0</v>
      </c>
      <c r="AR293" s="118"/>
      <c r="AS293" s="118">
        <v>0</v>
      </c>
      <c r="AT293" s="118"/>
      <c r="AU293" s="118">
        <v>0</v>
      </c>
      <c r="AV293" s="118">
        <v>0</v>
      </c>
      <c r="AW293" s="118">
        <v>0</v>
      </c>
      <c r="AX293" s="118">
        <v>0</v>
      </c>
      <c r="AY293" s="118">
        <v>0</v>
      </c>
      <c r="AZ293" s="118">
        <v>0</v>
      </c>
      <c r="BA293" s="118">
        <v>0</v>
      </c>
      <c r="BB293" s="118">
        <v>0</v>
      </c>
      <c r="BC293" s="118">
        <v>0</v>
      </c>
      <c r="BD293" s="117">
        <v>0</v>
      </c>
      <c r="BE293" s="117">
        <v>0</v>
      </c>
      <c r="BF293" s="118">
        <v>0</v>
      </c>
      <c r="BG293" s="118">
        <v>0</v>
      </c>
      <c r="BH293" s="118">
        <v>0</v>
      </c>
      <c r="BI293" s="118"/>
      <c r="BJ293" s="118">
        <v>0</v>
      </c>
      <c r="BK293" s="118"/>
      <c r="BL293" s="118">
        <v>0</v>
      </c>
      <c r="BM293" s="118">
        <v>0</v>
      </c>
      <c r="BN293" s="118">
        <v>0</v>
      </c>
      <c r="BO293" s="118">
        <v>0</v>
      </c>
      <c r="BP293" s="119">
        <v>0</v>
      </c>
      <c r="BS293" s="97">
        <f t="shared" si="180"/>
        <v>0</v>
      </c>
      <c r="BT293" s="97">
        <f t="shared" si="181"/>
        <v>0</v>
      </c>
      <c r="BU293" s="97">
        <f t="shared" si="182"/>
        <v>0</v>
      </c>
      <c r="BV293" s="296" t="str">
        <f>IF(CA293=0,"NO STOCK",IF(COUNTIF(PKGSUMM_T!$A$2:$A$1245,A293)&gt;0,"OK","ERROR"))</f>
        <v>NO STOCK</v>
      </c>
      <c r="BW293" s="296" t="str">
        <f>IF(CA293=0,"NO STOCK",IF(OR(COUNTIF(COST_SHEETT!$B$3:$B$1238,CI293)&gt;0,COUNTIF(COST_SHEETT!$AB$3:$AB$1238,CI293)&gt;0,COUNTIF(COST_SHEETT1!$B$3:$B$1238,CI293)&gt;0,COUNTIF(COST_SHEETT1!$AB$3:$AB$1238,CI293)&gt;0),"OK","ERROR"))</f>
        <v>NO STOCK</v>
      </c>
      <c r="BX293" s="97">
        <f>SUMIF(HW!$A$2:$A$1573,$A293,HW!BI$2:BI$1573)</f>
        <v>0</v>
      </c>
      <c r="BY293" s="97">
        <f>SUMIF(HW!$A$2:$A$1573,$A293,HW!BJ$2:BJ$1573)</f>
        <v>0</v>
      </c>
      <c r="BZ293" s="197">
        <f t="shared" si="183"/>
        <v>0</v>
      </c>
      <c r="CA293" s="198">
        <f t="shared" si="184"/>
        <v>0</v>
      </c>
      <c r="CK293" s="296">
        <f>IF(C293="WORK IN PROGRESS",0.099999,IF(SUMIF(SALE!$L$3:$L$1221,$A293,SALE!$U$3:$U$1221)=0,0,SUMIF(SALE!$L$3:$L$1221,$A293,SALE!$U$3:$U$1221)/SUMIF(SALE!$L$3:$L$1221,$A293,SALE!$F$3:$F$1221)))</f>
        <v>0</v>
      </c>
    </row>
    <row r="294" spans="1:89" ht="12" hidden="1" customHeight="1" x14ac:dyDescent="0.25">
      <c r="A294" s="120" t="s">
        <v>1635</v>
      </c>
      <c r="B294" s="121" t="s">
        <v>1636</v>
      </c>
      <c r="C294" s="121" t="s">
        <v>30</v>
      </c>
      <c r="D294" s="122">
        <v>4200</v>
      </c>
      <c r="E294" s="123">
        <v>150</v>
      </c>
      <c r="F294" s="123">
        <v>2.1765E-2</v>
      </c>
      <c r="G294" s="123">
        <v>2.1765E-2</v>
      </c>
      <c r="H294" s="124"/>
      <c r="I294" s="124">
        <v>0</v>
      </c>
      <c r="J294" s="124">
        <v>0</v>
      </c>
      <c r="K294" s="124"/>
      <c r="L294" s="124">
        <v>0</v>
      </c>
      <c r="M294" s="124"/>
      <c r="N294" s="124">
        <v>0</v>
      </c>
      <c r="O294" s="124"/>
      <c r="P294" s="124">
        <v>0</v>
      </c>
      <c r="Q294" s="124"/>
      <c r="R294" s="124">
        <v>0</v>
      </c>
      <c r="S294" s="124"/>
      <c r="T294" s="124">
        <v>0</v>
      </c>
      <c r="U294" s="124"/>
      <c r="V294" s="124">
        <v>0</v>
      </c>
      <c r="W294" s="124"/>
      <c r="X294" s="124">
        <v>0</v>
      </c>
      <c r="Y294" s="124"/>
      <c r="Z294" s="124">
        <v>0</v>
      </c>
      <c r="AA294" s="124"/>
      <c r="AB294" s="124">
        <v>0</v>
      </c>
      <c r="AC294" s="124">
        <v>0</v>
      </c>
      <c r="AD294" s="124">
        <v>0</v>
      </c>
      <c r="AE294" s="124">
        <v>0</v>
      </c>
      <c r="AF294" s="124"/>
      <c r="AG294" s="124">
        <v>0</v>
      </c>
      <c r="AH294" s="124"/>
      <c r="AI294" s="124">
        <v>0</v>
      </c>
      <c r="AJ294" s="124"/>
      <c r="AK294" s="124">
        <v>0</v>
      </c>
      <c r="AL294" s="124"/>
      <c r="AM294" s="124">
        <v>0</v>
      </c>
      <c r="AN294" s="124"/>
      <c r="AO294" s="124">
        <v>0</v>
      </c>
      <c r="AP294" s="124"/>
      <c r="AQ294" s="124">
        <v>0</v>
      </c>
      <c r="AR294" s="124"/>
      <c r="AS294" s="124">
        <v>0</v>
      </c>
      <c r="AT294" s="124"/>
      <c r="AU294" s="124">
        <v>0</v>
      </c>
      <c r="AV294" s="124">
        <v>0</v>
      </c>
      <c r="AW294" s="124">
        <v>0</v>
      </c>
      <c r="AX294" s="124">
        <v>0</v>
      </c>
      <c r="AY294" s="124">
        <v>0</v>
      </c>
      <c r="AZ294" s="124">
        <v>0</v>
      </c>
      <c r="BA294" s="124">
        <v>0</v>
      </c>
      <c r="BB294" s="124">
        <v>0</v>
      </c>
      <c r="BC294" s="124">
        <v>0</v>
      </c>
      <c r="BD294" s="123">
        <v>0</v>
      </c>
      <c r="BE294" s="123">
        <v>0</v>
      </c>
      <c r="BF294" s="124">
        <v>0</v>
      </c>
      <c r="BG294" s="124">
        <v>0</v>
      </c>
      <c r="BH294" s="124">
        <v>0</v>
      </c>
      <c r="BI294" s="124"/>
      <c r="BJ294" s="124">
        <v>0</v>
      </c>
      <c r="BK294" s="124"/>
      <c r="BL294" s="124">
        <v>0</v>
      </c>
      <c r="BM294" s="124">
        <v>0</v>
      </c>
      <c r="BN294" s="124">
        <v>0</v>
      </c>
      <c r="BO294" s="124">
        <v>0</v>
      </c>
      <c r="BP294" s="125">
        <v>0</v>
      </c>
      <c r="BS294" s="97">
        <f t="shared" si="180"/>
        <v>0</v>
      </c>
      <c r="BT294" s="97">
        <f t="shared" si="181"/>
        <v>0</v>
      </c>
      <c r="BU294" s="97">
        <f t="shared" si="182"/>
        <v>0</v>
      </c>
      <c r="BV294" s="296" t="str">
        <f>IF(CA294=0,"NO STOCK",IF(COUNTIF(PKGSUMM_T!$A$2:$A$1245,A294)&gt;0,"OK","ERROR"))</f>
        <v>NO STOCK</v>
      </c>
      <c r="BW294" s="296" t="str">
        <f>IF(CA294=0,"NO STOCK",IF(OR(COUNTIF(COST_SHEETT!$B$3:$B$1238,CI294)&gt;0,COUNTIF(COST_SHEETT!$AB$3:$AB$1238,CI294)&gt;0,COUNTIF(COST_SHEETT1!$B$3:$B$1238,CI294)&gt;0,COUNTIF(COST_SHEETT1!$AB$3:$AB$1238,CI294)&gt;0),"OK","ERROR"))</f>
        <v>NO STOCK</v>
      </c>
      <c r="BX294" s="97">
        <f>SUMIF(HW!$A$2:$A$1573,$A294,HW!BI$2:BI$1573)</f>
        <v>0</v>
      </c>
      <c r="BY294" s="97">
        <f>SUMIF(HW!$A$2:$A$1573,$A294,HW!BJ$2:BJ$1573)</f>
        <v>0</v>
      </c>
      <c r="BZ294" s="197">
        <f t="shared" si="183"/>
        <v>0</v>
      </c>
      <c r="CA294" s="198">
        <f t="shared" si="184"/>
        <v>0</v>
      </c>
      <c r="CK294" s="296">
        <f>IF(C294="WORK IN PROGRESS",0.099999,IF(SUMIF(SALE!$L$3:$L$1221,$A294,SALE!$U$3:$U$1221)=0,0,SUMIF(SALE!$L$3:$L$1221,$A294,SALE!$U$3:$U$1221)/SUMIF(SALE!$L$3:$L$1221,$A294,SALE!$F$3:$F$1221)))</f>
        <v>0</v>
      </c>
    </row>
    <row r="295" spans="1:89" ht="12" hidden="1" customHeight="1" x14ac:dyDescent="0.25">
      <c r="A295" s="114" t="s">
        <v>1637</v>
      </c>
      <c r="B295" s="115" t="s">
        <v>1638</v>
      </c>
      <c r="C295" s="115" t="s">
        <v>30</v>
      </c>
      <c r="D295" s="116">
        <v>5733</v>
      </c>
      <c r="E295" s="117">
        <v>140</v>
      </c>
      <c r="F295" s="117">
        <v>2.0313999999999999E-2</v>
      </c>
      <c r="G295" s="117">
        <v>2.0313999999999999E-2</v>
      </c>
      <c r="H295" s="118"/>
      <c r="I295" s="118">
        <v>0</v>
      </c>
      <c r="J295" s="118">
        <v>0</v>
      </c>
      <c r="K295" s="118"/>
      <c r="L295" s="118">
        <v>0</v>
      </c>
      <c r="M295" s="118"/>
      <c r="N295" s="118">
        <v>0</v>
      </c>
      <c r="O295" s="118"/>
      <c r="P295" s="118">
        <v>0</v>
      </c>
      <c r="Q295" s="118"/>
      <c r="R295" s="118">
        <v>0</v>
      </c>
      <c r="S295" s="118"/>
      <c r="T295" s="118">
        <v>0</v>
      </c>
      <c r="U295" s="118"/>
      <c r="V295" s="118">
        <v>0</v>
      </c>
      <c r="W295" s="118"/>
      <c r="X295" s="118">
        <v>0</v>
      </c>
      <c r="Y295" s="118"/>
      <c r="Z295" s="118">
        <v>0</v>
      </c>
      <c r="AA295" s="118"/>
      <c r="AB295" s="118">
        <v>0</v>
      </c>
      <c r="AC295" s="118">
        <v>0</v>
      </c>
      <c r="AD295" s="118">
        <v>0</v>
      </c>
      <c r="AE295" s="118">
        <v>0</v>
      </c>
      <c r="AF295" s="118"/>
      <c r="AG295" s="118">
        <v>0</v>
      </c>
      <c r="AH295" s="118"/>
      <c r="AI295" s="118">
        <v>0</v>
      </c>
      <c r="AJ295" s="118"/>
      <c r="AK295" s="118">
        <v>0</v>
      </c>
      <c r="AL295" s="118"/>
      <c r="AM295" s="118">
        <v>0</v>
      </c>
      <c r="AN295" s="118"/>
      <c r="AO295" s="118">
        <v>0</v>
      </c>
      <c r="AP295" s="118"/>
      <c r="AQ295" s="118">
        <v>0</v>
      </c>
      <c r="AR295" s="118"/>
      <c r="AS295" s="118">
        <v>0</v>
      </c>
      <c r="AT295" s="118"/>
      <c r="AU295" s="118">
        <v>0</v>
      </c>
      <c r="AV295" s="118">
        <v>0</v>
      </c>
      <c r="AW295" s="118">
        <v>0</v>
      </c>
      <c r="AX295" s="118">
        <v>0</v>
      </c>
      <c r="AY295" s="118">
        <v>0</v>
      </c>
      <c r="AZ295" s="118">
        <v>0</v>
      </c>
      <c r="BA295" s="118">
        <v>0</v>
      </c>
      <c r="BB295" s="118">
        <v>0</v>
      </c>
      <c r="BC295" s="118">
        <v>0</v>
      </c>
      <c r="BD295" s="117">
        <v>0</v>
      </c>
      <c r="BE295" s="117">
        <v>0</v>
      </c>
      <c r="BF295" s="118">
        <v>0</v>
      </c>
      <c r="BG295" s="118">
        <v>0</v>
      </c>
      <c r="BH295" s="118">
        <v>0</v>
      </c>
      <c r="BI295" s="118"/>
      <c r="BJ295" s="118">
        <v>0</v>
      </c>
      <c r="BK295" s="118"/>
      <c r="BL295" s="118">
        <v>0</v>
      </c>
      <c r="BM295" s="118">
        <v>0</v>
      </c>
      <c r="BN295" s="118">
        <v>0</v>
      </c>
      <c r="BO295" s="118">
        <v>0</v>
      </c>
      <c r="BP295" s="119">
        <v>0</v>
      </c>
      <c r="BS295" s="97">
        <f t="shared" si="180"/>
        <v>0</v>
      </c>
      <c r="BT295" s="97">
        <f t="shared" si="181"/>
        <v>0</v>
      </c>
      <c r="BU295" s="97">
        <f t="shared" si="182"/>
        <v>0</v>
      </c>
      <c r="BV295" s="296" t="str">
        <f>IF(CA295=0,"NO STOCK",IF(COUNTIF(PKGSUMM_T!$A$2:$A$1245,A295)&gt;0,"OK","ERROR"))</f>
        <v>NO STOCK</v>
      </c>
      <c r="BW295" s="296" t="str">
        <f>IF(CA295=0,"NO STOCK",IF(OR(COUNTIF(COST_SHEETT!$B$3:$B$1238,CI295)&gt;0,COUNTIF(COST_SHEETT!$AB$3:$AB$1238,CI295)&gt;0,COUNTIF(COST_SHEETT1!$B$3:$B$1238,CI295)&gt;0,COUNTIF(COST_SHEETT1!$AB$3:$AB$1238,CI295)&gt;0),"OK","ERROR"))</f>
        <v>NO STOCK</v>
      </c>
      <c r="BX295" s="97">
        <f>SUMIF(HW!$A$2:$A$1573,$A295,HW!BI$2:BI$1573)</f>
        <v>0</v>
      </c>
      <c r="BY295" s="97">
        <f>SUMIF(HW!$A$2:$A$1573,$A295,HW!BJ$2:BJ$1573)</f>
        <v>0</v>
      </c>
      <c r="BZ295" s="197">
        <f t="shared" si="183"/>
        <v>0</v>
      </c>
      <c r="CA295" s="198">
        <f t="shared" si="184"/>
        <v>0</v>
      </c>
      <c r="CK295" s="296">
        <f>IF(C295="WORK IN PROGRESS",0.099999,IF(SUMIF(SALE!$L$3:$L$1221,$A295,SALE!$U$3:$U$1221)=0,0,SUMIF(SALE!$L$3:$L$1221,$A295,SALE!$U$3:$U$1221)/SUMIF(SALE!$L$3:$L$1221,$A295,SALE!$F$3:$F$1221)))</f>
        <v>0</v>
      </c>
    </row>
    <row r="296" spans="1:89" ht="12" hidden="1" customHeight="1" x14ac:dyDescent="0.25">
      <c r="A296" s="120" t="s">
        <v>1639</v>
      </c>
      <c r="B296" s="121" t="s">
        <v>1640</v>
      </c>
      <c r="C296" s="121" t="s">
        <v>30</v>
      </c>
      <c r="D296" s="122">
        <v>6174</v>
      </c>
      <c r="E296" s="123">
        <v>150</v>
      </c>
      <c r="F296" s="123">
        <v>2.1765E-2</v>
      </c>
      <c r="G296" s="123">
        <v>2.1765E-2</v>
      </c>
      <c r="H296" s="124"/>
      <c r="I296" s="124">
        <v>0</v>
      </c>
      <c r="J296" s="124">
        <v>0</v>
      </c>
      <c r="K296" s="124"/>
      <c r="L296" s="124">
        <v>0</v>
      </c>
      <c r="M296" s="124"/>
      <c r="N296" s="124">
        <v>0</v>
      </c>
      <c r="O296" s="124"/>
      <c r="P296" s="124">
        <v>0</v>
      </c>
      <c r="Q296" s="124"/>
      <c r="R296" s="124">
        <v>0</v>
      </c>
      <c r="S296" s="124"/>
      <c r="T296" s="124">
        <v>0</v>
      </c>
      <c r="U296" s="124"/>
      <c r="V296" s="124">
        <v>0</v>
      </c>
      <c r="W296" s="124"/>
      <c r="X296" s="124">
        <v>0</v>
      </c>
      <c r="Y296" s="124"/>
      <c r="Z296" s="124">
        <v>0</v>
      </c>
      <c r="AA296" s="124"/>
      <c r="AB296" s="124">
        <v>0</v>
      </c>
      <c r="AC296" s="124">
        <v>0</v>
      </c>
      <c r="AD296" s="124">
        <v>0</v>
      </c>
      <c r="AE296" s="124">
        <v>0</v>
      </c>
      <c r="AF296" s="124"/>
      <c r="AG296" s="124">
        <v>0</v>
      </c>
      <c r="AH296" s="124"/>
      <c r="AI296" s="124">
        <v>0</v>
      </c>
      <c r="AJ296" s="124"/>
      <c r="AK296" s="124">
        <v>0</v>
      </c>
      <c r="AL296" s="124"/>
      <c r="AM296" s="124">
        <v>0</v>
      </c>
      <c r="AN296" s="124"/>
      <c r="AO296" s="124">
        <v>0</v>
      </c>
      <c r="AP296" s="124"/>
      <c r="AQ296" s="124">
        <v>0</v>
      </c>
      <c r="AR296" s="124"/>
      <c r="AS296" s="124">
        <v>0</v>
      </c>
      <c r="AT296" s="124"/>
      <c r="AU296" s="124">
        <v>0</v>
      </c>
      <c r="AV296" s="124">
        <v>0</v>
      </c>
      <c r="AW296" s="124">
        <v>0</v>
      </c>
      <c r="AX296" s="124">
        <v>0</v>
      </c>
      <c r="AY296" s="124">
        <v>0</v>
      </c>
      <c r="AZ296" s="124">
        <v>0</v>
      </c>
      <c r="BA296" s="124">
        <v>0</v>
      </c>
      <c r="BB296" s="124">
        <v>0</v>
      </c>
      <c r="BC296" s="124">
        <v>0</v>
      </c>
      <c r="BD296" s="123">
        <v>0</v>
      </c>
      <c r="BE296" s="123">
        <v>0</v>
      </c>
      <c r="BF296" s="124">
        <v>0</v>
      </c>
      <c r="BG296" s="124">
        <v>0</v>
      </c>
      <c r="BH296" s="124">
        <v>0</v>
      </c>
      <c r="BI296" s="124"/>
      <c r="BJ296" s="124">
        <v>0</v>
      </c>
      <c r="BK296" s="124"/>
      <c r="BL296" s="124">
        <v>0</v>
      </c>
      <c r="BM296" s="124">
        <v>0</v>
      </c>
      <c r="BN296" s="124">
        <v>0</v>
      </c>
      <c r="BO296" s="124">
        <v>0</v>
      </c>
      <c r="BP296" s="125">
        <v>0</v>
      </c>
      <c r="BS296" s="97">
        <f t="shared" si="180"/>
        <v>0</v>
      </c>
      <c r="BT296" s="97">
        <f t="shared" si="181"/>
        <v>0</v>
      </c>
      <c r="BU296" s="97">
        <f t="shared" si="182"/>
        <v>0</v>
      </c>
      <c r="BV296" s="296" t="str">
        <f>IF(CA296=0,"NO STOCK",IF(COUNTIF(PKGSUMM_T!$A$2:$A$1245,A296)&gt;0,"OK","ERROR"))</f>
        <v>NO STOCK</v>
      </c>
      <c r="BW296" s="296" t="str">
        <f>IF(CA296=0,"NO STOCK",IF(OR(COUNTIF(COST_SHEETT!$B$3:$B$1238,CI296)&gt;0,COUNTIF(COST_SHEETT!$AB$3:$AB$1238,CI296)&gt;0,COUNTIF(COST_SHEETT1!$B$3:$B$1238,CI296)&gt;0,COUNTIF(COST_SHEETT1!$AB$3:$AB$1238,CI296)&gt;0),"OK","ERROR"))</f>
        <v>NO STOCK</v>
      </c>
      <c r="BX296" s="97">
        <f>SUMIF(HW!$A$2:$A$1573,$A296,HW!BI$2:BI$1573)</f>
        <v>0</v>
      </c>
      <c r="BY296" s="97">
        <f>SUMIF(HW!$A$2:$A$1573,$A296,HW!BJ$2:BJ$1573)</f>
        <v>0</v>
      </c>
      <c r="BZ296" s="197">
        <f t="shared" si="183"/>
        <v>0</v>
      </c>
      <c r="CA296" s="198">
        <f t="shared" si="184"/>
        <v>0</v>
      </c>
      <c r="CK296" s="296">
        <f>IF(C296="WORK IN PROGRESS",0.099999,IF(SUMIF(SALE!$L$3:$L$1221,$A296,SALE!$U$3:$U$1221)=0,0,SUMIF(SALE!$L$3:$L$1221,$A296,SALE!$U$3:$U$1221)/SUMIF(SALE!$L$3:$L$1221,$A296,SALE!$F$3:$F$1221)))</f>
        <v>0</v>
      </c>
    </row>
    <row r="297" spans="1:89" ht="12" hidden="1" customHeight="1" x14ac:dyDescent="0.25">
      <c r="A297" s="114" t="s">
        <v>1641</v>
      </c>
      <c r="B297" s="115" t="s">
        <v>1642</v>
      </c>
      <c r="C297" s="115" t="s">
        <v>30</v>
      </c>
      <c r="D297" s="116">
        <v>5733</v>
      </c>
      <c r="E297" s="117">
        <v>145</v>
      </c>
      <c r="F297" s="117">
        <v>2.104E-2</v>
      </c>
      <c r="G297" s="117">
        <v>2.104E-2</v>
      </c>
      <c r="H297" s="118"/>
      <c r="I297" s="118">
        <v>0</v>
      </c>
      <c r="J297" s="118">
        <v>0</v>
      </c>
      <c r="K297" s="118"/>
      <c r="L297" s="118">
        <v>0</v>
      </c>
      <c r="M297" s="118"/>
      <c r="N297" s="118">
        <v>0</v>
      </c>
      <c r="O297" s="118"/>
      <c r="P297" s="118">
        <v>0</v>
      </c>
      <c r="Q297" s="118"/>
      <c r="R297" s="118">
        <v>0</v>
      </c>
      <c r="S297" s="118"/>
      <c r="T297" s="118">
        <v>0</v>
      </c>
      <c r="U297" s="118"/>
      <c r="V297" s="118">
        <v>0</v>
      </c>
      <c r="W297" s="118"/>
      <c r="X297" s="118">
        <v>0</v>
      </c>
      <c r="Y297" s="118"/>
      <c r="Z297" s="118">
        <v>0</v>
      </c>
      <c r="AA297" s="118"/>
      <c r="AB297" s="118">
        <v>0</v>
      </c>
      <c r="AC297" s="118">
        <v>0</v>
      </c>
      <c r="AD297" s="118">
        <v>0</v>
      </c>
      <c r="AE297" s="118">
        <v>0</v>
      </c>
      <c r="AF297" s="118"/>
      <c r="AG297" s="118">
        <v>0</v>
      </c>
      <c r="AH297" s="118"/>
      <c r="AI297" s="118">
        <v>0</v>
      </c>
      <c r="AJ297" s="118"/>
      <c r="AK297" s="118">
        <v>0</v>
      </c>
      <c r="AL297" s="118"/>
      <c r="AM297" s="118">
        <v>0</v>
      </c>
      <c r="AN297" s="118"/>
      <c r="AO297" s="118">
        <v>0</v>
      </c>
      <c r="AP297" s="118"/>
      <c r="AQ297" s="118">
        <v>0</v>
      </c>
      <c r="AR297" s="118"/>
      <c r="AS297" s="118">
        <v>0</v>
      </c>
      <c r="AT297" s="118"/>
      <c r="AU297" s="118">
        <v>0</v>
      </c>
      <c r="AV297" s="118">
        <v>0</v>
      </c>
      <c r="AW297" s="118">
        <v>0</v>
      </c>
      <c r="AX297" s="118">
        <v>0</v>
      </c>
      <c r="AY297" s="118">
        <v>0</v>
      </c>
      <c r="AZ297" s="118">
        <v>0</v>
      </c>
      <c r="BA297" s="118">
        <v>0</v>
      </c>
      <c r="BB297" s="118">
        <v>0</v>
      </c>
      <c r="BC297" s="118">
        <v>0</v>
      </c>
      <c r="BD297" s="117">
        <v>0</v>
      </c>
      <c r="BE297" s="117">
        <v>0</v>
      </c>
      <c r="BF297" s="118">
        <v>0</v>
      </c>
      <c r="BG297" s="118">
        <v>0</v>
      </c>
      <c r="BH297" s="118">
        <v>0</v>
      </c>
      <c r="BI297" s="118"/>
      <c r="BJ297" s="118">
        <v>0</v>
      </c>
      <c r="BK297" s="118"/>
      <c r="BL297" s="118">
        <v>0</v>
      </c>
      <c r="BM297" s="118">
        <v>0</v>
      </c>
      <c r="BN297" s="118">
        <v>0</v>
      </c>
      <c r="BO297" s="118">
        <v>0</v>
      </c>
      <c r="BP297" s="119">
        <v>0</v>
      </c>
      <c r="BS297" s="97">
        <f t="shared" si="180"/>
        <v>0</v>
      </c>
      <c r="BT297" s="97">
        <f t="shared" si="181"/>
        <v>0</v>
      </c>
      <c r="BU297" s="97">
        <f t="shared" si="182"/>
        <v>0</v>
      </c>
      <c r="BV297" s="296" t="str">
        <f>IF(CA297=0,"NO STOCK",IF(COUNTIF(PKGSUMM_T!$A$2:$A$1245,A297)&gt;0,"OK","ERROR"))</f>
        <v>NO STOCK</v>
      </c>
      <c r="BW297" s="296" t="str">
        <f>IF(CA297=0,"NO STOCK",IF(OR(COUNTIF(COST_SHEETT!$B$3:$B$1238,CI297)&gt;0,COUNTIF(COST_SHEETT!$AB$3:$AB$1238,CI297)&gt;0,COUNTIF(COST_SHEETT1!$B$3:$B$1238,CI297)&gt;0,COUNTIF(COST_SHEETT1!$AB$3:$AB$1238,CI297)&gt;0),"OK","ERROR"))</f>
        <v>NO STOCK</v>
      </c>
      <c r="BX297" s="97">
        <f>SUMIF(HW!$A$2:$A$1573,$A297,HW!BI$2:BI$1573)</f>
        <v>0</v>
      </c>
      <c r="BY297" s="97">
        <f>SUMIF(HW!$A$2:$A$1573,$A297,HW!BJ$2:BJ$1573)</f>
        <v>0</v>
      </c>
      <c r="BZ297" s="197">
        <f t="shared" si="183"/>
        <v>0</v>
      </c>
      <c r="CA297" s="198">
        <f t="shared" si="184"/>
        <v>0</v>
      </c>
      <c r="CK297" s="296">
        <f>IF(C297="WORK IN PROGRESS",0.099999,IF(SUMIF(SALE!$L$3:$L$1221,$A297,SALE!$U$3:$U$1221)=0,0,SUMIF(SALE!$L$3:$L$1221,$A297,SALE!$U$3:$U$1221)/SUMIF(SALE!$L$3:$L$1221,$A297,SALE!$F$3:$F$1221)))</f>
        <v>0</v>
      </c>
    </row>
    <row r="298" spans="1:89" ht="12" hidden="1" customHeight="1" x14ac:dyDescent="0.25">
      <c r="A298" s="120" t="s">
        <v>1643</v>
      </c>
      <c r="B298" s="121" t="s">
        <v>1644</v>
      </c>
      <c r="C298" s="121" t="s">
        <v>30</v>
      </c>
      <c r="D298" s="122">
        <v>5733</v>
      </c>
      <c r="E298" s="123">
        <v>150</v>
      </c>
      <c r="F298" s="123">
        <v>2.1765E-2</v>
      </c>
      <c r="G298" s="123">
        <v>2.1765E-2</v>
      </c>
      <c r="H298" s="124"/>
      <c r="I298" s="124">
        <v>0</v>
      </c>
      <c r="J298" s="124">
        <v>0</v>
      </c>
      <c r="K298" s="124"/>
      <c r="L298" s="124">
        <v>0</v>
      </c>
      <c r="M298" s="124"/>
      <c r="N298" s="124">
        <v>0</v>
      </c>
      <c r="O298" s="124"/>
      <c r="P298" s="124">
        <v>0</v>
      </c>
      <c r="Q298" s="124"/>
      <c r="R298" s="124">
        <v>0</v>
      </c>
      <c r="S298" s="124"/>
      <c r="T298" s="124">
        <v>0</v>
      </c>
      <c r="U298" s="124"/>
      <c r="V298" s="124">
        <v>0</v>
      </c>
      <c r="W298" s="124"/>
      <c r="X298" s="124">
        <v>0</v>
      </c>
      <c r="Y298" s="124"/>
      <c r="Z298" s="124">
        <v>0</v>
      </c>
      <c r="AA298" s="124"/>
      <c r="AB298" s="124">
        <v>0</v>
      </c>
      <c r="AC298" s="124">
        <v>0</v>
      </c>
      <c r="AD298" s="124">
        <v>0</v>
      </c>
      <c r="AE298" s="124">
        <v>0</v>
      </c>
      <c r="AF298" s="124"/>
      <c r="AG298" s="124">
        <v>0</v>
      </c>
      <c r="AH298" s="124"/>
      <c r="AI298" s="124">
        <v>0</v>
      </c>
      <c r="AJ298" s="124"/>
      <c r="AK298" s="124">
        <v>0</v>
      </c>
      <c r="AL298" s="124"/>
      <c r="AM298" s="124">
        <v>0</v>
      </c>
      <c r="AN298" s="124"/>
      <c r="AO298" s="124">
        <v>0</v>
      </c>
      <c r="AP298" s="124"/>
      <c r="AQ298" s="124">
        <v>0</v>
      </c>
      <c r="AR298" s="124"/>
      <c r="AS298" s="124">
        <v>0</v>
      </c>
      <c r="AT298" s="124"/>
      <c r="AU298" s="124">
        <v>0</v>
      </c>
      <c r="AV298" s="124">
        <v>0</v>
      </c>
      <c r="AW298" s="124">
        <v>0</v>
      </c>
      <c r="AX298" s="124">
        <v>0</v>
      </c>
      <c r="AY298" s="124">
        <v>0</v>
      </c>
      <c r="AZ298" s="124">
        <v>0</v>
      </c>
      <c r="BA298" s="124">
        <v>0</v>
      </c>
      <c r="BB298" s="124">
        <v>0</v>
      </c>
      <c r="BC298" s="124">
        <v>0</v>
      </c>
      <c r="BD298" s="123">
        <v>0</v>
      </c>
      <c r="BE298" s="123">
        <v>0</v>
      </c>
      <c r="BF298" s="124">
        <v>0</v>
      </c>
      <c r="BG298" s="124">
        <v>0</v>
      </c>
      <c r="BH298" s="124">
        <v>0</v>
      </c>
      <c r="BI298" s="124"/>
      <c r="BJ298" s="124">
        <v>0</v>
      </c>
      <c r="BK298" s="124"/>
      <c r="BL298" s="124">
        <v>0</v>
      </c>
      <c r="BM298" s="124">
        <v>0</v>
      </c>
      <c r="BN298" s="124">
        <v>0</v>
      </c>
      <c r="BO298" s="124">
        <v>0</v>
      </c>
      <c r="BP298" s="125">
        <v>0</v>
      </c>
      <c r="BS298" s="97">
        <f t="shared" si="180"/>
        <v>0</v>
      </c>
      <c r="BT298" s="97">
        <f t="shared" si="181"/>
        <v>0</v>
      </c>
      <c r="BU298" s="97">
        <f t="shared" si="182"/>
        <v>0</v>
      </c>
      <c r="BV298" s="296" t="str">
        <f>IF(CA298=0,"NO STOCK",IF(COUNTIF(PKGSUMM_T!$A$2:$A$1245,A298)&gt;0,"OK","ERROR"))</f>
        <v>NO STOCK</v>
      </c>
      <c r="BW298" s="296" t="str">
        <f>IF(CA298=0,"NO STOCK",IF(OR(COUNTIF(COST_SHEETT!$B$3:$B$1238,CI298)&gt;0,COUNTIF(COST_SHEETT!$AB$3:$AB$1238,CI298)&gt;0,COUNTIF(COST_SHEETT1!$B$3:$B$1238,CI298)&gt;0,COUNTIF(COST_SHEETT1!$AB$3:$AB$1238,CI298)&gt;0),"OK","ERROR"))</f>
        <v>NO STOCK</v>
      </c>
      <c r="BX298" s="97">
        <f>SUMIF(HW!$A$2:$A$1573,$A298,HW!BI$2:BI$1573)</f>
        <v>0</v>
      </c>
      <c r="BY298" s="97">
        <f>SUMIF(HW!$A$2:$A$1573,$A298,HW!BJ$2:BJ$1573)</f>
        <v>0</v>
      </c>
      <c r="BZ298" s="197">
        <f t="shared" si="183"/>
        <v>0</v>
      </c>
      <c r="CA298" s="198">
        <f t="shared" si="184"/>
        <v>0</v>
      </c>
      <c r="CK298" s="296">
        <f>IF(C298="WORK IN PROGRESS",0.099999,IF(SUMIF(SALE!$L$3:$L$1221,$A298,SALE!$U$3:$U$1221)=0,0,SUMIF(SALE!$L$3:$L$1221,$A298,SALE!$U$3:$U$1221)/SUMIF(SALE!$L$3:$L$1221,$A298,SALE!$F$3:$F$1221)))</f>
        <v>0</v>
      </c>
    </row>
    <row r="299" spans="1:89" ht="12" hidden="1" customHeight="1" x14ac:dyDescent="0.25">
      <c r="A299" s="114" t="s">
        <v>1645</v>
      </c>
      <c r="B299" s="115" t="s">
        <v>1646</v>
      </c>
      <c r="C299" s="115" t="s">
        <v>30</v>
      </c>
      <c r="D299" s="116">
        <v>5733</v>
      </c>
      <c r="E299" s="117">
        <v>140</v>
      </c>
      <c r="F299" s="117">
        <v>2.0313999999999999E-2</v>
      </c>
      <c r="G299" s="117">
        <v>2.0313999999999999E-2</v>
      </c>
      <c r="H299" s="118"/>
      <c r="I299" s="118">
        <v>0</v>
      </c>
      <c r="J299" s="118">
        <v>0</v>
      </c>
      <c r="K299" s="118"/>
      <c r="L299" s="118">
        <v>0</v>
      </c>
      <c r="M299" s="118"/>
      <c r="N299" s="118">
        <v>0</v>
      </c>
      <c r="O299" s="118"/>
      <c r="P299" s="118">
        <v>0</v>
      </c>
      <c r="Q299" s="118"/>
      <c r="R299" s="118">
        <v>0</v>
      </c>
      <c r="S299" s="118"/>
      <c r="T299" s="118">
        <v>0</v>
      </c>
      <c r="U299" s="118"/>
      <c r="V299" s="118">
        <v>0</v>
      </c>
      <c r="W299" s="118"/>
      <c r="X299" s="118">
        <v>0</v>
      </c>
      <c r="Y299" s="118"/>
      <c r="Z299" s="118">
        <v>0</v>
      </c>
      <c r="AA299" s="118"/>
      <c r="AB299" s="118">
        <v>0</v>
      </c>
      <c r="AC299" s="118">
        <v>0</v>
      </c>
      <c r="AD299" s="118">
        <v>0</v>
      </c>
      <c r="AE299" s="118">
        <v>0</v>
      </c>
      <c r="AF299" s="118"/>
      <c r="AG299" s="118">
        <v>0</v>
      </c>
      <c r="AH299" s="118"/>
      <c r="AI299" s="118">
        <v>0</v>
      </c>
      <c r="AJ299" s="118"/>
      <c r="AK299" s="118">
        <v>0</v>
      </c>
      <c r="AL299" s="118"/>
      <c r="AM299" s="118">
        <v>0</v>
      </c>
      <c r="AN299" s="118"/>
      <c r="AO299" s="118">
        <v>0</v>
      </c>
      <c r="AP299" s="118"/>
      <c r="AQ299" s="118">
        <v>0</v>
      </c>
      <c r="AR299" s="118"/>
      <c r="AS299" s="118">
        <v>0</v>
      </c>
      <c r="AT299" s="118"/>
      <c r="AU299" s="118">
        <v>0</v>
      </c>
      <c r="AV299" s="118">
        <v>0</v>
      </c>
      <c r="AW299" s="118">
        <v>0</v>
      </c>
      <c r="AX299" s="118">
        <v>0</v>
      </c>
      <c r="AY299" s="118">
        <v>0</v>
      </c>
      <c r="AZ299" s="118">
        <v>0</v>
      </c>
      <c r="BA299" s="118">
        <v>0</v>
      </c>
      <c r="BB299" s="118">
        <v>0</v>
      </c>
      <c r="BC299" s="118">
        <v>0</v>
      </c>
      <c r="BD299" s="117">
        <v>0</v>
      </c>
      <c r="BE299" s="117">
        <v>0</v>
      </c>
      <c r="BF299" s="118">
        <v>0</v>
      </c>
      <c r="BG299" s="118">
        <v>0</v>
      </c>
      <c r="BH299" s="118">
        <v>0</v>
      </c>
      <c r="BI299" s="118"/>
      <c r="BJ299" s="118">
        <v>0</v>
      </c>
      <c r="BK299" s="118"/>
      <c r="BL299" s="118">
        <v>0</v>
      </c>
      <c r="BM299" s="118">
        <v>0</v>
      </c>
      <c r="BN299" s="118">
        <v>0</v>
      </c>
      <c r="BO299" s="118">
        <v>0</v>
      </c>
      <c r="BP299" s="119">
        <v>0</v>
      </c>
      <c r="BS299" s="97">
        <f t="shared" si="180"/>
        <v>0</v>
      </c>
      <c r="BT299" s="97">
        <f t="shared" si="181"/>
        <v>0</v>
      </c>
      <c r="BU299" s="97">
        <f t="shared" si="182"/>
        <v>0</v>
      </c>
      <c r="BV299" s="296" t="str">
        <f>IF(CA299=0,"NO STOCK",IF(COUNTIF(PKGSUMM_T!$A$2:$A$1245,A299)&gt;0,"OK","ERROR"))</f>
        <v>NO STOCK</v>
      </c>
      <c r="BW299" s="296" t="str">
        <f>IF(CA299=0,"NO STOCK",IF(OR(COUNTIF(COST_SHEETT!$B$3:$B$1238,CI299)&gt;0,COUNTIF(COST_SHEETT!$AB$3:$AB$1238,CI299)&gt;0,COUNTIF(COST_SHEETT1!$B$3:$B$1238,CI299)&gt;0,COUNTIF(COST_SHEETT1!$AB$3:$AB$1238,CI299)&gt;0),"OK","ERROR"))</f>
        <v>NO STOCK</v>
      </c>
      <c r="BX299" s="97">
        <f>SUMIF(HW!$A$2:$A$1573,$A299,HW!BI$2:BI$1573)</f>
        <v>0</v>
      </c>
      <c r="BY299" s="97">
        <f>SUMIF(HW!$A$2:$A$1573,$A299,HW!BJ$2:BJ$1573)</f>
        <v>0</v>
      </c>
      <c r="BZ299" s="197">
        <f t="shared" si="183"/>
        <v>0</v>
      </c>
      <c r="CA299" s="198">
        <f t="shared" si="184"/>
        <v>0</v>
      </c>
      <c r="CK299" s="296">
        <f>IF(C299="WORK IN PROGRESS",0.099999,IF(SUMIF(SALE!$L$3:$L$1221,$A299,SALE!$U$3:$U$1221)=0,0,SUMIF(SALE!$L$3:$L$1221,$A299,SALE!$U$3:$U$1221)/SUMIF(SALE!$L$3:$L$1221,$A299,SALE!$F$3:$F$1221)))</f>
        <v>0</v>
      </c>
    </row>
    <row r="300" spans="1:89" ht="12" hidden="1" customHeight="1" x14ac:dyDescent="0.25">
      <c r="A300" s="120" t="s">
        <v>1647</v>
      </c>
      <c r="B300" s="121" t="s">
        <v>1648</v>
      </c>
      <c r="C300" s="121" t="s">
        <v>30</v>
      </c>
      <c r="D300" s="122">
        <v>5733</v>
      </c>
      <c r="E300" s="123">
        <v>150</v>
      </c>
      <c r="F300" s="123">
        <v>2.1765E-2</v>
      </c>
      <c r="G300" s="123">
        <v>2.1765E-2</v>
      </c>
      <c r="H300" s="124"/>
      <c r="I300" s="124">
        <v>0</v>
      </c>
      <c r="J300" s="124">
        <v>0</v>
      </c>
      <c r="K300" s="124"/>
      <c r="L300" s="124">
        <v>0</v>
      </c>
      <c r="M300" s="124"/>
      <c r="N300" s="124">
        <v>0</v>
      </c>
      <c r="O300" s="124"/>
      <c r="P300" s="124">
        <v>0</v>
      </c>
      <c r="Q300" s="124"/>
      <c r="R300" s="124">
        <v>0</v>
      </c>
      <c r="S300" s="124"/>
      <c r="T300" s="124">
        <v>0</v>
      </c>
      <c r="U300" s="124"/>
      <c r="V300" s="124">
        <v>0</v>
      </c>
      <c r="W300" s="124"/>
      <c r="X300" s="124">
        <v>0</v>
      </c>
      <c r="Y300" s="124"/>
      <c r="Z300" s="124">
        <v>0</v>
      </c>
      <c r="AA300" s="124"/>
      <c r="AB300" s="124">
        <v>0</v>
      </c>
      <c r="AC300" s="124">
        <v>0</v>
      </c>
      <c r="AD300" s="124">
        <v>0</v>
      </c>
      <c r="AE300" s="124">
        <v>0</v>
      </c>
      <c r="AF300" s="124"/>
      <c r="AG300" s="124">
        <v>0</v>
      </c>
      <c r="AH300" s="124"/>
      <c r="AI300" s="124">
        <v>0</v>
      </c>
      <c r="AJ300" s="124"/>
      <c r="AK300" s="124">
        <v>0</v>
      </c>
      <c r="AL300" s="124"/>
      <c r="AM300" s="124">
        <v>0</v>
      </c>
      <c r="AN300" s="124"/>
      <c r="AO300" s="124">
        <v>0</v>
      </c>
      <c r="AP300" s="124"/>
      <c r="AQ300" s="124">
        <v>0</v>
      </c>
      <c r="AR300" s="124"/>
      <c r="AS300" s="124">
        <v>0</v>
      </c>
      <c r="AT300" s="124"/>
      <c r="AU300" s="124">
        <v>0</v>
      </c>
      <c r="AV300" s="124">
        <v>0</v>
      </c>
      <c r="AW300" s="124">
        <v>0</v>
      </c>
      <c r="AX300" s="124">
        <v>0</v>
      </c>
      <c r="AY300" s="124">
        <v>0</v>
      </c>
      <c r="AZ300" s="124">
        <v>0</v>
      </c>
      <c r="BA300" s="124">
        <v>0</v>
      </c>
      <c r="BB300" s="124">
        <v>0</v>
      </c>
      <c r="BC300" s="124">
        <v>0</v>
      </c>
      <c r="BD300" s="123">
        <v>0</v>
      </c>
      <c r="BE300" s="123">
        <v>0</v>
      </c>
      <c r="BF300" s="124">
        <v>0</v>
      </c>
      <c r="BG300" s="124">
        <v>0</v>
      </c>
      <c r="BH300" s="124">
        <v>0</v>
      </c>
      <c r="BI300" s="124"/>
      <c r="BJ300" s="124">
        <v>0</v>
      </c>
      <c r="BK300" s="124"/>
      <c r="BL300" s="124">
        <v>0</v>
      </c>
      <c r="BM300" s="124">
        <v>0</v>
      </c>
      <c r="BN300" s="124">
        <v>0</v>
      </c>
      <c r="BO300" s="124">
        <v>0</v>
      </c>
      <c r="BP300" s="125">
        <v>0</v>
      </c>
      <c r="BS300" s="97">
        <f t="shared" si="180"/>
        <v>0</v>
      </c>
      <c r="BT300" s="97">
        <f t="shared" si="181"/>
        <v>0</v>
      </c>
      <c r="BU300" s="97">
        <f t="shared" si="182"/>
        <v>0</v>
      </c>
      <c r="BV300" s="296" t="str">
        <f>IF(CA300=0,"NO STOCK",IF(COUNTIF(PKGSUMM_T!$A$2:$A$1245,A300)&gt;0,"OK","ERROR"))</f>
        <v>NO STOCK</v>
      </c>
      <c r="BW300" s="296" t="str">
        <f>IF(CA300=0,"NO STOCK",IF(OR(COUNTIF(COST_SHEETT!$B$3:$B$1238,CI300)&gt;0,COUNTIF(COST_SHEETT!$AB$3:$AB$1238,CI300)&gt;0,COUNTIF(COST_SHEETT1!$B$3:$B$1238,CI300)&gt;0,COUNTIF(COST_SHEETT1!$AB$3:$AB$1238,CI300)&gt;0),"OK","ERROR"))</f>
        <v>NO STOCK</v>
      </c>
      <c r="BX300" s="97">
        <f>SUMIF(HW!$A$2:$A$1573,$A300,HW!BI$2:BI$1573)</f>
        <v>0</v>
      </c>
      <c r="BY300" s="97">
        <f>SUMIF(HW!$A$2:$A$1573,$A300,HW!BJ$2:BJ$1573)</f>
        <v>0</v>
      </c>
      <c r="BZ300" s="197">
        <f t="shared" si="183"/>
        <v>0</v>
      </c>
      <c r="CA300" s="198">
        <f t="shared" si="184"/>
        <v>0</v>
      </c>
      <c r="CK300" s="296">
        <f>IF(C300="WORK IN PROGRESS",0.099999,IF(SUMIF(SALE!$L$3:$L$1221,$A300,SALE!$U$3:$U$1221)=0,0,SUMIF(SALE!$L$3:$L$1221,$A300,SALE!$U$3:$U$1221)/SUMIF(SALE!$L$3:$L$1221,$A300,SALE!$F$3:$F$1221)))</f>
        <v>0</v>
      </c>
    </row>
    <row r="301" spans="1:89" ht="12" hidden="1" customHeight="1" x14ac:dyDescent="0.25">
      <c r="A301" s="104" t="s">
        <v>2642</v>
      </c>
      <c r="B301" s="106"/>
      <c r="C301" s="105" t="s">
        <v>1200</v>
      </c>
      <c r="D301" s="107"/>
      <c r="E301" s="107"/>
      <c r="F301" s="137">
        <v>0.17049300000000001</v>
      </c>
      <c r="G301" s="137">
        <v>0.17049300000000001</v>
      </c>
      <c r="H301" s="107"/>
      <c r="I301" s="107">
        <v>0</v>
      </c>
      <c r="J301" s="107">
        <v>0</v>
      </c>
      <c r="K301" s="107"/>
      <c r="L301" s="107">
        <v>0</v>
      </c>
      <c r="M301" s="107"/>
      <c r="N301" s="107">
        <v>0</v>
      </c>
      <c r="O301" s="107"/>
      <c r="P301" s="107">
        <v>0</v>
      </c>
      <c r="Q301" s="107"/>
      <c r="R301" s="107">
        <v>0</v>
      </c>
      <c r="S301" s="107"/>
      <c r="T301" s="107">
        <v>0</v>
      </c>
      <c r="U301" s="107"/>
      <c r="V301" s="107">
        <v>0</v>
      </c>
      <c r="W301" s="107"/>
      <c r="X301" s="107">
        <v>0</v>
      </c>
      <c r="Y301" s="107"/>
      <c r="Z301" s="107">
        <v>0</v>
      </c>
      <c r="AA301" s="107"/>
      <c r="AB301" s="107">
        <v>0</v>
      </c>
      <c r="AC301" s="107">
        <v>0</v>
      </c>
      <c r="AD301" s="107">
        <v>0</v>
      </c>
      <c r="AE301" s="107">
        <v>0</v>
      </c>
      <c r="AF301" s="107"/>
      <c r="AG301" s="107">
        <v>0</v>
      </c>
      <c r="AH301" s="107"/>
      <c r="AI301" s="107">
        <v>0</v>
      </c>
      <c r="AJ301" s="107"/>
      <c r="AK301" s="107">
        <v>0</v>
      </c>
      <c r="AL301" s="107"/>
      <c r="AM301" s="107">
        <v>0</v>
      </c>
      <c r="AN301" s="107"/>
      <c r="AO301" s="107">
        <v>0</v>
      </c>
      <c r="AP301" s="107"/>
      <c r="AQ301" s="107">
        <v>0</v>
      </c>
      <c r="AR301" s="107"/>
      <c r="AS301" s="107">
        <v>0</v>
      </c>
      <c r="AT301" s="107"/>
      <c r="AU301" s="107">
        <v>0</v>
      </c>
      <c r="AV301" s="107">
        <v>0</v>
      </c>
      <c r="AW301" s="107">
        <v>0</v>
      </c>
      <c r="AX301" s="107">
        <v>0</v>
      </c>
      <c r="AY301" s="107">
        <v>0</v>
      </c>
      <c r="AZ301" s="107">
        <v>0</v>
      </c>
      <c r="BA301" s="107">
        <v>0</v>
      </c>
      <c r="BB301" s="107">
        <v>0</v>
      </c>
      <c r="BC301" s="107">
        <v>0</v>
      </c>
      <c r="BD301" s="137">
        <v>0</v>
      </c>
      <c r="BE301" s="137">
        <v>0</v>
      </c>
      <c r="BF301" s="107">
        <v>0</v>
      </c>
      <c r="BG301" s="107">
        <v>0</v>
      </c>
      <c r="BH301" s="107">
        <v>0</v>
      </c>
      <c r="BI301" s="107"/>
      <c r="BJ301" s="107">
        <v>0</v>
      </c>
      <c r="BK301" s="107"/>
      <c r="BL301" s="107">
        <v>0</v>
      </c>
      <c r="BM301" s="107">
        <v>0</v>
      </c>
      <c r="BN301" s="107">
        <v>0</v>
      </c>
      <c r="BO301" s="107">
        <v>0</v>
      </c>
      <c r="BP301" s="108">
        <v>0</v>
      </c>
      <c r="BS301" s="97">
        <f t="shared" si="180"/>
        <v>0</v>
      </c>
      <c r="BT301" s="97">
        <f t="shared" si="181"/>
        <v>0</v>
      </c>
      <c r="BU301" s="97">
        <f t="shared" si="182"/>
        <v>0</v>
      </c>
      <c r="BV301" s="296" t="str">
        <f>IF(CA301=0,"NO STOCK",IF(COUNTIF(PKGSUMM_T!$A$2:$A$1245,A301)&gt;0,"OK","ERROR"))</f>
        <v>NO STOCK</v>
      </c>
      <c r="BW301" s="296" t="str">
        <f>IF(CA301=0,"NO STOCK",IF(OR(COUNTIF(COST_SHEETT!$B$3:$B$1238,CI301)&gt;0,COUNTIF(COST_SHEETT!$AB$3:$AB$1238,CI301)&gt;0,COUNTIF(COST_SHEETT1!$B$3:$B$1238,CI301)&gt;0,COUNTIF(COST_SHEETT1!$AB$3:$AB$1238,CI301)&gt;0),"OK","ERROR"))</f>
        <v>NO STOCK</v>
      </c>
      <c r="BX301" s="97">
        <f>SUMIF(HW!$A$2:$A$1573,$A301,HW!BI$2:BI$1573)</f>
        <v>0</v>
      </c>
      <c r="BY301" s="97">
        <f>SUMIF(HW!$A$2:$A$1573,$A301,HW!BJ$2:BJ$1573)</f>
        <v>0</v>
      </c>
      <c r="BZ301" s="197">
        <f t="shared" si="183"/>
        <v>0</v>
      </c>
      <c r="CA301" s="198">
        <f t="shared" si="184"/>
        <v>0</v>
      </c>
      <c r="CK301" s="296">
        <f>IF(C301="WORK IN PROGRESS",0.099999,IF(SUMIF(SALE!$L$3:$L$1221,$A301,SALE!$U$3:$U$1221)=0,0,SUMIF(SALE!$L$3:$L$1221,$A301,SALE!$U$3:$U$1221)/SUMIF(SALE!$L$3:$L$1221,$A301,SALE!$F$3:$F$1221)))</f>
        <v>0</v>
      </c>
    </row>
    <row r="302" spans="1:89" ht="12" hidden="1" customHeight="1" x14ac:dyDescent="0.25">
      <c r="A302" s="109" t="s">
        <v>2642</v>
      </c>
      <c r="B302" s="110"/>
      <c r="C302" s="111" t="s">
        <v>77</v>
      </c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112"/>
      <c r="BH302" s="112"/>
      <c r="BI302" s="112"/>
      <c r="BJ302" s="112"/>
      <c r="BK302" s="112"/>
      <c r="BL302" s="112"/>
      <c r="BM302" s="112"/>
      <c r="BN302" s="112"/>
      <c r="BO302" s="112"/>
      <c r="BP302" s="113"/>
      <c r="BS302" s="97">
        <f t="shared" si="180"/>
        <v>0</v>
      </c>
      <c r="BT302" s="97">
        <f t="shared" si="181"/>
        <v>0</v>
      </c>
      <c r="BU302" s="97">
        <f t="shared" si="182"/>
        <v>0</v>
      </c>
      <c r="BV302" s="296" t="str">
        <f>IF(CA302=0,"NO STOCK",IF(COUNTIF(PKGSUMM_T!$A$2:$A$1245,A302)&gt;0,"OK","ERROR"))</f>
        <v>NO STOCK</v>
      </c>
      <c r="BW302" s="296" t="str">
        <f>IF(CA302=0,"NO STOCK",IF(OR(COUNTIF(COST_SHEETT!$B$3:$B$1238,CI302)&gt;0,COUNTIF(COST_SHEETT!$AB$3:$AB$1238,CI302)&gt;0,COUNTIF(COST_SHEETT1!$B$3:$B$1238,CI302)&gt;0,COUNTIF(COST_SHEETT1!$AB$3:$AB$1238,CI302)&gt;0),"OK","ERROR"))</f>
        <v>NO STOCK</v>
      </c>
      <c r="BX302" s="97">
        <f>SUMIF(HW!$A$2:$A$1573,$A302,HW!BI$2:BI$1573)</f>
        <v>0</v>
      </c>
      <c r="BY302" s="97">
        <f>SUMIF(HW!$A$2:$A$1573,$A302,HW!BJ$2:BJ$1573)</f>
        <v>0</v>
      </c>
      <c r="BZ302" s="197">
        <f t="shared" si="183"/>
        <v>0</v>
      </c>
      <c r="CA302" s="198">
        <f t="shared" si="184"/>
        <v>0</v>
      </c>
      <c r="CK302" s="296">
        <f>IF(C302="WORK IN PROGRESS",0.099999,IF(SUMIF(SALE!$L$3:$L$1221,$A302,SALE!$U$3:$U$1221)=0,0,SUMIF(SALE!$L$3:$L$1221,$A302,SALE!$U$3:$U$1221)/SUMIF(SALE!$L$3:$L$1221,$A302,SALE!$F$3:$F$1221)))</f>
        <v>9.9999000000000005E-2</v>
      </c>
    </row>
    <row r="303" spans="1:89" ht="12" hidden="1" customHeight="1" x14ac:dyDescent="0.25">
      <c r="A303" s="114" t="s">
        <v>1649</v>
      </c>
      <c r="B303" s="115" t="s">
        <v>1650</v>
      </c>
      <c r="C303" s="115" t="s">
        <v>77</v>
      </c>
      <c r="D303" s="116">
        <v>4410</v>
      </c>
      <c r="E303" s="117">
        <v>150</v>
      </c>
      <c r="F303" s="117">
        <v>2.1765E-2</v>
      </c>
      <c r="G303" s="117">
        <v>2.1765E-2</v>
      </c>
      <c r="H303" s="118"/>
      <c r="I303" s="118">
        <v>0</v>
      </c>
      <c r="J303" s="118">
        <v>0</v>
      </c>
      <c r="K303" s="118"/>
      <c r="L303" s="118">
        <v>0</v>
      </c>
      <c r="M303" s="118"/>
      <c r="N303" s="118">
        <v>0</v>
      </c>
      <c r="O303" s="118"/>
      <c r="P303" s="118">
        <v>0</v>
      </c>
      <c r="Q303" s="118"/>
      <c r="R303" s="118">
        <v>0</v>
      </c>
      <c r="S303" s="118"/>
      <c r="T303" s="118">
        <v>0</v>
      </c>
      <c r="U303" s="118"/>
      <c r="V303" s="118">
        <v>0</v>
      </c>
      <c r="W303" s="118"/>
      <c r="X303" s="118">
        <v>0</v>
      </c>
      <c r="Y303" s="118"/>
      <c r="Z303" s="118">
        <v>0</v>
      </c>
      <c r="AA303" s="118"/>
      <c r="AB303" s="118">
        <v>0</v>
      </c>
      <c r="AC303" s="118">
        <v>0</v>
      </c>
      <c r="AD303" s="118">
        <v>0</v>
      </c>
      <c r="AE303" s="118">
        <v>0</v>
      </c>
      <c r="AF303" s="118"/>
      <c r="AG303" s="118">
        <v>0</v>
      </c>
      <c r="AH303" s="118"/>
      <c r="AI303" s="118">
        <v>0</v>
      </c>
      <c r="AJ303" s="118"/>
      <c r="AK303" s="118">
        <v>0</v>
      </c>
      <c r="AL303" s="118"/>
      <c r="AM303" s="118">
        <v>0</v>
      </c>
      <c r="AN303" s="118"/>
      <c r="AO303" s="118">
        <v>0</v>
      </c>
      <c r="AP303" s="118"/>
      <c r="AQ303" s="118">
        <v>0</v>
      </c>
      <c r="AR303" s="118"/>
      <c r="AS303" s="118">
        <v>0</v>
      </c>
      <c r="AT303" s="118"/>
      <c r="AU303" s="118">
        <v>0</v>
      </c>
      <c r="AV303" s="118">
        <v>0</v>
      </c>
      <c r="AW303" s="118">
        <v>0</v>
      </c>
      <c r="AX303" s="118">
        <v>0</v>
      </c>
      <c r="AY303" s="118">
        <v>0</v>
      </c>
      <c r="AZ303" s="118">
        <v>0</v>
      </c>
      <c r="BA303" s="118">
        <v>0</v>
      </c>
      <c r="BB303" s="118">
        <v>0</v>
      </c>
      <c r="BC303" s="118">
        <v>0</v>
      </c>
      <c r="BD303" s="117">
        <v>0</v>
      </c>
      <c r="BE303" s="117">
        <v>0</v>
      </c>
      <c r="BF303" s="118">
        <v>0</v>
      </c>
      <c r="BG303" s="118">
        <v>0</v>
      </c>
      <c r="BH303" s="118">
        <v>0</v>
      </c>
      <c r="BI303" s="118"/>
      <c r="BJ303" s="118">
        <v>0</v>
      </c>
      <c r="BK303" s="118"/>
      <c r="BL303" s="118">
        <v>0</v>
      </c>
      <c r="BM303" s="118">
        <v>0</v>
      </c>
      <c r="BN303" s="118">
        <v>0</v>
      </c>
      <c r="BO303" s="118">
        <v>0</v>
      </c>
      <c r="BP303" s="119">
        <v>0</v>
      </c>
      <c r="BS303" s="97">
        <f t="shared" si="180"/>
        <v>0</v>
      </c>
      <c r="BT303" s="97">
        <f t="shared" si="181"/>
        <v>0</v>
      </c>
      <c r="BU303" s="97">
        <f t="shared" si="182"/>
        <v>0</v>
      </c>
      <c r="BV303" s="296" t="str">
        <f>IF(CA303=0,"NO STOCK",IF(COUNTIF(PKGSUMM_T!$A$2:$A$1245,A303)&gt;0,"OK","ERROR"))</f>
        <v>NO STOCK</v>
      </c>
      <c r="BW303" s="296" t="str">
        <f>IF(CA303=0,"NO STOCK",IF(OR(COUNTIF(COST_SHEETT!$B$3:$B$1238,CI303)&gt;0,COUNTIF(COST_SHEETT!$AB$3:$AB$1238,CI303)&gt;0,COUNTIF(COST_SHEETT1!$B$3:$B$1238,CI303)&gt;0,COUNTIF(COST_SHEETT1!$AB$3:$AB$1238,CI303)&gt;0),"OK","ERROR"))</f>
        <v>NO STOCK</v>
      </c>
      <c r="BX303" s="97">
        <f>SUMIF(HW!$A$2:$A$1573,$A303,HW!BI$2:BI$1573)</f>
        <v>0</v>
      </c>
      <c r="BY303" s="97">
        <f>SUMIF(HW!$A$2:$A$1573,$A303,HW!BJ$2:BJ$1573)</f>
        <v>0</v>
      </c>
      <c r="BZ303" s="197">
        <f t="shared" si="183"/>
        <v>0</v>
      </c>
      <c r="CA303" s="198">
        <f t="shared" si="184"/>
        <v>0</v>
      </c>
      <c r="CK303" s="296">
        <f>IF(C303="WORK IN PROGRESS",0.099999,IF(SUMIF(SALE!$L$3:$L$1221,$A303,SALE!$U$3:$U$1221)=0,0,SUMIF(SALE!$L$3:$L$1221,$A303,SALE!$U$3:$U$1221)/SUMIF(SALE!$L$3:$L$1221,$A303,SALE!$F$3:$F$1221)))</f>
        <v>9.9999000000000005E-2</v>
      </c>
    </row>
    <row r="304" spans="1:89" ht="12" hidden="1" customHeight="1" x14ac:dyDescent="0.25">
      <c r="A304" s="120" t="s">
        <v>1651</v>
      </c>
      <c r="B304" s="121" t="s">
        <v>1652</v>
      </c>
      <c r="C304" s="121" t="s">
        <v>77</v>
      </c>
      <c r="D304" s="122">
        <v>4410</v>
      </c>
      <c r="E304" s="123">
        <v>150</v>
      </c>
      <c r="F304" s="123">
        <v>2.1765E-2</v>
      </c>
      <c r="G304" s="123">
        <v>2.1765E-2</v>
      </c>
      <c r="H304" s="124"/>
      <c r="I304" s="124">
        <v>0</v>
      </c>
      <c r="J304" s="124">
        <v>0</v>
      </c>
      <c r="K304" s="124"/>
      <c r="L304" s="124">
        <v>0</v>
      </c>
      <c r="M304" s="124"/>
      <c r="N304" s="124">
        <v>0</v>
      </c>
      <c r="O304" s="124"/>
      <c r="P304" s="124">
        <v>0</v>
      </c>
      <c r="Q304" s="124"/>
      <c r="R304" s="124">
        <v>0</v>
      </c>
      <c r="S304" s="124"/>
      <c r="T304" s="124">
        <v>0</v>
      </c>
      <c r="U304" s="124"/>
      <c r="V304" s="124">
        <v>0</v>
      </c>
      <c r="W304" s="124"/>
      <c r="X304" s="124">
        <v>0</v>
      </c>
      <c r="Y304" s="124"/>
      <c r="Z304" s="124">
        <v>0</v>
      </c>
      <c r="AA304" s="124"/>
      <c r="AB304" s="124">
        <v>0</v>
      </c>
      <c r="AC304" s="124">
        <v>0</v>
      </c>
      <c r="AD304" s="124">
        <v>0</v>
      </c>
      <c r="AE304" s="124">
        <v>0</v>
      </c>
      <c r="AF304" s="124"/>
      <c r="AG304" s="124">
        <v>0</v>
      </c>
      <c r="AH304" s="124"/>
      <c r="AI304" s="124">
        <v>0</v>
      </c>
      <c r="AJ304" s="124"/>
      <c r="AK304" s="124">
        <v>0</v>
      </c>
      <c r="AL304" s="124"/>
      <c r="AM304" s="124">
        <v>0</v>
      </c>
      <c r="AN304" s="124"/>
      <c r="AO304" s="124">
        <v>0</v>
      </c>
      <c r="AP304" s="124"/>
      <c r="AQ304" s="124">
        <v>0</v>
      </c>
      <c r="AR304" s="124"/>
      <c r="AS304" s="124">
        <v>0</v>
      </c>
      <c r="AT304" s="124"/>
      <c r="AU304" s="124">
        <v>0</v>
      </c>
      <c r="AV304" s="124">
        <v>0</v>
      </c>
      <c r="AW304" s="124">
        <v>0</v>
      </c>
      <c r="AX304" s="124">
        <v>0</v>
      </c>
      <c r="AY304" s="124">
        <v>0</v>
      </c>
      <c r="AZ304" s="124">
        <v>0</v>
      </c>
      <c r="BA304" s="124">
        <v>0</v>
      </c>
      <c r="BB304" s="124">
        <v>0</v>
      </c>
      <c r="BC304" s="124">
        <v>0</v>
      </c>
      <c r="BD304" s="123">
        <v>0</v>
      </c>
      <c r="BE304" s="123">
        <v>0</v>
      </c>
      <c r="BF304" s="124">
        <v>0</v>
      </c>
      <c r="BG304" s="124">
        <v>0</v>
      </c>
      <c r="BH304" s="124">
        <v>0</v>
      </c>
      <c r="BI304" s="124"/>
      <c r="BJ304" s="124">
        <v>0</v>
      </c>
      <c r="BK304" s="124"/>
      <c r="BL304" s="124">
        <v>0</v>
      </c>
      <c r="BM304" s="124">
        <v>0</v>
      </c>
      <c r="BN304" s="124">
        <v>0</v>
      </c>
      <c r="BO304" s="124">
        <v>0</v>
      </c>
      <c r="BP304" s="125">
        <v>0</v>
      </c>
      <c r="BS304" s="97">
        <f t="shared" si="180"/>
        <v>0</v>
      </c>
      <c r="BT304" s="97">
        <f t="shared" si="181"/>
        <v>0</v>
      </c>
      <c r="BU304" s="97">
        <f t="shared" si="182"/>
        <v>0</v>
      </c>
      <c r="BV304" s="296" t="str">
        <f>IF(CA304=0,"NO STOCK",IF(COUNTIF(PKGSUMM_T!$A$2:$A$1245,A304)&gt;0,"OK","ERROR"))</f>
        <v>NO STOCK</v>
      </c>
      <c r="BW304" s="296" t="str">
        <f>IF(CA304=0,"NO STOCK",IF(OR(COUNTIF(COST_SHEETT!$B$3:$B$1238,CI304)&gt;0,COUNTIF(COST_SHEETT!$AB$3:$AB$1238,CI304)&gt;0,COUNTIF(COST_SHEETT1!$B$3:$B$1238,CI304)&gt;0,COUNTIF(COST_SHEETT1!$AB$3:$AB$1238,CI304)&gt;0),"OK","ERROR"))</f>
        <v>NO STOCK</v>
      </c>
      <c r="BX304" s="97">
        <f>SUMIF(HW!$A$2:$A$1573,$A304,HW!BI$2:BI$1573)</f>
        <v>0</v>
      </c>
      <c r="BY304" s="97">
        <f>SUMIF(HW!$A$2:$A$1573,$A304,HW!BJ$2:BJ$1573)</f>
        <v>0</v>
      </c>
      <c r="BZ304" s="197">
        <f t="shared" si="183"/>
        <v>0</v>
      </c>
      <c r="CA304" s="198">
        <f t="shared" si="184"/>
        <v>0</v>
      </c>
      <c r="CK304" s="296">
        <f>IF(C304="WORK IN PROGRESS",0.099999,IF(SUMIF(SALE!$L$3:$L$1221,$A304,SALE!$U$3:$U$1221)=0,0,SUMIF(SALE!$L$3:$L$1221,$A304,SALE!$U$3:$U$1221)/SUMIF(SALE!$L$3:$L$1221,$A304,SALE!$F$3:$F$1221)))</f>
        <v>9.9999000000000005E-2</v>
      </c>
    </row>
    <row r="305" spans="1:102" ht="12" hidden="1" customHeight="1" x14ac:dyDescent="0.25">
      <c r="A305" s="114" t="s">
        <v>1653</v>
      </c>
      <c r="B305" s="115" t="s">
        <v>1654</v>
      </c>
      <c r="C305" s="115" t="s">
        <v>77</v>
      </c>
      <c r="D305" s="116">
        <v>4200</v>
      </c>
      <c r="E305" s="117">
        <v>140</v>
      </c>
      <c r="F305" s="117">
        <v>2.0313999999999999E-2</v>
      </c>
      <c r="G305" s="117">
        <v>2.0313999999999999E-2</v>
      </c>
      <c r="H305" s="118"/>
      <c r="I305" s="118">
        <v>0</v>
      </c>
      <c r="J305" s="118">
        <v>0</v>
      </c>
      <c r="K305" s="118"/>
      <c r="L305" s="118">
        <v>0</v>
      </c>
      <c r="M305" s="118"/>
      <c r="N305" s="118">
        <v>0</v>
      </c>
      <c r="O305" s="118"/>
      <c r="P305" s="118">
        <v>0</v>
      </c>
      <c r="Q305" s="118"/>
      <c r="R305" s="118">
        <v>0</v>
      </c>
      <c r="S305" s="118"/>
      <c r="T305" s="118">
        <v>0</v>
      </c>
      <c r="U305" s="118"/>
      <c r="V305" s="118">
        <v>0</v>
      </c>
      <c r="W305" s="118"/>
      <c r="X305" s="118">
        <v>0</v>
      </c>
      <c r="Y305" s="118"/>
      <c r="Z305" s="118">
        <v>0</v>
      </c>
      <c r="AA305" s="118"/>
      <c r="AB305" s="118">
        <v>0</v>
      </c>
      <c r="AC305" s="118">
        <v>0</v>
      </c>
      <c r="AD305" s="118">
        <v>0</v>
      </c>
      <c r="AE305" s="118">
        <v>0</v>
      </c>
      <c r="AF305" s="118"/>
      <c r="AG305" s="118">
        <v>0</v>
      </c>
      <c r="AH305" s="118"/>
      <c r="AI305" s="118">
        <v>0</v>
      </c>
      <c r="AJ305" s="118"/>
      <c r="AK305" s="118">
        <v>0</v>
      </c>
      <c r="AL305" s="118"/>
      <c r="AM305" s="118">
        <v>0</v>
      </c>
      <c r="AN305" s="118"/>
      <c r="AO305" s="118">
        <v>0</v>
      </c>
      <c r="AP305" s="118"/>
      <c r="AQ305" s="118">
        <v>0</v>
      </c>
      <c r="AR305" s="118"/>
      <c r="AS305" s="118">
        <v>0</v>
      </c>
      <c r="AT305" s="118"/>
      <c r="AU305" s="118">
        <v>0</v>
      </c>
      <c r="AV305" s="118">
        <v>0</v>
      </c>
      <c r="AW305" s="118">
        <v>0</v>
      </c>
      <c r="AX305" s="118">
        <v>0</v>
      </c>
      <c r="AY305" s="118">
        <v>0</v>
      </c>
      <c r="AZ305" s="118">
        <v>0</v>
      </c>
      <c r="BA305" s="118">
        <v>0</v>
      </c>
      <c r="BB305" s="118">
        <v>0</v>
      </c>
      <c r="BC305" s="118">
        <v>0</v>
      </c>
      <c r="BD305" s="117">
        <v>0</v>
      </c>
      <c r="BE305" s="117">
        <v>0</v>
      </c>
      <c r="BF305" s="118">
        <v>0</v>
      </c>
      <c r="BG305" s="118">
        <v>0</v>
      </c>
      <c r="BH305" s="118">
        <v>0</v>
      </c>
      <c r="BI305" s="118"/>
      <c r="BJ305" s="118">
        <v>0</v>
      </c>
      <c r="BK305" s="118"/>
      <c r="BL305" s="118">
        <v>0</v>
      </c>
      <c r="BM305" s="118">
        <v>0</v>
      </c>
      <c r="BN305" s="118">
        <v>0</v>
      </c>
      <c r="BO305" s="118">
        <v>0</v>
      </c>
      <c r="BP305" s="119">
        <v>0</v>
      </c>
      <c r="BS305" s="97">
        <f t="shared" si="180"/>
        <v>0</v>
      </c>
      <c r="BT305" s="97">
        <f t="shared" si="181"/>
        <v>0</v>
      </c>
      <c r="BU305" s="97">
        <f t="shared" si="182"/>
        <v>0</v>
      </c>
      <c r="BV305" s="296" t="str">
        <f>IF(CA305=0,"NO STOCK",IF(COUNTIF(PKGSUMM_T!$A$2:$A$1245,A305)&gt;0,"OK","ERROR"))</f>
        <v>NO STOCK</v>
      </c>
      <c r="BW305" s="296" t="str">
        <f>IF(CA305=0,"NO STOCK",IF(OR(COUNTIF(COST_SHEETT!$B$3:$B$1238,CI305)&gt;0,COUNTIF(COST_SHEETT!$AB$3:$AB$1238,CI305)&gt;0,COUNTIF(COST_SHEETT1!$B$3:$B$1238,CI305)&gt;0,COUNTIF(COST_SHEETT1!$AB$3:$AB$1238,CI305)&gt;0),"OK","ERROR"))</f>
        <v>NO STOCK</v>
      </c>
      <c r="BX305" s="97">
        <f>SUMIF(HW!$A$2:$A$1573,$A305,HW!BI$2:BI$1573)</f>
        <v>0</v>
      </c>
      <c r="BY305" s="97">
        <f>SUMIF(HW!$A$2:$A$1573,$A305,HW!BJ$2:BJ$1573)</f>
        <v>0</v>
      </c>
      <c r="BZ305" s="197">
        <f t="shared" si="183"/>
        <v>0</v>
      </c>
      <c r="CA305" s="198">
        <f t="shared" si="184"/>
        <v>0</v>
      </c>
      <c r="CK305" s="296">
        <f>IF(C305="WORK IN PROGRESS",0.099999,IF(SUMIF(SALE!$L$3:$L$1221,$A305,SALE!$U$3:$U$1221)=0,0,SUMIF(SALE!$L$3:$L$1221,$A305,SALE!$U$3:$U$1221)/SUMIF(SALE!$L$3:$L$1221,$A305,SALE!$F$3:$F$1221)))</f>
        <v>9.9999000000000005E-2</v>
      </c>
    </row>
    <row r="306" spans="1:102" ht="12" hidden="1" customHeight="1" x14ac:dyDescent="0.25">
      <c r="A306" s="109" t="s">
        <v>2642</v>
      </c>
      <c r="B306" s="110"/>
      <c r="C306" s="111" t="s">
        <v>1200</v>
      </c>
      <c r="D306" s="112"/>
      <c r="E306" s="112"/>
      <c r="F306" s="126">
        <v>6.3843999999999998E-2</v>
      </c>
      <c r="G306" s="126">
        <v>6.3843999999999998E-2</v>
      </c>
      <c r="H306" s="112"/>
      <c r="I306" s="112">
        <v>0</v>
      </c>
      <c r="J306" s="112">
        <v>0</v>
      </c>
      <c r="K306" s="112"/>
      <c r="L306" s="112">
        <v>0</v>
      </c>
      <c r="M306" s="112"/>
      <c r="N306" s="112">
        <v>0</v>
      </c>
      <c r="O306" s="112"/>
      <c r="P306" s="112">
        <v>0</v>
      </c>
      <c r="Q306" s="112"/>
      <c r="R306" s="112">
        <v>0</v>
      </c>
      <c r="S306" s="112"/>
      <c r="T306" s="112">
        <v>0</v>
      </c>
      <c r="U306" s="112"/>
      <c r="V306" s="112">
        <v>0</v>
      </c>
      <c r="W306" s="112"/>
      <c r="X306" s="112">
        <v>0</v>
      </c>
      <c r="Y306" s="112"/>
      <c r="Z306" s="112">
        <v>0</v>
      </c>
      <c r="AA306" s="112"/>
      <c r="AB306" s="112">
        <v>0</v>
      </c>
      <c r="AC306" s="112">
        <v>0</v>
      </c>
      <c r="AD306" s="112">
        <v>0</v>
      </c>
      <c r="AE306" s="112">
        <v>0</v>
      </c>
      <c r="AF306" s="112"/>
      <c r="AG306" s="112">
        <v>0</v>
      </c>
      <c r="AH306" s="112"/>
      <c r="AI306" s="112">
        <v>0</v>
      </c>
      <c r="AJ306" s="112"/>
      <c r="AK306" s="112">
        <v>0</v>
      </c>
      <c r="AL306" s="112"/>
      <c r="AM306" s="112">
        <v>0</v>
      </c>
      <c r="AN306" s="112"/>
      <c r="AO306" s="112">
        <v>0</v>
      </c>
      <c r="AP306" s="112"/>
      <c r="AQ306" s="112">
        <v>0</v>
      </c>
      <c r="AR306" s="112"/>
      <c r="AS306" s="112">
        <v>0</v>
      </c>
      <c r="AT306" s="112"/>
      <c r="AU306" s="112">
        <v>0</v>
      </c>
      <c r="AV306" s="112">
        <v>0</v>
      </c>
      <c r="AW306" s="112">
        <v>0</v>
      </c>
      <c r="AX306" s="112">
        <v>0</v>
      </c>
      <c r="AY306" s="112">
        <v>0</v>
      </c>
      <c r="AZ306" s="112">
        <v>0</v>
      </c>
      <c r="BA306" s="112">
        <v>0</v>
      </c>
      <c r="BB306" s="112">
        <v>0</v>
      </c>
      <c r="BC306" s="112">
        <v>0</v>
      </c>
      <c r="BD306" s="126">
        <v>0</v>
      </c>
      <c r="BE306" s="126">
        <v>0</v>
      </c>
      <c r="BF306" s="112">
        <v>0</v>
      </c>
      <c r="BG306" s="112">
        <v>0</v>
      </c>
      <c r="BH306" s="112">
        <v>0</v>
      </c>
      <c r="BI306" s="112"/>
      <c r="BJ306" s="112">
        <v>0</v>
      </c>
      <c r="BK306" s="112"/>
      <c r="BL306" s="112">
        <v>0</v>
      </c>
      <c r="BM306" s="112">
        <v>0</v>
      </c>
      <c r="BN306" s="112">
        <v>0</v>
      </c>
      <c r="BO306" s="112">
        <v>0</v>
      </c>
      <c r="BP306" s="113">
        <v>0</v>
      </c>
      <c r="BS306" s="97">
        <f t="shared" si="180"/>
        <v>0</v>
      </c>
      <c r="BT306" s="97">
        <f t="shared" si="181"/>
        <v>0</v>
      </c>
      <c r="BU306" s="97">
        <f t="shared" si="182"/>
        <v>0</v>
      </c>
      <c r="BV306" s="296" t="str">
        <f>IF(CA306=0,"NO STOCK",IF(COUNTIF(PKGSUMM_T!$A$2:$A$1245,A306)&gt;0,"OK","ERROR"))</f>
        <v>NO STOCK</v>
      </c>
      <c r="BW306" s="296" t="str">
        <f>IF(CA306=0,"NO STOCK",IF(OR(COUNTIF(COST_SHEETT!$B$3:$B$1238,CI306)&gt;0,COUNTIF(COST_SHEETT!$AB$3:$AB$1238,CI306)&gt;0,COUNTIF(COST_SHEETT1!$B$3:$B$1238,CI306)&gt;0,COUNTIF(COST_SHEETT1!$AB$3:$AB$1238,CI306)&gt;0),"OK","ERROR"))</f>
        <v>NO STOCK</v>
      </c>
      <c r="BX306" s="97">
        <f>SUMIF(HW!$A$2:$A$1573,$A306,HW!BI$2:BI$1573)</f>
        <v>0</v>
      </c>
      <c r="BY306" s="97">
        <f>SUMIF(HW!$A$2:$A$1573,$A306,HW!BJ$2:BJ$1573)</f>
        <v>0</v>
      </c>
      <c r="BZ306" s="197">
        <f t="shared" si="183"/>
        <v>0</v>
      </c>
      <c r="CA306" s="198">
        <f t="shared" si="184"/>
        <v>0</v>
      </c>
      <c r="CK306" s="296">
        <f>IF(C306="WORK IN PROGRESS",0.099999,IF(SUMIF(SALE!$L$3:$L$1221,$A306,SALE!$U$3:$U$1221)=0,0,SUMIF(SALE!$L$3:$L$1221,$A306,SALE!$U$3:$U$1221)/SUMIF(SALE!$L$3:$L$1221,$A306,SALE!$F$3:$F$1221)))</f>
        <v>0</v>
      </c>
    </row>
    <row r="307" spans="1:102" ht="12" hidden="1" customHeight="1" x14ac:dyDescent="0.25">
      <c r="A307" s="104" t="s">
        <v>2642</v>
      </c>
      <c r="B307" s="105" t="s">
        <v>1200</v>
      </c>
      <c r="C307" s="106"/>
      <c r="D307" s="107"/>
      <c r="E307" s="107"/>
      <c r="F307" s="137">
        <v>0.23433699999999999</v>
      </c>
      <c r="G307" s="137">
        <v>0.23433699999999999</v>
      </c>
      <c r="H307" s="107"/>
      <c r="I307" s="107">
        <v>0</v>
      </c>
      <c r="J307" s="107">
        <v>0</v>
      </c>
      <c r="K307" s="107"/>
      <c r="L307" s="107">
        <v>0</v>
      </c>
      <c r="M307" s="107"/>
      <c r="N307" s="107">
        <v>0</v>
      </c>
      <c r="O307" s="107"/>
      <c r="P307" s="107">
        <v>0</v>
      </c>
      <c r="Q307" s="107"/>
      <c r="R307" s="107">
        <v>0</v>
      </c>
      <c r="S307" s="107"/>
      <c r="T307" s="107">
        <v>0</v>
      </c>
      <c r="U307" s="107"/>
      <c r="V307" s="107">
        <v>0</v>
      </c>
      <c r="W307" s="107"/>
      <c r="X307" s="107">
        <v>0</v>
      </c>
      <c r="Y307" s="107"/>
      <c r="Z307" s="107">
        <v>0</v>
      </c>
      <c r="AA307" s="107"/>
      <c r="AB307" s="107">
        <v>0</v>
      </c>
      <c r="AC307" s="107">
        <v>0</v>
      </c>
      <c r="AD307" s="107">
        <v>0</v>
      </c>
      <c r="AE307" s="107">
        <v>0</v>
      </c>
      <c r="AF307" s="107"/>
      <c r="AG307" s="107">
        <v>0</v>
      </c>
      <c r="AH307" s="107"/>
      <c r="AI307" s="107">
        <v>0</v>
      </c>
      <c r="AJ307" s="107"/>
      <c r="AK307" s="107">
        <v>0</v>
      </c>
      <c r="AL307" s="107"/>
      <c r="AM307" s="107">
        <v>0</v>
      </c>
      <c r="AN307" s="107"/>
      <c r="AO307" s="107">
        <v>0</v>
      </c>
      <c r="AP307" s="107"/>
      <c r="AQ307" s="107">
        <v>0</v>
      </c>
      <c r="AR307" s="107"/>
      <c r="AS307" s="107">
        <v>0</v>
      </c>
      <c r="AT307" s="107"/>
      <c r="AU307" s="107">
        <v>0</v>
      </c>
      <c r="AV307" s="107">
        <v>0</v>
      </c>
      <c r="AW307" s="107">
        <v>0</v>
      </c>
      <c r="AX307" s="107">
        <v>0</v>
      </c>
      <c r="AY307" s="107">
        <v>0</v>
      </c>
      <c r="AZ307" s="107">
        <v>0</v>
      </c>
      <c r="BA307" s="107">
        <v>0</v>
      </c>
      <c r="BB307" s="107">
        <v>0</v>
      </c>
      <c r="BC307" s="107">
        <v>0</v>
      </c>
      <c r="BD307" s="137">
        <v>0</v>
      </c>
      <c r="BE307" s="137">
        <v>0</v>
      </c>
      <c r="BF307" s="107">
        <v>0</v>
      </c>
      <c r="BG307" s="107">
        <v>0</v>
      </c>
      <c r="BH307" s="107">
        <v>0</v>
      </c>
      <c r="BI307" s="107"/>
      <c r="BJ307" s="107">
        <v>0</v>
      </c>
      <c r="BK307" s="107"/>
      <c r="BL307" s="107">
        <v>0</v>
      </c>
      <c r="BM307" s="107">
        <v>0</v>
      </c>
      <c r="BN307" s="107">
        <v>0</v>
      </c>
      <c r="BO307" s="107">
        <v>0</v>
      </c>
      <c r="BP307" s="108">
        <v>0</v>
      </c>
      <c r="BS307" s="97">
        <f t="shared" si="180"/>
        <v>0</v>
      </c>
      <c r="BT307" s="97">
        <f t="shared" si="181"/>
        <v>0</v>
      </c>
      <c r="BU307" s="97">
        <f t="shared" si="182"/>
        <v>0</v>
      </c>
      <c r="BV307" s="296" t="str">
        <f>IF(CA307=0,"NO STOCK",IF(COUNTIF(PKGSUMM_T!$A$2:$A$1245,A307)&gt;0,"OK","ERROR"))</f>
        <v>NO STOCK</v>
      </c>
      <c r="BW307" s="296" t="str">
        <f>IF(CA307=0,"NO STOCK",IF(OR(COUNTIF(COST_SHEETT!$B$3:$B$1238,CI307)&gt;0,COUNTIF(COST_SHEETT!$AB$3:$AB$1238,CI307)&gt;0,COUNTIF(COST_SHEETT1!$B$3:$B$1238,CI307)&gt;0,COUNTIF(COST_SHEETT1!$AB$3:$AB$1238,CI307)&gt;0),"OK","ERROR"))</f>
        <v>NO STOCK</v>
      </c>
      <c r="BX307" s="97">
        <f>SUMIF(HW!$A$2:$A$1573,$A307,HW!BI$2:BI$1573)</f>
        <v>0</v>
      </c>
      <c r="BY307" s="97">
        <f>SUMIF(HW!$A$2:$A$1573,$A307,HW!BJ$2:BJ$1573)</f>
        <v>0</v>
      </c>
      <c r="BZ307" s="197">
        <f t="shared" si="183"/>
        <v>0</v>
      </c>
      <c r="CA307" s="198">
        <f t="shared" si="184"/>
        <v>0</v>
      </c>
      <c r="CK307" s="296">
        <f>IF(C307="WORK IN PROGRESS",0.099999,IF(SUMIF(SALE!$L$3:$L$1221,$A307,SALE!$U$3:$U$1221)=0,0,SUMIF(SALE!$L$3:$L$1221,$A307,SALE!$U$3:$U$1221)/SUMIF(SALE!$L$3:$L$1221,$A307,SALE!$F$3:$F$1221)))</f>
        <v>0</v>
      </c>
    </row>
    <row r="308" spans="1:102" ht="12" hidden="1" customHeight="1" x14ac:dyDescent="0.25">
      <c r="A308" s="109" t="s">
        <v>2642</v>
      </c>
      <c r="B308" s="111" t="s">
        <v>1655</v>
      </c>
      <c r="C308" s="110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  <c r="AW308" s="112"/>
      <c r="AX308" s="112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112"/>
      <c r="BI308" s="112"/>
      <c r="BJ308" s="112"/>
      <c r="BK308" s="112"/>
      <c r="BL308" s="112"/>
      <c r="BM308" s="112"/>
      <c r="BN308" s="112"/>
      <c r="BO308" s="112"/>
      <c r="BP308" s="113"/>
      <c r="BS308" s="97">
        <f t="shared" si="180"/>
        <v>0</v>
      </c>
      <c r="BT308" s="97">
        <f t="shared" si="181"/>
        <v>0</v>
      </c>
      <c r="BU308" s="97">
        <f t="shared" si="182"/>
        <v>0</v>
      </c>
      <c r="BV308" s="296" t="str">
        <f>IF(CA308=0,"NO STOCK",IF(COUNTIF(PKGSUMM_T!$A$2:$A$1245,A308)&gt;0,"OK","ERROR"))</f>
        <v>NO STOCK</v>
      </c>
      <c r="BW308" s="296" t="str">
        <f>IF(CA308=0,"NO STOCK",IF(OR(COUNTIF(COST_SHEETT!$B$3:$B$1238,CI308)&gt;0,COUNTIF(COST_SHEETT!$AB$3:$AB$1238,CI308)&gt;0,COUNTIF(COST_SHEETT1!$B$3:$B$1238,CI308)&gt;0,COUNTIF(COST_SHEETT1!$AB$3:$AB$1238,CI308)&gt;0),"OK","ERROR"))</f>
        <v>NO STOCK</v>
      </c>
      <c r="BX308" s="97">
        <f>SUMIF(HW!$A$2:$A$1573,$A308,HW!BI$2:BI$1573)</f>
        <v>0</v>
      </c>
      <c r="BY308" s="97">
        <f>SUMIF(HW!$A$2:$A$1573,$A308,HW!BJ$2:BJ$1573)</f>
        <v>0</v>
      </c>
      <c r="BZ308" s="197">
        <f t="shared" si="183"/>
        <v>0</v>
      </c>
      <c r="CA308" s="198">
        <f t="shared" si="184"/>
        <v>0</v>
      </c>
      <c r="CK308" s="296">
        <f>IF(C308="WORK IN PROGRESS",0.099999,IF(SUMIF(SALE!$L$3:$L$1221,$A308,SALE!$U$3:$U$1221)=0,0,SUMIF(SALE!$L$3:$L$1221,$A308,SALE!$U$3:$U$1221)/SUMIF(SALE!$L$3:$L$1221,$A308,SALE!$F$3:$F$1221)))</f>
        <v>0</v>
      </c>
    </row>
    <row r="309" spans="1:102" ht="12" hidden="1" customHeight="1" x14ac:dyDescent="0.25">
      <c r="A309" s="104" t="s">
        <v>2642</v>
      </c>
      <c r="B309" s="106"/>
      <c r="C309" s="105" t="s">
        <v>30</v>
      </c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107"/>
      <c r="BH309" s="107"/>
      <c r="BI309" s="107"/>
      <c r="BJ309" s="107"/>
      <c r="BK309" s="107"/>
      <c r="BL309" s="107"/>
      <c r="BM309" s="107"/>
      <c r="BN309" s="107"/>
      <c r="BO309" s="107"/>
      <c r="BP309" s="108"/>
      <c r="BS309" s="97">
        <f t="shared" si="180"/>
        <v>0</v>
      </c>
      <c r="BT309" s="97">
        <f t="shared" si="181"/>
        <v>0</v>
      </c>
      <c r="BU309" s="97">
        <f t="shared" si="182"/>
        <v>0</v>
      </c>
      <c r="BV309" s="296" t="str">
        <f>IF(CA309=0,"NO STOCK",IF(COUNTIF(PKGSUMM_T!$A$2:$A$1245,A309)&gt;0,"OK","ERROR"))</f>
        <v>NO STOCK</v>
      </c>
      <c r="BW309" s="296" t="str">
        <f>IF(CA309=0,"NO STOCK",IF(OR(COUNTIF(COST_SHEETT!$B$3:$B$1238,CI309)&gt;0,COUNTIF(COST_SHEETT!$AB$3:$AB$1238,CI309)&gt;0,COUNTIF(COST_SHEETT1!$B$3:$B$1238,CI309)&gt;0,COUNTIF(COST_SHEETT1!$AB$3:$AB$1238,CI309)&gt;0),"OK","ERROR"))</f>
        <v>NO STOCK</v>
      </c>
      <c r="BX309" s="97">
        <f>SUMIF(HW!$A$2:$A$1573,$A309,HW!BI$2:BI$1573)</f>
        <v>0</v>
      </c>
      <c r="BY309" s="97">
        <f>SUMIF(HW!$A$2:$A$1573,$A309,HW!BJ$2:BJ$1573)</f>
        <v>0</v>
      </c>
      <c r="BZ309" s="197">
        <f t="shared" si="183"/>
        <v>0</v>
      </c>
      <c r="CA309" s="198">
        <f t="shared" si="184"/>
        <v>0</v>
      </c>
      <c r="CK309" s="296">
        <f>IF(C309="WORK IN PROGRESS",0.099999,IF(SUMIF(SALE!$L$3:$L$1221,$A309,SALE!$U$3:$U$1221)=0,0,SUMIF(SALE!$L$3:$L$1221,$A309,SALE!$U$3:$U$1221)/SUMIF(SALE!$L$3:$L$1221,$A309,SALE!$F$3:$F$1221)))</f>
        <v>0</v>
      </c>
    </row>
    <row r="310" spans="1:102" ht="12" hidden="1" customHeight="1" x14ac:dyDescent="0.25">
      <c r="A310" s="120" t="s">
        <v>1656</v>
      </c>
      <c r="B310" s="121" t="s">
        <v>1657</v>
      </c>
      <c r="C310" s="121" t="s">
        <v>30</v>
      </c>
      <c r="D310" s="122">
        <v>5733</v>
      </c>
      <c r="E310" s="123">
        <v>145</v>
      </c>
      <c r="F310" s="123">
        <v>2.104E-2</v>
      </c>
      <c r="G310" s="123">
        <v>2.104E-2</v>
      </c>
      <c r="H310" s="124"/>
      <c r="I310" s="124">
        <v>0</v>
      </c>
      <c r="J310" s="124">
        <v>0</v>
      </c>
      <c r="K310" s="124"/>
      <c r="L310" s="124">
        <v>0</v>
      </c>
      <c r="M310" s="124"/>
      <c r="N310" s="124">
        <v>0</v>
      </c>
      <c r="O310" s="124"/>
      <c r="P310" s="124">
        <v>0</v>
      </c>
      <c r="Q310" s="124"/>
      <c r="R310" s="124">
        <v>0</v>
      </c>
      <c r="S310" s="124"/>
      <c r="T310" s="124">
        <v>0</v>
      </c>
      <c r="U310" s="124"/>
      <c r="V310" s="124">
        <v>0</v>
      </c>
      <c r="W310" s="124"/>
      <c r="X310" s="124">
        <v>0</v>
      </c>
      <c r="Y310" s="124"/>
      <c r="Z310" s="124">
        <v>0</v>
      </c>
      <c r="AA310" s="124"/>
      <c r="AB310" s="124">
        <v>0</v>
      </c>
      <c r="AC310" s="124">
        <v>0</v>
      </c>
      <c r="AD310" s="124">
        <v>0</v>
      </c>
      <c r="AE310" s="124">
        <v>0</v>
      </c>
      <c r="AF310" s="124"/>
      <c r="AG310" s="124">
        <v>0</v>
      </c>
      <c r="AH310" s="124"/>
      <c r="AI310" s="124">
        <v>0</v>
      </c>
      <c r="AJ310" s="124"/>
      <c r="AK310" s="124">
        <v>0</v>
      </c>
      <c r="AL310" s="124"/>
      <c r="AM310" s="124">
        <v>0</v>
      </c>
      <c r="AN310" s="124"/>
      <c r="AO310" s="124">
        <v>0</v>
      </c>
      <c r="AP310" s="124"/>
      <c r="AQ310" s="124">
        <v>0</v>
      </c>
      <c r="AR310" s="124"/>
      <c r="AS310" s="124">
        <v>0</v>
      </c>
      <c r="AT310" s="124"/>
      <c r="AU310" s="124">
        <v>0</v>
      </c>
      <c r="AV310" s="124">
        <v>0</v>
      </c>
      <c r="AW310" s="124">
        <v>0</v>
      </c>
      <c r="AX310" s="124">
        <v>0</v>
      </c>
      <c r="AY310" s="124">
        <v>0</v>
      </c>
      <c r="AZ310" s="124">
        <v>0</v>
      </c>
      <c r="BA310" s="124">
        <v>0</v>
      </c>
      <c r="BB310" s="124">
        <v>0</v>
      </c>
      <c r="BC310" s="124">
        <v>0</v>
      </c>
      <c r="BD310" s="123">
        <v>0</v>
      </c>
      <c r="BE310" s="123">
        <v>0</v>
      </c>
      <c r="BF310" s="124">
        <v>0</v>
      </c>
      <c r="BG310" s="124">
        <v>0</v>
      </c>
      <c r="BH310" s="124">
        <v>0</v>
      </c>
      <c r="BI310" s="124"/>
      <c r="BJ310" s="124">
        <v>0</v>
      </c>
      <c r="BK310" s="124"/>
      <c r="BL310" s="124">
        <v>0</v>
      </c>
      <c r="BM310" s="124">
        <v>0</v>
      </c>
      <c r="BN310" s="124">
        <v>0</v>
      </c>
      <c r="BO310" s="124">
        <v>0</v>
      </c>
      <c r="BP310" s="125">
        <v>0</v>
      </c>
      <c r="BS310" s="97">
        <f t="shared" si="180"/>
        <v>0</v>
      </c>
      <c r="BT310" s="97">
        <f t="shared" si="181"/>
        <v>0</v>
      </c>
      <c r="BU310" s="97">
        <f t="shared" si="182"/>
        <v>0</v>
      </c>
      <c r="BV310" s="296" t="str">
        <f>IF(CA310=0,"NO STOCK",IF(COUNTIF(PKGSUMM_T!$A$2:$A$1245,A310)&gt;0,"OK","ERROR"))</f>
        <v>NO STOCK</v>
      </c>
      <c r="BW310" s="296" t="str">
        <f>IF(CA310=0,"NO STOCK",IF(OR(COUNTIF(COST_SHEETT!$B$3:$B$1238,CI310)&gt;0,COUNTIF(COST_SHEETT!$AB$3:$AB$1238,CI310)&gt;0,COUNTIF(COST_SHEETT1!$B$3:$B$1238,CI310)&gt;0,COUNTIF(COST_SHEETT1!$AB$3:$AB$1238,CI310)&gt;0),"OK","ERROR"))</f>
        <v>NO STOCK</v>
      </c>
      <c r="BX310" s="97">
        <f>SUMIF(HW!$A$2:$A$1573,$A310,HW!BI$2:BI$1573)</f>
        <v>0</v>
      </c>
      <c r="BY310" s="97">
        <f>SUMIF(HW!$A$2:$A$1573,$A310,HW!BJ$2:BJ$1573)</f>
        <v>0</v>
      </c>
      <c r="BZ310" s="197">
        <f t="shared" si="183"/>
        <v>0</v>
      </c>
      <c r="CA310" s="198">
        <f t="shared" si="184"/>
        <v>0</v>
      </c>
      <c r="CK310" s="296">
        <f>IF(C310="WORK IN PROGRESS",0.099999,IF(SUMIF(SALE!$L$3:$L$1221,$A310,SALE!$U$3:$U$1221)=0,0,SUMIF(SALE!$L$3:$L$1221,$A310,SALE!$U$3:$U$1221)/SUMIF(SALE!$L$3:$L$1221,$A310,SALE!$F$3:$F$1221)))</f>
        <v>0</v>
      </c>
    </row>
    <row r="311" spans="1:102" ht="12" hidden="1" customHeight="1" x14ac:dyDescent="0.25">
      <c r="A311" s="114" t="s">
        <v>1658</v>
      </c>
      <c r="B311" s="115" t="s">
        <v>1659</v>
      </c>
      <c r="C311" s="115" t="s">
        <v>30</v>
      </c>
      <c r="D311" s="116">
        <v>5733</v>
      </c>
      <c r="E311" s="117">
        <v>145</v>
      </c>
      <c r="F311" s="117">
        <v>2.104E-2</v>
      </c>
      <c r="G311" s="117">
        <v>2.104E-2</v>
      </c>
      <c r="H311" s="118"/>
      <c r="I311" s="118">
        <v>0</v>
      </c>
      <c r="J311" s="118">
        <v>0</v>
      </c>
      <c r="K311" s="118"/>
      <c r="L311" s="118">
        <v>0</v>
      </c>
      <c r="M311" s="118"/>
      <c r="N311" s="118">
        <v>0</v>
      </c>
      <c r="O311" s="118"/>
      <c r="P311" s="118">
        <v>0</v>
      </c>
      <c r="Q311" s="118"/>
      <c r="R311" s="118">
        <v>0</v>
      </c>
      <c r="S311" s="118"/>
      <c r="T311" s="118">
        <v>0</v>
      </c>
      <c r="U311" s="118"/>
      <c r="V311" s="118">
        <v>0</v>
      </c>
      <c r="W311" s="118"/>
      <c r="X311" s="118">
        <v>0</v>
      </c>
      <c r="Y311" s="118"/>
      <c r="Z311" s="118">
        <v>0</v>
      </c>
      <c r="AA311" s="118"/>
      <c r="AB311" s="118">
        <v>0</v>
      </c>
      <c r="AC311" s="118">
        <v>0</v>
      </c>
      <c r="AD311" s="118">
        <v>0</v>
      </c>
      <c r="AE311" s="118">
        <v>0</v>
      </c>
      <c r="AF311" s="118"/>
      <c r="AG311" s="118">
        <v>0</v>
      </c>
      <c r="AH311" s="118"/>
      <c r="AI311" s="118">
        <v>0</v>
      </c>
      <c r="AJ311" s="118"/>
      <c r="AK311" s="118">
        <v>0</v>
      </c>
      <c r="AL311" s="118"/>
      <c r="AM311" s="118">
        <v>0</v>
      </c>
      <c r="AN311" s="118"/>
      <c r="AO311" s="118">
        <v>0</v>
      </c>
      <c r="AP311" s="118"/>
      <c r="AQ311" s="118">
        <v>0</v>
      </c>
      <c r="AR311" s="118"/>
      <c r="AS311" s="118">
        <v>0</v>
      </c>
      <c r="AT311" s="118"/>
      <c r="AU311" s="118">
        <v>0</v>
      </c>
      <c r="AV311" s="118">
        <v>0</v>
      </c>
      <c r="AW311" s="118">
        <v>0</v>
      </c>
      <c r="AX311" s="118">
        <v>0</v>
      </c>
      <c r="AY311" s="118">
        <v>0</v>
      </c>
      <c r="AZ311" s="118">
        <v>0</v>
      </c>
      <c r="BA311" s="118">
        <v>0</v>
      </c>
      <c r="BB311" s="118">
        <v>0</v>
      </c>
      <c r="BC311" s="118">
        <v>0</v>
      </c>
      <c r="BD311" s="117">
        <v>0</v>
      </c>
      <c r="BE311" s="117">
        <v>0</v>
      </c>
      <c r="BF311" s="118">
        <v>0</v>
      </c>
      <c r="BG311" s="118">
        <v>0</v>
      </c>
      <c r="BH311" s="118">
        <v>0</v>
      </c>
      <c r="BI311" s="118"/>
      <c r="BJ311" s="118">
        <v>0</v>
      </c>
      <c r="BK311" s="118"/>
      <c r="BL311" s="118">
        <v>0</v>
      </c>
      <c r="BM311" s="118">
        <v>0</v>
      </c>
      <c r="BN311" s="118">
        <v>0</v>
      </c>
      <c r="BO311" s="118">
        <v>0</v>
      </c>
      <c r="BP311" s="119">
        <v>0</v>
      </c>
      <c r="BS311" s="97">
        <f t="shared" si="180"/>
        <v>0</v>
      </c>
      <c r="BT311" s="97">
        <f t="shared" si="181"/>
        <v>0</v>
      </c>
      <c r="BU311" s="97">
        <f t="shared" si="182"/>
        <v>0</v>
      </c>
      <c r="BV311" s="296" t="str">
        <f>IF(CA311=0,"NO STOCK",IF(COUNTIF(PKGSUMM_T!$A$2:$A$1245,A311)&gt;0,"OK","ERROR"))</f>
        <v>NO STOCK</v>
      </c>
      <c r="BW311" s="296" t="str">
        <f>IF(CA311=0,"NO STOCK",IF(OR(COUNTIF(COST_SHEETT!$B$3:$B$1238,CI311)&gt;0,COUNTIF(COST_SHEETT!$AB$3:$AB$1238,CI311)&gt;0,COUNTIF(COST_SHEETT1!$B$3:$B$1238,CI311)&gt;0,COUNTIF(COST_SHEETT1!$AB$3:$AB$1238,CI311)&gt;0),"OK","ERROR"))</f>
        <v>NO STOCK</v>
      </c>
      <c r="BX311" s="97">
        <f>SUMIF(HW!$A$2:$A$1573,$A311,HW!BI$2:BI$1573)</f>
        <v>0</v>
      </c>
      <c r="BY311" s="97">
        <f>SUMIF(HW!$A$2:$A$1573,$A311,HW!BJ$2:BJ$1573)</f>
        <v>0</v>
      </c>
      <c r="BZ311" s="197">
        <f t="shared" si="183"/>
        <v>0</v>
      </c>
      <c r="CA311" s="198">
        <f t="shared" si="184"/>
        <v>0</v>
      </c>
      <c r="CK311" s="296">
        <f>IF(C311="WORK IN PROGRESS",0.099999,IF(SUMIF(SALE!$L$3:$L$1221,$A311,SALE!$U$3:$U$1221)=0,0,SUMIF(SALE!$L$3:$L$1221,$A311,SALE!$U$3:$U$1221)/SUMIF(SALE!$L$3:$L$1221,$A311,SALE!$F$3:$F$1221)))</f>
        <v>0</v>
      </c>
    </row>
    <row r="312" spans="1:102" ht="12" hidden="1" customHeight="1" x14ac:dyDescent="0.25">
      <c r="A312" s="120" t="s">
        <v>1660</v>
      </c>
      <c r="B312" s="121" t="s">
        <v>1661</v>
      </c>
      <c r="C312" s="121" t="s">
        <v>30</v>
      </c>
      <c r="D312" s="122">
        <v>5733</v>
      </c>
      <c r="E312" s="123">
        <v>140</v>
      </c>
      <c r="F312" s="123">
        <v>2.0313999999999999E-2</v>
      </c>
      <c r="G312" s="123">
        <v>2.0313999999999999E-2</v>
      </c>
      <c r="H312" s="124"/>
      <c r="I312" s="124">
        <v>0</v>
      </c>
      <c r="J312" s="124">
        <v>0</v>
      </c>
      <c r="K312" s="124"/>
      <c r="L312" s="124">
        <v>0</v>
      </c>
      <c r="M312" s="124"/>
      <c r="N312" s="124">
        <v>0</v>
      </c>
      <c r="O312" s="124"/>
      <c r="P312" s="124">
        <v>0</v>
      </c>
      <c r="Q312" s="124"/>
      <c r="R312" s="124">
        <v>0</v>
      </c>
      <c r="S312" s="124"/>
      <c r="T312" s="124">
        <v>0</v>
      </c>
      <c r="U312" s="124"/>
      <c r="V312" s="124">
        <v>0</v>
      </c>
      <c r="W312" s="124"/>
      <c r="X312" s="124">
        <v>0</v>
      </c>
      <c r="Y312" s="124"/>
      <c r="Z312" s="124">
        <v>0</v>
      </c>
      <c r="AA312" s="124"/>
      <c r="AB312" s="124">
        <v>0</v>
      </c>
      <c r="AC312" s="124">
        <v>0</v>
      </c>
      <c r="AD312" s="124">
        <v>0</v>
      </c>
      <c r="AE312" s="124">
        <v>0</v>
      </c>
      <c r="AF312" s="124"/>
      <c r="AG312" s="124">
        <v>0</v>
      </c>
      <c r="AH312" s="124"/>
      <c r="AI312" s="124">
        <v>0</v>
      </c>
      <c r="AJ312" s="124"/>
      <c r="AK312" s="124">
        <v>0</v>
      </c>
      <c r="AL312" s="124"/>
      <c r="AM312" s="124">
        <v>0</v>
      </c>
      <c r="AN312" s="124"/>
      <c r="AO312" s="124">
        <v>0</v>
      </c>
      <c r="AP312" s="124"/>
      <c r="AQ312" s="124">
        <v>0</v>
      </c>
      <c r="AR312" s="124"/>
      <c r="AS312" s="124">
        <v>0</v>
      </c>
      <c r="AT312" s="124"/>
      <c r="AU312" s="124">
        <v>0</v>
      </c>
      <c r="AV312" s="124">
        <v>0</v>
      </c>
      <c r="AW312" s="124">
        <v>0</v>
      </c>
      <c r="AX312" s="124">
        <v>0</v>
      </c>
      <c r="AY312" s="124">
        <v>0</v>
      </c>
      <c r="AZ312" s="124">
        <v>0</v>
      </c>
      <c r="BA312" s="124">
        <v>0</v>
      </c>
      <c r="BB312" s="124">
        <v>0</v>
      </c>
      <c r="BC312" s="124">
        <v>0</v>
      </c>
      <c r="BD312" s="123">
        <v>0</v>
      </c>
      <c r="BE312" s="123">
        <v>0</v>
      </c>
      <c r="BF312" s="124">
        <v>0</v>
      </c>
      <c r="BG312" s="124">
        <v>0</v>
      </c>
      <c r="BH312" s="124">
        <v>0</v>
      </c>
      <c r="BI312" s="124"/>
      <c r="BJ312" s="124">
        <v>0</v>
      </c>
      <c r="BK312" s="124"/>
      <c r="BL312" s="124">
        <v>0</v>
      </c>
      <c r="BM312" s="124">
        <v>0</v>
      </c>
      <c r="BN312" s="124">
        <v>0</v>
      </c>
      <c r="BO312" s="124">
        <v>0</v>
      </c>
      <c r="BP312" s="125">
        <v>0</v>
      </c>
      <c r="BS312" s="97">
        <f t="shared" si="180"/>
        <v>0</v>
      </c>
      <c r="BT312" s="97">
        <f t="shared" si="181"/>
        <v>0</v>
      </c>
      <c r="BU312" s="97">
        <f t="shared" si="182"/>
        <v>0</v>
      </c>
      <c r="BV312" s="296" t="str">
        <f>IF(CA312=0,"NO STOCK",IF(COUNTIF(PKGSUMM_T!$A$2:$A$1245,A312)&gt;0,"OK","ERROR"))</f>
        <v>NO STOCK</v>
      </c>
      <c r="BW312" s="296" t="str">
        <f>IF(CA312=0,"NO STOCK",IF(OR(COUNTIF(COST_SHEETT!$B$3:$B$1238,CI312)&gt;0,COUNTIF(COST_SHEETT!$AB$3:$AB$1238,CI312)&gt;0,COUNTIF(COST_SHEETT1!$B$3:$B$1238,CI312)&gt;0,COUNTIF(COST_SHEETT1!$AB$3:$AB$1238,CI312)&gt;0),"OK","ERROR"))</f>
        <v>NO STOCK</v>
      </c>
      <c r="BX312" s="97">
        <f>SUMIF(HW!$A$2:$A$1573,$A312,HW!BI$2:BI$1573)</f>
        <v>0</v>
      </c>
      <c r="BY312" s="97">
        <f>SUMIF(HW!$A$2:$A$1573,$A312,HW!BJ$2:BJ$1573)</f>
        <v>0</v>
      </c>
      <c r="BZ312" s="197">
        <f t="shared" si="183"/>
        <v>0</v>
      </c>
      <c r="CA312" s="198">
        <f t="shared" si="184"/>
        <v>0</v>
      </c>
      <c r="CK312" s="296">
        <f>IF(C312="WORK IN PROGRESS",0.099999,IF(SUMIF(SALE!$L$3:$L$1221,$A312,SALE!$U$3:$U$1221)=0,0,SUMIF(SALE!$L$3:$L$1221,$A312,SALE!$U$3:$U$1221)/SUMIF(SALE!$L$3:$L$1221,$A312,SALE!$F$3:$F$1221)))</f>
        <v>0</v>
      </c>
    </row>
    <row r="313" spans="1:102" ht="12" hidden="1" customHeight="1" x14ac:dyDescent="0.25">
      <c r="A313" s="114" t="s">
        <v>1662</v>
      </c>
      <c r="B313" s="115" t="s">
        <v>1663</v>
      </c>
      <c r="C313" s="115" t="s">
        <v>30</v>
      </c>
      <c r="D313" s="116">
        <v>5733</v>
      </c>
      <c r="E313" s="117">
        <v>145</v>
      </c>
      <c r="F313" s="117">
        <v>2.104E-2</v>
      </c>
      <c r="G313" s="117">
        <v>2.104E-2</v>
      </c>
      <c r="H313" s="118"/>
      <c r="I313" s="118">
        <v>0</v>
      </c>
      <c r="J313" s="118">
        <v>0</v>
      </c>
      <c r="K313" s="118"/>
      <c r="L313" s="118">
        <v>0</v>
      </c>
      <c r="M313" s="118"/>
      <c r="N313" s="118">
        <v>0</v>
      </c>
      <c r="O313" s="118"/>
      <c r="P313" s="118">
        <v>0</v>
      </c>
      <c r="Q313" s="118"/>
      <c r="R313" s="118">
        <v>0</v>
      </c>
      <c r="S313" s="118"/>
      <c r="T313" s="118">
        <v>0</v>
      </c>
      <c r="U313" s="118"/>
      <c r="V313" s="118">
        <v>0</v>
      </c>
      <c r="W313" s="118"/>
      <c r="X313" s="118">
        <v>0</v>
      </c>
      <c r="Y313" s="118"/>
      <c r="Z313" s="118">
        <v>0</v>
      </c>
      <c r="AA313" s="118"/>
      <c r="AB313" s="118">
        <v>0</v>
      </c>
      <c r="AC313" s="118">
        <v>0</v>
      </c>
      <c r="AD313" s="118">
        <v>0</v>
      </c>
      <c r="AE313" s="118">
        <v>0</v>
      </c>
      <c r="AF313" s="118"/>
      <c r="AG313" s="118">
        <v>0</v>
      </c>
      <c r="AH313" s="118"/>
      <c r="AI313" s="118">
        <v>0</v>
      </c>
      <c r="AJ313" s="118"/>
      <c r="AK313" s="118">
        <v>0</v>
      </c>
      <c r="AL313" s="118"/>
      <c r="AM313" s="118">
        <v>0</v>
      </c>
      <c r="AN313" s="118"/>
      <c r="AO313" s="118">
        <v>0</v>
      </c>
      <c r="AP313" s="118"/>
      <c r="AQ313" s="118">
        <v>0</v>
      </c>
      <c r="AR313" s="118"/>
      <c r="AS313" s="118">
        <v>0</v>
      </c>
      <c r="AT313" s="118"/>
      <c r="AU313" s="118">
        <v>0</v>
      </c>
      <c r="AV313" s="118">
        <v>0</v>
      </c>
      <c r="AW313" s="118">
        <v>0</v>
      </c>
      <c r="AX313" s="118">
        <v>0</v>
      </c>
      <c r="AY313" s="118">
        <v>0</v>
      </c>
      <c r="AZ313" s="118">
        <v>0</v>
      </c>
      <c r="BA313" s="118">
        <v>0</v>
      </c>
      <c r="BB313" s="118">
        <v>0</v>
      </c>
      <c r="BC313" s="118">
        <v>0</v>
      </c>
      <c r="BD313" s="117">
        <v>0</v>
      </c>
      <c r="BE313" s="117">
        <v>0</v>
      </c>
      <c r="BF313" s="118">
        <v>0</v>
      </c>
      <c r="BG313" s="118">
        <v>0</v>
      </c>
      <c r="BH313" s="118">
        <v>0</v>
      </c>
      <c r="BI313" s="118"/>
      <c r="BJ313" s="118">
        <v>0</v>
      </c>
      <c r="BK313" s="118"/>
      <c r="BL313" s="118">
        <v>0</v>
      </c>
      <c r="BM313" s="118">
        <v>0</v>
      </c>
      <c r="BN313" s="118">
        <v>0</v>
      </c>
      <c r="BO313" s="118">
        <v>0</v>
      </c>
      <c r="BP313" s="119">
        <v>0</v>
      </c>
      <c r="BS313" s="97">
        <f t="shared" si="180"/>
        <v>0</v>
      </c>
      <c r="BT313" s="97">
        <f t="shared" si="181"/>
        <v>0</v>
      </c>
      <c r="BU313" s="97">
        <f t="shared" si="182"/>
        <v>0</v>
      </c>
      <c r="BV313" s="296" t="str">
        <f>IF(CA313=0,"NO STOCK",IF(COUNTIF(PKGSUMM_T!$A$2:$A$1245,A313)&gt;0,"OK","ERROR"))</f>
        <v>NO STOCK</v>
      </c>
      <c r="BW313" s="296" t="str">
        <f>IF(CA313=0,"NO STOCK",IF(OR(COUNTIF(COST_SHEETT!$B$3:$B$1238,CI313)&gt;0,COUNTIF(COST_SHEETT!$AB$3:$AB$1238,CI313)&gt;0,COUNTIF(COST_SHEETT1!$B$3:$B$1238,CI313)&gt;0,COUNTIF(COST_SHEETT1!$AB$3:$AB$1238,CI313)&gt;0),"OK","ERROR"))</f>
        <v>NO STOCK</v>
      </c>
      <c r="BX313" s="97">
        <f>SUMIF(HW!$A$2:$A$1573,$A313,HW!BI$2:BI$1573)</f>
        <v>0</v>
      </c>
      <c r="BY313" s="97">
        <f>SUMIF(HW!$A$2:$A$1573,$A313,HW!BJ$2:BJ$1573)</f>
        <v>0</v>
      </c>
      <c r="BZ313" s="197">
        <f t="shared" si="183"/>
        <v>0</v>
      </c>
      <c r="CA313" s="198">
        <f t="shared" si="184"/>
        <v>0</v>
      </c>
      <c r="CK313" s="296">
        <f>IF(C313="WORK IN PROGRESS",0.099999,IF(SUMIF(SALE!$L$3:$L$1221,$A313,SALE!$U$3:$U$1221)=0,0,SUMIF(SALE!$L$3:$L$1221,$A313,SALE!$U$3:$U$1221)/SUMIF(SALE!$L$3:$L$1221,$A313,SALE!$F$3:$F$1221)))</f>
        <v>0</v>
      </c>
    </row>
    <row r="314" spans="1:102" ht="12" hidden="1" customHeight="1" x14ac:dyDescent="0.25">
      <c r="A314" s="120" t="s">
        <v>1664</v>
      </c>
      <c r="B314" s="121" t="s">
        <v>1665</v>
      </c>
      <c r="C314" s="121" t="s">
        <v>30</v>
      </c>
      <c r="D314" s="122">
        <v>5733</v>
      </c>
      <c r="E314" s="123">
        <v>145</v>
      </c>
      <c r="F314" s="123">
        <v>2.104E-2</v>
      </c>
      <c r="G314" s="123">
        <v>2.104E-2</v>
      </c>
      <c r="H314" s="124"/>
      <c r="I314" s="124">
        <v>0</v>
      </c>
      <c r="J314" s="124">
        <v>0</v>
      </c>
      <c r="K314" s="124"/>
      <c r="L314" s="124">
        <v>0</v>
      </c>
      <c r="M314" s="124"/>
      <c r="N314" s="124">
        <v>0</v>
      </c>
      <c r="O314" s="124"/>
      <c r="P314" s="124">
        <v>0</v>
      </c>
      <c r="Q314" s="124"/>
      <c r="R314" s="124">
        <v>0</v>
      </c>
      <c r="S314" s="124"/>
      <c r="T314" s="124">
        <v>0</v>
      </c>
      <c r="U314" s="124"/>
      <c r="V314" s="124">
        <v>0</v>
      </c>
      <c r="W314" s="124"/>
      <c r="X314" s="124">
        <v>0</v>
      </c>
      <c r="Y314" s="124"/>
      <c r="Z314" s="124">
        <v>0</v>
      </c>
      <c r="AA314" s="124"/>
      <c r="AB314" s="124">
        <v>0</v>
      </c>
      <c r="AC314" s="124">
        <v>0</v>
      </c>
      <c r="AD314" s="124">
        <v>0</v>
      </c>
      <c r="AE314" s="124">
        <v>0</v>
      </c>
      <c r="AF314" s="124"/>
      <c r="AG314" s="124">
        <v>0</v>
      </c>
      <c r="AH314" s="124"/>
      <c r="AI314" s="124">
        <v>0</v>
      </c>
      <c r="AJ314" s="124"/>
      <c r="AK314" s="124">
        <v>0</v>
      </c>
      <c r="AL314" s="124"/>
      <c r="AM314" s="124">
        <v>0</v>
      </c>
      <c r="AN314" s="124"/>
      <c r="AO314" s="124">
        <v>0</v>
      </c>
      <c r="AP314" s="124"/>
      <c r="AQ314" s="124">
        <v>0</v>
      </c>
      <c r="AR314" s="124"/>
      <c r="AS314" s="124">
        <v>0</v>
      </c>
      <c r="AT314" s="124"/>
      <c r="AU314" s="124">
        <v>0</v>
      </c>
      <c r="AV314" s="124">
        <v>0</v>
      </c>
      <c r="AW314" s="124">
        <v>0</v>
      </c>
      <c r="AX314" s="124">
        <v>0</v>
      </c>
      <c r="AY314" s="124">
        <v>0</v>
      </c>
      <c r="AZ314" s="124">
        <v>0</v>
      </c>
      <c r="BA314" s="124">
        <v>0</v>
      </c>
      <c r="BB314" s="124">
        <v>0</v>
      </c>
      <c r="BC314" s="124">
        <v>0</v>
      </c>
      <c r="BD314" s="123">
        <v>0</v>
      </c>
      <c r="BE314" s="123">
        <v>0</v>
      </c>
      <c r="BF314" s="124">
        <v>0</v>
      </c>
      <c r="BG314" s="124">
        <v>0</v>
      </c>
      <c r="BH314" s="124">
        <v>0</v>
      </c>
      <c r="BI314" s="124"/>
      <c r="BJ314" s="124">
        <v>0</v>
      </c>
      <c r="BK314" s="124"/>
      <c r="BL314" s="124">
        <v>0</v>
      </c>
      <c r="BM314" s="124">
        <v>0</v>
      </c>
      <c r="BN314" s="124">
        <v>0</v>
      </c>
      <c r="BO314" s="124">
        <v>0</v>
      </c>
      <c r="BP314" s="125">
        <v>0</v>
      </c>
      <c r="BS314" s="97">
        <f t="shared" si="180"/>
        <v>0</v>
      </c>
      <c r="BT314" s="97">
        <f t="shared" si="181"/>
        <v>0</v>
      </c>
      <c r="BU314" s="97">
        <f t="shared" si="182"/>
        <v>0</v>
      </c>
      <c r="BV314" s="296" t="str">
        <f>IF(CA314=0,"NO STOCK",IF(COUNTIF(PKGSUMM_T!$A$2:$A$1245,A314)&gt;0,"OK","ERROR"))</f>
        <v>NO STOCK</v>
      </c>
      <c r="BW314" s="296" t="str">
        <f>IF(CA314=0,"NO STOCK",IF(OR(COUNTIF(COST_SHEETT!$B$3:$B$1238,CI314)&gt;0,COUNTIF(COST_SHEETT!$AB$3:$AB$1238,CI314)&gt;0,COUNTIF(COST_SHEETT1!$B$3:$B$1238,CI314)&gt;0,COUNTIF(COST_SHEETT1!$AB$3:$AB$1238,CI314)&gt;0),"OK","ERROR"))</f>
        <v>NO STOCK</v>
      </c>
      <c r="BX314" s="97">
        <f>SUMIF(HW!$A$2:$A$1573,$A314,HW!BI$2:BI$1573)</f>
        <v>0</v>
      </c>
      <c r="BY314" s="97">
        <f>SUMIF(HW!$A$2:$A$1573,$A314,HW!BJ$2:BJ$1573)</f>
        <v>0</v>
      </c>
      <c r="BZ314" s="197">
        <f t="shared" si="183"/>
        <v>0</v>
      </c>
      <c r="CA314" s="198">
        <f t="shared" si="184"/>
        <v>0</v>
      </c>
      <c r="CK314" s="296">
        <f>IF(C314="WORK IN PROGRESS",0.099999,IF(SUMIF(SALE!$L$3:$L$1221,$A314,SALE!$U$3:$U$1221)=0,0,SUMIF(SALE!$L$3:$L$1221,$A314,SALE!$U$3:$U$1221)/SUMIF(SALE!$L$3:$L$1221,$A314,SALE!$F$3:$F$1221)))</f>
        <v>0</v>
      </c>
    </row>
    <row r="315" spans="1:102" ht="12" hidden="1" customHeight="1" x14ac:dyDescent="0.25">
      <c r="A315" s="104" t="s">
        <v>2642</v>
      </c>
      <c r="B315" s="106"/>
      <c r="C315" s="105" t="s">
        <v>1200</v>
      </c>
      <c r="D315" s="107"/>
      <c r="E315" s="107"/>
      <c r="F315" s="137">
        <v>0.104474</v>
      </c>
      <c r="G315" s="137">
        <v>0.104474</v>
      </c>
      <c r="H315" s="107"/>
      <c r="I315" s="107">
        <v>0</v>
      </c>
      <c r="J315" s="107">
        <v>0</v>
      </c>
      <c r="K315" s="107"/>
      <c r="L315" s="107">
        <v>0</v>
      </c>
      <c r="M315" s="107"/>
      <c r="N315" s="107">
        <v>0</v>
      </c>
      <c r="O315" s="107"/>
      <c r="P315" s="107">
        <v>0</v>
      </c>
      <c r="Q315" s="107"/>
      <c r="R315" s="107">
        <v>0</v>
      </c>
      <c r="S315" s="107"/>
      <c r="T315" s="107">
        <v>0</v>
      </c>
      <c r="U315" s="107"/>
      <c r="V315" s="107">
        <v>0</v>
      </c>
      <c r="W315" s="107"/>
      <c r="X315" s="107">
        <v>0</v>
      </c>
      <c r="Y315" s="107"/>
      <c r="Z315" s="107">
        <v>0</v>
      </c>
      <c r="AA315" s="107"/>
      <c r="AB315" s="107">
        <v>0</v>
      </c>
      <c r="AC315" s="107">
        <v>0</v>
      </c>
      <c r="AD315" s="107">
        <v>0</v>
      </c>
      <c r="AE315" s="107">
        <v>0</v>
      </c>
      <c r="AF315" s="107"/>
      <c r="AG315" s="107">
        <v>0</v>
      </c>
      <c r="AH315" s="107"/>
      <c r="AI315" s="107">
        <v>0</v>
      </c>
      <c r="AJ315" s="107"/>
      <c r="AK315" s="107">
        <v>0</v>
      </c>
      <c r="AL315" s="107"/>
      <c r="AM315" s="107">
        <v>0</v>
      </c>
      <c r="AN315" s="107"/>
      <c r="AO315" s="107">
        <v>0</v>
      </c>
      <c r="AP315" s="107"/>
      <c r="AQ315" s="107">
        <v>0</v>
      </c>
      <c r="AR315" s="107"/>
      <c r="AS315" s="107">
        <v>0</v>
      </c>
      <c r="AT315" s="107"/>
      <c r="AU315" s="107">
        <v>0</v>
      </c>
      <c r="AV315" s="107">
        <v>0</v>
      </c>
      <c r="AW315" s="107">
        <v>0</v>
      </c>
      <c r="AX315" s="107">
        <v>0</v>
      </c>
      <c r="AY315" s="107">
        <v>0</v>
      </c>
      <c r="AZ315" s="107">
        <v>0</v>
      </c>
      <c r="BA315" s="107">
        <v>0</v>
      </c>
      <c r="BB315" s="107">
        <v>0</v>
      </c>
      <c r="BC315" s="107">
        <v>0</v>
      </c>
      <c r="BD315" s="137">
        <v>0</v>
      </c>
      <c r="BE315" s="137">
        <v>0</v>
      </c>
      <c r="BF315" s="107">
        <v>0</v>
      </c>
      <c r="BG315" s="107">
        <v>0</v>
      </c>
      <c r="BH315" s="107">
        <v>0</v>
      </c>
      <c r="BI315" s="107"/>
      <c r="BJ315" s="107">
        <v>0</v>
      </c>
      <c r="BK315" s="107"/>
      <c r="BL315" s="107">
        <v>0</v>
      </c>
      <c r="BM315" s="107">
        <v>0</v>
      </c>
      <c r="BN315" s="107">
        <v>0</v>
      </c>
      <c r="BO315" s="107">
        <v>0</v>
      </c>
      <c r="BP315" s="108">
        <v>0</v>
      </c>
      <c r="BS315" s="97">
        <f t="shared" si="180"/>
        <v>0</v>
      </c>
      <c r="BT315" s="97">
        <f t="shared" si="181"/>
        <v>0</v>
      </c>
      <c r="BU315" s="97">
        <f t="shared" si="182"/>
        <v>0</v>
      </c>
      <c r="BV315" s="296" t="str">
        <f>IF(CA315=0,"NO STOCK",IF(COUNTIF(PKGSUMM_T!$A$2:$A$1245,A315)&gt;0,"OK","ERROR"))</f>
        <v>NO STOCK</v>
      </c>
      <c r="BW315" s="296" t="str">
        <f>IF(CA315=0,"NO STOCK",IF(OR(COUNTIF(COST_SHEETT!$B$3:$B$1238,CI315)&gt;0,COUNTIF(COST_SHEETT!$AB$3:$AB$1238,CI315)&gt;0,COUNTIF(COST_SHEETT1!$B$3:$B$1238,CI315)&gt;0,COUNTIF(COST_SHEETT1!$AB$3:$AB$1238,CI315)&gt;0),"OK","ERROR"))</f>
        <v>NO STOCK</v>
      </c>
      <c r="BX315" s="97">
        <f>SUMIF(HW!$A$2:$A$1573,$A315,HW!BI$2:BI$1573)</f>
        <v>0</v>
      </c>
      <c r="BY315" s="97">
        <f>SUMIF(HW!$A$2:$A$1573,$A315,HW!BJ$2:BJ$1573)</f>
        <v>0</v>
      </c>
      <c r="BZ315" s="197">
        <f t="shared" si="183"/>
        <v>0</v>
      </c>
      <c r="CA315" s="198">
        <f t="shared" si="184"/>
        <v>0</v>
      </c>
      <c r="CK315" s="296">
        <f>IF(C315="WORK IN PROGRESS",0.099999,IF(SUMIF(SALE!$L$3:$L$1221,$A315,SALE!$U$3:$U$1221)=0,0,SUMIF(SALE!$L$3:$L$1221,$A315,SALE!$U$3:$U$1221)/SUMIF(SALE!$L$3:$L$1221,$A315,SALE!$F$3:$F$1221)))</f>
        <v>0</v>
      </c>
    </row>
    <row r="316" spans="1:102" ht="12" hidden="1" customHeight="1" x14ac:dyDescent="0.25">
      <c r="A316" s="109" t="s">
        <v>2642</v>
      </c>
      <c r="B316" s="111" t="s">
        <v>1200</v>
      </c>
      <c r="C316" s="110"/>
      <c r="D316" s="112"/>
      <c r="E316" s="112"/>
      <c r="F316" s="126">
        <v>0.104474</v>
      </c>
      <c r="G316" s="126">
        <v>0.104474</v>
      </c>
      <c r="H316" s="112"/>
      <c r="I316" s="112">
        <v>0</v>
      </c>
      <c r="J316" s="112">
        <v>0</v>
      </c>
      <c r="K316" s="112"/>
      <c r="L316" s="112">
        <v>0</v>
      </c>
      <c r="M316" s="112"/>
      <c r="N316" s="112">
        <v>0</v>
      </c>
      <c r="O316" s="112"/>
      <c r="P316" s="112">
        <v>0</v>
      </c>
      <c r="Q316" s="112"/>
      <c r="R316" s="112">
        <v>0</v>
      </c>
      <c r="S316" s="112"/>
      <c r="T316" s="112">
        <v>0</v>
      </c>
      <c r="U316" s="112"/>
      <c r="V316" s="112">
        <v>0</v>
      </c>
      <c r="W316" s="112"/>
      <c r="X316" s="112">
        <v>0</v>
      </c>
      <c r="Y316" s="112"/>
      <c r="Z316" s="112">
        <v>0</v>
      </c>
      <c r="AA316" s="112"/>
      <c r="AB316" s="112">
        <v>0</v>
      </c>
      <c r="AC316" s="112">
        <v>0</v>
      </c>
      <c r="AD316" s="112">
        <v>0</v>
      </c>
      <c r="AE316" s="112">
        <v>0</v>
      </c>
      <c r="AF316" s="112"/>
      <c r="AG316" s="112">
        <v>0</v>
      </c>
      <c r="AH316" s="112"/>
      <c r="AI316" s="112">
        <v>0</v>
      </c>
      <c r="AJ316" s="112"/>
      <c r="AK316" s="112">
        <v>0</v>
      </c>
      <c r="AL316" s="112"/>
      <c r="AM316" s="112">
        <v>0</v>
      </c>
      <c r="AN316" s="112"/>
      <c r="AO316" s="112">
        <v>0</v>
      </c>
      <c r="AP316" s="112"/>
      <c r="AQ316" s="112">
        <v>0</v>
      </c>
      <c r="AR316" s="112"/>
      <c r="AS316" s="112">
        <v>0</v>
      </c>
      <c r="AT316" s="112"/>
      <c r="AU316" s="112">
        <v>0</v>
      </c>
      <c r="AV316" s="112">
        <v>0</v>
      </c>
      <c r="AW316" s="112">
        <v>0</v>
      </c>
      <c r="AX316" s="112">
        <v>0</v>
      </c>
      <c r="AY316" s="112">
        <v>0</v>
      </c>
      <c r="AZ316" s="112">
        <v>0</v>
      </c>
      <c r="BA316" s="112">
        <v>0</v>
      </c>
      <c r="BB316" s="112">
        <v>0</v>
      </c>
      <c r="BC316" s="112">
        <v>0</v>
      </c>
      <c r="BD316" s="126">
        <v>0</v>
      </c>
      <c r="BE316" s="126">
        <v>0</v>
      </c>
      <c r="BF316" s="112">
        <v>0</v>
      </c>
      <c r="BG316" s="112">
        <v>0</v>
      </c>
      <c r="BH316" s="112">
        <v>0</v>
      </c>
      <c r="BI316" s="112"/>
      <c r="BJ316" s="112">
        <v>0</v>
      </c>
      <c r="BK316" s="112"/>
      <c r="BL316" s="112">
        <v>0</v>
      </c>
      <c r="BM316" s="112">
        <v>0</v>
      </c>
      <c r="BN316" s="112">
        <v>0</v>
      </c>
      <c r="BO316" s="112">
        <v>0</v>
      </c>
      <c r="BP316" s="113">
        <v>0</v>
      </c>
      <c r="BS316" s="97">
        <f t="shared" si="180"/>
        <v>0</v>
      </c>
      <c r="BT316" s="97">
        <f t="shared" si="181"/>
        <v>0</v>
      </c>
      <c r="BU316" s="97">
        <f t="shared" si="182"/>
        <v>0</v>
      </c>
      <c r="BV316" s="296" t="str">
        <f>IF(CA316=0,"NO STOCK",IF(COUNTIF(PKGSUMM_T!$A$2:$A$1245,A316)&gt;0,"OK","ERROR"))</f>
        <v>NO STOCK</v>
      </c>
      <c r="BW316" s="296" t="str">
        <f>IF(CA316=0,"NO STOCK",IF(OR(COUNTIF(COST_SHEETT!$B$3:$B$1238,CI316)&gt;0,COUNTIF(COST_SHEETT!$AB$3:$AB$1238,CI316)&gt;0,COUNTIF(COST_SHEETT1!$B$3:$B$1238,CI316)&gt;0,COUNTIF(COST_SHEETT1!$AB$3:$AB$1238,CI316)&gt;0),"OK","ERROR"))</f>
        <v>NO STOCK</v>
      </c>
      <c r="BX316" s="97">
        <f>SUMIF(HW!$A$2:$A$1573,$A316,HW!BI$2:BI$1573)</f>
        <v>0</v>
      </c>
      <c r="BY316" s="97">
        <f>SUMIF(HW!$A$2:$A$1573,$A316,HW!BJ$2:BJ$1573)</f>
        <v>0</v>
      </c>
      <c r="BZ316" s="197">
        <f t="shared" si="183"/>
        <v>0</v>
      </c>
      <c r="CA316" s="198">
        <f t="shared" si="184"/>
        <v>0</v>
      </c>
      <c r="CK316" s="296">
        <f>IF(C316="WORK IN PROGRESS",0.099999,IF(SUMIF(SALE!$L$3:$L$1221,$A316,SALE!$U$3:$U$1221)=0,0,SUMIF(SALE!$L$3:$L$1221,$A316,SALE!$U$3:$U$1221)/SUMIF(SALE!$L$3:$L$1221,$A316,SALE!$F$3:$F$1221)))</f>
        <v>0</v>
      </c>
    </row>
    <row r="317" spans="1:102" ht="12" hidden="1" customHeight="1" x14ac:dyDescent="0.25">
      <c r="A317" s="104" t="s">
        <v>2642</v>
      </c>
      <c r="B317" s="105" t="s">
        <v>1666</v>
      </c>
      <c r="C317" s="106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07"/>
      <c r="BE317" s="107"/>
      <c r="BF317" s="107"/>
      <c r="BG317" s="107"/>
      <c r="BH317" s="107"/>
      <c r="BI317" s="107"/>
      <c r="BJ317" s="107"/>
      <c r="BK317" s="107"/>
      <c r="BL317" s="107"/>
      <c r="BM317" s="107"/>
      <c r="BN317" s="107"/>
      <c r="BO317" s="107"/>
      <c r="BP317" s="108"/>
      <c r="BS317" s="97">
        <f t="shared" si="180"/>
        <v>0</v>
      </c>
      <c r="BT317" s="97">
        <f t="shared" si="181"/>
        <v>0</v>
      </c>
      <c r="BU317" s="97">
        <f t="shared" si="182"/>
        <v>0</v>
      </c>
      <c r="BV317" s="296" t="str">
        <f>IF(CA317=0,"NO STOCK",IF(COUNTIF(PKGSUMM_T!$A$2:$A$1245,A317)&gt;0,"OK","ERROR"))</f>
        <v>NO STOCK</v>
      </c>
      <c r="BW317" s="296" t="str">
        <f>IF(CA317=0,"NO STOCK",IF(OR(COUNTIF(COST_SHEETT!$B$3:$B$1238,CI317)&gt;0,COUNTIF(COST_SHEETT!$AB$3:$AB$1238,CI317)&gt;0,COUNTIF(COST_SHEETT1!$B$3:$B$1238,CI317)&gt;0,COUNTIF(COST_SHEETT1!$AB$3:$AB$1238,CI317)&gt;0),"OK","ERROR"))</f>
        <v>NO STOCK</v>
      </c>
      <c r="BX317" s="97">
        <f>SUMIF(HW!$A$2:$A$1573,$A317,HW!BI$2:BI$1573)</f>
        <v>0</v>
      </c>
      <c r="BY317" s="97">
        <f>SUMIF(HW!$A$2:$A$1573,$A317,HW!BJ$2:BJ$1573)</f>
        <v>0</v>
      </c>
      <c r="BZ317" s="197">
        <f t="shared" si="183"/>
        <v>0</v>
      </c>
      <c r="CA317" s="198">
        <f t="shared" si="184"/>
        <v>0</v>
      </c>
      <c r="CK317" s="296">
        <f>IF(C317="WORK IN PROGRESS",0.099999,IF(SUMIF(SALE!$L$3:$L$1221,$A317,SALE!$U$3:$U$1221)=0,0,SUMIF(SALE!$L$3:$L$1221,$A317,SALE!$U$3:$U$1221)/SUMIF(SALE!$L$3:$L$1221,$A317,SALE!$F$3:$F$1221)))</f>
        <v>0</v>
      </c>
    </row>
    <row r="318" spans="1:102" ht="12" hidden="1" customHeight="1" x14ac:dyDescent="0.25">
      <c r="A318" s="109" t="s">
        <v>2642</v>
      </c>
      <c r="B318" s="110"/>
      <c r="C318" s="111" t="s">
        <v>30</v>
      </c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A318" s="112"/>
      <c r="BB318" s="112"/>
      <c r="BC318" s="112"/>
      <c r="BD318" s="112"/>
      <c r="BE318" s="112"/>
      <c r="BF318" s="112"/>
      <c r="BG318" s="112"/>
      <c r="BH318" s="112"/>
      <c r="BI318" s="112"/>
      <c r="BJ318" s="112"/>
      <c r="BK318" s="112"/>
      <c r="BL318" s="112"/>
      <c r="BM318" s="112"/>
      <c r="BN318" s="112"/>
      <c r="BO318" s="112"/>
      <c r="BP318" s="113"/>
      <c r="BS318" s="97">
        <f t="shared" si="180"/>
        <v>0</v>
      </c>
      <c r="BT318" s="97">
        <f t="shared" si="181"/>
        <v>0</v>
      </c>
      <c r="BU318" s="97">
        <f t="shared" si="182"/>
        <v>0</v>
      </c>
      <c r="BV318" s="296" t="str">
        <f>IF(CA318=0,"NO STOCK",IF(COUNTIF(PKGSUMM_T!$A$2:$A$1245,A318)&gt;0,"OK","ERROR"))</f>
        <v>NO STOCK</v>
      </c>
      <c r="BW318" s="296" t="str">
        <f>IF(CA318=0,"NO STOCK",IF(OR(COUNTIF(COST_SHEETT!$B$3:$B$1238,CI318)&gt;0,COUNTIF(COST_SHEETT!$AB$3:$AB$1238,CI318)&gt;0,COUNTIF(COST_SHEETT1!$B$3:$B$1238,CI318)&gt;0,COUNTIF(COST_SHEETT1!$AB$3:$AB$1238,CI318)&gt;0),"OK","ERROR"))</f>
        <v>NO STOCK</v>
      </c>
      <c r="BX318" s="97">
        <f>SUMIF(HW!$A$2:$A$1573,$A318,HW!BI$2:BI$1573)</f>
        <v>0</v>
      </c>
      <c r="BY318" s="97">
        <f>SUMIF(HW!$A$2:$A$1573,$A318,HW!BJ$2:BJ$1573)</f>
        <v>0</v>
      </c>
      <c r="BZ318" s="197">
        <f t="shared" si="183"/>
        <v>0</v>
      </c>
      <c r="CA318" s="198">
        <f t="shared" si="184"/>
        <v>0</v>
      </c>
      <c r="CK318" s="296">
        <f>IF(C318="WORK IN PROGRESS",0.099999,IF(SUMIF(SALE!$L$3:$L$1221,$A318,SALE!$U$3:$U$1221)=0,0,SUMIF(SALE!$L$3:$L$1221,$A318,SALE!$U$3:$U$1221)/SUMIF(SALE!$L$3:$L$1221,$A318,SALE!$F$3:$F$1221)))</f>
        <v>0</v>
      </c>
    </row>
    <row r="319" spans="1:102" ht="12" customHeight="1" x14ac:dyDescent="0.25">
      <c r="A319" s="114" t="s">
        <v>267</v>
      </c>
      <c r="B319" s="115" t="s">
        <v>1667</v>
      </c>
      <c r="C319" s="115" t="s">
        <v>30</v>
      </c>
      <c r="D319" s="116">
        <v>4000</v>
      </c>
      <c r="E319" s="117">
        <v>200</v>
      </c>
      <c r="F319" s="117">
        <v>3.1643999999999999E-2</v>
      </c>
      <c r="G319" s="117">
        <v>3.1643999999999999E-2</v>
      </c>
      <c r="H319" s="130">
        <v>300000</v>
      </c>
      <c r="I319" s="130">
        <v>60</v>
      </c>
      <c r="J319" s="131">
        <v>9493.2000000000007</v>
      </c>
      <c r="K319" s="117"/>
      <c r="L319" s="118">
        <v>0</v>
      </c>
      <c r="M319" s="117"/>
      <c r="N319" s="118">
        <v>0</v>
      </c>
      <c r="O319" s="117"/>
      <c r="P319" s="118">
        <v>0</v>
      </c>
      <c r="Q319" s="117"/>
      <c r="R319" s="118">
        <v>0</v>
      </c>
      <c r="S319" s="117"/>
      <c r="T319" s="118">
        <v>0</v>
      </c>
      <c r="U319" s="117"/>
      <c r="V319" s="118">
        <v>0</v>
      </c>
      <c r="W319" s="117"/>
      <c r="X319" s="118">
        <v>0</v>
      </c>
      <c r="Y319" s="117"/>
      <c r="Z319" s="118">
        <v>0</v>
      </c>
      <c r="AA319" s="117"/>
      <c r="AB319" s="118">
        <v>0</v>
      </c>
      <c r="AC319" s="118">
        <v>0</v>
      </c>
      <c r="AD319" s="118">
        <v>0</v>
      </c>
      <c r="AE319" s="118">
        <v>0</v>
      </c>
      <c r="AF319" s="117"/>
      <c r="AG319" s="118">
        <v>0</v>
      </c>
      <c r="AH319" s="117"/>
      <c r="AI319" s="118">
        <v>0</v>
      </c>
      <c r="AJ319" s="117"/>
      <c r="AK319" s="118">
        <v>0</v>
      </c>
      <c r="AL319" s="117"/>
      <c r="AM319" s="118">
        <v>0</v>
      </c>
      <c r="AN319" s="117"/>
      <c r="AO319" s="118">
        <v>0</v>
      </c>
      <c r="AP319" s="117"/>
      <c r="AQ319" s="118">
        <v>0</v>
      </c>
      <c r="AR319" s="117"/>
      <c r="AS319" s="118">
        <v>0</v>
      </c>
      <c r="AT319" s="117"/>
      <c r="AU319" s="118">
        <v>0</v>
      </c>
      <c r="AV319" s="118">
        <v>0</v>
      </c>
      <c r="AW319" s="118">
        <v>0</v>
      </c>
      <c r="AX319" s="118">
        <v>0</v>
      </c>
      <c r="AY319" s="132">
        <v>300000</v>
      </c>
      <c r="AZ319" s="117">
        <v>75</v>
      </c>
      <c r="BA319" s="130">
        <v>60</v>
      </c>
      <c r="BB319" s="131">
        <v>9493.2000000000007</v>
      </c>
      <c r="BC319" s="131">
        <v>9493.2000000000007</v>
      </c>
      <c r="BD319" s="117">
        <v>0</v>
      </c>
      <c r="BE319" s="117">
        <v>0</v>
      </c>
      <c r="BF319" s="118">
        <v>0</v>
      </c>
      <c r="BG319" s="118">
        <v>0</v>
      </c>
      <c r="BH319" s="118">
        <v>0</v>
      </c>
      <c r="BI319" s="117"/>
      <c r="BJ319" s="118">
        <v>0</v>
      </c>
      <c r="BK319" s="117"/>
      <c r="BL319" s="118">
        <v>0</v>
      </c>
      <c r="BM319" s="118">
        <v>0</v>
      </c>
      <c r="BN319" s="118">
        <v>0</v>
      </c>
      <c r="BO319" s="118">
        <v>0</v>
      </c>
      <c r="BP319" s="119">
        <v>0</v>
      </c>
      <c r="BS319" s="97">
        <f t="shared" si="180"/>
        <v>300000</v>
      </c>
      <c r="BT319" s="97">
        <f t="shared" si="181"/>
        <v>75</v>
      </c>
      <c r="BU319" s="97">
        <f t="shared" si="182"/>
        <v>60</v>
      </c>
      <c r="BV319" s="296" t="str">
        <f>IF(CA319=0,"NO STOCK",IF(COUNTIF(PKGSUMM_T!$A$2:$A$1245,A319)&gt;0,"OK","ERROR"))</f>
        <v>OK</v>
      </c>
      <c r="BW319" s="296" t="str">
        <f>IF(CA319=0,"NO STOCK",IF(OR(COUNTIF(COST_SHEETT!$B$3:$B$1238,CI319)&gt;0,COUNTIF(COST_SHEETT!$AB$3:$AB$1238,CI319)&gt;0,COUNTIF(COST_SHEETT1!$B$3:$B$1238,CI319)&gt;0,COUNTIF(COST_SHEETT1!$AB$3:$AB$1238,CI319)&gt;0),"OK","ERROR"))</f>
        <v>OK</v>
      </c>
      <c r="BX319" s="97">
        <f>SUMIF(HW!$A$2:$A$1573,$A319,HW!BI$2:BI$1573)</f>
        <v>0</v>
      </c>
      <c r="BY319" s="97">
        <f>SUMIF(HW!$A$2:$A$1573,$A319,HW!BJ$2:BJ$1573)</f>
        <v>0</v>
      </c>
      <c r="BZ319" s="197">
        <f t="shared" si="183"/>
        <v>300000</v>
      </c>
      <c r="CA319" s="198">
        <f t="shared" si="184"/>
        <v>60</v>
      </c>
      <c r="CB319" s="296">
        <f>IF(CJ319="Y",IF(C319="FINISHED GOODS",SUMIF(COST_SHEETT!$AB$3:$AB$1227,$CI319,COST_SHEETT!$DD$3:$DD$1227),SUMIF(COST_SHEETT!$B$3:$B$1227,$CI319,COST_SHEETT!$DB$3:$DB$1227)),IF(C319="FINISHED GOODS",SUMIF(COST_SHEETT1!$AB$3:$AB$1227,$CI319,COST_SHEETT1!$DD$3:$DD$1227),SUMIF(COST_SHEETT1!$B$3:$B$1227,$CI319,COST_SHEETT1!$DB$3:$DB$1227)))</f>
        <v>3.1643579911266338E-2</v>
      </c>
      <c r="CC319" s="209">
        <f t="shared" ref="CC319" si="194">ROUND(BZ319*CB319,0)</f>
        <v>9493</v>
      </c>
      <c r="CD319" s="295">
        <v>1</v>
      </c>
      <c r="CE319" s="295"/>
      <c r="CF319" s="376">
        <f>IF(BZ319=0,0,IF(CK319&gt;0,CK319,CD319))</f>
        <v>3.6146999999999999E-2</v>
      </c>
      <c r="CG319" s="301">
        <f t="shared" ref="CG319" si="195">MIN(CF319,CB319)</f>
        <v>3.1643579911266338E-2</v>
      </c>
      <c r="CH319" s="302">
        <f t="shared" ref="CH319" si="196">ROUND(CG319*BZ319,0)</f>
        <v>9493</v>
      </c>
      <c r="CI319" s="200" t="s">
        <v>2701</v>
      </c>
      <c r="CK319" s="296">
        <f>IF(C319="WORK IN PROGRESS",0.099999,IF(SUMIF(SALE!$L$3:$L$1221,$A319,SALE!$U$3:$U$1221)=0,0,SUMIF(SALE!$L$3:$L$1221,$A319,SALE!$U$3:$U$1221)/SUMIF(SALE!$L$3:$L$1221,$A319,SALE!$F$3:$F$1221)))</f>
        <v>3.6146999999999999E-2</v>
      </c>
      <c r="CL319" s="296" t="str">
        <f t="shared" ref="CL319" si="197">IF(CF319&lt;CB319,"NRV","COST")</f>
        <v>COST</v>
      </c>
      <c r="CM319" s="304">
        <f t="shared" ref="CM319" si="198">IF(CA319=0,0,ROUND(CH319/CA319,3))</f>
        <v>158.21700000000001</v>
      </c>
      <c r="CU319" s="296">
        <f>+(BZ319-BX319)*CG319</f>
        <v>9493.0739733799019</v>
      </c>
      <c r="CW319" s="296">
        <f>+CT319+CU319+CV319</f>
        <v>9493.0739733799019</v>
      </c>
      <c r="CX319" s="388">
        <f>+CW319-CH319</f>
        <v>7.3973379901872249E-2</v>
      </c>
    </row>
    <row r="320" spans="1:102" ht="12" hidden="1" customHeight="1" x14ac:dyDescent="0.25">
      <c r="A320" s="120" t="s">
        <v>1668</v>
      </c>
      <c r="B320" s="121" t="s">
        <v>1669</v>
      </c>
      <c r="C320" s="121" t="s">
        <v>30</v>
      </c>
      <c r="D320" s="122">
        <v>2000</v>
      </c>
      <c r="E320" s="123">
        <v>200</v>
      </c>
      <c r="F320" s="123">
        <v>2.9020000000000001E-2</v>
      </c>
      <c r="G320" s="123">
        <v>2.9020000000000001E-2</v>
      </c>
      <c r="H320" s="124"/>
      <c r="I320" s="124">
        <v>0</v>
      </c>
      <c r="J320" s="124">
        <v>0</v>
      </c>
      <c r="K320" s="124"/>
      <c r="L320" s="124">
        <v>0</v>
      </c>
      <c r="M320" s="124"/>
      <c r="N320" s="124">
        <v>0</v>
      </c>
      <c r="O320" s="124"/>
      <c r="P320" s="124">
        <v>0</v>
      </c>
      <c r="Q320" s="124"/>
      <c r="R320" s="124">
        <v>0</v>
      </c>
      <c r="S320" s="124"/>
      <c r="T320" s="124">
        <v>0</v>
      </c>
      <c r="U320" s="124"/>
      <c r="V320" s="124">
        <v>0</v>
      </c>
      <c r="W320" s="124"/>
      <c r="X320" s="124">
        <v>0</v>
      </c>
      <c r="Y320" s="124"/>
      <c r="Z320" s="124">
        <v>0</v>
      </c>
      <c r="AA320" s="124"/>
      <c r="AB320" s="124">
        <v>0</v>
      </c>
      <c r="AC320" s="124">
        <v>0</v>
      </c>
      <c r="AD320" s="124">
        <v>0</v>
      </c>
      <c r="AE320" s="124">
        <v>0</v>
      </c>
      <c r="AF320" s="124"/>
      <c r="AG320" s="124">
        <v>0</v>
      </c>
      <c r="AH320" s="124"/>
      <c r="AI320" s="124">
        <v>0</v>
      </c>
      <c r="AJ320" s="124"/>
      <c r="AK320" s="124">
        <v>0</v>
      </c>
      <c r="AL320" s="124"/>
      <c r="AM320" s="124">
        <v>0</v>
      </c>
      <c r="AN320" s="124"/>
      <c r="AO320" s="124">
        <v>0</v>
      </c>
      <c r="AP320" s="124"/>
      <c r="AQ320" s="124">
        <v>0</v>
      </c>
      <c r="AR320" s="124"/>
      <c r="AS320" s="124">
        <v>0</v>
      </c>
      <c r="AT320" s="124"/>
      <c r="AU320" s="124">
        <v>0</v>
      </c>
      <c r="AV320" s="124">
        <v>0</v>
      </c>
      <c r="AW320" s="124">
        <v>0</v>
      </c>
      <c r="AX320" s="124">
        <v>0</v>
      </c>
      <c r="AY320" s="124">
        <v>0</v>
      </c>
      <c r="AZ320" s="124">
        <v>0</v>
      </c>
      <c r="BA320" s="124">
        <v>0</v>
      </c>
      <c r="BB320" s="124">
        <v>0</v>
      </c>
      <c r="BC320" s="124">
        <v>0</v>
      </c>
      <c r="BD320" s="123">
        <v>0</v>
      </c>
      <c r="BE320" s="123">
        <v>0</v>
      </c>
      <c r="BF320" s="124">
        <v>0</v>
      </c>
      <c r="BG320" s="124">
        <v>0</v>
      </c>
      <c r="BH320" s="124">
        <v>0</v>
      </c>
      <c r="BI320" s="124"/>
      <c r="BJ320" s="124">
        <v>0</v>
      </c>
      <c r="BK320" s="124"/>
      <c r="BL320" s="124">
        <v>0</v>
      </c>
      <c r="BM320" s="124">
        <v>0</v>
      </c>
      <c r="BN320" s="124">
        <v>0</v>
      </c>
      <c r="BO320" s="124">
        <v>0</v>
      </c>
      <c r="BP320" s="125">
        <v>0</v>
      </c>
      <c r="BS320" s="97">
        <f t="shared" si="180"/>
        <v>0</v>
      </c>
      <c r="BT320" s="97">
        <f t="shared" si="181"/>
        <v>0</v>
      </c>
      <c r="BU320" s="97">
        <f t="shared" si="182"/>
        <v>0</v>
      </c>
      <c r="BV320" s="296" t="str">
        <f>IF(CA320=0,"NO STOCK",IF(COUNTIF(PKGSUMM_T!$A$2:$A$1245,A320)&gt;0,"OK","ERROR"))</f>
        <v>NO STOCK</v>
      </c>
      <c r="BW320" s="296" t="str">
        <f>IF(CA320=0,"NO STOCK",IF(OR(COUNTIF(COST_SHEETT!$B$3:$B$1238,CI320)&gt;0,COUNTIF(COST_SHEETT!$AB$3:$AB$1238,CI320)&gt;0,COUNTIF(COST_SHEETT1!$B$3:$B$1238,CI320)&gt;0,COUNTIF(COST_SHEETT1!$AB$3:$AB$1238,CI320)&gt;0),"OK","ERROR"))</f>
        <v>NO STOCK</v>
      </c>
      <c r="BX320" s="97">
        <f>SUMIF(HW!$A$2:$A$1573,$A320,HW!BI$2:BI$1573)</f>
        <v>0</v>
      </c>
      <c r="BY320" s="97">
        <f>SUMIF(HW!$A$2:$A$1573,$A320,HW!BJ$2:BJ$1573)</f>
        <v>0</v>
      </c>
      <c r="BZ320" s="197">
        <f t="shared" si="183"/>
        <v>0</v>
      </c>
      <c r="CA320" s="198">
        <f t="shared" si="184"/>
        <v>0</v>
      </c>
      <c r="CI320" s="200"/>
      <c r="CK320" s="296">
        <f>IF(C320="WORK IN PROGRESS",0.099999,IF(SUMIF(SALE!$L$3:$L$1221,$A320,SALE!$U$3:$U$1221)=0,0,SUMIF(SALE!$L$3:$L$1221,$A320,SALE!$U$3:$U$1221)/SUMIF(SALE!$L$3:$L$1221,$A320,SALE!$F$3:$F$1221)))</f>
        <v>0</v>
      </c>
    </row>
    <row r="321" spans="1:102" ht="12" hidden="1" customHeight="1" x14ac:dyDescent="0.25">
      <c r="A321" s="114" t="s">
        <v>1670</v>
      </c>
      <c r="B321" s="115" t="s">
        <v>1671</v>
      </c>
      <c r="C321" s="115" t="s">
        <v>30</v>
      </c>
      <c r="D321" s="116">
        <v>4000</v>
      </c>
      <c r="E321" s="117">
        <v>200</v>
      </c>
      <c r="F321" s="117">
        <v>2.9020000000000001E-2</v>
      </c>
      <c r="G321" s="117">
        <v>2.9020000000000001E-2</v>
      </c>
      <c r="H321" s="118"/>
      <c r="I321" s="118">
        <v>0</v>
      </c>
      <c r="J321" s="118">
        <v>0</v>
      </c>
      <c r="K321" s="118"/>
      <c r="L321" s="118">
        <v>0</v>
      </c>
      <c r="M321" s="118"/>
      <c r="N321" s="118">
        <v>0</v>
      </c>
      <c r="O321" s="118"/>
      <c r="P321" s="118">
        <v>0</v>
      </c>
      <c r="Q321" s="118"/>
      <c r="R321" s="118">
        <v>0</v>
      </c>
      <c r="S321" s="118"/>
      <c r="T321" s="118">
        <v>0</v>
      </c>
      <c r="U321" s="118"/>
      <c r="V321" s="118">
        <v>0</v>
      </c>
      <c r="W321" s="118"/>
      <c r="X321" s="118">
        <v>0</v>
      </c>
      <c r="Y321" s="118"/>
      <c r="Z321" s="118">
        <v>0</v>
      </c>
      <c r="AA321" s="118"/>
      <c r="AB321" s="118">
        <v>0</v>
      </c>
      <c r="AC321" s="118">
        <v>0</v>
      </c>
      <c r="AD321" s="118">
        <v>0</v>
      </c>
      <c r="AE321" s="118">
        <v>0</v>
      </c>
      <c r="AF321" s="118"/>
      <c r="AG321" s="118">
        <v>0</v>
      </c>
      <c r="AH321" s="118"/>
      <c r="AI321" s="118">
        <v>0</v>
      </c>
      <c r="AJ321" s="118"/>
      <c r="AK321" s="118">
        <v>0</v>
      </c>
      <c r="AL321" s="118"/>
      <c r="AM321" s="118">
        <v>0</v>
      </c>
      <c r="AN321" s="118"/>
      <c r="AO321" s="118">
        <v>0</v>
      </c>
      <c r="AP321" s="118"/>
      <c r="AQ321" s="118">
        <v>0</v>
      </c>
      <c r="AR321" s="118"/>
      <c r="AS321" s="118">
        <v>0</v>
      </c>
      <c r="AT321" s="118"/>
      <c r="AU321" s="118">
        <v>0</v>
      </c>
      <c r="AV321" s="118">
        <v>0</v>
      </c>
      <c r="AW321" s="118">
        <v>0</v>
      </c>
      <c r="AX321" s="118">
        <v>0</v>
      </c>
      <c r="AY321" s="118">
        <v>0</v>
      </c>
      <c r="AZ321" s="118">
        <v>0</v>
      </c>
      <c r="BA321" s="118">
        <v>0</v>
      </c>
      <c r="BB321" s="118">
        <v>0</v>
      </c>
      <c r="BC321" s="118">
        <v>0</v>
      </c>
      <c r="BD321" s="117">
        <v>0</v>
      </c>
      <c r="BE321" s="117">
        <v>0</v>
      </c>
      <c r="BF321" s="118">
        <v>0</v>
      </c>
      <c r="BG321" s="118">
        <v>0</v>
      </c>
      <c r="BH321" s="118">
        <v>0</v>
      </c>
      <c r="BI321" s="118"/>
      <c r="BJ321" s="118">
        <v>0</v>
      </c>
      <c r="BK321" s="118"/>
      <c r="BL321" s="118">
        <v>0</v>
      </c>
      <c r="BM321" s="118">
        <v>0</v>
      </c>
      <c r="BN321" s="118">
        <v>0</v>
      </c>
      <c r="BO321" s="118">
        <v>0</v>
      </c>
      <c r="BP321" s="119">
        <v>0</v>
      </c>
      <c r="BS321" s="97">
        <f t="shared" si="180"/>
        <v>0</v>
      </c>
      <c r="BT321" s="97">
        <f t="shared" si="181"/>
        <v>0</v>
      </c>
      <c r="BU321" s="97">
        <f t="shared" si="182"/>
        <v>0</v>
      </c>
      <c r="BV321" s="296" t="str">
        <f>IF(CA321=0,"NO STOCK",IF(COUNTIF(PKGSUMM_T!$A$2:$A$1245,A321)&gt;0,"OK","ERROR"))</f>
        <v>NO STOCK</v>
      </c>
      <c r="BW321" s="296" t="str">
        <f>IF(CA321=0,"NO STOCK",IF(OR(COUNTIF(COST_SHEETT!$B$3:$B$1238,CI321)&gt;0,COUNTIF(COST_SHEETT!$AB$3:$AB$1238,CI321)&gt;0,COUNTIF(COST_SHEETT1!$B$3:$B$1238,CI321)&gt;0,COUNTIF(COST_SHEETT1!$AB$3:$AB$1238,CI321)&gt;0),"OK","ERROR"))</f>
        <v>NO STOCK</v>
      </c>
      <c r="BX321" s="97">
        <f>SUMIF(HW!$A$2:$A$1573,$A321,HW!BI$2:BI$1573)</f>
        <v>0</v>
      </c>
      <c r="BY321" s="97">
        <f>SUMIF(HW!$A$2:$A$1573,$A321,HW!BJ$2:BJ$1573)</f>
        <v>0</v>
      </c>
      <c r="BZ321" s="197">
        <f t="shared" si="183"/>
        <v>0</v>
      </c>
      <c r="CA321" s="198">
        <f t="shared" si="184"/>
        <v>0</v>
      </c>
      <c r="CI321" s="200"/>
      <c r="CK321" s="296">
        <f>IF(C321="WORK IN PROGRESS",0.099999,IF(SUMIF(SALE!$L$3:$L$1221,$A321,SALE!$U$3:$U$1221)=0,0,SUMIF(SALE!$L$3:$L$1221,$A321,SALE!$U$3:$U$1221)/SUMIF(SALE!$L$3:$L$1221,$A321,SALE!$F$3:$F$1221)))</f>
        <v>0</v>
      </c>
    </row>
    <row r="322" spans="1:102" ht="12" hidden="1" customHeight="1" x14ac:dyDescent="0.25">
      <c r="A322" s="120" t="s">
        <v>1672</v>
      </c>
      <c r="B322" s="121" t="s">
        <v>1673</v>
      </c>
      <c r="C322" s="121" t="s">
        <v>30</v>
      </c>
      <c r="D322" s="122">
        <v>2050</v>
      </c>
      <c r="E322" s="123">
        <v>200</v>
      </c>
      <c r="F322" s="123">
        <v>2.9020000000000001E-2</v>
      </c>
      <c r="G322" s="123">
        <v>2.9020000000000001E-2</v>
      </c>
      <c r="H322" s="124"/>
      <c r="I322" s="124">
        <v>0</v>
      </c>
      <c r="J322" s="124">
        <v>0</v>
      </c>
      <c r="K322" s="124"/>
      <c r="L322" s="124">
        <v>0</v>
      </c>
      <c r="M322" s="124"/>
      <c r="N322" s="124">
        <v>0</v>
      </c>
      <c r="O322" s="124"/>
      <c r="P322" s="124">
        <v>0</v>
      </c>
      <c r="Q322" s="124"/>
      <c r="R322" s="124">
        <v>0</v>
      </c>
      <c r="S322" s="124"/>
      <c r="T322" s="124">
        <v>0</v>
      </c>
      <c r="U322" s="124"/>
      <c r="V322" s="124">
        <v>0</v>
      </c>
      <c r="W322" s="124"/>
      <c r="X322" s="124">
        <v>0</v>
      </c>
      <c r="Y322" s="124"/>
      <c r="Z322" s="124">
        <v>0</v>
      </c>
      <c r="AA322" s="124"/>
      <c r="AB322" s="124">
        <v>0</v>
      </c>
      <c r="AC322" s="124">
        <v>0</v>
      </c>
      <c r="AD322" s="124">
        <v>0</v>
      </c>
      <c r="AE322" s="124">
        <v>0</v>
      </c>
      <c r="AF322" s="124"/>
      <c r="AG322" s="124">
        <v>0</v>
      </c>
      <c r="AH322" s="124"/>
      <c r="AI322" s="124">
        <v>0</v>
      </c>
      <c r="AJ322" s="124"/>
      <c r="AK322" s="124">
        <v>0</v>
      </c>
      <c r="AL322" s="124"/>
      <c r="AM322" s="124">
        <v>0</v>
      </c>
      <c r="AN322" s="124"/>
      <c r="AO322" s="124">
        <v>0</v>
      </c>
      <c r="AP322" s="124"/>
      <c r="AQ322" s="124">
        <v>0</v>
      </c>
      <c r="AR322" s="124"/>
      <c r="AS322" s="124">
        <v>0</v>
      </c>
      <c r="AT322" s="124"/>
      <c r="AU322" s="124">
        <v>0</v>
      </c>
      <c r="AV322" s="124">
        <v>0</v>
      </c>
      <c r="AW322" s="124">
        <v>0</v>
      </c>
      <c r="AX322" s="124">
        <v>0</v>
      </c>
      <c r="AY322" s="124">
        <v>0</v>
      </c>
      <c r="AZ322" s="124">
        <v>0</v>
      </c>
      <c r="BA322" s="124">
        <v>0</v>
      </c>
      <c r="BB322" s="124">
        <v>0</v>
      </c>
      <c r="BC322" s="124">
        <v>0</v>
      </c>
      <c r="BD322" s="123">
        <v>0</v>
      </c>
      <c r="BE322" s="123">
        <v>0</v>
      </c>
      <c r="BF322" s="124">
        <v>0</v>
      </c>
      <c r="BG322" s="124">
        <v>0</v>
      </c>
      <c r="BH322" s="124">
        <v>0</v>
      </c>
      <c r="BI322" s="124"/>
      <c r="BJ322" s="124">
        <v>0</v>
      </c>
      <c r="BK322" s="124"/>
      <c r="BL322" s="124">
        <v>0</v>
      </c>
      <c r="BM322" s="124">
        <v>0</v>
      </c>
      <c r="BN322" s="124">
        <v>0</v>
      </c>
      <c r="BO322" s="124">
        <v>0</v>
      </c>
      <c r="BP322" s="125">
        <v>0</v>
      </c>
      <c r="BS322" s="97">
        <f t="shared" si="180"/>
        <v>0</v>
      </c>
      <c r="BT322" s="97">
        <f t="shared" si="181"/>
        <v>0</v>
      </c>
      <c r="BU322" s="97">
        <f t="shared" si="182"/>
        <v>0</v>
      </c>
      <c r="BV322" s="296" t="str">
        <f>IF(CA322=0,"NO STOCK",IF(COUNTIF(PKGSUMM_T!$A$2:$A$1245,A322)&gt;0,"OK","ERROR"))</f>
        <v>NO STOCK</v>
      </c>
      <c r="BW322" s="296" t="str">
        <f>IF(CA322=0,"NO STOCK",IF(OR(COUNTIF(COST_SHEETT!$B$3:$B$1238,CI322)&gt;0,COUNTIF(COST_SHEETT!$AB$3:$AB$1238,CI322)&gt;0,COUNTIF(COST_SHEETT1!$B$3:$B$1238,CI322)&gt;0,COUNTIF(COST_SHEETT1!$AB$3:$AB$1238,CI322)&gt;0),"OK","ERROR"))</f>
        <v>NO STOCK</v>
      </c>
      <c r="BX322" s="97">
        <f>SUMIF(HW!$A$2:$A$1573,$A322,HW!BI$2:BI$1573)</f>
        <v>0</v>
      </c>
      <c r="BY322" s="97">
        <f>SUMIF(HW!$A$2:$A$1573,$A322,HW!BJ$2:BJ$1573)</f>
        <v>0</v>
      </c>
      <c r="BZ322" s="197">
        <f t="shared" si="183"/>
        <v>0</v>
      </c>
      <c r="CA322" s="198">
        <f t="shared" si="184"/>
        <v>0</v>
      </c>
      <c r="CI322" s="200"/>
      <c r="CK322" s="296">
        <f>IF(C322="WORK IN PROGRESS",0.099999,IF(SUMIF(SALE!$L$3:$L$1221,$A322,SALE!$U$3:$U$1221)=0,0,SUMIF(SALE!$L$3:$L$1221,$A322,SALE!$U$3:$U$1221)/SUMIF(SALE!$L$3:$L$1221,$A322,SALE!$F$3:$F$1221)))</f>
        <v>0</v>
      </c>
    </row>
    <row r="323" spans="1:102" ht="12" hidden="1" customHeight="1" x14ac:dyDescent="0.25">
      <c r="A323" s="136" t="s">
        <v>2642</v>
      </c>
      <c r="B323" s="105"/>
      <c r="C323" s="105" t="s">
        <v>1200</v>
      </c>
      <c r="D323" s="137"/>
      <c r="E323" s="137"/>
      <c r="F323" s="137">
        <v>0.118704</v>
      </c>
      <c r="G323" s="137">
        <v>0.118704</v>
      </c>
      <c r="H323" s="107">
        <v>300000</v>
      </c>
      <c r="I323" s="107">
        <v>60</v>
      </c>
      <c r="J323" s="138">
        <v>9493.2000000000007</v>
      </c>
      <c r="K323" s="137"/>
      <c r="L323" s="107">
        <v>0</v>
      </c>
      <c r="M323" s="137"/>
      <c r="N323" s="107">
        <v>0</v>
      </c>
      <c r="O323" s="137"/>
      <c r="P323" s="107">
        <v>0</v>
      </c>
      <c r="Q323" s="137"/>
      <c r="R323" s="107">
        <v>0</v>
      </c>
      <c r="S323" s="137"/>
      <c r="T323" s="107">
        <v>0</v>
      </c>
      <c r="U323" s="137"/>
      <c r="V323" s="107">
        <v>0</v>
      </c>
      <c r="W323" s="137"/>
      <c r="X323" s="107">
        <v>0</v>
      </c>
      <c r="Y323" s="137"/>
      <c r="Z323" s="107">
        <v>0</v>
      </c>
      <c r="AA323" s="137"/>
      <c r="AB323" s="107">
        <v>0</v>
      </c>
      <c r="AC323" s="107">
        <v>0</v>
      </c>
      <c r="AD323" s="107">
        <v>0</v>
      </c>
      <c r="AE323" s="107">
        <v>0</v>
      </c>
      <c r="AF323" s="137"/>
      <c r="AG323" s="107">
        <v>0</v>
      </c>
      <c r="AH323" s="137"/>
      <c r="AI323" s="107">
        <v>0</v>
      </c>
      <c r="AJ323" s="137"/>
      <c r="AK323" s="107">
        <v>0</v>
      </c>
      <c r="AL323" s="137"/>
      <c r="AM323" s="107">
        <v>0</v>
      </c>
      <c r="AN323" s="137"/>
      <c r="AO323" s="107">
        <v>0</v>
      </c>
      <c r="AP323" s="137"/>
      <c r="AQ323" s="107">
        <v>0</v>
      </c>
      <c r="AR323" s="137"/>
      <c r="AS323" s="107">
        <v>0</v>
      </c>
      <c r="AT323" s="137"/>
      <c r="AU323" s="107">
        <v>0</v>
      </c>
      <c r="AV323" s="107">
        <v>0</v>
      </c>
      <c r="AW323" s="107">
        <v>0</v>
      </c>
      <c r="AX323" s="107">
        <v>0</v>
      </c>
      <c r="AY323" s="139">
        <v>300000</v>
      </c>
      <c r="AZ323" s="137">
        <v>75</v>
      </c>
      <c r="BA323" s="107">
        <v>60</v>
      </c>
      <c r="BB323" s="138">
        <v>9493.2000000000007</v>
      </c>
      <c r="BC323" s="138">
        <v>9493.2000000000007</v>
      </c>
      <c r="BD323" s="137">
        <v>0</v>
      </c>
      <c r="BE323" s="137">
        <v>0</v>
      </c>
      <c r="BF323" s="107">
        <v>0</v>
      </c>
      <c r="BG323" s="107">
        <v>0</v>
      </c>
      <c r="BH323" s="107">
        <v>0</v>
      </c>
      <c r="BI323" s="137"/>
      <c r="BJ323" s="107">
        <v>0</v>
      </c>
      <c r="BK323" s="137"/>
      <c r="BL323" s="107">
        <v>0</v>
      </c>
      <c r="BM323" s="107">
        <v>0</v>
      </c>
      <c r="BN323" s="107">
        <v>0</v>
      </c>
      <c r="BO323" s="107">
        <v>0</v>
      </c>
      <c r="BP323" s="108">
        <v>0</v>
      </c>
      <c r="BS323" s="97">
        <f t="shared" si="180"/>
        <v>0</v>
      </c>
      <c r="BT323" s="97">
        <f t="shared" si="181"/>
        <v>0</v>
      </c>
      <c r="BU323" s="97">
        <f t="shared" si="182"/>
        <v>0</v>
      </c>
      <c r="BV323" s="296" t="str">
        <f>IF(CA323=0,"NO STOCK",IF(COUNTIF(PKGSUMM_T!$A$2:$A$1245,A323)&gt;0,"OK","ERROR"))</f>
        <v>NO STOCK</v>
      </c>
      <c r="BW323" s="296" t="str">
        <f>IF(CA323=0,"NO STOCK",IF(OR(COUNTIF(COST_SHEETT!$B$3:$B$1238,CI323)&gt;0,COUNTIF(COST_SHEETT!$AB$3:$AB$1238,CI323)&gt;0,COUNTIF(COST_SHEETT1!$B$3:$B$1238,CI323)&gt;0,COUNTIF(COST_SHEETT1!$AB$3:$AB$1238,CI323)&gt;0),"OK","ERROR"))</f>
        <v>NO STOCK</v>
      </c>
      <c r="BX323" s="97">
        <f>SUMIF(HW!$A$2:$A$1573,$A323,HW!BI$2:BI$1573)</f>
        <v>0</v>
      </c>
      <c r="BY323" s="97">
        <f>SUMIF(HW!$A$2:$A$1573,$A323,HW!BJ$2:BJ$1573)</f>
        <v>0</v>
      </c>
      <c r="BZ323" s="197">
        <f t="shared" si="183"/>
        <v>0</v>
      </c>
      <c r="CA323" s="198">
        <f t="shared" si="184"/>
        <v>0</v>
      </c>
      <c r="CI323" s="200"/>
      <c r="CK323" s="296">
        <f>IF(C323="WORK IN PROGRESS",0.099999,IF(SUMIF(SALE!$L$3:$L$1221,$A323,SALE!$U$3:$U$1221)=0,0,SUMIF(SALE!$L$3:$L$1221,$A323,SALE!$U$3:$U$1221)/SUMIF(SALE!$L$3:$L$1221,$A323,SALE!$F$3:$F$1221)))</f>
        <v>0</v>
      </c>
    </row>
    <row r="324" spans="1:102" ht="12" hidden="1" customHeight="1" x14ac:dyDescent="0.25">
      <c r="A324" s="133" t="s">
        <v>2642</v>
      </c>
      <c r="B324" s="111" t="s">
        <v>1200</v>
      </c>
      <c r="C324" s="111"/>
      <c r="D324" s="126"/>
      <c r="E324" s="126"/>
      <c r="F324" s="126">
        <v>0.118704</v>
      </c>
      <c r="G324" s="126">
        <v>0.118704</v>
      </c>
      <c r="H324" s="112">
        <v>300000</v>
      </c>
      <c r="I324" s="112">
        <v>60</v>
      </c>
      <c r="J324" s="134">
        <v>9493.2000000000007</v>
      </c>
      <c r="K324" s="126"/>
      <c r="L324" s="112">
        <v>0</v>
      </c>
      <c r="M324" s="126"/>
      <c r="N324" s="112">
        <v>0</v>
      </c>
      <c r="O324" s="126"/>
      <c r="P324" s="112">
        <v>0</v>
      </c>
      <c r="Q324" s="126"/>
      <c r="R324" s="112">
        <v>0</v>
      </c>
      <c r="S324" s="126"/>
      <c r="T324" s="112">
        <v>0</v>
      </c>
      <c r="U324" s="126"/>
      <c r="V324" s="112">
        <v>0</v>
      </c>
      <c r="W324" s="126"/>
      <c r="X324" s="112">
        <v>0</v>
      </c>
      <c r="Y324" s="126"/>
      <c r="Z324" s="112">
        <v>0</v>
      </c>
      <c r="AA324" s="126"/>
      <c r="AB324" s="112">
        <v>0</v>
      </c>
      <c r="AC324" s="112">
        <v>0</v>
      </c>
      <c r="AD324" s="112">
        <v>0</v>
      </c>
      <c r="AE324" s="112">
        <v>0</v>
      </c>
      <c r="AF324" s="126"/>
      <c r="AG324" s="112">
        <v>0</v>
      </c>
      <c r="AH324" s="126"/>
      <c r="AI324" s="112">
        <v>0</v>
      </c>
      <c r="AJ324" s="126"/>
      <c r="AK324" s="112">
        <v>0</v>
      </c>
      <c r="AL324" s="126"/>
      <c r="AM324" s="112">
        <v>0</v>
      </c>
      <c r="AN324" s="126"/>
      <c r="AO324" s="112">
        <v>0</v>
      </c>
      <c r="AP324" s="126"/>
      <c r="AQ324" s="112">
        <v>0</v>
      </c>
      <c r="AR324" s="126"/>
      <c r="AS324" s="112">
        <v>0</v>
      </c>
      <c r="AT324" s="126"/>
      <c r="AU324" s="112">
        <v>0</v>
      </c>
      <c r="AV324" s="112">
        <v>0</v>
      </c>
      <c r="AW324" s="112">
        <v>0</v>
      </c>
      <c r="AX324" s="112">
        <v>0</v>
      </c>
      <c r="AY324" s="135">
        <v>300000</v>
      </c>
      <c r="AZ324" s="126">
        <v>75</v>
      </c>
      <c r="BA324" s="112">
        <v>60</v>
      </c>
      <c r="BB324" s="134">
        <v>9493.2000000000007</v>
      </c>
      <c r="BC324" s="134">
        <v>9493.2000000000007</v>
      </c>
      <c r="BD324" s="126">
        <v>0</v>
      </c>
      <c r="BE324" s="126">
        <v>0</v>
      </c>
      <c r="BF324" s="112">
        <v>0</v>
      </c>
      <c r="BG324" s="112">
        <v>0</v>
      </c>
      <c r="BH324" s="112">
        <v>0</v>
      </c>
      <c r="BI324" s="126"/>
      <c r="BJ324" s="112">
        <v>0</v>
      </c>
      <c r="BK324" s="126"/>
      <c r="BL324" s="112">
        <v>0</v>
      </c>
      <c r="BM324" s="112">
        <v>0</v>
      </c>
      <c r="BN324" s="112">
        <v>0</v>
      </c>
      <c r="BO324" s="112">
        <v>0</v>
      </c>
      <c r="BP324" s="113">
        <v>0</v>
      </c>
      <c r="BS324" s="97">
        <f t="shared" si="180"/>
        <v>0</v>
      </c>
      <c r="BT324" s="97">
        <f t="shared" si="181"/>
        <v>0</v>
      </c>
      <c r="BU324" s="97">
        <f t="shared" si="182"/>
        <v>0</v>
      </c>
      <c r="BV324" s="296" t="str">
        <f>IF(CA324=0,"NO STOCK",IF(COUNTIF(PKGSUMM_T!$A$2:$A$1245,A324)&gt;0,"OK","ERROR"))</f>
        <v>NO STOCK</v>
      </c>
      <c r="BW324" s="296" t="str">
        <f>IF(CA324=0,"NO STOCK",IF(OR(COUNTIF(COST_SHEETT!$B$3:$B$1238,CI324)&gt;0,COUNTIF(COST_SHEETT!$AB$3:$AB$1238,CI324)&gt;0,COUNTIF(COST_SHEETT1!$B$3:$B$1238,CI324)&gt;0,COUNTIF(COST_SHEETT1!$AB$3:$AB$1238,CI324)&gt;0),"OK","ERROR"))</f>
        <v>NO STOCK</v>
      </c>
      <c r="BX324" s="97">
        <f>SUMIF(HW!$A$2:$A$1573,$A324,HW!BI$2:BI$1573)</f>
        <v>0</v>
      </c>
      <c r="BY324" s="97">
        <f>SUMIF(HW!$A$2:$A$1573,$A324,HW!BJ$2:BJ$1573)</f>
        <v>0</v>
      </c>
      <c r="BZ324" s="197">
        <f t="shared" si="183"/>
        <v>0</v>
      </c>
      <c r="CA324" s="198">
        <f t="shared" si="184"/>
        <v>0</v>
      </c>
      <c r="CI324" s="200"/>
      <c r="CK324" s="296">
        <f>IF(C324="WORK IN PROGRESS",0.099999,IF(SUMIF(SALE!$L$3:$L$1221,$A324,SALE!$U$3:$U$1221)=0,0,SUMIF(SALE!$L$3:$L$1221,$A324,SALE!$U$3:$U$1221)/SUMIF(SALE!$L$3:$L$1221,$A324,SALE!$F$3:$F$1221)))</f>
        <v>0</v>
      </c>
    </row>
    <row r="325" spans="1:102" ht="12" hidden="1" customHeight="1" x14ac:dyDescent="0.25">
      <c r="A325" s="104" t="s">
        <v>2642</v>
      </c>
      <c r="B325" s="105" t="s">
        <v>54</v>
      </c>
      <c r="C325" s="106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07"/>
      <c r="BE325" s="107"/>
      <c r="BF325" s="107"/>
      <c r="BG325" s="107"/>
      <c r="BH325" s="107"/>
      <c r="BI325" s="107"/>
      <c r="BJ325" s="107"/>
      <c r="BK325" s="107"/>
      <c r="BL325" s="107"/>
      <c r="BM325" s="107"/>
      <c r="BN325" s="107"/>
      <c r="BO325" s="107"/>
      <c r="BP325" s="108"/>
      <c r="BS325" s="97">
        <f t="shared" si="180"/>
        <v>0</v>
      </c>
      <c r="BT325" s="97">
        <f t="shared" si="181"/>
        <v>0</v>
      </c>
      <c r="BU325" s="97">
        <f t="shared" si="182"/>
        <v>0</v>
      </c>
      <c r="BV325" s="296" t="str">
        <f>IF(CA325=0,"NO STOCK",IF(COUNTIF(PKGSUMM_T!$A$2:$A$1245,A325)&gt;0,"OK","ERROR"))</f>
        <v>NO STOCK</v>
      </c>
      <c r="BW325" s="296" t="str">
        <f>IF(CA325=0,"NO STOCK",IF(OR(COUNTIF(COST_SHEETT!$B$3:$B$1238,CI325)&gt;0,COUNTIF(COST_SHEETT!$AB$3:$AB$1238,CI325)&gt;0,COUNTIF(COST_SHEETT1!$B$3:$B$1238,CI325)&gt;0,COUNTIF(COST_SHEETT1!$AB$3:$AB$1238,CI325)&gt;0),"OK","ERROR"))</f>
        <v>NO STOCK</v>
      </c>
      <c r="BX325" s="97">
        <f>SUMIF(HW!$A$2:$A$1573,$A325,HW!BI$2:BI$1573)</f>
        <v>0</v>
      </c>
      <c r="BY325" s="97">
        <f>SUMIF(HW!$A$2:$A$1573,$A325,HW!BJ$2:BJ$1573)</f>
        <v>0</v>
      </c>
      <c r="BZ325" s="197">
        <f t="shared" si="183"/>
        <v>0</v>
      </c>
      <c r="CA325" s="198">
        <f t="shared" si="184"/>
        <v>0</v>
      </c>
      <c r="CI325" s="200"/>
      <c r="CK325" s="296">
        <f>IF(C325="WORK IN PROGRESS",0.099999,IF(SUMIF(SALE!$L$3:$L$1221,$A325,SALE!$U$3:$U$1221)=0,0,SUMIF(SALE!$L$3:$L$1221,$A325,SALE!$U$3:$U$1221)/SUMIF(SALE!$L$3:$L$1221,$A325,SALE!$F$3:$F$1221)))</f>
        <v>0</v>
      </c>
    </row>
    <row r="326" spans="1:102" ht="12" hidden="1" customHeight="1" x14ac:dyDescent="0.25">
      <c r="A326" s="109" t="s">
        <v>2642</v>
      </c>
      <c r="B326" s="110"/>
      <c r="C326" s="111" t="s">
        <v>30</v>
      </c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112"/>
      <c r="BF326" s="112"/>
      <c r="BG326" s="112"/>
      <c r="BH326" s="112"/>
      <c r="BI326" s="112"/>
      <c r="BJ326" s="112"/>
      <c r="BK326" s="112"/>
      <c r="BL326" s="112"/>
      <c r="BM326" s="112"/>
      <c r="BN326" s="112"/>
      <c r="BO326" s="112"/>
      <c r="BP326" s="113"/>
      <c r="BS326" s="97">
        <f t="shared" si="180"/>
        <v>0</v>
      </c>
      <c r="BT326" s="97">
        <f t="shared" si="181"/>
        <v>0</v>
      </c>
      <c r="BU326" s="97">
        <f t="shared" si="182"/>
        <v>0</v>
      </c>
      <c r="BV326" s="296" t="str">
        <f>IF(CA326=0,"NO STOCK",IF(COUNTIF(PKGSUMM_T!$A$2:$A$1245,A326)&gt;0,"OK","ERROR"))</f>
        <v>NO STOCK</v>
      </c>
      <c r="BW326" s="296" t="str">
        <f>IF(CA326=0,"NO STOCK",IF(OR(COUNTIF(COST_SHEETT!$B$3:$B$1238,CI326)&gt;0,COUNTIF(COST_SHEETT!$AB$3:$AB$1238,CI326)&gt;0,COUNTIF(COST_SHEETT1!$B$3:$B$1238,CI326)&gt;0,COUNTIF(COST_SHEETT1!$AB$3:$AB$1238,CI326)&gt;0),"OK","ERROR"))</f>
        <v>NO STOCK</v>
      </c>
      <c r="BX326" s="97">
        <f>SUMIF(HW!$A$2:$A$1573,$A326,HW!BI$2:BI$1573)</f>
        <v>0</v>
      </c>
      <c r="BY326" s="97">
        <f>SUMIF(HW!$A$2:$A$1573,$A326,HW!BJ$2:BJ$1573)</f>
        <v>0</v>
      </c>
      <c r="BZ326" s="197">
        <f t="shared" si="183"/>
        <v>0</v>
      </c>
      <c r="CA326" s="198">
        <f t="shared" si="184"/>
        <v>0</v>
      </c>
      <c r="CI326" s="200"/>
      <c r="CK326" s="296">
        <f>IF(C326="WORK IN PROGRESS",0.099999,IF(SUMIF(SALE!$L$3:$L$1221,$A326,SALE!$U$3:$U$1221)=0,0,SUMIF(SALE!$L$3:$L$1221,$A326,SALE!$U$3:$U$1221)/SUMIF(SALE!$L$3:$L$1221,$A326,SALE!$F$3:$F$1221)))</f>
        <v>0</v>
      </c>
    </row>
    <row r="327" spans="1:102" ht="12" customHeight="1" x14ac:dyDescent="0.25">
      <c r="A327" s="114" t="s">
        <v>277</v>
      </c>
      <c r="B327" s="115" t="s">
        <v>278</v>
      </c>
      <c r="C327" s="115" t="s">
        <v>30</v>
      </c>
      <c r="D327" s="116">
        <v>5184</v>
      </c>
      <c r="E327" s="117">
        <v>230</v>
      </c>
      <c r="F327" s="117">
        <v>2.9918E-2</v>
      </c>
      <c r="G327" s="117">
        <v>2.9918E-2</v>
      </c>
      <c r="H327" s="130">
        <v>20736</v>
      </c>
      <c r="I327" s="130">
        <v>4.7690000000000001</v>
      </c>
      <c r="J327" s="130">
        <v>620.38</v>
      </c>
      <c r="K327" s="117"/>
      <c r="L327" s="117">
        <v>0</v>
      </c>
      <c r="M327" s="117"/>
      <c r="N327" s="117">
        <v>0</v>
      </c>
      <c r="O327" s="117"/>
      <c r="P327" s="117">
        <v>0</v>
      </c>
      <c r="Q327" s="117">
        <v>41472</v>
      </c>
      <c r="R327" s="118">
        <v>9.5389999999999997</v>
      </c>
      <c r="S327" s="117"/>
      <c r="T327" s="117">
        <v>0</v>
      </c>
      <c r="U327" s="117"/>
      <c r="V327" s="117">
        <v>0</v>
      </c>
      <c r="W327" s="117"/>
      <c r="X327" s="117">
        <v>0</v>
      </c>
      <c r="Y327" s="117"/>
      <c r="Z327" s="117">
        <v>0</v>
      </c>
      <c r="AA327" s="117"/>
      <c r="AB327" s="117">
        <v>0</v>
      </c>
      <c r="AC327" s="140">
        <v>41472</v>
      </c>
      <c r="AD327" s="118">
        <v>9.5389999999999997</v>
      </c>
      <c r="AE327" s="138">
        <v>1240.759</v>
      </c>
      <c r="AF327" s="117"/>
      <c r="AG327" s="117">
        <v>0</v>
      </c>
      <c r="AH327" s="117"/>
      <c r="AI327" s="117">
        <v>0</v>
      </c>
      <c r="AJ327" s="117"/>
      <c r="AK327" s="117">
        <v>0</v>
      </c>
      <c r="AL327" s="117"/>
      <c r="AM327" s="117">
        <v>0</v>
      </c>
      <c r="AN327" s="117"/>
      <c r="AO327" s="117">
        <v>0</v>
      </c>
      <c r="AP327" s="117">
        <v>41472</v>
      </c>
      <c r="AQ327" s="118">
        <v>9.5389999999999997</v>
      </c>
      <c r="AR327" s="117"/>
      <c r="AS327" s="117">
        <v>0</v>
      </c>
      <c r="AT327" s="117"/>
      <c r="AU327" s="117">
        <v>0</v>
      </c>
      <c r="AV327" s="140">
        <v>41472</v>
      </c>
      <c r="AW327" s="118">
        <v>9.5389999999999997</v>
      </c>
      <c r="AX327" s="138">
        <v>1240.759</v>
      </c>
      <c r="AY327" s="132">
        <v>20736</v>
      </c>
      <c r="AZ327" s="117">
        <v>4</v>
      </c>
      <c r="BA327" s="130">
        <v>4.7690000000000001</v>
      </c>
      <c r="BB327" s="130">
        <v>620.38</v>
      </c>
      <c r="BC327" s="130">
        <v>620.38</v>
      </c>
      <c r="BD327" s="117">
        <v>0</v>
      </c>
      <c r="BE327" s="117">
        <v>0</v>
      </c>
      <c r="BF327" s="117">
        <v>0</v>
      </c>
      <c r="BG327" s="140">
        <v>41472</v>
      </c>
      <c r="BH327" s="118">
        <v>9.5389999999999997</v>
      </c>
      <c r="BI327" s="117"/>
      <c r="BJ327" s="117">
        <v>0</v>
      </c>
      <c r="BK327" s="117"/>
      <c r="BL327" s="117">
        <v>0</v>
      </c>
      <c r="BM327" s="117">
        <v>0</v>
      </c>
      <c r="BN327" s="117">
        <v>0</v>
      </c>
      <c r="BO327" s="140">
        <v>41472</v>
      </c>
      <c r="BP327" s="119">
        <v>9.5389999999999997</v>
      </c>
      <c r="BS327" s="97">
        <f t="shared" si="180"/>
        <v>20736</v>
      </c>
      <c r="BT327" s="97">
        <f t="shared" si="181"/>
        <v>4</v>
      </c>
      <c r="BU327" s="97">
        <f t="shared" si="182"/>
        <v>4.7690000000000001</v>
      </c>
      <c r="BV327" s="296" t="str">
        <f>IF(CA327=0,"NO STOCK",IF(COUNTIF(PKGSUMM_T!$A$2:$A$1245,A327)&gt;0,"OK","ERROR"))</f>
        <v>OK</v>
      </c>
      <c r="BW327" s="296" t="str">
        <f>IF(CA327=0,"NO STOCK",IF(OR(COUNTIF(COST_SHEETT!$B$3:$B$1238,CI327)&gt;0,COUNTIF(COST_SHEETT!$AB$3:$AB$1238,CI327)&gt;0,COUNTIF(COST_SHEETT1!$B$3:$B$1238,CI327)&gt;0,COUNTIF(COST_SHEETT1!$AB$3:$AB$1238,CI327)&gt;0),"OK","ERROR"))</f>
        <v>OK</v>
      </c>
      <c r="BX327" s="97">
        <f>SUMIF(HW!$A$2:$A$1573,$A327,HW!BI$2:BI$1573)</f>
        <v>5184</v>
      </c>
      <c r="BY327" s="97">
        <f>SUMIF(HW!$A$2:$A$1573,$A327,HW!BJ$2:BJ$1573)</f>
        <v>1.1919999999999999</v>
      </c>
      <c r="BZ327" s="197">
        <f t="shared" si="183"/>
        <v>25920</v>
      </c>
      <c r="CA327" s="198">
        <f t="shared" si="184"/>
        <v>5.9610000000000003</v>
      </c>
      <c r="CB327" s="296">
        <f>IF(CJ327="Y",IF(C327="FINISHED GOODS",SUMIF(COST_SHEETT!$AB$3:$AB$1227,$CI327,COST_SHEETT!$DD$3:$DD$1227),SUMIF(COST_SHEETT!$B$3:$B$1227,$CI327,COST_SHEETT!$DB$3:$DB$1227)),IF(C327="FINISHED GOODS",SUMIF(COST_SHEETT1!$AB$3:$AB$1227,$CI327,COST_SHEETT1!$DD$3:$DD$1227),SUMIF(COST_SHEETT1!$B$3:$B$1227,$CI327,COST_SHEETT1!$DB$3:$DB$1227)))</f>
        <v>2.9917749853382174E-2</v>
      </c>
      <c r="CC327" s="209">
        <f t="shared" ref="CC327:CC328" si="199">ROUND(BZ327*CB327,0)</f>
        <v>775</v>
      </c>
      <c r="CD327" s="295">
        <v>1</v>
      </c>
      <c r="CE327" s="295"/>
      <c r="CF327" s="376">
        <f t="shared" ref="CF327:CF328" si="200">IF(BZ327=0,0,IF(CK327&gt;0,CK327,CD327))</f>
        <v>4.0178508840761663E-2</v>
      </c>
      <c r="CG327" s="301">
        <f t="shared" ref="CG327:CG328" si="201">MIN(CF327,CB327)</f>
        <v>2.9917749853382174E-2</v>
      </c>
      <c r="CH327" s="302">
        <f t="shared" ref="CH327:CH328" si="202">ROUND(CG327*BZ327,0)</f>
        <v>775</v>
      </c>
      <c r="CI327" s="200" t="s">
        <v>2702</v>
      </c>
      <c r="CK327" s="296">
        <f>IF(C327="WORK IN PROGRESS",0.099999,IF(SUMIF(SALE!$L$3:$L$1221,$A327,SALE!$U$3:$U$1221)=0,0,SUMIF(SALE!$L$3:$L$1221,$A327,SALE!$U$3:$U$1221)/SUMIF(SALE!$L$3:$L$1221,$A327,SALE!$F$3:$F$1221)))</f>
        <v>4.0178508840761663E-2</v>
      </c>
      <c r="CL327" s="296" t="str">
        <f t="shared" ref="CL327:CL328" si="203">IF(CF327&lt;CB327,"NRV","COST")</f>
        <v>COST</v>
      </c>
      <c r="CM327" s="304">
        <f t="shared" ref="CM327:CM328" si="204">IF(CA327=0,0,ROUND(CH327/CA327,3))</f>
        <v>130.012</v>
      </c>
      <c r="CT327" s="296">
        <f t="shared" ref="CT327:CT328" si="205">+(BX327*CG327)</f>
        <v>155.0936152399332</v>
      </c>
      <c r="CU327" s="296">
        <f t="shared" ref="CU327:CU328" si="206">+(BZ327-BX327)*CG327</f>
        <v>620.3744609597328</v>
      </c>
      <c r="CW327" s="296">
        <f t="shared" ref="CW327:CW328" si="207">+CT327+CU327+CV327</f>
        <v>775.46807619966603</v>
      </c>
      <c r="CX327" s="388">
        <f t="shared" ref="CX327:CX328" si="208">+CW327-CH327</f>
        <v>0.46807619966602942</v>
      </c>
    </row>
    <row r="328" spans="1:102" ht="12" customHeight="1" x14ac:dyDescent="0.25">
      <c r="A328" s="120" t="s">
        <v>273</v>
      </c>
      <c r="B328" s="121" t="s">
        <v>1674</v>
      </c>
      <c r="C328" s="121" t="s">
        <v>30</v>
      </c>
      <c r="D328" s="122">
        <v>2208</v>
      </c>
      <c r="E328" s="123">
        <v>230</v>
      </c>
      <c r="F328" s="123">
        <v>4.4039000000000002E-2</v>
      </c>
      <c r="G328" s="123">
        <v>4.4039000000000002E-2</v>
      </c>
      <c r="H328" s="127">
        <v>225216</v>
      </c>
      <c r="I328" s="127">
        <v>51.8</v>
      </c>
      <c r="J328" s="128">
        <v>9918.2870000000003</v>
      </c>
      <c r="K328" s="123"/>
      <c r="L328" s="124">
        <v>0</v>
      </c>
      <c r="M328" s="123"/>
      <c r="N328" s="124">
        <v>0</v>
      </c>
      <c r="O328" s="123"/>
      <c r="P328" s="124">
        <v>0</v>
      </c>
      <c r="Q328" s="123">
        <v>1441824</v>
      </c>
      <c r="R328" s="151">
        <v>331.62</v>
      </c>
      <c r="S328" s="123"/>
      <c r="T328" s="124">
        <v>0</v>
      </c>
      <c r="U328" s="123"/>
      <c r="V328" s="124">
        <v>0</v>
      </c>
      <c r="W328" s="123"/>
      <c r="X328" s="124">
        <v>0</v>
      </c>
      <c r="Y328" s="123"/>
      <c r="Z328" s="124">
        <v>0</v>
      </c>
      <c r="AA328" s="123"/>
      <c r="AB328" s="124">
        <v>0</v>
      </c>
      <c r="AC328" s="152">
        <v>1441824</v>
      </c>
      <c r="AD328" s="151">
        <v>331.62</v>
      </c>
      <c r="AE328" s="153">
        <v>63496.487000000001</v>
      </c>
      <c r="AF328" s="123"/>
      <c r="AG328" s="124">
        <v>0</v>
      </c>
      <c r="AH328" s="123"/>
      <c r="AI328" s="124">
        <v>0</v>
      </c>
      <c r="AJ328" s="123"/>
      <c r="AK328" s="124">
        <v>0</v>
      </c>
      <c r="AL328" s="123"/>
      <c r="AM328" s="124">
        <v>0</v>
      </c>
      <c r="AN328" s="123"/>
      <c r="AO328" s="124">
        <v>0</v>
      </c>
      <c r="AP328" s="123"/>
      <c r="AQ328" s="124">
        <v>0</v>
      </c>
      <c r="AR328" s="123"/>
      <c r="AS328" s="124">
        <v>0</v>
      </c>
      <c r="AT328" s="123"/>
      <c r="AU328" s="124">
        <v>0</v>
      </c>
      <c r="AV328" s="112">
        <v>0</v>
      </c>
      <c r="AW328" s="124">
        <v>0</v>
      </c>
      <c r="AX328" s="124">
        <v>0</v>
      </c>
      <c r="AY328" s="129">
        <v>1667040</v>
      </c>
      <c r="AZ328" s="123">
        <v>755</v>
      </c>
      <c r="BA328" s="127">
        <v>383.41899999999998</v>
      </c>
      <c r="BB328" s="128">
        <v>73414.774999999994</v>
      </c>
      <c r="BC328" s="128">
        <v>73414.774999999994</v>
      </c>
      <c r="BD328" s="123">
        <v>0</v>
      </c>
      <c r="BE328" s="123">
        <v>0</v>
      </c>
      <c r="BF328" s="124">
        <v>0</v>
      </c>
      <c r="BG328" s="152">
        <v>1441824</v>
      </c>
      <c r="BH328" s="151">
        <v>331.62</v>
      </c>
      <c r="BI328" s="123">
        <v>55200</v>
      </c>
      <c r="BJ328" s="123">
        <v>12.696</v>
      </c>
      <c r="BK328" s="123">
        <v>37536</v>
      </c>
      <c r="BL328" s="123">
        <v>8.6329999999999991</v>
      </c>
      <c r="BM328" s="122">
        <v>17664</v>
      </c>
      <c r="BN328" s="123">
        <v>4.0629999999999997</v>
      </c>
      <c r="BO328" s="122">
        <v>1459488</v>
      </c>
      <c r="BP328" s="154">
        <v>335.68299999999999</v>
      </c>
      <c r="BS328" s="97">
        <f t="shared" ref="BS328:BS391" si="209">IF($A328="YYYYY",0,AY328)</f>
        <v>1667040</v>
      </c>
      <c r="BT328" s="97">
        <f t="shared" ref="BT328:BT391" si="210">IF($A328="YYYYY",0,AZ328)</f>
        <v>755</v>
      </c>
      <c r="BU328" s="97">
        <f t="shared" ref="BU328:BU391" si="211">IF($A328="YYYYY",0,BA328)</f>
        <v>383.41899999999998</v>
      </c>
      <c r="BV328" s="296" t="str">
        <f>IF(CA328=0,"NO STOCK",IF(COUNTIF(PKGSUMM_T!$A$2:$A$1245,A328)&gt;0,"OK","ERROR"))</f>
        <v>OK</v>
      </c>
      <c r="BW328" s="296" t="str">
        <f>IF(CA328=0,"NO STOCK",IF(OR(COUNTIF(COST_SHEETT!$B$3:$B$1238,CI328)&gt;0,COUNTIF(COST_SHEETT!$AB$3:$AB$1238,CI328)&gt;0,COUNTIF(COST_SHEETT1!$B$3:$B$1238,CI328)&gt;0,COUNTIF(COST_SHEETT1!$AB$3:$AB$1238,CI328)&gt;0),"OK","ERROR"))</f>
        <v>OK</v>
      </c>
      <c r="BX328" s="97">
        <f>SUMIF(HW!$A$2:$A$1573,$A328,HW!BI$2:BI$1573)</f>
        <v>4968</v>
      </c>
      <c r="BY328" s="97">
        <f>SUMIF(HW!$A$2:$A$1573,$A328,HW!BJ$2:BJ$1573)</f>
        <v>1.143</v>
      </c>
      <c r="BZ328" s="197">
        <f t="shared" ref="BZ328:BZ391" si="212">BS328+BX328</f>
        <v>1672008</v>
      </c>
      <c r="CA328" s="198">
        <f t="shared" ref="CA328:CA391" si="213">BY328+BU328</f>
        <v>384.56199999999995</v>
      </c>
      <c r="CB328" s="296">
        <f>IF(CJ328="Y",IF(C328="FINISHED GOODS",SUMIF(COST_SHEETT!$AB$3:$AB$1227,$CI328,COST_SHEETT!$DD$3:$DD$1227),SUMIF(COST_SHEETT!$B$3:$B$1227,$CI328,COST_SHEETT!$DB$3:$DB$1227)),IF(C328="FINISHED GOODS",SUMIF(COST_SHEETT1!$AB$3:$AB$1227,$CI328,COST_SHEETT1!$DD$3:$DD$1227),SUMIF(COST_SHEETT1!$B$3:$B$1227,$CI328,COST_SHEETT1!$DB$3:$DB$1227)))</f>
        <v>4.5878765216522323E-2</v>
      </c>
      <c r="CC328" s="209">
        <f t="shared" si="199"/>
        <v>76710</v>
      </c>
      <c r="CD328" s="295">
        <v>1</v>
      </c>
      <c r="CE328" s="295"/>
      <c r="CF328" s="376">
        <f t="shared" si="200"/>
        <v>4.4039001394639982E-2</v>
      </c>
      <c r="CG328" s="301">
        <f t="shared" si="201"/>
        <v>4.4039001394639982E-2</v>
      </c>
      <c r="CH328" s="302">
        <f t="shared" si="202"/>
        <v>73634</v>
      </c>
      <c r="CI328" s="200" t="s">
        <v>2703</v>
      </c>
      <c r="CJ328" s="97" t="s">
        <v>2666</v>
      </c>
      <c r="CK328" s="296">
        <f>IF(C328="WORK IN PROGRESS",0.099999,IF(SUMIF(SALE!$L$3:$L$1221,$A328,SALE!$U$3:$U$1221)=0,0,SUMIF(SALE!$L$3:$L$1221,$A328,SALE!$U$3:$U$1221)/SUMIF(SALE!$L$3:$L$1221,$A328,SALE!$F$3:$F$1221)))</f>
        <v>4.4039001394639982E-2</v>
      </c>
      <c r="CL328" s="296" t="str">
        <f t="shared" si="203"/>
        <v>NRV</v>
      </c>
      <c r="CM328" s="304">
        <f t="shared" si="204"/>
        <v>191.47499999999999</v>
      </c>
      <c r="CT328" s="296">
        <f t="shared" si="205"/>
        <v>218.78575892857143</v>
      </c>
      <c r="CU328" s="296">
        <f t="shared" si="206"/>
        <v>73414.776884920633</v>
      </c>
      <c r="CW328" s="296">
        <f t="shared" si="207"/>
        <v>73633.562643849204</v>
      </c>
      <c r="CX328" s="388">
        <f t="shared" si="208"/>
        <v>-0.43735615079640411</v>
      </c>
    </row>
    <row r="329" spans="1:102" ht="12" hidden="1" customHeight="1" x14ac:dyDescent="0.25">
      <c r="A329" s="114" t="s">
        <v>275</v>
      </c>
      <c r="B329" s="115" t="s">
        <v>1675</v>
      </c>
      <c r="C329" s="115" t="s">
        <v>30</v>
      </c>
      <c r="D329" s="116">
        <v>2164</v>
      </c>
      <c r="E329" s="117">
        <v>230</v>
      </c>
      <c r="F329" s="117">
        <v>4.3962000000000001E-2</v>
      </c>
      <c r="G329" s="117">
        <v>4.3962000000000001E-2</v>
      </c>
      <c r="H329" s="118"/>
      <c r="I329" s="118">
        <v>0</v>
      </c>
      <c r="J329" s="118">
        <v>0</v>
      </c>
      <c r="K329" s="118"/>
      <c r="L329" s="118">
        <v>0</v>
      </c>
      <c r="M329" s="118"/>
      <c r="N329" s="118">
        <v>0</v>
      </c>
      <c r="O329" s="118"/>
      <c r="P329" s="118">
        <v>0</v>
      </c>
      <c r="Q329" s="118"/>
      <c r="R329" s="118">
        <v>0</v>
      </c>
      <c r="S329" s="118"/>
      <c r="T329" s="118">
        <v>0</v>
      </c>
      <c r="U329" s="118"/>
      <c r="V329" s="118">
        <v>0</v>
      </c>
      <c r="W329" s="118"/>
      <c r="X329" s="118">
        <v>0</v>
      </c>
      <c r="Y329" s="118"/>
      <c r="Z329" s="118">
        <v>0</v>
      </c>
      <c r="AA329" s="118"/>
      <c r="AB329" s="118">
        <v>0</v>
      </c>
      <c r="AC329" s="118">
        <v>0</v>
      </c>
      <c r="AD329" s="118">
        <v>0</v>
      </c>
      <c r="AE329" s="118">
        <v>0</v>
      </c>
      <c r="AF329" s="118"/>
      <c r="AG329" s="118">
        <v>0</v>
      </c>
      <c r="AH329" s="118"/>
      <c r="AI329" s="118">
        <v>0</v>
      </c>
      <c r="AJ329" s="118"/>
      <c r="AK329" s="118">
        <v>0</v>
      </c>
      <c r="AL329" s="118"/>
      <c r="AM329" s="118">
        <v>0</v>
      </c>
      <c r="AN329" s="118"/>
      <c r="AO329" s="118">
        <v>0</v>
      </c>
      <c r="AP329" s="118"/>
      <c r="AQ329" s="118">
        <v>0</v>
      </c>
      <c r="AR329" s="118"/>
      <c r="AS329" s="118">
        <v>0</v>
      </c>
      <c r="AT329" s="118"/>
      <c r="AU329" s="118">
        <v>0</v>
      </c>
      <c r="AV329" s="118">
        <v>0</v>
      </c>
      <c r="AW329" s="118">
        <v>0</v>
      </c>
      <c r="AX329" s="118">
        <v>0</v>
      </c>
      <c r="AY329" s="118">
        <v>0</v>
      </c>
      <c r="AZ329" s="118">
        <v>0</v>
      </c>
      <c r="BA329" s="118">
        <v>0</v>
      </c>
      <c r="BB329" s="118">
        <v>0</v>
      </c>
      <c r="BC329" s="118">
        <v>0</v>
      </c>
      <c r="BD329" s="117">
        <v>0</v>
      </c>
      <c r="BE329" s="117">
        <v>0</v>
      </c>
      <c r="BF329" s="118">
        <v>0</v>
      </c>
      <c r="BG329" s="118">
        <v>0</v>
      </c>
      <c r="BH329" s="118">
        <v>0</v>
      </c>
      <c r="BI329" s="118"/>
      <c r="BJ329" s="118">
        <v>0</v>
      </c>
      <c r="BK329" s="118"/>
      <c r="BL329" s="118">
        <v>0</v>
      </c>
      <c r="BM329" s="118">
        <v>0</v>
      </c>
      <c r="BN329" s="118">
        <v>0</v>
      </c>
      <c r="BO329" s="118">
        <v>0</v>
      </c>
      <c r="BP329" s="119">
        <v>0</v>
      </c>
      <c r="BS329" s="97">
        <f t="shared" si="209"/>
        <v>0</v>
      </c>
      <c r="BT329" s="97">
        <f t="shared" si="210"/>
        <v>0</v>
      </c>
      <c r="BU329" s="97">
        <f t="shared" si="211"/>
        <v>0</v>
      </c>
      <c r="BV329" s="296" t="str">
        <f>IF(CA329=0,"NO STOCK",IF(COUNTIF(PKGSUMM_T!$A$2:$A$1245,A329)&gt;0,"OK","ERROR"))</f>
        <v>NO STOCK</v>
      </c>
      <c r="BW329" s="296" t="str">
        <f>IF(CA329=0,"NO STOCK",IF(OR(COUNTIF(COST_SHEETT!$B$3:$B$1238,CI329)&gt;0,COUNTIF(COST_SHEETT!$AB$3:$AB$1238,CI329)&gt;0,COUNTIF(COST_SHEETT1!$B$3:$B$1238,CI329)&gt;0,COUNTIF(COST_SHEETT1!$AB$3:$AB$1238,CI329)&gt;0),"OK","ERROR"))</f>
        <v>NO STOCK</v>
      </c>
      <c r="BX329" s="97">
        <f>SUMIF(HW!$A$2:$A$1573,$A329,HW!BI$2:BI$1573)</f>
        <v>0</v>
      </c>
      <c r="BY329" s="97">
        <f>SUMIF(HW!$A$2:$A$1573,$A329,HW!BJ$2:BJ$1573)</f>
        <v>0</v>
      </c>
      <c r="BZ329" s="197">
        <f t="shared" si="212"/>
        <v>0</v>
      </c>
      <c r="CA329" s="198">
        <f t="shared" si="213"/>
        <v>0</v>
      </c>
      <c r="CI329" s="202" t="s">
        <v>2704</v>
      </c>
      <c r="CJ329" s="97" t="s">
        <v>2666</v>
      </c>
      <c r="CK329" s="296">
        <f>IF(C329="WORK IN PROGRESS",0.099999,IF(SUMIF(SALE!$L$3:$L$1221,$A329,SALE!$U$3:$U$1221)=0,0,SUMIF(SALE!$L$3:$L$1221,$A329,SALE!$U$3:$U$1221)/SUMIF(SALE!$L$3:$L$1221,$A329,SALE!$F$3:$F$1221)))</f>
        <v>4.4546000672155944E-2</v>
      </c>
    </row>
    <row r="330" spans="1:102" ht="12" customHeight="1" x14ac:dyDescent="0.25">
      <c r="A330" s="120" t="s">
        <v>271</v>
      </c>
      <c r="B330" s="121" t="s">
        <v>1676</v>
      </c>
      <c r="C330" s="121" t="s">
        <v>30</v>
      </c>
      <c r="D330" s="122">
        <v>2304</v>
      </c>
      <c r="E330" s="123">
        <v>230</v>
      </c>
      <c r="F330" s="123">
        <v>3.3798000000000002E-2</v>
      </c>
      <c r="G330" s="123">
        <v>3.3798000000000002E-2</v>
      </c>
      <c r="H330" s="127">
        <v>4608</v>
      </c>
      <c r="I330" s="127">
        <v>1.06</v>
      </c>
      <c r="J330" s="127">
        <v>155.74100000000001</v>
      </c>
      <c r="K330" s="123"/>
      <c r="L330" s="123">
        <v>0</v>
      </c>
      <c r="M330" s="123"/>
      <c r="N330" s="123">
        <v>0</v>
      </c>
      <c r="O330" s="123"/>
      <c r="P330" s="123">
        <v>0</v>
      </c>
      <c r="Q330" s="123">
        <v>541440</v>
      </c>
      <c r="R330" s="151">
        <v>124.53100000000001</v>
      </c>
      <c r="S330" s="123"/>
      <c r="T330" s="123">
        <v>0</v>
      </c>
      <c r="U330" s="123"/>
      <c r="V330" s="123">
        <v>0</v>
      </c>
      <c r="W330" s="123"/>
      <c r="X330" s="123">
        <v>0</v>
      </c>
      <c r="Y330" s="123"/>
      <c r="Z330" s="123">
        <v>0</v>
      </c>
      <c r="AA330" s="123"/>
      <c r="AB330" s="123">
        <v>0</v>
      </c>
      <c r="AC330" s="152">
        <v>541440</v>
      </c>
      <c r="AD330" s="151">
        <v>124.53100000000001</v>
      </c>
      <c r="AE330" s="153">
        <v>18299.589</v>
      </c>
      <c r="AF330" s="123"/>
      <c r="AG330" s="123">
        <v>0</v>
      </c>
      <c r="AH330" s="123"/>
      <c r="AI330" s="123">
        <v>0</v>
      </c>
      <c r="AJ330" s="123"/>
      <c r="AK330" s="123">
        <v>0</v>
      </c>
      <c r="AL330" s="123"/>
      <c r="AM330" s="123">
        <v>0</v>
      </c>
      <c r="AN330" s="123"/>
      <c r="AO330" s="123">
        <v>0</v>
      </c>
      <c r="AP330" s="123">
        <v>193536</v>
      </c>
      <c r="AQ330" s="112">
        <v>44.512999999999998</v>
      </c>
      <c r="AR330" s="123"/>
      <c r="AS330" s="123">
        <v>0</v>
      </c>
      <c r="AT330" s="123"/>
      <c r="AU330" s="123">
        <v>0</v>
      </c>
      <c r="AV330" s="135">
        <v>193536</v>
      </c>
      <c r="AW330" s="112">
        <v>44.512999999999998</v>
      </c>
      <c r="AX330" s="134">
        <v>6541.13</v>
      </c>
      <c r="AY330" s="129">
        <v>352512</v>
      </c>
      <c r="AZ330" s="123">
        <v>153</v>
      </c>
      <c r="BA330" s="127">
        <v>81.078000000000003</v>
      </c>
      <c r="BB330" s="128">
        <v>11914.200999999999</v>
      </c>
      <c r="BC330" s="128">
        <v>11914.200999999999</v>
      </c>
      <c r="BD330" s="123">
        <v>0</v>
      </c>
      <c r="BE330" s="123">
        <v>0</v>
      </c>
      <c r="BF330" s="123">
        <v>0</v>
      </c>
      <c r="BG330" s="152">
        <v>541440</v>
      </c>
      <c r="BH330" s="151">
        <v>124.53100000000001</v>
      </c>
      <c r="BI330" s="123">
        <v>23040</v>
      </c>
      <c r="BJ330" s="123">
        <v>5.2990000000000004</v>
      </c>
      <c r="BK330" s="123">
        <v>5760</v>
      </c>
      <c r="BL330" s="123">
        <v>1.325</v>
      </c>
      <c r="BM330" s="122">
        <v>17280</v>
      </c>
      <c r="BN330" s="123">
        <v>3.9740000000000002</v>
      </c>
      <c r="BO330" s="122">
        <v>558720</v>
      </c>
      <c r="BP330" s="154">
        <v>128.505</v>
      </c>
      <c r="BS330" s="97">
        <f t="shared" si="209"/>
        <v>352512</v>
      </c>
      <c r="BT330" s="97">
        <f t="shared" si="210"/>
        <v>153</v>
      </c>
      <c r="BU330" s="97">
        <f t="shared" si="211"/>
        <v>81.078000000000003</v>
      </c>
      <c r="BV330" s="296" t="str">
        <f>IF(CA330=0,"NO STOCK",IF(COUNTIF(PKGSUMM_T!$A$2:$A$1245,A330)&gt;0,"OK","ERROR"))</f>
        <v>OK</v>
      </c>
      <c r="BW330" s="296" t="str">
        <f>IF(CA330=0,"NO STOCK",IF(OR(COUNTIF(COST_SHEETT!$B$3:$B$1238,CI330)&gt;0,COUNTIF(COST_SHEETT!$AB$3:$AB$1238,CI330)&gt;0,COUNTIF(COST_SHEETT1!$B$3:$B$1238,CI330)&gt;0,COUNTIF(COST_SHEETT1!$AB$3:$AB$1238,CI330)&gt;0),"OK","ERROR"))</f>
        <v>OK</v>
      </c>
      <c r="BX330" s="97">
        <f>SUMIF(HW!$A$2:$A$1573,$A330,HW!BI$2:BI$1573)</f>
        <v>0</v>
      </c>
      <c r="BY330" s="97">
        <f>SUMIF(HW!$A$2:$A$1573,$A330,HW!BJ$2:BJ$1573)</f>
        <v>0</v>
      </c>
      <c r="BZ330" s="197">
        <f t="shared" si="212"/>
        <v>352512</v>
      </c>
      <c r="CA330" s="198">
        <f t="shared" si="213"/>
        <v>81.078000000000003</v>
      </c>
      <c r="CB330" s="296">
        <f>IF(CJ330="Y",IF(C330="FINISHED GOODS",SUMIF(COST_SHEETT!$AB$3:$AB$1227,$CI330,COST_SHEETT!$DD$3:$DD$1227),SUMIF(COST_SHEETT!$B$3:$B$1227,$CI330,COST_SHEETT!$DB$3:$DB$1227)),IF(C330="FINISHED GOODS",SUMIF(COST_SHEETT1!$AB$3:$AB$1227,$CI330,COST_SHEETT1!$DD$3:$DD$1227),SUMIF(COST_SHEETT1!$B$3:$B$1227,$CI330,COST_SHEETT1!$DB$3:$DB$1227)))</f>
        <v>4.4671146837866785E-2</v>
      </c>
      <c r="CC330" s="209">
        <f t="shared" ref="CC330" si="214">ROUND(BZ330*CB330,0)</f>
        <v>15747</v>
      </c>
      <c r="CD330" s="295">
        <v>1</v>
      </c>
      <c r="CE330" s="295"/>
      <c r="CF330" s="376">
        <f>IF(BZ330=0,0,IF(CK330&gt;0,CK330,CD330))</f>
        <v>3.3798000623830315E-2</v>
      </c>
      <c r="CG330" s="301">
        <f t="shared" ref="CG330" si="215">MIN(CF330,CB330)</f>
        <v>3.3798000623830315E-2</v>
      </c>
      <c r="CH330" s="302">
        <f t="shared" ref="CH330" si="216">ROUND(CG330*BZ330,0)</f>
        <v>11914</v>
      </c>
      <c r="CI330" s="202" t="s">
        <v>2705</v>
      </c>
      <c r="CJ330" s="97" t="s">
        <v>2666</v>
      </c>
      <c r="CK330" s="296">
        <f>IF(C330="WORK IN PROGRESS",0.099999,IF(SUMIF(SALE!$L$3:$L$1221,$A330,SALE!$U$3:$U$1221)=0,0,SUMIF(SALE!$L$3:$L$1221,$A330,SALE!$U$3:$U$1221)/SUMIF(SALE!$L$3:$L$1221,$A330,SALE!$F$3:$F$1221)))</f>
        <v>3.3798000623830315E-2</v>
      </c>
      <c r="CL330" s="296" t="str">
        <f t="shared" ref="CL330" si="217">IF(CF330&lt;CB330,"NRV","COST")</f>
        <v>NRV</v>
      </c>
      <c r="CM330" s="304">
        <f t="shared" ref="CM330" si="218">IF(CA330=0,0,ROUND(CH330/CA330,3))</f>
        <v>146.94499999999999</v>
      </c>
      <c r="CU330" s="296">
        <f>+(BZ330-BX330)*CG330</f>
        <v>11914.200795907673</v>
      </c>
      <c r="CW330" s="296">
        <f>+CT330+CU330+CV330</f>
        <v>11914.200795907673</v>
      </c>
      <c r="CX330" s="388">
        <f>+CW330-CH330</f>
        <v>0.20079590767272748</v>
      </c>
    </row>
    <row r="331" spans="1:102" ht="12" hidden="1" customHeight="1" x14ac:dyDescent="0.25">
      <c r="A331" s="114" t="s">
        <v>57</v>
      </c>
      <c r="B331" s="115" t="s">
        <v>1677</v>
      </c>
      <c r="C331" s="115" t="s">
        <v>30</v>
      </c>
      <c r="D331" s="116">
        <v>2304</v>
      </c>
      <c r="E331" s="117">
        <v>230</v>
      </c>
      <c r="F331" s="118"/>
      <c r="G331" s="118"/>
      <c r="H331" s="118"/>
      <c r="I331" s="145">
        <v>0</v>
      </c>
      <c r="J331" s="145">
        <v>0</v>
      </c>
      <c r="K331" s="118"/>
      <c r="L331" s="145">
        <v>0</v>
      </c>
      <c r="M331" s="118"/>
      <c r="N331" s="145">
        <v>0</v>
      </c>
      <c r="O331" s="118"/>
      <c r="P331" s="145">
        <v>0</v>
      </c>
      <c r="Q331" s="117">
        <v>232704</v>
      </c>
      <c r="R331" s="107">
        <v>53.521999999999998</v>
      </c>
      <c r="S331" s="118"/>
      <c r="T331" s="145">
        <v>0</v>
      </c>
      <c r="U331" s="118"/>
      <c r="V331" s="145">
        <v>0</v>
      </c>
      <c r="W331" s="118"/>
      <c r="X331" s="145">
        <v>0</v>
      </c>
      <c r="Y331" s="118"/>
      <c r="Z331" s="145">
        <v>0</v>
      </c>
      <c r="AA331" s="118"/>
      <c r="AB331" s="145">
        <v>0</v>
      </c>
      <c r="AC331" s="139">
        <v>232704</v>
      </c>
      <c r="AD331" s="107">
        <v>53.521999999999998</v>
      </c>
      <c r="AE331" s="145">
        <v>0</v>
      </c>
      <c r="AF331" s="118"/>
      <c r="AG331" s="145">
        <v>0</v>
      </c>
      <c r="AH331" s="118"/>
      <c r="AI331" s="145">
        <v>0</v>
      </c>
      <c r="AJ331" s="118"/>
      <c r="AK331" s="145">
        <v>0</v>
      </c>
      <c r="AL331" s="118"/>
      <c r="AM331" s="145">
        <v>0</v>
      </c>
      <c r="AN331" s="118"/>
      <c r="AO331" s="145">
        <v>0</v>
      </c>
      <c r="AP331" s="118"/>
      <c r="AQ331" s="145">
        <v>0</v>
      </c>
      <c r="AR331" s="117">
        <v>232704</v>
      </c>
      <c r="AS331" s="107">
        <v>53.521999999999998</v>
      </c>
      <c r="AT331" s="118"/>
      <c r="AU331" s="145">
        <v>0</v>
      </c>
      <c r="AV331" s="139">
        <v>232704</v>
      </c>
      <c r="AW331" s="107">
        <v>53.521999999999998</v>
      </c>
      <c r="AX331" s="145">
        <v>0</v>
      </c>
      <c r="AY331" s="145">
        <v>0</v>
      </c>
      <c r="AZ331" s="145">
        <v>0</v>
      </c>
      <c r="BA331" s="145">
        <v>0</v>
      </c>
      <c r="BB331" s="145">
        <v>0</v>
      </c>
      <c r="BC331" s="145">
        <v>0</v>
      </c>
      <c r="BD331" s="117">
        <v>0</v>
      </c>
      <c r="BE331" s="117">
        <v>0</v>
      </c>
      <c r="BF331" s="145">
        <v>0</v>
      </c>
      <c r="BG331" s="145">
        <v>0</v>
      </c>
      <c r="BH331" s="145">
        <v>0</v>
      </c>
      <c r="BI331" s="117">
        <v>13824</v>
      </c>
      <c r="BJ331" s="117">
        <v>3.18</v>
      </c>
      <c r="BK331" s="117">
        <v>11520</v>
      </c>
      <c r="BL331" s="117">
        <v>2.65</v>
      </c>
      <c r="BM331" s="116">
        <v>2304</v>
      </c>
      <c r="BN331" s="117">
        <v>0.53</v>
      </c>
      <c r="BO331" s="116">
        <v>2304</v>
      </c>
      <c r="BP331" s="146">
        <v>0.53</v>
      </c>
      <c r="BS331" s="97">
        <f t="shared" si="209"/>
        <v>0</v>
      </c>
      <c r="BT331" s="97">
        <f t="shared" si="210"/>
        <v>0</v>
      </c>
      <c r="BU331" s="97">
        <f t="shared" si="211"/>
        <v>0</v>
      </c>
      <c r="BV331" s="296" t="str">
        <f>IF(CA331=0,"NO STOCK",IF(COUNTIF(PKGSUMM_T!$A$2:$A$1245,A331)&gt;0,"OK","ERROR"))</f>
        <v>NO STOCK</v>
      </c>
      <c r="BW331" s="296" t="str">
        <f>IF(CA331=0,"NO STOCK",IF(OR(COUNTIF(COST_SHEETT!$B$3:$B$1238,CI331)&gt;0,COUNTIF(COST_SHEETT!$AB$3:$AB$1238,CI331)&gt;0,COUNTIF(COST_SHEETT1!$B$3:$B$1238,CI331)&gt;0,COUNTIF(COST_SHEETT1!$AB$3:$AB$1238,CI331)&gt;0),"OK","ERROR"))</f>
        <v>NO STOCK</v>
      </c>
      <c r="BX331" s="97">
        <f>SUMIF(HW!$A$2:$A$1573,$A331,HW!BI$2:BI$1573)</f>
        <v>0</v>
      </c>
      <c r="BY331" s="97">
        <f>SUMIF(HW!$A$2:$A$1573,$A331,HW!BJ$2:BJ$1573)</f>
        <v>0</v>
      </c>
      <c r="BZ331" s="197">
        <f t="shared" si="212"/>
        <v>0</v>
      </c>
      <c r="CA331" s="198">
        <f t="shared" si="213"/>
        <v>0</v>
      </c>
      <c r="CK331" s="296">
        <f>IF(C331="WORK IN PROGRESS",0.099999,IF(SUMIF(SALE!$L$3:$L$1221,$A331,SALE!$U$3:$U$1221)=0,0,SUMIF(SALE!$L$3:$L$1221,$A331,SALE!$U$3:$U$1221)/SUMIF(SALE!$L$3:$L$1221,$A331,SALE!$F$3:$F$1221)))</f>
        <v>0</v>
      </c>
    </row>
    <row r="332" spans="1:102" ht="12" hidden="1" customHeight="1" x14ac:dyDescent="0.25">
      <c r="A332" s="120" t="s">
        <v>269</v>
      </c>
      <c r="B332" s="121" t="s">
        <v>270</v>
      </c>
      <c r="C332" s="121" t="s">
        <v>30</v>
      </c>
      <c r="D332" s="122">
        <v>2164</v>
      </c>
      <c r="E332" s="123">
        <v>230</v>
      </c>
      <c r="F332" s="123">
        <v>3.3373E-2</v>
      </c>
      <c r="G332" s="123">
        <v>3.3373E-2</v>
      </c>
      <c r="H332" s="124"/>
      <c r="I332" s="124">
        <v>0</v>
      </c>
      <c r="J332" s="124">
        <v>0</v>
      </c>
      <c r="K332" s="124"/>
      <c r="L332" s="124">
        <v>0</v>
      </c>
      <c r="M332" s="124"/>
      <c r="N332" s="124">
        <v>0</v>
      </c>
      <c r="O332" s="124"/>
      <c r="P332" s="124">
        <v>0</v>
      </c>
      <c r="Q332" s="124"/>
      <c r="R332" s="124">
        <v>0</v>
      </c>
      <c r="S332" s="124"/>
      <c r="T332" s="124">
        <v>0</v>
      </c>
      <c r="U332" s="124"/>
      <c r="V332" s="124">
        <v>0</v>
      </c>
      <c r="W332" s="124"/>
      <c r="X332" s="124">
        <v>0</v>
      </c>
      <c r="Y332" s="124"/>
      <c r="Z332" s="124">
        <v>0</v>
      </c>
      <c r="AA332" s="124"/>
      <c r="AB332" s="124">
        <v>0</v>
      </c>
      <c r="AC332" s="124">
        <v>0</v>
      </c>
      <c r="AD332" s="124">
        <v>0</v>
      </c>
      <c r="AE332" s="124">
        <v>0</v>
      </c>
      <c r="AF332" s="124"/>
      <c r="AG332" s="124">
        <v>0</v>
      </c>
      <c r="AH332" s="124"/>
      <c r="AI332" s="124">
        <v>0</v>
      </c>
      <c r="AJ332" s="124"/>
      <c r="AK332" s="124">
        <v>0</v>
      </c>
      <c r="AL332" s="124"/>
      <c r="AM332" s="124">
        <v>0</v>
      </c>
      <c r="AN332" s="124"/>
      <c r="AO332" s="124">
        <v>0</v>
      </c>
      <c r="AP332" s="124"/>
      <c r="AQ332" s="124">
        <v>0</v>
      </c>
      <c r="AR332" s="124"/>
      <c r="AS332" s="124">
        <v>0</v>
      </c>
      <c r="AT332" s="124"/>
      <c r="AU332" s="124">
        <v>0</v>
      </c>
      <c r="AV332" s="124">
        <v>0</v>
      </c>
      <c r="AW332" s="124">
        <v>0</v>
      </c>
      <c r="AX332" s="124">
        <v>0</v>
      </c>
      <c r="AY332" s="124">
        <v>0</v>
      </c>
      <c r="AZ332" s="124">
        <v>0</v>
      </c>
      <c r="BA332" s="124">
        <v>0</v>
      </c>
      <c r="BB332" s="124">
        <v>0</v>
      </c>
      <c r="BC332" s="124">
        <v>0</v>
      </c>
      <c r="BD332" s="123">
        <v>0</v>
      </c>
      <c r="BE332" s="123">
        <v>0</v>
      </c>
      <c r="BF332" s="124">
        <v>0</v>
      </c>
      <c r="BG332" s="124">
        <v>0</v>
      </c>
      <c r="BH332" s="124">
        <v>0</v>
      </c>
      <c r="BI332" s="124"/>
      <c r="BJ332" s="124">
        <v>0</v>
      </c>
      <c r="BK332" s="124"/>
      <c r="BL332" s="124">
        <v>0</v>
      </c>
      <c r="BM332" s="124">
        <v>0</v>
      </c>
      <c r="BN332" s="124">
        <v>0</v>
      </c>
      <c r="BO332" s="124">
        <v>0</v>
      </c>
      <c r="BP332" s="125">
        <v>0</v>
      </c>
      <c r="BS332" s="97">
        <f t="shared" si="209"/>
        <v>0</v>
      </c>
      <c r="BT332" s="97">
        <f t="shared" si="210"/>
        <v>0</v>
      </c>
      <c r="BU332" s="97">
        <f t="shared" si="211"/>
        <v>0</v>
      </c>
      <c r="BV332" s="296" t="str">
        <f>IF(CA332=0,"NO STOCK",IF(COUNTIF(PKGSUMM_T!$A$2:$A$1245,A332)&gt;0,"OK","ERROR"))</f>
        <v>NO STOCK</v>
      </c>
      <c r="BW332" s="296" t="str">
        <f>IF(CA332=0,"NO STOCK",IF(OR(COUNTIF(COST_SHEETT!$B$3:$B$1238,CI332)&gt;0,COUNTIF(COST_SHEETT!$AB$3:$AB$1238,CI332)&gt;0,COUNTIF(COST_SHEETT1!$B$3:$B$1238,CI332)&gt;0,COUNTIF(COST_SHEETT1!$AB$3:$AB$1238,CI332)&gt;0),"OK","ERROR"))</f>
        <v>NO STOCK</v>
      </c>
      <c r="BX332" s="97">
        <f>SUMIF(HW!$A$2:$A$1573,$A332,HW!BI$2:BI$1573)</f>
        <v>0</v>
      </c>
      <c r="BY332" s="97">
        <f>SUMIF(HW!$A$2:$A$1573,$A332,HW!BJ$2:BJ$1573)</f>
        <v>0</v>
      </c>
      <c r="BZ332" s="197">
        <f t="shared" si="212"/>
        <v>0</v>
      </c>
      <c r="CA332" s="198">
        <f t="shared" si="213"/>
        <v>0</v>
      </c>
      <c r="CK332" s="296">
        <f>IF(C332="WORK IN PROGRESS",0.099999,IF(SUMIF(SALE!$L$3:$L$1221,$A332,SALE!$U$3:$U$1221)=0,0,SUMIF(SALE!$L$3:$L$1221,$A332,SALE!$U$3:$U$1221)/SUMIF(SALE!$L$3:$L$1221,$A332,SALE!$F$3:$F$1221)))</f>
        <v>0</v>
      </c>
    </row>
    <row r="333" spans="1:102" ht="12" customHeight="1" x14ac:dyDescent="0.25">
      <c r="A333" s="114" t="s">
        <v>279</v>
      </c>
      <c r="B333" s="115" t="s">
        <v>280</v>
      </c>
      <c r="C333" s="115" t="s">
        <v>30</v>
      </c>
      <c r="D333" s="116">
        <v>5184</v>
      </c>
      <c r="E333" s="117">
        <v>230</v>
      </c>
      <c r="F333" s="117">
        <v>3.4446999999999998E-2</v>
      </c>
      <c r="G333" s="117">
        <v>3.4446999999999998E-2</v>
      </c>
      <c r="H333" s="118"/>
      <c r="I333" s="118">
        <v>0</v>
      </c>
      <c r="J333" s="118">
        <v>0</v>
      </c>
      <c r="K333" s="118"/>
      <c r="L333" s="118">
        <v>0</v>
      </c>
      <c r="M333" s="118"/>
      <c r="N333" s="118">
        <v>0</v>
      </c>
      <c r="O333" s="118"/>
      <c r="P333" s="118">
        <v>0</v>
      </c>
      <c r="Q333" s="117">
        <v>839808</v>
      </c>
      <c r="R333" s="145">
        <v>193.15600000000001</v>
      </c>
      <c r="S333" s="118"/>
      <c r="T333" s="118">
        <v>0</v>
      </c>
      <c r="U333" s="118"/>
      <c r="V333" s="118">
        <v>0</v>
      </c>
      <c r="W333" s="118"/>
      <c r="X333" s="118">
        <v>0</v>
      </c>
      <c r="Y333" s="118"/>
      <c r="Z333" s="118">
        <v>0</v>
      </c>
      <c r="AA333" s="118"/>
      <c r="AB333" s="118">
        <v>0</v>
      </c>
      <c r="AC333" s="144">
        <v>839808</v>
      </c>
      <c r="AD333" s="145">
        <v>193.15600000000001</v>
      </c>
      <c r="AE333" s="141">
        <v>28928.866000000002</v>
      </c>
      <c r="AF333" s="118"/>
      <c r="AG333" s="118">
        <v>0</v>
      </c>
      <c r="AH333" s="118"/>
      <c r="AI333" s="118">
        <v>0</v>
      </c>
      <c r="AJ333" s="118"/>
      <c r="AK333" s="118">
        <v>0</v>
      </c>
      <c r="AL333" s="118"/>
      <c r="AM333" s="118">
        <v>0</v>
      </c>
      <c r="AN333" s="118"/>
      <c r="AO333" s="118">
        <v>0</v>
      </c>
      <c r="AP333" s="117">
        <v>217728</v>
      </c>
      <c r="AQ333" s="107">
        <v>50.076999999999998</v>
      </c>
      <c r="AR333" s="118"/>
      <c r="AS333" s="118">
        <v>0</v>
      </c>
      <c r="AT333" s="118"/>
      <c r="AU333" s="118">
        <v>0</v>
      </c>
      <c r="AV333" s="139">
        <v>217728</v>
      </c>
      <c r="AW333" s="107">
        <v>50.076999999999998</v>
      </c>
      <c r="AX333" s="138">
        <v>7500.076</v>
      </c>
      <c r="AY333" s="132">
        <v>622080</v>
      </c>
      <c r="AZ333" s="117">
        <v>120</v>
      </c>
      <c r="BA333" s="130">
        <v>143.078</v>
      </c>
      <c r="BB333" s="131">
        <v>21428.79</v>
      </c>
      <c r="BC333" s="131">
        <v>21428.79</v>
      </c>
      <c r="BD333" s="117">
        <v>0</v>
      </c>
      <c r="BE333" s="117">
        <v>0</v>
      </c>
      <c r="BF333" s="118">
        <v>0</v>
      </c>
      <c r="BG333" s="144">
        <v>839808</v>
      </c>
      <c r="BH333" s="145">
        <v>193.15600000000001</v>
      </c>
      <c r="BI333" s="117">
        <v>36288</v>
      </c>
      <c r="BJ333" s="117">
        <v>8.3460000000000001</v>
      </c>
      <c r="BK333" s="117">
        <v>25920</v>
      </c>
      <c r="BL333" s="117">
        <v>5.9619999999999997</v>
      </c>
      <c r="BM333" s="116">
        <v>10368</v>
      </c>
      <c r="BN333" s="117">
        <v>2.3839999999999999</v>
      </c>
      <c r="BO333" s="116">
        <v>850176</v>
      </c>
      <c r="BP333" s="146">
        <v>195.54</v>
      </c>
      <c r="BS333" s="97">
        <f t="shared" si="209"/>
        <v>622080</v>
      </c>
      <c r="BT333" s="97">
        <f t="shared" si="210"/>
        <v>120</v>
      </c>
      <c r="BU333" s="97">
        <f t="shared" si="211"/>
        <v>143.078</v>
      </c>
      <c r="BV333" s="296" t="str">
        <f>IF(CA333=0,"NO STOCK",IF(COUNTIF(PKGSUMM_T!$A$2:$A$1245,A333)&gt;0,"OK","ERROR"))</f>
        <v>OK</v>
      </c>
      <c r="BW333" s="296" t="str">
        <f>IF(CA333=0,"NO STOCK",IF(OR(COUNTIF(COST_SHEETT!$B$3:$B$1238,CI333)&gt;0,COUNTIF(COST_SHEETT!$AB$3:$AB$1238,CI333)&gt;0,COUNTIF(COST_SHEETT1!$B$3:$B$1238,CI333)&gt;0,COUNTIF(COST_SHEETT1!$AB$3:$AB$1238,CI333)&gt;0),"OK","ERROR"))</f>
        <v>OK</v>
      </c>
      <c r="BX333" s="97">
        <f>SUMIF(HW!$A$2:$A$1573,$A333,HW!BI$2:BI$1573)</f>
        <v>0</v>
      </c>
      <c r="BY333" s="97">
        <f>SUMIF(HW!$A$2:$A$1573,$A333,HW!BJ$2:BJ$1573)</f>
        <v>0</v>
      </c>
      <c r="BZ333" s="197">
        <f t="shared" si="212"/>
        <v>622080</v>
      </c>
      <c r="CA333" s="198">
        <f t="shared" si="213"/>
        <v>143.078</v>
      </c>
      <c r="CB333" s="296">
        <f>IF(CJ333="Y",IF(C333="FINISHED GOODS",SUMIF(COST_SHEETT!$AB$3:$AB$1227,$CI333,COST_SHEETT!$DD$3:$DD$1227),SUMIF(COST_SHEETT!$B$3:$B$1227,$CI333,COST_SHEETT!$DB$3:$DB$1227)),IF(C333="FINISHED GOODS",SUMIF(COST_SHEETT1!$AB$3:$AB$1227,$CI333,COST_SHEETT1!$DD$3:$DD$1227),SUMIF(COST_SHEETT1!$B$3:$B$1227,$CI333,COST_SHEETT1!$DB$3:$DB$1227)))</f>
        <v>3.3402500941932624E-2</v>
      </c>
      <c r="CC333" s="209">
        <f t="shared" ref="CC333:CC337" si="219">ROUND(BZ333*CB333,0)</f>
        <v>20779</v>
      </c>
      <c r="CD333" s="295">
        <v>1</v>
      </c>
      <c r="CE333" s="295"/>
      <c r="CF333" s="376">
        <f t="shared" ref="CF333:CF337" si="220">IF(BZ333=0,0,IF(CK333&gt;0,CK333,CD333))</f>
        <v>3.2452000426845283E-2</v>
      </c>
      <c r="CG333" s="301">
        <f t="shared" ref="CG333:CG337" si="221">MIN(CF333,CB333)</f>
        <v>3.2452000426845283E-2</v>
      </c>
      <c r="CH333" s="302">
        <f t="shared" ref="CH333:CH337" si="222">ROUND(CG333*BZ333,0)</f>
        <v>20188</v>
      </c>
      <c r="CI333" s="226" t="s">
        <v>4308</v>
      </c>
      <c r="CJ333" s="97" t="s">
        <v>2666</v>
      </c>
      <c r="CK333" s="296">
        <f>IF(C333="WORK IN PROGRESS",0.099999,IF(SUMIF(SALE!$L$3:$L$1221,$A333,SALE!$U$3:$U$1221)=0,0,SUMIF(SALE!$L$3:$L$1221,$A333,SALE!$U$3:$U$1221)/SUMIF(SALE!$L$3:$L$1221,$A333,SALE!$F$3:$F$1221)))</f>
        <v>3.2452000426845283E-2</v>
      </c>
      <c r="CL333" s="296" t="str">
        <f t="shared" ref="CL333:CL337" si="223">IF(CF333&lt;CB333,"NRV","COST")</f>
        <v>NRV</v>
      </c>
      <c r="CM333" s="304">
        <f t="shared" ref="CM333:CM337" si="224">IF(CA333=0,0,ROUND(CH333/CA333,3))</f>
        <v>141.09800000000001</v>
      </c>
      <c r="CU333" s="296">
        <f t="shared" ref="CU333:CU337" si="225">+(BZ333-BX333)*CG333</f>
        <v>20187.740425531912</v>
      </c>
      <c r="CW333" s="296">
        <f t="shared" ref="CW333:CW337" si="226">+CT333+CU333+CV333</f>
        <v>20187.740425531912</v>
      </c>
      <c r="CX333" s="388">
        <f t="shared" ref="CX333:CX337" si="227">+CW333-CH333</f>
        <v>-0.25957446808752138</v>
      </c>
    </row>
    <row r="334" spans="1:102" ht="12" customHeight="1" x14ac:dyDescent="0.25">
      <c r="A334" s="120" t="s">
        <v>285</v>
      </c>
      <c r="B334" s="121" t="s">
        <v>286</v>
      </c>
      <c r="C334" s="121" t="s">
        <v>30</v>
      </c>
      <c r="D334" s="122">
        <v>2888</v>
      </c>
      <c r="E334" s="123">
        <v>380</v>
      </c>
      <c r="F334" s="123">
        <v>4.6780000000000002E-2</v>
      </c>
      <c r="G334" s="123">
        <v>4.6780000000000002E-2</v>
      </c>
      <c r="H334" s="127">
        <v>259920</v>
      </c>
      <c r="I334" s="127">
        <v>98.77</v>
      </c>
      <c r="J334" s="128">
        <v>12159.058000000001</v>
      </c>
      <c r="K334" s="123"/>
      <c r="L334" s="124">
        <v>0</v>
      </c>
      <c r="M334" s="123"/>
      <c r="N334" s="124">
        <v>0</v>
      </c>
      <c r="O334" s="123"/>
      <c r="P334" s="124">
        <v>0</v>
      </c>
      <c r="Q334" s="123"/>
      <c r="R334" s="124">
        <v>0</v>
      </c>
      <c r="S334" s="123"/>
      <c r="T334" s="124">
        <v>0</v>
      </c>
      <c r="U334" s="123"/>
      <c r="V334" s="124">
        <v>0</v>
      </c>
      <c r="W334" s="123"/>
      <c r="X334" s="124">
        <v>0</v>
      </c>
      <c r="Y334" s="123"/>
      <c r="Z334" s="124">
        <v>0</v>
      </c>
      <c r="AA334" s="123"/>
      <c r="AB334" s="124">
        <v>0</v>
      </c>
      <c r="AC334" s="124">
        <v>0</v>
      </c>
      <c r="AD334" s="124">
        <v>0</v>
      </c>
      <c r="AE334" s="124">
        <v>0</v>
      </c>
      <c r="AF334" s="123"/>
      <c r="AG334" s="124">
        <v>0</v>
      </c>
      <c r="AH334" s="123"/>
      <c r="AI334" s="124">
        <v>0</v>
      </c>
      <c r="AJ334" s="123"/>
      <c r="AK334" s="124">
        <v>0</v>
      </c>
      <c r="AL334" s="123"/>
      <c r="AM334" s="124">
        <v>0</v>
      </c>
      <c r="AN334" s="123"/>
      <c r="AO334" s="124">
        <v>0</v>
      </c>
      <c r="AP334" s="123">
        <v>5776</v>
      </c>
      <c r="AQ334" s="112">
        <v>2.1949999999999998</v>
      </c>
      <c r="AR334" s="123"/>
      <c r="AS334" s="124">
        <v>0</v>
      </c>
      <c r="AT334" s="123"/>
      <c r="AU334" s="124">
        <v>0</v>
      </c>
      <c r="AV334" s="135">
        <v>5776</v>
      </c>
      <c r="AW334" s="112">
        <v>2.1949999999999998</v>
      </c>
      <c r="AX334" s="112">
        <v>270.20100000000002</v>
      </c>
      <c r="AY334" s="129">
        <v>254144</v>
      </c>
      <c r="AZ334" s="123">
        <v>88</v>
      </c>
      <c r="BA334" s="127">
        <v>96.575000000000003</v>
      </c>
      <c r="BB334" s="128">
        <v>11888.856</v>
      </c>
      <c r="BC334" s="128">
        <v>11888.856</v>
      </c>
      <c r="BD334" s="123">
        <v>0</v>
      </c>
      <c r="BE334" s="123">
        <v>0</v>
      </c>
      <c r="BF334" s="124">
        <v>0</v>
      </c>
      <c r="BG334" s="124">
        <v>0</v>
      </c>
      <c r="BH334" s="124">
        <v>0</v>
      </c>
      <c r="BI334" s="123"/>
      <c r="BJ334" s="124">
        <v>0</v>
      </c>
      <c r="BK334" s="123"/>
      <c r="BL334" s="124">
        <v>0</v>
      </c>
      <c r="BM334" s="124">
        <v>0</v>
      </c>
      <c r="BN334" s="124">
        <v>0</v>
      </c>
      <c r="BO334" s="124">
        <v>0</v>
      </c>
      <c r="BP334" s="125">
        <v>0</v>
      </c>
      <c r="BS334" s="97">
        <f t="shared" si="209"/>
        <v>254144</v>
      </c>
      <c r="BT334" s="97">
        <f t="shared" si="210"/>
        <v>88</v>
      </c>
      <c r="BU334" s="97">
        <f t="shared" si="211"/>
        <v>96.575000000000003</v>
      </c>
      <c r="BV334" s="296" t="str">
        <f>IF(CA334=0,"NO STOCK",IF(COUNTIF(PKGSUMM_T!$A$2:$A$1245,A334)&gt;0,"OK","ERROR"))</f>
        <v>OK</v>
      </c>
      <c r="BW334" s="296" t="str">
        <f>IF(CA334=0,"NO STOCK",IF(OR(COUNTIF(COST_SHEETT!$B$3:$B$1238,CI334)&gt;0,COUNTIF(COST_SHEETT!$AB$3:$AB$1238,CI334)&gt;0,COUNTIF(COST_SHEETT1!$B$3:$B$1238,CI334)&gt;0,COUNTIF(COST_SHEETT1!$AB$3:$AB$1238,CI334)&gt;0),"OK","ERROR"))</f>
        <v>OK</v>
      </c>
      <c r="BX334" s="97">
        <f>SUMIF(HW!$A$2:$A$1573,$A334,HW!BI$2:BI$1573)</f>
        <v>12996</v>
      </c>
      <c r="BY334" s="97">
        <f>SUMIF(HW!$A$2:$A$1573,$A334,HW!BJ$2:BJ$1573)</f>
        <v>4.9379999999999997</v>
      </c>
      <c r="BZ334" s="197">
        <f t="shared" si="212"/>
        <v>267140</v>
      </c>
      <c r="CA334" s="198">
        <f t="shared" si="213"/>
        <v>101.51300000000001</v>
      </c>
      <c r="CB334" s="296">
        <f>IF(CJ334="Y",IF(C334="FINISHED GOODS",SUMIF(COST_SHEETT!$AB$3:$AB$1227,$CI334,COST_SHEETT!$DD$3:$DD$1227),SUMIF(COST_SHEETT!$B$3:$B$1227,$CI334,COST_SHEETT!$DB$3:$DB$1227)),IF(C334="FINISHED GOODS",SUMIF(COST_SHEETT1!$AB$3:$AB$1227,$CI334,COST_SHEETT1!$DD$3:$DD$1227),SUMIF(COST_SHEETT1!$B$3:$B$1227,$CI334,COST_SHEETT1!$DB$3:$DB$1227)))</f>
        <v>4.6250980125862783E-2</v>
      </c>
      <c r="CC334" s="209">
        <f t="shared" si="219"/>
        <v>12355</v>
      </c>
      <c r="CD334" s="295">
        <v>1</v>
      </c>
      <c r="CE334" s="295"/>
      <c r="CF334" s="376">
        <f t="shared" si="220"/>
        <v>5.9460526315789478E-2</v>
      </c>
      <c r="CG334" s="301">
        <f t="shared" si="221"/>
        <v>4.6250980125862783E-2</v>
      </c>
      <c r="CH334" s="302">
        <f t="shared" si="222"/>
        <v>12355</v>
      </c>
      <c r="CI334" s="200" t="s">
        <v>2706</v>
      </c>
      <c r="CJ334" s="97" t="s">
        <v>2666</v>
      </c>
      <c r="CK334" s="296">
        <f>IF(C334="WORK IN PROGRESS",0.099999,IF(SUMIF(SALE!$L$3:$L$1221,$A334,SALE!$U$3:$U$1221)=0,0,SUMIF(SALE!$L$3:$L$1221,$A334,SALE!$U$3:$U$1221)/SUMIF(SALE!$L$3:$L$1221,$A334,SALE!$F$3:$F$1221)))</f>
        <v>5.9460526315789478E-2</v>
      </c>
      <c r="CL334" s="296" t="str">
        <f t="shared" si="223"/>
        <v>COST</v>
      </c>
      <c r="CM334" s="304">
        <f t="shared" si="224"/>
        <v>121.709</v>
      </c>
      <c r="CT334" s="296">
        <f t="shared" ref="CT334:CT337" si="228">+(BX334*CG334)</f>
        <v>601.07773771571271</v>
      </c>
      <c r="CU334" s="296">
        <f t="shared" si="225"/>
        <v>11754.409093107271</v>
      </c>
      <c r="CW334" s="296">
        <f t="shared" si="226"/>
        <v>12355.486830822983</v>
      </c>
      <c r="CX334" s="388">
        <f t="shared" si="227"/>
        <v>0.48683082298339286</v>
      </c>
    </row>
    <row r="335" spans="1:102" ht="12" customHeight="1" x14ac:dyDescent="0.25">
      <c r="A335" s="114" t="s">
        <v>283</v>
      </c>
      <c r="B335" s="115" t="s">
        <v>284</v>
      </c>
      <c r="C335" s="115" t="s">
        <v>30</v>
      </c>
      <c r="D335" s="116">
        <v>1444</v>
      </c>
      <c r="E335" s="117">
        <v>380</v>
      </c>
      <c r="F335" s="117">
        <v>6.1892000000000003E-2</v>
      </c>
      <c r="G335" s="117">
        <v>6.1892000000000003E-2</v>
      </c>
      <c r="H335" s="130">
        <v>12996</v>
      </c>
      <c r="I335" s="130">
        <v>4.9379999999999997</v>
      </c>
      <c r="J335" s="130">
        <v>804.34799999999996</v>
      </c>
      <c r="K335" s="117"/>
      <c r="L335" s="118">
        <v>0</v>
      </c>
      <c r="M335" s="117"/>
      <c r="N335" s="118">
        <v>0</v>
      </c>
      <c r="O335" s="117"/>
      <c r="P335" s="118">
        <v>0</v>
      </c>
      <c r="Q335" s="117"/>
      <c r="R335" s="118">
        <v>0</v>
      </c>
      <c r="S335" s="117"/>
      <c r="T335" s="118">
        <v>0</v>
      </c>
      <c r="U335" s="117"/>
      <c r="V335" s="118">
        <v>0</v>
      </c>
      <c r="W335" s="117"/>
      <c r="X335" s="118">
        <v>0</v>
      </c>
      <c r="Y335" s="117"/>
      <c r="Z335" s="118">
        <v>0</v>
      </c>
      <c r="AA335" s="117"/>
      <c r="AB335" s="118">
        <v>0</v>
      </c>
      <c r="AC335" s="118">
        <v>0</v>
      </c>
      <c r="AD335" s="118">
        <v>0</v>
      </c>
      <c r="AE335" s="118">
        <v>0</v>
      </c>
      <c r="AF335" s="117"/>
      <c r="AG335" s="118">
        <v>0</v>
      </c>
      <c r="AH335" s="117"/>
      <c r="AI335" s="118">
        <v>0</v>
      </c>
      <c r="AJ335" s="117"/>
      <c r="AK335" s="118">
        <v>0</v>
      </c>
      <c r="AL335" s="117"/>
      <c r="AM335" s="118">
        <v>0</v>
      </c>
      <c r="AN335" s="117"/>
      <c r="AO335" s="118">
        <v>0</v>
      </c>
      <c r="AP335" s="117"/>
      <c r="AQ335" s="118">
        <v>0</v>
      </c>
      <c r="AR335" s="117"/>
      <c r="AS335" s="118">
        <v>0</v>
      </c>
      <c r="AT335" s="117"/>
      <c r="AU335" s="118">
        <v>0</v>
      </c>
      <c r="AV335" s="118">
        <v>0</v>
      </c>
      <c r="AW335" s="118">
        <v>0</v>
      </c>
      <c r="AX335" s="118">
        <v>0</v>
      </c>
      <c r="AY335" s="132">
        <v>12996</v>
      </c>
      <c r="AZ335" s="117">
        <v>9</v>
      </c>
      <c r="BA335" s="130">
        <v>4.9379999999999997</v>
      </c>
      <c r="BB335" s="130">
        <v>804.34799999999996</v>
      </c>
      <c r="BC335" s="130">
        <v>804.34799999999996</v>
      </c>
      <c r="BD335" s="117">
        <v>0</v>
      </c>
      <c r="BE335" s="117">
        <v>0</v>
      </c>
      <c r="BF335" s="118">
        <v>0</v>
      </c>
      <c r="BG335" s="118">
        <v>0</v>
      </c>
      <c r="BH335" s="118">
        <v>0</v>
      </c>
      <c r="BI335" s="117"/>
      <c r="BJ335" s="118">
        <v>0</v>
      </c>
      <c r="BK335" s="117"/>
      <c r="BL335" s="118">
        <v>0</v>
      </c>
      <c r="BM335" s="118">
        <v>0</v>
      </c>
      <c r="BN335" s="118">
        <v>0</v>
      </c>
      <c r="BO335" s="118">
        <v>0</v>
      </c>
      <c r="BP335" s="119">
        <v>0</v>
      </c>
      <c r="BS335" s="97">
        <f t="shared" si="209"/>
        <v>12996</v>
      </c>
      <c r="BT335" s="97">
        <f t="shared" si="210"/>
        <v>9</v>
      </c>
      <c r="BU335" s="97">
        <f t="shared" si="211"/>
        <v>4.9379999999999997</v>
      </c>
      <c r="BV335" s="296" t="str">
        <f>IF(CA335=0,"NO STOCK",IF(COUNTIF(PKGSUMM_T!$A$2:$A$1245,A335)&gt;0,"OK","ERROR"))</f>
        <v>OK</v>
      </c>
      <c r="BW335" s="296" t="str">
        <f>IF(CA335=0,"NO STOCK",IF(OR(COUNTIF(COST_SHEETT!$B$3:$B$1238,CI335)&gt;0,COUNTIF(COST_SHEETT!$AB$3:$AB$1238,CI335)&gt;0,COUNTIF(COST_SHEETT1!$B$3:$B$1238,CI335)&gt;0,COUNTIF(COST_SHEETT1!$AB$3:$AB$1238,CI335)&gt;0),"OK","ERROR"))</f>
        <v>OK</v>
      </c>
      <c r="BX335" s="97">
        <f>SUMIF(HW!$A$2:$A$1573,$A335,HW!BI$2:BI$1573)</f>
        <v>24548</v>
      </c>
      <c r="BY335" s="97">
        <f>SUMIF(HW!$A$2:$A$1573,$A335,HW!BJ$2:BJ$1573)</f>
        <v>9.3279999999999994</v>
      </c>
      <c r="BZ335" s="197">
        <f t="shared" si="212"/>
        <v>37544</v>
      </c>
      <c r="CA335" s="198">
        <f t="shared" si="213"/>
        <v>14.265999999999998</v>
      </c>
      <c r="CB335" s="296">
        <f>IF(CJ335="Y",IF(C335="FINISHED GOODS",SUMIF(COST_SHEETT!$AB$3:$AB$1227,$CI335,COST_SHEETT!$DD$3:$DD$1227),SUMIF(COST_SHEETT!$B$3:$B$1227,$CI335,COST_SHEETT!$DB$3:$DB$1227)),IF(C335="FINISHED GOODS",SUMIF(COST_SHEETT1!$AB$3:$AB$1227,$CI335,COST_SHEETT1!$DD$3:$DD$1227),SUMIF(COST_SHEETT1!$B$3:$B$1227,$CI335,COST_SHEETT1!$DB$3:$DB$1227)))</f>
        <v>6.1603640292476045E-2</v>
      </c>
      <c r="CC335" s="209">
        <f t="shared" si="219"/>
        <v>2313</v>
      </c>
      <c r="CD335" s="295">
        <v>1</v>
      </c>
      <c r="CE335" s="295"/>
      <c r="CF335" s="376">
        <f t="shared" si="220"/>
        <v>6.4084001121224116E-2</v>
      </c>
      <c r="CG335" s="301">
        <f t="shared" si="221"/>
        <v>6.1603640292476045E-2</v>
      </c>
      <c r="CH335" s="302">
        <f t="shared" si="222"/>
        <v>2313</v>
      </c>
      <c r="CI335" s="202" t="s">
        <v>2707</v>
      </c>
      <c r="CJ335" s="97" t="s">
        <v>2666</v>
      </c>
      <c r="CK335" s="296">
        <f>IF(C335="WORK IN PROGRESS",0.099999,IF(SUMIF(SALE!$L$3:$L$1221,$A335,SALE!$U$3:$U$1221)=0,0,SUMIF(SALE!$L$3:$L$1221,$A335,SALE!$U$3:$U$1221)/SUMIF(SALE!$L$3:$L$1221,$A335,SALE!$F$3:$F$1221)))</f>
        <v>6.4084001121224116E-2</v>
      </c>
      <c r="CL335" s="296" t="str">
        <f t="shared" si="223"/>
        <v>COST</v>
      </c>
      <c r="CM335" s="304">
        <f t="shared" si="224"/>
        <v>162.13399999999999</v>
      </c>
      <c r="CT335" s="296">
        <f t="shared" si="228"/>
        <v>1512.246161899702</v>
      </c>
      <c r="CU335" s="296">
        <f t="shared" si="225"/>
        <v>800.60090924101871</v>
      </c>
      <c r="CW335" s="296">
        <f t="shared" si="226"/>
        <v>2312.8470711407208</v>
      </c>
      <c r="CX335" s="388">
        <f t="shared" si="227"/>
        <v>-0.15292885927919997</v>
      </c>
    </row>
    <row r="336" spans="1:102" ht="12" customHeight="1" x14ac:dyDescent="0.25">
      <c r="A336" s="120" t="s">
        <v>281</v>
      </c>
      <c r="B336" s="121" t="s">
        <v>282</v>
      </c>
      <c r="C336" s="121" t="s">
        <v>30</v>
      </c>
      <c r="D336" s="122">
        <v>1444</v>
      </c>
      <c r="E336" s="123">
        <v>380</v>
      </c>
      <c r="F336" s="123">
        <v>5.1646999999999998E-2</v>
      </c>
      <c r="G336" s="123">
        <v>5.1646999999999998E-2</v>
      </c>
      <c r="H336" s="127">
        <v>340784</v>
      </c>
      <c r="I336" s="127">
        <v>129.49799999999999</v>
      </c>
      <c r="J336" s="128">
        <v>17600.471000000001</v>
      </c>
      <c r="K336" s="123"/>
      <c r="L336" s="124">
        <v>0</v>
      </c>
      <c r="M336" s="123"/>
      <c r="N336" s="124">
        <v>0</v>
      </c>
      <c r="O336" s="123"/>
      <c r="P336" s="124">
        <v>0</v>
      </c>
      <c r="Q336" s="123"/>
      <c r="R336" s="124">
        <v>0</v>
      </c>
      <c r="S336" s="123"/>
      <c r="T336" s="124">
        <v>0</v>
      </c>
      <c r="U336" s="123"/>
      <c r="V336" s="124">
        <v>0</v>
      </c>
      <c r="W336" s="123"/>
      <c r="X336" s="124">
        <v>0</v>
      </c>
      <c r="Y336" s="123"/>
      <c r="Z336" s="124">
        <v>0</v>
      </c>
      <c r="AA336" s="123"/>
      <c r="AB336" s="124">
        <v>0</v>
      </c>
      <c r="AC336" s="124">
        <v>0</v>
      </c>
      <c r="AD336" s="124">
        <v>0</v>
      </c>
      <c r="AE336" s="124">
        <v>0</v>
      </c>
      <c r="AF336" s="123"/>
      <c r="AG336" s="124">
        <v>0</v>
      </c>
      <c r="AH336" s="123"/>
      <c r="AI336" s="124">
        <v>0</v>
      </c>
      <c r="AJ336" s="123"/>
      <c r="AK336" s="124">
        <v>0</v>
      </c>
      <c r="AL336" s="123"/>
      <c r="AM336" s="124">
        <v>0</v>
      </c>
      <c r="AN336" s="123"/>
      <c r="AO336" s="124">
        <v>0</v>
      </c>
      <c r="AP336" s="123">
        <v>49096</v>
      </c>
      <c r="AQ336" s="112">
        <v>18.655999999999999</v>
      </c>
      <c r="AR336" s="123"/>
      <c r="AS336" s="124">
        <v>0</v>
      </c>
      <c r="AT336" s="123"/>
      <c r="AU336" s="124">
        <v>0</v>
      </c>
      <c r="AV336" s="135">
        <v>49096</v>
      </c>
      <c r="AW336" s="112">
        <v>18.655999999999999</v>
      </c>
      <c r="AX336" s="134">
        <v>2535.6610000000001</v>
      </c>
      <c r="AY336" s="129">
        <v>291688</v>
      </c>
      <c r="AZ336" s="123">
        <v>202</v>
      </c>
      <c r="BA336" s="127">
        <v>110.84099999999999</v>
      </c>
      <c r="BB336" s="128">
        <v>15064.81</v>
      </c>
      <c r="BC336" s="128">
        <v>15064.81</v>
      </c>
      <c r="BD336" s="123">
        <v>0</v>
      </c>
      <c r="BE336" s="123">
        <v>0</v>
      </c>
      <c r="BF336" s="124">
        <v>0</v>
      </c>
      <c r="BG336" s="124">
        <v>0</v>
      </c>
      <c r="BH336" s="124">
        <v>0</v>
      </c>
      <c r="BI336" s="123"/>
      <c r="BJ336" s="124">
        <v>0</v>
      </c>
      <c r="BK336" s="123"/>
      <c r="BL336" s="124">
        <v>0</v>
      </c>
      <c r="BM336" s="124">
        <v>0</v>
      </c>
      <c r="BN336" s="124">
        <v>0</v>
      </c>
      <c r="BO336" s="124">
        <v>0</v>
      </c>
      <c r="BP336" s="125">
        <v>0</v>
      </c>
      <c r="BS336" s="97">
        <f t="shared" si="209"/>
        <v>291688</v>
      </c>
      <c r="BT336" s="97">
        <f t="shared" si="210"/>
        <v>202</v>
      </c>
      <c r="BU336" s="97">
        <f t="shared" si="211"/>
        <v>110.84099999999999</v>
      </c>
      <c r="BV336" s="296" t="str">
        <f>IF(CA336=0,"NO STOCK",IF(COUNTIF(PKGSUMM_T!$A$2:$A$1245,A336)&gt;0,"OK","ERROR"))</f>
        <v>OK</v>
      </c>
      <c r="BW336" s="296" t="str">
        <f>IF(CA336=0,"NO STOCK",IF(OR(COUNTIF(COST_SHEETT!$B$3:$B$1238,CI336)&gt;0,COUNTIF(COST_SHEETT!$AB$3:$AB$1238,CI336)&gt;0,COUNTIF(COST_SHEETT1!$B$3:$B$1238,CI336)&gt;0,COUNTIF(COST_SHEETT1!$AB$3:$AB$1238,CI336)&gt;0),"OK","ERROR"))</f>
        <v>OK</v>
      </c>
      <c r="BX336" s="97">
        <f>SUMIF(HW!$A$2:$A$1573,$A336,HW!BI$2:BI$1573)</f>
        <v>1805</v>
      </c>
      <c r="BY336" s="97">
        <f>SUMIF(HW!$A$2:$A$1573,$A336,HW!BJ$2:BJ$1573)</f>
        <v>0.68600000000000005</v>
      </c>
      <c r="BZ336" s="197">
        <f t="shared" si="212"/>
        <v>293493</v>
      </c>
      <c r="CA336" s="198">
        <f t="shared" si="213"/>
        <v>111.527</v>
      </c>
      <c r="CB336" s="296">
        <f>IF(CJ336="Y",IF(C336="FINISHED GOODS",SUMIF(COST_SHEETT!$AB$3:$AB$1227,$CI336,COST_SHEETT!$DD$3:$DD$1227),SUMIF(COST_SHEETT!$B$3:$B$1227,$CI336,COST_SHEETT!$DB$3:$DB$1227)),IF(C336="FINISHED GOODS",SUMIF(COST_SHEETT1!$AB$3:$AB$1227,$CI336,COST_SHEETT1!$DD$3:$DD$1227),SUMIF(COST_SHEETT1!$B$3:$B$1227,$CI336,COST_SHEETT1!$DB$3:$DB$1227)))</f>
        <v>5.1335337171658488E-2</v>
      </c>
      <c r="CC336" s="209">
        <f t="shared" si="219"/>
        <v>15067</v>
      </c>
      <c r="CD336" s="295">
        <v>1</v>
      </c>
      <c r="CE336" s="295"/>
      <c r="CF336" s="376">
        <f t="shared" si="220"/>
        <v>5.6598000568222173E-2</v>
      </c>
      <c r="CG336" s="301">
        <f t="shared" si="221"/>
        <v>5.1335337171658488E-2</v>
      </c>
      <c r="CH336" s="302">
        <f t="shared" si="222"/>
        <v>15067</v>
      </c>
      <c r="CI336" s="200" t="s">
        <v>2708</v>
      </c>
      <c r="CJ336" s="97" t="s">
        <v>2666</v>
      </c>
      <c r="CK336" s="296">
        <f>IF(C336="WORK IN PROGRESS",0.099999,IF(SUMIF(SALE!$L$3:$L$1221,$A336,SALE!$U$3:$U$1221)=0,0,SUMIF(SALE!$L$3:$L$1221,$A336,SALE!$U$3:$U$1221)/SUMIF(SALE!$L$3:$L$1221,$A336,SALE!$F$3:$F$1221)))</f>
        <v>5.6598000568222173E-2</v>
      </c>
      <c r="CL336" s="296" t="str">
        <f t="shared" si="223"/>
        <v>COST</v>
      </c>
      <c r="CM336" s="304">
        <f t="shared" si="224"/>
        <v>135.09700000000001</v>
      </c>
      <c r="CT336" s="296">
        <f t="shared" si="228"/>
        <v>92.660283594843577</v>
      </c>
      <c r="CU336" s="296">
        <f t="shared" si="225"/>
        <v>14973.901828926721</v>
      </c>
      <c r="CW336" s="296">
        <f t="shared" si="226"/>
        <v>15066.562112521564</v>
      </c>
      <c r="CX336" s="388">
        <f t="shared" si="227"/>
        <v>-0.43788747843609599</v>
      </c>
    </row>
    <row r="337" spans="1:102" ht="12" customHeight="1" x14ac:dyDescent="0.25">
      <c r="A337" s="114" t="s">
        <v>287</v>
      </c>
      <c r="B337" s="115" t="s">
        <v>288</v>
      </c>
      <c r="C337" s="115" t="s">
        <v>30</v>
      </c>
      <c r="D337" s="116">
        <v>2888</v>
      </c>
      <c r="E337" s="117">
        <v>380</v>
      </c>
      <c r="F337" s="117">
        <v>4.8147000000000002E-2</v>
      </c>
      <c r="G337" s="117">
        <v>4.8147000000000002E-2</v>
      </c>
      <c r="H337" s="130">
        <v>560272</v>
      </c>
      <c r="I337" s="130">
        <v>212.90299999999999</v>
      </c>
      <c r="J337" s="131">
        <v>26975.416000000001</v>
      </c>
      <c r="K337" s="117"/>
      <c r="L337" s="118">
        <v>0</v>
      </c>
      <c r="M337" s="117"/>
      <c r="N337" s="118">
        <v>0</v>
      </c>
      <c r="O337" s="117"/>
      <c r="P337" s="118">
        <v>0</v>
      </c>
      <c r="Q337" s="117"/>
      <c r="R337" s="118">
        <v>0</v>
      </c>
      <c r="S337" s="117"/>
      <c r="T337" s="118">
        <v>0</v>
      </c>
      <c r="U337" s="117"/>
      <c r="V337" s="118">
        <v>0</v>
      </c>
      <c r="W337" s="117"/>
      <c r="X337" s="118">
        <v>0</v>
      </c>
      <c r="Y337" s="117"/>
      <c r="Z337" s="118">
        <v>0</v>
      </c>
      <c r="AA337" s="117"/>
      <c r="AB337" s="118">
        <v>0</v>
      </c>
      <c r="AC337" s="118">
        <v>0</v>
      </c>
      <c r="AD337" s="118">
        <v>0</v>
      </c>
      <c r="AE337" s="118">
        <v>0</v>
      </c>
      <c r="AF337" s="117"/>
      <c r="AG337" s="118">
        <v>0</v>
      </c>
      <c r="AH337" s="117"/>
      <c r="AI337" s="118">
        <v>0</v>
      </c>
      <c r="AJ337" s="117"/>
      <c r="AK337" s="118">
        <v>0</v>
      </c>
      <c r="AL337" s="117"/>
      <c r="AM337" s="118">
        <v>0</v>
      </c>
      <c r="AN337" s="117"/>
      <c r="AO337" s="118">
        <v>0</v>
      </c>
      <c r="AP337" s="117"/>
      <c r="AQ337" s="118">
        <v>0</v>
      </c>
      <c r="AR337" s="117"/>
      <c r="AS337" s="118">
        <v>0</v>
      </c>
      <c r="AT337" s="117"/>
      <c r="AU337" s="118">
        <v>0</v>
      </c>
      <c r="AV337" s="118">
        <v>0</v>
      </c>
      <c r="AW337" s="118">
        <v>0</v>
      </c>
      <c r="AX337" s="118">
        <v>0</v>
      </c>
      <c r="AY337" s="132">
        <v>560272</v>
      </c>
      <c r="AZ337" s="117">
        <v>194</v>
      </c>
      <c r="BA337" s="130">
        <v>212.90299999999999</v>
      </c>
      <c r="BB337" s="131">
        <v>26975.416000000001</v>
      </c>
      <c r="BC337" s="131">
        <v>26975.416000000001</v>
      </c>
      <c r="BD337" s="117">
        <v>0</v>
      </c>
      <c r="BE337" s="117">
        <v>0</v>
      </c>
      <c r="BF337" s="118">
        <v>0</v>
      </c>
      <c r="BG337" s="118">
        <v>0</v>
      </c>
      <c r="BH337" s="118">
        <v>0</v>
      </c>
      <c r="BI337" s="117"/>
      <c r="BJ337" s="118">
        <v>0</v>
      </c>
      <c r="BK337" s="117"/>
      <c r="BL337" s="118">
        <v>0</v>
      </c>
      <c r="BM337" s="118">
        <v>0</v>
      </c>
      <c r="BN337" s="118">
        <v>0</v>
      </c>
      <c r="BO337" s="118">
        <v>0</v>
      </c>
      <c r="BP337" s="119">
        <v>0</v>
      </c>
      <c r="BS337" s="97">
        <f t="shared" si="209"/>
        <v>560272</v>
      </c>
      <c r="BT337" s="97">
        <f t="shared" si="210"/>
        <v>194</v>
      </c>
      <c r="BU337" s="97">
        <f t="shared" si="211"/>
        <v>212.90299999999999</v>
      </c>
      <c r="BV337" s="296" t="str">
        <f>IF(CA337=0,"NO STOCK",IF(COUNTIF(PKGSUMM_T!$A$2:$A$1245,A337)&gt;0,"OK","ERROR"))</f>
        <v>OK</v>
      </c>
      <c r="BW337" s="296" t="str">
        <f>IF(CA337=0,"NO STOCK",IF(OR(COUNTIF(COST_SHEETT!$B$3:$B$1238,CI337)&gt;0,COUNTIF(COST_SHEETT!$AB$3:$AB$1238,CI337)&gt;0,COUNTIF(COST_SHEETT1!$B$3:$B$1238,CI337)&gt;0,COUNTIF(COST_SHEETT1!$AB$3:$AB$1238,CI337)&gt;0),"OK","ERROR"))</f>
        <v>OK</v>
      </c>
      <c r="BX337" s="97">
        <f>SUMIF(HW!$A$2:$A$1573,$A337,HW!BI$2:BI$1573)</f>
        <v>25992</v>
      </c>
      <c r="BY337" s="97">
        <f>SUMIF(HW!$A$2:$A$1573,$A337,HW!BJ$2:BJ$1573)</f>
        <v>9.8770000000000007</v>
      </c>
      <c r="BZ337" s="197">
        <f t="shared" si="212"/>
        <v>586264</v>
      </c>
      <c r="CA337" s="198">
        <f t="shared" si="213"/>
        <v>222.78</v>
      </c>
      <c r="CB337" s="296">
        <f>IF(CJ337="Y",IF(C337="FINISHED GOODS",SUMIF(COST_SHEETT!$AB$3:$AB$1227,$CI337,COST_SHEETT!$DD$3:$DD$1227),SUMIF(COST_SHEETT!$B$3:$B$1227,$CI337,COST_SHEETT!$DB$3:$DB$1227)),IF(C337="FINISHED GOODS",SUMIF(COST_SHEETT1!$AB$3:$AB$1227,$CI337,COST_SHEETT1!$DD$3:$DD$1227),SUMIF(COST_SHEETT1!$B$3:$B$1227,$CI337,COST_SHEETT1!$DB$3:$DB$1227)))</f>
        <v>4.7852538610073145E-2</v>
      </c>
      <c r="CC337" s="209">
        <f t="shared" si="219"/>
        <v>28054</v>
      </c>
      <c r="CD337" s="295">
        <v>1</v>
      </c>
      <c r="CE337" s="295"/>
      <c r="CF337" s="376">
        <f t="shared" si="220"/>
        <v>5.3598997493734334E-2</v>
      </c>
      <c r="CG337" s="301">
        <f t="shared" si="221"/>
        <v>4.7852538610073145E-2</v>
      </c>
      <c r="CH337" s="302">
        <f t="shared" si="222"/>
        <v>28054</v>
      </c>
      <c r="CI337" s="200" t="s">
        <v>2709</v>
      </c>
      <c r="CJ337" s="97" t="s">
        <v>2666</v>
      </c>
      <c r="CK337" s="296">
        <f>IF(C337="WORK IN PROGRESS",0.099999,IF(SUMIF(SALE!$L$3:$L$1221,$A337,SALE!$U$3:$U$1221)=0,0,SUMIF(SALE!$L$3:$L$1221,$A337,SALE!$U$3:$U$1221)/SUMIF(SALE!$L$3:$L$1221,$A337,SALE!$F$3:$F$1221)))</f>
        <v>5.3598997493734334E-2</v>
      </c>
      <c r="CL337" s="296" t="str">
        <f t="shared" si="223"/>
        <v>COST</v>
      </c>
      <c r="CM337" s="304">
        <f t="shared" si="224"/>
        <v>125.92700000000001</v>
      </c>
      <c r="CT337" s="296">
        <f t="shared" si="228"/>
        <v>1243.7831835530212</v>
      </c>
      <c r="CU337" s="296">
        <f t="shared" si="225"/>
        <v>26810.4375121429</v>
      </c>
      <c r="CW337" s="296">
        <f t="shared" si="226"/>
        <v>28054.22069569592</v>
      </c>
      <c r="CX337" s="388">
        <f t="shared" si="227"/>
        <v>0.22069569591985783</v>
      </c>
    </row>
    <row r="338" spans="1:102" ht="12" hidden="1" customHeight="1" x14ac:dyDescent="0.25">
      <c r="A338" s="133" t="s">
        <v>2642</v>
      </c>
      <c r="B338" s="111"/>
      <c r="C338" s="111" t="s">
        <v>1200</v>
      </c>
      <c r="D338" s="126"/>
      <c r="E338" s="126"/>
      <c r="F338" s="126">
        <v>0.42800300000000002</v>
      </c>
      <c r="G338" s="126">
        <v>0.42800300000000002</v>
      </c>
      <c r="H338" s="112">
        <v>1424532</v>
      </c>
      <c r="I338" s="112">
        <v>503.738</v>
      </c>
      <c r="J338" s="134">
        <v>68233.701000000001</v>
      </c>
      <c r="K338" s="126"/>
      <c r="L338" s="126">
        <v>0</v>
      </c>
      <c r="M338" s="126"/>
      <c r="N338" s="126">
        <v>0</v>
      </c>
      <c r="O338" s="126"/>
      <c r="P338" s="126">
        <v>0</v>
      </c>
      <c r="Q338" s="126">
        <v>3097248</v>
      </c>
      <c r="R338" s="112">
        <v>712.36800000000005</v>
      </c>
      <c r="S338" s="126"/>
      <c r="T338" s="126">
        <v>0</v>
      </c>
      <c r="U338" s="126"/>
      <c r="V338" s="126">
        <v>0</v>
      </c>
      <c r="W338" s="126"/>
      <c r="X338" s="126">
        <v>0</v>
      </c>
      <c r="Y338" s="126"/>
      <c r="Z338" s="126">
        <v>0</v>
      </c>
      <c r="AA338" s="126"/>
      <c r="AB338" s="126">
        <v>0</v>
      </c>
      <c r="AC338" s="135">
        <v>3097248</v>
      </c>
      <c r="AD338" s="112">
        <v>712.36800000000005</v>
      </c>
      <c r="AE338" s="134">
        <v>111965.701</v>
      </c>
      <c r="AF338" s="126"/>
      <c r="AG338" s="126">
        <v>0</v>
      </c>
      <c r="AH338" s="126"/>
      <c r="AI338" s="126">
        <v>0</v>
      </c>
      <c r="AJ338" s="126"/>
      <c r="AK338" s="126">
        <v>0</v>
      </c>
      <c r="AL338" s="126"/>
      <c r="AM338" s="126">
        <v>0</v>
      </c>
      <c r="AN338" s="126"/>
      <c r="AO338" s="126">
        <v>0</v>
      </c>
      <c r="AP338" s="126">
        <v>507608</v>
      </c>
      <c r="AQ338" s="126">
        <v>124.98</v>
      </c>
      <c r="AR338" s="126">
        <v>232704</v>
      </c>
      <c r="AS338" s="126">
        <v>53.521999999999998</v>
      </c>
      <c r="AT338" s="126"/>
      <c r="AU338" s="126">
        <v>0</v>
      </c>
      <c r="AV338" s="135">
        <v>740312</v>
      </c>
      <c r="AW338" s="112">
        <v>178.50200000000001</v>
      </c>
      <c r="AX338" s="134">
        <v>18087.827000000001</v>
      </c>
      <c r="AY338" s="135">
        <v>3781468</v>
      </c>
      <c r="AZ338" s="149">
        <v>1525</v>
      </c>
      <c r="BA338" s="134">
        <v>1037.6010000000001</v>
      </c>
      <c r="BB338" s="134">
        <v>162111.576</v>
      </c>
      <c r="BC338" s="134">
        <v>162111.576</v>
      </c>
      <c r="BD338" s="126">
        <v>0</v>
      </c>
      <c r="BE338" s="126">
        <v>0</v>
      </c>
      <c r="BF338" s="126">
        <v>0</v>
      </c>
      <c r="BG338" s="135">
        <v>2864544</v>
      </c>
      <c r="BH338" s="112">
        <v>658.846</v>
      </c>
      <c r="BI338" s="126">
        <v>128352</v>
      </c>
      <c r="BJ338" s="126">
        <v>29.521000000000001</v>
      </c>
      <c r="BK338" s="126">
        <v>80736</v>
      </c>
      <c r="BL338" s="126">
        <v>18.57</v>
      </c>
      <c r="BM338" s="149">
        <v>47616</v>
      </c>
      <c r="BN338" s="126">
        <v>10.951000000000001</v>
      </c>
      <c r="BO338" s="149">
        <v>2912160</v>
      </c>
      <c r="BP338" s="150">
        <v>669.79700000000003</v>
      </c>
      <c r="BS338" s="97">
        <f t="shared" si="209"/>
        <v>0</v>
      </c>
      <c r="BT338" s="97">
        <f t="shared" si="210"/>
        <v>0</v>
      </c>
      <c r="BU338" s="97">
        <f t="shared" si="211"/>
        <v>0</v>
      </c>
      <c r="BV338" s="296" t="str">
        <f>IF(CA338=0,"NO STOCK",IF(COUNTIF(PKGSUMM_T!$A$2:$A$1245,A338)&gt;0,"OK","ERROR"))</f>
        <v>NO STOCK</v>
      </c>
      <c r="BW338" s="296" t="str">
        <f>IF(CA338=0,"NO STOCK",IF(OR(COUNTIF(COST_SHEETT!$B$3:$B$1238,CI338)&gt;0,COUNTIF(COST_SHEETT!$AB$3:$AB$1238,CI338)&gt;0,COUNTIF(COST_SHEETT1!$B$3:$B$1238,CI338)&gt;0,COUNTIF(COST_SHEETT1!$AB$3:$AB$1238,CI338)&gt;0),"OK","ERROR"))</f>
        <v>NO STOCK</v>
      </c>
      <c r="BX338" s="97">
        <f>SUMIF(HW!$A$2:$A$1573,$A338,HW!BI$2:BI$1573)</f>
        <v>0</v>
      </c>
      <c r="BY338" s="97">
        <f>SUMIF(HW!$A$2:$A$1573,$A338,HW!BJ$2:BJ$1573)</f>
        <v>0</v>
      </c>
      <c r="BZ338" s="197">
        <f t="shared" si="212"/>
        <v>0</v>
      </c>
      <c r="CA338" s="198">
        <f t="shared" si="213"/>
        <v>0</v>
      </c>
      <c r="CK338" s="296">
        <f>IF(C338="WORK IN PROGRESS",0.099999,IF(SUMIF(SALE!$L$3:$L$1221,$A338,SALE!$U$3:$U$1221)=0,0,SUMIF(SALE!$L$3:$L$1221,$A338,SALE!$U$3:$U$1221)/SUMIF(SALE!$L$3:$L$1221,$A338,SALE!$F$3:$F$1221)))</f>
        <v>0</v>
      </c>
    </row>
    <row r="339" spans="1:102" ht="12" hidden="1" customHeight="1" x14ac:dyDescent="0.25">
      <c r="A339" s="136" t="s">
        <v>2642</v>
      </c>
      <c r="B339" s="105" t="s">
        <v>1200</v>
      </c>
      <c r="C339" s="105"/>
      <c r="D339" s="137"/>
      <c r="E339" s="137"/>
      <c r="F339" s="137">
        <v>0.42800300000000002</v>
      </c>
      <c r="G339" s="137">
        <v>0.42800300000000002</v>
      </c>
      <c r="H339" s="107">
        <v>1424532</v>
      </c>
      <c r="I339" s="107">
        <v>503.738</v>
      </c>
      <c r="J339" s="138">
        <v>68233.701000000001</v>
      </c>
      <c r="K339" s="137"/>
      <c r="L339" s="137">
        <v>0</v>
      </c>
      <c r="M339" s="137"/>
      <c r="N339" s="137">
        <v>0</v>
      </c>
      <c r="O339" s="137"/>
      <c r="P339" s="137">
        <v>0</v>
      </c>
      <c r="Q339" s="137">
        <v>3097248</v>
      </c>
      <c r="R339" s="107">
        <v>712.36800000000005</v>
      </c>
      <c r="S339" s="137"/>
      <c r="T339" s="137">
        <v>0</v>
      </c>
      <c r="U339" s="137"/>
      <c r="V339" s="137">
        <v>0</v>
      </c>
      <c r="W339" s="137"/>
      <c r="X339" s="137">
        <v>0</v>
      </c>
      <c r="Y339" s="137"/>
      <c r="Z339" s="137">
        <v>0</v>
      </c>
      <c r="AA339" s="137"/>
      <c r="AB339" s="137">
        <v>0</v>
      </c>
      <c r="AC339" s="139">
        <v>3097248</v>
      </c>
      <c r="AD339" s="107">
        <v>712.36800000000005</v>
      </c>
      <c r="AE339" s="138">
        <v>111965.701</v>
      </c>
      <c r="AF339" s="137"/>
      <c r="AG339" s="137">
        <v>0</v>
      </c>
      <c r="AH339" s="137"/>
      <c r="AI339" s="137">
        <v>0</v>
      </c>
      <c r="AJ339" s="137"/>
      <c r="AK339" s="137">
        <v>0</v>
      </c>
      <c r="AL339" s="137"/>
      <c r="AM339" s="137">
        <v>0</v>
      </c>
      <c r="AN339" s="137"/>
      <c r="AO339" s="137">
        <v>0</v>
      </c>
      <c r="AP339" s="137">
        <v>507608</v>
      </c>
      <c r="AQ339" s="137">
        <v>124.98</v>
      </c>
      <c r="AR339" s="137">
        <v>232704</v>
      </c>
      <c r="AS339" s="137">
        <v>53.521999999999998</v>
      </c>
      <c r="AT339" s="137"/>
      <c r="AU339" s="137">
        <v>0</v>
      </c>
      <c r="AV339" s="139">
        <v>740312</v>
      </c>
      <c r="AW339" s="107">
        <v>178.50200000000001</v>
      </c>
      <c r="AX339" s="138">
        <v>18087.827000000001</v>
      </c>
      <c r="AY339" s="139">
        <v>3781468</v>
      </c>
      <c r="AZ339" s="147">
        <v>1525</v>
      </c>
      <c r="BA339" s="138">
        <v>1037.6010000000001</v>
      </c>
      <c r="BB339" s="138">
        <v>162111.576</v>
      </c>
      <c r="BC339" s="138">
        <v>162111.576</v>
      </c>
      <c r="BD339" s="137">
        <v>0</v>
      </c>
      <c r="BE339" s="137">
        <v>0</v>
      </c>
      <c r="BF339" s="137">
        <v>0</v>
      </c>
      <c r="BG339" s="139">
        <v>2864544</v>
      </c>
      <c r="BH339" s="107">
        <v>658.846</v>
      </c>
      <c r="BI339" s="137">
        <v>128352</v>
      </c>
      <c r="BJ339" s="137">
        <v>29.521000000000001</v>
      </c>
      <c r="BK339" s="137">
        <v>80736</v>
      </c>
      <c r="BL339" s="137">
        <v>18.57</v>
      </c>
      <c r="BM339" s="147">
        <v>47616</v>
      </c>
      <c r="BN339" s="137">
        <v>10.951000000000001</v>
      </c>
      <c r="BO339" s="147">
        <v>2912160</v>
      </c>
      <c r="BP339" s="148">
        <v>669.79700000000003</v>
      </c>
      <c r="BS339" s="97">
        <f t="shared" si="209"/>
        <v>0</v>
      </c>
      <c r="BT339" s="97">
        <f t="shared" si="210"/>
        <v>0</v>
      </c>
      <c r="BU339" s="97">
        <f t="shared" si="211"/>
        <v>0</v>
      </c>
      <c r="BV339" s="296" t="str">
        <f>IF(CA339=0,"NO STOCK",IF(COUNTIF(PKGSUMM_T!$A$2:$A$1245,A339)&gt;0,"OK","ERROR"))</f>
        <v>NO STOCK</v>
      </c>
      <c r="BW339" s="296" t="str">
        <f>IF(CA339=0,"NO STOCK",IF(OR(COUNTIF(COST_SHEETT!$B$3:$B$1238,CI339)&gt;0,COUNTIF(COST_SHEETT!$AB$3:$AB$1238,CI339)&gt;0,COUNTIF(COST_SHEETT1!$B$3:$B$1238,CI339)&gt;0,COUNTIF(COST_SHEETT1!$AB$3:$AB$1238,CI339)&gt;0),"OK","ERROR"))</f>
        <v>NO STOCK</v>
      </c>
      <c r="BX339" s="97">
        <f>SUMIF(HW!$A$2:$A$1573,$A339,HW!BI$2:BI$1573)</f>
        <v>0</v>
      </c>
      <c r="BY339" s="97">
        <f>SUMIF(HW!$A$2:$A$1573,$A339,HW!BJ$2:BJ$1573)</f>
        <v>0</v>
      </c>
      <c r="BZ339" s="197">
        <f t="shared" si="212"/>
        <v>0</v>
      </c>
      <c r="CA339" s="198">
        <f t="shared" si="213"/>
        <v>0</v>
      </c>
      <c r="CK339" s="296">
        <f>IF(C339="WORK IN PROGRESS",0.099999,IF(SUMIF(SALE!$L$3:$L$1221,$A339,SALE!$U$3:$U$1221)=0,0,SUMIF(SALE!$L$3:$L$1221,$A339,SALE!$U$3:$U$1221)/SUMIF(SALE!$L$3:$L$1221,$A339,SALE!$F$3:$F$1221)))</f>
        <v>0</v>
      </c>
    </row>
    <row r="340" spans="1:102" ht="12" hidden="1" customHeight="1" x14ac:dyDescent="0.25">
      <c r="A340" s="109" t="s">
        <v>2642</v>
      </c>
      <c r="B340" s="111" t="s">
        <v>1678</v>
      </c>
      <c r="C340" s="110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112"/>
      <c r="BH340" s="112"/>
      <c r="BI340" s="112"/>
      <c r="BJ340" s="112"/>
      <c r="BK340" s="112"/>
      <c r="BL340" s="112"/>
      <c r="BM340" s="112"/>
      <c r="BN340" s="112"/>
      <c r="BO340" s="112"/>
      <c r="BP340" s="113"/>
      <c r="BS340" s="97">
        <f t="shared" si="209"/>
        <v>0</v>
      </c>
      <c r="BT340" s="97">
        <f t="shared" si="210"/>
        <v>0</v>
      </c>
      <c r="BU340" s="97">
        <f t="shared" si="211"/>
        <v>0</v>
      </c>
      <c r="BV340" s="296" t="str">
        <f>IF(CA340=0,"NO STOCK",IF(COUNTIF(PKGSUMM_T!$A$2:$A$1245,A340)&gt;0,"OK","ERROR"))</f>
        <v>NO STOCK</v>
      </c>
      <c r="BW340" s="296" t="str">
        <f>IF(CA340=0,"NO STOCK",IF(OR(COUNTIF(COST_SHEETT!$B$3:$B$1238,CI340)&gt;0,COUNTIF(COST_SHEETT!$AB$3:$AB$1238,CI340)&gt;0,COUNTIF(COST_SHEETT1!$B$3:$B$1238,CI340)&gt;0,COUNTIF(COST_SHEETT1!$AB$3:$AB$1238,CI340)&gt;0),"OK","ERROR"))</f>
        <v>NO STOCK</v>
      </c>
      <c r="BX340" s="97">
        <f>SUMIF(HW!$A$2:$A$1573,$A340,HW!BI$2:BI$1573)</f>
        <v>0</v>
      </c>
      <c r="BY340" s="97">
        <f>SUMIF(HW!$A$2:$A$1573,$A340,HW!BJ$2:BJ$1573)</f>
        <v>0</v>
      </c>
      <c r="BZ340" s="197">
        <f t="shared" si="212"/>
        <v>0</v>
      </c>
      <c r="CA340" s="198">
        <f t="shared" si="213"/>
        <v>0</v>
      </c>
      <c r="CK340" s="296">
        <f>IF(C340="WORK IN PROGRESS",0.099999,IF(SUMIF(SALE!$L$3:$L$1221,$A340,SALE!$U$3:$U$1221)=0,0,SUMIF(SALE!$L$3:$L$1221,$A340,SALE!$U$3:$U$1221)/SUMIF(SALE!$L$3:$L$1221,$A340,SALE!$F$3:$F$1221)))</f>
        <v>0</v>
      </c>
    </row>
    <row r="341" spans="1:102" ht="12" hidden="1" customHeight="1" x14ac:dyDescent="0.25">
      <c r="A341" s="104" t="s">
        <v>2642</v>
      </c>
      <c r="B341" s="106"/>
      <c r="C341" s="105" t="s">
        <v>30</v>
      </c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07"/>
      <c r="BE341" s="107"/>
      <c r="BF341" s="107"/>
      <c r="BG341" s="107"/>
      <c r="BH341" s="107"/>
      <c r="BI341" s="107"/>
      <c r="BJ341" s="107"/>
      <c r="BK341" s="107"/>
      <c r="BL341" s="107"/>
      <c r="BM341" s="107"/>
      <c r="BN341" s="107"/>
      <c r="BO341" s="107"/>
      <c r="BP341" s="108"/>
      <c r="BS341" s="97">
        <f t="shared" si="209"/>
        <v>0</v>
      </c>
      <c r="BT341" s="97">
        <f t="shared" si="210"/>
        <v>0</v>
      </c>
      <c r="BU341" s="97">
        <f t="shared" si="211"/>
        <v>0</v>
      </c>
      <c r="BV341" s="296" t="str">
        <f>IF(CA341=0,"NO STOCK",IF(COUNTIF(PKGSUMM_T!$A$2:$A$1245,A341)&gt;0,"OK","ERROR"))</f>
        <v>NO STOCK</v>
      </c>
      <c r="BW341" s="296" t="str">
        <f>IF(CA341=0,"NO STOCK",IF(OR(COUNTIF(COST_SHEETT!$B$3:$B$1238,CI341)&gt;0,COUNTIF(COST_SHEETT!$AB$3:$AB$1238,CI341)&gt;0,COUNTIF(COST_SHEETT1!$B$3:$B$1238,CI341)&gt;0,COUNTIF(COST_SHEETT1!$AB$3:$AB$1238,CI341)&gt;0),"OK","ERROR"))</f>
        <v>NO STOCK</v>
      </c>
      <c r="BX341" s="97">
        <f>SUMIF(HW!$A$2:$A$1573,$A341,HW!BI$2:BI$1573)</f>
        <v>0</v>
      </c>
      <c r="BY341" s="97">
        <f>SUMIF(HW!$A$2:$A$1573,$A341,HW!BJ$2:BJ$1573)</f>
        <v>0</v>
      </c>
      <c r="BZ341" s="197">
        <f t="shared" si="212"/>
        <v>0</v>
      </c>
      <c r="CA341" s="198">
        <f t="shared" si="213"/>
        <v>0</v>
      </c>
      <c r="CK341" s="296">
        <f>IF(C341="WORK IN PROGRESS",0.099999,IF(SUMIF(SALE!$L$3:$L$1221,$A341,SALE!$U$3:$U$1221)=0,0,SUMIF(SALE!$L$3:$L$1221,$A341,SALE!$U$3:$U$1221)/SUMIF(SALE!$L$3:$L$1221,$A341,SALE!$F$3:$F$1221)))</f>
        <v>0</v>
      </c>
    </row>
    <row r="342" spans="1:102" ht="12" hidden="1" customHeight="1" x14ac:dyDescent="0.25">
      <c r="A342" s="120" t="s">
        <v>1679</v>
      </c>
      <c r="B342" s="121" t="s">
        <v>1680</v>
      </c>
      <c r="C342" s="121" t="s">
        <v>30</v>
      </c>
      <c r="D342" s="123">
        <v>1</v>
      </c>
      <c r="E342" s="123">
        <v>1</v>
      </c>
      <c r="F342" s="123">
        <v>1.45E-4</v>
      </c>
      <c r="G342" s="123">
        <v>1.45E-4</v>
      </c>
      <c r="H342" s="124"/>
      <c r="I342" s="124">
        <v>0</v>
      </c>
      <c r="J342" s="124">
        <v>0</v>
      </c>
      <c r="K342" s="124"/>
      <c r="L342" s="124">
        <v>0</v>
      </c>
      <c r="M342" s="124"/>
      <c r="N342" s="124">
        <v>0</v>
      </c>
      <c r="O342" s="124"/>
      <c r="P342" s="124">
        <v>0</v>
      </c>
      <c r="Q342" s="124"/>
      <c r="R342" s="124">
        <v>0</v>
      </c>
      <c r="S342" s="124"/>
      <c r="T342" s="124">
        <v>0</v>
      </c>
      <c r="U342" s="124"/>
      <c r="V342" s="124">
        <v>0</v>
      </c>
      <c r="W342" s="124"/>
      <c r="X342" s="124">
        <v>0</v>
      </c>
      <c r="Y342" s="124"/>
      <c r="Z342" s="124">
        <v>0</v>
      </c>
      <c r="AA342" s="124"/>
      <c r="AB342" s="124">
        <v>0</v>
      </c>
      <c r="AC342" s="124">
        <v>0</v>
      </c>
      <c r="AD342" s="124">
        <v>0</v>
      </c>
      <c r="AE342" s="124">
        <v>0</v>
      </c>
      <c r="AF342" s="124"/>
      <c r="AG342" s="124">
        <v>0</v>
      </c>
      <c r="AH342" s="124"/>
      <c r="AI342" s="124">
        <v>0</v>
      </c>
      <c r="AJ342" s="124"/>
      <c r="AK342" s="124">
        <v>0</v>
      </c>
      <c r="AL342" s="124"/>
      <c r="AM342" s="124">
        <v>0</v>
      </c>
      <c r="AN342" s="124"/>
      <c r="AO342" s="124">
        <v>0</v>
      </c>
      <c r="AP342" s="124"/>
      <c r="AQ342" s="124">
        <v>0</v>
      </c>
      <c r="AR342" s="124"/>
      <c r="AS342" s="124">
        <v>0</v>
      </c>
      <c r="AT342" s="124"/>
      <c r="AU342" s="124">
        <v>0</v>
      </c>
      <c r="AV342" s="124">
        <v>0</v>
      </c>
      <c r="AW342" s="124">
        <v>0</v>
      </c>
      <c r="AX342" s="124">
        <v>0</v>
      </c>
      <c r="AY342" s="124">
        <v>0</v>
      </c>
      <c r="AZ342" s="124">
        <v>0</v>
      </c>
      <c r="BA342" s="124">
        <v>0</v>
      </c>
      <c r="BB342" s="124">
        <v>0</v>
      </c>
      <c r="BC342" s="124">
        <v>0</v>
      </c>
      <c r="BD342" s="123">
        <v>0</v>
      </c>
      <c r="BE342" s="123">
        <v>0</v>
      </c>
      <c r="BF342" s="124">
        <v>0</v>
      </c>
      <c r="BG342" s="124">
        <v>0</v>
      </c>
      <c r="BH342" s="124">
        <v>0</v>
      </c>
      <c r="BI342" s="124"/>
      <c r="BJ342" s="124">
        <v>0</v>
      </c>
      <c r="BK342" s="124"/>
      <c r="BL342" s="124">
        <v>0</v>
      </c>
      <c r="BM342" s="124">
        <v>0</v>
      </c>
      <c r="BN342" s="124">
        <v>0</v>
      </c>
      <c r="BO342" s="124">
        <v>0</v>
      </c>
      <c r="BP342" s="125">
        <v>0</v>
      </c>
      <c r="BS342" s="97">
        <f t="shared" si="209"/>
        <v>0</v>
      </c>
      <c r="BT342" s="97">
        <f t="shared" si="210"/>
        <v>0</v>
      </c>
      <c r="BU342" s="97">
        <f t="shared" si="211"/>
        <v>0</v>
      </c>
      <c r="BV342" s="296" t="str">
        <f>IF(CA342=0,"NO STOCK",IF(COUNTIF(PKGSUMM_T!$A$2:$A$1245,A342)&gt;0,"OK","ERROR"))</f>
        <v>NO STOCK</v>
      </c>
      <c r="BW342" s="296" t="str">
        <f>IF(CA342=0,"NO STOCK",IF(OR(COUNTIF(COST_SHEETT!$B$3:$B$1238,CI342)&gt;0,COUNTIF(COST_SHEETT!$AB$3:$AB$1238,CI342)&gt;0,COUNTIF(COST_SHEETT1!$B$3:$B$1238,CI342)&gt;0,COUNTIF(COST_SHEETT1!$AB$3:$AB$1238,CI342)&gt;0),"OK","ERROR"))</f>
        <v>NO STOCK</v>
      </c>
      <c r="BX342" s="97">
        <f>SUMIF(HW!$A$2:$A$1573,$A342,HW!BI$2:BI$1573)</f>
        <v>0</v>
      </c>
      <c r="BY342" s="97">
        <f>SUMIF(HW!$A$2:$A$1573,$A342,HW!BJ$2:BJ$1573)</f>
        <v>0</v>
      </c>
      <c r="BZ342" s="197">
        <f t="shared" si="212"/>
        <v>0</v>
      </c>
      <c r="CA342" s="198">
        <f t="shared" si="213"/>
        <v>0</v>
      </c>
      <c r="CK342" s="296">
        <f>IF(C342="WORK IN PROGRESS",0.099999,IF(SUMIF(SALE!$L$3:$L$1221,$A342,SALE!$U$3:$U$1221)=0,0,SUMIF(SALE!$L$3:$L$1221,$A342,SALE!$U$3:$U$1221)/SUMIF(SALE!$L$3:$L$1221,$A342,SALE!$F$3:$F$1221)))</f>
        <v>0</v>
      </c>
    </row>
    <row r="343" spans="1:102" ht="12" hidden="1" customHeight="1" x14ac:dyDescent="0.25">
      <c r="A343" s="104" t="s">
        <v>2642</v>
      </c>
      <c r="B343" s="106"/>
      <c r="C343" s="105" t="s">
        <v>1200</v>
      </c>
      <c r="D343" s="107"/>
      <c r="E343" s="107"/>
      <c r="F343" s="137">
        <v>1.45E-4</v>
      </c>
      <c r="G343" s="137">
        <v>1.45E-4</v>
      </c>
      <c r="H343" s="107"/>
      <c r="I343" s="107">
        <v>0</v>
      </c>
      <c r="J343" s="107">
        <v>0</v>
      </c>
      <c r="K343" s="107"/>
      <c r="L343" s="107">
        <v>0</v>
      </c>
      <c r="M343" s="107"/>
      <c r="N343" s="107">
        <v>0</v>
      </c>
      <c r="O343" s="107"/>
      <c r="P343" s="107">
        <v>0</v>
      </c>
      <c r="Q343" s="107"/>
      <c r="R343" s="107">
        <v>0</v>
      </c>
      <c r="S343" s="107"/>
      <c r="T343" s="107">
        <v>0</v>
      </c>
      <c r="U343" s="107"/>
      <c r="V343" s="107">
        <v>0</v>
      </c>
      <c r="W343" s="107"/>
      <c r="X343" s="107">
        <v>0</v>
      </c>
      <c r="Y343" s="107"/>
      <c r="Z343" s="107">
        <v>0</v>
      </c>
      <c r="AA343" s="107"/>
      <c r="AB343" s="107">
        <v>0</v>
      </c>
      <c r="AC343" s="107">
        <v>0</v>
      </c>
      <c r="AD343" s="107">
        <v>0</v>
      </c>
      <c r="AE343" s="107">
        <v>0</v>
      </c>
      <c r="AF343" s="107"/>
      <c r="AG343" s="107">
        <v>0</v>
      </c>
      <c r="AH343" s="107"/>
      <c r="AI343" s="107">
        <v>0</v>
      </c>
      <c r="AJ343" s="107"/>
      <c r="AK343" s="107">
        <v>0</v>
      </c>
      <c r="AL343" s="107"/>
      <c r="AM343" s="107">
        <v>0</v>
      </c>
      <c r="AN343" s="107"/>
      <c r="AO343" s="107">
        <v>0</v>
      </c>
      <c r="AP343" s="107"/>
      <c r="AQ343" s="107">
        <v>0</v>
      </c>
      <c r="AR343" s="107"/>
      <c r="AS343" s="107">
        <v>0</v>
      </c>
      <c r="AT343" s="107"/>
      <c r="AU343" s="107">
        <v>0</v>
      </c>
      <c r="AV343" s="107">
        <v>0</v>
      </c>
      <c r="AW343" s="107">
        <v>0</v>
      </c>
      <c r="AX343" s="107">
        <v>0</v>
      </c>
      <c r="AY343" s="107">
        <v>0</v>
      </c>
      <c r="AZ343" s="107">
        <v>0</v>
      </c>
      <c r="BA343" s="107">
        <v>0</v>
      </c>
      <c r="BB343" s="107">
        <v>0</v>
      </c>
      <c r="BC343" s="107">
        <v>0</v>
      </c>
      <c r="BD343" s="137">
        <v>0</v>
      </c>
      <c r="BE343" s="137">
        <v>0</v>
      </c>
      <c r="BF343" s="107">
        <v>0</v>
      </c>
      <c r="BG343" s="107">
        <v>0</v>
      </c>
      <c r="BH343" s="107">
        <v>0</v>
      </c>
      <c r="BI343" s="107"/>
      <c r="BJ343" s="107">
        <v>0</v>
      </c>
      <c r="BK343" s="107"/>
      <c r="BL343" s="107">
        <v>0</v>
      </c>
      <c r="BM343" s="107">
        <v>0</v>
      </c>
      <c r="BN343" s="107">
        <v>0</v>
      </c>
      <c r="BO343" s="107">
        <v>0</v>
      </c>
      <c r="BP343" s="108">
        <v>0</v>
      </c>
      <c r="BS343" s="97">
        <f t="shared" si="209"/>
        <v>0</v>
      </c>
      <c r="BT343" s="97">
        <f t="shared" si="210"/>
        <v>0</v>
      </c>
      <c r="BU343" s="97">
        <f t="shared" si="211"/>
        <v>0</v>
      </c>
      <c r="BV343" s="296" t="str">
        <f>IF(CA343=0,"NO STOCK",IF(COUNTIF(PKGSUMM_T!$A$2:$A$1245,A343)&gt;0,"OK","ERROR"))</f>
        <v>NO STOCK</v>
      </c>
      <c r="BW343" s="296" t="str">
        <f>IF(CA343=0,"NO STOCK",IF(OR(COUNTIF(COST_SHEETT!$B$3:$B$1238,CI343)&gt;0,COUNTIF(COST_SHEETT!$AB$3:$AB$1238,CI343)&gt;0,COUNTIF(COST_SHEETT1!$B$3:$B$1238,CI343)&gt;0,COUNTIF(COST_SHEETT1!$AB$3:$AB$1238,CI343)&gt;0),"OK","ERROR"))</f>
        <v>NO STOCK</v>
      </c>
      <c r="BX343" s="97">
        <f>SUMIF(HW!$A$2:$A$1573,$A343,HW!BI$2:BI$1573)</f>
        <v>0</v>
      </c>
      <c r="BY343" s="97">
        <f>SUMIF(HW!$A$2:$A$1573,$A343,HW!BJ$2:BJ$1573)</f>
        <v>0</v>
      </c>
      <c r="BZ343" s="197">
        <f t="shared" si="212"/>
        <v>0</v>
      </c>
      <c r="CA343" s="198">
        <f t="shared" si="213"/>
        <v>0</v>
      </c>
      <c r="CK343" s="296">
        <f>IF(C343="WORK IN PROGRESS",0.099999,IF(SUMIF(SALE!$L$3:$L$1221,$A343,SALE!$U$3:$U$1221)=0,0,SUMIF(SALE!$L$3:$L$1221,$A343,SALE!$U$3:$U$1221)/SUMIF(SALE!$L$3:$L$1221,$A343,SALE!$F$3:$F$1221)))</f>
        <v>0</v>
      </c>
    </row>
    <row r="344" spans="1:102" ht="12" hidden="1" customHeight="1" x14ac:dyDescent="0.25">
      <c r="A344" s="109" t="s">
        <v>2642</v>
      </c>
      <c r="B344" s="110"/>
      <c r="C344" s="111" t="s">
        <v>77</v>
      </c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  <c r="AW344" s="112"/>
      <c r="AX344" s="112"/>
      <c r="AY344" s="112"/>
      <c r="AZ344" s="112"/>
      <c r="BA344" s="112"/>
      <c r="BB344" s="112"/>
      <c r="BC344" s="112"/>
      <c r="BD344" s="112"/>
      <c r="BE344" s="112"/>
      <c r="BF344" s="112"/>
      <c r="BG344" s="112"/>
      <c r="BH344" s="112"/>
      <c r="BI344" s="112"/>
      <c r="BJ344" s="112"/>
      <c r="BK344" s="112"/>
      <c r="BL344" s="112"/>
      <c r="BM344" s="112"/>
      <c r="BN344" s="112"/>
      <c r="BO344" s="112"/>
      <c r="BP344" s="113"/>
      <c r="BS344" s="97">
        <f t="shared" si="209"/>
        <v>0</v>
      </c>
      <c r="BT344" s="97">
        <f t="shared" si="210"/>
        <v>0</v>
      </c>
      <c r="BU344" s="97">
        <f t="shared" si="211"/>
        <v>0</v>
      </c>
      <c r="BV344" s="296" t="str">
        <f>IF(CA344=0,"NO STOCK",IF(COUNTIF(PKGSUMM_T!$A$2:$A$1245,A344)&gt;0,"OK","ERROR"))</f>
        <v>NO STOCK</v>
      </c>
      <c r="BW344" s="296" t="str">
        <f>IF(CA344=0,"NO STOCK",IF(OR(COUNTIF(COST_SHEETT!$B$3:$B$1238,CI344)&gt;0,COUNTIF(COST_SHEETT!$AB$3:$AB$1238,CI344)&gt;0,COUNTIF(COST_SHEETT1!$B$3:$B$1238,CI344)&gt;0,COUNTIF(COST_SHEETT1!$AB$3:$AB$1238,CI344)&gt;0),"OK","ERROR"))</f>
        <v>NO STOCK</v>
      </c>
      <c r="BX344" s="97">
        <f>SUMIF(HW!$A$2:$A$1573,$A344,HW!BI$2:BI$1573)</f>
        <v>0</v>
      </c>
      <c r="BY344" s="97">
        <f>SUMIF(HW!$A$2:$A$1573,$A344,HW!BJ$2:BJ$1573)</f>
        <v>0</v>
      </c>
      <c r="BZ344" s="197">
        <f t="shared" si="212"/>
        <v>0</v>
      </c>
      <c r="CA344" s="198">
        <f t="shared" si="213"/>
        <v>0</v>
      </c>
      <c r="CK344" s="296">
        <f>IF(C344="WORK IN PROGRESS",0.099999,IF(SUMIF(SALE!$L$3:$L$1221,$A344,SALE!$U$3:$U$1221)=0,0,SUMIF(SALE!$L$3:$L$1221,$A344,SALE!$U$3:$U$1221)/SUMIF(SALE!$L$3:$L$1221,$A344,SALE!$F$3:$F$1221)))</f>
        <v>9.9999000000000005E-2</v>
      </c>
    </row>
    <row r="345" spans="1:102" ht="12" hidden="1" customHeight="1" x14ac:dyDescent="0.25">
      <c r="A345" s="114" t="s">
        <v>1681</v>
      </c>
      <c r="B345" s="115" t="s">
        <v>1682</v>
      </c>
      <c r="C345" s="115" t="s">
        <v>77</v>
      </c>
      <c r="D345" s="117">
        <v>1</v>
      </c>
      <c r="E345" s="117">
        <v>1</v>
      </c>
      <c r="F345" s="117">
        <v>1.45E-4</v>
      </c>
      <c r="G345" s="117">
        <v>1.45E-4</v>
      </c>
      <c r="H345" s="118"/>
      <c r="I345" s="118">
        <v>0</v>
      </c>
      <c r="J345" s="118">
        <v>0</v>
      </c>
      <c r="K345" s="118"/>
      <c r="L345" s="118">
        <v>0</v>
      </c>
      <c r="M345" s="118"/>
      <c r="N345" s="118">
        <v>0</v>
      </c>
      <c r="O345" s="118"/>
      <c r="P345" s="118">
        <v>0</v>
      </c>
      <c r="Q345" s="118"/>
      <c r="R345" s="118">
        <v>0</v>
      </c>
      <c r="S345" s="118"/>
      <c r="T345" s="118">
        <v>0</v>
      </c>
      <c r="U345" s="118"/>
      <c r="V345" s="118">
        <v>0</v>
      </c>
      <c r="W345" s="118"/>
      <c r="X345" s="118">
        <v>0</v>
      </c>
      <c r="Y345" s="118"/>
      <c r="Z345" s="118">
        <v>0</v>
      </c>
      <c r="AA345" s="118"/>
      <c r="AB345" s="118">
        <v>0</v>
      </c>
      <c r="AC345" s="118">
        <v>0</v>
      </c>
      <c r="AD345" s="118">
        <v>0</v>
      </c>
      <c r="AE345" s="118">
        <v>0</v>
      </c>
      <c r="AF345" s="118"/>
      <c r="AG345" s="118">
        <v>0</v>
      </c>
      <c r="AH345" s="118"/>
      <c r="AI345" s="118">
        <v>0</v>
      </c>
      <c r="AJ345" s="118"/>
      <c r="AK345" s="118">
        <v>0</v>
      </c>
      <c r="AL345" s="118"/>
      <c r="AM345" s="118">
        <v>0</v>
      </c>
      <c r="AN345" s="118"/>
      <c r="AO345" s="118">
        <v>0</v>
      </c>
      <c r="AP345" s="118"/>
      <c r="AQ345" s="118">
        <v>0</v>
      </c>
      <c r="AR345" s="118"/>
      <c r="AS345" s="118">
        <v>0</v>
      </c>
      <c r="AT345" s="118"/>
      <c r="AU345" s="118">
        <v>0</v>
      </c>
      <c r="AV345" s="118">
        <v>0</v>
      </c>
      <c r="AW345" s="118">
        <v>0</v>
      </c>
      <c r="AX345" s="118">
        <v>0</v>
      </c>
      <c r="AY345" s="118">
        <v>0</v>
      </c>
      <c r="AZ345" s="118">
        <v>0</v>
      </c>
      <c r="BA345" s="118">
        <v>0</v>
      </c>
      <c r="BB345" s="118">
        <v>0</v>
      </c>
      <c r="BC345" s="118">
        <v>0</v>
      </c>
      <c r="BD345" s="117">
        <v>0</v>
      </c>
      <c r="BE345" s="117">
        <v>0</v>
      </c>
      <c r="BF345" s="118">
        <v>0</v>
      </c>
      <c r="BG345" s="118">
        <v>0</v>
      </c>
      <c r="BH345" s="118">
        <v>0</v>
      </c>
      <c r="BI345" s="118"/>
      <c r="BJ345" s="118">
        <v>0</v>
      </c>
      <c r="BK345" s="118"/>
      <c r="BL345" s="118">
        <v>0</v>
      </c>
      <c r="BM345" s="118">
        <v>0</v>
      </c>
      <c r="BN345" s="118">
        <v>0</v>
      </c>
      <c r="BO345" s="118">
        <v>0</v>
      </c>
      <c r="BP345" s="119">
        <v>0</v>
      </c>
      <c r="BS345" s="97">
        <f t="shared" si="209"/>
        <v>0</v>
      </c>
      <c r="BT345" s="97">
        <f t="shared" si="210"/>
        <v>0</v>
      </c>
      <c r="BU345" s="97">
        <f t="shared" si="211"/>
        <v>0</v>
      </c>
      <c r="BV345" s="296" t="str">
        <f>IF(CA345=0,"NO STOCK",IF(COUNTIF(PKGSUMM_T!$A$2:$A$1245,A345)&gt;0,"OK","ERROR"))</f>
        <v>NO STOCK</v>
      </c>
      <c r="BW345" s="296" t="str">
        <f>IF(CA345=0,"NO STOCK",IF(OR(COUNTIF(COST_SHEETT!$B$3:$B$1238,CI345)&gt;0,COUNTIF(COST_SHEETT!$AB$3:$AB$1238,CI345)&gt;0,COUNTIF(COST_SHEETT1!$B$3:$B$1238,CI345)&gt;0,COUNTIF(COST_SHEETT1!$AB$3:$AB$1238,CI345)&gt;0),"OK","ERROR"))</f>
        <v>NO STOCK</v>
      </c>
      <c r="BX345" s="97">
        <f>SUMIF(HW!$A$2:$A$1573,$A345,HW!BI$2:BI$1573)</f>
        <v>0</v>
      </c>
      <c r="BY345" s="97">
        <f>SUMIF(HW!$A$2:$A$1573,$A345,HW!BJ$2:BJ$1573)</f>
        <v>0</v>
      </c>
      <c r="BZ345" s="197">
        <f t="shared" si="212"/>
        <v>0</v>
      </c>
      <c r="CA345" s="198">
        <f t="shared" si="213"/>
        <v>0</v>
      </c>
      <c r="CK345" s="296">
        <f>IF(C345="WORK IN PROGRESS",0.099999,IF(SUMIF(SALE!$L$3:$L$1221,$A345,SALE!$U$3:$U$1221)=0,0,SUMIF(SALE!$L$3:$L$1221,$A345,SALE!$U$3:$U$1221)/SUMIF(SALE!$L$3:$L$1221,$A345,SALE!$F$3:$F$1221)))</f>
        <v>9.9999000000000005E-2</v>
      </c>
    </row>
    <row r="346" spans="1:102" ht="12" hidden="1" customHeight="1" x14ac:dyDescent="0.25">
      <c r="A346" s="109" t="s">
        <v>2642</v>
      </c>
      <c r="B346" s="110"/>
      <c r="C346" s="111" t="s">
        <v>1200</v>
      </c>
      <c r="D346" s="112"/>
      <c r="E346" s="112"/>
      <c r="F346" s="126">
        <v>1.45E-4</v>
      </c>
      <c r="G346" s="126">
        <v>1.45E-4</v>
      </c>
      <c r="H346" s="112"/>
      <c r="I346" s="112">
        <v>0</v>
      </c>
      <c r="J346" s="112">
        <v>0</v>
      </c>
      <c r="K346" s="112"/>
      <c r="L346" s="112">
        <v>0</v>
      </c>
      <c r="M346" s="112"/>
      <c r="N346" s="112">
        <v>0</v>
      </c>
      <c r="O346" s="112"/>
      <c r="P346" s="112">
        <v>0</v>
      </c>
      <c r="Q346" s="112"/>
      <c r="R346" s="112">
        <v>0</v>
      </c>
      <c r="S346" s="112"/>
      <c r="T346" s="112">
        <v>0</v>
      </c>
      <c r="U346" s="112"/>
      <c r="V346" s="112">
        <v>0</v>
      </c>
      <c r="W346" s="112"/>
      <c r="X346" s="112">
        <v>0</v>
      </c>
      <c r="Y346" s="112"/>
      <c r="Z346" s="112">
        <v>0</v>
      </c>
      <c r="AA346" s="112"/>
      <c r="AB346" s="112">
        <v>0</v>
      </c>
      <c r="AC346" s="112">
        <v>0</v>
      </c>
      <c r="AD346" s="112">
        <v>0</v>
      </c>
      <c r="AE346" s="112">
        <v>0</v>
      </c>
      <c r="AF346" s="112"/>
      <c r="AG346" s="112">
        <v>0</v>
      </c>
      <c r="AH346" s="112"/>
      <c r="AI346" s="112">
        <v>0</v>
      </c>
      <c r="AJ346" s="112"/>
      <c r="AK346" s="112">
        <v>0</v>
      </c>
      <c r="AL346" s="112"/>
      <c r="AM346" s="112">
        <v>0</v>
      </c>
      <c r="AN346" s="112"/>
      <c r="AO346" s="112">
        <v>0</v>
      </c>
      <c r="AP346" s="112"/>
      <c r="AQ346" s="112">
        <v>0</v>
      </c>
      <c r="AR346" s="112"/>
      <c r="AS346" s="112">
        <v>0</v>
      </c>
      <c r="AT346" s="112"/>
      <c r="AU346" s="112">
        <v>0</v>
      </c>
      <c r="AV346" s="112">
        <v>0</v>
      </c>
      <c r="AW346" s="112">
        <v>0</v>
      </c>
      <c r="AX346" s="112">
        <v>0</v>
      </c>
      <c r="AY346" s="112">
        <v>0</v>
      </c>
      <c r="AZ346" s="112">
        <v>0</v>
      </c>
      <c r="BA346" s="112">
        <v>0</v>
      </c>
      <c r="BB346" s="112">
        <v>0</v>
      </c>
      <c r="BC346" s="112">
        <v>0</v>
      </c>
      <c r="BD346" s="126">
        <v>0</v>
      </c>
      <c r="BE346" s="126">
        <v>0</v>
      </c>
      <c r="BF346" s="112">
        <v>0</v>
      </c>
      <c r="BG346" s="112">
        <v>0</v>
      </c>
      <c r="BH346" s="112">
        <v>0</v>
      </c>
      <c r="BI346" s="112"/>
      <c r="BJ346" s="112">
        <v>0</v>
      </c>
      <c r="BK346" s="112"/>
      <c r="BL346" s="112">
        <v>0</v>
      </c>
      <c r="BM346" s="112">
        <v>0</v>
      </c>
      <c r="BN346" s="112">
        <v>0</v>
      </c>
      <c r="BO346" s="112">
        <v>0</v>
      </c>
      <c r="BP346" s="113">
        <v>0</v>
      </c>
      <c r="BS346" s="97">
        <f t="shared" si="209"/>
        <v>0</v>
      </c>
      <c r="BT346" s="97">
        <f t="shared" si="210"/>
        <v>0</v>
      </c>
      <c r="BU346" s="97">
        <f t="shared" si="211"/>
        <v>0</v>
      </c>
      <c r="BV346" s="296" t="str">
        <f>IF(CA346=0,"NO STOCK",IF(COUNTIF(PKGSUMM_T!$A$2:$A$1245,A346)&gt;0,"OK","ERROR"))</f>
        <v>NO STOCK</v>
      </c>
      <c r="BW346" s="296" t="str">
        <f>IF(CA346=0,"NO STOCK",IF(OR(COUNTIF(COST_SHEETT!$B$3:$B$1238,CI346)&gt;0,COUNTIF(COST_SHEETT!$AB$3:$AB$1238,CI346)&gt;0,COUNTIF(COST_SHEETT1!$B$3:$B$1238,CI346)&gt;0,COUNTIF(COST_SHEETT1!$AB$3:$AB$1238,CI346)&gt;0),"OK","ERROR"))</f>
        <v>NO STOCK</v>
      </c>
      <c r="BX346" s="97">
        <f>SUMIF(HW!$A$2:$A$1573,$A346,HW!BI$2:BI$1573)</f>
        <v>0</v>
      </c>
      <c r="BY346" s="97">
        <f>SUMIF(HW!$A$2:$A$1573,$A346,HW!BJ$2:BJ$1573)</f>
        <v>0</v>
      </c>
      <c r="BZ346" s="197">
        <f t="shared" si="212"/>
        <v>0</v>
      </c>
      <c r="CA346" s="198">
        <f t="shared" si="213"/>
        <v>0</v>
      </c>
      <c r="CK346" s="296">
        <f>IF(C346="WORK IN PROGRESS",0.099999,IF(SUMIF(SALE!$L$3:$L$1221,$A346,SALE!$U$3:$U$1221)=0,0,SUMIF(SALE!$L$3:$L$1221,$A346,SALE!$U$3:$U$1221)/SUMIF(SALE!$L$3:$L$1221,$A346,SALE!$F$3:$F$1221)))</f>
        <v>0</v>
      </c>
    </row>
    <row r="347" spans="1:102" ht="12" hidden="1" customHeight="1" x14ac:dyDescent="0.25">
      <c r="A347" s="104" t="s">
        <v>2642</v>
      </c>
      <c r="B347" s="105" t="s">
        <v>1200</v>
      </c>
      <c r="C347" s="106"/>
      <c r="D347" s="107"/>
      <c r="E347" s="107"/>
      <c r="F347" s="137">
        <v>2.9E-4</v>
      </c>
      <c r="G347" s="137">
        <v>2.9E-4</v>
      </c>
      <c r="H347" s="107"/>
      <c r="I347" s="107">
        <v>0</v>
      </c>
      <c r="J347" s="107">
        <v>0</v>
      </c>
      <c r="K347" s="107"/>
      <c r="L347" s="107">
        <v>0</v>
      </c>
      <c r="M347" s="107"/>
      <c r="N347" s="107">
        <v>0</v>
      </c>
      <c r="O347" s="107"/>
      <c r="P347" s="107">
        <v>0</v>
      </c>
      <c r="Q347" s="107"/>
      <c r="R347" s="107">
        <v>0</v>
      </c>
      <c r="S347" s="107"/>
      <c r="T347" s="107">
        <v>0</v>
      </c>
      <c r="U347" s="107"/>
      <c r="V347" s="107">
        <v>0</v>
      </c>
      <c r="W347" s="107"/>
      <c r="X347" s="107">
        <v>0</v>
      </c>
      <c r="Y347" s="107"/>
      <c r="Z347" s="107">
        <v>0</v>
      </c>
      <c r="AA347" s="107"/>
      <c r="AB347" s="107">
        <v>0</v>
      </c>
      <c r="AC347" s="107">
        <v>0</v>
      </c>
      <c r="AD347" s="107">
        <v>0</v>
      </c>
      <c r="AE347" s="107">
        <v>0</v>
      </c>
      <c r="AF347" s="107"/>
      <c r="AG347" s="107">
        <v>0</v>
      </c>
      <c r="AH347" s="107"/>
      <c r="AI347" s="107">
        <v>0</v>
      </c>
      <c r="AJ347" s="107"/>
      <c r="AK347" s="107">
        <v>0</v>
      </c>
      <c r="AL347" s="107"/>
      <c r="AM347" s="107">
        <v>0</v>
      </c>
      <c r="AN347" s="107"/>
      <c r="AO347" s="107">
        <v>0</v>
      </c>
      <c r="AP347" s="107"/>
      <c r="AQ347" s="107">
        <v>0</v>
      </c>
      <c r="AR347" s="107"/>
      <c r="AS347" s="107">
        <v>0</v>
      </c>
      <c r="AT347" s="107"/>
      <c r="AU347" s="107">
        <v>0</v>
      </c>
      <c r="AV347" s="107">
        <v>0</v>
      </c>
      <c r="AW347" s="107">
        <v>0</v>
      </c>
      <c r="AX347" s="107">
        <v>0</v>
      </c>
      <c r="AY347" s="107">
        <v>0</v>
      </c>
      <c r="AZ347" s="107">
        <v>0</v>
      </c>
      <c r="BA347" s="107">
        <v>0</v>
      </c>
      <c r="BB347" s="107">
        <v>0</v>
      </c>
      <c r="BC347" s="107">
        <v>0</v>
      </c>
      <c r="BD347" s="137">
        <v>0</v>
      </c>
      <c r="BE347" s="137">
        <v>0</v>
      </c>
      <c r="BF347" s="107">
        <v>0</v>
      </c>
      <c r="BG347" s="107">
        <v>0</v>
      </c>
      <c r="BH347" s="107">
        <v>0</v>
      </c>
      <c r="BI347" s="107"/>
      <c r="BJ347" s="107">
        <v>0</v>
      </c>
      <c r="BK347" s="107"/>
      <c r="BL347" s="107">
        <v>0</v>
      </c>
      <c r="BM347" s="107">
        <v>0</v>
      </c>
      <c r="BN347" s="107">
        <v>0</v>
      </c>
      <c r="BO347" s="107">
        <v>0</v>
      </c>
      <c r="BP347" s="108">
        <v>0</v>
      </c>
      <c r="BS347" s="97">
        <f t="shared" si="209"/>
        <v>0</v>
      </c>
      <c r="BT347" s="97">
        <f t="shared" si="210"/>
        <v>0</v>
      </c>
      <c r="BU347" s="97">
        <f t="shared" si="211"/>
        <v>0</v>
      </c>
      <c r="BV347" s="296" t="str">
        <f>IF(CA347=0,"NO STOCK",IF(COUNTIF(PKGSUMM_T!$A$2:$A$1245,A347)&gt;0,"OK","ERROR"))</f>
        <v>NO STOCK</v>
      </c>
      <c r="BW347" s="296" t="str">
        <f>IF(CA347=0,"NO STOCK",IF(OR(COUNTIF(COST_SHEETT!$B$3:$B$1238,CI347)&gt;0,COUNTIF(COST_SHEETT!$AB$3:$AB$1238,CI347)&gt;0,COUNTIF(COST_SHEETT1!$B$3:$B$1238,CI347)&gt;0,COUNTIF(COST_SHEETT1!$AB$3:$AB$1238,CI347)&gt;0),"OK","ERROR"))</f>
        <v>NO STOCK</v>
      </c>
      <c r="BX347" s="97">
        <f>SUMIF(HW!$A$2:$A$1573,$A347,HW!BI$2:BI$1573)</f>
        <v>0</v>
      </c>
      <c r="BY347" s="97">
        <f>SUMIF(HW!$A$2:$A$1573,$A347,HW!BJ$2:BJ$1573)</f>
        <v>0</v>
      </c>
      <c r="BZ347" s="197">
        <f t="shared" si="212"/>
        <v>0</v>
      </c>
      <c r="CA347" s="198">
        <f t="shared" si="213"/>
        <v>0</v>
      </c>
      <c r="CK347" s="296">
        <f>IF(C347="WORK IN PROGRESS",0.099999,IF(SUMIF(SALE!$L$3:$L$1221,$A347,SALE!$U$3:$U$1221)=0,0,SUMIF(SALE!$L$3:$L$1221,$A347,SALE!$U$3:$U$1221)/SUMIF(SALE!$L$3:$L$1221,$A347,SALE!$F$3:$F$1221)))</f>
        <v>0</v>
      </c>
    </row>
    <row r="348" spans="1:102" ht="12" hidden="1" customHeight="1" x14ac:dyDescent="0.25">
      <c r="A348" s="109" t="s">
        <v>2642</v>
      </c>
      <c r="B348" s="111" t="s">
        <v>1683</v>
      </c>
      <c r="C348" s="110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  <c r="AW348" s="112"/>
      <c r="AX348" s="112"/>
      <c r="AY348" s="112"/>
      <c r="AZ348" s="112"/>
      <c r="BA348" s="112"/>
      <c r="BB348" s="112"/>
      <c r="BC348" s="112"/>
      <c r="BD348" s="112"/>
      <c r="BE348" s="112"/>
      <c r="BF348" s="112"/>
      <c r="BG348" s="112"/>
      <c r="BH348" s="112"/>
      <c r="BI348" s="112"/>
      <c r="BJ348" s="112"/>
      <c r="BK348" s="112"/>
      <c r="BL348" s="112"/>
      <c r="BM348" s="112"/>
      <c r="BN348" s="112"/>
      <c r="BO348" s="112"/>
      <c r="BP348" s="113"/>
      <c r="BS348" s="97">
        <f t="shared" si="209"/>
        <v>0</v>
      </c>
      <c r="BT348" s="97">
        <f t="shared" si="210"/>
        <v>0</v>
      </c>
      <c r="BU348" s="97">
        <f t="shared" si="211"/>
        <v>0</v>
      </c>
      <c r="BV348" s="296" t="str">
        <f>IF(CA348=0,"NO STOCK",IF(COUNTIF(PKGSUMM_T!$A$2:$A$1245,A348)&gt;0,"OK","ERROR"))</f>
        <v>NO STOCK</v>
      </c>
      <c r="BW348" s="296" t="str">
        <f>IF(CA348=0,"NO STOCK",IF(OR(COUNTIF(COST_SHEETT!$B$3:$B$1238,CI348)&gt;0,COUNTIF(COST_SHEETT!$AB$3:$AB$1238,CI348)&gt;0,COUNTIF(COST_SHEETT1!$B$3:$B$1238,CI348)&gt;0,COUNTIF(COST_SHEETT1!$AB$3:$AB$1238,CI348)&gt;0),"OK","ERROR"))</f>
        <v>NO STOCK</v>
      </c>
      <c r="BX348" s="97">
        <f>SUMIF(HW!$A$2:$A$1573,$A348,HW!BI$2:BI$1573)</f>
        <v>0</v>
      </c>
      <c r="BY348" s="97">
        <f>SUMIF(HW!$A$2:$A$1573,$A348,HW!BJ$2:BJ$1573)</f>
        <v>0</v>
      </c>
      <c r="BZ348" s="197">
        <f t="shared" si="212"/>
        <v>0</v>
      </c>
      <c r="CA348" s="198">
        <f t="shared" si="213"/>
        <v>0</v>
      </c>
      <c r="CK348" s="296">
        <f>IF(C348="WORK IN PROGRESS",0.099999,IF(SUMIF(SALE!$L$3:$L$1221,$A348,SALE!$U$3:$U$1221)=0,0,SUMIF(SALE!$L$3:$L$1221,$A348,SALE!$U$3:$U$1221)/SUMIF(SALE!$L$3:$L$1221,$A348,SALE!$F$3:$F$1221)))</f>
        <v>0</v>
      </c>
    </row>
    <row r="349" spans="1:102" ht="12" hidden="1" customHeight="1" x14ac:dyDescent="0.25">
      <c r="A349" s="104" t="s">
        <v>2642</v>
      </c>
      <c r="B349" s="106"/>
      <c r="C349" s="105" t="s">
        <v>30</v>
      </c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07"/>
      <c r="BE349" s="107"/>
      <c r="BF349" s="107"/>
      <c r="BG349" s="107"/>
      <c r="BH349" s="107"/>
      <c r="BI349" s="107"/>
      <c r="BJ349" s="107"/>
      <c r="BK349" s="107"/>
      <c r="BL349" s="107"/>
      <c r="BM349" s="107"/>
      <c r="BN349" s="107"/>
      <c r="BO349" s="107"/>
      <c r="BP349" s="108"/>
      <c r="BS349" s="97">
        <f t="shared" si="209"/>
        <v>0</v>
      </c>
      <c r="BT349" s="97">
        <f t="shared" si="210"/>
        <v>0</v>
      </c>
      <c r="BU349" s="97">
        <f t="shared" si="211"/>
        <v>0</v>
      </c>
      <c r="BV349" s="296" t="str">
        <f>IF(CA349=0,"NO STOCK",IF(COUNTIF(PKGSUMM_T!$A$2:$A$1245,A349)&gt;0,"OK","ERROR"))</f>
        <v>NO STOCK</v>
      </c>
      <c r="BW349" s="296" t="str">
        <f>IF(CA349=0,"NO STOCK",IF(OR(COUNTIF(COST_SHEETT!$B$3:$B$1238,CI349)&gt;0,COUNTIF(COST_SHEETT!$AB$3:$AB$1238,CI349)&gt;0,COUNTIF(COST_SHEETT1!$B$3:$B$1238,CI349)&gt;0,COUNTIF(COST_SHEETT1!$AB$3:$AB$1238,CI349)&gt;0),"OK","ERROR"))</f>
        <v>NO STOCK</v>
      </c>
      <c r="BX349" s="97">
        <f>SUMIF(HW!$A$2:$A$1573,$A349,HW!BI$2:BI$1573)</f>
        <v>0</v>
      </c>
      <c r="BY349" s="97">
        <f>SUMIF(HW!$A$2:$A$1573,$A349,HW!BJ$2:BJ$1573)</f>
        <v>0</v>
      </c>
      <c r="BZ349" s="197">
        <f t="shared" si="212"/>
        <v>0</v>
      </c>
      <c r="CA349" s="198">
        <f t="shared" si="213"/>
        <v>0</v>
      </c>
      <c r="CK349" s="296">
        <f>IF(C349="WORK IN PROGRESS",0.099999,IF(SUMIF(SALE!$L$3:$L$1221,$A349,SALE!$U$3:$U$1221)=0,0,SUMIF(SALE!$L$3:$L$1221,$A349,SALE!$U$3:$U$1221)/SUMIF(SALE!$L$3:$L$1221,$A349,SALE!$F$3:$F$1221)))</f>
        <v>0</v>
      </c>
    </row>
    <row r="350" spans="1:102" ht="12" hidden="1" customHeight="1" x14ac:dyDescent="0.25">
      <c r="A350" s="120" t="s">
        <v>1684</v>
      </c>
      <c r="B350" s="121" t="s">
        <v>1685</v>
      </c>
      <c r="C350" s="121" t="s">
        <v>30</v>
      </c>
      <c r="D350" s="122">
        <v>4400</v>
      </c>
      <c r="E350" s="123">
        <v>190</v>
      </c>
      <c r="F350" s="123">
        <v>2.7569E-2</v>
      </c>
      <c r="G350" s="123">
        <v>2.7569E-2</v>
      </c>
      <c r="H350" s="124"/>
      <c r="I350" s="124">
        <v>0</v>
      </c>
      <c r="J350" s="124">
        <v>0</v>
      </c>
      <c r="K350" s="124"/>
      <c r="L350" s="124">
        <v>0</v>
      </c>
      <c r="M350" s="124"/>
      <c r="N350" s="124">
        <v>0</v>
      </c>
      <c r="O350" s="124"/>
      <c r="P350" s="124">
        <v>0</v>
      </c>
      <c r="Q350" s="124"/>
      <c r="R350" s="124">
        <v>0</v>
      </c>
      <c r="S350" s="124"/>
      <c r="T350" s="124">
        <v>0</v>
      </c>
      <c r="U350" s="124"/>
      <c r="V350" s="124">
        <v>0</v>
      </c>
      <c r="W350" s="124"/>
      <c r="X350" s="124">
        <v>0</v>
      </c>
      <c r="Y350" s="124"/>
      <c r="Z350" s="124">
        <v>0</v>
      </c>
      <c r="AA350" s="124"/>
      <c r="AB350" s="124">
        <v>0</v>
      </c>
      <c r="AC350" s="124">
        <v>0</v>
      </c>
      <c r="AD350" s="124">
        <v>0</v>
      </c>
      <c r="AE350" s="124">
        <v>0</v>
      </c>
      <c r="AF350" s="124"/>
      <c r="AG350" s="124">
        <v>0</v>
      </c>
      <c r="AH350" s="124"/>
      <c r="AI350" s="124">
        <v>0</v>
      </c>
      <c r="AJ350" s="124"/>
      <c r="AK350" s="124">
        <v>0</v>
      </c>
      <c r="AL350" s="124"/>
      <c r="AM350" s="124">
        <v>0</v>
      </c>
      <c r="AN350" s="124"/>
      <c r="AO350" s="124">
        <v>0</v>
      </c>
      <c r="AP350" s="124"/>
      <c r="AQ350" s="124">
        <v>0</v>
      </c>
      <c r="AR350" s="124"/>
      <c r="AS350" s="124">
        <v>0</v>
      </c>
      <c r="AT350" s="124"/>
      <c r="AU350" s="124">
        <v>0</v>
      </c>
      <c r="AV350" s="124">
        <v>0</v>
      </c>
      <c r="AW350" s="124">
        <v>0</v>
      </c>
      <c r="AX350" s="124">
        <v>0</v>
      </c>
      <c r="AY350" s="124">
        <v>0</v>
      </c>
      <c r="AZ350" s="124">
        <v>0</v>
      </c>
      <c r="BA350" s="124">
        <v>0</v>
      </c>
      <c r="BB350" s="124">
        <v>0</v>
      </c>
      <c r="BC350" s="124">
        <v>0</v>
      </c>
      <c r="BD350" s="123">
        <v>0</v>
      </c>
      <c r="BE350" s="123">
        <v>0</v>
      </c>
      <c r="BF350" s="124">
        <v>0</v>
      </c>
      <c r="BG350" s="124">
        <v>0</v>
      </c>
      <c r="BH350" s="124">
        <v>0</v>
      </c>
      <c r="BI350" s="124"/>
      <c r="BJ350" s="124">
        <v>0</v>
      </c>
      <c r="BK350" s="124"/>
      <c r="BL350" s="124">
        <v>0</v>
      </c>
      <c r="BM350" s="124">
        <v>0</v>
      </c>
      <c r="BN350" s="124">
        <v>0</v>
      </c>
      <c r="BO350" s="124">
        <v>0</v>
      </c>
      <c r="BP350" s="125">
        <v>0</v>
      </c>
      <c r="BS350" s="97">
        <f t="shared" si="209"/>
        <v>0</v>
      </c>
      <c r="BT350" s="97">
        <f t="shared" si="210"/>
        <v>0</v>
      </c>
      <c r="BU350" s="97">
        <f t="shared" si="211"/>
        <v>0</v>
      </c>
      <c r="BV350" s="296" t="str">
        <f>IF(CA350=0,"NO STOCK",IF(COUNTIF(PKGSUMM_T!$A$2:$A$1245,A350)&gt;0,"OK","ERROR"))</f>
        <v>NO STOCK</v>
      </c>
      <c r="BW350" s="296" t="str">
        <f>IF(CA350=0,"NO STOCK",IF(OR(COUNTIF(COST_SHEETT!$B$3:$B$1238,CI350)&gt;0,COUNTIF(COST_SHEETT!$AB$3:$AB$1238,CI350)&gt;0,COUNTIF(COST_SHEETT1!$B$3:$B$1238,CI350)&gt;0,COUNTIF(COST_SHEETT1!$AB$3:$AB$1238,CI350)&gt;0),"OK","ERROR"))</f>
        <v>NO STOCK</v>
      </c>
      <c r="BX350" s="97">
        <f>SUMIF(HW!$A$2:$A$1573,$A350,HW!BI$2:BI$1573)</f>
        <v>0</v>
      </c>
      <c r="BY350" s="97">
        <f>SUMIF(HW!$A$2:$A$1573,$A350,HW!BJ$2:BJ$1573)</f>
        <v>0</v>
      </c>
      <c r="BZ350" s="197">
        <f t="shared" si="212"/>
        <v>0</v>
      </c>
      <c r="CA350" s="198">
        <f t="shared" si="213"/>
        <v>0</v>
      </c>
      <c r="CK350" s="296">
        <f>IF(C350="WORK IN PROGRESS",0.099999,IF(SUMIF(SALE!$L$3:$L$1221,$A350,SALE!$U$3:$U$1221)=0,0,SUMIF(SALE!$L$3:$L$1221,$A350,SALE!$U$3:$U$1221)/SUMIF(SALE!$L$3:$L$1221,$A350,SALE!$F$3:$F$1221)))</f>
        <v>0</v>
      </c>
    </row>
    <row r="351" spans="1:102" ht="12" hidden="1" customHeight="1" x14ac:dyDescent="0.25">
      <c r="A351" s="114" t="s">
        <v>1686</v>
      </c>
      <c r="B351" s="115" t="s">
        <v>1687</v>
      </c>
      <c r="C351" s="115" t="s">
        <v>30</v>
      </c>
      <c r="D351" s="116">
        <v>2400</v>
      </c>
      <c r="E351" s="117">
        <v>190</v>
      </c>
      <c r="F351" s="117">
        <v>2.7569E-2</v>
      </c>
      <c r="G351" s="117">
        <v>2.7569E-2</v>
      </c>
      <c r="H351" s="118"/>
      <c r="I351" s="118">
        <v>0</v>
      </c>
      <c r="J351" s="118">
        <v>0</v>
      </c>
      <c r="K351" s="118"/>
      <c r="L351" s="118">
        <v>0</v>
      </c>
      <c r="M351" s="118"/>
      <c r="N351" s="118">
        <v>0</v>
      </c>
      <c r="O351" s="118"/>
      <c r="P351" s="118">
        <v>0</v>
      </c>
      <c r="Q351" s="118"/>
      <c r="R351" s="118">
        <v>0</v>
      </c>
      <c r="S351" s="118"/>
      <c r="T351" s="118">
        <v>0</v>
      </c>
      <c r="U351" s="118"/>
      <c r="V351" s="118">
        <v>0</v>
      </c>
      <c r="W351" s="118"/>
      <c r="X351" s="118">
        <v>0</v>
      </c>
      <c r="Y351" s="118"/>
      <c r="Z351" s="118">
        <v>0</v>
      </c>
      <c r="AA351" s="118"/>
      <c r="AB351" s="118">
        <v>0</v>
      </c>
      <c r="AC351" s="118">
        <v>0</v>
      </c>
      <c r="AD351" s="118">
        <v>0</v>
      </c>
      <c r="AE351" s="118">
        <v>0</v>
      </c>
      <c r="AF351" s="118"/>
      <c r="AG351" s="118">
        <v>0</v>
      </c>
      <c r="AH351" s="118"/>
      <c r="AI351" s="118">
        <v>0</v>
      </c>
      <c r="AJ351" s="118"/>
      <c r="AK351" s="118">
        <v>0</v>
      </c>
      <c r="AL351" s="118"/>
      <c r="AM351" s="118">
        <v>0</v>
      </c>
      <c r="AN351" s="118"/>
      <c r="AO351" s="118">
        <v>0</v>
      </c>
      <c r="AP351" s="118"/>
      <c r="AQ351" s="118">
        <v>0</v>
      </c>
      <c r="AR351" s="118"/>
      <c r="AS351" s="118">
        <v>0</v>
      </c>
      <c r="AT351" s="118"/>
      <c r="AU351" s="118">
        <v>0</v>
      </c>
      <c r="AV351" s="118">
        <v>0</v>
      </c>
      <c r="AW351" s="118">
        <v>0</v>
      </c>
      <c r="AX351" s="118">
        <v>0</v>
      </c>
      <c r="AY351" s="118">
        <v>0</v>
      </c>
      <c r="AZ351" s="118">
        <v>0</v>
      </c>
      <c r="BA351" s="118">
        <v>0</v>
      </c>
      <c r="BB351" s="118">
        <v>0</v>
      </c>
      <c r="BC351" s="118">
        <v>0</v>
      </c>
      <c r="BD351" s="117">
        <v>0</v>
      </c>
      <c r="BE351" s="117">
        <v>0</v>
      </c>
      <c r="BF351" s="118">
        <v>0</v>
      </c>
      <c r="BG351" s="118">
        <v>0</v>
      </c>
      <c r="BH351" s="118">
        <v>0</v>
      </c>
      <c r="BI351" s="118"/>
      <c r="BJ351" s="118">
        <v>0</v>
      </c>
      <c r="BK351" s="118"/>
      <c r="BL351" s="118">
        <v>0</v>
      </c>
      <c r="BM351" s="118">
        <v>0</v>
      </c>
      <c r="BN351" s="118">
        <v>0</v>
      </c>
      <c r="BO351" s="118">
        <v>0</v>
      </c>
      <c r="BP351" s="119">
        <v>0</v>
      </c>
      <c r="BS351" s="97">
        <f t="shared" si="209"/>
        <v>0</v>
      </c>
      <c r="BT351" s="97">
        <f t="shared" si="210"/>
        <v>0</v>
      </c>
      <c r="BU351" s="97">
        <f t="shared" si="211"/>
        <v>0</v>
      </c>
      <c r="BV351" s="296" t="str">
        <f>IF(CA351=0,"NO STOCK",IF(COUNTIF(PKGSUMM_T!$A$2:$A$1245,A351)&gt;0,"OK","ERROR"))</f>
        <v>NO STOCK</v>
      </c>
      <c r="BW351" s="296" t="str">
        <f>IF(CA351=0,"NO STOCK",IF(OR(COUNTIF(COST_SHEETT!$B$3:$B$1238,CI351)&gt;0,COUNTIF(COST_SHEETT!$AB$3:$AB$1238,CI351)&gt;0,COUNTIF(COST_SHEETT1!$B$3:$B$1238,CI351)&gt;0,COUNTIF(COST_SHEETT1!$AB$3:$AB$1238,CI351)&gt;0),"OK","ERROR"))</f>
        <v>NO STOCK</v>
      </c>
      <c r="BX351" s="97">
        <f>SUMIF(HW!$A$2:$A$1573,$A351,HW!BI$2:BI$1573)</f>
        <v>0</v>
      </c>
      <c r="BY351" s="97">
        <f>SUMIF(HW!$A$2:$A$1573,$A351,HW!BJ$2:BJ$1573)</f>
        <v>0</v>
      </c>
      <c r="BZ351" s="197">
        <f t="shared" si="212"/>
        <v>0</v>
      </c>
      <c r="CA351" s="198">
        <f t="shared" si="213"/>
        <v>0</v>
      </c>
      <c r="CK351" s="296">
        <f>IF(C351="WORK IN PROGRESS",0.099999,IF(SUMIF(SALE!$L$3:$L$1221,$A351,SALE!$U$3:$U$1221)=0,0,SUMIF(SALE!$L$3:$L$1221,$A351,SALE!$U$3:$U$1221)/SUMIF(SALE!$L$3:$L$1221,$A351,SALE!$F$3:$F$1221)))</f>
        <v>0</v>
      </c>
    </row>
    <row r="352" spans="1:102" ht="12" hidden="1" customHeight="1" x14ac:dyDescent="0.25">
      <c r="A352" s="120" t="s">
        <v>1688</v>
      </c>
      <c r="B352" s="121" t="s">
        <v>1689</v>
      </c>
      <c r="C352" s="121" t="s">
        <v>30</v>
      </c>
      <c r="D352" s="122">
        <v>2400</v>
      </c>
      <c r="E352" s="123">
        <v>190</v>
      </c>
      <c r="F352" s="123">
        <v>2.7569E-2</v>
      </c>
      <c r="G352" s="123">
        <v>2.7569E-2</v>
      </c>
      <c r="H352" s="124"/>
      <c r="I352" s="124">
        <v>0</v>
      </c>
      <c r="J352" s="124">
        <v>0</v>
      </c>
      <c r="K352" s="124"/>
      <c r="L352" s="124">
        <v>0</v>
      </c>
      <c r="M352" s="124"/>
      <c r="N352" s="124">
        <v>0</v>
      </c>
      <c r="O352" s="124"/>
      <c r="P352" s="124">
        <v>0</v>
      </c>
      <c r="Q352" s="124"/>
      <c r="R352" s="124">
        <v>0</v>
      </c>
      <c r="S352" s="124"/>
      <c r="T352" s="124">
        <v>0</v>
      </c>
      <c r="U352" s="124"/>
      <c r="V352" s="124">
        <v>0</v>
      </c>
      <c r="W352" s="124"/>
      <c r="X352" s="124">
        <v>0</v>
      </c>
      <c r="Y352" s="124"/>
      <c r="Z352" s="124">
        <v>0</v>
      </c>
      <c r="AA352" s="124"/>
      <c r="AB352" s="124">
        <v>0</v>
      </c>
      <c r="AC352" s="124">
        <v>0</v>
      </c>
      <c r="AD352" s="124">
        <v>0</v>
      </c>
      <c r="AE352" s="124">
        <v>0</v>
      </c>
      <c r="AF352" s="124"/>
      <c r="AG352" s="124">
        <v>0</v>
      </c>
      <c r="AH352" s="124"/>
      <c r="AI352" s="124">
        <v>0</v>
      </c>
      <c r="AJ352" s="124"/>
      <c r="AK352" s="124">
        <v>0</v>
      </c>
      <c r="AL352" s="124"/>
      <c r="AM352" s="124">
        <v>0</v>
      </c>
      <c r="AN352" s="124"/>
      <c r="AO352" s="124">
        <v>0</v>
      </c>
      <c r="AP352" s="124"/>
      <c r="AQ352" s="124">
        <v>0</v>
      </c>
      <c r="AR352" s="124"/>
      <c r="AS352" s="124">
        <v>0</v>
      </c>
      <c r="AT352" s="124"/>
      <c r="AU352" s="124">
        <v>0</v>
      </c>
      <c r="AV352" s="124">
        <v>0</v>
      </c>
      <c r="AW352" s="124">
        <v>0</v>
      </c>
      <c r="AX352" s="124">
        <v>0</v>
      </c>
      <c r="AY352" s="124">
        <v>0</v>
      </c>
      <c r="AZ352" s="124">
        <v>0</v>
      </c>
      <c r="BA352" s="124">
        <v>0</v>
      </c>
      <c r="BB352" s="124">
        <v>0</v>
      </c>
      <c r="BC352" s="124">
        <v>0</v>
      </c>
      <c r="BD352" s="123">
        <v>0</v>
      </c>
      <c r="BE352" s="123">
        <v>0</v>
      </c>
      <c r="BF352" s="124">
        <v>0</v>
      </c>
      <c r="BG352" s="124">
        <v>0</v>
      </c>
      <c r="BH352" s="124">
        <v>0</v>
      </c>
      <c r="BI352" s="124"/>
      <c r="BJ352" s="124">
        <v>0</v>
      </c>
      <c r="BK352" s="124"/>
      <c r="BL352" s="124">
        <v>0</v>
      </c>
      <c r="BM352" s="124">
        <v>0</v>
      </c>
      <c r="BN352" s="124">
        <v>0</v>
      </c>
      <c r="BO352" s="124">
        <v>0</v>
      </c>
      <c r="BP352" s="125">
        <v>0</v>
      </c>
      <c r="BS352" s="97">
        <f t="shared" si="209"/>
        <v>0</v>
      </c>
      <c r="BT352" s="97">
        <f t="shared" si="210"/>
        <v>0</v>
      </c>
      <c r="BU352" s="97">
        <f t="shared" si="211"/>
        <v>0</v>
      </c>
      <c r="BV352" s="296" t="str">
        <f>IF(CA352=0,"NO STOCK",IF(COUNTIF(PKGSUMM_T!$A$2:$A$1245,A352)&gt;0,"OK","ERROR"))</f>
        <v>NO STOCK</v>
      </c>
      <c r="BW352" s="296" t="str">
        <f>IF(CA352=0,"NO STOCK",IF(OR(COUNTIF(COST_SHEETT!$B$3:$B$1238,CI352)&gt;0,COUNTIF(COST_SHEETT!$AB$3:$AB$1238,CI352)&gt;0,COUNTIF(COST_SHEETT1!$B$3:$B$1238,CI352)&gt;0,COUNTIF(COST_SHEETT1!$AB$3:$AB$1238,CI352)&gt;0),"OK","ERROR"))</f>
        <v>NO STOCK</v>
      </c>
      <c r="BX352" s="97">
        <f>SUMIF(HW!$A$2:$A$1573,$A352,HW!BI$2:BI$1573)</f>
        <v>0</v>
      </c>
      <c r="BY352" s="97">
        <f>SUMIF(HW!$A$2:$A$1573,$A352,HW!BJ$2:BJ$1573)</f>
        <v>0</v>
      </c>
      <c r="BZ352" s="197">
        <f t="shared" si="212"/>
        <v>0</v>
      </c>
      <c r="CA352" s="198">
        <f t="shared" si="213"/>
        <v>0</v>
      </c>
      <c r="CK352" s="296">
        <f>IF(C352="WORK IN PROGRESS",0.099999,IF(SUMIF(SALE!$L$3:$L$1221,$A352,SALE!$U$3:$U$1221)=0,0,SUMIF(SALE!$L$3:$L$1221,$A352,SALE!$U$3:$U$1221)/SUMIF(SALE!$L$3:$L$1221,$A352,SALE!$F$3:$F$1221)))</f>
        <v>0</v>
      </c>
    </row>
    <row r="353" spans="1:102" ht="12" hidden="1" customHeight="1" x14ac:dyDescent="0.25">
      <c r="A353" s="114" t="s">
        <v>1690</v>
      </c>
      <c r="B353" s="115" t="s">
        <v>1691</v>
      </c>
      <c r="C353" s="115" t="s">
        <v>30</v>
      </c>
      <c r="D353" s="116">
        <v>3200</v>
      </c>
      <c r="E353" s="117">
        <v>190</v>
      </c>
      <c r="F353" s="117">
        <v>2.7569E-2</v>
      </c>
      <c r="G353" s="117">
        <v>2.7569E-2</v>
      </c>
      <c r="H353" s="118"/>
      <c r="I353" s="118">
        <v>0</v>
      </c>
      <c r="J353" s="118">
        <v>0</v>
      </c>
      <c r="K353" s="118"/>
      <c r="L353" s="118">
        <v>0</v>
      </c>
      <c r="M353" s="118"/>
      <c r="N353" s="118">
        <v>0</v>
      </c>
      <c r="O353" s="118"/>
      <c r="P353" s="118">
        <v>0</v>
      </c>
      <c r="Q353" s="118"/>
      <c r="R353" s="118">
        <v>0</v>
      </c>
      <c r="S353" s="118"/>
      <c r="T353" s="118">
        <v>0</v>
      </c>
      <c r="U353" s="118"/>
      <c r="V353" s="118">
        <v>0</v>
      </c>
      <c r="W353" s="118"/>
      <c r="X353" s="118">
        <v>0</v>
      </c>
      <c r="Y353" s="118"/>
      <c r="Z353" s="118">
        <v>0</v>
      </c>
      <c r="AA353" s="118"/>
      <c r="AB353" s="118">
        <v>0</v>
      </c>
      <c r="AC353" s="118">
        <v>0</v>
      </c>
      <c r="AD353" s="118">
        <v>0</v>
      </c>
      <c r="AE353" s="118">
        <v>0</v>
      </c>
      <c r="AF353" s="118"/>
      <c r="AG353" s="118">
        <v>0</v>
      </c>
      <c r="AH353" s="118"/>
      <c r="AI353" s="118">
        <v>0</v>
      </c>
      <c r="AJ353" s="118"/>
      <c r="AK353" s="118">
        <v>0</v>
      </c>
      <c r="AL353" s="118"/>
      <c r="AM353" s="118">
        <v>0</v>
      </c>
      <c r="AN353" s="118"/>
      <c r="AO353" s="118">
        <v>0</v>
      </c>
      <c r="AP353" s="118"/>
      <c r="AQ353" s="118">
        <v>0</v>
      </c>
      <c r="AR353" s="118"/>
      <c r="AS353" s="118">
        <v>0</v>
      </c>
      <c r="AT353" s="118"/>
      <c r="AU353" s="118">
        <v>0</v>
      </c>
      <c r="AV353" s="118">
        <v>0</v>
      </c>
      <c r="AW353" s="118">
        <v>0</v>
      </c>
      <c r="AX353" s="118">
        <v>0</v>
      </c>
      <c r="AY353" s="118">
        <v>0</v>
      </c>
      <c r="AZ353" s="118">
        <v>0</v>
      </c>
      <c r="BA353" s="118">
        <v>0</v>
      </c>
      <c r="BB353" s="118">
        <v>0</v>
      </c>
      <c r="BC353" s="118">
        <v>0</v>
      </c>
      <c r="BD353" s="117">
        <v>0</v>
      </c>
      <c r="BE353" s="117">
        <v>0</v>
      </c>
      <c r="BF353" s="118">
        <v>0</v>
      </c>
      <c r="BG353" s="118">
        <v>0</v>
      </c>
      <c r="BH353" s="118">
        <v>0</v>
      </c>
      <c r="BI353" s="118"/>
      <c r="BJ353" s="118">
        <v>0</v>
      </c>
      <c r="BK353" s="118"/>
      <c r="BL353" s="118">
        <v>0</v>
      </c>
      <c r="BM353" s="118">
        <v>0</v>
      </c>
      <c r="BN353" s="118">
        <v>0</v>
      </c>
      <c r="BO353" s="118">
        <v>0</v>
      </c>
      <c r="BP353" s="119">
        <v>0</v>
      </c>
      <c r="BS353" s="97">
        <f t="shared" si="209"/>
        <v>0</v>
      </c>
      <c r="BT353" s="97">
        <f t="shared" si="210"/>
        <v>0</v>
      </c>
      <c r="BU353" s="97">
        <f t="shared" si="211"/>
        <v>0</v>
      </c>
      <c r="BV353" s="296" t="str">
        <f>IF(CA353=0,"NO STOCK",IF(COUNTIF(PKGSUMM_T!$A$2:$A$1245,A353)&gt;0,"OK","ERROR"))</f>
        <v>NO STOCK</v>
      </c>
      <c r="BW353" s="296" t="str">
        <f>IF(CA353=0,"NO STOCK",IF(OR(COUNTIF(COST_SHEETT!$B$3:$B$1238,CI353)&gt;0,COUNTIF(COST_SHEETT!$AB$3:$AB$1238,CI353)&gt;0,COUNTIF(COST_SHEETT1!$B$3:$B$1238,CI353)&gt;0,COUNTIF(COST_SHEETT1!$AB$3:$AB$1238,CI353)&gt;0),"OK","ERROR"))</f>
        <v>NO STOCK</v>
      </c>
      <c r="BX353" s="97">
        <f>SUMIF(HW!$A$2:$A$1573,$A353,HW!BI$2:BI$1573)</f>
        <v>0</v>
      </c>
      <c r="BY353" s="97">
        <f>SUMIF(HW!$A$2:$A$1573,$A353,HW!BJ$2:BJ$1573)</f>
        <v>0</v>
      </c>
      <c r="BZ353" s="197">
        <f t="shared" si="212"/>
        <v>0</v>
      </c>
      <c r="CA353" s="198">
        <f t="shared" si="213"/>
        <v>0</v>
      </c>
      <c r="CK353" s="296">
        <f>IF(C353="WORK IN PROGRESS",0.099999,IF(SUMIF(SALE!$L$3:$L$1221,$A353,SALE!$U$3:$U$1221)=0,0,SUMIF(SALE!$L$3:$L$1221,$A353,SALE!$U$3:$U$1221)/SUMIF(SALE!$L$3:$L$1221,$A353,SALE!$F$3:$F$1221)))</f>
        <v>0</v>
      </c>
    </row>
    <row r="354" spans="1:102" ht="12" hidden="1" customHeight="1" x14ac:dyDescent="0.25">
      <c r="A354" s="120" t="s">
        <v>1692</v>
      </c>
      <c r="B354" s="121" t="s">
        <v>1693</v>
      </c>
      <c r="C354" s="121" t="s">
        <v>30</v>
      </c>
      <c r="D354" s="122">
        <v>4400</v>
      </c>
      <c r="E354" s="123">
        <v>190</v>
      </c>
      <c r="F354" s="123">
        <v>2.7569E-2</v>
      </c>
      <c r="G354" s="123">
        <v>2.7569E-2</v>
      </c>
      <c r="H354" s="124"/>
      <c r="I354" s="124">
        <v>0</v>
      </c>
      <c r="J354" s="124">
        <v>0</v>
      </c>
      <c r="K354" s="124"/>
      <c r="L354" s="124">
        <v>0</v>
      </c>
      <c r="M354" s="124"/>
      <c r="N354" s="124">
        <v>0</v>
      </c>
      <c r="O354" s="124"/>
      <c r="P354" s="124">
        <v>0</v>
      </c>
      <c r="Q354" s="124"/>
      <c r="R354" s="124">
        <v>0</v>
      </c>
      <c r="S354" s="124"/>
      <c r="T354" s="124">
        <v>0</v>
      </c>
      <c r="U354" s="124"/>
      <c r="V354" s="124">
        <v>0</v>
      </c>
      <c r="W354" s="124"/>
      <c r="X354" s="124">
        <v>0</v>
      </c>
      <c r="Y354" s="124"/>
      <c r="Z354" s="124">
        <v>0</v>
      </c>
      <c r="AA354" s="124"/>
      <c r="AB354" s="124">
        <v>0</v>
      </c>
      <c r="AC354" s="124">
        <v>0</v>
      </c>
      <c r="AD354" s="124">
        <v>0</v>
      </c>
      <c r="AE354" s="124">
        <v>0</v>
      </c>
      <c r="AF354" s="124"/>
      <c r="AG354" s="124">
        <v>0</v>
      </c>
      <c r="AH354" s="124"/>
      <c r="AI354" s="124">
        <v>0</v>
      </c>
      <c r="AJ354" s="124"/>
      <c r="AK354" s="124">
        <v>0</v>
      </c>
      <c r="AL354" s="124"/>
      <c r="AM354" s="124">
        <v>0</v>
      </c>
      <c r="AN354" s="124"/>
      <c r="AO354" s="124">
        <v>0</v>
      </c>
      <c r="AP354" s="124"/>
      <c r="AQ354" s="124">
        <v>0</v>
      </c>
      <c r="AR354" s="124"/>
      <c r="AS354" s="124">
        <v>0</v>
      </c>
      <c r="AT354" s="124"/>
      <c r="AU354" s="124">
        <v>0</v>
      </c>
      <c r="AV354" s="124">
        <v>0</v>
      </c>
      <c r="AW354" s="124">
        <v>0</v>
      </c>
      <c r="AX354" s="124">
        <v>0</v>
      </c>
      <c r="AY354" s="124">
        <v>0</v>
      </c>
      <c r="AZ354" s="124">
        <v>0</v>
      </c>
      <c r="BA354" s="124">
        <v>0</v>
      </c>
      <c r="BB354" s="124">
        <v>0</v>
      </c>
      <c r="BC354" s="124">
        <v>0</v>
      </c>
      <c r="BD354" s="123">
        <v>0</v>
      </c>
      <c r="BE354" s="123">
        <v>0</v>
      </c>
      <c r="BF354" s="124">
        <v>0</v>
      </c>
      <c r="BG354" s="124">
        <v>0</v>
      </c>
      <c r="BH354" s="124">
        <v>0</v>
      </c>
      <c r="BI354" s="124"/>
      <c r="BJ354" s="124">
        <v>0</v>
      </c>
      <c r="BK354" s="124"/>
      <c r="BL354" s="124">
        <v>0</v>
      </c>
      <c r="BM354" s="124">
        <v>0</v>
      </c>
      <c r="BN354" s="124">
        <v>0</v>
      </c>
      <c r="BO354" s="124">
        <v>0</v>
      </c>
      <c r="BP354" s="125">
        <v>0</v>
      </c>
      <c r="BS354" s="97">
        <f t="shared" si="209"/>
        <v>0</v>
      </c>
      <c r="BT354" s="97">
        <f t="shared" si="210"/>
        <v>0</v>
      </c>
      <c r="BU354" s="97">
        <f t="shared" si="211"/>
        <v>0</v>
      </c>
      <c r="BV354" s="296" t="str">
        <f>IF(CA354=0,"NO STOCK",IF(COUNTIF(PKGSUMM_T!$A$2:$A$1245,A354)&gt;0,"OK","ERROR"))</f>
        <v>NO STOCK</v>
      </c>
      <c r="BW354" s="296" t="str">
        <f>IF(CA354=0,"NO STOCK",IF(OR(COUNTIF(COST_SHEETT!$B$3:$B$1238,CI354)&gt;0,COUNTIF(COST_SHEETT!$AB$3:$AB$1238,CI354)&gt;0,COUNTIF(COST_SHEETT1!$B$3:$B$1238,CI354)&gt;0,COUNTIF(COST_SHEETT1!$AB$3:$AB$1238,CI354)&gt;0),"OK","ERROR"))</f>
        <v>NO STOCK</v>
      </c>
      <c r="BX354" s="97">
        <f>SUMIF(HW!$A$2:$A$1573,$A354,HW!BI$2:BI$1573)</f>
        <v>0</v>
      </c>
      <c r="BY354" s="97">
        <f>SUMIF(HW!$A$2:$A$1573,$A354,HW!BJ$2:BJ$1573)</f>
        <v>0</v>
      </c>
      <c r="BZ354" s="197">
        <f t="shared" si="212"/>
        <v>0</v>
      </c>
      <c r="CA354" s="198">
        <f t="shared" si="213"/>
        <v>0</v>
      </c>
      <c r="CK354" s="296">
        <f>IF(C354="WORK IN PROGRESS",0.099999,IF(SUMIF(SALE!$L$3:$L$1221,$A354,SALE!$U$3:$U$1221)=0,0,SUMIF(SALE!$L$3:$L$1221,$A354,SALE!$U$3:$U$1221)/SUMIF(SALE!$L$3:$L$1221,$A354,SALE!$F$3:$F$1221)))</f>
        <v>0</v>
      </c>
    </row>
    <row r="355" spans="1:102" ht="12" hidden="1" customHeight="1" x14ac:dyDescent="0.25">
      <c r="A355" s="114" t="s">
        <v>1694</v>
      </c>
      <c r="B355" s="115" t="s">
        <v>1695</v>
      </c>
      <c r="C355" s="115" t="s">
        <v>30</v>
      </c>
      <c r="D355" s="116">
        <v>5733</v>
      </c>
      <c r="E355" s="117">
        <v>150</v>
      </c>
      <c r="F355" s="117">
        <v>2.1765E-2</v>
      </c>
      <c r="G355" s="117">
        <v>2.1765E-2</v>
      </c>
      <c r="H355" s="118"/>
      <c r="I355" s="118">
        <v>0</v>
      </c>
      <c r="J355" s="118">
        <v>0</v>
      </c>
      <c r="K355" s="118"/>
      <c r="L355" s="118">
        <v>0</v>
      </c>
      <c r="M355" s="118"/>
      <c r="N355" s="118">
        <v>0</v>
      </c>
      <c r="O355" s="118"/>
      <c r="P355" s="118">
        <v>0</v>
      </c>
      <c r="Q355" s="118"/>
      <c r="R355" s="118">
        <v>0</v>
      </c>
      <c r="S355" s="118"/>
      <c r="T355" s="118">
        <v>0</v>
      </c>
      <c r="U355" s="118"/>
      <c r="V355" s="118">
        <v>0</v>
      </c>
      <c r="W355" s="118"/>
      <c r="X355" s="118">
        <v>0</v>
      </c>
      <c r="Y355" s="118"/>
      <c r="Z355" s="118">
        <v>0</v>
      </c>
      <c r="AA355" s="118"/>
      <c r="AB355" s="118">
        <v>0</v>
      </c>
      <c r="AC355" s="118">
        <v>0</v>
      </c>
      <c r="AD355" s="118">
        <v>0</v>
      </c>
      <c r="AE355" s="118">
        <v>0</v>
      </c>
      <c r="AF355" s="118"/>
      <c r="AG355" s="118">
        <v>0</v>
      </c>
      <c r="AH355" s="118"/>
      <c r="AI355" s="118">
        <v>0</v>
      </c>
      <c r="AJ355" s="118"/>
      <c r="AK355" s="118">
        <v>0</v>
      </c>
      <c r="AL355" s="118"/>
      <c r="AM355" s="118">
        <v>0</v>
      </c>
      <c r="AN355" s="118"/>
      <c r="AO355" s="118">
        <v>0</v>
      </c>
      <c r="AP355" s="118"/>
      <c r="AQ355" s="118">
        <v>0</v>
      </c>
      <c r="AR355" s="118"/>
      <c r="AS355" s="118">
        <v>0</v>
      </c>
      <c r="AT355" s="118"/>
      <c r="AU355" s="118">
        <v>0</v>
      </c>
      <c r="AV355" s="118">
        <v>0</v>
      </c>
      <c r="AW355" s="118">
        <v>0</v>
      </c>
      <c r="AX355" s="118">
        <v>0</v>
      </c>
      <c r="AY355" s="118">
        <v>0</v>
      </c>
      <c r="AZ355" s="118">
        <v>0</v>
      </c>
      <c r="BA355" s="118">
        <v>0</v>
      </c>
      <c r="BB355" s="118">
        <v>0</v>
      </c>
      <c r="BC355" s="118">
        <v>0</v>
      </c>
      <c r="BD355" s="117">
        <v>0</v>
      </c>
      <c r="BE355" s="117">
        <v>0</v>
      </c>
      <c r="BF355" s="118">
        <v>0</v>
      </c>
      <c r="BG355" s="118">
        <v>0</v>
      </c>
      <c r="BH355" s="118">
        <v>0</v>
      </c>
      <c r="BI355" s="118"/>
      <c r="BJ355" s="118">
        <v>0</v>
      </c>
      <c r="BK355" s="118"/>
      <c r="BL355" s="118">
        <v>0</v>
      </c>
      <c r="BM355" s="118">
        <v>0</v>
      </c>
      <c r="BN355" s="118">
        <v>0</v>
      </c>
      <c r="BO355" s="118">
        <v>0</v>
      </c>
      <c r="BP355" s="119">
        <v>0</v>
      </c>
      <c r="BS355" s="97">
        <f t="shared" si="209"/>
        <v>0</v>
      </c>
      <c r="BT355" s="97">
        <f t="shared" si="210"/>
        <v>0</v>
      </c>
      <c r="BU355" s="97">
        <f t="shared" si="211"/>
        <v>0</v>
      </c>
      <c r="BV355" s="296" t="str">
        <f>IF(CA355=0,"NO STOCK",IF(COUNTIF(PKGSUMM_T!$A$2:$A$1245,A355)&gt;0,"OK","ERROR"))</f>
        <v>NO STOCK</v>
      </c>
      <c r="BW355" s="296" t="str">
        <f>IF(CA355=0,"NO STOCK",IF(OR(COUNTIF(COST_SHEETT!$B$3:$B$1238,CI355)&gt;0,COUNTIF(COST_SHEETT!$AB$3:$AB$1238,CI355)&gt;0,COUNTIF(COST_SHEETT1!$B$3:$B$1238,CI355)&gt;0,COUNTIF(COST_SHEETT1!$AB$3:$AB$1238,CI355)&gt;0),"OK","ERROR"))</f>
        <v>NO STOCK</v>
      </c>
      <c r="BX355" s="97">
        <f>SUMIF(HW!$A$2:$A$1573,$A355,HW!BI$2:BI$1573)</f>
        <v>0</v>
      </c>
      <c r="BY355" s="97">
        <f>SUMIF(HW!$A$2:$A$1573,$A355,HW!BJ$2:BJ$1573)</f>
        <v>0</v>
      </c>
      <c r="BZ355" s="197">
        <f t="shared" si="212"/>
        <v>0</v>
      </c>
      <c r="CA355" s="198">
        <f t="shared" si="213"/>
        <v>0</v>
      </c>
      <c r="CK355" s="296">
        <f>IF(C355="WORK IN PROGRESS",0.099999,IF(SUMIF(SALE!$L$3:$L$1221,$A355,SALE!$U$3:$U$1221)=0,0,SUMIF(SALE!$L$3:$L$1221,$A355,SALE!$U$3:$U$1221)/SUMIF(SALE!$L$3:$L$1221,$A355,SALE!$F$3:$F$1221)))</f>
        <v>0</v>
      </c>
    </row>
    <row r="356" spans="1:102" ht="12" hidden="1" customHeight="1" x14ac:dyDescent="0.25">
      <c r="A356" s="120" t="s">
        <v>1696</v>
      </c>
      <c r="B356" s="121" t="s">
        <v>1697</v>
      </c>
      <c r="C356" s="121" t="s">
        <v>30</v>
      </c>
      <c r="D356" s="122">
        <v>5733</v>
      </c>
      <c r="E356" s="123">
        <v>150</v>
      </c>
      <c r="F356" s="123">
        <v>2.1765E-2</v>
      </c>
      <c r="G356" s="123">
        <v>2.1765E-2</v>
      </c>
      <c r="H356" s="124"/>
      <c r="I356" s="124">
        <v>0</v>
      </c>
      <c r="J356" s="124">
        <v>0</v>
      </c>
      <c r="K356" s="124"/>
      <c r="L356" s="124">
        <v>0</v>
      </c>
      <c r="M356" s="124"/>
      <c r="N356" s="124">
        <v>0</v>
      </c>
      <c r="O356" s="124"/>
      <c r="P356" s="124">
        <v>0</v>
      </c>
      <c r="Q356" s="124"/>
      <c r="R356" s="124">
        <v>0</v>
      </c>
      <c r="S356" s="124"/>
      <c r="T356" s="124">
        <v>0</v>
      </c>
      <c r="U356" s="124"/>
      <c r="V356" s="124">
        <v>0</v>
      </c>
      <c r="W356" s="124"/>
      <c r="X356" s="124">
        <v>0</v>
      </c>
      <c r="Y356" s="124"/>
      <c r="Z356" s="124">
        <v>0</v>
      </c>
      <c r="AA356" s="124"/>
      <c r="AB356" s="124">
        <v>0</v>
      </c>
      <c r="AC356" s="124">
        <v>0</v>
      </c>
      <c r="AD356" s="124">
        <v>0</v>
      </c>
      <c r="AE356" s="124">
        <v>0</v>
      </c>
      <c r="AF356" s="124"/>
      <c r="AG356" s="124">
        <v>0</v>
      </c>
      <c r="AH356" s="124"/>
      <c r="AI356" s="124">
        <v>0</v>
      </c>
      <c r="AJ356" s="124"/>
      <c r="AK356" s="124">
        <v>0</v>
      </c>
      <c r="AL356" s="124"/>
      <c r="AM356" s="124">
        <v>0</v>
      </c>
      <c r="AN356" s="124"/>
      <c r="AO356" s="124">
        <v>0</v>
      </c>
      <c r="AP356" s="124"/>
      <c r="AQ356" s="124">
        <v>0</v>
      </c>
      <c r="AR356" s="124"/>
      <c r="AS356" s="124">
        <v>0</v>
      </c>
      <c r="AT356" s="124"/>
      <c r="AU356" s="124">
        <v>0</v>
      </c>
      <c r="AV356" s="124">
        <v>0</v>
      </c>
      <c r="AW356" s="124">
        <v>0</v>
      </c>
      <c r="AX356" s="124">
        <v>0</v>
      </c>
      <c r="AY356" s="124">
        <v>0</v>
      </c>
      <c r="AZ356" s="124">
        <v>0</v>
      </c>
      <c r="BA356" s="124">
        <v>0</v>
      </c>
      <c r="BB356" s="124">
        <v>0</v>
      </c>
      <c r="BC356" s="124">
        <v>0</v>
      </c>
      <c r="BD356" s="123">
        <v>0</v>
      </c>
      <c r="BE356" s="123">
        <v>0</v>
      </c>
      <c r="BF356" s="124">
        <v>0</v>
      </c>
      <c r="BG356" s="124">
        <v>0</v>
      </c>
      <c r="BH356" s="124">
        <v>0</v>
      </c>
      <c r="BI356" s="124"/>
      <c r="BJ356" s="124">
        <v>0</v>
      </c>
      <c r="BK356" s="124"/>
      <c r="BL356" s="124">
        <v>0</v>
      </c>
      <c r="BM356" s="124">
        <v>0</v>
      </c>
      <c r="BN356" s="124">
        <v>0</v>
      </c>
      <c r="BO356" s="124">
        <v>0</v>
      </c>
      <c r="BP356" s="125">
        <v>0</v>
      </c>
      <c r="BS356" s="97">
        <f t="shared" si="209"/>
        <v>0</v>
      </c>
      <c r="BT356" s="97">
        <f t="shared" si="210"/>
        <v>0</v>
      </c>
      <c r="BU356" s="97">
        <f t="shared" si="211"/>
        <v>0</v>
      </c>
      <c r="BV356" s="296" t="str">
        <f>IF(CA356=0,"NO STOCK",IF(COUNTIF(PKGSUMM_T!$A$2:$A$1245,A356)&gt;0,"OK","ERROR"))</f>
        <v>NO STOCK</v>
      </c>
      <c r="BW356" s="296" t="str">
        <f>IF(CA356=0,"NO STOCK",IF(OR(COUNTIF(COST_SHEETT!$B$3:$B$1238,CI356)&gt;0,COUNTIF(COST_SHEETT!$AB$3:$AB$1238,CI356)&gt;0,COUNTIF(COST_SHEETT1!$B$3:$B$1238,CI356)&gt;0,COUNTIF(COST_SHEETT1!$AB$3:$AB$1238,CI356)&gt;0),"OK","ERROR"))</f>
        <v>NO STOCK</v>
      </c>
      <c r="BX356" s="97">
        <f>SUMIF(HW!$A$2:$A$1573,$A356,HW!BI$2:BI$1573)</f>
        <v>0</v>
      </c>
      <c r="BY356" s="97">
        <f>SUMIF(HW!$A$2:$A$1573,$A356,HW!BJ$2:BJ$1573)</f>
        <v>0</v>
      </c>
      <c r="BZ356" s="197">
        <f t="shared" si="212"/>
        <v>0</v>
      </c>
      <c r="CA356" s="198">
        <f t="shared" si="213"/>
        <v>0</v>
      </c>
      <c r="CK356" s="296">
        <f>IF(C356="WORK IN PROGRESS",0.099999,IF(SUMIF(SALE!$L$3:$L$1221,$A356,SALE!$U$3:$U$1221)=0,0,SUMIF(SALE!$L$3:$L$1221,$A356,SALE!$U$3:$U$1221)/SUMIF(SALE!$L$3:$L$1221,$A356,SALE!$F$3:$F$1221)))</f>
        <v>0</v>
      </c>
    </row>
    <row r="357" spans="1:102" ht="12" hidden="1" customHeight="1" x14ac:dyDescent="0.25">
      <c r="A357" s="114" t="s">
        <v>1698</v>
      </c>
      <c r="B357" s="115" t="s">
        <v>1699</v>
      </c>
      <c r="C357" s="115" t="s">
        <v>30</v>
      </c>
      <c r="D357" s="116">
        <v>4400</v>
      </c>
      <c r="E357" s="117">
        <v>190</v>
      </c>
      <c r="F357" s="117">
        <v>2.7569E-2</v>
      </c>
      <c r="G357" s="117">
        <v>2.7569E-2</v>
      </c>
      <c r="H357" s="118"/>
      <c r="I357" s="118">
        <v>0</v>
      </c>
      <c r="J357" s="118">
        <v>0</v>
      </c>
      <c r="K357" s="118"/>
      <c r="L357" s="118">
        <v>0</v>
      </c>
      <c r="M357" s="118"/>
      <c r="N357" s="118">
        <v>0</v>
      </c>
      <c r="O357" s="118"/>
      <c r="P357" s="118">
        <v>0</v>
      </c>
      <c r="Q357" s="118"/>
      <c r="R357" s="118">
        <v>0</v>
      </c>
      <c r="S357" s="118"/>
      <c r="T357" s="118">
        <v>0</v>
      </c>
      <c r="U357" s="118"/>
      <c r="V357" s="118">
        <v>0</v>
      </c>
      <c r="W357" s="118"/>
      <c r="X357" s="118">
        <v>0</v>
      </c>
      <c r="Y357" s="118"/>
      <c r="Z357" s="118">
        <v>0</v>
      </c>
      <c r="AA357" s="118"/>
      <c r="AB357" s="118">
        <v>0</v>
      </c>
      <c r="AC357" s="118">
        <v>0</v>
      </c>
      <c r="AD357" s="118">
        <v>0</v>
      </c>
      <c r="AE357" s="118">
        <v>0</v>
      </c>
      <c r="AF357" s="118"/>
      <c r="AG357" s="118">
        <v>0</v>
      </c>
      <c r="AH357" s="118"/>
      <c r="AI357" s="118">
        <v>0</v>
      </c>
      <c r="AJ357" s="118"/>
      <c r="AK357" s="118">
        <v>0</v>
      </c>
      <c r="AL357" s="118"/>
      <c r="AM357" s="118">
        <v>0</v>
      </c>
      <c r="AN357" s="118"/>
      <c r="AO357" s="118">
        <v>0</v>
      </c>
      <c r="AP357" s="118"/>
      <c r="AQ357" s="118">
        <v>0</v>
      </c>
      <c r="AR357" s="118"/>
      <c r="AS357" s="118">
        <v>0</v>
      </c>
      <c r="AT357" s="118"/>
      <c r="AU357" s="118">
        <v>0</v>
      </c>
      <c r="AV357" s="118">
        <v>0</v>
      </c>
      <c r="AW357" s="118">
        <v>0</v>
      </c>
      <c r="AX357" s="118">
        <v>0</v>
      </c>
      <c r="AY357" s="118">
        <v>0</v>
      </c>
      <c r="AZ357" s="118">
        <v>0</v>
      </c>
      <c r="BA357" s="118">
        <v>0</v>
      </c>
      <c r="BB357" s="118">
        <v>0</v>
      </c>
      <c r="BC357" s="118">
        <v>0</v>
      </c>
      <c r="BD357" s="117">
        <v>0</v>
      </c>
      <c r="BE357" s="117">
        <v>0</v>
      </c>
      <c r="BF357" s="118">
        <v>0</v>
      </c>
      <c r="BG357" s="118">
        <v>0</v>
      </c>
      <c r="BH357" s="118">
        <v>0</v>
      </c>
      <c r="BI357" s="118"/>
      <c r="BJ357" s="118">
        <v>0</v>
      </c>
      <c r="BK357" s="118"/>
      <c r="BL357" s="118">
        <v>0</v>
      </c>
      <c r="BM357" s="118">
        <v>0</v>
      </c>
      <c r="BN357" s="118">
        <v>0</v>
      </c>
      <c r="BO357" s="118">
        <v>0</v>
      </c>
      <c r="BP357" s="119">
        <v>0</v>
      </c>
      <c r="BS357" s="97">
        <f t="shared" si="209"/>
        <v>0</v>
      </c>
      <c r="BT357" s="97">
        <f t="shared" si="210"/>
        <v>0</v>
      </c>
      <c r="BU357" s="97">
        <f t="shared" si="211"/>
        <v>0</v>
      </c>
      <c r="BV357" s="296" t="str">
        <f>IF(CA357=0,"NO STOCK",IF(COUNTIF(PKGSUMM_T!$A$2:$A$1245,A357)&gt;0,"OK","ERROR"))</f>
        <v>NO STOCK</v>
      </c>
      <c r="BW357" s="296" t="str">
        <f>IF(CA357=0,"NO STOCK",IF(OR(COUNTIF(COST_SHEETT!$B$3:$B$1238,CI357)&gt;0,COUNTIF(COST_SHEETT!$AB$3:$AB$1238,CI357)&gt;0,COUNTIF(COST_SHEETT1!$B$3:$B$1238,CI357)&gt;0,COUNTIF(COST_SHEETT1!$AB$3:$AB$1238,CI357)&gt;0),"OK","ERROR"))</f>
        <v>NO STOCK</v>
      </c>
      <c r="BX357" s="97">
        <f>SUMIF(HW!$A$2:$A$1573,$A357,HW!BI$2:BI$1573)</f>
        <v>0</v>
      </c>
      <c r="BY357" s="97">
        <f>SUMIF(HW!$A$2:$A$1573,$A357,HW!BJ$2:BJ$1573)</f>
        <v>0</v>
      </c>
      <c r="BZ357" s="197">
        <f t="shared" si="212"/>
        <v>0</v>
      </c>
      <c r="CA357" s="198">
        <f t="shared" si="213"/>
        <v>0</v>
      </c>
      <c r="CK357" s="296">
        <f>IF(C357="WORK IN PROGRESS",0.099999,IF(SUMIF(SALE!$L$3:$L$1221,$A357,SALE!$U$3:$U$1221)=0,0,SUMIF(SALE!$L$3:$L$1221,$A357,SALE!$U$3:$U$1221)/SUMIF(SALE!$L$3:$L$1221,$A357,SALE!$F$3:$F$1221)))</f>
        <v>0</v>
      </c>
    </row>
    <row r="358" spans="1:102" ht="12" hidden="1" customHeight="1" x14ac:dyDescent="0.25">
      <c r="A358" s="120" t="s">
        <v>1700</v>
      </c>
      <c r="B358" s="121" t="s">
        <v>1701</v>
      </c>
      <c r="C358" s="121" t="s">
        <v>30</v>
      </c>
      <c r="D358" s="122">
        <v>4400</v>
      </c>
      <c r="E358" s="123">
        <v>190</v>
      </c>
      <c r="F358" s="123">
        <v>2.7569E-2</v>
      </c>
      <c r="G358" s="123">
        <v>2.7569E-2</v>
      </c>
      <c r="H358" s="124"/>
      <c r="I358" s="124">
        <v>0</v>
      </c>
      <c r="J358" s="124">
        <v>0</v>
      </c>
      <c r="K358" s="124"/>
      <c r="L358" s="124">
        <v>0</v>
      </c>
      <c r="M358" s="124"/>
      <c r="N358" s="124">
        <v>0</v>
      </c>
      <c r="O358" s="124"/>
      <c r="P358" s="124">
        <v>0</v>
      </c>
      <c r="Q358" s="124"/>
      <c r="R358" s="124">
        <v>0</v>
      </c>
      <c r="S358" s="124"/>
      <c r="T358" s="124">
        <v>0</v>
      </c>
      <c r="U358" s="124"/>
      <c r="V358" s="124">
        <v>0</v>
      </c>
      <c r="W358" s="124"/>
      <c r="X358" s="124">
        <v>0</v>
      </c>
      <c r="Y358" s="124"/>
      <c r="Z358" s="124">
        <v>0</v>
      </c>
      <c r="AA358" s="124"/>
      <c r="AB358" s="124">
        <v>0</v>
      </c>
      <c r="AC358" s="124">
        <v>0</v>
      </c>
      <c r="AD358" s="124">
        <v>0</v>
      </c>
      <c r="AE358" s="124">
        <v>0</v>
      </c>
      <c r="AF358" s="124"/>
      <c r="AG358" s="124">
        <v>0</v>
      </c>
      <c r="AH358" s="124"/>
      <c r="AI358" s="124">
        <v>0</v>
      </c>
      <c r="AJ358" s="124"/>
      <c r="AK358" s="124">
        <v>0</v>
      </c>
      <c r="AL358" s="124"/>
      <c r="AM358" s="124">
        <v>0</v>
      </c>
      <c r="AN358" s="124"/>
      <c r="AO358" s="124">
        <v>0</v>
      </c>
      <c r="AP358" s="124"/>
      <c r="AQ358" s="124">
        <v>0</v>
      </c>
      <c r="AR358" s="124"/>
      <c r="AS358" s="124">
        <v>0</v>
      </c>
      <c r="AT358" s="124"/>
      <c r="AU358" s="124">
        <v>0</v>
      </c>
      <c r="AV358" s="124">
        <v>0</v>
      </c>
      <c r="AW358" s="124">
        <v>0</v>
      </c>
      <c r="AX358" s="124">
        <v>0</v>
      </c>
      <c r="AY358" s="124">
        <v>0</v>
      </c>
      <c r="AZ358" s="124">
        <v>0</v>
      </c>
      <c r="BA358" s="124">
        <v>0</v>
      </c>
      <c r="BB358" s="124">
        <v>0</v>
      </c>
      <c r="BC358" s="124">
        <v>0</v>
      </c>
      <c r="BD358" s="123">
        <v>0</v>
      </c>
      <c r="BE358" s="123">
        <v>0</v>
      </c>
      <c r="BF358" s="124">
        <v>0</v>
      </c>
      <c r="BG358" s="124">
        <v>0</v>
      </c>
      <c r="BH358" s="124">
        <v>0</v>
      </c>
      <c r="BI358" s="124"/>
      <c r="BJ358" s="124">
        <v>0</v>
      </c>
      <c r="BK358" s="124"/>
      <c r="BL358" s="124">
        <v>0</v>
      </c>
      <c r="BM358" s="124">
        <v>0</v>
      </c>
      <c r="BN358" s="124">
        <v>0</v>
      </c>
      <c r="BO358" s="124">
        <v>0</v>
      </c>
      <c r="BP358" s="125">
        <v>0</v>
      </c>
      <c r="BS358" s="97">
        <f t="shared" si="209"/>
        <v>0</v>
      </c>
      <c r="BT358" s="97">
        <f t="shared" si="210"/>
        <v>0</v>
      </c>
      <c r="BU358" s="97">
        <f t="shared" si="211"/>
        <v>0</v>
      </c>
      <c r="BV358" s="296" t="str">
        <f>IF(CA358=0,"NO STOCK",IF(COUNTIF(PKGSUMM_T!$A$2:$A$1245,A358)&gt;0,"OK","ERROR"))</f>
        <v>NO STOCK</v>
      </c>
      <c r="BW358" s="296" t="str">
        <f>IF(CA358=0,"NO STOCK",IF(OR(COUNTIF(COST_SHEETT!$B$3:$B$1238,CI358)&gt;0,COUNTIF(COST_SHEETT!$AB$3:$AB$1238,CI358)&gt;0,COUNTIF(COST_SHEETT1!$B$3:$B$1238,CI358)&gt;0,COUNTIF(COST_SHEETT1!$AB$3:$AB$1238,CI358)&gt;0),"OK","ERROR"))</f>
        <v>NO STOCK</v>
      </c>
      <c r="BX358" s="97">
        <f>SUMIF(HW!$A$2:$A$1573,$A358,HW!BI$2:BI$1573)</f>
        <v>0</v>
      </c>
      <c r="BY358" s="97">
        <f>SUMIF(HW!$A$2:$A$1573,$A358,HW!BJ$2:BJ$1573)</f>
        <v>0</v>
      </c>
      <c r="BZ358" s="197">
        <f t="shared" si="212"/>
        <v>0</v>
      </c>
      <c r="CA358" s="198">
        <f t="shared" si="213"/>
        <v>0</v>
      </c>
      <c r="CK358" s="296">
        <f>IF(C358="WORK IN PROGRESS",0.099999,IF(SUMIF(SALE!$L$3:$L$1221,$A358,SALE!$U$3:$U$1221)=0,0,SUMIF(SALE!$L$3:$L$1221,$A358,SALE!$U$3:$U$1221)/SUMIF(SALE!$L$3:$L$1221,$A358,SALE!$F$3:$F$1221)))</f>
        <v>0</v>
      </c>
    </row>
    <row r="359" spans="1:102" ht="12" hidden="1" customHeight="1" x14ac:dyDescent="0.25">
      <c r="A359" s="114" t="s">
        <v>1702</v>
      </c>
      <c r="B359" s="115" t="s">
        <v>1703</v>
      </c>
      <c r="C359" s="115" t="s">
        <v>30</v>
      </c>
      <c r="D359" s="116">
        <v>4400</v>
      </c>
      <c r="E359" s="117">
        <v>190</v>
      </c>
      <c r="F359" s="117">
        <v>2.7569E-2</v>
      </c>
      <c r="G359" s="117">
        <v>2.7569E-2</v>
      </c>
      <c r="H359" s="118"/>
      <c r="I359" s="118">
        <v>0</v>
      </c>
      <c r="J359" s="118">
        <v>0</v>
      </c>
      <c r="K359" s="118"/>
      <c r="L359" s="118">
        <v>0</v>
      </c>
      <c r="M359" s="118"/>
      <c r="N359" s="118">
        <v>0</v>
      </c>
      <c r="O359" s="118"/>
      <c r="P359" s="118">
        <v>0</v>
      </c>
      <c r="Q359" s="118"/>
      <c r="R359" s="118">
        <v>0</v>
      </c>
      <c r="S359" s="118"/>
      <c r="T359" s="118">
        <v>0</v>
      </c>
      <c r="U359" s="118"/>
      <c r="V359" s="118">
        <v>0</v>
      </c>
      <c r="W359" s="118"/>
      <c r="X359" s="118">
        <v>0</v>
      </c>
      <c r="Y359" s="118"/>
      <c r="Z359" s="118">
        <v>0</v>
      </c>
      <c r="AA359" s="118"/>
      <c r="AB359" s="118">
        <v>0</v>
      </c>
      <c r="AC359" s="118">
        <v>0</v>
      </c>
      <c r="AD359" s="118">
        <v>0</v>
      </c>
      <c r="AE359" s="118">
        <v>0</v>
      </c>
      <c r="AF359" s="118"/>
      <c r="AG359" s="118">
        <v>0</v>
      </c>
      <c r="AH359" s="118"/>
      <c r="AI359" s="118">
        <v>0</v>
      </c>
      <c r="AJ359" s="118"/>
      <c r="AK359" s="118">
        <v>0</v>
      </c>
      <c r="AL359" s="118"/>
      <c r="AM359" s="118">
        <v>0</v>
      </c>
      <c r="AN359" s="118"/>
      <c r="AO359" s="118">
        <v>0</v>
      </c>
      <c r="AP359" s="118"/>
      <c r="AQ359" s="118">
        <v>0</v>
      </c>
      <c r="AR359" s="118"/>
      <c r="AS359" s="118">
        <v>0</v>
      </c>
      <c r="AT359" s="118"/>
      <c r="AU359" s="118">
        <v>0</v>
      </c>
      <c r="AV359" s="118">
        <v>0</v>
      </c>
      <c r="AW359" s="118">
        <v>0</v>
      </c>
      <c r="AX359" s="118">
        <v>0</v>
      </c>
      <c r="AY359" s="118">
        <v>0</v>
      </c>
      <c r="AZ359" s="118">
        <v>0</v>
      </c>
      <c r="BA359" s="118">
        <v>0</v>
      </c>
      <c r="BB359" s="118">
        <v>0</v>
      </c>
      <c r="BC359" s="118">
        <v>0</v>
      </c>
      <c r="BD359" s="117">
        <v>0</v>
      </c>
      <c r="BE359" s="117">
        <v>0</v>
      </c>
      <c r="BF359" s="118">
        <v>0</v>
      </c>
      <c r="BG359" s="118">
        <v>0</v>
      </c>
      <c r="BH359" s="118">
        <v>0</v>
      </c>
      <c r="BI359" s="118"/>
      <c r="BJ359" s="118">
        <v>0</v>
      </c>
      <c r="BK359" s="118"/>
      <c r="BL359" s="118">
        <v>0</v>
      </c>
      <c r="BM359" s="118">
        <v>0</v>
      </c>
      <c r="BN359" s="118">
        <v>0</v>
      </c>
      <c r="BO359" s="118">
        <v>0</v>
      </c>
      <c r="BP359" s="119">
        <v>0</v>
      </c>
      <c r="BS359" s="97">
        <f t="shared" si="209"/>
        <v>0</v>
      </c>
      <c r="BT359" s="97">
        <f t="shared" si="210"/>
        <v>0</v>
      </c>
      <c r="BU359" s="97">
        <f t="shared" si="211"/>
        <v>0</v>
      </c>
      <c r="BV359" s="296" t="str">
        <f>IF(CA359=0,"NO STOCK",IF(COUNTIF(PKGSUMM_T!$A$2:$A$1245,A359)&gt;0,"OK","ERROR"))</f>
        <v>NO STOCK</v>
      </c>
      <c r="BW359" s="296" t="str">
        <f>IF(CA359=0,"NO STOCK",IF(OR(COUNTIF(COST_SHEETT!$B$3:$B$1238,CI359)&gt;0,COUNTIF(COST_SHEETT!$AB$3:$AB$1238,CI359)&gt;0,COUNTIF(COST_SHEETT1!$B$3:$B$1238,CI359)&gt;0,COUNTIF(COST_SHEETT1!$AB$3:$AB$1238,CI359)&gt;0),"OK","ERROR"))</f>
        <v>NO STOCK</v>
      </c>
      <c r="BX359" s="97">
        <f>SUMIF(HW!$A$2:$A$1573,$A359,HW!BI$2:BI$1573)</f>
        <v>0</v>
      </c>
      <c r="BY359" s="97">
        <f>SUMIF(HW!$A$2:$A$1573,$A359,HW!BJ$2:BJ$1573)</f>
        <v>0</v>
      </c>
      <c r="BZ359" s="197">
        <f t="shared" si="212"/>
        <v>0</v>
      </c>
      <c r="CA359" s="198">
        <f t="shared" si="213"/>
        <v>0</v>
      </c>
      <c r="CK359" s="296">
        <f>IF(C359="WORK IN PROGRESS",0.099999,IF(SUMIF(SALE!$L$3:$L$1221,$A359,SALE!$U$3:$U$1221)=0,0,SUMIF(SALE!$L$3:$L$1221,$A359,SALE!$U$3:$U$1221)/SUMIF(SALE!$L$3:$L$1221,$A359,SALE!$F$3:$F$1221)))</f>
        <v>0</v>
      </c>
    </row>
    <row r="360" spans="1:102" ht="12" hidden="1" customHeight="1" x14ac:dyDescent="0.25">
      <c r="A360" s="120" t="s">
        <v>1704</v>
      </c>
      <c r="B360" s="121" t="s">
        <v>1705</v>
      </c>
      <c r="C360" s="121" t="s">
        <v>30</v>
      </c>
      <c r="D360" s="122">
        <v>4400</v>
      </c>
      <c r="E360" s="123">
        <v>190</v>
      </c>
      <c r="F360" s="123">
        <v>2.7569E-2</v>
      </c>
      <c r="G360" s="123">
        <v>2.7569E-2</v>
      </c>
      <c r="H360" s="124"/>
      <c r="I360" s="124">
        <v>0</v>
      </c>
      <c r="J360" s="124">
        <v>0</v>
      </c>
      <c r="K360" s="124"/>
      <c r="L360" s="124">
        <v>0</v>
      </c>
      <c r="M360" s="124"/>
      <c r="N360" s="124">
        <v>0</v>
      </c>
      <c r="O360" s="124"/>
      <c r="P360" s="124">
        <v>0</v>
      </c>
      <c r="Q360" s="124"/>
      <c r="R360" s="124">
        <v>0</v>
      </c>
      <c r="S360" s="124"/>
      <c r="T360" s="124">
        <v>0</v>
      </c>
      <c r="U360" s="124"/>
      <c r="V360" s="124">
        <v>0</v>
      </c>
      <c r="W360" s="124"/>
      <c r="X360" s="124">
        <v>0</v>
      </c>
      <c r="Y360" s="124"/>
      <c r="Z360" s="124">
        <v>0</v>
      </c>
      <c r="AA360" s="124"/>
      <c r="AB360" s="124">
        <v>0</v>
      </c>
      <c r="AC360" s="124">
        <v>0</v>
      </c>
      <c r="AD360" s="124">
        <v>0</v>
      </c>
      <c r="AE360" s="124">
        <v>0</v>
      </c>
      <c r="AF360" s="124"/>
      <c r="AG360" s="124">
        <v>0</v>
      </c>
      <c r="AH360" s="124"/>
      <c r="AI360" s="124">
        <v>0</v>
      </c>
      <c r="AJ360" s="124"/>
      <c r="AK360" s="124">
        <v>0</v>
      </c>
      <c r="AL360" s="124"/>
      <c r="AM360" s="124">
        <v>0</v>
      </c>
      <c r="AN360" s="124"/>
      <c r="AO360" s="124">
        <v>0</v>
      </c>
      <c r="AP360" s="124"/>
      <c r="AQ360" s="124">
        <v>0</v>
      </c>
      <c r="AR360" s="124"/>
      <c r="AS360" s="124">
        <v>0</v>
      </c>
      <c r="AT360" s="124"/>
      <c r="AU360" s="124">
        <v>0</v>
      </c>
      <c r="AV360" s="124">
        <v>0</v>
      </c>
      <c r="AW360" s="124">
        <v>0</v>
      </c>
      <c r="AX360" s="124">
        <v>0</v>
      </c>
      <c r="AY360" s="124">
        <v>0</v>
      </c>
      <c r="AZ360" s="124">
        <v>0</v>
      </c>
      <c r="BA360" s="124">
        <v>0</v>
      </c>
      <c r="BB360" s="124">
        <v>0</v>
      </c>
      <c r="BC360" s="124">
        <v>0</v>
      </c>
      <c r="BD360" s="123">
        <v>0</v>
      </c>
      <c r="BE360" s="123">
        <v>0</v>
      </c>
      <c r="BF360" s="124">
        <v>0</v>
      </c>
      <c r="BG360" s="124">
        <v>0</v>
      </c>
      <c r="BH360" s="124">
        <v>0</v>
      </c>
      <c r="BI360" s="124"/>
      <c r="BJ360" s="124">
        <v>0</v>
      </c>
      <c r="BK360" s="124"/>
      <c r="BL360" s="124">
        <v>0</v>
      </c>
      <c r="BM360" s="124">
        <v>0</v>
      </c>
      <c r="BN360" s="124">
        <v>0</v>
      </c>
      <c r="BO360" s="124">
        <v>0</v>
      </c>
      <c r="BP360" s="125">
        <v>0</v>
      </c>
      <c r="BS360" s="97">
        <f t="shared" si="209"/>
        <v>0</v>
      </c>
      <c r="BT360" s="97">
        <f t="shared" si="210"/>
        <v>0</v>
      </c>
      <c r="BU360" s="97">
        <f t="shared" si="211"/>
        <v>0</v>
      </c>
      <c r="BV360" s="296" t="str">
        <f>IF(CA360=0,"NO STOCK",IF(COUNTIF(PKGSUMM_T!$A$2:$A$1245,A360)&gt;0,"OK","ERROR"))</f>
        <v>NO STOCK</v>
      </c>
      <c r="BW360" s="296" t="str">
        <f>IF(CA360=0,"NO STOCK",IF(OR(COUNTIF(COST_SHEETT!$B$3:$B$1238,CI360)&gt;0,COUNTIF(COST_SHEETT!$AB$3:$AB$1238,CI360)&gt;0,COUNTIF(COST_SHEETT1!$B$3:$B$1238,CI360)&gt;0,COUNTIF(COST_SHEETT1!$AB$3:$AB$1238,CI360)&gt;0),"OK","ERROR"))</f>
        <v>NO STOCK</v>
      </c>
      <c r="BX360" s="97">
        <f>SUMIF(HW!$A$2:$A$1573,$A360,HW!BI$2:BI$1573)</f>
        <v>0</v>
      </c>
      <c r="BY360" s="97">
        <f>SUMIF(HW!$A$2:$A$1573,$A360,HW!BJ$2:BJ$1573)</f>
        <v>0</v>
      </c>
      <c r="BZ360" s="197">
        <f t="shared" si="212"/>
        <v>0</v>
      </c>
      <c r="CA360" s="198">
        <f t="shared" si="213"/>
        <v>0</v>
      </c>
      <c r="CK360" s="296">
        <f>IF(C360="WORK IN PROGRESS",0.099999,IF(SUMIF(SALE!$L$3:$L$1221,$A360,SALE!$U$3:$U$1221)=0,0,SUMIF(SALE!$L$3:$L$1221,$A360,SALE!$U$3:$U$1221)/SUMIF(SALE!$L$3:$L$1221,$A360,SALE!$F$3:$F$1221)))</f>
        <v>0</v>
      </c>
    </row>
    <row r="361" spans="1:102" ht="12" hidden="1" customHeight="1" x14ac:dyDescent="0.25">
      <c r="A361" s="104" t="s">
        <v>2642</v>
      </c>
      <c r="B361" s="106"/>
      <c r="C361" s="105" t="s">
        <v>1200</v>
      </c>
      <c r="D361" s="107"/>
      <c r="E361" s="107"/>
      <c r="F361" s="137">
        <v>0.29165099999999999</v>
      </c>
      <c r="G361" s="137">
        <v>0.29165099999999999</v>
      </c>
      <c r="H361" s="107"/>
      <c r="I361" s="107">
        <v>0</v>
      </c>
      <c r="J361" s="107">
        <v>0</v>
      </c>
      <c r="K361" s="107"/>
      <c r="L361" s="107">
        <v>0</v>
      </c>
      <c r="M361" s="107"/>
      <c r="N361" s="107">
        <v>0</v>
      </c>
      <c r="O361" s="107"/>
      <c r="P361" s="107">
        <v>0</v>
      </c>
      <c r="Q361" s="107"/>
      <c r="R361" s="107">
        <v>0</v>
      </c>
      <c r="S361" s="107"/>
      <c r="T361" s="107">
        <v>0</v>
      </c>
      <c r="U361" s="107"/>
      <c r="V361" s="107">
        <v>0</v>
      </c>
      <c r="W361" s="107"/>
      <c r="X361" s="107">
        <v>0</v>
      </c>
      <c r="Y361" s="107"/>
      <c r="Z361" s="107">
        <v>0</v>
      </c>
      <c r="AA361" s="107"/>
      <c r="AB361" s="107">
        <v>0</v>
      </c>
      <c r="AC361" s="107">
        <v>0</v>
      </c>
      <c r="AD361" s="107">
        <v>0</v>
      </c>
      <c r="AE361" s="107">
        <v>0</v>
      </c>
      <c r="AF361" s="107"/>
      <c r="AG361" s="107">
        <v>0</v>
      </c>
      <c r="AH361" s="107"/>
      <c r="AI361" s="107">
        <v>0</v>
      </c>
      <c r="AJ361" s="107"/>
      <c r="AK361" s="107">
        <v>0</v>
      </c>
      <c r="AL361" s="107"/>
      <c r="AM361" s="107">
        <v>0</v>
      </c>
      <c r="AN361" s="107"/>
      <c r="AO361" s="107">
        <v>0</v>
      </c>
      <c r="AP361" s="107"/>
      <c r="AQ361" s="107">
        <v>0</v>
      </c>
      <c r="AR361" s="107"/>
      <c r="AS361" s="107">
        <v>0</v>
      </c>
      <c r="AT361" s="107"/>
      <c r="AU361" s="107">
        <v>0</v>
      </c>
      <c r="AV361" s="107">
        <v>0</v>
      </c>
      <c r="AW361" s="107">
        <v>0</v>
      </c>
      <c r="AX361" s="107">
        <v>0</v>
      </c>
      <c r="AY361" s="107">
        <v>0</v>
      </c>
      <c r="AZ361" s="107">
        <v>0</v>
      </c>
      <c r="BA361" s="107">
        <v>0</v>
      </c>
      <c r="BB361" s="107">
        <v>0</v>
      </c>
      <c r="BC361" s="107">
        <v>0</v>
      </c>
      <c r="BD361" s="137">
        <v>0</v>
      </c>
      <c r="BE361" s="137">
        <v>0</v>
      </c>
      <c r="BF361" s="107">
        <v>0</v>
      </c>
      <c r="BG361" s="107">
        <v>0</v>
      </c>
      <c r="BH361" s="107">
        <v>0</v>
      </c>
      <c r="BI361" s="107"/>
      <c r="BJ361" s="107">
        <v>0</v>
      </c>
      <c r="BK361" s="107"/>
      <c r="BL361" s="107">
        <v>0</v>
      </c>
      <c r="BM361" s="107">
        <v>0</v>
      </c>
      <c r="BN361" s="107">
        <v>0</v>
      </c>
      <c r="BO361" s="107">
        <v>0</v>
      </c>
      <c r="BP361" s="108">
        <v>0</v>
      </c>
      <c r="BS361" s="97">
        <f t="shared" si="209"/>
        <v>0</v>
      </c>
      <c r="BT361" s="97">
        <f t="shared" si="210"/>
        <v>0</v>
      </c>
      <c r="BU361" s="97">
        <f t="shared" si="211"/>
        <v>0</v>
      </c>
      <c r="BV361" s="296" t="str">
        <f>IF(CA361=0,"NO STOCK",IF(COUNTIF(PKGSUMM_T!$A$2:$A$1245,A361)&gt;0,"OK","ERROR"))</f>
        <v>NO STOCK</v>
      </c>
      <c r="BW361" s="296" t="str">
        <f>IF(CA361=0,"NO STOCK",IF(OR(COUNTIF(COST_SHEETT!$B$3:$B$1238,CI361)&gt;0,COUNTIF(COST_SHEETT!$AB$3:$AB$1238,CI361)&gt;0,COUNTIF(COST_SHEETT1!$B$3:$B$1238,CI361)&gt;0,COUNTIF(COST_SHEETT1!$AB$3:$AB$1238,CI361)&gt;0),"OK","ERROR"))</f>
        <v>NO STOCK</v>
      </c>
      <c r="BX361" s="97">
        <f>SUMIF(HW!$A$2:$A$1573,$A361,HW!BI$2:BI$1573)</f>
        <v>0</v>
      </c>
      <c r="BY361" s="97">
        <f>SUMIF(HW!$A$2:$A$1573,$A361,HW!BJ$2:BJ$1573)</f>
        <v>0</v>
      </c>
      <c r="BZ361" s="197">
        <f t="shared" si="212"/>
        <v>0</v>
      </c>
      <c r="CA361" s="198">
        <f t="shared" si="213"/>
        <v>0</v>
      </c>
      <c r="CK361" s="296">
        <f>IF(C361="WORK IN PROGRESS",0.099999,IF(SUMIF(SALE!$L$3:$L$1221,$A361,SALE!$U$3:$U$1221)=0,0,SUMIF(SALE!$L$3:$L$1221,$A361,SALE!$U$3:$U$1221)/SUMIF(SALE!$L$3:$L$1221,$A361,SALE!$F$3:$F$1221)))</f>
        <v>0</v>
      </c>
    </row>
    <row r="362" spans="1:102" ht="12" hidden="1" customHeight="1" x14ac:dyDescent="0.25">
      <c r="A362" s="109" t="s">
        <v>2642</v>
      </c>
      <c r="B362" s="111" t="s">
        <v>1200</v>
      </c>
      <c r="C362" s="110"/>
      <c r="D362" s="112"/>
      <c r="E362" s="112"/>
      <c r="F362" s="126">
        <v>0.29165099999999999</v>
      </c>
      <c r="G362" s="126">
        <v>0.29165099999999999</v>
      </c>
      <c r="H362" s="112"/>
      <c r="I362" s="112">
        <v>0</v>
      </c>
      <c r="J362" s="112">
        <v>0</v>
      </c>
      <c r="K362" s="112"/>
      <c r="L362" s="112">
        <v>0</v>
      </c>
      <c r="M362" s="112"/>
      <c r="N362" s="112">
        <v>0</v>
      </c>
      <c r="O362" s="112"/>
      <c r="P362" s="112">
        <v>0</v>
      </c>
      <c r="Q362" s="112"/>
      <c r="R362" s="112">
        <v>0</v>
      </c>
      <c r="S362" s="112"/>
      <c r="T362" s="112">
        <v>0</v>
      </c>
      <c r="U362" s="112"/>
      <c r="V362" s="112">
        <v>0</v>
      </c>
      <c r="W362" s="112"/>
      <c r="X362" s="112">
        <v>0</v>
      </c>
      <c r="Y362" s="112"/>
      <c r="Z362" s="112">
        <v>0</v>
      </c>
      <c r="AA362" s="112"/>
      <c r="AB362" s="112">
        <v>0</v>
      </c>
      <c r="AC362" s="112">
        <v>0</v>
      </c>
      <c r="AD362" s="112">
        <v>0</v>
      </c>
      <c r="AE362" s="112">
        <v>0</v>
      </c>
      <c r="AF362" s="112"/>
      <c r="AG362" s="112">
        <v>0</v>
      </c>
      <c r="AH362" s="112"/>
      <c r="AI362" s="112">
        <v>0</v>
      </c>
      <c r="AJ362" s="112"/>
      <c r="AK362" s="112">
        <v>0</v>
      </c>
      <c r="AL362" s="112"/>
      <c r="AM362" s="112">
        <v>0</v>
      </c>
      <c r="AN362" s="112"/>
      <c r="AO362" s="112">
        <v>0</v>
      </c>
      <c r="AP362" s="112"/>
      <c r="AQ362" s="112">
        <v>0</v>
      </c>
      <c r="AR362" s="112"/>
      <c r="AS362" s="112">
        <v>0</v>
      </c>
      <c r="AT362" s="112"/>
      <c r="AU362" s="112">
        <v>0</v>
      </c>
      <c r="AV362" s="112">
        <v>0</v>
      </c>
      <c r="AW362" s="112">
        <v>0</v>
      </c>
      <c r="AX362" s="112">
        <v>0</v>
      </c>
      <c r="AY362" s="112">
        <v>0</v>
      </c>
      <c r="AZ362" s="112">
        <v>0</v>
      </c>
      <c r="BA362" s="112">
        <v>0</v>
      </c>
      <c r="BB362" s="112">
        <v>0</v>
      </c>
      <c r="BC362" s="112">
        <v>0</v>
      </c>
      <c r="BD362" s="126">
        <v>0</v>
      </c>
      <c r="BE362" s="126">
        <v>0</v>
      </c>
      <c r="BF362" s="112">
        <v>0</v>
      </c>
      <c r="BG362" s="112">
        <v>0</v>
      </c>
      <c r="BH362" s="112">
        <v>0</v>
      </c>
      <c r="BI362" s="112"/>
      <c r="BJ362" s="112">
        <v>0</v>
      </c>
      <c r="BK362" s="112"/>
      <c r="BL362" s="112">
        <v>0</v>
      </c>
      <c r="BM362" s="112">
        <v>0</v>
      </c>
      <c r="BN362" s="112">
        <v>0</v>
      </c>
      <c r="BO362" s="112">
        <v>0</v>
      </c>
      <c r="BP362" s="113">
        <v>0</v>
      </c>
      <c r="BS362" s="97">
        <f t="shared" si="209"/>
        <v>0</v>
      </c>
      <c r="BT362" s="97">
        <f t="shared" si="210"/>
        <v>0</v>
      </c>
      <c r="BU362" s="97">
        <f t="shared" si="211"/>
        <v>0</v>
      </c>
      <c r="BV362" s="296" t="str">
        <f>IF(CA362=0,"NO STOCK",IF(COUNTIF(PKGSUMM_T!$A$2:$A$1245,A362)&gt;0,"OK","ERROR"))</f>
        <v>NO STOCK</v>
      </c>
      <c r="BW362" s="296" t="str">
        <f>IF(CA362=0,"NO STOCK",IF(OR(COUNTIF(COST_SHEETT!$B$3:$B$1238,CI362)&gt;0,COUNTIF(COST_SHEETT!$AB$3:$AB$1238,CI362)&gt;0,COUNTIF(COST_SHEETT1!$B$3:$B$1238,CI362)&gt;0,COUNTIF(COST_SHEETT1!$AB$3:$AB$1238,CI362)&gt;0),"OK","ERROR"))</f>
        <v>NO STOCK</v>
      </c>
      <c r="BX362" s="97">
        <f>SUMIF(HW!$A$2:$A$1573,$A362,HW!BI$2:BI$1573)</f>
        <v>0</v>
      </c>
      <c r="BY362" s="97">
        <f>SUMIF(HW!$A$2:$A$1573,$A362,HW!BJ$2:BJ$1573)</f>
        <v>0</v>
      </c>
      <c r="BZ362" s="197">
        <f t="shared" si="212"/>
        <v>0</v>
      </c>
      <c r="CA362" s="198">
        <f t="shared" si="213"/>
        <v>0</v>
      </c>
      <c r="CK362" s="296">
        <f>IF(C362="WORK IN PROGRESS",0.099999,IF(SUMIF(SALE!$L$3:$L$1221,$A362,SALE!$U$3:$U$1221)=0,0,SUMIF(SALE!$L$3:$L$1221,$A362,SALE!$U$3:$U$1221)/SUMIF(SALE!$L$3:$L$1221,$A362,SALE!$F$3:$F$1221)))</f>
        <v>0</v>
      </c>
    </row>
    <row r="363" spans="1:102" ht="12" hidden="1" customHeight="1" x14ac:dyDescent="0.25">
      <c r="A363" s="104" t="s">
        <v>2642</v>
      </c>
      <c r="B363" s="105" t="s">
        <v>78</v>
      </c>
      <c r="C363" s="106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07"/>
      <c r="AU363" s="107"/>
      <c r="AV363" s="107"/>
      <c r="AW363" s="107"/>
      <c r="AX363" s="107"/>
      <c r="AY363" s="107"/>
      <c r="AZ363" s="107"/>
      <c r="BA363" s="107"/>
      <c r="BB363" s="107"/>
      <c r="BC363" s="107"/>
      <c r="BD363" s="107"/>
      <c r="BE363" s="107"/>
      <c r="BF363" s="107"/>
      <c r="BG363" s="107"/>
      <c r="BH363" s="107"/>
      <c r="BI363" s="107"/>
      <c r="BJ363" s="107"/>
      <c r="BK363" s="107"/>
      <c r="BL363" s="107"/>
      <c r="BM363" s="107"/>
      <c r="BN363" s="107"/>
      <c r="BO363" s="107"/>
      <c r="BP363" s="108"/>
      <c r="BS363" s="97">
        <f t="shared" si="209"/>
        <v>0</v>
      </c>
      <c r="BT363" s="97">
        <f t="shared" si="210"/>
        <v>0</v>
      </c>
      <c r="BU363" s="97">
        <f t="shared" si="211"/>
        <v>0</v>
      </c>
      <c r="BV363" s="296" t="str">
        <f>IF(CA363=0,"NO STOCK",IF(COUNTIF(PKGSUMM_T!$A$2:$A$1245,A363)&gt;0,"OK","ERROR"))</f>
        <v>NO STOCK</v>
      </c>
      <c r="BW363" s="296" t="str">
        <f>IF(CA363=0,"NO STOCK",IF(OR(COUNTIF(COST_SHEETT!$B$3:$B$1238,CI363)&gt;0,COUNTIF(COST_SHEETT!$AB$3:$AB$1238,CI363)&gt;0,COUNTIF(COST_SHEETT1!$B$3:$B$1238,CI363)&gt;0,COUNTIF(COST_SHEETT1!$AB$3:$AB$1238,CI363)&gt;0),"OK","ERROR"))</f>
        <v>NO STOCK</v>
      </c>
      <c r="BX363" s="97">
        <f>SUMIF(HW!$A$2:$A$1573,$A363,HW!BI$2:BI$1573)</f>
        <v>0</v>
      </c>
      <c r="BY363" s="97">
        <f>SUMIF(HW!$A$2:$A$1573,$A363,HW!BJ$2:BJ$1573)</f>
        <v>0</v>
      </c>
      <c r="BZ363" s="197">
        <f t="shared" si="212"/>
        <v>0</v>
      </c>
      <c r="CA363" s="198">
        <f t="shared" si="213"/>
        <v>0</v>
      </c>
      <c r="CK363" s="296">
        <f>IF(C363="WORK IN PROGRESS",0.099999,IF(SUMIF(SALE!$L$3:$L$1221,$A363,SALE!$U$3:$U$1221)=0,0,SUMIF(SALE!$L$3:$L$1221,$A363,SALE!$U$3:$U$1221)/SUMIF(SALE!$L$3:$L$1221,$A363,SALE!$F$3:$F$1221)))</f>
        <v>0</v>
      </c>
    </row>
    <row r="364" spans="1:102" ht="12" hidden="1" customHeight="1" x14ac:dyDescent="0.25">
      <c r="A364" s="109" t="s">
        <v>2642</v>
      </c>
      <c r="B364" s="110"/>
      <c r="C364" s="111" t="s">
        <v>30</v>
      </c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  <c r="AW364" s="112"/>
      <c r="AX364" s="112"/>
      <c r="AY364" s="112"/>
      <c r="AZ364" s="112"/>
      <c r="BA364" s="112"/>
      <c r="BB364" s="112"/>
      <c r="BC364" s="112"/>
      <c r="BD364" s="112"/>
      <c r="BE364" s="112"/>
      <c r="BF364" s="112"/>
      <c r="BG364" s="112"/>
      <c r="BH364" s="112"/>
      <c r="BI364" s="112"/>
      <c r="BJ364" s="112"/>
      <c r="BK364" s="112"/>
      <c r="BL364" s="112"/>
      <c r="BM364" s="112"/>
      <c r="BN364" s="112"/>
      <c r="BO364" s="112"/>
      <c r="BP364" s="113"/>
      <c r="BS364" s="97">
        <f t="shared" si="209"/>
        <v>0</v>
      </c>
      <c r="BT364" s="97">
        <f t="shared" si="210"/>
        <v>0</v>
      </c>
      <c r="BU364" s="97">
        <f t="shared" si="211"/>
        <v>0</v>
      </c>
      <c r="BV364" s="296" t="str">
        <f>IF(CA364=0,"NO STOCK",IF(COUNTIF(PKGSUMM_T!$A$2:$A$1245,A364)&gt;0,"OK","ERROR"))</f>
        <v>NO STOCK</v>
      </c>
      <c r="BW364" s="296" t="str">
        <f>IF(CA364=0,"NO STOCK",IF(OR(COUNTIF(COST_SHEETT!$B$3:$B$1238,CI364)&gt;0,COUNTIF(COST_SHEETT!$AB$3:$AB$1238,CI364)&gt;0,COUNTIF(COST_SHEETT1!$B$3:$B$1238,CI364)&gt;0,COUNTIF(COST_SHEETT1!$AB$3:$AB$1238,CI364)&gt;0),"OK","ERROR"))</f>
        <v>NO STOCK</v>
      </c>
      <c r="BX364" s="97">
        <f>SUMIF(HW!$A$2:$A$1573,$A364,HW!BI$2:BI$1573)</f>
        <v>0</v>
      </c>
      <c r="BY364" s="97">
        <f>SUMIF(HW!$A$2:$A$1573,$A364,HW!BJ$2:BJ$1573)</f>
        <v>0</v>
      </c>
      <c r="BZ364" s="197">
        <f t="shared" si="212"/>
        <v>0</v>
      </c>
      <c r="CA364" s="198">
        <f t="shared" si="213"/>
        <v>0</v>
      </c>
      <c r="CK364" s="296">
        <f>IF(C364="WORK IN PROGRESS",0.099999,IF(SUMIF(SALE!$L$3:$L$1221,$A364,SALE!$U$3:$U$1221)=0,0,SUMIF(SALE!$L$3:$L$1221,$A364,SALE!$U$3:$U$1221)/SUMIF(SALE!$L$3:$L$1221,$A364,SALE!$F$3:$F$1221)))</f>
        <v>0</v>
      </c>
    </row>
    <row r="365" spans="1:102" ht="12" hidden="1" customHeight="1" x14ac:dyDescent="0.25">
      <c r="A365" s="114" t="s">
        <v>1706</v>
      </c>
      <c r="B365" s="115" t="s">
        <v>1707</v>
      </c>
      <c r="C365" s="115" t="s">
        <v>30</v>
      </c>
      <c r="D365" s="116">
        <v>4224</v>
      </c>
      <c r="E365" s="117">
        <v>195</v>
      </c>
      <c r="F365" s="117">
        <v>2.964E-2</v>
      </c>
      <c r="G365" s="117">
        <v>2.964E-2</v>
      </c>
      <c r="H365" s="118"/>
      <c r="I365" s="118">
        <v>0</v>
      </c>
      <c r="J365" s="118">
        <v>0</v>
      </c>
      <c r="K365" s="118"/>
      <c r="L365" s="118">
        <v>0</v>
      </c>
      <c r="M365" s="118"/>
      <c r="N365" s="118">
        <v>0</v>
      </c>
      <c r="O365" s="118"/>
      <c r="P365" s="118">
        <v>0</v>
      </c>
      <c r="Q365" s="118"/>
      <c r="R365" s="118">
        <v>0</v>
      </c>
      <c r="S365" s="118"/>
      <c r="T365" s="118">
        <v>0</v>
      </c>
      <c r="U365" s="118"/>
      <c r="V365" s="118">
        <v>0</v>
      </c>
      <c r="W365" s="118"/>
      <c r="X365" s="118">
        <v>0</v>
      </c>
      <c r="Y365" s="118"/>
      <c r="Z365" s="118">
        <v>0</v>
      </c>
      <c r="AA365" s="118"/>
      <c r="AB365" s="118">
        <v>0</v>
      </c>
      <c r="AC365" s="118">
        <v>0</v>
      </c>
      <c r="AD365" s="118">
        <v>0</v>
      </c>
      <c r="AE365" s="118">
        <v>0</v>
      </c>
      <c r="AF365" s="118"/>
      <c r="AG365" s="118">
        <v>0</v>
      </c>
      <c r="AH365" s="118"/>
      <c r="AI365" s="118">
        <v>0</v>
      </c>
      <c r="AJ365" s="118"/>
      <c r="AK365" s="118">
        <v>0</v>
      </c>
      <c r="AL365" s="118"/>
      <c r="AM365" s="118">
        <v>0</v>
      </c>
      <c r="AN365" s="118"/>
      <c r="AO365" s="118">
        <v>0</v>
      </c>
      <c r="AP365" s="118"/>
      <c r="AQ365" s="118">
        <v>0</v>
      </c>
      <c r="AR365" s="118"/>
      <c r="AS365" s="118">
        <v>0</v>
      </c>
      <c r="AT365" s="118"/>
      <c r="AU365" s="118">
        <v>0</v>
      </c>
      <c r="AV365" s="118">
        <v>0</v>
      </c>
      <c r="AW365" s="118">
        <v>0</v>
      </c>
      <c r="AX365" s="118">
        <v>0</v>
      </c>
      <c r="AY365" s="118">
        <v>0</v>
      </c>
      <c r="AZ365" s="118">
        <v>0</v>
      </c>
      <c r="BA365" s="118">
        <v>0</v>
      </c>
      <c r="BB365" s="118">
        <v>0</v>
      </c>
      <c r="BC365" s="118">
        <v>0</v>
      </c>
      <c r="BD365" s="117">
        <v>0</v>
      </c>
      <c r="BE365" s="117">
        <v>0</v>
      </c>
      <c r="BF365" s="118">
        <v>0</v>
      </c>
      <c r="BG365" s="118">
        <v>0</v>
      </c>
      <c r="BH365" s="118">
        <v>0</v>
      </c>
      <c r="BI365" s="118"/>
      <c r="BJ365" s="118">
        <v>0</v>
      </c>
      <c r="BK365" s="118"/>
      <c r="BL365" s="118">
        <v>0</v>
      </c>
      <c r="BM365" s="118">
        <v>0</v>
      </c>
      <c r="BN365" s="118">
        <v>0</v>
      </c>
      <c r="BO365" s="118">
        <v>0</v>
      </c>
      <c r="BP365" s="119">
        <v>0</v>
      </c>
      <c r="BS365" s="97">
        <f t="shared" si="209"/>
        <v>0</v>
      </c>
      <c r="BT365" s="97">
        <f t="shared" si="210"/>
        <v>0</v>
      </c>
      <c r="BU365" s="97">
        <f t="shared" si="211"/>
        <v>0</v>
      </c>
      <c r="BV365" s="296" t="str">
        <f>IF(CA365=0,"NO STOCK",IF(COUNTIF(PKGSUMM_T!$A$2:$A$1245,A365)&gt;0,"OK","ERROR"))</f>
        <v>NO STOCK</v>
      </c>
      <c r="BW365" s="296" t="str">
        <f>IF(CA365=0,"NO STOCK",IF(OR(COUNTIF(COST_SHEETT!$B$3:$B$1238,CI365)&gt;0,COUNTIF(COST_SHEETT!$AB$3:$AB$1238,CI365)&gt;0,COUNTIF(COST_SHEETT1!$B$3:$B$1238,CI365)&gt;0,COUNTIF(COST_SHEETT1!$AB$3:$AB$1238,CI365)&gt;0),"OK","ERROR"))</f>
        <v>NO STOCK</v>
      </c>
      <c r="BX365" s="97">
        <f>SUMIF(HW!$A$2:$A$1573,$A365,HW!BI$2:BI$1573)</f>
        <v>0</v>
      </c>
      <c r="BY365" s="97">
        <f>SUMIF(HW!$A$2:$A$1573,$A365,HW!BJ$2:BJ$1573)</f>
        <v>0</v>
      </c>
      <c r="BZ365" s="197">
        <f t="shared" si="212"/>
        <v>0</v>
      </c>
      <c r="CA365" s="198">
        <f t="shared" si="213"/>
        <v>0</v>
      </c>
      <c r="CK365" s="296">
        <f>IF(C365="WORK IN PROGRESS",0.099999,IF(SUMIF(SALE!$L$3:$L$1221,$A365,SALE!$U$3:$U$1221)=0,0,SUMIF(SALE!$L$3:$L$1221,$A365,SALE!$U$3:$U$1221)/SUMIF(SALE!$L$3:$L$1221,$A365,SALE!$F$3:$F$1221)))</f>
        <v>0</v>
      </c>
    </row>
    <row r="366" spans="1:102" ht="12" customHeight="1" x14ac:dyDescent="0.25">
      <c r="A366" s="120" t="s">
        <v>301</v>
      </c>
      <c r="B366" s="121" t="s">
        <v>302</v>
      </c>
      <c r="C366" s="121" t="s">
        <v>30</v>
      </c>
      <c r="D366" s="122">
        <v>2496</v>
      </c>
      <c r="E366" s="123">
        <v>205</v>
      </c>
      <c r="F366" s="123">
        <v>3.5852000000000002E-2</v>
      </c>
      <c r="G366" s="123">
        <v>3.5852000000000002E-2</v>
      </c>
      <c r="H366" s="127">
        <v>878592</v>
      </c>
      <c r="I366" s="127">
        <v>180.11099999999999</v>
      </c>
      <c r="J366" s="128">
        <v>31499.279999999999</v>
      </c>
      <c r="K366" s="123"/>
      <c r="L366" s="123">
        <v>0</v>
      </c>
      <c r="M366" s="123"/>
      <c r="N366" s="123">
        <v>0</v>
      </c>
      <c r="O366" s="123"/>
      <c r="P366" s="123">
        <v>0</v>
      </c>
      <c r="Q366" s="123">
        <v>1762176</v>
      </c>
      <c r="R366" s="151">
        <v>361.24599999999998</v>
      </c>
      <c r="S366" s="123"/>
      <c r="T366" s="123">
        <v>0</v>
      </c>
      <c r="U366" s="123"/>
      <c r="V366" s="123">
        <v>0</v>
      </c>
      <c r="W366" s="123"/>
      <c r="X366" s="123">
        <v>0</v>
      </c>
      <c r="Y366" s="123"/>
      <c r="Z366" s="123">
        <v>0</v>
      </c>
      <c r="AA366" s="123"/>
      <c r="AB366" s="123">
        <v>0</v>
      </c>
      <c r="AC366" s="152">
        <v>1762176</v>
      </c>
      <c r="AD366" s="151">
        <v>361.24599999999998</v>
      </c>
      <c r="AE366" s="153">
        <v>63177.534</v>
      </c>
      <c r="AF366" s="123"/>
      <c r="AG366" s="123">
        <v>0</v>
      </c>
      <c r="AH366" s="123"/>
      <c r="AI366" s="123">
        <v>0</v>
      </c>
      <c r="AJ366" s="123"/>
      <c r="AK366" s="123">
        <v>0</v>
      </c>
      <c r="AL366" s="123"/>
      <c r="AM366" s="123">
        <v>0</v>
      </c>
      <c r="AN366" s="123"/>
      <c r="AO366" s="123">
        <v>0</v>
      </c>
      <c r="AP366" s="123">
        <v>2306304</v>
      </c>
      <c r="AQ366" s="112">
        <v>472.79199999999997</v>
      </c>
      <c r="AR366" s="123"/>
      <c r="AS366" s="123">
        <v>0</v>
      </c>
      <c r="AT366" s="123"/>
      <c r="AU366" s="123">
        <v>0</v>
      </c>
      <c r="AV366" s="135">
        <v>2306304</v>
      </c>
      <c r="AW366" s="112">
        <v>472.79199999999997</v>
      </c>
      <c r="AX366" s="134">
        <v>82685.611000000004</v>
      </c>
      <c r="AY366" s="129">
        <v>334464</v>
      </c>
      <c r="AZ366" s="123">
        <v>134</v>
      </c>
      <c r="BA366" s="127">
        <v>68.564999999999998</v>
      </c>
      <c r="BB366" s="128">
        <v>11991.203</v>
      </c>
      <c r="BC366" s="128">
        <v>11991.203</v>
      </c>
      <c r="BD366" s="123">
        <v>0</v>
      </c>
      <c r="BE366" s="123">
        <v>0</v>
      </c>
      <c r="BF366" s="123">
        <v>0</v>
      </c>
      <c r="BG366" s="152">
        <v>1762176</v>
      </c>
      <c r="BH366" s="151">
        <v>361.24599999999998</v>
      </c>
      <c r="BI366" s="123">
        <v>179712</v>
      </c>
      <c r="BJ366" s="123">
        <v>36.841000000000001</v>
      </c>
      <c r="BK366" s="123">
        <v>332384</v>
      </c>
      <c r="BL366" s="123">
        <v>68.138999999999996</v>
      </c>
      <c r="BM366" s="122">
        <v>-152672</v>
      </c>
      <c r="BN366" s="123">
        <v>-31.297999999999998</v>
      </c>
      <c r="BO366" s="122">
        <v>1609504</v>
      </c>
      <c r="BP366" s="154">
        <v>329.94799999999998</v>
      </c>
      <c r="BS366" s="97">
        <f t="shared" si="209"/>
        <v>334464</v>
      </c>
      <c r="BT366" s="97">
        <f t="shared" si="210"/>
        <v>134</v>
      </c>
      <c r="BU366" s="97">
        <f t="shared" si="211"/>
        <v>68.564999999999998</v>
      </c>
      <c r="BV366" s="296" t="str">
        <f>IF(CA366=0,"NO STOCK",IF(COUNTIF(PKGSUMM_T!$A$2:$A$1245,A366)&gt;0,"OK","ERROR"))</f>
        <v>OK</v>
      </c>
      <c r="BW366" s="296" t="str">
        <f>IF(CA366=0,"NO STOCK",IF(OR(COUNTIF(COST_SHEETT!$B$3:$B$1238,CI366)&gt;0,COUNTIF(COST_SHEETT!$AB$3:$AB$1238,CI366)&gt;0,COUNTIF(COST_SHEETT1!$B$3:$B$1238,CI366)&gt;0,COUNTIF(COST_SHEETT1!$AB$3:$AB$1238,CI366)&gt;0),"OK","ERROR"))</f>
        <v>OK</v>
      </c>
      <c r="BX366" s="97">
        <f>SUMIF(HW!$A$2:$A$1573,$A366,HW!BI$2:BI$1573)</f>
        <v>0</v>
      </c>
      <c r="BY366" s="97">
        <f>SUMIF(HW!$A$2:$A$1573,$A366,HW!BJ$2:BJ$1573)</f>
        <v>0</v>
      </c>
      <c r="BZ366" s="197">
        <f t="shared" si="212"/>
        <v>334464</v>
      </c>
      <c r="CA366" s="198">
        <f t="shared" si="213"/>
        <v>68.564999999999998</v>
      </c>
      <c r="CB366" s="296">
        <f>IF(CJ366="Y",IF(C366="FINISHED GOODS",SUMIF(COST_SHEETT!$AB$3:$AB$1227,$CI366,COST_SHEETT!$DD$3:$DD$1227),SUMIF(COST_SHEETT!$B$3:$B$1227,$CI366,COST_SHEETT!$DB$3:$DB$1227)),IF(C366="FINISHED GOODS",SUMIF(COST_SHEETT1!$AB$3:$AB$1227,$CI366,COST_SHEETT1!$DD$3:$DD$1227),SUMIF(COST_SHEETT1!$B$3:$B$1227,$CI366,COST_SHEETT1!$DB$3:$DB$1227)))</f>
        <v>3.5768784226154621E-2</v>
      </c>
      <c r="CC366" s="209">
        <f t="shared" ref="CC366" si="229">ROUND(BZ366*CB366,0)</f>
        <v>11963</v>
      </c>
      <c r="CD366" s="295">
        <v>1</v>
      </c>
      <c r="CE366" s="295"/>
      <c r="CF366" s="376">
        <f>IF(BZ366=0,0,IF(CK366&gt;0,CK366,CD366))</f>
        <v>4.2879556877545279E-2</v>
      </c>
      <c r="CG366" s="301">
        <f t="shared" ref="CG366" si="230">MIN(CF366,CB366)</f>
        <v>3.5768784226154621E-2</v>
      </c>
      <c r="CH366" s="302">
        <f t="shared" ref="CH366" si="231">ROUND(CG366*BZ366,0)</f>
        <v>11963</v>
      </c>
      <c r="CI366" s="200" t="s">
        <v>4150</v>
      </c>
      <c r="CJ366" s="97" t="s">
        <v>2666</v>
      </c>
      <c r="CK366" s="296">
        <f>IF(C366="WORK IN PROGRESS",0.099999,IF(SUMIF(SALE!$L$3:$L$1221,$A366,SALE!$U$3:$U$1221)=0,0,SUMIF(SALE!$L$3:$L$1221,$A366,SALE!$U$3:$U$1221)/SUMIF(SALE!$L$3:$L$1221,$A366,SALE!$F$3:$F$1221)))</f>
        <v>4.2879556877545279E-2</v>
      </c>
      <c r="CL366" s="296" t="str">
        <f t="shared" ref="CL366" si="232">IF(CF366&lt;CB366,"NRV","COST")</f>
        <v>COST</v>
      </c>
      <c r="CM366" s="304">
        <f t="shared" ref="CM366" si="233">IF(CA366=0,0,ROUND(CH366/CA366,3))</f>
        <v>174.477</v>
      </c>
      <c r="CU366" s="296">
        <f>+(BZ366-BX366)*CG366</f>
        <v>11963.370647416579</v>
      </c>
      <c r="CW366" s="296">
        <f>+CT366+CU366+CV366</f>
        <v>11963.370647416579</v>
      </c>
      <c r="CX366" s="388">
        <f>+CW366-CH366</f>
        <v>0.3706474165792315</v>
      </c>
    </row>
    <row r="367" spans="1:102" ht="12" hidden="1" customHeight="1" x14ac:dyDescent="0.25">
      <c r="A367" s="114" t="s">
        <v>1708</v>
      </c>
      <c r="B367" s="115" t="s">
        <v>1709</v>
      </c>
      <c r="C367" s="115" t="s">
        <v>30</v>
      </c>
      <c r="D367" s="116">
        <v>4320</v>
      </c>
      <c r="E367" s="117">
        <v>195</v>
      </c>
      <c r="F367" s="117">
        <v>2.964E-2</v>
      </c>
      <c r="G367" s="117">
        <v>2.964E-2</v>
      </c>
      <c r="H367" s="118"/>
      <c r="I367" s="118">
        <v>0</v>
      </c>
      <c r="J367" s="118">
        <v>0</v>
      </c>
      <c r="K367" s="118"/>
      <c r="L367" s="118">
        <v>0</v>
      </c>
      <c r="M367" s="118"/>
      <c r="N367" s="118">
        <v>0</v>
      </c>
      <c r="O367" s="118"/>
      <c r="P367" s="118">
        <v>0</v>
      </c>
      <c r="Q367" s="118"/>
      <c r="R367" s="118">
        <v>0</v>
      </c>
      <c r="S367" s="118"/>
      <c r="T367" s="118">
        <v>0</v>
      </c>
      <c r="U367" s="118"/>
      <c r="V367" s="118">
        <v>0</v>
      </c>
      <c r="W367" s="118"/>
      <c r="X367" s="118">
        <v>0</v>
      </c>
      <c r="Y367" s="118"/>
      <c r="Z367" s="118">
        <v>0</v>
      </c>
      <c r="AA367" s="118"/>
      <c r="AB367" s="118">
        <v>0</v>
      </c>
      <c r="AC367" s="118">
        <v>0</v>
      </c>
      <c r="AD367" s="118">
        <v>0</v>
      </c>
      <c r="AE367" s="118">
        <v>0</v>
      </c>
      <c r="AF367" s="118"/>
      <c r="AG367" s="118">
        <v>0</v>
      </c>
      <c r="AH367" s="118"/>
      <c r="AI367" s="118">
        <v>0</v>
      </c>
      <c r="AJ367" s="118"/>
      <c r="AK367" s="118">
        <v>0</v>
      </c>
      <c r="AL367" s="118"/>
      <c r="AM367" s="118">
        <v>0</v>
      </c>
      <c r="AN367" s="118"/>
      <c r="AO367" s="118">
        <v>0</v>
      </c>
      <c r="AP367" s="118"/>
      <c r="AQ367" s="118">
        <v>0</v>
      </c>
      <c r="AR367" s="118"/>
      <c r="AS367" s="118">
        <v>0</v>
      </c>
      <c r="AT367" s="118"/>
      <c r="AU367" s="118">
        <v>0</v>
      </c>
      <c r="AV367" s="118">
        <v>0</v>
      </c>
      <c r="AW367" s="118">
        <v>0</v>
      </c>
      <c r="AX367" s="118">
        <v>0</v>
      </c>
      <c r="AY367" s="118">
        <v>0</v>
      </c>
      <c r="AZ367" s="118">
        <v>0</v>
      </c>
      <c r="BA367" s="118">
        <v>0</v>
      </c>
      <c r="BB367" s="118">
        <v>0</v>
      </c>
      <c r="BC367" s="118">
        <v>0</v>
      </c>
      <c r="BD367" s="117">
        <v>0</v>
      </c>
      <c r="BE367" s="117">
        <v>0</v>
      </c>
      <c r="BF367" s="118">
        <v>0</v>
      </c>
      <c r="BG367" s="118">
        <v>0</v>
      </c>
      <c r="BH367" s="118">
        <v>0</v>
      </c>
      <c r="BI367" s="118"/>
      <c r="BJ367" s="118">
        <v>0</v>
      </c>
      <c r="BK367" s="118"/>
      <c r="BL367" s="118">
        <v>0</v>
      </c>
      <c r="BM367" s="118">
        <v>0</v>
      </c>
      <c r="BN367" s="118">
        <v>0</v>
      </c>
      <c r="BO367" s="118">
        <v>0</v>
      </c>
      <c r="BP367" s="119">
        <v>0</v>
      </c>
      <c r="BS367" s="97">
        <f t="shared" si="209"/>
        <v>0</v>
      </c>
      <c r="BT367" s="97">
        <f t="shared" si="210"/>
        <v>0</v>
      </c>
      <c r="BU367" s="97">
        <f t="shared" si="211"/>
        <v>0</v>
      </c>
      <c r="BV367" s="296" t="str">
        <f>IF(CA367=0,"NO STOCK",IF(COUNTIF(PKGSUMM_T!$A$2:$A$1245,A367)&gt;0,"OK","ERROR"))</f>
        <v>NO STOCK</v>
      </c>
      <c r="BW367" s="296" t="str">
        <f>IF(CA367=0,"NO STOCK",IF(OR(COUNTIF(COST_SHEETT!$B$3:$B$1238,CI367)&gt;0,COUNTIF(COST_SHEETT!$AB$3:$AB$1238,CI367)&gt;0,COUNTIF(COST_SHEETT1!$B$3:$B$1238,CI367)&gt;0,COUNTIF(COST_SHEETT1!$AB$3:$AB$1238,CI367)&gt;0),"OK","ERROR"))</f>
        <v>NO STOCK</v>
      </c>
      <c r="BX367" s="97">
        <f>SUMIF(HW!$A$2:$A$1573,$A367,HW!BI$2:BI$1573)</f>
        <v>0</v>
      </c>
      <c r="BY367" s="97">
        <f>SUMIF(HW!$A$2:$A$1573,$A367,HW!BJ$2:BJ$1573)</f>
        <v>0</v>
      </c>
      <c r="BZ367" s="197">
        <f t="shared" si="212"/>
        <v>0</v>
      </c>
      <c r="CA367" s="198">
        <f t="shared" si="213"/>
        <v>0</v>
      </c>
      <c r="CK367" s="296">
        <f>IF(C367="WORK IN PROGRESS",0.099999,IF(SUMIF(SALE!$L$3:$L$1221,$A367,SALE!$U$3:$U$1221)=0,0,SUMIF(SALE!$L$3:$L$1221,$A367,SALE!$U$3:$U$1221)/SUMIF(SALE!$L$3:$L$1221,$A367,SALE!$F$3:$F$1221)))</f>
        <v>0</v>
      </c>
    </row>
    <row r="368" spans="1:102" ht="12" hidden="1" customHeight="1" x14ac:dyDescent="0.25">
      <c r="A368" s="120" t="s">
        <v>1710</v>
      </c>
      <c r="B368" s="121" t="s">
        <v>1711</v>
      </c>
      <c r="C368" s="121" t="s">
        <v>30</v>
      </c>
      <c r="D368" s="122">
        <v>4224</v>
      </c>
      <c r="E368" s="123">
        <v>195</v>
      </c>
      <c r="F368" s="123">
        <v>2.964E-2</v>
      </c>
      <c r="G368" s="123">
        <v>2.964E-2</v>
      </c>
      <c r="H368" s="124"/>
      <c r="I368" s="124">
        <v>0</v>
      </c>
      <c r="J368" s="124">
        <v>0</v>
      </c>
      <c r="K368" s="124"/>
      <c r="L368" s="124">
        <v>0</v>
      </c>
      <c r="M368" s="124"/>
      <c r="N368" s="124">
        <v>0</v>
      </c>
      <c r="O368" s="124"/>
      <c r="P368" s="124">
        <v>0</v>
      </c>
      <c r="Q368" s="124"/>
      <c r="R368" s="124">
        <v>0</v>
      </c>
      <c r="S368" s="124"/>
      <c r="T368" s="124">
        <v>0</v>
      </c>
      <c r="U368" s="124"/>
      <c r="V368" s="124">
        <v>0</v>
      </c>
      <c r="W368" s="124"/>
      <c r="X368" s="124">
        <v>0</v>
      </c>
      <c r="Y368" s="124"/>
      <c r="Z368" s="124">
        <v>0</v>
      </c>
      <c r="AA368" s="124"/>
      <c r="AB368" s="124">
        <v>0</v>
      </c>
      <c r="AC368" s="124">
        <v>0</v>
      </c>
      <c r="AD368" s="124">
        <v>0</v>
      </c>
      <c r="AE368" s="124">
        <v>0</v>
      </c>
      <c r="AF368" s="124"/>
      <c r="AG368" s="124">
        <v>0</v>
      </c>
      <c r="AH368" s="124"/>
      <c r="AI368" s="124">
        <v>0</v>
      </c>
      <c r="AJ368" s="124"/>
      <c r="AK368" s="124">
        <v>0</v>
      </c>
      <c r="AL368" s="124"/>
      <c r="AM368" s="124">
        <v>0</v>
      </c>
      <c r="AN368" s="124"/>
      <c r="AO368" s="124">
        <v>0</v>
      </c>
      <c r="AP368" s="124"/>
      <c r="AQ368" s="124">
        <v>0</v>
      </c>
      <c r="AR368" s="124"/>
      <c r="AS368" s="124">
        <v>0</v>
      </c>
      <c r="AT368" s="124"/>
      <c r="AU368" s="124">
        <v>0</v>
      </c>
      <c r="AV368" s="124">
        <v>0</v>
      </c>
      <c r="AW368" s="124">
        <v>0</v>
      </c>
      <c r="AX368" s="124">
        <v>0</v>
      </c>
      <c r="AY368" s="124">
        <v>0</v>
      </c>
      <c r="AZ368" s="124">
        <v>0</v>
      </c>
      <c r="BA368" s="124">
        <v>0</v>
      </c>
      <c r="BB368" s="124">
        <v>0</v>
      </c>
      <c r="BC368" s="124">
        <v>0</v>
      </c>
      <c r="BD368" s="123">
        <v>0</v>
      </c>
      <c r="BE368" s="123">
        <v>0</v>
      </c>
      <c r="BF368" s="124">
        <v>0</v>
      </c>
      <c r="BG368" s="124">
        <v>0</v>
      </c>
      <c r="BH368" s="124">
        <v>0</v>
      </c>
      <c r="BI368" s="124"/>
      <c r="BJ368" s="124">
        <v>0</v>
      </c>
      <c r="BK368" s="124"/>
      <c r="BL368" s="124">
        <v>0</v>
      </c>
      <c r="BM368" s="124">
        <v>0</v>
      </c>
      <c r="BN368" s="124">
        <v>0</v>
      </c>
      <c r="BO368" s="124">
        <v>0</v>
      </c>
      <c r="BP368" s="125">
        <v>0</v>
      </c>
      <c r="BS368" s="97">
        <f t="shared" si="209"/>
        <v>0</v>
      </c>
      <c r="BT368" s="97">
        <f t="shared" si="210"/>
        <v>0</v>
      </c>
      <c r="BU368" s="97">
        <f t="shared" si="211"/>
        <v>0</v>
      </c>
      <c r="BV368" s="296" t="str">
        <f>IF(CA368=0,"NO STOCK",IF(COUNTIF(PKGSUMM_T!$A$2:$A$1245,A368)&gt;0,"OK","ERROR"))</f>
        <v>NO STOCK</v>
      </c>
      <c r="BW368" s="296" t="str">
        <f>IF(CA368=0,"NO STOCK",IF(OR(COUNTIF(COST_SHEETT!$B$3:$B$1238,CI368)&gt;0,COUNTIF(COST_SHEETT!$AB$3:$AB$1238,CI368)&gt;0,COUNTIF(COST_SHEETT1!$B$3:$B$1238,CI368)&gt;0,COUNTIF(COST_SHEETT1!$AB$3:$AB$1238,CI368)&gt;0),"OK","ERROR"))</f>
        <v>NO STOCK</v>
      </c>
      <c r="BX368" s="97">
        <f>SUMIF(HW!$A$2:$A$1573,$A368,HW!BI$2:BI$1573)</f>
        <v>0</v>
      </c>
      <c r="BY368" s="97">
        <f>SUMIF(HW!$A$2:$A$1573,$A368,HW!BJ$2:BJ$1573)</f>
        <v>0</v>
      </c>
      <c r="BZ368" s="197">
        <f t="shared" si="212"/>
        <v>0</v>
      </c>
      <c r="CA368" s="198">
        <f t="shared" si="213"/>
        <v>0</v>
      </c>
      <c r="CK368" s="296">
        <f>IF(C368="WORK IN PROGRESS",0.099999,IF(SUMIF(SALE!$L$3:$L$1221,$A368,SALE!$U$3:$U$1221)=0,0,SUMIF(SALE!$L$3:$L$1221,$A368,SALE!$U$3:$U$1221)/SUMIF(SALE!$L$3:$L$1221,$A368,SALE!$F$3:$F$1221)))</f>
        <v>0</v>
      </c>
    </row>
    <row r="369" spans="1:102" ht="12" hidden="1" customHeight="1" x14ac:dyDescent="0.25">
      <c r="A369" s="114" t="s">
        <v>1712</v>
      </c>
      <c r="B369" s="115" t="s">
        <v>1713</v>
      </c>
      <c r="C369" s="115" t="s">
        <v>30</v>
      </c>
      <c r="D369" s="116">
        <v>4320</v>
      </c>
      <c r="E369" s="117">
        <v>195</v>
      </c>
      <c r="F369" s="117">
        <v>2.964E-2</v>
      </c>
      <c r="G369" s="117">
        <v>2.964E-2</v>
      </c>
      <c r="H369" s="118"/>
      <c r="I369" s="118">
        <v>0</v>
      </c>
      <c r="J369" s="118">
        <v>0</v>
      </c>
      <c r="K369" s="118"/>
      <c r="L369" s="118">
        <v>0</v>
      </c>
      <c r="M369" s="118"/>
      <c r="N369" s="118">
        <v>0</v>
      </c>
      <c r="O369" s="118"/>
      <c r="P369" s="118">
        <v>0</v>
      </c>
      <c r="Q369" s="118"/>
      <c r="R369" s="118">
        <v>0</v>
      </c>
      <c r="S369" s="118"/>
      <c r="T369" s="118">
        <v>0</v>
      </c>
      <c r="U369" s="118"/>
      <c r="V369" s="118">
        <v>0</v>
      </c>
      <c r="W369" s="118"/>
      <c r="X369" s="118">
        <v>0</v>
      </c>
      <c r="Y369" s="118"/>
      <c r="Z369" s="118">
        <v>0</v>
      </c>
      <c r="AA369" s="118"/>
      <c r="AB369" s="118">
        <v>0</v>
      </c>
      <c r="AC369" s="118">
        <v>0</v>
      </c>
      <c r="AD369" s="118">
        <v>0</v>
      </c>
      <c r="AE369" s="118">
        <v>0</v>
      </c>
      <c r="AF369" s="118"/>
      <c r="AG369" s="118">
        <v>0</v>
      </c>
      <c r="AH369" s="118"/>
      <c r="AI369" s="118">
        <v>0</v>
      </c>
      <c r="AJ369" s="118"/>
      <c r="AK369" s="118">
        <v>0</v>
      </c>
      <c r="AL369" s="118"/>
      <c r="AM369" s="118">
        <v>0</v>
      </c>
      <c r="AN369" s="118"/>
      <c r="AO369" s="118">
        <v>0</v>
      </c>
      <c r="AP369" s="118"/>
      <c r="AQ369" s="118">
        <v>0</v>
      </c>
      <c r="AR369" s="118"/>
      <c r="AS369" s="118">
        <v>0</v>
      </c>
      <c r="AT369" s="118"/>
      <c r="AU369" s="118">
        <v>0</v>
      </c>
      <c r="AV369" s="118">
        <v>0</v>
      </c>
      <c r="AW369" s="118">
        <v>0</v>
      </c>
      <c r="AX369" s="118">
        <v>0</v>
      </c>
      <c r="AY369" s="118">
        <v>0</v>
      </c>
      <c r="AZ369" s="118">
        <v>0</v>
      </c>
      <c r="BA369" s="118">
        <v>0</v>
      </c>
      <c r="BB369" s="118">
        <v>0</v>
      </c>
      <c r="BC369" s="118">
        <v>0</v>
      </c>
      <c r="BD369" s="117">
        <v>0</v>
      </c>
      <c r="BE369" s="117">
        <v>0</v>
      </c>
      <c r="BF369" s="118">
        <v>0</v>
      </c>
      <c r="BG369" s="118">
        <v>0</v>
      </c>
      <c r="BH369" s="118">
        <v>0</v>
      </c>
      <c r="BI369" s="118"/>
      <c r="BJ369" s="118">
        <v>0</v>
      </c>
      <c r="BK369" s="118"/>
      <c r="BL369" s="118">
        <v>0</v>
      </c>
      <c r="BM369" s="118">
        <v>0</v>
      </c>
      <c r="BN369" s="118">
        <v>0</v>
      </c>
      <c r="BO369" s="118">
        <v>0</v>
      </c>
      <c r="BP369" s="119">
        <v>0</v>
      </c>
      <c r="BS369" s="97">
        <f t="shared" si="209"/>
        <v>0</v>
      </c>
      <c r="BT369" s="97">
        <f t="shared" si="210"/>
        <v>0</v>
      </c>
      <c r="BU369" s="97">
        <f t="shared" si="211"/>
        <v>0</v>
      </c>
      <c r="BV369" s="296" t="str">
        <f>IF(CA369=0,"NO STOCK",IF(COUNTIF(PKGSUMM_T!$A$2:$A$1245,A369)&gt;0,"OK","ERROR"))</f>
        <v>NO STOCK</v>
      </c>
      <c r="BW369" s="296" t="str">
        <f>IF(CA369=0,"NO STOCK",IF(OR(COUNTIF(COST_SHEETT!$B$3:$B$1238,CI369)&gt;0,COUNTIF(COST_SHEETT!$AB$3:$AB$1238,CI369)&gt;0,COUNTIF(COST_SHEETT1!$B$3:$B$1238,CI369)&gt;0,COUNTIF(COST_SHEETT1!$AB$3:$AB$1238,CI369)&gt;0),"OK","ERROR"))</f>
        <v>NO STOCK</v>
      </c>
      <c r="BX369" s="97">
        <f>SUMIF(HW!$A$2:$A$1573,$A369,HW!BI$2:BI$1573)</f>
        <v>0</v>
      </c>
      <c r="BY369" s="97">
        <f>SUMIF(HW!$A$2:$A$1573,$A369,HW!BJ$2:BJ$1573)</f>
        <v>0</v>
      </c>
      <c r="BZ369" s="197">
        <f t="shared" si="212"/>
        <v>0</v>
      </c>
      <c r="CA369" s="198">
        <f t="shared" si="213"/>
        <v>0</v>
      </c>
      <c r="CK369" s="296">
        <f>IF(C369="WORK IN PROGRESS",0.099999,IF(SUMIF(SALE!$L$3:$L$1221,$A369,SALE!$U$3:$U$1221)=0,0,SUMIF(SALE!$L$3:$L$1221,$A369,SALE!$U$3:$U$1221)/SUMIF(SALE!$L$3:$L$1221,$A369,SALE!$F$3:$F$1221)))</f>
        <v>0</v>
      </c>
    </row>
    <row r="370" spans="1:102" ht="12" hidden="1" customHeight="1" x14ac:dyDescent="0.25">
      <c r="A370" s="133" t="s">
        <v>2642</v>
      </c>
      <c r="B370" s="111"/>
      <c r="C370" s="111" t="s">
        <v>1200</v>
      </c>
      <c r="D370" s="126"/>
      <c r="E370" s="126"/>
      <c r="F370" s="126">
        <v>0.15441199999999999</v>
      </c>
      <c r="G370" s="126">
        <v>0.15441199999999999</v>
      </c>
      <c r="H370" s="112">
        <v>878592</v>
      </c>
      <c r="I370" s="112">
        <v>180.11099999999999</v>
      </c>
      <c r="J370" s="134">
        <v>31499.279999999999</v>
      </c>
      <c r="K370" s="126"/>
      <c r="L370" s="126">
        <v>0</v>
      </c>
      <c r="M370" s="126"/>
      <c r="N370" s="126">
        <v>0</v>
      </c>
      <c r="O370" s="126"/>
      <c r="P370" s="126">
        <v>0</v>
      </c>
      <c r="Q370" s="126">
        <v>1762176</v>
      </c>
      <c r="R370" s="112">
        <v>361.24599999999998</v>
      </c>
      <c r="S370" s="126"/>
      <c r="T370" s="126">
        <v>0</v>
      </c>
      <c r="U370" s="126"/>
      <c r="V370" s="126">
        <v>0</v>
      </c>
      <c r="W370" s="126"/>
      <c r="X370" s="126">
        <v>0</v>
      </c>
      <c r="Y370" s="126"/>
      <c r="Z370" s="126">
        <v>0</v>
      </c>
      <c r="AA370" s="126"/>
      <c r="AB370" s="126">
        <v>0</v>
      </c>
      <c r="AC370" s="135">
        <v>1762176</v>
      </c>
      <c r="AD370" s="112">
        <v>361.24599999999998</v>
      </c>
      <c r="AE370" s="134">
        <v>63177.534</v>
      </c>
      <c r="AF370" s="126"/>
      <c r="AG370" s="126">
        <v>0</v>
      </c>
      <c r="AH370" s="126"/>
      <c r="AI370" s="126">
        <v>0</v>
      </c>
      <c r="AJ370" s="126"/>
      <c r="AK370" s="126">
        <v>0</v>
      </c>
      <c r="AL370" s="126"/>
      <c r="AM370" s="126">
        <v>0</v>
      </c>
      <c r="AN370" s="126"/>
      <c r="AO370" s="126">
        <v>0</v>
      </c>
      <c r="AP370" s="126">
        <v>2306304</v>
      </c>
      <c r="AQ370" s="112">
        <v>472.79199999999997</v>
      </c>
      <c r="AR370" s="126"/>
      <c r="AS370" s="126">
        <v>0</v>
      </c>
      <c r="AT370" s="126"/>
      <c r="AU370" s="126">
        <v>0</v>
      </c>
      <c r="AV370" s="135">
        <v>2306304</v>
      </c>
      <c r="AW370" s="112">
        <v>472.79199999999997</v>
      </c>
      <c r="AX370" s="134">
        <v>82685.611000000004</v>
      </c>
      <c r="AY370" s="135">
        <v>334464</v>
      </c>
      <c r="AZ370" s="126">
        <v>134</v>
      </c>
      <c r="BA370" s="112">
        <v>68.564999999999998</v>
      </c>
      <c r="BB370" s="134">
        <v>11991.203</v>
      </c>
      <c r="BC370" s="134">
        <v>11991.203</v>
      </c>
      <c r="BD370" s="126">
        <v>0</v>
      </c>
      <c r="BE370" s="126">
        <v>0</v>
      </c>
      <c r="BF370" s="126">
        <v>0</v>
      </c>
      <c r="BG370" s="135">
        <v>1762176</v>
      </c>
      <c r="BH370" s="112">
        <v>361.24599999999998</v>
      </c>
      <c r="BI370" s="126">
        <v>179712</v>
      </c>
      <c r="BJ370" s="126">
        <v>36.841000000000001</v>
      </c>
      <c r="BK370" s="126">
        <v>332384</v>
      </c>
      <c r="BL370" s="126">
        <v>68.138999999999996</v>
      </c>
      <c r="BM370" s="149">
        <v>-152672</v>
      </c>
      <c r="BN370" s="126">
        <v>-31.297999999999998</v>
      </c>
      <c r="BO370" s="149">
        <v>1609504</v>
      </c>
      <c r="BP370" s="150">
        <v>329.94799999999998</v>
      </c>
      <c r="BS370" s="97">
        <f t="shared" si="209"/>
        <v>0</v>
      </c>
      <c r="BT370" s="97">
        <f t="shared" si="210"/>
        <v>0</v>
      </c>
      <c r="BU370" s="97">
        <f t="shared" si="211"/>
        <v>0</v>
      </c>
      <c r="BV370" s="296" t="str">
        <f>IF(CA370=0,"NO STOCK",IF(COUNTIF(PKGSUMM_T!$A$2:$A$1245,A370)&gt;0,"OK","ERROR"))</f>
        <v>NO STOCK</v>
      </c>
      <c r="BW370" s="296" t="str">
        <f>IF(CA370=0,"NO STOCK",IF(OR(COUNTIF(COST_SHEETT!$B$3:$B$1238,CI370)&gt;0,COUNTIF(COST_SHEETT!$AB$3:$AB$1238,CI370)&gt;0,COUNTIF(COST_SHEETT1!$B$3:$B$1238,CI370)&gt;0,COUNTIF(COST_SHEETT1!$AB$3:$AB$1238,CI370)&gt;0),"OK","ERROR"))</f>
        <v>NO STOCK</v>
      </c>
      <c r="BX370" s="97">
        <f>SUMIF(HW!$A$2:$A$1573,$A370,HW!BI$2:BI$1573)</f>
        <v>0</v>
      </c>
      <c r="BY370" s="97">
        <f>SUMIF(HW!$A$2:$A$1573,$A370,HW!BJ$2:BJ$1573)</f>
        <v>0</v>
      </c>
      <c r="BZ370" s="197">
        <f t="shared" si="212"/>
        <v>0</v>
      </c>
      <c r="CA370" s="198">
        <f t="shared" si="213"/>
        <v>0</v>
      </c>
      <c r="CK370" s="296">
        <f>IF(C370="WORK IN PROGRESS",0.099999,IF(SUMIF(SALE!$L$3:$L$1221,$A370,SALE!$U$3:$U$1221)=0,0,SUMIF(SALE!$L$3:$L$1221,$A370,SALE!$U$3:$U$1221)/SUMIF(SALE!$L$3:$L$1221,$A370,SALE!$F$3:$F$1221)))</f>
        <v>0</v>
      </c>
    </row>
    <row r="371" spans="1:102" ht="12" hidden="1" customHeight="1" x14ac:dyDescent="0.25">
      <c r="A371" s="104" t="s">
        <v>2642</v>
      </c>
      <c r="B371" s="106"/>
      <c r="C371" s="105" t="s">
        <v>77</v>
      </c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07"/>
      <c r="BE371" s="107"/>
      <c r="BF371" s="107"/>
      <c r="BG371" s="107"/>
      <c r="BH371" s="107"/>
      <c r="BI371" s="107"/>
      <c r="BJ371" s="107"/>
      <c r="BK371" s="107"/>
      <c r="BL371" s="107"/>
      <c r="BM371" s="107"/>
      <c r="BN371" s="107"/>
      <c r="BO371" s="107"/>
      <c r="BP371" s="108"/>
      <c r="BS371" s="97">
        <f t="shared" si="209"/>
        <v>0</v>
      </c>
      <c r="BT371" s="97">
        <f t="shared" si="210"/>
        <v>0</v>
      </c>
      <c r="BU371" s="97">
        <f t="shared" si="211"/>
        <v>0</v>
      </c>
      <c r="BV371" s="296" t="str">
        <f>IF(CA371=0,"NO STOCK",IF(COUNTIF(PKGSUMM_T!$A$2:$A$1245,A371)&gt;0,"OK","ERROR"))</f>
        <v>NO STOCK</v>
      </c>
      <c r="BW371" s="296" t="str">
        <f>IF(CA371=0,"NO STOCK",IF(OR(COUNTIF(COST_SHEETT!$B$3:$B$1238,CI371)&gt;0,COUNTIF(COST_SHEETT!$AB$3:$AB$1238,CI371)&gt;0,COUNTIF(COST_SHEETT1!$B$3:$B$1238,CI371)&gt;0,COUNTIF(COST_SHEETT1!$AB$3:$AB$1238,CI371)&gt;0),"OK","ERROR"))</f>
        <v>NO STOCK</v>
      </c>
      <c r="BX371" s="97">
        <f>SUMIF(HW!$A$2:$A$1573,$A371,HW!BI$2:BI$1573)</f>
        <v>0</v>
      </c>
      <c r="BY371" s="97">
        <f>SUMIF(HW!$A$2:$A$1573,$A371,HW!BJ$2:BJ$1573)</f>
        <v>0</v>
      </c>
      <c r="BZ371" s="197">
        <f t="shared" si="212"/>
        <v>0</v>
      </c>
      <c r="CA371" s="198">
        <f t="shared" si="213"/>
        <v>0</v>
      </c>
      <c r="CK371" s="296">
        <f>IF(C371="WORK IN PROGRESS",0.099999,IF(SUMIF(SALE!$L$3:$L$1221,$A371,SALE!$U$3:$U$1221)=0,0,SUMIF(SALE!$L$3:$L$1221,$A371,SALE!$U$3:$U$1221)/SUMIF(SALE!$L$3:$L$1221,$A371,SALE!$F$3:$F$1221)))</f>
        <v>9.9999000000000005E-2</v>
      </c>
    </row>
    <row r="372" spans="1:102" ht="12" hidden="1" customHeight="1" x14ac:dyDescent="0.25">
      <c r="A372" s="120" t="s">
        <v>299</v>
      </c>
      <c r="B372" s="121" t="s">
        <v>300</v>
      </c>
      <c r="C372" s="121" t="s">
        <v>77</v>
      </c>
      <c r="D372" s="122">
        <v>2430</v>
      </c>
      <c r="E372" s="123">
        <v>195</v>
      </c>
      <c r="F372" s="123">
        <v>2.9204999999999998E-2</v>
      </c>
      <c r="G372" s="123">
        <v>2.9204999999999998E-2</v>
      </c>
      <c r="H372" s="124"/>
      <c r="I372" s="124">
        <v>0</v>
      </c>
      <c r="J372" s="124">
        <v>0</v>
      </c>
      <c r="K372" s="124"/>
      <c r="L372" s="124">
        <v>0</v>
      </c>
      <c r="M372" s="124"/>
      <c r="N372" s="124">
        <v>0</v>
      </c>
      <c r="O372" s="124"/>
      <c r="P372" s="124">
        <v>0</v>
      </c>
      <c r="Q372" s="124"/>
      <c r="R372" s="124">
        <v>0</v>
      </c>
      <c r="S372" s="124"/>
      <c r="T372" s="124">
        <v>0</v>
      </c>
      <c r="U372" s="124"/>
      <c r="V372" s="124">
        <v>0</v>
      </c>
      <c r="W372" s="124"/>
      <c r="X372" s="124">
        <v>0</v>
      </c>
      <c r="Y372" s="124"/>
      <c r="Z372" s="124">
        <v>0</v>
      </c>
      <c r="AA372" s="124"/>
      <c r="AB372" s="124">
        <v>0</v>
      </c>
      <c r="AC372" s="124">
        <v>0</v>
      </c>
      <c r="AD372" s="124">
        <v>0</v>
      </c>
      <c r="AE372" s="124">
        <v>0</v>
      </c>
      <c r="AF372" s="124"/>
      <c r="AG372" s="124">
        <v>0</v>
      </c>
      <c r="AH372" s="124"/>
      <c r="AI372" s="124">
        <v>0</v>
      </c>
      <c r="AJ372" s="124"/>
      <c r="AK372" s="124">
        <v>0</v>
      </c>
      <c r="AL372" s="124"/>
      <c r="AM372" s="124">
        <v>0</v>
      </c>
      <c r="AN372" s="124"/>
      <c r="AO372" s="124">
        <v>0</v>
      </c>
      <c r="AP372" s="124"/>
      <c r="AQ372" s="124">
        <v>0</v>
      </c>
      <c r="AR372" s="124"/>
      <c r="AS372" s="124">
        <v>0</v>
      </c>
      <c r="AT372" s="124"/>
      <c r="AU372" s="124">
        <v>0</v>
      </c>
      <c r="AV372" s="124">
        <v>0</v>
      </c>
      <c r="AW372" s="124">
        <v>0</v>
      </c>
      <c r="AX372" s="124">
        <v>0</v>
      </c>
      <c r="AY372" s="124">
        <v>0</v>
      </c>
      <c r="AZ372" s="124">
        <v>0</v>
      </c>
      <c r="BA372" s="124">
        <v>0</v>
      </c>
      <c r="BB372" s="124">
        <v>0</v>
      </c>
      <c r="BC372" s="124">
        <v>0</v>
      </c>
      <c r="BD372" s="123">
        <v>0</v>
      </c>
      <c r="BE372" s="123">
        <v>0</v>
      </c>
      <c r="BF372" s="124">
        <v>0</v>
      </c>
      <c r="BG372" s="124">
        <v>0</v>
      </c>
      <c r="BH372" s="124">
        <v>0</v>
      </c>
      <c r="BI372" s="124"/>
      <c r="BJ372" s="124">
        <v>0</v>
      </c>
      <c r="BK372" s="124"/>
      <c r="BL372" s="124">
        <v>0</v>
      </c>
      <c r="BM372" s="124">
        <v>0</v>
      </c>
      <c r="BN372" s="124">
        <v>0</v>
      </c>
      <c r="BO372" s="124">
        <v>0</v>
      </c>
      <c r="BP372" s="125">
        <v>0</v>
      </c>
      <c r="BS372" s="97">
        <f t="shared" si="209"/>
        <v>0</v>
      </c>
      <c r="BT372" s="97">
        <f t="shared" si="210"/>
        <v>0</v>
      </c>
      <c r="BU372" s="97">
        <f t="shared" si="211"/>
        <v>0</v>
      </c>
      <c r="BV372" s="296" t="str">
        <f>IF(CA372=0,"NO STOCK",IF(COUNTIF(PKGSUMM_T!$A$2:$A$1245,A372)&gt;0,"OK","ERROR"))</f>
        <v>NO STOCK</v>
      </c>
      <c r="BW372" s="296" t="str">
        <f>IF(CA372=0,"NO STOCK",IF(OR(COUNTIF(COST_SHEETT!$B$3:$B$1238,CI372)&gt;0,COUNTIF(COST_SHEETT!$AB$3:$AB$1238,CI372)&gt;0,COUNTIF(COST_SHEETT1!$B$3:$B$1238,CI372)&gt;0,COUNTIF(COST_SHEETT1!$AB$3:$AB$1238,CI372)&gt;0),"OK","ERROR"))</f>
        <v>NO STOCK</v>
      </c>
      <c r="BX372" s="97">
        <f>SUMIF(HW!$A$2:$A$1573,$A372,HW!BI$2:BI$1573)</f>
        <v>0</v>
      </c>
      <c r="BY372" s="97">
        <f>SUMIF(HW!$A$2:$A$1573,$A372,HW!BJ$2:BJ$1573)</f>
        <v>0</v>
      </c>
      <c r="BZ372" s="197">
        <f t="shared" si="212"/>
        <v>0</v>
      </c>
      <c r="CA372" s="198">
        <f t="shared" si="213"/>
        <v>0</v>
      </c>
      <c r="CK372" s="296">
        <f>IF(C372="WORK IN PROGRESS",0.099999,IF(SUMIF(SALE!$L$3:$L$1221,$A372,SALE!$U$3:$U$1221)=0,0,SUMIF(SALE!$L$3:$L$1221,$A372,SALE!$U$3:$U$1221)/SUMIF(SALE!$L$3:$L$1221,$A372,SALE!$F$3:$F$1221)))</f>
        <v>9.9999000000000005E-2</v>
      </c>
    </row>
    <row r="373" spans="1:102" ht="12" hidden="1" customHeight="1" x14ac:dyDescent="0.25">
      <c r="A373" s="114" t="s">
        <v>80</v>
      </c>
      <c r="B373" s="115" t="s">
        <v>81</v>
      </c>
      <c r="C373" s="115" t="s">
        <v>77</v>
      </c>
      <c r="D373" s="116">
        <v>2652</v>
      </c>
      <c r="E373" s="117">
        <v>195</v>
      </c>
      <c r="F373" s="118"/>
      <c r="G373" s="118"/>
      <c r="H373" s="118"/>
      <c r="I373" s="118">
        <v>0</v>
      </c>
      <c r="J373" s="118">
        <v>0</v>
      </c>
      <c r="K373" s="118"/>
      <c r="L373" s="118">
        <v>0</v>
      </c>
      <c r="M373" s="118"/>
      <c r="N373" s="118">
        <v>0</v>
      </c>
      <c r="O373" s="118"/>
      <c r="P373" s="118">
        <v>0</v>
      </c>
      <c r="Q373" s="118"/>
      <c r="R373" s="118">
        <v>0</v>
      </c>
      <c r="S373" s="118"/>
      <c r="T373" s="118">
        <v>0</v>
      </c>
      <c r="U373" s="118"/>
      <c r="V373" s="118">
        <v>0</v>
      </c>
      <c r="W373" s="118"/>
      <c r="X373" s="118">
        <v>0</v>
      </c>
      <c r="Y373" s="118"/>
      <c r="Z373" s="118">
        <v>0</v>
      </c>
      <c r="AA373" s="118"/>
      <c r="AB373" s="118">
        <v>0</v>
      </c>
      <c r="AC373" s="118">
        <v>0</v>
      </c>
      <c r="AD373" s="118">
        <v>0</v>
      </c>
      <c r="AE373" s="118">
        <v>0</v>
      </c>
      <c r="AF373" s="118"/>
      <c r="AG373" s="118">
        <v>0</v>
      </c>
      <c r="AH373" s="118"/>
      <c r="AI373" s="118">
        <v>0</v>
      </c>
      <c r="AJ373" s="118"/>
      <c r="AK373" s="118">
        <v>0</v>
      </c>
      <c r="AL373" s="118"/>
      <c r="AM373" s="118">
        <v>0</v>
      </c>
      <c r="AN373" s="118"/>
      <c r="AO373" s="118">
        <v>0</v>
      </c>
      <c r="AP373" s="118"/>
      <c r="AQ373" s="118">
        <v>0</v>
      </c>
      <c r="AR373" s="118"/>
      <c r="AS373" s="118">
        <v>0</v>
      </c>
      <c r="AT373" s="118"/>
      <c r="AU373" s="118">
        <v>0</v>
      </c>
      <c r="AV373" s="118">
        <v>0</v>
      </c>
      <c r="AW373" s="118">
        <v>0</v>
      </c>
      <c r="AX373" s="118">
        <v>0</v>
      </c>
      <c r="AY373" s="118">
        <v>0</v>
      </c>
      <c r="AZ373" s="118">
        <v>0</v>
      </c>
      <c r="BA373" s="118">
        <v>0</v>
      </c>
      <c r="BB373" s="118">
        <v>0</v>
      </c>
      <c r="BC373" s="118">
        <v>0</v>
      </c>
      <c r="BD373" s="117">
        <v>0</v>
      </c>
      <c r="BE373" s="117">
        <v>0</v>
      </c>
      <c r="BF373" s="118">
        <v>0</v>
      </c>
      <c r="BG373" s="118">
        <v>0</v>
      </c>
      <c r="BH373" s="118">
        <v>0</v>
      </c>
      <c r="BI373" s="118"/>
      <c r="BJ373" s="118">
        <v>0</v>
      </c>
      <c r="BK373" s="118"/>
      <c r="BL373" s="118">
        <v>0</v>
      </c>
      <c r="BM373" s="118">
        <v>0</v>
      </c>
      <c r="BN373" s="118">
        <v>0</v>
      </c>
      <c r="BO373" s="118">
        <v>0</v>
      </c>
      <c r="BP373" s="119">
        <v>0</v>
      </c>
      <c r="BS373" s="97">
        <f t="shared" si="209"/>
        <v>0</v>
      </c>
      <c r="BT373" s="97">
        <f t="shared" si="210"/>
        <v>0</v>
      </c>
      <c r="BU373" s="97">
        <f t="shared" si="211"/>
        <v>0</v>
      </c>
      <c r="BV373" s="296" t="str">
        <f>IF(CA373=0,"NO STOCK",IF(COUNTIF(PKGSUMM_T!$A$2:$A$1245,A373)&gt;0,"OK","ERROR"))</f>
        <v>NO STOCK</v>
      </c>
      <c r="BW373" s="296" t="str">
        <f>IF(CA373=0,"NO STOCK",IF(OR(COUNTIF(COST_SHEETT!$B$3:$B$1238,CI373)&gt;0,COUNTIF(COST_SHEETT!$AB$3:$AB$1238,CI373)&gt;0,COUNTIF(COST_SHEETT1!$B$3:$B$1238,CI373)&gt;0,COUNTIF(COST_SHEETT1!$AB$3:$AB$1238,CI373)&gt;0),"OK","ERROR"))</f>
        <v>NO STOCK</v>
      </c>
      <c r="BX373" s="97">
        <f>SUMIF(HW!$A$2:$A$1573,$A373,HW!BI$2:BI$1573)</f>
        <v>0</v>
      </c>
      <c r="BY373" s="97">
        <f>SUMIF(HW!$A$2:$A$1573,$A373,HW!BJ$2:BJ$1573)</f>
        <v>0</v>
      </c>
      <c r="BZ373" s="197">
        <f t="shared" si="212"/>
        <v>0</v>
      </c>
      <c r="CA373" s="198">
        <f t="shared" si="213"/>
        <v>0</v>
      </c>
      <c r="CK373" s="296">
        <f>IF(C373="WORK IN PROGRESS",0.099999,IF(SUMIF(SALE!$L$3:$L$1221,$A373,SALE!$U$3:$U$1221)=0,0,SUMIF(SALE!$L$3:$L$1221,$A373,SALE!$U$3:$U$1221)/SUMIF(SALE!$L$3:$L$1221,$A373,SALE!$F$3:$F$1221)))</f>
        <v>9.9999000000000005E-2</v>
      </c>
    </row>
    <row r="374" spans="1:102" ht="12" hidden="1" customHeight="1" x14ac:dyDescent="0.25">
      <c r="A374" s="109" t="s">
        <v>2642</v>
      </c>
      <c r="B374" s="110"/>
      <c r="C374" s="111" t="s">
        <v>1200</v>
      </c>
      <c r="D374" s="112"/>
      <c r="E374" s="112"/>
      <c r="F374" s="126">
        <v>2.9204999999999998E-2</v>
      </c>
      <c r="G374" s="126">
        <v>2.9204999999999998E-2</v>
      </c>
      <c r="H374" s="112"/>
      <c r="I374" s="112">
        <v>0</v>
      </c>
      <c r="J374" s="112">
        <v>0</v>
      </c>
      <c r="K374" s="112"/>
      <c r="L374" s="112">
        <v>0</v>
      </c>
      <c r="M374" s="112"/>
      <c r="N374" s="112">
        <v>0</v>
      </c>
      <c r="O374" s="112"/>
      <c r="P374" s="112">
        <v>0</v>
      </c>
      <c r="Q374" s="112"/>
      <c r="R374" s="112">
        <v>0</v>
      </c>
      <c r="S374" s="112"/>
      <c r="T374" s="112">
        <v>0</v>
      </c>
      <c r="U374" s="112"/>
      <c r="V374" s="112">
        <v>0</v>
      </c>
      <c r="W374" s="112"/>
      <c r="X374" s="112">
        <v>0</v>
      </c>
      <c r="Y374" s="112"/>
      <c r="Z374" s="112">
        <v>0</v>
      </c>
      <c r="AA374" s="112"/>
      <c r="AB374" s="112">
        <v>0</v>
      </c>
      <c r="AC374" s="112">
        <v>0</v>
      </c>
      <c r="AD374" s="112">
        <v>0</v>
      </c>
      <c r="AE374" s="112">
        <v>0</v>
      </c>
      <c r="AF374" s="112"/>
      <c r="AG374" s="112">
        <v>0</v>
      </c>
      <c r="AH374" s="112"/>
      <c r="AI374" s="112">
        <v>0</v>
      </c>
      <c r="AJ374" s="112"/>
      <c r="AK374" s="112">
        <v>0</v>
      </c>
      <c r="AL374" s="112"/>
      <c r="AM374" s="112">
        <v>0</v>
      </c>
      <c r="AN374" s="112"/>
      <c r="AO374" s="112">
        <v>0</v>
      </c>
      <c r="AP374" s="112"/>
      <c r="AQ374" s="112">
        <v>0</v>
      </c>
      <c r="AR374" s="112"/>
      <c r="AS374" s="112">
        <v>0</v>
      </c>
      <c r="AT374" s="112"/>
      <c r="AU374" s="112">
        <v>0</v>
      </c>
      <c r="AV374" s="112">
        <v>0</v>
      </c>
      <c r="AW374" s="112">
        <v>0</v>
      </c>
      <c r="AX374" s="112">
        <v>0</v>
      </c>
      <c r="AY374" s="112">
        <v>0</v>
      </c>
      <c r="AZ374" s="112">
        <v>0</v>
      </c>
      <c r="BA374" s="112">
        <v>0</v>
      </c>
      <c r="BB374" s="112">
        <v>0</v>
      </c>
      <c r="BC374" s="112">
        <v>0</v>
      </c>
      <c r="BD374" s="126">
        <v>0</v>
      </c>
      <c r="BE374" s="126">
        <v>0</v>
      </c>
      <c r="BF374" s="112">
        <v>0</v>
      </c>
      <c r="BG374" s="112">
        <v>0</v>
      </c>
      <c r="BH374" s="112">
        <v>0</v>
      </c>
      <c r="BI374" s="112"/>
      <c r="BJ374" s="112">
        <v>0</v>
      </c>
      <c r="BK374" s="112"/>
      <c r="BL374" s="112">
        <v>0</v>
      </c>
      <c r="BM374" s="112">
        <v>0</v>
      </c>
      <c r="BN374" s="112">
        <v>0</v>
      </c>
      <c r="BO374" s="112">
        <v>0</v>
      </c>
      <c r="BP374" s="113">
        <v>0</v>
      </c>
      <c r="BS374" s="97">
        <f t="shared" si="209"/>
        <v>0</v>
      </c>
      <c r="BT374" s="97">
        <f t="shared" si="210"/>
        <v>0</v>
      </c>
      <c r="BU374" s="97">
        <f t="shared" si="211"/>
        <v>0</v>
      </c>
      <c r="BV374" s="296" t="str">
        <f>IF(CA374=0,"NO STOCK",IF(COUNTIF(PKGSUMM_T!$A$2:$A$1245,A374)&gt;0,"OK","ERROR"))</f>
        <v>NO STOCK</v>
      </c>
      <c r="BW374" s="296" t="str">
        <f>IF(CA374=0,"NO STOCK",IF(OR(COUNTIF(COST_SHEETT!$B$3:$B$1238,CI374)&gt;0,COUNTIF(COST_SHEETT!$AB$3:$AB$1238,CI374)&gt;0,COUNTIF(COST_SHEETT1!$B$3:$B$1238,CI374)&gt;0,COUNTIF(COST_SHEETT1!$AB$3:$AB$1238,CI374)&gt;0),"OK","ERROR"))</f>
        <v>NO STOCK</v>
      </c>
      <c r="BX374" s="97">
        <f>SUMIF(HW!$A$2:$A$1573,$A374,HW!BI$2:BI$1573)</f>
        <v>0</v>
      </c>
      <c r="BY374" s="97">
        <f>SUMIF(HW!$A$2:$A$1573,$A374,HW!BJ$2:BJ$1573)</f>
        <v>0</v>
      </c>
      <c r="BZ374" s="197">
        <f t="shared" si="212"/>
        <v>0</v>
      </c>
      <c r="CA374" s="198">
        <f t="shared" si="213"/>
        <v>0</v>
      </c>
      <c r="CK374" s="296">
        <f>IF(C374="WORK IN PROGRESS",0.099999,IF(SUMIF(SALE!$L$3:$L$1221,$A374,SALE!$U$3:$U$1221)=0,0,SUMIF(SALE!$L$3:$L$1221,$A374,SALE!$U$3:$U$1221)/SUMIF(SALE!$L$3:$L$1221,$A374,SALE!$F$3:$F$1221)))</f>
        <v>0</v>
      </c>
    </row>
    <row r="375" spans="1:102" ht="12" hidden="1" customHeight="1" x14ac:dyDescent="0.25">
      <c r="A375" s="136" t="s">
        <v>2642</v>
      </c>
      <c r="B375" s="105" t="s">
        <v>1200</v>
      </c>
      <c r="C375" s="105"/>
      <c r="D375" s="137"/>
      <c r="E375" s="137"/>
      <c r="F375" s="137">
        <v>0.183617</v>
      </c>
      <c r="G375" s="137">
        <v>0.183617</v>
      </c>
      <c r="H375" s="107">
        <v>878592</v>
      </c>
      <c r="I375" s="107">
        <v>180.11099999999999</v>
      </c>
      <c r="J375" s="138">
        <v>31499.279999999999</v>
      </c>
      <c r="K375" s="137"/>
      <c r="L375" s="137">
        <v>0</v>
      </c>
      <c r="M375" s="137"/>
      <c r="N375" s="137">
        <v>0</v>
      </c>
      <c r="O375" s="137"/>
      <c r="P375" s="137">
        <v>0</v>
      </c>
      <c r="Q375" s="137">
        <v>1762176</v>
      </c>
      <c r="R375" s="107">
        <v>361.24599999999998</v>
      </c>
      <c r="S375" s="137"/>
      <c r="T375" s="137">
        <v>0</v>
      </c>
      <c r="U375" s="137"/>
      <c r="V375" s="137">
        <v>0</v>
      </c>
      <c r="W375" s="137"/>
      <c r="X375" s="137">
        <v>0</v>
      </c>
      <c r="Y375" s="137"/>
      <c r="Z375" s="137">
        <v>0</v>
      </c>
      <c r="AA375" s="137"/>
      <c r="AB375" s="137">
        <v>0</v>
      </c>
      <c r="AC375" s="139">
        <v>1762176</v>
      </c>
      <c r="AD375" s="107">
        <v>361.24599999999998</v>
      </c>
      <c r="AE375" s="138">
        <v>63177.534</v>
      </c>
      <c r="AF375" s="137"/>
      <c r="AG375" s="137">
        <v>0</v>
      </c>
      <c r="AH375" s="137"/>
      <c r="AI375" s="137">
        <v>0</v>
      </c>
      <c r="AJ375" s="137"/>
      <c r="AK375" s="137">
        <v>0</v>
      </c>
      <c r="AL375" s="137"/>
      <c r="AM375" s="137">
        <v>0</v>
      </c>
      <c r="AN375" s="137"/>
      <c r="AO375" s="137">
        <v>0</v>
      </c>
      <c r="AP375" s="137">
        <v>2306304</v>
      </c>
      <c r="AQ375" s="107">
        <v>472.79199999999997</v>
      </c>
      <c r="AR375" s="137"/>
      <c r="AS375" s="137">
        <v>0</v>
      </c>
      <c r="AT375" s="137"/>
      <c r="AU375" s="137">
        <v>0</v>
      </c>
      <c r="AV375" s="139">
        <v>2306304</v>
      </c>
      <c r="AW375" s="107">
        <v>472.79199999999997</v>
      </c>
      <c r="AX375" s="138">
        <v>82685.611000000004</v>
      </c>
      <c r="AY375" s="139">
        <v>334464</v>
      </c>
      <c r="AZ375" s="137">
        <v>134</v>
      </c>
      <c r="BA375" s="107">
        <v>68.564999999999998</v>
      </c>
      <c r="BB375" s="138">
        <v>11991.203</v>
      </c>
      <c r="BC375" s="138">
        <v>11991.203</v>
      </c>
      <c r="BD375" s="137">
        <v>0</v>
      </c>
      <c r="BE375" s="137">
        <v>0</v>
      </c>
      <c r="BF375" s="137">
        <v>0</v>
      </c>
      <c r="BG375" s="139">
        <v>1762176</v>
      </c>
      <c r="BH375" s="107">
        <v>361.24599999999998</v>
      </c>
      <c r="BI375" s="137">
        <v>179712</v>
      </c>
      <c r="BJ375" s="137">
        <v>36.841000000000001</v>
      </c>
      <c r="BK375" s="137">
        <v>332384</v>
      </c>
      <c r="BL375" s="137">
        <v>68.138999999999996</v>
      </c>
      <c r="BM375" s="147">
        <v>-152672</v>
      </c>
      <c r="BN375" s="137">
        <v>-31.297999999999998</v>
      </c>
      <c r="BO375" s="147">
        <v>1609504</v>
      </c>
      <c r="BP375" s="148">
        <v>329.94799999999998</v>
      </c>
      <c r="BS375" s="97">
        <f t="shared" si="209"/>
        <v>0</v>
      </c>
      <c r="BT375" s="97">
        <f t="shared" si="210"/>
        <v>0</v>
      </c>
      <c r="BU375" s="97">
        <f t="shared" si="211"/>
        <v>0</v>
      </c>
      <c r="BV375" s="296" t="str">
        <f>IF(CA375=0,"NO STOCK",IF(COUNTIF(PKGSUMM_T!$A$2:$A$1245,A375)&gt;0,"OK","ERROR"))</f>
        <v>NO STOCK</v>
      </c>
      <c r="BW375" s="296" t="str">
        <f>IF(CA375=0,"NO STOCK",IF(OR(COUNTIF(COST_SHEETT!$B$3:$B$1238,CI375)&gt;0,COUNTIF(COST_SHEETT!$AB$3:$AB$1238,CI375)&gt;0,COUNTIF(COST_SHEETT1!$B$3:$B$1238,CI375)&gt;0,COUNTIF(COST_SHEETT1!$AB$3:$AB$1238,CI375)&gt;0),"OK","ERROR"))</f>
        <v>NO STOCK</v>
      </c>
      <c r="BX375" s="97">
        <f>SUMIF(HW!$A$2:$A$1573,$A375,HW!BI$2:BI$1573)</f>
        <v>0</v>
      </c>
      <c r="BY375" s="97">
        <f>SUMIF(HW!$A$2:$A$1573,$A375,HW!BJ$2:BJ$1573)</f>
        <v>0</v>
      </c>
      <c r="BZ375" s="197">
        <f t="shared" si="212"/>
        <v>0</v>
      </c>
      <c r="CA375" s="198">
        <f t="shared" si="213"/>
        <v>0</v>
      </c>
      <c r="CK375" s="296">
        <f>IF(C375="WORK IN PROGRESS",0.099999,IF(SUMIF(SALE!$L$3:$L$1221,$A375,SALE!$U$3:$U$1221)=0,0,SUMIF(SALE!$L$3:$L$1221,$A375,SALE!$U$3:$U$1221)/SUMIF(SALE!$L$3:$L$1221,$A375,SALE!$F$3:$F$1221)))</f>
        <v>0</v>
      </c>
    </row>
    <row r="376" spans="1:102" ht="12" hidden="1" customHeight="1" x14ac:dyDescent="0.25">
      <c r="A376" s="109" t="s">
        <v>2642</v>
      </c>
      <c r="B376" s="111" t="s">
        <v>1714</v>
      </c>
      <c r="C376" s="110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  <c r="AW376" s="112"/>
      <c r="AX376" s="112"/>
      <c r="AY376" s="112"/>
      <c r="AZ376" s="112"/>
      <c r="BA376" s="112"/>
      <c r="BB376" s="112"/>
      <c r="BC376" s="112"/>
      <c r="BD376" s="112"/>
      <c r="BE376" s="112"/>
      <c r="BF376" s="112"/>
      <c r="BG376" s="112"/>
      <c r="BH376" s="112"/>
      <c r="BI376" s="112"/>
      <c r="BJ376" s="112"/>
      <c r="BK376" s="112"/>
      <c r="BL376" s="112"/>
      <c r="BM376" s="112"/>
      <c r="BN376" s="112"/>
      <c r="BO376" s="112"/>
      <c r="BP376" s="113"/>
      <c r="BS376" s="97">
        <f t="shared" si="209"/>
        <v>0</v>
      </c>
      <c r="BT376" s="97">
        <f t="shared" si="210"/>
        <v>0</v>
      </c>
      <c r="BU376" s="97">
        <f t="shared" si="211"/>
        <v>0</v>
      </c>
      <c r="BV376" s="296" t="str">
        <f>IF(CA376=0,"NO STOCK",IF(COUNTIF(PKGSUMM_T!$A$2:$A$1245,A376)&gt;0,"OK","ERROR"))</f>
        <v>NO STOCK</v>
      </c>
      <c r="BW376" s="296" t="str">
        <f>IF(CA376=0,"NO STOCK",IF(OR(COUNTIF(COST_SHEETT!$B$3:$B$1238,CI376)&gt;0,COUNTIF(COST_SHEETT!$AB$3:$AB$1238,CI376)&gt;0,COUNTIF(COST_SHEETT1!$B$3:$B$1238,CI376)&gt;0,COUNTIF(COST_SHEETT1!$AB$3:$AB$1238,CI376)&gt;0),"OK","ERROR"))</f>
        <v>NO STOCK</v>
      </c>
      <c r="BX376" s="97">
        <f>SUMIF(HW!$A$2:$A$1573,$A376,HW!BI$2:BI$1573)</f>
        <v>0</v>
      </c>
      <c r="BY376" s="97">
        <f>SUMIF(HW!$A$2:$A$1573,$A376,HW!BJ$2:BJ$1573)</f>
        <v>0</v>
      </c>
      <c r="BZ376" s="197">
        <f t="shared" si="212"/>
        <v>0</v>
      </c>
      <c r="CA376" s="198">
        <f t="shared" si="213"/>
        <v>0</v>
      </c>
      <c r="CK376" s="296">
        <f>IF(C376="WORK IN PROGRESS",0.099999,IF(SUMIF(SALE!$L$3:$L$1221,$A376,SALE!$U$3:$U$1221)=0,0,SUMIF(SALE!$L$3:$L$1221,$A376,SALE!$U$3:$U$1221)/SUMIF(SALE!$L$3:$L$1221,$A376,SALE!$F$3:$F$1221)))</f>
        <v>0</v>
      </c>
    </row>
    <row r="377" spans="1:102" ht="12" hidden="1" customHeight="1" x14ac:dyDescent="0.25">
      <c r="A377" s="104" t="s">
        <v>2642</v>
      </c>
      <c r="B377" s="106"/>
      <c r="C377" s="105" t="s">
        <v>30</v>
      </c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07"/>
      <c r="AU377" s="107"/>
      <c r="AV377" s="107"/>
      <c r="AW377" s="107"/>
      <c r="AX377" s="107"/>
      <c r="AY377" s="107"/>
      <c r="AZ377" s="107"/>
      <c r="BA377" s="107"/>
      <c r="BB377" s="107"/>
      <c r="BC377" s="107"/>
      <c r="BD377" s="107"/>
      <c r="BE377" s="107"/>
      <c r="BF377" s="107"/>
      <c r="BG377" s="107"/>
      <c r="BH377" s="107"/>
      <c r="BI377" s="107"/>
      <c r="BJ377" s="107"/>
      <c r="BK377" s="107"/>
      <c r="BL377" s="107"/>
      <c r="BM377" s="107"/>
      <c r="BN377" s="107"/>
      <c r="BO377" s="107"/>
      <c r="BP377" s="108"/>
      <c r="BS377" s="97">
        <f t="shared" si="209"/>
        <v>0</v>
      </c>
      <c r="BT377" s="97">
        <f t="shared" si="210"/>
        <v>0</v>
      </c>
      <c r="BU377" s="97">
        <f t="shared" si="211"/>
        <v>0</v>
      </c>
      <c r="BV377" s="296" t="str">
        <f>IF(CA377=0,"NO STOCK",IF(COUNTIF(PKGSUMM_T!$A$2:$A$1245,A377)&gt;0,"OK","ERROR"))</f>
        <v>NO STOCK</v>
      </c>
      <c r="BW377" s="296" t="str">
        <f>IF(CA377=0,"NO STOCK",IF(OR(COUNTIF(COST_SHEETT!$B$3:$B$1238,CI377)&gt;0,COUNTIF(COST_SHEETT!$AB$3:$AB$1238,CI377)&gt;0,COUNTIF(COST_SHEETT1!$B$3:$B$1238,CI377)&gt;0,COUNTIF(COST_SHEETT1!$AB$3:$AB$1238,CI377)&gt;0),"OK","ERROR"))</f>
        <v>NO STOCK</v>
      </c>
      <c r="BX377" s="97">
        <f>SUMIF(HW!$A$2:$A$1573,$A377,HW!BI$2:BI$1573)</f>
        <v>0</v>
      </c>
      <c r="BY377" s="97">
        <f>SUMIF(HW!$A$2:$A$1573,$A377,HW!BJ$2:BJ$1573)</f>
        <v>0</v>
      </c>
      <c r="BZ377" s="197">
        <f t="shared" si="212"/>
        <v>0</v>
      </c>
      <c r="CA377" s="198">
        <f t="shared" si="213"/>
        <v>0</v>
      </c>
      <c r="CK377" s="296">
        <f>IF(C377="WORK IN PROGRESS",0.099999,IF(SUMIF(SALE!$L$3:$L$1221,$A377,SALE!$U$3:$U$1221)=0,0,SUMIF(SALE!$L$3:$L$1221,$A377,SALE!$U$3:$U$1221)/SUMIF(SALE!$L$3:$L$1221,$A377,SALE!$F$3:$F$1221)))</f>
        <v>0</v>
      </c>
    </row>
    <row r="378" spans="1:102" ht="12" hidden="1" customHeight="1" x14ac:dyDescent="0.25">
      <c r="A378" s="120" t="s">
        <v>357</v>
      </c>
      <c r="B378" s="121" t="s">
        <v>358</v>
      </c>
      <c r="C378" s="121" t="s">
        <v>30</v>
      </c>
      <c r="D378" s="135">
        <v>5364</v>
      </c>
      <c r="E378" s="123">
        <v>170</v>
      </c>
      <c r="F378" s="123">
        <v>3.0800999999999999E-2</v>
      </c>
      <c r="G378" s="123">
        <v>3.0800999999999999E-2</v>
      </c>
      <c r="H378" s="124">
        <v>5364</v>
      </c>
      <c r="I378" s="112">
        <v>0.91200000000000003</v>
      </c>
      <c r="J378" s="112">
        <v>165.21700000000001</v>
      </c>
      <c r="K378" s="123"/>
      <c r="L378" s="124">
        <v>0</v>
      </c>
      <c r="M378" s="123"/>
      <c r="N378" s="124">
        <v>0</v>
      </c>
      <c r="O378" s="123"/>
      <c r="P378" s="124">
        <v>0</v>
      </c>
      <c r="Q378" s="123"/>
      <c r="R378" s="124">
        <v>0</v>
      </c>
      <c r="S378" s="123"/>
      <c r="T378" s="124">
        <v>0</v>
      </c>
      <c r="U378" s="123"/>
      <c r="V378" s="124">
        <v>0</v>
      </c>
      <c r="W378" s="123"/>
      <c r="X378" s="124">
        <v>0</v>
      </c>
      <c r="Y378" s="123"/>
      <c r="Z378" s="124">
        <v>0</v>
      </c>
      <c r="AA378" s="123"/>
      <c r="AB378" s="124">
        <v>0</v>
      </c>
      <c r="AC378" s="124">
        <v>0</v>
      </c>
      <c r="AD378" s="124">
        <v>0</v>
      </c>
      <c r="AE378" s="124">
        <v>0</v>
      </c>
      <c r="AF378" s="123"/>
      <c r="AG378" s="124">
        <v>0</v>
      </c>
      <c r="AH378" s="123"/>
      <c r="AI378" s="124">
        <v>0</v>
      </c>
      <c r="AJ378" s="123"/>
      <c r="AK378" s="124">
        <v>0</v>
      </c>
      <c r="AL378" s="123"/>
      <c r="AM378" s="124">
        <v>0</v>
      </c>
      <c r="AN378" s="124">
        <v>5364</v>
      </c>
      <c r="AO378" s="112">
        <v>0.91200000000000003</v>
      </c>
      <c r="AP378" s="123"/>
      <c r="AQ378" s="124">
        <v>0</v>
      </c>
      <c r="AR378" s="123"/>
      <c r="AS378" s="124">
        <v>0</v>
      </c>
      <c r="AT378" s="123"/>
      <c r="AU378" s="124">
        <v>0</v>
      </c>
      <c r="AV378" s="135">
        <v>5364</v>
      </c>
      <c r="AW378" s="112">
        <v>0.91200000000000003</v>
      </c>
      <c r="AX378" s="112">
        <v>165.21700000000001</v>
      </c>
      <c r="AY378" s="124">
        <v>0</v>
      </c>
      <c r="AZ378" s="124">
        <v>0</v>
      </c>
      <c r="BA378" s="124">
        <v>0</v>
      </c>
      <c r="BB378" s="124">
        <v>0</v>
      </c>
      <c r="BC378" s="124">
        <v>0</v>
      </c>
      <c r="BD378" s="123">
        <v>0</v>
      </c>
      <c r="BE378" s="123">
        <v>0</v>
      </c>
      <c r="BF378" s="124">
        <v>0</v>
      </c>
      <c r="BG378" s="124">
        <v>0</v>
      </c>
      <c r="BH378" s="124">
        <v>0</v>
      </c>
      <c r="BI378" s="123"/>
      <c r="BJ378" s="124">
        <v>0</v>
      </c>
      <c r="BK378" s="123"/>
      <c r="BL378" s="124">
        <v>0</v>
      </c>
      <c r="BM378" s="124">
        <v>0</v>
      </c>
      <c r="BN378" s="124">
        <v>0</v>
      </c>
      <c r="BO378" s="124">
        <v>0</v>
      </c>
      <c r="BP378" s="125">
        <v>0</v>
      </c>
      <c r="BS378" s="97">
        <f t="shared" si="209"/>
        <v>0</v>
      </c>
      <c r="BT378" s="97">
        <f t="shared" si="210"/>
        <v>0</v>
      </c>
      <c r="BU378" s="97">
        <f t="shared" si="211"/>
        <v>0</v>
      </c>
      <c r="BV378" s="296" t="str">
        <f>IF(CA378=0,"NO STOCK",IF(COUNTIF(PKGSUMM_T!$A$2:$A$1245,A378)&gt;0,"OK","ERROR"))</f>
        <v>NO STOCK</v>
      </c>
      <c r="BW378" s="296" t="str">
        <f>IF(CA378=0,"NO STOCK",IF(OR(COUNTIF(COST_SHEETT!$B$3:$B$1238,CI378)&gt;0,COUNTIF(COST_SHEETT!$AB$3:$AB$1238,CI378)&gt;0,COUNTIF(COST_SHEETT1!$B$3:$B$1238,CI378)&gt;0,COUNTIF(COST_SHEETT1!$AB$3:$AB$1238,CI378)&gt;0),"OK","ERROR"))</f>
        <v>NO STOCK</v>
      </c>
      <c r="BX378" s="97">
        <f>SUMIF(HW!$A$2:$A$1573,$A378,HW!BI$2:BI$1573)</f>
        <v>0</v>
      </c>
      <c r="BY378" s="97">
        <f>SUMIF(HW!$A$2:$A$1573,$A378,HW!BJ$2:BJ$1573)</f>
        <v>0</v>
      </c>
      <c r="BZ378" s="197">
        <f t="shared" si="212"/>
        <v>0</v>
      </c>
      <c r="CA378" s="198">
        <f t="shared" si="213"/>
        <v>0</v>
      </c>
      <c r="CI378" s="200" t="s">
        <v>4173</v>
      </c>
      <c r="CJ378" s="97" t="s">
        <v>2666</v>
      </c>
      <c r="CK378" s="296">
        <f>IF(C378="WORK IN PROGRESS",0.099999,IF(SUMIF(SALE!$L$3:$L$1221,$A378,SALE!$U$3:$U$1221)=0,0,SUMIF(SALE!$L$3:$L$1221,$A378,SALE!$U$3:$U$1221)/SUMIF(SALE!$L$3:$L$1221,$A378,SALE!$F$3:$F$1221)))</f>
        <v>3.8037999755374849E-2</v>
      </c>
    </row>
    <row r="379" spans="1:102" ht="12" customHeight="1" x14ac:dyDescent="0.25">
      <c r="A379" s="114" t="s">
        <v>359</v>
      </c>
      <c r="B379" s="115" t="s">
        <v>360</v>
      </c>
      <c r="C379" s="115" t="s">
        <v>30</v>
      </c>
      <c r="D379" s="116">
        <v>5960</v>
      </c>
      <c r="E379" s="117">
        <v>170</v>
      </c>
      <c r="F379" s="117">
        <v>2.9558999999999998E-2</v>
      </c>
      <c r="G379" s="117">
        <v>2.9558999999999998E-2</v>
      </c>
      <c r="H379" s="130">
        <v>107280</v>
      </c>
      <c r="I379" s="130">
        <v>18.238</v>
      </c>
      <c r="J379" s="131">
        <v>3171.09</v>
      </c>
      <c r="K379" s="117"/>
      <c r="L379" s="118">
        <v>0</v>
      </c>
      <c r="M379" s="117"/>
      <c r="N379" s="118">
        <v>0</v>
      </c>
      <c r="O379" s="117"/>
      <c r="P379" s="118">
        <v>0</v>
      </c>
      <c r="Q379" s="117"/>
      <c r="R379" s="118">
        <v>0</v>
      </c>
      <c r="S379" s="117"/>
      <c r="T379" s="118">
        <v>0</v>
      </c>
      <c r="U379" s="117"/>
      <c r="V379" s="118">
        <v>0</v>
      </c>
      <c r="W379" s="117"/>
      <c r="X379" s="118">
        <v>0</v>
      </c>
      <c r="Y379" s="117"/>
      <c r="Z379" s="118">
        <v>0</v>
      </c>
      <c r="AA379" s="117"/>
      <c r="AB379" s="118">
        <v>0</v>
      </c>
      <c r="AC379" s="118">
        <v>0</v>
      </c>
      <c r="AD379" s="118">
        <v>0</v>
      </c>
      <c r="AE379" s="118">
        <v>0</v>
      </c>
      <c r="AF379" s="117"/>
      <c r="AG379" s="118">
        <v>0</v>
      </c>
      <c r="AH379" s="117"/>
      <c r="AI379" s="118">
        <v>0</v>
      </c>
      <c r="AJ379" s="117"/>
      <c r="AK379" s="118">
        <v>0</v>
      </c>
      <c r="AL379" s="117"/>
      <c r="AM379" s="118">
        <v>0</v>
      </c>
      <c r="AN379" s="117"/>
      <c r="AO379" s="118">
        <v>0</v>
      </c>
      <c r="AP379" s="117"/>
      <c r="AQ379" s="118">
        <v>0</v>
      </c>
      <c r="AR379" s="117"/>
      <c r="AS379" s="118">
        <v>0</v>
      </c>
      <c r="AT379" s="117"/>
      <c r="AU379" s="118">
        <v>0</v>
      </c>
      <c r="AV379" s="118">
        <v>0</v>
      </c>
      <c r="AW379" s="118">
        <v>0</v>
      </c>
      <c r="AX379" s="118">
        <v>0</v>
      </c>
      <c r="AY379" s="132">
        <v>107280</v>
      </c>
      <c r="AZ379" s="117">
        <v>18</v>
      </c>
      <c r="BA379" s="130">
        <v>18.238</v>
      </c>
      <c r="BB379" s="131">
        <v>3171.09</v>
      </c>
      <c r="BC379" s="131">
        <v>3171.09</v>
      </c>
      <c r="BD379" s="117">
        <v>0</v>
      </c>
      <c r="BE379" s="117">
        <v>0</v>
      </c>
      <c r="BF379" s="118">
        <v>0</v>
      </c>
      <c r="BG379" s="118">
        <v>0</v>
      </c>
      <c r="BH379" s="118">
        <v>0</v>
      </c>
      <c r="BI379" s="117"/>
      <c r="BJ379" s="118">
        <v>0</v>
      </c>
      <c r="BK379" s="117"/>
      <c r="BL379" s="118">
        <v>0</v>
      </c>
      <c r="BM379" s="118">
        <v>0</v>
      </c>
      <c r="BN379" s="118">
        <v>0</v>
      </c>
      <c r="BO379" s="118">
        <v>0</v>
      </c>
      <c r="BP379" s="119">
        <v>0</v>
      </c>
      <c r="BS379" s="97">
        <f t="shared" si="209"/>
        <v>107280</v>
      </c>
      <c r="BT379" s="97">
        <f t="shared" si="210"/>
        <v>18</v>
      </c>
      <c r="BU379" s="97">
        <f t="shared" si="211"/>
        <v>18.238</v>
      </c>
      <c r="BV379" s="296" t="str">
        <f>IF(CA379=0,"NO STOCK",IF(COUNTIF(PKGSUMM_T!$A$2:$A$1245,A379)&gt;0,"OK","ERROR"))</f>
        <v>OK</v>
      </c>
      <c r="BW379" s="296" t="str">
        <f>IF(CA379=0,"NO STOCK",IF(OR(COUNTIF(COST_SHEETT!$B$3:$B$1238,CI379)&gt;0,COUNTIF(COST_SHEETT!$AB$3:$AB$1238,CI379)&gt;0,COUNTIF(COST_SHEETT1!$B$3:$B$1238,CI379)&gt;0,COUNTIF(COST_SHEETT1!$AB$3:$AB$1238,CI379)&gt;0),"OK","ERROR"))</f>
        <v>OK</v>
      </c>
      <c r="BX379" s="97">
        <f>SUMIF(HW!$A$2:$A$1573,$A379,HW!BI$2:BI$1573)</f>
        <v>0</v>
      </c>
      <c r="BY379" s="97">
        <f>SUMIF(HW!$A$2:$A$1573,$A379,HW!BJ$2:BJ$1573)</f>
        <v>0</v>
      </c>
      <c r="BZ379" s="197">
        <f t="shared" si="212"/>
        <v>107280</v>
      </c>
      <c r="CA379" s="198">
        <f t="shared" si="213"/>
        <v>18.238</v>
      </c>
      <c r="CB379" s="296">
        <f>IF(CJ379="Y",IF(C379="FINISHED GOODS",SUMIF(COST_SHEETT!$AB$3:$AB$1227,$CI379,COST_SHEETT!$DD$3:$DD$1227),SUMIF(COST_SHEETT!$B$3:$B$1227,$CI379,COST_SHEETT!$DB$3:$DB$1227)),IF(C379="FINISHED GOODS",SUMIF(COST_SHEETT1!$AB$3:$AB$1227,$CI379,COST_SHEETT1!$DD$3:$DD$1227),SUMIF(COST_SHEETT1!$B$3:$B$1227,$CI379,COST_SHEETT1!$DB$3:$DB$1227)))</f>
        <v>2.9179687234963291E-2</v>
      </c>
      <c r="CC379" s="209">
        <f t="shared" ref="CC379:CC382" si="234">ROUND(BZ379*CB379,0)</f>
        <v>3130</v>
      </c>
      <c r="CD379" s="295">
        <v>1</v>
      </c>
      <c r="CE379" s="295"/>
      <c r="CF379" s="376">
        <f t="shared" ref="CF379:CF382" si="235">IF(BZ379=0,0,IF(CK379&gt;0,CK379,CD379))</f>
        <v>3.8144999543441541E-2</v>
      </c>
      <c r="CG379" s="301">
        <f t="shared" ref="CG379:CG382" si="236">MIN(CF379,CB379)</f>
        <v>2.9179687234963291E-2</v>
      </c>
      <c r="CH379" s="302">
        <f t="shared" ref="CH379:CH382" si="237">ROUND(CG379*BZ379,0)</f>
        <v>3130</v>
      </c>
      <c r="CI379" s="200" t="s">
        <v>4177</v>
      </c>
      <c r="CJ379" s="97" t="s">
        <v>2666</v>
      </c>
      <c r="CK379" s="296">
        <f>IF(C379="WORK IN PROGRESS",0.099999,IF(SUMIF(SALE!$L$3:$L$1221,$A379,SALE!$U$3:$U$1221)=0,0,SUMIF(SALE!$L$3:$L$1221,$A379,SALE!$U$3:$U$1221)/SUMIF(SALE!$L$3:$L$1221,$A379,SALE!$F$3:$F$1221)))</f>
        <v>3.8144999543441541E-2</v>
      </c>
      <c r="CL379" s="296" t="str">
        <f t="shared" ref="CL379:CL382" si="238">IF(CF379&lt;CB379,"NRV","COST")</f>
        <v>COST</v>
      </c>
      <c r="CM379" s="304">
        <f t="shared" ref="CM379:CM382" si="239">IF(CA379=0,0,ROUND(CH379/CA379,3))</f>
        <v>171.62</v>
      </c>
      <c r="CU379" s="296">
        <f t="shared" ref="CU379:CU382" si="240">+(BZ379-BX379)*CG379</f>
        <v>3130.3968465668618</v>
      </c>
      <c r="CW379" s="296">
        <f t="shared" ref="CW379:CW382" si="241">+CT379+CU379+CV379</f>
        <v>3130.3968465668618</v>
      </c>
      <c r="CX379" s="388">
        <f t="shared" ref="CX379:CX382" si="242">+CW379-CH379</f>
        <v>0.39684656686176822</v>
      </c>
    </row>
    <row r="380" spans="1:102" ht="12" customHeight="1" x14ac:dyDescent="0.25">
      <c r="A380" s="120" t="s">
        <v>355</v>
      </c>
      <c r="B380" s="121" t="s">
        <v>1715</v>
      </c>
      <c r="C380" s="121" t="s">
        <v>30</v>
      </c>
      <c r="D380" s="122">
        <v>6327</v>
      </c>
      <c r="E380" s="123">
        <v>150</v>
      </c>
      <c r="F380" s="123">
        <v>2.4313000000000001E-2</v>
      </c>
      <c r="G380" s="123">
        <v>2.4313000000000001E-2</v>
      </c>
      <c r="H380" s="127">
        <v>75924</v>
      </c>
      <c r="I380" s="127">
        <v>11.388999999999999</v>
      </c>
      <c r="J380" s="128">
        <v>1845.94</v>
      </c>
      <c r="K380" s="123"/>
      <c r="L380" s="124">
        <v>0</v>
      </c>
      <c r="M380" s="123"/>
      <c r="N380" s="124">
        <v>0</v>
      </c>
      <c r="O380" s="123"/>
      <c r="P380" s="124">
        <v>0</v>
      </c>
      <c r="Q380" s="123"/>
      <c r="R380" s="124">
        <v>0</v>
      </c>
      <c r="S380" s="123"/>
      <c r="T380" s="124">
        <v>0</v>
      </c>
      <c r="U380" s="123"/>
      <c r="V380" s="124">
        <v>0</v>
      </c>
      <c r="W380" s="123"/>
      <c r="X380" s="124">
        <v>0</v>
      </c>
      <c r="Y380" s="123"/>
      <c r="Z380" s="124">
        <v>0</v>
      </c>
      <c r="AA380" s="123"/>
      <c r="AB380" s="124">
        <v>0</v>
      </c>
      <c r="AC380" s="124">
        <v>0</v>
      </c>
      <c r="AD380" s="124">
        <v>0</v>
      </c>
      <c r="AE380" s="124">
        <v>0</v>
      </c>
      <c r="AF380" s="123"/>
      <c r="AG380" s="124">
        <v>0</v>
      </c>
      <c r="AH380" s="123"/>
      <c r="AI380" s="124">
        <v>0</v>
      </c>
      <c r="AJ380" s="123"/>
      <c r="AK380" s="124">
        <v>0</v>
      </c>
      <c r="AL380" s="123"/>
      <c r="AM380" s="124">
        <v>0</v>
      </c>
      <c r="AN380" s="123"/>
      <c r="AO380" s="124">
        <v>0</v>
      </c>
      <c r="AP380" s="123"/>
      <c r="AQ380" s="124">
        <v>0</v>
      </c>
      <c r="AR380" s="123"/>
      <c r="AS380" s="124">
        <v>0</v>
      </c>
      <c r="AT380" s="123"/>
      <c r="AU380" s="124">
        <v>0</v>
      </c>
      <c r="AV380" s="124">
        <v>0</v>
      </c>
      <c r="AW380" s="124">
        <v>0</v>
      </c>
      <c r="AX380" s="124">
        <v>0</v>
      </c>
      <c r="AY380" s="129">
        <v>75924</v>
      </c>
      <c r="AZ380" s="123">
        <v>12</v>
      </c>
      <c r="BA380" s="127">
        <v>11.388999999999999</v>
      </c>
      <c r="BB380" s="128">
        <v>1845.94</v>
      </c>
      <c r="BC380" s="128">
        <v>1845.94</v>
      </c>
      <c r="BD380" s="123">
        <v>0</v>
      </c>
      <c r="BE380" s="123">
        <v>0</v>
      </c>
      <c r="BF380" s="124">
        <v>0</v>
      </c>
      <c r="BG380" s="124">
        <v>0</v>
      </c>
      <c r="BH380" s="124">
        <v>0</v>
      </c>
      <c r="BI380" s="123"/>
      <c r="BJ380" s="124">
        <v>0</v>
      </c>
      <c r="BK380" s="123"/>
      <c r="BL380" s="124">
        <v>0</v>
      </c>
      <c r="BM380" s="124">
        <v>0</v>
      </c>
      <c r="BN380" s="124">
        <v>0</v>
      </c>
      <c r="BO380" s="124">
        <v>0</v>
      </c>
      <c r="BP380" s="125">
        <v>0</v>
      </c>
      <c r="BS380" s="97">
        <f t="shared" si="209"/>
        <v>75924</v>
      </c>
      <c r="BT380" s="97">
        <f t="shared" si="210"/>
        <v>12</v>
      </c>
      <c r="BU380" s="97">
        <f t="shared" si="211"/>
        <v>11.388999999999999</v>
      </c>
      <c r="BV380" s="296" t="str">
        <f>IF(CA380=0,"NO STOCK",IF(COUNTIF(PKGSUMM_T!$A$2:$A$1245,A380)&gt;0,"OK","ERROR"))</f>
        <v>OK</v>
      </c>
      <c r="BW380" s="296" t="str">
        <f>IF(CA380=0,"NO STOCK",IF(OR(COUNTIF(COST_SHEETT!$B$3:$B$1238,CI380)&gt;0,COUNTIF(COST_SHEETT!$AB$3:$AB$1238,CI380)&gt;0,COUNTIF(COST_SHEETT1!$B$3:$B$1238,CI380)&gt;0,COUNTIF(COST_SHEETT1!$AB$3:$AB$1238,CI380)&gt;0),"OK","ERROR"))</f>
        <v>OK</v>
      </c>
      <c r="BX380" s="97">
        <f>SUMIF(HW!$A$2:$A$1573,$A380,HW!BI$2:BI$1573)</f>
        <v>0</v>
      </c>
      <c r="BY380" s="97">
        <f>SUMIF(HW!$A$2:$A$1573,$A380,HW!BJ$2:BJ$1573)</f>
        <v>0</v>
      </c>
      <c r="BZ380" s="197">
        <f t="shared" si="212"/>
        <v>75924</v>
      </c>
      <c r="CA380" s="198">
        <f t="shared" si="213"/>
        <v>11.388999999999999</v>
      </c>
      <c r="CB380" s="296">
        <f>IF(CJ380="Y",IF(C380="FINISHED GOODS",SUMIF(COST_SHEETT!$AB$3:$AB$1227,$CI380,COST_SHEETT!$DD$3:$DD$1227),SUMIF(COST_SHEETT!$B$3:$B$1227,$CI380,COST_SHEETT!$DB$3:$DB$1227)),IF(C380="FINISHED GOODS",SUMIF(COST_SHEETT1!$AB$3:$AB$1227,$CI380,COST_SHEETT1!$DD$3:$DD$1227),SUMIF(COST_SHEETT1!$B$3:$B$1227,$CI380,COST_SHEETT1!$DB$3:$DB$1227)))</f>
        <v>2.3974838181752701E-2</v>
      </c>
      <c r="CC380" s="209">
        <f t="shared" si="234"/>
        <v>1820</v>
      </c>
      <c r="CD380" s="295">
        <v>1</v>
      </c>
      <c r="CE380" s="295"/>
      <c r="CF380" s="376">
        <f t="shared" si="235"/>
        <v>2.7299000755141106E-2</v>
      </c>
      <c r="CG380" s="301">
        <f t="shared" si="236"/>
        <v>2.3974838181752701E-2</v>
      </c>
      <c r="CH380" s="302">
        <f t="shared" si="237"/>
        <v>1820</v>
      </c>
      <c r="CI380" s="200" t="s">
        <v>4169</v>
      </c>
      <c r="CJ380" s="97" t="s">
        <v>2666</v>
      </c>
      <c r="CK380" s="296">
        <f>IF(C380="WORK IN PROGRESS",0.099999,IF(SUMIF(SALE!$L$3:$L$1221,$A380,SALE!$U$3:$U$1221)=0,0,SUMIF(SALE!$L$3:$L$1221,$A380,SALE!$U$3:$U$1221)/SUMIF(SALE!$L$3:$L$1221,$A380,SALE!$F$3:$F$1221)))</f>
        <v>2.7299000755141106E-2</v>
      </c>
      <c r="CL380" s="296" t="str">
        <f t="shared" si="238"/>
        <v>COST</v>
      </c>
      <c r="CM380" s="304">
        <f t="shared" si="239"/>
        <v>159.803</v>
      </c>
      <c r="CU380" s="296">
        <f t="shared" si="240"/>
        <v>1820.2656141113921</v>
      </c>
      <c r="CW380" s="296">
        <f t="shared" si="241"/>
        <v>1820.2656141113921</v>
      </c>
      <c r="CX380" s="388">
        <f t="shared" si="242"/>
        <v>0.26561411139209667</v>
      </c>
    </row>
    <row r="381" spans="1:102" ht="12" customHeight="1" x14ac:dyDescent="0.25">
      <c r="A381" s="114" t="s">
        <v>353</v>
      </c>
      <c r="B381" s="115" t="s">
        <v>1716</v>
      </c>
      <c r="C381" s="115" t="s">
        <v>30</v>
      </c>
      <c r="D381" s="116">
        <v>6327</v>
      </c>
      <c r="E381" s="117">
        <v>150</v>
      </c>
      <c r="F381" s="117">
        <v>2.4028000000000001E-2</v>
      </c>
      <c r="G381" s="117">
        <v>2.4028000000000001E-2</v>
      </c>
      <c r="H381" s="130">
        <v>284715</v>
      </c>
      <c r="I381" s="130">
        <v>42.707000000000001</v>
      </c>
      <c r="J381" s="131">
        <v>6841.1319999999996</v>
      </c>
      <c r="K381" s="117"/>
      <c r="L381" s="118">
        <v>0</v>
      </c>
      <c r="M381" s="117"/>
      <c r="N381" s="118">
        <v>0</v>
      </c>
      <c r="O381" s="117"/>
      <c r="P381" s="118">
        <v>0</v>
      </c>
      <c r="Q381" s="117"/>
      <c r="R381" s="118">
        <v>0</v>
      </c>
      <c r="S381" s="117"/>
      <c r="T381" s="118">
        <v>0</v>
      </c>
      <c r="U381" s="117"/>
      <c r="V381" s="118">
        <v>0</v>
      </c>
      <c r="W381" s="117"/>
      <c r="X381" s="118">
        <v>0</v>
      </c>
      <c r="Y381" s="117"/>
      <c r="Z381" s="118">
        <v>0</v>
      </c>
      <c r="AA381" s="117"/>
      <c r="AB381" s="118">
        <v>0</v>
      </c>
      <c r="AC381" s="145">
        <v>0</v>
      </c>
      <c r="AD381" s="118">
        <v>0</v>
      </c>
      <c r="AE381" s="118">
        <v>0</v>
      </c>
      <c r="AF381" s="117"/>
      <c r="AG381" s="118">
        <v>0</v>
      </c>
      <c r="AH381" s="117"/>
      <c r="AI381" s="118">
        <v>0</v>
      </c>
      <c r="AJ381" s="117"/>
      <c r="AK381" s="118">
        <v>0</v>
      </c>
      <c r="AL381" s="117"/>
      <c r="AM381" s="118">
        <v>0</v>
      </c>
      <c r="AN381" s="117">
        <v>75924</v>
      </c>
      <c r="AO381" s="117">
        <v>11.388999999999999</v>
      </c>
      <c r="AP381" s="117">
        <v>88578</v>
      </c>
      <c r="AQ381" s="117">
        <v>13.287000000000001</v>
      </c>
      <c r="AR381" s="117"/>
      <c r="AS381" s="118">
        <v>0</v>
      </c>
      <c r="AT381" s="117"/>
      <c r="AU381" s="118">
        <v>0</v>
      </c>
      <c r="AV381" s="139">
        <v>164502</v>
      </c>
      <c r="AW381" s="107">
        <v>24.675999999999998</v>
      </c>
      <c r="AX381" s="138">
        <v>3952.654</v>
      </c>
      <c r="AY381" s="132">
        <v>120213</v>
      </c>
      <c r="AZ381" s="117">
        <v>19</v>
      </c>
      <c r="BA381" s="130">
        <v>18.032</v>
      </c>
      <c r="BB381" s="131">
        <v>2888.4780000000001</v>
      </c>
      <c r="BC381" s="131">
        <v>2888.4780000000001</v>
      </c>
      <c r="BD381" s="117">
        <v>0</v>
      </c>
      <c r="BE381" s="117">
        <v>0</v>
      </c>
      <c r="BF381" s="118">
        <v>0</v>
      </c>
      <c r="BG381" s="145">
        <v>0</v>
      </c>
      <c r="BH381" s="118">
        <v>0</v>
      </c>
      <c r="BI381" s="117">
        <v>6327</v>
      </c>
      <c r="BJ381" s="117">
        <v>0.94899999999999995</v>
      </c>
      <c r="BK381" s="117"/>
      <c r="BL381" s="118">
        <v>0</v>
      </c>
      <c r="BM381" s="116">
        <v>6327</v>
      </c>
      <c r="BN381" s="117">
        <v>0.94899999999999995</v>
      </c>
      <c r="BO381" s="116">
        <v>6327</v>
      </c>
      <c r="BP381" s="146">
        <v>0.94899999999999995</v>
      </c>
      <c r="BS381" s="97">
        <f t="shared" si="209"/>
        <v>120213</v>
      </c>
      <c r="BT381" s="97">
        <f t="shared" si="210"/>
        <v>19</v>
      </c>
      <c r="BU381" s="97">
        <f t="shared" si="211"/>
        <v>18.032</v>
      </c>
      <c r="BV381" s="296" t="str">
        <f>IF(CA381=0,"NO STOCK",IF(COUNTIF(PKGSUMM_T!$A$2:$A$1245,A381)&gt;0,"OK","ERROR"))</f>
        <v>OK</v>
      </c>
      <c r="BW381" s="296" t="str">
        <f>IF(CA381=0,"NO STOCK",IF(OR(COUNTIF(COST_SHEETT!$B$3:$B$1238,CI381)&gt;0,COUNTIF(COST_SHEETT!$AB$3:$AB$1238,CI381)&gt;0,COUNTIF(COST_SHEETT1!$B$3:$B$1238,CI381)&gt;0,COUNTIF(COST_SHEETT1!$AB$3:$AB$1238,CI381)&gt;0),"OK","ERROR"))</f>
        <v>OK</v>
      </c>
      <c r="BX381" s="97">
        <f>SUMIF(HW!$A$2:$A$1573,$A381,HW!BI$2:BI$1573)</f>
        <v>6333</v>
      </c>
      <c r="BY381" s="97">
        <f>SUMIF(HW!$A$2:$A$1573,$A381,HW!BJ$2:BJ$1573)</f>
        <v>0.95</v>
      </c>
      <c r="BZ381" s="197">
        <f t="shared" si="212"/>
        <v>126546</v>
      </c>
      <c r="CA381" s="198">
        <f t="shared" si="213"/>
        <v>18.981999999999999</v>
      </c>
      <c r="CB381" s="296">
        <f>IF(CJ381="Y",IF(C381="FINISHED GOODS",SUMIF(COST_SHEETT!$AB$3:$AB$1227,$CI381,COST_SHEETT!$DD$3:$DD$1227),SUMIF(COST_SHEETT!$B$3:$B$1227,$CI381,COST_SHEETT!$DB$3:$DB$1227)),IF(C381="FINISHED GOODS",SUMIF(COST_SHEETT1!$AB$3:$AB$1227,$CI381,COST_SHEETT1!$DD$3:$DD$1227),SUMIF(COST_SHEETT1!$B$3:$B$1227,$CI381,COST_SHEETT1!$DB$3:$DB$1227)))</f>
        <v>2.4028421984973868E-2</v>
      </c>
      <c r="CC381" s="209">
        <f t="shared" si="234"/>
        <v>3041</v>
      </c>
      <c r="CD381" s="295">
        <v>1</v>
      </c>
      <c r="CE381" s="295"/>
      <c r="CF381" s="376">
        <f t="shared" si="235"/>
        <v>3.3213133063220365E-2</v>
      </c>
      <c r="CG381" s="301">
        <f t="shared" si="236"/>
        <v>2.4028421984973868E-2</v>
      </c>
      <c r="CH381" s="302">
        <f t="shared" si="237"/>
        <v>3041</v>
      </c>
      <c r="CI381" s="200" t="s">
        <v>3221</v>
      </c>
      <c r="CK381" s="296">
        <f>IF(C381="WORK IN PROGRESS",0.099999,IF(SUMIF(SALE!$L$3:$L$1221,$A381,SALE!$U$3:$U$1221)=0,0,SUMIF(SALE!$L$3:$L$1221,$A381,SALE!$U$3:$U$1221)/SUMIF(SALE!$L$3:$L$1221,$A381,SALE!$F$3:$F$1221)))</f>
        <v>3.3213133063220365E-2</v>
      </c>
      <c r="CL381" s="296" t="str">
        <f t="shared" si="238"/>
        <v>COST</v>
      </c>
      <c r="CM381" s="304">
        <f t="shared" si="239"/>
        <v>160.20400000000001</v>
      </c>
      <c r="CT381" s="296">
        <f>+(BX381*CG381)</f>
        <v>152.1719964308395</v>
      </c>
      <c r="CU381" s="296">
        <f t="shared" si="240"/>
        <v>2888.5286920796634</v>
      </c>
      <c r="CW381" s="296">
        <f t="shared" si="241"/>
        <v>3040.7006885105029</v>
      </c>
      <c r="CX381" s="388">
        <f t="shared" si="242"/>
        <v>-0.29931148949708586</v>
      </c>
    </row>
    <row r="382" spans="1:102" ht="12" customHeight="1" x14ac:dyDescent="0.25">
      <c r="A382" s="120" t="s">
        <v>351</v>
      </c>
      <c r="B382" s="121" t="s">
        <v>1717</v>
      </c>
      <c r="C382" s="121" t="s">
        <v>30</v>
      </c>
      <c r="D382" s="122">
        <v>2997</v>
      </c>
      <c r="E382" s="123">
        <v>150</v>
      </c>
      <c r="F382" s="123">
        <v>2.4830999999999999E-2</v>
      </c>
      <c r="G382" s="123">
        <v>2.4830999999999999E-2</v>
      </c>
      <c r="H382" s="127">
        <v>23976</v>
      </c>
      <c r="I382" s="127">
        <v>3.5960000000000001</v>
      </c>
      <c r="J382" s="127">
        <v>595.34799999999996</v>
      </c>
      <c r="K382" s="123"/>
      <c r="L382" s="124">
        <v>0</v>
      </c>
      <c r="M382" s="123"/>
      <c r="N382" s="124">
        <v>0</v>
      </c>
      <c r="O382" s="123"/>
      <c r="P382" s="124">
        <v>0</v>
      </c>
      <c r="Q382" s="123"/>
      <c r="R382" s="124">
        <v>0</v>
      </c>
      <c r="S382" s="123"/>
      <c r="T382" s="124">
        <v>0</v>
      </c>
      <c r="U382" s="123"/>
      <c r="V382" s="124">
        <v>0</v>
      </c>
      <c r="W382" s="123"/>
      <c r="X382" s="124">
        <v>0</v>
      </c>
      <c r="Y382" s="123"/>
      <c r="Z382" s="124">
        <v>0</v>
      </c>
      <c r="AA382" s="123"/>
      <c r="AB382" s="124">
        <v>0</v>
      </c>
      <c r="AC382" s="124">
        <v>0</v>
      </c>
      <c r="AD382" s="124">
        <v>0</v>
      </c>
      <c r="AE382" s="124">
        <v>0</v>
      </c>
      <c r="AF382" s="123"/>
      <c r="AG382" s="124">
        <v>0</v>
      </c>
      <c r="AH382" s="123"/>
      <c r="AI382" s="124">
        <v>0</v>
      </c>
      <c r="AJ382" s="123"/>
      <c r="AK382" s="124">
        <v>0</v>
      </c>
      <c r="AL382" s="123"/>
      <c r="AM382" s="124">
        <v>0</v>
      </c>
      <c r="AN382" s="123"/>
      <c r="AO382" s="124">
        <v>0</v>
      </c>
      <c r="AP382" s="123"/>
      <c r="AQ382" s="124">
        <v>0</v>
      </c>
      <c r="AR382" s="123"/>
      <c r="AS382" s="124">
        <v>0</v>
      </c>
      <c r="AT382" s="123"/>
      <c r="AU382" s="124">
        <v>0</v>
      </c>
      <c r="AV382" s="124">
        <v>0</v>
      </c>
      <c r="AW382" s="124">
        <v>0</v>
      </c>
      <c r="AX382" s="124">
        <v>0</v>
      </c>
      <c r="AY382" s="129">
        <v>23976</v>
      </c>
      <c r="AZ382" s="123">
        <v>8</v>
      </c>
      <c r="BA382" s="127">
        <v>3.5960000000000001</v>
      </c>
      <c r="BB382" s="127">
        <v>595.34799999999996</v>
      </c>
      <c r="BC382" s="127">
        <v>595.34799999999996</v>
      </c>
      <c r="BD382" s="123">
        <v>0</v>
      </c>
      <c r="BE382" s="123">
        <v>0</v>
      </c>
      <c r="BF382" s="124">
        <v>0</v>
      </c>
      <c r="BG382" s="124">
        <v>0</v>
      </c>
      <c r="BH382" s="124">
        <v>0</v>
      </c>
      <c r="BI382" s="123"/>
      <c r="BJ382" s="124">
        <v>0</v>
      </c>
      <c r="BK382" s="123"/>
      <c r="BL382" s="124">
        <v>0</v>
      </c>
      <c r="BM382" s="124">
        <v>0</v>
      </c>
      <c r="BN382" s="124">
        <v>0</v>
      </c>
      <c r="BO382" s="124">
        <v>0</v>
      </c>
      <c r="BP382" s="125">
        <v>0</v>
      </c>
      <c r="BS382" s="97">
        <f t="shared" si="209"/>
        <v>23976</v>
      </c>
      <c r="BT382" s="97">
        <f t="shared" si="210"/>
        <v>8</v>
      </c>
      <c r="BU382" s="97">
        <f t="shared" si="211"/>
        <v>3.5960000000000001</v>
      </c>
      <c r="BV382" s="296" t="str">
        <f>IF(CA382=0,"NO STOCK",IF(COUNTIF(PKGSUMM_T!$A$2:$A$1245,A382)&gt;0,"OK","ERROR"))</f>
        <v>OK</v>
      </c>
      <c r="BW382" s="296" t="str">
        <f>IF(CA382=0,"NO STOCK",IF(OR(COUNTIF(COST_SHEETT!$B$3:$B$1238,CI382)&gt;0,COUNTIF(COST_SHEETT!$AB$3:$AB$1238,CI382)&gt;0,COUNTIF(COST_SHEETT1!$B$3:$B$1238,CI382)&gt;0,COUNTIF(COST_SHEETT1!$AB$3:$AB$1238,CI382)&gt;0),"OK","ERROR"))</f>
        <v>OK</v>
      </c>
      <c r="BX382" s="97">
        <f>SUMIF(HW!$A$2:$A$1573,$A382,HW!BI$2:BI$1573)</f>
        <v>0</v>
      </c>
      <c r="BY382" s="97">
        <f>SUMIF(HW!$A$2:$A$1573,$A382,HW!BJ$2:BJ$1573)</f>
        <v>0</v>
      </c>
      <c r="BZ382" s="197">
        <f t="shared" si="212"/>
        <v>23976</v>
      </c>
      <c r="CA382" s="198">
        <f t="shared" si="213"/>
        <v>3.5960000000000001</v>
      </c>
      <c r="CB382" s="296">
        <f>IF(CJ382="Y",IF(C382="FINISHED GOODS",SUMIF(COST_SHEETT!$AB$3:$AB$1227,$CI382,COST_SHEETT!$DD$3:$DD$1227),SUMIF(COST_SHEETT!$B$3:$B$1227,$CI382,COST_SHEETT!$DB$3:$DB$1227)),IF(C382="FINISHED GOODS",SUMIF(COST_SHEETT1!$AB$3:$AB$1227,$CI382,COST_SHEETT1!$DD$3:$DD$1227),SUMIF(COST_SHEETT1!$B$3:$B$1227,$CI382,COST_SHEETT1!$DB$3:$DB$1227)))</f>
        <v>2.483143701126457E-2</v>
      </c>
      <c r="CC382" s="209">
        <f t="shared" si="234"/>
        <v>595</v>
      </c>
      <c r="CD382" s="295">
        <v>1</v>
      </c>
      <c r="CE382" s="295"/>
      <c r="CF382" s="376">
        <f t="shared" si="235"/>
        <v>2.8461538461538462E-2</v>
      </c>
      <c r="CG382" s="301">
        <f t="shared" si="236"/>
        <v>2.483143701126457E-2</v>
      </c>
      <c r="CH382" s="302">
        <f t="shared" si="237"/>
        <v>595</v>
      </c>
      <c r="CI382" s="200" t="s">
        <v>3214</v>
      </c>
      <c r="CK382" s="303">
        <f>7.4/(2.6*100)</f>
        <v>2.8461538461538462E-2</v>
      </c>
      <c r="CL382" s="296" t="str">
        <f t="shared" si="238"/>
        <v>COST</v>
      </c>
      <c r="CM382" s="304">
        <f t="shared" si="239"/>
        <v>165.46199999999999</v>
      </c>
      <c r="CU382" s="296">
        <f t="shared" si="240"/>
        <v>595.35853378207935</v>
      </c>
      <c r="CW382" s="296">
        <f t="shared" si="241"/>
        <v>595.35853378207935</v>
      </c>
      <c r="CX382" s="388">
        <f t="shared" si="242"/>
        <v>0.35853378207934838</v>
      </c>
    </row>
    <row r="383" spans="1:102" ht="12" hidden="1" customHeight="1" x14ac:dyDescent="0.25">
      <c r="A383" s="114" t="s">
        <v>1718</v>
      </c>
      <c r="B383" s="115" t="s">
        <v>1719</v>
      </c>
      <c r="C383" s="115" t="s">
        <v>30</v>
      </c>
      <c r="D383" s="116">
        <v>5832</v>
      </c>
      <c r="E383" s="117">
        <v>150</v>
      </c>
      <c r="F383" s="117">
        <v>2.1765E-2</v>
      </c>
      <c r="G383" s="117">
        <v>2.1765E-2</v>
      </c>
      <c r="H383" s="118"/>
      <c r="I383" s="118">
        <v>0</v>
      </c>
      <c r="J383" s="118">
        <v>0</v>
      </c>
      <c r="K383" s="118"/>
      <c r="L383" s="118">
        <v>0</v>
      </c>
      <c r="M383" s="118"/>
      <c r="N383" s="118">
        <v>0</v>
      </c>
      <c r="O383" s="118"/>
      <c r="P383" s="118">
        <v>0</v>
      </c>
      <c r="Q383" s="118"/>
      <c r="R383" s="118">
        <v>0</v>
      </c>
      <c r="S383" s="118"/>
      <c r="T383" s="118">
        <v>0</v>
      </c>
      <c r="U383" s="118"/>
      <c r="V383" s="118">
        <v>0</v>
      </c>
      <c r="W383" s="118"/>
      <c r="X383" s="118">
        <v>0</v>
      </c>
      <c r="Y383" s="118"/>
      <c r="Z383" s="118">
        <v>0</v>
      </c>
      <c r="AA383" s="118"/>
      <c r="AB383" s="118">
        <v>0</v>
      </c>
      <c r="AC383" s="118">
        <v>0</v>
      </c>
      <c r="AD383" s="118">
        <v>0</v>
      </c>
      <c r="AE383" s="118">
        <v>0</v>
      </c>
      <c r="AF383" s="118"/>
      <c r="AG383" s="118">
        <v>0</v>
      </c>
      <c r="AH383" s="118"/>
      <c r="AI383" s="118">
        <v>0</v>
      </c>
      <c r="AJ383" s="118"/>
      <c r="AK383" s="118">
        <v>0</v>
      </c>
      <c r="AL383" s="118"/>
      <c r="AM383" s="118">
        <v>0</v>
      </c>
      <c r="AN383" s="118"/>
      <c r="AO383" s="118">
        <v>0</v>
      </c>
      <c r="AP383" s="118"/>
      <c r="AQ383" s="118">
        <v>0</v>
      </c>
      <c r="AR383" s="118"/>
      <c r="AS383" s="118">
        <v>0</v>
      </c>
      <c r="AT383" s="118"/>
      <c r="AU383" s="118">
        <v>0</v>
      </c>
      <c r="AV383" s="118">
        <v>0</v>
      </c>
      <c r="AW383" s="118">
        <v>0</v>
      </c>
      <c r="AX383" s="118">
        <v>0</v>
      </c>
      <c r="AY383" s="118">
        <v>0</v>
      </c>
      <c r="AZ383" s="118">
        <v>0</v>
      </c>
      <c r="BA383" s="118">
        <v>0</v>
      </c>
      <c r="BB383" s="118">
        <v>0</v>
      </c>
      <c r="BC383" s="118">
        <v>0</v>
      </c>
      <c r="BD383" s="117">
        <v>0</v>
      </c>
      <c r="BE383" s="117">
        <v>0</v>
      </c>
      <c r="BF383" s="118">
        <v>0</v>
      </c>
      <c r="BG383" s="118">
        <v>0</v>
      </c>
      <c r="BH383" s="118">
        <v>0</v>
      </c>
      <c r="BI383" s="118"/>
      <c r="BJ383" s="118">
        <v>0</v>
      </c>
      <c r="BK383" s="118"/>
      <c r="BL383" s="118">
        <v>0</v>
      </c>
      <c r="BM383" s="118">
        <v>0</v>
      </c>
      <c r="BN383" s="118">
        <v>0</v>
      </c>
      <c r="BO383" s="118">
        <v>0</v>
      </c>
      <c r="BP383" s="119">
        <v>0</v>
      </c>
      <c r="BS383" s="97">
        <f t="shared" si="209"/>
        <v>0</v>
      </c>
      <c r="BT383" s="97">
        <f t="shared" si="210"/>
        <v>0</v>
      </c>
      <c r="BU383" s="97">
        <f t="shared" si="211"/>
        <v>0</v>
      </c>
      <c r="BV383" s="296" t="str">
        <f>IF(CA383=0,"NO STOCK",IF(COUNTIF(PKGSUMM_T!$A$2:$A$1245,A383)&gt;0,"OK","ERROR"))</f>
        <v>NO STOCK</v>
      </c>
      <c r="BW383" s="296" t="str">
        <f>IF(CA383=0,"NO STOCK",IF(OR(COUNTIF(COST_SHEETT!$B$3:$B$1238,CI383)&gt;0,COUNTIF(COST_SHEETT!$AB$3:$AB$1238,CI383)&gt;0,COUNTIF(COST_SHEETT1!$B$3:$B$1238,CI383)&gt;0,COUNTIF(COST_SHEETT1!$AB$3:$AB$1238,CI383)&gt;0),"OK","ERROR"))</f>
        <v>NO STOCK</v>
      </c>
      <c r="BX383" s="97">
        <f>SUMIF(HW!$A$2:$A$1573,$A383,HW!BI$2:BI$1573)</f>
        <v>0</v>
      </c>
      <c r="BY383" s="97">
        <f>SUMIF(HW!$A$2:$A$1573,$A383,HW!BJ$2:BJ$1573)</f>
        <v>0</v>
      </c>
      <c r="BZ383" s="197">
        <f t="shared" si="212"/>
        <v>0</v>
      </c>
      <c r="CA383" s="198">
        <f t="shared" si="213"/>
        <v>0</v>
      </c>
      <c r="CK383" s="296"/>
    </row>
    <row r="384" spans="1:102" ht="12" customHeight="1" x14ac:dyDescent="0.25">
      <c r="A384" s="120" t="s">
        <v>395</v>
      </c>
      <c r="B384" s="121" t="s">
        <v>396</v>
      </c>
      <c r="C384" s="121" t="s">
        <v>30</v>
      </c>
      <c r="D384" s="122">
        <v>2028</v>
      </c>
      <c r="E384" s="123">
        <v>205</v>
      </c>
      <c r="F384" s="123">
        <v>2.4355000000000002E-2</v>
      </c>
      <c r="G384" s="123">
        <v>2.4355000000000002E-2</v>
      </c>
      <c r="H384" s="127">
        <v>16224</v>
      </c>
      <c r="I384" s="127">
        <v>3.3260000000000001</v>
      </c>
      <c r="J384" s="127">
        <v>395.13600000000002</v>
      </c>
      <c r="K384" s="123"/>
      <c r="L384" s="124">
        <v>0</v>
      </c>
      <c r="M384" s="123"/>
      <c r="N384" s="124">
        <v>0</v>
      </c>
      <c r="O384" s="123"/>
      <c r="P384" s="124">
        <v>0</v>
      </c>
      <c r="Q384" s="123"/>
      <c r="R384" s="124">
        <v>0</v>
      </c>
      <c r="S384" s="123"/>
      <c r="T384" s="124">
        <v>0</v>
      </c>
      <c r="U384" s="123"/>
      <c r="V384" s="124">
        <v>0</v>
      </c>
      <c r="W384" s="123"/>
      <c r="X384" s="124">
        <v>0</v>
      </c>
      <c r="Y384" s="123"/>
      <c r="Z384" s="124">
        <v>0</v>
      </c>
      <c r="AA384" s="123"/>
      <c r="AB384" s="124">
        <v>0</v>
      </c>
      <c r="AC384" s="124">
        <v>0</v>
      </c>
      <c r="AD384" s="124">
        <v>0</v>
      </c>
      <c r="AE384" s="124">
        <v>0</v>
      </c>
      <c r="AF384" s="123"/>
      <c r="AG384" s="124">
        <v>0</v>
      </c>
      <c r="AH384" s="123"/>
      <c r="AI384" s="124">
        <v>0</v>
      </c>
      <c r="AJ384" s="123"/>
      <c r="AK384" s="124">
        <v>0</v>
      </c>
      <c r="AL384" s="123"/>
      <c r="AM384" s="124">
        <v>0</v>
      </c>
      <c r="AN384" s="123"/>
      <c r="AO384" s="124">
        <v>0</v>
      </c>
      <c r="AP384" s="123"/>
      <c r="AQ384" s="124">
        <v>0</v>
      </c>
      <c r="AR384" s="123"/>
      <c r="AS384" s="124">
        <v>0</v>
      </c>
      <c r="AT384" s="123"/>
      <c r="AU384" s="124">
        <v>0</v>
      </c>
      <c r="AV384" s="124">
        <v>0</v>
      </c>
      <c r="AW384" s="124">
        <v>0</v>
      </c>
      <c r="AX384" s="124">
        <v>0</v>
      </c>
      <c r="AY384" s="129">
        <v>16224</v>
      </c>
      <c r="AZ384" s="123">
        <v>8</v>
      </c>
      <c r="BA384" s="127">
        <v>3.3260000000000001</v>
      </c>
      <c r="BB384" s="127">
        <v>395.13600000000002</v>
      </c>
      <c r="BC384" s="127">
        <v>395.13600000000002</v>
      </c>
      <c r="BD384" s="123">
        <v>0</v>
      </c>
      <c r="BE384" s="123">
        <v>0</v>
      </c>
      <c r="BF384" s="124">
        <v>0</v>
      </c>
      <c r="BG384" s="124">
        <v>0</v>
      </c>
      <c r="BH384" s="124">
        <v>0</v>
      </c>
      <c r="BI384" s="123"/>
      <c r="BJ384" s="124">
        <v>0</v>
      </c>
      <c r="BK384" s="123"/>
      <c r="BL384" s="124">
        <v>0</v>
      </c>
      <c r="BM384" s="124">
        <v>0</v>
      </c>
      <c r="BN384" s="124">
        <v>0</v>
      </c>
      <c r="BO384" s="124">
        <v>0</v>
      </c>
      <c r="BP384" s="125">
        <v>0</v>
      </c>
      <c r="BS384" s="97">
        <f t="shared" si="209"/>
        <v>16224</v>
      </c>
      <c r="BT384" s="97">
        <f t="shared" si="210"/>
        <v>8</v>
      </c>
      <c r="BU384" s="97">
        <f t="shared" si="211"/>
        <v>3.3260000000000001</v>
      </c>
      <c r="BV384" s="296" t="str">
        <f>IF(CA384=0,"NO STOCK",IF(COUNTIF(PKGSUMM_T!$A$2:$A$1245,A384)&gt;0,"OK","ERROR"))</f>
        <v>OK</v>
      </c>
      <c r="BW384" s="296" t="str">
        <f>IF(CA384=0,"NO STOCK",IF(OR(COUNTIF(COST_SHEETT!$B$3:$B$1238,CI384)&gt;0,COUNTIF(COST_SHEETT!$AB$3:$AB$1238,CI384)&gt;0,COUNTIF(COST_SHEETT1!$B$3:$B$1238,CI384)&gt;0,COUNTIF(COST_SHEETT1!$AB$3:$AB$1238,CI384)&gt;0),"OK","ERROR"))</f>
        <v>OK</v>
      </c>
      <c r="BX384" s="97">
        <f>SUMIF(HW!$A$2:$A$1573,$A384,HW!BI$2:BI$1573)</f>
        <v>0</v>
      </c>
      <c r="BY384" s="97">
        <f>SUMIF(HW!$A$2:$A$1573,$A384,HW!BJ$2:BJ$1573)</f>
        <v>0</v>
      </c>
      <c r="BZ384" s="197">
        <f t="shared" si="212"/>
        <v>16224</v>
      </c>
      <c r="CA384" s="198">
        <f t="shared" si="213"/>
        <v>3.3260000000000001</v>
      </c>
      <c r="CB384" s="296">
        <f>IF(CJ384="Y",IF(C384="FINISHED GOODS",SUMIF(COST_SHEETT!$AB$3:$AB$1227,$CI384,COST_SHEETT!$DD$3:$DD$1227),SUMIF(COST_SHEETT!$B$3:$B$1227,$CI384,COST_SHEETT!$DB$3:$DB$1227)),IF(C384="FINISHED GOODS",SUMIF(COST_SHEETT1!$AB$3:$AB$1227,$CI384,COST_SHEETT1!$DD$3:$DD$1227),SUMIF(COST_SHEETT1!$B$3:$B$1227,$CI384,COST_SHEETT1!$DB$3:$DB$1227)))</f>
        <v>3.7109912773094958E-2</v>
      </c>
      <c r="CC384" s="209">
        <f t="shared" ref="CC384:CC385" si="243">ROUND(BZ384*CB384,0)</f>
        <v>602</v>
      </c>
      <c r="CD384" s="295">
        <v>1</v>
      </c>
      <c r="CE384" s="295"/>
      <c r="CF384" s="376">
        <f t="shared" ref="CF384:CF385" si="244">IF(BZ384=0,0,IF(CK384&gt;0,CK384,CD384))</f>
        <v>2.4354649490466798E-2</v>
      </c>
      <c r="CG384" s="301">
        <f t="shared" ref="CG384:CG385" si="245">MIN(CF384,CB384)</f>
        <v>2.4354649490466798E-2</v>
      </c>
      <c r="CH384" s="302">
        <f t="shared" ref="CH384:CH385" si="246">ROUND(CG384*BZ384,0)</f>
        <v>395</v>
      </c>
      <c r="CI384" s="200" t="s">
        <v>3296</v>
      </c>
      <c r="CK384" s="303">
        <v>2.4354649490466798E-2</v>
      </c>
      <c r="CL384" s="296" t="str">
        <f t="shared" ref="CL384:CL385" si="247">IF(CF384&lt;CB384,"NRV","COST")</f>
        <v>NRV</v>
      </c>
      <c r="CM384" s="304">
        <f t="shared" ref="CM384:CM385" si="248">IF(CA384=0,0,ROUND(CH384/CA384,3))</f>
        <v>118.761</v>
      </c>
      <c r="CU384" s="296">
        <f t="shared" ref="CU384:CU385" si="249">+(BZ384-BX384)*CG384</f>
        <v>395.12983333333335</v>
      </c>
      <c r="CW384" s="296">
        <f t="shared" ref="CW384:CW385" si="250">+CT384+CU384+CV384</f>
        <v>395.12983333333335</v>
      </c>
      <c r="CX384" s="388">
        <f t="shared" ref="CX384:CX385" si="251">+CW384-CH384</f>
        <v>0.12983333333335167</v>
      </c>
    </row>
    <row r="385" spans="1:102" ht="12" customHeight="1" x14ac:dyDescent="0.25">
      <c r="A385" s="114" t="s">
        <v>369</v>
      </c>
      <c r="B385" s="115" t="s">
        <v>370</v>
      </c>
      <c r="C385" s="115" t="s">
        <v>30</v>
      </c>
      <c r="D385" s="116">
        <v>4864</v>
      </c>
      <c r="E385" s="117">
        <v>160</v>
      </c>
      <c r="F385" s="117">
        <v>2.6703999999999999E-2</v>
      </c>
      <c r="G385" s="117">
        <v>2.6703999999999999E-2</v>
      </c>
      <c r="H385" s="130">
        <v>14592</v>
      </c>
      <c r="I385" s="130">
        <v>2.335</v>
      </c>
      <c r="J385" s="130">
        <v>389.66500000000002</v>
      </c>
      <c r="K385" s="117"/>
      <c r="L385" s="118">
        <v>0</v>
      </c>
      <c r="M385" s="117"/>
      <c r="N385" s="118">
        <v>0</v>
      </c>
      <c r="O385" s="117"/>
      <c r="P385" s="118">
        <v>0</v>
      </c>
      <c r="Q385" s="117"/>
      <c r="R385" s="118">
        <v>0</v>
      </c>
      <c r="S385" s="117"/>
      <c r="T385" s="118">
        <v>0</v>
      </c>
      <c r="U385" s="117"/>
      <c r="V385" s="118">
        <v>0</v>
      </c>
      <c r="W385" s="117"/>
      <c r="X385" s="118">
        <v>0</v>
      </c>
      <c r="Y385" s="117"/>
      <c r="Z385" s="118">
        <v>0</v>
      </c>
      <c r="AA385" s="117"/>
      <c r="AB385" s="118">
        <v>0</v>
      </c>
      <c r="AC385" s="118">
        <v>0</v>
      </c>
      <c r="AD385" s="118">
        <v>0</v>
      </c>
      <c r="AE385" s="118">
        <v>0</v>
      </c>
      <c r="AF385" s="117"/>
      <c r="AG385" s="118">
        <v>0</v>
      </c>
      <c r="AH385" s="117"/>
      <c r="AI385" s="118">
        <v>0</v>
      </c>
      <c r="AJ385" s="117"/>
      <c r="AK385" s="118">
        <v>0</v>
      </c>
      <c r="AL385" s="117"/>
      <c r="AM385" s="118">
        <v>0</v>
      </c>
      <c r="AN385" s="117"/>
      <c r="AO385" s="118">
        <v>0</v>
      </c>
      <c r="AP385" s="117"/>
      <c r="AQ385" s="118">
        <v>0</v>
      </c>
      <c r="AR385" s="117"/>
      <c r="AS385" s="118">
        <v>0</v>
      </c>
      <c r="AT385" s="117"/>
      <c r="AU385" s="118">
        <v>0</v>
      </c>
      <c r="AV385" s="118">
        <v>0</v>
      </c>
      <c r="AW385" s="118">
        <v>0</v>
      </c>
      <c r="AX385" s="118">
        <v>0</v>
      </c>
      <c r="AY385" s="132">
        <v>14592</v>
      </c>
      <c r="AZ385" s="117">
        <v>3</v>
      </c>
      <c r="BA385" s="130">
        <v>2.335</v>
      </c>
      <c r="BB385" s="130">
        <v>389.66500000000002</v>
      </c>
      <c r="BC385" s="130">
        <v>389.66500000000002</v>
      </c>
      <c r="BD385" s="117">
        <v>0</v>
      </c>
      <c r="BE385" s="117">
        <v>0</v>
      </c>
      <c r="BF385" s="118">
        <v>0</v>
      </c>
      <c r="BG385" s="118">
        <v>0</v>
      </c>
      <c r="BH385" s="118">
        <v>0</v>
      </c>
      <c r="BI385" s="117"/>
      <c r="BJ385" s="118">
        <v>0</v>
      </c>
      <c r="BK385" s="117"/>
      <c r="BL385" s="118">
        <v>0</v>
      </c>
      <c r="BM385" s="118">
        <v>0</v>
      </c>
      <c r="BN385" s="118">
        <v>0</v>
      </c>
      <c r="BO385" s="118">
        <v>0</v>
      </c>
      <c r="BP385" s="119">
        <v>0</v>
      </c>
      <c r="BS385" s="97">
        <f t="shared" si="209"/>
        <v>14592</v>
      </c>
      <c r="BT385" s="97">
        <f t="shared" si="210"/>
        <v>3</v>
      </c>
      <c r="BU385" s="97">
        <f t="shared" si="211"/>
        <v>2.335</v>
      </c>
      <c r="BV385" s="296" t="str">
        <f>IF(CA385=0,"NO STOCK",IF(COUNTIF(PKGSUMM_T!$A$2:$A$1245,A385)&gt;0,"OK","ERROR"))</f>
        <v>OK</v>
      </c>
      <c r="BW385" s="296" t="str">
        <f>IF(CA385=0,"NO STOCK",IF(OR(COUNTIF(COST_SHEETT!$B$3:$B$1238,CI385)&gt;0,COUNTIF(COST_SHEETT!$AB$3:$AB$1238,CI385)&gt;0,COUNTIF(COST_SHEETT1!$B$3:$B$1238,CI385)&gt;0,COUNTIF(COST_SHEETT1!$AB$3:$AB$1238,CI385)&gt;0),"OK","ERROR"))</f>
        <v>OK</v>
      </c>
      <c r="BX385" s="97">
        <f>SUMIF(HW!$A$2:$A$1573,$A385,HW!BI$2:BI$1573)</f>
        <v>0</v>
      </c>
      <c r="BY385" s="97">
        <f>SUMIF(HW!$A$2:$A$1573,$A385,HW!BJ$2:BJ$1573)</f>
        <v>0</v>
      </c>
      <c r="BZ385" s="197">
        <f t="shared" si="212"/>
        <v>14592</v>
      </c>
      <c r="CA385" s="198">
        <f t="shared" si="213"/>
        <v>2.335</v>
      </c>
      <c r="CB385" s="296">
        <f>IF(CJ385="Y",IF(C385="FINISHED GOODS",SUMIF(COST_SHEETT!$AB$3:$AB$1227,$CI385,COST_SHEETT!$DD$3:$DD$1227),SUMIF(COST_SHEETT!$B$3:$B$1227,$CI385,COST_SHEETT!$DB$3:$DB$1227)),IF(C385="FINISHED GOODS",SUMIF(COST_SHEETT1!$AB$3:$AB$1227,$CI385,COST_SHEETT1!$DD$3:$DD$1227),SUMIF(COST_SHEETT1!$B$3:$B$1227,$CI385,COST_SHEETT1!$DB$3:$DB$1227)))</f>
        <v>2.6259309690328605E-2</v>
      </c>
      <c r="CC385" s="209">
        <f t="shared" si="243"/>
        <v>383</v>
      </c>
      <c r="CD385" s="295">
        <v>1</v>
      </c>
      <c r="CE385" s="295"/>
      <c r="CF385" s="376">
        <f t="shared" si="244"/>
        <v>2.9587000321796342E-2</v>
      </c>
      <c r="CG385" s="301">
        <f t="shared" si="245"/>
        <v>2.6259309690328605E-2</v>
      </c>
      <c r="CH385" s="302">
        <f t="shared" si="246"/>
        <v>383</v>
      </c>
      <c r="CI385" s="200" t="s">
        <v>3238</v>
      </c>
      <c r="CJ385" s="97" t="s">
        <v>2666</v>
      </c>
      <c r="CK385" s="296">
        <f>IF(C385="WORK IN PROGRESS",0.099999,IF(SUMIF(SALE!$L$3:$L$1221,$A385,SALE!$U$3:$U$1221)=0,0,SUMIF(SALE!$L$3:$L$1221,$A385,SALE!$U$3:$U$1221)/SUMIF(SALE!$L$3:$L$1221,$A385,SALE!$F$3:$F$1221)))</f>
        <v>2.9587000321796342E-2</v>
      </c>
      <c r="CL385" s="296" t="str">
        <f t="shared" si="247"/>
        <v>COST</v>
      </c>
      <c r="CM385" s="304">
        <f t="shared" si="248"/>
        <v>164.02600000000001</v>
      </c>
      <c r="CU385" s="296">
        <f t="shared" si="249"/>
        <v>383.17584700127497</v>
      </c>
      <c r="CW385" s="296">
        <f t="shared" si="250"/>
        <v>383.17584700127497</v>
      </c>
      <c r="CX385" s="388">
        <f t="shared" si="251"/>
        <v>0.17584700127497399</v>
      </c>
    </row>
    <row r="386" spans="1:102" ht="12" hidden="1" customHeight="1" x14ac:dyDescent="0.25">
      <c r="A386" s="120" t="s">
        <v>361</v>
      </c>
      <c r="B386" s="121" t="s">
        <v>362</v>
      </c>
      <c r="C386" s="121" t="s">
        <v>30</v>
      </c>
      <c r="D386" s="122">
        <v>2197</v>
      </c>
      <c r="E386" s="123">
        <v>160</v>
      </c>
      <c r="F386" s="123">
        <v>2.3216000000000001E-2</v>
      </c>
      <c r="G386" s="123">
        <v>2.3216000000000001E-2</v>
      </c>
      <c r="H386" s="124"/>
      <c r="I386" s="124">
        <v>0</v>
      </c>
      <c r="J386" s="124">
        <v>0</v>
      </c>
      <c r="K386" s="124"/>
      <c r="L386" s="124">
        <v>0</v>
      </c>
      <c r="M386" s="124"/>
      <c r="N386" s="124">
        <v>0</v>
      </c>
      <c r="O386" s="124"/>
      <c r="P386" s="124">
        <v>0</v>
      </c>
      <c r="Q386" s="124"/>
      <c r="R386" s="124">
        <v>0</v>
      </c>
      <c r="S386" s="124"/>
      <c r="T386" s="124">
        <v>0</v>
      </c>
      <c r="U386" s="124"/>
      <c r="V386" s="124">
        <v>0</v>
      </c>
      <c r="W386" s="124"/>
      <c r="X386" s="124">
        <v>0</v>
      </c>
      <c r="Y386" s="124"/>
      <c r="Z386" s="124">
        <v>0</v>
      </c>
      <c r="AA386" s="124"/>
      <c r="AB386" s="124">
        <v>0</v>
      </c>
      <c r="AC386" s="124">
        <v>0</v>
      </c>
      <c r="AD386" s="124">
        <v>0</v>
      </c>
      <c r="AE386" s="124">
        <v>0</v>
      </c>
      <c r="AF386" s="124"/>
      <c r="AG386" s="124">
        <v>0</v>
      </c>
      <c r="AH386" s="124"/>
      <c r="AI386" s="124">
        <v>0</v>
      </c>
      <c r="AJ386" s="124"/>
      <c r="AK386" s="124">
        <v>0</v>
      </c>
      <c r="AL386" s="124"/>
      <c r="AM386" s="124">
        <v>0</v>
      </c>
      <c r="AN386" s="124"/>
      <c r="AO386" s="124">
        <v>0</v>
      </c>
      <c r="AP386" s="124"/>
      <c r="AQ386" s="124">
        <v>0</v>
      </c>
      <c r="AR386" s="124"/>
      <c r="AS386" s="124">
        <v>0</v>
      </c>
      <c r="AT386" s="124"/>
      <c r="AU386" s="124">
        <v>0</v>
      </c>
      <c r="AV386" s="124">
        <v>0</v>
      </c>
      <c r="AW386" s="124">
        <v>0</v>
      </c>
      <c r="AX386" s="124">
        <v>0</v>
      </c>
      <c r="AY386" s="124">
        <v>0</v>
      </c>
      <c r="AZ386" s="124">
        <v>0</v>
      </c>
      <c r="BA386" s="124">
        <v>0</v>
      </c>
      <c r="BB386" s="124">
        <v>0</v>
      </c>
      <c r="BC386" s="124">
        <v>0</v>
      </c>
      <c r="BD386" s="123">
        <v>0</v>
      </c>
      <c r="BE386" s="123">
        <v>0</v>
      </c>
      <c r="BF386" s="124">
        <v>0</v>
      </c>
      <c r="BG386" s="124">
        <v>0</v>
      </c>
      <c r="BH386" s="124">
        <v>0</v>
      </c>
      <c r="BI386" s="124"/>
      <c r="BJ386" s="124">
        <v>0</v>
      </c>
      <c r="BK386" s="124"/>
      <c r="BL386" s="124">
        <v>0</v>
      </c>
      <c r="BM386" s="124">
        <v>0</v>
      </c>
      <c r="BN386" s="124">
        <v>0</v>
      </c>
      <c r="BO386" s="124">
        <v>0</v>
      </c>
      <c r="BP386" s="125">
        <v>0</v>
      </c>
      <c r="BS386" s="97">
        <f t="shared" si="209"/>
        <v>0</v>
      </c>
      <c r="BT386" s="97">
        <f t="shared" si="210"/>
        <v>0</v>
      </c>
      <c r="BU386" s="97">
        <f t="shared" si="211"/>
        <v>0</v>
      </c>
      <c r="BV386" s="296" t="str">
        <f>IF(CA386=0,"NO STOCK",IF(COUNTIF(PKGSUMM_T!$A$2:$A$1245,A386)&gt;0,"OK","ERROR"))</f>
        <v>NO STOCK</v>
      </c>
      <c r="BW386" s="296" t="str">
        <f>IF(CA386=0,"NO STOCK",IF(OR(COUNTIF(COST_SHEETT!$B$3:$B$1238,CI386)&gt;0,COUNTIF(COST_SHEETT!$AB$3:$AB$1238,CI386)&gt;0,COUNTIF(COST_SHEETT1!$B$3:$B$1238,CI386)&gt;0,COUNTIF(COST_SHEETT1!$AB$3:$AB$1238,CI386)&gt;0),"OK","ERROR"))</f>
        <v>NO STOCK</v>
      </c>
      <c r="BX386" s="97">
        <f>SUMIF(HW!$A$2:$A$1573,$A386,HW!BI$2:BI$1573)</f>
        <v>0</v>
      </c>
      <c r="BY386" s="97">
        <f>SUMIF(HW!$A$2:$A$1573,$A386,HW!BJ$2:BJ$1573)</f>
        <v>0</v>
      </c>
      <c r="BZ386" s="197">
        <f t="shared" si="212"/>
        <v>0</v>
      </c>
      <c r="CA386" s="198">
        <f t="shared" si="213"/>
        <v>0</v>
      </c>
      <c r="CI386" s="200"/>
      <c r="CK386" s="296">
        <f>IF(C386="WORK IN PROGRESS",0.099999,IF(SUMIF(SALE!$L$3:$L$1221,$A386,SALE!$U$3:$U$1221)=0,0,SUMIF(SALE!$L$3:$L$1221,$A386,SALE!$U$3:$U$1221)/SUMIF(SALE!$L$3:$L$1221,$A386,SALE!$F$3:$F$1221)))</f>
        <v>0</v>
      </c>
    </row>
    <row r="387" spans="1:102" ht="12" customHeight="1" x14ac:dyDescent="0.25">
      <c r="A387" s="114" t="s">
        <v>363</v>
      </c>
      <c r="B387" s="115" t="s">
        <v>1720</v>
      </c>
      <c r="C387" s="115" t="s">
        <v>30</v>
      </c>
      <c r="D387" s="116">
        <v>2048</v>
      </c>
      <c r="E387" s="117">
        <v>190</v>
      </c>
      <c r="F387" s="117">
        <v>2.9692E-2</v>
      </c>
      <c r="G387" s="117">
        <v>2.9692E-2</v>
      </c>
      <c r="H387" s="130">
        <v>53248</v>
      </c>
      <c r="I387" s="130">
        <v>10.117000000000001</v>
      </c>
      <c r="J387" s="131">
        <v>1581.04</v>
      </c>
      <c r="K387" s="117"/>
      <c r="L387" s="118">
        <v>0</v>
      </c>
      <c r="M387" s="117"/>
      <c r="N387" s="118">
        <v>0</v>
      </c>
      <c r="O387" s="117"/>
      <c r="P387" s="118">
        <v>0</v>
      </c>
      <c r="Q387" s="117"/>
      <c r="R387" s="118">
        <v>0</v>
      </c>
      <c r="S387" s="117"/>
      <c r="T387" s="118">
        <v>0</v>
      </c>
      <c r="U387" s="117"/>
      <c r="V387" s="118">
        <v>0</v>
      </c>
      <c r="W387" s="117"/>
      <c r="X387" s="118">
        <v>0</v>
      </c>
      <c r="Y387" s="117"/>
      <c r="Z387" s="118">
        <v>0</v>
      </c>
      <c r="AA387" s="117"/>
      <c r="AB387" s="118">
        <v>0</v>
      </c>
      <c r="AC387" s="118">
        <v>0</v>
      </c>
      <c r="AD387" s="118">
        <v>0</v>
      </c>
      <c r="AE387" s="118">
        <v>0</v>
      </c>
      <c r="AF387" s="117"/>
      <c r="AG387" s="118">
        <v>0</v>
      </c>
      <c r="AH387" s="117"/>
      <c r="AI387" s="118">
        <v>0</v>
      </c>
      <c r="AJ387" s="117"/>
      <c r="AK387" s="118">
        <v>0</v>
      </c>
      <c r="AL387" s="117"/>
      <c r="AM387" s="118">
        <v>0</v>
      </c>
      <c r="AN387" s="117"/>
      <c r="AO387" s="118">
        <v>0</v>
      </c>
      <c r="AP387" s="117"/>
      <c r="AQ387" s="118">
        <v>0</v>
      </c>
      <c r="AR387" s="117"/>
      <c r="AS387" s="118">
        <v>0</v>
      </c>
      <c r="AT387" s="117"/>
      <c r="AU387" s="118">
        <v>0</v>
      </c>
      <c r="AV387" s="118">
        <v>0</v>
      </c>
      <c r="AW387" s="118">
        <v>0</v>
      </c>
      <c r="AX387" s="118">
        <v>0</v>
      </c>
      <c r="AY387" s="132">
        <v>53248</v>
      </c>
      <c r="AZ387" s="117">
        <v>26</v>
      </c>
      <c r="BA387" s="130">
        <v>10.117000000000001</v>
      </c>
      <c r="BB387" s="131">
        <v>1581.04</v>
      </c>
      <c r="BC387" s="131">
        <v>1581.04</v>
      </c>
      <c r="BD387" s="117">
        <v>0</v>
      </c>
      <c r="BE387" s="117">
        <v>0</v>
      </c>
      <c r="BF387" s="118">
        <v>0</v>
      </c>
      <c r="BG387" s="118">
        <v>0</v>
      </c>
      <c r="BH387" s="118">
        <v>0</v>
      </c>
      <c r="BI387" s="117"/>
      <c r="BJ387" s="118">
        <v>0</v>
      </c>
      <c r="BK387" s="117"/>
      <c r="BL387" s="118">
        <v>0</v>
      </c>
      <c r="BM387" s="118">
        <v>0</v>
      </c>
      <c r="BN387" s="118">
        <v>0</v>
      </c>
      <c r="BO387" s="118">
        <v>0</v>
      </c>
      <c r="BP387" s="119">
        <v>0</v>
      </c>
      <c r="BS387" s="97">
        <f t="shared" si="209"/>
        <v>53248</v>
      </c>
      <c r="BT387" s="97">
        <f t="shared" si="210"/>
        <v>26</v>
      </c>
      <c r="BU387" s="97">
        <f t="shared" si="211"/>
        <v>10.117000000000001</v>
      </c>
      <c r="BV387" s="296" t="str">
        <f>IF(CA387=0,"NO STOCK",IF(COUNTIF(PKGSUMM_T!$A$2:$A$1245,A387)&gt;0,"OK","ERROR"))</f>
        <v>OK</v>
      </c>
      <c r="BW387" s="296" t="str">
        <f>IF(CA387=0,"NO STOCK",IF(OR(COUNTIF(COST_SHEETT!$B$3:$B$1238,CI387)&gt;0,COUNTIF(COST_SHEETT!$AB$3:$AB$1238,CI387)&gt;0,COUNTIF(COST_SHEETT1!$B$3:$B$1238,CI387)&gt;0,COUNTIF(COST_SHEETT1!$AB$3:$AB$1238,CI387)&gt;0),"OK","ERROR"))</f>
        <v>OK</v>
      </c>
      <c r="BX387" s="97">
        <f>SUMIF(HW!$A$2:$A$1573,$A387,HW!BI$2:BI$1573)</f>
        <v>0</v>
      </c>
      <c r="BY387" s="97">
        <f>SUMIF(HW!$A$2:$A$1573,$A387,HW!BJ$2:BJ$1573)</f>
        <v>0</v>
      </c>
      <c r="BZ387" s="197">
        <f t="shared" si="212"/>
        <v>53248</v>
      </c>
      <c r="CA387" s="198">
        <f t="shared" si="213"/>
        <v>10.117000000000001</v>
      </c>
      <c r="CB387" s="296">
        <f>IF(CJ387="Y",IF(C387="FINISHED GOODS",SUMIF(COST_SHEETT!$AB$3:$AB$1227,$CI387,COST_SHEETT!$DD$3:$DD$1227),SUMIF(COST_SHEETT!$B$3:$B$1227,$CI387,COST_SHEETT!$DB$3:$DB$1227)),IF(C387="FINISHED GOODS",SUMIF(COST_SHEETT1!$AB$3:$AB$1227,$CI387,COST_SHEETT1!$DD$3:$DD$1227),SUMIF(COST_SHEETT1!$B$3:$B$1227,$CI387,COST_SHEETT1!$DB$3:$DB$1227)))</f>
        <v>2.9720677448950877E-2</v>
      </c>
      <c r="CC387" s="209">
        <f t="shared" ref="CC387" si="252">ROUND(BZ387*CB387,0)</f>
        <v>1583</v>
      </c>
      <c r="CD387" s="295">
        <v>1</v>
      </c>
      <c r="CE387" s="295"/>
      <c r="CF387" s="376">
        <f>IF(BZ387=0,0,IF(CK387&gt;0,CK387,CD387))</f>
        <v>2.9692307692307691E-2</v>
      </c>
      <c r="CG387" s="301">
        <f t="shared" ref="CG387" si="253">MIN(CF387,CB387)</f>
        <v>2.9692307692307691E-2</v>
      </c>
      <c r="CH387" s="302">
        <f t="shared" ref="CH387" si="254">ROUND(CG387*BZ387,0)</f>
        <v>1581</v>
      </c>
      <c r="CI387" s="200" t="s">
        <v>3228</v>
      </c>
      <c r="CK387" s="303">
        <f>7.72/(2.6*100)</f>
        <v>2.9692307692307691E-2</v>
      </c>
      <c r="CL387" s="296" t="str">
        <f t="shared" ref="CL387" si="255">IF(CF387&lt;CB387,"NRV","COST")</f>
        <v>NRV</v>
      </c>
      <c r="CM387" s="304">
        <f t="shared" ref="CM387" si="256">IF(CA387=0,0,ROUND(CH387/CA387,3))</f>
        <v>156.27199999999999</v>
      </c>
      <c r="CU387" s="296">
        <f>+(BZ387-BX387)*CG387</f>
        <v>1581.056</v>
      </c>
      <c r="CW387" s="296">
        <f>+CT387+CU387+CV387</f>
        <v>1581.056</v>
      </c>
      <c r="CX387" s="388">
        <f>+CW387-CH387</f>
        <v>5.6000000000040018E-2</v>
      </c>
    </row>
    <row r="388" spans="1:102" ht="12" hidden="1" customHeight="1" x14ac:dyDescent="0.25">
      <c r="A388" s="120" t="s">
        <v>371</v>
      </c>
      <c r="B388" s="121" t="s">
        <v>372</v>
      </c>
      <c r="C388" s="121" t="s">
        <v>30</v>
      </c>
      <c r="D388" s="122">
        <v>4864</v>
      </c>
      <c r="E388" s="123">
        <v>160</v>
      </c>
      <c r="F388" s="123">
        <v>2.3216000000000001E-2</v>
      </c>
      <c r="G388" s="123">
        <v>2.3216000000000001E-2</v>
      </c>
      <c r="H388" s="124"/>
      <c r="I388" s="124">
        <v>0</v>
      </c>
      <c r="J388" s="124">
        <v>0</v>
      </c>
      <c r="K388" s="124"/>
      <c r="L388" s="124">
        <v>0</v>
      </c>
      <c r="M388" s="124"/>
      <c r="N388" s="124">
        <v>0</v>
      </c>
      <c r="O388" s="124"/>
      <c r="P388" s="124">
        <v>0</v>
      </c>
      <c r="Q388" s="124"/>
      <c r="R388" s="124">
        <v>0</v>
      </c>
      <c r="S388" s="124"/>
      <c r="T388" s="124">
        <v>0</v>
      </c>
      <c r="U388" s="124"/>
      <c r="V388" s="124">
        <v>0</v>
      </c>
      <c r="W388" s="124"/>
      <c r="X388" s="124">
        <v>0</v>
      </c>
      <c r="Y388" s="124"/>
      <c r="Z388" s="124">
        <v>0</v>
      </c>
      <c r="AA388" s="124"/>
      <c r="AB388" s="124">
        <v>0</v>
      </c>
      <c r="AC388" s="124">
        <v>0</v>
      </c>
      <c r="AD388" s="124">
        <v>0</v>
      </c>
      <c r="AE388" s="124">
        <v>0</v>
      </c>
      <c r="AF388" s="124"/>
      <c r="AG388" s="124">
        <v>0</v>
      </c>
      <c r="AH388" s="124"/>
      <c r="AI388" s="124">
        <v>0</v>
      </c>
      <c r="AJ388" s="124"/>
      <c r="AK388" s="124">
        <v>0</v>
      </c>
      <c r="AL388" s="124"/>
      <c r="AM388" s="124">
        <v>0</v>
      </c>
      <c r="AN388" s="124"/>
      <c r="AO388" s="124">
        <v>0</v>
      </c>
      <c r="AP388" s="124"/>
      <c r="AQ388" s="124">
        <v>0</v>
      </c>
      <c r="AR388" s="124"/>
      <c r="AS388" s="124">
        <v>0</v>
      </c>
      <c r="AT388" s="124"/>
      <c r="AU388" s="124">
        <v>0</v>
      </c>
      <c r="AV388" s="124">
        <v>0</v>
      </c>
      <c r="AW388" s="124">
        <v>0</v>
      </c>
      <c r="AX388" s="124">
        <v>0</v>
      </c>
      <c r="AY388" s="124">
        <v>0</v>
      </c>
      <c r="AZ388" s="124">
        <v>0</v>
      </c>
      <c r="BA388" s="124">
        <v>0</v>
      </c>
      <c r="BB388" s="124">
        <v>0</v>
      </c>
      <c r="BC388" s="124">
        <v>0</v>
      </c>
      <c r="BD388" s="123">
        <v>0</v>
      </c>
      <c r="BE388" s="123">
        <v>0</v>
      </c>
      <c r="BF388" s="124">
        <v>0</v>
      </c>
      <c r="BG388" s="124">
        <v>0</v>
      </c>
      <c r="BH388" s="124">
        <v>0</v>
      </c>
      <c r="BI388" s="124"/>
      <c r="BJ388" s="124">
        <v>0</v>
      </c>
      <c r="BK388" s="124"/>
      <c r="BL388" s="124">
        <v>0</v>
      </c>
      <c r="BM388" s="124">
        <v>0</v>
      </c>
      <c r="BN388" s="124">
        <v>0</v>
      </c>
      <c r="BO388" s="124">
        <v>0</v>
      </c>
      <c r="BP388" s="125">
        <v>0</v>
      </c>
      <c r="BS388" s="97">
        <f t="shared" si="209"/>
        <v>0</v>
      </c>
      <c r="BT388" s="97">
        <f t="shared" si="210"/>
        <v>0</v>
      </c>
      <c r="BU388" s="97">
        <f t="shared" si="211"/>
        <v>0</v>
      </c>
      <c r="BV388" s="296" t="str">
        <f>IF(CA388=0,"NO STOCK",IF(COUNTIF(PKGSUMM_T!$A$2:$A$1245,A388)&gt;0,"OK","ERROR"))</f>
        <v>NO STOCK</v>
      </c>
      <c r="BW388" s="296" t="str">
        <f>IF(CA388=0,"NO STOCK",IF(OR(COUNTIF(COST_SHEETT!$B$3:$B$1238,CI388)&gt;0,COUNTIF(COST_SHEETT!$AB$3:$AB$1238,CI388)&gt;0,COUNTIF(COST_SHEETT1!$B$3:$B$1238,CI388)&gt;0,COUNTIF(COST_SHEETT1!$AB$3:$AB$1238,CI388)&gt;0),"OK","ERROR"))</f>
        <v>NO STOCK</v>
      </c>
      <c r="BX388" s="97">
        <f>SUMIF(HW!$A$2:$A$1573,$A388,HW!BI$2:BI$1573)</f>
        <v>0</v>
      </c>
      <c r="BY388" s="97">
        <f>SUMIF(HW!$A$2:$A$1573,$A388,HW!BJ$2:BJ$1573)</f>
        <v>0</v>
      </c>
      <c r="BZ388" s="197">
        <f t="shared" si="212"/>
        <v>0</v>
      </c>
      <c r="CA388" s="198">
        <f t="shared" si="213"/>
        <v>0</v>
      </c>
      <c r="CK388" s="296">
        <f>IF(C388="WORK IN PROGRESS",0.099999,IF(SUMIF(SALE!$L$3:$L$1221,$A388,SALE!$U$3:$U$1221)=0,0,SUMIF(SALE!$L$3:$L$1221,$A388,SALE!$U$3:$U$1221)/SUMIF(SALE!$L$3:$L$1221,$A388,SALE!$F$3:$F$1221)))</f>
        <v>2.9106998355263158E-2</v>
      </c>
    </row>
    <row r="389" spans="1:102" ht="12" hidden="1" customHeight="1" x14ac:dyDescent="0.25">
      <c r="A389" s="114" t="s">
        <v>367</v>
      </c>
      <c r="B389" s="115" t="s">
        <v>1721</v>
      </c>
      <c r="C389" s="115" t="s">
        <v>30</v>
      </c>
      <c r="D389" s="116">
        <v>4096</v>
      </c>
      <c r="E389" s="117">
        <v>190</v>
      </c>
      <c r="F389" s="117">
        <v>2.7569E-2</v>
      </c>
      <c r="G389" s="117">
        <v>2.7569E-2</v>
      </c>
      <c r="H389" s="118"/>
      <c r="I389" s="118">
        <v>0</v>
      </c>
      <c r="J389" s="118">
        <v>0</v>
      </c>
      <c r="K389" s="118"/>
      <c r="L389" s="118">
        <v>0</v>
      </c>
      <c r="M389" s="118"/>
      <c r="N389" s="118">
        <v>0</v>
      </c>
      <c r="O389" s="118"/>
      <c r="P389" s="118">
        <v>0</v>
      </c>
      <c r="Q389" s="118"/>
      <c r="R389" s="118">
        <v>0</v>
      </c>
      <c r="S389" s="118"/>
      <c r="T389" s="118">
        <v>0</v>
      </c>
      <c r="U389" s="118"/>
      <c r="V389" s="118">
        <v>0</v>
      </c>
      <c r="W389" s="118"/>
      <c r="X389" s="118">
        <v>0</v>
      </c>
      <c r="Y389" s="118"/>
      <c r="Z389" s="118">
        <v>0</v>
      </c>
      <c r="AA389" s="118"/>
      <c r="AB389" s="118">
        <v>0</v>
      </c>
      <c r="AC389" s="118">
        <v>0</v>
      </c>
      <c r="AD389" s="118">
        <v>0</v>
      </c>
      <c r="AE389" s="118">
        <v>0</v>
      </c>
      <c r="AF389" s="118"/>
      <c r="AG389" s="118">
        <v>0</v>
      </c>
      <c r="AH389" s="118"/>
      <c r="AI389" s="118">
        <v>0</v>
      </c>
      <c r="AJ389" s="118"/>
      <c r="AK389" s="118">
        <v>0</v>
      </c>
      <c r="AL389" s="118"/>
      <c r="AM389" s="118">
        <v>0</v>
      </c>
      <c r="AN389" s="118"/>
      <c r="AO389" s="118">
        <v>0</v>
      </c>
      <c r="AP389" s="118"/>
      <c r="AQ389" s="118">
        <v>0</v>
      </c>
      <c r="AR389" s="118"/>
      <c r="AS389" s="118">
        <v>0</v>
      </c>
      <c r="AT389" s="118"/>
      <c r="AU389" s="118">
        <v>0</v>
      </c>
      <c r="AV389" s="118">
        <v>0</v>
      </c>
      <c r="AW389" s="118">
        <v>0</v>
      </c>
      <c r="AX389" s="118">
        <v>0</v>
      </c>
      <c r="AY389" s="118">
        <v>0</v>
      </c>
      <c r="AZ389" s="118">
        <v>0</v>
      </c>
      <c r="BA389" s="118">
        <v>0</v>
      </c>
      <c r="BB389" s="118">
        <v>0</v>
      </c>
      <c r="BC389" s="118">
        <v>0</v>
      </c>
      <c r="BD389" s="117">
        <v>0</v>
      </c>
      <c r="BE389" s="117">
        <v>0</v>
      </c>
      <c r="BF389" s="118">
        <v>0</v>
      </c>
      <c r="BG389" s="118">
        <v>0</v>
      </c>
      <c r="BH389" s="118">
        <v>0</v>
      </c>
      <c r="BI389" s="118"/>
      <c r="BJ389" s="118">
        <v>0</v>
      </c>
      <c r="BK389" s="118"/>
      <c r="BL389" s="118">
        <v>0</v>
      </c>
      <c r="BM389" s="118">
        <v>0</v>
      </c>
      <c r="BN389" s="118">
        <v>0</v>
      </c>
      <c r="BO389" s="118">
        <v>0</v>
      </c>
      <c r="BP389" s="119">
        <v>0</v>
      </c>
      <c r="BS389" s="97">
        <f t="shared" si="209"/>
        <v>0</v>
      </c>
      <c r="BT389" s="97">
        <f t="shared" si="210"/>
        <v>0</v>
      </c>
      <c r="BU389" s="97">
        <f t="shared" si="211"/>
        <v>0</v>
      </c>
      <c r="BV389" s="296" t="str">
        <f>IF(CA389=0,"NO STOCK",IF(COUNTIF(PKGSUMM_T!$A$2:$A$1245,A389)&gt;0,"OK","ERROR"))</f>
        <v>NO STOCK</v>
      </c>
      <c r="BW389" s="296" t="str">
        <f>IF(CA389=0,"NO STOCK",IF(OR(COUNTIF(COST_SHEETT!$B$3:$B$1238,CI389)&gt;0,COUNTIF(COST_SHEETT!$AB$3:$AB$1238,CI389)&gt;0,COUNTIF(COST_SHEETT1!$B$3:$B$1238,CI389)&gt;0,COUNTIF(COST_SHEETT1!$AB$3:$AB$1238,CI389)&gt;0),"OK","ERROR"))</f>
        <v>NO STOCK</v>
      </c>
      <c r="BX389" s="97">
        <f>SUMIF(HW!$A$2:$A$1573,$A389,HW!BI$2:BI$1573)</f>
        <v>0</v>
      </c>
      <c r="BY389" s="97">
        <f>SUMIF(HW!$A$2:$A$1573,$A389,HW!BJ$2:BJ$1573)</f>
        <v>0</v>
      </c>
      <c r="BZ389" s="197">
        <f t="shared" si="212"/>
        <v>0</v>
      </c>
      <c r="CA389" s="198">
        <f t="shared" si="213"/>
        <v>0</v>
      </c>
      <c r="CK389" s="296">
        <f>IF(C389="WORK IN PROGRESS",0.099999,IF(SUMIF(SALE!$L$3:$L$1221,$A389,SALE!$U$3:$U$1221)=0,0,SUMIF(SALE!$L$3:$L$1221,$A389,SALE!$U$3:$U$1221)/SUMIF(SALE!$L$3:$L$1221,$A389,SALE!$F$3:$F$1221)))</f>
        <v>0</v>
      </c>
    </row>
    <row r="390" spans="1:102" ht="12" hidden="1" customHeight="1" x14ac:dyDescent="0.25">
      <c r="A390" s="120" t="s">
        <v>1722</v>
      </c>
      <c r="B390" s="121" t="s">
        <v>1721</v>
      </c>
      <c r="C390" s="121" t="s">
        <v>30</v>
      </c>
      <c r="D390" s="122">
        <v>2048</v>
      </c>
      <c r="E390" s="123">
        <v>190</v>
      </c>
      <c r="F390" s="123">
        <v>2.7569E-2</v>
      </c>
      <c r="G390" s="123">
        <v>2.7569E-2</v>
      </c>
      <c r="H390" s="124"/>
      <c r="I390" s="124">
        <v>0</v>
      </c>
      <c r="J390" s="124">
        <v>0</v>
      </c>
      <c r="K390" s="124"/>
      <c r="L390" s="124">
        <v>0</v>
      </c>
      <c r="M390" s="124"/>
      <c r="N390" s="124">
        <v>0</v>
      </c>
      <c r="O390" s="124"/>
      <c r="P390" s="124">
        <v>0</v>
      </c>
      <c r="Q390" s="124"/>
      <c r="R390" s="124">
        <v>0</v>
      </c>
      <c r="S390" s="124"/>
      <c r="T390" s="124">
        <v>0</v>
      </c>
      <c r="U390" s="124"/>
      <c r="V390" s="124">
        <v>0</v>
      </c>
      <c r="W390" s="124"/>
      <c r="X390" s="124">
        <v>0</v>
      </c>
      <c r="Y390" s="124"/>
      <c r="Z390" s="124">
        <v>0</v>
      </c>
      <c r="AA390" s="124"/>
      <c r="AB390" s="124">
        <v>0</v>
      </c>
      <c r="AC390" s="124">
        <v>0</v>
      </c>
      <c r="AD390" s="124">
        <v>0</v>
      </c>
      <c r="AE390" s="124">
        <v>0</v>
      </c>
      <c r="AF390" s="124"/>
      <c r="AG390" s="124">
        <v>0</v>
      </c>
      <c r="AH390" s="124"/>
      <c r="AI390" s="124">
        <v>0</v>
      </c>
      <c r="AJ390" s="124"/>
      <c r="AK390" s="124">
        <v>0</v>
      </c>
      <c r="AL390" s="124"/>
      <c r="AM390" s="124">
        <v>0</v>
      </c>
      <c r="AN390" s="124"/>
      <c r="AO390" s="124">
        <v>0</v>
      </c>
      <c r="AP390" s="124"/>
      <c r="AQ390" s="124">
        <v>0</v>
      </c>
      <c r="AR390" s="124"/>
      <c r="AS390" s="124">
        <v>0</v>
      </c>
      <c r="AT390" s="124"/>
      <c r="AU390" s="124">
        <v>0</v>
      </c>
      <c r="AV390" s="124">
        <v>0</v>
      </c>
      <c r="AW390" s="124">
        <v>0</v>
      </c>
      <c r="AX390" s="124">
        <v>0</v>
      </c>
      <c r="AY390" s="124">
        <v>0</v>
      </c>
      <c r="AZ390" s="124">
        <v>0</v>
      </c>
      <c r="BA390" s="124">
        <v>0</v>
      </c>
      <c r="BB390" s="124">
        <v>0</v>
      </c>
      <c r="BC390" s="124">
        <v>0</v>
      </c>
      <c r="BD390" s="123">
        <v>0</v>
      </c>
      <c r="BE390" s="123">
        <v>0</v>
      </c>
      <c r="BF390" s="124">
        <v>0</v>
      </c>
      <c r="BG390" s="124">
        <v>0</v>
      </c>
      <c r="BH390" s="124">
        <v>0</v>
      </c>
      <c r="BI390" s="124"/>
      <c r="BJ390" s="124">
        <v>0</v>
      </c>
      <c r="BK390" s="124"/>
      <c r="BL390" s="124">
        <v>0</v>
      </c>
      <c r="BM390" s="124">
        <v>0</v>
      </c>
      <c r="BN390" s="124">
        <v>0</v>
      </c>
      <c r="BO390" s="124">
        <v>0</v>
      </c>
      <c r="BP390" s="125">
        <v>0</v>
      </c>
      <c r="BS390" s="97">
        <f t="shared" si="209"/>
        <v>0</v>
      </c>
      <c r="BT390" s="97">
        <f t="shared" si="210"/>
        <v>0</v>
      </c>
      <c r="BU390" s="97">
        <f t="shared" si="211"/>
        <v>0</v>
      </c>
      <c r="BV390" s="296" t="str">
        <f>IF(CA390=0,"NO STOCK",IF(COUNTIF(PKGSUMM_T!$A$2:$A$1245,A390)&gt;0,"OK","ERROR"))</f>
        <v>NO STOCK</v>
      </c>
      <c r="BW390" s="296" t="str">
        <f>IF(CA390=0,"NO STOCK",IF(OR(COUNTIF(COST_SHEETT!$B$3:$B$1238,CI390)&gt;0,COUNTIF(COST_SHEETT!$AB$3:$AB$1238,CI390)&gt;0,COUNTIF(COST_SHEETT1!$B$3:$B$1238,CI390)&gt;0,COUNTIF(COST_SHEETT1!$AB$3:$AB$1238,CI390)&gt;0),"OK","ERROR"))</f>
        <v>NO STOCK</v>
      </c>
      <c r="BX390" s="97">
        <f>SUMIF(HW!$A$2:$A$1573,$A390,HW!BI$2:BI$1573)</f>
        <v>0</v>
      </c>
      <c r="BY390" s="97">
        <f>SUMIF(HW!$A$2:$A$1573,$A390,HW!BJ$2:BJ$1573)</f>
        <v>0</v>
      </c>
      <c r="BZ390" s="197">
        <f t="shared" si="212"/>
        <v>0</v>
      </c>
      <c r="CA390" s="198">
        <f t="shared" si="213"/>
        <v>0</v>
      </c>
      <c r="CK390" s="296">
        <f>IF(C390="WORK IN PROGRESS",0.099999,IF(SUMIF(SALE!$L$3:$L$1221,$A390,SALE!$U$3:$U$1221)=0,0,SUMIF(SALE!$L$3:$L$1221,$A390,SALE!$U$3:$U$1221)/SUMIF(SALE!$L$3:$L$1221,$A390,SALE!$F$3:$F$1221)))</f>
        <v>0</v>
      </c>
    </row>
    <row r="391" spans="1:102" ht="12" hidden="1" customHeight="1" x14ac:dyDescent="0.25">
      <c r="A391" s="114" t="s">
        <v>375</v>
      </c>
      <c r="B391" s="115" t="s">
        <v>376</v>
      </c>
      <c r="C391" s="115" t="s">
        <v>30</v>
      </c>
      <c r="D391" s="116">
        <v>2520</v>
      </c>
      <c r="E391" s="117">
        <v>200</v>
      </c>
      <c r="F391" s="117">
        <v>2.9020000000000001E-2</v>
      </c>
      <c r="G391" s="117">
        <v>2.9020000000000001E-2</v>
      </c>
      <c r="H391" s="118"/>
      <c r="I391" s="118">
        <v>0</v>
      </c>
      <c r="J391" s="118">
        <v>0</v>
      </c>
      <c r="K391" s="118"/>
      <c r="L391" s="118">
        <v>0</v>
      </c>
      <c r="M391" s="118"/>
      <c r="N391" s="118">
        <v>0</v>
      </c>
      <c r="O391" s="118"/>
      <c r="P391" s="118">
        <v>0</v>
      </c>
      <c r="Q391" s="118"/>
      <c r="R391" s="118">
        <v>0</v>
      </c>
      <c r="S391" s="118"/>
      <c r="T391" s="118">
        <v>0</v>
      </c>
      <c r="U391" s="118"/>
      <c r="V391" s="118">
        <v>0</v>
      </c>
      <c r="W391" s="118"/>
      <c r="X391" s="118">
        <v>0</v>
      </c>
      <c r="Y391" s="118"/>
      <c r="Z391" s="118">
        <v>0</v>
      </c>
      <c r="AA391" s="118"/>
      <c r="AB391" s="118">
        <v>0</v>
      </c>
      <c r="AC391" s="118">
        <v>0</v>
      </c>
      <c r="AD391" s="118">
        <v>0</v>
      </c>
      <c r="AE391" s="118">
        <v>0</v>
      </c>
      <c r="AF391" s="118"/>
      <c r="AG391" s="118">
        <v>0</v>
      </c>
      <c r="AH391" s="118"/>
      <c r="AI391" s="118">
        <v>0</v>
      </c>
      <c r="AJ391" s="118"/>
      <c r="AK391" s="118">
        <v>0</v>
      </c>
      <c r="AL391" s="118"/>
      <c r="AM391" s="118">
        <v>0</v>
      </c>
      <c r="AN391" s="118"/>
      <c r="AO391" s="118">
        <v>0</v>
      </c>
      <c r="AP391" s="118"/>
      <c r="AQ391" s="118">
        <v>0</v>
      </c>
      <c r="AR391" s="118"/>
      <c r="AS391" s="118">
        <v>0</v>
      </c>
      <c r="AT391" s="118"/>
      <c r="AU391" s="118">
        <v>0</v>
      </c>
      <c r="AV391" s="118">
        <v>0</v>
      </c>
      <c r="AW391" s="118">
        <v>0</v>
      </c>
      <c r="AX391" s="118">
        <v>0</v>
      </c>
      <c r="AY391" s="118">
        <v>0</v>
      </c>
      <c r="AZ391" s="118">
        <v>0</v>
      </c>
      <c r="BA391" s="118">
        <v>0</v>
      </c>
      <c r="BB391" s="118">
        <v>0</v>
      </c>
      <c r="BC391" s="118">
        <v>0</v>
      </c>
      <c r="BD391" s="117">
        <v>0</v>
      </c>
      <c r="BE391" s="117">
        <v>0</v>
      </c>
      <c r="BF391" s="118">
        <v>0</v>
      </c>
      <c r="BG391" s="118">
        <v>0</v>
      </c>
      <c r="BH391" s="118">
        <v>0</v>
      </c>
      <c r="BI391" s="118"/>
      <c r="BJ391" s="118">
        <v>0</v>
      </c>
      <c r="BK391" s="118"/>
      <c r="BL391" s="118">
        <v>0</v>
      </c>
      <c r="BM391" s="118">
        <v>0</v>
      </c>
      <c r="BN391" s="118">
        <v>0</v>
      </c>
      <c r="BO391" s="118">
        <v>0</v>
      </c>
      <c r="BP391" s="119">
        <v>0</v>
      </c>
      <c r="BS391" s="97">
        <f t="shared" si="209"/>
        <v>0</v>
      </c>
      <c r="BT391" s="97">
        <f t="shared" si="210"/>
        <v>0</v>
      </c>
      <c r="BU391" s="97">
        <f t="shared" si="211"/>
        <v>0</v>
      </c>
      <c r="BV391" s="296" t="str">
        <f>IF(CA391=0,"NO STOCK",IF(COUNTIF(PKGSUMM_T!$A$2:$A$1245,A391)&gt;0,"OK","ERROR"))</f>
        <v>NO STOCK</v>
      </c>
      <c r="BW391" s="296" t="str">
        <f>IF(CA391=0,"NO STOCK",IF(OR(COUNTIF(COST_SHEETT!$B$3:$B$1238,CI391)&gt;0,COUNTIF(COST_SHEETT!$AB$3:$AB$1238,CI391)&gt;0,COUNTIF(COST_SHEETT1!$B$3:$B$1238,CI391)&gt;0,COUNTIF(COST_SHEETT1!$AB$3:$AB$1238,CI391)&gt;0),"OK","ERROR"))</f>
        <v>NO STOCK</v>
      </c>
      <c r="BX391" s="97">
        <f>SUMIF(HW!$A$2:$A$1573,$A391,HW!BI$2:BI$1573)</f>
        <v>0</v>
      </c>
      <c r="BY391" s="97">
        <f>SUMIF(HW!$A$2:$A$1573,$A391,HW!BJ$2:BJ$1573)</f>
        <v>0</v>
      </c>
      <c r="BZ391" s="197">
        <f t="shared" si="212"/>
        <v>0</v>
      </c>
      <c r="CA391" s="198">
        <f t="shared" si="213"/>
        <v>0</v>
      </c>
      <c r="CK391" s="296">
        <f>IF(C391="WORK IN PROGRESS",0.099999,IF(SUMIF(SALE!$L$3:$L$1221,$A391,SALE!$U$3:$U$1221)=0,0,SUMIF(SALE!$L$3:$L$1221,$A391,SALE!$U$3:$U$1221)/SUMIF(SALE!$L$3:$L$1221,$A391,SALE!$F$3:$F$1221)))</f>
        <v>0</v>
      </c>
    </row>
    <row r="392" spans="1:102" ht="12" hidden="1" customHeight="1" x14ac:dyDescent="0.25">
      <c r="A392" s="120" t="s">
        <v>377</v>
      </c>
      <c r="B392" s="121" t="s">
        <v>378</v>
      </c>
      <c r="C392" s="121" t="s">
        <v>30</v>
      </c>
      <c r="D392" s="135">
        <v>3728</v>
      </c>
      <c r="E392" s="123">
        <v>200</v>
      </c>
      <c r="F392" s="123">
        <v>2.9114999999999999E-2</v>
      </c>
      <c r="G392" s="123">
        <v>2.9114999999999999E-2</v>
      </c>
      <c r="H392" s="124">
        <v>3728</v>
      </c>
      <c r="I392" s="112">
        <v>0.746</v>
      </c>
      <c r="J392" s="112">
        <v>108.541</v>
      </c>
      <c r="K392" s="123"/>
      <c r="L392" s="124">
        <v>0</v>
      </c>
      <c r="M392" s="123"/>
      <c r="N392" s="124">
        <v>0</v>
      </c>
      <c r="O392" s="123"/>
      <c r="P392" s="124">
        <v>0</v>
      </c>
      <c r="Q392" s="123"/>
      <c r="R392" s="124">
        <v>0</v>
      </c>
      <c r="S392" s="123"/>
      <c r="T392" s="124">
        <v>0</v>
      </c>
      <c r="U392" s="123"/>
      <c r="V392" s="124">
        <v>0</v>
      </c>
      <c r="W392" s="123"/>
      <c r="X392" s="124">
        <v>0</v>
      </c>
      <c r="Y392" s="123"/>
      <c r="Z392" s="124">
        <v>0</v>
      </c>
      <c r="AA392" s="123"/>
      <c r="AB392" s="124">
        <v>0</v>
      </c>
      <c r="AC392" s="124">
        <v>0</v>
      </c>
      <c r="AD392" s="124">
        <v>0</v>
      </c>
      <c r="AE392" s="124">
        <v>0</v>
      </c>
      <c r="AF392" s="123"/>
      <c r="AG392" s="124">
        <v>0</v>
      </c>
      <c r="AH392" s="123"/>
      <c r="AI392" s="124">
        <v>0</v>
      </c>
      <c r="AJ392" s="123"/>
      <c r="AK392" s="124">
        <v>0</v>
      </c>
      <c r="AL392" s="123"/>
      <c r="AM392" s="124">
        <v>0</v>
      </c>
      <c r="AN392" s="124">
        <v>3728</v>
      </c>
      <c r="AO392" s="112">
        <v>0.746</v>
      </c>
      <c r="AP392" s="123"/>
      <c r="AQ392" s="124">
        <v>0</v>
      </c>
      <c r="AR392" s="123"/>
      <c r="AS392" s="124">
        <v>0</v>
      </c>
      <c r="AT392" s="123"/>
      <c r="AU392" s="124">
        <v>0</v>
      </c>
      <c r="AV392" s="135">
        <v>3728</v>
      </c>
      <c r="AW392" s="112">
        <v>0.746</v>
      </c>
      <c r="AX392" s="112">
        <v>108.541</v>
      </c>
      <c r="AY392" s="124">
        <v>0</v>
      </c>
      <c r="AZ392" s="124">
        <v>0</v>
      </c>
      <c r="BA392" s="124">
        <v>0</v>
      </c>
      <c r="BB392" s="124">
        <v>0</v>
      </c>
      <c r="BC392" s="124">
        <v>0</v>
      </c>
      <c r="BD392" s="123">
        <v>0</v>
      </c>
      <c r="BE392" s="123">
        <v>0</v>
      </c>
      <c r="BF392" s="124">
        <v>0</v>
      </c>
      <c r="BG392" s="124">
        <v>0</v>
      </c>
      <c r="BH392" s="124">
        <v>0</v>
      </c>
      <c r="BI392" s="123"/>
      <c r="BJ392" s="124">
        <v>0</v>
      </c>
      <c r="BK392" s="123"/>
      <c r="BL392" s="124">
        <v>0</v>
      </c>
      <c r="BM392" s="124">
        <v>0</v>
      </c>
      <c r="BN392" s="124">
        <v>0</v>
      </c>
      <c r="BO392" s="124">
        <v>0</v>
      </c>
      <c r="BP392" s="125">
        <v>0</v>
      </c>
      <c r="BS392" s="97">
        <f t="shared" ref="BS392:BS455" si="257">IF($A392="YYYYY",0,AY392)</f>
        <v>0</v>
      </c>
      <c r="BT392" s="97">
        <f t="shared" ref="BT392:BT455" si="258">IF($A392="YYYYY",0,AZ392)</f>
        <v>0</v>
      </c>
      <c r="BU392" s="97">
        <f t="shared" ref="BU392:BU455" si="259">IF($A392="YYYYY",0,BA392)</f>
        <v>0</v>
      </c>
      <c r="BV392" s="296" t="str">
        <f>IF(CA392=0,"NO STOCK",IF(COUNTIF(PKGSUMM_T!$A$2:$A$1245,A392)&gt;0,"OK","ERROR"))</f>
        <v>NO STOCK</v>
      </c>
      <c r="BW392" s="296" t="str">
        <f>IF(CA392=0,"NO STOCK",IF(OR(COUNTIF(COST_SHEETT!$B$3:$B$1238,CI392)&gt;0,COUNTIF(COST_SHEETT!$AB$3:$AB$1238,CI392)&gt;0,COUNTIF(COST_SHEETT1!$B$3:$B$1238,CI392)&gt;0,COUNTIF(COST_SHEETT1!$AB$3:$AB$1238,CI392)&gt;0),"OK","ERROR"))</f>
        <v>NO STOCK</v>
      </c>
      <c r="BX392" s="97">
        <f>SUMIF(HW!$A$2:$A$1573,$A392,HW!BI$2:BI$1573)</f>
        <v>0</v>
      </c>
      <c r="BY392" s="97">
        <f>SUMIF(HW!$A$2:$A$1573,$A392,HW!BJ$2:BJ$1573)</f>
        <v>0</v>
      </c>
      <c r="BZ392" s="197">
        <f t="shared" ref="BZ392:BZ455" si="260">BS392+BX392</f>
        <v>0</v>
      </c>
      <c r="CA392" s="198">
        <f t="shared" ref="CA392:CA455" si="261">BY392+BU392</f>
        <v>0</v>
      </c>
      <c r="CI392" s="200" t="s">
        <v>3243</v>
      </c>
      <c r="CK392" s="296">
        <f>IF(C392="WORK IN PROGRESS",0.099999,IF(SUMIF(SALE!$L$3:$L$1221,$A392,SALE!$U$3:$U$1221)=0,0,SUMIF(SALE!$L$3:$L$1221,$A392,SALE!$U$3:$U$1221)/SUMIF(SALE!$L$3:$L$1221,$A392,SALE!$F$3:$F$1221)))</f>
        <v>0</v>
      </c>
    </row>
    <row r="393" spans="1:102" ht="12" hidden="1" customHeight="1" x14ac:dyDescent="0.25">
      <c r="A393" s="114" t="s">
        <v>373</v>
      </c>
      <c r="B393" s="115" t="s">
        <v>1723</v>
      </c>
      <c r="C393" s="115" t="s">
        <v>30</v>
      </c>
      <c r="D393" s="116">
        <v>1864</v>
      </c>
      <c r="E393" s="117">
        <v>200</v>
      </c>
      <c r="F393" s="117">
        <v>2.9020000000000001E-2</v>
      </c>
      <c r="G393" s="117">
        <v>2.9020000000000001E-2</v>
      </c>
      <c r="H393" s="118"/>
      <c r="I393" s="118">
        <v>0</v>
      </c>
      <c r="J393" s="118">
        <v>0</v>
      </c>
      <c r="K393" s="118"/>
      <c r="L393" s="118">
        <v>0</v>
      </c>
      <c r="M393" s="118"/>
      <c r="N393" s="118">
        <v>0</v>
      </c>
      <c r="O393" s="118"/>
      <c r="P393" s="118">
        <v>0</v>
      </c>
      <c r="Q393" s="118"/>
      <c r="R393" s="118">
        <v>0</v>
      </c>
      <c r="S393" s="118"/>
      <c r="T393" s="118">
        <v>0</v>
      </c>
      <c r="U393" s="118"/>
      <c r="V393" s="118">
        <v>0</v>
      </c>
      <c r="W393" s="118"/>
      <c r="X393" s="118">
        <v>0</v>
      </c>
      <c r="Y393" s="118"/>
      <c r="Z393" s="118">
        <v>0</v>
      </c>
      <c r="AA393" s="118"/>
      <c r="AB393" s="118">
        <v>0</v>
      </c>
      <c r="AC393" s="118">
        <v>0</v>
      </c>
      <c r="AD393" s="118">
        <v>0</v>
      </c>
      <c r="AE393" s="118">
        <v>0</v>
      </c>
      <c r="AF393" s="118"/>
      <c r="AG393" s="118">
        <v>0</v>
      </c>
      <c r="AH393" s="118"/>
      <c r="AI393" s="118">
        <v>0</v>
      </c>
      <c r="AJ393" s="118"/>
      <c r="AK393" s="118">
        <v>0</v>
      </c>
      <c r="AL393" s="118"/>
      <c r="AM393" s="118">
        <v>0</v>
      </c>
      <c r="AN393" s="118"/>
      <c r="AO393" s="118">
        <v>0</v>
      </c>
      <c r="AP393" s="118"/>
      <c r="AQ393" s="118">
        <v>0</v>
      </c>
      <c r="AR393" s="118"/>
      <c r="AS393" s="118">
        <v>0</v>
      </c>
      <c r="AT393" s="118"/>
      <c r="AU393" s="118">
        <v>0</v>
      </c>
      <c r="AV393" s="118">
        <v>0</v>
      </c>
      <c r="AW393" s="118">
        <v>0</v>
      </c>
      <c r="AX393" s="118">
        <v>0</v>
      </c>
      <c r="AY393" s="118">
        <v>0</v>
      </c>
      <c r="AZ393" s="118">
        <v>0</v>
      </c>
      <c r="BA393" s="118">
        <v>0</v>
      </c>
      <c r="BB393" s="118">
        <v>0</v>
      </c>
      <c r="BC393" s="118">
        <v>0</v>
      </c>
      <c r="BD393" s="117">
        <v>0</v>
      </c>
      <c r="BE393" s="117">
        <v>0</v>
      </c>
      <c r="BF393" s="118">
        <v>0</v>
      </c>
      <c r="BG393" s="118">
        <v>0</v>
      </c>
      <c r="BH393" s="118">
        <v>0</v>
      </c>
      <c r="BI393" s="118"/>
      <c r="BJ393" s="118">
        <v>0</v>
      </c>
      <c r="BK393" s="118"/>
      <c r="BL393" s="118">
        <v>0</v>
      </c>
      <c r="BM393" s="118">
        <v>0</v>
      </c>
      <c r="BN393" s="118">
        <v>0</v>
      </c>
      <c r="BO393" s="118">
        <v>0</v>
      </c>
      <c r="BP393" s="119">
        <v>0</v>
      </c>
      <c r="BS393" s="97">
        <f t="shared" si="257"/>
        <v>0</v>
      </c>
      <c r="BT393" s="97">
        <f t="shared" si="258"/>
        <v>0</v>
      </c>
      <c r="BU393" s="97">
        <f t="shared" si="259"/>
        <v>0</v>
      </c>
      <c r="BV393" s="296" t="str">
        <f>IF(CA393=0,"NO STOCK",IF(COUNTIF(PKGSUMM_T!$A$2:$A$1245,A393)&gt;0,"OK","ERROR"))</f>
        <v>NO STOCK</v>
      </c>
      <c r="BW393" s="296" t="str">
        <f>IF(CA393=0,"NO STOCK",IF(OR(COUNTIF(COST_SHEETT!$B$3:$B$1238,CI393)&gt;0,COUNTIF(COST_SHEETT!$AB$3:$AB$1238,CI393)&gt;0,COUNTIF(COST_SHEETT1!$B$3:$B$1238,CI393)&gt;0,COUNTIF(COST_SHEETT1!$AB$3:$AB$1238,CI393)&gt;0),"OK","ERROR"))</f>
        <v>NO STOCK</v>
      </c>
      <c r="BX393" s="97">
        <f>SUMIF(HW!$A$2:$A$1573,$A393,HW!BI$2:BI$1573)</f>
        <v>0</v>
      </c>
      <c r="BY393" s="97">
        <f>SUMIF(HW!$A$2:$A$1573,$A393,HW!BJ$2:BJ$1573)</f>
        <v>0</v>
      </c>
      <c r="BZ393" s="197">
        <f t="shared" si="260"/>
        <v>0</v>
      </c>
      <c r="CA393" s="198">
        <f t="shared" si="261"/>
        <v>0</v>
      </c>
      <c r="CI393" s="200"/>
      <c r="CK393" s="296">
        <f>IF(C393="WORK IN PROGRESS",0.099999,IF(SUMIF(SALE!$L$3:$L$1221,$A393,SALE!$U$3:$U$1221)=0,0,SUMIF(SALE!$L$3:$L$1221,$A393,SALE!$U$3:$U$1221)/SUMIF(SALE!$L$3:$L$1221,$A393,SALE!$F$3:$F$1221)))</f>
        <v>0</v>
      </c>
    </row>
    <row r="394" spans="1:102" ht="12" customHeight="1" x14ac:dyDescent="0.25">
      <c r="A394" s="120" t="s">
        <v>411</v>
      </c>
      <c r="B394" s="121" t="s">
        <v>412</v>
      </c>
      <c r="C394" s="121" t="s">
        <v>30</v>
      </c>
      <c r="D394" s="122">
        <v>3495</v>
      </c>
      <c r="E394" s="123">
        <v>250</v>
      </c>
      <c r="F394" s="123">
        <v>4.6316000000000003E-2</v>
      </c>
      <c r="G394" s="123">
        <v>4.6316000000000003E-2</v>
      </c>
      <c r="H394" s="127">
        <v>27960</v>
      </c>
      <c r="I394" s="127">
        <v>6.99</v>
      </c>
      <c r="J394" s="128">
        <v>1294.9949999999999</v>
      </c>
      <c r="K394" s="123"/>
      <c r="L394" s="124">
        <v>0</v>
      </c>
      <c r="M394" s="123"/>
      <c r="N394" s="124">
        <v>0</v>
      </c>
      <c r="O394" s="123"/>
      <c r="P394" s="124">
        <v>0</v>
      </c>
      <c r="Q394" s="123"/>
      <c r="R394" s="124">
        <v>0</v>
      </c>
      <c r="S394" s="123"/>
      <c r="T394" s="124">
        <v>0</v>
      </c>
      <c r="U394" s="123"/>
      <c r="V394" s="124">
        <v>0</v>
      </c>
      <c r="W394" s="123"/>
      <c r="X394" s="124">
        <v>0</v>
      </c>
      <c r="Y394" s="123"/>
      <c r="Z394" s="124">
        <v>0</v>
      </c>
      <c r="AA394" s="123"/>
      <c r="AB394" s="124">
        <v>0</v>
      </c>
      <c r="AC394" s="124">
        <v>0</v>
      </c>
      <c r="AD394" s="124">
        <v>0</v>
      </c>
      <c r="AE394" s="124">
        <v>0</v>
      </c>
      <c r="AF394" s="123"/>
      <c r="AG394" s="124">
        <v>0</v>
      </c>
      <c r="AH394" s="123"/>
      <c r="AI394" s="124">
        <v>0</v>
      </c>
      <c r="AJ394" s="123"/>
      <c r="AK394" s="124">
        <v>0</v>
      </c>
      <c r="AL394" s="123"/>
      <c r="AM394" s="124">
        <v>0</v>
      </c>
      <c r="AN394" s="123"/>
      <c r="AO394" s="124">
        <v>0</v>
      </c>
      <c r="AP394" s="123"/>
      <c r="AQ394" s="124">
        <v>0</v>
      </c>
      <c r="AR394" s="123"/>
      <c r="AS394" s="124">
        <v>0</v>
      </c>
      <c r="AT394" s="123"/>
      <c r="AU394" s="124">
        <v>0</v>
      </c>
      <c r="AV394" s="124">
        <v>0</v>
      </c>
      <c r="AW394" s="124">
        <v>0</v>
      </c>
      <c r="AX394" s="124">
        <v>0</v>
      </c>
      <c r="AY394" s="129">
        <v>27960</v>
      </c>
      <c r="AZ394" s="123">
        <v>8</v>
      </c>
      <c r="BA394" s="127">
        <v>6.99</v>
      </c>
      <c r="BB394" s="128">
        <v>1294.9949999999999</v>
      </c>
      <c r="BC394" s="128">
        <v>1294.9949999999999</v>
      </c>
      <c r="BD394" s="123">
        <v>0</v>
      </c>
      <c r="BE394" s="123">
        <v>0</v>
      </c>
      <c r="BF394" s="124">
        <v>0</v>
      </c>
      <c r="BG394" s="124">
        <v>0</v>
      </c>
      <c r="BH394" s="124">
        <v>0</v>
      </c>
      <c r="BI394" s="123"/>
      <c r="BJ394" s="124">
        <v>0</v>
      </c>
      <c r="BK394" s="123"/>
      <c r="BL394" s="124">
        <v>0</v>
      </c>
      <c r="BM394" s="124">
        <v>0</v>
      </c>
      <c r="BN394" s="124">
        <v>0</v>
      </c>
      <c r="BO394" s="124">
        <v>0</v>
      </c>
      <c r="BP394" s="125">
        <v>0</v>
      </c>
      <c r="BS394" s="97">
        <f t="shared" si="257"/>
        <v>27960</v>
      </c>
      <c r="BT394" s="97">
        <f t="shared" si="258"/>
        <v>8</v>
      </c>
      <c r="BU394" s="97">
        <f t="shared" si="259"/>
        <v>6.99</v>
      </c>
      <c r="BV394" s="296" t="str">
        <f>IF(CA394=0,"NO STOCK",IF(COUNTIF(PKGSUMM_T!$A$2:$A$1245,A394)&gt;0,"OK","ERROR"))</f>
        <v>OK</v>
      </c>
      <c r="BW394" s="296" t="str">
        <f>IF(CA394=0,"NO STOCK",IF(OR(COUNTIF(COST_SHEETT!$B$3:$B$1238,CI394)&gt;0,COUNTIF(COST_SHEETT!$AB$3:$AB$1238,CI394)&gt;0,COUNTIF(COST_SHEETT1!$B$3:$B$1238,CI394)&gt;0,COUNTIF(COST_SHEETT1!$AB$3:$AB$1238,CI394)&gt;0),"OK","ERROR"))</f>
        <v>OK</v>
      </c>
      <c r="BX394" s="97">
        <f>SUMIF(HW!$A$2:$A$1573,$A394,HW!BI$2:BI$1573)</f>
        <v>0</v>
      </c>
      <c r="BY394" s="97">
        <f>SUMIF(HW!$A$2:$A$1573,$A394,HW!BJ$2:BJ$1573)</f>
        <v>0</v>
      </c>
      <c r="BZ394" s="197">
        <f t="shared" si="260"/>
        <v>27960</v>
      </c>
      <c r="CA394" s="198">
        <f t="shared" si="261"/>
        <v>6.99</v>
      </c>
      <c r="CB394" s="296">
        <f>IF(CJ394="Y",IF(C394="FINISHED GOODS",SUMIF(COST_SHEETT!$AB$3:$AB$1227,$CI394,COST_SHEETT!$DD$3:$DD$1227),SUMIF(COST_SHEETT!$B$3:$B$1227,$CI394,COST_SHEETT!$DB$3:$DB$1227)),IF(C394="FINISHED GOODS",SUMIF(COST_SHEETT1!$AB$3:$AB$1227,$CI394,COST_SHEETT1!$DD$3:$DD$1227),SUMIF(COST_SHEETT1!$B$3:$B$1227,$CI394,COST_SHEETT1!$DB$3:$DB$1227)))</f>
        <v>4.6052081410063568E-2</v>
      </c>
      <c r="CC394" s="209">
        <f t="shared" ref="CC394:CC396" si="262">ROUND(BZ394*CB394,0)</f>
        <v>1288</v>
      </c>
      <c r="CD394" s="295">
        <v>1</v>
      </c>
      <c r="CE394" s="295"/>
      <c r="CF394" s="376">
        <f t="shared" ref="CF394:CF396" si="263">IF(BZ394=0,0,IF(CK394&gt;0,CK394,CD394))</f>
        <v>4.8037999863750937E-2</v>
      </c>
      <c r="CG394" s="301">
        <f t="shared" ref="CG394:CG396" si="264">MIN(CF394,CB394)</f>
        <v>4.6052081410063568E-2</v>
      </c>
      <c r="CH394" s="302">
        <f t="shared" ref="CH394:CH396" si="265">ROUND(CG394*BZ394,0)</f>
        <v>1288</v>
      </c>
      <c r="CI394" s="200" t="s">
        <v>3344</v>
      </c>
      <c r="CJ394" s="97" t="s">
        <v>2666</v>
      </c>
      <c r="CK394" s="296">
        <f>IF(C394="WORK IN PROGRESS",0.099999,IF(SUMIF(SALE!$L$3:$L$1221,$A394,SALE!$U$3:$U$1221)=0,0,SUMIF(SALE!$L$3:$L$1221,$A394,SALE!$U$3:$U$1221)/SUMIF(SALE!$L$3:$L$1221,$A394,SALE!$F$3:$F$1221)))</f>
        <v>4.8037999863750937E-2</v>
      </c>
      <c r="CL394" s="296" t="str">
        <f t="shared" ref="CL394:CL396" si="266">IF(CF394&lt;CB394,"NRV","COST")</f>
        <v>COST</v>
      </c>
      <c r="CM394" s="304">
        <f t="shared" ref="CM394:CM396" si="267">IF(CA394=0,0,ROUND(CH394/CA394,3))</f>
        <v>184.26300000000001</v>
      </c>
      <c r="CU394" s="296">
        <f t="shared" ref="CU394:CU396" si="268">+(BZ394-BX394)*CG394</f>
        <v>1287.6161962253773</v>
      </c>
      <c r="CW394" s="296">
        <f t="shared" ref="CW394:CW396" si="269">+CT394+CU394+CV394</f>
        <v>1287.6161962253773</v>
      </c>
      <c r="CX394" s="388">
        <f t="shared" ref="CX394:CX396" si="270">+CW394-CH394</f>
        <v>-0.38380377462272008</v>
      </c>
    </row>
    <row r="395" spans="1:102" ht="12" customHeight="1" x14ac:dyDescent="0.25">
      <c r="A395" s="114" t="s">
        <v>413</v>
      </c>
      <c r="B395" s="115" t="s">
        <v>414</v>
      </c>
      <c r="C395" s="115" t="s">
        <v>30</v>
      </c>
      <c r="D395" s="116">
        <v>3728</v>
      </c>
      <c r="E395" s="117">
        <v>250</v>
      </c>
      <c r="F395" s="117">
        <v>4.5012000000000003E-2</v>
      </c>
      <c r="G395" s="117">
        <v>4.5012000000000003E-2</v>
      </c>
      <c r="H395" s="130">
        <v>436176</v>
      </c>
      <c r="I395" s="130">
        <v>109.044</v>
      </c>
      <c r="J395" s="131">
        <v>19633.153999999999</v>
      </c>
      <c r="K395" s="117"/>
      <c r="L395" s="118">
        <v>0</v>
      </c>
      <c r="M395" s="117"/>
      <c r="N395" s="118">
        <v>0</v>
      </c>
      <c r="O395" s="117"/>
      <c r="P395" s="118">
        <v>0</v>
      </c>
      <c r="Q395" s="117"/>
      <c r="R395" s="118">
        <v>0</v>
      </c>
      <c r="S395" s="117"/>
      <c r="T395" s="118">
        <v>0</v>
      </c>
      <c r="U395" s="117"/>
      <c r="V395" s="118">
        <v>0</v>
      </c>
      <c r="W395" s="117"/>
      <c r="X395" s="118">
        <v>0</v>
      </c>
      <c r="Y395" s="117"/>
      <c r="Z395" s="118">
        <v>0</v>
      </c>
      <c r="AA395" s="117"/>
      <c r="AB395" s="118">
        <v>0</v>
      </c>
      <c r="AC395" s="118">
        <v>0</v>
      </c>
      <c r="AD395" s="118">
        <v>0</v>
      </c>
      <c r="AE395" s="118">
        <v>0</v>
      </c>
      <c r="AF395" s="117"/>
      <c r="AG395" s="118">
        <v>0</v>
      </c>
      <c r="AH395" s="117"/>
      <c r="AI395" s="118">
        <v>0</v>
      </c>
      <c r="AJ395" s="117"/>
      <c r="AK395" s="118">
        <v>0</v>
      </c>
      <c r="AL395" s="117"/>
      <c r="AM395" s="118">
        <v>0</v>
      </c>
      <c r="AN395" s="117"/>
      <c r="AO395" s="118">
        <v>0</v>
      </c>
      <c r="AP395" s="117"/>
      <c r="AQ395" s="118">
        <v>0</v>
      </c>
      <c r="AR395" s="117"/>
      <c r="AS395" s="118">
        <v>0</v>
      </c>
      <c r="AT395" s="117"/>
      <c r="AU395" s="118">
        <v>0</v>
      </c>
      <c r="AV395" s="118">
        <v>0</v>
      </c>
      <c r="AW395" s="118">
        <v>0</v>
      </c>
      <c r="AX395" s="118">
        <v>0</v>
      </c>
      <c r="AY395" s="132">
        <v>436176</v>
      </c>
      <c r="AZ395" s="117">
        <v>117</v>
      </c>
      <c r="BA395" s="130">
        <v>109.044</v>
      </c>
      <c r="BB395" s="131">
        <v>19633.153999999999</v>
      </c>
      <c r="BC395" s="131">
        <v>19633.153999999999</v>
      </c>
      <c r="BD395" s="117">
        <v>0</v>
      </c>
      <c r="BE395" s="117">
        <v>0</v>
      </c>
      <c r="BF395" s="118">
        <v>0</v>
      </c>
      <c r="BG395" s="118">
        <v>0</v>
      </c>
      <c r="BH395" s="118">
        <v>0</v>
      </c>
      <c r="BI395" s="117"/>
      <c r="BJ395" s="118">
        <v>0</v>
      </c>
      <c r="BK395" s="117"/>
      <c r="BL395" s="118">
        <v>0</v>
      </c>
      <c r="BM395" s="118">
        <v>0</v>
      </c>
      <c r="BN395" s="118">
        <v>0</v>
      </c>
      <c r="BO395" s="118">
        <v>0</v>
      </c>
      <c r="BP395" s="119">
        <v>0</v>
      </c>
      <c r="BS395" s="97">
        <f t="shared" si="257"/>
        <v>436176</v>
      </c>
      <c r="BT395" s="97">
        <f t="shared" si="258"/>
        <v>117</v>
      </c>
      <c r="BU395" s="97">
        <f t="shared" si="259"/>
        <v>109.044</v>
      </c>
      <c r="BV395" s="296" t="str">
        <f>IF(CA395=0,"NO STOCK",IF(COUNTIF(PKGSUMM_T!$A$2:$A$1245,A395)&gt;0,"OK","ERROR"))</f>
        <v>OK</v>
      </c>
      <c r="BW395" s="296" t="str">
        <f>IF(CA395=0,"NO STOCK",IF(OR(COUNTIF(COST_SHEETT!$B$3:$B$1238,CI395)&gt;0,COUNTIF(COST_SHEETT!$AB$3:$AB$1238,CI395)&gt;0,COUNTIF(COST_SHEETT1!$B$3:$B$1238,CI395)&gt;0,COUNTIF(COST_SHEETT1!$AB$3:$AB$1238,CI395)&gt;0),"OK","ERROR"))</f>
        <v>OK</v>
      </c>
      <c r="BX395" s="97">
        <f>SUMIF(HW!$A$2:$A$1573,$A395,HW!BI$2:BI$1573)</f>
        <v>0</v>
      </c>
      <c r="BY395" s="97">
        <f>SUMIF(HW!$A$2:$A$1573,$A395,HW!BJ$2:BJ$1573)</f>
        <v>0</v>
      </c>
      <c r="BZ395" s="197">
        <f t="shared" si="260"/>
        <v>436176</v>
      </c>
      <c r="CA395" s="198">
        <f t="shared" si="261"/>
        <v>109.044</v>
      </c>
      <c r="CB395" s="296">
        <f>IF(CJ395="Y",IF(C395="FINISHED GOODS",SUMIF(COST_SHEETT!$AB$3:$AB$1227,$CI395,COST_SHEETT!$DD$3:$DD$1227),SUMIF(COST_SHEETT!$B$3:$B$1227,$CI395,COST_SHEETT!$DB$3:$DB$1227)),IF(C395="FINISHED GOODS",SUMIF(COST_SHEETT1!$AB$3:$AB$1227,$CI395,COST_SHEETT1!$DD$3:$DD$1227),SUMIF(COST_SHEETT1!$B$3:$B$1227,$CI395,COST_SHEETT1!$DB$3:$DB$1227)))</f>
        <v>4.474191232986896E-2</v>
      </c>
      <c r="CC395" s="209">
        <f t="shared" si="262"/>
        <v>19515</v>
      </c>
      <c r="CD395" s="295">
        <v>1</v>
      </c>
      <c r="CE395" s="295"/>
      <c r="CF395" s="376">
        <f t="shared" si="263"/>
        <v>4.8222000209239634E-2</v>
      </c>
      <c r="CG395" s="301">
        <f t="shared" si="264"/>
        <v>4.474191232986896E-2</v>
      </c>
      <c r="CH395" s="302">
        <f t="shared" si="265"/>
        <v>19515</v>
      </c>
      <c r="CI395" s="200" t="s">
        <v>4198</v>
      </c>
      <c r="CJ395" s="97" t="s">
        <v>2666</v>
      </c>
      <c r="CK395" s="296">
        <f>IF(C395="WORK IN PROGRESS",0.099999,IF(SUMIF(SALE!$L$3:$L$1221,$A395,SALE!$U$3:$U$1221)=0,0,SUMIF(SALE!$L$3:$L$1221,$A395,SALE!$U$3:$U$1221)/SUMIF(SALE!$L$3:$L$1221,$A395,SALE!$F$3:$F$1221)))</f>
        <v>4.8222000209239634E-2</v>
      </c>
      <c r="CL395" s="296" t="str">
        <f t="shared" si="266"/>
        <v>COST</v>
      </c>
      <c r="CM395" s="304">
        <f t="shared" si="267"/>
        <v>178.964</v>
      </c>
      <c r="CU395" s="296">
        <f t="shared" si="268"/>
        <v>19515.348352392924</v>
      </c>
      <c r="CW395" s="296">
        <f t="shared" si="269"/>
        <v>19515.348352392924</v>
      </c>
      <c r="CX395" s="388">
        <f t="shared" si="270"/>
        <v>0.34835239292442566</v>
      </c>
    </row>
    <row r="396" spans="1:102" ht="12" customHeight="1" x14ac:dyDescent="0.25">
      <c r="A396" s="120" t="s">
        <v>381</v>
      </c>
      <c r="B396" s="121" t="s">
        <v>382</v>
      </c>
      <c r="C396" s="121" t="s">
        <v>30</v>
      </c>
      <c r="D396" s="122">
        <v>2842</v>
      </c>
      <c r="E396" s="123">
        <v>250</v>
      </c>
      <c r="F396" s="123">
        <v>3.8683000000000002E-2</v>
      </c>
      <c r="G396" s="123">
        <v>3.8683000000000002E-2</v>
      </c>
      <c r="H396" s="127">
        <v>8526</v>
      </c>
      <c r="I396" s="127">
        <v>2.1320000000000001</v>
      </c>
      <c r="J396" s="127">
        <v>329.81099999999998</v>
      </c>
      <c r="K396" s="123"/>
      <c r="L396" s="124">
        <v>0</v>
      </c>
      <c r="M396" s="123"/>
      <c r="N396" s="124">
        <v>0</v>
      </c>
      <c r="O396" s="123"/>
      <c r="P396" s="124">
        <v>0</v>
      </c>
      <c r="Q396" s="123"/>
      <c r="R396" s="124">
        <v>0</v>
      </c>
      <c r="S396" s="123"/>
      <c r="T396" s="124">
        <v>0</v>
      </c>
      <c r="U396" s="123"/>
      <c r="V396" s="124">
        <v>0</v>
      </c>
      <c r="W396" s="123"/>
      <c r="X396" s="124">
        <v>0</v>
      </c>
      <c r="Y396" s="123"/>
      <c r="Z396" s="124">
        <v>0</v>
      </c>
      <c r="AA396" s="123"/>
      <c r="AB396" s="124">
        <v>0</v>
      </c>
      <c r="AC396" s="124">
        <v>0</v>
      </c>
      <c r="AD396" s="124">
        <v>0</v>
      </c>
      <c r="AE396" s="124">
        <v>0</v>
      </c>
      <c r="AF396" s="123"/>
      <c r="AG396" s="124">
        <v>0</v>
      </c>
      <c r="AH396" s="123"/>
      <c r="AI396" s="124">
        <v>0</v>
      </c>
      <c r="AJ396" s="123"/>
      <c r="AK396" s="124">
        <v>0</v>
      </c>
      <c r="AL396" s="123"/>
      <c r="AM396" s="124">
        <v>0</v>
      </c>
      <c r="AN396" s="123"/>
      <c r="AO396" s="124">
        <v>0</v>
      </c>
      <c r="AP396" s="123"/>
      <c r="AQ396" s="124">
        <v>0</v>
      </c>
      <c r="AR396" s="123"/>
      <c r="AS396" s="124">
        <v>0</v>
      </c>
      <c r="AT396" s="123"/>
      <c r="AU396" s="124">
        <v>0</v>
      </c>
      <c r="AV396" s="124">
        <v>0</v>
      </c>
      <c r="AW396" s="124">
        <v>0</v>
      </c>
      <c r="AX396" s="124">
        <v>0</v>
      </c>
      <c r="AY396" s="129">
        <v>8526</v>
      </c>
      <c r="AZ396" s="123">
        <v>3</v>
      </c>
      <c r="BA396" s="127">
        <v>2.1320000000000001</v>
      </c>
      <c r="BB396" s="127">
        <v>329.81099999999998</v>
      </c>
      <c r="BC396" s="127">
        <v>329.81099999999998</v>
      </c>
      <c r="BD396" s="123">
        <v>0</v>
      </c>
      <c r="BE396" s="123">
        <v>0</v>
      </c>
      <c r="BF396" s="124">
        <v>0</v>
      </c>
      <c r="BG396" s="124">
        <v>0</v>
      </c>
      <c r="BH396" s="124">
        <v>0</v>
      </c>
      <c r="BI396" s="123"/>
      <c r="BJ396" s="124">
        <v>0</v>
      </c>
      <c r="BK396" s="123"/>
      <c r="BL396" s="124">
        <v>0</v>
      </c>
      <c r="BM396" s="124">
        <v>0</v>
      </c>
      <c r="BN396" s="124">
        <v>0</v>
      </c>
      <c r="BO396" s="124">
        <v>0</v>
      </c>
      <c r="BP396" s="125">
        <v>0</v>
      </c>
      <c r="BS396" s="97">
        <f t="shared" si="257"/>
        <v>8526</v>
      </c>
      <c r="BT396" s="97">
        <f t="shared" si="258"/>
        <v>3</v>
      </c>
      <c r="BU396" s="97">
        <f t="shared" si="259"/>
        <v>2.1320000000000001</v>
      </c>
      <c r="BV396" s="296" t="str">
        <f>IF(CA396=0,"NO STOCK",IF(COUNTIF(PKGSUMM_T!$A$2:$A$1245,A396)&gt;0,"OK","ERROR"))</f>
        <v>OK</v>
      </c>
      <c r="BW396" s="296" t="str">
        <f>IF(CA396=0,"NO STOCK",IF(OR(COUNTIF(COST_SHEETT!$B$3:$B$1238,CI396)&gt;0,COUNTIF(COST_SHEETT!$AB$3:$AB$1238,CI396)&gt;0,COUNTIF(COST_SHEETT1!$B$3:$B$1238,CI396)&gt;0,COUNTIF(COST_SHEETT1!$AB$3:$AB$1238,CI396)&gt;0),"OK","ERROR"))</f>
        <v>OK</v>
      </c>
      <c r="BX396" s="97">
        <f>SUMIF(HW!$A$2:$A$1573,$A396,HW!BI$2:BI$1573)</f>
        <v>0</v>
      </c>
      <c r="BY396" s="97">
        <f>SUMIF(HW!$A$2:$A$1573,$A396,HW!BJ$2:BJ$1573)</f>
        <v>0</v>
      </c>
      <c r="BZ396" s="197">
        <f t="shared" si="260"/>
        <v>8526</v>
      </c>
      <c r="CA396" s="198">
        <f t="shared" si="261"/>
        <v>2.1320000000000001</v>
      </c>
      <c r="CB396" s="296">
        <f>IF(CJ396="Y",IF(C396="FINISHED GOODS",SUMIF(COST_SHEETT!$AB$3:$AB$1227,$CI396,COST_SHEETT!$DD$3:$DD$1227),SUMIF(COST_SHEETT!$B$3:$B$1227,$CI396,COST_SHEETT!$DB$3:$DB$1227)),IF(C396="FINISHED GOODS",SUMIF(COST_SHEETT1!$AB$3:$AB$1227,$CI396,COST_SHEETT1!$DD$3:$DD$1227),SUMIF(COST_SHEETT1!$B$3:$B$1227,$CI396,COST_SHEETT1!$DB$3:$DB$1227)))</f>
        <v>3.8683002787229456E-2</v>
      </c>
      <c r="CC396" s="209">
        <f t="shared" si="262"/>
        <v>330</v>
      </c>
      <c r="CD396" s="295">
        <v>1</v>
      </c>
      <c r="CE396" s="295"/>
      <c r="CF396" s="376">
        <f t="shared" si="263"/>
        <v>5.9115384615384611E-2</v>
      </c>
      <c r="CG396" s="301">
        <f t="shared" si="264"/>
        <v>3.8683002787229456E-2</v>
      </c>
      <c r="CH396" s="302">
        <f t="shared" si="265"/>
        <v>330</v>
      </c>
      <c r="CI396" s="200" t="s">
        <v>3267</v>
      </c>
      <c r="CK396" s="303">
        <f>15.37/(2.6*100)</f>
        <v>5.9115384615384611E-2</v>
      </c>
      <c r="CL396" s="296" t="str">
        <f t="shared" si="266"/>
        <v>COST</v>
      </c>
      <c r="CM396" s="304">
        <f t="shared" si="267"/>
        <v>154.78399999999999</v>
      </c>
      <c r="CU396" s="296">
        <f t="shared" si="268"/>
        <v>329.81128176391832</v>
      </c>
      <c r="CW396" s="296">
        <f t="shared" si="269"/>
        <v>329.81128176391832</v>
      </c>
      <c r="CX396" s="388">
        <f t="shared" si="270"/>
        <v>-0.1887182360816837</v>
      </c>
    </row>
    <row r="397" spans="1:102" ht="12" hidden="1" customHeight="1" x14ac:dyDescent="0.25">
      <c r="A397" s="114" t="s">
        <v>1724</v>
      </c>
      <c r="B397" s="115" t="s">
        <v>1725</v>
      </c>
      <c r="C397" s="115" t="s">
        <v>30</v>
      </c>
      <c r="D397" s="116">
        <v>1421</v>
      </c>
      <c r="E397" s="117">
        <v>250</v>
      </c>
      <c r="F397" s="117">
        <v>3.6276000000000003E-2</v>
      </c>
      <c r="G397" s="117">
        <v>3.6276000000000003E-2</v>
      </c>
      <c r="H397" s="118"/>
      <c r="I397" s="118">
        <v>0</v>
      </c>
      <c r="J397" s="118">
        <v>0</v>
      </c>
      <c r="K397" s="118"/>
      <c r="L397" s="118">
        <v>0</v>
      </c>
      <c r="M397" s="118"/>
      <c r="N397" s="118">
        <v>0</v>
      </c>
      <c r="O397" s="118"/>
      <c r="P397" s="118">
        <v>0</v>
      </c>
      <c r="Q397" s="118"/>
      <c r="R397" s="118">
        <v>0</v>
      </c>
      <c r="S397" s="118"/>
      <c r="T397" s="118">
        <v>0</v>
      </c>
      <c r="U397" s="118"/>
      <c r="V397" s="118">
        <v>0</v>
      </c>
      <c r="W397" s="118"/>
      <c r="X397" s="118">
        <v>0</v>
      </c>
      <c r="Y397" s="118"/>
      <c r="Z397" s="118">
        <v>0</v>
      </c>
      <c r="AA397" s="118"/>
      <c r="AB397" s="118">
        <v>0</v>
      </c>
      <c r="AC397" s="118">
        <v>0</v>
      </c>
      <c r="AD397" s="118">
        <v>0</v>
      </c>
      <c r="AE397" s="118">
        <v>0</v>
      </c>
      <c r="AF397" s="118"/>
      <c r="AG397" s="118">
        <v>0</v>
      </c>
      <c r="AH397" s="118"/>
      <c r="AI397" s="118">
        <v>0</v>
      </c>
      <c r="AJ397" s="118"/>
      <c r="AK397" s="118">
        <v>0</v>
      </c>
      <c r="AL397" s="118"/>
      <c r="AM397" s="118">
        <v>0</v>
      </c>
      <c r="AN397" s="118"/>
      <c r="AO397" s="118">
        <v>0</v>
      </c>
      <c r="AP397" s="118"/>
      <c r="AQ397" s="118">
        <v>0</v>
      </c>
      <c r="AR397" s="118"/>
      <c r="AS397" s="118">
        <v>0</v>
      </c>
      <c r="AT397" s="118"/>
      <c r="AU397" s="118">
        <v>0</v>
      </c>
      <c r="AV397" s="118">
        <v>0</v>
      </c>
      <c r="AW397" s="118">
        <v>0</v>
      </c>
      <c r="AX397" s="118">
        <v>0</v>
      </c>
      <c r="AY397" s="118">
        <v>0</v>
      </c>
      <c r="AZ397" s="118">
        <v>0</v>
      </c>
      <c r="BA397" s="118">
        <v>0</v>
      </c>
      <c r="BB397" s="118">
        <v>0</v>
      </c>
      <c r="BC397" s="118">
        <v>0</v>
      </c>
      <c r="BD397" s="117">
        <v>0</v>
      </c>
      <c r="BE397" s="117">
        <v>0</v>
      </c>
      <c r="BF397" s="118">
        <v>0</v>
      </c>
      <c r="BG397" s="118">
        <v>0</v>
      </c>
      <c r="BH397" s="118">
        <v>0</v>
      </c>
      <c r="BI397" s="118"/>
      <c r="BJ397" s="118">
        <v>0</v>
      </c>
      <c r="BK397" s="118"/>
      <c r="BL397" s="118">
        <v>0</v>
      </c>
      <c r="BM397" s="118">
        <v>0</v>
      </c>
      <c r="BN397" s="118">
        <v>0</v>
      </c>
      <c r="BO397" s="118">
        <v>0</v>
      </c>
      <c r="BP397" s="119">
        <v>0</v>
      </c>
      <c r="BS397" s="97">
        <f t="shared" si="257"/>
        <v>0</v>
      </c>
      <c r="BT397" s="97">
        <f t="shared" si="258"/>
        <v>0</v>
      </c>
      <c r="BU397" s="97">
        <f t="shared" si="259"/>
        <v>0</v>
      </c>
      <c r="BV397" s="296" t="str">
        <f>IF(CA397=0,"NO STOCK",IF(COUNTIF(PKGSUMM_T!$A$2:$A$1245,A397)&gt;0,"OK","ERROR"))</f>
        <v>NO STOCK</v>
      </c>
      <c r="BW397" s="296" t="str">
        <f>IF(CA397=0,"NO STOCK",IF(OR(COUNTIF(COST_SHEETT!$B$3:$B$1238,CI397)&gt;0,COUNTIF(COST_SHEETT!$AB$3:$AB$1238,CI397)&gt;0,COUNTIF(COST_SHEETT1!$B$3:$B$1238,CI397)&gt;0,COUNTIF(COST_SHEETT1!$AB$3:$AB$1238,CI397)&gt;0),"OK","ERROR"))</f>
        <v>NO STOCK</v>
      </c>
      <c r="BX397" s="97">
        <f>SUMIF(HW!$A$2:$A$1573,$A397,HW!BI$2:BI$1573)</f>
        <v>0</v>
      </c>
      <c r="BY397" s="97">
        <f>SUMIF(HW!$A$2:$A$1573,$A397,HW!BJ$2:BJ$1573)</f>
        <v>0</v>
      </c>
      <c r="BZ397" s="197">
        <f t="shared" si="260"/>
        <v>0</v>
      </c>
      <c r="CA397" s="198">
        <f t="shared" si="261"/>
        <v>0</v>
      </c>
      <c r="CK397" s="296">
        <f>IF(C397="WORK IN PROGRESS",0.099999,IF(SUMIF(SALE!$L$3:$L$1221,$A397,SALE!$U$3:$U$1221)=0,0,SUMIF(SALE!$L$3:$L$1221,$A397,SALE!$U$3:$U$1221)/SUMIF(SALE!$L$3:$L$1221,$A397,SALE!$F$3:$F$1221)))</f>
        <v>0</v>
      </c>
    </row>
    <row r="398" spans="1:102" ht="12" hidden="1" customHeight="1" x14ac:dyDescent="0.25">
      <c r="A398" s="120" t="s">
        <v>1726</v>
      </c>
      <c r="B398" s="121" t="s">
        <v>1727</v>
      </c>
      <c r="C398" s="121" t="s">
        <v>30</v>
      </c>
      <c r="D398" s="122">
        <v>1421</v>
      </c>
      <c r="E398" s="123">
        <v>250</v>
      </c>
      <c r="F398" s="123">
        <v>3.6276000000000003E-2</v>
      </c>
      <c r="G398" s="123">
        <v>3.6276000000000003E-2</v>
      </c>
      <c r="H398" s="124"/>
      <c r="I398" s="124">
        <v>0</v>
      </c>
      <c r="J398" s="124">
        <v>0</v>
      </c>
      <c r="K398" s="124"/>
      <c r="L398" s="124">
        <v>0</v>
      </c>
      <c r="M398" s="124"/>
      <c r="N398" s="124">
        <v>0</v>
      </c>
      <c r="O398" s="124"/>
      <c r="P398" s="124">
        <v>0</v>
      </c>
      <c r="Q398" s="124"/>
      <c r="R398" s="124">
        <v>0</v>
      </c>
      <c r="S398" s="124"/>
      <c r="T398" s="124">
        <v>0</v>
      </c>
      <c r="U398" s="124"/>
      <c r="V398" s="124">
        <v>0</v>
      </c>
      <c r="W398" s="124"/>
      <c r="X398" s="124">
        <v>0</v>
      </c>
      <c r="Y398" s="124"/>
      <c r="Z398" s="124">
        <v>0</v>
      </c>
      <c r="AA398" s="124"/>
      <c r="AB398" s="124">
        <v>0</v>
      </c>
      <c r="AC398" s="124">
        <v>0</v>
      </c>
      <c r="AD398" s="124">
        <v>0</v>
      </c>
      <c r="AE398" s="124">
        <v>0</v>
      </c>
      <c r="AF398" s="124"/>
      <c r="AG398" s="124">
        <v>0</v>
      </c>
      <c r="AH398" s="124"/>
      <c r="AI398" s="124">
        <v>0</v>
      </c>
      <c r="AJ398" s="124"/>
      <c r="AK398" s="124">
        <v>0</v>
      </c>
      <c r="AL398" s="124"/>
      <c r="AM398" s="124">
        <v>0</v>
      </c>
      <c r="AN398" s="124"/>
      <c r="AO398" s="124">
        <v>0</v>
      </c>
      <c r="AP398" s="124"/>
      <c r="AQ398" s="124">
        <v>0</v>
      </c>
      <c r="AR398" s="124"/>
      <c r="AS398" s="124">
        <v>0</v>
      </c>
      <c r="AT398" s="124"/>
      <c r="AU398" s="124">
        <v>0</v>
      </c>
      <c r="AV398" s="124">
        <v>0</v>
      </c>
      <c r="AW398" s="124">
        <v>0</v>
      </c>
      <c r="AX398" s="124">
        <v>0</v>
      </c>
      <c r="AY398" s="124">
        <v>0</v>
      </c>
      <c r="AZ398" s="124">
        <v>0</v>
      </c>
      <c r="BA398" s="124">
        <v>0</v>
      </c>
      <c r="BB398" s="124">
        <v>0</v>
      </c>
      <c r="BC398" s="124">
        <v>0</v>
      </c>
      <c r="BD398" s="123">
        <v>0</v>
      </c>
      <c r="BE398" s="123">
        <v>0</v>
      </c>
      <c r="BF398" s="124">
        <v>0</v>
      </c>
      <c r="BG398" s="124">
        <v>0</v>
      </c>
      <c r="BH398" s="124">
        <v>0</v>
      </c>
      <c r="BI398" s="124"/>
      <c r="BJ398" s="124">
        <v>0</v>
      </c>
      <c r="BK398" s="124"/>
      <c r="BL398" s="124">
        <v>0</v>
      </c>
      <c r="BM398" s="124">
        <v>0</v>
      </c>
      <c r="BN398" s="124">
        <v>0</v>
      </c>
      <c r="BO398" s="124">
        <v>0</v>
      </c>
      <c r="BP398" s="125">
        <v>0</v>
      </c>
      <c r="BS398" s="97">
        <f t="shared" si="257"/>
        <v>0</v>
      </c>
      <c r="BT398" s="97">
        <f t="shared" si="258"/>
        <v>0</v>
      </c>
      <c r="BU398" s="97">
        <f t="shared" si="259"/>
        <v>0</v>
      </c>
      <c r="BV398" s="296" t="str">
        <f>IF(CA398=0,"NO STOCK",IF(COUNTIF(PKGSUMM_T!$A$2:$A$1245,A398)&gt;0,"OK","ERROR"))</f>
        <v>NO STOCK</v>
      </c>
      <c r="BW398" s="296" t="str">
        <f>IF(CA398=0,"NO STOCK",IF(OR(COUNTIF(COST_SHEETT!$B$3:$B$1238,CI398)&gt;0,COUNTIF(COST_SHEETT!$AB$3:$AB$1238,CI398)&gt;0,COUNTIF(COST_SHEETT1!$B$3:$B$1238,CI398)&gt;0,COUNTIF(COST_SHEETT1!$AB$3:$AB$1238,CI398)&gt;0),"OK","ERROR"))</f>
        <v>NO STOCK</v>
      </c>
      <c r="BX398" s="97">
        <f>SUMIF(HW!$A$2:$A$1573,$A398,HW!BI$2:BI$1573)</f>
        <v>0</v>
      </c>
      <c r="BY398" s="97">
        <f>SUMIF(HW!$A$2:$A$1573,$A398,HW!BJ$2:BJ$1573)</f>
        <v>0</v>
      </c>
      <c r="BZ398" s="197">
        <f t="shared" si="260"/>
        <v>0</v>
      </c>
      <c r="CA398" s="198">
        <f t="shared" si="261"/>
        <v>0</v>
      </c>
      <c r="CK398" s="296">
        <f>IF(C398="WORK IN PROGRESS",0.099999,IF(SUMIF(SALE!$L$3:$L$1221,$A398,SALE!$U$3:$U$1221)=0,0,SUMIF(SALE!$L$3:$L$1221,$A398,SALE!$U$3:$U$1221)/SUMIF(SALE!$L$3:$L$1221,$A398,SALE!$F$3:$F$1221)))</f>
        <v>0</v>
      </c>
    </row>
    <row r="399" spans="1:102" ht="12" customHeight="1" x14ac:dyDescent="0.25">
      <c r="A399" s="114" t="s">
        <v>399</v>
      </c>
      <c r="B399" s="115" t="s">
        <v>400</v>
      </c>
      <c r="C399" s="115" t="s">
        <v>30</v>
      </c>
      <c r="D399" s="116">
        <v>3042</v>
      </c>
      <c r="E399" s="117">
        <v>245</v>
      </c>
      <c r="F399" s="117">
        <v>4.4077999999999999E-2</v>
      </c>
      <c r="G399" s="117">
        <v>4.4077999999999999E-2</v>
      </c>
      <c r="H399" s="130">
        <v>234234</v>
      </c>
      <c r="I399" s="130">
        <v>57.387</v>
      </c>
      <c r="J399" s="131">
        <v>10324.566000000001</v>
      </c>
      <c r="K399" s="117"/>
      <c r="L399" s="118">
        <v>0</v>
      </c>
      <c r="M399" s="117"/>
      <c r="N399" s="118">
        <v>0</v>
      </c>
      <c r="O399" s="117"/>
      <c r="P399" s="118">
        <v>0</v>
      </c>
      <c r="Q399" s="117"/>
      <c r="R399" s="118">
        <v>0</v>
      </c>
      <c r="S399" s="117"/>
      <c r="T399" s="118">
        <v>0</v>
      </c>
      <c r="U399" s="117"/>
      <c r="V399" s="118">
        <v>0</v>
      </c>
      <c r="W399" s="117"/>
      <c r="X399" s="118">
        <v>0</v>
      </c>
      <c r="Y399" s="117"/>
      <c r="Z399" s="118">
        <v>0</v>
      </c>
      <c r="AA399" s="117"/>
      <c r="AB399" s="118">
        <v>0</v>
      </c>
      <c r="AC399" s="118">
        <v>0</v>
      </c>
      <c r="AD399" s="118">
        <v>0</v>
      </c>
      <c r="AE399" s="118">
        <v>0</v>
      </c>
      <c r="AF399" s="117"/>
      <c r="AG399" s="118">
        <v>0</v>
      </c>
      <c r="AH399" s="117"/>
      <c r="AI399" s="118">
        <v>0</v>
      </c>
      <c r="AJ399" s="117"/>
      <c r="AK399" s="118">
        <v>0</v>
      </c>
      <c r="AL399" s="117"/>
      <c r="AM399" s="118">
        <v>0</v>
      </c>
      <c r="AN399" s="117">
        <v>9126</v>
      </c>
      <c r="AO399" s="107">
        <v>2.2360000000000002</v>
      </c>
      <c r="AP399" s="117"/>
      <c r="AQ399" s="118">
        <v>0</v>
      </c>
      <c r="AR399" s="117"/>
      <c r="AS399" s="118">
        <v>0</v>
      </c>
      <c r="AT399" s="117"/>
      <c r="AU399" s="118">
        <v>0</v>
      </c>
      <c r="AV399" s="139">
        <v>9126</v>
      </c>
      <c r="AW399" s="107">
        <v>2.2360000000000002</v>
      </c>
      <c r="AX399" s="107">
        <v>402.25599999999997</v>
      </c>
      <c r="AY399" s="132">
        <v>225108</v>
      </c>
      <c r="AZ399" s="117">
        <v>74</v>
      </c>
      <c r="BA399" s="130">
        <v>55.151000000000003</v>
      </c>
      <c r="BB399" s="131">
        <v>9922.31</v>
      </c>
      <c r="BC399" s="131">
        <v>9922.31</v>
      </c>
      <c r="BD399" s="117">
        <v>0</v>
      </c>
      <c r="BE399" s="117">
        <v>0</v>
      </c>
      <c r="BF399" s="118">
        <v>0</v>
      </c>
      <c r="BG399" s="118">
        <v>0</v>
      </c>
      <c r="BH399" s="118">
        <v>0</v>
      </c>
      <c r="BI399" s="117"/>
      <c r="BJ399" s="118">
        <v>0</v>
      </c>
      <c r="BK399" s="117"/>
      <c r="BL399" s="118">
        <v>0</v>
      </c>
      <c r="BM399" s="118">
        <v>0</v>
      </c>
      <c r="BN399" s="118">
        <v>0</v>
      </c>
      <c r="BO399" s="118">
        <v>0</v>
      </c>
      <c r="BP399" s="119">
        <v>0</v>
      </c>
      <c r="BS399" s="97">
        <f t="shared" si="257"/>
        <v>225108</v>
      </c>
      <c r="BT399" s="97">
        <f t="shared" si="258"/>
        <v>74</v>
      </c>
      <c r="BU399" s="97">
        <f t="shared" si="259"/>
        <v>55.151000000000003</v>
      </c>
      <c r="BV399" s="296" t="str">
        <f>IF(CA399=0,"NO STOCK",IF(COUNTIF(PKGSUMM_T!$A$2:$A$1245,A399)&gt;0,"OK","ERROR"))</f>
        <v>OK</v>
      </c>
      <c r="BW399" s="296" t="str">
        <f>IF(CA399=0,"NO STOCK",IF(OR(COUNTIF(COST_SHEETT!$B$3:$B$1238,CI399)&gt;0,COUNTIF(COST_SHEETT!$AB$3:$AB$1238,CI399)&gt;0,COUNTIF(COST_SHEETT1!$B$3:$B$1238,CI399)&gt;0,COUNTIF(COST_SHEETT1!$AB$3:$AB$1238,CI399)&gt;0),"OK","ERROR"))</f>
        <v>OK</v>
      </c>
      <c r="BX399" s="97">
        <f>SUMIF(HW!$A$2:$A$1573,$A399,HW!BI$2:BI$1573)</f>
        <v>0</v>
      </c>
      <c r="BY399" s="97">
        <f>SUMIF(HW!$A$2:$A$1573,$A399,HW!BJ$2:BJ$1573)</f>
        <v>0</v>
      </c>
      <c r="BZ399" s="197">
        <f t="shared" si="260"/>
        <v>225108</v>
      </c>
      <c r="CA399" s="198">
        <f t="shared" si="261"/>
        <v>55.151000000000003</v>
      </c>
      <c r="CB399" s="296">
        <f>IF(CJ399="Y",IF(C399="FINISHED GOODS",SUMIF(COST_SHEETT!$AB$3:$AB$1227,$CI399,COST_SHEETT!$DD$3:$DD$1227),SUMIF(COST_SHEETT!$B$3:$B$1227,$CI399,COST_SHEETT!$DB$3:$DB$1227)),IF(C399="FINISHED GOODS",SUMIF(COST_SHEETT1!$AB$3:$AB$1227,$CI399,COST_SHEETT1!$DD$3:$DD$1227),SUMIF(COST_SHEETT1!$B$3:$B$1227,$CI399,COST_SHEETT1!$DB$3:$DB$1227)))</f>
        <v>4.6671372957089806E-2</v>
      </c>
      <c r="CC399" s="209">
        <f t="shared" ref="CC399" si="271">ROUND(BZ399*CB399,0)</f>
        <v>10506</v>
      </c>
      <c r="CD399" s="295">
        <v>1</v>
      </c>
      <c r="CE399" s="295"/>
      <c r="CF399" s="376">
        <f>IF(BZ399=0,0,IF(CK399&gt;0,CK399,CD399))</f>
        <v>4.4078291402780204E-2</v>
      </c>
      <c r="CG399" s="301">
        <f t="shared" ref="CG399" si="272">MIN(CF399,CB399)</f>
        <v>4.4078291402780204E-2</v>
      </c>
      <c r="CH399" s="302">
        <f t="shared" ref="CH399" si="273">ROUND(CG399*BZ399,0)</f>
        <v>9922</v>
      </c>
      <c r="CI399" s="200" t="s">
        <v>3306</v>
      </c>
      <c r="CK399" s="296">
        <f>IF(C399="WORK IN PROGRESS",0.099999,IF(SUMIF(SALE!$L$3:$L$1221,$A399,SALE!$U$3:$U$1221)=0,0,SUMIF(SALE!$L$3:$L$1221,$A399,SALE!$U$3:$U$1221)/SUMIF(SALE!$L$3:$L$1221,$A399,SALE!$F$3:$F$1221)))</f>
        <v>4.4078291402780204E-2</v>
      </c>
      <c r="CL399" s="296" t="str">
        <f t="shared" ref="CL399" si="274">IF(CF399&lt;CB399,"NRV","COST")</f>
        <v>NRV</v>
      </c>
      <c r="CM399" s="304">
        <f t="shared" ref="CM399" si="275">IF(CA399=0,0,ROUND(CH399/CA399,3))</f>
        <v>179.90600000000001</v>
      </c>
      <c r="CU399" s="296">
        <f>+(BZ399-BX399)*CG399</f>
        <v>9922.3760210970468</v>
      </c>
      <c r="CW399" s="296">
        <f>+CT399+CU399+CV399</f>
        <v>9922.3760210970468</v>
      </c>
      <c r="CX399" s="388">
        <f>+CW399-CH399</f>
        <v>0.37602109704675968</v>
      </c>
    </row>
    <row r="400" spans="1:102" ht="12" hidden="1" customHeight="1" x14ac:dyDescent="0.25">
      <c r="A400" s="120" t="s">
        <v>397</v>
      </c>
      <c r="B400" s="121" t="s">
        <v>398</v>
      </c>
      <c r="C400" s="121" t="s">
        <v>30</v>
      </c>
      <c r="D400" s="122">
        <v>2535</v>
      </c>
      <c r="E400" s="123">
        <v>245</v>
      </c>
      <c r="F400" s="123">
        <v>3.5549999999999998E-2</v>
      </c>
      <c r="G400" s="123">
        <v>3.5549999999999998E-2</v>
      </c>
      <c r="H400" s="124"/>
      <c r="I400" s="124">
        <v>0</v>
      </c>
      <c r="J400" s="124">
        <v>0</v>
      </c>
      <c r="K400" s="124"/>
      <c r="L400" s="124">
        <v>0</v>
      </c>
      <c r="M400" s="124"/>
      <c r="N400" s="124">
        <v>0</v>
      </c>
      <c r="O400" s="124"/>
      <c r="P400" s="124">
        <v>0</v>
      </c>
      <c r="Q400" s="124"/>
      <c r="R400" s="124">
        <v>0</v>
      </c>
      <c r="S400" s="124"/>
      <c r="T400" s="124">
        <v>0</v>
      </c>
      <c r="U400" s="124"/>
      <c r="V400" s="124">
        <v>0</v>
      </c>
      <c r="W400" s="124"/>
      <c r="X400" s="124">
        <v>0</v>
      </c>
      <c r="Y400" s="124"/>
      <c r="Z400" s="124">
        <v>0</v>
      </c>
      <c r="AA400" s="124"/>
      <c r="AB400" s="124">
        <v>0</v>
      </c>
      <c r="AC400" s="124">
        <v>0</v>
      </c>
      <c r="AD400" s="124">
        <v>0</v>
      </c>
      <c r="AE400" s="124">
        <v>0</v>
      </c>
      <c r="AF400" s="124"/>
      <c r="AG400" s="124">
        <v>0</v>
      </c>
      <c r="AH400" s="124"/>
      <c r="AI400" s="124">
        <v>0</v>
      </c>
      <c r="AJ400" s="124"/>
      <c r="AK400" s="124">
        <v>0</v>
      </c>
      <c r="AL400" s="124"/>
      <c r="AM400" s="124">
        <v>0</v>
      </c>
      <c r="AN400" s="124"/>
      <c r="AO400" s="124">
        <v>0</v>
      </c>
      <c r="AP400" s="124"/>
      <c r="AQ400" s="124">
        <v>0</v>
      </c>
      <c r="AR400" s="124"/>
      <c r="AS400" s="124">
        <v>0</v>
      </c>
      <c r="AT400" s="124"/>
      <c r="AU400" s="124">
        <v>0</v>
      </c>
      <c r="AV400" s="124">
        <v>0</v>
      </c>
      <c r="AW400" s="124">
        <v>0</v>
      </c>
      <c r="AX400" s="124">
        <v>0</v>
      </c>
      <c r="AY400" s="124">
        <v>0</v>
      </c>
      <c r="AZ400" s="124">
        <v>0</v>
      </c>
      <c r="BA400" s="124">
        <v>0</v>
      </c>
      <c r="BB400" s="124">
        <v>0</v>
      </c>
      <c r="BC400" s="124">
        <v>0</v>
      </c>
      <c r="BD400" s="123">
        <v>0</v>
      </c>
      <c r="BE400" s="123">
        <v>0</v>
      </c>
      <c r="BF400" s="124">
        <v>0</v>
      </c>
      <c r="BG400" s="124">
        <v>0</v>
      </c>
      <c r="BH400" s="124">
        <v>0</v>
      </c>
      <c r="BI400" s="124"/>
      <c r="BJ400" s="124">
        <v>0</v>
      </c>
      <c r="BK400" s="124"/>
      <c r="BL400" s="124">
        <v>0</v>
      </c>
      <c r="BM400" s="124">
        <v>0</v>
      </c>
      <c r="BN400" s="124">
        <v>0</v>
      </c>
      <c r="BO400" s="124">
        <v>0</v>
      </c>
      <c r="BP400" s="125">
        <v>0</v>
      </c>
      <c r="BS400" s="97">
        <f t="shared" si="257"/>
        <v>0</v>
      </c>
      <c r="BT400" s="97">
        <f t="shared" si="258"/>
        <v>0</v>
      </c>
      <c r="BU400" s="97">
        <f t="shared" si="259"/>
        <v>0</v>
      </c>
      <c r="BV400" s="296" t="str">
        <f>IF(CA400=0,"NO STOCK",IF(COUNTIF(PKGSUMM_T!$A$2:$A$1245,A400)&gt;0,"OK","ERROR"))</f>
        <v>NO STOCK</v>
      </c>
      <c r="BW400" s="296" t="str">
        <f>IF(CA400=0,"NO STOCK",IF(OR(COUNTIF(COST_SHEETT!$B$3:$B$1238,CI400)&gt;0,COUNTIF(COST_SHEETT!$AB$3:$AB$1238,CI400)&gt;0,COUNTIF(COST_SHEETT1!$B$3:$B$1238,CI400)&gt;0,COUNTIF(COST_SHEETT1!$AB$3:$AB$1238,CI400)&gt;0),"OK","ERROR"))</f>
        <v>NO STOCK</v>
      </c>
      <c r="BX400" s="97">
        <f>SUMIF(HW!$A$2:$A$1573,$A400,HW!BI$2:BI$1573)</f>
        <v>0</v>
      </c>
      <c r="BY400" s="97">
        <f>SUMIF(HW!$A$2:$A$1573,$A400,HW!BJ$2:BJ$1573)</f>
        <v>0</v>
      </c>
      <c r="BZ400" s="197">
        <f t="shared" si="260"/>
        <v>0</v>
      </c>
      <c r="CA400" s="198">
        <f t="shared" si="261"/>
        <v>0</v>
      </c>
      <c r="CI400" s="200"/>
      <c r="CK400" s="296">
        <f>IF(C400="WORK IN PROGRESS",0.099999,IF(SUMIF(SALE!$L$3:$L$1221,$A400,SALE!$U$3:$U$1221)=0,0,SUMIF(SALE!$L$3:$L$1221,$A400,SALE!$U$3:$U$1221)/SUMIF(SALE!$L$3:$L$1221,$A400,SALE!$F$3:$F$1221)))</f>
        <v>0</v>
      </c>
    </row>
    <row r="401" spans="1:102" ht="12" hidden="1" customHeight="1" x14ac:dyDescent="0.25">
      <c r="A401" s="114" t="s">
        <v>401</v>
      </c>
      <c r="B401" s="115" t="s">
        <v>404</v>
      </c>
      <c r="C401" s="115" t="s">
        <v>30</v>
      </c>
      <c r="D401" s="139">
        <v>1650</v>
      </c>
      <c r="E401" s="117">
        <v>280</v>
      </c>
      <c r="F401" s="117">
        <v>5.3539999999999997E-2</v>
      </c>
      <c r="G401" s="117">
        <v>5.3539999999999997E-2</v>
      </c>
      <c r="H401" s="118">
        <v>1650</v>
      </c>
      <c r="I401" s="107">
        <v>0.46200000000000002</v>
      </c>
      <c r="J401" s="107">
        <v>88.340999999999994</v>
      </c>
      <c r="K401" s="117"/>
      <c r="L401" s="118">
        <v>0</v>
      </c>
      <c r="M401" s="117"/>
      <c r="N401" s="118">
        <v>0</v>
      </c>
      <c r="O401" s="117"/>
      <c r="P401" s="118">
        <v>0</v>
      </c>
      <c r="Q401" s="117"/>
      <c r="R401" s="118">
        <v>0</v>
      </c>
      <c r="S401" s="117"/>
      <c r="T401" s="118">
        <v>0</v>
      </c>
      <c r="U401" s="117"/>
      <c r="V401" s="118">
        <v>0</v>
      </c>
      <c r="W401" s="117"/>
      <c r="X401" s="118">
        <v>0</v>
      </c>
      <c r="Y401" s="117"/>
      <c r="Z401" s="118">
        <v>0</v>
      </c>
      <c r="AA401" s="117"/>
      <c r="AB401" s="118">
        <v>0</v>
      </c>
      <c r="AC401" s="118">
        <v>0</v>
      </c>
      <c r="AD401" s="118">
        <v>0</v>
      </c>
      <c r="AE401" s="118">
        <v>0</v>
      </c>
      <c r="AF401" s="117"/>
      <c r="AG401" s="118">
        <v>0</v>
      </c>
      <c r="AH401" s="117"/>
      <c r="AI401" s="118">
        <v>0</v>
      </c>
      <c r="AJ401" s="117"/>
      <c r="AK401" s="118">
        <v>0</v>
      </c>
      <c r="AL401" s="117"/>
      <c r="AM401" s="118">
        <v>0</v>
      </c>
      <c r="AN401" s="118">
        <v>1650</v>
      </c>
      <c r="AO401" s="107">
        <v>0.46200000000000002</v>
      </c>
      <c r="AP401" s="117"/>
      <c r="AQ401" s="118">
        <v>0</v>
      </c>
      <c r="AR401" s="117"/>
      <c r="AS401" s="118">
        <v>0</v>
      </c>
      <c r="AT401" s="117"/>
      <c r="AU401" s="118">
        <v>0</v>
      </c>
      <c r="AV401" s="139">
        <v>1650</v>
      </c>
      <c r="AW401" s="107">
        <v>0.46200000000000002</v>
      </c>
      <c r="AX401" s="107">
        <v>88.340999999999994</v>
      </c>
      <c r="AY401" s="118">
        <v>0</v>
      </c>
      <c r="AZ401" s="118">
        <v>0</v>
      </c>
      <c r="BA401" s="118">
        <v>0</v>
      </c>
      <c r="BB401" s="118">
        <v>0</v>
      </c>
      <c r="BC401" s="118">
        <v>0</v>
      </c>
      <c r="BD401" s="117">
        <v>0</v>
      </c>
      <c r="BE401" s="117">
        <v>0</v>
      </c>
      <c r="BF401" s="118">
        <v>0</v>
      </c>
      <c r="BG401" s="118">
        <v>0</v>
      </c>
      <c r="BH401" s="118">
        <v>0</v>
      </c>
      <c r="BI401" s="117"/>
      <c r="BJ401" s="118">
        <v>0</v>
      </c>
      <c r="BK401" s="117"/>
      <c r="BL401" s="118">
        <v>0</v>
      </c>
      <c r="BM401" s="118">
        <v>0</v>
      </c>
      <c r="BN401" s="118">
        <v>0</v>
      </c>
      <c r="BO401" s="118">
        <v>0</v>
      </c>
      <c r="BP401" s="119">
        <v>0</v>
      </c>
      <c r="BS401" s="97">
        <f t="shared" si="257"/>
        <v>0</v>
      </c>
      <c r="BT401" s="97">
        <f t="shared" si="258"/>
        <v>0</v>
      </c>
      <c r="BU401" s="97">
        <f t="shared" si="259"/>
        <v>0</v>
      </c>
      <c r="BV401" s="296" t="str">
        <f>IF(CA401=0,"NO STOCK",IF(COUNTIF(PKGSUMM_T!$A$2:$A$1245,A401)&gt;0,"OK","ERROR"))</f>
        <v>NO STOCK</v>
      </c>
      <c r="BW401" s="296" t="str">
        <f>IF(CA401=0,"NO STOCK",IF(OR(COUNTIF(COST_SHEETT!$B$3:$B$1238,CI401)&gt;0,COUNTIF(COST_SHEETT!$AB$3:$AB$1238,CI401)&gt;0,COUNTIF(COST_SHEETT1!$B$3:$B$1238,CI401)&gt;0,COUNTIF(COST_SHEETT1!$AB$3:$AB$1238,CI401)&gt;0),"OK","ERROR"))</f>
        <v>NO STOCK</v>
      </c>
      <c r="BX401" s="97">
        <f>SUMIF(HW!$A$2:$A$1573,$A401,HW!BI$2:BI$1573)</f>
        <v>0</v>
      </c>
      <c r="BY401" s="97">
        <f>SUMIF(HW!$A$2:$A$1573,$A401,HW!BJ$2:BJ$1573)</f>
        <v>0</v>
      </c>
      <c r="BZ401" s="197">
        <f t="shared" si="260"/>
        <v>0</v>
      </c>
      <c r="CA401" s="198">
        <f t="shared" si="261"/>
        <v>0</v>
      </c>
      <c r="CI401" s="200" t="s">
        <v>4194</v>
      </c>
      <c r="CJ401" s="97" t="s">
        <v>2666</v>
      </c>
      <c r="CK401" s="296">
        <f>IF(C401="WORK IN PROGRESS",0.099999,IF(SUMIF(SALE!$L$3:$L$1221,$A401,SALE!$U$3:$U$1221)=0,0,SUMIF(SALE!$L$3:$L$1221,$A401,SALE!$U$3:$U$1221)/SUMIF(SALE!$L$3:$L$1221,$A401,SALE!$F$3:$F$1221)))</f>
        <v>6.457500721500721E-2</v>
      </c>
    </row>
    <row r="402" spans="1:102" ht="12" customHeight="1" x14ac:dyDescent="0.25">
      <c r="A402" s="120" t="s">
        <v>405</v>
      </c>
      <c r="B402" s="121" t="s">
        <v>406</v>
      </c>
      <c r="C402" s="121" t="s">
        <v>30</v>
      </c>
      <c r="D402" s="122">
        <v>2400</v>
      </c>
      <c r="E402" s="123">
        <v>285</v>
      </c>
      <c r="F402" s="123">
        <v>4.4055999999999998E-2</v>
      </c>
      <c r="G402" s="123">
        <v>4.4055999999999998E-2</v>
      </c>
      <c r="H402" s="127">
        <v>1596000</v>
      </c>
      <c r="I402" s="127">
        <v>454.86</v>
      </c>
      <c r="J402" s="128">
        <v>70313.376000000004</v>
      </c>
      <c r="K402" s="123"/>
      <c r="L402" s="124">
        <v>0</v>
      </c>
      <c r="M402" s="123"/>
      <c r="N402" s="124">
        <v>0</v>
      </c>
      <c r="O402" s="123"/>
      <c r="P402" s="124">
        <v>0</v>
      </c>
      <c r="Q402" s="123"/>
      <c r="R402" s="124">
        <v>0</v>
      </c>
      <c r="S402" s="123"/>
      <c r="T402" s="124">
        <v>0</v>
      </c>
      <c r="U402" s="123"/>
      <c r="V402" s="124">
        <v>0</v>
      </c>
      <c r="W402" s="123"/>
      <c r="X402" s="124">
        <v>0</v>
      </c>
      <c r="Y402" s="123"/>
      <c r="Z402" s="124">
        <v>0</v>
      </c>
      <c r="AA402" s="123"/>
      <c r="AB402" s="124">
        <v>0</v>
      </c>
      <c r="AC402" s="124">
        <v>0</v>
      </c>
      <c r="AD402" s="124">
        <v>0</v>
      </c>
      <c r="AE402" s="124">
        <v>0</v>
      </c>
      <c r="AF402" s="123"/>
      <c r="AG402" s="124">
        <v>0</v>
      </c>
      <c r="AH402" s="123"/>
      <c r="AI402" s="124">
        <v>0</v>
      </c>
      <c r="AJ402" s="123"/>
      <c r="AK402" s="124">
        <v>0</v>
      </c>
      <c r="AL402" s="123"/>
      <c r="AM402" s="124">
        <v>0</v>
      </c>
      <c r="AN402" s="123"/>
      <c r="AO402" s="124">
        <v>0</v>
      </c>
      <c r="AP402" s="123"/>
      <c r="AQ402" s="124">
        <v>0</v>
      </c>
      <c r="AR402" s="123"/>
      <c r="AS402" s="124">
        <v>0</v>
      </c>
      <c r="AT402" s="123"/>
      <c r="AU402" s="124">
        <v>0</v>
      </c>
      <c r="AV402" s="124">
        <v>0</v>
      </c>
      <c r="AW402" s="124">
        <v>0</v>
      </c>
      <c r="AX402" s="124">
        <v>0</v>
      </c>
      <c r="AY402" s="129">
        <v>1596000</v>
      </c>
      <c r="AZ402" s="123">
        <v>665</v>
      </c>
      <c r="BA402" s="127">
        <v>454.86</v>
      </c>
      <c r="BB402" s="128">
        <v>70313.376000000004</v>
      </c>
      <c r="BC402" s="128">
        <v>70313.376000000004</v>
      </c>
      <c r="BD402" s="123">
        <v>0</v>
      </c>
      <c r="BE402" s="123">
        <v>0</v>
      </c>
      <c r="BF402" s="124">
        <v>0</v>
      </c>
      <c r="BG402" s="124">
        <v>0</v>
      </c>
      <c r="BH402" s="124">
        <v>0</v>
      </c>
      <c r="BI402" s="123"/>
      <c r="BJ402" s="124">
        <v>0</v>
      </c>
      <c r="BK402" s="123"/>
      <c r="BL402" s="124">
        <v>0</v>
      </c>
      <c r="BM402" s="124">
        <v>0</v>
      </c>
      <c r="BN402" s="124">
        <v>0</v>
      </c>
      <c r="BO402" s="124">
        <v>0</v>
      </c>
      <c r="BP402" s="125">
        <v>0</v>
      </c>
      <c r="BS402" s="97">
        <f t="shared" si="257"/>
        <v>1596000</v>
      </c>
      <c r="BT402" s="97">
        <f t="shared" si="258"/>
        <v>665</v>
      </c>
      <c r="BU402" s="97">
        <f t="shared" si="259"/>
        <v>454.86</v>
      </c>
      <c r="BV402" s="296" t="str">
        <f>IF(CA402=0,"NO STOCK",IF(COUNTIF(PKGSUMM_T!$A$2:$A$1245,A402)&gt;0,"OK","ERROR"))</f>
        <v>OK</v>
      </c>
      <c r="BW402" s="296" t="str">
        <f>IF(CA402=0,"NO STOCK",IF(OR(COUNTIF(COST_SHEETT!$B$3:$B$1238,CI402)&gt;0,COUNTIF(COST_SHEETT!$AB$3:$AB$1238,CI402)&gt;0,COUNTIF(COST_SHEETT1!$B$3:$B$1238,CI402)&gt;0,COUNTIF(COST_SHEETT1!$AB$3:$AB$1238,CI402)&gt;0),"OK","ERROR"))</f>
        <v>OK</v>
      </c>
      <c r="BX402" s="97">
        <f>SUMIF(HW!$A$2:$A$1573,$A402,HW!BI$2:BI$1573)</f>
        <v>2700</v>
      </c>
      <c r="BY402" s="97">
        <f>SUMIF(HW!$A$2:$A$1573,$A402,HW!BJ$2:BJ$1573)</f>
        <v>0.77</v>
      </c>
      <c r="BZ402" s="197">
        <f t="shared" si="260"/>
        <v>1598700</v>
      </c>
      <c r="CA402" s="198">
        <f t="shared" si="261"/>
        <v>455.63</v>
      </c>
      <c r="CB402" s="296">
        <f>IF(CJ402="Y",IF(C402="FINISHED GOODS",SUMIF(COST_SHEETT!$AB$3:$AB$1227,$CI402,COST_SHEETT!$DD$3:$DD$1227),SUMIF(COST_SHEETT!$B$3:$B$1227,$CI402,COST_SHEETT!$DB$3:$DB$1227)),IF(C402="FINISHED GOODS",SUMIF(COST_SHEETT1!$AB$3:$AB$1227,$CI402,COST_SHEETT1!$DD$3:$DD$1227),SUMIF(COST_SHEETT1!$B$3:$B$1227,$CI402,COST_SHEETT1!$DB$3:$DB$1227)))</f>
        <v>4.3306621910139016E-2</v>
      </c>
      <c r="CC402" s="209">
        <f t="shared" ref="CC402:CC403" si="276">ROUND(BZ402*CB402,0)</f>
        <v>69234</v>
      </c>
      <c r="CD402" s="295">
        <v>1</v>
      </c>
      <c r="CE402" s="295"/>
      <c r="CF402" s="376">
        <f t="shared" ref="CF402:CF403" si="277">IF(BZ402=0,0,IF(CK402&gt;0,CK402,CD402))</f>
        <v>5.0782824028326748E-2</v>
      </c>
      <c r="CG402" s="301">
        <f t="shared" ref="CG402:CG403" si="278">MIN(CF402,CB402)</f>
        <v>4.3306621910139016E-2</v>
      </c>
      <c r="CH402" s="302">
        <f t="shared" ref="CH402:CH403" si="279">ROUND(CG402*BZ402,0)</f>
        <v>69234</v>
      </c>
      <c r="CI402" s="200" t="s">
        <v>3330</v>
      </c>
      <c r="CJ402" s="97" t="s">
        <v>2666</v>
      </c>
      <c r="CK402" s="296">
        <f>IF(C402="WORK IN PROGRESS",0.099999,IF(SUMIF(SALE!$L$3:$L$1221,$A402,SALE!$U$3:$U$1221)=0,0,SUMIF(SALE!$L$3:$L$1221,$A402,SALE!$U$3:$U$1221)/SUMIF(SALE!$L$3:$L$1221,$A402,SALE!$F$3:$F$1221)))</f>
        <v>5.0782824028326748E-2</v>
      </c>
      <c r="CL402" s="296" t="str">
        <f t="shared" ref="CL402:CL403" si="280">IF(CF402&lt;CB402,"NRV","COST")</f>
        <v>COST</v>
      </c>
      <c r="CM402" s="304">
        <f t="shared" ref="CM402:CM403" si="281">IF(CA402=0,0,ROUND(CH402/CA402,3))</f>
        <v>151.952</v>
      </c>
      <c r="CT402" s="296">
        <f>+(BX402*CG402)</f>
        <v>116.92787915737534</v>
      </c>
      <c r="CU402" s="296">
        <f t="shared" ref="CU402:CU403" si="282">+(BZ402-BX402)*CG402</f>
        <v>69117.368568581864</v>
      </c>
      <c r="CW402" s="296">
        <f t="shared" ref="CW402:CW403" si="283">+CT402+CU402+CV402</f>
        <v>69234.296447739238</v>
      </c>
      <c r="CX402" s="388">
        <f t="shared" ref="CX402:CX403" si="284">+CW402-CH402</f>
        <v>0.29644773923791945</v>
      </c>
    </row>
    <row r="403" spans="1:102" ht="12" customHeight="1" x14ac:dyDescent="0.25">
      <c r="A403" s="114" t="s">
        <v>403</v>
      </c>
      <c r="B403" s="115" t="s">
        <v>404</v>
      </c>
      <c r="C403" s="115" t="s">
        <v>30</v>
      </c>
      <c r="D403" s="116">
        <v>1950</v>
      </c>
      <c r="E403" s="117">
        <v>280</v>
      </c>
      <c r="F403" s="117">
        <v>4.7104E-2</v>
      </c>
      <c r="G403" s="117">
        <v>4.7104E-2</v>
      </c>
      <c r="H403" s="130">
        <v>17550</v>
      </c>
      <c r="I403" s="130">
        <v>4.9139999999999997</v>
      </c>
      <c r="J403" s="130">
        <v>826.67499999999995</v>
      </c>
      <c r="K403" s="117"/>
      <c r="L403" s="118">
        <v>0</v>
      </c>
      <c r="M403" s="117"/>
      <c r="N403" s="118">
        <v>0</v>
      </c>
      <c r="O403" s="117"/>
      <c r="P403" s="118">
        <v>0</v>
      </c>
      <c r="Q403" s="117"/>
      <c r="R403" s="118">
        <v>0</v>
      </c>
      <c r="S403" s="117"/>
      <c r="T403" s="118">
        <v>0</v>
      </c>
      <c r="U403" s="117"/>
      <c r="V403" s="118">
        <v>0</v>
      </c>
      <c r="W403" s="117"/>
      <c r="X403" s="118">
        <v>0</v>
      </c>
      <c r="Y403" s="117"/>
      <c r="Z403" s="118">
        <v>0</v>
      </c>
      <c r="AA403" s="117"/>
      <c r="AB403" s="118">
        <v>0</v>
      </c>
      <c r="AC403" s="118">
        <v>0</v>
      </c>
      <c r="AD403" s="118">
        <v>0</v>
      </c>
      <c r="AE403" s="118">
        <v>0</v>
      </c>
      <c r="AF403" s="117"/>
      <c r="AG403" s="118">
        <v>0</v>
      </c>
      <c r="AH403" s="117"/>
      <c r="AI403" s="118">
        <v>0</v>
      </c>
      <c r="AJ403" s="117"/>
      <c r="AK403" s="118">
        <v>0</v>
      </c>
      <c r="AL403" s="117"/>
      <c r="AM403" s="118">
        <v>0</v>
      </c>
      <c r="AN403" s="117"/>
      <c r="AO403" s="118">
        <v>0</v>
      </c>
      <c r="AP403" s="117"/>
      <c r="AQ403" s="118">
        <v>0</v>
      </c>
      <c r="AR403" s="117"/>
      <c r="AS403" s="118">
        <v>0</v>
      </c>
      <c r="AT403" s="117"/>
      <c r="AU403" s="118">
        <v>0</v>
      </c>
      <c r="AV403" s="118">
        <v>0</v>
      </c>
      <c r="AW403" s="118">
        <v>0</v>
      </c>
      <c r="AX403" s="118">
        <v>0</v>
      </c>
      <c r="AY403" s="132">
        <v>17550</v>
      </c>
      <c r="AZ403" s="117">
        <v>9</v>
      </c>
      <c r="BA403" s="130">
        <v>4.9139999999999997</v>
      </c>
      <c r="BB403" s="130">
        <v>826.67499999999995</v>
      </c>
      <c r="BC403" s="130">
        <v>826.67499999999995</v>
      </c>
      <c r="BD403" s="117">
        <v>0</v>
      </c>
      <c r="BE403" s="117">
        <v>0</v>
      </c>
      <c r="BF403" s="118">
        <v>0</v>
      </c>
      <c r="BG403" s="118">
        <v>0</v>
      </c>
      <c r="BH403" s="118">
        <v>0</v>
      </c>
      <c r="BI403" s="117"/>
      <c r="BJ403" s="118">
        <v>0</v>
      </c>
      <c r="BK403" s="117"/>
      <c r="BL403" s="118">
        <v>0</v>
      </c>
      <c r="BM403" s="118">
        <v>0</v>
      </c>
      <c r="BN403" s="118">
        <v>0</v>
      </c>
      <c r="BO403" s="118">
        <v>0</v>
      </c>
      <c r="BP403" s="119">
        <v>0</v>
      </c>
      <c r="BS403" s="97">
        <f t="shared" si="257"/>
        <v>17550</v>
      </c>
      <c r="BT403" s="97">
        <f t="shared" si="258"/>
        <v>9</v>
      </c>
      <c r="BU403" s="97">
        <f t="shared" si="259"/>
        <v>4.9139999999999997</v>
      </c>
      <c r="BV403" s="296" t="str">
        <f>IF(CA403=0,"NO STOCK",IF(COUNTIF(PKGSUMM_T!$A$2:$A$1245,A403)&gt;0,"OK","ERROR"))</f>
        <v>OK</v>
      </c>
      <c r="BW403" s="296" t="str">
        <f>IF(CA403=0,"NO STOCK",IF(OR(COUNTIF(COST_SHEETT!$B$3:$B$1238,CI403)&gt;0,COUNTIF(COST_SHEETT!$AB$3:$AB$1238,CI403)&gt;0,COUNTIF(COST_SHEETT1!$B$3:$B$1238,CI403)&gt;0,COUNTIF(COST_SHEETT1!$AB$3:$AB$1238,CI403)&gt;0),"OK","ERROR"))</f>
        <v>OK</v>
      </c>
      <c r="BX403" s="97">
        <f>SUMIF(HW!$A$2:$A$1573,$A403,HW!BI$2:BI$1573)</f>
        <v>0</v>
      </c>
      <c r="BY403" s="97">
        <f>SUMIF(HW!$A$2:$A$1573,$A403,HW!BJ$2:BJ$1573)</f>
        <v>0</v>
      </c>
      <c r="BZ403" s="197">
        <f t="shared" si="260"/>
        <v>17550</v>
      </c>
      <c r="CA403" s="198">
        <f t="shared" si="261"/>
        <v>4.9139999999999997</v>
      </c>
      <c r="CB403" s="296">
        <f>IF(CJ403="Y",IF(C403="FINISHED GOODS",SUMIF(COST_SHEETT!$AB$3:$AB$1227,$CI403,COST_SHEETT!$DD$3:$DD$1227),SUMIF(COST_SHEETT!$B$3:$B$1227,$CI403,COST_SHEETT!$DB$3:$DB$1227)),IF(C403="FINISHED GOODS",SUMIF(COST_SHEETT1!$AB$3:$AB$1227,$CI403,COST_SHEETT1!$DD$3:$DD$1227),SUMIF(COST_SHEETT1!$B$3:$B$1227,$CI403,COST_SHEETT1!$DB$3:$DB$1227)))</f>
        <v>4.7103726205778247E-2</v>
      </c>
      <c r="CC403" s="209">
        <f t="shared" si="276"/>
        <v>827</v>
      </c>
      <c r="CD403" s="295">
        <v>1</v>
      </c>
      <c r="CE403" s="295"/>
      <c r="CF403" s="376">
        <f t="shared" si="277"/>
        <v>5.9115384615384611E-2</v>
      </c>
      <c r="CG403" s="301">
        <f t="shared" si="278"/>
        <v>4.7103726205778247E-2</v>
      </c>
      <c r="CH403" s="302">
        <f t="shared" si="279"/>
        <v>827</v>
      </c>
      <c r="CI403" s="200" t="s">
        <v>3320</v>
      </c>
      <c r="CK403" s="303">
        <f>15.37/(2.6*100)</f>
        <v>5.9115384615384611E-2</v>
      </c>
      <c r="CL403" s="296" t="str">
        <f t="shared" si="280"/>
        <v>COST</v>
      </c>
      <c r="CM403" s="304">
        <f t="shared" si="281"/>
        <v>168.29499999999999</v>
      </c>
      <c r="CU403" s="296">
        <f t="shared" si="282"/>
        <v>826.67039491140827</v>
      </c>
      <c r="CW403" s="296">
        <f t="shared" si="283"/>
        <v>826.67039491140827</v>
      </c>
      <c r="CX403" s="388">
        <f t="shared" si="284"/>
        <v>-0.32960508859173387</v>
      </c>
    </row>
    <row r="404" spans="1:102" ht="12" hidden="1" customHeight="1" x14ac:dyDescent="0.25">
      <c r="A404" s="120" t="s">
        <v>1728</v>
      </c>
      <c r="B404" s="121" t="s">
        <v>1729</v>
      </c>
      <c r="C404" s="121" t="s">
        <v>30</v>
      </c>
      <c r="D404" s="123">
        <v>864</v>
      </c>
      <c r="E404" s="123">
        <v>370</v>
      </c>
      <c r="F404" s="123">
        <v>5.3688E-2</v>
      </c>
      <c r="G404" s="123">
        <v>5.3688E-2</v>
      </c>
      <c r="H404" s="124"/>
      <c r="I404" s="124">
        <v>0</v>
      </c>
      <c r="J404" s="124">
        <v>0</v>
      </c>
      <c r="K404" s="124"/>
      <c r="L404" s="124">
        <v>0</v>
      </c>
      <c r="M404" s="124"/>
      <c r="N404" s="124">
        <v>0</v>
      </c>
      <c r="O404" s="124"/>
      <c r="P404" s="124">
        <v>0</v>
      </c>
      <c r="Q404" s="124"/>
      <c r="R404" s="124">
        <v>0</v>
      </c>
      <c r="S404" s="124"/>
      <c r="T404" s="124">
        <v>0</v>
      </c>
      <c r="U404" s="124"/>
      <c r="V404" s="124">
        <v>0</v>
      </c>
      <c r="W404" s="124"/>
      <c r="X404" s="124">
        <v>0</v>
      </c>
      <c r="Y404" s="124"/>
      <c r="Z404" s="124">
        <v>0</v>
      </c>
      <c r="AA404" s="124"/>
      <c r="AB404" s="124">
        <v>0</v>
      </c>
      <c r="AC404" s="124">
        <v>0</v>
      </c>
      <c r="AD404" s="124">
        <v>0</v>
      </c>
      <c r="AE404" s="124">
        <v>0</v>
      </c>
      <c r="AF404" s="124"/>
      <c r="AG404" s="124">
        <v>0</v>
      </c>
      <c r="AH404" s="124"/>
      <c r="AI404" s="124">
        <v>0</v>
      </c>
      <c r="AJ404" s="124"/>
      <c r="AK404" s="124">
        <v>0</v>
      </c>
      <c r="AL404" s="124"/>
      <c r="AM404" s="124">
        <v>0</v>
      </c>
      <c r="AN404" s="124"/>
      <c r="AO404" s="124">
        <v>0</v>
      </c>
      <c r="AP404" s="124"/>
      <c r="AQ404" s="124">
        <v>0</v>
      </c>
      <c r="AR404" s="124"/>
      <c r="AS404" s="124">
        <v>0</v>
      </c>
      <c r="AT404" s="124"/>
      <c r="AU404" s="124">
        <v>0</v>
      </c>
      <c r="AV404" s="124">
        <v>0</v>
      </c>
      <c r="AW404" s="124">
        <v>0</v>
      </c>
      <c r="AX404" s="124">
        <v>0</v>
      </c>
      <c r="AY404" s="124">
        <v>0</v>
      </c>
      <c r="AZ404" s="124">
        <v>0</v>
      </c>
      <c r="BA404" s="124">
        <v>0</v>
      </c>
      <c r="BB404" s="124">
        <v>0</v>
      </c>
      <c r="BC404" s="124">
        <v>0</v>
      </c>
      <c r="BD404" s="123">
        <v>0</v>
      </c>
      <c r="BE404" s="123">
        <v>0</v>
      </c>
      <c r="BF404" s="124">
        <v>0</v>
      </c>
      <c r="BG404" s="124">
        <v>0</v>
      </c>
      <c r="BH404" s="124">
        <v>0</v>
      </c>
      <c r="BI404" s="124"/>
      <c r="BJ404" s="124">
        <v>0</v>
      </c>
      <c r="BK404" s="124"/>
      <c r="BL404" s="124">
        <v>0</v>
      </c>
      <c r="BM404" s="124">
        <v>0</v>
      </c>
      <c r="BN404" s="124">
        <v>0</v>
      </c>
      <c r="BO404" s="124">
        <v>0</v>
      </c>
      <c r="BP404" s="125">
        <v>0</v>
      </c>
      <c r="BS404" s="97">
        <f t="shared" si="257"/>
        <v>0</v>
      </c>
      <c r="BT404" s="97">
        <f t="shared" si="258"/>
        <v>0</v>
      </c>
      <c r="BU404" s="97">
        <f t="shared" si="259"/>
        <v>0</v>
      </c>
      <c r="BV404" s="296" t="str">
        <f>IF(CA404=0,"NO STOCK",IF(COUNTIF(PKGSUMM_T!$A$2:$A$1245,A404)&gt;0,"OK","ERROR"))</f>
        <v>NO STOCK</v>
      </c>
      <c r="BW404" s="296" t="str">
        <f>IF(CA404=0,"NO STOCK",IF(OR(COUNTIF(COST_SHEETT!$B$3:$B$1238,CI404)&gt;0,COUNTIF(COST_SHEETT!$AB$3:$AB$1238,CI404)&gt;0,COUNTIF(COST_SHEETT1!$B$3:$B$1238,CI404)&gt;0,COUNTIF(COST_SHEETT1!$AB$3:$AB$1238,CI404)&gt;0),"OK","ERROR"))</f>
        <v>NO STOCK</v>
      </c>
      <c r="BX404" s="97">
        <f>SUMIF(HW!$A$2:$A$1573,$A404,HW!BI$2:BI$1573)</f>
        <v>0</v>
      </c>
      <c r="BY404" s="97">
        <f>SUMIF(HW!$A$2:$A$1573,$A404,HW!BJ$2:BJ$1573)</f>
        <v>0</v>
      </c>
      <c r="BZ404" s="197">
        <f t="shared" si="260"/>
        <v>0</v>
      </c>
      <c r="CA404" s="198">
        <f t="shared" si="261"/>
        <v>0</v>
      </c>
      <c r="CK404" s="296">
        <f>IF(C404="WORK IN PROGRESS",0.099999,IF(SUMIF(SALE!$L$3:$L$1221,$A404,SALE!$U$3:$U$1221)=0,0,SUMIF(SALE!$L$3:$L$1221,$A404,SALE!$U$3:$U$1221)/SUMIF(SALE!$L$3:$L$1221,$A404,SALE!$F$3:$F$1221)))</f>
        <v>0</v>
      </c>
    </row>
    <row r="405" spans="1:102" ht="12" hidden="1" customHeight="1" x14ac:dyDescent="0.25">
      <c r="A405" s="114" t="s">
        <v>407</v>
      </c>
      <c r="B405" s="115" t="s">
        <v>408</v>
      </c>
      <c r="C405" s="115" t="s">
        <v>30</v>
      </c>
      <c r="D405" s="116">
        <v>1728</v>
      </c>
      <c r="E405" s="117">
        <v>390</v>
      </c>
      <c r="F405" s="117">
        <v>5.6590000000000001E-2</v>
      </c>
      <c r="G405" s="117">
        <v>5.6590000000000001E-2</v>
      </c>
      <c r="H405" s="118"/>
      <c r="I405" s="118">
        <v>0</v>
      </c>
      <c r="J405" s="118">
        <v>0</v>
      </c>
      <c r="K405" s="118"/>
      <c r="L405" s="118">
        <v>0</v>
      </c>
      <c r="M405" s="118"/>
      <c r="N405" s="118">
        <v>0</v>
      </c>
      <c r="O405" s="118"/>
      <c r="P405" s="118">
        <v>0</v>
      </c>
      <c r="Q405" s="118"/>
      <c r="R405" s="118">
        <v>0</v>
      </c>
      <c r="S405" s="118"/>
      <c r="T405" s="118">
        <v>0</v>
      </c>
      <c r="U405" s="118"/>
      <c r="V405" s="118">
        <v>0</v>
      </c>
      <c r="W405" s="118"/>
      <c r="X405" s="118">
        <v>0</v>
      </c>
      <c r="Y405" s="118"/>
      <c r="Z405" s="118">
        <v>0</v>
      </c>
      <c r="AA405" s="118"/>
      <c r="AB405" s="118">
        <v>0</v>
      </c>
      <c r="AC405" s="118">
        <v>0</v>
      </c>
      <c r="AD405" s="118">
        <v>0</v>
      </c>
      <c r="AE405" s="118">
        <v>0</v>
      </c>
      <c r="AF405" s="118"/>
      <c r="AG405" s="118">
        <v>0</v>
      </c>
      <c r="AH405" s="118"/>
      <c r="AI405" s="118">
        <v>0</v>
      </c>
      <c r="AJ405" s="118"/>
      <c r="AK405" s="118">
        <v>0</v>
      </c>
      <c r="AL405" s="118"/>
      <c r="AM405" s="118">
        <v>0</v>
      </c>
      <c r="AN405" s="118"/>
      <c r="AO405" s="118">
        <v>0</v>
      </c>
      <c r="AP405" s="118"/>
      <c r="AQ405" s="118">
        <v>0</v>
      </c>
      <c r="AR405" s="118"/>
      <c r="AS405" s="118">
        <v>0</v>
      </c>
      <c r="AT405" s="118"/>
      <c r="AU405" s="118">
        <v>0</v>
      </c>
      <c r="AV405" s="118">
        <v>0</v>
      </c>
      <c r="AW405" s="118">
        <v>0</v>
      </c>
      <c r="AX405" s="118">
        <v>0</v>
      </c>
      <c r="AY405" s="118">
        <v>0</v>
      </c>
      <c r="AZ405" s="118">
        <v>0</v>
      </c>
      <c r="BA405" s="118">
        <v>0</v>
      </c>
      <c r="BB405" s="118">
        <v>0</v>
      </c>
      <c r="BC405" s="118">
        <v>0</v>
      </c>
      <c r="BD405" s="117">
        <v>0</v>
      </c>
      <c r="BE405" s="117">
        <v>0</v>
      </c>
      <c r="BF405" s="118">
        <v>0</v>
      </c>
      <c r="BG405" s="118">
        <v>0</v>
      </c>
      <c r="BH405" s="118">
        <v>0</v>
      </c>
      <c r="BI405" s="118"/>
      <c r="BJ405" s="118">
        <v>0</v>
      </c>
      <c r="BK405" s="118"/>
      <c r="BL405" s="118">
        <v>0</v>
      </c>
      <c r="BM405" s="118">
        <v>0</v>
      </c>
      <c r="BN405" s="118">
        <v>0</v>
      </c>
      <c r="BO405" s="118">
        <v>0</v>
      </c>
      <c r="BP405" s="119">
        <v>0</v>
      </c>
      <c r="BS405" s="97">
        <f t="shared" si="257"/>
        <v>0</v>
      </c>
      <c r="BT405" s="97">
        <f t="shared" si="258"/>
        <v>0</v>
      </c>
      <c r="BU405" s="97">
        <f t="shared" si="259"/>
        <v>0</v>
      </c>
      <c r="BV405" s="296" t="str">
        <f>IF(CA405=0,"NO STOCK",IF(COUNTIF(PKGSUMM_T!$A$2:$A$1245,A405)&gt;0,"OK","ERROR"))</f>
        <v>NO STOCK</v>
      </c>
      <c r="BW405" s="296" t="str">
        <f>IF(CA405=0,"NO STOCK",IF(OR(COUNTIF(COST_SHEETT!$B$3:$B$1238,CI405)&gt;0,COUNTIF(COST_SHEETT!$AB$3:$AB$1238,CI405)&gt;0,COUNTIF(COST_SHEETT1!$B$3:$B$1238,CI405)&gt;0,COUNTIF(COST_SHEETT1!$AB$3:$AB$1238,CI405)&gt;0),"OK","ERROR"))</f>
        <v>NO STOCK</v>
      </c>
      <c r="BX405" s="97">
        <f>SUMIF(HW!$A$2:$A$1573,$A405,HW!BI$2:BI$1573)</f>
        <v>0</v>
      </c>
      <c r="BY405" s="97">
        <f>SUMIF(HW!$A$2:$A$1573,$A405,HW!BJ$2:BJ$1573)</f>
        <v>0</v>
      </c>
      <c r="BZ405" s="197">
        <f t="shared" si="260"/>
        <v>0</v>
      </c>
      <c r="CA405" s="198">
        <f t="shared" si="261"/>
        <v>0</v>
      </c>
      <c r="CK405" s="296">
        <f>IF(C405="WORK IN PROGRESS",0.099999,IF(SUMIF(SALE!$L$3:$L$1221,$A405,SALE!$U$3:$U$1221)=0,0,SUMIF(SALE!$L$3:$L$1221,$A405,SALE!$U$3:$U$1221)/SUMIF(SALE!$L$3:$L$1221,$A405,SALE!$F$3:$F$1221)))</f>
        <v>0</v>
      </c>
    </row>
    <row r="406" spans="1:102" ht="12" hidden="1" customHeight="1" x14ac:dyDescent="0.25">
      <c r="A406" s="120" t="s">
        <v>1730</v>
      </c>
      <c r="B406" s="121" t="s">
        <v>1731</v>
      </c>
      <c r="C406" s="121" t="s">
        <v>30</v>
      </c>
      <c r="D406" s="122">
        <v>2592</v>
      </c>
      <c r="E406" s="123">
        <v>175</v>
      </c>
      <c r="F406" s="123">
        <v>2.5392999999999999E-2</v>
      </c>
      <c r="G406" s="123">
        <v>2.5392999999999999E-2</v>
      </c>
      <c r="H406" s="124"/>
      <c r="I406" s="124">
        <v>0</v>
      </c>
      <c r="J406" s="124">
        <v>0</v>
      </c>
      <c r="K406" s="124"/>
      <c r="L406" s="124">
        <v>0</v>
      </c>
      <c r="M406" s="124"/>
      <c r="N406" s="124">
        <v>0</v>
      </c>
      <c r="O406" s="124"/>
      <c r="P406" s="124">
        <v>0</v>
      </c>
      <c r="Q406" s="124"/>
      <c r="R406" s="124">
        <v>0</v>
      </c>
      <c r="S406" s="124"/>
      <c r="T406" s="124">
        <v>0</v>
      </c>
      <c r="U406" s="124"/>
      <c r="V406" s="124">
        <v>0</v>
      </c>
      <c r="W406" s="124"/>
      <c r="X406" s="124">
        <v>0</v>
      </c>
      <c r="Y406" s="124"/>
      <c r="Z406" s="124">
        <v>0</v>
      </c>
      <c r="AA406" s="124"/>
      <c r="AB406" s="124">
        <v>0</v>
      </c>
      <c r="AC406" s="124">
        <v>0</v>
      </c>
      <c r="AD406" s="124">
        <v>0</v>
      </c>
      <c r="AE406" s="124">
        <v>0</v>
      </c>
      <c r="AF406" s="124"/>
      <c r="AG406" s="124">
        <v>0</v>
      </c>
      <c r="AH406" s="124"/>
      <c r="AI406" s="124">
        <v>0</v>
      </c>
      <c r="AJ406" s="124"/>
      <c r="AK406" s="124">
        <v>0</v>
      </c>
      <c r="AL406" s="124"/>
      <c r="AM406" s="124">
        <v>0</v>
      </c>
      <c r="AN406" s="124"/>
      <c r="AO406" s="124">
        <v>0</v>
      </c>
      <c r="AP406" s="124"/>
      <c r="AQ406" s="124">
        <v>0</v>
      </c>
      <c r="AR406" s="124"/>
      <c r="AS406" s="124">
        <v>0</v>
      </c>
      <c r="AT406" s="124"/>
      <c r="AU406" s="124">
        <v>0</v>
      </c>
      <c r="AV406" s="124">
        <v>0</v>
      </c>
      <c r="AW406" s="124">
        <v>0</v>
      </c>
      <c r="AX406" s="124">
        <v>0</v>
      </c>
      <c r="AY406" s="124">
        <v>0</v>
      </c>
      <c r="AZ406" s="124">
        <v>0</v>
      </c>
      <c r="BA406" s="124">
        <v>0</v>
      </c>
      <c r="BB406" s="124">
        <v>0</v>
      </c>
      <c r="BC406" s="124">
        <v>0</v>
      </c>
      <c r="BD406" s="123">
        <v>0</v>
      </c>
      <c r="BE406" s="123">
        <v>0</v>
      </c>
      <c r="BF406" s="124">
        <v>0</v>
      </c>
      <c r="BG406" s="124">
        <v>0</v>
      </c>
      <c r="BH406" s="124">
        <v>0</v>
      </c>
      <c r="BI406" s="124"/>
      <c r="BJ406" s="124">
        <v>0</v>
      </c>
      <c r="BK406" s="124"/>
      <c r="BL406" s="124">
        <v>0</v>
      </c>
      <c r="BM406" s="124">
        <v>0</v>
      </c>
      <c r="BN406" s="124">
        <v>0</v>
      </c>
      <c r="BO406" s="124">
        <v>0</v>
      </c>
      <c r="BP406" s="125">
        <v>0</v>
      </c>
      <c r="BS406" s="97">
        <f t="shared" si="257"/>
        <v>0</v>
      </c>
      <c r="BT406" s="97">
        <f t="shared" si="258"/>
        <v>0</v>
      </c>
      <c r="BU406" s="97">
        <f t="shared" si="259"/>
        <v>0</v>
      </c>
      <c r="BV406" s="296" t="str">
        <f>IF(CA406=0,"NO STOCK",IF(COUNTIF(PKGSUMM_T!$A$2:$A$1245,A406)&gt;0,"OK","ERROR"))</f>
        <v>NO STOCK</v>
      </c>
      <c r="BW406" s="296" t="str">
        <f>IF(CA406=0,"NO STOCK",IF(OR(COUNTIF(COST_SHEETT!$B$3:$B$1238,CI406)&gt;0,COUNTIF(COST_SHEETT!$AB$3:$AB$1238,CI406)&gt;0,COUNTIF(COST_SHEETT1!$B$3:$B$1238,CI406)&gt;0,COUNTIF(COST_SHEETT1!$AB$3:$AB$1238,CI406)&gt;0),"OK","ERROR"))</f>
        <v>NO STOCK</v>
      </c>
      <c r="BX406" s="97">
        <f>SUMIF(HW!$A$2:$A$1573,$A406,HW!BI$2:BI$1573)</f>
        <v>0</v>
      </c>
      <c r="BY406" s="97">
        <f>SUMIF(HW!$A$2:$A$1573,$A406,HW!BJ$2:BJ$1573)</f>
        <v>0</v>
      </c>
      <c r="BZ406" s="197">
        <f t="shared" si="260"/>
        <v>0</v>
      </c>
      <c r="CA406" s="198">
        <f t="shared" si="261"/>
        <v>0</v>
      </c>
      <c r="CK406" s="296">
        <f>IF(C406="WORK IN PROGRESS",0.099999,IF(SUMIF(SALE!$L$3:$L$1221,$A406,SALE!$U$3:$U$1221)=0,0,SUMIF(SALE!$L$3:$L$1221,$A406,SALE!$U$3:$U$1221)/SUMIF(SALE!$L$3:$L$1221,$A406,SALE!$F$3:$F$1221)))</f>
        <v>0</v>
      </c>
    </row>
    <row r="407" spans="1:102" ht="12" hidden="1" customHeight="1" x14ac:dyDescent="0.25">
      <c r="A407" s="114" t="s">
        <v>1732</v>
      </c>
      <c r="B407" s="115" t="s">
        <v>1733</v>
      </c>
      <c r="C407" s="115" t="s">
        <v>30</v>
      </c>
      <c r="D407" s="116">
        <v>5508</v>
      </c>
      <c r="E407" s="117">
        <v>150</v>
      </c>
      <c r="F407" s="117">
        <v>2.1765E-2</v>
      </c>
      <c r="G407" s="117">
        <v>2.1765E-2</v>
      </c>
      <c r="H407" s="118"/>
      <c r="I407" s="118">
        <v>0</v>
      </c>
      <c r="J407" s="118">
        <v>0</v>
      </c>
      <c r="K407" s="118"/>
      <c r="L407" s="118">
        <v>0</v>
      </c>
      <c r="M407" s="118"/>
      <c r="N407" s="118">
        <v>0</v>
      </c>
      <c r="O407" s="118"/>
      <c r="P407" s="118">
        <v>0</v>
      </c>
      <c r="Q407" s="118"/>
      <c r="R407" s="118">
        <v>0</v>
      </c>
      <c r="S407" s="118"/>
      <c r="T407" s="118">
        <v>0</v>
      </c>
      <c r="U407" s="118"/>
      <c r="V407" s="118">
        <v>0</v>
      </c>
      <c r="W407" s="118"/>
      <c r="X407" s="118">
        <v>0</v>
      </c>
      <c r="Y407" s="118"/>
      <c r="Z407" s="118">
        <v>0</v>
      </c>
      <c r="AA407" s="118"/>
      <c r="AB407" s="118">
        <v>0</v>
      </c>
      <c r="AC407" s="118">
        <v>0</v>
      </c>
      <c r="AD407" s="118">
        <v>0</v>
      </c>
      <c r="AE407" s="118">
        <v>0</v>
      </c>
      <c r="AF407" s="118"/>
      <c r="AG407" s="118">
        <v>0</v>
      </c>
      <c r="AH407" s="118"/>
      <c r="AI407" s="118">
        <v>0</v>
      </c>
      <c r="AJ407" s="118"/>
      <c r="AK407" s="118">
        <v>0</v>
      </c>
      <c r="AL407" s="118"/>
      <c r="AM407" s="118">
        <v>0</v>
      </c>
      <c r="AN407" s="118"/>
      <c r="AO407" s="118">
        <v>0</v>
      </c>
      <c r="AP407" s="118"/>
      <c r="AQ407" s="118">
        <v>0</v>
      </c>
      <c r="AR407" s="118"/>
      <c r="AS407" s="118">
        <v>0</v>
      </c>
      <c r="AT407" s="118"/>
      <c r="AU407" s="118">
        <v>0</v>
      </c>
      <c r="AV407" s="118">
        <v>0</v>
      </c>
      <c r="AW407" s="118">
        <v>0</v>
      </c>
      <c r="AX407" s="118">
        <v>0</v>
      </c>
      <c r="AY407" s="118">
        <v>0</v>
      </c>
      <c r="AZ407" s="118">
        <v>0</v>
      </c>
      <c r="BA407" s="118">
        <v>0</v>
      </c>
      <c r="BB407" s="118">
        <v>0</v>
      </c>
      <c r="BC407" s="118">
        <v>0</v>
      </c>
      <c r="BD407" s="117">
        <v>0</v>
      </c>
      <c r="BE407" s="117">
        <v>0</v>
      </c>
      <c r="BF407" s="118">
        <v>0</v>
      </c>
      <c r="BG407" s="118">
        <v>0</v>
      </c>
      <c r="BH407" s="118">
        <v>0</v>
      </c>
      <c r="BI407" s="118"/>
      <c r="BJ407" s="118">
        <v>0</v>
      </c>
      <c r="BK407" s="118"/>
      <c r="BL407" s="118">
        <v>0</v>
      </c>
      <c r="BM407" s="118">
        <v>0</v>
      </c>
      <c r="BN407" s="118">
        <v>0</v>
      </c>
      <c r="BO407" s="118">
        <v>0</v>
      </c>
      <c r="BP407" s="119">
        <v>0</v>
      </c>
      <c r="BS407" s="97">
        <f t="shared" si="257"/>
        <v>0</v>
      </c>
      <c r="BT407" s="97">
        <f t="shared" si="258"/>
        <v>0</v>
      </c>
      <c r="BU407" s="97">
        <f t="shared" si="259"/>
        <v>0</v>
      </c>
      <c r="BV407" s="296" t="str">
        <f>IF(CA407=0,"NO STOCK",IF(COUNTIF(PKGSUMM_T!$A$2:$A$1245,A407)&gt;0,"OK","ERROR"))</f>
        <v>NO STOCK</v>
      </c>
      <c r="BW407" s="296" t="str">
        <f>IF(CA407=0,"NO STOCK",IF(OR(COUNTIF(COST_SHEETT!$B$3:$B$1238,CI407)&gt;0,COUNTIF(COST_SHEETT!$AB$3:$AB$1238,CI407)&gt;0,COUNTIF(COST_SHEETT1!$B$3:$B$1238,CI407)&gt;0,COUNTIF(COST_SHEETT1!$AB$3:$AB$1238,CI407)&gt;0),"OK","ERROR"))</f>
        <v>NO STOCK</v>
      </c>
      <c r="BX407" s="97">
        <f>SUMIF(HW!$A$2:$A$1573,$A407,HW!BI$2:BI$1573)</f>
        <v>0</v>
      </c>
      <c r="BY407" s="97">
        <f>SUMIF(HW!$A$2:$A$1573,$A407,HW!BJ$2:BJ$1573)</f>
        <v>0</v>
      </c>
      <c r="BZ407" s="197">
        <f t="shared" si="260"/>
        <v>0</v>
      </c>
      <c r="CA407" s="198">
        <f t="shared" si="261"/>
        <v>0</v>
      </c>
      <c r="CK407" s="296">
        <f>IF(C407="WORK IN PROGRESS",0.099999,IF(SUMIF(SALE!$L$3:$L$1221,$A407,SALE!$U$3:$U$1221)=0,0,SUMIF(SALE!$L$3:$L$1221,$A407,SALE!$U$3:$U$1221)/SUMIF(SALE!$L$3:$L$1221,$A407,SALE!$F$3:$F$1221)))</f>
        <v>0</v>
      </c>
    </row>
    <row r="408" spans="1:102" ht="12" hidden="1" customHeight="1" x14ac:dyDescent="0.25">
      <c r="A408" s="120" t="s">
        <v>1734</v>
      </c>
      <c r="B408" s="121" t="s">
        <v>1735</v>
      </c>
      <c r="C408" s="121" t="s">
        <v>30</v>
      </c>
      <c r="D408" s="122">
        <v>5661</v>
      </c>
      <c r="E408" s="123">
        <v>150</v>
      </c>
      <c r="F408" s="123">
        <v>2.1765E-2</v>
      </c>
      <c r="G408" s="123">
        <v>2.1765E-2</v>
      </c>
      <c r="H408" s="124"/>
      <c r="I408" s="124">
        <v>0</v>
      </c>
      <c r="J408" s="124">
        <v>0</v>
      </c>
      <c r="K408" s="124"/>
      <c r="L408" s="124">
        <v>0</v>
      </c>
      <c r="M408" s="124"/>
      <c r="N408" s="124">
        <v>0</v>
      </c>
      <c r="O408" s="124"/>
      <c r="P408" s="124">
        <v>0</v>
      </c>
      <c r="Q408" s="124"/>
      <c r="R408" s="124">
        <v>0</v>
      </c>
      <c r="S408" s="124"/>
      <c r="T408" s="124">
        <v>0</v>
      </c>
      <c r="U408" s="124"/>
      <c r="V408" s="124">
        <v>0</v>
      </c>
      <c r="W408" s="124"/>
      <c r="X408" s="124">
        <v>0</v>
      </c>
      <c r="Y408" s="124"/>
      <c r="Z408" s="124">
        <v>0</v>
      </c>
      <c r="AA408" s="124"/>
      <c r="AB408" s="124">
        <v>0</v>
      </c>
      <c r="AC408" s="124">
        <v>0</v>
      </c>
      <c r="AD408" s="124">
        <v>0</v>
      </c>
      <c r="AE408" s="124">
        <v>0</v>
      </c>
      <c r="AF408" s="124"/>
      <c r="AG408" s="124">
        <v>0</v>
      </c>
      <c r="AH408" s="124"/>
      <c r="AI408" s="124">
        <v>0</v>
      </c>
      <c r="AJ408" s="124"/>
      <c r="AK408" s="124">
        <v>0</v>
      </c>
      <c r="AL408" s="124"/>
      <c r="AM408" s="124">
        <v>0</v>
      </c>
      <c r="AN408" s="124"/>
      <c r="AO408" s="124">
        <v>0</v>
      </c>
      <c r="AP408" s="124"/>
      <c r="AQ408" s="124">
        <v>0</v>
      </c>
      <c r="AR408" s="124"/>
      <c r="AS408" s="124">
        <v>0</v>
      </c>
      <c r="AT408" s="124"/>
      <c r="AU408" s="124">
        <v>0</v>
      </c>
      <c r="AV408" s="124">
        <v>0</v>
      </c>
      <c r="AW408" s="124">
        <v>0</v>
      </c>
      <c r="AX408" s="124">
        <v>0</v>
      </c>
      <c r="AY408" s="124">
        <v>0</v>
      </c>
      <c r="AZ408" s="124">
        <v>0</v>
      </c>
      <c r="BA408" s="124">
        <v>0</v>
      </c>
      <c r="BB408" s="124">
        <v>0</v>
      </c>
      <c r="BC408" s="124">
        <v>0</v>
      </c>
      <c r="BD408" s="123">
        <v>0</v>
      </c>
      <c r="BE408" s="123">
        <v>0</v>
      </c>
      <c r="BF408" s="124">
        <v>0</v>
      </c>
      <c r="BG408" s="124">
        <v>0</v>
      </c>
      <c r="BH408" s="124">
        <v>0</v>
      </c>
      <c r="BI408" s="124"/>
      <c r="BJ408" s="124">
        <v>0</v>
      </c>
      <c r="BK408" s="124"/>
      <c r="BL408" s="124">
        <v>0</v>
      </c>
      <c r="BM408" s="124">
        <v>0</v>
      </c>
      <c r="BN408" s="124">
        <v>0</v>
      </c>
      <c r="BO408" s="124">
        <v>0</v>
      </c>
      <c r="BP408" s="125">
        <v>0</v>
      </c>
      <c r="BS408" s="97">
        <f t="shared" si="257"/>
        <v>0</v>
      </c>
      <c r="BT408" s="97">
        <f t="shared" si="258"/>
        <v>0</v>
      </c>
      <c r="BU408" s="97">
        <f t="shared" si="259"/>
        <v>0</v>
      </c>
      <c r="BV408" s="296" t="str">
        <f>IF(CA408=0,"NO STOCK",IF(COUNTIF(PKGSUMM_T!$A$2:$A$1245,A408)&gt;0,"OK","ERROR"))</f>
        <v>NO STOCK</v>
      </c>
      <c r="BW408" s="296" t="str">
        <f>IF(CA408=0,"NO STOCK",IF(OR(COUNTIF(COST_SHEETT!$B$3:$B$1238,CI408)&gt;0,COUNTIF(COST_SHEETT!$AB$3:$AB$1238,CI408)&gt;0,COUNTIF(COST_SHEETT1!$B$3:$B$1238,CI408)&gt;0,COUNTIF(COST_SHEETT1!$AB$3:$AB$1238,CI408)&gt;0),"OK","ERROR"))</f>
        <v>NO STOCK</v>
      </c>
      <c r="BX408" s="97">
        <f>SUMIF(HW!$A$2:$A$1573,$A408,HW!BI$2:BI$1573)</f>
        <v>0</v>
      </c>
      <c r="BY408" s="97">
        <f>SUMIF(HW!$A$2:$A$1573,$A408,HW!BJ$2:BJ$1573)</f>
        <v>0</v>
      </c>
      <c r="BZ408" s="197">
        <f t="shared" si="260"/>
        <v>0</v>
      </c>
      <c r="CA408" s="198">
        <f t="shared" si="261"/>
        <v>0</v>
      </c>
      <c r="CK408" s="296">
        <f>IF(C408="WORK IN PROGRESS",0.099999,IF(SUMIF(SALE!$L$3:$L$1221,$A408,SALE!$U$3:$U$1221)=0,0,SUMIF(SALE!$L$3:$L$1221,$A408,SALE!$U$3:$U$1221)/SUMIF(SALE!$L$3:$L$1221,$A408,SALE!$F$3:$F$1221)))</f>
        <v>0</v>
      </c>
    </row>
    <row r="409" spans="1:102" ht="12" hidden="1" customHeight="1" x14ac:dyDescent="0.25">
      <c r="A409" s="114" t="s">
        <v>1736</v>
      </c>
      <c r="B409" s="115" t="s">
        <v>1737</v>
      </c>
      <c r="C409" s="115" t="s">
        <v>30</v>
      </c>
      <c r="D409" s="116">
        <v>5994</v>
      </c>
      <c r="E409" s="117">
        <v>150</v>
      </c>
      <c r="F409" s="117">
        <v>2.1765E-2</v>
      </c>
      <c r="G409" s="117">
        <v>2.1765E-2</v>
      </c>
      <c r="H409" s="118"/>
      <c r="I409" s="118">
        <v>0</v>
      </c>
      <c r="J409" s="118">
        <v>0</v>
      </c>
      <c r="K409" s="118"/>
      <c r="L409" s="118">
        <v>0</v>
      </c>
      <c r="M409" s="118"/>
      <c r="N409" s="118">
        <v>0</v>
      </c>
      <c r="O409" s="118"/>
      <c r="P409" s="118">
        <v>0</v>
      </c>
      <c r="Q409" s="118"/>
      <c r="R409" s="118">
        <v>0</v>
      </c>
      <c r="S409" s="118"/>
      <c r="T409" s="118">
        <v>0</v>
      </c>
      <c r="U409" s="118"/>
      <c r="V409" s="118">
        <v>0</v>
      </c>
      <c r="W409" s="118"/>
      <c r="X409" s="118">
        <v>0</v>
      </c>
      <c r="Y409" s="118"/>
      <c r="Z409" s="118">
        <v>0</v>
      </c>
      <c r="AA409" s="118"/>
      <c r="AB409" s="118">
        <v>0</v>
      </c>
      <c r="AC409" s="118">
        <v>0</v>
      </c>
      <c r="AD409" s="118">
        <v>0</v>
      </c>
      <c r="AE409" s="118">
        <v>0</v>
      </c>
      <c r="AF409" s="118"/>
      <c r="AG409" s="118">
        <v>0</v>
      </c>
      <c r="AH409" s="118"/>
      <c r="AI409" s="118">
        <v>0</v>
      </c>
      <c r="AJ409" s="118"/>
      <c r="AK409" s="118">
        <v>0</v>
      </c>
      <c r="AL409" s="118"/>
      <c r="AM409" s="118">
        <v>0</v>
      </c>
      <c r="AN409" s="118"/>
      <c r="AO409" s="118">
        <v>0</v>
      </c>
      <c r="AP409" s="118"/>
      <c r="AQ409" s="118">
        <v>0</v>
      </c>
      <c r="AR409" s="118"/>
      <c r="AS409" s="118">
        <v>0</v>
      </c>
      <c r="AT409" s="118"/>
      <c r="AU409" s="118">
        <v>0</v>
      </c>
      <c r="AV409" s="118">
        <v>0</v>
      </c>
      <c r="AW409" s="118">
        <v>0</v>
      </c>
      <c r="AX409" s="118">
        <v>0</v>
      </c>
      <c r="AY409" s="118">
        <v>0</v>
      </c>
      <c r="AZ409" s="118">
        <v>0</v>
      </c>
      <c r="BA409" s="118">
        <v>0</v>
      </c>
      <c r="BB409" s="118">
        <v>0</v>
      </c>
      <c r="BC409" s="118">
        <v>0</v>
      </c>
      <c r="BD409" s="117">
        <v>0</v>
      </c>
      <c r="BE409" s="117">
        <v>0</v>
      </c>
      <c r="BF409" s="118">
        <v>0</v>
      </c>
      <c r="BG409" s="118">
        <v>0</v>
      </c>
      <c r="BH409" s="118">
        <v>0</v>
      </c>
      <c r="BI409" s="118"/>
      <c r="BJ409" s="118">
        <v>0</v>
      </c>
      <c r="BK409" s="118"/>
      <c r="BL409" s="118">
        <v>0</v>
      </c>
      <c r="BM409" s="118">
        <v>0</v>
      </c>
      <c r="BN409" s="118">
        <v>0</v>
      </c>
      <c r="BO409" s="118">
        <v>0</v>
      </c>
      <c r="BP409" s="119">
        <v>0</v>
      </c>
      <c r="BS409" s="97">
        <f t="shared" si="257"/>
        <v>0</v>
      </c>
      <c r="BT409" s="97">
        <f t="shared" si="258"/>
        <v>0</v>
      </c>
      <c r="BU409" s="97">
        <f t="shared" si="259"/>
        <v>0</v>
      </c>
      <c r="BV409" s="296" t="str">
        <f>IF(CA409=0,"NO STOCK",IF(COUNTIF(PKGSUMM_T!$A$2:$A$1245,A409)&gt;0,"OK","ERROR"))</f>
        <v>NO STOCK</v>
      </c>
      <c r="BW409" s="296" t="str">
        <f>IF(CA409=0,"NO STOCK",IF(OR(COUNTIF(COST_SHEETT!$B$3:$B$1238,CI409)&gt;0,COUNTIF(COST_SHEETT!$AB$3:$AB$1238,CI409)&gt;0,COUNTIF(COST_SHEETT1!$B$3:$B$1238,CI409)&gt;0,COUNTIF(COST_SHEETT1!$AB$3:$AB$1238,CI409)&gt;0),"OK","ERROR"))</f>
        <v>NO STOCK</v>
      </c>
      <c r="BX409" s="97">
        <f>SUMIF(HW!$A$2:$A$1573,$A409,HW!BI$2:BI$1573)</f>
        <v>0</v>
      </c>
      <c r="BY409" s="97">
        <f>SUMIF(HW!$A$2:$A$1573,$A409,HW!BJ$2:BJ$1573)</f>
        <v>0</v>
      </c>
      <c r="BZ409" s="197">
        <f t="shared" si="260"/>
        <v>0</v>
      </c>
      <c r="CA409" s="198">
        <f t="shared" si="261"/>
        <v>0</v>
      </c>
      <c r="CK409" s="296">
        <f>IF(C409="WORK IN PROGRESS",0.099999,IF(SUMIF(SALE!$L$3:$L$1221,$A409,SALE!$U$3:$U$1221)=0,0,SUMIF(SALE!$L$3:$L$1221,$A409,SALE!$U$3:$U$1221)/SUMIF(SALE!$L$3:$L$1221,$A409,SALE!$F$3:$F$1221)))</f>
        <v>0</v>
      </c>
    </row>
    <row r="410" spans="1:102" ht="12" hidden="1" customHeight="1" x14ac:dyDescent="0.25">
      <c r="A410" s="120" t="s">
        <v>1738</v>
      </c>
      <c r="B410" s="121" t="s">
        <v>1739</v>
      </c>
      <c r="C410" s="121" t="s">
        <v>30</v>
      </c>
      <c r="D410" s="122">
        <v>5508</v>
      </c>
      <c r="E410" s="123">
        <v>175</v>
      </c>
      <c r="F410" s="123">
        <v>2.5392999999999999E-2</v>
      </c>
      <c r="G410" s="123">
        <v>2.5392999999999999E-2</v>
      </c>
      <c r="H410" s="124"/>
      <c r="I410" s="124">
        <v>0</v>
      </c>
      <c r="J410" s="124">
        <v>0</v>
      </c>
      <c r="K410" s="124"/>
      <c r="L410" s="124">
        <v>0</v>
      </c>
      <c r="M410" s="124"/>
      <c r="N410" s="124">
        <v>0</v>
      </c>
      <c r="O410" s="124"/>
      <c r="P410" s="124">
        <v>0</v>
      </c>
      <c r="Q410" s="124"/>
      <c r="R410" s="124">
        <v>0</v>
      </c>
      <c r="S410" s="124"/>
      <c r="T410" s="124">
        <v>0</v>
      </c>
      <c r="U410" s="124"/>
      <c r="V410" s="124">
        <v>0</v>
      </c>
      <c r="W410" s="124"/>
      <c r="X410" s="124">
        <v>0</v>
      </c>
      <c r="Y410" s="124"/>
      <c r="Z410" s="124">
        <v>0</v>
      </c>
      <c r="AA410" s="124"/>
      <c r="AB410" s="124">
        <v>0</v>
      </c>
      <c r="AC410" s="124">
        <v>0</v>
      </c>
      <c r="AD410" s="124">
        <v>0</v>
      </c>
      <c r="AE410" s="124">
        <v>0</v>
      </c>
      <c r="AF410" s="124"/>
      <c r="AG410" s="124">
        <v>0</v>
      </c>
      <c r="AH410" s="124"/>
      <c r="AI410" s="124">
        <v>0</v>
      </c>
      <c r="AJ410" s="124"/>
      <c r="AK410" s="124">
        <v>0</v>
      </c>
      <c r="AL410" s="124"/>
      <c r="AM410" s="124">
        <v>0</v>
      </c>
      <c r="AN410" s="124"/>
      <c r="AO410" s="124">
        <v>0</v>
      </c>
      <c r="AP410" s="124"/>
      <c r="AQ410" s="124">
        <v>0</v>
      </c>
      <c r="AR410" s="124"/>
      <c r="AS410" s="124">
        <v>0</v>
      </c>
      <c r="AT410" s="124"/>
      <c r="AU410" s="124">
        <v>0</v>
      </c>
      <c r="AV410" s="124">
        <v>0</v>
      </c>
      <c r="AW410" s="124">
        <v>0</v>
      </c>
      <c r="AX410" s="124">
        <v>0</v>
      </c>
      <c r="AY410" s="124">
        <v>0</v>
      </c>
      <c r="AZ410" s="124">
        <v>0</v>
      </c>
      <c r="BA410" s="124">
        <v>0</v>
      </c>
      <c r="BB410" s="124">
        <v>0</v>
      </c>
      <c r="BC410" s="124">
        <v>0</v>
      </c>
      <c r="BD410" s="123">
        <v>0</v>
      </c>
      <c r="BE410" s="123">
        <v>0</v>
      </c>
      <c r="BF410" s="124">
        <v>0</v>
      </c>
      <c r="BG410" s="124">
        <v>0</v>
      </c>
      <c r="BH410" s="124">
        <v>0</v>
      </c>
      <c r="BI410" s="124"/>
      <c r="BJ410" s="124">
        <v>0</v>
      </c>
      <c r="BK410" s="124"/>
      <c r="BL410" s="124">
        <v>0</v>
      </c>
      <c r="BM410" s="124">
        <v>0</v>
      </c>
      <c r="BN410" s="124">
        <v>0</v>
      </c>
      <c r="BO410" s="124">
        <v>0</v>
      </c>
      <c r="BP410" s="125">
        <v>0</v>
      </c>
      <c r="BS410" s="97">
        <f t="shared" si="257"/>
        <v>0</v>
      </c>
      <c r="BT410" s="97">
        <f t="shared" si="258"/>
        <v>0</v>
      </c>
      <c r="BU410" s="97">
        <f t="shared" si="259"/>
        <v>0</v>
      </c>
      <c r="BV410" s="296" t="str">
        <f>IF(CA410=0,"NO STOCK",IF(COUNTIF(PKGSUMM_T!$A$2:$A$1245,A410)&gt;0,"OK","ERROR"))</f>
        <v>NO STOCK</v>
      </c>
      <c r="BW410" s="296" t="str">
        <f>IF(CA410=0,"NO STOCK",IF(OR(COUNTIF(COST_SHEETT!$B$3:$B$1238,CI410)&gt;0,COUNTIF(COST_SHEETT!$AB$3:$AB$1238,CI410)&gt;0,COUNTIF(COST_SHEETT1!$B$3:$B$1238,CI410)&gt;0,COUNTIF(COST_SHEETT1!$AB$3:$AB$1238,CI410)&gt;0),"OK","ERROR"))</f>
        <v>NO STOCK</v>
      </c>
      <c r="BX410" s="97">
        <f>SUMIF(HW!$A$2:$A$1573,$A410,HW!BI$2:BI$1573)</f>
        <v>0</v>
      </c>
      <c r="BY410" s="97">
        <f>SUMIF(HW!$A$2:$A$1573,$A410,HW!BJ$2:BJ$1573)</f>
        <v>0</v>
      </c>
      <c r="BZ410" s="197">
        <f t="shared" si="260"/>
        <v>0</v>
      </c>
      <c r="CA410" s="198">
        <f t="shared" si="261"/>
        <v>0</v>
      </c>
      <c r="CK410" s="296">
        <f>IF(C410="WORK IN PROGRESS",0.099999,IF(SUMIF(SALE!$L$3:$L$1221,$A410,SALE!$U$3:$U$1221)=0,0,SUMIF(SALE!$L$3:$L$1221,$A410,SALE!$U$3:$U$1221)/SUMIF(SALE!$L$3:$L$1221,$A410,SALE!$F$3:$F$1221)))</f>
        <v>0</v>
      </c>
    </row>
    <row r="411" spans="1:102" ht="12" customHeight="1" x14ac:dyDescent="0.25">
      <c r="A411" s="114" t="s">
        <v>379</v>
      </c>
      <c r="B411" s="115" t="s">
        <v>1740</v>
      </c>
      <c r="C411" s="115" t="s">
        <v>30</v>
      </c>
      <c r="D411" s="116">
        <v>2842</v>
      </c>
      <c r="E411" s="117">
        <v>250</v>
      </c>
      <c r="F411" s="117">
        <v>4.5918E-2</v>
      </c>
      <c r="G411" s="117">
        <v>4.5918E-2</v>
      </c>
      <c r="H411" s="130">
        <v>974400</v>
      </c>
      <c r="I411" s="130">
        <v>243.6</v>
      </c>
      <c r="J411" s="131">
        <v>44742.499000000003</v>
      </c>
      <c r="K411" s="117"/>
      <c r="L411" s="118">
        <v>0</v>
      </c>
      <c r="M411" s="117"/>
      <c r="N411" s="118">
        <v>0</v>
      </c>
      <c r="O411" s="117"/>
      <c r="P411" s="118">
        <v>0</v>
      </c>
      <c r="Q411" s="117"/>
      <c r="R411" s="118">
        <v>0</v>
      </c>
      <c r="S411" s="117"/>
      <c r="T411" s="118">
        <v>0</v>
      </c>
      <c r="U411" s="117"/>
      <c r="V411" s="118">
        <v>0</v>
      </c>
      <c r="W411" s="117"/>
      <c r="X411" s="118">
        <v>0</v>
      </c>
      <c r="Y411" s="117"/>
      <c r="Z411" s="118">
        <v>0</v>
      </c>
      <c r="AA411" s="117"/>
      <c r="AB411" s="118">
        <v>0</v>
      </c>
      <c r="AC411" s="118">
        <v>0</v>
      </c>
      <c r="AD411" s="118">
        <v>0</v>
      </c>
      <c r="AE411" s="118">
        <v>0</v>
      </c>
      <c r="AF411" s="117"/>
      <c r="AG411" s="118">
        <v>0</v>
      </c>
      <c r="AH411" s="117"/>
      <c r="AI411" s="118">
        <v>0</v>
      </c>
      <c r="AJ411" s="117"/>
      <c r="AK411" s="118">
        <v>0</v>
      </c>
      <c r="AL411" s="117"/>
      <c r="AM411" s="118">
        <v>0</v>
      </c>
      <c r="AN411" s="117"/>
      <c r="AO411" s="118">
        <v>0</v>
      </c>
      <c r="AP411" s="117">
        <v>190414</v>
      </c>
      <c r="AQ411" s="107">
        <v>47.603999999999999</v>
      </c>
      <c r="AR411" s="117"/>
      <c r="AS411" s="118">
        <v>0</v>
      </c>
      <c r="AT411" s="117"/>
      <c r="AU411" s="118">
        <v>0</v>
      </c>
      <c r="AV411" s="139">
        <v>190414</v>
      </c>
      <c r="AW411" s="107">
        <v>47.603999999999999</v>
      </c>
      <c r="AX411" s="138">
        <v>8743.43</v>
      </c>
      <c r="AY411" s="132">
        <v>783986</v>
      </c>
      <c r="AZ411" s="117">
        <v>276</v>
      </c>
      <c r="BA411" s="130">
        <v>195.99700000000001</v>
      </c>
      <c r="BB411" s="131">
        <v>35999.069000000003</v>
      </c>
      <c r="BC411" s="131">
        <v>35999.069000000003</v>
      </c>
      <c r="BD411" s="117">
        <v>0</v>
      </c>
      <c r="BE411" s="117">
        <v>0</v>
      </c>
      <c r="BF411" s="118">
        <v>0</v>
      </c>
      <c r="BG411" s="118">
        <v>0</v>
      </c>
      <c r="BH411" s="118">
        <v>0</v>
      </c>
      <c r="BI411" s="117"/>
      <c r="BJ411" s="118">
        <v>0</v>
      </c>
      <c r="BK411" s="117"/>
      <c r="BL411" s="118">
        <v>0</v>
      </c>
      <c r="BM411" s="118">
        <v>0</v>
      </c>
      <c r="BN411" s="118">
        <v>0</v>
      </c>
      <c r="BO411" s="118">
        <v>0</v>
      </c>
      <c r="BP411" s="119">
        <v>0</v>
      </c>
      <c r="BS411" s="97">
        <f t="shared" si="257"/>
        <v>783986</v>
      </c>
      <c r="BT411" s="97">
        <f t="shared" si="258"/>
        <v>276</v>
      </c>
      <c r="BU411" s="97">
        <f t="shared" si="259"/>
        <v>195.99700000000001</v>
      </c>
      <c r="BV411" s="296" t="str">
        <f>IF(CA411=0,"NO STOCK",IF(COUNTIF(PKGSUMM_T!$A$2:$A$1245,A411)&gt;0,"OK","ERROR"))</f>
        <v>OK</v>
      </c>
      <c r="BW411" s="296" t="str">
        <f>IF(CA411=0,"NO STOCK",IF(OR(COUNTIF(COST_SHEETT!$B$3:$B$1238,CI411)&gt;0,COUNTIF(COST_SHEETT!$AB$3:$AB$1238,CI411)&gt;0,COUNTIF(COST_SHEETT1!$B$3:$B$1238,CI411)&gt;0,COUNTIF(COST_SHEETT1!$AB$3:$AB$1238,CI411)&gt;0),"OK","ERROR"))</f>
        <v>OK</v>
      </c>
      <c r="BX411" s="97">
        <f>SUMIF(HW!$A$2:$A$1573,$A411,HW!BI$2:BI$1573)</f>
        <v>23598</v>
      </c>
      <c r="BY411" s="97">
        <f>SUMIF(HW!$A$2:$A$1573,$A411,HW!BJ$2:BJ$1573)</f>
        <v>5.9</v>
      </c>
      <c r="BZ411" s="197">
        <f t="shared" si="260"/>
        <v>807584</v>
      </c>
      <c r="CA411" s="198">
        <f t="shared" si="261"/>
        <v>201.89700000000002</v>
      </c>
      <c r="CB411" s="296">
        <f>IF(CJ411="Y",IF(C411="FINISHED GOODS",SUMIF(COST_SHEETT!$AB$3:$AB$1227,$CI411,COST_SHEETT!$DD$3:$DD$1227),SUMIF(COST_SHEETT!$B$3:$B$1227,$CI411,COST_SHEETT!$DB$3:$DB$1227)),IF(C411="FINISHED GOODS",SUMIF(COST_SHEETT1!$AB$3:$AB$1227,$CI411,COST_SHEETT1!$DD$3:$DD$1227),SUMIF(COST_SHEETT1!$B$3:$B$1227,$CI411,COST_SHEETT1!$DB$3:$DB$1227)))</f>
        <v>4.574657683114472E-2</v>
      </c>
      <c r="CC411" s="209">
        <f t="shared" ref="CC411" si="285">ROUND(BZ411*CB411,0)</f>
        <v>36944</v>
      </c>
      <c r="CD411" s="295">
        <v>1</v>
      </c>
      <c r="CE411" s="295"/>
      <c r="CF411" s="376">
        <f>IF(BZ411=0,0,IF(CK411&gt;0,CK411,CD411))</f>
        <v>4.5808346861906983E-2</v>
      </c>
      <c r="CG411" s="301">
        <f t="shared" ref="CG411" si="286">MIN(CF411,CB411)</f>
        <v>4.574657683114472E-2</v>
      </c>
      <c r="CH411" s="302">
        <f t="shared" ref="CH411" si="287">ROUND(CG411*BZ411,0)</f>
        <v>36944</v>
      </c>
      <c r="CI411" s="200" t="s">
        <v>3260</v>
      </c>
      <c r="CJ411" s="97" t="s">
        <v>2666</v>
      </c>
      <c r="CK411" s="296">
        <f>IF(C411="WORK IN PROGRESS",0.099999,IF(SUMIF(SALE!$L$3:$L$1221,$A411,SALE!$U$3:$U$1221)=0,0,SUMIF(SALE!$L$3:$L$1221,$A411,SALE!$U$3:$U$1221)/SUMIF(SALE!$L$3:$L$1221,$A411,SALE!$F$3:$F$1221)))</f>
        <v>4.5808346861906983E-2</v>
      </c>
      <c r="CL411" s="296" t="str">
        <f t="shared" ref="CL411" si="288">IF(CF411&lt;CB411,"NRV","COST")</f>
        <v>COST</v>
      </c>
      <c r="CM411" s="304">
        <f t="shared" ref="CM411" si="289">IF(CA411=0,0,ROUND(CH411/CA411,3))</f>
        <v>182.98400000000001</v>
      </c>
      <c r="CT411" s="296">
        <f>+(BX411*CG411)</f>
        <v>1079.5277200613532</v>
      </c>
      <c r="CU411" s="296">
        <f>+(BZ411-BX411)*CG411</f>
        <v>35864.675783541825</v>
      </c>
      <c r="CW411" s="296">
        <f>+CT411+CU411+CV411</f>
        <v>36944.203503603181</v>
      </c>
      <c r="CX411" s="388">
        <f>+CW411-CH411</f>
        <v>0.20350360318116145</v>
      </c>
    </row>
    <row r="412" spans="1:102" ht="12" hidden="1" customHeight="1" x14ac:dyDescent="0.25">
      <c r="A412" s="120" t="s">
        <v>1741</v>
      </c>
      <c r="B412" s="121" t="s">
        <v>1742</v>
      </c>
      <c r="C412" s="121" t="s">
        <v>30</v>
      </c>
      <c r="D412" s="122">
        <v>2842</v>
      </c>
      <c r="E412" s="123">
        <v>270</v>
      </c>
      <c r="F412" s="123">
        <v>3.9177999999999998E-2</v>
      </c>
      <c r="G412" s="123">
        <v>3.9177999999999998E-2</v>
      </c>
      <c r="H412" s="124"/>
      <c r="I412" s="124">
        <v>0</v>
      </c>
      <c r="J412" s="124">
        <v>0</v>
      </c>
      <c r="K412" s="124"/>
      <c r="L412" s="124">
        <v>0</v>
      </c>
      <c r="M412" s="124"/>
      <c r="N412" s="124">
        <v>0</v>
      </c>
      <c r="O412" s="124"/>
      <c r="P412" s="124">
        <v>0</v>
      </c>
      <c r="Q412" s="124"/>
      <c r="R412" s="124">
        <v>0</v>
      </c>
      <c r="S412" s="124"/>
      <c r="T412" s="124">
        <v>0</v>
      </c>
      <c r="U412" s="124"/>
      <c r="V412" s="124">
        <v>0</v>
      </c>
      <c r="W412" s="124"/>
      <c r="X412" s="124">
        <v>0</v>
      </c>
      <c r="Y412" s="124"/>
      <c r="Z412" s="124">
        <v>0</v>
      </c>
      <c r="AA412" s="124"/>
      <c r="AB412" s="124">
        <v>0</v>
      </c>
      <c r="AC412" s="124">
        <v>0</v>
      </c>
      <c r="AD412" s="124">
        <v>0</v>
      </c>
      <c r="AE412" s="124">
        <v>0</v>
      </c>
      <c r="AF412" s="124"/>
      <c r="AG412" s="124">
        <v>0</v>
      </c>
      <c r="AH412" s="124"/>
      <c r="AI412" s="124">
        <v>0</v>
      </c>
      <c r="AJ412" s="124"/>
      <c r="AK412" s="124">
        <v>0</v>
      </c>
      <c r="AL412" s="124"/>
      <c r="AM412" s="124">
        <v>0</v>
      </c>
      <c r="AN412" s="124"/>
      <c r="AO412" s="124">
        <v>0</v>
      </c>
      <c r="AP412" s="124"/>
      <c r="AQ412" s="124">
        <v>0</v>
      </c>
      <c r="AR412" s="124"/>
      <c r="AS412" s="124">
        <v>0</v>
      </c>
      <c r="AT412" s="124"/>
      <c r="AU412" s="124">
        <v>0</v>
      </c>
      <c r="AV412" s="124">
        <v>0</v>
      </c>
      <c r="AW412" s="124">
        <v>0</v>
      </c>
      <c r="AX412" s="124">
        <v>0</v>
      </c>
      <c r="AY412" s="124">
        <v>0</v>
      </c>
      <c r="AZ412" s="124">
        <v>0</v>
      </c>
      <c r="BA412" s="124">
        <v>0</v>
      </c>
      <c r="BB412" s="124">
        <v>0</v>
      </c>
      <c r="BC412" s="124">
        <v>0</v>
      </c>
      <c r="BD412" s="123">
        <v>0</v>
      </c>
      <c r="BE412" s="123">
        <v>0</v>
      </c>
      <c r="BF412" s="124">
        <v>0</v>
      </c>
      <c r="BG412" s="124">
        <v>0</v>
      </c>
      <c r="BH412" s="124">
        <v>0</v>
      </c>
      <c r="BI412" s="124"/>
      <c r="BJ412" s="124">
        <v>0</v>
      </c>
      <c r="BK412" s="124"/>
      <c r="BL412" s="124">
        <v>0</v>
      </c>
      <c r="BM412" s="124">
        <v>0</v>
      </c>
      <c r="BN412" s="124">
        <v>0</v>
      </c>
      <c r="BO412" s="124">
        <v>0</v>
      </c>
      <c r="BP412" s="125">
        <v>0</v>
      </c>
      <c r="BS412" s="97">
        <f t="shared" si="257"/>
        <v>0</v>
      </c>
      <c r="BT412" s="97">
        <f t="shared" si="258"/>
        <v>0</v>
      </c>
      <c r="BU412" s="97">
        <f t="shared" si="259"/>
        <v>0</v>
      </c>
      <c r="BV412" s="296" t="str">
        <f>IF(CA412=0,"NO STOCK",IF(COUNTIF(PKGSUMM_T!$A$2:$A$1245,A412)&gt;0,"OK","ERROR"))</f>
        <v>NO STOCK</v>
      </c>
      <c r="BW412" s="296" t="str">
        <f>IF(CA412=0,"NO STOCK",IF(OR(COUNTIF(COST_SHEETT!$B$3:$B$1238,CI412)&gt;0,COUNTIF(COST_SHEETT!$AB$3:$AB$1238,CI412)&gt;0,COUNTIF(COST_SHEETT1!$B$3:$B$1238,CI412)&gt;0,COUNTIF(COST_SHEETT1!$AB$3:$AB$1238,CI412)&gt;0),"OK","ERROR"))</f>
        <v>NO STOCK</v>
      </c>
      <c r="BX412" s="97">
        <f>SUMIF(HW!$A$2:$A$1573,$A412,HW!BI$2:BI$1573)</f>
        <v>0</v>
      </c>
      <c r="BY412" s="97">
        <f>SUMIF(HW!$A$2:$A$1573,$A412,HW!BJ$2:BJ$1573)</f>
        <v>0</v>
      </c>
      <c r="BZ412" s="197">
        <f t="shared" si="260"/>
        <v>0</v>
      </c>
      <c r="CA412" s="198">
        <f t="shared" si="261"/>
        <v>0</v>
      </c>
      <c r="CI412" s="200"/>
      <c r="CK412" s="296">
        <f>IF(C412="WORK IN PROGRESS",0.099999,IF(SUMIF(SALE!$L$3:$L$1221,$A412,SALE!$U$3:$U$1221)=0,0,SUMIF(SALE!$L$3:$L$1221,$A412,SALE!$U$3:$U$1221)/SUMIF(SALE!$L$3:$L$1221,$A412,SALE!$F$3:$F$1221)))</f>
        <v>0</v>
      </c>
    </row>
    <row r="413" spans="1:102" ht="12" hidden="1" customHeight="1" x14ac:dyDescent="0.25">
      <c r="A413" s="114" t="s">
        <v>1743</v>
      </c>
      <c r="B413" s="115" t="s">
        <v>1744</v>
      </c>
      <c r="C413" s="115" t="s">
        <v>30</v>
      </c>
      <c r="D413" s="116">
        <v>1421</v>
      </c>
      <c r="E413" s="117">
        <v>270</v>
      </c>
      <c r="F413" s="117">
        <v>3.9177999999999998E-2</v>
      </c>
      <c r="G413" s="117">
        <v>3.9177999999999998E-2</v>
      </c>
      <c r="H413" s="118"/>
      <c r="I413" s="118">
        <v>0</v>
      </c>
      <c r="J413" s="118">
        <v>0</v>
      </c>
      <c r="K413" s="118"/>
      <c r="L413" s="118">
        <v>0</v>
      </c>
      <c r="M413" s="118"/>
      <c r="N413" s="118">
        <v>0</v>
      </c>
      <c r="O413" s="118"/>
      <c r="P413" s="118">
        <v>0</v>
      </c>
      <c r="Q413" s="118"/>
      <c r="R413" s="118">
        <v>0</v>
      </c>
      <c r="S413" s="118"/>
      <c r="T413" s="118">
        <v>0</v>
      </c>
      <c r="U413" s="118"/>
      <c r="V413" s="118">
        <v>0</v>
      </c>
      <c r="W413" s="118"/>
      <c r="X413" s="118">
        <v>0</v>
      </c>
      <c r="Y413" s="118"/>
      <c r="Z413" s="118">
        <v>0</v>
      </c>
      <c r="AA413" s="118"/>
      <c r="AB413" s="118">
        <v>0</v>
      </c>
      <c r="AC413" s="118">
        <v>0</v>
      </c>
      <c r="AD413" s="118">
        <v>0</v>
      </c>
      <c r="AE413" s="118">
        <v>0</v>
      </c>
      <c r="AF413" s="118"/>
      <c r="AG413" s="118">
        <v>0</v>
      </c>
      <c r="AH413" s="118"/>
      <c r="AI413" s="118">
        <v>0</v>
      </c>
      <c r="AJ413" s="118"/>
      <c r="AK413" s="118">
        <v>0</v>
      </c>
      <c r="AL413" s="118"/>
      <c r="AM413" s="118">
        <v>0</v>
      </c>
      <c r="AN413" s="118"/>
      <c r="AO413" s="118">
        <v>0</v>
      </c>
      <c r="AP413" s="118"/>
      <c r="AQ413" s="118">
        <v>0</v>
      </c>
      <c r="AR413" s="118"/>
      <c r="AS413" s="118">
        <v>0</v>
      </c>
      <c r="AT413" s="118"/>
      <c r="AU413" s="118">
        <v>0</v>
      </c>
      <c r="AV413" s="118">
        <v>0</v>
      </c>
      <c r="AW413" s="118">
        <v>0</v>
      </c>
      <c r="AX413" s="118">
        <v>0</v>
      </c>
      <c r="AY413" s="118">
        <v>0</v>
      </c>
      <c r="AZ413" s="118">
        <v>0</v>
      </c>
      <c r="BA413" s="118">
        <v>0</v>
      </c>
      <c r="BB413" s="118">
        <v>0</v>
      </c>
      <c r="BC413" s="118">
        <v>0</v>
      </c>
      <c r="BD413" s="117">
        <v>0</v>
      </c>
      <c r="BE413" s="117">
        <v>0</v>
      </c>
      <c r="BF413" s="118">
        <v>0</v>
      </c>
      <c r="BG413" s="118">
        <v>0</v>
      </c>
      <c r="BH413" s="118">
        <v>0</v>
      </c>
      <c r="BI413" s="118"/>
      <c r="BJ413" s="118">
        <v>0</v>
      </c>
      <c r="BK413" s="118"/>
      <c r="BL413" s="118">
        <v>0</v>
      </c>
      <c r="BM413" s="118">
        <v>0</v>
      </c>
      <c r="BN413" s="118">
        <v>0</v>
      </c>
      <c r="BO413" s="118">
        <v>0</v>
      </c>
      <c r="BP413" s="119">
        <v>0</v>
      </c>
      <c r="BS413" s="97">
        <f t="shared" si="257"/>
        <v>0</v>
      </c>
      <c r="BT413" s="97">
        <f t="shared" si="258"/>
        <v>0</v>
      </c>
      <c r="BU413" s="97">
        <f t="shared" si="259"/>
        <v>0</v>
      </c>
      <c r="BV413" s="296" t="str">
        <f>IF(CA413=0,"NO STOCK",IF(COUNTIF(PKGSUMM_T!$A$2:$A$1245,A413)&gt;0,"OK","ERROR"))</f>
        <v>NO STOCK</v>
      </c>
      <c r="BW413" s="296" t="str">
        <f>IF(CA413=0,"NO STOCK",IF(OR(COUNTIF(COST_SHEETT!$B$3:$B$1238,CI413)&gt;0,COUNTIF(COST_SHEETT!$AB$3:$AB$1238,CI413)&gt;0,COUNTIF(COST_SHEETT1!$B$3:$B$1238,CI413)&gt;0,COUNTIF(COST_SHEETT1!$AB$3:$AB$1238,CI413)&gt;0),"OK","ERROR"))</f>
        <v>NO STOCK</v>
      </c>
      <c r="BX413" s="97">
        <f>SUMIF(HW!$A$2:$A$1573,$A413,HW!BI$2:BI$1573)</f>
        <v>0</v>
      </c>
      <c r="BY413" s="97">
        <f>SUMIF(HW!$A$2:$A$1573,$A413,HW!BJ$2:BJ$1573)</f>
        <v>0</v>
      </c>
      <c r="BZ413" s="197">
        <f t="shared" si="260"/>
        <v>0</v>
      </c>
      <c r="CA413" s="198">
        <f t="shared" si="261"/>
        <v>0</v>
      </c>
      <c r="CI413" s="200"/>
      <c r="CK413" s="296">
        <f>IF(C413="WORK IN PROGRESS",0.099999,IF(SUMIF(SALE!$L$3:$L$1221,$A413,SALE!$U$3:$U$1221)=0,0,SUMIF(SALE!$L$3:$L$1221,$A413,SALE!$U$3:$U$1221)/SUMIF(SALE!$L$3:$L$1221,$A413,SALE!$F$3:$F$1221)))</f>
        <v>0</v>
      </c>
    </row>
    <row r="414" spans="1:102" ht="12" hidden="1" customHeight="1" x14ac:dyDescent="0.25">
      <c r="A414" s="120" t="s">
        <v>1745</v>
      </c>
      <c r="B414" s="121" t="s">
        <v>1746</v>
      </c>
      <c r="C414" s="121" t="s">
        <v>30</v>
      </c>
      <c r="D414" s="123">
        <v>726</v>
      </c>
      <c r="E414" s="123">
        <v>390</v>
      </c>
      <c r="F414" s="123">
        <v>5.6590000000000001E-2</v>
      </c>
      <c r="G414" s="123">
        <v>5.6590000000000001E-2</v>
      </c>
      <c r="H414" s="124"/>
      <c r="I414" s="124">
        <v>0</v>
      </c>
      <c r="J414" s="124">
        <v>0</v>
      </c>
      <c r="K414" s="124"/>
      <c r="L414" s="124">
        <v>0</v>
      </c>
      <c r="M414" s="124"/>
      <c r="N414" s="124">
        <v>0</v>
      </c>
      <c r="O414" s="124"/>
      <c r="P414" s="124">
        <v>0</v>
      </c>
      <c r="Q414" s="124"/>
      <c r="R414" s="124">
        <v>0</v>
      </c>
      <c r="S414" s="124"/>
      <c r="T414" s="124">
        <v>0</v>
      </c>
      <c r="U414" s="124"/>
      <c r="V414" s="124">
        <v>0</v>
      </c>
      <c r="W414" s="124"/>
      <c r="X414" s="124">
        <v>0</v>
      </c>
      <c r="Y414" s="124"/>
      <c r="Z414" s="124">
        <v>0</v>
      </c>
      <c r="AA414" s="124"/>
      <c r="AB414" s="124">
        <v>0</v>
      </c>
      <c r="AC414" s="124">
        <v>0</v>
      </c>
      <c r="AD414" s="124">
        <v>0</v>
      </c>
      <c r="AE414" s="124">
        <v>0</v>
      </c>
      <c r="AF414" s="124"/>
      <c r="AG414" s="124">
        <v>0</v>
      </c>
      <c r="AH414" s="124"/>
      <c r="AI414" s="124">
        <v>0</v>
      </c>
      <c r="AJ414" s="124"/>
      <c r="AK414" s="124">
        <v>0</v>
      </c>
      <c r="AL414" s="124"/>
      <c r="AM414" s="124">
        <v>0</v>
      </c>
      <c r="AN414" s="124"/>
      <c r="AO414" s="124">
        <v>0</v>
      </c>
      <c r="AP414" s="124"/>
      <c r="AQ414" s="124">
        <v>0</v>
      </c>
      <c r="AR414" s="124"/>
      <c r="AS414" s="124">
        <v>0</v>
      </c>
      <c r="AT414" s="124"/>
      <c r="AU414" s="124">
        <v>0</v>
      </c>
      <c r="AV414" s="124">
        <v>0</v>
      </c>
      <c r="AW414" s="124">
        <v>0</v>
      </c>
      <c r="AX414" s="124">
        <v>0</v>
      </c>
      <c r="AY414" s="124">
        <v>0</v>
      </c>
      <c r="AZ414" s="124">
        <v>0</v>
      </c>
      <c r="BA414" s="124">
        <v>0</v>
      </c>
      <c r="BB414" s="124">
        <v>0</v>
      </c>
      <c r="BC414" s="124">
        <v>0</v>
      </c>
      <c r="BD414" s="123">
        <v>0</v>
      </c>
      <c r="BE414" s="123">
        <v>0</v>
      </c>
      <c r="BF414" s="124">
        <v>0</v>
      </c>
      <c r="BG414" s="124">
        <v>0</v>
      </c>
      <c r="BH414" s="124">
        <v>0</v>
      </c>
      <c r="BI414" s="124"/>
      <c r="BJ414" s="124">
        <v>0</v>
      </c>
      <c r="BK414" s="124"/>
      <c r="BL414" s="124">
        <v>0</v>
      </c>
      <c r="BM414" s="124">
        <v>0</v>
      </c>
      <c r="BN414" s="124">
        <v>0</v>
      </c>
      <c r="BO414" s="124">
        <v>0</v>
      </c>
      <c r="BP414" s="125">
        <v>0</v>
      </c>
      <c r="BS414" s="97">
        <f t="shared" si="257"/>
        <v>0</v>
      </c>
      <c r="BT414" s="97">
        <f t="shared" si="258"/>
        <v>0</v>
      </c>
      <c r="BU414" s="97">
        <f t="shared" si="259"/>
        <v>0</v>
      </c>
      <c r="BV414" s="296" t="str">
        <f>IF(CA414=0,"NO STOCK",IF(COUNTIF(PKGSUMM_T!$A$2:$A$1245,A414)&gt;0,"OK","ERROR"))</f>
        <v>NO STOCK</v>
      </c>
      <c r="BW414" s="296" t="str">
        <f>IF(CA414=0,"NO STOCK",IF(OR(COUNTIF(COST_SHEETT!$B$3:$B$1238,CI414)&gt;0,COUNTIF(COST_SHEETT!$AB$3:$AB$1238,CI414)&gt;0,COUNTIF(COST_SHEETT1!$B$3:$B$1238,CI414)&gt;0,COUNTIF(COST_SHEETT1!$AB$3:$AB$1238,CI414)&gt;0),"OK","ERROR"))</f>
        <v>NO STOCK</v>
      </c>
      <c r="BX414" s="97">
        <f>SUMIF(HW!$A$2:$A$1573,$A414,HW!BI$2:BI$1573)</f>
        <v>0</v>
      </c>
      <c r="BY414" s="97">
        <f>SUMIF(HW!$A$2:$A$1573,$A414,HW!BJ$2:BJ$1573)</f>
        <v>0</v>
      </c>
      <c r="BZ414" s="197">
        <f t="shared" si="260"/>
        <v>0</v>
      </c>
      <c r="CA414" s="198">
        <f t="shared" si="261"/>
        <v>0</v>
      </c>
      <c r="CI414" s="200"/>
      <c r="CK414" s="296">
        <f>IF(C414="WORK IN PROGRESS",0.099999,IF(SUMIF(SALE!$L$3:$L$1221,$A414,SALE!$U$3:$U$1221)=0,0,SUMIF(SALE!$L$3:$L$1221,$A414,SALE!$U$3:$U$1221)/SUMIF(SALE!$L$3:$L$1221,$A414,SALE!$F$3:$F$1221)))</f>
        <v>0</v>
      </c>
    </row>
    <row r="415" spans="1:102" ht="12" customHeight="1" x14ac:dyDescent="0.25">
      <c r="A415" s="114" t="s">
        <v>391</v>
      </c>
      <c r="B415" s="115" t="s">
        <v>392</v>
      </c>
      <c r="C415" s="115" t="s">
        <v>30</v>
      </c>
      <c r="D415" s="116">
        <v>1573</v>
      </c>
      <c r="E415" s="117">
        <v>365</v>
      </c>
      <c r="F415" s="117">
        <v>5.3913999999999997E-2</v>
      </c>
      <c r="G415" s="117">
        <v>5.3913999999999997E-2</v>
      </c>
      <c r="H415" s="130">
        <v>11011</v>
      </c>
      <c r="I415" s="130">
        <v>4.0190000000000001</v>
      </c>
      <c r="J415" s="130">
        <v>593.64700000000005</v>
      </c>
      <c r="K415" s="117"/>
      <c r="L415" s="118">
        <v>0</v>
      </c>
      <c r="M415" s="117"/>
      <c r="N415" s="118">
        <v>0</v>
      </c>
      <c r="O415" s="117"/>
      <c r="P415" s="118">
        <v>0</v>
      </c>
      <c r="Q415" s="117"/>
      <c r="R415" s="118">
        <v>0</v>
      </c>
      <c r="S415" s="117"/>
      <c r="T415" s="118">
        <v>0</v>
      </c>
      <c r="U415" s="117"/>
      <c r="V415" s="118">
        <v>0</v>
      </c>
      <c r="W415" s="117"/>
      <c r="X415" s="118">
        <v>0</v>
      </c>
      <c r="Y415" s="117"/>
      <c r="Z415" s="118">
        <v>0</v>
      </c>
      <c r="AA415" s="117"/>
      <c r="AB415" s="118">
        <v>0</v>
      </c>
      <c r="AC415" s="118">
        <v>0</v>
      </c>
      <c r="AD415" s="118">
        <v>0</v>
      </c>
      <c r="AE415" s="118">
        <v>0</v>
      </c>
      <c r="AF415" s="117"/>
      <c r="AG415" s="118">
        <v>0</v>
      </c>
      <c r="AH415" s="117"/>
      <c r="AI415" s="118">
        <v>0</v>
      </c>
      <c r="AJ415" s="117"/>
      <c r="AK415" s="118">
        <v>0</v>
      </c>
      <c r="AL415" s="117"/>
      <c r="AM415" s="118">
        <v>0</v>
      </c>
      <c r="AN415" s="117"/>
      <c r="AO415" s="118">
        <v>0</v>
      </c>
      <c r="AP415" s="117"/>
      <c r="AQ415" s="118">
        <v>0</v>
      </c>
      <c r="AR415" s="117"/>
      <c r="AS415" s="118">
        <v>0</v>
      </c>
      <c r="AT415" s="117"/>
      <c r="AU415" s="118">
        <v>0</v>
      </c>
      <c r="AV415" s="118">
        <v>0</v>
      </c>
      <c r="AW415" s="118">
        <v>0</v>
      </c>
      <c r="AX415" s="118">
        <v>0</v>
      </c>
      <c r="AY415" s="132">
        <v>11011</v>
      </c>
      <c r="AZ415" s="117">
        <v>7</v>
      </c>
      <c r="BA415" s="130">
        <v>4.0190000000000001</v>
      </c>
      <c r="BB415" s="130">
        <v>593.64700000000005</v>
      </c>
      <c r="BC415" s="130">
        <v>593.64700000000005</v>
      </c>
      <c r="BD415" s="117">
        <v>0</v>
      </c>
      <c r="BE415" s="117">
        <v>0</v>
      </c>
      <c r="BF415" s="118">
        <v>0</v>
      </c>
      <c r="BG415" s="118">
        <v>0</v>
      </c>
      <c r="BH415" s="118">
        <v>0</v>
      </c>
      <c r="BI415" s="117"/>
      <c r="BJ415" s="118">
        <v>0</v>
      </c>
      <c r="BK415" s="117"/>
      <c r="BL415" s="118">
        <v>0</v>
      </c>
      <c r="BM415" s="118">
        <v>0</v>
      </c>
      <c r="BN415" s="118">
        <v>0</v>
      </c>
      <c r="BO415" s="118">
        <v>0</v>
      </c>
      <c r="BP415" s="119">
        <v>0</v>
      </c>
      <c r="BS415" s="97">
        <f t="shared" si="257"/>
        <v>11011</v>
      </c>
      <c r="BT415" s="97">
        <f t="shared" si="258"/>
        <v>7</v>
      </c>
      <c r="BU415" s="97">
        <f t="shared" si="259"/>
        <v>4.0190000000000001</v>
      </c>
      <c r="BV415" s="296" t="str">
        <f>IF(CA415=0,"NO STOCK",IF(COUNTIF(PKGSUMM_T!$A$2:$A$1245,A415)&gt;0,"OK","ERROR"))</f>
        <v>OK</v>
      </c>
      <c r="BW415" s="296" t="str">
        <f>IF(CA415=0,"NO STOCK",IF(OR(COUNTIF(COST_SHEETT!$B$3:$B$1238,CI415)&gt;0,COUNTIF(COST_SHEETT!$AB$3:$AB$1238,CI415)&gt;0,COUNTIF(COST_SHEETT1!$B$3:$B$1238,CI415)&gt;0,COUNTIF(COST_SHEETT1!$AB$3:$AB$1238,CI415)&gt;0),"OK","ERROR"))</f>
        <v>OK</v>
      </c>
      <c r="BX415" s="97">
        <f>SUMIF(HW!$A$2:$A$1573,$A415,HW!BI$2:BI$1573)</f>
        <v>0</v>
      </c>
      <c r="BY415" s="97">
        <f>SUMIF(HW!$A$2:$A$1573,$A415,HW!BJ$2:BJ$1573)</f>
        <v>0</v>
      </c>
      <c r="BZ415" s="197">
        <f t="shared" si="260"/>
        <v>11011</v>
      </c>
      <c r="CA415" s="198">
        <f t="shared" si="261"/>
        <v>4.0190000000000001</v>
      </c>
      <c r="CB415" s="296">
        <f>IF(CJ415="Y",IF(C415="FINISHED GOODS",SUMIF(COST_SHEETT!$AB$3:$AB$1227,$CI415,COST_SHEETT!$DD$3:$DD$1227),SUMIF(COST_SHEETT!$B$3:$B$1227,$CI415,COST_SHEETT!$DB$3:$DB$1227)),IF(C415="FINISHED GOODS",SUMIF(COST_SHEETT1!$AB$3:$AB$1227,$CI415,COST_SHEETT1!$DD$3:$DD$1227),SUMIF(COST_SHEETT1!$B$3:$B$1227,$CI415,COST_SHEETT1!$DB$3:$DB$1227)))</f>
        <v>5.3087644010313878E-2</v>
      </c>
      <c r="CC415" s="209">
        <f t="shared" ref="CC415" si="290">ROUND(BZ415*CB415,0)</f>
        <v>585</v>
      </c>
      <c r="CD415" s="295">
        <v>1</v>
      </c>
      <c r="CE415" s="295"/>
      <c r="CF415" s="376">
        <f>IF(BZ415=0,0,IF(CK415&gt;0,CK415,CD415))</f>
        <v>6.1136002983030957E-2</v>
      </c>
      <c r="CG415" s="301">
        <f t="shared" ref="CG415" si="291">MIN(CF415,CB415)</f>
        <v>5.3087644010313878E-2</v>
      </c>
      <c r="CH415" s="302">
        <f t="shared" ref="CH415" si="292">ROUND(CG415*BZ415,0)</f>
        <v>585</v>
      </c>
      <c r="CI415" s="200" t="s">
        <v>4190</v>
      </c>
      <c r="CJ415" s="97" t="s">
        <v>2666</v>
      </c>
      <c r="CK415" s="296">
        <f>IF(C415="WORK IN PROGRESS",0.099999,IF(SUMIF(SALE!$L$3:$L$1221,$A415,SALE!$U$3:$U$1221)=0,0,SUMIF(SALE!$L$3:$L$1221,$A415,SALE!$U$3:$U$1221)/SUMIF(SALE!$L$3:$L$1221,$A415,SALE!$F$3:$F$1221)))</f>
        <v>6.1136002983030957E-2</v>
      </c>
      <c r="CL415" s="296" t="str">
        <f t="shared" ref="CL415" si="293">IF(CF415&lt;CB415,"NRV","COST")</f>
        <v>COST</v>
      </c>
      <c r="CM415" s="304">
        <f t="shared" ref="CM415" si="294">IF(CA415=0,0,ROUND(CH415/CA415,3))</f>
        <v>145.559</v>
      </c>
      <c r="CU415" s="296">
        <f>+(BZ415-BX415)*CG415</f>
        <v>584.54804819756612</v>
      </c>
      <c r="CW415" s="296">
        <f>+CT415+CU415+CV415</f>
        <v>584.54804819756612</v>
      </c>
      <c r="CX415" s="388">
        <f>+CW415-CH415</f>
        <v>-0.45195180243388222</v>
      </c>
    </row>
    <row r="416" spans="1:102" ht="12" hidden="1" customHeight="1" x14ac:dyDescent="0.25">
      <c r="A416" s="120" t="s">
        <v>1747</v>
      </c>
      <c r="B416" s="121" t="s">
        <v>1748</v>
      </c>
      <c r="C416" s="121" t="s">
        <v>30</v>
      </c>
      <c r="D416" s="122">
        <v>1210</v>
      </c>
      <c r="E416" s="123">
        <v>365</v>
      </c>
      <c r="F416" s="123">
        <v>5.2962000000000002E-2</v>
      </c>
      <c r="G416" s="123">
        <v>5.2962000000000002E-2</v>
      </c>
      <c r="H416" s="124"/>
      <c r="I416" s="124">
        <v>0</v>
      </c>
      <c r="J416" s="124">
        <v>0</v>
      </c>
      <c r="K416" s="124"/>
      <c r="L416" s="124">
        <v>0</v>
      </c>
      <c r="M416" s="124"/>
      <c r="N416" s="124">
        <v>0</v>
      </c>
      <c r="O416" s="124"/>
      <c r="P416" s="124">
        <v>0</v>
      </c>
      <c r="Q416" s="124"/>
      <c r="R416" s="124">
        <v>0</v>
      </c>
      <c r="S416" s="124"/>
      <c r="T416" s="124">
        <v>0</v>
      </c>
      <c r="U416" s="124"/>
      <c r="V416" s="124">
        <v>0</v>
      </c>
      <c r="W416" s="124"/>
      <c r="X416" s="124">
        <v>0</v>
      </c>
      <c r="Y416" s="124"/>
      <c r="Z416" s="124">
        <v>0</v>
      </c>
      <c r="AA416" s="124"/>
      <c r="AB416" s="124">
        <v>0</v>
      </c>
      <c r="AC416" s="124">
        <v>0</v>
      </c>
      <c r="AD416" s="124">
        <v>0</v>
      </c>
      <c r="AE416" s="124">
        <v>0</v>
      </c>
      <c r="AF416" s="124"/>
      <c r="AG416" s="124">
        <v>0</v>
      </c>
      <c r="AH416" s="124"/>
      <c r="AI416" s="124">
        <v>0</v>
      </c>
      <c r="AJ416" s="124"/>
      <c r="AK416" s="124">
        <v>0</v>
      </c>
      <c r="AL416" s="124"/>
      <c r="AM416" s="124">
        <v>0</v>
      </c>
      <c r="AN416" s="124"/>
      <c r="AO416" s="124">
        <v>0</v>
      </c>
      <c r="AP416" s="124"/>
      <c r="AQ416" s="124">
        <v>0</v>
      </c>
      <c r="AR416" s="124"/>
      <c r="AS416" s="124">
        <v>0</v>
      </c>
      <c r="AT416" s="124"/>
      <c r="AU416" s="124">
        <v>0</v>
      </c>
      <c r="AV416" s="124">
        <v>0</v>
      </c>
      <c r="AW416" s="124">
        <v>0</v>
      </c>
      <c r="AX416" s="124">
        <v>0</v>
      </c>
      <c r="AY416" s="124">
        <v>0</v>
      </c>
      <c r="AZ416" s="124">
        <v>0</v>
      </c>
      <c r="BA416" s="124">
        <v>0</v>
      </c>
      <c r="BB416" s="124">
        <v>0</v>
      </c>
      <c r="BC416" s="124">
        <v>0</v>
      </c>
      <c r="BD416" s="123">
        <v>0</v>
      </c>
      <c r="BE416" s="123">
        <v>0</v>
      </c>
      <c r="BF416" s="124">
        <v>0</v>
      </c>
      <c r="BG416" s="124">
        <v>0</v>
      </c>
      <c r="BH416" s="124">
        <v>0</v>
      </c>
      <c r="BI416" s="124"/>
      <c r="BJ416" s="124">
        <v>0</v>
      </c>
      <c r="BK416" s="124"/>
      <c r="BL416" s="124">
        <v>0</v>
      </c>
      <c r="BM416" s="124">
        <v>0</v>
      </c>
      <c r="BN416" s="124">
        <v>0</v>
      </c>
      <c r="BO416" s="124">
        <v>0</v>
      </c>
      <c r="BP416" s="125">
        <v>0</v>
      </c>
      <c r="BS416" s="97">
        <f t="shared" si="257"/>
        <v>0</v>
      </c>
      <c r="BT416" s="97">
        <f t="shared" si="258"/>
        <v>0</v>
      </c>
      <c r="BU416" s="97">
        <f t="shared" si="259"/>
        <v>0</v>
      </c>
      <c r="BV416" s="296" t="str">
        <f>IF(CA416=0,"NO STOCK",IF(COUNTIF(PKGSUMM_T!$A$2:$A$1245,A416)&gt;0,"OK","ERROR"))</f>
        <v>NO STOCK</v>
      </c>
      <c r="BW416" s="296" t="str">
        <f>IF(CA416=0,"NO STOCK",IF(OR(COUNTIF(COST_SHEETT!$B$3:$B$1238,CI416)&gt;0,COUNTIF(COST_SHEETT!$AB$3:$AB$1238,CI416)&gt;0,COUNTIF(COST_SHEETT1!$B$3:$B$1238,CI416)&gt;0,COUNTIF(COST_SHEETT1!$AB$3:$AB$1238,CI416)&gt;0),"OK","ERROR"))</f>
        <v>NO STOCK</v>
      </c>
      <c r="BX416" s="97">
        <f>SUMIF(HW!$A$2:$A$1573,$A416,HW!BI$2:BI$1573)</f>
        <v>0</v>
      </c>
      <c r="BY416" s="97">
        <f>SUMIF(HW!$A$2:$A$1573,$A416,HW!BJ$2:BJ$1573)</f>
        <v>0</v>
      </c>
      <c r="BZ416" s="197">
        <f t="shared" si="260"/>
        <v>0</v>
      </c>
      <c r="CA416" s="198">
        <f t="shared" si="261"/>
        <v>0</v>
      </c>
      <c r="CI416" s="200"/>
      <c r="CK416" s="296">
        <f>IF(C416="WORK IN PROGRESS",0.099999,IF(SUMIF(SALE!$L$3:$L$1221,$A416,SALE!$U$3:$U$1221)=0,0,SUMIF(SALE!$L$3:$L$1221,$A416,SALE!$U$3:$U$1221)/SUMIF(SALE!$L$3:$L$1221,$A416,SALE!$F$3:$F$1221)))</f>
        <v>0</v>
      </c>
    </row>
    <row r="417" spans="1:102" ht="12" customHeight="1" x14ac:dyDescent="0.25">
      <c r="A417" s="114" t="s">
        <v>387</v>
      </c>
      <c r="B417" s="115" t="s">
        <v>1749</v>
      </c>
      <c r="C417" s="115" t="s">
        <v>30</v>
      </c>
      <c r="D417" s="116">
        <v>1573</v>
      </c>
      <c r="E417" s="117">
        <v>365</v>
      </c>
      <c r="F417" s="117">
        <v>5.4547999999999999E-2</v>
      </c>
      <c r="G417" s="117">
        <v>5.4547999999999999E-2</v>
      </c>
      <c r="H417" s="130">
        <v>744029</v>
      </c>
      <c r="I417" s="130">
        <v>271.57100000000003</v>
      </c>
      <c r="J417" s="131">
        <v>40585.294000000002</v>
      </c>
      <c r="K417" s="117"/>
      <c r="L417" s="118">
        <v>0</v>
      </c>
      <c r="M417" s="117"/>
      <c r="N417" s="118">
        <v>0</v>
      </c>
      <c r="O417" s="117"/>
      <c r="P417" s="118">
        <v>0</v>
      </c>
      <c r="Q417" s="117"/>
      <c r="R417" s="118">
        <v>0</v>
      </c>
      <c r="S417" s="117"/>
      <c r="T417" s="118">
        <v>0</v>
      </c>
      <c r="U417" s="117"/>
      <c r="V417" s="118">
        <v>0</v>
      </c>
      <c r="W417" s="117"/>
      <c r="X417" s="118">
        <v>0</v>
      </c>
      <c r="Y417" s="117"/>
      <c r="Z417" s="118">
        <v>0</v>
      </c>
      <c r="AA417" s="117"/>
      <c r="AB417" s="118">
        <v>0</v>
      </c>
      <c r="AC417" s="118">
        <v>0</v>
      </c>
      <c r="AD417" s="118">
        <v>0</v>
      </c>
      <c r="AE417" s="118">
        <v>0</v>
      </c>
      <c r="AF417" s="117"/>
      <c r="AG417" s="118">
        <v>0</v>
      </c>
      <c r="AH417" s="117"/>
      <c r="AI417" s="118">
        <v>0</v>
      </c>
      <c r="AJ417" s="117"/>
      <c r="AK417" s="118">
        <v>0</v>
      </c>
      <c r="AL417" s="117"/>
      <c r="AM417" s="118">
        <v>0</v>
      </c>
      <c r="AN417" s="117">
        <v>22022</v>
      </c>
      <c r="AO417" s="117">
        <v>8.0380000000000003</v>
      </c>
      <c r="AP417" s="117">
        <v>121121</v>
      </c>
      <c r="AQ417" s="117">
        <v>44.209000000000003</v>
      </c>
      <c r="AR417" s="117"/>
      <c r="AS417" s="118">
        <v>0</v>
      </c>
      <c r="AT417" s="117"/>
      <c r="AU417" s="118">
        <v>0</v>
      </c>
      <c r="AV417" s="139">
        <v>143143</v>
      </c>
      <c r="AW417" s="107">
        <v>52.247</v>
      </c>
      <c r="AX417" s="138">
        <v>7808.1639999999998</v>
      </c>
      <c r="AY417" s="132">
        <v>600886</v>
      </c>
      <c r="AZ417" s="117">
        <v>382</v>
      </c>
      <c r="BA417" s="130">
        <v>219.32300000000001</v>
      </c>
      <c r="BB417" s="131">
        <v>32777.129999999997</v>
      </c>
      <c r="BC417" s="131">
        <v>32777.129999999997</v>
      </c>
      <c r="BD417" s="117">
        <v>0</v>
      </c>
      <c r="BE417" s="117">
        <v>0</v>
      </c>
      <c r="BF417" s="118">
        <v>0</v>
      </c>
      <c r="BG417" s="118">
        <v>0</v>
      </c>
      <c r="BH417" s="118">
        <v>0</v>
      </c>
      <c r="BI417" s="117"/>
      <c r="BJ417" s="118">
        <v>0</v>
      </c>
      <c r="BK417" s="117"/>
      <c r="BL417" s="118">
        <v>0</v>
      </c>
      <c r="BM417" s="118">
        <v>0</v>
      </c>
      <c r="BN417" s="118">
        <v>0</v>
      </c>
      <c r="BO417" s="118">
        <v>0</v>
      </c>
      <c r="BP417" s="119">
        <v>0</v>
      </c>
      <c r="BS417" s="97">
        <f t="shared" si="257"/>
        <v>600886</v>
      </c>
      <c r="BT417" s="97">
        <f t="shared" si="258"/>
        <v>382</v>
      </c>
      <c r="BU417" s="97">
        <f t="shared" si="259"/>
        <v>219.32300000000001</v>
      </c>
      <c r="BV417" s="296" t="str">
        <f>IF(CA417=0,"NO STOCK",IF(COUNTIF(PKGSUMM_T!$A$2:$A$1245,A417)&gt;0,"OK","ERROR"))</f>
        <v>OK</v>
      </c>
      <c r="BW417" s="296" t="str">
        <f>IF(CA417=0,"NO STOCK",IF(OR(COUNTIF(COST_SHEETT!$B$3:$B$1238,CI417)&gt;0,COUNTIF(COST_SHEETT!$AB$3:$AB$1238,CI417)&gt;0,COUNTIF(COST_SHEETT1!$B$3:$B$1238,CI417)&gt;0,COUNTIF(COST_SHEETT1!$AB$3:$AB$1238,CI417)&gt;0),"OK","ERROR"))</f>
        <v>OK</v>
      </c>
      <c r="BX417" s="97">
        <f>SUMIF(HW!$A$2:$A$1573,$A417,HW!BI$2:BI$1573)</f>
        <v>19713</v>
      </c>
      <c r="BY417" s="97">
        <f>SUMIF(HW!$A$2:$A$1573,$A417,HW!BJ$2:BJ$1573)</f>
        <v>7.1950000000000003</v>
      </c>
      <c r="BZ417" s="197">
        <f t="shared" si="260"/>
        <v>620599</v>
      </c>
      <c r="CA417" s="198">
        <f t="shared" si="261"/>
        <v>226.518</v>
      </c>
      <c r="CB417" s="296">
        <f>IF(CJ417="Y",IF(C417="FINISHED GOODS",SUMIF(COST_SHEETT!$AB$3:$AB$1227,$CI417,COST_SHEETT!$DD$3:$DD$1227),SUMIF(COST_SHEETT!$B$3:$B$1227,$CI417,COST_SHEETT!$DB$3:$DB$1227)),IF(C417="FINISHED GOODS",SUMIF(COST_SHEETT1!$AB$3:$AB$1227,$CI417,COST_SHEETT1!$DD$3:$DD$1227),SUMIF(COST_SHEETT1!$B$3:$B$1227,$CI417,COST_SHEETT1!$DB$3:$DB$1227)))</f>
        <v>5.3624541015843158E-2</v>
      </c>
      <c r="CC417" s="209">
        <f t="shared" ref="CC417:CC418" si="295">ROUND(BZ417*CB417,0)</f>
        <v>33279</v>
      </c>
      <c r="CD417" s="295">
        <v>1</v>
      </c>
      <c r="CE417" s="295"/>
      <c r="CF417" s="376">
        <f t="shared" ref="CF417:CF418" si="296">IF(BZ417=0,0,IF(CK417&gt;0,CK417,CD417))</f>
        <v>6.968694573698811E-2</v>
      </c>
      <c r="CG417" s="301">
        <f t="shared" ref="CG417:CG418" si="297">MIN(CF417,CB417)</f>
        <v>5.3624541015843158E-2</v>
      </c>
      <c r="CH417" s="302">
        <f t="shared" ref="CH417:CH418" si="298">ROUND(CG417*BZ417,0)</f>
        <v>33279</v>
      </c>
      <c r="CI417" s="200" t="s">
        <v>3272</v>
      </c>
      <c r="CJ417" s="97" t="s">
        <v>2666</v>
      </c>
      <c r="CK417" s="296">
        <f>IF(C417="WORK IN PROGRESS",0.099999,IF(SUMIF(SALE!$L$3:$L$1221,$A417,SALE!$U$3:$U$1221)=0,0,SUMIF(SALE!$L$3:$L$1221,$A417,SALE!$U$3:$U$1221)/SUMIF(SALE!$L$3:$L$1221,$A417,SALE!$F$3:$F$1221)))</f>
        <v>6.968694573698811E-2</v>
      </c>
      <c r="CL417" s="296" t="str">
        <f t="shared" ref="CL417:CL418" si="299">IF(CF417&lt;CB417,"NRV","COST")</f>
        <v>COST</v>
      </c>
      <c r="CM417" s="304">
        <f t="shared" ref="CM417:CM418" si="300">IF(CA417=0,0,ROUND(CH417/CA417,3))</f>
        <v>146.91499999999999</v>
      </c>
      <c r="CT417" s="296">
        <f t="shared" ref="CT417:CT418" si="301">+(BX417*CG417)</f>
        <v>1057.1005770453162</v>
      </c>
      <c r="CU417" s="296">
        <f t="shared" ref="CU417:CU418" si="302">+(BZ417-BX417)*CG417</f>
        <v>32222.235952845931</v>
      </c>
      <c r="CW417" s="296">
        <f t="shared" ref="CW417:CW418" si="303">+CT417+CU417+CV417</f>
        <v>33279.336529891247</v>
      </c>
      <c r="CX417" s="388">
        <f t="shared" ref="CX417:CX418" si="304">+CW417-CH417</f>
        <v>0.33652989124675514</v>
      </c>
    </row>
    <row r="418" spans="1:102" ht="12" customHeight="1" x14ac:dyDescent="0.25">
      <c r="A418" s="120" t="s">
        <v>383</v>
      </c>
      <c r="B418" s="121" t="s">
        <v>1750</v>
      </c>
      <c r="C418" s="121" t="s">
        <v>30</v>
      </c>
      <c r="D418" s="123">
        <v>726</v>
      </c>
      <c r="E418" s="123">
        <v>365</v>
      </c>
      <c r="F418" s="123">
        <v>6.3675999999999996E-2</v>
      </c>
      <c r="G418" s="123">
        <v>6.3675999999999996E-2</v>
      </c>
      <c r="H418" s="124"/>
      <c r="I418" s="124">
        <v>0</v>
      </c>
      <c r="J418" s="124">
        <v>0</v>
      </c>
      <c r="K418" s="124"/>
      <c r="L418" s="124">
        <v>0</v>
      </c>
      <c r="M418" s="124"/>
      <c r="N418" s="124">
        <v>0</v>
      </c>
      <c r="O418" s="124"/>
      <c r="P418" s="124">
        <v>0</v>
      </c>
      <c r="Q418" s="124"/>
      <c r="R418" s="124">
        <v>0</v>
      </c>
      <c r="S418" s="124"/>
      <c r="T418" s="124">
        <v>0</v>
      </c>
      <c r="U418" s="124"/>
      <c r="V418" s="124">
        <v>0</v>
      </c>
      <c r="W418" s="124"/>
      <c r="X418" s="124">
        <v>0</v>
      </c>
      <c r="Y418" s="124"/>
      <c r="Z418" s="124">
        <v>0</v>
      </c>
      <c r="AA418" s="124"/>
      <c r="AB418" s="124">
        <v>0</v>
      </c>
      <c r="AC418" s="124">
        <v>0</v>
      </c>
      <c r="AD418" s="124">
        <v>0</v>
      </c>
      <c r="AE418" s="124">
        <v>0</v>
      </c>
      <c r="AF418" s="124"/>
      <c r="AG418" s="124">
        <v>0</v>
      </c>
      <c r="AH418" s="124"/>
      <c r="AI418" s="124">
        <v>0</v>
      </c>
      <c r="AJ418" s="124"/>
      <c r="AK418" s="124">
        <v>0</v>
      </c>
      <c r="AL418" s="124"/>
      <c r="AM418" s="124">
        <v>0</v>
      </c>
      <c r="AN418" s="124"/>
      <c r="AO418" s="124">
        <v>0</v>
      </c>
      <c r="AP418" s="124"/>
      <c r="AQ418" s="124">
        <v>0</v>
      </c>
      <c r="AR418" s="124"/>
      <c r="AS418" s="124">
        <v>0</v>
      </c>
      <c r="AT418" s="124"/>
      <c r="AU418" s="124">
        <v>0</v>
      </c>
      <c r="AV418" s="124">
        <v>0</v>
      </c>
      <c r="AW418" s="124">
        <v>0</v>
      </c>
      <c r="AX418" s="124">
        <v>0</v>
      </c>
      <c r="AY418" s="124">
        <v>0</v>
      </c>
      <c r="AZ418" s="124">
        <v>0</v>
      </c>
      <c r="BA418" s="124">
        <v>0</v>
      </c>
      <c r="BB418" s="124">
        <v>0</v>
      </c>
      <c r="BC418" s="124">
        <v>0</v>
      </c>
      <c r="BD418" s="123">
        <v>0</v>
      </c>
      <c r="BE418" s="123">
        <v>0</v>
      </c>
      <c r="BF418" s="124">
        <v>0</v>
      </c>
      <c r="BG418" s="124">
        <v>0</v>
      </c>
      <c r="BH418" s="124">
        <v>0</v>
      </c>
      <c r="BI418" s="124"/>
      <c r="BJ418" s="124">
        <v>0</v>
      </c>
      <c r="BK418" s="124"/>
      <c r="BL418" s="124">
        <v>0</v>
      </c>
      <c r="BM418" s="124">
        <v>0</v>
      </c>
      <c r="BN418" s="124">
        <v>0</v>
      </c>
      <c r="BO418" s="124">
        <v>0</v>
      </c>
      <c r="BP418" s="125">
        <v>0</v>
      </c>
      <c r="BS418" s="97">
        <f t="shared" si="257"/>
        <v>0</v>
      </c>
      <c r="BT418" s="97">
        <f t="shared" si="258"/>
        <v>0</v>
      </c>
      <c r="BU418" s="97">
        <f t="shared" si="259"/>
        <v>0</v>
      </c>
      <c r="BV418" s="296" t="str">
        <f>IF(CA418=0,"NO STOCK",IF(COUNTIF(PKGSUMM_T!$A$2:$A$1245,A418)&gt;0,"OK","ERROR"))</f>
        <v>OK</v>
      </c>
      <c r="BW418" s="296" t="str">
        <f>IF(CA418=0,"NO STOCK",IF(OR(COUNTIF(COST_SHEETT!$B$3:$B$1238,CI418)&gt;0,COUNTIF(COST_SHEETT!$AB$3:$AB$1238,CI418)&gt;0,COUNTIF(COST_SHEETT1!$B$3:$B$1238,CI418)&gt;0,COUNTIF(COST_SHEETT1!$AB$3:$AB$1238,CI418)&gt;0),"OK","ERROR"))</f>
        <v>OK</v>
      </c>
      <c r="BX418" s="97">
        <f>SUMIF(HW!$A$2:$A$1573,$A418,HW!BI$2:BI$1573)</f>
        <v>79</v>
      </c>
      <c r="BY418" s="97">
        <f>SUMIF(HW!$A$2:$A$1573,$A418,HW!BJ$2:BJ$1573)</f>
        <v>2.9000000000000001E-2</v>
      </c>
      <c r="BZ418" s="197">
        <f t="shared" si="260"/>
        <v>79</v>
      </c>
      <c r="CA418" s="198">
        <f t="shared" si="261"/>
        <v>2.9000000000000001E-2</v>
      </c>
      <c r="CB418" s="296">
        <f>IF(CJ418="Y",IF(C418="FINISHED GOODS",SUMIF(COST_SHEETT!$AB$3:$AB$1227,$CI418,COST_SHEETT!$DD$3:$DD$1227),SUMIF(COST_SHEETT!$B$3:$B$1227,$CI418,COST_SHEETT!$DB$3:$DB$1227)),IF(C418="FINISHED GOODS",SUMIF(COST_SHEETT1!$AB$3:$AB$1227,$CI418,COST_SHEETT1!$DD$3:$DD$1227),SUMIF(COST_SHEETT1!$B$3:$B$1227,$CI418,COST_SHEETT1!$DB$3:$DB$1227)))</f>
        <v>6.794853198001706E-2</v>
      </c>
      <c r="CC418" s="209">
        <f t="shared" si="295"/>
        <v>5</v>
      </c>
      <c r="CD418" s="295">
        <v>1</v>
      </c>
      <c r="CE418" s="295"/>
      <c r="CF418" s="376">
        <f t="shared" si="296"/>
        <v>6.3676149607967789E-2</v>
      </c>
      <c r="CG418" s="301">
        <f t="shared" si="297"/>
        <v>6.3676149607967789E-2</v>
      </c>
      <c r="CH418" s="302">
        <f t="shared" si="298"/>
        <v>5</v>
      </c>
      <c r="CI418" s="200" t="s">
        <v>3278</v>
      </c>
      <c r="CK418" s="303">
        <v>6.3676149607967789E-2</v>
      </c>
      <c r="CL418" s="296" t="str">
        <f t="shared" si="299"/>
        <v>NRV</v>
      </c>
      <c r="CM418" s="304">
        <f t="shared" si="300"/>
        <v>172.41399999999999</v>
      </c>
      <c r="CT418" s="296">
        <f t="shared" si="301"/>
        <v>5.0304158190294554</v>
      </c>
      <c r="CU418" s="296">
        <f t="shared" si="302"/>
        <v>0</v>
      </c>
      <c r="CW418" s="296">
        <f t="shared" si="303"/>
        <v>5.0304158190294554</v>
      </c>
      <c r="CX418" s="388">
        <f t="shared" si="304"/>
        <v>3.0415819029455449E-2</v>
      </c>
    </row>
    <row r="419" spans="1:102" ht="12" hidden="1" customHeight="1" x14ac:dyDescent="0.25">
      <c r="A419" s="114" t="s">
        <v>1751</v>
      </c>
      <c r="B419" s="115" t="s">
        <v>1752</v>
      </c>
      <c r="C419" s="115" t="s">
        <v>30</v>
      </c>
      <c r="D419" s="117">
        <v>847</v>
      </c>
      <c r="E419" s="117">
        <v>365</v>
      </c>
      <c r="F419" s="117">
        <v>5.2962000000000002E-2</v>
      </c>
      <c r="G419" s="117">
        <v>5.2962000000000002E-2</v>
      </c>
      <c r="H419" s="118"/>
      <c r="I419" s="118">
        <v>0</v>
      </c>
      <c r="J419" s="118">
        <v>0</v>
      </c>
      <c r="K419" s="118"/>
      <c r="L419" s="118">
        <v>0</v>
      </c>
      <c r="M419" s="118"/>
      <c r="N419" s="118">
        <v>0</v>
      </c>
      <c r="O419" s="118"/>
      <c r="P419" s="118">
        <v>0</v>
      </c>
      <c r="Q419" s="118"/>
      <c r="R419" s="118">
        <v>0</v>
      </c>
      <c r="S419" s="118"/>
      <c r="T419" s="118">
        <v>0</v>
      </c>
      <c r="U419" s="118"/>
      <c r="V419" s="118">
        <v>0</v>
      </c>
      <c r="W419" s="118"/>
      <c r="X419" s="118">
        <v>0</v>
      </c>
      <c r="Y419" s="118"/>
      <c r="Z419" s="118">
        <v>0</v>
      </c>
      <c r="AA419" s="118"/>
      <c r="AB419" s="118">
        <v>0</v>
      </c>
      <c r="AC419" s="118">
        <v>0</v>
      </c>
      <c r="AD419" s="118">
        <v>0</v>
      </c>
      <c r="AE419" s="118">
        <v>0</v>
      </c>
      <c r="AF419" s="118"/>
      <c r="AG419" s="118">
        <v>0</v>
      </c>
      <c r="AH419" s="118"/>
      <c r="AI419" s="118">
        <v>0</v>
      </c>
      <c r="AJ419" s="118"/>
      <c r="AK419" s="118">
        <v>0</v>
      </c>
      <c r="AL419" s="118"/>
      <c r="AM419" s="118">
        <v>0</v>
      </c>
      <c r="AN419" s="118"/>
      <c r="AO419" s="118">
        <v>0</v>
      </c>
      <c r="AP419" s="118"/>
      <c r="AQ419" s="118">
        <v>0</v>
      </c>
      <c r="AR419" s="118"/>
      <c r="AS419" s="118">
        <v>0</v>
      </c>
      <c r="AT419" s="118"/>
      <c r="AU419" s="118">
        <v>0</v>
      </c>
      <c r="AV419" s="118">
        <v>0</v>
      </c>
      <c r="AW419" s="118">
        <v>0</v>
      </c>
      <c r="AX419" s="118">
        <v>0</v>
      </c>
      <c r="AY419" s="118">
        <v>0</v>
      </c>
      <c r="AZ419" s="118">
        <v>0</v>
      </c>
      <c r="BA419" s="118">
        <v>0</v>
      </c>
      <c r="BB419" s="118">
        <v>0</v>
      </c>
      <c r="BC419" s="118">
        <v>0</v>
      </c>
      <c r="BD419" s="117">
        <v>0</v>
      </c>
      <c r="BE419" s="117">
        <v>0</v>
      </c>
      <c r="BF419" s="118">
        <v>0</v>
      </c>
      <c r="BG419" s="118">
        <v>0</v>
      </c>
      <c r="BH419" s="118">
        <v>0</v>
      </c>
      <c r="BI419" s="118"/>
      <c r="BJ419" s="118">
        <v>0</v>
      </c>
      <c r="BK419" s="118"/>
      <c r="BL419" s="118">
        <v>0</v>
      </c>
      <c r="BM419" s="118">
        <v>0</v>
      </c>
      <c r="BN419" s="118">
        <v>0</v>
      </c>
      <c r="BO419" s="118">
        <v>0</v>
      </c>
      <c r="BP419" s="119">
        <v>0</v>
      </c>
      <c r="BS419" s="97">
        <f t="shared" si="257"/>
        <v>0</v>
      </c>
      <c r="BT419" s="97">
        <f t="shared" si="258"/>
        <v>0</v>
      </c>
      <c r="BU419" s="97">
        <f t="shared" si="259"/>
        <v>0</v>
      </c>
      <c r="BV419" s="296" t="str">
        <f>IF(CA419=0,"NO STOCK",IF(COUNTIF(PKGSUMM_T!$A$2:$A$1245,A419)&gt;0,"OK","ERROR"))</f>
        <v>NO STOCK</v>
      </c>
      <c r="BW419" s="296" t="str">
        <f>IF(CA419=0,"NO STOCK",IF(OR(COUNTIF(COST_SHEETT!$B$3:$B$1238,CI419)&gt;0,COUNTIF(COST_SHEETT!$AB$3:$AB$1238,CI419)&gt;0,COUNTIF(COST_SHEETT1!$B$3:$B$1238,CI419)&gt;0,COUNTIF(COST_SHEETT1!$AB$3:$AB$1238,CI419)&gt;0),"OK","ERROR"))</f>
        <v>NO STOCK</v>
      </c>
      <c r="BX419" s="97">
        <f>SUMIF(HW!$A$2:$A$1573,$A419,HW!BI$2:BI$1573)</f>
        <v>0</v>
      </c>
      <c r="BY419" s="97">
        <f>SUMIF(HW!$A$2:$A$1573,$A419,HW!BJ$2:BJ$1573)</f>
        <v>0</v>
      </c>
      <c r="BZ419" s="197">
        <f t="shared" si="260"/>
        <v>0</v>
      </c>
      <c r="CA419" s="198">
        <f t="shared" si="261"/>
        <v>0</v>
      </c>
      <c r="CI419" s="200"/>
      <c r="CK419" s="296">
        <f>IF(C419="WORK IN PROGRESS",0.099999,IF(SUMIF(SALE!$L$3:$L$1221,$A419,SALE!$U$3:$U$1221)=0,0,SUMIF(SALE!$L$3:$L$1221,$A419,SALE!$U$3:$U$1221)/SUMIF(SALE!$L$3:$L$1221,$A419,SALE!$F$3:$F$1221)))</f>
        <v>0</v>
      </c>
    </row>
    <row r="420" spans="1:102" ht="12" customHeight="1" x14ac:dyDescent="0.25">
      <c r="A420" s="120" t="s">
        <v>389</v>
      </c>
      <c r="B420" s="121" t="s">
        <v>1753</v>
      </c>
      <c r="C420" s="121" t="s">
        <v>30</v>
      </c>
      <c r="D420" s="122">
        <v>1573</v>
      </c>
      <c r="E420" s="123">
        <v>365</v>
      </c>
      <c r="F420" s="123">
        <v>4.8313000000000002E-2</v>
      </c>
      <c r="G420" s="123">
        <v>4.8313000000000002E-2</v>
      </c>
      <c r="H420" s="127">
        <v>133705</v>
      </c>
      <c r="I420" s="127">
        <v>48.802</v>
      </c>
      <c r="J420" s="128">
        <v>6459.69</v>
      </c>
      <c r="K420" s="123"/>
      <c r="L420" s="124">
        <v>0</v>
      </c>
      <c r="M420" s="123"/>
      <c r="N420" s="124">
        <v>0</v>
      </c>
      <c r="O420" s="123"/>
      <c r="P420" s="124">
        <v>0</v>
      </c>
      <c r="Q420" s="123"/>
      <c r="R420" s="124">
        <v>0</v>
      </c>
      <c r="S420" s="123"/>
      <c r="T420" s="124">
        <v>0</v>
      </c>
      <c r="U420" s="123"/>
      <c r="V420" s="124">
        <v>0</v>
      </c>
      <c r="W420" s="123"/>
      <c r="X420" s="124">
        <v>0</v>
      </c>
      <c r="Y420" s="123"/>
      <c r="Z420" s="124">
        <v>0</v>
      </c>
      <c r="AA420" s="123"/>
      <c r="AB420" s="124">
        <v>0</v>
      </c>
      <c r="AC420" s="124">
        <v>0</v>
      </c>
      <c r="AD420" s="124">
        <v>0</v>
      </c>
      <c r="AE420" s="124">
        <v>0</v>
      </c>
      <c r="AF420" s="123"/>
      <c r="AG420" s="124">
        <v>0</v>
      </c>
      <c r="AH420" s="123"/>
      <c r="AI420" s="124">
        <v>0</v>
      </c>
      <c r="AJ420" s="123"/>
      <c r="AK420" s="124">
        <v>0</v>
      </c>
      <c r="AL420" s="123"/>
      <c r="AM420" s="124">
        <v>0</v>
      </c>
      <c r="AN420" s="123"/>
      <c r="AO420" s="124">
        <v>0</v>
      </c>
      <c r="AP420" s="123"/>
      <c r="AQ420" s="124">
        <v>0</v>
      </c>
      <c r="AR420" s="123"/>
      <c r="AS420" s="124">
        <v>0</v>
      </c>
      <c r="AT420" s="123"/>
      <c r="AU420" s="124">
        <v>0</v>
      </c>
      <c r="AV420" s="124">
        <v>0</v>
      </c>
      <c r="AW420" s="124">
        <v>0</v>
      </c>
      <c r="AX420" s="124">
        <v>0</v>
      </c>
      <c r="AY420" s="129">
        <v>133705</v>
      </c>
      <c r="AZ420" s="123">
        <v>85</v>
      </c>
      <c r="BA420" s="127">
        <v>48.802</v>
      </c>
      <c r="BB420" s="128">
        <v>6459.69</v>
      </c>
      <c r="BC420" s="128">
        <v>6459.69</v>
      </c>
      <c r="BD420" s="123">
        <v>0</v>
      </c>
      <c r="BE420" s="123">
        <v>0</v>
      </c>
      <c r="BF420" s="124">
        <v>0</v>
      </c>
      <c r="BG420" s="124">
        <v>0</v>
      </c>
      <c r="BH420" s="124">
        <v>0</v>
      </c>
      <c r="BI420" s="123"/>
      <c r="BJ420" s="124">
        <v>0</v>
      </c>
      <c r="BK420" s="123"/>
      <c r="BL420" s="124">
        <v>0</v>
      </c>
      <c r="BM420" s="124">
        <v>0</v>
      </c>
      <c r="BN420" s="124">
        <v>0</v>
      </c>
      <c r="BO420" s="124">
        <v>0</v>
      </c>
      <c r="BP420" s="125">
        <v>0</v>
      </c>
      <c r="BS420" s="97">
        <f t="shared" si="257"/>
        <v>133705</v>
      </c>
      <c r="BT420" s="97">
        <f t="shared" si="258"/>
        <v>85</v>
      </c>
      <c r="BU420" s="97">
        <f t="shared" si="259"/>
        <v>48.802</v>
      </c>
      <c r="BV420" s="296" t="str">
        <f>IF(CA420=0,"NO STOCK",IF(COUNTIF(PKGSUMM_T!$A$2:$A$1245,A420)&gt;0,"OK","ERROR"))</f>
        <v>OK</v>
      </c>
      <c r="BW420" s="296" t="str">
        <f>IF(CA420=0,"NO STOCK",IF(OR(COUNTIF(COST_SHEETT!$B$3:$B$1238,CI420)&gt;0,COUNTIF(COST_SHEETT!$AB$3:$AB$1238,CI420)&gt;0,COUNTIF(COST_SHEETT1!$B$3:$B$1238,CI420)&gt;0,COUNTIF(COST_SHEETT1!$AB$3:$AB$1238,CI420)&gt;0),"OK","ERROR"))</f>
        <v>OK</v>
      </c>
      <c r="BX420" s="97">
        <f>SUMIF(HW!$A$2:$A$1573,$A420,HW!BI$2:BI$1573)</f>
        <v>0</v>
      </c>
      <c r="BY420" s="97">
        <f>SUMIF(HW!$A$2:$A$1573,$A420,HW!BJ$2:BJ$1573)</f>
        <v>0</v>
      </c>
      <c r="BZ420" s="197">
        <f t="shared" si="260"/>
        <v>133705</v>
      </c>
      <c r="CA420" s="198">
        <f t="shared" si="261"/>
        <v>48.802</v>
      </c>
      <c r="CB420" s="296">
        <f>IF(CJ420="Y",IF(C420="FINISHED GOODS",SUMIF(COST_SHEETT!$AB$3:$AB$1227,$CI420,COST_SHEETT!$DD$3:$DD$1227),SUMIF(COST_SHEETT!$B$3:$B$1227,$CI420,COST_SHEETT!$DB$3:$DB$1227)),IF(C420="FINISHED GOODS",SUMIF(COST_SHEETT1!$AB$3:$AB$1227,$CI420,COST_SHEETT1!$DD$3:$DD$1227),SUMIF(COST_SHEETT1!$B$3:$B$1227,$CI420,COST_SHEETT1!$DB$3:$DB$1227)))</f>
        <v>4.8312582174525408E-2</v>
      </c>
      <c r="CC420" s="209">
        <f t="shared" ref="CC420" si="305">ROUND(BZ420*CB420,0)</f>
        <v>6460</v>
      </c>
      <c r="CD420" s="295">
        <v>1</v>
      </c>
      <c r="CE420" s="295"/>
      <c r="CF420" s="376">
        <f>IF(BZ420=0,0,IF(CK420&gt;0,CK420,CD420))</f>
        <v>8.819993642720915E-2</v>
      </c>
      <c r="CG420" s="301">
        <f t="shared" ref="CG420" si="306">MIN(CF420,CB420)</f>
        <v>4.8312582174525408E-2</v>
      </c>
      <c r="CH420" s="302">
        <f t="shared" ref="CH420" si="307">ROUND(CG420*BZ420,0)</f>
        <v>6460</v>
      </c>
      <c r="CI420" s="200" t="s">
        <v>3283</v>
      </c>
      <c r="CK420" s="303">
        <v>8.819993642720915E-2</v>
      </c>
      <c r="CL420" s="296" t="str">
        <f t="shared" ref="CL420" si="308">IF(CF420&lt;CB420,"NRV","COST")</f>
        <v>COST</v>
      </c>
      <c r="CM420" s="304">
        <f t="shared" ref="CM420" si="309">IF(CA420=0,0,ROUND(CH420/CA420,3))</f>
        <v>132.37200000000001</v>
      </c>
      <c r="CU420" s="296">
        <f>+(BZ420-BX420)*CG420</f>
        <v>6459.6337996449192</v>
      </c>
      <c r="CW420" s="296">
        <f>+CT420+CU420+CV420</f>
        <v>6459.6337996449192</v>
      </c>
      <c r="CX420" s="388">
        <f>+CW420-CH420</f>
        <v>-0.36620035508076398</v>
      </c>
    </row>
    <row r="421" spans="1:102" ht="12" hidden="1" customHeight="1" x14ac:dyDescent="0.25">
      <c r="A421" s="114" t="s">
        <v>1754</v>
      </c>
      <c r="B421" s="115" t="s">
        <v>1755</v>
      </c>
      <c r="C421" s="115" t="s">
        <v>30</v>
      </c>
      <c r="D421" s="117">
        <v>726</v>
      </c>
      <c r="E421" s="117">
        <v>365</v>
      </c>
      <c r="F421" s="117">
        <v>5.2962000000000002E-2</v>
      </c>
      <c r="G421" s="117">
        <v>5.2962000000000002E-2</v>
      </c>
      <c r="H421" s="118"/>
      <c r="I421" s="118">
        <v>0</v>
      </c>
      <c r="J421" s="118">
        <v>0</v>
      </c>
      <c r="K421" s="118"/>
      <c r="L421" s="118">
        <v>0</v>
      </c>
      <c r="M421" s="118"/>
      <c r="N421" s="118">
        <v>0</v>
      </c>
      <c r="O421" s="118"/>
      <c r="P421" s="118">
        <v>0</v>
      </c>
      <c r="Q421" s="118"/>
      <c r="R421" s="118">
        <v>0</v>
      </c>
      <c r="S421" s="118"/>
      <c r="T421" s="118">
        <v>0</v>
      </c>
      <c r="U421" s="118"/>
      <c r="V421" s="118">
        <v>0</v>
      </c>
      <c r="W421" s="118"/>
      <c r="X421" s="118">
        <v>0</v>
      </c>
      <c r="Y421" s="118"/>
      <c r="Z421" s="118">
        <v>0</v>
      </c>
      <c r="AA421" s="118"/>
      <c r="AB421" s="118">
        <v>0</v>
      </c>
      <c r="AC421" s="118">
        <v>0</v>
      </c>
      <c r="AD421" s="118">
        <v>0</v>
      </c>
      <c r="AE421" s="118">
        <v>0</v>
      </c>
      <c r="AF421" s="118"/>
      <c r="AG421" s="118">
        <v>0</v>
      </c>
      <c r="AH421" s="118"/>
      <c r="AI421" s="118">
        <v>0</v>
      </c>
      <c r="AJ421" s="118"/>
      <c r="AK421" s="118">
        <v>0</v>
      </c>
      <c r="AL421" s="118"/>
      <c r="AM421" s="118">
        <v>0</v>
      </c>
      <c r="AN421" s="118"/>
      <c r="AO421" s="118">
        <v>0</v>
      </c>
      <c r="AP421" s="118"/>
      <c r="AQ421" s="118">
        <v>0</v>
      </c>
      <c r="AR421" s="118"/>
      <c r="AS421" s="118">
        <v>0</v>
      </c>
      <c r="AT421" s="118"/>
      <c r="AU421" s="118">
        <v>0</v>
      </c>
      <c r="AV421" s="118">
        <v>0</v>
      </c>
      <c r="AW421" s="118">
        <v>0</v>
      </c>
      <c r="AX421" s="118">
        <v>0</v>
      </c>
      <c r="AY421" s="118">
        <v>0</v>
      </c>
      <c r="AZ421" s="118">
        <v>0</v>
      </c>
      <c r="BA421" s="118">
        <v>0</v>
      </c>
      <c r="BB421" s="118">
        <v>0</v>
      </c>
      <c r="BC421" s="118">
        <v>0</v>
      </c>
      <c r="BD421" s="117">
        <v>0</v>
      </c>
      <c r="BE421" s="117">
        <v>0</v>
      </c>
      <c r="BF421" s="118">
        <v>0</v>
      </c>
      <c r="BG421" s="118">
        <v>0</v>
      </c>
      <c r="BH421" s="118">
        <v>0</v>
      </c>
      <c r="BI421" s="118"/>
      <c r="BJ421" s="118">
        <v>0</v>
      </c>
      <c r="BK421" s="118"/>
      <c r="BL421" s="118">
        <v>0</v>
      </c>
      <c r="BM421" s="118">
        <v>0</v>
      </c>
      <c r="BN421" s="118">
        <v>0</v>
      </c>
      <c r="BO421" s="118">
        <v>0</v>
      </c>
      <c r="BP421" s="119">
        <v>0</v>
      </c>
      <c r="BS421" s="97">
        <f t="shared" si="257"/>
        <v>0</v>
      </c>
      <c r="BT421" s="97">
        <f t="shared" si="258"/>
        <v>0</v>
      </c>
      <c r="BU421" s="97">
        <f t="shared" si="259"/>
        <v>0</v>
      </c>
      <c r="BV421" s="296" t="str">
        <f>IF(CA421=0,"NO STOCK",IF(COUNTIF(PKGSUMM_T!$A$2:$A$1245,A421)&gt;0,"OK","ERROR"))</f>
        <v>NO STOCK</v>
      </c>
      <c r="BW421" s="296" t="str">
        <f>IF(CA421=0,"NO STOCK",IF(OR(COUNTIF(COST_SHEETT!$B$3:$B$1238,CI421)&gt;0,COUNTIF(COST_SHEETT!$AB$3:$AB$1238,CI421)&gt;0,COUNTIF(COST_SHEETT1!$B$3:$B$1238,CI421)&gt;0,COUNTIF(COST_SHEETT1!$AB$3:$AB$1238,CI421)&gt;0),"OK","ERROR"))</f>
        <v>NO STOCK</v>
      </c>
      <c r="BX421" s="97">
        <f>SUMIF(HW!$A$2:$A$1573,$A421,HW!BI$2:BI$1573)</f>
        <v>0</v>
      </c>
      <c r="BY421" s="97">
        <f>SUMIF(HW!$A$2:$A$1573,$A421,HW!BJ$2:BJ$1573)</f>
        <v>0</v>
      </c>
      <c r="BZ421" s="197">
        <f t="shared" si="260"/>
        <v>0</v>
      </c>
      <c r="CA421" s="198">
        <f t="shared" si="261"/>
        <v>0</v>
      </c>
      <c r="CI421" s="200"/>
      <c r="CK421" s="296"/>
    </row>
    <row r="422" spans="1:102" ht="12" hidden="1" customHeight="1" x14ac:dyDescent="0.25">
      <c r="A422" s="120" t="s">
        <v>1756</v>
      </c>
      <c r="B422" s="121" t="s">
        <v>1757</v>
      </c>
      <c r="C422" s="121" t="s">
        <v>30</v>
      </c>
      <c r="D422" s="122">
        <v>1573</v>
      </c>
      <c r="E422" s="123">
        <v>390</v>
      </c>
      <c r="F422" s="123">
        <v>5.6590000000000001E-2</v>
      </c>
      <c r="G422" s="123">
        <v>5.6590000000000001E-2</v>
      </c>
      <c r="H422" s="124"/>
      <c r="I422" s="124">
        <v>0</v>
      </c>
      <c r="J422" s="124">
        <v>0</v>
      </c>
      <c r="K422" s="124"/>
      <c r="L422" s="124">
        <v>0</v>
      </c>
      <c r="M422" s="124"/>
      <c r="N422" s="124">
        <v>0</v>
      </c>
      <c r="O422" s="124"/>
      <c r="P422" s="124">
        <v>0</v>
      </c>
      <c r="Q422" s="124"/>
      <c r="R422" s="124">
        <v>0</v>
      </c>
      <c r="S422" s="124"/>
      <c r="T422" s="124">
        <v>0</v>
      </c>
      <c r="U422" s="124"/>
      <c r="V422" s="124">
        <v>0</v>
      </c>
      <c r="W422" s="124"/>
      <c r="X422" s="124">
        <v>0</v>
      </c>
      <c r="Y422" s="124"/>
      <c r="Z422" s="124">
        <v>0</v>
      </c>
      <c r="AA422" s="124"/>
      <c r="AB422" s="124">
        <v>0</v>
      </c>
      <c r="AC422" s="124">
        <v>0</v>
      </c>
      <c r="AD422" s="124">
        <v>0</v>
      </c>
      <c r="AE422" s="124">
        <v>0</v>
      </c>
      <c r="AF422" s="124"/>
      <c r="AG422" s="124">
        <v>0</v>
      </c>
      <c r="AH422" s="124"/>
      <c r="AI422" s="124">
        <v>0</v>
      </c>
      <c r="AJ422" s="124"/>
      <c r="AK422" s="124">
        <v>0</v>
      </c>
      <c r="AL422" s="124"/>
      <c r="AM422" s="124">
        <v>0</v>
      </c>
      <c r="AN422" s="124"/>
      <c r="AO422" s="124">
        <v>0</v>
      </c>
      <c r="AP422" s="124"/>
      <c r="AQ422" s="124">
        <v>0</v>
      </c>
      <c r="AR422" s="124"/>
      <c r="AS422" s="124">
        <v>0</v>
      </c>
      <c r="AT422" s="124"/>
      <c r="AU422" s="124">
        <v>0</v>
      </c>
      <c r="AV422" s="124">
        <v>0</v>
      </c>
      <c r="AW422" s="124">
        <v>0</v>
      </c>
      <c r="AX422" s="124">
        <v>0</v>
      </c>
      <c r="AY422" s="124">
        <v>0</v>
      </c>
      <c r="AZ422" s="124">
        <v>0</v>
      </c>
      <c r="BA422" s="124">
        <v>0</v>
      </c>
      <c r="BB422" s="124">
        <v>0</v>
      </c>
      <c r="BC422" s="124">
        <v>0</v>
      </c>
      <c r="BD422" s="123">
        <v>0</v>
      </c>
      <c r="BE422" s="123">
        <v>0</v>
      </c>
      <c r="BF422" s="124">
        <v>0</v>
      </c>
      <c r="BG422" s="124">
        <v>0</v>
      </c>
      <c r="BH422" s="124">
        <v>0</v>
      </c>
      <c r="BI422" s="124"/>
      <c r="BJ422" s="124">
        <v>0</v>
      </c>
      <c r="BK422" s="124"/>
      <c r="BL422" s="124">
        <v>0</v>
      </c>
      <c r="BM422" s="124">
        <v>0</v>
      </c>
      <c r="BN422" s="124">
        <v>0</v>
      </c>
      <c r="BO422" s="124">
        <v>0</v>
      </c>
      <c r="BP422" s="125">
        <v>0</v>
      </c>
      <c r="BS422" s="97">
        <f t="shared" si="257"/>
        <v>0</v>
      </c>
      <c r="BT422" s="97">
        <f t="shared" si="258"/>
        <v>0</v>
      </c>
      <c r="BU422" s="97">
        <f t="shared" si="259"/>
        <v>0</v>
      </c>
      <c r="BV422" s="296" t="str">
        <f>IF(CA422=0,"NO STOCK",IF(COUNTIF(PKGSUMM_T!$A$2:$A$1245,A422)&gt;0,"OK","ERROR"))</f>
        <v>NO STOCK</v>
      </c>
      <c r="BW422" s="296" t="str">
        <f>IF(CA422=0,"NO STOCK",IF(OR(COUNTIF(COST_SHEETT!$B$3:$B$1238,CI422)&gt;0,COUNTIF(COST_SHEETT!$AB$3:$AB$1238,CI422)&gt;0,COUNTIF(COST_SHEETT1!$B$3:$B$1238,CI422)&gt;0,COUNTIF(COST_SHEETT1!$AB$3:$AB$1238,CI422)&gt;0),"OK","ERROR"))</f>
        <v>NO STOCK</v>
      </c>
      <c r="BX422" s="97">
        <f>SUMIF(HW!$A$2:$A$1573,$A422,HW!BI$2:BI$1573)</f>
        <v>0</v>
      </c>
      <c r="BY422" s="97">
        <f>SUMIF(HW!$A$2:$A$1573,$A422,HW!BJ$2:BJ$1573)</f>
        <v>0</v>
      </c>
      <c r="BZ422" s="197">
        <f t="shared" si="260"/>
        <v>0</v>
      </c>
      <c r="CA422" s="198">
        <f t="shared" si="261"/>
        <v>0</v>
      </c>
      <c r="CI422" s="200"/>
      <c r="CK422" s="296"/>
    </row>
    <row r="423" spans="1:102" ht="12" hidden="1" customHeight="1" x14ac:dyDescent="0.25">
      <c r="A423" s="114" t="s">
        <v>1758</v>
      </c>
      <c r="B423" s="115" t="s">
        <v>1759</v>
      </c>
      <c r="C423" s="115" t="s">
        <v>30</v>
      </c>
      <c r="D423" s="116">
        <v>1573</v>
      </c>
      <c r="E423" s="117">
        <v>365</v>
      </c>
      <c r="F423" s="117">
        <v>5.2962000000000002E-2</v>
      </c>
      <c r="G423" s="117">
        <v>5.2962000000000002E-2</v>
      </c>
      <c r="H423" s="118"/>
      <c r="I423" s="118">
        <v>0</v>
      </c>
      <c r="J423" s="118">
        <v>0</v>
      </c>
      <c r="K423" s="118"/>
      <c r="L423" s="118">
        <v>0</v>
      </c>
      <c r="M423" s="118"/>
      <c r="N423" s="118">
        <v>0</v>
      </c>
      <c r="O423" s="118"/>
      <c r="P423" s="118">
        <v>0</v>
      </c>
      <c r="Q423" s="118"/>
      <c r="R423" s="118">
        <v>0</v>
      </c>
      <c r="S423" s="118"/>
      <c r="T423" s="118">
        <v>0</v>
      </c>
      <c r="U423" s="118"/>
      <c r="V423" s="118">
        <v>0</v>
      </c>
      <c r="W423" s="118"/>
      <c r="X423" s="118">
        <v>0</v>
      </c>
      <c r="Y423" s="118"/>
      <c r="Z423" s="118">
        <v>0</v>
      </c>
      <c r="AA423" s="118"/>
      <c r="AB423" s="118">
        <v>0</v>
      </c>
      <c r="AC423" s="118">
        <v>0</v>
      </c>
      <c r="AD423" s="118">
        <v>0</v>
      </c>
      <c r="AE423" s="118">
        <v>0</v>
      </c>
      <c r="AF423" s="118"/>
      <c r="AG423" s="118">
        <v>0</v>
      </c>
      <c r="AH423" s="118"/>
      <c r="AI423" s="118">
        <v>0</v>
      </c>
      <c r="AJ423" s="118"/>
      <c r="AK423" s="118">
        <v>0</v>
      </c>
      <c r="AL423" s="118"/>
      <c r="AM423" s="118">
        <v>0</v>
      </c>
      <c r="AN423" s="118"/>
      <c r="AO423" s="118">
        <v>0</v>
      </c>
      <c r="AP423" s="118"/>
      <c r="AQ423" s="118">
        <v>0</v>
      </c>
      <c r="AR423" s="118"/>
      <c r="AS423" s="118">
        <v>0</v>
      </c>
      <c r="AT423" s="118"/>
      <c r="AU423" s="118">
        <v>0</v>
      </c>
      <c r="AV423" s="118">
        <v>0</v>
      </c>
      <c r="AW423" s="118">
        <v>0</v>
      </c>
      <c r="AX423" s="118">
        <v>0</v>
      </c>
      <c r="AY423" s="118">
        <v>0</v>
      </c>
      <c r="AZ423" s="118">
        <v>0</v>
      </c>
      <c r="BA423" s="118">
        <v>0</v>
      </c>
      <c r="BB423" s="118">
        <v>0</v>
      </c>
      <c r="BC423" s="118">
        <v>0</v>
      </c>
      <c r="BD423" s="117">
        <v>0</v>
      </c>
      <c r="BE423" s="117">
        <v>0</v>
      </c>
      <c r="BF423" s="118">
        <v>0</v>
      </c>
      <c r="BG423" s="118">
        <v>0</v>
      </c>
      <c r="BH423" s="118">
        <v>0</v>
      </c>
      <c r="BI423" s="118"/>
      <c r="BJ423" s="118">
        <v>0</v>
      </c>
      <c r="BK423" s="118"/>
      <c r="BL423" s="118">
        <v>0</v>
      </c>
      <c r="BM423" s="118">
        <v>0</v>
      </c>
      <c r="BN423" s="118">
        <v>0</v>
      </c>
      <c r="BO423" s="118">
        <v>0</v>
      </c>
      <c r="BP423" s="119">
        <v>0</v>
      </c>
      <c r="BS423" s="97">
        <f t="shared" si="257"/>
        <v>0</v>
      </c>
      <c r="BT423" s="97">
        <f t="shared" si="258"/>
        <v>0</v>
      </c>
      <c r="BU423" s="97">
        <f t="shared" si="259"/>
        <v>0</v>
      </c>
      <c r="BV423" s="296" t="str">
        <f>IF(CA423=0,"NO STOCK",IF(COUNTIF(PKGSUMM_T!$A$2:$A$1245,A423)&gt;0,"OK","ERROR"))</f>
        <v>NO STOCK</v>
      </c>
      <c r="BW423" s="296" t="str">
        <f>IF(CA423=0,"NO STOCK",IF(OR(COUNTIF(COST_SHEETT!$B$3:$B$1238,CI423)&gt;0,COUNTIF(COST_SHEETT!$AB$3:$AB$1238,CI423)&gt;0,COUNTIF(COST_SHEETT1!$B$3:$B$1238,CI423)&gt;0,COUNTIF(COST_SHEETT1!$AB$3:$AB$1238,CI423)&gt;0),"OK","ERROR"))</f>
        <v>NO STOCK</v>
      </c>
      <c r="BX423" s="97">
        <f>SUMIF(HW!$A$2:$A$1573,$A423,HW!BI$2:BI$1573)</f>
        <v>0</v>
      </c>
      <c r="BY423" s="97">
        <f>SUMIF(HW!$A$2:$A$1573,$A423,HW!BJ$2:BJ$1573)</f>
        <v>0</v>
      </c>
      <c r="BZ423" s="197">
        <f t="shared" si="260"/>
        <v>0</v>
      </c>
      <c r="CA423" s="198">
        <f t="shared" si="261"/>
        <v>0</v>
      </c>
      <c r="CI423" s="200"/>
      <c r="CK423" s="296"/>
    </row>
    <row r="424" spans="1:102" ht="12" customHeight="1" x14ac:dyDescent="0.25">
      <c r="A424" s="120" t="s">
        <v>409</v>
      </c>
      <c r="B424" s="121" t="s">
        <v>410</v>
      </c>
      <c r="C424" s="121" t="s">
        <v>30</v>
      </c>
      <c r="D424" s="122">
        <v>1800</v>
      </c>
      <c r="E424" s="123">
        <v>380</v>
      </c>
      <c r="F424" s="123">
        <v>5.0257999999999997E-2</v>
      </c>
      <c r="G424" s="123">
        <v>5.0257999999999997E-2</v>
      </c>
      <c r="H424" s="127">
        <v>3600</v>
      </c>
      <c r="I424" s="127">
        <v>1.3680000000000001</v>
      </c>
      <c r="J424" s="127">
        <v>180.929</v>
      </c>
      <c r="K424" s="123"/>
      <c r="L424" s="124">
        <v>0</v>
      </c>
      <c r="M424" s="123"/>
      <c r="N424" s="124">
        <v>0</v>
      </c>
      <c r="O424" s="123"/>
      <c r="P424" s="124">
        <v>0</v>
      </c>
      <c r="Q424" s="123"/>
      <c r="R424" s="124">
        <v>0</v>
      </c>
      <c r="S424" s="123"/>
      <c r="T424" s="124">
        <v>0</v>
      </c>
      <c r="U424" s="123"/>
      <c r="V424" s="124">
        <v>0</v>
      </c>
      <c r="W424" s="123"/>
      <c r="X424" s="124">
        <v>0</v>
      </c>
      <c r="Y424" s="123"/>
      <c r="Z424" s="124">
        <v>0</v>
      </c>
      <c r="AA424" s="123"/>
      <c r="AB424" s="124">
        <v>0</v>
      </c>
      <c r="AC424" s="124">
        <v>0</v>
      </c>
      <c r="AD424" s="124">
        <v>0</v>
      </c>
      <c r="AE424" s="124">
        <v>0</v>
      </c>
      <c r="AF424" s="123"/>
      <c r="AG424" s="124">
        <v>0</v>
      </c>
      <c r="AH424" s="123"/>
      <c r="AI424" s="124">
        <v>0</v>
      </c>
      <c r="AJ424" s="123"/>
      <c r="AK424" s="124">
        <v>0</v>
      </c>
      <c r="AL424" s="123"/>
      <c r="AM424" s="124">
        <v>0</v>
      </c>
      <c r="AN424" s="123"/>
      <c r="AO424" s="124">
        <v>0</v>
      </c>
      <c r="AP424" s="123"/>
      <c r="AQ424" s="124">
        <v>0</v>
      </c>
      <c r="AR424" s="123"/>
      <c r="AS424" s="124">
        <v>0</v>
      </c>
      <c r="AT424" s="123"/>
      <c r="AU424" s="124">
        <v>0</v>
      </c>
      <c r="AV424" s="124">
        <v>0</v>
      </c>
      <c r="AW424" s="124">
        <v>0</v>
      </c>
      <c r="AX424" s="124">
        <v>0</v>
      </c>
      <c r="AY424" s="129">
        <v>3600</v>
      </c>
      <c r="AZ424" s="123">
        <v>2</v>
      </c>
      <c r="BA424" s="127">
        <v>1.3680000000000001</v>
      </c>
      <c r="BB424" s="127">
        <v>180.929</v>
      </c>
      <c r="BC424" s="127">
        <v>180.929</v>
      </c>
      <c r="BD424" s="123">
        <v>0</v>
      </c>
      <c r="BE424" s="123">
        <v>0</v>
      </c>
      <c r="BF424" s="124">
        <v>0</v>
      </c>
      <c r="BG424" s="124">
        <v>0</v>
      </c>
      <c r="BH424" s="124">
        <v>0</v>
      </c>
      <c r="BI424" s="123"/>
      <c r="BJ424" s="124">
        <v>0</v>
      </c>
      <c r="BK424" s="123"/>
      <c r="BL424" s="124">
        <v>0</v>
      </c>
      <c r="BM424" s="124">
        <v>0</v>
      </c>
      <c r="BN424" s="124">
        <v>0</v>
      </c>
      <c r="BO424" s="124">
        <v>0</v>
      </c>
      <c r="BP424" s="125">
        <v>0</v>
      </c>
      <c r="BS424" s="97">
        <f t="shared" si="257"/>
        <v>3600</v>
      </c>
      <c r="BT424" s="97">
        <f t="shared" si="258"/>
        <v>2</v>
      </c>
      <c r="BU424" s="97">
        <f t="shared" si="259"/>
        <v>1.3680000000000001</v>
      </c>
      <c r="BV424" s="296" t="str">
        <f>IF(CA424=0,"NO STOCK",IF(COUNTIF(PKGSUMM_T!$A$2:$A$1245,A424)&gt;0,"OK","ERROR"))</f>
        <v>OK</v>
      </c>
      <c r="BW424" s="296" t="str">
        <f>IF(CA424=0,"NO STOCK",IF(OR(COUNTIF(COST_SHEETT!$B$3:$B$1238,CI424)&gt;0,COUNTIF(COST_SHEETT!$AB$3:$AB$1238,CI424)&gt;0,COUNTIF(COST_SHEETT1!$B$3:$B$1238,CI424)&gt;0,COUNTIF(COST_SHEETT1!$AB$3:$AB$1238,CI424)&gt;0),"OK","ERROR"))</f>
        <v>OK</v>
      </c>
      <c r="BX424" s="97">
        <f>SUMIF(HW!$A$2:$A$1573,$A424,HW!BI$2:BI$1573)</f>
        <v>0</v>
      </c>
      <c r="BY424" s="97">
        <f>SUMIF(HW!$A$2:$A$1573,$A424,HW!BJ$2:BJ$1573)</f>
        <v>0</v>
      </c>
      <c r="BZ424" s="197">
        <f t="shared" si="260"/>
        <v>3600</v>
      </c>
      <c r="CA424" s="198">
        <f t="shared" si="261"/>
        <v>1.3680000000000001</v>
      </c>
      <c r="CB424" s="296">
        <f>IF(CJ424="Y",IF(C424="FINISHED GOODS",SUMIF(COST_SHEETT!$AB$3:$AB$1227,$CI424,COST_SHEETT!$DD$3:$DD$1227),SUMIF(COST_SHEETT!$B$3:$B$1227,$CI424,COST_SHEETT!$DB$3:$DB$1227)),IF(C424="FINISHED GOODS",SUMIF(COST_SHEETT1!$AB$3:$AB$1227,$CI424,COST_SHEETT1!$DD$3:$DD$1227),SUMIF(COST_SHEETT1!$B$3:$B$1227,$CI424,COST_SHEETT1!$DB$3:$DB$1227)))</f>
        <v>5.0257794669709692E-2</v>
      </c>
      <c r="CC424" s="209">
        <f t="shared" ref="CC424" si="310">ROUND(BZ424*CB424,0)</f>
        <v>181</v>
      </c>
      <c r="CD424" s="295">
        <v>1</v>
      </c>
      <c r="CE424" s="295"/>
      <c r="CF424" s="376">
        <f>IF(BZ424=0,0,IF(CK424&gt;0,CK424,CD424))</f>
        <v>6.2907735042735044E-2</v>
      </c>
      <c r="CG424" s="301">
        <f t="shared" ref="CG424" si="311">MIN(CF424,CB424)</f>
        <v>5.0257794669709692E-2</v>
      </c>
      <c r="CH424" s="302">
        <f t="shared" ref="CH424" si="312">ROUND(CG424*BZ424,0)</f>
        <v>181</v>
      </c>
      <c r="CI424" s="200" t="s">
        <v>3339</v>
      </c>
      <c r="CK424" s="303">
        <v>6.2907735042735044E-2</v>
      </c>
      <c r="CL424" s="296" t="str">
        <f t="shared" ref="CL424" si="313">IF(CF424&lt;CB424,"NRV","COST")</f>
        <v>COST</v>
      </c>
      <c r="CM424" s="304">
        <f t="shared" ref="CM424" si="314">IF(CA424=0,0,ROUND(CH424/CA424,3))</f>
        <v>132.31</v>
      </c>
      <c r="CU424" s="296">
        <f>+(BZ424-BX424)*CG424</f>
        <v>180.92806081095489</v>
      </c>
      <c r="CW424" s="296">
        <f>+CT424+CU424+CV424</f>
        <v>180.92806081095489</v>
      </c>
      <c r="CX424" s="388">
        <f>+CW424-CH424</f>
        <v>-7.1939189045110652E-2</v>
      </c>
    </row>
    <row r="425" spans="1:102" ht="12" hidden="1" customHeight="1" x14ac:dyDescent="0.25">
      <c r="A425" s="114" t="s">
        <v>1760</v>
      </c>
      <c r="B425" s="115" t="s">
        <v>1761</v>
      </c>
      <c r="C425" s="115" t="s">
        <v>30</v>
      </c>
      <c r="D425" s="117">
        <v>600</v>
      </c>
      <c r="E425" s="117">
        <v>380</v>
      </c>
      <c r="F425" s="117">
        <v>5.5139000000000001E-2</v>
      </c>
      <c r="G425" s="117">
        <v>5.5139000000000001E-2</v>
      </c>
      <c r="H425" s="118"/>
      <c r="I425" s="118">
        <v>0</v>
      </c>
      <c r="J425" s="118">
        <v>0</v>
      </c>
      <c r="K425" s="118"/>
      <c r="L425" s="118">
        <v>0</v>
      </c>
      <c r="M425" s="118"/>
      <c r="N425" s="118">
        <v>0</v>
      </c>
      <c r="O425" s="118"/>
      <c r="P425" s="118">
        <v>0</v>
      </c>
      <c r="Q425" s="118"/>
      <c r="R425" s="118">
        <v>0</v>
      </c>
      <c r="S425" s="118"/>
      <c r="T425" s="118">
        <v>0</v>
      </c>
      <c r="U425" s="118"/>
      <c r="V425" s="118">
        <v>0</v>
      </c>
      <c r="W425" s="118"/>
      <c r="X425" s="118">
        <v>0</v>
      </c>
      <c r="Y425" s="118"/>
      <c r="Z425" s="118">
        <v>0</v>
      </c>
      <c r="AA425" s="118"/>
      <c r="AB425" s="118">
        <v>0</v>
      </c>
      <c r="AC425" s="118">
        <v>0</v>
      </c>
      <c r="AD425" s="118">
        <v>0</v>
      </c>
      <c r="AE425" s="118">
        <v>0</v>
      </c>
      <c r="AF425" s="118"/>
      <c r="AG425" s="118">
        <v>0</v>
      </c>
      <c r="AH425" s="118"/>
      <c r="AI425" s="118">
        <v>0</v>
      </c>
      <c r="AJ425" s="118"/>
      <c r="AK425" s="118">
        <v>0</v>
      </c>
      <c r="AL425" s="118"/>
      <c r="AM425" s="118">
        <v>0</v>
      </c>
      <c r="AN425" s="118"/>
      <c r="AO425" s="118">
        <v>0</v>
      </c>
      <c r="AP425" s="118"/>
      <c r="AQ425" s="118">
        <v>0</v>
      </c>
      <c r="AR425" s="118"/>
      <c r="AS425" s="118">
        <v>0</v>
      </c>
      <c r="AT425" s="118"/>
      <c r="AU425" s="118">
        <v>0</v>
      </c>
      <c r="AV425" s="118">
        <v>0</v>
      </c>
      <c r="AW425" s="118">
        <v>0</v>
      </c>
      <c r="AX425" s="118">
        <v>0</v>
      </c>
      <c r="AY425" s="118">
        <v>0</v>
      </c>
      <c r="AZ425" s="118">
        <v>0</v>
      </c>
      <c r="BA425" s="118">
        <v>0</v>
      </c>
      <c r="BB425" s="118">
        <v>0</v>
      </c>
      <c r="BC425" s="118">
        <v>0</v>
      </c>
      <c r="BD425" s="117">
        <v>0</v>
      </c>
      <c r="BE425" s="117">
        <v>0</v>
      </c>
      <c r="BF425" s="118">
        <v>0</v>
      </c>
      <c r="BG425" s="118">
        <v>0</v>
      </c>
      <c r="BH425" s="118">
        <v>0</v>
      </c>
      <c r="BI425" s="118"/>
      <c r="BJ425" s="118">
        <v>0</v>
      </c>
      <c r="BK425" s="118"/>
      <c r="BL425" s="118">
        <v>0</v>
      </c>
      <c r="BM425" s="118">
        <v>0</v>
      </c>
      <c r="BN425" s="118">
        <v>0</v>
      </c>
      <c r="BO425" s="118">
        <v>0</v>
      </c>
      <c r="BP425" s="119">
        <v>0</v>
      </c>
      <c r="BS425" s="97">
        <f t="shared" si="257"/>
        <v>0</v>
      </c>
      <c r="BT425" s="97">
        <f t="shared" si="258"/>
        <v>0</v>
      </c>
      <c r="BU425" s="97">
        <f t="shared" si="259"/>
        <v>0</v>
      </c>
      <c r="BV425" s="296" t="str">
        <f>IF(CA425=0,"NO STOCK",IF(COUNTIF(PKGSUMM_T!$A$2:$A$1245,A425)&gt;0,"OK","ERROR"))</f>
        <v>NO STOCK</v>
      </c>
      <c r="BW425" s="296" t="str">
        <f>IF(CA425=0,"NO STOCK",IF(OR(COUNTIF(COST_SHEETT!$B$3:$B$1238,CI425)&gt;0,COUNTIF(COST_SHEETT!$AB$3:$AB$1238,CI425)&gt;0,COUNTIF(COST_SHEETT1!$B$3:$B$1238,CI425)&gt;0,COUNTIF(COST_SHEETT1!$AB$3:$AB$1238,CI425)&gt;0),"OK","ERROR"))</f>
        <v>NO STOCK</v>
      </c>
      <c r="BX425" s="97">
        <f>SUMIF(HW!$A$2:$A$1573,$A425,HW!BI$2:BI$1573)</f>
        <v>0</v>
      </c>
      <c r="BY425" s="97">
        <f>SUMIF(HW!$A$2:$A$1573,$A425,HW!BJ$2:BJ$1573)</f>
        <v>0</v>
      </c>
      <c r="BZ425" s="197">
        <f t="shared" si="260"/>
        <v>0</v>
      </c>
      <c r="CA425" s="198">
        <f t="shared" si="261"/>
        <v>0</v>
      </c>
      <c r="CK425" s="296">
        <f>IF(C425="WORK IN PROGRESS",0.099999,IF(SUMIF(SALE!$L$3:$L$1221,$A425,SALE!$U$3:$U$1221)=0,0,SUMIF(SALE!$L$3:$L$1221,$A425,SALE!$U$3:$U$1221)/SUMIF(SALE!$L$3:$L$1221,$A425,SALE!$F$3:$F$1221)))</f>
        <v>0</v>
      </c>
    </row>
    <row r="426" spans="1:102" ht="12" hidden="1" customHeight="1" x14ac:dyDescent="0.25">
      <c r="A426" s="120" t="s">
        <v>1762</v>
      </c>
      <c r="B426" s="121" t="s">
        <v>1763</v>
      </c>
      <c r="C426" s="121" t="s">
        <v>30</v>
      </c>
      <c r="D426" s="123">
        <v>900</v>
      </c>
      <c r="E426" s="123">
        <v>380</v>
      </c>
      <c r="F426" s="123">
        <v>5.5139000000000001E-2</v>
      </c>
      <c r="G426" s="123">
        <v>5.5139000000000001E-2</v>
      </c>
      <c r="H426" s="124"/>
      <c r="I426" s="124">
        <v>0</v>
      </c>
      <c r="J426" s="124">
        <v>0</v>
      </c>
      <c r="K426" s="124"/>
      <c r="L426" s="124">
        <v>0</v>
      </c>
      <c r="M426" s="124"/>
      <c r="N426" s="124">
        <v>0</v>
      </c>
      <c r="O426" s="124"/>
      <c r="P426" s="124">
        <v>0</v>
      </c>
      <c r="Q426" s="124"/>
      <c r="R426" s="124">
        <v>0</v>
      </c>
      <c r="S426" s="124"/>
      <c r="T426" s="124">
        <v>0</v>
      </c>
      <c r="U426" s="124"/>
      <c r="V426" s="124">
        <v>0</v>
      </c>
      <c r="W426" s="124"/>
      <c r="X426" s="124">
        <v>0</v>
      </c>
      <c r="Y426" s="124"/>
      <c r="Z426" s="124">
        <v>0</v>
      </c>
      <c r="AA426" s="124"/>
      <c r="AB426" s="124">
        <v>0</v>
      </c>
      <c r="AC426" s="124">
        <v>0</v>
      </c>
      <c r="AD426" s="124">
        <v>0</v>
      </c>
      <c r="AE426" s="124">
        <v>0</v>
      </c>
      <c r="AF426" s="124"/>
      <c r="AG426" s="124">
        <v>0</v>
      </c>
      <c r="AH426" s="124"/>
      <c r="AI426" s="124">
        <v>0</v>
      </c>
      <c r="AJ426" s="124"/>
      <c r="AK426" s="124">
        <v>0</v>
      </c>
      <c r="AL426" s="124"/>
      <c r="AM426" s="124">
        <v>0</v>
      </c>
      <c r="AN426" s="124"/>
      <c r="AO426" s="124">
        <v>0</v>
      </c>
      <c r="AP426" s="124"/>
      <c r="AQ426" s="124">
        <v>0</v>
      </c>
      <c r="AR426" s="124"/>
      <c r="AS426" s="124">
        <v>0</v>
      </c>
      <c r="AT426" s="124"/>
      <c r="AU426" s="124">
        <v>0</v>
      </c>
      <c r="AV426" s="124">
        <v>0</v>
      </c>
      <c r="AW426" s="124">
        <v>0</v>
      </c>
      <c r="AX426" s="124">
        <v>0</v>
      </c>
      <c r="AY426" s="124">
        <v>0</v>
      </c>
      <c r="AZ426" s="124">
        <v>0</v>
      </c>
      <c r="BA426" s="124">
        <v>0</v>
      </c>
      <c r="BB426" s="124">
        <v>0</v>
      </c>
      <c r="BC426" s="124">
        <v>0</v>
      </c>
      <c r="BD426" s="123">
        <v>0</v>
      </c>
      <c r="BE426" s="123">
        <v>0</v>
      </c>
      <c r="BF426" s="124">
        <v>0</v>
      </c>
      <c r="BG426" s="124">
        <v>0</v>
      </c>
      <c r="BH426" s="124">
        <v>0</v>
      </c>
      <c r="BI426" s="124"/>
      <c r="BJ426" s="124">
        <v>0</v>
      </c>
      <c r="BK426" s="124"/>
      <c r="BL426" s="124">
        <v>0</v>
      </c>
      <c r="BM426" s="124">
        <v>0</v>
      </c>
      <c r="BN426" s="124">
        <v>0</v>
      </c>
      <c r="BO426" s="124">
        <v>0</v>
      </c>
      <c r="BP426" s="125">
        <v>0</v>
      </c>
      <c r="BS426" s="97">
        <f t="shared" si="257"/>
        <v>0</v>
      </c>
      <c r="BT426" s="97">
        <f t="shared" si="258"/>
        <v>0</v>
      </c>
      <c r="BU426" s="97">
        <f t="shared" si="259"/>
        <v>0</v>
      </c>
      <c r="BV426" s="296" t="str">
        <f>IF(CA426=0,"NO STOCK",IF(COUNTIF(PKGSUMM_T!$A$2:$A$1245,A426)&gt;0,"OK","ERROR"))</f>
        <v>NO STOCK</v>
      </c>
      <c r="BW426" s="296" t="str">
        <f>IF(CA426=0,"NO STOCK",IF(OR(COUNTIF(COST_SHEETT!$B$3:$B$1238,CI426)&gt;0,COUNTIF(COST_SHEETT!$AB$3:$AB$1238,CI426)&gt;0,COUNTIF(COST_SHEETT1!$B$3:$B$1238,CI426)&gt;0,COUNTIF(COST_SHEETT1!$AB$3:$AB$1238,CI426)&gt;0),"OK","ERROR"))</f>
        <v>NO STOCK</v>
      </c>
      <c r="BX426" s="97">
        <f>SUMIF(HW!$A$2:$A$1573,$A426,HW!BI$2:BI$1573)</f>
        <v>0</v>
      </c>
      <c r="BY426" s="97">
        <f>SUMIF(HW!$A$2:$A$1573,$A426,HW!BJ$2:BJ$1573)</f>
        <v>0</v>
      </c>
      <c r="BZ426" s="197">
        <f t="shared" si="260"/>
        <v>0</v>
      </c>
      <c r="CA426" s="198">
        <f t="shared" si="261"/>
        <v>0</v>
      </c>
      <c r="CK426" s="296">
        <f>IF(C426="WORK IN PROGRESS",0.099999,IF(SUMIF(SALE!$L$3:$L$1221,$A426,SALE!$U$3:$U$1221)=0,0,SUMIF(SALE!$L$3:$L$1221,$A426,SALE!$U$3:$U$1221)/SUMIF(SALE!$L$3:$L$1221,$A426,SALE!$F$3:$F$1221)))</f>
        <v>0</v>
      </c>
    </row>
    <row r="427" spans="1:102" ht="12" hidden="1" customHeight="1" x14ac:dyDescent="0.25">
      <c r="A427" s="136" t="s">
        <v>2642</v>
      </c>
      <c r="B427" s="105"/>
      <c r="C427" s="105" t="s">
        <v>1200</v>
      </c>
      <c r="D427" s="137"/>
      <c r="E427" s="137"/>
      <c r="F427" s="137">
        <v>1.908312</v>
      </c>
      <c r="G427" s="137">
        <v>1.908312</v>
      </c>
      <c r="H427" s="107">
        <v>4773892</v>
      </c>
      <c r="I427" s="138">
        <v>1298.5150000000001</v>
      </c>
      <c r="J427" s="138">
        <v>210466.08600000001</v>
      </c>
      <c r="K427" s="137"/>
      <c r="L427" s="107">
        <v>0</v>
      </c>
      <c r="M427" s="137"/>
      <c r="N427" s="107">
        <v>0</v>
      </c>
      <c r="O427" s="137"/>
      <c r="P427" s="107">
        <v>0</v>
      </c>
      <c r="Q427" s="137"/>
      <c r="R427" s="107">
        <v>0</v>
      </c>
      <c r="S427" s="137"/>
      <c r="T427" s="107">
        <v>0</v>
      </c>
      <c r="U427" s="137"/>
      <c r="V427" s="107">
        <v>0</v>
      </c>
      <c r="W427" s="137"/>
      <c r="X427" s="107">
        <v>0</v>
      </c>
      <c r="Y427" s="137"/>
      <c r="Z427" s="107">
        <v>0</v>
      </c>
      <c r="AA427" s="137"/>
      <c r="AB427" s="107">
        <v>0</v>
      </c>
      <c r="AC427" s="107">
        <v>0</v>
      </c>
      <c r="AD427" s="107">
        <v>0</v>
      </c>
      <c r="AE427" s="107">
        <v>0</v>
      </c>
      <c r="AF427" s="137"/>
      <c r="AG427" s="107">
        <v>0</v>
      </c>
      <c r="AH427" s="137"/>
      <c r="AI427" s="107">
        <v>0</v>
      </c>
      <c r="AJ427" s="137"/>
      <c r="AK427" s="107">
        <v>0</v>
      </c>
      <c r="AL427" s="137"/>
      <c r="AM427" s="107">
        <v>0</v>
      </c>
      <c r="AN427" s="137">
        <v>117814</v>
      </c>
      <c r="AO427" s="137">
        <v>23.783000000000001</v>
      </c>
      <c r="AP427" s="137">
        <v>400113</v>
      </c>
      <c r="AQ427" s="137">
        <v>105.1</v>
      </c>
      <c r="AR427" s="137"/>
      <c r="AS427" s="107">
        <v>0</v>
      </c>
      <c r="AT427" s="137"/>
      <c r="AU427" s="107">
        <v>0</v>
      </c>
      <c r="AV427" s="139">
        <v>517927</v>
      </c>
      <c r="AW427" s="107">
        <v>128.88300000000001</v>
      </c>
      <c r="AX427" s="138">
        <v>21268.602999999999</v>
      </c>
      <c r="AY427" s="139">
        <v>4255965</v>
      </c>
      <c r="AZ427" s="147">
        <v>1722</v>
      </c>
      <c r="BA427" s="138">
        <v>1169.633</v>
      </c>
      <c r="BB427" s="138">
        <v>189197.48300000001</v>
      </c>
      <c r="BC427" s="138">
        <v>189197.48300000001</v>
      </c>
      <c r="BD427" s="137">
        <v>0</v>
      </c>
      <c r="BE427" s="137">
        <v>0</v>
      </c>
      <c r="BF427" s="107">
        <v>0</v>
      </c>
      <c r="BG427" s="107">
        <v>0</v>
      </c>
      <c r="BH427" s="107">
        <v>0</v>
      </c>
      <c r="BI427" s="137">
        <v>6327</v>
      </c>
      <c r="BJ427" s="137">
        <v>0.94899999999999995</v>
      </c>
      <c r="BK427" s="137"/>
      <c r="BL427" s="107">
        <v>0</v>
      </c>
      <c r="BM427" s="147">
        <v>6327</v>
      </c>
      <c r="BN427" s="137">
        <v>0.94899999999999995</v>
      </c>
      <c r="BO427" s="147">
        <v>6327</v>
      </c>
      <c r="BP427" s="148">
        <v>0.94899999999999995</v>
      </c>
      <c r="BS427" s="97">
        <f t="shared" si="257"/>
        <v>0</v>
      </c>
      <c r="BT427" s="97">
        <f t="shared" si="258"/>
        <v>0</v>
      </c>
      <c r="BU427" s="97">
        <f t="shared" si="259"/>
        <v>0</v>
      </c>
      <c r="BV427" s="296" t="str">
        <f>IF(CA427=0,"NO STOCK",IF(COUNTIF(PKGSUMM_T!$A$2:$A$1245,A427)&gt;0,"OK","ERROR"))</f>
        <v>NO STOCK</v>
      </c>
      <c r="BW427" s="296" t="str">
        <f>IF(CA427=0,"NO STOCK",IF(OR(COUNTIF(COST_SHEETT!$B$3:$B$1238,CI427)&gt;0,COUNTIF(COST_SHEETT!$AB$3:$AB$1238,CI427)&gt;0,COUNTIF(COST_SHEETT1!$B$3:$B$1238,CI427)&gt;0,COUNTIF(COST_SHEETT1!$AB$3:$AB$1238,CI427)&gt;0),"OK","ERROR"))</f>
        <v>NO STOCK</v>
      </c>
      <c r="BX427" s="97">
        <f>SUMIF(HW!$A$2:$A$1573,$A427,HW!BI$2:BI$1573)</f>
        <v>0</v>
      </c>
      <c r="BY427" s="97">
        <f>SUMIF(HW!$A$2:$A$1573,$A427,HW!BJ$2:BJ$1573)</f>
        <v>0</v>
      </c>
      <c r="BZ427" s="197">
        <f t="shared" si="260"/>
        <v>0</v>
      </c>
      <c r="CA427" s="198">
        <f t="shared" si="261"/>
        <v>0</v>
      </c>
      <c r="CK427" s="296">
        <f>IF(C427="WORK IN PROGRESS",0.099999,IF(SUMIF(SALE!$L$3:$L$1221,$A427,SALE!$U$3:$U$1221)=0,0,SUMIF(SALE!$L$3:$L$1221,$A427,SALE!$U$3:$U$1221)/SUMIF(SALE!$L$3:$L$1221,$A427,SALE!$F$3:$F$1221)))</f>
        <v>0</v>
      </c>
    </row>
    <row r="428" spans="1:102" ht="12" hidden="1" customHeight="1" x14ac:dyDescent="0.25">
      <c r="A428" s="109" t="s">
        <v>2642</v>
      </c>
      <c r="B428" s="110"/>
      <c r="C428" s="111" t="s">
        <v>1523</v>
      </c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  <c r="AW428" s="112"/>
      <c r="AX428" s="112"/>
      <c r="AY428" s="112"/>
      <c r="AZ428" s="112"/>
      <c r="BA428" s="112"/>
      <c r="BB428" s="112"/>
      <c r="BC428" s="112"/>
      <c r="BD428" s="112"/>
      <c r="BE428" s="112"/>
      <c r="BF428" s="112"/>
      <c r="BG428" s="112"/>
      <c r="BH428" s="112"/>
      <c r="BI428" s="112"/>
      <c r="BJ428" s="112"/>
      <c r="BK428" s="112"/>
      <c r="BL428" s="112"/>
      <c r="BM428" s="112"/>
      <c r="BN428" s="112"/>
      <c r="BO428" s="112"/>
      <c r="BP428" s="113"/>
      <c r="BS428" s="97">
        <f t="shared" si="257"/>
        <v>0</v>
      </c>
      <c r="BT428" s="97">
        <f t="shared" si="258"/>
        <v>0</v>
      </c>
      <c r="BU428" s="97">
        <f t="shared" si="259"/>
        <v>0</v>
      </c>
      <c r="BV428" s="296" t="str">
        <f>IF(CA428=0,"NO STOCK",IF(COUNTIF(PKGSUMM_T!$A$2:$A$1245,A428)&gt;0,"OK","ERROR"))</f>
        <v>NO STOCK</v>
      </c>
      <c r="BW428" s="296" t="str">
        <f>IF(CA428=0,"NO STOCK",IF(OR(COUNTIF(COST_SHEETT!$B$3:$B$1238,CI428)&gt;0,COUNTIF(COST_SHEETT!$AB$3:$AB$1238,CI428)&gt;0,COUNTIF(COST_SHEETT1!$B$3:$B$1238,CI428)&gt;0,COUNTIF(COST_SHEETT1!$AB$3:$AB$1238,CI428)&gt;0),"OK","ERROR"))</f>
        <v>NO STOCK</v>
      </c>
      <c r="BX428" s="97">
        <f>SUMIF(HW!$A$2:$A$1573,$A428,HW!BI$2:BI$1573)</f>
        <v>0</v>
      </c>
      <c r="BY428" s="97">
        <f>SUMIF(HW!$A$2:$A$1573,$A428,HW!BJ$2:BJ$1573)</f>
        <v>0</v>
      </c>
      <c r="BZ428" s="197">
        <f t="shared" si="260"/>
        <v>0</v>
      </c>
      <c r="CA428" s="198">
        <f t="shared" si="261"/>
        <v>0</v>
      </c>
      <c r="CK428" s="296">
        <f>IF(C428="WORK IN PROGRESS",0.099999,IF(SUMIF(SALE!$L$3:$L$1221,$A428,SALE!$U$3:$U$1221)=0,0,SUMIF(SALE!$L$3:$L$1221,$A428,SALE!$U$3:$U$1221)/SUMIF(SALE!$L$3:$L$1221,$A428,SALE!$F$3:$F$1221)))</f>
        <v>0</v>
      </c>
    </row>
    <row r="429" spans="1:102" ht="12" hidden="1" customHeight="1" x14ac:dyDescent="0.25">
      <c r="A429" s="114" t="s">
        <v>1764</v>
      </c>
      <c r="B429" s="115" t="s">
        <v>1765</v>
      </c>
      <c r="C429" s="115" t="s">
        <v>1523</v>
      </c>
      <c r="D429" s="116">
        <v>11232</v>
      </c>
      <c r="E429" s="117">
        <v>50</v>
      </c>
      <c r="F429" s="117">
        <v>1.7999999999999999E-2</v>
      </c>
      <c r="G429" s="117">
        <v>1.7999999999999999E-2</v>
      </c>
      <c r="H429" s="118"/>
      <c r="I429" s="118">
        <v>0</v>
      </c>
      <c r="J429" s="118">
        <v>0</v>
      </c>
      <c r="K429" s="118"/>
      <c r="L429" s="118">
        <v>0</v>
      </c>
      <c r="M429" s="118"/>
      <c r="N429" s="118">
        <v>0</v>
      </c>
      <c r="O429" s="118"/>
      <c r="P429" s="118">
        <v>0</v>
      </c>
      <c r="Q429" s="118"/>
      <c r="R429" s="118">
        <v>0</v>
      </c>
      <c r="S429" s="118"/>
      <c r="T429" s="118">
        <v>0</v>
      </c>
      <c r="U429" s="118"/>
      <c r="V429" s="118">
        <v>0</v>
      </c>
      <c r="W429" s="118"/>
      <c r="X429" s="118">
        <v>0</v>
      </c>
      <c r="Y429" s="118"/>
      <c r="Z429" s="118">
        <v>0</v>
      </c>
      <c r="AA429" s="118"/>
      <c r="AB429" s="118">
        <v>0</v>
      </c>
      <c r="AC429" s="118">
        <v>0</v>
      </c>
      <c r="AD429" s="118">
        <v>0</v>
      </c>
      <c r="AE429" s="118">
        <v>0</v>
      </c>
      <c r="AF429" s="118"/>
      <c r="AG429" s="118">
        <v>0</v>
      </c>
      <c r="AH429" s="118"/>
      <c r="AI429" s="118">
        <v>0</v>
      </c>
      <c r="AJ429" s="118"/>
      <c r="AK429" s="118">
        <v>0</v>
      </c>
      <c r="AL429" s="118"/>
      <c r="AM429" s="118">
        <v>0</v>
      </c>
      <c r="AN429" s="118"/>
      <c r="AO429" s="118">
        <v>0</v>
      </c>
      <c r="AP429" s="118"/>
      <c r="AQ429" s="118">
        <v>0</v>
      </c>
      <c r="AR429" s="118"/>
      <c r="AS429" s="118">
        <v>0</v>
      </c>
      <c r="AT429" s="118"/>
      <c r="AU429" s="118">
        <v>0</v>
      </c>
      <c r="AV429" s="118">
        <v>0</v>
      </c>
      <c r="AW429" s="118">
        <v>0</v>
      </c>
      <c r="AX429" s="118">
        <v>0</v>
      </c>
      <c r="AY429" s="118">
        <v>0</v>
      </c>
      <c r="AZ429" s="118">
        <v>0</v>
      </c>
      <c r="BA429" s="118">
        <v>0</v>
      </c>
      <c r="BB429" s="118">
        <v>0</v>
      </c>
      <c r="BC429" s="118">
        <v>0</v>
      </c>
      <c r="BD429" s="117">
        <v>0</v>
      </c>
      <c r="BE429" s="117">
        <v>0</v>
      </c>
      <c r="BF429" s="118">
        <v>0</v>
      </c>
      <c r="BG429" s="118">
        <v>0</v>
      </c>
      <c r="BH429" s="118">
        <v>0</v>
      </c>
      <c r="BI429" s="118"/>
      <c r="BJ429" s="118">
        <v>0</v>
      </c>
      <c r="BK429" s="118"/>
      <c r="BL429" s="118">
        <v>0</v>
      </c>
      <c r="BM429" s="118">
        <v>0</v>
      </c>
      <c r="BN429" s="118">
        <v>0</v>
      </c>
      <c r="BO429" s="118">
        <v>0</v>
      </c>
      <c r="BP429" s="119">
        <v>0</v>
      </c>
      <c r="BS429" s="97">
        <f t="shared" si="257"/>
        <v>0</v>
      </c>
      <c r="BT429" s="97">
        <f t="shared" si="258"/>
        <v>0</v>
      </c>
      <c r="BU429" s="97">
        <f t="shared" si="259"/>
        <v>0</v>
      </c>
      <c r="BV429" s="296" t="str">
        <f>IF(CA429=0,"NO STOCK",IF(COUNTIF(PKGSUMM_T!$A$2:$A$1245,A429)&gt;0,"OK","ERROR"))</f>
        <v>NO STOCK</v>
      </c>
      <c r="BW429" s="296" t="str">
        <f>IF(CA429=0,"NO STOCK",IF(OR(COUNTIF(COST_SHEETT!$B$3:$B$1238,CI429)&gt;0,COUNTIF(COST_SHEETT!$AB$3:$AB$1238,CI429)&gt;0,COUNTIF(COST_SHEETT1!$B$3:$B$1238,CI429)&gt;0,COUNTIF(COST_SHEETT1!$AB$3:$AB$1238,CI429)&gt;0),"OK","ERROR"))</f>
        <v>NO STOCK</v>
      </c>
      <c r="BX429" s="97">
        <f>SUMIF(HW!$A$2:$A$1573,$A429,HW!BI$2:BI$1573)</f>
        <v>0</v>
      </c>
      <c r="BY429" s="97">
        <f>SUMIF(HW!$A$2:$A$1573,$A429,HW!BJ$2:BJ$1573)</f>
        <v>0</v>
      </c>
      <c r="BZ429" s="197">
        <f t="shared" si="260"/>
        <v>0</v>
      </c>
      <c r="CA429" s="198">
        <f t="shared" si="261"/>
        <v>0</v>
      </c>
      <c r="CK429" s="296">
        <f>IF(C429="WORK IN PROGRESS",0.099999,IF(SUMIF(SALE!$L$3:$L$1221,$A429,SALE!$U$3:$U$1221)=0,0,SUMIF(SALE!$L$3:$L$1221,$A429,SALE!$U$3:$U$1221)/SUMIF(SALE!$L$3:$L$1221,$A429,SALE!$F$3:$F$1221)))</f>
        <v>0</v>
      </c>
    </row>
    <row r="430" spans="1:102" ht="12" hidden="1" customHeight="1" x14ac:dyDescent="0.25">
      <c r="A430" s="120" t="s">
        <v>1766</v>
      </c>
      <c r="B430" s="121" t="s">
        <v>1767</v>
      </c>
      <c r="C430" s="121" t="s">
        <v>1523</v>
      </c>
      <c r="D430" s="122">
        <v>12000</v>
      </c>
      <c r="E430" s="123">
        <v>50</v>
      </c>
      <c r="F430" s="123">
        <v>2.5000000000000001E-2</v>
      </c>
      <c r="G430" s="123">
        <v>2.5000000000000001E-2</v>
      </c>
      <c r="H430" s="124"/>
      <c r="I430" s="124">
        <v>0</v>
      </c>
      <c r="J430" s="124">
        <v>0</v>
      </c>
      <c r="K430" s="124"/>
      <c r="L430" s="124">
        <v>0</v>
      </c>
      <c r="M430" s="124"/>
      <c r="N430" s="124">
        <v>0</v>
      </c>
      <c r="O430" s="124"/>
      <c r="P430" s="124">
        <v>0</v>
      </c>
      <c r="Q430" s="124"/>
      <c r="R430" s="124">
        <v>0</v>
      </c>
      <c r="S430" s="124"/>
      <c r="T430" s="124">
        <v>0</v>
      </c>
      <c r="U430" s="124"/>
      <c r="V430" s="124">
        <v>0</v>
      </c>
      <c r="W430" s="124"/>
      <c r="X430" s="124">
        <v>0</v>
      </c>
      <c r="Y430" s="124"/>
      <c r="Z430" s="124">
        <v>0</v>
      </c>
      <c r="AA430" s="124"/>
      <c r="AB430" s="124">
        <v>0</v>
      </c>
      <c r="AC430" s="124">
        <v>0</v>
      </c>
      <c r="AD430" s="124">
        <v>0</v>
      </c>
      <c r="AE430" s="124">
        <v>0</v>
      </c>
      <c r="AF430" s="124"/>
      <c r="AG430" s="124">
        <v>0</v>
      </c>
      <c r="AH430" s="124"/>
      <c r="AI430" s="124">
        <v>0</v>
      </c>
      <c r="AJ430" s="124"/>
      <c r="AK430" s="124">
        <v>0</v>
      </c>
      <c r="AL430" s="124"/>
      <c r="AM430" s="124">
        <v>0</v>
      </c>
      <c r="AN430" s="124"/>
      <c r="AO430" s="124">
        <v>0</v>
      </c>
      <c r="AP430" s="124"/>
      <c r="AQ430" s="124">
        <v>0</v>
      </c>
      <c r="AR430" s="124"/>
      <c r="AS430" s="124">
        <v>0</v>
      </c>
      <c r="AT430" s="124"/>
      <c r="AU430" s="124">
        <v>0</v>
      </c>
      <c r="AV430" s="124">
        <v>0</v>
      </c>
      <c r="AW430" s="124">
        <v>0</v>
      </c>
      <c r="AX430" s="124">
        <v>0</v>
      </c>
      <c r="AY430" s="124">
        <v>0</v>
      </c>
      <c r="AZ430" s="124">
        <v>0</v>
      </c>
      <c r="BA430" s="124">
        <v>0</v>
      </c>
      <c r="BB430" s="124">
        <v>0</v>
      </c>
      <c r="BC430" s="124">
        <v>0</v>
      </c>
      <c r="BD430" s="123">
        <v>0</v>
      </c>
      <c r="BE430" s="123">
        <v>0</v>
      </c>
      <c r="BF430" s="124">
        <v>0</v>
      </c>
      <c r="BG430" s="124">
        <v>0</v>
      </c>
      <c r="BH430" s="124">
        <v>0</v>
      </c>
      <c r="BI430" s="124"/>
      <c r="BJ430" s="124">
        <v>0</v>
      </c>
      <c r="BK430" s="124"/>
      <c r="BL430" s="124">
        <v>0</v>
      </c>
      <c r="BM430" s="124">
        <v>0</v>
      </c>
      <c r="BN430" s="124">
        <v>0</v>
      </c>
      <c r="BO430" s="124">
        <v>0</v>
      </c>
      <c r="BP430" s="125">
        <v>0</v>
      </c>
      <c r="BS430" s="97">
        <f t="shared" si="257"/>
        <v>0</v>
      </c>
      <c r="BT430" s="97">
        <f t="shared" si="258"/>
        <v>0</v>
      </c>
      <c r="BU430" s="97">
        <f t="shared" si="259"/>
        <v>0</v>
      </c>
      <c r="BV430" s="296" t="str">
        <f>IF(CA430=0,"NO STOCK",IF(COUNTIF(PKGSUMM_T!$A$2:$A$1245,A430)&gt;0,"OK","ERROR"))</f>
        <v>NO STOCK</v>
      </c>
      <c r="BW430" s="296" t="str">
        <f>IF(CA430=0,"NO STOCK",IF(OR(COUNTIF(COST_SHEETT!$B$3:$B$1238,CI430)&gt;0,COUNTIF(COST_SHEETT!$AB$3:$AB$1238,CI430)&gt;0,COUNTIF(COST_SHEETT1!$B$3:$B$1238,CI430)&gt;0,COUNTIF(COST_SHEETT1!$AB$3:$AB$1238,CI430)&gt;0),"OK","ERROR"))</f>
        <v>NO STOCK</v>
      </c>
      <c r="BX430" s="97">
        <f>SUMIF(HW!$A$2:$A$1573,$A430,HW!BI$2:BI$1573)</f>
        <v>0</v>
      </c>
      <c r="BY430" s="97">
        <f>SUMIF(HW!$A$2:$A$1573,$A430,HW!BJ$2:BJ$1573)</f>
        <v>0</v>
      </c>
      <c r="BZ430" s="197">
        <f t="shared" si="260"/>
        <v>0</v>
      </c>
      <c r="CA430" s="198">
        <f t="shared" si="261"/>
        <v>0</v>
      </c>
      <c r="CK430" s="296">
        <f>IF(C430="WORK IN PROGRESS",0.099999,IF(SUMIF(SALE!$L$3:$L$1221,$A430,SALE!$U$3:$U$1221)=0,0,SUMIF(SALE!$L$3:$L$1221,$A430,SALE!$U$3:$U$1221)/SUMIF(SALE!$L$3:$L$1221,$A430,SALE!$F$3:$F$1221)))</f>
        <v>0</v>
      </c>
    </row>
    <row r="431" spans="1:102" ht="12" hidden="1" customHeight="1" x14ac:dyDescent="0.25">
      <c r="A431" s="114" t="s">
        <v>1768</v>
      </c>
      <c r="B431" s="115" t="s">
        <v>1769</v>
      </c>
      <c r="C431" s="115" t="s">
        <v>1523</v>
      </c>
      <c r="D431" s="116">
        <v>14040</v>
      </c>
      <c r="E431" s="117">
        <v>50</v>
      </c>
      <c r="F431" s="117">
        <v>1.7999999999999999E-2</v>
      </c>
      <c r="G431" s="117">
        <v>1.7999999999999999E-2</v>
      </c>
      <c r="H431" s="118"/>
      <c r="I431" s="118">
        <v>0</v>
      </c>
      <c r="J431" s="118">
        <v>0</v>
      </c>
      <c r="K431" s="118"/>
      <c r="L431" s="118">
        <v>0</v>
      </c>
      <c r="M431" s="118"/>
      <c r="N431" s="118">
        <v>0</v>
      </c>
      <c r="O431" s="118"/>
      <c r="P431" s="118">
        <v>0</v>
      </c>
      <c r="Q431" s="118"/>
      <c r="R431" s="118">
        <v>0</v>
      </c>
      <c r="S431" s="118"/>
      <c r="T431" s="118">
        <v>0</v>
      </c>
      <c r="U431" s="118"/>
      <c r="V431" s="118">
        <v>0</v>
      </c>
      <c r="W431" s="118"/>
      <c r="X431" s="118">
        <v>0</v>
      </c>
      <c r="Y431" s="118"/>
      <c r="Z431" s="118">
        <v>0</v>
      </c>
      <c r="AA431" s="118"/>
      <c r="AB431" s="118">
        <v>0</v>
      </c>
      <c r="AC431" s="118">
        <v>0</v>
      </c>
      <c r="AD431" s="118">
        <v>0</v>
      </c>
      <c r="AE431" s="118">
        <v>0</v>
      </c>
      <c r="AF431" s="118"/>
      <c r="AG431" s="118">
        <v>0</v>
      </c>
      <c r="AH431" s="118"/>
      <c r="AI431" s="118">
        <v>0</v>
      </c>
      <c r="AJ431" s="118"/>
      <c r="AK431" s="118">
        <v>0</v>
      </c>
      <c r="AL431" s="118"/>
      <c r="AM431" s="118">
        <v>0</v>
      </c>
      <c r="AN431" s="118"/>
      <c r="AO431" s="118">
        <v>0</v>
      </c>
      <c r="AP431" s="118"/>
      <c r="AQ431" s="118">
        <v>0</v>
      </c>
      <c r="AR431" s="118"/>
      <c r="AS431" s="118">
        <v>0</v>
      </c>
      <c r="AT431" s="118"/>
      <c r="AU431" s="118">
        <v>0</v>
      </c>
      <c r="AV431" s="118">
        <v>0</v>
      </c>
      <c r="AW431" s="118">
        <v>0</v>
      </c>
      <c r="AX431" s="118">
        <v>0</v>
      </c>
      <c r="AY431" s="118">
        <v>0</v>
      </c>
      <c r="AZ431" s="118">
        <v>0</v>
      </c>
      <c r="BA431" s="118">
        <v>0</v>
      </c>
      <c r="BB431" s="118">
        <v>0</v>
      </c>
      <c r="BC431" s="118">
        <v>0</v>
      </c>
      <c r="BD431" s="117">
        <v>0</v>
      </c>
      <c r="BE431" s="117">
        <v>0</v>
      </c>
      <c r="BF431" s="118">
        <v>0</v>
      </c>
      <c r="BG431" s="118">
        <v>0</v>
      </c>
      <c r="BH431" s="118">
        <v>0</v>
      </c>
      <c r="BI431" s="118"/>
      <c r="BJ431" s="118">
        <v>0</v>
      </c>
      <c r="BK431" s="118"/>
      <c r="BL431" s="118">
        <v>0</v>
      </c>
      <c r="BM431" s="118">
        <v>0</v>
      </c>
      <c r="BN431" s="118">
        <v>0</v>
      </c>
      <c r="BO431" s="118">
        <v>0</v>
      </c>
      <c r="BP431" s="119">
        <v>0</v>
      </c>
      <c r="BS431" s="97">
        <f t="shared" si="257"/>
        <v>0</v>
      </c>
      <c r="BT431" s="97">
        <f t="shared" si="258"/>
        <v>0</v>
      </c>
      <c r="BU431" s="97">
        <f t="shared" si="259"/>
        <v>0</v>
      </c>
      <c r="BV431" s="296" t="str">
        <f>IF(CA431=0,"NO STOCK",IF(COUNTIF(PKGSUMM_T!$A$2:$A$1245,A431)&gt;0,"OK","ERROR"))</f>
        <v>NO STOCK</v>
      </c>
      <c r="BW431" s="296" t="str">
        <f>IF(CA431=0,"NO STOCK",IF(OR(COUNTIF(COST_SHEETT!$B$3:$B$1238,CI431)&gt;0,COUNTIF(COST_SHEETT!$AB$3:$AB$1238,CI431)&gt;0,COUNTIF(COST_SHEETT1!$B$3:$B$1238,CI431)&gt;0,COUNTIF(COST_SHEETT1!$AB$3:$AB$1238,CI431)&gt;0),"OK","ERROR"))</f>
        <v>NO STOCK</v>
      </c>
      <c r="BX431" s="97">
        <f>SUMIF(HW!$A$2:$A$1573,$A431,HW!BI$2:BI$1573)</f>
        <v>0</v>
      </c>
      <c r="BY431" s="97">
        <f>SUMIF(HW!$A$2:$A$1573,$A431,HW!BJ$2:BJ$1573)</f>
        <v>0</v>
      </c>
      <c r="BZ431" s="197">
        <f t="shared" si="260"/>
        <v>0</v>
      </c>
      <c r="CA431" s="198">
        <f t="shared" si="261"/>
        <v>0</v>
      </c>
      <c r="CK431" s="296">
        <f>IF(C431="WORK IN PROGRESS",0.099999,IF(SUMIF(SALE!$L$3:$L$1221,$A431,SALE!$U$3:$U$1221)=0,0,SUMIF(SALE!$L$3:$L$1221,$A431,SALE!$U$3:$U$1221)/SUMIF(SALE!$L$3:$L$1221,$A431,SALE!$F$3:$F$1221)))</f>
        <v>0</v>
      </c>
    </row>
    <row r="432" spans="1:102" ht="12" hidden="1" customHeight="1" x14ac:dyDescent="0.25">
      <c r="A432" s="120" t="s">
        <v>1770</v>
      </c>
      <c r="B432" s="121" t="s">
        <v>1771</v>
      </c>
      <c r="C432" s="121" t="s">
        <v>1523</v>
      </c>
      <c r="D432" s="122">
        <v>13200</v>
      </c>
      <c r="E432" s="123">
        <v>50</v>
      </c>
      <c r="F432" s="123">
        <v>1.7999999999999999E-2</v>
      </c>
      <c r="G432" s="123">
        <v>1.7999999999999999E-2</v>
      </c>
      <c r="H432" s="124"/>
      <c r="I432" s="124">
        <v>0</v>
      </c>
      <c r="J432" s="124">
        <v>0</v>
      </c>
      <c r="K432" s="124"/>
      <c r="L432" s="124">
        <v>0</v>
      </c>
      <c r="M432" s="124"/>
      <c r="N432" s="124">
        <v>0</v>
      </c>
      <c r="O432" s="124"/>
      <c r="P432" s="124">
        <v>0</v>
      </c>
      <c r="Q432" s="124"/>
      <c r="R432" s="124">
        <v>0</v>
      </c>
      <c r="S432" s="124"/>
      <c r="T432" s="124">
        <v>0</v>
      </c>
      <c r="U432" s="124"/>
      <c r="V432" s="124">
        <v>0</v>
      </c>
      <c r="W432" s="124"/>
      <c r="X432" s="124">
        <v>0</v>
      </c>
      <c r="Y432" s="124"/>
      <c r="Z432" s="124">
        <v>0</v>
      </c>
      <c r="AA432" s="124"/>
      <c r="AB432" s="124">
        <v>0</v>
      </c>
      <c r="AC432" s="124">
        <v>0</v>
      </c>
      <c r="AD432" s="124">
        <v>0</v>
      </c>
      <c r="AE432" s="124">
        <v>0</v>
      </c>
      <c r="AF432" s="124"/>
      <c r="AG432" s="124">
        <v>0</v>
      </c>
      <c r="AH432" s="124"/>
      <c r="AI432" s="124">
        <v>0</v>
      </c>
      <c r="AJ432" s="124"/>
      <c r="AK432" s="124">
        <v>0</v>
      </c>
      <c r="AL432" s="124"/>
      <c r="AM432" s="124">
        <v>0</v>
      </c>
      <c r="AN432" s="124"/>
      <c r="AO432" s="124">
        <v>0</v>
      </c>
      <c r="AP432" s="124"/>
      <c r="AQ432" s="124">
        <v>0</v>
      </c>
      <c r="AR432" s="124"/>
      <c r="AS432" s="124">
        <v>0</v>
      </c>
      <c r="AT432" s="124"/>
      <c r="AU432" s="124">
        <v>0</v>
      </c>
      <c r="AV432" s="124">
        <v>0</v>
      </c>
      <c r="AW432" s="124">
        <v>0</v>
      </c>
      <c r="AX432" s="124">
        <v>0</v>
      </c>
      <c r="AY432" s="124">
        <v>0</v>
      </c>
      <c r="AZ432" s="124">
        <v>0</v>
      </c>
      <c r="BA432" s="124">
        <v>0</v>
      </c>
      <c r="BB432" s="124">
        <v>0</v>
      </c>
      <c r="BC432" s="124">
        <v>0</v>
      </c>
      <c r="BD432" s="123">
        <v>0</v>
      </c>
      <c r="BE432" s="123">
        <v>0</v>
      </c>
      <c r="BF432" s="124">
        <v>0</v>
      </c>
      <c r="BG432" s="124">
        <v>0</v>
      </c>
      <c r="BH432" s="124">
        <v>0</v>
      </c>
      <c r="BI432" s="124"/>
      <c r="BJ432" s="124">
        <v>0</v>
      </c>
      <c r="BK432" s="124"/>
      <c r="BL432" s="124">
        <v>0</v>
      </c>
      <c r="BM432" s="124">
        <v>0</v>
      </c>
      <c r="BN432" s="124">
        <v>0</v>
      </c>
      <c r="BO432" s="124">
        <v>0</v>
      </c>
      <c r="BP432" s="125">
        <v>0</v>
      </c>
      <c r="BS432" s="97">
        <f t="shared" si="257"/>
        <v>0</v>
      </c>
      <c r="BT432" s="97">
        <f t="shared" si="258"/>
        <v>0</v>
      </c>
      <c r="BU432" s="97">
        <f t="shared" si="259"/>
        <v>0</v>
      </c>
      <c r="BV432" s="296" t="str">
        <f>IF(CA432=0,"NO STOCK",IF(COUNTIF(PKGSUMM_T!$A$2:$A$1245,A432)&gt;0,"OK","ERROR"))</f>
        <v>NO STOCK</v>
      </c>
      <c r="BW432" s="296" t="str">
        <f>IF(CA432=0,"NO STOCK",IF(OR(COUNTIF(COST_SHEETT!$B$3:$B$1238,CI432)&gt;0,COUNTIF(COST_SHEETT!$AB$3:$AB$1238,CI432)&gt;0,COUNTIF(COST_SHEETT1!$B$3:$B$1238,CI432)&gt;0,COUNTIF(COST_SHEETT1!$AB$3:$AB$1238,CI432)&gt;0),"OK","ERROR"))</f>
        <v>NO STOCK</v>
      </c>
      <c r="BX432" s="97">
        <f>SUMIF(HW!$A$2:$A$1573,$A432,HW!BI$2:BI$1573)</f>
        <v>0</v>
      </c>
      <c r="BY432" s="97">
        <f>SUMIF(HW!$A$2:$A$1573,$A432,HW!BJ$2:BJ$1573)</f>
        <v>0</v>
      </c>
      <c r="BZ432" s="197">
        <f t="shared" si="260"/>
        <v>0</v>
      </c>
      <c r="CA432" s="198">
        <f t="shared" si="261"/>
        <v>0</v>
      </c>
      <c r="CK432" s="296">
        <f>IF(C432="WORK IN PROGRESS",0.099999,IF(SUMIF(SALE!$L$3:$L$1221,$A432,SALE!$U$3:$U$1221)=0,0,SUMIF(SALE!$L$3:$L$1221,$A432,SALE!$U$3:$U$1221)/SUMIF(SALE!$L$3:$L$1221,$A432,SALE!$F$3:$F$1221)))</f>
        <v>0</v>
      </c>
    </row>
    <row r="433" spans="1:102" ht="12" hidden="1" customHeight="1" x14ac:dyDescent="0.25">
      <c r="A433" s="114" t="s">
        <v>1772</v>
      </c>
      <c r="B433" s="115" t="s">
        <v>1773</v>
      </c>
      <c r="C433" s="115" t="s">
        <v>1523</v>
      </c>
      <c r="D433" s="116">
        <v>13200</v>
      </c>
      <c r="E433" s="117">
        <v>50</v>
      </c>
      <c r="F433" s="117">
        <v>1.5740000000000001E-2</v>
      </c>
      <c r="G433" s="117">
        <v>1.5740000000000001E-2</v>
      </c>
      <c r="H433" s="118"/>
      <c r="I433" s="118">
        <v>0</v>
      </c>
      <c r="J433" s="118">
        <v>0</v>
      </c>
      <c r="K433" s="118"/>
      <c r="L433" s="118">
        <v>0</v>
      </c>
      <c r="M433" s="118"/>
      <c r="N433" s="118">
        <v>0</v>
      </c>
      <c r="O433" s="118"/>
      <c r="P433" s="118">
        <v>0</v>
      </c>
      <c r="Q433" s="118"/>
      <c r="R433" s="118">
        <v>0</v>
      </c>
      <c r="S433" s="118"/>
      <c r="T433" s="118">
        <v>0</v>
      </c>
      <c r="U433" s="118"/>
      <c r="V433" s="118">
        <v>0</v>
      </c>
      <c r="W433" s="118"/>
      <c r="X433" s="118">
        <v>0</v>
      </c>
      <c r="Y433" s="118"/>
      <c r="Z433" s="118">
        <v>0</v>
      </c>
      <c r="AA433" s="118"/>
      <c r="AB433" s="118">
        <v>0</v>
      </c>
      <c r="AC433" s="118">
        <v>0</v>
      </c>
      <c r="AD433" s="118">
        <v>0</v>
      </c>
      <c r="AE433" s="118">
        <v>0</v>
      </c>
      <c r="AF433" s="118"/>
      <c r="AG433" s="118">
        <v>0</v>
      </c>
      <c r="AH433" s="118"/>
      <c r="AI433" s="118">
        <v>0</v>
      </c>
      <c r="AJ433" s="118"/>
      <c r="AK433" s="118">
        <v>0</v>
      </c>
      <c r="AL433" s="118"/>
      <c r="AM433" s="118">
        <v>0</v>
      </c>
      <c r="AN433" s="118"/>
      <c r="AO433" s="118">
        <v>0</v>
      </c>
      <c r="AP433" s="118"/>
      <c r="AQ433" s="118">
        <v>0</v>
      </c>
      <c r="AR433" s="118"/>
      <c r="AS433" s="118">
        <v>0</v>
      </c>
      <c r="AT433" s="118"/>
      <c r="AU433" s="118">
        <v>0</v>
      </c>
      <c r="AV433" s="118">
        <v>0</v>
      </c>
      <c r="AW433" s="118">
        <v>0</v>
      </c>
      <c r="AX433" s="118">
        <v>0</v>
      </c>
      <c r="AY433" s="118">
        <v>0</v>
      </c>
      <c r="AZ433" s="118">
        <v>0</v>
      </c>
      <c r="BA433" s="118">
        <v>0</v>
      </c>
      <c r="BB433" s="118">
        <v>0</v>
      </c>
      <c r="BC433" s="118">
        <v>0</v>
      </c>
      <c r="BD433" s="117">
        <v>0</v>
      </c>
      <c r="BE433" s="117">
        <v>0</v>
      </c>
      <c r="BF433" s="118">
        <v>0</v>
      </c>
      <c r="BG433" s="118">
        <v>0</v>
      </c>
      <c r="BH433" s="118">
        <v>0</v>
      </c>
      <c r="BI433" s="118"/>
      <c r="BJ433" s="118">
        <v>0</v>
      </c>
      <c r="BK433" s="118"/>
      <c r="BL433" s="118">
        <v>0</v>
      </c>
      <c r="BM433" s="118">
        <v>0</v>
      </c>
      <c r="BN433" s="118">
        <v>0</v>
      </c>
      <c r="BO433" s="118">
        <v>0</v>
      </c>
      <c r="BP433" s="119">
        <v>0</v>
      </c>
      <c r="BS433" s="97">
        <f t="shared" si="257"/>
        <v>0</v>
      </c>
      <c r="BT433" s="97">
        <f t="shared" si="258"/>
        <v>0</v>
      </c>
      <c r="BU433" s="97">
        <f t="shared" si="259"/>
        <v>0</v>
      </c>
      <c r="BV433" s="296" t="str">
        <f>IF(CA433=0,"NO STOCK",IF(COUNTIF(PKGSUMM_T!$A$2:$A$1245,A433)&gt;0,"OK","ERROR"))</f>
        <v>NO STOCK</v>
      </c>
      <c r="BW433" s="296" t="str">
        <f>IF(CA433=0,"NO STOCK",IF(OR(COUNTIF(COST_SHEETT!$B$3:$B$1238,CI433)&gt;0,COUNTIF(COST_SHEETT!$AB$3:$AB$1238,CI433)&gt;0,COUNTIF(COST_SHEETT1!$B$3:$B$1238,CI433)&gt;0,COUNTIF(COST_SHEETT1!$AB$3:$AB$1238,CI433)&gt;0),"OK","ERROR"))</f>
        <v>NO STOCK</v>
      </c>
      <c r="BX433" s="97">
        <f>SUMIF(HW!$A$2:$A$1573,$A433,HW!BI$2:BI$1573)</f>
        <v>0</v>
      </c>
      <c r="BY433" s="97">
        <f>SUMIF(HW!$A$2:$A$1573,$A433,HW!BJ$2:BJ$1573)</f>
        <v>0</v>
      </c>
      <c r="BZ433" s="197">
        <f t="shared" si="260"/>
        <v>0</v>
      </c>
      <c r="CA433" s="198">
        <f t="shared" si="261"/>
        <v>0</v>
      </c>
      <c r="CK433" s="296">
        <f>IF(C433="WORK IN PROGRESS",0.099999,IF(SUMIF(SALE!$L$3:$L$1221,$A433,SALE!$U$3:$U$1221)=0,0,SUMIF(SALE!$L$3:$L$1221,$A433,SALE!$U$3:$U$1221)/SUMIF(SALE!$L$3:$L$1221,$A433,SALE!$F$3:$F$1221)))</f>
        <v>0</v>
      </c>
    </row>
    <row r="434" spans="1:102" ht="12" hidden="1" customHeight="1" x14ac:dyDescent="0.25">
      <c r="A434" s="109" t="s">
        <v>2642</v>
      </c>
      <c r="B434" s="110"/>
      <c r="C434" s="111" t="s">
        <v>1200</v>
      </c>
      <c r="D434" s="112"/>
      <c r="E434" s="112"/>
      <c r="F434" s="126">
        <v>9.4740000000000005E-2</v>
      </c>
      <c r="G434" s="126">
        <v>9.4740000000000005E-2</v>
      </c>
      <c r="H434" s="112"/>
      <c r="I434" s="112">
        <v>0</v>
      </c>
      <c r="J434" s="112">
        <v>0</v>
      </c>
      <c r="K434" s="112"/>
      <c r="L434" s="112">
        <v>0</v>
      </c>
      <c r="M434" s="112"/>
      <c r="N434" s="112">
        <v>0</v>
      </c>
      <c r="O434" s="112"/>
      <c r="P434" s="112">
        <v>0</v>
      </c>
      <c r="Q434" s="112"/>
      <c r="R434" s="112">
        <v>0</v>
      </c>
      <c r="S434" s="112"/>
      <c r="T434" s="112">
        <v>0</v>
      </c>
      <c r="U434" s="112"/>
      <c r="V434" s="112">
        <v>0</v>
      </c>
      <c r="W434" s="112"/>
      <c r="X434" s="112">
        <v>0</v>
      </c>
      <c r="Y434" s="112"/>
      <c r="Z434" s="112">
        <v>0</v>
      </c>
      <c r="AA434" s="112"/>
      <c r="AB434" s="112">
        <v>0</v>
      </c>
      <c r="AC434" s="112">
        <v>0</v>
      </c>
      <c r="AD434" s="112">
        <v>0</v>
      </c>
      <c r="AE434" s="112">
        <v>0</v>
      </c>
      <c r="AF434" s="112"/>
      <c r="AG434" s="112">
        <v>0</v>
      </c>
      <c r="AH434" s="112"/>
      <c r="AI434" s="112">
        <v>0</v>
      </c>
      <c r="AJ434" s="112"/>
      <c r="AK434" s="112">
        <v>0</v>
      </c>
      <c r="AL434" s="112"/>
      <c r="AM434" s="112">
        <v>0</v>
      </c>
      <c r="AN434" s="112"/>
      <c r="AO434" s="112">
        <v>0</v>
      </c>
      <c r="AP434" s="112"/>
      <c r="AQ434" s="112">
        <v>0</v>
      </c>
      <c r="AR434" s="112"/>
      <c r="AS434" s="112">
        <v>0</v>
      </c>
      <c r="AT434" s="112"/>
      <c r="AU434" s="112">
        <v>0</v>
      </c>
      <c r="AV434" s="112">
        <v>0</v>
      </c>
      <c r="AW434" s="112">
        <v>0</v>
      </c>
      <c r="AX434" s="112">
        <v>0</v>
      </c>
      <c r="AY434" s="112">
        <v>0</v>
      </c>
      <c r="AZ434" s="112">
        <v>0</v>
      </c>
      <c r="BA434" s="112">
        <v>0</v>
      </c>
      <c r="BB434" s="112">
        <v>0</v>
      </c>
      <c r="BC434" s="112">
        <v>0</v>
      </c>
      <c r="BD434" s="126">
        <v>0</v>
      </c>
      <c r="BE434" s="126">
        <v>0</v>
      </c>
      <c r="BF434" s="112">
        <v>0</v>
      </c>
      <c r="BG434" s="112">
        <v>0</v>
      </c>
      <c r="BH434" s="112">
        <v>0</v>
      </c>
      <c r="BI434" s="112"/>
      <c r="BJ434" s="112">
        <v>0</v>
      </c>
      <c r="BK434" s="112"/>
      <c r="BL434" s="112">
        <v>0</v>
      </c>
      <c r="BM434" s="112">
        <v>0</v>
      </c>
      <c r="BN434" s="112">
        <v>0</v>
      </c>
      <c r="BO434" s="112">
        <v>0</v>
      </c>
      <c r="BP434" s="113">
        <v>0</v>
      </c>
      <c r="BS434" s="97">
        <f t="shared" si="257"/>
        <v>0</v>
      </c>
      <c r="BT434" s="97">
        <f t="shared" si="258"/>
        <v>0</v>
      </c>
      <c r="BU434" s="97">
        <f t="shared" si="259"/>
        <v>0</v>
      </c>
      <c r="BV434" s="296" t="str">
        <f>IF(CA434=0,"NO STOCK",IF(COUNTIF(PKGSUMM_T!$A$2:$A$1245,A434)&gt;0,"OK","ERROR"))</f>
        <v>NO STOCK</v>
      </c>
      <c r="BW434" s="296" t="str">
        <f>IF(CA434=0,"NO STOCK",IF(OR(COUNTIF(COST_SHEETT!$B$3:$B$1238,CI434)&gt;0,COUNTIF(COST_SHEETT!$AB$3:$AB$1238,CI434)&gt;0,COUNTIF(COST_SHEETT1!$B$3:$B$1238,CI434)&gt;0,COUNTIF(COST_SHEETT1!$AB$3:$AB$1238,CI434)&gt;0),"OK","ERROR"))</f>
        <v>NO STOCK</v>
      </c>
      <c r="BX434" s="97">
        <f>SUMIF(HW!$A$2:$A$1573,$A434,HW!BI$2:BI$1573)</f>
        <v>0</v>
      </c>
      <c r="BY434" s="97">
        <f>SUMIF(HW!$A$2:$A$1573,$A434,HW!BJ$2:BJ$1573)</f>
        <v>0</v>
      </c>
      <c r="BZ434" s="197">
        <f t="shared" si="260"/>
        <v>0</v>
      </c>
      <c r="CA434" s="198">
        <f t="shared" si="261"/>
        <v>0</v>
      </c>
      <c r="CK434" s="296">
        <f>IF(C434="WORK IN PROGRESS",0.099999,IF(SUMIF(SALE!$L$3:$L$1221,$A434,SALE!$U$3:$U$1221)=0,0,SUMIF(SALE!$L$3:$L$1221,$A434,SALE!$U$3:$U$1221)/SUMIF(SALE!$L$3:$L$1221,$A434,SALE!$F$3:$F$1221)))</f>
        <v>0</v>
      </c>
    </row>
    <row r="435" spans="1:102" ht="12" hidden="1" customHeight="1" x14ac:dyDescent="0.25">
      <c r="A435" s="104" t="s">
        <v>2642</v>
      </c>
      <c r="B435" s="106"/>
      <c r="C435" s="105" t="s">
        <v>77</v>
      </c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07"/>
      <c r="BE435" s="107"/>
      <c r="BF435" s="107"/>
      <c r="BG435" s="107"/>
      <c r="BH435" s="107"/>
      <c r="BI435" s="107"/>
      <c r="BJ435" s="107"/>
      <c r="BK435" s="107"/>
      <c r="BL435" s="107"/>
      <c r="BM435" s="107"/>
      <c r="BN435" s="107"/>
      <c r="BO435" s="107"/>
      <c r="BP435" s="108"/>
      <c r="BS435" s="97">
        <f t="shared" si="257"/>
        <v>0</v>
      </c>
      <c r="BT435" s="97">
        <f t="shared" si="258"/>
        <v>0</v>
      </c>
      <c r="BU435" s="97">
        <f t="shared" si="259"/>
        <v>0</v>
      </c>
      <c r="BV435" s="296" t="str">
        <f>IF(CA435=0,"NO STOCK",IF(COUNTIF(PKGSUMM_T!$A$2:$A$1245,A435)&gt;0,"OK","ERROR"))</f>
        <v>NO STOCK</v>
      </c>
      <c r="BW435" s="296" t="str">
        <f>IF(CA435=0,"NO STOCK",IF(OR(COUNTIF(COST_SHEETT!$B$3:$B$1238,CI435)&gt;0,COUNTIF(COST_SHEETT!$AB$3:$AB$1238,CI435)&gt;0,COUNTIF(COST_SHEETT1!$B$3:$B$1238,CI435)&gt;0,COUNTIF(COST_SHEETT1!$AB$3:$AB$1238,CI435)&gt;0),"OK","ERROR"))</f>
        <v>NO STOCK</v>
      </c>
      <c r="BX435" s="97">
        <f>SUMIF(HW!$A$2:$A$1573,$A435,HW!BI$2:BI$1573)</f>
        <v>0</v>
      </c>
      <c r="BY435" s="97">
        <f>SUMIF(HW!$A$2:$A$1573,$A435,HW!BJ$2:BJ$1573)</f>
        <v>0</v>
      </c>
      <c r="BZ435" s="197">
        <f t="shared" si="260"/>
        <v>0</v>
      </c>
      <c r="CA435" s="198">
        <f t="shared" si="261"/>
        <v>0</v>
      </c>
      <c r="CK435" s="296">
        <f>IF(C435="WORK IN PROGRESS",0.099999,IF(SUMIF(SALE!$L$3:$L$1221,$A435,SALE!$U$3:$U$1221)=0,0,SUMIF(SALE!$L$3:$L$1221,$A435,SALE!$U$3:$U$1221)/SUMIF(SALE!$L$3:$L$1221,$A435,SALE!$F$3:$F$1221)))</f>
        <v>9.9999000000000005E-2</v>
      </c>
    </row>
    <row r="436" spans="1:102" ht="12" customHeight="1" x14ac:dyDescent="0.25">
      <c r="A436" s="120" t="s">
        <v>393</v>
      </c>
      <c r="B436" s="121" t="s">
        <v>394</v>
      </c>
      <c r="C436" s="121" t="s">
        <v>77</v>
      </c>
      <c r="D436" s="122">
        <v>2028</v>
      </c>
      <c r="E436" s="123">
        <v>205</v>
      </c>
      <c r="F436" s="123">
        <v>3.0744E-2</v>
      </c>
      <c r="G436" s="123">
        <v>3.0744E-2</v>
      </c>
      <c r="H436" s="127">
        <v>127764</v>
      </c>
      <c r="I436" s="127">
        <v>26.192</v>
      </c>
      <c r="J436" s="128">
        <v>3927.9760000000001</v>
      </c>
      <c r="K436" s="123"/>
      <c r="L436" s="124">
        <v>0</v>
      </c>
      <c r="M436" s="123"/>
      <c r="N436" s="124">
        <v>0</v>
      </c>
      <c r="O436" s="123"/>
      <c r="P436" s="124">
        <v>0</v>
      </c>
      <c r="Q436" s="123"/>
      <c r="R436" s="124">
        <v>0</v>
      </c>
      <c r="S436" s="123"/>
      <c r="T436" s="124">
        <v>0</v>
      </c>
      <c r="U436" s="123"/>
      <c r="V436" s="124">
        <v>0</v>
      </c>
      <c r="W436" s="123"/>
      <c r="X436" s="124">
        <v>0</v>
      </c>
      <c r="Y436" s="123"/>
      <c r="Z436" s="124">
        <v>0</v>
      </c>
      <c r="AA436" s="123"/>
      <c r="AB436" s="124">
        <v>0</v>
      </c>
      <c r="AC436" s="124">
        <v>0</v>
      </c>
      <c r="AD436" s="124">
        <v>0</v>
      </c>
      <c r="AE436" s="124">
        <v>0</v>
      </c>
      <c r="AF436" s="123"/>
      <c r="AG436" s="124">
        <v>0</v>
      </c>
      <c r="AH436" s="123"/>
      <c r="AI436" s="124">
        <v>0</v>
      </c>
      <c r="AJ436" s="123"/>
      <c r="AK436" s="124">
        <v>0</v>
      </c>
      <c r="AL436" s="123"/>
      <c r="AM436" s="124">
        <v>0</v>
      </c>
      <c r="AN436" s="123"/>
      <c r="AO436" s="124">
        <v>0</v>
      </c>
      <c r="AP436" s="123"/>
      <c r="AQ436" s="124">
        <v>0</v>
      </c>
      <c r="AR436" s="123"/>
      <c r="AS436" s="124">
        <v>0</v>
      </c>
      <c r="AT436" s="123"/>
      <c r="AU436" s="124">
        <v>0</v>
      </c>
      <c r="AV436" s="124">
        <v>0</v>
      </c>
      <c r="AW436" s="124">
        <v>0</v>
      </c>
      <c r="AX436" s="124">
        <v>0</v>
      </c>
      <c r="AY436" s="129">
        <v>127764</v>
      </c>
      <c r="AZ436" s="123">
        <v>63</v>
      </c>
      <c r="BA436" s="127">
        <v>26.192</v>
      </c>
      <c r="BB436" s="128">
        <v>3927.9760000000001</v>
      </c>
      <c r="BC436" s="128">
        <v>3927.9760000000001</v>
      </c>
      <c r="BD436" s="123">
        <v>0</v>
      </c>
      <c r="BE436" s="123">
        <v>0</v>
      </c>
      <c r="BF436" s="124">
        <v>0</v>
      </c>
      <c r="BG436" s="124">
        <v>0</v>
      </c>
      <c r="BH436" s="124">
        <v>0</v>
      </c>
      <c r="BI436" s="123"/>
      <c r="BJ436" s="124">
        <v>0</v>
      </c>
      <c r="BK436" s="123"/>
      <c r="BL436" s="124">
        <v>0</v>
      </c>
      <c r="BM436" s="124">
        <v>0</v>
      </c>
      <c r="BN436" s="124">
        <v>0</v>
      </c>
      <c r="BO436" s="124">
        <v>0</v>
      </c>
      <c r="BP436" s="125">
        <v>0</v>
      </c>
      <c r="BS436" s="97">
        <f t="shared" si="257"/>
        <v>127764</v>
      </c>
      <c r="BT436" s="97">
        <f t="shared" si="258"/>
        <v>63</v>
      </c>
      <c r="BU436" s="97">
        <f t="shared" si="259"/>
        <v>26.192</v>
      </c>
      <c r="BV436" s="296" t="str">
        <f>IF(CA436=0,"NO STOCK",IF(COUNTIF(PKGSUMM_T!$A$2:$A$1245,A436)&gt;0,"OK","ERROR"))</f>
        <v>OK</v>
      </c>
      <c r="BW436" s="296" t="str">
        <f>IF(CA436=0,"NO STOCK",IF(OR(COUNTIF(COST_SHEETT!$B$3:$B$1238,CI436)&gt;0,COUNTIF(COST_SHEETT!$AB$3:$AB$1238,CI436)&gt;0,COUNTIF(COST_SHEETT1!$B$3:$B$1238,CI436)&gt;0,COUNTIF(COST_SHEETT1!$AB$3:$AB$1238,CI436)&gt;0),"OK","ERROR"))</f>
        <v>OK</v>
      </c>
      <c r="BX436" s="97">
        <f>SUMIF(HW!$A$2:$A$1573,$A436,HW!BI$2:BI$1573)</f>
        <v>0</v>
      </c>
      <c r="BY436" s="97">
        <f>SUMIF(HW!$A$2:$A$1573,$A436,HW!BJ$2:BJ$1573)</f>
        <v>0</v>
      </c>
      <c r="BZ436" s="197">
        <f t="shared" si="260"/>
        <v>127764</v>
      </c>
      <c r="CA436" s="198">
        <f t="shared" si="261"/>
        <v>26.192</v>
      </c>
      <c r="CB436" s="296">
        <f>IF(CJ436="Y",IF(C436="FINISHED GOODS",SUMIF(COST_SHEETT!$AB$3:$AB$1227,$CI436,COST_SHEETT!$DD$3:$DD$1227),SUMIF(COST_SHEETT!$B$3:$B$1227,$CI436,COST_SHEETT!$DB$3:$DB$1227)),IF(C436="FINISHED GOODS",SUMIF(COST_SHEETT1!$AB$3:$AB$1227,$CI436,COST_SHEETT1!$DD$3:$DD$1227),SUMIF(COST_SHEETT1!$B$3:$B$1227,$CI436,COST_SHEETT1!$DB$3:$DB$1227)))</f>
        <v>3.0744249177181344E-2</v>
      </c>
      <c r="CC436" s="209">
        <f t="shared" ref="CC436:CC437" si="315">ROUND(BZ436*CB436,0)</f>
        <v>3928</v>
      </c>
      <c r="CD436" s="295">
        <v>1</v>
      </c>
      <c r="CE436" s="295"/>
      <c r="CF436" s="376">
        <f t="shared" ref="CF436:CF437" si="316">IF(BZ436=0,0,IF(CK436&gt;0,CK436,CD436))</f>
        <v>9.9999000000000005E-2</v>
      </c>
      <c r="CG436" s="301">
        <f t="shared" ref="CG436:CG437" si="317">MIN(CF436,CB436)</f>
        <v>3.0744249177181344E-2</v>
      </c>
      <c r="CH436" s="302">
        <f t="shared" ref="CH436:CH437" si="318">ROUND(CG436*BZ436,0)</f>
        <v>3928</v>
      </c>
      <c r="CI436" s="200" t="s">
        <v>3295</v>
      </c>
      <c r="CK436" s="296">
        <f>IF(C436="WORK IN PROGRESS",0.099999,IF(SUMIF(SALE!$L$3:$L$1221,$A436,SALE!$U$3:$U$1221)=0,0,SUMIF(SALE!$L$3:$L$1221,$A436,SALE!$U$3:$U$1221)/SUMIF(SALE!$L$3:$L$1221,$A436,SALE!$F$3:$F$1221)))</f>
        <v>9.9999000000000005E-2</v>
      </c>
      <c r="CL436" s="296" t="str">
        <f t="shared" ref="CL436:CL437" si="319">IF(CF436&lt;CB436,"NRV","COST")</f>
        <v>COST</v>
      </c>
      <c r="CM436" s="304">
        <f t="shared" ref="CM436:CM437" si="320">IF(CA436=0,0,ROUND(CH436/CA436,3))</f>
        <v>149.96899999999999</v>
      </c>
      <c r="CV436" s="296">
        <f t="shared" ref="CV436:CV437" si="321">+(BZ436-BX436)*CG436</f>
        <v>3928.0082518733971</v>
      </c>
      <c r="CW436" s="296">
        <f t="shared" ref="CW436:CW437" si="322">+CT436+CU436+CV436</f>
        <v>3928.0082518733971</v>
      </c>
      <c r="CX436" s="388">
        <f t="shared" ref="CX436:CX437" si="323">+CW436-CH436</f>
        <v>8.2518733970573521E-3</v>
      </c>
    </row>
    <row r="437" spans="1:102" ht="12" customHeight="1" x14ac:dyDescent="0.25">
      <c r="A437" s="114" t="s">
        <v>365</v>
      </c>
      <c r="B437" s="115" t="s">
        <v>366</v>
      </c>
      <c r="C437" s="115" t="s">
        <v>77</v>
      </c>
      <c r="D437" s="116">
        <v>2048</v>
      </c>
      <c r="E437" s="117">
        <v>160</v>
      </c>
      <c r="F437" s="117">
        <v>3.0769000000000001E-2</v>
      </c>
      <c r="G437" s="117">
        <v>3.0769000000000001E-2</v>
      </c>
      <c r="H437" s="118"/>
      <c r="I437" s="118">
        <v>0</v>
      </c>
      <c r="J437" s="118">
        <v>0</v>
      </c>
      <c r="K437" s="118"/>
      <c r="L437" s="118">
        <v>0</v>
      </c>
      <c r="M437" s="118"/>
      <c r="N437" s="118">
        <v>0</v>
      </c>
      <c r="O437" s="118"/>
      <c r="P437" s="118">
        <v>0</v>
      </c>
      <c r="Q437" s="118"/>
      <c r="R437" s="118">
        <v>0</v>
      </c>
      <c r="S437" s="118"/>
      <c r="T437" s="118">
        <v>0</v>
      </c>
      <c r="U437" s="118"/>
      <c r="V437" s="118">
        <v>0</v>
      </c>
      <c r="W437" s="118"/>
      <c r="X437" s="118">
        <v>0</v>
      </c>
      <c r="Y437" s="118"/>
      <c r="Z437" s="118">
        <v>0</v>
      </c>
      <c r="AA437" s="118"/>
      <c r="AB437" s="118">
        <v>0</v>
      </c>
      <c r="AC437" s="118">
        <v>0</v>
      </c>
      <c r="AD437" s="118">
        <v>0</v>
      </c>
      <c r="AE437" s="118">
        <v>0</v>
      </c>
      <c r="AF437" s="118"/>
      <c r="AG437" s="118">
        <v>0</v>
      </c>
      <c r="AH437" s="118"/>
      <c r="AI437" s="118">
        <v>0</v>
      </c>
      <c r="AJ437" s="118"/>
      <c r="AK437" s="118">
        <v>0</v>
      </c>
      <c r="AL437" s="118"/>
      <c r="AM437" s="118">
        <v>0</v>
      </c>
      <c r="AN437" s="118"/>
      <c r="AO437" s="118">
        <v>0</v>
      </c>
      <c r="AP437" s="118"/>
      <c r="AQ437" s="118">
        <v>0</v>
      </c>
      <c r="AR437" s="118"/>
      <c r="AS437" s="118">
        <v>0</v>
      </c>
      <c r="AT437" s="118"/>
      <c r="AU437" s="118">
        <v>0</v>
      </c>
      <c r="AV437" s="118">
        <v>0</v>
      </c>
      <c r="AW437" s="118">
        <v>0</v>
      </c>
      <c r="AX437" s="118">
        <v>0</v>
      </c>
      <c r="AY437" s="118">
        <v>0</v>
      </c>
      <c r="AZ437" s="118">
        <v>0</v>
      </c>
      <c r="BA437" s="118">
        <v>0</v>
      </c>
      <c r="BB437" s="118">
        <v>0</v>
      </c>
      <c r="BC437" s="118">
        <v>0</v>
      </c>
      <c r="BD437" s="117">
        <v>0</v>
      </c>
      <c r="BE437" s="117">
        <v>0</v>
      </c>
      <c r="BF437" s="118">
        <v>0</v>
      </c>
      <c r="BG437" s="118">
        <v>0</v>
      </c>
      <c r="BH437" s="118">
        <v>0</v>
      </c>
      <c r="BI437" s="118"/>
      <c r="BJ437" s="118">
        <v>0</v>
      </c>
      <c r="BK437" s="118"/>
      <c r="BL437" s="118">
        <v>0</v>
      </c>
      <c r="BM437" s="118">
        <v>0</v>
      </c>
      <c r="BN437" s="118">
        <v>0</v>
      </c>
      <c r="BO437" s="118">
        <v>0</v>
      </c>
      <c r="BP437" s="119">
        <v>0</v>
      </c>
      <c r="BS437" s="97">
        <f t="shared" si="257"/>
        <v>0</v>
      </c>
      <c r="BT437" s="97">
        <f t="shared" si="258"/>
        <v>0</v>
      </c>
      <c r="BU437" s="97">
        <f t="shared" si="259"/>
        <v>0</v>
      </c>
      <c r="BV437" s="296" t="str">
        <f>IF(CA437=0,"NO STOCK",IF(COUNTIF(PKGSUMM_T!$A$2:$A$1245,A437)&gt;0,"OK","ERROR"))</f>
        <v>OK</v>
      </c>
      <c r="BW437" s="296" t="str">
        <f>IF(CA437=0,"NO STOCK",IF(OR(COUNTIF(COST_SHEETT!$B$3:$B$1238,CI437)&gt;0,COUNTIF(COST_SHEETT!$AB$3:$AB$1238,CI437)&gt;0,COUNTIF(COST_SHEETT1!$B$3:$B$1238,CI437)&gt;0,COUNTIF(COST_SHEETT1!$AB$3:$AB$1238,CI437)&gt;0),"OK","ERROR"))</f>
        <v>OK</v>
      </c>
      <c r="BX437" s="97">
        <f>SUMIF(HW!$A$2:$A$1573,$A437,HW!BI$2:BI$1573)</f>
        <v>2048</v>
      </c>
      <c r="BY437" s="97">
        <f>SUMIF(HW!$A$2:$A$1573,$A437,HW!BJ$2:BJ$1573)</f>
        <v>0.32800000000000001</v>
      </c>
      <c r="BZ437" s="197">
        <f t="shared" si="260"/>
        <v>2048</v>
      </c>
      <c r="CA437" s="198">
        <f t="shared" si="261"/>
        <v>0.32800000000000001</v>
      </c>
      <c r="CB437" s="296">
        <f>IF(CJ437="Y",IF(C437="FINISHED GOODS",SUMIF(COST_SHEETT!$AB$3:$AB$1227,$CI437,COST_SHEETT!$DD$3:$DD$1227),SUMIF(COST_SHEETT!$B$3:$B$1227,$CI437,COST_SHEETT!$DB$3:$DB$1227)),IF(C437="FINISHED GOODS",SUMIF(COST_SHEETT1!$AB$3:$AB$1227,$CI437,COST_SHEETT1!$DD$3:$DD$1227),SUMIF(COST_SHEETT1!$B$3:$B$1227,$CI437,COST_SHEETT1!$DB$3:$DB$1227)))</f>
        <v>3.0336236506330418E-2</v>
      </c>
      <c r="CC437" s="209">
        <f t="shared" si="315"/>
        <v>62</v>
      </c>
      <c r="CD437" s="295">
        <v>1</v>
      </c>
      <c r="CE437" s="295"/>
      <c r="CF437" s="376">
        <f t="shared" si="316"/>
        <v>9.9999000000000005E-2</v>
      </c>
      <c r="CG437" s="301">
        <f t="shared" si="317"/>
        <v>3.0336236506330418E-2</v>
      </c>
      <c r="CH437" s="302">
        <f t="shared" si="318"/>
        <v>62</v>
      </c>
      <c r="CI437" s="200" t="s">
        <v>4181</v>
      </c>
      <c r="CJ437" s="97" t="s">
        <v>2666</v>
      </c>
      <c r="CK437" s="296">
        <f>IF(C437="WORK IN PROGRESS",0.099999,IF(SUMIF(SALE!$L$3:$L$1221,$A437,SALE!$U$3:$U$1221)=0,0,SUMIF(SALE!$L$3:$L$1221,$A437,SALE!$U$3:$U$1221)/SUMIF(SALE!$L$3:$L$1221,$A437,SALE!$F$3:$F$1221)))</f>
        <v>9.9999000000000005E-2</v>
      </c>
      <c r="CL437" s="296" t="str">
        <f t="shared" si="319"/>
        <v>COST</v>
      </c>
      <c r="CM437" s="304">
        <f t="shared" si="320"/>
        <v>189.024</v>
      </c>
      <c r="CT437" s="296">
        <f>+(BX437*CG437)</f>
        <v>62.128612364964695</v>
      </c>
      <c r="CV437" s="296">
        <f t="shared" si="321"/>
        <v>0</v>
      </c>
      <c r="CW437" s="296">
        <f t="shared" si="322"/>
        <v>62.128612364964695</v>
      </c>
      <c r="CX437" s="388">
        <f t="shared" si="323"/>
        <v>0.1286123649646953</v>
      </c>
    </row>
    <row r="438" spans="1:102" ht="12" hidden="1" customHeight="1" x14ac:dyDescent="0.25">
      <c r="A438" s="120" t="s">
        <v>385</v>
      </c>
      <c r="B438" s="121" t="s">
        <v>386</v>
      </c>
      <c r="C438" s="121" t="s">
        <v>77</v>
      </c>
      <c r="D438" s="123">
        <v>726</v>
      </c>
      <c r="E438" s="123">
        <v>365</v>
      </c>
      <c r="F438" s="123">
        <v>5.2962000000000002E-2</v>
      </c>
      <c r="G438" s="123">
        <v>5.2962000000000002E-2</v>
      </c>
      <c r="H438" s="124"/>
      <c r="I438" s="124">
        <v>0</v>
      </c>
      <c r="J438" s="124">
        <v>0</v>
      </c>
      <c r="K438" s="124"/>
      <c r="L438" s="124">
        <v>0</v>
      </c>
      <c r="M438" s="124"/>
      <c r="N438" s="124">
        <v>0</v>
      </c>
      <c r="O438" s="124"/>
      <c r="P438" s="124">
        <v>0</v>
      </c>
      <c r="Q438" s="124"/>
      <c r="R438" s="124">
        <v>0</v>
      </c>
      <c r="S438" s="124"/>
      <c r="T438" s="124">
        <v>0</v>
      </c>
      <c r="U438" s="124"/>
      <c r="V438" s="124">
        <v>0</v>
      </c>
      <c r="W438" s="124"/>
      <c r="X438" s="124">
        <v>0</v>
      </c>
      <c r="Y438" s="124"/>
      <c r="Z438" s="124">
        <v>0</v>
      </c>
      <c r="AA438" s="124"/>
      <c r="AB438" s="124">
        <v>0</v>
      </c>
      <c r="AC438" s="124">
        <v>0</v>
      </c>
      <c r="AD438" s="124">
        <v>0</v>
      </c>
      <c r="AE438" s="124">
        <v>0</v>
      </c>
      <c r="AF438" s="124"/>
      <c r="AG438" s="124">
        <v>0</v>
      </c>
      <c r="AH438" s="124"/>
      <c r="AI438" s="124">
        <v>0</v>
      </c>
      <c r="AJ438" s="124"/>
      <c r="AK438" s="124">
        <v>0</v>
      </c>
      <c r="AL438" s="124"/>
      <c r="AM438" s="124">
        <v>0</v>
      </c>
      <c r="AN438" s="124"/>
      <c r="AO438" s="124">
        <v>0</v>
      </c>
      <c r="AP438" s="124"/>
      <c r="AQ438" s="124">
        <v>0</v>
      </c>
      <c r="AR438" s="124"/>
      <c r="AS438" s="124">
        <v>0</v>
      </c>
      <c r="AT438" s="124"/>
      <c r="AU438" s="124">
        <v>0</v>
      </c>
      <c r="AV438" s="124">
        <v>0</v>
      </c>
      <c r="AW438" s="124">
        <v>0</v>
      </c>
      <c r="AX438" s="124">
        <v>0</v>
      </c>
      <c r="AY438" s="124">
        <v>0</v>
      </c>
      <c r="AZ438" s="124">
        <v>0</v>
      </c>
      <c r="BA438" s="124">
        <v>0</v>
      </c>
      <c r="BB438" s="124">
        <v>0</v>
      </c>
      <c r="BC438" s="124">
        <v>0</v>
      </c>
      <c r="BD438" s="123">
        <v>0</v>
      </c>
      <c r="BE438" s="123">
        <v>0</v>
      </c>
      <c r="BF438" s="124">
        <v>0</v>
      </c>
      <c r="BG438" s="124">
        <v>0</v>
      </c>
      <c r="BH438" s="124">
        <v>0</v>
      </c>
      <c r="BI438" s="124"/>
      <c r="BJ438" s="124">
        <v>0</v>
      </c>
      <c r="BK438" s="124"/>
      <c r="BL438" s="124">
        <v>0</v>
      </c>
      <c r="BM438" s="124">
        <v>0</v>
      </c>
      <c r="BN438" s="124">
        <v>0</v>
      </c>
      <c r="BO438" s="124">
        <v>0</v>
      </c>
      <c r="BP438" s="125">
        <v>0</v>
      </c>
      <c r="BS438" s="97">
        <f t="shared" si="257"/>
        <v>0</v>
      </c>
      <c r="BT438" s="97">
        <f t="shared" si="258"/>
        <v>0</v>
      </c>
      <c r="BU438" s="97">
        <f t="shared" si="259"/>
        <v>0</v>
      </c>
      <c r="BV438" s="296" t="str">
        <f>IF(CA438=0,"NO STOCK",IF(COUNTIF(PKGSUMM_T!$A$2:$A$1245,A438)&gt;0,"OK","ERROR"))</f>
        <v>NO STOCK</v>
      </c>
      <c r="BW438" s="296" t="str">
        <f>IF(CA438=0,"NO STOCK",IF(OR(COUNTIF(COST_SHEETT!$B$3:$B$1238,CI438)&gt;0,COUNTIF(COST_SHEETT!$AB$3:$AB$1238,CI438)&gt;0,COUNTIF(COST_SHEETT1!$B$3:$B$1238,CI438)&gt;0,COUNTIF(COST_SHEETT1!$AB$3:$AB$1238,CI438)&gt;0),"OK","ERROR"))</f>
        <v>NO STOCK</v>
      </c>
      <c r="BX438" s="97">
        <f>SUMIF(HW!$A$2:$A$1573,$A438,HW!BI$2:BI$1573)</f>
        <v>0</v>
      </c>
      <c r="BY438" s="97">
        <f>SUMIF(HW!$A$2:$A$1573,$A438,HW!BJ$2:BJ$1573)</f>
        <v>0</v>
      </c>
      <c r="BZ438" s="197">
        <f t="shared" si="260"/>
        <v>0</v>
      </c>
      <c r="CA438" s="198">
        <f t="shared" si="261"/>
        <v>0</v>
      </c>
      <c r="CI438" s="200"/>
      <c r="CK438" s="296">
        <f>IF(C438="WORK IN PROGRESS",0.099999,IF(SUMIF(SALE!$L$3:$L$1221,$A438,SALE!$U$3:$U$1221)=0,0,SUMIF(SALE!$L$3:$L$1221,$A438,SALE!$U$3:$U$1221)/SUMIF(SALE!$L$3:$L$1221,$A438,SALE!$F$3:$F$1221)))</f>
        <v>9.9999000000000005E-2</v>
      </c>
    </row>
    <row r="439" spans="1:102" ht="12" hidden="1" customHeight="1" x14ac:dyDescent="0.25">
      <c r="A439" s="136" t="s">
        <v>2642</v>
      </c>
      <c r="B439" s="105"/>
      <c r="C439" s="105" t="s">
        <v>1200</v>
      </c>
      <c r="D439" s="137"/>
      <c r="E439" s="137"/>
      <c r="F439" s="137">
        <v>0.11447499999999999</v>
      </c>
      <c r="G439" s="137">
        <v>0.11447499999999999</v>
      </c>
      <c r="H439" s="107">
        <v>127764</v>
      </c>
      <c r="I439" s="107">
        <v>26.192</v>
      </c>
      <c r="J439" s="138">
        <v>3927.9760000000001</v>
      </c>
      <c r="K439" s="137"/>
      <c r="L439" s="107">
        <v>0</v>
      </c>
      <c r="M439" s="137"/>
      <c r="N439" s="107">
        <v>0</v>
      </c>
      <c r="O439" s="137"/>
      <c r="P439" s="107">
        <v>0</v>
      </c>
      <c r="Q439" s="137"/>
      <c r="R439" s="107">
        <v>0</v>
      </c>
      <c r="S439" s="137"/>
      <c r="T439" s="107">
        <v>0</v>
      </c>
      <c r="U439" s="137"/>
      <c r="V439" s="107">
        <v>0</v>
      </c>
      <c r="W439" s="137"/>
      <c r="X439" s="107">
        <v>0</v>
      </c>
      <c r="Y439" s="137"/>
      <c r="Z439" s="107">
        <v>0</v>
      </c>
      <c r="AA439" s="137"/>
      <c r="AB439" s="107">
        <v>0</v>
      </c>
      <c r="AC439" s="107">
        <v>0</v>
      </c>
      <c r="AD439" s="107">
        <v>0</v>
      </c>
      <c r="AE439" s="107">
        <v>0</v>
      </c>
      <c r="AF439" s="137"/>
      <c r="AG439" s="107">
        <v>0</v>
      </c>
      <c r="AH439" s="137"/>
      <c r="AI439" s="107">
        <v>0</v>
      </c>
      <c r="AJ439" s="137"/>
      <c r="AK439" s="107">
        <v>0</v>
      </c>
      <c r="AL439" s="137"/>
      <c r="AM439" s="107">
        <v>0</v>
      </c>
      <c r="AN439" s="137"/>
      <c r="AO439" s="107">
        <v>0</v>
      </c>
      <c r="AP439" s="137"/>
      <c r="AQ439" s="107">
        <v>0</v>
      </c>
      <c r="AR439" s="137"/>
      <c r="AS439" s="107">
        <v>0</v>
      </c>
      <c r="AT439" s="137"/>
      <c r="AU439" s="107">
        <v>0</v>
      </c>
      <c r="AV439" s="107">
        <v>0</v>
      </c>
      <c r="AW439" s="107">
        <v>0</v>
      </c>
      <c r="AX439" s="107">
        <v>0</v>
      </c>
      <c r="AY439" s="139">
        <v>127764</v>
      </c>
      <c r="AZ439" s="137">
        <v>63</v>
      </c>
      <c r="BA439" s="107">
        <v>26.192</v>
      </c>
      <c r="BB439" s="138">
        <v>3927.9760000000001</v>
      </c>
      <c r="BC439" s="138">
        <v>3927.9760000000001</v>
      </c>
      <c r="BD439" s="137">
        <v>0</v>
      </c>
      <c r="BE439" s="137">
        <v>0</v>
      </c>
      <c r="BF439" s="107">
        <v>0</v>
      </c>
      <c r="BG439" s="107">
        <v>0</v>
      </c>
      <c r="BH439" s="107">
        <v>0</v>
      </c>
      <c r="BI439" s="137"/>
      <c r="BJ439" s="107">
        <v>0</v>
      </c>
      <c r="BK439" s="137"/>
      <c r="BL439" s="107">
        <v>0</v>
      </c>
      <c r="BM439" s="107">
        <v>0</v>
      </c>
      <c r="BN439" s="107">
        <v>0</v>
      </c>
      <c r="BO439" s="107">
        <v>0</v>
      </c>
      <c r="BP439" s="108">
        <v>0</v>
      </c>
      <c r="BS439" s="97">
        <f t="shared" si="257"/>
        <v>0</v>
      </c>
      <c r="BT439" s="97">
        <f t="shared" si="258"/>
        <v>0</v>
      </c>
      <c r="BU439" s="97">
        <f t="shared" si="259"/>
        <v>0</v>
      </c>
      <c r="BV439" s="296" t="str">
        <f>IF(CA439=0,"NO STOCK",IF(COUNTIF(PKGSUMM_T!$A$2:$A$1245,A439)&gt;0,"OK","ERROR"))</f>
        <v>NO STOCK</v>
      </c>
      <c r="BW439" s="296" t="str">
        <f>IF(CA439=0,"NO STOCK",IF(OR(COUNTIF(COST_SHEETT!$B$3:$B$1238,CI439)&gt;0,COUNTIF(COST_SHEETT!$AB$3:$AB$1238,CI439)&gt;0,COUNTIF(COST_SHEETT1!$B$3:$B$1238,CI439)&gt;0,COUNTIF(COST_SHEETT1!$AB$3:$AB$1238,CI439)&gt;0),"OK","ERROR"))</f>
        <v>NO STOCK</v>
      </c>
      <c r="BX439" s="97">
        <f>SUMIF(HW!$A$2:$A$1573,$A439,HW!BI$2:BI$1573)</f>
        <v>0</v>
      </c>
      <c r="BY439" s="97">
        <f>SUMIF(HW!$A$2:$A$1573,$A439,HW!BJ$2:BJ$1573)</f>
        <v>0</v>
      </c>
      <c r="BZ439" s="197">
        <f t="shared" si="260"/>
        <v>0</v>
      </c>
      <c r="CA439" s="198">
        <f t="shared" si="261"/>
        <v>0</v>
      </c>
      <c r="CI439" s="200"/>
      <c r="CK439" s="296">
        <f>IF(C439="WORK IN PROGRESS",0.099999,IF(SUMIF(SALE!$L$3:$L$1221,$A439,SALE!$U$3:$U$1221)=0,0,SUMIF(SALE!$L$3:$L$1221,$A439,SALE!$U$3:$U$1221)/SUMIF(SALE!$L$3:$L$1221,$A439,SALE!$F$3:$F$1221)))</f>
        <v>0</v>
      </c>
    </row>
    <row r="440" spans="1:102" ht="12" hidden="1" customHeight="1" x14ac:dyDescent="0.25">
      <c r="A440" s="133" t="s">
        <v>2642</v>
      </c>
      <c r="B440" s="111" t="s">
        <v>1200</v>
      </c>
      <c r="C440" s="111"/>
      <c r="D440" s="126"/>
      <c r="E440" s="126"/>
      <c r="F440" s="126">
        <v>2.1175269999999999</v>
      </c>
      <c r="G440" s="126">
        <v>2.1175269999999999</v>
      </c>
      <c r="H440" s="112">
        <v>4901656</v>
      </c>
      <c r="I440" s="134">
        <v>1324.7070000000001</v>
      </c>
      <c r="J440" s="134">
        <v>214394.06200000001</v>
      </c>
      <c r="K440" s="126"/>
      <c r="L440" s="112">
        <v>0</v>
      </c>
      <c r="M440" s="126"/>
      <c r="N440" s="112">
        <v>0</v>
      </c>
      <c r="O440" s="126"/>
      <c r="P440" s="112">
        <v>0</v>
      </c>
      <c r="Q440" s="126"/>
      <c r="R440" s="112">
        <v>0</v>
      </c>
      <c r="S440" s="126"/>
      <c r="T440" s="112">
        <v>0</v>
      </c>
      <c r="U440" s="126"/>
      <c r="V440" s="112">
        <v>0</v>
      </c>
      <c r="W440" s="126"/>
      <c r="X440" s="112">
        <v>0</v>
      </c>
      <c r="Y440" s="126"/>
      <c r="Z440" s="112">
        <v>0</v>
      </c>
      <c r="AA440" s="126"/>
      <c r="AB440" s="112">
        <v>0</v>
      </c>
      <c r="AC440" s="112">
        <v>0</v>
      </c>
      <c r="AD440" s="112">
        <v>0</v>
      </c>
      <c r="AE440" s="112">
        <v>0</v>
      </c>
      <c r="AF440" s="126"/>
      <c r="AG440" s="112">
        <v>0</v>
      </c>
      <c r="AH440" s="126"/>
      <c r="AI440" s="112">
        <v>0</v>
      </c>
      <c r="AJ440" s="126"/>
      <c r="AK440" s="112">
        <v>0</v>
      </c>
      <c r="AL440" s="126"/>
      <c r="AM440" s="112">
        <v>0</v>
      </c>
      <c r="AN440" s="126">
        <v>117814</v>
      </c>
      <c r="AO440" s="126">
        <v>23.783000000000001</v>
      </c>
      <c r="AP440" s="126">
        <v>400113</v>
      </c>
      <c r="AQ440" s="126">
        <v>105.1</v>
      </c>
      <c r="AR440" s="126"/>
      <c r="AS440" s="112">
        <v>0</v>
      </c>
      <c r="AT440" s="126"/>
      <c r="AU440" s="112">
        <v>0</v>
      </c>
      <c r="AV440" s="135">
        <v>517927</v>
      </c>
      <c r="AW440" s="112">
        <v>128.88300000000001</v>
      </c>
      <c r="AX440" s="134">
        <v>21268.602999999999</v>
      </c>
      <c r="AY440" s="135">
        <v>4383729</v>
      </c>
      <c r="AZ440" s="149">
        <v>1785</v>
      </c>
      <c r="BA440" s="134">
        <v>1195.825</v>
      </c>
      <c r="BB440" s="134">
        <v>193125.459</v>
      </c>
      <c r="BC440" s="134">
        <v>193125.459</v>
      </c>
      <c r="BD440" s="126">
        <v>0</v>
      </c>
      <c r="BE440" s="126">
        <v>0</v>
      </c>
      <c r="BF440" s="112">
        <v>0</v>
      </c>
      <c r="BG440" s="112">
        <v>0</v>
      </c>
      <c r="BH440" s="112">
        <v>0</v>
      </c>
      <c r="BI440" s="126">
        <v>6327</v>
      </c>
      <c r="BJ440" s="126">
        <v>0.94899999999999995</v>
      </c>
      <c r="BK440" s="126"/>
      <c r="BL440" s="112">
        <v>0</v>
      </c>
      <c r="BM440" s="149">
        <v>6327</v>
      </c>
      <c r="BN440" s="126">
        <v>0.94899999999999995</v>
      </c>
      <c r="BO440" s="149">
        <v>6327</v>
      </c>
      <c r="BP440" s="150">
        <v>0.94899999999999995</v>
      </c>
      <c r="BS440" s="97">
        <f t="shared" si="257"/>
        <v>0</v>
      </c>
      <c r="BT440" s="97">
        <f t="shared" si="258"/>
        <v>0</v>
      </c>
      <c r="BU440" s="97">
        <f t="shared" si="259"/>
        <v>0</v>
      </c>
      <c r="BV440" s="296" t="str">
        <f>IF(CA440=0,"NO STOCK",IF(COUNTIF(PKGSUMM_T!$A$2:$A$1245,A440)&gt;0,"OK","ERROR"))</f>
        <v>NO STOCK</v>
      </c>
      <c r="BW440" s="296" t="str">
        <f>IF(CA440=0,"NO STOCK",IF(OR(COUNTIF(COST_SHEETT!$B$3:$B$1238,CI440)&gt;0,COUNTIF(COST_SHEETT!$AB$3:$AB$1238,CI440)&gt;0,COUNTIF(COST_SHEETT1!$B$3:$B$1238,CI440)&gt;0,COUNTIF(COST_SHEETT1!$AB$3:$AB$1238,CI440)&gt;0),"OK","ERROR"))</f>
        <v>NO STOCK</v>
      </c>
      <c r="BX440" s="97">
        <f>SUMIF(HW!$A$2:$A$1573,$A440,HW!BI$2:BI$1573)</f>
        <v>0</v>
      </c>
      <c r="BY440" s="97">
        <f>SUMIF(HW!$A$2:$A$1573,$A440,HW!BJ$2:BJ$1573)</f>
        <v>0</v>
      </c>
      <c r="BZ440" s="197">
        <f t="shared" si="260"/>
        <v>0</v>
      </c>
      <c r="CA440" s="198">
        <f t="shared" si="261"/>
        <v>0</v>
      </c>
      <c r="CI440" s="200"/>
      <c r="CK440" s="296">
        <f>IF(C440="WORK IN PROGRESS",0.099999,IF(SUMIF(SALE!$L$3:$L$1221,$A440,SALE!$U$3:$U$1221)=0,0,SUMIF(SALE!$L$3:$L$1221,$A440,SALE!$U$3:$U$1221)/SUMIF(SALE!$L$3:$L$1221,$A440,SALE!$F$3:$F$1221)))</f>
        <v>0</v>
      </c>
    </row>
    <row r="441" spans="1:102" ht="12" hidden="1" customHeight="1" x14ac:dyDescent="0.25">
      <c r="A441" s="104" t="s">
        <v>2642</v>
      </c>
      <c r="B441" s="105" t="s">
        <v>1774</v>
      </c>
      <c r="C441" s="106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07"/>
      <c r="BE441" s="107"/>
      <c r="BF441" s="107"/>
      <c r="BG441" s="107"/>
      <c r="BH441" s="107"/>
      <c r="BI441" s="107"/>
      <c r="BJ441" s="107"/>
      <c r="BK441" s="107"/>
      <c r="BL441" s="107"/>
      <c r="BM441" s="107"/>
      <c r="BN441" s="107"/>
      <c r="BO441" s="107"/>
      <c r="BP441" s="108"/>
      <c r="BS441" s="97">
        <f t="shared" si="257"/>
        <v>0</v>
      </c>
      <c r="BT441" s="97">
        <f t="shared" si="258"/>
        <v>0</v>
      </c>
      <c r="BU441" s="97">
        <f t="shared" si="259"/>
        <v>0</v>
      </c>
      <c r="BV441" s="296" t="str">
        <f>IF(CA441=0,"NO STOCK",IF(COUNTIF(PKGSUMM_T!$A$2:$A$1245,A441)&gt;0,"OK","ERROR"))</f>
        <v>NO STOCK</v>
      </c>
      <c r="BW441" s="296" t="str">
        <f>IF(CA441=0,"NO STOCK",IF(OR(COUNTIF(COST_SHEETT!$B$3:$B$1238,CI441)&gt;0,COUNTIF(COST_SHEETT!$AB$3:$AB$1238,CI441)&gt;0,COUNTIF(COST_SHEETT1!$B$3:$B$1238,CI441)&gt;0,COUNTIF(COST_SHEETT1!$AB$3:$AB$1238,CI441)&gt;0),"OK","ERROR"))</f>
        <v>NO STOCK</v>
      </c>
      <c r="BX441" s="97">
        <f>SUMIF(HW!$A$2:$A$1573,$A441,HW!BI$2:BI$1573)</f>
        <v>0</v>
      </c>
      <c r="BY441" s="97">
        <f>SUMIF(HW!$A$2:$A$1573,$A441,HW!BJ$2:BJ$1573)</f>
        <v>0</v>
      </c>
      <c r="BZ441" s="197">
        <f t="shared" si="260"/>
        <v>0</v>
      </c>
      <c r="CA441" s="198">
        <f t="shared" si="261"/>
        <v>0</v>
      </c>
      <c r="CI441" s="200"/>
      <c r="CK441" s="296">
        <f>IF(C441="WORK IN PROGRESS",0.099999,IF(SUMIF(SALE!$L$3:$L$1221,$A441,SALE!$U$3:$U$1221)=0,0,SUMIF(SALE!$L$3:$L$1221,$A441,SALE!$U$3:$U$1221)/SUMIF(SALE!$L$3:$L$1221,$A441,SALE!$F$3:$F$1221)))</f>
        <v>0</v>
      </c>
    </row>
    <row r="442" spans="1:102" ht="12" hidden="1" customHeight="1" x14ac:dyDescent="0.25">
      <c r="A442" s="109" t="s">
        <v>2642</v>
      </c>
      <c r="B442" s="110"/>
      <c r="C442" s="111" t="s">
        <v>30</v>
      </c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  <c r="AW442" s="112"/>
      <c r="AX442" s="112"/>
      <c r="AY442" s="112"/>
      <c r="AZ442" s="112"/>
      <c r="BA442" s="112"/>
      <c r="BB442" s="112"/>
      <c r="BC442" s="112"/>
      <c r="BD442" s="112"/>
      <c r="BE442" s="112"/>
      <c r="BF442" s="112"/>
      <c r="BG442" s="112"/>
      <c r="BH442" s="112"/>
      <c r="BI442" s="112"/>
      <c r="BJ442" s="112"/>
      <c r="BK442" s="112"/>
      <c r="BL442" s="112"/>
      <c r="BM442" s="112"/>
      <c r="BN442" s="112"/>
      <c r="BO442" s="112"/>
      <c r="BP442" s="113"/>
      <c r="BS442" s="97">
        <f t="shared" si="257"/>
        <v>0</v>
      </c>
      <c r="BT442" s="97">
        <f t="shared" si="258"/>
        <v>0</v>
      </c>
      <c r="BU442" s="97">
        <f t="shared" si="259"/>
        <v>0</v>
      </c>
      <c r="BV442" s="296" t="str">
        <f>IF(CA442=0,"NO STOCK",IF(COUNTIF(PKGSUMM_T!$A$2:$A$1245,A442)&gt;0,"OK","ERROR"))</f>
        <v>NO STOCK</v>
      </c>
      <c r="BW442" s="296" t="str">
        <f>IF(CA442=0,"NO STOCK",IF(OR(COUNTIF(COST_SHEETT!$B$3:$B$1238,CI442)&gt;0,COUNTIF(COST_SHEETT!$AB$3:$AB$1238,CI442)&gt;0,COUNTIF(COST_SHEETT1!$B$3:$B$1238,CI442)&gt;0,COUNTIF(COST_SHEETT1!$AB$3:$AB$1238,CI442)&gt;0),"OK","ERROR"))</f>
        <v>NO STOCK</v>
      </c>
      <c r="BX442" s="97">
        <f>SUMIF(HW!$A$2:$A$1573,$A442,HW!BI$2:BI$1573)</f>
        <v>0</v>
      </c>
      <c r="BY442" s="97">
        <f>SUMIF(HW!$A$2:$A$1573,$A442,HW!BJ$2:BJ$1573)</f>
        <v>0</v>
      </c>
      <c r="BZ442" s="197">
        <f t="shared" si="260"/>
        <v>0</v>
      </c>
      <c r="CA442" s="198">
        <f t="shared" si="261"/>
        <v>0</v>
      </c>
      <c r="CI442" s="200"/>
      <c r="CK442" s="296">
        <f>IF(C442="WORK IN PROGRESS",0.099999,IF(SUMIF(SALE!$L$3:$L$1221,$A442,SALE!$U$3:$U$1221)=0,0,SUMIF(SALE!$L$3:$L$1221,$A442,SALE!$U$3:$U$1221)/SUMIF(SALE!$L$3:$L$1221,$A442,SALE!$F$3:$F$1221)))</f>
        <v>0</v>
      </c>
    </row>
    <row r="443" spans="1:102" ht="12" hidden="1" customHeight="1" x14ac:dyDescent="0.25">
      <c r="A443" s="114" t="s">
        <v>125</v>
      </c>
      <c r="B443" s="115" t="s">
        <v>126</v>
      </c>
      <c r="C443" s="115" t="s">
        <v>30</v>
      </c>
      <c r="D443" s="116">
        <v>3969</v>
      </c>
      <c r="E443" s="117">
        <v>295</v>
      </c>
      <c r="F443" s="117">
        <v>4.2805000000000003E-2</v>
      </c>
      <c r="G443" s="117">
        <v>4.2805000000000003E-2</v>
      </c>
      <c r="H443" s="118"/>
      <c r="I443" s="118">
        <v>0</v>
      </c>
      <c r="J443" s="118">
        <v>0</v>
      </c>
      <c r="K443" s="118"/>
      <c r="L443" s="118">
        <v>0</v>
      </c>
      <c r="M443" s="118"/>
      <c r="N443" s="118">
        <v>0</v>
      </c>
      <c r="O443" s="118"/>
      <c r="P443" s="118">
        <v>0</v>
      </c>
      <c r="Q443" s="118"/>
      <c r="R443" s="118">
        <v>0</v>
      </c>
      <c r="S443" s="118"/>
      <c r="T443" s="118">
        <v>0</v>
      </c>
      <c r="U443" s="118"/>
      <c r="V443" s="118">
        <v>0</v>
      </c>
      <c r="W443" s="118"/>
      <c r="X443" s="118">
        <v>0</v>
      </c>
      <c r="Y443" s="118"/>
      <c r="Z443" s="118">
        <v>0</v>
      </c>
      <c r="AA443" s="118"/>
      <c r="AB443" s="118">
        <v>0</v>
      </c>
      <c r="AC443" s="118">
        <v>0</v>
      </c>
      <c r="AD443" s="118">
        <v>0</v>
      </c>
      <c r="AE443" s="118">
        <v>0</v>
      </c>
      <c r="AF443" s="118"/>
      <c r="AG443" s="118">
        <v>0</v>
      </c>
      <c r="AH443" s="118"/>
      <c r="AI443" s="118">
        <v>0</v>
      </c>
      <c r="AJ443" s="118"/>
      <c r="AK443" s="118">
        <v>0</v>
      </c>
      <c r="AL443" s="118"/>
      <c r="AM443" s="118">
        <v>0</v>
      </c>
      <c r="AN443" s="118"/>
      <c r="AO443" s="118">
        <v>0</v>
      </c>
      <c r="AP443" s="118"/>
      <c r="AQ443" s="118">
        <v>0</v>
      </c>
      <c r="AR443" s="118"/>
      <c r="AS443" s="118">
        <v>0</v>
      </c>
      <c r="AT443" s="118"/>
      <c r="AU443" s="118">
        <v>0</v>
      </c>
      <c r="AV443" s="118">
        <v>0</v>
      </c>
      <c r="AW443" s="118">
        <v>0</v>
      </c>
      <c r="AX443" s="118">
        <v>0</v>
      </c>
      <c r="AY443" s="118">
        <v>0</v>
      </c>
      <c r="AZ443" s="118">
        <v>0</v>
      </c>
      <c r="BA443" s="118">
        <v>0</v>
      </c>
      <c r="BB443" s="118">
        <v>0</v>
      </c>
      <c r="BC443" s="118">
        <v>0</v>
      </c>
      <c r="BD443" s="117">
        <v>0</v>
      </c>
      <c r="BE443" s="117">
        <v>0</v>
      </c>
      <c r="BF443" s="118">
        <v>0</v>
      </c>
      <c r="BG443" s="118">
        <v>0</v>
      </c>
      <c r="BH443" s="118">
        <v>0</v>
      </c>
      <c r="BI443" s="118"/>
      <c r="BJ443" s="118">
        <v>0</v>
      </c>
      <c r="BK443" s="118"/>
      <c r="BL443" s="118">
        <v>0</v>
      </c>
      <c r="BM443" s="118">
        <v>0</v>
      </c>
      <c r="BN443" s="118">
        <v>0</v>
      </c>
      <c r="BO443" s="118">
        <v>0</v>
      </c>
      <c r="BP443" s="119">
        <v>0</v>
      </c>
      <c r="BS443" s="97">
        <f t="shared" si="257"/>
        <v>0</v>
      </c>
      <c r="BT443" s="97">
        <f t="shared" si="258"/>
        <v>0</v>
      </c>
      <c r="BU443" s="97">
        <f t="shared" si="259"/>
        <v>0</v>
      </c>
      <c r="BV443" s="296" t="str">
        <f>IF(CA443=0,"NO STOCK",IF(COUNTIF(PKGSUMM_T!$A$2:$A$1245,A443)&gt;0,"OK","ERROR"))</f>
        <v>NO STOCK</v>
      </c>
      <c r="BW443" s="296" t="str">
        <f>IF(CA443=0,"NO STOCK",IF(OR(COUNTIF(COST_SHEETT!$B$3:$B$1238,CI443)&gt;0,COUNTIF(COST_SHEETT!$AB$3:$AB$1238,CI443)&gt;0,COUNTIF(COST_SHEETT1!$B$3:$B$1238,CI443)&gt;0,COUNTIF(COST_SHEETT1!$AB$3:$AB$1238,CI443)&gt;0),"OK","ERROR"))</f>
        <v>NO STOCK</v>
      </c>
      <c r="BX443" s="97">
        <f>SUMIF(HW!$A$2:$A$1573,$A443,HW!BI$2:BI$1573)</f>
        <v>0</v>
      </c>
      <c r="BY443" s="97">
        <f>SUMIF(HW!$A$2:$A$1573,$A443,HW!BJ$2:BJ$1573)</f>
        <v>0</v>
      </c>
      <c r="BZ443" s="197">
        <f t="shared" si="260"/>
        <v>0</v>
      </c>
      <c r="CA443" s="198">
        <f t="shared" si="261"/>
        <v>0</v>
      </c>
      <c r="CI443" s="200"/>
      <c r="CK443" s="296">
        <f>IF(C443="WORK IN PROGRESS",0.099999,IF(SUMIF(SALE!$L$3:$L$1221,$A443,SALE!$U$3:$U$1221)=0,0,SUMIF(SALE!$L$3:$L$1221,$A443,SALE!$U$3:$U$1221)/SUMIF(SALE!$L$3:$L$1221,$A443,SALE!$F$3:$F$1221)))</f>
        <v>0</v>
      </c>
    </row>
    <row r="444" spans="1:102" ht="12" hidden="1" customHeight="1" x14ac:dyDescent="0.25">
      <c r="A444" s="120" t="s">
        <v>1775</v>
      </c>
      <c r="B444" s="121" t="s">
        <v>1776</v>
      </c>
      <c r="C444" s="121" t="s">
        <v>30</v>
      </c>
      <c r="D444" s="122">
        <v>2940</v>
      </c>
      <c r="E444" s="123">
        <v>295</v>
      </c>
      <c r="F444" s="123">
        <v>4.2805000000000003E-2</v>
      </c>
      <c r="G444" s="123">
        <v>4.2805000000000003E-2</v>
      </c>
      <c r="H444" s="124"/>
      <c r="I444" s="124">
        <v>0</v>
      </c>
      <c r="J444" s="124">
        <v>0</v>
      </c>
      <c r="K444" s="124"/>
      <c r="L444" s="124">
        <v>0</v>
      </c>
      <c r="M444" s="124"/>
      <c r="N444" s="124">
        <v>0</v>
      </c>
      <c r="O444" s="124"/>
      <c r="P444" s="124">
        <v>0</v>
      </c>
      <c r="Q444" s="124"/>
      <c r="R444" s="124">
        <v>0</v>
      </c>
      <c r="S444" s="124"/>
      <c r="T444" s="124">
        <v>0</v>
      </c>
      <c r="U444" s="124"/>
      <c r="V444" s="124">
        <v>0</v>
      </c>
      <c r="W444" s="124"/>
      <c r="X444" s="124">
        <v>0</v>
      </c>
      <c r="Y444" s="124"/>
      <c r="Z444" s="124">
        <v>0</v>
      </c>
      <c r="AA444" s="124"/>
      <c r="AB444" s="124">
        <v>0</v>
      </c>
      <c r="AC444" s="124">
        <v>0</v>
      </c>
      <c r="AD444" s="124">
        <v>0</v>
      </c>
      <c r="AE444" s="124">
        <v>0</v>
      </c>
      <c r="AF444" s="124"/>
      <c r="AG444" s="124">
        <v>0</v>
      </c>
      <c r="AH444" s="124"/>
      <c r="AI444" s="124">
        <v>0</v>
      </c>
      <c r="AJ444" s="124"/>
      <c r="AK444" s="124">
        <v>0</v>
      </c>
      <c r="AL444" s="124"/>
      <c r="AM444" s="124">
        <v>0</v>
      </c>
      <c r="AN444" s="124"/>
      <c r="AO444" s="124">
        <v>0</v>
      </c>
      <c r="AP444" s="124"/>
      <c r="AQ444" s="124">
        <v>0</v>
      </c>
      <c r="AR444" s="124"/>
      <c r="AS444" s="124">
        <v>0</v>
      </c>
      <c r="AT444" s="124"/>
      <c r="AU444" s="124">
        <v>0</v>
      </c>
      <c r="AV444" s="124">
        <v>0</v>
      </c>
      <c r="AW444" s="124">
        <v>0</v>
      </c>
      <c r="AX444" s="124">
        <v>0</v>
      </c>
      <c r="AY444" s="124">
        <v>0</v>
      </c>
      <c r="AZ444" s="124">
        <v>0</v>
      </c>
      <c r="BA444" s="124">
        <v>0</v>
      </c>
      <c r="BB444" s="124">
        <v>0</v>
      </c>
      <c r="BC444" s="124">
        <v>0</v>
      </c>
      <c r="BD444" s="123">
        <v>0</v>
      </c>
      <c r="BE444" s="123">
        <v>0</v>
      </c>
      <c r="BF444" s="124">
        <v>0</v>
      </c>
      <c r="BG444" s="124">
        <v>0</v>
      </c>
      <c r="BH444" s="124">
        <v>0</v>
      </c>
      <c r="BI444" s="124"/>
      <c r="BJ444" s="124">
        <v>0</v>
      </c>
      <c r="BK444" s="124"/>
      <c r="BL444" s="124">
        <v>0</v>
      </c>
      <c r="BM444" s="124">
        <v>0</v>
      </c>
      <c r="BN444" s="124">
        <v>0</v>
      </c>
      <c r="BO444" s="124">
        <v>0</v>
      </c>
      <c r="BP444" s="125">
        <v>0</v>
      </c>
      <c r="BS444" s="97">
        <f t="shared" si="257"/>
        <v>0</v>
      </c>
      <c r="BT444" s="97">
        <f t="shared" si="258"/>
        <v>0</v>
      </c>
      <c r="BU444" s="97">
        <f t="shared" si="259"/>
        <v>0</v>
      </c>
      <c r="BV444" s="296" t="str">
        <f>IF(CA444=0,"NO STOCK",IF(COUNTIF(PKGSUMM_T!$A$2:$A$1245,A444)&gt;0,"OK","ERROR"))</f>
        <v>NO STOCK</v>
      </c>
      <c r="BW444" s="296" t="str">
        <f>IF(CA444=0,"NO STOCK",IF(OR(COUNTIF(COST_SHEETT!$B$3:$B$1238,CI444)&gt;0,COUNTIF(COST_SHEETT!$AB$3:$AB$1238,CI444)&gt;0,COUNTIF(COST_SHEETT1!$B$3:$B$1238,CI444)&gt;0,COUNTIF(COST_SHEETT1!$AB$3:$AB$1238,CI444)&gt;0),"OK","ERROR"))</f>
        <v>NO STOCK</v>
      </c>
      <c r="BX444" s="97">
        <f>SUMIF(HW!$A$2:$A$1573,$A444,HW!BI$2:BI$1573)</f>
        <v>0</v>
      </c>
      <c r="BY444" s="97">
        <f>SUMIF(HW!$A$2:$A$1573,$A444,HW!BJ$2:BJ$1573)</f>
        <v>0</v>
      </c>
      <c r="BZ444" s="197">
        <f t="shared" si="260"/>
        <v>0</v>
      </c>
      <c r="CA444" s="198">
        <f t="shared" si="261"/>
        <v>0</v>
      </c>
      <c r="CI444" s="200"/>
      <c r="CK444" s="296">
        <f>IF(C444="WORK IN PROGRESS",0.099999,IF(SUMIF(SALE!$L$3:$L$1221,$A444,SALE!$U$3:$U$1221)=0,0,SUMIF(SALE!$L$3:$L$1221,$A444,SALE!$U$3:$U$1221)/SUMIF(SALE!$L$3:$L$1221,$A444,SALE!$F$3:$F$1221)))</f>
        <v>0</v>
      </c>
    </row>
    <row r="445" spans="1:102" ht="12" hidden="1" customHeight="1" x14ac:dyDescent="0.25">
      <c r="A445" s="114" t="s">
        <v>1777</v>
      </c>
      <c r="B445" s="115" t="s">
        <v>1778</v>
      </c>
      <c r="C445" s="115" t="s">
        <v>30</v>
      </c>
      <c r="D445" s="116">
        <v>3780</v>
      </c>
      <c r="E445" s="117">
        <v>295</v>
      </c>
      <c r="F445" s="117">
        <v>4.2805000000000003E-2</v>
      </c>
      <c r="G445" s="117">
        <v>4.2805000000000003E-2</v>
      </c>
      <c r="H445" s="118"/>
      <c r="I445" s="118">
        <v>0</v>
      </c>
      <c r="J445" s="118">
        <v>0</v>
      </c>
      <c r="K445" s="118"/>
      <c r="L445" s="118">
        <v>0</v>
      </c>
      <c r="M445" s="118"/>
      <c r="N445" s="118">
        <v>0</v>
      </c>
      <c r="O445" s="118"/>
      <c r="P445" s="118">
        <v>0</v>
      </c>
      <c r="Q445" s="118"/>
      <c r="R445" s="118">
        <v>0</v>
      </c>
      <c r="S445" s="118"/>
      <c r="T445" s="118">
        <v>0</v>
      </c>
      <c r="U445" s="118"/>
      <c r="V445" s="118">
        <v>0</v>
      </c>
      <c r="W445" s="118"/>
      <c r="X445" s="118">
        <v>0</v>
      </c>
      <c r="Y445" s="118"/>
      <c r="Z445" s="118">
        <v>0</v>
      </c>
      <c r="AA445" s="118"/>
      <c r="AB445" s="118">
        <v>0</v>
      </c>
      <c r="AC445" s="118">
        <v>0</v>
      </c>
      <c r="AD445" s="118">
        <v>0</v>
      </c>
      <c r="AE445" s="118">
        <v>0</v>
      </c>
      <c r="AF445" s="118"/>
      <c r="AG445" s="118">
        <v>0</v>
      </c>
      <c r="AH445" s="118"/>
      <c r="AI445" s="118">
        <v>0</v>
      </c>
      <c r="AJ445" s="118"/>
      <c r="AK445" s="118">
        <v>0</v>
      </c>
      <c r="AL445" s="118"/>
      <c r="AM445" s="118">
        <v>0</v>
      </c>
      <c r="AN445" s="118"/>
      <c r="AO445" s="118">
        <v>0</v>
      </c>
      <c r="AP445" s="118"/>
      <c r="AQ445" s="118">
        <v>0</v>
      </c>
      <c r="AR445" s="118"/>
      <c r="AS445" s="118">
        <v>0</v>
      </c>
      <c r="AT445" s="118"/>
      <c r="AU445" s="118">
        <v>0</v>
      </c>
      <c r="AV445" s="118">
        <v>0</v>
      </c>
      <c r="AW445" s="118">
        <v>0</v>
      </c>
      <c r="AX445" s="118">
        <v>0</v>
      </c>
      <c r="AY445" s="118">
        <v>0</v>
      </c>
      <c r="AZ445" s="118">
        <v>0</v>
      </c>
      <c r="BA445" s="118">
        <v>0</v>
      </c>
      <c r="BB445" s="118">
        <v>0</v>
      </c>
      <c r="BC445" s="118">
        <v>0</v>
      </c>
      <c r="BD445" s="117">
        <v>0</v>
      </c>
      <c r="BE445" s="117">
        <v>0</v>
      </c>
      <c r="BF445" s="118">
        <v>0</v>
      </c>
      <c r="BG445" s="118">
        <v>0</v>
      </c>
      <c r="BH445" s="118">
        <v>0</v>
      </c>
      <c r="BI445" s="118"/>
      <c r="BJ445" s="118">
        <v>0</v>
      </c>
      <c r="BK445" s="118"/>
      <c r="BL445" s="118">
        <v>0</v>
      </c>
      <c r="BM445" s="118">
        <v>0</v>
      </c>
      <c r="BN445" s="118">
        <v>0</v>
      </c>
      <c r="BO445" s="118">
        <v>0</v>
      </c>
      <c r="BP445" s="119">
        <v>0</v>
      </c>
      <c r="BS445" s="97">
        <f t="shared" si="257"/>
        <v>0</v>
      </c>
      <c r="BT445" s="97">
        <f t="shared" si="258"/>
        <v>0</v>
      </c>
      <c r="BU445" s="97">
        <f t="shared" si="259"/>
        <v>0</v>
      </c>
      <c r="BV445" s="296" t="str">
        <f>IF(CA445=0,"NO STOCK",IF(COUNTIF(PKGSUMM_T!$A$2:$A$1245,A445)&gt;0,"OK","ERROR"))</f>
        <v>NO STOCK</v>
      </c>
      <c r="BW445" s="296" t="str">
        <f>IF(CA445=0,"NO STOCK",IF(OR(COUNTIF(COST_SHEETT!$B$3:$B$1238,CI445)&gt;0,COUNTIF(COST_SHEETT!$AB$3:$AB$1238,CI445)&gt;0,COUNTIF(COST_SHEETT1!$B$3:$B$1238,CI445)&gt;0,COUNTIF(COST_SHEETT1!$AB$3:$AB$1238,CI445)&gt;0),"OK","ERROR"))</f>
        <v>NO STOCK</v>
      </c>
      <c r="BX445" s="97">
        <f>SUMIF(HW!$A$2:$A$1573,$A445,HW!BI$2:BI$1573)</f>
        <v>0</v>
      </c>
      <c r="BY445" s="97">
        <f>SUMIF(HW!$A$2:$A$1573,$A445,HW!BJ$2:BJ$1573)</f>
        <v>0</v>
      </c>
      <c r="BZ445" s="197">
        <f t="shared" si="260"/>
        <v>0</v>
      </c>
      <c r="CA445" s="198">
        <f t="shared" si="261"/>
        <v>0</v>
      </c>
      <c r="CI445" s="200"/>
      <c r="CK445" s="296">
        <f>IF(C445="WORK IN PROGRESS",0.099999,IF(SUMIF(SALE!$L$3:$L$1221,$A445,SALE!$U$3:$U$1221)=0,0,SUMIF(SALE!$L$3:$L$1221,$A445,SALE!$U$3:$U$1221)/SUMIF(SALE!$L$3:$L$1221,$A445,SALE!$F$3:$F$1221)))</f>
        <v>0</v>
      </c>
    </row>
    <row r="446" spans="1:102" ht="12" hidden="1" customHeight="1" x14ac:dyDescent="0.25">
      <c r="A446" s="120" t="s">
        <v>1779</v>
      </c>
      <c r="B446" s="121" t="s">
        <v>1780</v>
      </c>
      <c r="C446" s="121" t="s">
        <v>30</v>
      </c>
      <c r="D446" s="122">
        <v>3780</v>
      </c>
      <c r="E446" s="123">
        <v>310</v>
      </c>
      <c r="F446" s="123">
        <v>4.4982000000000001E-2</v>
      </c>
      <c r="G446" s="123">
        <v>4.4982000000000001E-2</v>
      </c>
      <c r="H446" s="124"/>
      <c r="I446" s="124">
        <v>0</v>
      </c>
      <c r="J446" s="124">
        <v>0</v>
      </c>
      <c r="K446" s="124"/>
      <c r="L446" s="124">
        <v>0</v>
      </c>
      <c r="M446" s="124"/>
      <c r="N446" s="124">
        <v>0</v>
      </c>
      <c r="O446" s="124"/>
      <c r="P446" s="124">
        <v>0</v>
      </c>
      <c r="Q446" s="124"/>
      <c r="R446" s="124">
        <v>0</v>
      </c>
      <c r="S446" s="124"/>
      <c r="T446" s="124">
        <v>0</v>
      </c>
      <c r="U446" s="124"/>
      <c r="V446" s="124">
        <v>0</v>
      </c>
      <c r="W446" s="124"/>
      <c r="X446" s="124">
        <v>0</v>
      </c>
      <c r="Y446" s="124"/>
      <c r="Z446" s="124">
        <v>0</v>
      </c>
      <c r="AA446" s="124"/>
      <c r="AB446" s="124">
        <v>0</v>
      </c>
      <c r="AC446" s="124">
        <v>0</v>
      </c>
      <c r="AD446" s="124">
        <v>0</v>
      </c>
      <c r="AE446" s="124">
        <v>0</v>
      </c>
      <c r="AF446" s="124"/>
      <c r="AG446" s="124">
        <v>0</v>
      </c>
      <c r="AH446" s="124"/>
      <c r="AI446" s="124">
        <v>0</v>
      </c>
      <c r="AJ446" s="124"/>
      <c r="AK446" s="124">
        <v>0</v>
      </c>
      <c r="AL446" s="124"/>
      <c r="AM446" s="124">
        <v>0</v>
      </c>
      <c r="AN446" s="124"/>
      <c r="AO446" s="124">
        <v>0</v>
      </c>
      <c r="AP446" s="124"/>
      <c r="AQ446" s="124">
        <v>0</v>
      </c>
      <c r="AR446" s="124"/>
      <c r="AS446" s="124">
        <v>0</v>
      </c>
      <c r="AT446" s="124"/>
      <c r="AU446" s="124">
        <v>0</v>
      </c>
      <c r="AV446" s="124">
        <v>0</v>
      </c>
      <c r="AW446" s="124">
        <v>0</v>
      </c>
      <c r="AX446" s="124">
        <v>0</v>
      </c>
      <c r="AY446" s="124">
        <v>0</v>
      </c>
      <c r="AZ446" s="124">
        <v>0</v>
      </c>
      <c r="BA446" s="124">
        <v>0</v>
      </c>
      <c r="BB446" s="124">
        <v>0</v>
      </c>
      <c r="BC446" s="124">
        <v>0</v>
      </c>
      <c r="BD446" s="123">
        <v>0</v>
      </c>
      <c r="BE446" s="123">
        <v>0</v>
      </c>
      <c r="BF446" s="124">
        <v>0</v>
      </c>
      <c r="BG446" s="124">
        <v>0</v>
      </c>
      <c r="BH446" s="124">
        <v>0</v>
      </c>
      <c r="BI446" s="124"/>
      <c r="BJ446" s="124">
        <v>0</v>
      </c>
      <c r="BK446" s="124"/>
      <c r="BL446" s="124">
        <v>0</v>
      </c>
      <c r="BM446" s="124">
        <v>0</v>
      </c>
      <c r="BN446" s="124">
        <v>0</v>
      </c>
      <c r="BO446" s="124">
        <v>0</v>
      </c>
      <c r="BP446" s="125">
        <v>0</v>
      </c>
      <c r="BS446" s="97">
        <f t="shared" si="257"/>
        <v>0</v>
      </c>
      <c r="BT446" s="97">
        <f t="shared" si="258"/>
        <v>0</v>
      </c>
      <c r="BU446" s="97">
        <f t="shared" si="259"/>
        <v>0</v>
      </c>
      <c r="BV446" s="296" t="str">
        <f>IF(CA446=0,"NO STOCK",IF(COUNTIF(PKGSUMM_T!$A$2:$A$1245,A446)&gt;0,"OK","ERROR"))</f>
        <v>NO STOCK</v>
      </c>
      <c r="BW446" s="296" t="str">
        <f>IF(CA446=0,"NO STOCK",IF(OR(COUNTIF(COST_SHEETT!$B$3:$B$1238,CI446)&gt;0,COUNTIF(COST_SHEETT!$AB$3:$AB$1238,CI446)&gt;0,COUNTIF(COST_SHEETT1!$B$3:$B$1238,CI446)&gt;0,COUNTIF(COST_SHEETT1!$AB$3:$AB$1238,CI446)&gt;0),"OK","ERROR"))</f>
        <v>NO STOCK</v>
      </c>
      <c r="BX446" s="97">
        <f>SUMIF(HW!$A$2:$A$1573,$A446,HW!BI$2:BI$1573)</f>
        <v>0</v>
      </c>
      <c r="BY446" s="97">
        <f>SUMIF(HW!$A$2:$A$1573,$A446,HW!BJ$2:BJ$1573)</f>
        <v>0</v>
      </c>
      <c r="BZ446" s="197">
        <f t="shared" si="260"/>
        <v>0</v>
      </c>
      <c r="CA446" s="198">
        <f t="shared" si="261"/>
        <v>0</v>
      </c>
      <c r="CI446" s="200"/>
      <c r="CK446" s="296">
        <f>IF(C446="WORK IN PROGRESS",0.099999,IF(SUMIF(SALE!$L$3:$L$1221,$A446,SALE!$U$3:$U$1221)=0,0,SUMIF(SALE!$L$3:$L$1221,$A446,SALE!$U$3:$U$1221)/SUMIF(SALE!$L$3:$L$1221,$A446,SALE!$F$3:$F$1221)))</f>
        <v>0</v>
      </c>
    </row>
    <row r="447" spans="1:102" ht="12" customHeight="1" x14ac:dyDescent="0.25">
      <c r="A447" s="114" t="s">
        <v>127</v>
      </c>
      <c r="B447" s="115" t="s">
        <v>128</v>
      </c>
      <c r="C447" s="115" t="s">
        <v>30</v>
      </c>
      <c r="D447" s="116">
        <v>1372</v>
      </c>
      <c r="E447" s="117">
        <v>750</v>
      </c>
      <c r="F447" s="117">
        <v>5.6396000000000002E-2</v>
      </c>
      <c r="G447" s="117">
        <v>5.6396000000000002E-2</v>
      </c>
      <c r="H447" s="130">
        <v>16464</v>
      </c>
      <c r="I447" s="130">
        <v>12.348000000000001</v>
      </c>
      <c r="J447" s="130">
        <v>928.50400000000002</v>
      </c>
      <c r="K447" s="117"/>
      <c r="L447" s="118">
        <v>0</v>
      </c>
      <c r="M447" s="117"/>
      <c r="N447" s="118">
        <v>0</v>
      </c>
      <c r="O447" s="117"/>
      <c r="P447" s="118">
        <v>0</v>
      </c>
      <c r="Q447" s="117"/>
      <c r="R447" s="118">
        <v>0</v>
      </c>
      <c r="S447" s="117"/>
      <c r="T447" s="118">
        <v>0</v>
      </c>
      <c r="U447" s="117"/>
      <c r="V447" s="118">
        <v>0</v>
      </c>
      <c r="W447" s="117"/>
      <c r="X447" s="118">
        <v>0</v>
      </c>
      <c r="Y447" s="117"/>
      <c r="Z447" s="118">
        <v>0</v>
      </c>
      <c r="AA447" s="117"/>
      <c r="AB447" s="118">
        <v>0</v>
      </c>
      <c r="AC447" s="118">
        <v>0</v>
      </c>
      <c r="AD447" s="118">
        <v>0</v>
      </c>
      <c r="AE447" s="118">
        <v>0</v>
      </c>
      <c r="AF447" s="117"/>
      <c r="AG447" s="118">
        <v>0</v>
      </c>
      <c r="AH447" s="117"/>
      <c r="AI447" s="118">
        <v>0</v>
      </c>
      <c r="AJ447" s="117"/>
      <c r="AK447" s="118">
        <v>0</v>
      </c>
      <c r="AL447" s="117"/>
      <c r="AM447" s="118">
        <v>0</v>
      </c>
      <c r="AN447" s="117"/>
      <c r="AO447" s="118">
        <v>0</v>
      </c>
      <c r="AP447" s="117"/>
      <c r="AQ447" s="118">
        <v>0</v>
      </c>
      <c r="AR447" s="117"/>
      <c r="AS447" s="118">
        <v>0</v>
      </c>
      <c r="AT447" s="117"/>
      <c r="AU447" s="118">
        <v>0</v>
      </c>
      <c r="AV447" s="118">
        <v>0</v>
      </c>
      <c r="AW447" s="118">
        <v>0</v>
      </c>
      <c r="AX447" s="118">
        <v>0</v>
      </c>
      <c r="AY447" s="132">
        <v>16464</v>
      </c>
      <c r="AZ447" s="117">
        <v>12</v>
      </c>
      <c r="BA447" s="130">
        <v>12.348000000000001</v>
      </c>
      <c r="BB447" s="130">
        <v>928.50400000000002</v>
      </c>
      <c r="BC447" s="130">
        <v>928.50400000000002</v>
      </c>
      <c r="BD447" s="117">
        <v>0</v>
      </c>
      <c r="BE447" s="117">
        <v>0</v>
      </c>
      <c r="BF447" s="118">
        <v>0</v>
      </c>
      <c r="BG447" s="118">
        <v>0</v>
      </c>
      <c r="BH447" s="118">
        <v>0</v>
      </c>
      <c r="BI447" s="117"/>
      <c r="BJ447" s="118">
        <v>0</v>
      </c>
      <c r="BK447" s="117"/>
      <c r="BL447" s="118">
        <v>0</v>
      </c>
      <c r="BM447" s="118">
        <v>0</v>
      </c>
      <c r="BN447" s="118">
        <v>0</v>
      </c>
      <c r="BO447" s="118">
        <v>0</v>
      </c>
      <c r="BP447" s="119">
        <v>0</v>
      </c>
      <c r="BS447" s="97">
        <f t="shared" si="257"/>
        <v>16464</v>
      </c>
      <c r="BT447" s="97">
        <f t="shared" si="258"/>
        <v>12</v>
      </c>
      <c r="BU447" s="97">
        <f t="shared" si="259"/>
        <v>12.348000000000001</v>
      </c>
      <c r="BV447" s="296" t="str">
        <f>IF(CA447=0,"NO STOCK",IF(COUNTIF(PKGSUMM_T!$A$2:$A$1245,A447)&gt;0,"OK","ERROR"))</f>
        <v>OK</v>
      </c>
      <c r="BW447" s="296" t="str">
        <f>IF(CA447=0,"NO STOCK",IF(OR(COUNTIF(COST_SHEETT!$B$3:$B$1238,CI447)&gt;0,COUNTIF(COST_SHEETT!$AB$3:$AB$1238,CI447)&gt;0,COUNTIF(COST_SHEETT1!$B$3:$B$1238,CI447)&gt;0,COUNTIF(COST_SHEETT1!$AB$3:$AB$1238,CI447)&gt;0),"OK","ERROR"))</f>
        <v>OK</v>
      </c>
      <c r="BX447" s="97">
        <f>SUMIF(HW!$A$2:$A$1573,$A447,HW!BI$2:BI$1573)</f>
        <v>0</v>
      </c>
      <c r="BY447" s="97">
        <f>SUMIF(HW!$A$2:$A$1573,$A447,HW!BJ$2:BJ$1573)</f>
        <v>0</v>
      </c>
      <c r="BZ447" s="197">
        <f t="shared" si="260"/>
        <v>16464</v>
      </c>
      <c r="CA447" s="198">
        <f t="shared" si="261"/>
        <v>12.348000000000001</v>
      </c>
      <c r="CB447" s="296">
        <f>IF(CJ447="Y",IF(C447="FINISHED GOODS",SUMIF(COST_SHEETT!$AB$3:$AB$1227,$CI447,COST_SHEETT!$DD$3:$DD$1227),SUMIF(COST_SHEETT!$B$3:$B$1227,$CI447,COST_SHEETT!$DB$3:$DB$1227)),IF(C447="FINISHED GOODS",SUMIF(COST_SHEETT1!$AB$3:$AB$1227,$CI447,COST_SHEETT1!$DD$3:$DD$1227),SUMIF(COST_SHEETT1!$B$3:$B$1227,$CI447,COST_SHEETT1!$DB$3:$DB$1227)))</f>
        <v>5.6396437909447872E-2</v>
      </c>
      <c r="CC447" s="209">
        <f t="shared" ref="CC447" si="324">ROUND(BZ447*CB447,0)</f>
        <v>929</v>
      </c>
      <c r="CD447" s="295">
        <v>1</v>
      </c>
      <c r="CE447" s="295"/>
      <c r="CF447" s="376">
        <f>IF(BZ447=0,0,IF(CK447&gt;0,CK447,CD447))</f>
        <v>0.11520102734971539</v>
      </c>
      <c r="CG447" s="301">
        <f t="shared" ref="CG447" si="325">MIN(CF447,CB447)</f>
        <v>5.6396437909447872E-2</v>
      </c>
      <c r="CH447" s="302">
        <f t="shared" ref="CH447" si="326">ROUND(CG447*BZ447,0)</f>
        <v>929</v>
      </c>
      <c r="CI447" s="200" t="s">
        <v>3144</v>
      </c>
      <c r="CK447" s="303">
        <v>0.11520102734971539</v>
      </c>
      <c r="CL447" s="296" t="str">
        <f t="shared" ref="CL447" si="327">IF(CF447&lt;CB447,"NRV","COST")</f>
        <v>COST</v>
      </c>
      <c r="CM447" s="304">
        <f t="shared" ref="CM447" si="328">IF(CA447=0,0,ROUND(CH447/CA447,3))</f>
        <v>75.234999999999999</v>
      </c>
      <c r="CU447" s="296">
        <f>+(BZ447-BX447)*CG447</f>
        <v>928.51095374114971</v>
      </c>
      <c r="CW447" s="296">
        <f>+CT447+CU447+CV447</f>
        <v>928.51095374114971</v>
      </c>
      <c r="CX447" s="388">
        <f>+CW447-CH447</f>
        <v>-0.48904625885029418</v>
      </c>
    </row>
    <row r="448" spans="1:102" ht="12" hidden="1" customHeight="1" x14ac:dyDescent="0.25">
      <c r="A448" s="120" t="s">
        <v>1781</v>
      </c>
      <c r="B448" s="121" t="s">
        <v>1782</v>
      </c>
      <c r="C448" s="121" t="s">
        <v>30</v>
      </c>
      <c r="D448" s="122">
        <v>3780</v>
      </c>
      <c r="E448" s="123">
        <v>310</v>
      </c>
      <c r="F448" s="123">
        <v>4.4982000000000001E-2</v>
      </c>
      <c r="G448" s="123">
        <v>4.4982000000000001E-2</v>
      </c>
      <c r="H448" s="124"/>
      <c r="I448" s="124">
        <v>0</v>
      </c>
      <c r="J448" s="124">
        <v>0</v>
      </c>
      <c r="K448" s="124"/>
      <c r="L448" s="124">
        <v>0</v>
      </c>
      <c r="M448" s="124"/>
      <c r="N448" s="124">
        <v>0</v>
      </c>
      <c r="O448" s="124"/>
      <c r="P448" s="124">
        <v>0</v>
      </c>
      <c r="Q448" s="124"/>
      <c r="R448" s="124">
        <v>0</v>
      </c>
      <c r="S448" s="124"/>
      <c r="T448" s="124">
        <v>0</v>
      </c>
      <c r="U448" s="124"/>
      <c r="V448" s="124">
        <v>0</v>
      </c>
      <c r="W448" s="124"/>
      <c r="X448" s="124">
        <v>0</v>
      </c>
      <c r="Y448" s="124"/>
      <c r="Z448" s="124">
        <v>0</v>
      </c>
      <c r="AA448" s="124"/>
      <c r="AB448" s="124">
        <v>0</v>
      </c>
      <c r="AC448" s="124">
        <v>0</v>
      </c>
      <c r="AD448" s="124">
        <v>0</v>
      </c>
      <c r="AE448" s="124">
        <v>0</v>
      </c>
      <c r="AF448" s="124"/>
      <c r="AG448" s="124">
        <v>0</v>
      </c>
      <c r="AH448" s="124"/>
      <c r="AI448" s="124">
        <v>0</v>
      </c>
      <c r="AJ448" s="124"/>
      <c r="AK448" s="124">
        <v>0</v>
      </c>
      <c r="AL448" s="124"/>
      <c r="AM448" s="124">
        <v>0</v>
      </c>
      <c r="AN448" s="124"/>
      <c r="AO448" s="124">
        <v>0</v>
      </c>
      <c r="AP448" s="124"/>
      <c r="AQ448" s="124">
        <v>0</v>
      </c>
      <c r="AR448" s="124"/>
      <c r="AS448" s="124">
        <v>0</v>
      </c>
      <c r="AT448" s="124"/>
      <c r="AU448" s="124">
        <v>0</v>
      </c>
      <c r="AV448" s="124">
        <v>0</v>
      </c>
      <c r="AW448" s="124">
        <v>0</v>
      </c>
      <c r="AX448" s="124">
        <v>0</v>
      </c>
      <c r="AY448" s="124">
        <v>0</v>
      </c>
      <c r="AZ448" s="124">
        <v>0</v>
      </c>
      <c r="BA448" s="124">
        <v>0</v>
      </c>
      <c r="BB448" s="124">
        <v>0</v>
      </c>
      <c r="BC448" s="124">
        <v>0</v>
      </c>
      <c r="BD448" s="123">
        <v>0</v>
      </c>
      <c r="BE448" s="123">
        <v>0</v>
      </c>
      <c r="BF448" s="124">
        <v>0</v>
      </c>
      <c r="BG448" s="124">
        <v>0</v>
      </c>
      <c r="BH448" s="124">
        <v>0</v>
      </c>
      <c r="BI448" s="124"/>
      <c r="BJ448" s="124">
        <v>0</v>
      </c>
      <c r="BK448" s="124"/>
      <c r="BL448" s="124">
        <v>0</v>
      </c>
      <c r="BM448" s="124">
        <v>0</v>
      </c>
      <c r="BN448" s="124">
        <v>0</v>
      </c>
      <c r="BO448" s="124">
        <v>0</v>
      </c>
      <c r="BP448" s="125">
        <v>0</v>
      </c>
      <c r="BS448" s="97">
        <f t="shared" si="257"/>
        <v>0</v>
      </c>
      <c r="BT448" s="97">
        <f t="shared" si="258"/>
        <v>0</v>
      </c>
      <c r="BU448" s="97">
        <f t="shared" si="259"/>
        <v>0</v>
      </c>
      <c r="BV448" s="296" t="str">
        <f>IF(CA448=0,"NO STOCK",IF(COUNTIF(PKGSUMM_T!$A$2:$A$1245,A448)&gt;0,"OK","ERROR"))</f>
        <v>NO STOCK</v>
      </c>
      <c r="BW448" s="296" t="str">
        <f>IF(CA448=0,"NO STOCK",IF(OR(COUNTIF(COST_SHEETT!$B$3:$B$1238,CI448)&gt;0,COUNTIF(COST_SHEETT!$AB$3:$AB$1238,CI448)&gt;0,COUNTIF(COST_SHEETT1!$B$3:$B$1238,CI448)&gt;0,COUNTIF(COST_SHEETT1!$AB$3:$AB$1238,CI448)&gt;0),"OK","ERROR"))</f>
        <v>NO STOCK</v>
      </c>
      <c r="BX448" s="97">
        <f>SUMIF(HW!$A$2:$A$1573,$A448,HW!BI$2:BI$1573)</f>
        <v>0</v>
      </c>
      <c r="BY448" s="97">
        <f>SUMIF(HW!$A$2:$A$1573,$A448,HW!BJ$2:BJ$1573)</f>
        <v>0</v>
      </c>
      <c r="BZ448" s="197">
        <f t="shared" si="260"/>
        <v>0</v>
      </c>
      <c r="CA448" s="198">
        <f t="shared" si="261"/>
        <v>0</v>
      </c>
      <c r="CI448" s="200"/>
      <c r="CK448" s="296">
        <f>IF(C448="WORK IN PROGRESS",0.099999,IF(SUMIF(SALE!$L$3:$L$1221,$A448,SALE!$U$3:$U$1221)=0,0,SUMIF(SALE!$L$3:$L$1221,$A448,SALE!$U$3:$U$1221)/SUMIF(SALE!$L$3:$L$1221,$A448,SALE!$F$3:$F$1221)))</f>
        <v>0</v>
      </c>
    </row>
    <row r="449" spans="1:89" ht="12" hidden="1" customHeight="1" x14ac:dyDescent="0.25">
      <c r="A449" s="114" t="s">
        <v>1783</v>
      </c>
      <c r="B449" s="115" t="s">
        <v>1784</v>
      </c>
      <c r="C449" s="115" t="s">
        <v>30</v>
      </c>
      <c r="D449" s="116">
        <v>3780</v>
      </c>
      <c r="E449" s="117">
        <v>310</v>
      </c>
      <c r="F449" s="117">
        <v>4.4982000000000001E-2</v>
      </c>
      <c r="G449" s="117">
        <v>4.4982000000000001E-2</v>
      </c>
      <c r="H449" s="118"/>
      <c r="I449" s="118">
        <v>0</v>
      </c>
      <c r="J449" s="118">
        <v>0</v>
      </c>
      <c r="K449" s="118"/>
      <c r="L449" s="118">
        <v>0</v>
      </c>
      <c r="M449" s="118"/>
      <c r="N449" s="118">
        <v>0</v>
      </c>
      <c r="O449" s="118"/>
      <c r="P449" s="118">
        <v>0</v>
      </c>
      <c r="Q449" s="118"/>
      <c r="R449" s="118">
        <v>0</v>
      </c>
      <c r="S449" s="118"/>
      <c r="T449" s="118">
        <v>0</v>
      </c>
      <c r="U449" s="118"/>
      <c r="V449" s="118">
        <v>0</v>
      </c>
      <c r="W449" s="118"/>
      <c r="X449" s="118">
        <v>0</v>
      </c>
      <c r="Y449" s="118"/>
      <c r="Z449" s="118">
        <v>0</v>
      </c>
      <c r="AA449" s="118"/>
      <c r="AB449" s="118">
        <v>0</v>
      </c>
      <c r="AC449" s="118">
        <v>0</v>
      </c>
      <c r="AD449" s="118">
        <v>0</v>
      </c>
      <c r="AE449" s="118">
        <v>0</v>
      </c>
      <c r="AF449" s="118"/>
      <c r="AG449" s="118">
        <v>0</v>
      </c>
      <c r="AH449" s="118"/>
      <c r="AI449" s="118">
        <v>0</v>
      </c>
      <c r="AJ449" s="118"/>
      <c r="AK449" s="118">
        <v>0</v>
      </c>
      <c r="AL449" s="118"/>
      <c r="AM449" s="118">
        <v>0</v>
      </c>
      <c r="AN449" s="118"/>
      <c r="AO449" s="118">
        <v>0</v>
      </c>
      <c r="AP449" s="118"/>
      <c r="AQ449" s="118">
        <v>0</v>
      </c>
      <c r="AR449" s="118"/>
      <c r="AS449" s="118">
        <v>0</v>
      </c>
      <c r="AT449" s="118"/>
      <c r="AU449" s="118">
        <v>0</v>
      </c>
      <c r="AV449" s="118">
        <v>0</v>
      </c>
      <c r="AW449" s="118">
        <v>0</v>
      </c>
      <c r="AX449" s="118">
        <v>0</v>
      </c>
      <c r="AY449" s="118">
        <v>0</v>
      </c>
      <c r="AZ449" s="118">
        <v>0</v>
      </c>
      <c r="BA449" s="118">
        <v>0</v>
      </c>
      <c r="BB449" s="118">
        <v>0</v>
      </c>
      <c r="BC449" s="118">
        <v>0</v>
      </c>
      <c r="BD449" s="117">
        <v>0</v>
      </c>
      <c r="BE449" s="117">
        <v>0</v>
      </c>
      <c r="BF449" s="118">
        <v>0</v>
      </c>
      <c r="BG449" s="118">
        <v>0</v>
      </c>
      <c r="BH449" s="118">
        <v>0</v>
      </c>
      <c r="BI449" s="118"/>
      <c r="BJ449" s="118">
        <v>0</v>
      </c>
      <c r="BK449" s="118"/>
      <c r="BL449" s="118">
        <v>0</v>
      </c>
      <c r="BM449" s="118">
        <v>0</v>
      </c>
      <c r="BN449" s="118">
        <v>0</v>
      </c>
      <c r="BO449" s="118">
        <v>0</v>
      </c>
      <c r="BP449" s="119">
        <v>0</v>
      </c>
      <c r="BS449" s="97">
        <f t="shared" si="257"/>
        <v>0</v>
      </c>
      <c r="BT449" s="97">
        <f t="shared" si="258"/>
        <v>0</v>
      </c>
      <c r="BU449" s="97">
        <f t="shared" si="259"/>
        <v>0</v>
      </c>
      <c r="BV449" s="296" t="str">
        <f>IF(CA449=0,"NO STOCK",IF(COUNTIF(PKGSUMM_T!$A$2:$A$1245,A449)&gt;0,"OK","ERROR"))</f>
        <v>NO STOCK</v>
      </c>
      <c r="BW449" s="296" t="str">
        <f>IF(CA449=0,"NO STOCK",IF(OR(COUNTIF(COST_SHEETT!$B$3:$B$1238,CI449)&gt;0,COUNTIF(COST_SHEETT!$AB$3:$AB$1238,CI449)&gt;0,COUNTIF(COST_SHEETT1!$B$3:$B$1238,CI449)&gt;0,COUNTIF(COST_SHEETT1!$AB$3:$AB$1238,CI449)&gt;0),"OK","ERROR"))</f>
        <v>NO STOCK</v>
      </c>
      <c r="BX449" s="97">
        <f>SUMIF(HW!$A$2:$A$1573,$A449,HW!BI$2:BI$1573)</f>
        <v>0</v>
      </c>
      <c r="BY449" s="97">
        <f>SUMIF(HW!$A$2:$A$1573,$A449,HW!BJ$2:BJ$1573)</f>
        <v>0</v>
      </c>
      <c r="BZ449" s="197">
        <f t="shared" si="260"/>
        <v>0</v>
      </c>
      <c r="CA449" s="198">
        <f t="shared" si="261"/>
        <v>0</v>
      </c>
      <c r="CI449" s="200"/>
      <c r="CK449" s="296">
        <f>IF(C449="WORK IN PROGRESS",0.099999,IF(SUMIF(SALE!$L$3:$L$1221,$A449,SALE!$U$3:$U$1221)=0,0,SUMIF(SALE!$L$3:$L$1221,$A449,SALE!$U$3:$U$1221)/SUMIF(SALE!$L$3:$L$1221,$A449,SALE!$F$3:$F$1221)))</f>
        <v>0</v>
      </c>
    </row>
    <row r="450" spans="1:89" ht="12" hidden="1" customHeight="1" x14ac:dyDescent="0.25">
      <c r="A450" s="133" t="s">
        <v>2642</v>
      </c>
      <c r="B450" s="111"/>
      <c r="C450" s="111" t="s">
        <v>1200</v>
      </c>
      <c r="D450" s="126"/>
      <c r="E450" s="126"/>
      <c r="F450" s="126">
        <v>0.31975700000000001</v>
      </c>
      <c r="G450" s="126">
        <v>0.31975700000000001</v>
      </c>
      <c r="H450" s="112">
        <v>16464</v>
      </c>
      <c r="I450" s="112">
        <v>12.348000000000001</v>
      </c>
      <c r="J450" s="112">
        <v>928.50400000000002</v>
      </c>
      <c r="K450" s="126"/>
      <c r="L450" s="112">
        <v>0</v>
      </c>
      <c r="M450" s="126"/>
      <c r="N450" s="112">
        <v>0</v>
      </c>
      <c r="O450" s="126"/>
      <c r="P450" s="112">
        <v>0</v>
      </c>
      <c r="Q450" s="126"/>
      <c r="R450" s="112">
        <v>0</v>
      </c>
      <c r="S450" s="126"/>
      <c r="T450" s="112">
        <v>0</v>
      </c>
      <c r="U450" s="126"/>
      <c r="V450" s="112">
        <v>0</v>
      </c>
      <c r="W450" s="126"/>
      <c r="X450" s="112">
        <v>0</v>
      </c>
      <c r="Y450" s="126"/>
      <c r="Z450" s="112">
        <v>0</v>
      </c>
      <c r="AA450" s="126"/>
      <c r="AB450" s="112">
        <v>0</v>
      </c>
      <c r="AC450" s="112">
        <v>0</v>
      </c>
      <c r="AD450" s="112">
        <v>0</v>
      </c>
      <c r="AE450" s="112">
        <v>0</v>
      </c>
      <c r="AF450" s="126"/>
      <c r="AG450" s="112">
        <v>0</v>
      </c>
      <c r="AH450" s="126"/>
      <c r="AI450" s="112">
        <v>0</v>
      </c>
      <c r="AJ450" s="126"/>
      <c r="AK450" s="112">
        <v>0</v>
      </c>
      <c r="AL450" s="126"/>
      <c r="AM450" s="112">
        <v>0</v>
      </c>
      <c r="AN450" s="126"/>
      <c r="AO450" s="112">
        <v>0</v>
      </c>
      <c r="AP450" s="126"/>
      <c r="AQ450" s="112">
        <v>0</v>
      </c>
      <c r="AR450" s="126"/>
      <c r="AS450" s="112">
        <v>0</v>
      </c>
      <c r="AT450" s="126"/>
      <c r="AU450" s="112">
        <v>0</v>
      </c>
      <c r="AV450" s="112">
        <v>0</v>
      </c>
      <c r="AW450" s="112">
        <v>0</v>
      </c>
      <c r="AX450" s="112">
        <v>0</v>
      </c>
      <c r="AY450" s="135">
        <v>16464</v>
      </c>
      <c r="AZ450" s="126">
        <v>12</v>
      </c>
      <c r="BA450" s="112">
        <v>12.348000000000001</v>
      </c>
      <c r="BB450" s="112">
        <v>928.50400000000002</v>
      </c>
      <c r="BC450" s="112">
        <v>928.50400000000002</v>
      </c>
      <c r="BD450" s="126">
        <v>0</v>
      </c>
      <c r="BE450" s="126">
        <v>0</v>
      </c>
      <c r="BF450" s="112">
        <v>0</v>
      </c>
      <c r="BG450" s="112">
        <v>0</v>
      </c>
      <c r="BH450" s="112">
        <v>0</v>
      </c>
      <c r="BI450" s="126"/>
      <c r="BJ450" s="112">
        <v>0</v>
      </c>
      <c r="BK450" s="126"/>
      <c r="BL450" s="112">
        <v>0</v>
      </c>
      <c r="BM450" s="112">
        <v>0</v>
      </c>
      <c r="BN450" s="112">
        <v>0</v>
      </c>
      <c r="BO450" s="112">
        <v>0</v>
      </c>
      <c r="BP450" s="113">
        <v>0</v>
      </c>
      <c r="BS450" s="97">
        <f t="shared" si="257"/>
        <v>0</v>
      </c>
      <c r="BT450" s="97">
        <f t="shared" si="258"/>
        <v>0</v>
      </c>
      <c r="BU450" s="97">
        <f t="shared" si="259"/>
        <v>0</v>
      </c>
      <c r="BV450" s="296" t="str">
        <f>IF(CA450=0,"NO STOCK",IF(COUNTIF(PKGSUMM_T!$A$2:$A$1245,A450)&gt;0,"OK","ERROR"))</f>
        <v>NO STOCK</v>
      </c>
      <c r="BW450" s="296" t="str">
        <f>IF(CA450=0,"NO STOCK",IF(OR(COUNTIF(COST_SHEETT!$B$3:$B$1238,CI450)&gt;0,COUNTIF(COST_SHEETT!$AB$3:$AB$1238,CI450)&gt;0,COUNTIF(COST_SHEETT1!$B$3:$B$1238,CI450)&gt;0,COUNTIF(COST_SHEETT1!$AB$3:$AB$1238,CI450)&gt;0),"OK","ERROR"))</f>
        <v>NO STOCK</v>
      </c>
      <c r="BX450" s="97">
        <f>SUMIF(HW!$A$2:$A$1573,$A450,HW!BI$2:BI$1573)</f>
        <v>0</v>
      </c>
      <c r="BY450" s="97">
        <f>SUMIF(HW!$A$2:$A$1573,$A450,HW!BJ$2:BJ$1573)</f>
        <v>0</v>
      </c>
      <c r="BZ450" s="197">
        <f t="shared" si="260"/>
        <v>0</v>
      </c>
      <c r="CA450" s="198">
        <f t="shared" si="261"/>
        <v>0</v>
      </c>
      <c r="CI450" s="200"/>
      <c r="CK450" s="296">
        <f>IF(C450="WORK IN PROGRESS",0.099999,IF(SUMIF(SALE!$L$3:$L$1221,$A450,SALE!$U$3:$U$1221)=0,0,SUMIF(SALE!$L$3:$L$1221,$A450,SALE!$U$3:$U$1221)/SUMIF(SALE!$L$3:$L$1221,$A450,SALE!$F$3:$F$1221)))</f>
        <v>0</v>
      </c>
    </row>
    <row r="451" spans="1:89" ht="12" hidden="1" customHeight="1" x14ac:dyDescent="0.25">
      <c r="A451" s="104" t="s">
        <v>2642</v>
      </c>
      <c r="B451" s="106"/>
      <c r="C451" s="105" t="s">
        <v>77</v>
      </c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07"/>
      <c r="BE451" s="107"/>
      <c r="BF451" s="107"/>
      <c r="BG451" s="107"/>
      <c r="BH451" s="107"/>
      <c r="BI451" s="107"/>
      <c r="BJ451" s="107"/>
      <c r="BK451" s="107"/>
      <c r="BL451" s="107"/>
      <c r="BM451" s="107"/>
      <c r="BN451" s="107"/>
      <c r="BO451" s="107"/>
      <c r="BP451" s="108"/>
      <c r="BS451" s="97">
        <f t="shared" si="257"/>
        <v>0</v>
      </c>
      <c r="BT451" s="97">
        <f t="shared" si="258"/>
        <v>0</v>
      </c>
      <c r="BU451" s="97">
        <f t="shared" si="259"/>
        <v>0</v>
      </c>
      <c r="BV451" s="296" t="str">
        <f>IF(CA451=0,"NO STOCK",IF(COUNTIF(PKGSUMM_T!$A$2:$A$1245,A451)&gt;0,"OK","ERROR"))</f>
        <v>NO STOCK</v>
      </c>
      <c r="BW451" s="296" t="str">
        <f>IF(CA451=0,"NO STOCK",IF(OR(COUNTIF(COST_SHEETT!$B$3:$B$1238,CI451)&gt;0,COUNTIF(COST_SHEETT!$AB$3:$AB$1238,CI451)&gt;0,COUNTIF(COST_SHEETT1!$B$3:$B$1238,CI451)&gt;0,COUNTIF(COST_SHEETT1!$AB$3:$AB$1238,CI451)&gt;0),"OK","ERROR"))</f>
        <v>NO STOCK</v>
      </c>
      <c r="BX451" s="97">
        <f>SUMIF(HW!$A$2:$A$1573,$A451,HW!BI$2:BI$1573)</f>
        <v>0</v>
      </c>
      <c r="BY451" s="97">
        <f>SUMIF(HW!$A$2:$A$1573,$A451,HW!BJ$2:BJ$1573)</f>
        <v>0</v>
      </c>
      <c r="BZ451" s="197">
        <f t="shared" si="260"/>
        <v>0</v>
      </c>
      <c r="CA451" s="198">
        <f t="shared" si="261"/>
        <v>0</v>
      </c>
      <c r="CI451" s="200"/>
      <c r="CK451" s="296">
        <f>IF(C451="WORK IN PROGRESS",0.099999,IF(SUMIF(SALE!$L$3:$L$1221,$A451,SALE!$U$3:$U$1221)=0,0,SUMIF(SALE!$L$3:$L$1221,$A451,SALE!$U$3:$U$1221)/SUMIF(SALE!$L$3:$L$1221,$A451,SALE!$F$3:$F$1221)))</f>
        <v>9.9999000000000005E-2</v>
      </c>
    </row>
    <row r="452" spans="1:89" ht="12" hidden="1" customHeight="1" x14ac:dyDescent="0.25">
      <c r="A452" s="120" t="s">
        <v>295</v>
      </c>
      <c r="B452" s="121" t="s">
        <v>296</v>
      </c>
      <c r="C452" s="121" t="s">
        <v>77</v>
      </c>
      <c r="D452" s="122">
        <v>2940</v>
      </c>
      <c r="E452" s="123">
        <v>295</v>
      </c>
      <c r="F452" s="123">
        <v>4.4753000000000001E-2</v>
      </c>
      <c r="G452" s="123">
        <v>4.4753000000000001E-2</v>
      </c>
      <c r="H452" s="124"/>
      <c r="I452" s="124">
        <v>0</v>
      </c>
      <c r="J452" s="124">
        <v>0</v>
      </c>
      <c r="K452" s="124"/>
      <c r="L452" s="124">
        <v>0</v>
      </c>
      <c r="M452" s="124"/>
      <c r="N452" s="124">
        <v>0</v>
      </c>
      <c r="O452" s="124"/>
      <c r="P452" s="124">
        <v>0</v>
      </c>
      <c r="Q452" s="124"/>
      <c r="R452" s="124">
        <v>0</v>
      </c>
      <c r="S452" s="124"/>
      <c r="T452" s="124">
        <v>0</v>
      </c>
      <c r="U452" s="124"/>
      <c r="V452" s="124">
        <v>0</v>
      </c>
      <c r="W452" s="124"/>
      <c r="X452" s="124">
        <v>0</v>
      </c>
      <c r="Y452" s="124"/>
      <c r="Z452" s="124">
        <v>0</v>
      </c>
      <c r="AA452" s="124"/>
      <c r="AB452" s="124">
        <v>0</v>
      </c>
      <c r="AC452" s="124">
        <v>0</v>
      </c>
      <c r="AD452" s="124">
        <v>0</v>
      </c>
      <c r="AE452" s="124">
        <v>0</v>
      </c>
      <c r="AF452" s="124"/>
      <c r="AG452" s="124">
        <v>0</v>
      </c>
      <c r="AH452" s="124"/>
      <c r="AI452" s="124">
        <v>0</v>
      </c>
      <c r="AJ452" s="124"/>
      <c r="AK452" s="124">
        <v>0</v>
      </c>
      <c r="AL452" s="124"/>
      <c r="AM452" s="124">
        <v>0</v>
      </c>
      <c r="AN452" s="124"/>
      <c r="AO452" s="124">
        <v>0</v>
      </c>
      <c r="AP452" s="124"/>
      <c r="AQ452" s="124">
        <v>0</v>
      </c>
      <c r="AR452" s="124"/>
      <c r="AS452" s="124">
        <v>0</v>
      </c>
      <c r="AT452" s="124"/>
      <c r="AU452" s="124">
        <v>0</v>
      </c>
      <c r="AV452" s="124">
        <v>0</v>
      </c>
      <c r="AW452" s="124">
        <v>0</v>
      </c>
      <c r="AX452" s="124">
        <v>0</v>
      </c>
      <c r="AY452" s="124">
        <v>0</v>
      </c>
      <c r="AZ452" s="124">
        <v>0</v>
      </c>
      <c r="BA452" s="124">
        <v>0</v>
      </c>
      <c r="BB452" s="124">
        <v>0</v>
      </c>
      <c r="BC452" s="124">
        <v>0</v>
      </c>
      <c r="BD452" s="123">
        <v>0</v>
      </c>
      <c r="BE452" s="123">
        <v>0</v>
      </c>
      <c r="BF452" s="124">
        <v>0</v>
      </c>
      <c r="BG452" s="124">
        <v>0</v>
      </c>
      <c r="BH452" s="124">
        <v>0</v>
      </c>
      <c r="BI452" s="124"/>
      <c r="BJ452" s="124">
        <v>0</v>
      </c>
      <c r="BK452" s="124"/>
      <c r="BL452" s="124">
        <v>0</v>
      </c>
      <c r="BM452" s="124">
        <v>0</v>
      </c>
      <c r="BN452" s="124">
        <v>0</v>
      </c>
      <c r="BO452" s="124">
        <v>0</v>
      </c>
      <c r="BP452" s="125">
        <v>0</v>
      </c>
      <c r="BS452" s="97">
        <f t="shared" si="257"/>
        <v>0</v>
      </c>
      <c r="BT452" s="97">
        <f t="shared" si="258"/>
        <v>0</v>
      </c>
      <c r="BU452" s="97">
        <f t="shared" si="259"/>
        <v>0</v>
      </c>
      <c r="BV452" s="296" t="str">
        <f>IF(CA452=0,"NO STOCK",IF(COUNTIF(PKGSUMM_T!$A$2:$A$1245,A452)&gt;0,"OK","ERROR"))</f>
        <v>NO STOCK</v>
      </c>
      <c r="BW452" s="296" t="str">
        <f>IF(CA452=0,"NO STOCK",IF(OR(COUNTIF(COST_SHEETT!$B$3:$B$1238,CI452)&gt;0,COUNTIF(COST_SHEETT!$AB$3:$AB$1238,CI452)&gt;0,COUNTIF(COST_SHEETT1!$B$3:$B$1238,CI452)&gt;0,COUNTIF(COST_SHEETT1!$AB$3:$AB$1238,CI452)&gt;0),"OK","ERROR"))</f>
        <v>NO STOCK</v>
      </c>
      <c r="BX452" s="97">
        <f>SUMIF(HW!$A$2:$A$1573,$A452,HW!BI$2:BI$1573)</f>
        <v>0</v>
      </c>
      <c r="BY452" s="97">
        <f>SUMIF(HW!$A$2:$A$1573,$A452,HW!BJ$2:BJ$1573)</f>
        <v>0</v>
      </c>
      <c r="BZ452" s="197">
        <f t="shared" si="260"/>
        <v>0</v>
      </c>
      <c r="CA452" s="198">
        <f t="shared" si="261"/>
        <v>0</v>
      </c>
      <c r="CI452" s="200" t="s">
        <v>3136</v>
      </c>
      <c r="CK452" s="296">
        <f>IF(C452="WORK IN PROGRESS",0.099999,IF(SUMIF(SALE!$L$3:$L$1221,$A452,SALE!$U$3:$U$1221)=0,0,SUMIF(SALE!$L$3:$L$1221,$A452,SALE!$U$3:$U$1221)/SUMIF(SALE!$L$3:$L$1221,$A452,SALE!$F$3:$F$1221)))</f>
        <v>9.9999000000000005E-2</v>
      </c>
    </row>
    <row r="453" spans="1:89" ht="12" hidden="1" customHeight="1" x14ac:dyDescent="0.25">
      <c r="A453" s="114" t="s">
        <v>297</v>
      </c>
      <c r="B453" s="115" t="s">
        <v>298</v>
      </c>
      <c r="C453" s="115" t="s">
        <v>77</v>
      </c>
      <c r="D453" s="116">
        <v>1176</v>
      </c>
      <c r="E453" s="117">
        <v>750</v>
      </c>
      <c r="F453" s="117">
        <v>0.10882699999999999</v>
      </c>
      <c r="G453" s="117">
        <v>0.10882699999999999</v>
      </c>
      <c r="H453" s="118"/>
      <c r="I453" s="118">
        <v>0</v>
      </c>
      <c r="J453" s="118">
        <v>0</v>
      </c>
      <c r="K453" s="118"/>
      <c r="L453" s="118">
        <v>0</v>
      </c>
      <c r="M453" s="118"/>
      <c r="N453" s="118">
        <v>0</v>
      </c>
      <c r="O453" s="118"/>
      <c r="P453" s="118">
        <v>0</v>
      </c>
      <c r="Q453" s="118"/>
      <c r="R453" s="118">
        <v>0</v>
      </c>
      <c r="S453" s="118"/>
      <c r="T453" s="118">
        <v>0</v>
      </c>
      <c r="U453" s="118"/>
      <c r="V453" s="118">
        <v>0</v>
      </c>
      <c r="W453" s="118"/>
      <c r="X453" s="118">
        <v>0</v>
      </c>
      <c r="Y453" s="118"/>
      <c r="Z453" s="118">
        <v>0</v>
      </c>
      <c r="AA453" s="118"/>
      <c r="AB453" s="118">
        <v>0</v>
      </c>
      <c r="AC453" s="118">
        <v>0</v>
      </c>
      <c r="AD453" s="118">
        <v>0</v>
      </c>
      <c r="AE453" s="118">
        <v>0</v>
      </c>
      <c r="AF453" s="118"/>
      <c r="AG453" s="118">
        <v>0</v>
      </c>
      <c r="AH453" s="118"/>
      <c r="AI453" s="118">
        <v>0</v>
      </c>
      <c r="AJ453" s="118"/>
      <c r="AK453" s="118">
        <v>0</v>
      </c>
      <c r="AL453" s="118"/>
      <c r="AM453" s="118">
        <v>0</v>
      </c>
      <c r="AN453" s="118"/>
      <c r="AO453" s="118">
        <v>0</v>
      </c>
      <c r="AP453" s="118"/>
      <c r="AQ453" s="118">
        <v>0</v>
      </c>
      <c r="AR453" s="118"/>
      <c r="AS453" s="118">
        <v>0</v>
      </c>
      <c r="AT453" s="118"/>
      <c r="AU453" s="118">
        <v>0</v>
      </c>
      <c r="AV453" s="118">
        <v>0</v>
      </c>
      <c r="AW453" s="118">
        <v>0</v>
      </c>
      <c r="AX453" s="118">
        <v>0</v>
      </c>
      <c r="AY453" s="118">
        <v>0</v>
      </c>
      <c r="AZ453" s="118">
        <v>0</v>
      </c>
      <c r="BA453" s="118">
        <v>0</v>
      </c>
      <c r="BB453" s="118">
        <v>0</v>
      </c>
      <c r="BC453" s="118">
        <v>0</v>
      </c>
      <c r="BD453" s="117">
        <v>0</v>
      </c>
      <c r="BE453" s="117">
        <v>0</v>
      </c>
      <c r="BF453" s="118">
        <v>0</v>
      </c>
      <c r="BG453" s="118">
        <v>0</v>
      </c>
      <c r="BH453" s="118">
        <v>0</v>
      </c>
      <c r="BI453" s="118"/>
      <c r="BJ453" s="118">
        <v>0</v>
      </c>
      <c r="BK453" s="118"/>
      <c r="BL453" s="118">
        <v>0</v>
      </c>
      <c r="BM453" s="118">
        <v>0</v>
      </c>
      <c r="BN453" s="118">
        <v>0</v>
      </c>
      <c r="BO453" s="118">
        <v>0</v>
      </c>
      <c r="BP453" s="119">
        <v>0</v>
      </c>
      <c r="BS453" s="97">
        <f t="shared" si="257"/>
        <v>0</v>
      </c>
      <c r="BT453" s="97">
        <f t="shared" si="258"/>
        <v>0</v>
      </c>
      <c r="BU453" s="97">
        <f t="shared" si="259"/>
        <v>0</v>
      </c>
      <c r="BV453" s="296" t="str">
        <f>IF(CA453=0,"NO STOCK",IF(COUNTIF(PKGSUMM_T!$A$2:$A$1245,A453)&gt;0,"OK","ERROR"))</f>
        <v>NO STOCK</v>
      </c>
      <c r="BW453" s="296" t="str">
        <f>IF(CA453=0,"NO STOCK",IF(OR(COUNTIF(COST_SHEETT!$B$3:$B$1238,CI453)&gt;0,COUNTIF(COST_SHEETT!$AB$3:$AB$1238,CI453)&gt;0,COUNTIF(COST_SHEETT1!$B$3:$B$1238,CI453)&gt;0,COUNTIF(COST_SHEETT1!$AB$3:$AB$1238,CI453)&gt;0),"OK","ERROR"))</f>
        <v>NO STOCK</v>
      </c>
      <c r="BX453" s="97">
        <f>SUMIF(HW!$A$2:$A$1573,$A453,HW!BI$2:BI$1573)</f>
        <v>0</v>
      </c>
      <c r="BY453" s="97">
        <f>SUMIF(HW!$A$2:$A$1573,$A453,HW!BJ$2:BJ$1573)</f>
        <v>0</v>
      </c>
      <c r="BZ453" s="197">
        <f t="shared" si="260"/>
        <v>0</v>
      </c>
      <c r="CA453" s="198">
        <f t="shared" si="261"/>
        <v>0</v>
      </c>
      <c r="CK453" s="296">
        <f>IF(C453="WORK IN PROGRESS",0.099999,IF(SUMIF(SALE!$L$3:$L$1221,$A453,SALE!$U$3:$U$1221)=0,0,SUMIF(SALE!$L$3:$L$1221,$A453,SALE!$U$3:$U$1221)/SUMIF(SALE!$L$3:$L$1221,$A453,SALE!$F$3:$F$1221)))</f>
        <v>9.9999000000000005E-2</v>
      </c>
    </row>
    <row r="454" spans="1:89" ht="12" hidden="1" customHeight="1" x14ac:dyDescent="0.25">
      <c r="A454" s="120" t="s">
        <v>293</v>
      </c>
      <c r="B454" s="121" t="s">
        <v>1785</v>
      </c>
      <c r="C454" s="121" t="s">
        <v>77</v>
      </c>
      <c r="D454" s="122">
        <v>2940</v>
      </c>
      <c r="E454" s="123">
        <v>310</v>
      </c>
      <c r="F454" s="123">
        <v>4.4982000000000001E-2</v>
      </c>
      <c r="G454" s="123">
        <v>4.4982000000000001E-2</v>
      </c>
      <c r="H454" s="124"/>
      <c r="I454" s="124">
        <v>0</v>
      </c>
      <c r="J454" s="124">
        <v>0</v>
      </c>
      <c r="K454" s="124"/>
      <c r="L454" s="124">
        <v>0</v>
      </c>
      <c r="M454" s="124"/>
      <c r="N454" s="124">
        <v>0</v>
      </c>
      <c r="O454" s="124"/>
      <c r="P454" s="124">
        <v>0</v>
      </c>
      <c r="Q454" s="124"/>
      <c r="R454" s="124">
        <v>0</v>
      </c>
      <c r="S454" s="124"/>
      <c r="T454" s="124">
        <v>0</v>
      </c>
      <c r="U454" s="124"/>
      <c r="V454" s="124">
        <v>0</v>
      </c>
      <c r="W454" s="124"/>
      <c r="X454" s="124">
        <v>0</v>
      </c>
      <c r="Y454" s="124"/>
      <c r="Z454" s="124">
        <v>0</v>
      </c>
      <c r="AA454" s="124"/>
      <c r="AB454" s="124">
        <v>0</v>
      </c>
      <c r="AC454" s="124">
        <v>0</v>
      </c>
      <c r="AD454" s="124">
        <v>0</v>
      </c>
      <c r="AE454" s="124">
        <v>0</v>
      </c>
      <c r="AF454" s="124"/>
      <c r="AG454" s="124">
        <v>0</v>
      </c>
      <c r="AH454" s="124"/>
      <c r="AI454" s="124">
        <v>0</v>
      </c>
      <c r="AJ454" s="124"/>
      <c r="AK454" s="124">
        <v>0</v>
      </c>
      <c r="AL454" s="124"/>
      <c r="AM454" s="124">
        <v>0</v>
      </c>
      <c r="AN454" s="124"/>
      <c r="AO454" s="124">
        <v>0</v>
      </c>
      <c r="AP454" s="124"/>
      <c r="AQ454" s="124">
        <v>0</v>
      </c>
      <c r="AR454" s="124"/>
      <c r="AS454" s="124">
        <v>0</v>
      </c>
      <c r="AT454" s="124"/>
      <c r="AU454" s="124">
        <v>0</v>
      </c>
      <c r="AV454" s="124">
        <v>0</v>
      </c>
      <c r="AW454" s="124">
        <v>0</v>
      </c>
      <c r="AX454" s="124">
        <v>0</v>
      </c>
      <c r="AY454" s="124">
        <v>0</v>
      </c>
      <c r="AZ454" s="124">
        <v>0</v>
      </c>
      <c r="BA454" s="124">
        <v>0</v>
      </c>
      <c r="BB454" s="124">
        <v>0</v>
      </c>
      <c r="BC454" s="124">
        <v>0</v>
      </c>
      <c r="BD454" s="123">
        <v>0</v>
      </c>
      <c r="BE454" s="123">
        <v>0</v>
      </c>
      <c r="BF454" s="124">
        <v>0</v>
      </c>
      <c r="BG454" s="124">
        <v>0</v>
      </c>
      <c r="BH454" s="124">
        <v>0</v>
      </c>
      <c r="BI454" s="124"/>
      <c r="BJ454" s="124">
        <v>0</v>
      </c>
      <c r="BK454" s="124"/>
      <c r="BL454" s="124">
        <v>0</v>
      </c>
      <c r="BM454" s="124">
        <v>0</v>
      </c>
      <c r="BN454" s="124">
        <v>0</v>
      </c>
      <c r="BO454" s="124">
        <v>0</v>
      </c>
      <c r="BP454" s="125">
        <v>0</v>
      </c>
      <c r="BS454" s="97">
        <f t="shared" si="257"/>
        <v>0</v>
      </c>
      <c r="BT454" s="97">
        <f t="shared" si="258"/>
        <v>0</v>
      </c>
      <c r="BU454" s="97">
        <f t="shared" si="259"/>
        <v>0</v>
      </c>
      <c r="BV454" s="296" t="str">
        <f>IF(CA454=0,"NO STOCK",IF(COUNTIF(PKGSUMM_T!$A$2:$A$1245,A454)&gt;0,"OK","ERROR"))</f>
        <v>NO STOCK</v>
      </c>
      <c r="BW454" s="296" t="str">
        <f>IF(CA454=0,"NO STOCK",IF(OR(COUNTIF(COST_SHEETT!$B$3:$B$1238,CI454)&gt;0,COUNTIF(COST_SHEETT!$AB$3:$AB$1238,CI454)&gt;0,COUNTIF(COST_SHEETT1!$B$3:$B$1238,CI454)&gt;0,COUNTIF(COST_SHEETT1!$AB$3:$AB$1238,CI454)&gt;0),"OK","ERROR"))</f>
        <v>NO STOCK</v>
      </c>
      <c r="BX454" s="97">
        <f>SUMIF(HW!$A$2:$A$1573,$A454,HW!BI$2:BI$1573)</f>
        <v>0</v>
      </c>
      <c r="BY454" s="97">
        <f>SUMIF(HW!$A$2:$A$1573,$A454,HW!BJ$2:BJ$1573)</f>
        <v>0</v>
      </c>
      <c r="BZ454" s="197">
        <f t="shared" si="260"/>
        <v>0</v>
      </c>
      <c r="CA454" s="198">
        <f t="shared" si="261"/>
        <v>0</v>
      </c>
      <c r="CK454" s="296">
        <f>IF(C454="WORK IN PROGRESS",0.099999,IF(SUMIF(SALE!$L$3:$L$1221,$A454,SALE!$U$3:$U$1221)=0,0,SUMIF(SALE!$L$3:$L$1221,$A454,SALE!$U$3:$U$1221)/SUMIF(SALE!$L$3:$L$1221,$A454,SALE!$F$3:$F$1221)))</f>
        <v>9.9999000000000005E-2</v>
      </c>
    </row>
    <row r="455" spans="1:89" ht="12" hidden="1" customHeight="1" x14ac:dyDescent="0.25">
      <c r="A455" s="104" t="s">
        <v>2642</v>
      </c>
      <c r="B455" s="106"/>
      <c r="C455" s="105" t="s">
        <v>1200</v>
      </c>
      <c r="D455" s="107"/>
      <c r="E455" s="107"/>
      <c r="F455" s="137">
        <v>0.19856199999999999</v>
      </c>
      <c r="G455" s="137">
        <v>0.19856199999999999</v>
      </c>
      <c r="H455" s="107"/>
      <c r="I455" s="107">
        <v>0</v>
      </c>
      <c r="J455" s="107">
        <v>0</v>
      </c>
      <c r="K455" s="107"/>
      <c r="L455" s="107">
        <v>0</v>
      </c>
      <c r="M455" s="107"/>
      <c r="N455" s="107">
        <v>0</v>
      </c>
      <c r="O455" s="107"/>
      <c r="P455" s="107">
        <v>0</v>
      </c>
      <c r="Q455" s="107"/>
      <c r="R455" s="107">
        <v>0</v>
      </c>
      <c r="S455" s="107"/>
      <c r="T455" s="107">
        <v>0</v>
      </c>
      <c r="U455" s="107"/>
      <c r="V455" s="107">
        <v>0</v>
      </c>
      <c r="W455" s="107"/>
      <c r="X455" s="107">
        <v>0</v>
      </c>
      <c r="Y455" s="107"/>
      <c r="Z455" s="107">
        <v>0</v>
      </c>
      <c r="AA455" s="107"/>
      <c r="AB455" s="107">
        <v>0</v>
      </c>
      <c r="AC455" s="107">
        <v>0</v>
      </c>
      <c r="AD455" s="107">
        <v>0</v>
      </c>
      <c r="AE455" s="107">
        <v>0</v>
      </c>
      <c r="AF455" s="107"/>
      <c r="AG455" s="107">
        <v>0</v>
      </c>
      <c r="AH455" s="107"/>
      <c r="AI455" s="107">
        <v>0</v>
      </c>
      <c r="AJ455" s="107"/>
      <c r="AK455" s="107">
        <v>0</v>
      </c>
      <c r="AL455" s="107"/>
      <c r="AM455" s="107">
        <v>0</v>
      </c>
      <c r="AN455" s="107"/>
      <c r="AO455" s="107">
        <v>0</v>
      </c>
      <c r="AP455" s="107"/>
      <c r="AQ455" s="107">
        <v>0</v>
      </c>
      <c r="AR455" s="107"/>
      <c r="AS455" s="107">
        <v>0</v>
      </c>
      <c r="AT455" s="107"/>
      <c r="AU455" s="107">
        <v>0</v>
      </c>
      <c r="AV455" s="107">
        <v>0</v>
      </c>
      <c r="AW455" s="107">
        <v>0</v>
      </c>
      <c r="AX455" s="107">
        <v>0</v>
      </c>
      <c r="AY455" s="107">
        <v>0</v>
      </c>
      <c r="AZ455" s="107">
        <v>0</v>
      </c>
      <c r="BA455" s="107">
        <v>0</v>
      </c>
      <c r="BB455" s="107">
        <v>0</v>
      </c>
      <c r="BC455" s="107">
        <v>0</v>
      </c>
      <c r="BD455" s="137">
        <v>0</v>
      </c>
      <c r="BE455" s="137">
        <v>0</v>
      </c>
      <c r="BF455" s="107">
        <v>0</v>
      </c>
      <c r="BG455" s="107">
        <v>0</v>
      </c>
      <c r="BH455" s="107">
        <v>0</v>
      </c>
      <c r="BI455" s="107"/>
      <c r="BJ455" s="107">
        <v>0</v>
      </c>
      <c r="BK455" s="107"/>
      <c r="BL455" s="107">
        <v>0</v>
      </c>
      <c r="BM455" s="107">
        <v>0</v>
      </c>
      <c r="BN455" s="107">
        <v>0</v>
      </c>
      <c r="BO455" s="107">
        <v>0</v>
      </c>
      <c r="BP455" s="108">
        <v>0</v>
      </c>
      <c r="BS455" s="97">
        <f t="shared" si="257"/>
        <v>0</v>
      </c>
      <c r="BT455" s="97">
        <f t="shared" si="258"/>
        <v>0</v>
      </c>
      <c r="BU455" s="97">
        <f t="shared" si="259"/>
        <v>0</v>
      </c>
      <c r="BV455" s="296" t="str">
        <f>IF(CA455=0,"NO STOCK",IF(COUNTIF(PKGSUMM_T!$A$2:$A$1245,A455)&gt;0,"OK","ERROR"))</f>
        <v>NO STOCK</v>
      </c>
      <c r="BW455" s="296" t="str">
        <f>IF(CA455=0,"NO STOCK",IF(OR(COUNTIF(COST_SHEETT!$B$3:$B$1238,CI455)&gt;0,COUNTIF(COST_SHEETT!$AB$3:$AB$1238,CI455)&gt;0,COUNTIF(COST_SHEETT1!$B$3:$B$1238,CI455)&gt;0,COUNTIF(COST_SHEETT1!$AB$3:$AB$1238,CI455)&gt;0),"OK","ERROR"))</f>
        <v>NO STOCK</v>
      </c>
      <c r="BX455" s="97">
        <f>SUMIF(HW!$A$2:$A$1573,$A455,HW!BI$2:BI$1573)</f>
        <v>0</v>
      </c>
      <c r="BY455" s="97">
        <f>SUMIF(HW!$A$2:$A$1573,$A455,HW!BJ$2:BJ$1573)</f>
        <v>0</v>
      </c>
      <c r="BZ455" s="197">
        <f t="shared" si="260"/>
        <v>0</v>
      </c>
      <c r="CA455" s="198">
        <f t="shared" si="261"/>
        <v>0</v>
      </c>
      <c r="CK455" s="296">
        <f>IF(C455="WORK IN PROGRESS",0.099999,IF(SUMIF(SALE!$L$3:$L$1221,$A455,SALE!$U$3:$U$1221)=0,0,SUMIF(SALE!$L$3:$L$1221,$A455,SALE!$U$3:$U$1221)/SUMIF(SALE!$L$3:$L$1221,$A455,SALE!$F$3:$F$1221)))</f>
        <v>0</v>
      </c>
    </row>
    <row r="456" spans="1:89" ht="12" hidden="1" customHeight="1" x14ac:dyDescent="0.25">
      <c r="A456" s="133" t="s">
        <v>2642</v>
      </c>
      <c r="B456" s="111" t="s">
        <v>1200</v>
      </c>
      <c r="C456" s="111"/>
      <c r="D456" s="126"/>
      <c r="E456" s="126"/>
      <c r="F456" s="126">
        <v>0.51831899999999997</v>
      </c>
      <c r="G456" s="126">
        <v>0.51831899999999997</v>
      </c>
      <c r="H456" s="112">
        <v>16464</v>
      </c>
      <c r="I456" s="112">
        <v>12.348000000000001</v>
      </c>
      <c r="J456" s="112">
        <v>928.50400000000002</v>
      </c>
      <c r="K456" s="126"/>
      <c r="L456" s="112">
        <v>0</v>
      </c>
      <c r="M456" s="126"/>
      <c r="N456" s="112">
        <v>0</v>
      </c>
      <c r="O456" s="126"/>
      <c r="P456" s="112">
        <v>0</v>
      </c>
      <c r="Q456" s="126"/>
      <c r="R456" s="112">
        <v>0</v>
      </c>
      <c r="S456" s="126"/>
      <c r="T456" s="112">
        <v>0</v>
      </c>
      <c r="U456" s="126"/>
      <c r="V456" s="112">
        <v>0</v>
      </c>
      <c r="W456" s="126"/>
      <c r="X456" s="112">
        <v>0</v>
      </c>
      <c r="Y456" s="126"/>
      <c r="Z456" s="112">
        <v>0</v>
      </c>
      <c r="AA456" s="126"/>
      <c r="AB456" s="112">
        <v>0</v>
      </c>
      <c r="AC456" s="112">
        <v>0</v>
      </c>
      <c r="AD456" s="112">
        <v>0</v>
      </c>
      <c r="AE456" s="112">
        <v>0</v>
      </c>
      <c r="AF456" s="126"/>
      <c r="AG456" s="112">
        <v>0</v>
      </c>
      <c r="AH456" s="126"/>
      <c r="AI456" s="112">
        <v>0</v>
      </c>
      <c r="AJ456" s="126"/>
      <c r="AK456" s="112">
        <v>0</v>
      </c>
      <c r="AL456" s="126"/>
      <c r="AM456" s="112">
        <v>0</v>
      </c>
      <c r="AN456" s="126"/>
      <c r="AO456" s="112">
        <v>0</v>
      </c>
      <c r="AP456" s="126"/>
      <c r="AQ456" s="112">
        <v>0</v>
      </c>
      <c r="AR456" s="126"/>
      <c r="AS456" s="112">
        <v>0</v>
      </c>
      <c r="AT456" s="126"/>
      <c r="AU456" s="112">
        <v>0</v>
      </c>
      <c r="AV456" s="112">
        <v>0</v>
      </c>
      <c r="AW456" s="112">
        <v>0</v>
      </c>
      <c r="AX456" s="112">
        <v>0</v>
      </c>
      <c r="AY456" s="135">
        <v>16464</v>
      </c>
      <c r="AZ456" s="126">
        <v>12</v>
      </c>
      <c r="BA456" s="112">
        <v>12.348000000000001</v>
      </c>
      <c r="BB456" s="112">
        <v>928.50400000000002</v>
      </c>
      <c r="BC456" s="112">
        <v>928.50400000000002</v>
      </c>
      <c r="BD456" s="126">
        <v>0</v>
      </c>
      <c r="BE456" s="126">
        <v>0</v>
      </c>
      <c r="BF456" s="112">
        <v>0</v>
      </c>
      <c r="BG456" s="112">
        <v>0</v>
      </c>
      <c r="BH456" s="112">
        <v>0</v>
      </c>
      <c r="BI456" s="126"/>
      <c r="BJ456" s="112">
        <v>0</v>
      </c>
      <c r="BK456" s="126"/>
      <c r="BL456" s="112">
        <v>0</v>
      </c>
      <c r="BM456" s="112">
        <v>0</v>
      </c>
      <c r="BN456" s="112">
        <v>0</v>
      </c>
      <c r="BO456" s="112">
        <v>0</v>
      </c>
      <c r="BP456" s="113">
        <v>0</v>
      </c>
      <c r="BS456" s="97">
        <f t="shared" ref="BS456:BS519" si="329">IF($A456="YYYYY",0,AY456)</f>
        <v>0</v>
      </c>
      <c r="BT456" s="97">
        <f t="shared" ref="BT456:BT519" si="330">IF($A456="YYYYY",0,AZ456)</f>
        <v>0</v>
      </c>
      <c r="BU456" s="97">
        <f t="shared" ref="BU456:BU519" si="331">IF($A456="YYYYY",0,BA456)</f>
        <v>0</v>
      </c>
      <c r="BV456" s="296" t="str">
        <f>IF(CA456=0,"NO STOCK",IF(COUNTIF(PKGSUMM_T!$A$2:$A$1245,A456)&gt;0,"OK","ERROR"))</f>
        <v>NO STOCK</v>
      </c>
      <c r="BW456" s="296" t="str">
        <f>IF(CA456=0,"NO STOCK",IF(OR(COUNTIF(COST_SHEETT!$B$3:$B$1238,CI456)&gt;0,COUNTIF(COST_SHEETT!$AB$3:$AB$1238,CI456)&gt;0,COUNTIF(COST_SHEETT1!$B$3:$B$1238,CI456)&gt;0,COUNTIF(COST_SHEETT1!$AB$3:$AB$1238,CI456)&gt;0),"OK","ERROR"))</f>
        <v>NO STOCK</v>
      </c>
      <c r="BX456" s="97">
        <f>SUMIF(HW!$A$2:$A$1573,$A456,HW!BI$2:BI$1573)</f>
        <v>0</v>
      </c>
      <c r="BY456" s="97">
        <f>SUMIF(HW!$A$2:$A$1573,$A456,HW!BJ$2:BJ$1573)</f>
        <v>0</v>
      </c>
      <c r="BZ456" s="197">
        <f t="shared" ref="BZ456:BZ519" si="332">BS456+BX456</f>
        <v>0</v>
      </c>
      <c r="CA456" s="198">
        <f t="shared" ref="CA456:CA519" si="333">BY456+BU456</f>
        <v>0</v>
      </c>
      <c r="CK456" s="296">
        <f>IF(C456="WORK IN PROGRESS",0.099999,IF(SUMIF(SALE!$L$3:$L$1221,$A456,SALE!$U$3:$U$1221)=0,0,SUMIF(SALE!$L$3:$L$1221,$A456,SALE!$U$3:$U$1221)/SUMIF(SALE!$L$3:$L$1221,$A456,SALE!$F$3:$F$1221)))</f>
        <v>0</v>
      </c>
    </row>
    <row r="457" spans="1:89" ht="12" hidden="1" customHeight="1" x14ac:dyDescent="0.25">
      <c r="A457" s="104" t="s">
        <v>2642</v>
      </c>
      <c r="B457" s="105" t="s">
        <v>1786</v>
      </c>
      <c r="C457" s="106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07"/>
      <c r="BE457" s="107"/>
      <c r="BF457" s="107"/>
      <c r="BG457" s="107"/>
      <c r="BH457" s="107"/>
      <c r="BI457" s="107"/>
      <c r="BJ457" s="107"/>
      <c r="BK457" s="107"/>
      <c r="BL457" s="107"/>
      <c r="BM457" s="107"/>
      <c r="BN457" s="107"/>
      <c r="BO457" s="107"/>
      <c r="BP457" s="108"/>
      <c r="BS457" s="97">
        <f t="shared" si="329"/>
        <v>0</v>
      </c>
      <c r="BT457" s="97">
        <f t="shared" si="330"/>
        <v>0</v>
      </c>
      <c r="BU457" s="97">
        <f t="shared" si="331"/>
        <v>0</v>
      </c>
      <c r="BV457" s="296" t="str">
        <f>IF(CA457=0,"NO STOCK",IF(COUNTIF(PKGSUMM_T!$A$2:$A$1245,A457)&gt;0,"OK","ERROR"))</f>
        <v>NO STOCK</v>
      </c>
      <c r="BW457" s="296" t="str">
        <f>IF(CA457=0,"NO STOCK",IF(OR(COUNTIF(COST_SHEETT!$B$3:$B$1238,CI457)&gt;0,COUNTIF(COST_SHEETT!$AB$3:$AB$1238,CI457)&gt;0,COUNTIF(COST_SHEETT1!$B$3:$B$1238,CI457)&gt;0,COUNTIF(COST_SHEETT1!$AB$3:$AB$1238,CI457)&gt;0),"OK","ERROR"))</f>
        <v>NO STOCK</v>
      </c>
      <c r="BX457" s="97">
        <f>SUMIF(HW!$A$2:$A$1573,$A457,HW!BI$2:BI$1573)</f>
        <v>0</v>
      </c>
      <c r="BY457" s="97">
        <f>SUMIF(HW!$A$2:$A$1573,$A457,HW!BJ$2:BJ$1573)</f>
        <v>0</v>
      </c>
      <c r="BZ457" s="197">
        <f t="shared" si="332"/>
        <v>0</v>
      </c>
      <c r="CA457" s="198">
        <f t="shared" si="333"/>
        <v>0</v>
      </c>
      <c r="CK457" s="296">
        <f>IF(C457="WORK IN PROGRESS",0.099999,IF(SUMIF(SALE!$L$3:$L$1221,$A457,SALE!$U$3:$U$1221)=0,0,SUMIF(SALE!$L$3:$L$1221,$A457,SALE!$U$3:$U$1221)/SUMIF(SALE!$L$3:$L$1221,$A457,SALE!$F$3:$F$1221)))</f>
        <v>0</v>
      </c>
    </row>
    <row r="458" spans="1:89" ht="12" hidden="1" customHeight="1" x14ac:dyDescent="0.25">
      <c r="A458" s="109" t="s">
        <v>2642</v>
      </c>
      <c r="B458" s="110"/>
      <c r="C458" s="111" t="s">
        <v>30</v>
      </c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  <c r="AW458" s="112"/>
      <c r="AX458" s="112"/>
      <c r="AY458" s="112"/>
      <c r="AZ458" s="112"/>
      <c r="BA458" s="112"/>
      <c r="BB458" s="112"/>
      <c r="BC458" s="112"/>
      <c r="BD458" s="112"/>
      <c r="BE458" s="112"/>
      <c r="BF458" s="112"/>
      <c r="BG458" s="112"/>
      <c r="BH458" s="112"/>
      <c r="BI458" s="112"/>
      <c r="BJ458" s="112"/>
      <c r="BK458" s="112"/>
      <c r="BL458" s="112"/>
      <c r="BM458" s="112"/>
      <c r="BN458" s="112"/>
      <c r="BO458" s="112"/>
      <c r="BP458" s="113"/>
      <c r="BS458" s="97">
        <f t="shared" si="329"/>
        <v>0</v>
      </c>
      <c r="BT458" s="97">
        <f t="shared" si="330"/>
        <v>0</v>
      </c>
      <c r="BU458" s="97">
        <f t="shared" si="331"/>
        <v>0</v>
      </c>
      <c r="BV458" s="296" t="str">
        <f>IF(CA458=0,"NO STOCK",IF(COUNTIF(PKGSUMM_T!$A$2:$A$1245,A458)&gt;0,"OK","ERROR"))</f>
        <v>NO STOCK</v>
      </c>
      <c r="BW458" s="296" t="str">
        <f>IF(CA458=0,"NO STOCK",IF(OR(COUNTIF(COST_SHEETT!$B$3:$B$1238,CI458)&gt;0,COUNTIF(COST_SHEETT!$AB$3:$AB$1238,CI458)&gt;0,COUNTIF(COST_SHEETT1!$B$3:$B$1238,CI458)&gt;0,COUNTIF(COST_SHEETT1!$AB$3:$AB$1238,CI458)&gt;0),"OK","ERROR"))</f>
        <v>NO STOCK</v>
      </c>
      <c r="BX458" s="97">
        <f>SUMIF(HW!$A$2:$A$1573,$A458,HW!BI$2:BI$1573)</f>
        <v>0</v>
      </c>
      <c r="BY458" s="97">
        <f>SUMIF(HW!$A$2:$A$1573,$A458,HW!BJ$2:BJ$1573)</f>
        <v>0</v>
      </c>
      <c r="BZ458" s="197">
        <f t="shared" si="332"/>
        <v>0</v>
      </c>
      <c r="CA458" s="198">
        <f t="shared" si="333"/>
        <v>0</v>
      </c>
      <c r="CK458" s="296">
        <f>IF(C458="WORK IN PROGRESS",0.099999,IF(SUMIF(SALE!$L$3:$L$1221,$A458,SALE!$U$3:$U$1221)=0,0,SUMIF(SALE!$L$3:$L$1221,$A458,SALE!$U$3:$U$1221)/SUMIF(SALE!$L$3:$L$1221,$A458,SALE!$F$3:$F$1221)))</f>
        <v>0</v>
      </c>
    </row>
    <row r="459" spans="1:89" ht="12" hidden="1" customHeight="1" x14ac:dyDescent="0.25">
      <c r="A459" s="114" t="s">
        <v>303</v>
      </c>
      <c r="B459" s="115" t="s">
        <v>304</v>
      </c>
      <c r="C459" s="115" t="s">
        <v>30</v>
      </c>
      <c r="D459" s="116">
        <v>1386</v>
      </c>
      <c r="E459" s="117">
        <v>370</v>
      </c>
      <c r="F459" s="117">
        <v>5.7615E-2</v>
      </c>
      <c r="G459" s="117">
        <v>5.7615E-2</v>
      </c>
      <c r="H459" s="118"/>
      <c r="I459" s="118">
        <v>0</v>
      </c>
      <c r="J459" s="118">
        <v>0</v>
      </c>
      <c r="K459" s="118"/>
      <c r="L459" s="118">
        <v>0</v>
      </c>
      <c r="M459" s="118"/>
      <c r="N459" s="118">
        <v>0</v>
      </c>
      <c r="O459" s="118"/>
      <c r="P459" s="118">
        <v>0</v>
      </c>
      <c r="Q459" s="118"/>
      <c r="R459" s="118">
        <v>0</v>
      </c>
      <c r="S459" s="118"/>
      <c r="T459" s="118">
        <v>0</v>
      </c>
      <c r="U459" s="118"/>
      <c r="V459" s="118">
        <v>0</v>
      </c>
      <c r="W459" s="118"/>
      <c r="X459" s="118">
        <v>0</v>
      </c>
      <c r="Y459" s="118"/>
      <c r="Z459" s="118">
        <v>0</v>
      </c>
      <c r="AA459" s="118"/>
      <c r="AB459" s="118">
        <v>0</v>
      </c>
      <c r="AC459" s="118">
        <v>0</v>
      </c>
      <c r="AD459" s="118">
        <v>0</v>
      </c>
      <c r="AE459" s="118">
        <v>0</v>
      </c>
      <c r="AF459" s="118"/>
      <c r="AG459" s="118">
        <v>0</v>
      </c>
      <c r="AH459" s="118"/>
      <c r="AI459" s="118">
        <v>0</v>
      </c>
      <c r="AJ459" s="118"/>
      <c r="AK459" s="118">
        <v>0</v>
      </c>
      <c r="AL459" s="118"/>
      <c r="AM459" s="118">
        <v>0</v>
      </c>
      <c r="AN459" s="118"/>
      <c r="AO459" s="118">
        <v>0</v>
      </c>
      <c r="AP459" s="118"/>
      <c r="AQ459" s="118">
        <v>0</v>
      </c>
      <c r="AR459" s="118"/>
      <c r="AS459" s="118">
        <v>0</v>
      </c>
      <c r="AT459" s="118"/>
      <c r="AU459" s="118">
        <v>0</v>
      </c>
      <c r="AV459" s="118">
        <v>0</v>
      </c>
      <c r="AW459" s="118">
        <v>0</v>
      </c>
      <c r="AX459" s="118">
        <v>0</v>
      </c>
      <c r="AY459" s="118">
        <v>0</v>
      </c>
      <c r="AZ459" s="118">
        <v>0</v>
      </c>
      <c r="BA459" s="118">
        <v>0</v>
      </c>
      <c r="BB459" s="118">
        <v>0</v>
      </c>
      <c r="BC459" s="118">
        <v>0</v>
      </c>
      <c r="BD459" s="117">
        <v>0</v>
      </c>
      <c r="BE459" s="117">
        <v>0</v>
      </c>
      <c r="BF459" s="118">
        <v>0</v>
      </c>
      <c r="BG459" s="118">
        <v>0</v>
      </c>
      <c r="BH459" s="118">
        <v>0</v>
      </c>
      <c r="BI459" s="118"/>
      <c r="BJ459" s="118">
        <v>0</v>
      </c>
      <c r="BK459" s="118"/>
      <c r="BL459" s="118">
        <v>0</v>
      </c>
      <c r="BM459" s="118">
        <v>0</v>
      </c>
      <c r="BN459" s="118">
        <v>0</v>
      </c>
      <c r="BO459" s="118">
        <v>0</v>
      </c>
      <c r="BP459" s="119">
        <v>0</v>
      </c>
      <c r="BS459" s="97">
        <f t="shared" si="329"/>
        <v>0</v>
      </c>
      <c r="BT459" s="97">
        <f t="shared" si="330"/>
        <v>0</v>
      </c>
      <c r="BU459" s="97">
        <f t="shared" si="331"/>
        <v>0</v>
      </c>
      <c r="BV459" s="296" t="str">
        <f>IF(CA459=0,"NO STOCK",IF(COUNTIF(PKGSUMM_T!$A$2:$A$1245,A459)&gt;0,"OK","ERROR"))</f>
        <v>NO STOCK</v>
      </c>
      <c r="BW459" s="296" t="str">
        <f>IF(CA459=0,"NO STOCK",IF(OR(COUNTIF(COST_SHEETT!$B$3:$B$1238,CI459)&gt;0,COUNTIF(COST_SHEETT!$AB$3:$AB$1238,CI459)&gt;0,COUNTIF(COST_SHEETT1!$B$3:$B$1238,CI459)&gt;0,COUNTIF(COST_SHEETT1!$AB$3:$AB$1238,CI459)&gt;0),"OK","ERROR"))</f>
        <v>NO STOCK</v>
      </c>
      <c r="BX459" s="97">
        <f>SUMIF(HW!$A$2:$A$1573,$A459,HW!BI$2:BI$1573)</f>
        <v>0</v>
      </c>
      <c r="BY459" s="97">
        <f>SUMIF(HW!$A$2:$A$1573,$A459,HW!BJ$2:BJ$1573)</f>
        <v>0</v>
      </c>
      <c r="BZ459" s="197">
        <f t="shared" si="332"/>
        <v>0</v>
      </c>
      <c r="CA459" s="198">
        <f t="shared" si="333"/>
        <v>0</v>
      </c>
      <c r="CI459" s="202" t="s">
        <v>4154</v>
      </c>
      <c r="CJ459" s="97" t="s">
        <v>2666</v>
      </c>
      <c r="CK459" s="296">
        <f>IF(C459="WORK IN PROGRESS",0.099999,IF(SUMIF(SALE!$L$3:$L$1221,$A459,SALE!$U$3:$U$1221)=0,0,SUMIF(SALE!$L$3:$L$1221,$A459,SALE!$U$3:$U$1221)/SUMIF(SALE!$L$3:$L$1221,$A459,SALE!$F$3:$F$1221)))</f>
        <v>5.7598003848003849E-2</v>
      </c>
    </row>
    <row r="460" spans="1:89" ht="12" hidden="1" customHeight="1" x14ac:dyDescent="0.25">
      <c r="A460" s="109" t="s">
        <v>2642</v>
      </c>
      <c r="B460" s="110"/>
      <c r="C460" s="111" t="s">
        <v>1200</v>
      </c>
      <c r="D460" s="112"/>
      <c r="E460" s="112"/>
      <c r="F460" s="126">
        <v>5.7615E-2</v>
      </c>
      <c r="G460" s="126">
        <v>5.7615E-2</v>
      </c>
      <c r="H460" s="112"/>
      <c r="I460" s="112">
        <v>0</v>
      </c>
      <c r="J460" s="112">
        <v>0</v>
      </c>
      <c r="K460" s="112"/>
      <c r="L460" s="112">
        <v>0</v>
      </c>
      <c r="M460" s="112"/>
      <c r="N460" s="112">
        <v>0</v>
      </c>
      <c r="O460" s="112"/>
      <c r="P460" s="112">
        <v>0</v>
      </c>
      <c r="Q460" s="112"/>
      <c r="R460" s="112">
        <v>0</v>
      </c>
      <c r="S460" s="112"/>
      <c r="T460" s="112">
        <v>0</v>
      </c>
      <c r="U460" s="112"/>
      <c r="V460" s="112">
        <v>0</v>
      </c>
      <c r="W460" s="112"/>
      <c r="X460" s="112">
        <v>0</v>
      </c>
      <c r="Y460" s="112"/>
      <c r="Z460" s="112">
        <v>0</v>
      </c>
      <c r="AA460" s="112"/>
      <c r="AB460" s="112">
        <v>0</v>
      </c>
      <c r="AC460" s="112">
        <v>0</v>
      </c>
      <c r="AD460" s="112">
        <v>0</v>
      </c>
      <c r="AE460" s="112">
        <v>0</v>
      </c>
      <c r="AF460" s="112"/>
      <c r="AG460" s="112">
        <v>0</v>
      </c>
      <c r="AH460" s="112"/>
      <c r="AI460" s="112">
        <v>0</v>
      </c>
      <c r="AJ460" s="112"/>
      <c r="AK460" s="112">
        <v>0</v>
      </c>
      <c r="AL460" s="112"/>
      <c r="AM460" s="112">
        <v>0</v>
      </c>
      <c r="AN460" s="112"/>
      <c r="AO460" s="112">
        <v>0</v>
      </c>
      <c r="AP460" s="112"/>
      <c r="AQ460" s="112">
        <v>0</v>
      </c>
      <c r="AR460" s="112"/>
      <c r="AS460" s="112">
        <v>0</v>
      </c>
      <c r="AT460" s="112"/>
      <c r="AU460" s="112">
        <v>0</v>
      </c>
      <c r="AV460" s="112">
        <v>0</v>
      </c>
      <c r="AW460" s="112">
        <v>0</v>
      </c>
      <c r="AX460" s="112">
        <v>0</v>
      </c>
      <c r="AY460" s="112">
        <v>0</v>
      </c>
      <c r="AZ460" s="112">
        <v>0</v>
      </c>
      <c r="BA460" s="112">
        <v>0</v>
      </c>
      <c r="BB460" s="112">
        <v>0</v>
      </c>
      <c r="BC460" s="112">
        <v>0</v>
      </c>
      <c r="BD460" s="126">
        <v>0</v>
      </c>
      <c r="BE460" s="126">
        <v>0</v>
      </c>
      <c r="BF460" s="112">
        <v>0</v>
      </c>
      <c r="BG460" s="112">
        <v>0</v>
      </c>
      <c r="BH460" s="112">
        <v>0</v>
      </c>
      <c r="BI460" s="112"/>
      <c r="BJ460" s="112">
        <v>0</v>
      </c>
      <c r="BK460" s="112"/>
      <c r="BL460" s="112">
        <v>0</v>
      </c>
      <c r="BM460" s="112">
        <v>0</v>
      </c>
      <c r="BN460" s="112">
        <v>0</v>
      </c>
      <c r="BO460" s="112">
        <v>0</v>
      </c>
      <c r="BP460" s="113">
        <v>0</v>
      </c>
      <c r="BS460" s="97">
        <f t="shared" si="329"/>
        <v>0</v>
      </c>
      <c r="BT460" s="97">
        <f t="shared" si="330"/>
        <v>0</v>
      </c>
      <c r="BU460" s="97">
        <f t="shared" si="331"/>
        <v>0</v>
      </c>
      <c r="BV460" s="296" t="str">
        <f>IF(CA460=0,"NO STOCK",IF(COUNTIF(PKGSUMM_T!$A$2:$A$1245,A460)&gt;0,"OK","ERROR"))</f>
        <v>NO STOCK</v>
      </c>
      <c r="BW460" s="296" t="str">
        <f>IF(CA460=0,"NO STOCK",IF(OR(COUNTIF(COST_SHEETT!$B$3:$B$1238,CI460)&gt;0,COUNTIF(COST_SHEETT!$AB$3:$AB$1238,CI460)&gt;0,COUNTIF(COST_SHEETT1!$B$3:$B$1238,CI460)&gt;0,COUNTIF(COST_SHEETT1!$AB$3:$AB$1238,CI460)&gt;0),"OK","ERROR"))</f>
        <v>NO STOCK</v>
      </c>
      <c r="BX460" s="97">
        <f>SUMIF(HW!$A$2:$A$1573,$A460,HW!BI$2:BI$1573)</f>
        <v>0</v>
      </c>
      <c r="BY460" s="97">
        <f>SUMIF(HW!$A$2:$A$1573,$A460,HW!BJ$2:BJ$1573)</f>
        <v>0</v>
      </c>
      <c r="BZ460" s="197">
        <f t="shared" si="332"/>
        <v>0</v>
      </c>
      <c r="CA460" s="198">
        <f t="shared" si="333"/>
        <v>0</v>
      </c>
      <c r="CK460" s="296">
        <f>IF(C460="WORK IN PROGRESS",0.099999,IF(SUMIF(SALE!$L$3:$L$1221,$A460,SALE!$U$3:$U$1221)=0,0,SUMIF(SALE!$L$3:$L$1221,$A460,SALE!$U$3:$U$1221)/SUMIF(SALE!$L$3:$L$1221,$A460,SALE!$F$3:$F$1221)))</f>
        <v>0</v>
      </c>
    </row>
    <row r="461" spans="1:89" ht="12" hidden="1" customHeight="1" x14ac:dyDescent="0.25">
      <c r="A461" s="104" t="s">
        <v>2642</v>
      </c>
      <c r="B461" s="105" t="s">
        <v>1200</v>
      </c>
      <c r="C461" s="106"/>
      <c r="D461" s="107"/>
      <c r="E461" s="107"/>
      <c r="F461" s="137">
        <v>5.7615E-2</v>
      </c>
      <c r="G461" s="137">
        <v>5.7615E-2</v>
      </c>
      <c r="H461" s="107"/>
      <c r="I461" s="107">
        <v>0</v>
      </c>
      <c r="J461" s="107">
        <v>0</v>
      </c>
      <c r="K461" s="107"/>
      <c r="L461" s="107">
        <v>0</v>
      </c>
      <c r="M461" s="107"/>
      <c r="N461" s="107">
        <v>0</v>
      </c>
      <c r="O461" s="107"/>
      <c r="P461" s="107">
        <v>0</v>
      </c>
      <c r="Q461" s="107"/>
      <c r="R461" s="107">
        <v>0</v>
      </c>
      <c r="S461" s="107"/>
      <c r="T461" s="107">
        <v>0</v>
      </c>
      <c r="U461" s="107"/>
      <c r="V461" s="107">
        <v>0</v>
      </c>
      <c r="W461" s="107"/>
      <c r="X461" s="107">
        <v>0</v>
      </c>
      <c r="Y461" s="107"/>
      <c r="Z461" s="107">
        <v>0</v>
      </c>
      <c r="AA461" s="107"/>
      <c r="AB461" s="107">
        <v>0</v>
      </c>
      <c r="AC461" s="107">
        <v>0</v>
      </c>
      <c r="AD461" s="107">
        <v>0</v>
      </c>
      <c r="AE461" s="107">
        <v>0</v>
      </c>
      <c r="AF461" s="107"/>
      <c r="AG461" s="107">
        <v>0</v>
      </c>
      <c r="AH461" s="107"/>
      <c r="AI461" s="107">
        <v>0</v>
      </c>
      <c r="AJ461" s="107"/>
      <c r="AK461" s="107">
        <v>0</v>
      </c>
      <c r="AL461" s="107"/>
      <c r="AM461" s="107">
        <v>0</v>
      </c>
      <c r="AN461" s="107"/>
      <c r="AO461" s="107">
        <v>0</v>
      </c>
      <c r="AP461" s="107"/>
      <c r="AQ461" s="107">
        <v>0</v>
      </c>
      <c r="AR461" s="107"/>
      <c r="AS461" s="107">
        <v>0</v>
      </c>
      <c r="AT461" s="107"/>
      <c r="AU461" s="107">
        <v>0</v>
      </c>
      <c r="AV461" s="107">
        <v>0</v>
      </c>
      <c r="AW461" s="107">
        <v>0</v>
      </c>
      <c r="AX461" s="107">
        <v>0</v>
      </c>
      <c r="AY461" s="107">
        <v>0</v>
      </c>
      <c r="AZ461" s="107">
        <v>0</v>
      </c>
      <c r="BA461" s="107">
        <v>0</v>
      </c>
      <c r="BB461" s="107">
        <v>0</v>
      </c>
      <c r="BC461" s="107">
        <v>0</v>
      </c>
      <c r="BD461" s="137">
        <v>0</v>
      </c>
      <c r="BE461" s="137">
        <v>0</v>
      </c>
      <c r="BF461" s="107">
        <v>0</v>
      </c>
      <c r="BG461" s="107">
        <v>0</v>
      </c>
      <c r="BH461" s="107">
        <v>0</v>
      </c>
      <c r="BI461" s="107"/>
      <c r="BJ461" s="107">
        <v>0</v>
      </c>
      <c r="BK461" s="107"/>
      <c r="BL461" s="107">
        <v>0</v>
      </c>
      <c r="BM461" s="107">
        <v>0</v>
      </c>
      <c r="BN461" s="107">
        <v>0</v>
      </c>
      <c r="BO461" s="107">
        <v>0</v>
      </c>
      <c r="BP461" s="108">
        <v>0</v>
      </c>
      <c r="BS461" s="97">
        <f t="shared" si="329"/>
        <v>0</v>
      </c>
      <c r="BT461" s="97">
        <f t="shared" si="330"/>
        <v>0</v>
      </c>
      <c r="BU461" s="97">
        <f t="shared" si="331"/>
        <v>0</v>
      </c>
      <c r="BV461" s="296" t="str">
        <f>IF(CA461=0,"NO STOCK",IF(COUNTIF(PKGSUMM_T!$A$2:$A$1245,A461)&gt;0,"OK","ERROR"))</f>
        <v>NO STOCK</v>
      </c>
      <c r="BW461" s="296" t="str">
        <f>IF(CA461=0,"NO STOCK",IF(OR(COUNTIF(COST_SHEETT!$B$3:$B$1238,CI461)&gt;0,COUNTIF(COST_SHEETT!$AB$3:$AB$1238,CI461)&gt;0,COUNTIF(COST_SHEETT1!$B$3:$B$1238,CI461)&gt;0,COUNTIF(COST_SHEETT1!$AB$3:$AB$1238,CI461)&gt;0),"OK","ERROR"))</f>
        <v>NO STOCK</v>
      </c>
      <c r="BX461" s="97">
        <f>SUMIF(HW!$A$2:$A$1573,$A461,HW!BI$2:BI$1573)</f>
        <v>0</v>
      </c>
      <c r="BY461" s="97">
        <f>SUMIF(HW!$A$2:$A$1573,$A461,HW!BJ$2:BJ$1573)</f>
        <v>0</v>
      </c>
      <c r="BZ461" s="197">
        <f t="shared" si="332"/>
        <v>0</v>
      </c>
      <c r="CA461" s="198">
        <f t="shared" si="333"/>
        <v>0</v>
      </c>
      <c r="CK461" s="296">
        <f>IF(C461="WORK IN PROGRESS",0.099999,IF(SUMIF(SALE!$L$3:$L$1221,$A461,SALE!$U$3:$U$1221)=0,0,SUMIF(SALE!$L$3:$L$1221,$A461,SALE!$U$3:$U$1221)/SUMIF(SALE!$L$3:$L$1221,$A461,SALE!$F$3:$F$1221)))</f>
        <v>0</v>
      </c>
    </row>
    <row r="462" spans="1:89" ht="12" hidden="1" customHeight="1" x14ac:dyDescent="0.25">
      <c r="A462" s="109" t="s">
        <v>2642</v>
      </c>
      <c r="B462" s="111" t="s">
        <v>1787</v>
      </c>
      <c r="C462" s="110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  <c r="AW462" s="112"/>
      <c r="AX462" s="112"/>
      <c r="AY462" s="112"/>
      <c r="AZ462" s="112"/>
      <c r="BA462" s="112"/>
      <c r="BB462" s="112"/>
      <c r="BC462" s="112"/>
      <c r="BD462" s="112"/>
      <c r="BE462" s="112"/>
      <c r="BF462" s="112"/>
      <c r="BG462" s="112"/>
      <c r="BH462" s="112"/>
      <c r="BI462" s="112"/>
      <c r="BJ462" s="112"/>
      <c r="BK462" s="112"/>
      <c r="BL462" s="112"/>
      <c r="BM462" s="112"/>
      <c r="BN462" s="112"/>
      <c r="BO462" s="112"/>
      <c r="BP462" s="113"/>
      <c r="BS462" s="97">
        <f t="shared" si="329"/>
        <v>0</v>
      </c>
      <c r="BT462" s="97">
        <f t="shared" si="330"/>
        <v>0</v>
      </c>
      <c r="BU462" s="97">
        <f t="shared" si="331"/>
        <v>0</v>
      </c>
      <c r="BV462" s="296" t="str">
        <f>IF(CA462=0,"NO STOCK",IF(COUNTIF(PKGSUMM_T!$A$2:$A$1245,A462)&gt;0,"OK","ERROR"))</f>
        <v>NO STOCK</v>
      </c>
      <c r="BW462" s="296" t="str">
        <f>IF(CA462=0,"NO STOCK",IF(OR(COUNTIF(COST_SHEETT!$B$3:$B$1238,CI462)&gt;0,COUNTIF(COST_SHEETT!$AB$3:$AB$1238,CI462)&gt;0,COUNTIF(COST_SHEETT1!$B$3:$B$1238,CI462)&gt;0,COUNTIF(COST_SHEETT1!$AB$3:$AB$1238,CI462)&gt;0),"OK","ERROR"))</f>
        <v>NO STOCK</v>
      </c>
      <c r="BX462" s="97">
        <f>SUMIF(HW!$A$2:$A$1573,$A462,HW!BI$2:BI$1573)</f>
        <v>0</v>
      </c>
      <c r="BY462" s="97">
        <f>SUMIF(HW!$A$2:$A$1573,$A462,HW!BJ$2:BJ$1573)</f>
        <v>0</v>
      </c>
      <c r="BZ462" s="197">
        <f t="shared" si="332"/>
        <v>0</v>
      </c>
      <c r="CA462" s="198">
        <f t="shared" si="333"/>
        <v>0</v>
      </c>
      <c r="CK462" s="296">
        <f>IF(C462="WORK IN PROGRESS",0.099999,IF(SUMIF(SALE!$L$3:$L$1221,$A462,SALE!$U$3:$U$1221)=0,0,SUMIF(SALE!$L$3:$L$1221,$A462,SALE!$U$3:$U$1221)/SUMIF(SALE!$L$3:$L$1221,$A462,SALE!$F$3:$F$1221)))</f>
        <v>0</v>
      </c>
    </row>
    <row r="463" spans="1:89" ht="12" hidden="1" customHeight="1" x14ac:dyDescent="0.25">
      <c r="A463" s="104" t="s">
        <v>2642</v>
      </c>
      <c r="B463" s="106"/>
      <c r="C463" s="105" t="s">
        <v>30</v>
      </c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07"/>
      <c r="BE463" s="107"/>
      <c r="BF463" s="107"/>
      <c r="BG463" s="107"/>
      <c r="BH463" s="107"/>
      <c r="BI463" s="107"/>
      <c r="BJ463" s="107"/>
      <c r="BK463" s="107"/>
      <c r="BL463" s="107"/>
      <c r="BM463" s="107"/>
      <c r="BN463" s="107"/>
      <c r="BO463" s="107"/>
      <c r="BP463" s="108"/>
      <c r="BS463" s="97">
        <f t="shared" si="329"/>
        <v>0</v>
      </c>
      <c r="BT463" s="97">
        <f t="shared" si="330"/>
        <v>0</v>
      </c>
      <c r="BU463" s="97">
        <f t="shared" si="331"/>
        <v>0</v>
      </c>
      <c r="BV463" s="296" t="str">
        <f>IF(CA463=0,"NO STOCK",IF(COUNTIF(PKGSUMM_T!$A$2:$A$1245,A463)&gt;0,"OK","ERROR"))</f>
        <v>NO STOCK</v>
      </c>
      <c r="BW463" s="296" t="str">
        <f>IF(CA463=0,"NO STOCK",IF(OR(COUNTIF(COST_SHEETT!$B$3:$B$1238,CI463)&gt;0,COUNTIF(COST_SHEETT!$AB$3:$AB$1238,CI463)&gt;0,COUNTIF(COST_SHEETT1!$B$3:$B$1238,CI463)&gt;0,COUNTIF(COST_SHEETT1!$AB$3:$AB$1238,CI463)&gt;0),"OK","ERROR"))</f>
        <v>NO STOCK</v>
      </c>
      <c r="BX463" s="97">
        <f>SUMIF(HW!$A$2:$A$1573,$A463,HW!BI$2:BI$1573)</f>
        <v>0</v>
      </c>
      <c r="BY463" s="97">
        <f>SUMIF(HW!$A$2:$A$1573,$A463,HW!BJ$2:BJ$1573)</f>
        <v>0</v>
      </c>
      <c r="BZ463" s="197">
        <f t="shared" si="332"/>
        <v>0</v>
      </c>
      <c r="CA463" s="198">
        <f t="shared" si="333"/>
        <v>0</v>
      </c>
      <c r="CK463" s="296">
        <f>IF(C463="WORK IN PROGRESS",0.099999,IF(SUMIF(SALE!$L$3:$L$1221,$A463,SALE!$U$3:$U$1221)=0,0,SUMIF(SALE!$L$3:$L$1221,$A463,SALE!$U$3:$U$1221)/SUMIF(SALE!$L$3:$L$1221,$A463,SALE!$F$3:$F$1221)))</f>
        <v>0</v>
      </c>
    </row>
    <row r="464" spans="1:89" ht="12" hidden="1" customHeight="1" x14ac:dyDescent="0.25">
      <c r="A464" s="120" t="s">
        <v>305</v>
      </c>
      <c r="B464" s="121" t="s">
        <v>306</v>
      </c>
      <c r="C464" s="121" t="s">
        <v>30</v>
      </c>
      <c r="D464" s="122">
        <v>3996</v>
      </c>
      <c r="E464" s="123">
        <v>250</v>
      </c>
      <c r="F464" s="123">
        <v>3.6276000000000003E-2</v>
      </c>
      <c r="G464" s="123">
        <v>3.6276000000000003E-2</v>
      </c>
      <c r="H464" s="124"/>
      <c r="I464" s="124">
        <v>0</v>
      </c>
      <c r="J464" s="124">
        <v>0</v>
      </c>
      <c r="K464" s="124"/>
      <c r="L464" s="124">
        <v>0</v>
      </c>
      <c r="M464" s="124"/>
      <c r="N464" s="124">
        <v>0</v>
      </c>
      <c r="O464" s="124"/>
      <c r="P464" s="124">
        <v>0</v>
      </c>
      <c r="Q464" s="124"/>
      <c r="R464" s="124">
        <v>0</v>
      </c>
      <c r="S464" s="124"/>
      <c r="T464" s="124">
        <v>0</v>
      </c>
      <c r="U464" s="124"/>
      <c r="V464" s="124">
        <v>0</v>
      </c>
      <c r="W464" s="124"/>
      <c r="X464" s="124">
        <v>0</v>
      </c>
      <c r="Y464" s="124"/>
      <c r="Z464" s="124">
        <v>0</v>
      </c>
      <c r="AA464" s="124"/>
      <c r="AB464" s="124">
        <v>0</v>
      </c>
      <c r="AC464" s="124">
        <v>0</v>
      </c>
      <c r="AD464" s="124">
        <v>0</v>
      </c>
      <c r="AE464" s="124">
        <v>0</v>
      </c>
      <c r="AF464" s="124"/>
      <c r="AG464" s="124">
        <v>0</v>
      </c>
      <c r="AH464" s="124"/>
      <c r="AI464" s="124">
        <v>0</v>
      </c>
      <c r="AJ464" s="124"/>
      <c r="AK464" s="124">
        <v>0</v>
      </c>
      <c r="AL464" s="124"/>
      <c r="AM464" s="124">
        <v>0</v>
      </c>
      <c r="AN464" s="124"/>
      <c r="AO464" s="124">
        <v>0</v>
      </c>
      <c r="AP464" s="124"/>
      <c r="AQ464" s="124">
        <v>0</v>
      </c>
      <c r="AR464" s="124"/>
      <c r="AS464" s="124">
        <v>0</v>
      </c>
      <c r="AT464" s="124"/>
      <c r="AU464" s="124">
        <v>0</v>
      </c>
      <c r="AV464" s="124">
        <v>0</v>
      </c>
      <c r="AW464" s="124">
        <v>0</v>
      </c>
      <c r="AX464" s="124">
        <v>0</v>
      </c>
      <c r="AY464" s="124">
        <v>0</v>
      </c>
      <c r="AZ464" s="124">
        <v>0</v>
      </c>
      <c r="BA464" s="124">
        <v>0</v>
      </c>
      <c r="BB464" s="124">
        <v>0</v>
      </c>
      <c r="BC464" s="124">
        <v>0</v>
      </c>
      <c r="BD464" s="123">
        <v>0</v>
      </c>
      <c r="BE464" s="123">
        <v>0</v>
      </c>
      <c r="BF464" s="124">
        <v>0</v>
      </c>
      <c r="BG464" s="124">
        <v>0</v>
      </c>
      <c r="BH464" s="124">
        <v>0</v>
      </c>
      <c r="BI464" s="124"/>
      <c r="BJ464" s="124">
        <v>0</v>
      </c>
      <c r="BK464" s="124"/>
      <c r="BL464" s="124">
        <v>0</v>
      </c>
      <c r="BM464" s="124">
        <v>0</v>
      </c>
      <c r="BN464" s="124">
        <v>0</v>
      </c>
      <c r="BO464" s="124">
        <v>0</v>
      </c>
      <c r="BP464" s="125">
        <v>0</v>
      </c>
      <c r="BS464" s="97">
        <f t="shared" si="329"/>
        <v>0</v>
      </c>
      <c r="BT464" s="97">
        <f t="shared" si="330"/>
        <v>0</v>
      </c>
      <c r="BU464" s="97">
        <f t="shared" si="331"/>
        <v>0</v>
      </c>
      <c r="BV464" s="296" t="str">
        <f>IF(CA464=0,"NO STOCK",IF(COUNTIF(PKGSUMM_T!$A$2:$A$1245,A464)&gt;0,"OK","ERROR"))</f>
        <v>NO STOCK</v>
      </c>
      <c r="BW464" s="296" t="str">
        <f>IF(CA464=0,"NO STOCK",IF(OR(COUNTIF(COST_SHEETT!$B$3:$B$1238,CI464)&gt;0,COUNTIF(COST_SHEETT!$AB$3:$AB$1238,CI464)&gt;0,COUNTIF(COST_SHEETT1!$B$3:$B$1238,CI464)&gt;0,COUNTIF(COST_SHEETT1!$AB$3:$AB$1238,CI464)&gt;0),"OK","ERROR"))</f>
        <v>NO STOCK</v>
      </c>
      <c r="BX464" s="97">
        <f>SUMIF(HW!$A$2:$A$1573,$A464,HW!BI$2:BI$1573)</f>
        <v>0</v>
      </c>
      <c r="BY464" s="97">
        <f>SUMIF(HW!$A$2:$A$1573,$A464,HW!BJ$2:BJ$1573)</f>
        <v>0</v>
      </c>
      <c r="BZ464" s="197">
        <f t="shared" si="332"/>
        <v>0</v>
      </c>
      <c r="CA464" s="198">
        <f t="shared" si="333"/>
        <v>0</v>
      </c>
      <c r="CK464" s="296">
        <f>IF(C464="WORK IN PROGRESS",0.099999,IF(SUMIF(SALE!$L$3:$L$1221,$A464,SALE!$U$3:$U$1221)=0,0,SUMIF(SALE!$L$3:$L$1221,$A464,SALE!$U$3:$U$1221)/SUMIF(SALE!$L$3:$L$1221,$A464,SALE!$F$3:$F$1221)))</f>
        <v>0</v>
      </c>
    </row>
    <row r="465" spans="1:102" ht="12" hidden="1" customHeight="1" x14ac:dyDescent="0.25">
      <c r="A465" s="114" t="s">
        <v>307</v>
      </c>
      <c r="B465" s="115" t="s">
        <v>308</v>
      </c>
      <c r="C465" s="115" t="s">
        <v>30</v>
      </c>
      <c r="D465" s="116">
        <v>3072</v>
      </c>
      <c r="E465" s="117">
        <v>250</v>
      </c>
      <c r="F465" s="117">
        <v>3.6276000000000003E-2</v>
      </c>
      <c r="G465" s="117">
        <v>3.6276000000000003E-2</v>
      </c>
      <c r="H465" s="118"/>
      <c r="I465" s="118">
        <v>0</v>
      </c>
      <c r="J465" s="118">
        <v>0</v>
      </c>
      <c r="K465" s="118"/>
      <c r="L465" s="118">
        <v>0</v>
      </c>
      <c r="M465" s="118"/>
      <c r="N465" s="118">
        <v>0</v>
      </c>
      <c r="O465" s="118"/>
      <c r="P465" s="118">
        <v>0</v>
      </c>
      <c r="Q465" s="118"/>
      <c r="R465" s="118">
        <v>0</v>
      </c>
      <c r="S465" s="118"/>
      <c r="T465" s="118">
        <v>0</v>
      </c>
      <c r="U465" s="118"/>
      <c r="V465" s="118">
        <v>0</v>
      </c>
      <c r="W465" s="118"/>
      <c r="X465" s="118">
        <v>0</v>
      </c>
      <c r="Y465" s="118"/>
      <c r="Z465" s="118">
        <v>0</v>
      </c>
      <c r="AA465" s="118"/>
      <c r="AB465" s="118">
        <v>0</v>
      </c>
      <c r="AC465" s="118">
        <v>0</v>
      </c>
      <c r="AD465" s="118">
        <v>0</v>
      </c>
      <c r="AE465" s="118">
        <v>0</v>
      </c>
      <c r="AF465" s="118"/>
      <c r="AG465" s="118">
        <v>0</v>
      </c>
      <c r="AH465" s="118"/>
      <c r="AI465" s="118">
        <v>0</v>
      </c>
      <c r="AJ465" s="118"/>
      <c r="AK465" s="118">
        <v>0</v>
      </c>
      <c r="AL465" s="118"/>
      <c r="AM465" s="118">
        <v>0</v>
      </c>
      <c r="AN465" s="118"/>
      <c r="AO465" s="118">
        <v>0</v>
      </c>
      <c r="AP465" s="118"/>
      <c r="AQ465" s="118">
        <v>0</v>
      </c>
      <c r="AR465" s="118"/>
      <c r="AS465" s="118">
        <v>0</v>
      </c>
      <c r="AT465" s="118"/>
      <c r="AU465" s="118">
        <v>0</v>
      </c>
      <c r="AV465" s="118">
        <v>0</v>
      </c>
      <c r="AW465" s="118">
        <v>0</v>
      </c>
      <c r="AX465" s="118">
        <v>0</v>
      </c>
      <c r="AY465" s="118">
        <v>0</v>
      </c>
      <c r="AZ465" s="118">
        <v>0</v>
      </c>
      <c r="BA465" s="118">
        <v>0</v>
      </c>
      <c r="BB465" s="118">
        <v>0</v>
      </c>
      <c r="BC465" s="118">
        <v>0</v>
      </c>
      <c r="BD465" s="117">
        <v>0</v>
      </c>
      <c r="BE465" s="117">
        <v>0</v>
      </c>
      <c r="BF465" s="118">
        <v>0</v>
      </c>
      <c r="BG465" s="118">
        <v>0</v>
      </c>
      <c r="BH465" s="118">
        <v>0</v>
      </c>
      <c r="BI465" s="118"/>
      <c r="BJ465" s="118">
        <v>0</v>
      </c>
      <c r="BK465" s="118"/>
      <c r="BL465" s="118">
        <v>0</v>
      </c>
      <c r="BM465" s="118">
        <v>0</v>
      </c>
      <c r="BN465" s="118">
        <v>0</v>
      </c>
      <c r="BO465" s="118">
        <v>0</v>
      </c>
      <c r="BP465" s="119">
        <v>0</v>
      </c>
      <c r="BS465" s="97">
        <f t="shared" si="329"/>
        <v>0</v>
      </c>
      <c r="BT465" s="97">
        <f t="shared" si="330"/>
        <v>0</v>
      </c>
      <c r="BU465" s="97">
        <f t="shared" si="331"/>
        <v>0</v>
      </c>
      <c r="BV465" s="296" t="str">
        <f>IF(CA465=0,"NO STOCK",IF(COUNTIF(PKGSUMM_T!$A$2:$A$1245,A465)&gt;0,"OK","ERROR"))</f>
        <v>NO STOCK</v>
      </c>
      <c r="BW465" s="296" t="str">
        <f>IF(CA465=0,"NO STOCK",IF(OR(COUNTIF(COST_SHEETT!$B$3:$B$1238,CI465)&gt;0,COUNTIF(COST_SHEETT!$AB$3:$AB$1238,CI465)&gt;0,COUNTIF(COST_SHEETT1!$B$3:$B$1238,CI465)&gt;0,COUNTIF(COST_SHEETT1!$AB$3:$AB$1238,CI465)&gt;0),"OK","ERROR"))</f>
        <v>NO STOCK</v>
      </c>
      <c r="BX465" s="97">
        <f>SUMIF(HW!$A$2:$A$1573,$A465,HW!BI$2:BI$1573)</f>
        <v>0</v>
      </c>
      <c r="BY465" s="97">
        <f>SUMIF(HW!$A$2:$A$1573,$A465,HW!BJ$2:BJ$1573)</f>
        <v>0</v>
      </c>
      <c r="BZ465" s="197">
        <f t="shared" si="332"/>
        <v>0</v>
      </c>
      <c r="CA465" s="198">
        <f t="shared" si="333"/>
        <v>0</v>
      </c>
      <c r="CK465" s="296">
        <f>IF(C465="WORK IN PROGRESS",0.099999,IF(SUMIF(SALE!$L$3:$L$1221,$A465,SALE!$U$3:$U$1221)=0,0,SUMIF(SALE!$L$3:$L$1221,$A465,SALE!$U$3:$U$1221)/SUMIF(SALE!$L$3:$L$1221,$A465,SALE!$F$3:$F$1221)))</f>
        <v>0</v>
      </c>
    </row>
    <row r="466" spans="1:102" ht="12" customHeight="1" x14ac:dyDescent="0.25">
      <c r="A466" s="120" t="s">
        <v>309</v>
      </c>
      <c r="B466" s="121" t="s">
        <v>310</v>
      </c>
      <c r="C466" s="121" t="s">
        <v>30</v>
      </c>
      <c r="D466" s="122">
        <v>4104</v>
      </c>
      <c r="E466" s="123">
        <v>250</v>
      </c>
      <c r="F466" s="123">
        <v>3.6961000000000001E-2</v>
      </c>
      <c r="G466" s="123">
        <v>3.6961000000000001E-2</v>
      </c>
      <c r="H466" s="127">
        <v>968544</v>
      </c>
      <c r="I466" s="127">
        <v>242.136</v>
      </c>
      <c r="J466" s="128">
        <v>35798.355000000003</v>
      </c>
      <c r="K466" s="123"/>
      <c r="L466" s="124">
        <v>0</v>
      </c>
      <c r="M466" s="123"/>
      <c r="N466" s="124">
        <v>0</v>
      </c>
      <c r="O466" s="123"/>
      <c r="P466" s="124">
        <v>0</v>
      </c>
      <c r="Q466" s="123"/>
      <c r="R466" s="124">
        <v>0</v>
      </c>
      <c r="S466" s="123"/>
      <c r="T466" s="124">
        <v>0</v>
      </c>
      <c r="U466" s="123"/>
      <c r="V466" s="124">
        <v>0</v>
      </c>
      <c r="W466" s="123"/>
      <c r="X466" s="124">
        <v>0</v>
      </c>
      <c r="Y466" s="123"/>
      <c r="Z466" s="124">
        <v>0</v>
      </c>
      <c r="AA466" s="123"/>
      <c r="AB466" s="124">
        <v>0</v>
      </c>
      <c r="AC466" s="124">
        <v>0</v>
      </c>
      <c r="AD466" s="124">
        <v>0</v>
      </c>
      <c r="AE466" s="124">
        <v>0</v>
      </c>
      <c r="AF466" s="123"/>
      <c r="AG466" s="124">
        <v>0</v>
      </c>
      <c r="AH466" s="123"/>
      <c r="AI466" s="124">
        <v>0</v>
      </c>
      <c r="AJ466" s="123"/>
      <c r="AK466" s="124">
        <v>0</v>
      </c>
      <c r="AL466" s="123"/>
      <c r="AM466" s="124">
        <v>0</v>
      </c>
      <c r="AN466" s="123"/>
      <c r="AO466" s="124">
        <v>0</v>
      </c>
      <c r="AP466" s="123"/>
      <c r="AQ466" s="124">
        <v>0</v>
      </c>
      <c r="AR466" s="123"/>
      <c r="AS466" s="124">
        <v>0</v>
      </c>
      <c r="AT466" s="123"/>
      <c r="AU466" s="124">
        <v>0</v>
      </c>
      <c r="AV466" s="124">
        <v>0</v>
      </c>
      <c r="AW466" s="124">
        <v>0</v>
      </c>
      <c r="AX466" s="124">
        <v>0</v>
      </c>
      <c r="AY466" s="129">
        <v>968544</v>
      </c>
      <c r="AZ466" s="123">
        <v>236</v>
      </c>
      <c r="BA466" s="127">
        <v>242.136</v>
      </c>
      <c r="BB466" s="128">
        <v>35798.355000000003</v>
      </c>
      <c r="BC466" s="128">
        <v>35798.355000000003</v>
      </c>
      <c r="BD466" s="123">
        <v>0</v>
      </c>
      <c r="BE466" s="123">
        <v>0</v>
      </c>
      <c r="BF466" s="124">
        <v>0</v>
      </c>
      <c r="BG466" s="124">
        <v>0</v>
      </c>
      <c r="BH466" s="124">
        <v>0</v>
      </c>
      <c r="BI466" s="123"/>
      <c r="BJ466" s="124">
        <v>0</v>
      </c>
      <c r="BK466" s="123"/>
      <c r="BL466" s="124">
        <v>0</v>
      </c>
      <c r="BM466" s="124">
        <v>0</v>
      </c>
      <c r="BN466" s="124">
        <v>0</v>
      </c>
      <c r="BO466" s="124">
        <v>0</v>
      </c>
      <c r="BP466" s="125">
        <v>0</v>
      </c>
      <c r="BS466" s="97">
        <f t="shared" si="329"/>
        <v>968544</v>
      </c>
      <c r="BT466" s="97">
        <f t="shared" si="330"/>
        <v>236</v>
      </c>
      <c r="BU466" s="97">
        <f t="shared" si="331"/>
        <v>242.136</v>
      </c>
      <c r="BV466" s="296" t="str">
        <f>IF(CA466=0,"NO STOCK",IF(COUNTIF(PKGSUMM_T!$A$2:$A$1245,A466)&gt;0,"OK","ERROR"))</f>
        <v>OK</v>
      </c>
      <c r="BW466" s="296" t="str">
        <f>IF(CA466=0,"NO STOCK",IF(OR(COUNTIF(COST_SHEETT!$B$3:$B$1238,CI466)&gt;0,COUNTIF(COST_SHEETT!$AB$3:$AB$1238,CI466)&gt;0,COUNTIF(COST_SHEETT1!$B$3:$B$1238,CI466)&gt;0,COUNTIF(COST_SHEETT1!$AB$3:$AB$1238,CI466)&gt;0),"OK","ERROR"))</f>
        <v>OK</v>
      </c>
      <c r="BX466" s="97">
        <f>SUMIF(HW!$A$2:$A$1573,$A466,HW!BI$2:BI$1573)</f>
        <v>8208</v>
      </c>
      <c r="BY466" s="97">
        <f>SUMIF(HW!$A$2:$A$1573,$A466,HW!BJ$2:BJ$1573)</f>
        <v>2.052</v>
      </c>
      <c r="BZ466" s="197">
        <f t="shared" si="332"/>
        <v>976752</v>
      </c>
      <c r="CA466" s="198">
        <f t="shared" si="333"/>
        <v>244.18799999999999</v>
      </c>
      <c r="CB466" s="296">
        <f>IF(CJ466="Y",IF(C466="FINISHED GOODS",SUMIF(COST_SHEETT!$AB$3:$AB$1227,$CI466,COST_SHEETT!$DD$3:$DD$1227),SUMIF(COST_SHEETT!$B$3:$B$1227,$CI466,COST_SHEETT!$DB$3:$DB$1227)),IF(C466="FINISHED GOODS",SUMIF(COST_SHEETT1!$AB$3:$AB$1227,$CI466,COST_SHEETT1!$DD$3:$DD$1227),SUMIF(COST_SHEETT1!$B$3:$B$1227,$CI466,COST_SHEETT1!$DB$3:$DB$1227)))</f>
        <v>3.6629281117290316E-2</v>
      </c>
      <c r="CC466" s="209">
        <f t="shared" ref="CC466" si="334">ROUND(BZ466*CB466,0)</f>
        <v>35778</v>
      </c>
      <c r="CD466" s="295">
        <v>1</v>
      </c>
      <c r="CE466" s="295"/>
      <c r="CF466" s="376">
        <f>IF(BZ466=0,0,IF(CK466&gt;0,CK466,CD466))</f>
        <v>4.3745000042011158E-2</v>
      </c>
      <c r="CG466" s="301">
        <f t="shared" ref="CG466" si="335">MIN(CF466,CB466)</f>
        <v>3.6629281117290316E-2</v>
      </c>
      <c r="CH466" s="302">
        <f t="shared" ref="CH466" si="336">ROUND(CG466*BZ466,0)</f>
        <v>35778</v>
      </c>
      <c r="CI466" s="200" t="s">
        <v>4162</v>
      </c>
      <c r="CJ466" s="97" t="s">
        <v>2666</v>
      </c>
      <c r="CK466" s="296">
        <f>IF(C466="WORK IN PROGRESS",0.099999,IF(SUMIF(SALE!$L$3:$L$1221,$A466,SALE!$U$3:$U$1221)=0,0,SUMIF(SALE!$L$3:$L$1221,$A466,SALE!$U$3:$U$1221)/SUMIF(SALE!$L$3:$L$1221,$A466,SALE!$F$3:$F$1221)))</f>
        <v>4.3745000042011158E-2</v>
      </c>
      <c r="CL466" s="296" t="str">
        <f t="shared" ref="CL466" si="337">IF(CF466&lt;CB466,"NRV","COST")</f>
        <v>COST</v>
      </c>
      <c r="CM466" s="304">
        <f t="shared" ref="CM466" si="338">IF(CA466=0,0,ROUND(CH466/CA466,3))</f>
        <v>146.518</v>
      </c>
      <c r="CT466" s="296">
        <f>+(BX466*CG466)</f>
        <v>300.65313941071889</v>
      </c>
      <c r="CU466" s="296">
        <f>+(BZ466-BX466)*CG466</f>
        <v>35477.070450464831</v>
      </c>
      <c r="CW466" s="296">
        <f>+CT466+CU466+CV466</f>
        <v>35777.723589875553</v>
      </c>
      <c r="CX466" s="388">
        <f>+CW466-CH466</f>
        <v>-0.27641012444655644</v>
      </c>
    </row>
    <row r="467" spans="1:102" ht="12" hidden="1" customHeight="1" x14ac:dyDescent="0.25">
      <c r="A467" s="136" t="s">
        <v>2642</v>
      </c>
      <c r="B467" s="105"/>
      <c r="C467" s="105" t="s">
        <v>1200</v>
      </c>
      <c r="D467" s="137"/>
      <c r="E467" s="137"/>
      <c r="F467" s="137">
        <v>0.109513</v>
      </c>
      <c r="G467" s="137">
        <v>0.109513</v>
      </c>
      <c r="H467" s="107">
        <v>968544</v>
      </c>
      <c r="I467" s="107">
        <v>242.136</v>
      </c>
      <c r="J467" s="138">
        <v>35798.355000000003</v>
      </c>
      <c r="K467" s="137"/>
      <c r="L467" s="107">
        <v>0</v>
      </c>
      <c r="M467" s="137"/>
      <c r="N467" s="107">
        <v>0</v>
      </c>
      <c r="O467" s="137"/>
      <c r="P467" s="107">
        <v>0</v>
      </c>
      <c r="Q467" s="137"/>
      <c r="R467" s="107">
        <v>0</v>
      </c>
      <c r="S467" s="137"/>
      <c r="T467" s="107">
        <v>0</v>
      </c>
      <c r="U467" s="137"/>
      <c r="V467" s="107">
        <v>0</v>
      </c>
      <c r="W467" s="137"/>
      <c r="X467" s="107">
        <v>0</v>
      </c>
      <c r="Y467" s="137"/>
      <c r="Z467" s="107">
        <v>0</v>
      </c>
      <c r="AA467" s="137"/>
      <c r="AB467" s="107">
        <v>0</v>
      </c>
      <c r="AC467" s="107">
        <v>0</v>
      </c>
      <c r="AD467" s="107">
        <v>0</v>
      </c>
      <c r="AE467" s="107">
        <v>0</v>
      </c>
      <c r="AF467" s="137"/>
      <c r="AG467" s="107">
        <v>0</v>
      </c>
      <c r="AH467" s="137"/>
      <c r="AI467" s="107">
        <v>0</v>
      </c>
      <c r="AJ467" s="137"/>
      <c r="AK467" s="107">
        <v>0</v>
      </c>
      <c r="AL467" s="137"/>
      <c r="AM467" s="107">
        <v>0</v>
      </c>
      <c r="AN467" s="137"/>
      <c r="AO467" s="107">
        <v>0</v>
      </c>
      <c r="AP467" s="137"/>
      <c r="AQ467" s="107">
        <v>0</v>
      </c>
      <c r="AR467" s="137"/>
      <c r="AS467" s="107">
        <v>0</v>
      </c>
      <c r="AT467" s="137"/>
      <c r="AU467" s="107">
        <v>0</v>
      </c>
      <c r="AV467" s="107">
        <v>0</v>
      </c>
      <c r="AW467" s="107">
        <v>0</v>
      </c>
      <c r="AX467" s="107">
        <v>0</v>
      </c>
      <c r="AY467" s="139">
        <v>968544</v>
      </c>
      <c r="AZ467" s="137">
        <v>236</v>
      </c>
      <c r="BA467" s="107">
        <v>242.136</v>
      </c>
      <c r="BB467" s="138">
        <v>35798.355000000003</v>
      </c>
      <c r="BC467" s="138">
        <v>35798.355000000003</v>
      </c>
      <c r="BD467" s="137">
        <v>0</v>
      </c>
      <c r="BE467" s="137">
        <v>0</v>
      </c>
      <c r="BF467" s="107">
        <v>0</v>
      </c>
      <c r="BG467" s="107">
        <v>0</v>
      </c>
      <c r="BH467" s="107">
        <v>0</v>
      </c>
      <c r="BI467" s="137"/>
      <c r="BJ467" s="107">
        <v>0</v>
      </c>
      <c r="BK467" s="137"/>
      <c r="BL467" s="107">
        <v>0</v>
      </c>
      <c r="BM467" s="107">
        <v>0</v>
      </c>
      <c r="BN467" s="107">
        <v>0</v>
      </c>
      <c r="BO467" s="107">
        <v>0</v>
      </c>
      <c r="BP467" s="108">
        <v>0</v>
      </c>
      <c r="BS467" s="97">
        <f t="shared" si="329"/>
        <v>0</v>
      </c>
      <c r="BT467" s="97">
        <f t="shared" si="330"/>
        <v>0</v>
      </c>
      <c r="BU467" s="97">
        <f t="shared" si="331"/>
        <v>0</v>
      </c>
      <c r="BV467" s="296" t="str">
        <f>IF(CA467=0,"NO STOCK",IF(COUNTIF(PKGSUMM_T!$A$2:$A$1245,A467)&gt;0,"OK","ERROR"))</f>
        <v>NO STOCK</v>
      </c>
      <c r="BW467" s="296" t="str">
        <f>IF(CA467=0,"NO STOCK",IF(OR(COUNTIF(COST_SHEETT!$B$3:$B$1238,CI467)&gt;0,COUNTIF(COST_SHEETT!$AB$3:$AB$1238,CI467)&gt;0,COUNTIF(COST_SHEETT1!$B$3:$B$1238,CI467)&gt;0,COUNTIF(COST_SHEETT1!$AB$3:$AB$1238,CI467)&gt;0),"OK","ERROR"))</f>
        <v>NO STOCK</v>
      </c>
      <c r="BX467" s="97">
        <f>SUMIF(HW!$A$2:$A$1573,$A467,HW!BI$2:BI$1573)</f>
        <v>0</v>
      </c>
      <c r="BY467" s="97">
        <f>SUMIF(HW!$A$2:$A$1573,$A467,HW!BJ$2:BJ$1573)</f>
        <v>0</v>
      </c>
      <c r="BZ467" s="197">
        <f t="shared" si="332"/>
        <v>0</v>
      </c>
      <c r="CA467" s="198">
        <f t="shared" si="333"/>
        <v>0</v>
      </c>
      <c r="CI467" s="200"/>
      <c r="CK467" s="296">
        <f>IF(C467="WORK IN PROGRESS",0.099999,IF(SUMIF(SALE!$L$3:$L$1221,$A467,SALE!$U$3:$U$1221)=0,0,SUMIF(SALE!$L$3:$L$1221,$A467,SALE!$U$3:$U$1221)/SUMIF(SALE!$L$3:$L$1221,$A467,SALE!$F$3:$F$1221)))</f>
        <v>0</v>
      </c>
    </row>
    <row r="468" spans="1:102" ht="12" hidden="1" customHeight="1" x14ac:dyDescent="0.25">
      <c r="A468" s="133" t="s">
        <v>2642</v>
      </c>
      <c r="B468" s="111" t="s">
        <v>1200</v>
      </c>
      <c r="C468" s="111"/>
      <c r="D468" s="126"/>
      <c r="E468" s="126"/>
      <c r="F468" s="126">
        <v>0.109513</v>
      </c>
      <c r="G468" s="126">
        <v>0.109513</v>
      </c>
      <c r="H468" s="112">
        <v>968544</v>
      </c>
      <c r="I468" s="112">
        <v>242.136</v>
      </c>
      <c r="J468" s="134">
        <v>35798.355000000003</v>
      </c>
      <c r="K468" s="126"/>
      <c r="L468" s="112">
        <v>0</v>
      </c>
      <c r="M468" s="126"/>
      <c r="N468" s="112">
        <v>0</v>
      </c>
      <c r="O468" s="126"/>
      <c r="P468" s="112">
        <v>0</v>
      </c>
      <c r="Q468" s="126"/>
      <c r="R468" s="112">
        <v>0</v>
      </c>
      <c r="S468" s="126"/>
      <c r="T468" s="112">
        <v>0</v>
      </c>
      <c r="U468" s="126"/>
      <c r="V468" s="112">
        <v>0</v>
      </c>
      <c r="W468" s="126"/>
      <c r="X468" s="112">
        <v>0</v>
      </c>
      <c r="Y468" s="126"/>
      <c r="Z468" s="112">
        <v>0</v>
      </c>
      <c r="AA468" s="126"/>
      <c r="AB468" s="112">
        <v>0</v>
      </c>
      <c r="AC468" s="112">
        <v>0</v>
      </c>
      <c r="AD468" s="112">
        <v>0</v>
      </c>
      <c r="AE468" s="112">
        <v>0</v>
      </c>
      <c r="AF468" s="126"/>
      <c r="AG468" s="112">
        <v>0</v>
      </c>
      <c r="AH468" s="126"/>
      <c r="AI468" s="112">
        <v>0</v>
      </c>
      <c r="AJ468" s="126"/>
      <c r="AK468" s="112">
        <v>0</v>
      </c>
      <c r="AL468" s="126"/>
      <c r="AM468" s="112">
        <v>0</v>
      </c>
      <c r="AN468" s="126"/>
      <c r="AO468" s="112">
        <v>0</v>
      </c>
      <c r="AP468" s="126"/>
      <c r="AQ468" s="112">
        <v>0</v>
      </c>
      <c r="AR468" s="126"/>
      <c r="AS468" s="112">
        <v>0</v>
      </c>
      <c r="AT468" s="126"/>
      <c r="AU468" s="112">
        <v>0</v>
      </c>
      <c r="AV468" s="112">
        <v>0</v>
      </c>
      <c r="AW468" s="112">
        <v>0</v>
      </c>
      <c r="AX468" s="112">
        <v>0</v>
      </c>
      <c r="AY468" s="135">
        <v>968544</v>
      </c>
      <c r="AZ468" s="126">
        <v>236</v>
      </c>
      <c r="BA468" s="112">
        <v>242.136</v>
      </c>
      <c r="BB468" s="134">
        <v>35798.355000000003</v>
      </c>
      <c r="BC468" s="134">
        <v>35798.355000000003</v>
      </c>
      <c r="BD468" s="126">
        <v>0</v>
      </c>
      <c r="BE468" s="126">
        <v>0</v>
      </c>
      <c r="BF468" s="112">
        <v>0</v>
      </c>
      <c r="BG468" s="112">
        <v>0</v>
      </c>
      <c r="BH468" s="112">
        <v>0</v>
      </c>
      <c r="BI468" s="126"/>
      <c r="BJ468" s="112">
        <v>0</v>
      </c>
      <c r="BK468" s="126"/>
      <c r="BL468" s="112">
        <v>0</v>
      </c>
      <c r="BM468" s="112">
        <v>0</v>
      </c>
      <c r="BN468" s="112">
        <v>0</v>
      </c>
      <c r="BO468" s="112">
        <v>0</v>
      </c>
      <c r="BP468" s="113">
        <v>0</v>
      </c>
      <c r="BS468" s="97">
        <f t="shared" si="329"/>
        <v>0</v>
      </c>
      <c r="BT468" s="97">
        <f t="shared" si="330"/>
        <v>0</v>
      </c>
      <c r="BU468" s="97">
        <f t="shared" si="331"/>
        <v>0</v>
      </c>
      <c r="BV468" s="296" t="str">
        <f>IF(CA468=0,"NO STOCK",IF(COUNTIF(PKGSUMM_T!$A$2:$A$1245,A468)&gt;0,"OK","ERROR"))</f>
        <v>NO STOCK</v>
      </c>
      <c r="BW468" s="296" t="str">
        <f>IF(CA468=0,"NO STOCK",IF(OR(COUNTIF(COST_SHEETT!$B$3:$B$1238,CI468)&gt;0,COUNTIF(COST_SHEETT!$AB$3:$AB$1238,CI468)&gt;0,COUNTIF(COST_SHEETT1!$B$3:$B$1238,CI468)&gt;0,COUNTIF(COST_SHEETT1!$AB$3:$AB$1238,CI468)&gt;0),"OK","ERROR"))</f>
        <v>NO STOCK</v>
      </c>
      <c r="BX468" s="97">
        <f>SUMIF(HW!$A$2:$A$1573,$A468,HW!BI$2:BI$1573)</f>
        <v>0</v>
      </c>
      <c r="BY468" s="97">
        <f>SUMIF(HW!$A$2:$A$1573,$A468,HW!BJ$2:BJ$1573)</f>
        <v>0</v>
      </c>
      <c r="BZ468" s="197">
        <f t="shared" si="332"/>
        <v>0</v>
      </c>
      <c r="CA468" s="198">
        <f t="shared" si="333"/>
        <v>0</v>
      </c>
      <c r="CI468" s="200"/>
      <c r="CK468" s="296">
        <f>IF(C468="WORK IN PROGRESS",0.099999,IF(SUMIF(SALE!$L$3:$L$1221,$A468,SALE!$U$3:$U$1221)=0,0,SUMIF(SALE!$L$3:$L$1221,$A468,SALE!$U$3:$U$1221)/SUMIF(SALE!$L$3:$L$1221,$A468,SALE!$F$3:$F$1221)))</f>
        <v>0</v>
      </c>
    </row>
    <row r="469" spans="1:102" ht="12" hidden="1" customHeight="1" x14ac:dyDescent="0.25">
      <c r="A469" s="104" t="s">
        <v>2642</v>
      </c>
      <c r="B469" s="105" t="s">
        <v>1788</v>
      </c>
      <c r="C469" s="106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07"/>
      <c r="BE469" s="107"/>
      <c r="BF469" s="107"/>
      <c r="BG469" s="107"/>
      <c r="BH469" s="107"/>
      <c r="BI469" s="107"/>
      <c r="BJ469" s="107"/>
      <c r="BK469" s="107"/>
      <c r="BL469" s="107"/>
      <c r="BM469" s="107"/>
      <c r="BN469" s="107"/>
      <c r="BO469" s="107"/>
      <c r="BP469" s="108"/>
      <c r="BS469" s="97">
        <f t="shared" si="329"/>
        <v>0</v>
      </c>
      <c r="BT469" s="97">
        <f t="shared" si="330"/>
        <v>0</v>
      </c>
      <c r="BU469" s="97">
        <f t="shared" si="331"/>
        <v>0</v>
      </c>
      <c r="BV469" s="296" t="str">
        <f>IF(CA469=0,"NO STOCK",IF(COUNTIF(PKGSUMM_T!$A$2:$A$1245,A469)&gt;0,"OK","ERROR"))</f>
        <v>NO STOCK</v>
      </c>
      <c r="BW469" s="296" t="str">
        <f>IF(CA469=0,"NO STOCK",IF(OR(COUNTIF(COST_SHEETT!$B$3:$B$1238,CI469)&gt;0,COUNTIF(COST_SHEETT!$AB$3:$AB$1238,CI469)&gt;0,COUNTIF(COST_SHEETT1!$B$3:$B$1238,CI469)&gt;0,COUNTIF(COST_SHEETT1!$AB$3:$AB$1238,CI469)&gt;0),"OK","ERROR"))</f>
        <v>NO STOCK</v>
      </c>
      <c r="BX469" s="97">
        <f>SUMIF(HW!$A$2:$A$1573,$A469,HW!BI$2:BI$1573)</f>
        <v>0</v>
      </c>
      <c r="BY469" s="97">
        <f>SUMIF(HW!$A$2:$A$1573,$A469,HW!BJ$2:BJ$1573)</f>
        <v>0</v>
      </c>
      <c r="BZ469" s="197">
        <f t="shared" si="332"/>
        <v>0</v>
      </c>
      <c r="CA469" s="198">
        <f t="shared" si="333"/>
        <v>0</v>
      </c>
      <c r="CI469" s="200"/>
      <c r="CK469" s="296">
        <f>IF(C469="WORK IN PROGRESS",0.099999,IF(SUMIF(SALE!$L$3:$L$1221,$A469,SALE!$U$3:$U$1221)=0,0,SUMIF(SALE!$L$3:$L$1221,$A469,SALE!$U$3:$U$1221)/SUMIF(SALE!$L$3:$L$1221,$A469,SALE!$F$3:$F$1221)))</f>
        <v>0</v>
      </c>
    </row>
    <row r="470" spans="1:102" ht="12" hidden="1" customHeight="1" x14ac:dyDescent="0.25">
      <c r="A470" s="109" t="s">
        <v>2642</v>
      </c>
      <c r="B470" s="110"/>
      <c r="C470" s="111" t="s">
        <v>30</v>
      </c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  <c r="AW470" s="112"/>
      <c r="AX470" s="112"/>
      <c r="AY470" s="112"/>
      <c r="AZ470" s="112"/>
      <c r="BA470" s="112"/>
      <c r="BB470" s="112"/>
      <c r="BC470" s="112"/>
      <c r="BD470" s="112"/>
      <c r="BE470" s="112"/>
      <c r="BF470" s="112"/>
      <c r="BG470" s="112"/>
      <c r="BH470" s="112"/>
      <c r="BI470" s="112"/>
      <c r="BJ470" s="112"/>
      <c r="BK470" s="112"/>
      <c r="BL470" s="112"/>
      <c r="BM470" s="112"/>
      <c r="BN470" s="112"/>
      <c r="BO470" s="112"/>
      <c r="BP470" s="113"/>
      <c r="BS470" s="97">
        <f t="shared" si="329"/>
        <v>0</v>
      </c>
      <c r="BT470" s="97">
        <f t="shared" si="330"/>
        <v>0</v>
      </c>
      <c r="BU470" s="97">
        <f t="shared" si="331"/>
        <v>0</v>
      </c>
      <c r="BV470" s="296" t="str">
        <f>IF(CA470=0,"NO STOCK",IF(COUNTIF(PKGSUMM_T!$A$2:$A$1245,A470)&gt;0,"OK","ERROR"))</f>
        <v>NO STOCK</v>
      </c>
      <c r="BW470" s="296" t="str">
        <f>IF(CA470=0,"NO STOCK",IF(OR(COUNTIF(COST_SHEETT!$B$3:$B$1238,CI470)&gt;0,COUNTIF(COST_SHEETT!$AB$3:$AB$1238,CI470)&gt;0,COUNTIF(COST_SHEETT1!$B$3:$B$1238,CI470)&gt;0,COUNTIF(COST_SHEETT1!$AB$3:$AB$1238,CI470)&gt;0),"OK","ERROR"))</f>
        <v>NO STOCK</v>
      </c>
      <c r="BX470" s="97">
        <f>SUMIF(HW!$A$2:$A$1573,$A470,HW!BI$2:BI$1573)</f>
        <v>0</v>
      </c>
      <c r="BY470" s="97">
        <f>SUMIF(HW!$A$2:$A$1573,$A470,HW!BJ$2:BJ$1573)</f>
        <v>0</v>
      </c>
      <c r="BZ470" s="197">
        <f t="shared" si="332"/>
        <v>0</v>
      </c>
      <c r="CA470" s="198">
        <f t="shared" si="333"/>
        <v>0</v>
      </c>
      <c r="CI470" s="200"/>
      <c r="CK470" s="296">
        <f>IF(C470="WORK IN PROGRESS",0.099999,IF(SUMIF(SALE!$L$3:$L$1221,$A470,SALE!$U$3:$U$1221)=0,0,SUMIF(SALE!$L$3:$L$1221,$A470,SALE!$U$3:$U$1221)/SUMIF(SALE!$L$3:$L$1221,$A470,SALE!$F$3:$F$1221)))</f>
        <v>0</v>
      </c>
    </row>
    <row r="471" spans="1:102" ht="12" customHeight="1" x14ac:dyDescent="0.25">
      <c r="A471" s="114" t="s">
        <v>709</v>
      </c>
      <c r="B471" s="115" t="s">
        <v>710</v>
      </c>
      <c r="C471" s="115" t="s">
        <v>30</v>
      </c>
      <c r="D471" s="116">
        <v>5876</v>
      </c>
      <c r="E471" s="117">
        <v>145</v>
      </c>
      <c r="F471" s="117">
        <v>2.0250000000000001E-2</v>
      </c>
      <c r="G471" s="117">
        <v>2.0250000000000001E-2</v>
      </c>
      <c r="H471" s="130">
        <v>88140</v>
      </c>
      <c r="I471" s="130">
        <v>12.78</v>
      </c>
      <c r="J471" s="131">
        <v>1784.835</v>
      </c>
      <c r="K471" s="117"/>
      <c r="L471" s="118">
        <v>0</v>
      </c>
      <c r="M471" s="117"/>
      <c r="N471" s="118">
        <v>0</v>
      </c>
      <c r="O471" s="117"/>
      <c r="P471" s="118">
        <v>0</v>
      </c>
      <c r="Q471" s="117"/>
      <c r="R471" s="118">
        <v>0</v>
      </c>
      <c r="S471" s="117"/>
      <c r="T471" s="118">
        <v>0</v>
      </c>
      <c r="U471" s="117"/>
      <c r="V471" s="118">
        <v>0</v>
      </c>
      <c r="W471" s="117"/>
      <c r="X471" s="118">
        <v>0</v>
      </c>
      <c r="Y471" s="117"/>
      <c r="Z471" s="118">
        <v>0</v>
      </c>
      <c r="AA471" s="117"/>
      <c r="AB471" s="118">
        <v>0</v>
      </c>
      <c r="AC471" s="118">
        <v>0</v>
      </c>
      <c r="AD471" s="118">
        <v>0</v>
      </c>
      <c r="AE471" s="118">
        <v>0</v>
      </c>
      <c r="AF471" s="117"/>
      <c r="AG471" s="118">
        <v>0</v>
      </c>
      <c r="AH471" s="117"/>
      <c r="AI471" s="118">
        <v>0</v>
      </c>
      <c r="AJ471" s="117"/>
      <c r="AK471" s="118">
        <v>0</v>
      </c>
      <c r="AL471" s="117"/>
      <c r="AM471" s="118">
        <v>0</v>
      </c>
      <c r="AN471" s="117"/>
      <c r="AO471" s="118">
        <v>0</v>
      </c>
      <c r="AP471" s="117"/>
      <c r="AQ471" s="118">
        <v>0</v>
      </c>
      <c r="AR471" s="117"/>
      <c r="AS471" s="118">
        <v>0</v>
      </c>
      <c r="AT471" s="117"/>
      <c r="AU471" s="118">
        <v>0</v>
      </c>
      <c r="AV471" s="118">
        <v>0</v>
      </c>
      <c r="AW471" s="118">
        <v>0</v>
      </c>
      <c r="AX471" s="118">
        <v>0</v>
      </c>
      <c r="AY471" s="132">
        <v>88140</v>
      </c>
      <c r="AZ471" s="117">
        <v>15</v>
      </c>
      <c r="BA471" s="130">
        <v>12.78</v>
      </c>
      <c r="BB471" s="131">
        <v>1784.835</v>
      </c>
      <c r="BC471" s="131">
        <v>1784.835</v>
      </c>
      <c r="BD471" s="117">
        <v>0</v>
      </c>
      <c r="BE471" s="117">
        <v>0</v>
      </c>
      <c r="BF471" s="118">
        <v>0</v>
      </c>
      <c r="BG471" s="118">
        <v>0</v>
      </c>
      <c r="BH471" s="118">
        <v>0</v>
      </c>
      <c r="BI471" s="117"/>
      <c r="BJ471" s="118">
        <v>0</v>
      </c>
      <c r="BK471" s="117"/>
      <c r="BL471" s="118">
        <v>0</v>
      </c>
      <c r="BM471" s="118">
        <v>0</v>
      </c>
      <c r="BN471" s="118">
        <v>0</v>
      </c>
      <c r="BO471" s="118">
        <v>0</v>
      </c>
      <c r="BP471" s="119">
        <v>0</v>
      </c>
      <c r="BS471" s="97">
        <f t="shared" si="329"/>
        <v>88140</v>
      </c>
      <c r="BT471" s="97">
        <f t="shared" si="330"/>
        <v>15</v>
      </c>
      <c r="BU471" s="97">
        <f t="shared" si="331"/>
        <v>12.78</v>
      </c>
      <c r="BV471" s="296" t="str">
        <f>IF(CA471=0,"NO STOCK",IF(COUNTIF(PKGSUMM_T!$A$2:$A$1245,A471)&gt;0,"OK","ERROR"))</f>
        <v>OK</v>
      </c>
      <c r="BW471" s="296" t="str">
        <f>IF(CA471=0,"NO STOCK",IF(OR(COUNTIF(COST_SHEETT!$B$3:$B$1238,CI471)&gt;0,COUNTIF(COST_SHEETT!$AB$3:$AB$1238,CI471)&gt;0,COUNTIF(COST_SHEETT1!$B$3:$B$1238,CI471)&gt;0,COUNTIF(COST_SHEETT1!$AB$3:$AB$1238,CI471)&gt;0),"OK","ERROR"))</f>
        <v>OK</v>
      </c>
      <c r="BX471" s="97">
        <f>SUMIF(HW!$A$2:$A$1573,$A471,HW!BI$2:BI$1573)</f>
        <v>0</v>
      </c>
      <c r="BY471" s="97">
        <f>SUMIF(HW!$A$2:$A$1573,$A471,HW!BJ$2:BJ$1573)</f>
        <v>0</v>
      </c>
      <c r="BZ471" s="197">
        <f t="shared" si="332"/>
        <v>88140</v>
      </c>
      <c r="CA471" s="198">
        <f t="shared" si="333"/>
        <v>12.78</v>
      </c>
      <c r="CB471" s="296">
        <f>IF(CJ471="Y",IF(C471="FINISHED GOODS",SUMIF(COST_SHEETT!$AB$3:$AB$1227,$CI471,COST_SHEETT!$DD$3:$DD$1227),SUMIF(COST_SHEETT!$B$3:$B$1227,$CI471,COST_SHEETT!$DB$3:$DB$1227)),IF(C471="FINISHED GOODS",SUMIF(COST_SHEETT1!$AB$3:$AB$1227,$CI471,COST_SHEETT1!$DD$3:$DD$1227),SUMIF(COST_SHEETT1!$B$3:$B$1227,$CI471,COST_SHEETT1!$DB$3:$DB$1227)))</f>
        <v>2.0249957593279598E-2</v>
      </c>
      <c r="CC471" s="209">
        <f t="shared" ref="CC471:CC473" si="339">ROUND(BZ471*CB471,0)</f>
        <v>1785</v>
      </c>
      <c r="CD471" s="295">
        <v>1</v>
      </c>
      <c r="CE471" s="295"/>
      <c r="CF471" s="376">
        <f t="shared" ref="CF471:CF473" si="340">IF(BZ471=0,0,IF(CK471&gt;0,CK471,CD471))</f>
        <v>2.3047424033312468E-2</v>
      </c>
      <c r="CG471" s="301">
        <f t="shared" ref="CG471:CG473" si="341">MIN(CF471,CB471)</f>
        <v>2.0249957593279598E-2</v>
      </c>
      <c r="CH471" s="302">
        <f t="shared" ref="CH471:CH473" si="342">ROUND(CG471*BZ471,0)</f>
        <v>1785</v>
      </c>
      <c r="CI471" s="200" t="s">
        <v>4029</v>
      </c>
      <c r="CK471" s="303">
        <v>2.3047424033312468E-2</v>
      </c>
      <c r="CL471" s="296" t="str">
        <f t="shared" ref="CL471:CL473" si="343">IF(CF471&lt;CB471,"NRV","COST")</f>
        <v>COST</v>
      </c>
      <c r="CM471" s="304">
        <f t="shared" ref="CM471:CM473" si="344">IF(CA471=0,0,ROUND(CH471/CA471,3))</f>
        <v>139.67099999999999</v>
      </c>
      <c r="CU471" s="296">
        <f t="shared" ref="CU471:CU473" si="345">+(BZ471-BX471)*CG471</f>
        <v>1784.8312622716637</v>
      </c>
      <c r="CW471" s="296">
        <f t="shared" ref="CW471:CW473" si="346">+CT471+CU471+CV471</f>
        <v>1784.8312622716637</v>
      </c>
      <c r="CX471" s="388">
        <f t="shared" ref="CX471:CX473" si="347">+CW471-CH471</f>
        <v>-0.16873772833628209</v>
      </c>
    </row>
    <row r="472" spans="1:102" ht="12" customHeight="1" x14ac:dyDescent="0.25">
      <c r="A472" s="120" t="s">
        <v>711</v>
      </c>
      <c r="B472" s="121" t="s">
        <v>712</v>
      </c>
      <c r="C472" s="121" t="s">
        <v>30</v>
      </c>
      <c r="D472" s="122">
        <v>5876</v>
      </c>
      <c r="E472" s="123">
        <v>145</v>
      </c>
      <c r="F472" s="123">
        <v>2.3414000000000001E-2</v>
      </c>
      <c r="G472" s="123">
        <v>2.3414000000000001E-2</v>
      </c>
      <c r="H472" s="127">
        <v>58760</v>
      </c>
      <c r="I472" s="127">
        <v>8.52</v>
      </c>
      <c r="J472" s="128">
        <v>1375.807</v>
      </c>
      <c r="K472" s="123"/>
      <c r="L472" s="124">
        <v>0</v>
      </c>
      <c r="M472" s="123"/>
      <c r="N472" s="124">
        <v>0</v>
      </c>
      <c r="O472" s="123"/>
      <c r="P472" s="124">
        <v>0</v>
      </c>
      <c r="Q472" s="123"/>
      <c r="R472" s="124">
        <v>0</v>
      </c>
      <c r="S472" s="123"/>
      <c r="T472" s="124">
        <v>0</v>
      </c>
      <c r="U472" s="123"/>
      <c r="V472" s="124">
        <v>0</v>
      </c>
      <c r="W472" s="123"/>
      <c r="X472" s="124">
        <v>0</v>
      </c>
      <c r="Y472" s="123"/>
      <c r="Z472" s="124">
        <v>0</v>
      </c>
      <c r="AA472" s="123"/>
      <c r="AB472" s="124">
        <v>0</v>
      </c>
      <c r="AC472" s="124">
        <v>0</v>
      </c>
      <c r="AD472" s="124">
        <v>0</v>
      </c>
      <c r="AE472" s="124">
        <v>0</v>
      </c>
      <c r="AF472" s="123"/>
      <c r="AG472" s="124">
        <v>0</v>
      </c>
      <c r="AH472" s="123"/>
      <c r="AI472" s="124">
        <v>0</v>
      </c>
      <c r="AJ472" s="123"/>
      <c r="AK472" s="124">
        <v>0</v>
      </c>
      <c r="AL472" s="123"/>
      <c r="AM472" s="124">
        <v>0</v>
      </c>
      <c r="AN472" s="123"/>
      <c r="AO472" s="124">
        <v>0</v>
      </c>
      <c r="AP472" s="123"/>
      <c r="AQ472" s="124">
        <v>0</v>
      </c>
      <c r="AR472" s="123"/>
      <c r="AS472" s="124">
        <v>0</v>
      </c>
      <c r="AT472" s="123"/>
      <c r="AU472" s="124">
        <v>0</v>
      </c>
      <c r="AV472" s="124">
        <v>0</v>
      </c>
      <c r="AW472" s="124">
        <v>0</v>
      </c>
      <c r="AX472" s="124">
        <v>0</v>
      </c>
      <c r="AY472" s="129">
        <v>58760</v>
      </c>
      <c r="AZ472" s="123">
        <v>10</v>
      </c>
      <c r="BA472" s="127">
        <v>8.52</v>
      </c>
      <c r="BB472" s="128">
        <v>1375.807</v>
      </c>
      <c r="BC472" s="128">
        <v>1375.807</v>
      </c>
      <c r="BD472" s="123">
        <v>0</v>
      </c>
      <c r="BE472" s="123">
        <v>0</v>
      </c>
      <c r="BF472" s="124">
        <v>0</v>
      </c>
      <c r="BG472" s="124">
        <v>0</v>
      </c>
      <c r="BH472" s="124">
        <v>0</v>
      </c>
      <c r="BI472" s="123"/>
      <c r="BJ472" s="124">
        <v>0</v>
      </c>
      <c r="BK472" s="123"/>
      <c r="BL472" s="124">
        <v>0</v>
      </c>
      <c r="BM472" s="124">
        <v>0</v>
      </c>
      <c r="BN472" s="124">
        <v>0</v>
      </c>
      <c r="BO472" s="124">
        <v>0</v>
      </c>
      <c r="BP472" s="125">
        <v>0</v>
      </c>
      <c r="BS472" s="97">
        <f t="shared" si="329"/>
        <v>58760</v>
      </c>
      <c r="BT472" s="97">
        <f t="shared" si="330"/>
        <v>10</v>
      </c>
      <c r="BU472" s="97">
        <f t="shared" si="331"/>
        <v>8.52</v>
      </c>
      <c r="BV472" s="296" t="str">
        <f>IF(CA472=0,"NO STOCK",IF(COUNTIF(PKGSUMM_T!$A$2:$A$1245,A472)&gt;0,"OK","ERROR"))</f>
        <v>OK</v>
      </c>
      <c r="BW472" s="296" t="str">
        <f>IF(CA472=0,"NO STOCK",IF(OR(COUNTIF(COST_SHEETT!$B$3:$B$1238,CI472)&gt;0,COUNTIF(COST_SHEETT!$AB$3:$AB$1238,CI472)&gt;0,COUNTIF(COST_SHEETT1!$B$3:$B$1238,CI472)&gt;0,COUNTIF(COST_SHEETT1!$AB$3:$AB$1238,CI472)&gt;0),"OK","ERROR"))</f>
        <v>OK</v>
      </c>
      <c r="BX472" s="97">
        <f>SUMIF(HW!$A$2:$A$1573,$A472,HW!BI$2:BI$1573)</f>
        <v>47008</v>
      </c>
      <c r="BY472" s="97">
        <f>SUMIF(HW!$A$2:$A$1573,$A472,HW!BJ$2:BJ$1573)</f>
        <v>6.8159999999999998</v>
      </c>
      <c r="BZ472" s="197">
        <f t="shared" si="332"/>
        <v>105768</v>
      </c>
      <c r="CA472" s="198">
        <f t="shared" si="333"/>
        <v>15.335999999999999</v>
      </c>
      <c r="CB472" s="296">
        <f>IF(CJ472="Y",IF(C472="FINISHED GOODS",SUMIF(COST_SHEETT!$AB$3:$AB$1227,$CI472,COST_SHEETT!$DD$3:$DD$1227),SUMIF(COST_SHEETT!$B$3:$B$1227,$CI472,COST_SHEETT!$DB$3:$DB$1227)),IF(C472="FINISHED GOODS",SUMIF(COST_SHEETT1!$AB$3:$AB$1227,$CI472,COST_SHEETT1!$DD$3:$DD$1227),SUMIF(COST_SHEETT1!$B$3:$B$1227,$CI472,COST_SHEETT1!$DB$3:$DB$1227)))</f>
        <v>2.2940033136992406E-2</v>
      </c>
      <c r="CC472" s="209">
        <f t="shared" si="339"/>
        <v>2426</v>
      </c>
      <c r="CD472" s="295">
        <v>1</v>
      </c>
      <c r="CE472" s="295"/>
      <c r="CF472" s="376">
        <f t="shared" si="340"/>
        <v>2.3605000039755422E-2</v>
      </c>
      <c r="CG472" s="301">
        <f t="shared" si="341"/>
        <v>2.2940033136992406E-2</v>
      </c>
      <c r="CH472" s="302">
        <f t="shared" si="342"/>
        <v>2426</v>
      </c>
      <c r="CI472" s="200" t="s">
        <v>4034</v>
      </c>
      <c r="CJ472" s="97" t="s">
        <v>2666</v>
      </c>
      <c r="CK472" s="296">
        <f>IF(C472="WORK IN PROGRESS",0.099999,IF(SUMIF(SALE!$L$3:$L$1221,$A472,SALE!$U$3:$U$1221)=0,0,SUMIF(SALE!$L$3:$L$1221,$A472,SALE!$U$3:$U$1221)/SUMIF(SALE!$L$3:$L$1221,$A472,SALE!$F$3:$F$1221)))</f>
        <v>2.3605000039755422E-2</v>
      </c>
      <c r="CL472" s="296" t="str">
        <f t="shared" si="343"/>
        <v>COST</v>
      </c>
      <c r="CM472" s="304">
        <f t="shared" si="344"/>
        <v>158.19</v>
      </c>
      <c r="CT472" s="296">
        <f>+(BX472*CG472)</f>
        <v>1078.365077703739</v>
      </c>
      <c r="CU472" s="296">
        <f t="shared" si="345"/>
        <v>1347.9563471296738</v>
      </c>
      <c r="CW472" s="296">
        <f t="shared" si="346"/>
        <v>2426.3214248334125</v>
      </c>
      <c r="CX472" s="388">
        <f t="shared" si="347"/>
        <v>0.32142483341249317</v>
      </c>
    </row>
    <row r="473" spans="1:102" ht="12" customHeight="1" x14ac:dyDescent="0.25">
      <c r="A473" s="114" t="s">
        <v>707</v>
      </c>
      <c r="B473" s="115" t="s">
        <v>708</v>
      </c>
      <c r="C473" s="115" t="s">
        <v>30</v>
      </c>
      <c r="D473" s="116">
        <v>4000</v>
      </c>
      <c r="E473" s="117">
        <v>190</v>
      </c>
      <c r="F473" s="117">
        <v>1.9248000000000001E-2</v>
      </c>
      <c r="G473" s="117">
        <v>1.9248000000000001E-2</v>
      </c>
      <c r="H473" s="130">
        <v>108000</v>
      </c>
      <c r="I473" s="130">
        <v>20.52</v>
      </c>
      <c r="J473" s="131">
        <v>2078.7840000000001</v>
      </c>
      <c r="K473" s="117"/>
      <c r="L473" s="118">
        <v>0</v>
      </c>
      <c r="M473" s="117"/>
      <c r="N473" s="118">
        <v>0</v>
      </c>
      <c r="O473" s="117"/>
      <c r="P473" s="118">
        <v>0</v>
      </c>
      <c r="Q473" s="117"/>
      <c r="R473" s="118">
        <v>0</v>
      </c>
      <c r="S473" s="117"/>
      <c r="T473" s="118">
        <v>0</v>
      </c>
      <c r="U473" s="117"/>
      <c r="V473" s="118">
        <v>0</v>
      </c>
      <c r="W473" s="117"/>
      <c r="X473" s="118">
        <v>0</v>
      </c>
      <c r="Y473" s="117"/>
      <c r="Z473" s="118">
        <v>0</v>
      </c>
      <c r="AA473" s="117"/>
      <c r="AB473" s="118">
        <v>0</v>
      </c>
      <c r="AC473" s="118">
        <v>0</v>
      </c>
      <c r="AD473" s="118">
        <v>0</v>
      </c>
      <c r="AE473" s="118">
        <v>0</v>
      </c>
      <c r="AF473" s="117"/>
      <c r="AG473" s="118">
        <v>0</v>
      </c>
      <c r="AH473" s="117"/>
      <c r="AI473" s="118">
        <v>0</v>
      </c>
      <c r="AJ473" s="117"/>
      <c r="AK473" s="118">
        <v>0</v>
      </c>
      <c r="AL473" s="117"/>
      <c r="AM473" s="118">
        <v>0</v>
      </c>
      <c r="AN473" s="117"/>
      <c r="AO473" s="118">
        <v>0</v>
      </c>
      <c r="AP473" s="117"/>
      <c r="AQ473" s="118">
        <v>0</v>
      </c>
      <c r="AR473" s="117"/>
      <c r="AS473" s="118">
        <v>0</v>
      </c>
      <c r="AT473" s="117"/>
      <c r="AU473" s="118">
        <v>0</v>
      </c>
      <c r="AV473" s="118">
        <v>0</v>
      </c>
      <c r="AW473" s="118">
        <v>0</v>
      </c>
      <c r="AX473" s="118">
        <v>0</v>
      </c>
      <c r="AY473" s="132">
        <v>108000</v>
      </c>
      <c r="AZ473" s="117">
        <v>27</v>
      </c>
      <c r="BA473" s="130">
        <v>20.52</v>
      </c>
      <c r="BB473" s="131">
        <v>2078.7840000000001</v>
      </c>
      <c r="BC473" s="131">
        <v>2078.7840000000001</v>
      </c>
      <c r="BD473" s="117">
        <v>0</v>
      </c>
      <c r="BE473" s="117">
        <v>0</v>
      </c>
      <c r="BF473" s="118">
        <v>0</v>
      </c>
      <c r="BG473" s="118">
        <v>0</v>
      </c>
      <c r="BH473" s="118">
        <v>0</v>
      </c>
      <c r="BI473" s="117"/>
      <c r="BJ473" s="118">
        <v>0</v>
      </c>
      <c r="BK473" s="117"/>
      <c r="BL473" s="118">
        <v>0</v>
      </c>
      <c r="BM473" s="118">
        <v>0</v>
      </c>
      <c r="BN473" s="118">
        <v>0</v>
      </c>
      <c r="BO473" s="118">
        <v>0</v>
      </c>
      <c r="BP473" s="119">
        <v>0</v>
      </c>
      <c r="BS473" s="97">
        <f t="shared" si="329"/>
        <v>108000</v>
      </c>
      <c r="BT473" s="97">
        <f t="shared" si="330"/>
        <v>27</v>
      </c>
      <c r="BU473" s="97">
        <f t="shared" si="331"/>
        <v>20.52</v>
      </c>
      <c r="BV473" s="296" t="str">
        <f>IF(CA473=0,"NO STOCK",IF(COUNTIF(PKGSUMM_T!$A$2:$A$1245,A473)&gt;0,"OK","ERROR"))</f>
        <v>OK</v>
      </c>
      <c r="BW473" s="296" t="str">
        <f>IF(CA473=0,"NO STOCK",IF(OR(COUNTIF(COST_SHEETT!$B$3:$B$1238,CI473)&gt;0,COUNTIF(COST_SHEETT!$AB$3:$AB$1238,CI473)&gt;0,COUNTIF(COST_SHEETT1!$B$3:$B$1238,CI473)&gt;0,COUNTIF(COST_SHEETT1!$AB$3:$AB$1238,CI473)&gt;0),"OK","ERROR"))</f>
        <v>OK</v>
      </c>
      <c r="BX473" s="97">
        <f>SUMIF(HW!$A$2:$A$1573,$A473,HW!BI$2:BI$1573)</f>
        <v>0</v>
      </c>
      <c r="BY473" s="97">
        <f>SUMIF(HW!$A$2:$A$1573,$A473,HW!BJ$2:BJ$1573)</f>
        <v>0</v>
      </c>
      <c r="BZ473" s="197">
        <f t="shared" si="332"/>
        <v>108000</v>
      </c>
      <c r="CA473" s="198">
        <f t="shared" si="333"/>
        <v>20.52</v>
      </c>
      <c r="CB473" s="296">
        <f>IF(CJ473="Y",IF(C473="FINISHED GOODS",SUMIF(COST_SHEETT!$AB$3:$AB$1227,$CI473,COST_SHEETT!$DD$3:$DD$1227),SUMIF(COST_SHEETT!$B$3:$B$1227,$CI473,COST_SHEETT!$DB$3:$DB$1227)),IF(C473="FINISHED GOODS",SUMIF(COST_SHEETT1!$AB$3:$AB$1227,$CI473,COST_SHEETT1!$DD$3:$DD$1227),SUMIF(COST_SHEETT1!$B$3:$B$1227,$CI473,COST_SHEETT1!$DB$3:$DB$1227)))</f>
        <v>2.6462588489179168E-2</v>
      </c>
      <c r="CC473" s="209">
        <f t="shared" si="339"/>
        <v>2858</v>
      </c>
      <c r="CD473" s="295">
        <v>1</v>
      </c>
      <c r="CE473" s="295"/>
      <c r="CF473" s="376">
        <f t="shared" si="340"/>
        <v>1.9248000000000001E-2</v>
      </c>
      <c r="CG473" s="301">
        <f t="shared" si="341"/>
        <v>1.9248000000000001E-2</v>
      </c>
      <c r="CH473" s="302">
        <f t="shared" si="342"/>
        <v>2079</v>
      </c>
      <c r="CI473" s="200" t="s">
        <v>4024</v>
      </c>
      <c r="CK473" s="296">
        <f>IF(C473="WORK IN PROGRESS",0.099999,IF(SUMIF(SALE!$L$3:$L$1221,$A473,SALE!$U$3:$U$1221)=0,0,SUMIF(SALE!$L$3:$L$1221,$A473,SALE!$U$3:$U$1221)/SUMIF(SALE!$L$3:$L$1221,$A473,SALE!$F$3:$F$1221)))</f>
        <v>1.9248000000000001E-2</v>
      </c>
      <c r="CL473" s="296" t="str">
        <f t="shared" si="343"/>
        <v>NRV</v>
      </c>
      <c r="CM473" s="304">
        <f t="shared" si="344"/>
        <v>101.316</v>
      </c>
      <c r="CU473" s="296">
        <f t="shared" si="345"/>
        <v>2078.7840000000001</v>
      </c>
      <c r="CW473" s="296">
        <f t="shared" si="346"/>
        <v>2078.7840000000001</v>
      </c>
      <c r="CX473" s="388">
        <f t="shared" si="347"/>
        <v>-0.2159999999998945</v>
      </c>
    </row>
    <row r="474" spans="1:102" ht="12" hidden="1" customHeight="1" x14ac:dyDescent="0.25">
      <c r="A474" s="133" t="s">
        <v>2642</v>
      </c>
      <c r="B474" s="111"/>
      <c r="C474" s="111" t="s">
        <v>1200</v>
      </c>
      <c r="D474" s="126"/>
      <c r="E474" s="126"/>
      <c r="F474" s="126">
        <v>6.2911999999999996E-2</v>
      </c>
      <c r="G474" s="126">
        <v>6.2911999999999996E-2</v>
      </c>
      <c r="H474" s="112">
        <v>254900</v>
      </c>
      <c r="I474" s="112">
        <v>41.82</v>
      </c>
      <c r="J474" s="134">
        <v>5239.4260000000004</v>
      </c>
      <c r="K474" s="126"/>
      <c r="L474" s="112">
        <v>0</v>
      </c>
      <c r="M474" s="126"/>
      <c r="N474" s="112">
        <v>0</v>
      </c>
      <c r="O474" s="126"/>
      <c r="P474" s="112">
        <v>0</v>
      </c>
      <c r="Q474" s="126"/>
      <c r="R474" s="112">
        <v>0</v>
      </c>
      <c r="S474" s="126"/>
      <c r="T474" s="112">
        <v>0</v>
      </c>
      <c r="U474" s="126"/>
      <c r="V474" s="112">
        <v>0</v>
      </c>
      <c r="W474" s="126"/>
      <c r="X474" s="112">
        <v>0</v>
      </c>
      <c r="Y474" s="126"/>
      <c r="Z474" s="112">
        <v>0</v>
      </c>
      <c r="AA474" s="126"/>
      <c r="AB474" s="112">
        <v>0</v>
      </c>
      <c r="AC474" s="112">
        <v>0</v>
      </c>
      <c r="AD474" s="112">
        <v>0</v>
      </c>
      <c r="AE474" s="112">
        <v>0</v>
      </c>
      <c r="AF474" s="126"/>
      <c r="AG474" s="112">
        <v>0</v>
      </c>
      <c r="AH474" s="126"/>
      <c r="AI474" s="112">
        <v>0</v>
      </c>
      <c r="AJ474" s="126"/>
      <c r="AK474" s="112">
        <v>0</v>
      </c>
      <c r="AL474" s="126"/>
      <c r="AM474" s="112">
        <v>0</v>
      </c>
      <c r="AN474" s="126"/>
      <c r="AO474" s="112">
        <v>0</v>
      </c>
      <c r="AP474" s="126"/>
      <c r="AQ474" s="112">
        <v>0</v>
      </c>
      <c r="AR474" s="126"/>
      <c r="AS474" s="112">
        <v>0</v>
      </c>
      <c r="AT474" s="126"/>
      <c r="AU474" s="112">
        <v>0</v>
      </c>
      <c r="AV474" s="112">
        <v>0</v>
      </c>
      <c r="AW474" s="112">
        <v>0</v>
      </c>
      <c r="AX474" s="112">
        <v>0</v>
      </c>
      <c r="AY474" s="135">
        <v>254900</v>
      </c>
      <c r="AZ474" s="126">
        <v>52</v>
      </c>
      <c r="BA474" s="112">
        <v>41.82</v>
      </c>
      <c r="BB474" s="134">
        <v>5239.4260000000004</v>
      </c>
      <c r="BC474" s="134">
        <v>5239.4260000000004</v>
      </c>
      <c r="BD474" s="126">
        <v>0</v>
      </c>
      <c r="BE474" s="126">
        <v>0</v>
      </c>
      <c r="BF474" s="112">
        <v>0</v>
      </c>
      <c r="BG474" s="112">
        <v>0</v>
      </c>
      <c r="BH474" s="112">
        <v>0</v>
      </c>
      <c r="BI474" s="126"/>
      <c r="BJ474" s="112">
        <v>0</v>
      </c>
      <c r="BK474" s="126"/>
      <c r="BL474" s="112">
        <v>0</v>
      </c>
      <c r="BM474" s="112">
        <v>0</v>
      </c>
      <c r="BN474" s="112">
        <v>0</v>
      </c>
      <c r="BO474" s="112">
        <v>0</v>
      </c>
      <c r="BP474" s="113">
        <v>0</v>
      </c>
      <c r="BS474" s="97">
        <f t="shared" si="329"/>
        <v>0</v>
      </c>
      <c r="BT474" s="97">
        <f t="shared" si="330"/>
        <v>0</v>
      </c>
      <c r="BU474" s="97">
        <f t="shared" si="331"/>
        <v>0</v>
      </c>
      <c r="BV474" s="296" t="str">
        <f>IF(CA474=0,"NO STOCK",IF(COUNTIF(PKGSUMM_T!$A$2:$A$1245,A474)&gt;0,"OK","ERROR"))</f>
        <v>NO STOCK</v>
      </c>
      <c r="BW474" s="296" t="str">
        <f>IF(CA474=0,"NO STOCK",IF(OR(COUNTIF(COST_SHEETT!$B$3:$B$1238,CI474)&gt;0,COUNTIF(COST_SHEETT!$AB$3:$AB$1238,CI474)&gt;0,COUNTIF(COST_SHEETT1!$B$3:$B$1238,CI474)&gt;0,COUNTIF(COST_SHEETT1!$AB$3:$AB$1238,CI474)&gt;0),"OK","ERROR"))</f>
        <v>NO STOCK</v>
      </c>
      <c r="BX474" s="97">
        <f>SUMIF(HW!$A$2:$A$1573,$A474,HW!BI$2:BI$1573)</f>
        <v>0</v>
      </c>
      <c r="BY474" s="97">
        <f>SUMIF(HW!$A$2:$A$1573,$A474,HW!BJ$2:BJ$1573)</f>
        <v>0</v>
      </c>
      <c r="BZ474" s="197">
        <f t="shared" si="332"/>
        <v>0</v>
      </c>
      <c r="CA474" s="198">
        <f t="shared" si="333"/>
        <v>0</v>
      </c>
      <c r="CK474" s="296">
        <f>IF(C474="WORK IN PROGRESS",0.099999,IF(SUMIF(SALE!$L$3:$L$1221,$A474,SALE!$U$3:$U$1221)=0,0,SUMIF(SALE!$L$3:$L$1221,$A474,SALE!$U$3:$U$1221)/SUMIF(SALE!$L$3:$L$1221,$A474,SALE!$F$3:$F$1221)))</f>
        <v>0</v>
      </c>
    </row>
    <row r="475" spans="1:102" ht="12" hidden="1" customHeight="1" x14ac:dyDescent="0.25">
      <c r="A475" s="136" t="s">
        <v>2642</v>
      </c>
      <c r="B475" s="105" t="s">
        <v>1200</v>
      </c>
      <c r="C475" s="105"/>
      <c r="D475" s="137"/>
      <c r="E475" s="137"/>
      <c r="F475" s="137">
        <v>6.2911999999999996E-2</v>
      </c>
      <c r="G475" s="137">
        <v>6.2911999999999996E-2</v>
      </c>
      <c r="H475" s="107">
        <v>254900</v>
      </c>
      <c r="I475" s="107">
        <v>41.82</v>
      </c>
      <c r="J475" s="138">
        <v>5239.4260000000004</v>
      </c>
      <c r="K475" s="137"/>
      <c r="L475" s="107">
        <v>0</v>
      </c>
      <c r="M475" s="137"/>
      <c r="N475" s="107">
        <v>0</v>
      </c>
      <c r="O475" s="137"/>
      <c r="P475" s="107">
        <v>0</v>
      </c>
      <c r="Q475" s="137"/>
      <c r="R475" s="107">
        <v>0</v>
      </c>
      <c r="S475" s="137"/>
      <c r="T475" s="107">
        <v>0</v>
      </c>
      <c r="U475" s="137"/>
      <c r="V475" s="107">
        <v>0</v>
      </c>
      <c r="W475" s="137"/>
      <c r="X475" s="107">
        <v>0</v>
      </c>
      <c r="Y475" s="137"/>
      <c r="Z475" s="107">
        <v>0</v>
      </c>
      <c r="AA475" s="137"/>
      <c r="AB475" s="107">
        <v>0</v>
      </c>
      <c r="AC475" s="107">
        <v>0</v>
      </c>
      <c r="AD475" s="107">
        <v>0</v>
      </c>
      <c r="AE475" s="107">
        <v>0</v>
      </c>
      <c r="AF475" s="137"/>
      <c r="AG475" s="107">
        <v>0</v>
      </c>
      <c r="AH475" s="137"/>
      <c r="AI475" s="107">
        <v>0</v>
      </c>
      <c r="AJ475" s="137"/>
      <c r="AK475" s="107">
        <v>0</v>
      </c>
      <c r="AL475" s="137"/>
      <c r="AM475" s="107">
        <v>0</v>
      </c>
      <c r="AN475" s="137"/>
      <c r="AO475" s="107">
        <v>0</v>
      </c>
      <c r="AP475" s="137"/>
      <c r="AQ475" s="107">
        <v>0</v>
      </c>
      <c r="AR475" s="137"/>
      <c r="AS475" s="107">
        <v>0</v>
      </c>
      <c r="AT475" s="137"/>
      <c r="AU475" s="107">
        <v>0</v>
      </c>
      <c r="AV475" s="107">
        <v>0</v>
      </c>
      <c r="AW475" s="107">
        <v>0</v>
      </c>
      <c r="AX475" s="107">
        <v>0</v>
      </c>
      <c r="AY475" s="139">
        <v>254900</v>
      </c>
      <c r="AZ475" s="137">
        <v>52</v>
      </c>
      <c r="BA475" s="107">
        <v>41.82</v>
      </c>
      <c r="BB475" s="138">
        <v>5239.4260000000004</v>
      </c>
      <c r="BC475" s="138">
        <v>5239.4260000000004</v>
      </c>
      <c r="BD475" s="137">
        <v>0</v>
      </c>
      <c r="BE475" s="137">
        <v>0</v>
      </c>
      <c r="BF475" s="107">
        <v>0</v>
      </c>
      <c r="BG475" s="107">
        <v>0</v>
      </c>
      <c r="BH475" s="107">
        <v>0</v>
      </c>
      <c r="BI475" s="137"/>
      <c r="BJ475" s="107">
        <v>0</v>
      </c>
      <c r="BK475" s="137"/>
      <c r="BL475" s="107">
        <v>0</v>
      </c>
      <c r="BM475" s="107">
        <v>0</v>
      </c>
      <c r="BN475" s="107">
        <v>0</v>
      </c>
      <c r="BO475" s="107">
        <v>0</v>
      </c>
      <c r="BP475" s="108">
        <v>0</v>
      </c>
      <c r="BS475" s="97">
        <f t="shared" si="329"/>
        <v>0</v>
      </c>
      <c r="BT475" s="97">
        <f t="shared" si="330"/>
        <v>0</v>
      </c>
      <c r="BU475" s="97">
        <f t="shared" si="331"/>
        <v>0</v>
      </c>
      <c r="BV475" s="296" t="str">
        <f>IF(CA475=0,"NO STOCK",IF(COUNTIF(PKGSUMM_T!$A$2:$A$1245,A475)&gt;0,"OK","ERROR"))</f>
        <v>NO STOCK</v>
      </c>
      <c r="BW475" s="296" t="str">
        <f>IF(CA475=0,"NO STOCK",IF(OR(COUNTIF(COST_SHEETT!$B$3:$B$1238,CI475)&gt;0,COUNTIF(COST_SHEETT!$AB$3:$AB$1238,CI475)&gt;0,COUNTIF(COST_SHEETT1!$B$3:$B$1238,CI475)&gt;0,COUNTIF(COST_SHEETT1!$AB$3:$AB$1238,CI475)&gt;0),"OK","ERROR"))</f>
        <v>NO STOCK</v>
      </c>
      <c r="BX475" s="97">
        <f>SUMIF(HW!$A$2:$A$1573,$A475,HW!BI$2:BI$1573)</f>
        <v>0</v>
      </c>
      <c r="BY475" s="97">
        <f>SUMIF(HW!$A$2:$A$1573,$A475,HW!BJ$2:BJ$1573)</f>
        <v>0</v>
      </c>
      <c r="BZ475" s="197">
        <f t="shared" si="332"/>
        <v>0</v>
      </c>
      <c r="CA475" s="198">
        <f t="shared" si="333"/>
        <v>0</v>
      </c>
      <c r="CK475" s="296">
        <f>IF(C475="WORK IN PROGRESS",0.099999,IF(SUMIF(SALE!$L$3:$L$1221,$A475,SALE!$U$3:$U$1221)=0,0,SUMIF(SALE!$L$3:$L$1221,$A475,SALE!$U$3:$U$1221)/SUMIF(SALE!$L$3:$L$1221,$A475,SALE!$F$3:$F$1221)))</f>
        <v>0</v>
      </c>
    </row>
    <row r="476" spans="1:102" ht="12" hidden="1" customHeight="1" x14ac:dyDescent="0.25">
      <c r="A476" s="109" t="s">
        <v>2642</v>
      </c>
      <c r="B476" s="111" t="s">
        <v>1789</v>
      </c>
      <c r="C476" s="110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  <c r="AW476" s="112"/>
      <c r="AX476" s="112"/>
      <c r="AY476" s="112"/>
      <c r="AZ476" s="112"/>
      <c r="BA476" s="112"/>
      <c r="BB476" s="112"/>
      <c r="BC476" s="112"/>
      <c r="BD476" s="112"/>
      <c r="BE476" s="112"/>
      <c r="BF476" s="112"/>
      <c r="BG476" s="112"/>
      <c r="BH476" s="112"/>
      <c r="BI476" s="112"/>
      <c r="BJ476" s="112"/>
      <c r="BK476" s="112"/>
      <c r="BL476" s="112"/>
      <c r="BM476" s="112"/>
      <c r="BN476" s="112"/>
      <c r="BO476" s="112"/>
      <c r="BP476" s="113"/>
      <c r="BS476" s="97">
        <f t="shared" si="329"/>
        <v>0</v>
      </c>
      <c r="BT476" s="97">
        <f t="shared" si="330"/>
        <v>0</v>
      </c>
      <c r="BU476" s="97">
        <f t="shared" si="331"/>
        <v>0</v>
      </c>
      <c r="BV476" s="296" t="str">
        <f>IF(CA476=0,"NO STOCK",IF(COUNTIF(PKGSUMM_T!$A$2:$A$1245,A476)&gt;0,"OK","ERROR"))</f>
        <v>NO STOCK</v>
      </c>
      <c r="BW476" s="296" t="str">
        <f>IF(CA476=0,"NO STOCK",IF(OR(COUNTIF(COST_SHEETT!$B$3:$B$1238,CI476)&gt;0,COUNTIF(COST_SHEETT!$AB$3:$AB$1238,CI476)&gt;0,COUNTIF(COST_SHEETT1!$B$3:$B$1238,CI476)&gt;0,COUNTIF(COST_SHEETT1!$AB$3:$AB$1238,CI476)&gt;0),"OK","ERROR"))</f>
        <v>NO STOCK</v>
      </c>
      <c r="BX476" s="97">
        <f>SUMIF(HW!$A$2:$A$1573,$A476,HW!BI$2:BI$1573)</f>
        <v>0</v>
      </c>
      <c r="BY476" s="97">
        <f>SUMIF(HW!$A$2:$A$1573,$A476,HW!BJ$2:BJ$1573)</f>
        <v>0</v>
      </c>
      <c r="BZ476" s="197">
        <f t="shared" si="332"/>
        <v>0</v>
      </c>
      <c r="CA476" s="198">
        <f t="shared" si="333"/>
        <v>0</v>
      </c>
      <c r="CK476" s="296">
        <f>IF(C476="WORK IN PROGRESS",0.099999,IF(SUMIF(SALE!$L$3:$L$1221,$A476,SALE!$U$3:$U$1221)=0,0,SUMIF(SALE!$L$3:$L$1221,$A476,SALE!$U$3:$U$1221)/SUMIF(SALE!$L$3:$L$1221,$A476,SALE!$F$3:$F$1221)))</f>
        <v>0</v>
      </c>
    </row>
    <row r="477" spans="1:102" ht="12" hidden="1" customHeight="1" x14ac:dyDescent="0.25">
      <c r="A477" s="104" t="s">
        <v>2642</v>
      </c>
      <c r="B477" s="106"/>
      <c r="C477" s="105" t="s">
        <v>30</v>
      </c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07"/>
      <c r="BE477" s="107"/>
      <c r="BF477" s="107"/>
      <c r="BG477" s="107"/>
      <c r="BH477" s="107"/>
      <c r="BI477" s="107"/>
      <c r="BJ477" s="107"/>
      <c r="BK477" s="107"/>
      <c r="BL477" s="107"/>
      <c r="BM477" s="107"/>
      <c r="BN477" s="107"/>
      <c r="BO477" s="107"/>
      <c r="BP477" s="108"/>
      <c r="BS477" s="97">
        <f t="shared" si="329"/>
        <v>0</v>
      </c>
      <c r="BT477" s="97">
        <f t="shared" si="330"/>
        <v>0</v>
      </c>
      <c r="BU477" s="97">
        <f t="shared" si="331"/>
        <v>0</v>
      </c>
      <c r="BV477" s="296" t="str">
        <f>IF(CA477=0,"NO STOCK",IF(COUNTIF(PKGSUMM_T!$A$2:$A$1245,A477)&gt;0,"OK","ERROR"))</f>
        <v>NO STOCK</v>
      </c>
      <c r="BW477" s="296" t="str">
        <f>IF(CA477=0,"NO STOCK",IF(OR(COUNTIF(COST_SHEETT!$B$3:$B$1238,CI477)&gt;0,COUNTIF(COST_SHEETT!$AB$3:$AB$1238,CI477)&gt;0,COUNTIF(COST_SHEETT1!$B$3:$B$1238,CI477)&gt;0,COUNTIF(COST_SHEETT1!$AB$3:$AB$1238,CI477)&gt;0),"OK","ERROR"))</f>
        <v>NO STOCK</v>
      </c>
      <c r="BX477" s="97">
        <f>SUMIF(HW!$A$2:$A$1573,$A477,HW!BI$2:BI$1573)</f>
        <v>0</v>
      </c>
      <c r="BY477" s="97">
        <f>SUMIF(HW!$A$2:$A$1573,$A477,HW!BJ$2:BJ$1573)</f>
        <v>0</v>
      </c>
      <c r="BZ477" s="197">
        <f t="shared" si="332"/>
        <v>0</v>
      </c>
      <c r="CA477" s="198">
        <f t="shared" si="333"/>
        <v>0</v>
      </c>
      <c r="CK477" s="296">
        <f>IF(C477="WORK IN PROGRESS",0.099999,IF(SUMIF(SALE!$L$3:$L$1221,$A477,SALE!$U$3:$U$1221)=0,0,SUMIF(SALE!$L$3:$L$1221,$A477,SALE!$U$3:$U$1221)/SUMIF(SALE!$L$3:$L$1221,$A477,SALE!$F$3:$F$1221)))</f>
        <v>0</v>
      </c>
    </row>
    <row r="478" spans="1:102" ht="12" hidden="1" customHeight="1" x14ac:dyDescent="0.25">
      <c r="A478" s="120" t="s">
        <v>1790</v>
      </c>
      <c r="B478" s="121" t="s">
        <v>1789</v>
      </c>
      <c r="C478" s="121" t="s">
        <v>30</v>
      </c>
      <c r="D478" s="122">
        <v>3757</v>
      </c>
      <c r="E478" s="123">
        <v>213</v>
      </c>
      <c r="F478" s="123">
        <v>3.0907E-2</v>
      </c>
      <c r="G478" s="123">
        <v>3.0907E-2</v>
      </c>
      <c r="H478" s="124"/>
      <c r="I478" s="124">
        <v>0</v>
      </c>
      <c r="J478" s="124">
        <v>0</v>
      </c>
      <c r="K478" s="124"/>
      <c r="L478" s="124">
        <v>0</v>
      </c>
      <c r="M478" s="124"/>
      <c r="N478" s="124">
        <v>0</v>
      </c>
      <c r="O478" s="124"/>
      <c r="P478" s="124">
        <v>0</v>
      </c>
      <c r="Q478" s="124"/>
      <c r="R478" s="124">
        <v>0</v>
      </c>
      <c r="S478" s="124"/>
      <c r="T478" s="124">
        <v>0</v>
      </c>
      <c r="U478" s="124"/>
      <c r="V478" s="124">
        <v>0</v>
      </c>
      <c r="W478" s="124"/>
      <c r="X478" s="124">
        <v>0</v>
      </c>
      <c r="Y478" s="124"/>
      <c r="Z478" s="124">
        <v>0</v>
      </c>
      <c r="AA478" s="124"/>
      <c r="AB478" s="124">
        <v>0</v>
      </c>
      <c r="AC478" s="124">
        <v>0</v>
      </c>
      <c r="AD478" s="124">
        <v>0</v>
      </c>
      <c r="AE478" s="124">
        <v>0</v>
      </c>
      <c r="AF478" s="124"/>
      <c r="AG478" s="124">
        <v>0</v>
      </c>
      <c r="AH478" s="124"/>
      <c r="AI478" s="124">
        <v>0</v>
      </c>
      <c r="AJ478" s="124"/>
      <c r="AK478" s="124">
        <v>0</v>
      </c>
      <c r="AL478" s="124"/>
      <c r="AM478" s="124">
        <v>0</v>
      </c>
      <c r="AN478" s="124"/>
      <c r="AO478" s="124">
        <v>0</v>
      </c>
      <c r="AP478" s="124"/>
      <c r="AQ478" s="124">
        <v>0</v>
      </c>
      <c r="AR478" s="124"/>
      <c r="AS478" s="124">
        <v>0</v>
      </c>
      <c r="AT478" s="124"/>
      <c r="AU478" s="124">
        <v>0</v>
      </c>
      <c r="AV478" s="124">
        <v>0</v>
      </c>
      <c r="AW478" s="124">
        <v>0</v>
      </c>
      <c r="AX478" s="124">
        <v>0</v>
      </c>
      <c r="AY478" s="124">
        <v>0</v>
      </c>
      <c r="AZ478" s="124">
        <v>0</v>
      </c>
      <c r="BA478" s="124">
        <v>0</v>
      </c>
      <c r="BB478" s="124">
        <v>0</v>
      </c>
      <c r="BC478" s="124">
        <v>0</v>
      </c>
      <c r="BD478" s="123">
        <v>0</v>
      </c>
      <c r="BE478" s="123">
        <v>0</v>
      </c>
      <c r="BF478" s="124">
        <v>0</v>
      </c>
      <c r="BG478" s="124">
        <v>0</v>
      </c>
      <c r="BH478" s="124">
        <v>0</v>
      </c>
      <c r="BI478" s="124"/>
      <c r="BJ478" s="124">
        <v>0</v>
      </c>
      <c r="BK478" s="124"/>
      <c r="BL478" s="124">
        <v>0</v>
      </c>
      <c r="BM478" s="124">
        <v>0</v>
      </c>
      <c r="BN478" s="124">
        <v>0</v>
      </c>
      <c r="BO478" s="124">
        <v>0</v>
      </c>
      <c r="BP478" s="125">
        <v>0</v>
      </c>
      <c r="BS478" s="97">
        <f t="shared" si="329"/>
        <v>0</v>
      </c>
      <c r="BT478" s="97">
        <f t="shared" si="330"/>
        <v>0</v>
      </c>
      <c r="BU478" s="97">
        <f t="shared" si="331"/>
        <v>0</v>
      </c>
      <c r="BV478" s="296" t="str">
        <f>IF(CA478=0,"NO STOCK",IF(COUNTIF(PKGSUMM_T!$A$2:$A$1245,A478)&gt;0,"OK","ERROR"))</f>
        <v>NO STOCK</v>
      </c>
      <c r="BW478" s="296" t="str">
        <f>IF(CA478=0,"NO STOCK",IF(OR(COUNTIF(COST_SHEETT!$B$3:$B$1238,CI478)&gt;0,COUNTIF(COST_SHEETT!$AB$3:$AB$1238,CI478)&gt;0,COUNTIF(COST_SHEETT1!$B$3:$B$1238,CI478)&gt;0,COUNTIF(COST_SHEETT1!$AB$3:$AB$1238,CI478)&gt;0),"OK","ERROR"))</f>
        <v>NO STOCK</v>
      </c>
      <c r="BX478" s="97">
        <f>SUMIF(HW!$A$2:$A$1573,$A478,HW!BI$2:BI$1573)</f>
        <v>0</v>
      </c>
      <c r="BY478" s="97">
        <f>SUMIF(HW!$A$2:$A$1573,$A478,HW!BJ$2:BJ$1573)</f>
        <v>0</v>
      </c>
      <c r="BZ478" s="197">
        <f t="shared" si="332"/>
        <v>0</v>
      </c>
      <c r="CA478" s="198">
        <f t="shared" si="333"/>
        <v>0</v>
      </c>
      <c r="CK478" s="296">
        <f>IF(C478="WORK IN PROGRESS",0.099999,IF(SUMIF(SALE!$L$3:$L$1221,$A478,SALE!$U$3:$U$1221)=0,0,SUMIF(SALE!$L$3:$L$1221,$A478,SALE!$U$3:$U$1221)/SUMIF(SALE!$L$3:$L$1221,$A478,SALE!$F$3:$F$1221)))</f>
        <v>0</v>
      </c>
    </row>
    <row r="479" spans="1:102" ht="12" hidden="1" customHeight="1" x14ac:dyDescent="0.25">
      <c r="A479" s="104" t="s">
        <v>2642</v>
      </c>
      <c r="B479" s="106"/>
      <c r="C479" s="105" t="s">
        <v>1200</v>
      </c>
      <c r="D479" s="107"/>
      <c r="E479" s="107"/>
      <c r="F479" s="137">
        <v>3.0907E-2</v>
      </c>
      <c r="G479" s="137">
        <v>3.0907E-2</v>
      </c>
      <c r="H479" s="107"/>
      <c r="I479" s="107">
        <v>0</v>
      </c>
      <c r="J479" s="107">
        <v>0</v>
      </c>
      <c r="K479" s="107"/>
      <c r="L479" s="107">
        <v>0</v>
      </c>
      <c r="M479" s="107"/>
      <c r="N479" s="107">
        <v>0</v>
      </c>
      <c r="O479" s="107"/>
      <c r="P479" s="107">
        <v>0</v>
      </c>
      <c r="Q479" s="107"/>
      <c r="R479" s="107">
        <v>0</v>
      </c>
      <c r="S479" s="107"/>
      <c r="T479" s="107">
        <v>0</v>
      </c>
      <c r="U479" s="107"/>
      <c r="V479" s="107">
        <v>0</v>
      </c>
      <c r="W479" s="107"/>
      <c r="X479" s="107">
        <v>0</v>
      </c>
      <c r="Y479" s="107"/>
      <c r="Z479" s="107">
        <v>0</v>
      </c>
      <c r="AA479" s="107"/>
      <c r="AB479" s="107">
        <v>0</v>
      </c>
      <c r="AC479" s="107">
        <v>0</v>
      </c>
      <c r="AD479" s="107">
        <v>0</v>
      </c>
      <c r="AE479" s="107">
        <v>0</v>
      </c>
      <c r="AF479" s="107"/>
      <c r="AG479" s="107">
        <v>0</v>
      </c>
      <c r="AH479" s="107"/>
      <c r="AI479" s="107">
        <v>0</v>
      </c>
      <c r="AJ479" s="107"/>
      <c r="AK479" s="107">
        <v>0</v>
      </c>
      <c r="AL479" s="107"/>
      <c r="AM479" s="107">
        <v>0</v>
      </c>
      <c r="AN479" s="107"/>
      <c r="AO479" s="107">
        <v>0</v>
      </c>
      <c r="AP479" s="107"/>
      <c r="AQ479" s="107">
        <v>0</v>
      </c>
      <c r="AR479" s="107"/>
      <c r="AS479" s="107">
        <v>0</v>
      </c>
      <c r="AT479" s="107"/>
      <c r="AU479" s="107">
        <v>0</v>
      </c>
      <c r="AV479" s="107">
        <v>0</v>
      </c>
      <c r="AW479" s="107">
        <v>0</v>
      </c>
      <c r="AX479" s="107">
        <v>0</v>
      </c>
      <c r="AY479" s="107">
        <v>0</v>
      </c>
      <c r="AZ479" s="107">
        <v>0</v>
      </c>
      <c r="BA479" s="107">
        <v>0</v>
      </c>
      <c r="BB479" s="107">
        <v>0</v>
      </c>
      <c r="BC479" s="107">
        <v>0</v>
      </c>
      <c r="BD479" s="137">
        <v>0</v>
      </c>
      <c r="BE479" s="137">
        <v>0</v>
      </c>
      <c r="BF479" s="107">
        <v>0</v>
      </c>
      <c r="BG479" s="107">
        <v>0</v>
      </c>
      <c r="BH479" s="107">
        <v>0</v>
      </c>
      <c r="BI479" s="107"/>
      <c r="BJ479" s="107">
        <v>0</v>
      </c>
      <c r="BK479" s="107"/>
      <c r="BL479" s="107">
        <v>0</v>
      </c>
      <c r="BM479" s="107">
        <v>0</v>
      </c>
      <c r="BN479" s="107">
        <v>0</v>
      </c>
      <c r="BO479" s="107">
        <v>0</v>
      </c>
      <c r="BP479" s="108">
        <v>0</v>
      </c>
      <c r="BS479" s="97">
        <f t="shared" si="329"/>
        <v>0</v>
      </c>
      <c r="BT479" s="97">
        <f t="shared" si="330"/>
        <v>0</v>
      </c>
      <c r="BU479" s="97">
        <f t="shared" si="331"/>
        <v>0</v>
      </c>
      <c r="BV479" s="296" t="str">
        <f>IF(CA479=0,"NO STOCK",IF(COUNTIF(PKGSUMM_T!$A$2:$A$1245,A479)&gt;0,"OK","ERROR"))</f>
        <v>NO STOCK</v>
      </c>
      <c r="BW479" s="296" t="str">
        <f>IF(CA479=0,"NO STOCK",IF(OR(COUNTIF(COST_SHEETT!$B$3:$B$1238,CI479)&gt;0,COUNTIF(COST_SHEETT!$AB$3:$AB$1238,CI479)&gt;0,COUNTIF(COST_SHEETT1!$B$3:$B$1238,CI479)&gt;0,COUNTIF(COST_SHEETT1!$AB$3:$AB$1238,CI479)&gt;0),"OK","ERROR"))</f>
        <v>NO STOCK</v>
      </c>
      <c r="BX479" s="97">
        <f>SUMIF(HW!$A$2:$A$1573,$A479,HW!BI$2:BI$1573)</f>
        <v>0</v>
      </c>
      <c r="BY479" s="97">
        <f>SUMIF(HW!$A$2:$A$1573,$A479,HW!BJ$2:BJ$1573)</f>
        <v>0</v>
      </c>
      <c r="BZ479" s="197">
        <f t="shared" si="332"/>
        <v>0</v>
      </c>
      <c r="CA479" s="198">
        <f t="shared" si="333"/>
        <v>0</v>
      </c>
      <c r="CK479" s="296">
        <f>IF(C479="WORK IN PROGRESS",0.099999,IF(SUMIF(SALE!$L$3:$L$1221,$A479,SALE!$U$3:$U$1221)=0,0,SUMIF(SALE!$L$3:$L$1221,$A479,SALE!$U$3:$U$1221)/SUMIF(SALE!$L$3:$L$1221,$A479,SALE!$F$3:$F$1221)))</f>
        <v>0</v>
      </c>
    </row>
    <row r="480" spans="1:102" ht="12" hidden="1" customHeight="1" x14ac:dyDescent="0.25">
      <c r="A480" s="109" t="s">
        <v>2642</v>
      </c>
      <c r="B480" s="111" t="s">
        <v>1200</v>
      </c>
      <c r="C480" s="110"/>
      <c r="D480" s="112"/>
      <c r="E480" s="112"/>
      <c r="F480" s="126">
        <v>3.0907E-2</v>
      </c>
      <c r="G480" s="126">
        <v>3.0907E-2</v>
      </c>
      <c r="H480" s="112"/>
      <c r="I480" s="112">
        <v>0</v>
      </c>
      <c r="J480" s="112">
        <v>0</v>
      </c>
      <c r="K480" s="112"/>
      <c r="L480" s="112">
        <v>0</v>
      </c>
      <c r="M480" s="112"/>
      <c r="N480" s="112">
        <v>0</v>
      </c>
      <c r="O480" s="112"/>
      <c r="P480" s="112">
        <v>0</v>
      </c>
      <c r="Q480" s="112"/>
      <c r="R480" s="112">
        <v>0</v>
      </c>
      <c r="S480" s="112"/>
      <c r="T480" s="112">
        <v>0</v>
      </c>
      <c r="U480" s="112"/>
      <c r="V480" s="112">
        <v>0</v>
      </c>
      <c r="W480" s="112"/>
      <c r="X480" s="112">
        <v>0</v>
      </c>
      <c r="Y480" s="112"/>
      <c r="Z480" s="112">
        <v>0</v>
      </c>
      <c r="AA480" s="112"/>
      <c r="AB480" s="112">
        <v>0</v>
      </c>
      <c r="AC480" s="112">
        <v>0</v>
      </c>
      <c r="AD480" s="112">
        <v>0</v>
      </c>
      <c r="AE480" s="112">
        <v>0</v>
      </c>
      <c r="AF480" s="112"/>
      <c r="AG480" s="112">
        <v>0</v>
      </c>
      <c r="AH480" s="112"/>
      <c r="AI480" s="112">
        <v>0</v>
      </c>
      <c r="AJ480" s="112"/>
      <c r="AK480" s="112">
        <v>0</v>
      </c>
      <c r="AL480" s="112"/>
      <c r="AM480" s="112">
        <v>0</v>
      </c>
      <c r="AN480" s="112"/>
      <c r="AO480" s="112">
        <v>0</v>
      </c>
      <c r="AP480" s="112"/>
      <c r="AQ480" s="112">
        <v>0</v>
      </c>
      <c r="AR480" s="112"/>
      <c r="AS480" s="112">
        <v>0</v>
      </c>
      <c r="AT480" s="112"/>
      <c r="AU480" s="112">
        <v>0</v>
      </c>
      <c r="AV480" s="112">
        <v>0</v>
      </c>
      <c r="AW480" s="112">
        <v>0</v>
      </c>
      <c r="AX480" s="112">
        <v>0</v>
      </c>
      <c r="AY480" s="112">
        <v>0</v>
      </c>
      <c r="AZ480" s="112">
        <v>0</v>
      </c>
      <c r="BA480" s="112">
        <v>0</v>
      </c>
      <c r="BB480" s="112">
        <v>0</v>
      </c>
      <c r="BC480" s="112">
        <v>0</v>
      </c>
      <c r="BD480" s="126">
        <v>0</v>
      </c>
      <c r="BE480" s="126">
        <v>0</v>
      </c>
      <c r="BF480" s="112">
        <v>0</v>
      </c>
      <c r="BG480" s="112">
        <v>0</v>
      </c>
      <c r="BH480" s="112">
        <v>0</v>
      </c>
      <c r="BI480" s="112"/>
      <c r="BJ480" s="112">
        <v>0</v>
      </c>
      <c r="BK480" s="112"/>
      <c r="BL480" s="112">
        <v>0</v>
      </c>
      <c r="BM480" s="112">
        <v>0</v>
      </c>
      <c r="BN480" s="112">
        <v>0</v>
      </c>
      <c r="BO480" s="112">
        <v>0</v>
      </c>
      <c r="BP480" s="113">
        <v>0</v>
      </c>
      <c r="BS480" s="97">
        <f t="shared" si="329"/>
        <v>0</v>
      </c>
      <c r="BT480" s="97">
        <f t="shared" si="330"/>
        <v>0</v>
      </c>
      <c r="BU480" s="97">
        <f t="shared" si="331"/>
        <v>0</v>
      </c>
      <c r="BV480" s="296" t="str">
        <f>IF(CA480=0,"NO STOCK",IF(COUNTIF(PKGSUMM_T!$A$2:$A$1245,A480)&gt;0,"OK","ERROR"))</f>
        <v>NO STOCK</v>
      </c>
      <c r="BW480" s="296" t="str">
        <f>IF(CA480=0,"NO STOCK",IF(OR(COUNTIF(COST_SHEETT!$B$3:$B$1238,CI480)&gt;0,COUNTIF(COST_SHEETT!$AB$3:$AB$1238,CI480)&gt;0,COUNTIF(COST_SHEETT1!$B$3:$B$1238,CI480)&gt;0,COUNTIF(COST_SHEETT1!$AB$3:$AB$1238,CI480)&gt;0),"OK","ERROR"))</f>
        <v>NO STOCK</v>
      </c>
      <c r="BX480" s="97">
        <f>SUMIF(HW!$A$2:$A$1573,$A480,HW!BI$2:BI$1573)</f>
        <v>0</v>
      </c>
      <c r="BY480" s="97">
        <f>SUMIF(HW!$A$2:$A$1573,$A480,HW!BJ$2:BJ$1573)</f>
        <v>0</v>
      </c>
      <c r="BZ480" s="197">
        <f t="shared" si="332"/>
        <v>0</v>
      </c>
      <c r="CA480" s="198">
        <f t="shared" si="333"/>
        <v>0</v>
      </c>
      <c r="CK480" s="296">
        <f>IF(C480="WORK IN PROGRESS",0.099999,IF(SUMIF(SALE!$L$3:$L$1221,$A480,SALE!$U$3:$U$1221)=0,0,SUMIF(SALE!$L$3:$L$1221,$A480,SALE!$U$3:$U$1221)/SUMIF(SALE!$L$3:$L$1221,$A480,SALE!$F$3:$F$1221)))</f>
        <v>0</v>
      </c>
    </row>
    <row r="481" spans="1:102" ht="12" hidden="1" customHeight="1" x14ac:dyDescent="0.25">
      <c r="A481" s="104" t="s">
        <v>2642</v>
      </c>
      <c r="B481" s="105" t="s">
        <v>1791</v>
      </c>
      <c r="C481" s="106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07"/>
      <c r="BE481" s="107"/>
      <c r="BF481" s="107"/>
      <c r="BG481" s="107"/>
      <c r="BH481" s="107"/>
      <c r="BI481" s="107"/>
      <c r="BJ481" s="107"/>
      <c r="BK481" s="107"/>
      <c r="BL481" s="107"/>
      <c r="BM481" s="107"/>
      <c r="BN481" s="107"/>
      <c r="BO481" s="107"/>
      <c r="BP481" s="108"/>
      <c r="BS481" s="97">
        <f t="shared" si="329"/>
        <v>0</v>
      </c>
      <c r="BT481" s="97">
        <f t="shared" si="330"/>
        <v>0</v>
      </c>
      <c r="BU481" s="97">
        <f t="shared" si="331"/>
        <v>0</v>
      </c>
      <c r="BV481" s="296" t="str">
        <f>IF(CA481=0,"NO STOCK",IF(COUNTIF(PKGSUMM_T!$A$2:$A$1245,A481)&gt;0,"OK","ERROR"))</f>
        <v>NO STOCK</v>
      </c>
      <c r="BW481" s="296" t="str">
        <f>IF(CA481=0,"NO STOCK",IF(OR(COUNTIF(COST_SHEETT!$B$3:$B$1238,CI481)&gt;0,COUNTIF(COST_SHEETT!$AB$3:$AB$1238,CI481)&gt;0,COUNTIF(COST_SHEETT1!$B$3:$B$1238,CI481)&gt;0,COUNTIF(COST_SHEETT1!$AB$3:$AB$1238,CI481)&gt;0),"OK","ERROR"))</f>
        <v>NO STOCK</v>
      </c>
      <c r="BX481" s="97">
        <f>SUMIF(HW!$A$2:$A$1573,$A481,HW!BI$2:BI$1573)</f>
        <v>0</v>
      </c>
      <c r="BY481" s="97">
        <f>SUMIF(HW!$A$2:$A$1573,$A481,HW!BJ$2:BJ$1573)</f>
        <v>0</v>
      </c>
      <c r="BZ481" s="197">
        <f t="shared" si="332"/>
        <v>0</v>
      </c>
      <c r="CA481" s="198">
        <f t="shared" si="333"/>
        <v>0</v>
      </c>
      <c r="CK481" s="296">
        <f>IF(C481="WORK IN PROGRESS",0.099999,IF(SUMIF(SALE!$L$3:$L$1221,$A481,SALE!$U$3:$U$1221)=0,0,SUMIF(SALE!$L$3:$L$1221,$A481,SALE!$U$3:$U$1221)/SUMIF(SALE!$L$3:$L$1221,$A481,SALE!$F$3:$F$1221)))</f>
        <v>0</v>
      </c>
    </row>
    <row r="482" spans="1:102" ht="12" hidden="1" customHeight="1" x14ac:dyDescent="0.25">
      <c r="A482" s="109" t="s">
        <v>2642</v>
      </c>
      <c r="B482" s="110"/>
      <c r="C482" s="111" t="s">
        <v>30</v>
      </c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  <c r="AW482" s="112"/>
      <c r="AX482" s="112"/>
      <c r="AY482" s="112"/>
      <c r="AZ482" s="112"/>
      <c r="BA482" s="112"/>
      <c r="BB482" s="112"/>
      <c r="BC482" s="112"/>
      <c r="BD482" s="112"/>
      <c r="BE482" s="112"/>
      <c r="BF482" s="112"/>
      <c r="BG482" s="112"/>
      <c r="BH482" s="112"/>
      <c r="BI482" s="112"/>
      <c r="BJ482" s="112"/>
      <c r="BK482" s="112"/>
      <c r="BL482" s="112"/>
      <c r="BM482" s="112"/>
      <c r="BN482" s="112"/>
      <c r="BO482" s="112"/>
      <c r="BP482" s="113"/>
      <c r="BS482" s="97">
        <f t="shared" si="329"/>
        <v>0</v>
      </c>
      <c r="BT482" s="97">
        <f t="shared" si="330"/>
        <v>0</v>
      </c>
      <c r="BU482" s="97">
        <f t="shared" si="331"/>
        <v>0</v>
      </c>
      <c r="BV482" s="296" t="str">
        <f>IF(CA482=0,"NO STOCK",IF(COUNTIF(PKGSUMM_T!$A$2:$A$1245,A482)&gt;0,"OK","ERROR"))</f>
        <v>NO STOCK</v>
      </c>
      <c r="BW482" s="296" t="str">
        <f>IF(CA482=0,"NO STOCK",IF(OR(COUNTIF(COST_SHEETT!$B$3:$B$1238,CI482)&gt;0,COUNTIF(COST_SHEETT!$AB$3:$AB$1238,CI482)&gt;0,COUNTIF(COST_SHEETT1!$B$3:$B$1238,CI482)&gt;0,COUNTIF(COST_SHEETT1!$AB$3:$AB$1238,CI482)&gt;0),"OK","ERROR"))</f>
        <v>NO STOCK</v>
      </c>
      <c r="BX482" s="97">
        <f>SUMIF(HW!$A$2:$A$1573,$A482,HW!BI$2:BI$1573)</f>
        <v>0</v>
      </c>
      <c r="BY482" s="97">
        <f>SUMIF(HW!$A$2:$A$1573,$A482,HW!BJ$2:BJ$1573)</f>
        <v>0</v>
      </c>
      <c r="BZ482" s="197">
        <f t="shared" si="332"/>
        <v>0</v>
      </c>
      <c r="CA482" s="198">
        <f t="shared" si="333"/>
        <v>0</v>
      </c>
      <c r="CK482" s="296">
        <f>IF(C482="WORK IN PROGRESS",0.099999,IF(SUMIF(SALE!$L$3:$L$1221,$A482,SALE!$U$3:$U$1221)=0,0,SUMIF(SALE!$L$3:$L$1221,$A482,SALE!$U$3:$U$1221)/SUMIF(SALE!$L$3:$L$1221,$A482,SALE!$F$3:$F$1221)))</f>
        <v>0</v>
      </c>
    </row>
    <row r="483" spans="1:102" ht="12" hidden="1" customHeight="1" x14ac:dyDescent="0.25">
      <c r="A483" s="114" t="s">
        <v>311</v>
      </c>
      <c r="B483" s="115" t="s">
        <v>312</v>
      </c>
      <c r="C483" s="115" t="s">
        <v>30</v>
      </c>
      <c r="D483" s="139">
        <v>3610</v>
      </c>
      <c r="E483" s="117">
        <v>300</v>
      </c>
      <c r="F483" s="117">
        <v>4.7298E-2</v>
      </c>
      <c r="G483" s="117">
        <v>4.7298E-2</v>
      </c>
      <c r="H483" s="118">
        <v>3610</v>
      </c>
      <c r="I483" s="107">
        <v>1.083</v>
      </c>
      <c r="J483" s="107">
        <v>170.74600000000001</v>
      </c>
      <c r="K483" s="117"/>
      <c r="L483" s="118">
        <v>0</v>
      </c>
      <c r="M483" s="117"/>
      <c r="N483" s="118">
        <v>0</v>
      </c>
      <c r="O483" s="117"/>
      <c r="P483" s="118">
        <v>0</v>
      </c>
      <c r="Q483" s="117"/>
      <c r="R483" s="118">
        <v>0</v>
      </c>
      <c r="S483" s="117"/>
      <c r="T483" s="118">
        <v>0</v>
      </c>
      <c r="U483" s="117"/>
      <c r="V483" s="118">
        <v>0</v>
      </c>
      <c r="W483" s="117"/>
      <c r="X483" s="118">
        <v>0</v>
      </c>
      <c r="Y483" s="117"/>
      <c r="Z483" s="118">
        <v>0</v>
      </c>
      <c r="AA483" s="117"/>
      <c r="AB483" s="118">
        <v>0</v>
      </c>
      <c r="AC483" s="118">
        <v>0</v>
      </c>
      <c r="AD483" s="118">
        <v>0</v>
      </c>
      <c r="AE483" s="118">
        <v>0</v>
      </c>
      <c r="AF483" s="117"/>
      <c r="AG483" s="118">
        <v>0</v>
      </c>
      <c r="AH483" s="117"/>
      <c r="AI483" s="118">
        <v>0</v>
      </c>
      <c r="AJ483" s="117"/>
      <c r="AK483" s="118">
        <v>0</v>
      </c>
      <c r="AL483" s="117"/>
      <c r="AM483" s="118">
        <v>0</v>
      </c>
      <c r="AN483" s="118">
        <v>3610</v>
      </c>
      <c r="AO483" s="107">
        <v>1.083</v>
      </c>
      <c r="AP483" s="117"/>
      <c r="AQ483" s="118">
        <v>0</v>
      </c>
      <c r="AR483" s="117"/>
      <c r="AS483" s="118">
        <v>0</v>
      </c>
      <c r="AT483" s="117"/>
      <c r="AU483" s="118">
        <v>0</v>
      </c>
      <c r="AV483" s="139">
        <v>3610</v>
      </c>
      <c r="AW483" s="107">
        <v>1.083</v>
      </c>
      <c r="AX483" s="107">
        <v>170.74600000000001</v>
      </c>
      <c r="AY483" s="118">
        <v>0</v>
      </c>
      <c r="AZ483" s="118">
        <v>0</v>
      </c>
      <c r="BA483" s="118">
        <v>0</v>
      </c>
      <c r="BB483" s="118">
        <v>0</v>
      </c>
      <c r="BC483" s="118">
        <v>0</v>
      </c>
      <c r="BD483" s="117">
        <v>0</v>
      </c>
      <c r="BE483" s="117">
        <v>0</v>
      </c>
      <c r="BF483" s="118">
        <v>0</v>
      </c>
      <c r="BG483" s="118">
        <v>0</v>
      </c>
      <c r="BH483" s="118">
        <v>0</v>
      </c>
      <c r="BI483" s="117"/>
      <c r="BJ483" s="118">
        <v>0</v>
      </c>
      <c r="BK483" s="117"/>
      <c r="BL483" s="118">
        <v>0</v>
      </c>
      <c r="BM483" s="118">
        <v>0</v>
      </c>
      <c r="BN483" s="118">
        <v>0</v>
      </c>
      <c r="BO483" s="118">
        <v>0</v>
      </c>
      <c r="BP483" s="119">
        <v>0</v>
      </c>
      <c r="BS483" s="97">
        <f t="shared" si="329"/>
        <v>0</v>
      </c>
      <c r="BT483" s="97">
        <f t="shared" si="330"/>
        <v>0</v>
      </c>
      <c r="BU483" s="97">
        <f t="shared" si="331"/>
        <v>0</v>
      </c>
      <c r="BV483" s="296" t="str">
        <f>IF(CA483=0,"NO STOCK",IF(COUNTIF(PKGSUMM_T!$A$2:$A$1245,A483)&gt;0,"OK","ERROR"))</f>
        <v>NO STOCK</v>
      </c>
      <c r="BW483" s="296" t="str">
        <f>IF(CA483=0,"NO STOCK",IF(OR(COUNTIF(COST_SHEETT!$B$3:$B$1238,CI483)&gt;0,COUNTIF(COST_SHEETT!$AB$3:$AB$1238,CI483)&gt;0,COUNTIF(COST_SHEETT1!$B$3:$B$1238,CI483)&gt;0,COUNTIF(COST_SHEETT1!$AB$3:$AB$1238,CI483)&gt;0),"OK","ERROR"))</f>
        <v>NO STOCK</v>
      </c>
      <c r="BX483" s="97">
        <f>SUMIF(HW!$A$2:$A$1573,$A483,HW!BI$2:BI$1573)</f>
        <v>0</v>
      </c>
      <c r="BY483" s="97">
        <f>SUMIF(HW!$A$2:$A$1573,$A483,HW!BJ$2:BJ$1573)</f>
        <v>0</v>
      </c>
      <c r="BZ483" s="197">
        <f t="shared" si="332"/>
        <v>0</v>
      </c>
      <c r="CA483" s="198">
        <f t="shared" si="333"/>
        <v>0</v>
      </c>
      <c r="CI483" s="200" t="s">
        <v>3150</v>
      </c>
      <c r="CK483" s="303">
        <v>4.7298212312489589E-2</v>
      </c>
    </row>
    <row r="484" spans="1:102" ht="12" customHeight="1" x14ac:dyDescent="0.25">
      <c r="A484" s="120" t="s">
        <v>313</v>
      </c>
      <c r="B484" s="121" t="s">
        <v>314</v>
      </c>
      <c r="C484" s="121" t="s">
        <v>30</v>
      </c>
      <c r="D484" s="122">
        <v>1800</v>
      </c>
      <c r="E484" s="123">
        <v>420</v>
      </c>
      <c r="F484" s="123">
        <v>5.4292E-2</v>
      </c>
      <c r="G484" s="123">
        <v>5.4292E-2</v>
      </c>
      <c r="H484" s="127">
        <v>34200</v>
      </c>
      <c r="I484" s="127">
        <v>14.364000000000001</v>
      </c>
      <c r="J484" s="128">
        <v>1856.7860000000001</v>
      </c>
      <c r="K484" s="123"/>
      <c r="L484" s="124">
        <v>0</v>
      </c>
      <c r="M484" s="123"/>
      <c r="N484" s="124">
        <v>0</v>
      </c>
      <c r="O484" s="123"/>
      <c r="P484" s="124">
        <v>0</v>
      </c>
      <c r="Q484" s="123"/>
      <c r="R484" s="124">
        <v>0</v>
      </c>
      <c r="S484" s="123"/>
      <c r="T484" s="124">
        <v>0</v>
      </c>
      <c r="U484" s="123"/>
      <c r="V484" s="124">
        <v>0</v>
      </c>
      <c r="W484" s="123"/>
      <c r="X484" s="124">
        <v>0</v>
      </c>
      <c r="Y484" s="123"/>
      <c r="Z484" s="124">
        <v>0</v>
      </c>
      <c r="AA484" s="123"/>
      <c r="AB484" s="124">
        <v>0</v>
      </c>
      <c r="AC484" s="124">
        <v>0</v>
      </c>
      <c r="AD484" s="124">
        <v>0</v>
      </c>
      <c r="AE484" s="124">
        <v>0</v>
      </c>
      <c r="AF484" s="123"/>
      <c r="AG484" s="124">
        <v>0</v>
      </c>
      <c r="AH484" s="123"/>
      <c r="AI484" s="124">
        <v>0</v>
      </c>
      <c r="AJ484" s="123"/>
      <c r="AK484" s="124">
        <v>0</v>
      </c>
      <c r="AL484" s="123"/>
      <c r="AM484" s="124">
        <v>0</v>
      </c>
      <c r="AN484" s="123"/>
      <c r="AO484" s="124">
        <v>0</v>
      </c>
      <c r="AP484" s="123"/>
      <c r="AQ484" s="124">
        <v>0</v>
      </c>
      <c r="AR484" s="123"/>
      <c r="AS484" s="124">
        <v>0</v>
      </c>
      <c r="AT484" s="123"/>
      <c r="AU484" s="124">
        <v>0</v>
      </c>
      <c r="AV484" s="124">
        <v>0</v>
      </c>
      <c r="AW484" s="124">
        <v>0</v>
      </c>
      <c r="AX484" s="124">
        <v>0</v>
      </c>
      <c r="AY484" s="129">
        <v>34200</v>
      </c>
      <c r="AZ484" s="123">
        <v>19</v>
      </c>
      <c r="BA484" s="127">
        <v>14.364000000000001</v>
      </c>
      <c r="BB484" s="128">
        <v>1856.7860000000001</v>
      </c>
      <c r="BC484" s="128">
        <v>1856.7860000000001</v>
      </c>
      <c r="BD484" s="123">
        <v>0</v>
      </c>
      <c r="BE484" s="123">
        <v>0</v>
      </c>
      <c r="BF484" s="124">
        <v>0</v>
      </c>
      <c r="BG484" s="124">
        <v>0</v>
      </c>
      <c r="BH484" s="124">
        <v>0</v>
      </c>
      <c r="BI484" s="123"/>
      <c r="BJ484" s="124">
        <v>0</v>
      </c>
      <c r="BK484" s="123"/>
      <c r="BL484" s="124">
        <v>0</v>
      </c>
      <c r="BM484" s="124">
        <v>0</v>
      </c>
      <c r="BN484" s="124">
        <v>0</v>
      </c>
      <c r="BO484" s="124">
        <v>0</v>
      </c>
      <c r="BP484" s="125">
        <v>0</v>
      </c>
      <c r="BS484" s="97">
        <f t="shared" si="329"/>
        <v>34200</v>
      </c>
      <c r="BT484" s="97">
        <f t="shared" si="330"/>
        <v>19</v>
      </c>
      <c r="BU484" s="97">
        <f t="shared" si="331"/>
        <v>14.364000000000001</v>
      </c>
      <c r="BV484" s="296" t="str">
        <f>IF(CA484=0,"NO STOCK",IF(COUNTIF(PKGSUMM_T!$A$2:$A$1245,A484)&gt;0,"OK","ERROR"))</f>
        <v>OK</v>
      </c>
      <c r="BW484" s="296" t="str">
        <f>IF(CA484=0,"NO STOCK",IF(OR(COUNTIF(COST_SHEETT!$B$3:$B$1238,CI484)&gt;0,COUNTIF(COST_SHEETT!$AB$3:$AB$1238,CI484)&gt;0,COUNTIF(COST_SHEETT1!$B$3:$B$1238,CI484)&gt;0,COUNTIF(COST_SHEETT1!$AB$3:$AB$1238,CI484)&gt;0),"OK","ERROR"))</f>
        <v>OK</v>
      </c>
      <c r="BX484" s="97">
        <f>SUMIF(HW!$A$2:$A$1573,$A484,HW!BI$2:BI$1573)</f>
        <v>3825</v>
      </c>
      <c r="BY484" s="97">
        <f>SUMIF(HW!$A$2:$A$1573,$A484,HW!BJ$2:BJ$1573)</f>
        <v>1.607</v>
      </c>
      <c r="BZ484" s="197">
        <f t="shared" si="332"/>
        <v>38025</v>
      </c>
      <c r="CA484" s="198">
        <f t="shared" si="333"/>
        <v>15.971</v>
      </c>
      <c r="CB484" s="296">
        <f>IF(CJ484="Y",IF(C484="FINISHED GOODS",SUMIF(COST_SHEETT!$AB$3:$AB$1227,$CI484,COST_SHEETT!$DD$3:$DD$1227),SUMIF(COST_SHEETT!$B$3:$B$1227,$CI484,COST_SHEETT!$DB$3:$DB$1227)),IF(C484="FINISHED GOODS",SUMIF(COST_SHEETT1!$AB$3:$AB$1227,$CI484,COST_SHEETT1!$DD$3:$DD$1227),SUMIF(COST_SHEETT1!$B$3:$B$1227,$CI484,COST_SHEETT1!$DB$3:$DB$1227)))</f>
        <v>5.3697563672644409E-2</v>
      </c>
      <c r="CC484" s="209">
        <f t="shared" ref="CC484" si="348">ROUND(BZ484*CB484,0)</f>
        <v>2042</v>
      </c>
      <c r="CD484" s="295">
        <v>1</v>
      </c>
      <c r="CE484" s="295"/>
      <c r="CF484" s="376">
        <f>IF(BZ484=0,0,IF(CK484&gt;0,CK484,CD484))</f>
        <v>5.5556000000000001E-2</v>
      </c>
      <c r="CG484" s="301">
        <f t="shared" ref="CG484" si="349">MIN(CF484,CB484)</f>
        <v>5.3697563672644409E-2</v>
      </c>
      <c r="CH484" s="302">
        <f t="shared" ref="CH484" si="350">ROUND(CG484*BZ484,0)</f>
        <v>2042</v>
      </c>
      <c r="CI484" s="200" t="s">
        <v>3160</v>
      </c>
      <c r="CJ484" s="97" t="s">
        <v>2666</v>
      </c>
      <c r="CK484" s="296">
        <f>IF(C484="WORK IN PROGRESS",0.099999,IF(SUMIF(SALE!$L$3:$L$1221,$A484,SALE!$U$3:$U$1221)=0,0,SUMIF(SALE!$L$3:$L$1221,$A484,SALE!$U$3:$U$1221)/SUMIF(SALE!$L$3:$L$1221,$A484,SALE!$F$3:$F$1221)))</f>
        <v>5.5556000000000001E-2</v>
      </c>
      <c r="CL484" s="296" t="str">
        <f t="shared" ref="CL484" si="351">IF(CF484&lt;CB484,"NRV","COST")</f>
        <v>COST</v>
      </c>
      <c r="CM484" s="304">
        <f t="shared" ref="CM484" si="352">IF(CA484=0,0,ROUND(CH484/CA484,3))</f>
        <v>127.857</v>
      </c>
      <c r="CT484" s="296">
        <f>+(BX484*CG484)</f>
        <v>205.39318104786486</v>
      </c>
      <c r="CU484" s="296">
        <f>+(BZ484-BX484)*CG484</f>
        <v>1836.4566776044387</v>
      </c>
      <c r="CW484" s="296">
        <f>+CT484+CU484+CV484</f>
        <v>2041.8498586523035</v>
      </c>
      <c r="CX484" s="388">
        <f>+CW484-CH484</f>
        <v>-0.1501413476964899</v>
      </c>
    </row>
    <row r="485" spans="1:102" ht="12" hidden="1" customHeight="1" x14ac:dyDescent="0.25">
      <c r="A485" s="114" t="s">
        <v>1792</v>
      </c>
      <c r="B485" s="115" t="s">
        <v>1793</v>
      </c>
      <c r="C485" s="115" t="s">
        <v>30</v>
      </c>
      <c r="D485" s="116">
        <v>1800</v>
      </c>
      <c r="E485" s="117">
        <v>420</v>
      </c>
      <c r="F485" s="117">
        <v>6.0942999999999997E-2</v>
      </c>
      <c r="G485" s="117">
        <v>6.0942999999999997E-2</v>
      </c>
      <c r="H485" s="118"/>
      <c r="I485" s="118">
        <v>0</v>
      </c>
      <c r="J485" s="118">
        <v>0</v>
      </c>
      <c r="K485" s="118"/>
      <c r="L485" s="118">
        <v>0</v>
      </c>
      <c r="M485" s="118"/>
      <c r="N485" s="118">
        <v>0</v>
      </c>
      <c r="O485" s="118"/>
      <c r="P485" s="118">
        <v>0</v>
      </c>
      <c r="Q485" s="118"/>
      <c r="R485" s="118">
        <v>0</v>
      </c>
      <c r="S485" s="118"/>
      <c r="T485" s="118">
        <v>0</v>
      </c>
      <c r="U485" s="118"/>
      <c r="V485" s="118">
        <v>0</v>
      </c>
      <c r="W485" s="118"/>
      <c r="X485" s="118">
        <v>0</v>
      </c>
      <c r="Y485" s="118"/>
      <c r="Z485" s="118">
        <v>0</v>
      </c>
      <c r="AA485" s="118"/>
      <c r="AB485" s="118">
        <v>0</v>
      </c>
      <c r="AC485" s="118">
        <v>0</v>
      </c>
      <c r="AD485" s="118">
        <v>0</v>
      </c>
      <c r="AE485" s="118">
        <v>0</v>
      </c>
      <c r="AF485" s="118"/>
      <c r="AG485" s="118">
        <v>0</v>
      </c>
      <c r="AH485" s="118"/>
      <c r="AI485" s="118">
        <v>0</v>
      </c>
      <c r="AJ485" s="118"/>
      <c r="AK485" s="118">
        <v>0</v>
      </c>
      <c r="AL485" s="118"/>
      <c r="AM485" s="118">
        <v>0</v>
      </c>
      <c r="AN485" s="118"/>
      <c r="AO485" s="118">
        <v>0</v>
      </c>
      <c r="AP485" s="118"/>
      <c r="AQ485" s="118">
        <v>0</v>
      </c>
      <c r="AR485" s="118"/>
      <c r="AS485" s="118">
        <v>0</v>
      </c>
      <c r="AT485" s="118"/>
      <c r="AU485" s="118">
        <v>0</v>
      </c>
      <c r="AV485" s="118">
        <v>0</v>
      </c>
      <c r="AW485" s="118">
        <v>0</v>
      </c>
      <c r="AX485" s="118">
        <v>0</v>
      </c>
      <c r="AY485" s="118">
        <v>0</v>
      </c>
      <c r="AZ485" s="118">
        <v>0</v>
      </c>
      <c r="BA485" s="118">
        <v>0</v>
      </c>
      <c r="BB485" s="118">
        <v>0</v>
      </c>
      <c r="BC485" s="118">
        <v>0</v>
      </c>
      <c r="BD485" s="117">
        <v>0</v>
      </c>
      <c r="BE485" s="117">
        <v>0</v>
      </c>
      <c r="BF485" s="118">
        <v>0</v>
      </c>
      <c r="BG485" s="118">
        <v>0</v>
      </c>
      <c r="BH485" s="118">
        <v>0</v>
      </c>
      <c r="BI485" s="118"/>
      <c r="BJ485" s="118">
        <v>0</v>
      </c>
      <c r="BK485" s="118"/>
      <c r="BL485" s="118">
        <v>0</v>
      </c>
      <c r="BM485" s="118">
        <v>0</v>
      </c>
      <c r="BN485" s="118">
        <v>0</v>
      </c>
      <c r="BO485" s="118">
        <v>0</v>
      </c>
      <c r="BP485" s="119">
        <v>0</v>
      </c>
      <c r="BS485" s="97">
        <f t="shared" si="329"/>
        <v>0</v>
      </c>
      <c r="BT485" s="97">
        <f t="shared" si="330"/>
        <v>0</v>
      </c>
      <c r="BU485" s="97">
        <f t="shared" si="331"/>
        <v>0</v>
      </c>
      <c r="BV485" s="296" t="str">
        <f>IF(CA485=0,"NO STOCK",IF(COUNTIF(PKGSUMM_T!$A$2:$A$1245,A485)&gt;0,"OK","ERROR"))</f>
        <v>NO STOCK</v>
      </c>
      <c r="BW485" s="296" t="str">
        <f>IF(CA485=0,"NO STOCK",IF(OR(COUNTIF(COST_SHEETT!$B$3:$B$1238,CI485)&gt;0,COUNTIF(COST_SHEETT!$AB$3:$AB$1238,CI485)&gt;0,COUNTIF(COST_SHEETT1!$B$3:$B$1238,CI485)&gt;0,COUNTIF(COST_SHEETT1!$AB$3:$AB$1238,CI485)&gt;0),"OK","ERROR"))</f>
        <v>NO STOCK</v>
      </c>
      <c r="BX485" s="97">
        <f>SUMIF(HW!$A$2:$A$1573,$A485,HW!BI$2:BI$1573)</f>
        <v>0</v>
      </c>
      <c r="BY485" s="97">
        <f>SUMIF(HW!$A$2:$A$1573,$A485,HW!BJ$2:BJ$1573)</f>
        <v>0</v>
      </c>
      <c r="BZ485" s="197">
        <f t="shared" si="332"/>
        <v>0</v>
      </c>
      <c r="CA485" s="198">
        <f t="shared" si="333"/>
        <v>0</v>
      </c>
      <c r="CI485" s="200"/>
      <c r="CK485" s="296">
        <f>IF(C485="WORK IN PROGRESS",0.099999,IF(SUMIF(SALE!$L$3:$L$1221,$A485,SALE!$U$3:$U$1221)=0,0,SUMIF(SALE!$L$3:$L$1221,$A485,SALE!$U$3:$U$1221)/SUMIF(SALE!$L$3:$L$1221,$A485,SALE!$F$3:$F$1221)))</f>
        <v>0</v>
      </c>
    </row>
    <row r="486" spans="1:102" ht="12" hidden="1" customHeight="1" x14ac:dyDescent="0.25">
      <c r="A486" s="133" t="s">
        <v>2642</v>
      </c>
      <c r="B486" s="111"/>
      <c r="C486" s="111" t="s">
        <v>1200</v>
      </c>
      <c r="D486" s="126"/>
      <c r="E486" s="126"/>
      <c r="F486" s="126">
        <v>0.16253300000000001</v>
      </c>
      <c r="G486" s="126">
        <v>0.16253300000000001</v>
      </c>
      <c r="H486" s="112">
        <v>37810</v>
      </c>
      <c r="I486" s="112">
        <v>15.446999999999999</v>
      </c>
      <c r="J486" s="134">
        <v>2027.5319999999999</v>
      </c>
      <c r="K486" s="126"/>
      <c r="L486" s="112">
        <v>0</v>
      </c>
      <c r="M486" s="126"/>
      <c r="N486" s="112">
        <v>0</v>
      </c>
      <c r="O486" s="126"/>
      <c r="P486" s="112">
        <v>0</v>
      </c>
      <c r="Q486" s="126"/>
      <c r="R486" s="112">
        <v>0</v>
      </c>
      <c r="S486" s="126"/>
      <c r="T486" s="112">
        <v>0</v>
      </c>
      <c r="U486" s="126"/>
      <c r="V486" s="112">
        <v>0</v>
      </c>
      <c r="W486" s="126"/>
      <c r="X486" s="112">
        <v>0</v>
      </c>
      <c r="Y486" s="126"/>
      <c r="Z486" s="112">
        <v>0</v>
      </c>
      <c r="AA486" s="126"/>
      <c r="AB486" s="112">
        <v>0</v>
      </c>
      <c r="AC486" s="112">
        <v>0</v>
      </c>
      <c r="AD486" s="112">
        <v>0</v>
      </c>
      <c r="AE486" s="112">
        <v>0</v>
      </c>
      <c r="AF486" s="126"/>
      <c r="AG486" s="112">
        <v>0</v>
      </c>
      <c r="AH486" s="126"/>
      <c r="AI486" s="112">
        <v>0</v>
      </c>
      <c r="AJ486" s="126"/>
      <c r="AK486" s="112">
        <v>0</v>
      </c>
      <c r="AL486" s="126"/>
      <c r="AM486" s="112">
        <v>0</v>
      </c>
      <c r="AN486" s="126">
        <v>3610</v>
      </c>
      <c r="AO486" s="112">
        <v>1.083</v>
      </c>
      <c r="AP486" s="126"/>
      <c r="AQ486" s="112">
        <v>0</v>
      </c>
      <c r="AR486" s="126"/>
      <c r="AS486" s="112">
        <v>0</v>
      </c>
      <c r="AT486" s="126"/>
      <c r="AU486" s="112">
        <v>0</v>
      </c>
      <c r="AV486" s="135">
        <v>3610</v>
      </c>
      <c r="AW486" s="112">
        <v>1.083</v>
      </c>
      <c r="AX486" s="112">
        <v>170.74600000000001</v>
      </c>
      <c r="AY486" s="135">
        <v>34200</v>
      </c>
      <c r="AZ486" s="126">
        <v>19</v>
      </c>
      <c r="BA486" s="112">
        <v>14.364000000000001</v>
      </c>
      <c r="BB486" s="134">
        <v>1856.7860000000001</v>
      </c>
      <c r="BC486" s="134">
        <v>1856.7860000000001</v>
      </c>
      <c r="BD486" s="126">
        <v>0</v>
      </c>
      <c r="BE486" s="126">
        <v>0</v>
      </c>
      <c r="BF486" s="112">
        <v>0</v>
      </c>
      <c r="BG486" s="112">
        <v>0</v>
      </c>
      <c r="BH486" s="112">
        <v>0</v>
      </c>
      <c r="BI486" s="126"/>
      <c r="BJ486" s="112">
        <v>0</v>
      </c>
      <c r="BK486" s="126"/>
      <c r="BL486" s="112">
        <v>0</v>
      </c>
      <c r="BM486" s="112">
        <v>0</v>
      </c>
      <c r="BN486" s="112">
        <v>0</v>
      </c>
      <c r="BO486" s="112">
        <v>0</v>
      </c>
      <c r="BP486" s="113">
        <v>0</v>
      </c>
      <c r="BS486" s="97">
        <f t="shared" si="329"/>
        <v>0</v>
      </c>
      <c r="BT486" s="97">
        <f t="shared" si="330"/>
        <v>0</v>
      </c>
      <c r="BU486" s="97">
        <f t="shared" si="331"/>
        <v>0</v>
      </c>
      <c r="BV486" s="296" t="str">
        <f>IF(CA486=0,"NO STOCK",IF(COUNTIF(PKGSUMM_T!$A$2:$A$1245,A486)&gt;0,"OK","ERROR"))</f>
        <v>NO STOCK</v>
      </c>
      <c r="BW486" s="296" t="str">
        <f>IF(CA486=0,"NO STOCK",IF(OR(COUNTIF(COST_SHEETT!$B$3:$B$1238,CI486)&gt;0,COUNTIF(COST_SHEETT!$AB$3:$AB$1238,CI486)&gt;0,COUNTIF(COST_SHEETT1!$B$3:$B$1238,CI486)&gt;0,COUNTIF(COST_SHEETT1!$AB$3:$AB$1238,CI486)&gt;0),"OK","ERROR"))</f>
        <v>NO STOCK</v>
      </c>
      <c r="BX486" s="97">
        <f>SUMIF(HW!$A$2:$A$1573,$A486,HW!BI$2:BI$1573)</f>
        <v>0</v>
      </c>
      <c r="BY486" s="97">
        <f>SUMIF(HW!$A$2:$A$1573,$A486,HW!BJ$2:BJ$1573)</f>
        <v>0</v>
      </c>
      <c r="BZ486" s="197">
        <f t="shared" si="332"/>
        <v>0</v>
      </c>
      <c r="CA486" s="198">
        <f t="shared" si="333"/>
        <v>0</v>
      </c>
      <c r="CI486" s="200"/>
      <c r="CK486" s="296">
        <f>IF(C486="WORK IN PROGRESS",0.099999,IF(SUMIF(SALE!$L$3:$L$1221,$A486,SALE!$U$3:$U$1221)=0,0,SUMIF(SALE!$L$3:$L$1221,$A486,SALE!$U$3:$U$1221)/SUMIF(SALE!$L$3:$L$1221,$A486,SALE!$F$3:$F$1221)))</f>
        <v>0</v>
      </c>
    </row>
    <row r="487" spans="1:102" ht="12" hidden="1" customHeight="1" x14ac:dyDescent="0.25">
      <c r="A487" s="136" t="s">
        <v>2642</v>
      </c>
      <c r="B487" s="105" t="s">
        <v>1200</v>
      </c>
      <c r="C487" s="105"/>
      <c r="D487" s="137"/>
      <c r="E487" s="137"/>
      <c r="F487" s="137">
        <v>0.16253300000000001</v>
      </c>
      <c r="G487" s="137">
        <v>0.16253300000000001</v>
      </c>
      <c r="H487" s="107">
        <v>37810</v>
      </c>
      <c r="I487" s="107">
        <v>15.446999999999999</v>
      </c>
      <c r="J487" s="138">
        <v>2027.5319999999999</v>
      </c>
      <c r="K487" s="137"/>
      <c r="L487" s="107">
        <v>0</v>
      </c>
      <c r="M487" s="137"/>
      <c r="N487" s="107">
        <v>0</v>
      </c>
      <c r="O487" s="137"/>
      <c r="P487" s="107">
        <v>0</v>
      </c>
      <c r="Q487" s="137"/>
      <c r="R487" s="107">
        <v>0</v>
      </c>
      <c r="S487" s="137"/>
      <c r="T487" s="107">
        <v>0</v>
      </c>
      <c r="U487" s="137"/>
      <c r="V487" s="107">
        <v>0</v>
      </c>
      <c r="W487" s="137"/>
      <c r="X487" s="107">
        <v>0</v>
      </c>
      <c r="Y487" s="137"/>
      <c r="Z487" s="107">
        <v>0</v>
      </c>
      <c r="AA487" s="137"/>
      <c r="AB487" s="107">
        <v>0</v>
      </c>
      <c r="AC487" s="107">
        <v>0</v>
      </c>
      <c r="AD487" s="107">
        <v>0</v>
      </c>
      <c r="AE487" s="107">
        <v>0</v>
      </c>
      <c r="AF487" s="137"/>
      <c r="AG487" s="107">
        <v>0</v>
      </c>
      <c r="AH487" s="137"/>
      <c r="AI487" s="107">
        <v>0</v>
      </c>
      <c r="AJ487" s="137"/>
      <c r="AK487" s="107">
        <v>0</v>
      </c>
      <c r="AL487" s="137"/>
      <c r="AM487" s="107">
        <v>0</v>
      </c>
      <c r="AN487" s="137">
        <v>3610</v>
      </c>
      <c r="AO487" s="107">
        <v>1.083</v>
      </c>
      <c r="AP487" s="137"/>
      <c r="AQ487" s="107">
        <v>0</v>
      </c>
      <c r="AR487" s="137"/>
      <c r="AS487" s="107">
        <v>0</v>
      </c>
      <c r="AT487" s="137"/>
      <c r="AU487" s="107">
        <v>0</v>
      </c>
      <c r="AV487" s="139">
        <v>3610</v>
      </c>
      <c r="AW487" s="107">
        <v>1.083</v>
      </c>
      <c r="AX487" s="107">
        <v>170.74600000000001</v>
      </c>
      <c r="AY487" s="139">
        <v>34200</v>
      </c>
      <c r="AZ487" s="137">
        <v>19</v>
      </c>
      <c r="BA487" s="107">
        <v>14.364000000000001</v>
      </c>
      <c r="BB487" s="138">
        <v>1856.7860000000001</v>
      </c>
      <c r="BC487" s="138">
        <v>1856.7860000000001</v>
      </c>
      <c r="BD487" s="137">
        <v>0</v>
      </c>
      <c r="BE487" s="137">
        <v>0</v>
      </c>
      <c r="BF487" s="107">
        <v>0</v>
      </c>
      <c r="BG487" s="107">
        <v>0</v>
      </c>
      <c r="BH487" s="107">
        <v>0</v>
      </c>
      <c r="BI487" s="137"/>
      <c r="BJ487" s="107">
        <v>0</v>
      </c>
      <c r="BK487" s="137"/>
      <c r="BL487" s="107">
        <v>0</v>
      </c>
      <c r="BM487" s="107">
        <v>0</v>
      </c>
      <c r="BN487" s="107">
        <v>0</v>
      </c>
      <c r="BO487" s="107">
        <v>0</v>
      </c>
      <c r="BP487" s="108">
        <v>0</v>
      </c>
      <c r="BS487" s="97">
        <f t="shared" si="329"/>
        <v>0</v>
      </c>
      <c r="BT487" s="97">
        <f t="shared" si="330"/>
        <v>0</v>
      </c>
      <c r="BU487" s="97">
        <f t="shared" si="331"/>
        <v>0</v>
      </c>
      <c r="BV487" s="296" t="str">
        <f>IF(CA487=0,"NO STOCK",IF(COUNTIF(PKGSUMM_T!$A$2:$A$1245,A487)&gt;0,"OK","ERROR"))</f>
        <v>NO STOCK</v>
      </c>
      <c r="BW487" s="296" t="str">
        <f>IF(CA487=0,"NO STOCK",IF(OR(COUNTIF(COST_SHEETT!$B$3:$B$1238,CI487)&gt;0,COUNTIF(COST_SHEETT!$AB$3:$AB$1238,CI487)&gt;0,COUNTIF(COST_SHEETT1!$B$3:$B$1238,CI487)&gt;0,COUNTIF(COST_SHEETT1!$AB$3:$AB$1238,CI487)&gt;0),"OK","ERROR"))</f>
        <v>NO STOCK</v>
      </c>
      <c r="BX487" s="97">
        <f>SUMIF(HW!$A$2:$A$1573,$A487,HW!BI$2:BI$1573)</f>
        <v>0</v>
      </c>
      <c r="BY487" s="97">
        <f>SUMIF(HW!$A$2:$A$1573,$A487,HW!BJ$2:BJ$1573)</f>
        <v>0</v>
      </c>
      <c r="BZ487" s="197">
        <f t="shared" si="332"/>
        <v>0</v>
      </c>
      <c r="CA487" s="198">
        <f t="shared" si="333"/>
        <v>0</v>
      </c>
      <c r="CI487" s="200"/>
      <c r="CK487" s="296">
        <f>IF(C487="WORK IN PROGRESS",0.099999,IF(SUMIF(SALE!$L$3:$L$1221,$A487,SALE!$U$3:$U$1221)=0,0,SUMIF(SALE!$L$3:$L$1221,$A487,SALE!$U$3:$U$1221)/SUMIF(SALE!$L$3:$L$1221,$A487,SALE!$F$3:$F$1221)))</f>
        <v>0</v>
      </c>
    </row>
    <row r="488" spans="1:102" ht="12" hidden="1" customHeight="1" x14ac:dyDescent="0.25">
      <c r="A488" s="109" t="s">
        <v>2642</v>
      </c>
      <c r="B488" s="111" t="s">
        <v>1794</v>
      </c>
      <c r="C488" s="110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  <c r="AW488" s="112"/>
      <c r="AX488" s="112"/>
      <c r="AY488" s="112"/>
      <c r="AZ488" s="112"/>
      <c r="BA488" s="112"/>
      <c r="BB488" s="112"/>
      <c r="BC488" s="112"/>
      <c r="BD488" s="112"/>
      <c r="BE488" s="112"/>
      <c r="BF488" s="112"/>
      <c r="BG488" s="112"/>
      <c r="BH488" s="112"/>
      <c r="BI488" s="112"/>
      <c r="BJ488" s="112"/>
      <c r="BK488" s="112"/>
      <c r="BL488" s="112"/>
      <c r="BM488" s="112"/>
      <c r="BN488" s="112"/>
      <c r="BO488" s="112"/>
      <c r="BP488" s="113"/>
      <c r="BS488" s="97">
        <f t="shared" si="329"/>
        <v>0</v>
      </c>
      <c r="BT488" s="97">
        <f t="shared" si="330"/>
        <v>0</v>
      </c>
      <c r="BU488" s="97">
        <f t="shared" si="331"/>
        <v>0</v>
      </c>
      <c r="BV488" s="296" t="str">
        <f>IF(CA488=0,"NO STOCK",IF(COUNTIF(PKGSUMM_T!$A$2:$A$1245,A488)&gt;0,"OK","ERROR"))</f>
        <v>NO STOCK</v>
      </c>
      <c r="BW488" s="296" t="str">
        <f>IF(CA488=0,"NO STOCK",IF(OR(COUNTIF(COST_SHEETT!$B$3:$B$1238,CI488)&gt;0,COUNTIF(COST_SHEETT!$AB$3:$AB$1238,CI488)&gt;0,COUNTIF(COST_SHEETT1!$B$3:$B$1238,CI488)&gt;0,COUNTIF(COST_SHEETT1!$AB$3:$AB$1238,CI488)&gt;0),"OK","ERROR"))</f>
        <v>NO STOCK</v>
      </c>
      <c r="BX488" s="97">
        <f>SUMIF(HW!$A$2:$A$1573,$A488,HW!BI$2:BI$1573)</f>
        <v>0</v>
      </c>
      <c r="BY488" s="97">
        <f>SUMIF(HW!$A$2:$A$1573,$A488,HW!BJ$2:BJ$1573)</f>
        <v>0</v>
      </c>
      <c r="BZ488" s="197">
        <f t="shared" si="332"/>
        <v>0</v>
      </c>
      <c r="CA488" s="198">
        <f t="shared" si="333"/>
        <v>0</v>
      </c>
      <c r="CI488" s="200"/>
      <c r="CK488" s="296">
        <f>IF(C488="WORK IN PROGRESS",0.099999,IF(SUMIF(SALE!$L$3:$L$1221,$A488,SALE!$U$3:$U$1221)=0,0,SUMIF(SALE!$L$3:$L$1221,$A488,SALE!$U$3:$U$1221)/SUMIF(SALE!$L$3:$L$1221,$A488,SALE!$F$3:$F$1221)))</f>
        <v>0</v>
      </c>
    </row>
    <row r="489" spans="1:102" ht="12" hidden="1" customHeight="1" x14ac:dyDescent="0.25">
      <c r="A489" s="104" t="s">
        <v>2642</v>
      </c>
      <c r="B489" s="106"/>
      <c r="C489" s="105" t="s">
        <v>30</v>
      </c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07"/>
      <c r="BE489" s="107"/>
      <c r="BF489" s="107"/>
      <c r="BG489" s="107"/>
      <c r="BH489" s="107"/>
      <c r="BI489" s="107"/>
      <c r="BJ489" s="107"/>
      <c r="BK489" s="107"/>
      <c r="BL489" s="107"/>
      <c r="BM489" s="107"/>
      <c r="BN489" s="107"/>
      <c r="BO489" s="107"/>
      <c r="BP489" s="108"/>
      <c r="BS489" s="97">
        <f t="shared" si="329"/>
        <v>0</v>
      </c>
      <c r="BT489" s="97">
        <f t="shared" si="330"/>
        <v>0</v>
      </c>
      <c r="BU489" s="97">
        <f t="shared" si="331"/>
        <v>0</v>
      </c>
      <c r="BV489" s="296" t="str">
        <f>IF(CA489=0,"NO STOCK",IF(COUNTIF(PKGSUMM_T!$A$2:$A$1245,A489)&gt;0,"OK","ERROR"))</f>
        <v>NO STOCK</v>
      </c>
      <c r="BW489" s="296" t="str">
        <f>IF(CA489=0,"NO STOCK",IF(OR(COUNTIF(COST_SHEETT!$B$3:$B$1238,CI489)&gt;0,COUNTIF(COST_SHEETT!$AB$3:$AB$1238,CI489)&gt;0,COUNTIF(COST_SHEETT1!$B$3:$B$1238,CI489)&gt;0,COUNTIF(COST_SHEETT1!$AB$3:$AB$1238,CI489)&gt;0),"OK","ERROR"))</f>
        <v>NO STOCK</v>
      </c>
      <c r="BX489" s="97">
        <f>SUMIF(HW!$A$2:$A$1573,$A489,HW!BI$2:BI$1573)</f>
        <v>0</v>
      </c>
      <c r="BY489" s="97">
        <f>SUMIF(HW!$A$2:$A$1573,$A489,HW!BJ$2:BJ$1573)</f>
        <v>0</v>
      </c>
      <c r="BZ489" s="197">
        <f t="shared" si="332"/>
        <v>0</v>
      </c>
      <c r="CA489" s="198">
        <f t="shared" si="333"/>
        <v>0</v>
      </c>
      <c r="CI489" s="200"/>
      <c r="CK489" s="296">
        <f>IF(C489="WORK IN PROGRESS",0.099999,IF(SUMIF(SALE!$L$3:$L$1221,$A489,SALE!$U$3:$U$1221)=0,0,SUMIF(SALE!$L$3:$L$1221,$A489,SALE!$U$3:$U$1221)/SUMIF(SALE!$L$3:$L$1221,$A489,SALE!$F$3:$F$1221)))</f>
        <v>0</v>
      </c>
    </row>
    <row r="490" spans="1:102" ht="12" hidden="1" customHeight="1" x14ac:dyDescent="0.25">
      <c r="A490" s="120" t="s">
        <v>319</v>
      </c>
      <c r="B490" s="121" t="s">
        <v>320</v>
      </c>
      <c r="C490" s="121" t="s">
        <v>30</v>
      </c>
      <c r="D490" s="122">
        <v>8064</v>
      </c>
      <c r="E490" s="123">
        <v>116</v>
      </c>
      <c r="F490" s="123">
        <v>1.6759E-2</v>
      </c>
      <c r="G490" s="123">
        <v>1.6759E-2</v>
      </c>
      <c r="H490" s="124"/>
      <c r="I490" s="124">
        <v>0</v>
      </c>
      <c r="J490" s="124">
        <v>0</v>
      </c>
      <c r="K490" s="124"/>
      <c r="L490" s="124">
        <v>0</v>
      </c>
      <c r="M490" s="124"/>
      <c r="N490" s="124">
        <v>0</v>
      </c>
      <c r="O490" s="124"/>
      <c r="P490" s="124">
        <v>0</v>
      </c>
      <c r="Q490" s="124"/>
      <c r="R490" s="124">
        <v>0</v>
      </c>
      <c r="S490" s="124"/>
      <c r="T490" s="124">
        <v>0</v>
      </c>
      <c r="U490" s="124"/>
      <c r="V490" s="124">
        <v>0</v>
      </c>
      <c r="W490" s="124"/>
      <c r="X490" s="124">
        <v>0</v>
      </c>
      <c r="Y490" s="124"/>
      <c r="Z490" s="124">
        <v>0</v>
      </c>
      <c r="AA490" s="124"/>
      <c r="AB490" s="124">
        <v>0</v>
      </c>
      <c r="AC490" s="124">
        <v>0</v>
      </c>
      <c r="AD490" s="124">
        <v>0</v>
      </c>
      <c r="AE490" s="124">
        <v>0</v>
      </c>
      <c r="AF490" s="124"/>
      <c r="AG490" s="124">
        <v>0</v>
      </c>
      <c r="AH490" s="124"/>
      <c r="AI490" s="124">
        <v>0</v>
      </c>
      <c r="AJ490" s="124"/>
      <c r="AK490" s="124">
        <v>0</v>
      </c>
      <c r="AL490" s="124"/>
      <c r="AM490" s="124">
        <v>0</v>
      </c>
      <c r="AN490" s="124"/>
      <c r="AO490" s="124">
        <v>0</v>
      </c>
      <c r="AP490" s="124"/>
      <c r="AQ490" s="124">
        <v>0</v>
      </c>
      <c r="AR490" s="124"/>
      <c r="AS490" s="124">
        <v>0</v>
      </c>
      <c r="AT490" s="124"/>
      <c r="AU490" s="124">
        <v>0</v>
      </c>
      <c r="AV490" s="124">
        <v>0</v>
      </c>
      <c r="AW490" s="124">
        <v>0</v>
      </c>
      <c r="AX490" s="124">
        <v>0</v>
      </c>
      <c r="AY490" s="124">
        <v>0</v>
      </c>
      <c r="AZ490" s="124">
        <v>0</v>
      </c>
      <c r="BA490" s="124">
        <v>0</v>
      </c>
      <c r="BB490" s="124">
        <v>0</v>
      </c>
      <c r="BC490" s="124">
        <v>0</v>
      </c>
      <c r="BD490" s="123">
        <v>0</v>
      </c>
      <c r="BE490" s="123">
        <v>0</v>
      </c>
      <c r="BF490" s="124">
        <v>0</v>
      </c>
      <c r="BG490" s="124">
        <v>0</v>
      </c>
      <c r="BH490" s="124">
        <v>0</v>
      </c>
      <c r="BI490" s="124"/>
      <c r="BJ490" s="124">
        <v>0</v>
      </c>
      <c r="BK490" s="124"/>
      <c r="BL490" s="124">
        <v>0</v>
      </c>
      <c r="BM490" s="124">
        <v>0</v>
      </c>
      <c r="BN490" s="124">
        <v>0</v>
      </c>
      <c r="BO490" s="124">
        <v>0</v>
      </c>
      <c r="BP490" s="125">
        <v>0</v>
      </c>
      <c r="BS490" s="97">
        <f t="shared" si="329"/>
        <v>0</v>
      </c>
      <c r="BT490" s="97">
        <f t="shared" si="330"/>
        <v>0</v>
      </c>
      <c r="BU490" s="97">
        <f t="shared" si="331"/>
        <v>0</v>
      </c>
      <c r="BV490" s="296" t="str">
        <f>IF(CA490=0,"NO STOCK",IF(COUNTIF(PKGSUMM_T!$A$2:$A$1245,A490)&gt;0,"OK","ERROR"))</f>
        <v>NO STOCK</v>
      </c>
      <c r="BW490" s="296" t="str">
        <f>IF(CA490=0,"NO STOCK",IF(OR(COUNTIF(COST_SHEETT!$B$3:$B$1238,CI490)&gt;0,COUNTIF(COST_SHEETT!$AB$3:$AB$1238,CI490)&gt;0,COUNTIF(COST_SHEETT1!$B$3:$B$1238,CI490)&gt;0,COUNTIF(COST_SHEETT1!$AB$3:$AB$1238,CI490)&gt;0),"OK","ERROR"))</f>
        <v>NO STOCK</v>
      </c>
      <c r="BX490" s="97">
        <f>SUMIF(HW!$A$2:$A$1573,$A490,HW!BI$2:BI$1573)</f>
        <v>0</v>
      </c>
      <c r="BY490" s="97">
        <f>SUMIF(HW!$A$2:$A$1573,$A490,HW!BJ$2:BJ$1573)</f>
        <v>0</v>
      </c>
      <c r="BZ490" s="197">
        <f t="shared" si="332"/>
        <v>0</v>
      </c>
      <c r="CA490" s="198">
        <f t="shared" si="333"/>
        <v>0</v>
      </c>
      <c r="CI490" s="200"/>
      <c r="CK490" s="296">
        <f>IF(C490="WORK IN PROGRESS",0.099999,IF(SUMIF(SALE!$L$3:$L$1221,$A490,SALE!$U$3:$U$1221)=0,0,SUMIF(SALE!$L$3:$L$1221,$A490,SALE!$U$3:$U$1221)/SUMIF(SALE!$L$3:$L$1221,$A490,SALE!$F$3:$F$1221)))</f>
        <v>2.6300999986221339E-2</v>
      </c>
    </row>
    <row r="491" spans="1:102" ht="12" customHeight="1" x14ac:dyDescent="0.25">
      <c r="A491" s="114" t="s">
        <v>341</v>
      </c>
      <c r="B491" s="115" t="s">
        <v>1795</v>
      </c>
      <c r="C491" s="115" t="s">
        <v>30</v>
      </c>
      <c r="D491" s="116">
        <v>7430</v>
      </c>
      <c r="E491" s="117">
        <v>123</v>
      </c>
      <c r="F491" s="117">
        <v>2.0882000000000001E-2</v>
      </c>
      <c r="G491" s="117">
        <v>2.0882000000000001E-2</v>
      </c>
      <c r="H491" s="130">
        <v>312060</v>
      </c>
      <c r="I491" s="130">
        <v>38.383000000000003</v>
      </c>
      <c r="J491" s="131">
        <v>6516.4369999999999</v>
      </c>
      <c r="K491" s="117"/>
      <c r="L491" s="118">
        <v>0</v>
      </c>
      <c r="M491" s="117"/>
      <c r="N491" s="118">
        <v>0</v>
      </c>
      <c r="O491" s="117"/>
      <c r="P491" s="118">
        <v>0</v>
      </c>
      <c r="Q491" s="117"/>
      <c r="R491" s="118">
        <v>0</v>
      </c>
      <c r="S491" s="117"/>
      <c r="T491" s="118">
        <v>0</v>
      </c>
      <c r="U491" s="117"/>
      <c r="V491" s="118">
        <v>0</v>
      </c>
      <c r="W491" s="117"/>
      <c r="X491" s="118">
        <v>0</v>
      </c>
      <c r="Y491" s="117"/>
      <c r="Z491" s="118">
        <v>0</v>
      </c>
      <c r="AA491" s="117"/>
      <c r="AB491" s="118">
        <v>0</v>
      </c>
      <c r="AC491" s="118">
        <v>0</v>
      </c>
      <c r="AD491" s="118">
        <v>0</v>
      </c>
      <c r="AE491" s="118">
        <v>0</v>
      </c>
      <c r="AF491" s="117"/>
      <c r="AG491" s="118">
        <v>0</v>
      </c>
      <c r="AH491" s="117"/>
      <c r="AI491" s="118">
        <v>0</v>
      </c>
      <c r="AJ491" s="117"/>
      <c r="AK491" s="118">
        <v>0</v>
      </c>
      <c r="AL491" s="117"/>
      <c r="AM491" s="118">
        <v>0</v>
      </c>
      <c r="AN491" s="117"/>
      <c r="AO491" s="118">
        <v>0</v>
      </c>
      <c r="AP491" s="117"/>
      <c r="AQ491" s="118">
        <v>0</v>
      </c>
      <c r="AR491" s="117"/>
      <c r="AS491" s="118">
        <v>0</v>
      </c>
      <c r="AT491" s="117"/>
      <c r="AU491" s="118">
        <v>0</v>
      </c>
      <c r="AV491" s="118">
        <v>0</v>
      </c>
      <c r="AW491" s="118">
        <v>0</v>
      </c>
      <c r="AX491" s="118">
        <v>0</v>
      </c>
      <c r="AY491" s="132">
        <v>312060</v>
      </c>
      <c r="AZ491" s="117">
        <v>42</v>
      </c>
      <c r="BA491" s="130">
        <v>38.383000000000003</v>
      </c>
      <c r="BB491" s="131">
        <v>6516.4369999999999</v>
      </c>
      <c r="BC491" s="131">
        <v>6516.4369999999999</v>
      </c>
      <c r="BD491" s="117">
        <v>0</v>
      </c>
      <c r="BE491" s="117">
        <v>0</v>
      </c>
      <c r="BF491" s="118">
        <v>0</v>
      </c>
      <c r="BG491" s="118">
        <v>0</v>
      </c>
      <c r="BH491" s="118">
        <v>0</v>
      </c>
      <c r="BI491" s="117"/>
      <c r="BJ491" s="118">
        <v>0</v>
      </c>
      <c r="BK491" s="117"/>
      <c r="BL491" s="118">
        <v>0</v>
      </c>
      <c r="BM491" s="118">
        <v>0</v>
      </c>
      <c r="BN491" s="118">
        <v>0</v>
      </c>
      <c r="BO491" s="118">
        <v>0</v>
      </c>
      <c r="BP491" s="119">
        <v>0</v>
      </c>
      <c r="BS491" s="97">
        <f t="shared" si="329"/>
        <v>312060</v>
      </c>
      <c r="BT491" s="97">
        <f t="shared" si="330"/>
        <v>42</v>
      </c>
      <c r="BU491" s="97">
        <f t="shared" si="331"/>
        <v>38.383000000000003</v>
      </c>
      <c r="BV491" s="296" t="str">
        <f>IF(CA491=0,"NO STOCK",IF(COUNTIF(PKGSUMM_T!$A$2:$A$1245,A491)&gt;0,"OK","ERROR"))</f>
        <v>OK</v>
      </c>
      <c r="BW491" s="296" t="str">
        <f>IF(CA491=0,"NO STOCK",IF(OR(COUNTIF(COST_SHEETT!$B$3:$B$1238,CI491)&gt;0,COUNTIF(COST_SHEETT!$AB$3:$AB$1238,CI491)&gt;0,COUNTIF(COST_SHEETT1!$B$3:$B$1238,CI491)&gt;0,COUNTIF(COST_SHEETT1!$AB$3:$AB$1238,CI491)&gt;0),"OK","ERROR"))</f>
        <v>OK</v>
      </c>
      <c r="BX491" s="97">
        <f>SUMIF(HW!$A$2:$A$1573,$A491,HW!BI$2:BI$1573)</f>
        <v>0</v>
      </c>
      <c r="BY491" s="97">
        <f>SUMIF(HW!$A$2:$A$1573,$A491,HW!BJ$2:BJ$1573)</f>
        <v>0</v>
      </c>
      <c r="BZ491" s="197">
        <f t="shared" si="332"/>
        <v>312060</v>
      </c>
      <c r="CA491" s="198">
        <f t="shared" si="333"/>
        <v>38.383000000000003</v>
      </c>
      <c r="CB491" s="296">
        <f>IF(CJ491="Y",IF(C491="FINISHED GOODS",SUMIF(COST_SHEETT!$AB$3:$AB$1227,$CI491,COST_SHEETT!$DD$3:$DD$1227),SUMIF(COST_SHEETT!$B$3:$B$1227,$CI491,COST_SHEETT!$DB$3:$DB$1227)),IF(C491="FINISHED GOODS",SUMIF(COST_SHEETT1!$AB$3:$AB$1227,$CI491,COST_SHEETT1!$DD$3:$DD$1227),SUMIF(COST_SHEETT1!$B$3:$B$1227,$CI491,COST_SHEETT1!$DB$3:$DB$1227)))</f>
        <v>2.0882467602858255E-2</v>
      </c>
      <c r="CC491" s="209">
        <f t="shared" ref="CC491:CC492" si="353">ROUND(BZ491*CB491,0)</f>
        <v>6517</v>
      </c>
      <c r="CD491" s="295">
        <v>1</v>
      </c>
      <c r="CE491" s="295"/>
      <c r="CF491" s="376">
        <f t="shared" ref="CF491:CF492" si="354">IF(BZ491=0,0,IF(CK491&gt;0,CK491,CD491))</f>
        <v>0.05</v>
      </c>
      <c r="CG491" s="301">
        <f t="shared" ref="CG491:CG492" si="355">MIN(CF491,CB491)</f>
        <v>2.0882467602858255E-2</v>
      </c>
      <c r="CH491" s="302">
        <f t="shared" ref="CH491:CH492" si="356">ROUND(CG491*BZ491,0)</f>
        <v>6517</v>
      </c>
      <c r="CI491" s="200" t="s">
        <v>3189</v>
      </c>
      <c r="CK491" s="296">
        <f>IF(C491="WORK IN PROGRESS",0.099999,IF(SUMIF(SALE!$L$3:$L$1221,$A491,SALE!$U$3:$U$1221)=0,0,SUMIF(SALE!$L$3:$L$1221,$A491,SALE!$U$3:$U$1221)/SUMIF(SALE!$L$3:$L$1221,$A491,SALE!$F$3:$F$1221)))</f>
        <v>0.05</v>
      </c>
      <c r="CL491" s="296" t="str">
        <f t="shared" ref="CL491:CL492" si="357">IF(CF491&lt;CB491,"NRV","COST")</f>
        <v>COST</v>
      </c>
      <c r="CM491" s="304">
        <f t="shared" ref="CM491:CM492" si="358">IF(CA491=0,0,ROUND(CH491/CA491,3))</f>
        <v>169.78899999999999</v>
      </c>
      <c r="CU491" s="296">
        <f t="shared" ref="CU491:CU492" si="359">+(BZ491-BX491)*CG491</f>
        <v>6516.5828401479466</v>
      </c>
      <c r="CW491" s="296">
        <f t="shared" ref="CW491:CW492" si="360">+CT491+CU491+CV491</f>
        <v>6516.5828401479466</v>
      </c>
      <c r="CX491" s="388">
        <f t="shared" ref="CX491:CX492" si="361">+CW491-CH491</f>
        <v>-0.41715985205337347</v>
      </c>
    </row>
    <row r="492" spans="1:102" ht="12" customHeight="1" x14ac:dyDescent="0.25">
      <c r="A492" s="120" t="s">
        <v>343</v>
      </c>
      <c r="B492" s="121" t="s">
        <v>1796</v>
      </c>
      <c r="C492" s="121" t="s">
        <v>30</v>
      </c>
      <c r="D492" s="122">
        <v>5742</v>
      </c>
      <c r="E492" s="123">
        <v>155</v>
      </c>
      <c r="F492" s="123">
        <v>2.3238999999999999E-2</v>
      </c>
      <c r="G492" s="123">
        <v>2.3238999999999999E-2</v>
      </c>
      <c r="H492" s="127">
        <v>361746</v>
      </c>
      <c r="I492" s="127">
        <v>56.070999999999998</v>
      </c>
      <c r="J492" s="128">
        <v>8406.6149999999998</v>
      </c>
      <c r="K492" s="123"/>
      <c r="L492" s="124">
        <v>0</v>
      </c>
      <c r="M492" s="123"/>
      <c r="N492" s="124">
        <v>0</v>
      </c>
      <c r="O492" s="123"/>
      <c r="P492" s="124">
        <v>0</v>
      </c>
      <c r="Q492" s="123"/>
      <c r="R492" s="124">
        <v>0</v>
      </c>
      <c r="S492" s="123"/>
      <c r="T492" s="124">
        <v>0</v>
      </c>
      <c r="U492" s="123"/>
      <c r="V492" s="124">
        <v>0</v>
      </c>
      <c r="W492" s="123"/>
      <c r="X492" s="124">
        <v>0</v>
      </c>
      <c r="Y492" s="123"/>
      <c r="Z492" s="124">
        <v>0</v>
      </c>
      <c r="AA492" s="123"/>
      <c r="AB492" s="124">
        <v>0</v>
      </c>
      <c r="AC492" s="124">
        <v>0</v>
      </c>
      <c r="AD492" s="124">
        <v>0</v>
      </c>
      <c r="AE492" s="124">
        <v>0</v>
      </c>
      <c r="AF492" s="123"/>
      <c r="AG492" s="124">
        <v>0</v>
      </c>
      <c r="AH492" s="123"/>
      <c r="AI492" s="124">
        <v>0</v>
      </c>
      <c r="AJ492" s="123"/>
      <c r="AK492" s="124">
        <v>0</v>
      </c>
      <c r="AL492" s="123"/>
      <c r="AM492" s="124">
        <v>0</v>
      </c>
      <c r="AN492" s="123"/>
      <c r="AO492" s="124">
        <v>0</v>
      </c>
      <c r="AP492" s="123"/>
      <c r="AQ492" s="124">
        <v>0</v>
      </c>
      <c r="AR492" s="123"/>
      <c r="AS492" s="124">
        <v>0</v>
      </c>
      <c r="AT492" s="123"/>
      <c r="AU492" s="124">
        <v>0</v>
      </c>
      <c r="AV492" s="124">
        <v>0</v>
      </c>
      <c r="AW492" s="124">
        <v>0</v>
      </c>
      <c r="AX492" s="124">
        <v>0</v>
      </c>
      <c r="AY492" s="129">
        <v>361746</v>
      </c>
      <c r="AZ492" s="123">
        <v>63</v>
      </c>
      <c r="BA492" s="127">
        <v>56.070999999999998</v>
      </c>
      <c r="BB492" s="128">
        <v>8406.6149999999998</v>
      </c>
      <c r="BC492" s="128">
        <v>8406.6149999999998</v>
      </c>
      <c r="BD492" s="123">
        <v>0</v>
      </c>
      <c r="BE492" s="123">
        <v>0</v>
      </c>
      <c r="BF492" s="124">
        <v>0</v>
      </c>
      <c r="BG492" s="124">
        <v>0</v>
      </c>
      <c r="BH492" s="124">
        <v>0</v>
      </c>
      <c r="BI492" s="123"/>
      <c r="BJ492" s="124">
        <v>0</v>
      </c>
      <c r="BK492" s="123"/>
      <c r="BL492" s="124">
        <v>0</v>
      </c>
      <c r="BM492" s="124">
        <v>0</v>
      </c>
      <c r="BN492" s="124">
        <v>0</v>
      </c>
      <c r="BO492" s="124">
        <v>0</v>
      </c>
      <c r="BP492" s="125">
        <v>0</v>
      </c>
      <c r="BS492" s="97">
        <f t="shared" si="329"/>
        <v>361746</v>
      </c>
      <c r="BT492" s="97">
        <f t="shared" si="330"/>
        <v>63</v>
      </c>
      <c r="BU492" s="97">
        <f t="shared" si="331"/>
        <v>56.070999999999998</v>
      </c>
      <c r="BV492" s="296" t="str">
        <f>IF(CA492=0,"NO STOCK",IF(COUNTIF(PKGSUMM_T!$A$2:$A$1245,A492)&gt;0,"OK","ERROR"))</f>
        <v>OK</v>
      </c>
      <c r="BW492" s="296" t="str">
        <f>IF(CA492=0,"NO STOCK",IF(OR(COUNTIF(COST_SHEETT!$B$3:$B$1238,CI492)&gt;0,COUNTIF(COST_SHEETT!$AB$3:$AB$1238,CI492)&gt;0,COUNTIF(COST_SHEETT1!$B$3:$B$1238,CI492)&gt;0,COUNTIF(COST_SHEETT1!$AB$3:$AB$1238,CI492)&gt;0),"OK","ERROR"))</f>
        <v>OK</v>
      </c>
      <c r="BX492" s="97">
        <f>SUMIF(HW!$A$2:$A$1573,$A492,HW!BI$2:BI$1573)</f>
        <v>0</v>
      </c>
      <c r="BY492" s="97">
        <f>SUMIF(HW!$A$2:$A$1573,$A492,HW!BJ$2:BJ$1573)</f>
        <v>0</v>
      </c>
      <c r="BZ492" s="197">
        <f t="shared" si="332"/>
        <v>361746</v>
      </c>
      <c r="CA492" s="198">
        <f t="shared" si="333"/>
        <v>56.070999999999998</v>
      </c>
      <c r="CB492" s="296">
        <f>IF(CJ492="Y",IF(C492="FINISHED GOODS",SUMIF(COST_SHEETT!$AB$3:$AB$1227,$CI492,COST_SHEETT!$DD$3:$DD$1227),SUMIF(COST_SHEETT!$B$3:$B$1227,$CI492,COST_SHEETT!$DB$3:$DB$1227)),IF(C492="FINISHED GOODS",SUMIF(COST_SHEETT1!$AB$3:$AB$1227,$CI492,COST_SHEETT1!$DD$3:$DD$1227),SUMIF(COST_SHEETT1!$B$3:$B$1227,$CI492,COST_SHEETT1!$DB$3:$DB$1227)))</f>
        <v>2.3239198894665886E-2</v>
      </c>
      <c r="CC492" s="209">
        <f t="shared" si="353"/>
        <v>8407</v>
      </c>
      <c r="CD492" s="295">
        <v>1</v>
      </c>
      <c r="CE492" s="295"/>
      <c r="CF492" s="376">
        <f t="shared" si="354"/>
        <v>3.2567000049758675E-2</v>
      </c>
      <c r="CG492" s="301">
        <f t="shared" si="355"/>
        <v>2.3239198894665886E-2</v>
      </c>
      <c r="CH492" s="302">
        <f t="shared" si="356"/>
        <v>8407</v>
      </c>
      <c r="CI492" s="200" t="s">
        <v>3194</v>
      </c>
      <c r="CK492" s="296">
        <f>IF(C492="WORK IN PROGRESS",0.099999,IF(SUMIF(SALE!$L$3:$L$1221,$A492,SALE!$U$3:$U$1221)=0,0,SUMIF(SALE!$L$3:$L$1221,$A492,SALE!$U$3:$U$1221)/SUMIF(SALE!$L$3:$L$1221,$A492,SALE!$F$3:$F$1221)))</f>
        <v>3.2567000049758675E-2</v>
      </c>
      <c r="CL492" s="296" t="str">
        <f t="shared" si="357"/>
        <v>COST</v>
      </c>
      <c r="CM492" s="304">
        <f t="shared" si="358"/>
        <v>149.935</v>
      </c>
      <c r="CU492" s="296">
        <f t="shared" si="359"/>
        <v>8406.6872433498047</v>
      </c>
      <c r="CW492" s="296">
        <f t="shared" si="360"/>
        <v>8406.6872433498047</v>
      </c>
      <c r="CX492" s="388">
        <f t="shared" si="361"/>
        <v>-0.31275665019529697</v>
      </c>
    </row>
    <row r="493" spans="1:102" ht="12" hidden="1" customHeight="1" x14ac:dyDescent="0.25">
      <c r="A493" s="114" t="s">
        <v>1797</v>
      </c>
      <c r="B493" s="115" t="s">
        <v>1798</v>
      </c>
      <c r="C493" s="115" t="s">
        <v>30</v>
      </c>
      <c r="D493" s="116">
        <v>5104</v>
      </c>
      <c r="E493" s="117">
        <v>155</v>
      </c>
      <c r="F493" s="117">
        <v>2.2491000000000001E-2</v>
      </c>
      <c r="G493" s="117">
        <v>2.2491000000000001E-2</v>
      </c>
      <c r="H493" s="118"/>
      <c r="I493" s="118">
        <v>0</v>
      </c>
      <c r="J493" s="118">
        <v>0</v>
      </c>
      <c r="K493" s="118"/>
      <c r="L493" s="118">
        <v>0</v>
      </c>
      <c r="M493" s="118"/>
      <c r="N493" s="118">
        <v>0</v>
      </c>
      <c r="O493" s="118"/>
      <c r="P493" s="118">
        <v>0</v>
      </c>
      <c r="Q493" s="118"/>
      <c r="R493" s="118">
        <v>0</v>
      </c>
      <c r="S493" s="118"/>
      <c r="T493" s="118">
        <v>0</v>
      </c>
      <c r="U493" s="118"/>
      <c r="V493" s="118">
        <v>0</v>
      </c>
      <c r="W493" s="118"/>
      <c r="X493" s="118">
        <v>0</v>
      </c>
      <c r="Y493" s="118"/>
      <c r="Z493" s="118">
        <v>0</v>
      </c>
      <c r="AA493" s="118"/>
      <c r="AB493" s="118">
        <v>0</v>
      </c>
      <c r="AC493" s="118">
        <v>0</v>
      </c>
      <c r="AD493" s="118">
        <v>0</v>
      </c>
      <c r="AE493" s="118">
        <v>0</v>
      </c>
      <c r="AF493" s="118"/>
      <c r="AG493" s="118">
        <v>0</v>
      </c>
      <c r="AH493" s="118"/>
      <c r="AI493" s="118">
        <v>0</v>
      </c>
      <c r="AJ493" s="118"/>
      <c r="AK493" s="118">
        <v>0</v>
      </c>
      <c r="AL493" s="118"/>
      <c r="AM493" s="118">
        <v>0</v>
      </c>
      <c r="AN493" s="118"/>
      <c r="AO493" s="118">
        <v>0</v>
      </c>
      <c r="AP493" s="118"/>
      <c r="AQ493" s="118">
        <v>0</v>
      </c>
      <c r="AR493" s="118"/>
      <c r="AS493" s="118">
        <v>0</v>
      </c>
      <c r="AT493" s="118"/>
      <c r="AU493" s="118">
        <v>0</v>
      </c>
      <c r="AV493" s="118">
        <v>0</v>
      </c>
      <c r="AW493" s="118">
        <v>0</v>
      </c>
      <c r="AX493" s="118">
        <v>0</v>
      </c>
      <c r="AY493" s="118">
        <v>0</v>
      </c>
      <c r="AZ493" s="118">
        <v>0</v>
      </c>
      <c r="BA493" s="118">
        <v>0</v>
      </c>
      <c r="BB493" s="118">
        <v>0</v>
      </c>
      <c r="BC493" s="118">
        <v>0</v>
      </c>
      <c r="BD493" s="117">
        <v>0</v>
      </c>
      <c r="BE493" s="117">
        <v>0</v>
      </c>
      <c r="BF493" s="118">
        <v>0</v>
      </c>
      <c r="BG493" s="118">
        <v>0</v>
      </c>
      <c r="BH493" s="118">
        <v>0</v>
      </c>
      <c r="BI493" s="118"/>
      <c r="BJ493" s="118">
        <v>0</v>
      </c>
      <c r="BK493" s="118"/>
      <c r="BL493" s="118">
        <v>0</v>
      </c>
      <c r="BM493" s="118">
        <v>0</v>
      </c>
      <c r="BN493" s="118">
        <v>0</v>
      </c>
      <c r="BO493" s="118">
        <v>0</v>
      </c>
      <c r="BP493" s="119">
        <v>0</v>
      </c>
      <c r="BS493" s="97">
        <f t="shared" si="329"/>
        <v>0</v>
      </c>
      <c r="BT493" s="97">
        <f t="shared" si="330"/>
        <v>0</v>
      </c>
      <c r="BU493" s="97">
        <f t="shared" si="331"/>
        <v>0</v>
      </c>
      <c r="BV493" s="296" t="str">
        <f>IF(CA493=0,"NO STOCK",IF(COUNTIF(PKGSUMM_T!$A$2:$A$1245,A493)&gt;0,"OK","ERROR"))</f>
        <v>NO STOCK</v>
      </c>
      <c r="BW493" s="296" t="str">
        <f>IF(CA493=0,"NO STOCK",IF(OR(COUNTIF(COST_SHEETT!$B$3:$B$1238,CI493)&gt;0,COUNTIF(COST_SHEETT!$AB$3:$AB$1238,CI493)&gt;0,COUNTIF(COST_SHEETT1!$B$3:$B$1238,CI493)&gt;0,COUNTIF(COST_SHEETT1!$AB$3:$AB$1238,CI493)&gt;0),"OK","ERROR"))</f>
        <v>NO STOCK</v>
      </c>
      <c r="BX493" s="97">
        <f>SUMIF(HW!$A$2:$A$1573,$A493,HW!BI$2:BI$1573)</f>
        <v>0</v>
      </c>
      <c r="BY493" s="97">
        <f>SUMIF(HW!$A$2:$A$1573,$A493,HW!BJ$2:BJ$1573)</f>
        <v>0</v>
      </c>
      <c r="BZ493" s="197">
        <f t="shared" si="332"/>
        <v>0</v>
      </c>
      <c r="CA493" s="198">
        <f t="shared" si="333"/>
        <v>0</v>
      </c>
      <c r="CI493" s="200"/>
      <c r="CK493" s="296">
        <f>IF(C493="WORK IN PROGRESS",0.099999,IF(SUMIF(SALE!$L$3:$L$1221,$A493,SALE!$U$3:$U$1221)=0,0,SUMIF(SALE!$L$3:$L$1221,$A493,SALE!$U$3:$U$1221)/SUMIF(SALE!$L$3:$L$1221,$A493,SALE!$F$3:$F$1221)))</f>
        <v>0</v>
      </c>
    </row>
    <row r="494" spans="1:102" ht="12" customHeight="1" x14ac:dyDescent="0.25">
      <c r="A494" s="120" t="s">
        <v>345</v>
      </c>
      <c r="B494" s="121" t="s">
        <v>346</v>
      </c>
      <c r="C494" s="121" t="s">
        <v>30</v>
      </c>
      <c r="D494" s="122">
        <v>4416</v>
      </c>
      <c r="E494" s="123">
        <v>165</v>
      </c>
      <c r="F494" s="123">
        <v>2.4659E-2</v>
      </c>
      <c r="G494" s="123">
        <v>2.4659E-2</v>
      </c>
      <c r="H494" s="127">
        <v>70656</v>
      </c>
      <c r="I494" s="127">
        <v>11.657999999999999</v>
      </c>
      <c r="J494" s="128">
        <v>1742.306</v>
      </c>
      <c r="K494" s="123"/>
      <c r="L494" s="124">
        <v>0</v>
      </c>
      <c r="M494" s="123"/>
      <c r="N494" s="124">
        <v>0</v>
      </c>
      <c r="O494" s="123"/>
      <c r="P494" s="124">
        <v>0</v>
      </c>
      <c r="Q494" s="123"/>
      <c r="R494" s="124">
        <v>0</v>
      </c>
      <c r="S494" s="123"/>
      <c r="T494" s="124">
        <v>0</v>
      </c>
      <c r="U494" s="123"/>
      <c r="V494" s="124">
        <v>0</v>
      </c>
      <c r="W494" s="123"/>
      <c r="X494" s="124">
        <v>0</v>
      </c>
      <c r="Y494" s="123"/>
      <c r="Z494" s="124">
        <v>0</v>
      </c>
      <c r="AA494" s="123"/>
      <c r="AB494" s="124">
        <v>0</v>
      </c>
      <c r="AC494" s="124">
        <v>0</v>
      </c>
      <c r="AD494" s="124">
        <v>0</v>
      </c>
      <c r="AE494" s="124">
        <v>0</v>
      </c>
      <c r="AF494" s="123"/>
      <c r="AG494" s="124">
        <v>0</v>
      </c>
      <c r="AH494" s="123"/>
      <c r="AI494" s="124">
        <v>0</v>
      </c>
      <c r="AJ494" s="123"/>
      <c r="AK494" s="124">
        <v>0</v>
      </c>
      <c r="AL494" s="123"/>
      <c r="AM494" s="124">
        <v>0</v>
      </c>
      <c r="AN494" s="123"/>
      <c r="AO494" s="124">
        <v>0</v>
      </c>
      <c r="AP494" s="123"/>
      <c r="AQ494" s="124">
        <v>0</v>
      </c>
      <c r="AR494" s="123"/>
      <c r="AS494" s="124">
        <v>0</v>
      </c>
      <c r="AT494" s="123"/>
      <c r="AU494" s="124">
        <v>0</v>
      </c>
      <c r="AV494" s="124">
        <v>0</v>
      </c>
      <c r="AW494" s="124">
        <v>0</v>
      </c>
      <c r="AX494" s="124">
        <v>0</v>
      </c>
      <c r="AY494" s="129">
        <v>70656</v>
      </c>
      <c r="AZ494" s="123">
        <v>16</v>
      </c>
      <c r="BA494" s="127">
        <v>11.657999999999999</v>
      </c>
      <c r="BB494" s="128">
        <v>1742.306</v>
      </c>
      <c r="BC494" s="128">
        <v>1742.306</v>
      </c>
      <c r="BD494" s="123">
        <v>0</v>
      </c>
      <c r="BE494" s="123">
        <v>0</v>
      </c>
      <c r="BF494" s="124">
        <v>0</v>
      </c>
      <c r="BG494" s="124">
        <v>0</v>
      </c>
      <c r="BH494" s="124">
        <v>0</v>
      </c>
      <c r="BI494" s="123"/>
      <c r="BJ494" s="124">
        <v>0</v>
      </c>
      <c r="BK494" s="123"/>
      <c r="BL494" s="124">
        <v>0</v>
      </c>
      <c r="BM494" s="124">
        <v>0</v>
      </c>
      <c r="BN494" s="124">
        <v>0</v>
      </c>
      <c r="BO494" s="124">
        <v>0</v>
      </c>
      <c r="BP494" s="125">
        <v>0</v>
      </c>
      <c r="BS494" s="97">
        <f t="shared" si="329"/>
        <v>70656</v>
      </c>
      <c r="BT494" s="97">
        <f t="shared" si="330"/>
        <v>16</v>
      </c>
      <c r="BU494" s="97">
        <f t="shared" si="331"/>
        <v>11.657999999999999</v>
      </c>
      <c r="BV494" s="296" t="str">
        <f>IF(CA494=0,"NO STOCK",IF(COUNTIF(PKGSUMM_T!$A$2:$A$1245,A494)&gt;0,"OK","ERROR"))</f>
        <v>OK</v>
      </c>
      <c r="BW494" s="296" t="str">
        <f>IF(CA494=0,"NO STOCK",IF(OR(COUNTIF(COST_SHEETT!$B$3:$B$1238,CI494)&gt;0,COUNTIF(COST_SHEETT!$AB$3:$AB$1238,CI494)&gt;0,COUNTIF(COST_SHEETT1!$B$3:$B$1238,CI494)&gt;0,COUNTIF(COST_SHEETT1!$AB$3:$AB$1238,CI494)&gt;0),"OK","ERROR"))</f>
        <v>OK</v>
      </c>
      <c r="BX494" s="97">
        <f>SUMIF(HW!$A$2:$A$1573,$A494,HW!BI$2:BI$1573)</f>
        <v>448</v>
      </c>
      <c r="BY494" s="97">
        <f>SUMIF(HW!$A$2:$A$1573,$A494,HW!BJ$2:BJ$1573)</f>
        <v>7.3999999999999996E-2</v>
      </c>
      <c r="BZ494" s="197">
        <f t="shared" si="332"/>
        <v>71104</v>
      </c>
      <c r="CA494" s="198">
        <f t="shared" si="333"/>
        <v>11.731999999999999</v>
      </c>
      <c r="CB494" s="296">
        <f>IF(CJ494="Y",IF(C494="FINISHED GOODS",SUMIF(COST_SHEETT!$AB$3:$AB$1227,$CI494,COST_SHEETT!$DD$3:$DD$1227),SUMIF(COST_SHEETT!$B$3:$B$1227,$CI494,COST_SHEETT!$DB$3:$DB$1227)),IF(C494="FINISHED GOODS",SUMIF(COST_SHEETT1!$AB$3:$AB$1227,$CI494,COST_SHEETT1!$DD$3:$DD$1227),SUMIF(COST_SHEETT1!$B$3:$B$1227,$CI494,COST_SHEETT1!$DB$3:$DB$1227)))</f>
        <v>2.4658618341925464E-2</v>
      </c>
      <c r="CC494" s="209">
        <f t="shared" ref="CC494" si="362">ROUND(BZ494*CB494,0)</f>
        <v>1753</v>
      </c>
      <c r="CD494" s="295">
        <v>1</v>
      </c>
      <c r="CE494" s="295"/>
      <c r="CF494" s="376">
        <f>IF(BZ494=0,0,IF(CK494&gt;0,CK494,CD494))</f>
        <v>3.1919302208835341E-2</v>
      </c>
      <c r="CG494" s="301">
        <f t="shared" ref="CG494" si="363">MIN(CF494,CB494)</f>
        <v>2.4658618341925464E-2</v>
      </c>
      <c r="CH494" s="302">
        <f t="shared" ref="CH494" si="364">ROUND(CG494*BZ494,0)</f>
        <v>1753</v>
      </c>
      <c r="CI494" s="200" t="s">
        <v>3199</v>
      </c>
      <c r="CK494" s="296">
        <f>IF(C494="WORK IN PROGRESS",0.099999,IF(SUMIF(SALE!$L$3:$L$1221,$A494,SALE!$U$3:$U$1221)=0,0,SUMIF(SALE!$L$3:$L$1221,$A494,SALE!$U$3:$U$1221)/SUMIF(SALE!$L$3:$L$1221,$A494,SALE!$F$3:$F$1221)))</f>
        <v>3.1919302208835341E-2</v>
      </c>
      <c r="CL494" s="296" t="str">
        <f t="shared" ref="CL494" si="365">IF(CF494&lt;CB494,"NRV","COST")</f>
        <v>COST</v>
      </c>
      <c r="CM494" s="304">
        <f t="shared" ref="CM494" si="366">IF(CA494=0,0,ROUND(CH494/CA494,3))</f>
        <v>149.41999999999999</v>
      </c>
      <c r="CT494" s="296">
        <f>+(BX494*CG494)</f>
        <v>11.047061017182608</v>
      </c>
      <c r="CU494" s="296">
        <f>+(BZ494-BX494)*CG494</f>
        <v>1742.2793375670856</v>
      </c>
      <c r="CW494" s="296">
        <f>+CT494+CU494+CV494</f>
        <v>1753.3263985842682</v>
      </c>
      <c r="CX494" s="388">
        <f>+CW494-CH494</f>
        <v>0.32639858426819046</v>
      </c>
    </row>
    <row r="495" spans="1:102" ht="12" hidden="1" customHeight="1" x14ac:dyDescent="0.25">
      <c r="A495" s="114" t="s">
        <v>1799</v>
      </c>
      <c r="B495" s="115" t="s">
        <v>1800</v>
      </c>
      <c r="C495" s="115" t="s">
        <v>30</v>
      </c>
      <c r="D495" s="116">
        <v>3528</v>
      </c>
      <c r="E495" s="117">
        <v>160</v>
      </c>
      <c r="F495" s="117">
        <v>2.3216000000000001E-2</v>
      </c>
      <c r="G495" s="117">
        <v>2.3216000000000001E-2</v>
      </c>
      <c r="H495" s="118"/>
      <c r="I495" s="118">
        <v>0</v>
      </c>
      <c r="J495" s="118">
        <v>0</v>
      </c>
      <c r="K495" s="118"/>
      <c r="L495" s="118">
        <v>0</v>
      </c>
      <c r="M495" s="118"/>
      <c r="N495" s="118">
        <v>0</v>
      </c>
      <c r="O495" s="118"/>
      <c r="P495" s="118">
        <v>0</v>
      </c>
      <c r="Q495" s="118"/>
      <c r="R495" s="118">
        <v>0</v>
      </c>
      <c r="S495" s="118"/>
      <c r="T495" s="118">
        <v>0</v>
      </c>
      <c r="U495" s="118"/>
      <c r="V495" s="118">
        <v>0</v>
      </c>
      <c r="W495" s="118"/>
      <c r="X495" s="118">
        <v>0</v>
      </c>
      <c r="Y495" s="118"/>
      <c r="Z495" s="118">
        <v>0</v>
      </c>
      <c r="AA495" s="118"/>
      <c r="AB495" s="118">
        <v>0</v>
      </c>
      <c r="AC495" s="118">
        <v>0</v>
      </c>
      <c r="AD495" s="118">
        <v>0</v>
      </c>
      <c r="AE495" s="118">
        <v>0</v>
      </c>
      <c r="AF495" s="118"/>
      <c r="AG495" s="118">
        <v>0</v>
      </c>
      <c r="AH495" s="118"/>
      <c r="AI495" s="118">
        <v>0</v>
      </c>
      <c r="AJ495" s="118"/>
      <c r="AK495" s="118">
        <v>0</v>
      </c>
      <c r="AL495" s="118"/>
      <c r="AM495" s="118">
        <v>0</v>
      </c>
      <c r="AN495" s="118"/>
      <c r="AO495" s="118">
        <v>0</v>
      </c>
      <c r="AP495" s="118"/>
      <c r="AQ495" s="118">
        <v>0</v>
      </c>
      <c r="AR495" s="118"/>
      <c r="AS495" s="118">
        <v>0</v>
      </c>
      <c r="AT495" s="118"/>
      <c r="AU495" s="118">
        <v>0</v>
      </c>
      <c r="AV495" s="118">
        <v>0</v>
      </c>
      <c r="AW495" s="118">
        <v>0</v>
      </c>
      <c r="AX495" s="118">
        <v>0</v>
      </c>
      <c r="AY495" s="118">
        <v>0</v>
      </c>
      <c r="AZ495" s="118">
        <v>0</v>
      </c>
      <c r="BA495" s="118">
        <v>0</v>
      </c>
      <c r="BB495" s="118">
        <v>0</v>
      </c>
      <c r="BC495" s="118">
        <v>0</v>
      </c>
      <c r="BD495" s="117">
        <v>0</v>
      </c>
      <c r="BE495" s="117">
        <v>0</v>
      </c>
      <c r="BF495" s="118">
        <v>0</v>
      </c>
      <c r="BG495" s="118">
        <v>0</v>
      </c>
      <c r="BH495" s="118">
        <v>0</v>
      </c>
      <c r="BI495" s="118"/>
      <c r="BJ495" s="118">
        <v>0</v>
      </c>
      <c r="BK495" s="118"/>
      <c r="BL495" s="118">
        <v>0</v>
      </c>
      <c r="BM495" s="118">
        <v>0</v>
      </c>
      <c r="BN495" s="118">
        <v>0</v>
      </c>
      <c r="BO495" s="118">
        <v>0</v>
      </c>
      <c r="BP495" s="119">
        <v>0</v>
      </c>
      <c r="BS495" s="97">
        <f t="shared" si="329"/>
        <v>0</v>
      </c>
      <c r="BT495" s="97">
        <f t="shared" si="330"/>
        <v>0</v>
      </c>
      <c r="BU495" s="97">
        <f t="shared" si="331"/>
        <v>0</v>
      </c>
      <c r="BV495" s="296" t="str">
        <f>IF(CA495=0,"NO STOCK",IF(COUNTIF(PKGSUMM_T!$A$2:$A$1245,A495)&gt;0,"OK","ERROR"))</f>
        <v>NO STOCK</v>
      </c>
      <c r="BW495" s="296" t="str">
        <f>IF(CA495=0,"NO STOCK",IF(OR(COUNTIF(COST_SHEETT!$B$3:$B$1238,CI495)&gt;0,COUNTIF(COST_SHEETT!$AB$3:$AB$1238,CI495)&gt;0,COUNTIF(COST_SHEETT1!$B$3:$B$1238,CI495)&gt;0,COUNTIF(COST_SHEETT1!$AB$3:$AB$1238,CI495)&gt;0),"OK","ERROR"))</f>
        <v>NO STOCK</v>
      </c>
      <c r="BX495" s="97">
        <f>SUMIF(HW!$A$2:$A$1573,$A495,HW!BI$2:BI$1573)</f>
        <v>0</v>
      </c>
      <c r="BY495" s="97">
        <f>SUMIF(HW!$A$2:$A$1573,$A495,HW!BJ$2:BJ$1573)</f>
        <v>0</v>
      </c>
      <c r="BZ495" s="197">
        <f t="shared" si="332"/>
        <v>0</v>
      </c>
      <c r="CA495" s="198">
        <f t="shared" si="333"/>
        <v>0</v>
      </c>
      <c r="CI495" s="200"/>
      <c r="CK495" s="296">
        <f>IF(C495="WORK IN PROGRESS",0.099999,IF(SUMIF(SALE!$L$3:$L$1221,$A495,SALE!$U$3:$U$1221)=0,0,SUMIF(SALE!$L$3:$L$1221,$A495,SALE!$U$3:$U$1221)/SUMIF(SALE!$L$3:$L$1221,$A495,SALE!$F$3:$F$1221)))</f>
        <v>0</v>
      </c>
    </row>
    <row r="496" spans="1:102" ht="12" hidden="1" customHeight="1" x14ac:dyDescent="0.25">
      <c r="A496" s="120" t="s">
        <v>1801</v>
      </c>
      <c r="B496" s="121" t="s">
        <v>1802</v>
      </c>
      <c r="C496" s="121" t="s">
        <v>30</v>
      </c>
      <c r="D496" s="122">
        <v>2940</v>
      </c>
      <c r="E496" s="123">
        <v>160</v>
      </c>
      <c r="F496" s="123">
        <v>2.3216000000000001E-2</v>
      </c>
      <c r="G496" s="123">
        <v>2.3216000000000001E-2</v>
      </c>
      <c r="H496" s="124"/>
      <c r="I496" s="124">
        <v>0</v>
      </c>
      <c r="J496" s="124">
        <v>0</v>
      </c>
      <c r="K496" s="124"/>
      <c r="L496" s="124">
        <v>0</v>
      </c>
      <c r="M496" s="124"/>
      <c r="N496" s="124">
        <v>0</v>
      </c>
      <c r="O496" s="124"/>
      <c r="P496" s="124">
        <v>0</v>
      </c>
      <c r="Q496" s="124"/>
      <c r="R496" s="124">
        <v>0</v>
      </c>
      <c r="S496" s="124"/>
      <c r="T496" s="124">
        <v>0</v>
      </c>
      <c r="U496" s="124"/>
      <c r="V496" s="124">
        <v>0</v>
      </c>
      <c r="W496" s="124"/>
      <c r="X496" s="124">
        <v>0</v>
      </c>
      <c r="Y496" s="124"/>
      <c r="Z496" s="124">
        <v>0</v>
      </c>
      <c r="AA496" s="124"/>
      <c r="AB496" s="124">
        <v>0</v>
      </c>
      <c r="AC496" s="124">
        <v>0</v>
      </c>
      <c r="AD496" s="124">
        <v>0</v>
      </c>
      <c r="AE496" s="124">
        <v>0</v>
      </c>
      <c r="AF496" s="124"/>
      <c r="AG496" s="124">
        <v>0</v>
      </c>
      <c r="AH496" s="124"/>
      <c r="AI496" s="124">
        <v>0</v>
      </c>
      <c r="AJ496" s="124"/>
      <c r="AK496" s="124">
        <v>0</v>
      </c>
      <c r="AL496" s="124"/>
      <c r="AM496" s="124">
        <v>0</v>
      </c>
      <c r="AN496" s="124"/>
      <c r="AO496" s="124">
        <v>0</v>
      </c>
      <c r="AP496" s="124"/>
      <c r="AQ496" s="124">
        <v>0</v>
      </c>
      <c r="AR496" s="124"/>
      <c r="AS496" s="124">
        <v>0</v>
      </c>
      <c r="AT496" s="124"/>
      <c r="AU496" s="124">
        <v>0</v>
      </c>
      <c r="AV496" s="124">
        <v>0</v>
      </c>
      <c r="AW496" s="124">
        <v>0</v>
      </c>
      <c r="AX496" s="124">
        <v>0</v>
      </c>
      <c r="AY496" s="124">
        <v>0</v>
      </c>
      <c r="AZ496" s="124">
        <v>0</v>
      </c>
      <c r="BA496" s="124">
        <v>0</v>
      </c>
      <c r="BB496" s="124">
        <v>0</v>
      </c>
      <c r="BC496" s="124">
        <v>0</v>
      </c>
      <c r="BD496" s="123">
        <v>0</v>
      </c>
      <c r="BE496" s="123">
        <v>0</v>
      </c>
      <c r="BF496" s="124">
        <v>0</v>
      </c>
      <c r="BG496" s="124">
        <v>0</v>
      </c>
      <c r="BH496" s="124">
        <v>0</v>
      </c>
      <c r="BI496" s="124"/>
      <c r="BJ496" s="124">
        <v>0</v>
      </c>
      <c r="BK496" s="124"/>
      <c r="BL496" s="124">
        <v>0</v>
      </c>
      <c r="BM496" s="124">
        <v>0</v>
      </c>
      <c r="BN496" s="124">
        <v>0</v>
      </c>
      <c r="BO496" s="124">
        <v>0</v>
      </c>
      <c r="BP496" s="125">
        <v>0</v>
      </c>
      <c r="BS496" s="97">
        <f t="shared" si="329"/>
        <v>0</v>
      </c>
      <c r="BT496" s="97">
        <f t="shared" si="330"/>
        <v>0</v>
      </c>
      <c r="BU496" s="97">
        <f t="shared" si="331"/>
        <v>0</v>
      </c>
      <c r="BV496" s="296" t="str">
        <f>IF(CA496=0,"NO STOCK",IF(COUNTIF(PKGSUMM_T!$A$2:$A$1245,A496)&gt;0,"OK","ERROR"))</f>
        <v>NO STOCK</v>
      </c>
      <c r="BW496" s="296" t="str">
        <f>IF(CA496=0,"NO STOCK",IF(OR(COUNTIF(COST_SHEETT!$B$3:$B$1238,CI496)&gt;0,COUNTIF(COST_SHEETT!$AB$3:$AB$1238,CI496)&gt;0,COUNTIF(COST_SHEETT1!$B$3:$B$1238,CI496)&gt;0,COUNTIF(COST_SHEETT1!$AB$3:$AB$1238,CI496)&gt;0),"OK","ERROR"))</f>
        <v>NO STOCK</v>
      </c>
      <c r="BX496" s="97">
        <f>SUMIF(HW!$A$2:$A$1573,$A496,HW!BI$2:BI$1573)</f>
        <v>0</v>
      </c>
      <c r="BY496" s="97">
        <f>SUMIF(HW!$A$2:$A$1573,$A496,HW!BJ$2:BJ$1573)</f>
        <v>0</v>
      </c>
      <c r="BZ496" s="197">
        <f t="shared" si="332"/>
        <v>0</v>
      </c>
      <c r="CA496" s="198">
        <f t="shared" si="333"/>
        <v>0</v>
      </c>
      <c r="CI496" s="200"/>
      <c r="CK496" s="296">
        <f>IF(C496="WORK IN PROGRESS",0.099999,IF(SUMIF(SALE!$L$3:$L$1221,$A496,SALE!$U$3:$U$1221)=0,0,SUMIF(SALE!$L$3:$L$1221,$A496,SALE!$U$3:$U$1221)/SUMIF(SALE!$L$3:$L$1221,$A496,SALE!$F$3:$F$1221)))</f>
        <v>0</v>
      </c>
    </row>
    <row r="497" spans="1:102" ht="12" hidden="1" customHeight="1" x14ac:dyDescent="0.25">
      <c r="A497" s="114" t="s">
        <v>1803</v>
      </c>
      <c r="B497" s="115" t="s">
        <v>1804</v>
      </c>
      <c r="C497" s="115" t="s">
        <v>30</v>
      </c>
      <c r="D497" s="117">
        <v>12</v>
      </c>
      <c r="E497" s="117">
        <v>160</v>
      </c>
      <c r="F497" s="117">
        <v>2.3216000000000001E-2</v>
      </c>
      <c r="G497" s="117">
        <v>2.3216000000000001E-2</v>
      </c>
      <c r="H497" s="118"/>
      <c r="I497" s="118">
        <v>0</v>
      </c>
      <c r="J497" s="118">
        <v>0</v>
      </c>
      <c r="K497" s="118"/>
      <c r="L497" s="118">
        <v>0</v>
      </c>
      <c r="M497" s="118"/>
      <c r="N497" s="118">
        <v>0</v>
      </c>
      <c r="O497" s="118"/>
      <c r="P497" s="118">
        <v>0</v>
      </c>
      <c r="Q497" s="118"/>
      <c r="R497" s="118">
        <v>0</v>
      </c>
      <c r="S497" s="118"/>
      <c r="T497" s="118">
        <v>0</v>
      </c>
      <c r="U497" s="118"/>
      <c r="V497" s="118">
        <v>0</v>
      </c>
      <c r="W497" s="118"/>
      <c r="X497" s="118">
        <v>0</v>
      </c>
      <c r="Y497" s="118"/>
      <c r="Z497" s="118">
        <v>0</v>
      </c>
      <c r="AA497" s="118"/>
      <c r="AB497" s="118">
        <v>0</v>
      </c>
      <c r="AC497" s="118">
        <v>0</v>
      </c>
      <c r="AD497" s="118">
        <v>0</v>
      </c>
      <c r="AE497" s="118">
        <v>0</v>
      </c>
      <c r="AF497" s="118"/>
      <c r="AG497" s="118">
        <v>0</v>
      </c>
      <c r="AH497" s="118"/>
      <c r="AI497" s="118">
        <v>0</v>
      </c>
      <c r="AJ497" s="118"/>
      <c r="AK497" s="118">
        <v>0</v>
      </c>
      <c r="AL497" s="118"/>
      <c r="AM497" s="118">
        <v>0</v>
      </c>
      <c r="AN497" s="118"/>
      <c r="AO497" s="118">
        <v>0</v>
      </c>
      <c r="AP497" s="118"/>
      <c r="AQ497" s="118">
        <v>0</v>
      </c>
      <c r="AR497" s="118"/>
      <c r="AS497" s="118">
        <v>0</v>
      </c>
      <c r="AT497" s="118"/>
      <c r="AU497" s="118">
        <v>0</v>
      </c>
      <c r="AV497" s="118">
        <v>0</v>
      </c>
      <c r="AW497" s="118">
        <v>0</v>
      </c>
      <c r="AX497" s="118">
        <v>0</v>
      </c>
      <c r="AY497" s="118">
        <v>0</v>
      </c>
      <c r="AZ497" s="118">
        <v>0</v>
      </c>
      <c r="BA497" s="118">
        <v>0</v>
      </c>
      <c r="BB497" s="118">
        <v>0</v>
      </c>
      <c r="BC497" s="118">
        <v>0</v>
      </c>
      <c r="BD497" s="117">
        <v>0</v>
      </c>
      <c r="BE497" s="117">
        <v>0</v>
      </c>
      <c r="BF497" s="118">
        <v>0</v>
      </c>
      <c r="BG497" s="118">
        <v>0</v>
      </c>
      <c r="BH497" s="118">
        <v>0</v>
      </c>
      <c r="BI497" s="118"/>
      <c r="BJ497" s="118">
        <v>0</v>
      </c>
      <c r="BK497" s="118"/>
      <c r="BL497" s="118">
        <v>0</v>
      </c>
      <c r="BM497" s="118">
        <v>0</v>
      </c>
      <c r="BN497" s="118">
        <v>0</v>
      </c>
      <c r="BO497" s="118">
        <v>0</v>
      </c>
      <c r="BP497" s="119">
        <v>0</v>
      </c>
      <c r="BS497" s="97">
        <f t="shared" si="329"/>
        <v>0</v>
      </c>
      <c r="BT497" s="97">
        <f t="shared" si="330"/>
        <v>0</v>
      </c>
      <c r="BU497" s="97">
        <f t="shared" si="331"/>
        <v>0</v>
      </c>
      <c r="BV497" s="296" t="str">
        <f>IF(CA497=0,"NO STOCK",IF(COUNTIF(PKGSUMM_T!$A$2:$A$1245,A497)&gt;0,"OK","ERROR"))</f>
        <v>NO STOCK</v>
      </c>
      <c r="BW497" s="296" t="str">
        <f>IF(CA497=0,"NO STOCK",IF(OR(COUNTIF(COST_SHEETT!$B$3:$B$1238,CI497)&gt;0,COUNTIF(COST_SHEETT!$AB$3:$AB$1238,CI497)&gt;0,COUNTIF(COST_SHEETT1!$B$3:$B$1238,CI497)&gt;0,COUNTIF(COST_SHEETT1!$AB$3:$AB$1238,CI497)&gt;0),"OK","ERROR"))</f>
        <v>NO STOCK</v>
      </c>
      <c r="BX497" s="97">
        <f>SUMIF(HW!$A$2:$A$1573,$A497,HW!BI$2:BI$1573)</f>
        <v>0</v>
      </c>
      <c r="BY497" s="97">
        <f>SUMIF(HW!$A$2:$A$1573,$A497,HW!BJ$2:BJ$1573)</f>
        <v>0</v>
      </c>
      <c r="BZ497" s="197">
        <f t="shared" si="332"/>
        <v>0</v>
      </c>
      <c r="CA497" s="198">
        <f t="shared" si="333"/>
        <v>0</v>
      </c>
      <c r="CI497" s="200"/>
      <c r="CK497" s="296">
        <f>IF(C497="WORK IN PROGRESS",0.099999,IF(SUMIF(SALE!$L$3:$L$1221,$A497,SALE!$U$3:$U$1221)=0,0,SUMIF(SALE!$L$3:$L$1221,$A497,SALE!$U$3:$U$1221)/SUMIF(SALE!$L$3:$L$1221,$A497,SALE!$F$3:$F$1221)))</f>
        <v>0</v>
      </c>
    </row>
    <row r="498" spans="1:102" ht="12" hidden="1" customHeight="1" x14ac:dyDescent="0.25">
      <c r="A498" s="120" t="s">
        <v>327</v>
      </c>
      <c r="B498" s="121" t="s">
        <v>328</v>
      </c>
      <c r="C498" s="121" t="s">
        <v>30</v>
      </c>
      <c r="D498" s="122">
        <v>4885</v>
      </c>
      <c r="E498" s="123">
        <v>123</v>
      </c>
      <c r="F498" s="123">
        <v>1.7847999999999999E-2</v>
      </c>
      <c r="G498" s="123">
        <v>1.7847999999999999E-2</v>
      </c>
      <c r="H498" s="124"/>
      <c r="I498" s="124">
        <v>0</v>
      </c>
      <c r="J498" s="124">
        <v>0</v>
      </c>
      <c r="K498" s="124"/>
      <c r="L498" s="124">
        <v>0</v>
      </c>
      <c r="M498" s="124"/>
      <c r="N498" s="124">
        <v>0</v>
      </c>
      <c r="O498" s="124"/>
      <c r="P498" s="124">
        <v>0</v>
      </c>
      <c r="Q498" s="124"/>
      <c r="R498" s="124">
        <v>0</v>
      </c>
      <c r="S498" s="124"/>
      <c r="T498" s="124">
        <v>0</v>
      </c>
      <c r="U498" s="124"/>
      <c r="V498" s="124">
        <v>0</v>
      </c>
      <c r="W498" s="124"/>
      <c r="X498" s="124">
        <v>0</v>
      </c>
      <c r="Y498" s="124"/>
      <c r="Z498" s="124">
        <v>0</v>
      </c>
      <c r="AA498" s="124"/>
      <c r="AB498" s="124">
        <v>0</v>
      </c>
      <c r="AC498" s="124">
        <v>0</v>
      </c>
      <c r="AD498" s="124">
        <v>0</v>
      </c>
      <c r="AE498" s="124">
        <v>0</v>
      </c>
      <c r="AF498" s="124"/>
      <c r="AG498" s="124">
        <v>0</v>
      </c>
      <c r="AH498" s="124"/>
      <c r="AI498" s="124">
        <v>0</v>
      </c>
      <c r="AJ498" s="124"/>
      <c r="AK498" s="124">
        <v>0</v>
      </c>
      <c r="AL498" s="124"/>
      <c r="AM498" s="124">
        <v>0</v>
      </c>
      <c r="AN498" s="124"/>
      <c r="AO498" s="124">
        <v>0</v>
      </c>
      <c r="AP498" s="124"/>
      <c r="AQ498" s="124">
        <v>0</v>
      </c>
      <c r="AR498" s="124"/>
      <c r="AS498" s="124">
        <v>0</v>
      </c>
      <c r="AT498" s="124"/>
      <c r="AU498" s="124">
        <v>0</v>
      </c>
      <c r="AV498" s="124">
        <v>0</v>
      </c>
      <c r="AW498" s="124">
        <v>0</v>
      </c>
      <c r="AX498" s="124">
        <v>0</v>
      </c>
      <c r="AY498" s="124">
        <v>0</v>
      </c>
      <c r="AZ498" s="124">
        <v>0</v>
      </c>
      <c r="BA498" s="124">
        <v>0</v>
      </c>
      <c r="BB498" s="124">
        <v>0</v>
      </c>
      <c r="BC498" s="124">
        <v>0</v>
      </c>
      <c r="BD498" s="123">
        <v>0</v>
      </c>
      <c r="BE498" s="123">
        <v>0</v>
      </c>
      <c r="BF498" s="124">
        <v>0</v>
      </c>
      <c r="BG498" s="124">
        <v>0</v>
      </c>
      <c r="BH498" s="124">
        <v>0</v>
      </c>
      <c r="BI498" s="124"/>
      <c r="BJ498" s="124">
        <v>0</v>
      </c>
      <c r="BK498" s="124"/>
      <c r="BL498" s="124">
        <v>0</v>
      </c>
      <c r="BM498" s="124">
        <v>0</v>
      </c>
      <c r="BN498" s="124">
        <v>0</v>
      </c>
      <c r="BO498" s="124">
        <v>0</v>
      </c>
      <c r="BP498" s="125">
        <v>0</v>
      </c>
      <c r="BS498" s="97">
        <f t="shared" si="329"/>
        <v>0</v>
      </c>
      <c r="BT498" s="97">
        <f t="shared" si="330"/>
        <v>0</v>
      </c>
      <c r="BU498" s="97">
        <f t="shared" si="331"/>
        <v>0</v>
      </c>
      <c r="BV498" s="296" t="str">
        <f>IF(CA498=0,"NO STOCK",IF(COUNTIF(PKGSUMM_T!$A$2:$A$1245,A498)&gt;0,"OK","ERROR"))</f>
        <v>NO STOCK</v>
      </c>
      <c r="BW498" s="296" t="str">
        <f>IF(CA498=0,"NO STOCK",IF(OR(COUNTIF(COST_SHEETT!$B$3:$B$1238,CI498)&gt;0,COUNTIF(COST_SHEETT!$AB$3:$AB$1238,CI498)&gt;0,COUNTIF(COST_SHEETT1!$B$3:$B$1238,CI498)&gt;0,COUNTIF(COST_SHEETT1!$AB$3:$AB$1238,CI498)&gt;0),"OK","ERROR"))</f>
        <v>NO STOCK</v>
      </c>
      <c r="BX498" s="97">
        <f>SUMIF(HW!$A$2:$A$1573,$A498,HW!BI$2:BI$1573)</f>
        <v>0</v>
      </c>
      <c r="BY498" s="97">
        <f>SUMIF(HW!$A$2:$A$1573,$A498,HW!BJ$2:BJ$1573)</f>
        <v>0</v>
      </c>
      <c r="BZ498" s="197">
        <f t="shared" si="332"/>
        <v>0</v>
      </c>
      <c r="CA498" s="198">
        <f t="shared" si="333"/>
        <v>0</v>
      </c>
      <c r="CI498" s="200"/>
      <c r="CK498" s="296">
        <f>IF(C498="WORK IN PROGRESS",0.099999,IF(SUMIF(SALE!$L$3:$L$1221,$A498,SALE!$U$3:$U$1221)=0,0,SUMIF(SALE!$L$3:$L$1221,$A498,SALE!$U$3:$U$1221)/SUMIF(SALE!$L$3:$L$1221,$A498,SALE!$F$3:$F$1221)))</f>
        <v>0</v>
      </c>
    </row>
    <row r="499" spans="1:102" ht="12" hidden="1" customHeight="1" x14ac:dyDescent="0.25">
      <c r="A499" s="114" t="s">
        <v>1805</v>
      </c>
      <c r="B499" s="115" t="s">
        <v>1806</v>
      </c>
      <c r="C499" s="115" t="s">
        <v>30</v>
      </c>
      <c r="D499" s="116">
        <v>8793</v>
      </c>
      <c r="E499" s="117">
        <v>123</v>
      </c>
      <c r="F499" s="117">
        <v>1.7847999999999999E-2</v>
      </c>
      <c r="G499" s="117">
        <v>1.7847999999999999E-2</v>
      </c>
      <c r="H499" s="118"/>
      <c r="I499" s="118">
        <v>0</v>
      </c>
      <c r="J499" s="118">
        <v>0</v>
      </c>
      <c r="K499" s="118"/>
      <c r="L499" s="118">
        <v>0</v>
      </c>
      <c r="M499" s="118"/>
      <c r="N499" s="118">
        <v>0</v>
      </c>
      <c r="O499" s="118"/>
      <c r="P499" s="118">
        <v>0</v>
      </c>
      <c r="Q499" s="118"/>
      <c r="R499" s="118">
        <v>0</v>
      </c>
      <c r="S499" s="118"/>
      <c r="T499" s="118">
        <v>0</v>
      </c>
      <c r="U499" s="118"/>
      <c r="V499" s="118">
        <v>0</v>
      </c>
      <c r="W499" s="118"/>
      <c r="X499" s="118">
        <v>0</v>
      </c>
      <c r="Y499" s="118"/>
      <c r="Z499" s="118">
        <v>0</v>
      </c>
      <c r="AA499" s="118"/>
      <c r="AB499" s="118">
        <v>0</v>
      </c>
      <c r="AC499" s="118">
        <v>0</v>
      </c>
      <c r="AD499" s="118">
        <v>0</v>
      </c>
      <c r="AE499" s="118">
        <v>0</v>
      </c>
      <c r="AF499" s="118"/>
      <c r="AG499" s="118">
        <v>0</v>
      </c>
      <c r="AH499" s="118"/>
      <c r="AI499" s="118">
        <v>0</v>
      </c>
      <c r="AJ499" s="118"/>
      <c r="AK499" s="118">
        <v>0</v>
      </c>
      <c r="AL499" s="118"/>
      <c r="AM499" s="118">
        <v>0</v>
      </c>
      <c r="AN499" s="118"/>
      <c r="AO499" s="118">
        <v>0</v>
      </c>
      <c r="AP499" s="118"/>
      <c r="AQ499" s="118">
        <v>0</v>
      </c>
      <c r="AR499" s="118"/>
      <c r="AS499" s="118">
        <v>0</v>
      </c>
      <c r="AT499" s="118"/>
      <c r="AU499" s="118">
        <v>0</v>
      </c>
      <c r="AV499" s="118">
        <v>0</v>
      </c>
      <c r="AW499" s="118">
        <v>0</v>
      </c>
      <c r="AX499" s="118">
        <v>0</v>
      </c>
      <c r="AY499" s="118">
        <v>0</v>
      </c>
      <c r="AZ499" s="118">
        <v>0</v>
      </c>
      <c r="BA499" s="118">
        <v>0</v>
      </c>
      <c r="BB499" s="118">
        <v>0</v>
      </c>
      <c r="BC499" s="118">
        <v>0</v>
      </c>
      <c r="BD499" s="117">
        <v>0</v>
      </c>
      <c r="BE499" s="117">
        <v>0</v>
      </c>
      <c r="BF499" s="118">
        <v>0</v>
      </c>
      <c r="BG499" s="118">
        <v>0</v>
      </c>
      <c r="BH499" s="118">
        <v>0</v>
      </c>
      <c r="BI499" s="118"/>
      <c r="BJ499" s="118">
        <v>0</v>
      </c>
      <c r="BK499" s="118"/>
      <c r="BL499" s="118">
        <v>0</v>
      </c>
      <c r="BM499" s="118">
        <v>0</v>
      </c>
      <c r="BN499" s="118">
        <v>0</v>
      </c>
      <c r="BO499" s="118">
        <v>0</v>
      </c>
      <c r="BP499" s="119">
        <v>0</v>
      </c>
      <c r="BS499" s="97">
        <f t="shared" si="329"/>
        <v>0</v>
      </c>
      <c r="BT499" s="97">
        <f t="shared" si="330"/>
        <v>0</v>
      </c>
      <c r="BU499" s="97">
        <f t="shared" si="331"/>
        <v>0</v>
      </c>
      <c r="BV499" s="296" t="str">
        <f>IF(CA499=0,"NO STOCK",IF(COUNTIF(PKGSUMM_T!$A$2:$A$1245,A499)&gt;0,"OK","ERROR"))</f>
        <v>NO STOCK</v>
      </c>
      <c r="BW499" s="296" t="str">
        <f>IF(CA499=0,"NO STOCK",IF(OR(COUNTIF(COST_SHEETT!$B$3:$B$1238,CI499)&gt;0,COUNTIF(COST_SHEETT!$AB$3:$AB$1238,CI499)&gt;0,COUNTIF(COST_SHEETT1!$B$3:$B$1238,CI499)&gt;0,COUNTIF(COST_SHEETT1!$AB$3:$AB$1238,CI499)&gt;0),"OK","ERROR"))</f>
        <v>NO STOCK</v>
      </c>
      <c r="BX499" s="97">
        <f>SUMIF(HW!$A$2:$A$1573,$A499,HW!BI$2:BI$1573)</f>
        <v>0</v>
      </c>
      <c r="BY499" s="97">
        <f>SUMIF(HW!$A$2:$A$1573,$A499,HW!BJ$2:BJ$1573)</f>
        <v>0</v>
      </c>
      <c r="BZ499" s="197">
        <f t="shared" si="332"/>
        <v>0</v>
      </c>
      <c r="CA499" s="198">
        <f t="shared" si="333"/>
        <v>0</v>
      </c>
      <c r="CI499" s="200"/>
      <c r="CK499" s="296">
        <f>IF(C499="WORK IN PROGRESS",0.099999,IF(SUMIF(SALE!$L$3:$L$1221,$A499,SALE!$U$3:$U$1221)=0,0,SUMIF(SALE!$L$3:$L$1221,$A499,SALE!$U$3:$U$1221)/SUMIF(SALE!$L$3:$L$1221,$A499,SALE!$F$3:$F$1221)))</f>
        <v>0</v>
      </c>
    </row>
    <row r="500" spans="1:102" ht="12" hidden="1" customHeight="1" x14ac:dyDescent="0.25">
      <c r="A500" s="120" t="s">
        <v>1807</v>
      </c>
      <c r="B500" s="121" t="s">
        <v>1808</v>
      </c>
      <c r="C500" s="121" t="s">
        <v>30</v>
      </c>
      <c r="D500" s="122">
        <v>8793</v>
      </c>
      <c r="E500" s="123">
        <v>123</v>
      </c>
      <c r="F500" s="123">
        <v>1.7847999999999999E-2</v>
      </c>
      <c r="G500" s="123">
        <v>1.7847999999999999E-2</v>
      </c>
      <c r="H500" s="124"/>
      <c r="I500" s="124">
        <v>0</v>
      </c>
      <c r="J500" s="124">
        <v>0</v>
      </c>
      <c r="K500" s="124"/>
      <c r="L500" s="124">
        <v>0</v>
      </c>
      <c r="M500" s="124"/>
      <c r="N500" s="124">
        <v>0</v>
      </c>
      <c r="O500" s="124"/>
      <c r="P500" s="124">
        <v>0</v>
      </c>
      <c r="Q500" s="124"/>
      <c r="R500" s="124">
        <v>0</v>
      </c>
      <c r="S500" s="124"/>
      <c r="T500" s="124">
        <v>0</v>
      </c>
      <c r="U500" s="124"/>
      <c r="V500" s="124">
        <v>0</v>
      </c>
      <c r="W500" s="124"/>
      <c r="X500" s="124">
        <v>0</v>
      </c>
      <c r="Y500" s="124"/>
      <c r="Z500" s="124">
        <v>0</v>
      </c>
      <c r="AA500" s="124"/>
      <c r="AB500" s="124">
        <v>0</v>
      </c>
      <c r="AC500" s="124">
        <v>0</v>
      </c>
      <c r="AD500" s="124">
        <v>0</v>
      </c>
      <c r="AE500" s="124">
        <v>0</v>
      </c>
      <c r="AF500" s="124"/>
      <c r="AG500" s="124">
        <v>0</v>
      </c>
      <c r="AH500" s="124"/>
      <c r="AI500" s="124">
        <v>0</v>
      </c>
      <c r="AJ500" s="124"/>
      <c r="AK500" s="124">
        <v>0</v>
      </c>
      <c r="AL500" s="124"/>
      <c r="AM500" s="124">
        <v>0</v>
      </c>
      <c r="AN500" s="124"/>
      <c r="AO500" s="124">
        <v>0</v>
      </c>
      <c r="AP500" s="124"/>
      <c r="AQ500" s="124">
        <v>0</v>
      </c>
      <c r="AR500" s="124"/>
      <c r="AS500" s="124">
        <v>0</v>
      </c>
      <c r="AT500" s="124"/>
      <c r="AU500" s="124">
        <v>0</v>
      </c>
      <c r="AV500" s="124">
        <v>0</v>
      </c>
      <c r="AW500" s="124">
        <v>0</v>
      </c>
      <c r="AX500" s="124">
        <v>0</v>
      </c>
      <c r="AY500" s="124">
        <v>0</v>
      </c>
      <c r="AZ500" s="124">
        <v>0</v>
      </c>
      <c r="BA500" s="124">
        <v>0</v>
      </c>
      <c r="BB500" s="124">
        <v>0</v>
      </c>
      <c r="BC500" s="124">
        <v>0</v>
      </c>
      <c r="BD500" s="123">
        <v>0</v>
      </c>
      <c r="BE500" s="123">
        <v>0</v>
      </c>
      <c r="BF500" s="124">
        <v>0</v>
      </c>
      <c r="BG500" s="124">
        <v>0</v>
      </c>
      <c r="BH500" s="124">
        <v>0</v>
      </c>
      <c r="BI500" s="124"/>
      <c r="BJ500" s="124">
        <v>0</v>
      </c>
      <c r="BK500" s="124"/>
      <c r="BL500" s="124">
        <v>0</v>
      </c>
      <c r="BM500" s="124">
        <v>0</v>
      </c>
      <c r="BN500" s="124">
        <v>0</v>
      </c>
      <c r="BO500" s="124">
        <v>0</v>
      </c>
      <c r="BP500" s="125">
        <v>0</v>
      </c>
      <c r="BS500" s="97">
        <f t="shared" si="329"/>
        <v>0</v>
      </c>
      <c r="BT500" s="97">
        <f t="shared" si="330"/>
        <v>0</v>
      </c>
      <c r="BU500" s="97">
        <f t="shared" si="331"/>
        <v>0</v>
      </c>
      <c r="BV500" s="296" t="str">
        <f>IF(CA500=0,"NO STOCK",IF(COUNTIF(PKGSUMM_T!$A$2:$A$1245,A500)&gt;0,"OK","ERROR"))</f>
        <v>NO STOCK</v>
      </c>
      <c r="BW500" s="296" t="str">
        <f>IF(CA500=0,"NO STOCK",IF(OR(COUNTIF(COST_SHEETT!$B$3:$B$1238,CI500)&gt;0,COUNTIF(COST_SHEETT!$AB$3:$AB$1238,CI500)&gt;0,COUNTIF(COST_SHEETT1!$B$3:$B$1238,CI500)&gt;0,COUNTIF(COST_SHEETT1!$AB$3:$AB$1238,CI500)&gt;0),"OK","ERROR"))</f>
        <v>NO STOCK</v>
      </c>
      <c r="BX500" s="97">
        <f>SUMIF(HW!$A$2:$A$1573,$A500,HW!BI$2:BI$1573)</f>
        <v>0</v>
      </c>
      <c r="BY500" s="97">
        <f>SUMIF(HW!$A$2:$A$1573,$A500,HW!BJ$2:BJ$1573)</f>
        <v>0</v>
      </c>
      <c r="BZ500" s="197">
        <f t="shared" si="332"/>
        <v>0</v>
      </c>
      <c r="CA500" s="198">
        <f t="shared" si="333"/>
        <v>0</v>
      </c>
      <c r="CI500" s="200"/>
      <c r="CK500" s="296">
        <f>IF(C500="WORK IN PROGRESS",0.099999,IF(SUMIF(SALE!$L$3:$L$1221,$A500,SALE!$U$3:$U$1221)=0,0,SUMIF(SALE!$L$3:$L$1221,$A500,SALE!$U$3:$U$1221)/SUMIF(SALE!$L$3:$L$1221,$A500,SALE!$F$3:$F$1221)))</f>
        <v>0</v>
      </c>
    </row>
    <row r="501" spans="1:102" ht="12" hidden="1" customHeight="1" x14ac:dyDescent="0.25">
      <c r="A501" s="114" t="s">
        <v>1809</v>
      </c>
      <c r="B501" s="115" t="s">
        <v>1810</v>
      </c>
      <c r="C501" s="115" t="s">
        <v>30</v>
      </c>
      <c r="D501" s="116">
        <v>8793</v>
      </c>
      <c r="E501" s="117">
        <v>123</v>
      </c>
      <c r="F501" s="117">
        <v>1.7847999999999999E-2</v>
      </c>
      <c r="G501" s="117">
        <v>1.7847999999999999E-2</v>
      </c>
      <c r="H501" s="118"/>
      <c r="I501" s="118">
        <v>0</v>
      </c>
      <c r="J501" s="118">
        <v>0</v>
      </c>
      <c r="K501" s="118"/>
      <c r="L501" s="118">
        <v>0</v>
      </c>
      <c r="M501" s="118"/>
      <c r="N501" s="118">
        <v>0</v>
      </c>
      <c r="O501" s="118"/>
      <c r="P501" s="118">
        <v>0</v>
      </c>
      <c r="Q501" s="118"/>
      <c r="R501" s="118">
        <v>0</v>
      </c>
      <c r="S501" s="118"/>
      <c r="T501" s="118">
        <v>0</v>
      </c>
      <c r="U501" s="118"/>
      <c r="V501" s="118">
        <v>0</v>
      </c>
      <c r="W501" s="118"/>
      <c r="X501" s="118">
        <v>0</v>
      </c>
      <c r="Y501" s="118"/>
      <c r="Z501" s="118">
        <v>0</v>
      </c>
      <c r="AA501" s="118"/>
      <c r="AB501" s="118">
        <v>0</v>
      </c>
      <c r="AC501" s="118">
        <v>0</v>
      </c>
      <c r="AD501" s="118">
        <v>0</v>
      </c>
      <c r="AE501" s="118">
        <v>0</v>
      </c>
      <c r="AF501" s="118"/>
      <c r="AG501" s="118">
        <v>0</v>
      </c>
      <c r="AH501" s="118"/>
      <c r="AI501" s="118">
        <v>0</v>
      </c>
      <c r="AJ501" s="118"/>
      <c r="AK501" s="118">
        <v>0</v>
      </c>
      <c r="AL501" s="118"/>
      <c r="AM501" s="118">
        <v>0</v>
      </c>
      <c r="AN501" s="118"/>
      <c r="AO501" s="118">
        <v>0</v>
      </c>
      <c r="AP501" s="118"/>
      <c r="AQ501" s="118">
        <v>0</v>
      </c>
      <c r="AR501" s="118"/>
      <c r="AS501" s="118">
        <v>0</v>
      </c>
      <c r="AT501" s="118"/>
      <c r="AU501" s="118">
        <v>0</v>
      </c>
      <c r="AV501" s="118">
        <v>0</v>
      </c>
      <c r="AW501" s="118">
        <v>0</v>
      </c>
      <c r="AX501" s="118">
        <v>0</v>
      </c>
      <c r="AY501" s="118">
        <v>0</v>
      </c>
      <c r="AZ501" s="118">
        <v>0</v>
      </c>
      <c r="BA501" s="118">
        <v>0</v>
      </c>
      <c r="BB501" s="118">
        <v>0</v>
      </c>
      <c r="BC501" s="118">
        <v>0</v>
      </c>
      <c r="BD501" s="117">
        <v>0</v>
      </c>
      <c r="BE501" s="117">
        <v>0</v>
      </c>
      <c r="BF501" s="118">
        <v>0</v>
      </c>
      <c r="BG501" s="118">
        <v>0</v>
      </c>
      <c r="BH501" s="118">
        <v>0</v>
      </c>
      <c r="BI501" s="118"/>
      <c r="BJ501" s="118">
        <v>0</v>
      </c>
      <c r="BK501" s="118"/>
      <c r="BL501" s="118">
        <v>0</v>
      </c>
      <c r="BM501" s="118">
        <v>0</v>
      </c>
      <c r="BN501" s="118">
        <v>0</v>
      </c>
      <c r="BO501" s="118">
        <v>0</v>
      </c>
      <c r="BP501" s="119">
        <v>0</v>
      </c>
      <c r="BS501" s="97">
        <f t="shared" si="329"/>
        <v>0</v>
      </c>
      <c r="BT501" s="97">
        <f t="shared" si="330"/>
        <v>0</v>
      </c>
      <c r="BU501" s="97">
        <f t="shared" si="331"/>
        <v>0</v>
      </c>
      <c r="BV501" s="296" t="str">
        <f>IF(CA501=0,"NO STOCK",IF(COUNTIF(PKGSUMM_T!$A$2:$A$1245,A501)&gt;0,"OK","ERROR"))</f>
        <v>NO STOCK</v>
      </c>
      <c r="BW501" s="296" t="str">
        <f>IF(CA501=0,"NO STOCK",IF(OR(COUNTIF(COST_SHEETT!$B$3:$B$1238,CI501)&gt;0,COUNTIF(COST_SHEETT!$AB$3:$AB$1238,CI501)&gt;0,COUNTIF(COST_SHEETT1!$B$3:$B$1238,CI501)&gt;0,COUNTIF(COST_SHEETT1!$AB$3:$AB$1238,CI501)&gt;0),"OK","ERROR"))</f>
        <v>NO STOCK</v>
      </c>
      <c r="BX501" s="97">
        <f>SUMIF(HW!$A$2:$A$1573,$A501,HW!BI$2:BI$1573)</f>
        <v>0</v>
      </c>
      <c r="BY501" s="97">
        <f>SUMIF(HW!$A$2:$A$1573,$A501,HW!BJ$2:BJ$1573)</f>
        <v>0</v>
      </c>
      <c r="BZ501" s="197">
        <f t="shared" si="332"/>
        <v>0</v>
      </c>
      <c r="CA501" s="198">
        <f t="shared" si="333"/>
        <v>0</v>
      </c>
      <c r="CI501" s="200"/>
      <c r="CK501" s="296">
        <f>IF(C501="WORK IN PROGRESS",0.099999,IF(SUMIF(SALE!$L$3:$L$1221,$A501,SALE!$U$3:$U$1221)=0,0,SUMIF(SALE!$L$3:$L$1221,$A501,SALE!$U$3:$U$1221)/SUMIF(SALE!$L$3:$L$1221,$A501,SALE!$F$3:$F$1221)))</f>
        <v>0</v>
      </c>
    </row>
    <row r="502" spans="1:102" ht="12" hidden="1" customHeight="1" x14ac:dyDescent="0.25">
      <c r="A502" s="120" t="s">
        <v>339</v>
      </c>
      <c r="B502" s="121" t="s">
        <v>1811</v>
      </c>
      <c r="C502" s="121" t="s">
        <v>30</v>
      </c>
      <c r="D502" s="122">
        <v>8064</v>
      </c>
      <c r="E502" s="123">
        <v>123</v>
      </c>
      <c r="F502" s="123">
        <v>1.7847999999999999E-2</v>
      </c>
      <c r="G502" s="123">
        <v>1.7847999999999999E-2</v>
      </c>
      <c r="H502" s="124"/>
      <c r="I502" s="124">
        <v>0</v>
      </c>
      <c r="J502" s="124">
        <v>0</v>
      </c>
      <c r="K502" s="124"/>
      <c r="L502" s="124">
        <v>0</v>
      </c>
      <c r="M502" s="124"/>
      <c r="N502" s="124">
        <v>0</v>
      </c>
      <c r="O502" s="124"/>
      <c r="P502" s="124">
        <v>0</v>
      </c>
      <c r="Q502" s="124"/>
      <c r="R502" s="124">
        <v>0</v>
      </c>
      <c r="S502" s="124"/>
      <c r="T502" s="124">
        <v>0</v>
      </c>
      <c r="U502" s="124"/>
      <c r="V502" s="124">
        <v>0</v>
      </c>
      <c r="W502" s="124"/>
      <c r="X502" s="124">
        <v>0</v>
      </c>
      <c r="Y502" s="124"/>
      <c r="Z502" s="124">
        <v>0</v>
      </c>
      <c r="AA502" s="124"/>
      <c r="AB502" s="124">
        <v>0</v>
      </c>
      <c r="AC502" s="124">
        <v>0</v>
      </c>
      <c r="AD502" s="124">
        <v>0</v>
      </c>
      <c r="AE502" s="124">
        <v>0</v>
      </c>
      <c r="AF502" s="124"/>
      <c r="AG502" s="124">
        <v>0</v>
      </c>
      <c r="AH502" s="124"/>
      <c r="AI502" s="124">
        <v>0</v>
      </c>
      <c r="AJ502" s="124"/>
      <c r="AK502" s="124">
        <v>0</v>
      </c>
      <c r="AL502" s="124"/>
      <c r="AM502" s="124">
        <v>0</v>
      </c>
      <c r="AN502" s="124"/>
      <c r="AO502" s="124">
        <v>0</v>
      </c>
      <c r="AP502" s="124"/>
      <c r="AQ502" s="124">
        <v>0</v>
      </c>
      <c r="AR502" s="124"/>
      <c r="AS502" s="124">
        <v>0</v>
      </c>
      <c r="AT502" s="124"/>
      <c r="AU502" s="124">
        <v>0</v>
      </c>
      <c r="AV502" s="124">
        <v>0</v>
      </c>
      <c r="AW502" s="124">
        <v>0</v>
      </c>
      <c r="AX502" s="124">
        <v>0</v>
      </c>
      <c r="AY502" s="124">
        <v>0</v>
      </c>
      <c r="AZ502" s="124">
        <v>0</v>
      </c>
      <c r="BA502" s="124">
        <v>0</v>
      </c>
      <c r="BB502" s="124">
        <v>0</v>
      </c>
      <c r="BC502" s="124">
        <v>0</v>
      </c>
      <c r="BD502" s="123">
        <v>0</v>
      </c>
      <c r="BE502" s="123">
        <v>0</v>
      </c>
      <c r="BF502" s="124">
        <v>0</v>
      </c>
      <c r="BG502" s="124">
        <v>0</v>
      </c>
      <c r="BH502" s="124">
        <v>0</v>
      </c>
      <c r="BI502" s="124"/>
      <c r="BJ502" s="124">
        <v>0</v>
      </c>
      <c r="BK502" s="124"/>
      <c r="BL502" s="124">
        <v>0</v>
      </c>
      <c r="BM502" s="124">
        <v>0</v>
      </c>
      <c r="BN502" s="124">
        <v>0</v>
      </c>
      <c r="BO502" s="124">
        <v>0</v>
      </c>
      <c r="BP502" s="125">
        <v>0</v>
      </c>
      <c r="BS502" s="97">
        <f t="shared" si="329"/>
        <v>0</v>
      </c>
      <c r="BT502" s="97">
        <f t="shared" si="330"/>
        <v>0</v>
      </c>
      <c r="BU502" s="97">
        <f t="shared" si="331"/>
        <v>0</v>
      </c>
      <c r="BV502" s="296" t="str">
        <f>IF(CA502=0,"NO STOCK",IF(COUNTIF(PKGSUMM_T!$A$2:$A$1245,A502)&gt;0,"OK","ERROR"))</f>
        <v>NO STOCK</v>
      </c>
      <c r="BW502" s="296" t="str">
        <f>IF(CA502=0,"NO STOCK",IF(OR(COUNTIF(COST_SHEETT!$B$3:$B$1238,CI502)&gt;0,COUNTIF(COST_SHEETT!$AB$3:$AB$1238,CI502)&gt;0,COUNTIF(COST_SHEETT1!$B$3:$B$1238,CI502)&gt;0,COUNTIF(COST_SHEETT1!$AB$3:$AB$1238,CI502)&gt;0),"OK","ERROR"))</f>
        <v>NO STOCK</v>
      </c>
      <c r="BX502" s="97">
        <f>SUMIF(HW!$A$2:$A$1573,$A502,HW!BI$2:BI$1573)</f>
        <v>0</v>
      </c>
      <c r="BY502" s="97">
        <f>SUMIF(HW!$A$2:$A$1573,$A502,HW!BJ$2:BJ$1573)</f>
        <v>0</v>
      </c>
      <c r="BZ502" s="197">
        <f t="shared" si="332"/>
        <v>0</v>
      </c>
      <c r="CA502" s="198">
        <f t="shared" si="333"/>
        <v>0</v>
      </c>
      <c r="CI502" s="200"/>
      <c r="CK502" s="296">
        <f>IF(C502="WORK IN PROGRESS",0.099999,IF(SUMIF(SALE!$L$3:$L$1221,$A502,SALE!$U$3:$U$1221)=0,0,SUMIF(SALE!$L$3:$L$1221,$A502,SALE!$U$3:$U$1221)/SUMIF(SALE!$L$3:$L$1221,$A502,SALE!$F$3:$F$1221)))</f>
        <v>0</v>
      </c>
    </row>
    <row r="503" spans="1:102" ht="12" hidden="1" customHeight="1" x14ac:dyDescent="0.25">
      <c r="A503" s="114" t="s">
        <v>329</v>
      </c>
      <c r="B503" s="115" t="s">
        <v>330</v>
      </c>
      <c r="C503" s="115" t="s">
        <v>30</v>
      </c>
      <c r="D503" s="116">
        <v>4885</v>
      </c>
      <c r="E503" s="117">
        <v>123</v>
      </c>
      <c r="F503" s="117">
        <v>1.7847999999999999E-2</v>
      </c>
      <c r="G503" s="117">
        <v>1.7847999999999999E-2</v>
      </c>
      <c r="H503" s="118"/>
      <c r="I503" s="118">
        <v>0</v>
      </c>
      <c r="J503" s="118">
        <v>0</v>
      </c>
      <c r="K503" s="118"/>
      <c r="L503" s="118">
        <v>0</v>
      </c>
      <c r="M503" s="118"/>
      <c r="N503" s="118">
        <v>0</v>
      </c>
      <c r="O503" s="118"/>
      <c r="P503" s="118">
        <v>0</v>
      </c>
      <c r="Q503" s="118"/>
      <c r="R503" s="118">
        <v>0</v>
      </c>
      <c r="S503" s="118"/>
      <c r="T503" s="118">
        <v>0</v>
      </c>
      <c r="U503" s="118"/>
      <c r="V503" s="118">
        <v>0</v>
      </c>
      <c r="W503" s="118"/>
      <c r="X503" s="118">
        <v>0</v>
      </c>
      <c r="Y503" s="118"/>
      <c r="Z503" s="118">
        <v>0</v>
      </c>
      <c r="AA503" s="118"/>
      <c r="AB503" s="118">
        <v>0</v>
      </c>
      <c r="AC503" s="118">
        <v>0</v>
      </c>
      <c r="AD503" s="118">
        <v>0</v>
      </c>
      <c r="AE503" s="118">
        <v>0</v>
      </c>
      <c r="AF503" s="118"/>
      <c r="AG503" s="118">
        <v>0</v>
      </c>
      <c r="AH503" s="118"/>
      <c r="AI503" s="118">
        <v>0</v>
      </c>
      <c r="AJ503" s="118"/>
      <c r="AK503" s="118">
        <v>0</v>
      </c>
      <c r="AL503" s="118"/>
      <c r="AM503" s="118">
        <v>0</v>
      </c>
      <c r="AN503" s="118"/>
      <c r="AO503" s="118">
        <v>0</v>
      </c>
      <c r="AP503" s="118"/>
      <c r="AQ503" s="118">
        <v>0</v>
      </c>
      <c r="AR503" s="118"/>
      <c r="AS503" s="118">
        <v>0</v>
      </c>
      <c r="AT503" s="118"/>
      <c r="AU503" s="118">
        <v>0</v>
      </c>
      <c r="AV503" s="118">
        <v>0</v>
      </c>
      <c r="AW503" s="118">
        <v>0</v>
      </c>
      <c r="AX503" s="118">
        <v>0</v>
      </c>
      <c r="AY503" s="118">
        <v>0</v>
      </c>
      <c r="AZ503" s="118">
        <v>0</v>
      </c>
      <c r="BA503" s="118">
        <v>0</v>
      </c>
      <c r="BB503" s="118">
        <v>0</v>
      </c>
      <c r="BC503" s="118">
        <v>0</v>
      </c>
      <c r="BD503" s="117">
        <v>0</v>
      </c>
      <c r="BE503" s="117">
        <v>0</v>
      </c>
      <c r="BF503" s="118">
        <v>0</v>
      </c>
      <c r="BG503" s="118">
        <v>0</v>
      </c>
      <c r="BH503" s="118">
        <v>0</v>
      </c>
      <c r="BI503" s="118"/>
      <c r="BJ503" s="118">
        <v>0</v>
      </c>
      <c r="BK503" s="118"/>
      <c r="BL503" s="118">
        <v>0</v>
      </c>
      <c r="BM503" s="118">
        <v>0</v>
      </c>
      <c r="BN503" s="118">
        <v>0</v>
      </c>
      <c r="BO503" s="118">
        <v>0</v>
      </c>
      <c r="BP503" s="119">
        <v>0</v>
      </c>
      <c r="BS503" s="97">
        <f t="shared" si="329"/>
        <v>0</v>
      </c>
      <c r="BT503" s="97">
        <f t="shared" si="330"/>
        <v>0</v>
      </c>
      <c r="BU503" s="97">
        <f t="shared" si="331"/>
        <v>0</v>
      </c>
      <c r="BV503" s="296" t="str">
        <f>IF(CA503=0,"NO STOCK",IF(COUNTIF(PKGSUMM_T!$A$2:$A$1245,A503)&gt;0,"OK","ERROR"))</f>
        <v>NO STOCK</v>
      </c>
      <c r="BW503" s="296" t="str">
        <f>IF(CA503=0,"NO STOCK",IF(OR(COUNTIF(COST_SHEETT!$B$3:$B$1238,CI503)&gt;0,COUNTIF(COST_SHEETT!$AB$3:$AB$1238,CI503)&gt;0,COUNTIF(COST_SHEETT1!$B$3:$B$1238,CI503)&gt;0,COUNTIF(COST_SHEETT1!$AB$3:$AB$1238,CI503)&gt;0),"OK","ERROR"))</f>
        <v>NO STOCK</v>
      </c>
      <c r="BX503" s="97">
        <f>SUMIF(HW!$A$2:$A$1573,$A503,HW!BI$2:BI$1573)</f>
        <v>0</v>
      </c>
      <c r="BY503" s="97">
        <f>SUMIF(HW!$A$2:$A$1573,$A503,HW!BJ$2:BJ$1573)</f>
        <v>0</v>
      </c>
      <c r="BZ503" s="197">
        <f t="shared" si="332"/>
        <v>0</v>
      </c>
      <c r="CA503" s="198">
        <f t="shared" si="333"/>
        <v>0</v>
      </c>
      <c r="CI503" s="200"/>
      <c r="CK503" s="296">
        <f>IF(C503="WORK IN PROGRESS",0.099999,IF(SUMIF(SALE!$L$3:$L$1221,$A503,SALE!$U$3:$U$1221)=0,0,SUMIF(SALE!$L$3:$L$1221,$A503,SALE!$U$3:$U$1221)/SUMIF(SALE!$L$3:$L$1221,$A503,SALE!$F$3:$F$1221)))</f>
        <v>0</v>
      </c>
    </row>
    <row r="504" spans="1:102" ht="12" customHeight="1" x14ac:dyDescent="0.25">
      <c r="A504" s="120" t="s">
        <v>337</v>
      </c>
      <c r="B504" s="121" t="s">
        <v>1812</v>
      </c>
      <c r="C504" s="121" t="s">
        <v>30</v>
      </c>
      <c r="D504" s="122">
        <v>9770</v>
      </c>
      <c r="E504" s="123">
        <v>123</v>
      </c>
      <c r="F504" s="123">
        <v>1.9814999999999999E-2</v>
      </c>
      <c r="G504" s="123">
        <v>1.9814999999999999E-2</v>
      </c>
      <c r="H504" s="127">
        <v>644820</v>
      </c>
      <c r="I504" s="127">
        <v>79.313000000000002</v>
      </c>
      <c r="J504" s="128">
        <v>12777.108</v>
      </c>
      <c r="K504" s="123"/>
      <c r="L504" s="123">
        <v>0</v>
      </c>
      <c r="M504" s="123"/>
      <c r="N504" s="123">
        <v>0</v>
      </c>
      <c r="O504" s="123"/>
      <c r="P504" s="123">
        <v>0</v>
      </c>
      <c r="Q504" s="123">
        <v>2989620</v>
      </c>
      <c r="R504" s="151">
        <v>367.72300000000001</v>
      </c>
      <c r="S504" s="123"/>
      <c r="T504" s="123">
        <v>0</v>
      </c>
      <c r="U504" s="123"/>
      <c r="V504" s="123">
        <v>0</v>
      </c>
      <c r="W504" s="123"/>
      <c r="X504" s="123">
        <v>0</v>
      </c>
      <c r="Y504" s="123"/>
      <c r="Z504" s="123">
        <v>0</v>
      </c>
      <c r="AA504" s="123"/>
      <c r="AB504" s="123">
        <v>0</v>
      </c>
      <c r="AC504" s="152">
        <v>2989620</v>
      </c>
      <c r="AD504" s="151">
        <v>367.72300000000001</v>
      </c>
      <c r="AE504" s="153">
        <v>59239.32</v>
      </c>
      <c r="AF504" s="123"/>
      <c r="AG504" s="123">
        <v>0</v>
      </c>
      <c r="AH504" s="123"/>
      <c r="AI504" s="123">
        <v>0</v>
      </c>
      <c r="AJ504" s="123"/>
      <c r="AK504" s="123">
        <v>0</v>
      </c>
      <c r="AL504" s="123"/>
      <c r="AM504" s="123">
        <v>0</v>
      </c>
      <c r="AN504" s="123"/>
      <c r="AO504" s="123">
        <v>0</v>
      </c>
      <c r="AP504" s="123">
        <v>3595360</v>
      </c>
      <c r="AQ504" s="112">
        <v>442.22899999999998</v>
      </c>
      <c r="AR504" s="123"/>
      <c r="AS504" s="123">
        <v>0</v>
      </c>
      <c r="AT504" s="123"/>
      <c r="AU504" s="123">
        <v>0</v>
      </c>
      <c r="AV504" s="135">
        <v>3595360</v>
      </c>
      <c r="AW504" s="112">
        <v>442.22899999999998</v>
      </c>
      <c r="AX504" s="134">
        <v>71242.058000000005</v>
      </c>
      <c r="AY504" s="129">
        <v>39080</v>
      </c>
      <c r="AZ504" s="123">
        <v>4</v>
      </c>
      <c r="BA504" s="127">
        <v>4.8070000000000004</v>
      </c>
      <c r="BB504" s="127">
        <v>774.37</v>
      </c>
      <c r="BC504" s="127">
        <v>774.37</v>
      </c>
      <c r="BD504" s="123">
        <v>0</v>
      </c>
      <c r="BE504" s="123">
        <v>0</v>
      </c>
      <c r="BF504" s="123">
        <v>0</v>
      </c>
      <c r="BG504" s="152">
        <v>2989620</v>
      </c>
      <c r="BH504" s="151">
        <v>367.72300000000001</v>
      </c>
      <c r="BI504" s="123">
        <v>136780</v>
      </c>
      <c r="BJ504" s="123">
        <v>16.824000000000002</v>
      </c>
      <c r="BK504" s="123"/>
      <c r="BL504" s="123">
        <v>0</v>
      </c>
      <c r="BM504" s="122">
        <v>136780</v>
      </c>
      <c r="BN504" s="123">
        <v>16.824000000000002</v>
      </c>
      <c r="BO504" s="122">
        <v>3126400</v>
      </c>
      <c r="BP504" s="154">
        <v>384.54700000000003</v>
      </c>
      <c r="BS504" s="97">
        <f t="shared" si="329"/>
        <v>39080</v>
      </c>
      <c r="BT504" s="97">
        <f t="shared" si="330"/>
        <v>4</v>
      </c>
      <c r="BU504" s="97">
        <f t="shared" si="331"/>
        <v>4.8070000000000004</v>
      </c>
      <c r="BV504" s="296" t="str">
        <f>IF(CA504=0,"NO STOCK",IF(COUNTIF(PKGSUMM_T!$A$2:$A$1245,A504)&gt;0,"OK","ERROR"))</f>
        <v>OK</v>
      </c>
      <c r="BW504" s="296" t="str">
        <f>IF(CA504=0,"NO STOCK",IF(OR(COUNTIF(COST_SHEETT!$B$3:$B$1238,CI504)&gt;0,COUNTIF(COST_SHEETT!$AB$3:$AB$1238,CI504)&gt;0,COUNTIF(COST_SHEETT1!$B$3:$B$1238,CI504)&gt;0,COUNTIF(COST_SHEETT1!$AB$3:$AB$1238,CI504)&gt;0),"OK","ERROR"))</f>
        <v>OK</v>
      </c>
      <c r="BX504" s="97">
        <f>SUMIF(HW!$A$2:$A$1573,$A504,HW!BI$2:BI$1573)</f>
        <v>263790</v>
      </c>
      <c r="BY504" s="97">
        <f>SUMIF(HW!$A$2:$A$1573,$A504,HW!BJ$2:BJ$1573)</f>
        <v>32.445999999999998</v>
      </c>
      <c r="BZ504" s="197">
        <f t="shared" si="332"/>
        <v>302870</v>
      </c>
      <c r="CA504" s="198">
        <f t="shared" si="333"/>
        <v>37.253</v>
      </c>
      <c r="CB504" s="296">
        <f>IF(CJ504="Y",IF(C504="FINISHED GOODS",SUMIF(COST_SHEETT!$AB$3:$AB$1227,$CI504,COST_SHEETT!$DD$3:$DD$1227),SUMIF(COST_SHEETT!$B$3:$B$1227,$CI504,COST_SHEETT!$DB$3:$DB$1227)),IF(C504="FINISHED GOODS",SUMIF(COST_SHEETT1!$AB$3:$AB$1227,$CI504,COST_SHEETT1!$DD$3:$DD$1227),SUMIF(COST_SHEETT1!$B$3:$B$1227,$CI504,COST_SHEETT1!$DB$3:$DB$1227)))</f>
        <v>2.2462378686222566E-2</v>
      </c>
      <c r="CC504" s="209">
        <f t="shared" ref="CC504:CC505" si="367">ROUND(BZ504*CB504,0)</f>
        <v>6803</v>
      </c>
      <c r="CD504" s="295">
        <v>1</v>
      </c>
      <c r="CE504" s="295"/>
      <c r="CF504" s="376">
        <f t="shared" ref="CF504:CF505" si="368">IF(BZ504=0,0,IF(CK504&gt;0,CK504,CD504))</f>
        <v>1.9939044043592577E-2</v>
      </c>
      <c r="CG504" s="301">
        <f t="shared" ref="CG504:CG505" si="369">MIN(CF504,CB504)</f>
        <v>1.9939044043592577E-2</v>
      </c>
      <c r="CH504" s="302">
        <f t="shared" ref="CH504:CH505" si="370">ROUND(CG504*BZ504,0)</f>
        <v>6039</v>
      </c>
      <c r="CI504" s="200" t="s">
        <v>3182</v>
      </c>
      <c r="CJ504" s="97" t="s">
        <v>2666</v>
      </c>
      <c r="CK504" s="296">
        <f>IF(C504="WORK IN PROGRESS",0.099999,IF(SUMIF(SALE!$L$3:$L$1221,$A504,SALE!$U$3:$U$1221)=0,0,SUMIF(SALE!$L$3:$L$1221,$A504,SALE!$U$3:$U$1221)/SUMIF(SALE!$L$3:$L$1221,$A504,SALE!$F$3:$F$1221)))</f>
        <v>1.9939044043592577E-2</v>
      </c>
      <c r="CL504" s="296" t="str">
        <f t="shared" ref="CL504:CL505" si="371">IF(CF504&lt;CB504,"NRV","COST")</f>
        <v>NRV</v>
      </c>
      <c r="CM504" s="304">
        <f t="shared" ref="CM504:CM505" si="372">IF(CA504=0,0,ROUND(CH504/CA504,3))</f>
        <v>162.108</v>
      </c>
      <c r="CT504" s="296">
        <f t="shared" ref="CT504:CT505" si="373">+(BX504*CG504)</f>
        <v>5259.7204282592857</v>
      </c>
      <c r="CU504" s="296">
        <f t="shared" ref="CU504:CU505" si="374">+(BZ504-BX504)*CG504</f>
        <v>779.21784122359793</v>
      </c>
      <c r="CW504" s="296">
        <f t="shared" ref="CW504:CW505" si="375">+CT504+CU504+CV504</f>
        <v>6038.9382694828837</v>
      </c>
      <c r="CX504" s="388">
        <f t="shared" ref="CX504:CX505" si="376">+CW504-CH504</f>
        <v>-6.1730517116302508E-2</v>
      </c>
    </row>
    <row r="505" spans="1:102" ht="12" customHeight="1" x14ac:dyDescent="0.25">
      <c r="A505" s="114" t="s">
        <v>335</v>
      </c>
      <c r="B505" s="115" t="s">
        <v>1813</v>
      </c>
      <c r="C505" s="115" t="s">
        <v>30</v>
      </c>
      <c r="D505" s="116">
        <v>9770</v>
      </c>
      <c r="E505" s="117">
        <v>123</v>
      </c>
      <c r="F505" s="117">
        <v>1.9237000000000001E-2</v>
      </c>
      <c r="G505" s="117">
        <v>1.9237000000000001E-2</v>
      </c>
      <c r="H505" s="130">
        <v>185630</v>
      </c>
      <c r="I505" s="130">
        <v>22.832000000000001</v>
      </c>
      <c r="J505" s="131">
        <v>3570.9639999999999</v>
      </c>
      <c r="K505" s="117"/>
      <c r="L505" s="117">
        <v>0</v>
      </c>
      <c r="M505" s="117"/>
      <c r="N505" s="117">
        <v>0</v>
      </c>
      <c r="O505" s="117"/>
      <c r="P505" s="117">
        <v>0</v>
      </c>
      <c r="Q505" s="117">
        <v>2041930</v>
      </c>
      <c r="R505" s="145">
        <v>251.15700000000001</v>
      </c>
      <c r="S505" s="117"/>
      <c r="T505" s="117">
        <v>0</v>
      </c>
      <c r="U505" s="117"/>
      <c r="V505" s="117">
        <v>0</v>
      </c>
      <c r="W505" s="117"/>
      <c r="X505" s="117">
        <v>0</v>
      </c>
      <c r="Y505" s="117"/>
      <c r="Z505" s="117">
        <v>0</v>
      </c>
      <c r="AA505" s="117"/>
      <c r="AB505" s="117">
        <v>0</v>
      </c>
      <c r="AC505" s="144">
        <v>2041930</v>
      </c>
      <c r="AD505" s="145">
        <v>251.15700000000001</v>
      </c>
      <c r="AE505" s="141">
        <v>39280.607000000004</v>
      </c>
      <c r="AF505" s="117"/>
      <c r="AG505" s="117">
        <v>0</v>
      </c>
      <c r="AH505" s="117"/>
      <c r="AI505" s="117">
        <v>0</v>
      </c>
      <c r="AJ505" s="117"/>
      <c r="AK505" s="117">
        <v>0</v>
      </c>
      <c r="AL505" s="117"/>
      <c r="AM505" s="117">
        <v>0</v>
      </c>
      <c r="AN505" s="117"/>
      <c r="AO505" s="117">
        <v>0</v>
      </c>
      <c r="AP505" s="117">
        <v>2208020</v>
      </c>
      <c r="AQ505" s="107">
        <v>271.58600000000001</v>
      </c>
      <c r="AR505" s="117"/>
      <c r="AS505" s="117">
        <v>0</v>
      </c>
      <c r="AT505" s="117"/>
      <c r="AU505" s="117">
        <v>0</v>
      </c>
      <c r="AV505" s="139">
        <v>2208020</v>
      </c>
      <c r="AW505" s="107">
        <v>271.58600000000001</v>
      </c>
      <c r="AX505" s="138">
        <v>42475.680999999997</v>
      </c>
      <c r="AY505" s="132">
        <v>19540</v>
      </c>
      <c r="AZ505" s="117">
        <v>2</v>
      </c>
      <c r="BA505" s="130">
        <v>2.403</v>
      </c>
      <c r="BB505" s="130">
        <v>375.89100000000002</v>
      </c>
      <c r="BC505" s="130">
        <v>375.89100000000002</v>
      </c>
      <c r="BD505" s="117">
        <v>0</v>
      </c>
      <c r="BE505" s="117">
        <v>0</v>
      </c>
      <c r="BF505" s="117">
        <v>0</v>
      </c>
      <c r="BG505" s="144">
        <v>2041930</v>
      </c>
      <c r="BH505" s="145">
        <v>251.15700000000001</v>
      </c>
      <c r="BI505" s="117">
        <v>87930</v>
      </c>
      <c r="BJ505" s="117">
        <v>10.815</v>
      </c>
      <c r="BK505" s="117"/>
      <c r="BL505" s="117">
        <v>0</v>
      </c>
      <c r="BM505" s="116">
        <v>87930</v>
      </c>
      <c r="BN505" s="117">
        <v>10.815</v>
      </c>
      <c r="BO505" s="116">
        <v>2129860</v>
      </c>
      <c r="BP505" s="146">
        <v>261.97199999999998</v>
      </c>
      <c r="BS505" s="97">
        <f t="shared" si="329"/>
        <v>19540</v>
      </c>
      <c r="BT505" s="97">
        <f t="shared" si="330"/>
        <v>2</v>
      </c>
      <c r="BU505" s="97">
        <f t="shared" si="331"/>
        <v>2.403</v>
      </c>
      <c r="BV505" s="296" t="str">
        <f>IF(CA505=0,"NO STOCK",IF(COUNTIF(PKGSUMM_T!$A$2:$A$1245,A505)&gt;0,"OK","ERROR"))</f>
        <v>OK</v>
      </c>
      <c r="BW505" s="296" t="str">
        <f>IF(CA505=0,"NO STOCK",IF(OR(COUNTIF(COST_SHEETT!$B$3:$B$1238,CI505)&gt;0,COUNTIF(COST_SHEETT!$AB$3:$AB$1238,CI505)&gt;0,COUNTIF(COST_SHEETT1!$B$3:$B$1238,CI505)&gt;0,COUNTIF(COST_SHEETT1!$AB$3:$AB$1238,CI505)&gt;0),"OK","ERROR"))</f>
        <v>OK</v>
      </c>
      <c r="BX505" s="97">
        <f>SUMIF(HW!$A$2:$A$1573,$A505,HW!BI$2:BI$1573)</f>
        <v>97700</v>
      </c>
      <c r="BY505" s="97">
        <f>SUMIF(HW!$A$2:$A$1573,$A505,HW!BJ$2:BJ$1573)</f>
        <v>12.016999999999999</v>
      </c>
      <c r="BZ505" s="197">
        <f t="shared" si="332"/>
        <v>117240</v>
      </c>
      <c r="CA505" s="198">
        <f t="shared" si="333"/>
        <v>14.42</v>
      </c>
      <c r="CB505" s="296">
        <f>IF(CJ505="Y",IF(C505="FINISHED GOODS",SUMIF(COST_SHEETT!$AB$3:$AB$1227,$CI505,COST_SHEETT!$DD$3:$DD$1227),SUMIF(COST_SHEETT!$B$3:$B$1227,$CI505,COST_SHEETT!$DB$3:$DB$1227)),IF(C505="FINISHED GOODS",SUMIF(COST_SHEETT1!$AB$3:$AB$1227,$CI505,COST_SHEETT1!$DD$3:$DD$1227),SUMIF(COST_SHEETT1!$B$3:$B$1227,$CI505,COST_SHEETT1!$DB$3:$DB$1227)))</f>
        <v>2.2324175585927395E-2</v>
      </c>
      <c r="CC505" s="209">
        <f t="shared" si="367"/>
        <v>2617</v>
      </c>
      <c r="CD505" s="295">
        <v>1</v>
      </c>
      <c r="CE505" s="295"/>
      <c r="CF505" s="376">
        <f t="shared" si="368"/>
        <v>1.9266999998101036E-2</v>
      </c>
      <c r="CG505" s="301">
        <f t="shared" si="369"/>
        <v>1.9266999998101036E-2</v>
      </c>
      <c r="CH505" s="302">
        <f t="shared" si="370"/>
        <v>2259</v>
      </c>
      <c r="CI505" s="200" t="s">
        <v>4165</v>
      </c>
      <c r="CJ505" s="97" t="s">
        <v>2666</v>
      </c>
      <c r="CK505" s="296">
        <f>IF(C505="WORK IN PROGRESS",0.099999,IF(SUMIF(SALE!$L$3:$L$1221,$A505,SALE!$U$3:$U$1221)=0,0,SUMIF(SALE!$L$3:$L$1221,$A505,SALE!$U$3:$U$1221)/SUMIF(SALE!$L$3:$L$1221,$A505,SALE!$F$3:$F$1221)))</f>
        <v>1.9266999998101036E-2</v>
      </c>
      <c r="CL505" s="296" t="str">
        <f t="shared" si="371"/>
        <v>NRV</v>
      </c>
      <c r="CM505" s="304">
        <f t="shared" si="372"/>
        <v>156.65700000000001</v>
      </c>
      <c r="CT505" s="296">
        <f t="shared" si="373"/>
        <v>1882.3858998144713</v>
      </c>
      <c r="CU505" s="296">
        <f t="shared" si="374"/>
        <v>376.47717996289424</v>
      </c>
      <c r="CW505" s="296">
        <f t="shared" si="375"/>
        <v>2258.8630797773653</v>
      </c>
      <c r="CX505" s="388">
        <f t="shared" si="376"/>
        <v>-0.13692022263467152</v>
      </c>
    </row>
    <row r="506" spans="1:102" ht="12" hidden="1" customHeight="1" x14ac:dyDescent="0.25">
      <c r="A506" s="120" t="s">
        <v>331</v>
      </c>
      <c r="B506" s="121" t="s">
        <v>1814</v>
      </c>
      <c r="C506" s="121" t="s">
        <v>30</v>
      </c>
      <c r="D506" s="122">
        <v>4176</v>
      </c>
      <c r="E506" s="123">
        <v>123</v>
      </c>
      <c r="F506" s="123">
        <v>1.7847999999999999E-2</v>
      </c>
      <c r="G506" s="123">
        <v>1.7847999999999999E-2</v>
      </c>
      <c r="H506" s="124"/>
      <c r="I506" s="124">
        <v>0</v>
      </c>
      <c r="J506" s="124">
        <v>0</v>
      </c>
      <c r="K506" s="124"/>
      <c r="L506" s="124">
        <v>0</v>
      </c>
      <c r="M506" s="124"/>
      <c r="N506" s="124">
        <v>0</v>
      </c>
      <c r="O506" s="124"/>
      <c r="P506" s="124">
        <v>0</v>
      </c>
      <c r="Q506" s="124"/>
      <c r="R506" s="124">
        <v>0</v>
      </c>
      <c r="S506" s="124"/>
      <c r="T506" s="124">
        <v>0</v>
      </c>
      <c r="U506" s="124"/>
      <c r="V506" s="124">
        <v>0</v>
      </c>
      <c r="W506" s="124"/>
      <c r="X506" s="124">
        <v>0</v>
      </c>
      <c r="Y506" s="124"/>
      <c r="Z506" s="124">
        <v>0</v>
      </c>
      <c r="AA506" s="124"/>
      <c r="AB506" s="124">
        <v>0</v>
      </c>
      <c r="AC506" s="124">
        <v>0</v>
      </c>
      <c r="AD506" s="124">
        <v>0</v>
      </c>
      <c r="AE506" s="124">
        <v>0</v>
      </c>
      <c r="AF506" s="124"/>
      <c r="AG506" s="124">
        <v>0</v>
      </c>
      <c r="AH506" s="124"/>
      <c r="AI506" s="124">
        <v>0</v>
      </c>
      <c r="AJ506" s="124"/>
      <c r="AK506" s="124">
        <v>0</v>
      </c>
      <c r="AL506" s="124"/>
      <c r="AM506" s="124">
        <v>0</v>
      </c>
      <c r="AN506" s="124"/>
      <c r="AO506" s="124">
        <v>0</v>
      </c>
      <c r="AP506" s="124"/>
      <c r="AQ506" s="124">
        <v>0</v>
      </c>
      <c r="AR506" s="124"/>
      <c r="AS506" s="124">
        <v>0</v>
      </c>
      <c r="AT506" s="124"/>
      <c r="AU506" s="124">
        <v>0</v>
      </c>
      <c r="AV506" s="124">
        <v>0</v>
      </c>
      <c r="AW506" s="124">
        <v>0</v>
      </c>
      <c r="AX506" s="124">
        <v>0</v>
      </c>
      <c r="AY506" s="124">
        <v>0</v>
      </c>
      <c r="AZ506" s="124">
        <v>0</v>
      </c>
      <c r="BA506" s="124">
        <v>0</v>
      </c>
      <c r="BB506" s="124">
        <v>0</v>
      </c>
      <c r="BC506" s="124">
        <v>0</v>
      </c>
      <c r="BD506" s="123">
        <v>0</v>
      </c>
      <c r="BE506" s="123">
        <v>0</v>
      </c>
      <c r="BF506" s="124">
        <v>0</v>
      </c>
      <c r="BG506" s="124">
        <v>0</v>
      </c>
      <c r="BH506" s="124">
        <v>0</v>
      </c>
      <c r="BI506" s="124"/>
      <c r="BJ506" s="124">
        <v>0</v>
      </c>
      <c r="BK506" s="124"/>
      <c r="BL506" s="124">
        <v>0</v>
      </c>
      <c r="BM506" s="124">
        <v>0</v>
      </c>
      <c r="BN506" s="124">
        <v>0</v>
      </c>
      <c r="BO506" s="124">
        <v>0</v>
      </c>
      <c r="BP506" s="125">
        <v>0</v>
      </c>
      <c r="BS506" s="97">
        <f t="shared" si="329"/>
        <v>0</v>
      </c>
      <c r="BT506" s="97">
        <f t="shared" si="330"/>
        <v>0</v>
      </c>
      <c r="BU506" s="97">
        <f t="shared" si="331"/>
        <v>0</v>
      </c>
      <c r="BV506" s="296" t="str">
        <f>IF(CA506=0,"NO STOCK",IF(COUNTIF(PKGSUMM_T!$A$2:$A$1245,A506)&gt;0,"OK","ERROR"))</f>
        <v>NO STOCK</v>
      </c>
      <c r="BW506" s="296" t="str">
        <f>IF(CA506=0,"NO STOCK",IF(OR(COUNTIF(COST_SHEETT!$B$3:$B$1238,CI506)&gt;0,COUNTIF(COST_SHEETT!$AB$3:$AB$1238,CI506)&gt;0,COUNTIF(COST_SHEETT1!$B$3:$B$1238,CI506)&gt;0,COUNTIF(COST_SHEETT1!$AB$3:$AB$1238,CI506)&gt;0),"OK","ERROR"))</f>
        <v>NO STOCK</v>
      </c>
      <c r="BX506" s="97">
        <f>SUMIF(HW!$A$2:$A$1573,$A506,HW!BI$2:BI$1573)</f>
        <v>0</v>
      </c>
      <c r="BY506" s="97">
        <f>SUMIF(HW!$A$2:$A$1573,$A506,HW!BJ$2:BJ$1573)</f>
        <v>0</v>
      </c>
      <c r="BZ506" s="197">
        <f t="shared" si="332"/>
        <v>0</v>
      </c>
      <c r="CA506" s="198">
        <f t="shared" si="333"/>
        <v>0</v>
      </c>
      <c r="CI506" s="200"/>
      <c r="CK506" s="296">
        <f>IF(C506="WORK IN PROGRESS",0.099999,IF(SUMIF(SALE!$L$3:$L$1221,$A506,SALE!$U$3:$U$1221)=0,0,SUMIF(SALE!$L$3:$L$1221,$A506,SALE!$U$3:$U$1221)/SUMIF(SALE!$L$3:$L$1221,$A506,SALE!$F$3:$F$1221)))</f>
        <v>0</v>
      </c>
    </row>
    <row r="507" spans="1:102" ht="12" hidden="1" customHeight="1" x14ac:dyDescent="0.25">
      <c r="A507" s="114" t="s">
        <v>325</v>
      </c>
      <c r="B507" s="115" t="s">
        <v>1815</v>
      </c>
      <c r="C507" s="115" t="s">
        <v>30</v>
      </c>
      <c r="D507" s="116">
        <v>4680</v>
      </c>
      <c r="E507" s="117">
        <v>123</v>
      </c>
      <c r="F507" s="117">
        <v>1.7847999999999999E-2</v>
      </c>
      <c r="G507" s="117">
        <v>1.7847999999999999E-2</v>
      </c>
      <c r="H507" s="118"/>
      <c r="I507" s="118">
        <v>0</v>
      </c>
      <c r="J507" s="118">
        <v>0</v>
      </c>
      <c r="K507" s="118"/>
      <c r="L507" s="118">
        <v>0</v>
      </c>
      <c r="M507" s="118"/>
      <c r="N507" s="118">
        <v>0</v>
      </c>
      <c r="O507" s="118"/>
      <c r="P507" s="118">
        <v>0</v>
      </c>
      <c r="Q507" s="118"/>
      <c r="R507" s="118">
        <v>0</v>
      </c>
      <c r="S507" s="118"/>
      <c r="T507" s="118">
        <v>0</v>
      </c>
      <c r="U507" s="118"/>
      <c r="V507" s="118">
        <v>0</v>
      </c>
      <c r="W507" s="118"/>
      <c r="X507" s="118">
        <v>0</v>
      </c>
      <c r="Y507" s="118"/>
      <c r="Z507" s="118">
        <v>0</v>
      </c>
      <c r="AA507" s="118"/>
      <c r="AB507" s="118">
        <v>0</v>
      </c>
      <c r="AC507" s="118">
        <v>0</v>
      </c>
      <c r="AD507" s="118">
        <v>0</v>
      </c>
      <c r="AE507" s="118">
        <v>0</v>
      </c>
      <c r="AF507" s="118"/>
      <c r="AG507" s="118">
        <v>0</v>
      </c>
      <c r="AH507" s="118"/>
      <c r="AI507" s="118">
        <v>0</v>
      </c>
      <c r="AJ507" s="118"/>
      <c r="AK507" s="118">
        <v>0</v>
      </c>
      <c r="AL507" s="118"/>
      <c r="AM507" s="118">
        <v>0</v>
      </c>
      <c r="AN507" s="118"/>
      <c r="AO507" s="118">
        <v>0</v>
      </c>
      <c r="AP507" s="118"/>
      <c r="AQ507" s="118">
        <v>0</v>
      </c>
      <c r="AR507" s="118"/>
      <c r="AS507" s="118">
        <v>0</v>
      </c>
      <c r="AT507" s="118"/>
      <c r="AU507" s="118">
        <v>0</v>
      </c>
      <c r="AV507" s="118">
        <v>0</v>
      </c>
      <c r="AW507" s="118">
        <v>0</v>
      </c>
      <c r="AX507" s="118">
        <v>0</v>
      </c>
      <c r="AY507" s="118">
        <v>0</v>
      </c>
      <c r="AZ507" s="118">
        <v>0</v>
      </c>
      <c r="BA507" s="118">
        <v>0</v>
      </c>
      <c r="BB507" s="118">
        <v>0</v>
      </c>
      <c r="BC507" s="118">
        <v>0</v>
      </c>
      <c r="BD507" s="117">
        <v>0</v>
      </c>
      <c r="BE507" s="117">
        <v>0</v>
      </c>
      <c r="BF507" s="118">
        <v>0</v>
      </c>
      <c r="BG507" s="118">
        <v>0</v>
      </c>
      <c r="BH507" s="118">
        <v>0</v>
      </c>
      <c r="BI507" s="118"/>
      <c r="BJ507" s="118">
        <v>0</v>
      </c>
      <c r="BK507" s="118"/>
      <c r="BL507" s="118">
        <v>0</v>
      </c>
      <c r="BM507" s="118">
        <v>0</v>
      </c>
      <c r="BN507" s="118">
        <v>0</v>
      </c>
      <c r="BO507" s="118">
        <v>0</v>
      </c>
      <c r="BP507" s="119">
        <v>0</v>
      </c>
      <c r="BS507" s="97">
        <f t="shared" si="329"/>
        <v>0</v>
      </c>
      <c r="BT507" s="97">
        <f t="shared" si="330"/>
        <v>0</v>
      </c>
      <c r="BU507" s="97">
        <f t="shared" si="331"/>
        <v>0</v>
      </c>
      <c r="BV507" s="296" t="str">
        <f>IF(CA507=0,"NO STOCK",IF(COUNTIF(PKGSUMM_T!$A$2:$A$1245,A507)&gt;0,"OK","ERROR"))</f>
        <v>NO STOCK</v>
      </c>
      <c r="BW507" s="296" t="str">
        <f>IF(CA507=0,"NO STOCK",IF(OR(COUNTIF(COST_SHEETT!$B$3:$B$1238,CI507)&gt;0,COUNTIF(COST_SHEETT!$AB$3:$AB$1238,CI507)&gt;0,COUNTIF(COST_SHEETT1!$B$3:$B$1238,CI507)&gt;0,COUNTIF(COST_SHEETT1!$AB$3:$AB$1238,CI507)&gt;0),"OK","ERROR"))</f>
        <v>NO STOCK</v>
      </c>
      <c r="BX507" s="97">
        <f>SUMIF(HW!$A$2:$A$1573,$A507,HW!BI$2:BI$1573)</f>
        <v>0</v>
      </c>
      <c r="BY507" s="97">
        <f>SUMIF(HW!$A$2:$A$1573,$A507,HW!BJ$2:BJ$1573)</f>
        <v>0</v>
      </c>
      <c r="BZ507" s="197">
        <f t="shared" si="332"/>
        <v>0</v>
      </c>
      <c r="CA507" s="198">
        <f t="shared" si="333"/>
        <v>0</v>
      </c>
      <c r="CI507" s="200"/>
      <c r="CK507" s="296">
        <f>IF(C507="WORK IN PROGRESS",0.099999,IF(SUMIF(SALE!$L$3:$L$1221,$A507,SALE!$U$3:$U$1221)=0,0,SUMIF(SALE!$L$3:$L$1221,$A507,SALE!$U$3:$U$1221)/SUMIF(SALE!$L$3:$L$1221,$A507,SALE!$F$3:$F$1221)))</f>
        <v>0</v>
      </c>
    </row>
    <row r="508" spans="1:102" ht="12" customHeight="1" x14ac:dyDescent="0.25">
      <c r="A508" s="120" t="s">
        <v>349</v>
      </c>
      <c r="B508" s="121" t="s">
        <v>1816</v>
      </c>
      <c r="C508" s="121" t="s">
        <v>30</v>
      </c>
      <c r="D508" s="122">
        <v>9770</v>
      </c>
      <c r="E508" s="123">
        <v>125</v>
      </c>
      <c r="F508" s="123">
        <v>1.8338E-2</v>
      </c>
      <c r="G508" s="123">
        <v>1.8338E-2</v>
      </c>
      <c r="H508" s="127">
        <v>185630</v>
      </c>
      <c r="I508" s="127">
        <v>23.204000000000001</v>
      </c>
      <c r="J508" s="128">
        <v>3404.0830000000001</v>
      </c>
      <c r="K508" s="123"/>
      <c r="L508" s="123">
        <v>0</v>
      </c>
      <c r="M508" s="123"/>
      <c r="N508" s="123">
        <v>0</v>
      </c>
      <c r="O508" s="123"/>
      <c r="P508" s="123">
        <v>0</v>
      </c>
      <c r="Q508" s="123">
        <v>2618360</v>
      </c>
      <c r="R508" s="151">
        <v>327.29500000000002</v>
      </c>
      <c r="S508" s="123"/>
      <c r="T508" s="123">
        <v>0</v>
      </c>
      <c r="U508" s="123"/>
      <c r="V508" s="123">
        <v>0</v>
      </c>
      <c r="W508" s="123"/>
      <c r="X508" s="123">
        <v>0</v>
      </c>
      <c r="Y508" s="123"/>
      <c r="Z508" s="123">
        <v>0</v>
      </c>
      <c r="AA508" s="123"/>
      <c r="AB508" s="123">
        <v>0</v>
      </c>
      <c r="AC508" s="152">
        <v>2618360</v>
      </c>
      <c r="AD508" s="151">
        <v>327.29500000000002</v>
      </c>
      <c r="AE508" s="153">
        <v>48015.485999999997</v>
      </c>
      <c r="AF508" s="123"/>
      <c r="AG508" s="123">
        <v>0</v>
      </c>
      <c r="AH508" s="123"/>
      <c r="AI508" s="123">
        <v>0</v>
      </c>
      <c r="AJ508" s="123"/>
      <c r="AK508" s="123">
        <v>0</v>
      </c>
      <c r="AL508" s="123"/>
      <c r="AM508" s="123">
        <v>0</v>
      </c>
      <c r="AN508" s="123"/>
      <c r="AO508" s="123">
        <v>0</v>
      </c>
      <c r="AP508" s="123">
        <v>947690</v>
      </c>
      <c r="AQ508" s="112">
        <v>118.461</v>
      </c>
      <c r="AR508" s="123"/>
      <c r="AS508" s="123">
        <v>0</v>
      </c>
      <c r="AT508" s="123"/>
      <c r="AU508" s="123">
        <v>0</v>
      </c>
      <c r="AV508" s="135">
        <v>947690</v>
      </c>
      <c r="AW508" s="112">
        <v>118.461</v>
      </c>
      <c r="AX508" s="134">
        <v>17378.739000000001</v>
      </c>
      <c r="AY508" s="129">
        <v>1856300</v>
      </c>
      <c r="AZ508" s="123">
        <v>190</v>
      </c>
      <c r="BA508" s="127">
        <v>232.03800000000001</v>
      </c>
      <c r="BB508" s="128">
        <v>34040.828999999998</v>
      </c>
      <c r="BC508" s="128">
        <v>34040.828999999998</v>
      </c>
      <c r="BD508" s="123">
        <v>0</v>
      </c>
      <c r="BE508" s="123">
        <v>0</v>
      </c>
      <c r="BF508" s="123">
        <v>0</v>
      </c>
      <c r="BG508" s="152">
        <v>2618360</v>
      </c>
      <c r="BH508" s="151">
        <v>327.29500000000002</v>
      </c>
      <c r="BI508" s="123">
        <v>48850</v>
      </c>
      <c r="BJ508" s="123">
        <v>6.1059999999999999</v>
      </c>
      <c r="BK508" s="123"/>
      <c r="BL508" s="123">
        <v>0</v>
      </c>
      <c r="BM508" s="122">
        <v>48850</v>
      </c>
      <c r="BN508" s="123">
        <v>6.1059999999999999</v>
      </c>
      <c r="BO508" s="122">
        <v>2667210</v>
      </c>
      <c r="BP508" s="154">
        <v>333.40100000000001</v>
      </c>
      <c r="BS508" s="97">
        <f t="shared" si="329"/>
        <v>1856300</v>
      </c>
      <c r="BT508" s="97">
        <f t="shared" si="330"/>
        <v>190</v>
      </c>
      <c r="BU508" s="97">
        <f t="shared" si="331"/>
        <v>232.03800000000001</v>
      </c>
      <c r="BV508" s="296" t="str">
        <f>IF(CA508=0,"NO STOCK",IF(COUNTIF(PKGSUMM_T!$A$2:$A$1245,A508)&gt;0,"OK","ERROR"))</f>
        <v>OK</v>
      </c>
      <c r="BW508" s="296" t="str">
        <f>IF(CA508=0,"NO STOCK",IF(OR(COUNTIF(COST_SHEETT!$B$3:$B$1238,CI508)&gt;0,COUNTIF(COST_SHEETT!$AB$3:$AB$1238,CI508)&gt;0,COUNTIF(COST_SHEETT1!$B$3:$B$1238,CI508)&gt;0,COUNTIF(COST_SHEETT1!$AB$3:$AB$1238,CI508)&gt;0),"OK","ERROR"))</f>
        <v>OK</v>
      </c>
      <c r="BX508" s="97">
        <f>SUMIF(HW!$A$2:$A$1573,$A508,HW!BI$2:BI$1573)</f>
        <v>87930</v>
      </c>
      <c r="BY508" s="97">
        <f>SUMIF(HW!$A$2:$A$1573,$A508,HW!BJ$2:BJ$1573)</f>
        <v>10.991</v>
      </c>
      <c r="BZ508" s="197">
        <f t="shared" si="332"/>
        <v>1944230</v>
      </c>
      <c r="CA508" s="198">
        <f t="shared" si="333"/>
        <v>243.029</v>
      </c>
      <c r="CB508" s="296">
        <f>IF(CJ508="Y",IF(C508="FINISHED GOODS",SUMIF(COST_SHEETT!$AB$3:$AB$1227,$CI508,COST_SHEETT!$DD$3:$DD$1227),SUMIF(COST_SHEETT!$B$3:$B$1227,$CI508,COST_SHEETT!$DB$3:$DB$1227)),IF(C508="FINISHED GOODS",SUMIF(COST_SHEETT1!$AB$3:$AB$1227,$CI508,COST_SHEETT1!$DD$3:$DD$1227),SUMIF(COST_SHEETT1!$B$3:$B$1227,$CI508,COST_SHEETT1!$DB$3:$DB$1227)))</f>
        <v>2.276875887023631E-2</v>
      </c>
      <c r="CC508" s="209">
        <f t="shared" ref="CC508" si="377">ROUND(BZ508*CB508,0)</f>
        <v>44268</v>
      </c>
      <c r="CD508" s="295">
        <v>1</v>
      </c>
      <c r="CE508" s="295"/>
      <c r="CF508" s="376">
        <f>IF(BZ508=0,0,IF(CK508&gt;0,CK508,CD508))</f>
        <v>1.8581174399040737E-2</v>
      </c>
      <c r="CG508" s="301">
        <f t="shared" ref="CG508" si="378">MIN(CF508,CB508)</f>
        <v>1.8581174399040737E-2</v>
      </c>
      <c r="CH508" s="302">
        <f t="shared" ref="CH508" si="379">ROUND(CG508*BZ508,0)</f>
        <v>36126</v>
      </c>
      <c r="CI508" s="200" t="s">
        <v>3209</v>
      </c>
      <c r="CK508" s="296">
        <f>IF(C508="WORK IN PROGRESS",0.099999,IF(SUMIF(SALE!$L$3:$L$1221,$A508,SALE!$U$3:$U$1221)=0,0,SUMIF(SALE!$L$3:$L$1221,$A508,SALE!$U$3:$U$1221)/SUMIF(SALE!$L$3:$L$1221,$A508,SALE!$F$3:$F$1221)))</f>
        <v>1.8581174399040737E-2</v>
      </c>
      <c r="CL508" s="296" t="str">
        <f t="shared" ref="CL508" si="380">IF(CF508&lt;CB508,"NRV","COST")</f>
        <v>NRV</v>
      </c>
      <c r="CM508" s="304">
        <f t="shared" ref="CM508" si="381">IF(CA508=0,0,ROUND(CH508/CA508,3))</f>
        <v>148.649</v>
      </c>
      <c r="CT508" s="296">
        <f>+(BX508*CG508)</f>
        <v>1633.8426649076521</v>
      </c>
      <c r="CU508" s="296">
        <f>+(BZ508-BX508)*CG508</f>
        <v>34492.234036939321</v>
      </c>
      <c r="CW508" s="296">
        <f>+CT508+CU508+CV508</f>
        <v>36126.076701846971</v>
      </c>
      <c r="CX508" s="388">
        <f>+CW508-CH508</f>
        <v>7.670184697053628E-2</v>
      </c>
    </row>
    <row r="509" spans="1:102" ht="12" hidden="1" customHeight="1" x14ac:dyDescent="0.25">
      <c r="A509" s="114" t="s">
        <v>1817</v>
      </c>
      <c r="B509" s="115" t="s">
        <v>1818</v>
      </c>
      <c r="C509" s="115" t="s">
        <v>30</v>
      </c>
      <c r="D509" s="116">
        <v>4885</v>
      </c>
      <c r="E509" s="117">
        <v>123</v>
      </c>
      <c r="F509" s="117">
        <v>1.7847999999999999E-2</v>
      </c>
      <c r="G509" s="117">
        <v>1.7847999999999999E-2</v>
      </c>
      <c r="H509" s="118"/>
      <c r="I509" s="118">
        <v>0</v>
      </c>
      <c r="J509" s="118">
        <v>0</v>
      </c>
      <c r="K509" s="118"/>
      <c r="L509" s="118">
        <v>0</v>
      </c>
      <c r="M509" s="118"/>
      <c r="N509" s="118">
        <v>0</v>
      </c>
      <c r="O509" s="118"/>
      <c r="P509" s="118">
        <v>0</v>
      </c>
      <c r="Q509" s="118"/>
      <c r="R509" s="118">
        <v>0</v>
      </c>
      <c r="S509" s="118"/>
      <c r="T509" s="118">
        <v>0</v>
      </c>
      <c r="U509" s="118"/>
      <c r="V509" s="118">
        <v>0</v>
      </c>
      <c r="W509" s="118"/>
      <c r="X509" s="118">
        <v>0</v>
      </c>
      <c r="Y509" s="118"/>
      <c r="Z509" s="118">
        <v>0</v>
      </c>
      <c r="AA509" s="118"/>
      <c r="AB509" s="118">
        <v>0</v>
      </c>
      <c r="AC509" s="118">
        <v>0</v>
      </c>
      <c r="AD509" s="118">
        <v>0</v>
      </c>
      <c r="AE509" s="118">
        <v>0</v>
      </c>
      <c r="AF509" s="118"/>
      <c r="AG509" s="118">
        <v>0</v>
      </c>
      <c r="AH509" s="118"/>
      <c r="AI509" s="118">
        <v>0</v>
      </c>
      <c r="AJ509" s="118"/>
      <c r="AK509" s="118">
        <v>0</v>
      </c>
      <c r="AL509" s="118"/>
      <c r="AM509" s="118">
        <v>0</v>
      </c>
      <c r="AN509" s="118"/>
      <c r="AO509" s="118">
        <v>0</v>
      </c>
      <c r="AP509" s="118"/>
      <c r="AQ509" s="118">
        <v>0</v>
      </c>
      <c r="AR509" s="118"/>
      <c r="AS509" s="118">
        <v>0</v>
      </c>
      <c r="AT509" s="118"/>
      <c r="AU509" s="118">
        <v>0</v>
      </c>
      <c r="AV509" s="118">
        <v>0</v>
      </c>
      <c r="AW509" s="118">
        <v>0</v>
      </c>
      <c r="AX509" s="118">
        <v>0</v>
      </c>
      <c r="AY509" s="118">
        <v>0</v>
      </c>
      <c r="AZ509" s="118">
        <v>0</v>
      </c>
      <c r="BA509" s="118">
        <v>0</v>
      </c>
      <c r="BB509" s="118">
        <v>0</v>
      </c>
      <c r="BC509" s="118">
        <v>0</v>
      </c>
      <c r="BD509" s="117">
        <v>0</v>
      </c>
      <c r="BE509" s="117">
        <v>0</v>
      </c>
      <c r="BF509" s="118">
        <v>0</v>
      </c>
      <c r="BG509" s="118">
        <v>0</v>
      </c>
      <c r="BH509" s="118">
        <v>0</v>
      </c>
      <c r="BI509" s="118"/>
      <c r="BJ509" s="118">
        <v>0</v>
      </c>
      <c r="BK509" s="118"/>
      <c r="BL509" s="118">
        <v>0</v>
      </c>
      <c r="BM509" s="118">
        <v>0</v>
      </c>
      <c r="BN509" s="118">
        <v>0</v>
      </c>
      <c r="BO509" s="118">
        <v>0</v>
      </c>
      <c r="BP509" s="119">
        <v>0</v>
      </c>
      <c r="BS509" s="97">
        <f t="shared" si="329"/>
        <v>0</v>
      </c>
      <c r="BT509" s="97">
        <f t="shared" si="330"/>
        <v>0</v>
      </c>
      <c r="BU509" s="97">
        <f t="shared" si="331"/>
        <v>0</v>
      </c>
      <c r="BV509" s="296" t="str">
        <f>IF(CA509=0,"NO STOCK",IF(COUNTIF(PKGSUMM_T!$A$2:$A$1245,A509)&gt;0,"OK","ERROR"))</f>
        <v>NO STOCK</v>
      </c>
      <c r="BW509" s="296" t="str">
        <f>IF(CA509=0,"NO STOCK",IF(OR(COUNTIF(COST_SHEETT!$B$3:$B$1238,CI509)&gt;0,COUNTIF(COST_SHEETT!$AB$3:$AB$1238,CI509)&gt;0,COUNTIF(COST_SHEETT1!$B$3:$B$1238,CI509)&gt;0,COUNTIF(COST_SHEETT1!$AB$3:$AB$1238,CI509)&gt;0),"OK","ERROR"))</f>
        <v>NO STOCK</v>
      </c>
      <c r="BX509" s="97">
        <f>SUMIF(HW!$A$2:$A$1573,$A509,HW!BI$2:BI$1573)</f>
        <v>0</v>
      </c>
      <c r="BY509" s="97">
        <f>SUMIF(HW!$A$2:$A$1573,$A509,HW!BJ$2:BJ$1573)</f>
        <v>0</v>
      </c>
      <c r="BZ509" s="197">
        <f t="shared" si="332"/>
        <v>0</v>
      </c>
      <c r="CA509" s="198">
        <f t="shared" si="333"/>
        <v>0</v>
      </c>
      <c r="CI509" s="200"/>
      <c r="CK509" s="296">
        <f>IF(C509="WORK IN PROGRESS",0.099999,IF(SUMIF(SALE!$L$3:$L$1221,$A509,SALE!$U$3:$U$1221)=0,0,SUMIF(SALE!$L$3:$L$1221,$A509,SALE!$U$3:$U$1221)/SUMIF(SALE!$L$3:$L$1221,$A509,SALE!$F$3:$F$1221)))</f>
        <v>0</v>
      </c>
    </row>
    <row r="510" spans="1:102" ht="12" hidden="1" customHeight="1" x14ac:dyDescent="0.25">
      <c r="A510" s="120" t="s">
        <v>1819</v>
      </c>
      <c r="B510" s="121" t="s">
        <v>1820</v>
      </c>
      <c r="C510" s="121" t="s">
        <v>30</v>
      </c>
      <c r="D510" s="122">
        <v>5400</v>
      </c>
      <c r="E510" s="123">
        <v>155</v>
      </c>
      <c r="F510" s="123">
        <v>2.2491000000000001E-2</v>
      </c>
      <c r="G510" s="123">
        <v>2.2491000000000001E-2</v>
      </c>
      <c r="H510" s="124"/>
      <c r="I510" s="124">
        <v>0</v>
      </c>
      <c r="J510" s="124">
        <v>0</v>
      </c>
      <c r="K510" s="124"/>
      <c r="L510" s="124">
        <v>0</v>
      </c>
      <c r="M510" s="124"/>
      <c r="N510" s="124">
        <v>0</v>
      </c>
      <c r="O510" s="124"/>
      <c r="P510" s="124">
        <v>0</v>
      </c>
      <c r="Q510" s="124"/>
      <c r="R510" s="124">
        <v>0</v>
      </c>
      <c r="S510" s="124"/>
      <c r="T510" s="124">
        <v>0</v>
      </c>
      <c r="U510" s="124"/>
      <c r="V510" s="124">
        <v>0</v>
      </c>
      <c r="W510" s="124"/>
      <c r="X510" s="124">
        <v>0</v>
      </c>
      <c r="Y510" s="124"/>
      <c r="Z510" s="124">
        <v>0</v>
      </c>
      <c r="AA510" s="124"/>
      <c r="AB510" s="124">
        <v>0</v>
      </c>
      <c r="AC510" s="124">
        <v>0</v>
      </c>
      <c r="AD510" s="124">
        <v>0</v>
      </c>
      <c r="AE510" s="124">
        <v>0</v>
      </c>
      <c r="AF510" s="124"/>
      <c r="AG510" s="124">
        <v>0</v>
      </c>
      <c r="AH510" s="124"/>
      <c r="AI510" s="124">
        <v>0</v>
      </c>
      <c r="AJ510" s="124"/>
      <c r="AK510" s="124">
        <v>0</v>
      </c>
      <c r="AL510" s="124"/>
      <c r="AM510" s="124">
        <v>0</v>
      </c>
      <c r="AN510" s="124"/>
      <c r="AO510" s="124">
        <v>0</v>
      </c>
      <c r="AP510" s="124"/>
      <c r="AQ510" s="124">
        <v>0</v>
      </c>
      <c r="AR510" s="124"/>
      <c r="AS510" s="124">
        <v>0</v>
      </c>
      <c r="AT510" s="124"/>
      <c r="AU510" s="124">
        <v>0</v>
      </c>
      <c r="AV510" s="124">
        <v>0</v>
      </c>
      <c r="AW510" s="124">
        <v>0</v>
      </c>
      <c r="AX510" s="124">
        <v>0</v>
      </c>
      <c r="AY510" s="124">
        <v>0</v>
      </c>
      <c r="AZ510" s="124">
        <v>0</v>
      </c>
      <c r="BA510" s="124">
        <v>0</v>
      </c>
      <c r="BB510" s="124">
        <v>0</v>
      </c>
      <c r="BC510" s="124">
        <v>0</v>
      </c>
      <c r="BD510" s="123">
        <v>0</v>
      </c>
      <c r="BE510" s="123">
        <v>0</v>
      </c>
      <c r="BF510" s="124">
        <v>0</v>
      </c>
      <c r="BG510" s="124">
        <v>0</v>
      </c>
      <c r="BH510" s="124">
        <v>0</v>
      </c>
      <c r="BI510" s="124"/>
      <c r="BJ510" s="124">
        <v>0</v>
      </c>
      <c r="BK510" s="124"/>
      <c r="BL510" s="124">
        <v>0</v>
      </c>
      <c r="BM510" s="124">
        <v>0</v>
      </c>
      <c r="BN510" s="124">
        <v>0</v>
      </c>
      <c r="BO510" s="124">
        <v>0</v>
      </c>
      <c r="BP510" s="125">
        <v>0</v>
      </c>
      <c r="BS510" s="97">
        <f t="shared" si="329"/>
        <v>0</v>
      </c>
      <c r="BT510" s="97">
        <f t="shared" si="330"/>
        <v>0</v>
      </c>
      <c r="BU510" s="97">
        <f t="shared" si="331"/>
        <v>0</v>
      </c>
      <c r="BV510" s="296" t="str">
        <f>IF(CA510=0,"NO STOCK",IF(COUNTIF(PKGSUMM_T!$A$2:$A$1245,A510)&gt;0,"OK","ERROR"))</f>
        <v>NO STOCK</v>
      </c>
      <c r="BW510" s="296" t="str">
        <f>IF(CA510=0,"NO STOCK",IF(OR(COUNTIF(COST_SHEETT!$B$3:$B$1238,CI510)&gt;0,COUNTIF(COST_SHEETT!$AB$3:$AB$1238,CI510)&gt;0,COUNTIF(COST_SHEETT1!$B$3:$B$1238,CI510)&gt;0,COUNTIF(COST_SHEETT1!$AB$3:$AB$1238,CI510)&gt;0),"OK","ERROR"))</f>
        <v>NO STOCK</v>
      </c>
      <c r="BX510" s="97">
        <f>SUMIF(HW!$A$2:$A$1573,$A510,HW!BI$2:BI$1573)</f>
        <v>0</v>
      </c>
      <c r="BY510" s="97">
        <f>SUMIF(HW!$A$2:$A$1573,$A510,HW!BJ$2:BJ$1573)</f>
        <v>0</v>
      </c>
      <c r="BZ510" s="197">
        <f t="shared" si="332"/>
        <v>0</v>
      </c>
      <c r="CA510" s="198">
        <f t="shared" si="333"/>
        <v>0</v>
      </c>
      <c r="CI510" s="200"/>
      <c r="CK510" s="296">
        <f>IF(C510="WORK IN PROGRESS",0.099999,IF(SUMIF(SALE!$L$3:$L$1221,$A510,SALE!$U$3:$U$1221)=0,0,SUMIF(SALE!$L$3:$L$1221,$A510,SALE!$U$3:$U$1221)/SUMIF(SALE!$L$3:$L$1221,$A510,SALE!$F$3:$F$1221)))</f>
        <v>0</v>
      </c>
    </row>
    <row r="511" spans="1:102" ht="12" hidden="1" customHeight="1" x14ac:dyDescent="0.25">
      <c r="A511" s="114" t="s">
        <v>1821</v>
      </c>
      <c r="B511" s="115" t="s">
        <v>1822</v>
      </c>
      <c r="C511" s="115" t="s">
        <v>30</v>
      </c>
      <c r="D511" s="116">
        <v>6468</v>
      </c>
      <c r="E511" s="117">
        <v>165</v>
      </c>
      <c r="F511" s="117">
        <v>2.3942000000000001E-2</v>
      </c>
      <c r="G511" s="117">
        <v>2.3942000000000001E-2</v>
      </c>
      <c r="H511" s="118"/>
      <c r="I511" s="118">
        <v>0</v>
      </c>
      <c r="J511" s="118">
        <v>0</v>
      </c>
      <c r="K511" s="118"/>
      <c r="L511" s="118">
        <v>0</v>
      </c>
      <c r="M511" s="118"/>
      <c r="N511" s="118">
        <v>0</v>
      </c>
      <c r="O511" s="118"/>
      <c r="P511" s="118">
        <v>0</v>
      </c>
      <c r="Q511" s="118"/>
      <c r="R511" s="118">
        <v>0</v>
      </c>
      <c r="S511" s="118"/>
      <c r="T511" s="118">
        <v>0</v>
      </c>
      <c r="U511" s="118"/>
      <c r="V511" s="118">
        <v>0</v>
      </c>
      <c r="W511" s="118"/>
      <c r="X511" s="118">
        <v>0</v>
      </c>
      <c r="Y511" s="118"/>
      <c r="Z511" s="118">
        <v>0</v>
      </c>
      <c r="AA511" s="118"/>
      <c r="AB511" s="118">
        <v>0</v>
      </c>
      <c r="AC511" s="118">
        <v>0</v>
      </c>
      <c r="AD511" s="118">
        <v>0</v>
      </c>
      <c r="AE511" s="118">
        <v>0</v>
      </c>
      <c r="AF511" s="118"/>
      <c r="AG511" s="118">
        <v>0</v>
      </c>
      <c r="AH511" s="118"/>
      <c r="AI511" s="118">
        <v>0</v>
      </c>
      <c r="AJ511" s="118"/>
      <c r="AK511" s="118">
        <v>0</v>
      </c>
      <c r="AL511" s="118"/>
      <c r="AM511" s="118">
        <v>0</v>
      </c>
      <c r="AN511" s="118"/>
      <c r="AO511" s="118">
        <v>0</v>
      </c>
      <c r="AP511" s="118"/>
      <c r="AQ511" s="118">
        <v>0</v>
      </c>
      <c r="AR511" s="118"/>
      <c r="AS511" s="118">
        <v>0</v>
      </c>
      <c r="AT511" s="118"/>
      <c r="AU511" s="118">
        <v>0</v>
      </c>
      <c r="AV511" s="118">
        <v>0</v>
      </c>
      <c r="AW511" s="118">
        <v>0</v>
      </c>
      <c r="AX511" s="118">
        <v>0</v>
      </c>
      <c r="AY511" s="118">
        <v>0</v>
      </c>
      <c r="AZ511" s="118">
        <v>0</v>
      </c>
      <c r="BA511" s="118">
        <v>0</v>
      </c>
      <c r="BB511" s="118">
        <v>0</v>
      </c>
      <c r="BC511" s="118">
        <v>0</v>
      </c>
      <c r="BD511" s="117">
        <v>0</v>
      </c>
      <c r="BE511" s="117">
        <v>0</v>
      </c>
      <c r="BF511" s="118">
        <v>0</v>
      </c>
      <c r="BG511" s="118">
        <v>0</v>
      </c>
      <c r="BH511" s="118">
        <v>0</v>
      </c>
      <c r="BI511" s="118"/>
      <c r="BJ511" s="118">
        <v>0</v>
      </c>
      <c r="BK511" s="118"/>
      <c r="BL511" s="118">
        <v>0</v>
      </c>
      <c r="BM511" s="118">
        <v>0</v>
      </c>
      <c r="BN511" s="118">
        <v>0</v>
      </c>
      <c r="BO511" s="118">
        <v>0</v>
      </c>
      <c r="BP511" s="119">
        <v>0</v>
      </c>
      <c r="BS511" s="97">
        <f t="shared" si="329"/>
        <v>0</v>
      </c>
      <c r="BT511" s="97">
        <f t="shared" si="330"/>
        <v>0</v>
      </c>
      <c r="BU511" s="97">
        <f t="shared" si="331"/>
        <v>0</v>
      </c>
      <c r="BV511" s="296" t="str">
        <f>IF(CA511=0,"NO STOCK",IF(COUNTIF(PKGSUMM_T!$A$2:$A$1245,A511)&gt;0,"OK","ERROR"))</f>
        <v>NO STOCK</v>
      </c>
      <c r="BW511" s="296" t="str">
        <f>IF(CA511=0,"NO STOCK",IF(OR(COUNTIF(COST_SHEETT!$B$3:$B$1238,CI511)&gt;0,COUNTIF(COST_SHEETT!$AB$3:$AB$1238,CI511)&gt;0,COUNTIF(COST_SHEETT1!$B$3:$B$1238,CI511)&gt;0,COUNTIF(COST_SHEETT1!$AB$3:$AB$1238,CI511)&gt;0),"OK","ERROR"))</f>
        <v>NO STOCK</v>
      </c>
      <c r="BX511" s="97">
        <f>SUMIF(HW!$A$2:$A$1573,$A511,HW!BI$2:BI$1573)</f>
        <v>0</v>
      </c>
      <c r="BY511" s="97">
        <f>SUMIF(HW!$A$2:$A$1573,$A511,HW!BJ$2:BJ$1573)</f>
        <v>0</v>
      </c>
      <c r="BZ511" s="197">
        <f t="shared" si="332"/>
        <v>0</v>
      </c>
      <c r="CA511" s="198">
        <f t="shared" si="333"/>
        <v>0</v>
      </c>
      <c r="CI511" s="200"/>
      <c r="CK511" s="296">
        <f>IF(C511="WORK IN PROGRESS",0.099999,IF(SUMIF(SALE!$L$3:$L$1221,$A511,SALE!$U$3:$U$1221)=0,0,SUMIF(SALE!$L$3:$L$1221,$A511,SALE!$U$3:$U$1221)/SUMIF(SALE!$L$3:$L$1221,$A511,SALE!$F$3:$F$1221)))</f>
        <v>0</v>
      </c>
    </row>
    <row r="512" spans="1:102" ht="12" hidden="1" customHeight="1" x14ac:dyDescent="0.25">
      <c r="A512" s="120" t="s">
        <v>333</v>
      </c>
      <c r="B512" s="121" t="s">
        <v>1823</v>
      </c>
      <c r="C512" s="121" t="s">
        <v>30</v>
      </c>
      <c r="D512" s="122">
        <v>8793</v>
      </c>
      <c r="E512" s="123">
        <v>123</v>
      </c>
      <c r="F512" s="123">
        <v>1.7847999999999999E-2</v>
      </c>
      <c r="G512" s="123">
        <v>1.7847999999999999E-2</v>
      </c>
      <c r="H512" s="124"/>
      <c r="I512" s="124">
        <v>0</v>
      </c>
      <c r="J512" s="124">
        <v>0</v>
      </c>
      <c r="K512" s="124"/>
      <c r="L512" s="124">
        <v>0</v>
      </c>
      <c r="M512" s="124"/>
      <c r="N512" s="124">
        <v>0</v>
      </c>
      <c r="O512" s="124"/>
      <c r="P512" s="124">
        <v>0</v>
      </c>
      <c r="Q512" s="124"/>
      <c r="R512" s="124">
        <v>0</v>
      </c>
      <c r="S512" s="124"/>
      <c r="T512" s="124">
        <v>0</v>
      </c>
      <c r="U512" s="124"/>
      <c r="V512" s="124">
        <v>0</v>
      </c>
      <c r="W512" s="124"/>
      <c r="X512" s="124">
        <v>0</v>
      </c>
      <c r="Y512" s="124"/>
      <c r="Z512" s="124">
        <v>0</v>
      </c>
      <c r="AA512" s="124"/>
      <c r="AB512" s="124">
        <v>0</v>
      </c>
      <c r="AC512" s="124">
        <v>0</v>
      </c>
      <c r="AD512" s="124">
        <v>0</v>
      </c>
      <c r="AE512" s="124">
        <v>0</v>
      </c>
      <c r="AF512" s="124"/>
      <c r="AG512" s="124">
        <v>0</v>
      </c>
      <c r="AH512" s="124"/>
      <c r="AI512" s="124">
        <v>0</v>
      </c>
      <c r="AJ512" s="124"/>
      <c r="AK512" s="124">
        <v>0</v>
      </c>
      <c r="AL512" s="124"/>
      <c r="AM512" s="124">
        <v>0</v>
      </c>
      <c r="AN512" s="124"/>
      <c r="AO512" s="124">
        <v>0</v>
      </c>
      <c r="AP512" s="124"/>
      <c r="AQ512" s="124">
        <v>0</v>
      </c>
      <c r="AR512" s="124"/>
      <c r="AS512" s="124">
        <v>0</v>
      </c>
      <c r="AT512" s="124"/>
      <c r="AU512" s="124">
        <v>0</v>
      </c>
      <c r="AV512" s="124">
        <v>0</v>
      </c>
      <c r="AW512" s="124">
        <v>0</v>
      </c>
      <c r="AX512" s="124">
        <v>0</v>
      </c>
      <c r="AY512" s="124">
        <v>0</v>
      </c>
      <c r="AZ512" s="124">
        <v>0</v>
      </c>
      <c r="BA512" s="124">
        <v>0</v>
      </c>
      <c r="BB512" s="124">
        <v>0</v>
      </c>
      <c r="BC512" s="124">
        <v>0</v>
      </c>
      <c r="BD512" s="123">
        <v>0</v>
      </c>
      <c r="BE512" s="123">
        <v>0</v>
      </c>
      <c r="BF512" s="124">
        <v>0</v>
      </c>
      <c r="BG512" s="124">
        <v>0</v>
      </c>
      <c r="BH512" s="124">
        <v>0</v>
      </c>
      <c r="BI512" s="124"/>
      <c r="BJ512" s="124">
        <v>0</v>
      </c>
      <c r="BK512" s="124"/>
      <c r="BL512" s="124">
        <v>0</v>
      </c>
      <c r="BM512" s="124">
        <v>0</v>
      </c>
      <c r="BN512" s="124">
        <v>0</v>
      </c>
      <c r="BO512" s="124">
        <v>0</v>
      </c>
      <c r="BP512" s="125">
        <v>0</v>
      </c>
      <c r="BS512" s="97">
        <f t="shared" si="329"/>
        <v>0</v>
      </c>
      <c r="BT512" s="97">
        <f t="shared" si="330"/>
        <v>0</v>
      </c>
      <c r="BU512" s="97">
        <f t="shared" si="331"/>
        <v>0</v>
      </c>
      <c r="BV512" s="296" t="str">
        <f>IF(CA512=0,"NO STOCK",IF(COUNTIF(PKGSUMM_T!$A$2:$A$1245,A512)&gt;0,"OK","ERROR"))</f>
        <v>NO STOCK</v>
      </c>
      <c r="BW512" s="296" t="str">
        <f>IF(CA512=0,"NO STOCK",IF(OR(COUNTIF(COST_SHEETT!$B$3:$B$1238,CI512)&gt;0,COUNTIF(COST_SHEETT!$AB$3:$AB$1238,CI512)&gt;0,COUNTIF(COST_SHEETT1!$B$3:$B$1238,CI512)&gt;0,COUNTIF(COST_SHEETT1!$AB$3:$AB$1238,CI512)&gt;0),"OK","ERROR"))</f>
        <v>NO STOCK</v>
      </c>
      <c r="BX512" s="97">
        <f>SUMIF(HW!$A$2:$A$1573,$A512,HW!BI$2:BI$1573)</f>
        <v>0</v>
      </c>
      <c r="BY512" s="97">
        <f>SUMIF(HW!$A$2:$A$1573,$A512,HW!BJ$2:BJ$1573)</f>
        <v>0</v>
      </c>
      <c r="BZ512" s="197">
        <f t="shared" si="332"/>
        <v>0</v>
      </c>
      <c r="CA512" s="198">
        <f t="shared" si="333"/>
        <v>0</v>
      </c>
      <c r="CI512" s="200"/>
      <c r="CK512" s="296">
        <f>IF(C512="WORK IN PROGRESS",0.099999,IF(SUMIF(SALE!$L$3:$L$1221,$A512,SALE!$U$3:$U$1221)=0,0,SUMIF(SALE!$L$3:$L$1221,$A512,SALE!$U$3:$U$1221)/SUMIF(SALE!$L$3:$L$1221,$A512,SALE!$F$3:$F$1221)))</f>
        <v>0</v>
      </c>
    </row>
    <row r="513" spans="1:102" ht="12" hidden="1" customHeight="1" x14ac:dyDescent="0.25">
      <c r="A513" s="114" t="s">
        <v>1824</v>
      </c>
      <c r="B513" s="115" t="s">
        <v>1825</v>
      </c>
      <c r="C513" s="115" t="s">
        <v>30</v>
      </c>
      <c r="D513" s="116">
        <v>8793</v>
      </c>
      <c r="E513" s="117">
        <v>123</v>
      </c>
      <c r="F513" s="117">
        <v>1.7847999999999999E-2</v>
      </c>
      <c r="G513" s="117">
        <v>1.7847999999999999E-2</v>
      </c>
      <c r="H513" s="118"/>
      <c r="I513" s="118">
        <v>0</v>
      </c>
      <c r="J513" s="118">
        <v>0</v>
      </c>
      <c r="K513" s="118"/>
      <c r="L513" s="118">
        <v>0</v>
      </c>
      <c r="M513" s="118"/>
      <c r="N513" s="118">
        <v>0</v>
      </c>
      <c r="O513" s="118"/>
      <c r="P513" s="118">
        <v>0</v>
      </c>
      <c r="Q513" s="118"/>
      <c r="R513" s="118">
        <v>0</v>
      </c>
      <c r="S513" s="118"/>
      <c r="T513" s="118">
        <v>0</v>
      </c>
      <c r="U513" s="118"/>
      <c r="V513" s="118">
        <v>0</v>
      </c>
      <c r="W513" s="118"/>
      <c r="X513" s="118">
        <v>0</v>
      </c>
      <c r="Y513" s="118"/>
      <c r="Z513" s="118">
        <v>0</v>
      </c>
      <c r="AA513" s="118"/>
      <c r="AB513" s="118">
        <v>0</v>
      </c>
      <c r="AC513" s="118">
        <v>0</v>
      </c>
      <c r="AD513" s="118">
        <v>0</v>
      </c>
      <c r="AE513" s="118">
        <v>0</v>
      </c>
      <c r="AF513" s="118"/>
      <c r="AG513" s="118">
        <v>0</v>
      </c>
      <c r="AH513" s="118"/>
      <c r="AI513" s="118">
        <v>0</v>
      </c>
      <c r="AJ513" s="118"/>
      <c r="AK513" s="118">
        <v>0</v>
      </c>
      <c r="AL513" s="118"/>
      <c r="AM513" s="118">
        <v>0</v>
      </c>
      <c r="AN513" s="118"/>
      <c r="AO513" s="118">
        <v>0</v>
      </c>
      <c r="AP513" s="118"/>
      <c r="AQ513" s="118">
        <v>0</v>
      </c>
      <c r="AR513" s="118"/>
      <c r="AS513" s="118">
        <v>0</v>
      </c>
      <c r="AT513" s="118"/>
      <c r="AU513" s="118">
        <v>0</v>
      </c>
      <c r="AV513" s="118">
        <v>0</v>
      </c>
      <c r="AW513" s="118">
        <v>0</v>
      </c>
      <c r="AX513" s="118">
        <v>0</v>
      </c>
      <c r="AY513" s="118">
        <v>0</v>
      </c>
      <c r="AZ513" s="118">
        <v>0</v>
      </c>
      <c r="BA513" s="118">
        <v>0</v>
      </c>
      <c r="BB513" s="118">
        <v>0</v>
      </c>
      <c r="BC513" s="118">
        <v>0</v>
      </c>
      <c r="BD513" s="117">
        <v>0</v>
      </c>
      <c r="BE513" s="117">
        <v>0</v>
      </c>
      <c r="BF513" s="118">
        <v>0</v>
      </c>
      <c r="BG513" s="118">
        <v>0</v>
      </c>
      <c r="BH513" s="118">
        <v>0</v>
      </c>
      <c r="BI513" s="118"/>
      <c r="BJ513" s="118">
        <v>0</v>
      </c>
      <c r="BK513" s="118"/>
      <c r="BL513" s="118">
        <v>0</v>
      </c>
      <c r="BM513" s="118">
        <v>0</v>
      </c>
      <c r="BN513" s="118">
        <v>0</v>
      </c>
      <c r="BO513" s="118">
        <v>0</v>
      </c>
      <c r="BP513" s="119">
        <v>0</v>
      </c>
      <c r="BS513" s="97">
        <f t="shared" si="329"/>
        <v>0</v>
      </c>
      <c r="BT513" s="97">
        <f t="shared" si="330"/>
        <v>0</v>
      </c>
      <c r="BU513" s="97">
        <f t="shared" si="331"/>
        <v>0</v>
      </c>
      <c r="BV513" s="296" t="str">
        <f>IF(CA513=0,"NO STOCK",IF(COUNTIF(PKGSUMM_T!$A$2:$A$1245,A513)&gt;0,"OK","ERROR"))</f>
        <v>NO STOCK</v>
      </c>
      <c r="BW513" s="296" t="str">
        <f>IF(CA513=0,"NO STOCK",IF(OR(COUNTIF(COST_SHEETT!$B$3:$B$1238,CI513)&gt;0,COUNTIF(COST_SHEETT!$AB$3:$AB$1238,CI513)&gt;0,COUNTIF(COST_SHEETT1!$B$3:$B$1238,CI513)&gt;0,COUNTIF(COST_SHEETT1!$AB$3:$AB$1238,CI513)&gt;0),"OK","ERROR"))</f>
        <v>NO STOCK</v>
      </c>
      <c r="BX513" s="97">
        <f>SUMIF(HW!$A$2:$A$1573,$A513,HW!BI$2:BI$1573)</f>
        <v>0</v>
      </c>
      <c r="BY513" s="97">
        <f>SUMIF(HW!$A$2:$A$1573,$A513,HW!BJ$2:BJ$1573)</f>
        <v>0</v>
      </c>
      <c r="BZ513" s="197">
        <f t="shared" si="332"/>
        <v>0</v>
      </c>
      <c r="CA513" s="198">
        <f t="shared" si="333"/>
        <v>0</v>
      </c>
      <c r="CI513" s="200"/>
      <c r="CK513" s="296">
        <f>IF(C513="WORK IN PROGRESS",0.099999,IF(SUMIF(SALE!$L$3:$L$1221,$A513,SALE!$U$3:$U$1221)=0,0,SUMIF(SALE!$L$3:$L$1221,$A513,SALE!$U$3:$U$1221)/SUMIF(SALE!$L$3:$L$1221,$A513,SALE!$F$3:$F$1221)))</f>
        <v>0</v>
      </c>
    </row>
    <row r="514" spans="1:102" ht="12" customHeight="1" x14ac:dyDescent="0.25">
      <c r="A514" s="120" t="s">
        <v>347</v>
      </c>
      <c r="B514" s="121" t="s">
        <v>1826</v>
      </c>
      <c r="C514" s="121" t="s">
        <v>30</v>
      </c>
      <c r="D514" s="122">
        <v>4885</v>
      </c>
      <c r="E514" s="123">
        <v>123</v>
      </c>
      <c r="F514" s="123">
        <v>1.9266999999999999E-2</v>
      </c>
      <c r="G514" s="123">
        <v>1.9266999999999999E-2</v>
      </c>
      <c r="H514" s="127">
        <v>24425</v>
      </c>
      <c r="I514" s="127">
        <v>3.004</v>
      </c>
      <c r="J514" s="127">
        <v>470.596</v>
      </c>
      <c r="K514" s="123"/>
      <c r="L514" s="124">
        <v>0</v>
      </c>
      <c r="M514" s="123"/>
      <c r="N514" s="124">
        <v>0</v>
      </c>
      <c r="O514" s="123"/>
      <c r="P514" s="124">
        <v>0</v>
      </c>
      <c r="Q514" s="123"/>
      <c r="R514" s="124">
        <v>0</v>
      </c>
      <c r="S514" s="123"/>
      <c r="T514" s="124">
        <v>0</v>
      </c>
      <c r="U514" s="123"/>
      <c r="V514" s="124">
        <v>0</v>
      </c>
      <c r="W514" s="123"/>
      <c r="X514" s="124">
        <v>0</v>
      </c>
      <c r="Y514" s="123"/>
      <c r="Z514" s="124">
        <v>0</v>
      </c>
      <c r="AA514" s="123"/>
      <c r="AB514" s="124">
        <v>0</v>
      </c>
      <c r="AC514" s="124">
        <v>0</v>
      </c>
      <c r="AD514" s="124">
        <v>0</v>
      </c>
      <c r="AE514" s="124">
        <v>0</v>
      </c>
      <c r="AF514" s="123"/>
      <c r="AG514" s="124">
        <v>0</v>
      </c>
      <c r="AH514" s="123"/>
      <c r="AI514" s="124">
        <v>0</v>
      </c>
      <c r="AJ514" s="123"/>
      <c r="AK514" s="124">
        <v>0</v>
      </c>
      <c r="AL514" s="123"/>
      <c r="AM514" s="124">
        <v>0</v>
      </c>
      <c r="AN514" s="123"/>
      <c r="AO514" s="124">
        <v>0</v>
      </c>
      <c r="AP514" s="123"/>
      <c r="AQ514" s="124">
        <v>0</v>
      </c>
      <c r="AR514" s="123"/>
      <c r="AS514" s="124">
        <v>0</v>
      </c>
      <c r="AT514" s="123"/>
      <c r="AU514" s="124">
        <v>0</v>
      </c>
      <c r="AV514" s="124">
        <v>0</v>
      </c>
      <c r="AW514" s="124">
        <v>0</v>
      </c>
      <c r="AX514" s="124">
        <v>0</v>
      </c>
      <c r="AY514" s="129">
        <v>24425</v>
      </c>
      <c r="AZ514" s="123">
        <v>5</v>
      </c>
      <c r="BA514" s="127">
        <v>3.004</v>
      </c>
      <c r="BB514" s="127">
        <v>470.596</v>
      </c>
      <c r="BC514" s="127">
        <v>470.596</v>
      </c>
      <c r="BD514" s="123">
        <v>0</v>
      </c>
      <c r="BE514" s="123">
        <v>0</v>
      </c>
      <c r="BF514" s="124">
        <v>0</v>
      </c>
      <c r="BG514" s="124">
        <v>0</v>
      </c>
      <c r="BH514" s="124">
        <v>0</v>
      </c>
      <c r="BI514" s="123"/>
      <c r="BJ514" s="124">
        <v>0</v>
      </c>
      <c r="BK514" s="123"/>
      <c r="BL514" s="124">
        <v>0</v>
      </c>
      <c r="BM514" s="124">
        <v>0</v>
      </c>
      <c r="BN514" s="124">
        <v>0</v>
      </c>
      <c r="BO514" s="124">
        <v>0</v>
      </c>
      <c r="BP514" s="125">
        <v>0</v>
      </c>
      <c r="BS514" s="97">
        <f t="shared" si="329"/>
        <v>24425</v>
      </c>
      <c r="BT514" s="97">
        <f t="shared" si="330"/>
        <v>5</v>
      </c>
      <c r="BU514" s="97">
        <f t="shared" si="331"/>
        <v>3.004</v>
      </c>
      <c r="BV514" s="296" t="str">
        <f>IF(CA514=0,"NO STOCK",IF(COUNTIF(PKGSUMM_T!$A$2:$A$1245,A514)&gt;0,"OK","ERROR"))</f>
        <v>OK</v>
      </c>
      <c r="BW514" s="296" t="str">
        <f>IF(CA514=0,"NO STOCK",IF(OR(COUNTIF(COST_SHEETT!$B$3:$B$1238,CI514)&gt;0,COUNTIF(COST_SHEETT!$AB$3:$AB$1238,CI514)&gt;0,COUNTIF(COST_SHEETT1!$B$3:$B$1238,CI514)&gt;0,COUNTIF(COST_SHEETT1!$AB$3:$AB$1238,CI514)&gt;0),"OK","ERROR"))</f>
        <v>OK</v>
      </c>
      <c r="BX514" s="97">
        <f>SUMIF(HW!$A$2:$A$1573,$A514,HW!BI$2:BI$1573)</f>
        <v>8793</v>
      </c>
      <c r="BY514" s="97">
        <f>SUMIF(HW!$A$2:$A$1573,$A514,HW!BJ$2:BJ$1573)</f>
        <v>1.0820000000000001</v>
      </c>
      <c r="BZ514" s="197">
        <f t="shared" si="332"/>
        <v>33218</v>
      </c>
      <c r="CA514" s="198">
        <f t="shared" si="333"/>
        <v>4.0860000000000003</v>
      </c>
      <c r="CB514" s="296">
        <f>IF(CJ514="Y",IF(C514="FINISHED GOODS",SUMIF(COST_SHEETT!$AB$3:$AB$1227,$CI514,COST_SHEETT!$DD$3:$DD$1227),SUMIF(COST_SHEETT!$B$3:$B$1227,$CI514,COST_SHEETT!$DB$3:$DB$1227)),IF(C514="FINISHED GOODS",SUMIF(COST_SHEETT1!$AB$3:$AB$1227,$CI514,COST_SHEETT1!$DD$3:$DD$1227),SUMIF(COST_SHEETT1!$B$3:$B$1227,$CI514,COST_SHEETT1!$DB$3:$DB$1227)))</f>
        <v>2.2464359959704566E-2</v>
      </c>
      <c r="CC514" s="209">
        <f t="shared" ref="CC514" si="382">ROUND(BZ514*CB514,0)</f>
        <v>746</v>
      </c>
      <c r="CD514" s="295">
        <v>1</v>
      </c>
      <c r="CE514" s="295"/>
      <c r="CF514" s="376">
        <f>IF(BZ514=0,0,IF(CK514&gt;0,CK514,CD514))</f>
        <v>1.9267380360537253E-2</v>
      </c>
      <c r="CG514" s="301">
        <f t="shared" ref="CG514" si="383">MIN(CF514,CB514)</f>
        <v>1.9267380360537253E-2</v>
      </c>
      <c r="CH514" s="302">
        <f t="shared" ref="CH514" si="384">ROUND(CG514*BZ514,0)</f>
        <v>640</v>
      </c>
      <c r="CI514" s="200" t="s">
        <v>3204</v>
      </c>
      <c r="CK514" s="303">
        <v>1.9267380360537253E-2</v>
      </c>
      <c r="CL514" s="296" t="str">
        <f t="shared" ref="CL514" si="385">IF(CF514&lt;CB514,"NRV","COST")</f>
        <v>NRV</v>
      </c>
      <c r="CM514" s="304">
        <f t="shared" ref="CM514" si="386">IF(CA514=0,0,ROUND(CH514/CA514,3))</f>
        <v>156.63200000000001</v>
      </c>
      <c r="CT514" s="296">
        <f>+(BX514*CG514)</f>
        <v>169.41807551020406</v>
      </c>
      <c r="CU514" s="296">
        <f>+(BZ514-BX514)*CG514</f>
        <v>470.60576530612241</v>
      </c>
      <c r="CW514" s="296">
        <f>+CT514+CU514+CV514</f>
        <v>640.02384081632647</v>
      </c>
      <c r="CX514" s="388">
        <f>+CW514-CH514</f>
        <v>2.3840816326469394E-2</v>
      </c>
    </row>
    <row r="515" spans="1:102" ht="12" hidden="1" customHeight="1" x14ac:dyDescent="0.25">
      <c r="A515" s="114" t="s">
        <v>1827</v>
      </c>
      <c r="B515" s="115" t="s">
        <v>1828</v>
      </c>
      <c r="C515" s="115" t="s">
        <v>30</v>
      </c>
      <c r="D515" s="116">
        <v>5862</v>
      </c>
      <c r="E515" s="117">
        <v>120</v>
      </c>
      <c r="F515" s="117">
        <v>1.7412E-2</v>
      </c>
      <c r="G515" s="117">
        <v>1.7412E-2</v>
      </c>
      <c r="H515" s="118"/>
      <c r="I515" s="118">
        <v>0</v>
      </c>
      <c r="J515" s="118">
        <v>0</v>
      </c>
      <c r="K515" s="118"/>
      <c r="L515" s="118">
        <v>0</v>
      </c>
      <c r="M515" s="118"/>
      <c r="N515" s="118">
        <v>0</v>
      </c>
      <c r="O515" s="118"/>
      <c r="P515" s="118">
        <v>0</v>
      </c>
      <c r="Q515" s="118"/>
      <c r="R515" s="118">
        <v>0</v>
      </c>
      <c r="S515" s="118"/>
      <c r="T515" s="118">
        <v>0</v>
      </c>
      <c r="U515" s="118"/>
      <c r="V515" s="118">
        <v>0</v>
      </c>
      <c r="W515" s="118"/>
      <c r="X515" s="118">
        <v>0</v>
      </c>
      <c r="Y515" s="118"/>
      <c r="Z515" s="118">
        <v>0</v>
      </c>
      <c r="AA515" s="118"/>
      <c r="AB515" s="118">
        <v>0</v>
      </c>
      <c r="AC515" s="118">
        <v>0</v>
      </c>
      <c r="AD515" s="118">
        <v>0</v>
      </c>
      <c r="AE515" s="118">
        <v>0</v>
      </c>
      <c r="AF515" s="118"/>
      <c r="AG515" s="118">
        <v>0</v>
      </c>
      <c r="AH515" s="118"/>
      <c r="AI515" s="118">
        <v>0</v>
      </c>
      <c r="AJ515" s="118"/>
      <c r="AK515" s="118">
        <v>0</v>
      </c>
      <c r="AL515" s="118"/>
      <c r="AM515" s="118">
        <v>0</v>
      </c>
      <c r="AN515" s="118"/>
      <c r="AO515" s="118">
        <v>0</v>
      </c>
      <c r="AP515" s="118"/>
      <c r="AQ515" s="118">
        <v>0</v>
      </c>
      <c r="AR515" s="118"/>
      <c r="AS515" s="118">
        <v>0</v>
      </c>
      <c r="AT515" s="118"/>
      <c r="AU515" s="118">
        <v>0</v>
      </c>
      <c r="AV515" s="118">
        <v>0</v>
      </c>
      <c r="AW515" s="118">
        <v>0</v>
      </c>
      <c r="AX515" s="118">
        <v>0</v>
      </c>
      <c r="AY515" s="118">
        <v>0</v>
      </c>
      <c r="AZ515" s="118">
        <v>0</v>
      </c>
      <c r="BA515" s="118">
        <v>0</v>
      </c>
      <c r="BB515" s="118">
        <v>0</v>
      </c>
      <c r="BC515" s="118">
        <v>0</v>
      </c>
      <c r="BD515" s="117">
        <v>0</v>
      </c>
      <c r="BE515" s="117">
        <v>0</v>
      </c>
      <c r="BF515" s="118">
        <v>0</v>
      </c>
      <c r="BG515" s="118">
        <v>0</v>
      </c>
      <c r="BH515" s="118">
        <v>0</v>
      </c>
      <c r="BI515" s="118"/>
      <c r="BJ515" s="118">
        <v>0</v>
      </c>
      <c r="BK515" s="118"/>
      <c r="BL515" s="118">
        <v>0</v>
      </c>
      <c r="BM515" s="118">
        <v>0</v>
      </c>
      <c r="BN515" s="118">
        <v>0</v>
      </c>
      <c r="BO515" s="118">
        <v>0</v>
      </c>
      <c r="BP515" s="119">
        <v>0</v>
      </c>
      <c r="BS515" s="97">
        <f t="shared" si="329"/>
        <v>0</v>
      </c>
      <c r="BT515" s="97">
        <f t="shared" si="330"/>
        <v>0</v>
      </c>
      <c r="BU515" s="97">
        <f t="shared" si="331"/>
        <v>0</v>
      </c>
      <c r="BV515" s="296" t="str">
        <f>IF(CA515=0,"NO STOCK",IF(COUNTIF(PKGSUMM_T!$A$2:$A$1245,A515)&gt;0,"OK","ERROR"))</f>
        <v>NO STOCK</v>
      </c>
      <c r="BW515" s="296" t="str">
        <f>IF(CA515=0,"NO STOCK",IF(OR(COUNTIF(COST_SHEETT!$B$3:$B$1238,CI515)&gt;0,COUNTIF(COST_SHEETT!$AB$3:$AB$1238,CI515)&gt;0,COUNTIF(COST_SHEETT1!$B$3:$B$1238,CI515)&gt;0,COUNTIF(COST_SHEETT1!$AB$3:$AB$1238,CI515)&gt;0),"OK","ERROR"))</f>
        <v>NO STOCK</v>
      </c>
      <c r="BX515" s="97">
        <f>SUMIF(HW!$A$2:$A$1573,$A515,HW!BI$2:BI$1573)</f>
        <v>0</v>
      </c>
      <c r="BY515" s="97">
        <f>SUMIF(HW!$A$2:$A$1573,$A515,HW!BJ$2:BJ$1573)</f>
        <v>0</v>
      </c>
      <c r="BZ515" s="197">
        <f t="shared" si="332"/>
        <v>0</v>
      </c>
      <c r="CA515" s="198">
        <f t="shared" si="333"/>
        <v>0</v>
      </c>
      <c r="CI515" s="200"/>
      <c r="CK515" s="296">
        <f>IF(C515="WORK IN PROGRESS",0.099999,IF(SUMIF(SALE!$L$3:$L$1221,$A515,SALE!$U$3:$U$1221)=0,0,SUMIF(SALE!$L$3:$L$1221,$A515,SALE!$U$3:$U$1221)/SUMIF(SALE!$L$3:$L$1221,$A515,SALE!$F$3:$F$1221)))</f>
        <v>0</v>
      </c>
    </row>
    <row r="516" spans="1:102" ht="12" hidden="1" customHeight="1" x14ac:dyDescent="0.25">
      <c r="A516" s="120" t="s">
        <v>1829</v>
      </c>
      <c r="B516" s="121" t="s">
        <v>1830</v>
      </c>
      <c r="C516" s="121" t="s">
        <v>30</v>
      </c>
      <c r="D516" s="122">
        <v>8505</v>
      </c>
      <c r="E516" s="123">
        <v>123</v>
      </c>
      <c r="F516" s="123">
        <v>1.7847999999999999E-2</v>
      </c>
      <c r="G516" s="123">
        <v>1.7847999999999999E-2</v>
      </c>
      <c r="H516" s="124"/>
      <c r="I516" s="124">
        <v>0</v>
      </c>
      <c r="J516" s="124">
        <v>0</v>
      </c>
      <c r="K516" s="124"/>
      <c r="L516" s="124">
        <v>0</v>
      </c>
      <c r="M516" s="124"/>
      <c r="N516" s="124">
        <v>0</v>
      </c>
      <c r="O516" s="124"/>
      <c r="P516" s="124">
        <v>0</v>
      </c>
      <c r="Q516" s="124"/>
      <c r="R516" s="124">
        <v>0</v>
      </c>
      <c r="S516" s="124"/>
      <c r="T516" s="124">
        <v>0</v>
      </c>
      <c r="U516" s="124"/>
      <c r="V516" s="124">
        <v>0</v>
      </c>
      <c r="W516" s="124"/>
      <c r="X516" s="124">
        <v>0</v>
      </c>
      <c r="Y516" s="124"/>
      <c r="Z516" s="124">
        <v>0</v>
      </c>
      <c r="AA516" s="124"/>
      <c r="AB516" s="124">
        <v>0</v>
      </c>
      <c r="AC516" s="124">
        <v>0</v>
      </c>
      <c r="AD516" s="124">
        <v>0</v>
      </c>
      <c r="AE516" s="124">
        <v>0</v>
      </c>
      <c r="AF516" s="124"/>
      <c r="AG516" s="124">
        <v>0</v>
      </c>
      <c r="AH516" s="124"/>
      <c r="AI516" s="124">
        <v>0</v>
      </c>
      <c r="AJ516" s="124"/>
      <c r="AK516" s="124">
        <v>0</v>
      </c>
      <c r="AL516" s="124"/>
      <c r="AM516" s="124">
        <v>0</v>
      </c>
      <c r="AN516" s="124"/>
      <c r="AO516" s="124">
        <v>0</v>
      </c>
      <c r="AP516" s="124"/>
      <c r="AQ516" s="124">
        <v>0</v>
      </c>
      <c r="AR516" s="124"/>
      <c r="AS516" s="124">
        <v>0</v>
      </c>
      <c r="AT516" s="124"/>
      <c r="AU516" s="124">
        <v>0</v>
      </c>
      <c r="AV516" s="124">
        <v>0</v>
      </c>
      <c r="AW516" s="124">
        <v>0</v>
      </c>
      <c r="AX516" s="124">
        <v>0</v>
      </c>
      <c r="AY516" s="124">
        <v>0</v>
      </c>
      <c r="AZ516" s="124">
        <v>0</v>
      </c>
      <c r="BA516" s="124">
        <v>0</v>
      </c>
      <c r="BB516" s="124">
        <v>0</v>
      </c>
      <c r="BC516" s="124">
        <v>0</v>
      </c>
      <c r="BD516" s="123">
        <v>0</v>
      </c>
      <c r="BE516" s="123">
        <v>0</v>
      </c>
      <c r="BF516" s="124">
        <v>0</v>
      </c>
      <c r="BG516" s="124">
        <v>0</v>
      </c>
      <c r="BH516" s="124">
        <v>0</v>
      </c>
      <c r="BI516" s="124"/>
      <c r="BJ516" s="124">
        <v>0</v>
      </c>
      <c r="BK516" s="124"/>
      <c r="BL516" s="124">
        <v>0</v>
      </c>
      <c r="BM516" s="124">
        <v>0</v>
      </c>
      <c r="BN516" s="124">
        <v>0</v>
      </c>
      <c r="BO516" s="124">
        <v>0</v>
      </c>
      <c r="BP516" s="125">
        <v>0</v>
      </c>
      <c r="BS516" s="97">
        <f t="shared" si="329"/>
        <v>0</v>
      </c>
      <c r="BT516" s="97">
        <f t="shared" si="330"/>
        <v>0</v>
      </c>
      <c r="BU516" s="97">
        <f t="shared" si="331"/>
        <v>0</v>
      </c>
      <c r="BV516" s="296" t="str">
        <f>IF(CA516=0,"NO STOCK",IF(COUNTIF(PKGSUMM_T!$A$2:$A$1245,A516)&gt;0,"OK","ERROR"))</f>
        <v>NO STOCK</v>
      </c>
      <c r="BW516" s="296" t="str">
        <f>IF(CA516=0,"NO STOCK",IF(OR(COUNTIF(COST_SHEETT!$B$3:$B$1238,CI516)&gt;0,COUNTIF(COST_SHEETT!$AB$3:$AB$1238,CI516)&gt;0,COUNTIF(COST_SHEETT1!$B$3:$B$1238,CI516)&gt;0,COUNTIF(COST_SHEETT1!$AB$3:$AB$1238,CI516)&gt;0),"OK","ERROR"))</f>
        <v>NO STOCK</v>
      </c>
      <c r="BX516" s="97">
        <f>SUMIF(HW!$A$2:$A$1573,$A516,HW!BI$2:BI$1573)</f>
        <v>0</v>
      </c>
      <c r="BY516" s="97">
        <f>SUMIF(HW!$A$2:$A$1573,$A516,HW!BJ$2:BJ$1573)</f>
        <v>0</v>
      </c>
      <c r="BZ516" s="197">
        <f t="shared" si="332"/>
        <v>0</v>
      </c>
      <c r="CA516" s="198">
        <f t="shared" si="333"/>
        <v>0</v>
      </c>
      <c r="CI516" s="200"/>
      <c r="CK516" s="296">
        <f>IF(C516="WORK IN PROGRESS",0.099999,IF(SUMIF(SALE!$L$3:$L$1221,$A516,SALE!$U$3:$U$1221)=0,0,SUMIF(SALE!$L$3:$L$1221,$A516,SALE!$U$3:$U$1221)/SUMIF(SALE!$L$3:$L$1221,$A516,SALE!$F$3:$F$1221)))</f>
        <v>0</v>
      </c>
    </row>
    <row r="517" spans="1:102" ht="12" hidden="1" customHeight="1" x14ac:dyDescent="0.25">
      <c r="A517" s="136" t="s">
        <v>2642</v>
      </c>
      <c r="B517" s="105"/>
      <c r="C517" s="105" t="s">
        <v>1200</v>
      </c>
      <c r="D517" s="137"/>
      <c r="E517" s="137"/>
      <c r="F517" s="137">
        <v>0.53235600000000005</v>
      </c>
      <c r="G517" s="137">
        <v>0.53235600000000005</v>
      </c>
      <c r="H517" s="107">
        <v>1784967</v>
      </c>
      <c r="I517" s="107">
        <v>234.465</v>
      </c>
      <c r="J517" s="138">
        <v>36888.108999999997</v>
      </c>
      <c r="K517" s="137"/>
      <c r="L517" s="137">
        <v>0</v>
      </c>
      <c r="M517" s="137"/>
      <c r="N517" s="137">
        <v>0</v>
      </c>
      <c r="O517" s="137"/>
      <c r="P517" s="137">
        <v>0</v>
      </c>
      <c r="Q517" s="137">
        <v>7649910</v>
      </c>
      <c r="R517" s="107">
        <v>946.17499999999995</v>
      </c>
      <c r="S517" s="137"/>
      <c r="T517" s="137">
        <v>0</v>
      </c>
      <c r="U517" s="137"/>
      <c r="V517" s="137">
        <v>0</v>
      </c>
      <c r="W517" s="137"/>
      <c r="X517" s="137">
        <v>0</v>
      </c>
      <c r="Y517" s="137"/>
      <c r="Z517" s="137">
        <v>0</v>
      </c>
      <c r="AA517" s="137"/>
      <c r="AB517" s="137">
        <v>0</v>
      </c>
      <c r="AC517" s="139">
        <v>7649910</v>
      </c>
      <c r="AD517" s="107">
        <v>946.17499999999995</v>
      </c>
      <c r="AE517" s="138">
        <v>146535.413</v>
      </c>
      <c r="AF517" s="137"/>
      <c r="AG517" s="137">
        <v>0</v>
      </c>
      <c r="AH517" s="137"/>
      <c r="AI517" s="137">
        <v>0</v>
      </c>
      <c r="AJ517" s="137"/>
      <c r="AK517" s="137">
        <v>0</v>
      </c>
      <c r="AL517" s="137"/>
      <c r="AM517" s="137">
        <v>0</v>
      </c>
      <c r="AN517" s="137"/>
      <c r="AO517" s="137">
        <v>0</v>
      </c>
      <c r="AP517" s="137">
        <v>6751070</v>
      </c>
      <c r="AQ517" s="107">
        <v>832.27599999999995</v>
      </c>
      <c r="AR517" s="137"/>
      <c r="AS517" s="137">
        <v>0</v>
      </c>
      <c r="AT517" s="137"/>
      <c r="AU517" s="137">
        <v>0</v>
      </c>
      <c r="AV517" s="139">
        <v>6751070</v>
      </c>
      <c r="AW517" s="107">
        <v>832.27599999999995</v>
      </c>
      <c r="AX517" s="138">
        <v>131096.478</v>
      </c>
      <c r="AY517" s="139">
        <v>2683807</v>
      </c>
      <c r="AZ517" s="137">
        <v>322</v>
      </c>
      <c r="BA517" s="107">
        <v>348.36399999999998</v>
      </c>
      <c r="BB517" s="138">
        <v>52327.044000000002</v>
      </c>
      <c r="BC517" s="138">
        <v>52327.044000000002</v>
      </c>
      <c r="BD517" s="137">
        <v>0</v>
      </c>
      <c r="BE517" s="137">
        <v>0</v>
      </c>
      <c r="BF517" s="137">
        <v>0</v>
      </c>
      <c r="BG517" s="139">
        <v>7649910</v>
      </c>
      <c r="BH517" s="107">
        <v>946.17499999999995</v>
      </c>
      <c r="BI517" s="137">
        <v>273560</v>
      </c>
      <c r="BJ517" s="137">
        <v>33.744999999999997</v>
      </c>
      <c r="BK517" s="137"/>
      <c r="BL517" s="137">
        <v>0</v>
      </c>
      <c r="BM517" s="147">
        <v>273560</v>
      </c>
      <c r="BN517" s="137">
        <v>33.744999999999997</v>
      </c>
      <c r="BO517" s="147">
        <v>7923470</v>
      </c>
      <c r="BP517" s="148">
        <v>979.92</v>
      </c>
      <c r="BS517" s="97">
        <f t="shared" si="329"/>
        <v>0</v>
      </c>
      <c r="BT517" s="97">
        <f t="shared" si="330"/>
        <v>0</v>
      </c>
      <c r="BU517" s="97">
        <f t="shared" si="331"/>
        <v>0</v>
      </c>
      <c r="BV517" s="296" t="str">
        <f>IF(CA517=0,"NO STOCK",IF(COUNTIF(PKGSUMM_T!$A$2:$A$1245,A517)&gt;0,"OK","ERROR"))</f>
        <v>NO STOCK</v>
      </c>
      <c r="BW517" s="296" t="str">
        <f>IF(CA517=0,"NO STOCK",IF(OR(COUNTIF(COST_SHEETT!$B$3:$B$1238,CI517)&gt;0,COUNTIF(COST_SHEETT!$AB$3:$AB$1238,CI517)&gt;0,COUNTIF(COST_SHEETT1!$B$3:$B$1238,CI517)&gt;0,COUNTIF(COST_SHEETT1!$AB$3:$AB$1238,CI517)&gt;0),"OK","ERROR"))</f>
        <v>NO STOCK</v>
      </c>
      <c r="BX517" s="97">
        <f>SUMIF(HW!$A$2:$A$1573,$A517,HW!BI$2:BI$1573)</f>
        <v>0</v>
      </c>
      <c r="BY517" s="97">
        <f>SUMIF(HW!$A$2:$A$1573,$A517,HW!BJ$2:BJ$1573)</f>
        <v>0</v>
      </c>
      <c r="BZ517" s="197">
        <f t="shared" si="332"/>
        <v>0</v>
      </c>
      <c r="CA517" s="198">
        <f t="shared" si="333"/>
        <v>0</v>
      </c>
      <c r="CI517" s="200"/>
      <c r="CK517" s="296">
        <f>IF(C517="WORK IN PROGRESS",0.099999,IF(SUMIF(SALE!$L$3:$L$1221,$A517,SALE!$U$3:$U$1221)=0,0,SUMIF(SALE!$L$3:$L$1221,$A517,SALE!$U$3:$U$1221)/SUMIF(SALE!$L$3:$L$1221,$A517,SALE!$F$3:$F$1221)))</f>
        <v>0</v>
      </c>
    </row>
    <row r="518" spans="1:102" ht="12" hidden="1" customHeight="1" x14ac:dyDescent="0.25">
      <c r="A518" s="109" t="s">
        <v>2642</v>
      </c>
      <c r="B518" s="110"/>
      <c r="C518" s="111" t="s">
        <v>77</v>
      </c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  <c r="AW518" s="112"/>
      <c r="AX518" s="112"/>
      <c r="AY518" s="112"/>
      <c r="AZ518" s="112"/>
      <c r="BA518" s="112"/>
      <c r="BB518" s="112"/>
      <c r="BC518" s="112"/>
      <c r="BD518" s="112"/>
      <c r="BE518" s="112"/>
      <c r="BF518" s="112"/>
      <c r="BG518" s="112"/>
      <c r="BH518" s="112"/>
      <c r="BI518" s="112"/>
      <c r="BJ518" s="112"/>
      <c r="BK518" s="112"/>
      <c r="BL518" s="112"/>
      <c r="BM518" s="112"/>
      <c r="BN518" s="112"/>
      <c r="BO518" s="112"/>
      <c r="BP518" s="113"/>
      <c r="BS518" s="97">
        <f t="shared" si="329"/>
        <v>0</v>
      </c>
      <c r="BT518" s="97">
        <f t="shared" si="330"/>
        <v>0</v>
      </c>
      <c r="BU518" s="97">
        <f t="shared" si="331"/>
        <v>0</v>
      </c>
      <c r="BV518" s="296" t="str">
        <f>IF(CA518=0,"NO STOCK",IF(COUNTIF(PKGSUMM_T!$A$2:$A$1245,A518)&gt;0,"OK","ERROR"))</f>
        <v>NO STOCK</v>
      </c>
      <c r="BW518" s="296" t="str">
        <f>IF(CA518=0,"NO STOCK",IF(OR(COUNTIF(COST_SHEETT!$B$3:$B$1238,CI518)&gt;0,COUNTIF(COST_SHEETT!$AB$3:$AB$1238,CI518)&gt;0,COUNTIF(COST_SHEETT1!$B$3:$B$1238,CI518)&gt;0,COUNTIF(COST_SHEETT1!$AB$3:$AB$1238,CI518)&gt;0),"OK","ERROR"))</f>
        <v>NO STOCK</v>
      </c>
      <c r="BX518" s="97">
        <f>SUMIF(HW!$A$2:$A$1573,$A518,HW!BI$2:BI$1573)</f>
        <v>0</v>
      </c>
      <c r="BY518" s="97">
        <f>SUMIF(HW!$A$2:$A$1573,$A518,HW!BJ$2:BJ$1573)</f>
        <v>0</v>
      </c>
      <c r="BZ518" s="197">
        <f t="shared" si="332"/>
        <v>0</v>
      </c>
      <c r="CA518" s="198">
        <f t="shared" si="333"/>
        <v>0</v>
      </c>
      <c r="CI518" s="200"/>
      <c r="CK518" s="296">
        <f>IF(C518="WORK IN PROGRESS",0.099999,IF(SUMIF(SALE!$L$3:$L$1221,$A518,SALE!$U$3:$U$1221)=0,0,SUMIF(SALE!$L$3:$L$1221,$A518,SALE!$U$3:$U$1221)/SUMIF(SALE!$L$3:$L$1221,$A518,SALE!$F$3:$F$1221)))</f>
        <v>9.9999000000000005E-2</v>
      </c>
    </row>
    <row r="519" spans="1:102" ht="12" customHeight="1" x14ac:dyDescent="0.25">
      <c r="A519" s="114" t="s">
        <v>321</v>
      </c>
      <c r="B519" s="115" t="s">
        <v>322</v>
      </c>
      <c r="C519" s="115" t="s">
        <v>77</v>
      </c>
      <c r="D519" s="132">
        <v>5580</v>
      </c>
      <c r="E519" s="117">
        <v>116</v>
      </c>
      <c r="F519" s="117">
        <v>2.3297999999999999E-2</v>
      </c>
      <c r="G519" s="117">
        <v>2.3297999999999999E-2</v>
      </c>
      <c r="H519" s="130">
        <v>5580</v>
      </c>
      <c r="I519" s="130">
        <v>0.64400000000000002</v>
      </c>
      <c r="J519" s="130">
        <v>130.00299999999999</v>
      </c>
      <c r="K519" s="117"/>
      <c r="L519" s="118">
        <v>0</v>
      </c>
      <c r="M519" s="117"/>
      <c r="N519" s="118">
        <v>0</v>
      </c>
      <c r="O519" s="117"/>
      <c r="P519" s="118">
        <v>0</v>
      </c>
      <c r="Q519" s="117"/>
      <c r="R519" s="118">
        <v>0</v>
      </c>
      <c r="S519" s="117"/>
      <c r="T519" s="118">
        <v>0</v>
      </c>
      <c r="U519" s="117"/>
      <c r="V519" s="118">
        <v>0</v>
      </c>
      <c r="W519" s="117"/>
      <c r="X519" s="118">
        <v>0</v>
      </c>
      <c r="Y519" s="117"/>
      <c r="Z519" s="118">
        <v>0</v>
      </c>
      <c r="AA519" s="117"/>
      <c r="AB519" s="118">
        <v>0</v>
      </c>
      <c r="AC519" s="118">
        <v>0</v>
      </c>
      <c r="AD519" s="118">
        <v>0</v>
      </c>
      <c r="AE519" s="118">
        <v>0</v>
      </c>
      <c r="AF519" s="117"/>
      <c r="AG519" s="118">
        <v>0</v>
      </c>
      <c r="AH519" s="117"/>
      <c r="AI519" s="118">
        <v>0</v>
      </c>
      <c r="AJ519" s="117"/>
      <c r="AK519" s="118">
        <v>0</v>
      </c>
      <c r="AL519" s="117"/>
      <c r="AM519" s="118">
        <v>0</v>
      </c>
      <c r="AN519" s="117"/>
      <c r="AO519" s="118">
        <v>0</v>
      </c>
      <c r="AP519" s="117"/>
      <c r="AQ519" s="118">
        <v>0</v>
      </c>
      <c r="AR519" s="117"/>
      <c r="AS519" s="118">
        <v>0</v>
      </c>
      <c r="AT519" s="117"/>
      <c r="AU519" s="118">
        <v>0</v>
      </c>
      <c r="AV519" s="118">
        <v>0</v>
      </c>
      <c r="AW519" s="118">
        <v>0</v>
      </c>
      <c r="AX519" s="118">
        <v>0</v>
      </c>
      <c r="AY519" s="132">
        <v>5580</v>
      </c>
      <c r="AZ519" s="117">
        <v>1</v>
      </c>
      <c r="BA519" s="130">
        <v>0.64400000000000002</v>
      </c>
      <c r="BB519" s="130">
        <v>130.00299999999999</v>
      </c>
      <c r="BC519" s="130">
        <v>130.00299999999999</v>
      </c>
      <c r="BD519" s="117">
        <v>0</v>
      </c>
      <c r="BE519" s="117">
        <v>0</v>
      </c>
      <c r="BF519" s="118">
        <v>0</v>
      </c>
      <c r="BG519" s="118">
        <v>0</v>
      </c>
      <c r="BH519" s="118">
        <v>0</v>
      </c>
      <c r="BI519" s="117"/>
      <c r="BJ519" s="118">
        <v>0</v>
      </c>
      <c r="BK519" s="117"/>
      <c r="BL519" s="118">
        <v>0</v>
      </c>
      <c r="BM519" s="118">
        <v>0</v>
      </c>
      <c r="BN519" s="118">
        <v>0</v>
      </c>
      <c r="BO519" s="118">
        <v>0</v>
      </c>
      <c r="BP519" s="119">
        <v>0</v>
      </c>
      <c r="BS519" s="97">
        <f t="shared" si="329"/>
        <v>5580</v>
      </c>
      <c r="BT519" s="97">
        <f t="shared" si="330"/>
        <v>1</v>
      </c>
      <c r="BU519" s="97">
        <f t="shared" si="331"/>
        <v>0.64400000000000002</v>
      </c>
      <c r="BV519" s="296" t="str">
        <f>IF(CA519=0,"NO STOCK",IF(COUNTIF(PKGSUMM_T!$A$2:$A$1245,A519)&gt;0,"OK","ERROR"))</f>
        <v>OK</v>
      </c>
      <c r="BW519" s="296" t="str">
        <f>IF(CA519=0,"NO STOCK",IF(OR(COUNTIF(COST_SHEETT!$B$3:$B$1238,CI519)&gt;0,COUNTIF(COST_SHEETT!$AB$3:$AB$1238,CI519)&gt;0,COUNTIF(COST_SHEETT1!$B$3:$B$1238,CI519)&gt;0,COUNTIF(COST_SHEETT1!$AB$3:$AB$1238,CI519)&gt;0),"OK","ERROR"))</f>
        <v>OK</v>
      </c>
      <c r="BX519" s="97">
        <f>SUMIF(HW!$A$2:$A$1573,$A519,HW!BI$2:BI$1573)</f>
        <v>0</v>
      </c>
      <c r="BY519" s="97">
        <f>SUMIF(HW!$A$2:$A$1573,$A519,HW!BJ$2:BJ$1573)</f>
        <v>0</v>
      </c>
      <c r="BZ519" s="197">
        <f t="shared" si="332"/>
        <v>5580</v>
      </c>
      <c r="CA519" s="198">
        <f t="shared" si="333"/>
        <v>0.64400000000000002</v>
      </c>
      <c r="CB519" s="296">
        <f>IF(CJ519="Y",IF(C519="FINISHED GOODS",SUMIF(COST_SHEETT!$AB$3:$AB$1227,$CI519,COST_SHEETT!$DD$3:$DD$1227),SUMIF(COST_SHEETT!$B$3:$B$1227,$CI519,COST_SHEETT!$DB$3:$DB$1227)),IF(C519="FINISHED GOODS",SUMIF(COST_SHEETT1!$AB$3:$AB$1227,$CI519,COST_SHEETT1!$DD$3:$DD$1227),SUMIF(COST_SHEETT1!$B$3:$B$1227,$CI519,COST_SHEETT1!$DB$3:$DB$1227)))</f>
        <v>2.3297786208220175E-2</v>
      </c>
      <c r="CC519" s="209">
        <f t="shared" ref="CC519:CC520" si="387">ROUND(BZ519*CB519,0)</f>
        <v>130</v>
      </c>
      <c r="CD519" s="295">
        <v>1</v>
      </c>
      <c r="CE519" s="295"/>
      <c r="CF519" s="376">
        <f t="shared" ref="CF519:CF520" si="388">IF(BZ519=0,0,IF(CK519&gt;0,CK519,CD519))</f>
        <v>9.9999000000000005E-2</v>
      </c>
      <c r="CG519" s="301">
        <f t="shared" ref="CG519:CG520" si="389">MIN(CF519,CB519)</f>
        <v>2.3297786208220175E-2</v>
      </c>
      <c r="CH519" s="302">
        <f t="shared" ref="CH519:CH520" si="390">ROUND(CG519*BZ519,0)</f>
        <v>130</v>
      </c>
      <c r="CI519" s="200" t="s">
        <v>3162</v>
      </c>
      <c r="CK519" s="296">
        <f>IF(C519="WORK IN PROGRESS",0.099999,IF(SUMIF(SALE!$L$3:$L$1221,$A519,SALE!$U$3:$U$1221)=0,0,SUMIF(SALE!$L$3:$L$1221,$A519,SALE!$U$3:$U$1221)/SUMIF(SALE!$L$3:$L$1221,$A519,SALE!$F$3:$F$1221)))</f>
        <v>9.9999000000000005E-2</v>
      </c>
      <c r="CL519" s="296" t="str">
        <f t="shared" ref="CL519:CL520" si="391">IF(CF519&lt;CB519,"NRV","COST")</f>
        <v>COST</v>
      </c>
      <c r="CM519" s="304">
        <f t="shared" ref="CM519:CM520" si="392">IF(CA519=0,0,ROUND(CH519/CA519,3))</f>
        <v>201.863</v>
      </c>
      <c r="CV519" s="296">
        <f t="shared" ref="CV519:CV520" si="393">+(BZ519-BX519)*CG519</f>
        <v>130.00164704186858</v>
      </c>
      <c r="CW519" s="296">
        <f t="shared" ref="CW519:CW520" si="394">+CT519+CU519+CV519</f>
        <v>130.00164704186858</v>
      </c>
      <c r="CX519" s="388">
        <f t="shared" ref="CX519:CX520" si="395">+CW519-CH519</f>
        <v>1.6470418685798904E-3</v>
      </c>
    </row>
    <row r="520" spans="1:102" ht="12" customHeight="1" x14ac:dyDescent="0.25">
      <c r="A520" s="120" t="s">
        <v>323</v>
      </c>
      <c r="B520" s="121" t="s">
        <v>324</v>
      </c>
      <c r="C520" s="121" t="s">
        <v>77</v>
      </c>
      <c r="D520" s="122">
        <v>7440</v>
      </c>
      <c r="E520" s="123">
        <v>116</v>
      </c>
      <c r="F520" s="123">
        <v>2.1529E-2</v>
      </c>
      <c r="G520" s="123">
        <v>2.1529E-2</v>
      </c>
      <c r="H520" s="127">
        <v>706800</v>
      </c>
      <c r="I520" s="127">
        <v>81.635000000000005</v>
      </c>
      <c r="J520" s="128">
        <v>15216.697</v>
      </c>
      <c r="K520" s="123"/>
      <c r="L520" s="124">
        <v>0</v>
      </c>
      <c r="M520" s="123"/>
      <c r="N520" s="124">
        <v>0</v>
      </c>
      <c r="O520" s="123"/>
      <c r="P520" s="124">
        <v>0</v>
      </c>
      <c r="Q520" s="123"/>
      <c r="R520" s="124">
        <v>0</v>
      </c>
      <c r="S520" s="123"/>
      <c r="T520" s="124">
        <v>0</v>
      </c>
      <c r="U520" s="123"/>
      <c r="V520" s="124">
        <v>0</v>
      </c>
      <c r="W520" s="123"/>
      <c r="X520" s="124">
        <v>0</v>
      </c>
      <c r="Y520" s="123"/>
      <c r="Z520" s="124">
        <v>0</v>
      </c>
      <c r="AA520" s="123"/>
      <c r="AB520" s="124">
        <v>0</v>
      </c>
      <c r="AC520" s="124">
        <v>0</v>
      </c>
      <c r="AD520" s="124">
        <v>0</v>
      </c>
      <c r="AE520" s="124">
        <v>0</v>
      </c>
      <c r="AF520" s="123"/>
      <c r="AG520" s="124">
        <v>0</v>
      </c>
      <c r="AH520" s="123"/>
      <c r="AI520" s="124">
        <v>0</v>
      </c>
      <c r="AJ520" s="123"/>
      <c r="AK520" s="124">
        <v>0</v>
      </c>
      <c r="AL520" s="123"/>
      <c r="AM520" s="124">
        <v>0</v>
      </c>
      <c r="AN520" s="123"/>
      <c r="AO520" s="124">
        <v>0</v>
      </c>
      <c r="AP520" s="123"/>
      <c r="AQ520" s="124">
        <v>0</v>
      </c>
      <c r="AR520" s="123"/>
      <c r="AS520" s="124">
        <v>0</v>
      </c>
      <c r="AT520" s="123"/>
      <c r="AU520" s="124">
        <v>0</v>
      </c>
      <c r="AV520" s="124">
        <v>0</v>
      </c>
      <c r="AW520" s="124">
        <v>0</v>
      </c>
      <c r="AX520" s="124">
        <v>0</v>
      </c>
      <c r="AY520" s="129">
        <v>706800</v>
      </c>
      <c r="AZ520" s="123">
        <v>95</v>
      </c>
      <c r="BA520" s="127">
        <v>81.635000000000005</v>
      </c>
      <c r="BB520" s="128">
        <v>15216.697</v>
      </c>
      <c r="BC520" s="128">
        <v>15216.697</v>
      </c>
      <c r="BD520" s="123">
        <v>0</v>
      </c>
      <c r="BE520" s="123">
        <v>0</v>
      </c>
      <c r="BF520" s="124">
        <v>0</v>
      </c>
      <c r="BG520" s="124">
        <v>0</v>
      </c>
      <c r="BH520" s="124">
        <v>0</v>
      </c>
      <c r="BI520" s="123"/>
      <c r="BJ520" s="124">
        <v>0</v>
      </c>
      <c r="BK520" s="123"/>
      <c r="BL520" s="124">
        <v>0</v>
      </c>
      <c r="BM520" s="124">
        <v>0</v>
      </c>
      <c r="BN520" s="124">
        <v>0</v>
      </c>
      <c r="BO520" s="124">
        <v>0</v>
      </c>
      <c r="BP520" s="125">
        <v>0</v>
      </c>
      <c r="BS520" s="97">
        <f t="shared" ref="BS520:BS583" si="396">IF($A520="YYYYY",0,AY520)</f>
        <v>706800</v>
      </c>
      <c r="BT520" s="97">
        <f t="shared" ref="BT520:BT583" si="397">IF($A520="YYYYY",0,AZ520)</f>
        <v>95</v>
      </c>
      <c r="BU520" s="97">
        <f t="shared" ref="BU520:BU583" si="398">IF($A520="YYYYY",0,BA520)</f>
        <v>81.635000000000005</v>
      </c>
      <c r="BV520" s="296" t="str">
        <f>IF(CA520=0,"NO STOCK",IF(COUNTIF(PKGSUMM_T!$A$2:$A$1245,A520)&gt;0,"OK","ERROR"))</f>
        <v>OK</v>
      </c>
      <c r="BW520" s="296" t="str">
        <f>IF(CA520=0,"NO STOCK",IF(OR(COUNTIF(COST_SHEETT!$B$3:$B$1238,CI520)&gt;0,COUNTIF(COST_SHEETT!$AB$3:$AB$1238,CI520)&gt;0,COUNTIF(COST_SHEETT1!$B$3:$B$1238,CI520)&gt;0,COUNTIF(COST_SHEETT1!$AB$3:$AB$1238,CI520)&gt;0),"OK","ERROR"))</f>
        <v>OK</v>
      </c>
      <c r="BX520" s="97">
        <f>SUMIF(HW!$A$2:$A$1573,$A520,HW!BI$2:BI$1573)</f>
        <v>0</v>
      </c>
      <c r="BY520" s="97">
        <f>SUMIF(HW!$A$2:$A$1573,$A520,HW!BJ$2:BJ$1573)</f>
        <v>0</v>
      </c>
      <c r="BZ520" s="197">
        <f t="shared" ref="BZ520:BZ583" si="399">BS520+BX520</f>
        <v>706800</v>
      </c>
      <c r="CA520" s="198">
        <f t="shared" ref="CA520:CA583" si="400">BY520+BU520</f>
        <v>81.635000000000005</v>
      </c>
      <c r="CB520" s="296">
        <f>IF(CJ520="Y",IF(C520="FINISHED GOODS",SUMIF(COST_SHEETT!$AB$3:$AB$1227,$CI520,COST_SHEETT!$DD$3:$DD$1227),SUMIF(COST_SHEETT!$B$3:$B$1227,$CI520,COST_SHEETT!$DB$3:$DB$1227)),IF(C520="FINISHED GOODS",SUMIF(COST_SHEETT1!$AB$3:$AB$1227,$CI520,COST_SHEETT1!$DD$3:$DD$1227),SUMIF(COST_SHEETT1!$B$3:$B$1227,$CI520,COST_SHEETT1!$DB$3:$DB$1227)))</f>
        <v>2.1408622477845446E-2</v>
      </c>
      <c r="CC520" s="209">
        <f t="shared" si="387"/>
        <v>15132</v>
      </c>
      <c r="CD520" s="295">
        <v>1</v>
      </c>
      <c r="CE520" s="295"/>
      <c r="CF520" s="376">
        <f t="shared" si="388"/>
        <v>9.9999000000000005E-2</v>
      </c>
      <c r="CG520" s="301">
        <f t="shared" si="389"/>
        <v>2.1408622477845446E-2</v>
      </c>
      <c r="CH520" s="302">
        <f t="shared" si="390"/>
        <v>15132</v>
      </c>
      <c r="CI520" s="200" t="s">
        <v>4164</v>
      </c>
      <c r="CJ520" s="97" t="s">
        <v>2666</v>
      </c>
      <c r="CK520" s="296">
        <f>IF(C520="WORK IN PROGRESS",0.099999,IF(SUMIF(SALE!$L$3:$L$1221,$A520,SALE!$U$3:$U$1221)=0,0,SUMIF(SALE!$L$3:$L$1221,$A520,SALE!$U$3:$U$1221)/SUMIF(SALE!$L$3:$L$1221,$A520,SALE!$F$3:$F$1221)))</f>
        <v>9.9999000000000005E-2</v>
      </c>
      <c r="CL520" s="296" t="str">
        <f t="shared" si="391"/>
        <v>COST</v>
      </c>
      <c r="CM520" s="304">
        <f t="shared" si="392"/>
        <v>185.36199999999999</v>
      </c>
      <c r="CV520" s="296">
        <f t="shared" si="393"/>
        <v>15131.614367341161</v>
      </c>
      <c r="CW520" s="296">
        <f t="shared" si="394"/>
        <v>15131.614367341161</v>
      </c>
      <c r="CX520" s="388">
        <f t="shared" si="395"/>
        <v>-0.38563265883931308</v>
      </c>
    </row>
    <row r="521" spans="1:102" ht="12" hidden="1" customHeight="1" x14ac:dyDescent="0.25">
      <c r="A521" s="136" t="s">
        <v>2642</v>
      </c>
      <c r="B521" s="105"/>
      <c r="C521" s="105" t="s">
        <v>1200</v>
      </c>
      <c r="D521" s="137"/>
      <c r="E521" s="137"/>
      <c r="F521" s="137">
        <v>4.4826999999999999E-2</v>
      </c>
      <c r="G521" s="137">
        <v>4.4826999999999999E-2</v>
      </c>
      <c r="H521" s="107">
        <v>712380</v>
      </c>
      <c r="I521" s="107">
        <v>82.278999999999996</v>
      </c>
      <c r="J521" s="138">
        <v>15346.7</v>
      </c>
      <c r="K521" s="137"/>
      <c r="L521" s="107">
        <v>0</v>
      </c>
      <c r="M521" s="137"/>
      <c r="N521" s="107">
        <v>0</v>
      </c>
      <c r="O521" s="137"/>
      <c r="P521" s="107">
        <v>0</v>
      </c>
      <c r="Q521" s="137"/>
      <c r="R521" s="107">
        <v>0</v>
      </c>
      <c r="S521" s="137"/>
      <c r="T521" s="107">
        <v>0</v>
      </c>
      <c r="U521" s="137"/>
      <c r="V521" s="107">
        <v>0</v>
      </c>
      <c r="W521" s="137"/>
      <c r="X521" s="107">
        <v>0</v>
      </c>
      <c r="Y521" s="137"/>
      <c r="Z521" s="107">
        <v>0</v>
      </c>
      <c r="AA521" s="137"/>
      <c r="AB521" s="107">
        <v>0</v>
      </c>
      <c r="AC521" s="107">
        <v>0</v>
      </c>
      <c r="AD521" s="107">
        <v>0</v>
      </c>
      <c r="AE521" s="107">
        <v>0</v>
      </c>
      <c r="AF521" s="137"/>
      <c r="AG521" s="107">
        <v>0</v>
      </c>
      <c r="AH521" s="137"/>
      <c r="AI521" s="107">
        <v>0</v>
      </c>
      <c r="AJ521" s="137"/>
      <c r="AK521" s="107">
        <v>0</v>
      </c>
      <c r="AL521" s="137"/>
      <c r="AM521" s="107">
        <v>0</v>
      </c>
      <c r="AN521" s="137"/>
      <c r="AO521" s="107">
        <v>0</v>
      </c>
      <c r="AP521" s="137"/>
      <c r="AQ521" s="107">
        <v>0</v>
      </c>
      <c r="AR521" s="137"/>
      <c r="AS521" s="107">
        <v>0</v>
      </c>
      <c r="AT521" s="137"/>
      <c r="AU521" s="107">
        <v>0</v>
      </c>
      <c r="AV521" s="107">
        <v>0</v>
      </c>
      <c r="AW521" s="107">
        <v>0</v>
      </c>
      <c r="AX521" s="107">
        <v>0</v>
      </c>
      <c r="AY521" s="139">
        <v>712380</v>
      </c>
      <c r="AZ521" s="137">
        <v>96</v>
      </c>
      <c r="BA521" s="107">
        <v>82.278999999999996</v>
      </c>
      <c r="BB521" s="138">
        <v>15346.7</v>
      </c>
      <c r="BC521" s="138">
        <v>15346.7</v>
      </c>
      <c r="BD521" s="137">
        <v>0</v>
      </c>
      <c r="BE521" s="137">
        <v>0</v>
      </c>
      <c r="BF521" s="107">
        <v>0</v>
      </c>
      <c r="BG521" s="107">
        <v>0</v>
      </c>
      <c r="BH521" s="107">
        <v>0</v>
      </c>
      <c r="BI521" s="137"/>
      <c r="BJ521" s="107">
        <v>0</v>
      </c>
      <c r="BK521" s="137"/>
      <c r="BL521" s="107">
        <v>0</v>
      </c>
      <c r="BM521" s="107">
        <v>0</v>
      </c>
      <c r="BN521" s="107">
        <v>0</v>
      </c>
      <c r="BO521" s="107">
        <v>0</v>
      </c>
      <c r="BP521" s="108">
        <v>0</v>
      </c>
      <c r="BS521" s="97">
        <f t="shared" si="396"/>
        <v>0</v>
      </c>
      <c r="BT521" s="97">
        <f t="shared" si="397"/>
        <v>0</v>
      </c>
      <c r="BU521" s="97">
        <f t="shared" si="398"/>
        <v>0</v>
      </c>
      <c r="BV521" s="296" t="str">
        <f>IF(CA521=0,"NO STOCK",IF(COUNTIF(PKGSUMM_T!$A$2:$A$1245,A521)&gt;0,"OK","ERROR"))</f>
        <v>NO STOCK</v>
      </c>
      <c r="BW521" s="296" t="str">
        <f>IF(CA521=0,"NO STOCK",IF(OR(COUNTIF(COST_SHEETT!$B$3:$B$1238,CI521)&gt;0,COUNTIF(COST_SHEETT!$AB$3:$AB$1238,CI521)&gt;0,COUNTIF(COST_SHEETT1!$B$3:$B$1238,CI521)&gt;0,COUNTIF(COST_SHEETT1!$AB$3:$AB$1238,CI521)&gt;0),"OK","ERROR"))</f>
        <v>NO STOCK</v>
      </c>
      <c r="BX521" s="97">
        <f>SUMIF(HW!$A$2:$A$1573,$A521,HW!BI$2:BI$1573)</f>
        <v>0</v>
      </c>
      <c r="BY521" s="97">
        <f>SUMIF(HW!$A$2:$A$1573,$A521,HW!BJ$2:BJ$1573)</f>
        <v>0</v>
      </c>
      <c r="BZ521" s="197">
        <f t="shared" si="399"/>
        <v>0</v>
      </c>
      <c r="CA521" s="198">
        <f t="shared" si="400"/>
        <v>0</v>
      </c>
      <c r="CK521" s="296">
        <f>IF(C521="WORK IN PROGRESS",0.099999,IF(SUMIF(SALE!$L$3:$L$1221,$A521,SALE!$U$3:$U$1221)=0,0,SUMIF(SALE!$L$3:$L$1221,$A521,SALE!$U$3:$U$1221)/SUMIF(SALE!$L$3:$L$1221,$A521,SALE!$F$3:$F$1221)))</f>
        <v>0</v>
      </c>
    </row>
    <row r="522" spans="1:102" ht="12" hidden="1" customHeight="1" x14ac:dyDescent="0.25">
      <c r="A522" s="133" t="s">
        <v>2642</v>
      </c>
      <c r="B522" s="111" t="s">
        <v>1200</v>
      </c>
      <c r="C522" s="111"/>
      <c r="D522" s="126"/>
      <c r="E522" s="126"/>
      <c r="F522" s="126">
        <v>0.577183</v>
      </c>
      <c r="G522" s="126">
        <v>0.577183</v>
      </c>
      <c r="H522" s="112">
        <v>2497347</v>
      </c>
      <c r="I522" s="112">
        <v>316.74400000000003</v>
      </c>
      <c r="J522" s="134">
        <v>52234.809000000001</v>
      </c>
      <c r="K522" s="126"/>
      <c r="L522" s="126">
        <v>0</v>
      </c>
      <c r="M522" s="126"/>
      <c r="N522" s="126">
        <v>0</v>
      </c>
      <c r="O522" s="126"/>
      <c r="P522" s="126">
        <v>0</v>
      </c>
      <c r="Q522" s="126">
        <v>7649910</v>
      </c>
      <c r="R522" s="112">
        <v>946.17499999999995</v>
      </c>
      <c r="S522" s="126"/>
      <c r="T522" s="126">
        <v>0</v>
      </c>
      <c r="U522" s="126"/>
      <c r="V522" s="126">
        <v>0</v>
      </c>
      <c r="W522" s="126"/>
      <c r="X522" s="126">
        <v>0</v>
      </c>
      <c r="Y522" s="126"/>
      <c r="Z522" s="126">
        <v>0</v>
      </c>
      <c r="AA522" s="126"/>
      <c r="AB522" s="126">
        <v>0</v>
      </c>
      <c r="AC522" s="135">
        <v>7649910</v>
      </c>
      <c r="AD522" s="112">
        <v>946.17499999999995</v>
      </c>
      <c r="AE522" s="134">
        <v>146535.413</v>
      </c>
      <c r="AF522" s="126"/>
      <c r="AG522" s="126">
        <v>0</v>
      </c>
      <c r="AH522" s="126"/>
      <c r="AI522" s="126">
        <v>0</v>
      </c>
      <c r="AJ522" s="126"/>
      <c r="AK522" s="126">
        <v>0</v>
      </c>
      <c r="AL522" s="126"/>
      <c r="AM522" s="126">
        <v>0</v>
      </c>
      <c r="AN522" s="126"/>
      <c r="AO522" s="126">
        <v>0</v>
      </c>
      <c r="AP522" s="126">
        <v>6751070</v>
      </c>
      <c r="AQ522" s="112">
        <v>832.27599999999995</v>
      </c>
      <c r="AR522" s="126"/>
      <c r="AS522" s="126">
        <v>0</v>
      </c>
      <c r="AT522" s="126"/>
      <c r="AU522" s="126">
        <v>0</v>
      </c>
      <c r="AV522" s="135">
        <v>6751070</v>
      </c>
      <c r="AW522" s="112">
        <v>832.27599999999995</v>
      </c>
      <c r="AX522" s="134">
        <v>131096.478</v>
      </c>
      <c r="AY522" s="135">
        <v>3396187</v>
      </c>
      <c r="AZ522" s="126">
        <v>418</v>
      </c>
      <c r="BA522" s="112">
        <v>430.64299999999997</v>
      </c>
      <c r="BB522" s="134">
        <v>67673.744000000006</v>
      </c>
      <c r="BC522" s="134">
        <v>67673.744000000006</v>
      </c>
      <c r="BD522" s="126">
        <v>0</v>
      </c>
      <c r="BE522" s="126">
        <v>0</v>
      </c>
      <c r="BF522" s="126">
        <v>0</v>
      </c>
      <c r="BG522" s="135">
        <v>7649910</v>
      </c>
      <c r="BH522" s="112">
        <v>946.17499999999995</v>
      </c>
      <c r="BI522" s="126">
        <v>273560</v>
      </c>
      <c r="BJ522" s="126">
        <v>33.744999999999997</v>
      </c>
      <c r="BK522" s="126"/>
      <c r="BL522" s="126">
        <v>0</v>
      </c>
      <c r="BM522" s="149">
        <v>273560</v>
      </c>
      <c r="BN522" s="126">
        <v>33.744999999999997</v>
      </c>
      <c r="BO522" s="149">
        <v>7923470</v>
      </c>
      <c r="BP522" s="150">
        <v>979.92</v>
      </c>
      <c r="BS522" s="97">
        <f t="shared" si="396"/>
        <v>0</v>
      </c>
      <c r="BT522" s="97">
        <f t="shared" si="397"/>
        <v>0</v>
      </c>
      <c r="BU522" s="97">
        <f t="shared" si="398"/>
        <v>0</v>
      </c>
      <c r="BV522" s="296" t="str">
        <f>IF(CA522=0,"NO STOCK",IF(COUNTIF(PKGSUMM_T!$A$2:$A$1245,A522)&gt;0,"OK","ERROR"))</f>
        <v>NO STOCK</v>
      </c>
      <c r="BW522" s="296" t="str">
        <f>IF(CA522=0,"NO STOCK",IF(OR(COUNTIF(COST_SHEETT!$B$3:$B$1238,CI522)&gt;0,COUNTIF(COST_SHEETT!$AB$3:$AB$1238,CI522)&gt;0,COUNTIF(COST_SHEETT1!$B$3:$B$1238,CI522)&gt;0,COUNTIF(COST_SHEETT1!$AB$3:$AB$1238,CI522)&gt;0),"OK","ERROR"))</f>
        <v>NO STOCK</v>
      </c>
      <c r="BX522" s="97">
        <f>SUMIF(HW!$A$2:$A$1573,$A522,HW!BI$2:BI$1573)</f>
        <v>0</v>
      </c>
      <c r="BY522" s="97">
        <f>SUMIF(HW!$A$2:$A$1573,$A522,HW!BJ$2:BJ$1573)</f>
        <v>0</v>
      </c>
      <c r="BZ522" s="197">
        <f t="shared" si="399"/>
        <v>0</v>
      </c>
      <c r="CA522" s="198">
        <f t="shared" si="400"/>
        <v>0</v>
      </c>
      <c r="CK522" s="296">
        <f>IF(C522="WORK IN PROGRESS",0.099999,IF(SUMIF(SALE!$L$3:$L$1221,$A522,SALE!$U$3:$U$1221)=0,0,SUMIF(SALE!$L$3:$L$1221,$A522,SALE!$U$3:$U$1221)/SUMIF(SALE!$L$3:$L$1221,$A522,SALE!$F$3:$F$1221)))</f>
        <v>0</v>
      </c>
    </row>
    <row r="523" spans="1:102" ht="12" hidden="1" customHeight="1" x14ac:dyDescent="0.25">
      <c r="A523" s="104" t="s">
        <v>2642</v>
      </c>
      <c r="B523" s="105" t="s">
        <v>1831</v>
      </c>
      <c r="C523" s="106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  <c r="AX523" s="107"/>
      <c r="AY523" s="107"/>
      <c r="AZ523" s="107"/>
      <c r="BA523" s="107"/>
      <c r="BB523" s="107"/>
      <c r="BC523" s="107"/>
      <c r="BD523" s="107"/>
      <c r="BE523" s="107"/>
      <c r="BF523" s="107"/>
      <c r="BG523" s="107"/>
      <c r="BH523" s="107"/>
      <c r="BI523" s="107"/>
      <c r="BJ523" s="107"/>
      <c r="BK523" s="107"/>
      <c r="BL523" s="107"/>
      <c r="BM523" s="107"/>
      <c r="BN523" s="107"/>
      <c r="BO523" s="107"/>
      <c r="BP523" s="108"/>
      <c r="BS523" s="97">
        <f t="shared" si="396"/>
        <v>0</v>
      </c>
      <c r="BT523" s="97">
        <f t="shared" si="397"/>
        <v>0</v>
      </c>
      <c r="BU523" s="97">
        <f t="shared" si="398"/>
        <v>0</v>
      </c>
      <c r="BV523" s="296" t="str">
        <f>IF(CA523=0,"NO STOCK",IF(COUNTIF(PKGSUMM_T!$A$2:$A$1245,A523)&gt;0,"OK","ERROR"))</f>
        <v>NO STOCK</v>
      </c>
      <c r="BW523" s="296" t="str">
        <f>IF(CA523=0,"NO STOCK",IF(OR(COUNTIF(COST_SHEETT!$B$3:$B$1238,CI523)&gt;0,COUNTIF(COST_SHEETT!$AB$3:$AB$1238,CI523)&gt;0,COUNTIF(COST_SHEETT1!$B$3:$B$1238,CI523)&gt;0,COUNTIF(COST_SHEETT1!$AB$3:$AB$1238,CI523)&gt;0),"OK","ERROR"))</f>
        <v>NO STOCK</v>
      </c>
      <c r="BX523" s="97">
        <f>SUMIF(HW!$A$2:$A$1573,$A523,HW!BI$2:BI$1573)</f>
        <v>0</v>
      </c>
      <c r="BY523" s="97">
        <f>SUMIF(HW!$A$2:$A$1573,$A523,HW!BJ$2:BJ$1573)</f>
        <v>0</v>
      </c>
      <c r="BZ523" s="197">
        <f t="shared" si="399"/>
        <v>0</v>
      </c>
      <c r="CA523" s="198">
        <f t="shared" si="400"/>
        <v>0</v>
      </c>
      <c r="CK523" s="296">
        <f>IF(C523="WORK IN PROGRESS",0.099999,IF(SUMIF(SALE!$L$3:$L$1221,$A523,SALE!$U$3:$U$1221)=0,0,SUMIF(SALE!$L$3:$L$1221,$A523,SALE!$U$3:$U$1221)/SUMIF(SALE!$L$3:$L$1221,$A523,SALE!$F$3:$F$1221)))</f>
        <v>0</v>
      </c>
    </row>
    <row r="524" spans="1:102" ht="12" hidden="1" customHeight="1" x14ac:dyDescent="0.25">
      <c r="A524" s="109" t="s">
        <v>2642</v>
      </c>
      <c r="B524" s="110"/>
      <c r="C524" s="111" t="s">
        <v>30</v>
      </c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  <c r="AW524" s="112"/>
      <c r="AX524" s="112"/>
      <c r="AY524" s="112"/>
      <c r="AZ524" s="112"/>
      <c r="BA524" s="112"/>
      <c r="BB524" s="112"/>
      <c r="BC524" s="112"/>
      <c r="BD524" s="112"/>
      <c r="BE524" s="112"/>
      <c r="BF524" s="112"/>
      <c r="BG524" s="112"/>
      <c r="BH524" s="112"/>
      <c r="BI524" s="112"/>
      <c r="BJ524" s="112"/>
      <c r="BK524" s="112"/>
      <c r="BL524" s="112"/>
      <c r="BM524" s="112"/>
      <c r="BN524" s="112"/>
      <c r="BO524" s="112"/>
      <c r="BP524" s="113"/>
      <c r="BS524" s="97">
        <f t="shared" si="396"/>
        <v>0</v>
      </c>
      <c r="BT524" s="97">
        <f t="shared" si="397"/>
        <v>0</v>
      </c>
      <c r="BU524" s="97">
        <f t="shared" si="398"/>
        <v>0</v>
      </c>
      <c r="BV524" s="296" t="str">
        <f>IF(CA524=0,"NO STOCK",IF(COUNTIF(PKGSUMM_T!$A$2:$A$1245,A524)&gt;0,"OK","ERROR"))</f>
        <v>NO STOCK</v>
      </c>
      <c r="BW524" s="296" t="str">
        <f>IF(CA524=0,"NO STOCK",IF(OR(COUNTIF(COST_SHEETT!$B$3:$B$1238,CI524)&gt;0,COUNTIF(COST_SHEETT!$AB$3:$AB$1238,CI524)&gt;0,COUNTIF(COST_SHEETT1!$B$3:$B$1238,CI524)&gt;0,COUNTIF(COST_SHEETT1!$AB$3:$AB$1238,CI524)&gt;0),"OK","ERROR"))</f>
        <v>NO STOCK</v>
      </c>
      <c r="BX524" s="97">
        <f>SUMIF(HW!$A$2:$A$1573,$A524,HW!BI$2:BI$1573)</f>
        <v>0</v>
      </c>
      <c r="BY524" s="97">
        <f>SUMIF(HW!$A$2:$A$1573,$A524,HW!BJ$2:BJ$1573)</f>
        <v>0</v>
      </c>
      <c r="BZ524" s="197">
        <f t="shared" si="399"/>
        <v>0</v>
      </c>
      <c r="CA524" s="198">
        <f t="shared" si="400"/>
        <v>0</v>
      </c>
      <c r="CK524" s="296">
        <f>IF(C524="WORK IN PROGRESS",0.099999,IF(SUMIF(SALE!$L$3:$L$1221,$A524,SALE!$U$3:$U$1221)=0,0,SUMIF(SALE!$L$3:$L$1221,$A524,SALE!$U$3:$U$1221)/SUMIF(SALE!$L$3:$L$1221,$A524,SALE!$F$3:$F$1221)))</f>
        <v>0</v>
      </c>
    </row>
    <row r="525" spans="1:102" ht="12" customHeight="1" x14ac:dyDescent="0.25">
      <c r="A525" s="114" t="s">
        <v>715</v>
      </c>
      <c r="B525" s="115" t="s">
        <v>716</v>
      </c>
      <c r="C525" s="115" t="s">
        <v>30</v>
      </c>
      <c r="D525" s="116">
        <v>1800</v>
      </c>
      <c r="E525" s="117">
        <v>425</v>
      </c>
      <c r="F525" s="117">
        <v>5.0754000000000001E-2</v>
      </c>
      <c r="G525" s="117">
        <v>5.0754000000000001E-2</v>
      </c>
      <c r="H525" s="130">
        <v>181800</v>
      </c>
      <c r="I525" s="130">
        <v>77.265000000000001</v>
      </c>
      <c r="J525" s="131">
        <v>9227.0769999999993</v>
      </c>
      <c r="K525" s="117"/>
      <c r="L525" s="118">
        <v>0</v>
      </c>
      <c r="M525" s="117"/>
      <c r="N525" s="118">
        <v>0</v>
      </c>
      <c r="O525" s="117"/>
      <c r="P525" s="118">
        <v>0</v>
      </c>
      <c r="Q525" s="117"/>
      <c r="R525" s="118">
        <v>0</v>
      </c>
      <c r="S525" s="117"/>
      <c r="T525" s="118">
        <v>0</v>
      </c>
      <c r="U525" s="117"/>
      <c r="V525" s="118">
        <v>0</v>
      </c>
      <c r="W525" s="117"/>
      <c r="X525" s="118">
        <v>0</v>
      </c>
      <c r="Y525" s="117"/>
      <c r="Z525" s="118">
        <v>0</v>
      </c>
      <c r="AA525" s="117"/>
      <c r="AB525" s="118">
        <v>0</v>
      </c>
      <c r="AC525" s="118">
        <v>0</v>
      </c>
      <c r="AD525" s="118">
        <v>0</v>
      </c>
      <c r="AE525" s="118">
        <v>0</v>
      </c>
      <c r="AF525" s="117"/>
      <c r="AG525" s="118">
        <v>0</v>
      </c>
      <c r="AH525" s="117"/>
      <c r="AI525" s="118">
        <v>0</v>
      </c>
      <c r="AJ525" s="117"/>
      <c r="AK525" s="118">
        <v>0</v>
      </c>
      <c r="AL525" s="117"/>
      <c r="AM525" s="118">
        <v>0</v>
      </c>
      <c r="AN525" s="117"/>
      <c r="AO525" s="118">
        <v>0</v>
      </c>
      <c r="AP525" s="117"/>
      <c r="AQ525" s="118">
        <v>0</v>
      </c>
      <c r="AR525" s="117"/>
      <c r="AS525" s="118">
        <v>0</v>
      </c>
      <c r="AT525" s="117"/>
      <c r="AU525" s="118">
        <v>0</v>
      </c>
      <c r="AV525" s="118">
        <v>0</v>
      </c>
      <c r="AW525" s="118">
        <v>0</v>
      </c>
      <c r="AX525" s="118">
        <v>0</v>
      </c>
      <c r="AY525" s="132">
        <v>181800</v>
      </c>
      <c r="AZ525" s="117">
        <v>101</v>
      </c>
      <c r="BA525" s="130">
        <v>77.265000000000001</v>
      </c>
      <c r="BB525" s="131">
        <v>9227.0769999999993</v>
      </c>
      <c r="BC525" s="131">
        <v>9227.0769999999993</v>
      </c>
      <c r="BD525" s="117">
        <v>0</v>
      </c>
      <c r="BE525" s="117">
        <v>0</v>
      </c>
      <c r="BF525" s="118">
        <v>0</v>
      </c>
      <c r="BG525" s="118">
        <v>0</v>
      </c>
      <c r="BH525" s="118">
        <v>0</v>
      </c>
      <c r="BI525" s="117"/>
      <c r="BJ525" s="118">
        <v>0</v>
      </c>
      <c r="BK525" s="117"/>
      <c r="BL525" s="118">
        <v>0</v>
      </c>
      <c r="BM525" s="118">
        <v>0</v>
      </c>
      <c r="BN525" s="118">
        <v>0</v>
      </c>
      <c r="BO525" s="118">
        <v>0</v>
      </c>
      <c r="BP525" s="119">
        <v>0</v>
      </c>
      <c r="BS525" s="97">
        <f t="shared" si="396"/>
        <v>181800</v>
      </c>
      <c r="BT525" s="97">
        <f t="shared" si="397"/>
        <v>101</v>
      </c>
      <c r="BU525" s="97">
        <f t="shared" si="398"/>
        <v>77.265000000000001</v>
      </c>
      <c r="BV525" s="296" t="str">
        <f>IF(CA525=0,"NO STOCK",IF(COUNTIF(PKGSUMM_T!$A$2:$A$1245,A525)&gt;0,"OK","ERROR"))</f>
        <v>OK</v>
      </c>
      <c r="BW525" s="296" t="str">
        <f>IF(CA525=0,"NO STOCK",IF(OR(COUNTIF(COST_SHEETT!$B$3:$B$1238,CI525)&gt;0,COUNTIF(COST_SHEETT!$AB$3:$AB$1238,CI525)&gt;0,COUNTIF(COST_SHEETT1!$B$3:$B$1238,CI525)&gt;0,COUNTIF(COST_SHEETT1!$AB$3:$AB$1238,CI525)&gt;0),"OK","ERROR"))</f>
        <v>OK</v>
      </c>
      <c r="BX525" s="97">
        <f>SUMIF(HW!$A$2:$A$1573,$A525,HW!BI$2:BI$1573)</f>
        <v>4500</v>
      </c>
      <c r="BY525" s="97">
        <f>SUMIF(HW!$A$2:$A$1573,$A525,HW!BJ$2:BJ$1573)</f>
        <v>1.913</v>
      </c>
      <c r="BZ525" s="197">
        <f t="shared" si="399"/>
        <v>186300</v>
      </c>
      <c r="CA525" s="198">
        <f t="shared" si="400"/>
        <v>79.177999999999997</v>
      </c>
      <c r="CB525" s="296">
        <f>IF(CJ525="Y",IF(C525="FINISHED GOODS",SUMIF(COST_SHEETT!$AB$3:$AB$1227,$CI525,COST_SHEETT!$DD$3:$DD$1227),SUMIF(COST_SHEETT!$B$3:$B$1227,$CI525,COST_SHEETT!$DB$3:$DB$1227)),IF(C525="FINISHED GOODS",SUMIF(COST_SHEETT1!$AB$3:$AB$1227,$CI525,COST_SHEETT1!$DD$3:$DD$1227),SUMIF(COST_SHEETT1!$B$3:$B$1227,$CI525,COST_SHEETT1!$DB$3:$DB$1227)))</f>
        <v>5.092035248606256E-2</v>
      </c>
      <c r="CC525" s="209">
        <f t="shared" ref="CC525" si="401">ROUND(BZ525*CB525,0)</f>
        <v>9486</v>
      </c>
      <c r="CD525" s="295">
        <v>1</v>
      </c>
      <c r="CE525" s="295"/>
      <c r="CF525" s="376">
        <f>IF(BZ525=0,0,IF(CK525&gt;0,CK525,CD525))</f>
        <v>5.0754000000000001E-2</v>
      </c>
      <c r="CG525" s="301">
        <f t="shared" ref="CG525" si="402">MIN(CF525,CB525)</f>
        <v>5.0754000000000001E-2</v>
      </c>
      <c r="CH525" s="302">
        <f t="shared" ref="CH525" si="403">ROUND(CG525*BZ525,0)</f>
        <v>9455</v>
      </c>
      <c r="CI525" s="200" t="s">
        <v>4044</v>
      </c>
      <c r="CK525" s="296">
        <f>IF(C525="WORK IN PROGRESS",0.099999,IF(SUMIF(SALE!$L$3:$L$1221,$A525,SALE!$U$3:$U$1221)=0,0,SUMIF(SALE!$L$3:$L$1221,$A525,SALE!$U$3:$U$1221)/SUMIF(SALE!$L$3:$L$1221,$A525,SALE!$F$3:$F$1221)))</f>
        <v>5.0754000000000001E-2</v>
      </c>
      <c r="CL525" s="296" t="str">
        <f t="shared" ref="CL525" si="404">IF(CF525&lt;CB525,"NRV","COST")</f>
        <v>NRV</v>
      </c>
      <c r="CM525" s="304">
        <f t="shared" ref="CM525" si="405">IF(CA525=0,0,ROUND(CH525/CA525,3))</f>
        <v>119.414</v>
      </c>
      <c r="CT525" s="296">
        <f>+(BX525*CG525)</f>
        <v>228.393</v>
      </c>
      <c r="CU525" s="296">
        <f>+(BZ525-BX525)*CG525</f>
        <v>9227.0771999999997</v>
      </c>
      <c r="CW525" s="296">
        <f>+CT525+CU525+CV525</f>
        <v>9455.4701999999997</v>
      </c>
      <c r="CX525" s="388">
        <f>+CW525-CH525</f>
        <v>0.47019999999974971</v>
      </c>
    </row>
    <row r="526" spans="1:102" ht="12" hidden="1" customHeight="1" x14ac:dyDescent="0.25">
      <c r="A526" s="120" t="s">
        <v>1832</v>
      </c>
      <c r="B526" s="121" t="s">
        <v>1833</v>
      </c>
      <c r="C526" s="121" t="s">
        <v>30</v>
      </c>
      <c r="D526" s="123">
        <v>675</v>
      </c>
      <c r="E526" s="123">
        <v>425</v>
      </c>
      <c r="F526" s="123">
        <v>6.1668000000000001E-2</v>
      </c>
      <c r="G526" s="123">
        <v>6.1668000000000001E-2</v>
      </c>
      <c r="H526" s="124"/>
      <c r="I526" s="124">
        <v>0</v>
      </c>
      <c r="J526" s="124">
        <v>0</v>
      </c>
      <c r="K526" s="124"/>
      <c r="L526" s="124">
        <v>0</v>
      </c>
      <c r="M526" s="124"/>
      <c r="N526" s="124">
        <v>0</v>
      </c>
      <c r="O526" s="124"/>
      <c r="P526" s="124">
        <v>0</v>
      </c>
      <c r="Q526" s="124"/>
      <c r="R526" s="124">
        <v>0</v>
      </c>
      <c r="S526" s="124"/>
      <c r="T526" s="124">
        <v>0</v>
      </c>
      <c r="U526" s="124"/>
      <c r="V526" s="124">
        <v>0</v>
      </c>
      <c r="W526" s="124"/>
      <c r="X526" s="124">
        <v>0</v>
      </c>
      <c r="Y526" s="124"/>
      <c r="Z526" s="124">
        <v>0</v>
      </c>
      <c r="AA526" s="124"/>
      <c r="AB526" s="124">
        <v>0</v>
      </c>
      <c r="AC526" s="124">
        <v>0</v>
      </c>
      <c r="AD526" s="124">
        <v>0</v>
      </c>
      <c r="AE526" s="124">
        <v>0</v>
      </c>
      <c r="AF526" s="124"/>
      <c r="AG526" s="124">
        <v>0</v>
      </c>
      <c r="AH526" s="124"/>
      <c r="AI526" s="124">
        <v>0</v>
      </c>
      <c r="AJ526" s="124"/>
      <c r="AK526" s="124">
        <v>0</v>
      </c>
      <c r="AL526" s="124"/>
      <c r="AM526" s="124">
        <v>0</v>
      </c>
      <c r="AN526" s="124"/>
      <c r="AO526" s="124">
        <v>0</v>
      </c>
      <c r="AP526" s="124"/>
      <c r="AQ526" s="124">
        <v>0</v>
      </c>
      <c r="AR526" s="124"/>
      <c r="AS526" s="124">
        <v>0</v>
      </c>
      <c r="AT526" s="124"/>
      <c r="AU526" s="124">
        <v>0</v>
      </c>
      <c r="AV526" s="124">
        <v>0</v>
      </c>
      <c r="AW526" s="124">
        <v>0</v>
      </c>
      <c r="AX526" s="124">
        <v>0</v>
      </c>
      <c r="AY526" s="124">
        <v>0</v>
      </c>
      <c r="AZ526" s="124">
        <v>0</v>
      </c>
      <c r="BA526" s="124">
        <v>0</v>
      </c>
      <c r="BB526" s="124">
        <v>0</v>
      </c>
      <c r="BC526" s="124">
        <v>0</v>
      </c>
      <c r="BD526" s="123">
        <v>0</v>
      </c>
      <c r="BE526" s="123">
        <v>0</v>
      </c>
      <c r="BF526" s="124">
        <v>0</v>
      </c>
      <c r="BG526" s="124">
        <v>0</v>
      </c>
      <c r="BH526" s="124">
        <v>0</v>
      </c>
      <c r="BI526" s="124"/>
      <c r="BJ526" s="124">
        <v>0</v>
      </c>
      <c r="BK526" s="124"/>
      <c r="BL526" s="124">
        <v>0</v>
      </c>
      <c r="BM526" s="124">
        <v>0</v>
      </c>
      <c r="BN526" s="124">
        <v>0</v>
      </c>
      <c r="BO526" s="124">
        <v>0</v>
      </c>
      <c r="BP526" s="125">
        <v>0</v>
      </c>
      <c r="BS526" s="97">
        <f t="shared" si="396"/>
        <v>0</v>
      </c>
      <c r="BT526" s="97">
        <f t="shared" si="397"/>
        <v>0</v>
      </c>
      <c r="BU526" s="97">
        <f t="shared" si="398"/>
        <v>0</v>
      </c>
      <c r="BV526" s="296" t="str">
        <f>IF(CA526=0,"NO STOCK",IF(COUNTIF(PKGSUMM_T!$A$2:$A$1245,A526)&gt;0,"OK","ERROR"))</f>
        <v>NO STOCK</v>
      </c>
      <c r="BW526" s="296" t="str">
        <f>IF(CA526=0,"NO STOCK",IF(OR(COUNTIF(COST_SHEETT!$B$3:$B$1238,CI526)&gt;0,COUNTIF(COST_SHEETT!$AB$3:$AB$1238,CI526)&gt;0,COUNTIF(COST_SHEETT1!$B$3:$B$1238,CI526)&gt;0,COUNTIF(COST_SHEETT1!$AB$3:$AB$1238,CI526)&gt;0),"OK","ERROR"))</f>
        <v>NO STOCK</v>
      </c>
      <c r="BX526" s="97">
        <f>SUMIF(HW!$A$2:$A$1573,$A526,HW!BI$2:BI$1573)</f>
        <v>0</v>
      </c>
      <c r="BY526" s="97">
        <f>SUMIF(HW!$A$2:$A$1573,$A526,HW!BJ$2:BJ$1573)</f>
        <v>0</v>
      </c>
      <c r="BZ526" s="197">
        <f t="shared" si="399"/>
        <v>0</v>
      </c>
      <c r="CA526" s="198">
        <f t="shared" si="400"/>
        <v>0</v>
      </c>
      <c r="CI526" s="200"/>
      <c r="CK526" s="296">
        <f>IF(C526="WORK IN PROGRESS",0.099999,IF(SUMIF(SALE!$L$3:$L$1221,$A526,SALE!$U$3:$U$1221)=0,0,SUMIF(SALE!$L$3:$L$1221,$A526,SALE!$U$3:$U$1221)/SUMIF(SALE!$L$3:$L$1221,$A526,SALE!$F$3:$F$1221)))</f>
        <v>0</v>
      </c>
    </row>
    <row r="527" spans="1:102" ht="12" hidden="1" customHeight="1" x14ac:dyDescent="0.25">
      <c r="A527" s="114" t="s">
        <v>713</v>
      </c>
      <c r="B527" s="115" t="s">
        <v>714</v>
      </c>
      <c r="C527" s="115" t="s">
        <v>30</v>
      </c>
      <c r="D527" s="107">
        <v>900</v>
      </c>
      <c r="E527" s="117">
        <v>425</v>
      </c>
      <c r="F527" s="117">
        <v>4.5977999999999998E-2</v>
      </c>
      <c r="G527" s="117">
        <v>4.5977999999999998E-2</v>
      </c>
      <c r="H527" s="107">
        <v>900</v>
      </c>
      <c r="I527" s="107">
        <v>0.38300000000000001</v>
      </c>
      <c r="J527" s="107">
        <v>41.38</v>
      </c>
      <c r="K527" s="117"/>
      <c r="L527" s="118">
        <v>0</v>
      </c>
      <c r="M527" s="117"/>
      <c r="N527" s="118">
        <v>0</v>
      </c>
      <c r="O527" s="117"/>
      <c r="P527" s="118">
        <v>0</v>
      </c>
      <c r="Q527" s="117"/>
      <c r="R527" s="118">
        <v>0</v>
      </c>
      <c r="S527" s="117"/>
      <c r="T527" s="118">
        <v>0</v>
      </c>
      <c r="U527" s="117"/>
      <c r="V527" s="118">
        <v>0</v>
      </c>
      <c r="W527" s="117"/>
      <c r="X527" s="118">
        <v>0</v>
      </c>
      <c r="Y527" s="117"/>
      <c r="Z527" s="118">
        <v>0</v>
      </c>
      <c r="AA527" s="117"/>
      <c r="AB527" s="118">
        <v>0</v>
      </c>
      <c r="AC527" s="118">
        <v>0</v>
      </c>
      <c r="AD527" s="118">
        <v>0</v>
      </c>
      <c r="AE527" s="118">
        <v>0</v>
      </c>
      <c r="AF527" s="117"/>
      <c r="AG527" s="118">
        <v>0</v>
      </c>
      <c r="AH527" s="117"/>
      <c r="AI527" s="118">
        <v>0</v>
      </c>
      <c r="AJ527" s="117"/>
      <c r="AK527" s="118">
        <v>0</v>
      </c>
      <c r="AL527" s="117"/>
      <c r="AM527" s="118">
        <v>0</v>
      </c>
      <c r="AN527" s="107">
        <v>900</v>
      </c>
      <c r="AO527" s="107">
        <v>0.38300000000000001</v>
      </c>
      <c r="AP527" s="117"/>
      <c r="AQ527" s="118">
        <v>0</v>
      </c>
      <c r="AR527" s="117"/>
      <c r="AS527" s="118">
        <v>0</v>
      </c>
      <c r="AT527" s="117"/>
      <c r="AU527" s="118">
        <v>0</v>
      </c>
      <c r="AV527" s="107">
        <v>900</v>
      </c>
      <c r="AW527" s="107">
        <v>0.38300000000000001</v>
      </c>
      <c r="AX527" s="107">
        <v>41.38</v>
      </c>
      <c r="AY527" s="118">
        <v>0</v>
      </c>
      <c r="AZ527" s="118">
        <v>0</v>
      </c>
      <c r="BA527" s="118">
        <v>0</v>
      </c>
      <c r="BB527" s="118">
        <v>0</v>
      </c>
      <c r="BC527" s="118">
        <v>0</v>
      </c>
      <c r="BD527" s="117">
        <v>0</v>
      </c>
      <c r="BE527" s="117">
        <v>0</v>
      </c>
      <c r="BF527" s="118">
        <v>0</v>
      </c>
      <c r="BG527" s="118">
        <v>0</v>
      </c>
      <c r="BH527" s="118">
        <v>0</v>
      </c>
      <c r="BI527" s="117"/>
      <c r="BJ527" s="118">
        <v>0</v>
      </c>
      <c r="BK527" s="117"/>
      <c r="BL527" s="118">
        <v>0</v>
      </c>
      <c r="BM527" s="118">
        <v>0</v>
      </c>
      <c r="BN527" s="118">
        <v>0</v>
      </c>
      <c r="BO527" s="118">
        <v>0</v>
      </c>
      <c r="BP527" s="119">
        <v>0</v>
      </c>
      <c r="BS527" s="97">
        <f t="shared" si="396"/>
        <v>0</v>
      </c>
      <c r="BT527" s="97">
        <f t="shared" si="397"/>
        <v>0</v>
      </c>
      <c r="BU527" s="97">
        <f t="shared" si="398"/>
        <v>0</v>
      </c>
      <c r="BV527" s="296" t="str">
        <f>IF(CA527=0,"NO STOCK",IF(COUNTIF(PKGSUMM_T!$A$2:$A$1245,A527)&gt;0,"OK","ERROR"))</f>
        <v>NO STOCK</v>
      </c>
      <c r="BW527" s="296" t="str">
        <f>IF(CA527=0,"NO STOCK",IF(OR(COUNTIF(COST_SHEETT!$B$3:$B$1238,CI527)&gt;0,COUNTIF(COST_SHEETT!$AB$3:$AB$1238,CI527)&gt;0,COUNTIF(COST_SHEETT1!$B$3:$B$1238,CI527)&gt;0,COUNTIF(COST_SHEETT1!$AB$3:$AB$1238,CI527)&gt;0),"OK","ERROR"))</f>
        <v>NO STOCK</v>
      </c>
      <c r="BX527" s="97">
        <f>SUMIF(HW!$A$2:$A$1573,$A527,HW!BI$2:BI$1573)</f>
        <v>0</v>
      </c>
      <c r="BY527" s="97">
        <f>SUMIF(HW!$A$2:$A$1573,$A527,HW!BJ$2:BJ$1573)</f>
        <v>0</v>
      </c>
      <c r="BZ527" s="197">
        <f t="shared" si="399"/>
        <v>0</v>
      </c>
      <c r="CA527" s="198">
        <f t="shared" si="400"/>
        <v>0</v>
      </c>
      <c r="CI527" s="200" t="s">
        <v>4039</v>
      </c>
      <c r="CK527" s="296">
        <f>IF(C527="WORK IN PROGRESS",0.099999,IF(SUMIF(SALE!$L$3:$L$1221,$A527,SALE!$U$3:$U$1221)=0,0,SUMIF(SALE!$L$3:$L$1221,$A527,SALE!$U$3:$U$1221)/SUMIF(SALE!$L$3:$L$1221,$A527,SALE!$F$3:$F$1221)))</f>
        <v>0</v>
      </c>
    </row>
    <row r="528" spans="1:102" ht="12" hidden="1" customHeight="1" x14ac:dyDescent="0.25">
      <c r="A528" s="133" t="s">
        <v>2642</v>
      </c>
      <c r="B528" s="111"/>
      <c r="C528" s="111" t="s">
        <v>1200</v>
      </c>
      <c r="D528" s="126"/>
      <c r="E528" s="126"/>
      <c r="F528" s="126">
        <v>0.15840000000000001</v>
      </c>
      <c r="G528" s="126">
        <v>0.15840000000000001</v>
      </c>
      <c r="H528" s="112">
        <v>182700</v>
      </c>
      <c r="I528" s="112">
        <v>77.647999999999996</v>
      </c>
      <c r="J528" s="134">
        <v>9268.4570000000003</v>
      </c>
      <c r="K528" s="126"/>
      <c r="L528" s="112">
        <v>0</v>
      </c>
      <c r="M528" s="126"/>
      <c r="N528" s="112">
        <v>0</v>
      </c>
      <c r="O528" s="126"/>
      <c r="P528" s="112">
        <v>0</v>
      </c>
      <c r="Q528" s="126"/>
      <c r="R528" s="112">
        <v>0</v>
      </c>
      <c r="S528" s="126"/>
      <c r="T528" s="112">
        <v>0</v>
      </c>
      <c r="U528" s="126"/>
      <c r="V528" s="112">
        <v>0</v>
      </c>
      <c r="W528" s="126"/>
      <c r="X528" s="112">
        <v>0</v>
      </c>
      <c r="Y528" s="126"/>
      <c r="Z528" s="112">
        <v>0</v>
      </c>
      <c r="AA528" s="126"/>
      <c r="AB528" s="112">
        <v>0</v>
      </c>
      <c r="AC528" s="112">
        <v>0</v>
      </c>
      <c r="AD528" s="112">
        <v>0</v>
      </c>
      <c r="AE528" s="112">
        <v>0</v>
      </c>
      <c r="AF528" s="126"/>
      <c r="AG528" s="112">
        <v>0</v>
      </c>
      <c r="AH528" s="126"/>
      <c r="AI528" s="112">
        <v>0</v>
      </c>
      <c r="AJ528" s="126"/>
      <c r="AK528" s="112">
        <v>0</v>
      </c>
      <c r="AL528" s="126"/>
      <c r="AM528" s="112">
        <v>0</v>
      </c>
      <c r="AN528" s="112">
        <v>900</v>
      </c>
      <c r="AO528" s="112">
        <v>0.38300000000000001</v>
      </c>
      <c r="AP528" s="126"/>
      <c r="AQ528" s="112">
        <v>0</v>
      </c>
      <c r="AR528" s="126"/>
      <c r="AS528" s="112">
        <v>0</v>
      </c>
      <c r="AT528" s="126"/>
      <c r="AU528" s="112">
        <v>0</v>
      </c>
      <c r="AV528" s="112">
        <v>900</v>
      </c>
      <c r="AW528" s="112">
        <v>0.38300000000000001</v>
      </c>
      <c r="AX528" s="112">
        <v>41.38</v>
      </c>
      <c r="AY528" s="135">
        <v>181800</v>
      </c>
      <c r="AZ528" s="126">
        <v>101</v>
      </c>
      <c r="BA528" s="112">
        <v>77.265000000000001</v>
      </c>
      <c r="BB528" s="134">
        <v>9227.0769999999993</v>
      </c>
      <c r="BC528" s="134">
        <v>9227.0769999999993</v>
      </c>
      <c r="BD528" s="126">
        <v>0</v>
      </c>
      <c r="BE528" s="126">
        <v>0</v>
      </c>
      <c r="BF528" s="112">
        <v>0</v>
      </c>
      <c r="BG528" s="112">
        <v>0</v>
      </c>
      <c r="BH528" s="112">
        <v>0</v>
      </c>
      <c r="BI528" s="126"/>
      <c r="BJ528" s="112">
        <v>0</v>
      </c>
      <c r="BK528" s="126"/>
      <c r="BL528" s="112">
        <v>0</v>
      </c>
      <c r="BM528" s="112">
        <v>0</v>
      </c>
      <c r="BN528" s="112">
        <v>0</v>
      </c>
      <c r="BO528" s="112">
        <v>0</v>
      </c>
      <c r="BP528" s="113">
        <v>0</v>
      </c>
      <c r="BS528" s="97">
        <f t="shared" si="396"/>
        <v>0</v>
      </c>
      <c r="BT528" s="97">
        <f t="shared" si="397"/>
        <v>0</v>
      </c>
      <c r="BU528" s="97">
        <f t="shared" si="398"/>
        <v>0</v>
      </c>
      <c r="BV528" s="296" t="str">
        <f>IF(CA528=0,"NO STOCK",IF(COUNTIF(PKGSUMM_T!$A$2:$A$1245,A528)&gt;0,"OK","ERROR"))</f>
        <v>NO STOCK</v>
      </c>
      <c r="BW528" s="296" t="str">
        <f>IF(CA528=0,"NO STOCK",IF(OR(COUNTIF(COST_SHEETT!$B$3:$B$1238,CI528)&gt;0,COUNTIF(COST_SHEETT!$AB$3:$AB$1238,CI528)&gt;0,COUNTIF(COST_SHEETT1!$B$3:$B$1238,CI528)&gt;0,COUNTIF(COST_SHEETT1!$AB$3:$AB$1238,CI528)&gt;0),"OK","ERROR"))</f>
        <v>NO STOCK</v>
      </c>
      <c r="BX528" s="97">
        <f>SUMIF(HW!$A$2:$A$1573,$A528,HW!BI$2:BI$1573)</f>
        <v>0</v>
      </c>
      <c r="BY528" s="97">
        <f>SUMIF(HW!$A$2:$A$1573,$A528,HW!BJ$2:BJ$1573)</f>
        <v>0</v>
      </c>
      <c r="BZ528" s="197">
        <f t="shared" si="399"/>
        <v>0</v>
      </c>
      <c r="CA528" s="198">
        <f t="shared" si="400"/>
        <v>0</v>
      </c>
      <c r="CI528" s="200"/>
      <c r="CK528" s="296">
        <f>IF(C528="WORK IN PROGRESS",0.099999,IF(SUMIF(SALE!$L$3:$L$1221,$A528,SALE!$U$3:$U$1221)=0,0,SUMIF(SALE!$L$3:$L$1221,$A528,SALE!$U$3:$U$1221)/SUMIF(SALE!$L$3:$L$1221,$A528,SALE!$F$3:$F$1221)))</f>
        <v>0</v>
      </c>
    </row>
    <row r="529" spans="1:102" ht="12" hidden="1" customHeight="1" x14ac:dyDescent="0.25">
      <c r="A529" s="136" t="s">
        <v>2642</v>
      </c>
      <c r="B529" s="105" t="s">
        <v>1200</v>
      </c>
      <c r="C529" s="105"/>
      <c r="D529" s="137"/>
      <c r="E529" s="137"/>
      <c r="F529" s="137">
        <v>0.15840000000000001</v>
      </c>
      <c r="G529" s="137">
        <v>0.15840000000000001</v>
      </c>
      <c r="H529" s="107">
        <v>182700</v>
      </c>
      <c r="I529" s="107">
        <v>77.647999999999996</v>
      </c>
      <c r="J529" s="138">
        <v>9268.4570000000003</v>
      </c>
      <c r="K529" s="137"/>
      <c r="L529" s="107">
        <v>0</v>
      </c>
      <c r="M529" s="137"/>
      <c r="N529" s="107">
        <v>0</v>
      </c>
      <c r="O529" s="137"/>
      <c r="P529" s="107">
        <v>0</v>
      </c>
      <c r="Q529" s="137"/>
      <c r="R529" s="107">
        <v>0</v>
      </c>
      <c r="S529" s="137"/>
      <c r="T529" s="107">
        <v>0</v>
      </c>
      <c r="U529" s="137"/>
      <c r="V529" s="107">
        <v>0</v>
      </c>
      <c r="W529" s="137"/>
      <c r="X529" s="107">
        <v>0</v>
      </c>
      <c r="Y529" s="137"/>
      <c r="Z529" s="107">
        <v>0</v>
      </c>
      <c r="AA529" s="137"/>
      <c r="AB529" s="107">
        <v>0</v>
      </c>
      <c r="AC529" s="107">
        <v>0</v>
      </c>
      <c r="AD529" s="107">
        <v>0</v>
      </c>
      <c r="AE529" s="107">
        <v>0</v>
      </c>
      <c r="AF529" s="137"/>
      <c r="AG529" s="107">
        <v>0</v>
      </c>
      <c r="AH529" s="137"/>
      <c r="AI529" s="107">
        <v>0</v>
      </c>
      <c r="AJ529" s="137"/>
      <c r="AK529" s="107">
        <v>0</v>
      </c>
      <c r="AL529" s="137"/>
      <c r="AM529" s="107">
        <v>0</v>
      </c>
      <c r="AN529" s="107">
        <v>900</v>
      </c>
      <c r="AO529" s="107">
        <v>0.38300000000000001</v>
      </c>
      <c r="AP529" s="137"/>
      <c r="AQ529" s="107">
        <v>0</v>
      </c>
      <c r="AR529" s="137"/>
      <c r="AS529" s="107">
        <v>0</v>
      </c>
      <c r="AT529" s="137"/>
      <c r="AU529" s="107">
        <v>0</v>
      </c>
      <c r="AV529" s="107">
        <v>900</v>
      </c>
      <c r="AW529" s="107">
        <v>0.38300000000000001</v>
      </c>
      <c r="AX529" s="107">
        <v>41.38</v>
      </c>
      <c r="AY529" s="139">
        <v>181800</v>
      </c>
      <c r="AZ529" s="137">
        <v>101</v>
      </c>
      <c r="BA529" s="107">
        <v>77.265000000000001</v>
      </c>
      <c r="BB529" s="138">
        <v>9227.0769999999993</v>
      </c>
      <c r="BC529" s="138">
        <v>9227.0769999999993</v>
      </c>
      <c r="BD529" s="137">
        <v>0</v>
      </c>
      <c r="BE529" s="137">
        <v>0</v>
      </c>
      <c r="BF529" s="107">
        <v>0</v>
      </c>
      <c r="BG529" s="107">
        <v>0</v>
      </c>
      <c r="BH529" s="107">
        <v>0</v>
      </c>
      <c r="BI529" s="137"/>
      <c r="BJ529" s="107">
        <v>0</v>
      </c>
      <c r="BK529" s="137"/>
      <c r="BL529" s="107">
        <v>0</v>
      </c>
      <c r="BM529" s="107">
        <v>0</v>
      </c>
      <c r="BN529" s="107">
        <v>0</v>
      </c>
      <c r="BO529" s="107">
        <v>0</v>
      </c>
      <c r="BP529" s="108">
        <v>0</v>
      </c>
      <c r="BS529" s="97">
        <f t="shared" si="396"/>
        <v>0</v>
      </c>
      <c r="BT529" s="97">
        <f t="shared" si="397"/>
        <v>0</v>
      </c>
      <c r="BU529" s="97">
        <f t="shared" si="398"/>
        <v>0</v>
      </c>
      <c r="BV529" s="296" t="str">
        <f>IF(CA529=0,"NO STOCK",IF(COUNTIF(PKGSUMM_T!$A$2:$A$1245,A529)&gt;0,"OK","ERROR"))</f>
        <v>NO STOCK</v>
      </c>
      <c r="BW529" s="296" t="str">
        <f>IF(CA529=0,"NO STOCK",IF(OR(COUNTIF(COST_SHEETT!$B$3:$B$1238,CI529)&gt;0,COUNTIF(COST_SHEETT!$AB$3:$AB$1238,CI529)&gt;0,COUNTIF(COST_SHEETT1!$B$3:$B$1238,CI529)&gt;0,COUNTIF(COST_SHEETT1!$AB$3:$AB$1238,CI529)&gt;0),"OK","ERROR"))</f>
        <v>NO STOCK</v>
      </c>
      <c r="BX529" s="97">
        <f>SUMIF(HW!$A$2:$A$1573,$A529,HW!BI$2:BI$1573)</f>
        <v>0</v>
      </c>
      <c r="BY529" s="97">
        <f>SUMIF(HW!$A$2:$A$1573,$A529,HW!BJ$2:BJ$1573)</f>
        <v>0</v>
      </c>
      <c r="BZ529" s="197">
        <f t="shared" si="399"/>
        <v>0</v>
      </c>
      <c r="CA529" s="198">
        <f t="shared" si="400"/>
        <v>0</v>
      </c>
      <c r="CI529" s="200"/>
      <c r="CK529" s="296">
        <f>IF(C529="WORK IN PROGRESS",0.099999,IF(SUMIF(SALE!$L$3:$L$1221,$A529,SALE!$U$3:$U$1221)=0,0,SUMIF(SALE!$L$3:$L$1221,$A529,SALE!$U$3:$U$1221)/SUMIF(SALE!$L$3:$L$1221,$A529,SALE!$F$3:$F$1221)))</f>
        <v>0</v>
      </c>
    </row>
    <row r="530" spans="1:102" ht="12" hidden="1" customHeight="1" x14ac:dyDescent="0.25">
      <c r="A530" s="109" t="s">
        <v>2642</v>
      </c>
      <c r="B530" s="111" t="s">
        <v>1834</v>
      </c>
      <c r="C530" s="110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  <c r="AW530" s="112"/>
      <c r="AX530" s="112"/>
      <c r="AY530" s="112"/>
      <c r="AZ530" s="112"/>
      <c r="BA530" s="112"/>
      <c r="BB530" s="112"/>
      <c r="BC530" s="112"/>
      <c r="BD530" s="112"/>
      <c r="BE530" s="112"/>
      <c r="BF530" s="112"/>
      <c r="BG530" s="112"/>
      <c r="BH530" s="112"/>
      <c r="BI530" s="112"/>
      <c r="BJ530" s="112"/>
      <c r="BK530" s="112"/>
      <c r="BL530" s="112"/>
      <c r="BM530" s="112"/>
      <c r="BN530" s="112"/>
      <c r="BO530" s="112"/>
      <c r="BP530" s="113"/>
      <c r="BS530" s="97">
        <f t="shared" si="396"/>
        <v>0</v>
      </c>
      <c r="BT530" s="97">
        <f t="shared" si="397"/>
        <v>0</v>
      </c>
      <c r="BU530" s="97">
        <f t="shared" si="398"/>
        <v>0</v>
      </c>
      <c r="BV530" s="296" t="str">
        <f>IF(CA530=0,"NO STOCK",IF(COUNTIF(PKGSUMM_T!$A$2:$A$1245,A530)&gt;0,"OK","ERROR"))</f>
        <v>NO STOCK</v>
      </c>
      <c r="BW530" s="296" t="str">
        <f>IF(CA530=0,"NO STOCK",IF(OR(COUNTIF(COST_SHEETT!$B$3:$B$1238,CI530)&gt;0,COUNTIF(COST_SHEETT!$AB$3:$AB$1238,CI530)&gt;0,COUNTIF(COST_SHEETT1!$B$3:$B$1238,CI530)&gt;0,COUNTIF(COST_SHEETT1!$AB$3:$AB$1238,CI530)&gt;0),"OK","ERROR"))</f>
        <v>NO STOCK</v>
      </c>
      <c r="BX530" s="97">
        <f>SUMIF(HW!$A$2:$A$1573,$A530,HW!BI$2:BI$1573)</f>
        <v>0</v>
      </c>
      <c r="BY530" s="97">
        <f>SUMIF(HW!$A$2:$A$1573,$A530,HW!BJ$2:BJ$1573)</f>
        <v>0</v>
      </c>
      <c r="BZ530" s="197">
        <f t="shared" si="399"/>
        <v>0</v>
      </c>
      <c r="CA530" s="198">
        <f t="shared" si="400"/>
        <v>0</v>
      </c>
      <c r="CI530" s="200"/>
      <c r="CK530" s="296">
        <f>IF(C530="WORK IN PROGRESS",0.099999,IF(SUMIF(SALE!$L$3:$L$1221,$A530,SALE!$U$3:$U$1221)=0,0,SUMIF(SALE!$L$3:$L$1221,$A530,SALE!$U$3:$U$1221)/SUMIF(SALE!$L$3:$L$1221,$A530,SALE!$F$3:$F$1221)))</f>
        <v>0</v>
      </c>
    </row>
    <row r="531" spans="1:102" ht="12" hidden="1" customHeight="1" x14ac:dyDescent="0.25">
      <c r="A531" s="104" t="s">
        <v>2642</v>
      </c>
      <c r="B531" s="106"/>
      <c r="C531" s="105" t="s">
        <v>30</v>
      </c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07"/>
      <c r="AU531" s="107"/>
      <c r="AV531" s="107"/>
      <c r="AW531" s="107"/>
      <c r="AX531" s="107"/>
      <c r="AY531" s="107"/>
      <c r="AZ531" s="107"/>
      <c r="BA531" s="107"/>
      <c r="BB531" s="107"/>
      <c r="BC531" s="107"/>
      <c r="BD531" s="107"/>
      <c r="BE531" s="107"/>
      <c r="BF531" s="107"/>
      <c r="BG531" s="107"/>
      <c r="BH531" s="107"/>
      <c r="BI531" s="107"/>
      <c r="BJ531" s="107"/>
      <c r="BK531" s="107"/>
      <c r="BL531" s="107"/>
      <c r="BM531" s="107"/>
      <c r="BN531" s="107"/>
      <c r="BO531" s="107"/>
      <c r="BP531" s="108"/>
      <c r="BS531" s="97">
        <f t="shared" si="396"/>
        <v>0</v>
      </c>
      <c r="BT531" s="97">
        <f t="shared" si="397"/>
        <v>0</v>
      </c>
      <c r="BU531" s="97">
        <f t="shared" si="398"/>
        <v>0</v>
      </c>
      <c r="BV531" s="296" t="str">
        <f>IF(CA531=0,"NO STOCK",IF(COUNTIF(PKGSUMM_T!$A$2:$A$1245,A531)&gt;0,"OK","ERROR"))</f>
        <v>NO STOCK</v>
      </c>
      <c r="BW531" s="296" t="str">
        <f>IF(CA531=0,"NO STOCK",IF(OR(COUNTIF(COST_SHEETT!$B$3:$B$1238,CI531)&gt;0,COUNTIF(COST_SHEETT!$AB$3:$AB$1238,CI531)&gt;0,COUNTIF(COST_SHEETT1!$B$3:$B$1238,CI531)&gt;0,COUNTIF(COST_SHEETT1!$AB$3:$AB$1238,CI531)&gt;0),"OK","ERROR"))</f>
        <v>NO STOCK</v>
      </c>
      <c r="BX531" s="97">
        <f>SUMIF(HW!$A$2:$A$1573,$A531,HW!BI$2:BI$1573)</f>
        <v>0</v>
      </c>
      <c r="BY531" s="97">
        <f>SUMIF(HW!$A$2:$A$1573,$A531,HW!BJ$2:BJ$1573)</f>
        <v>0</v>
      </c>
      <c r="BZ531" s="197">
        <f t="shared" si="399"/>
        <v>0</v>
      </c>
      <c r="CA531" s="198">
        <f t="shared" si="400"/>
        <v>0</v>
      </c>
      <c r="CI531" s="200"/>
      <c r="CK531" s="296">
        <f>IF(C531="WORK IN PROGRESS",0.099999,IF(SUMIF(SALE!$L$3:$L$1221,$A531,SALE!$U$3:$U$1221)=0,0,SUMIF(SALE!$L$3:$L$1221,$A531,SALE!$U$3:$U$1221)/SUMIF(SALE!$L$3:$L$1221,$A531,SALE!$F$3:$F$1221)))</f>
        <v>0</v>
      </c>
    </row>
    <row r="532" spans="1:102" ht="12" hidden="1" customHeight="1" x14ac:dyDescent="0.25">
      <c r="A532" s="120" t="s">
        <v>1835</v>
      </c>
      <c r="B532" s="121" t="s">
        <v>1836</v>
      </c>
      <c r="C532" s="121" t="s">
        <v>30</v>
      </c>
      <c r="D532" s="122">
        <v>3249</v>
      </c>
      <c r="E532" s="123">
        <v>235</v>
      </c>
      <c r="F532" s="123">
        <v>3.4098999999999997E-2</v>
      </c>
      <c r="G532" s="123">
        <v>3.4098999999999997E-2</v>
      </c>
      <c r="H532" s="124"/>
      <c r="I532" s="124">
        <v>0</v>
      </c>
      <c r="J532" s="124">
        <v>0</v>
      </c>
      <c r="K532" s="124"/>
      <c r="L532" s="124">
        <v>0</v>
      </c>
      <c r="M532" s="124"/>
      <c r="N532" s="124">
        <v>0</v>
      </c>
      <c r="O532" s="124"/>
      <c r="P532" s="124">
        <v>0</v>
      </c>
      <c r="Q532" s="124"/>
      <c r="R532" s="124">
        <v>0</v>
      </c>
      <c r="S532" s="124"/>
      <c r="T532" s="124">
        <v>0</v>
      </c>
      <c r="U532" s="124"/>
      <c r="V532" s="124">
        <v>0</v>
      </c>
      <c r="W532" s="124"/>
      <c r="X532" s="124">
        <v>0</v>
      </c>
      <c r="Y532" s="124"/>
      <c r="Z532" s="124">
        <v>0</v>
      </c>
      <c r="AA532" s="124"/>
      <c r="AB532" s="124">
        <v>0</v>
      </c>
      <c r="AC532" s="124">
        <v>0</v>
      </c>
      <c r="AD532" s="124">
        <v>0</v>
      </c>
      <c r="AE532" s="124">
        <v>0</v>
      </c>
      <c r="AF532" s="124"/>
      <c r="AG532" s="124">
        <v>0</v>
      </c>
      <c r="AH532" s="124"/>
      <c r="AI532" s="124">
        <v>0</v>
      </c>
      <c r="AJ532" s="124"/>
      <c r="AK532" s="124">
        <v>0</v>
      </c>
      <c r="AL532" s="124"/>
      <c r="AM532" s="124">
        <v>0</v>
      </c>
      <c r="AN532" s="124"/>
      <c r="AO532" s="124">
        <v>0</v>
      </c>
      <c r="AP532" s="124"/>
      <c r="AQ532" s="124">
        <v>0</v>
      </c>
      <c r="AR532" s="124"/>
      <c r="AS532" s="124">
        <v>0</v>
      </c>
      <c r="AT532" s="124"/>
      <c r="AU532" s="124">
        <v>0</v>
      </c>
      <c r="AV532" s="124">
        <v>0</v>
      </c>
      <c r="AW532" s="124">
        <v>0</v>
      </c>
      <c r="AX532" s="124">
        <v>0</v>
      </c>
      <c r="AY532" s="124">
        <v>0</v>
      </c>
      <c r="AZ532" s="124">
        <v>0</v>
      </c>
      <c r="BA532" s="124">
        <v>0</v>
      </c>
      <c r="BB532" s="124">
        <v>0</v>
      </c>
      <c r="BC532" s="124">
        <v>0</v>
      </c>
      <c r="BD532" s="123">
        <v>0</v>
      </c>
      <c r="BE532" s="123">
        <v>0</v>
      </c>
      <c r="BF532" s="124">
        <v>0</v>
      </c>
      <c r="BG532" s="124">
        <v>0</v>
      </c>
      <c r="BH532" s="124">
        <v>0</v>
      </c>
      <c r="BI532" s="124"/>
      <c r="BJ532" s="124">
        <v>0</v>
      </c>
      <c r="BK532" s="124"/>
      <c r="BL532" s="124">
        <v>0</v>
      </c>
      <c r="BM532" s="124">
        <v>0</v>
      </c>
      <c r="BN532" s="124">
        <v>0</v>
      </c>
      <c r="BO532" s="124">
        <v>0</v>
      </c>
      <c r="BP532" s="125">
        <v>0</v>
      </c>
      <c r="BS532" s="97">
        <f t="shared" si="396"/>
        <v>0</v>
      </c>
      <c r="BT532" s="97">
        <f t="shared" si="397"/>
        <v>0</v>
      </c>
      <c r="BU532" s="97">
        <f t="shared" si="398"/>
        <v>0</v>
      </c>
      <c r="BV532" s="296" t="str">
        <f>IF(CA532=0,"NO STOCK",IF(COUNTIF(PKGSUMM_T!$A$2:$A$1245,A532)&gt;0,"OK","ERROR"))</f>
        <v>NO STOCK</v>
      </c>
      <c r="BW532" s="296" t="str">
        <f>IF(CA532=0,"NO STOCK",IF(OR(COUNTIF(COST_SHEETT!$B$3:$B$1238,CI532)&gt;0,COUNTIF(COST_SHEETT!$AB$3:$AB$1238,CI532)&gt;0,COUNTIF(COST_SHEETT1!$B$3:$B$1238,CI532)&gt;0,COUNTIF(COST_SHEETT1!$AB$3:$AB$1238,CI532)&gt;0),"OK","ERROR"))</f>
        <v>NO STOCK</v>
      </c>
      <c r="BX532" s="97">
        <f>SUMIF(HW!$A$2:$A$1573,$A532,HW!BI$2:BI$1573)</f>
        <v>0</v>
      </c>
      <c r="BY532" s="97">
        <f>SUMIF(HW!$A$2:$A$1573,$A532,HW!BJ$2:BJ$1573)</f>
        <v>0</v>
      </c>
      <c r="BZ532" s="197">
        <f t="shared" si="399"/>
        <v>0</v>
      </c>
      <c r="CA532" s="198">
        <f t="shared" si="400"/>
        <v>0</v>
      </c>
      <c r="CI532" s="200"/>
      <c r="CK532" s="296">
        <f>IF(C532="WORK IN PROGRESS",0.099999,IF(SUMIF(SALE!$L$3:$L$1221,$A532,SALE!$U$3:$U$1221)=0,0,SUMIF(SALE!$L$3:$L$1221,$A532,SALE!$U$3:$U$1221)/SUMIF(SALE!$L$3:$L$1221,$A532,SALE!$F$3:$F$1221)))</f>
        <v>0</v>
      </c>
    </row>
    <row r="533" spans="1:102" ht="12" hidden="1" customHeight="1" x14ac:dyDescent="0.25">
      <c r="A533" s="104" t="s">
        <v>2642</v>
      </c>
      <c r="B533" s="106"/>
      <c r="C533" s="105" t="s">
        <v>1200</v>
      </c>
      <c r="D533" s="107"/>
      <c r="E533" s="107"/>
      <c r="F533" s="137">
        <v>3.4098999999999997E-2</v>
      </c>
      <c r="G533" s="137">
        <v>3.4098999999999997E-2</v>
      </c>
      <c r="H533" s="107"/>
      <c r="I533" s="107">
        <v>0</v>
      </c>
      <c r="J533" s="107">
        <v>0</v>
      </c>
      <c r="K533" s="107"/>
      <c r="L533" s="107">
        <v>0</v>
      </c>
      <c r="M533" s="107"/>
      <c r="N533" s="107">
        <v>0</v>
      </c>
      <c r="O533" s="107"/>
      <c r="P533" s="107">
        <v>0</v>
      </c>
      <c r="Q533" s="107"/>
      <c r="R533" s="107">
        <v>0</v>
      </c>
      <c r="S533" s="107"/>
      <c r="T533" s="107">
        <v>0</v>
      </c>
      <c r="U533" s="107"/>
      <c r="V533" s="107">
        <v>0</v>
      </c>
      <c r="W533" s="107"/>
      <c r="X533" s="107">
        <v>0</v>
      </c>
      <c r="Y533" s="107"/>
      <c r="Z533" s="107">
        <v>0</v>
      </c>
      <c r="AA533" s="107"/>
      <c r="AB533" s="107">
        <v>0</v>
      </c>
      <c r="AC533" s="107">
        <v>0</v>
      </c>
      <c r="AD533" s="107">
        <v>0</v>
      </c>
      <c r="AE533" s="107">
        <v>0</v>
      </c>
      <c r="AF533" s="107"/>
      <c r="AG533" s="107">
        <v>0</v>
      </c>
      <c r="AH533" s="107"/>
      <c r="AI533" s="107">
        <v>0</v>
      </c>
      <c r="AJ533" s="107"/>
      <c r="AK533" s="107">
        <v>0</v>
      </c>
      <c r="AL533" s="107"/>
      <c r="AM533" s="107">
        <v>0</v>
      </c>
      <c r="AN533" s="107"/>
      <c r="AO533" s="107">
        <v>0</v>
      </c>
      <c r="AP533" s="107"/>
      <c r="AQ533" s="107">
        <v>0</v>
      </c>
      <c r="AR533" s="107"/>
      <c r="AS533" s="107">
        <v>0</v>
      </c>
      <c r="AT533" s="107"/>
      <c r="AU533" s="107">
        <v>0</v>
      </c>
      <c r="AV533" s="107">
        <v>0</v>
      </c>
      <c r="AW533" s="107">
        <v>0</v>
      </c>
      <c r="AX533" s="107">
        <v>0</v>
      </c>
      <c r="AY533" s="107">
        <v>0</v>
      </c>
      <c r="AZ533" s="107">
        <v>0</v>
      </c>
      <c r="BA533" s="107">
        <v>0</v>
      </c>
      <c r="BB533" s="107">
        <v>0</v>
      </c>
      <c r="BC533" s="107">
        <v>0</v>
      </c>
      <c r="BD533" s="137">
        <v>0</v>
      </c>
      <c r="BE533" s="137">
        <v>0</v>
      </c>
      <c r="BF533" s="107">
        <v>0</v>
      </c>
      <c r="BG533" s="107">
        <v>0</v>
      </c>
      <c r="BH533" s="107">
        <v>0</v>
      </c>
      <c r="BI533" s="107"/>
      <c r="BJ533" s="107">
        <v>0</v>
      </c>
      <c r="BK533" s="107"/>
      <c r="BL533" s="107">
        <v>0</v>
      </c>
      <c r="BM533" s="107">
        <v>0</v>
      </c>
      <c r="BN533" s="107">
        <v>0</v>
      </c>
      <c r="BO533" s="107">
        <v>0</v>
      </c>
      <c r="BP533" s="108">
        <v>0</v>
      </c>
      <c r="BS533" s="97">
        <f t="shared" si="396"/>
        <v>0</v>
      </c>
      <c r="BT533" s="97">
        <f t="shared" si="397"/>
        <v>0</v>
      </c>
      <c r="BU533" s="97">
        <f t="shared" si="398"/>
        <v>0</v>
      </c>
      <c r="BV533" s="296" t="str">
        <f>IF(CA533=0,"NO STOCK",IF(COUNTIF(PKGSUMM_T!$A$2:$A$1245,A533)&gt;0,"OK","ERROR"))</f>
        <v>NO STOCK</v>
      </c>
      <c r="BW533" s="296" t="str">
        <f>IF(CA533=0,"NO STOCK",IF(OR(COUNTIF(COST_SHEETT!$B$3:$B$1238,CI533)&gt;0,COUNTIF(COST_SHEETT!$AB$3:$AB$1238,CI533)&gt;0,COUNTIF(COST_SHEETT1!$B$3:$B$1238,CI533)&gt;0,COUNTIF(COST_SHEETT1!$AB$3:$AB$1238,CI533)&gt;0),"OK","ERROR"))</f>
        <v>NO STOCK</v>
      </c>
      <c r="BX533" s="97">
        <f>SUMIF(HW!$A$2:$A$1573,$A533,HW!BI$2:BI$1573)</f>
        <v>0</v>
      </c>
      <c r="BY533" s="97">
        <f>SUMIF(HW!$A$2:$A$1573,$A533,HW!BJ$2:BJ$1573)</f>
        <v>0</v>
      </c>
      <c r="BZ533" s="197">
        <f t="shared" si="399"/>
        <v>0</v>
      </c>
      <c r="CA533" s="198">
        <f t="shared" si="400"/>
        <v>0</v>
      </c>
      <c r="CI533" s="200"/>
      <c r="CK533" s="296">
        <f>IF(C533="WORK IN PROGRESS",0.099999,IF(SUMIF(SALE!$L$3:$L$1221,$A533,SALE!$U$3:$U$1221)=0,0,SUMIF(SALE!$L$3:$L$1221,$A533,SALE!$U$3:$U$1221)/SUMIF(SALE!$L$3:$L$1221,$A533,SALE!$F$3:$F$1221)))</f>
        <v>0</v>
      </c>
    </row>
    <row r="534" spans="1:102" ht="12" hidden="1" customHeight="1" x14ac:dyDescent="0.25">
      <c r="A534" s="109" t="s">
        <v>2642</v>
      </c>
      <c r="B534" s="111" t="s">
        <v>1200</v>
      </c>
      <c r="C534" s="110"/>
      <c r="D534" s="112"/>
      <c r="E534" s="112"/>
      <c r="F534" s="126">
        <v>3.4098999999999997E-2</v>
      </c>
      <c r="G534" s="126">
        <v>3.4098999999999997E-2</v>
      </c>
      <c r="H534" s="112"/>
      <c r="I534" s="112">
        <v>0</v>
      </c>
      <c r="J534" s="112">
        <v>0</v>
      </c>
      <c r="K534" s="112"/>
      <c r="L534" s="112">
        <v>0</v>
      </c>
      <c r="M534" s="112"/>
      <c r="N534" s="112">
        <v>0</v>
      </c>
      <c r="O534" s="112"/>
      <c r="P534" s="112">
        <v>0</v>
      </c>
      <c r="Q534" s="112"/>
      <c r="R534" s="112">
        <v>0</v>
      </c>
      <c r="S534" s="112"/>
      <c r="T534" s="112">
        <v>0</v>
      </c>
      <c r="U534" s="112"/>
      <c r="V534" s="112">
        <v>0</v>
      </c>
      <c r="W534" s="112"/>
      <c r="X534" s="112">
        <v>0</v>
      </c>
      <c r="Y534" s="112"/>
      <c r="Z534" s="112">
        <v>0</v>
      </c>
      <c r="AA534" s="112"/>
      <c r="AB534" s="112">
        <v>0</v>
      </c>
      <c r="AC534" s="112">
        <v>0</v>
      </c>
      <c r="AD534" s="112">
        <v>0</v>
      </c>
      <c r="AE534" s="112">
        <v>0</v>
      </c>
      <c r="AF534" s="112"/>
      <c r="AG534" s="112">
        <v>0</v>
      </c>
      <c r="AH534" s="112"/>
      <c r="AI534" s="112">
        <v>0</v>
      </c>
      <c r="AJ534" s="112"/>
      <c r="AK534" s="112">
        <v>0</v>
      </c>
      <c r="AL534" s="112"/>
      <c r="AM534" s="112">
        <v>0</v>
      </c>
      <c r="AN534" s="112"/>
      <c r="AO534" s="112">
        <v>0</v>
      </c>
      <c r="AP534" s="112"/>
      <c r="AQ534" s="112">
        <v>0</v>
      </c>
      <c r="AR534" s="112"/>
      <c r="AS534" s="112">
        <v>0</v>
      </c>
      <c r="AT534" s="112"/>
      <c r="AU534" s="112">
        <v>0</v>
      </c>
      <c r="AV534" s="112">
        <v>0</v>
      </c>
      <c r="AW534" s="112">
        <v>0</v>
      </c>
      <c r="AX534" s="112">
        <v>0</v>
      </c>
      <c r="AY534" s="112">
        <v>0</v>
      </c>
      <c r="AZ534" s="112">
        <v>0</v>
      </c>
      <c r="BA534" s="112">
        <v>0</v>
      </c>
      <c r="BB534" s="112">
        <v>0</v>
      </c>
      <c r="BC534" s="112">
        <v>0</v>
      </c>
      <c r="BD534" s="126">
        <v>0</v>
      </c>
      <c r="BE534" s="126">
        <v>0</v>
      </c>
      <c r="BF534" s="112">
        <v>0</v>
      </c>
      <c r="BG534" s="112">
        <v>0</v>
      </c>
      <c r="BH534" s="112">
        <v>0</v>
      </c>
      <c r="BI534" s="112"/>
      <c r="BJ534" s="112">
        <v>0</v>
      </c>
      <c r="BK534" s="112"/>
      <c r="BL534" s="112">
        <v>0</v>
      </c>
      <c r="BM534" s="112">
        <v>0</v>
      </c>
      <c r="BN534" s="112">
        <v>0</v>
      </c>
      <c r="BO534" s="112">
        <v>0</v>
      </c>
      <c r="BP534" s="113">
        <v>0</v>
      </c>
      <c r="BS534" s="97">
        <f t="shared" si="396"/>
        <v>0</v>
      </c>
      <c r="BT534" s="97">
        <f t="shared" si="397"/>
        <v>0</v>
      </c>
      <c r="BU534" s="97">
        <f t="shared" si="398"/>
        <v>0</v>
      </c>
      <c r="BV534" s="296" t="str">
        <f>IF(CA534=0,"NO STOCK",IF(COUNTIF(PKGSUMM_T!$A$2:$A$1245,A534)&gt;0,"OK","ERROR"))</f>
        <v>NO STOCK</v>
      </c>
      <c r="BW534" s="296" t="str">
        <f>IF(CA534=0,"NO STOCK",IF(OR(COUNTIF(COST_SHEETT!$B$3:$B$1238,CI534)&gt;0,COUNTIF(COST_SHEETT!$AB$3:$AB$1238,CI534)&gt;0,COUNTIF(COST_SHEETT1!$B$3:$B$1238,CI534)&gt;0,COUNTIF(COST_SHEETT1!$AB$3:$AB$1238,CI534)&gt;0),"OK","ERROR"))</f>
        <v>NO STOCK</v>
      </c>
      <c r="BX534" s="97">
        <f>SUMIF(HW!$A$2:$A$1573,$A534,HW!BI$2:BI$1573)</f>
        <v>0</v>
      </c>
      <c r="BY534" s="97">
        <f>SUMIF(HW!$A$2:$A$1573,$A534,HW!BJ$2:BJ$1573)</f>
        <v>0</v>
      </c>
      <c r="BZ534" s="197">
        <f t="shared" si="399"/>
        <v>0</v>
      </c>
      <c r="CA534" s="198">
        <f t="shared" si="400"/>
        <v>0</v>
      </c>
      <c r="CI534" s="200"/>
      <c r="CK534" s="296">
        <f>IF(C534="WORK IN PROGRESS",0.099999,IF(SUMIF(SALE!$L$3:$L$1221,$A534,SALE!$U$3:$U$1221)=0,0,SUMIF(SALE!$L$3:$L$1221,$A534,SALE!$U$3:$U$1221)/SUMIF(SALE!$L$3:$L$1221,$A534,SALE!$F$3:$F$1221)))</f>
        <v>0</v>
      </c>
    </row>
    <row r="535" spans="1:102" ht="12" hidden="1" customHeight="1" x14ac:dyDescent="0.25">
      <c r="A535" s="104" t="s">
        <v>2642</v>
      </c>
      <c r="B535" s="105" t="s">
        <v>1837</v>
      </c>
      <c r="C535" s="106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07"/>
      <c r="BE535" s="107"/>
      <c r="BF535" s="107"/>
      <c r="BG535" s="107"/>
      <c r="BH535" s="107"/>
      <c r="BI535" s="107"/>
      <c r="BJ535" s="107"/>
      <c r="BK535" s="107"/>
      <c r="BL535" s="107"/>
      <c r="BM535" s="107"/>
      <c r="BN535" s="107"/>
      <c r="BO535" s="107"/>
      <c r="BP535" s="108"/>
      <c r="BS535" s="97">
        <f t="shared" si="396"/>
        <v>0</v>
      </c>
      <c r="BT535" s="97">
        <f t="shared" si="397"/>
        <v>0</v>
      </c>
      <c r="BU535" s="97">
        <f t="shared" si="398"/>
        <v>0</v>
      </c>
      <c r="BV535" s="296" t="str">
        <f>IF(CA535=0,"NO STOCK",IF(COUNTIF(PKGSUMM_T!$A$2:$A$1245,A535)&gt;0,"OK","ERROR"))</f>
        <v>NO STOCK</v>
      </c>
      <c r="BW535" s="296" t="str">
        <f>IF(CA535=0,"NO STOCK",IF(OR(COUNTIF(COST_SHEETT!$B$3:$B$1238,CI535)&gt;0,COUNTIF(COST_SHEETT!$AB$3:$AB$1238,CI535)&gt;0,COUNTIF(COST_SHEETT1!$B$3:$B$1238,CI535)&gt;0,COUNTIF(COST_SHEETT1!$AB$3:$AB$1238,CI535)&gt;0),"OK","ERROR"))</f>
        <v>NO STOCK</v>
      </c>
      <c r="BX535" s="97">
        <f>SUMIF(HW!$A$2:$A$1573,$A535,HW!BI$2:BI$1573)</f>
        <v>0</v>
      </c>
      <c r="BY535" s="97">
        <f>SUMIF(HW!$A$2:$A$1573,$A535,HW!BJ$2:BJ$1573)</f>
        <v>0</v>
      </c>
      <c r="BZ535" s="197">
        <f t="shared" si="399"/>
        <v>0</v>
      </c>
      <c r="CA535" s="198">
        <f t="shared" si="400"/>
        <v>0</v>
      </c>
      <c r="CI535" s="200"/>
      <c r="CK535" s="296">
        <f>IF(C535="WORK IN PROGRESS",0.099999,IF(SUMIF(SALE!$L$3:$L$1221,$A535,SALE!$U$3:$U$1221)=0,0,SUMIF(SALE!$L$3:$L$1221,$A535,SALE!$U$3:$U$1221)/SUMIF(SALE!$L$3:$L$1221,$A535,SALE!$F$3:$F$1221)))</f>
        <v>0</v>
      </c>
    </row>
    <row r="536" spans="1:102" ht="12" hidden="1" customHeight="1" x14ac:dyDescent="0.25">
      <c r="A536" s="109" t="s">
        <v>2642</v>
      </c>
      <c r="B536" s="110"/>
      <c r="C536" s="111" t="s">
        <v>30</v>
      </c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  <c r="AW536" s="112"/>
      <c r="AX536" s="112"/>
      <c r="AY536" s="112"/>
      <c r="AZ536" s="112"/>
      <c r="BA536" s="112"/>
      <c r="BB536" s="112"/>
      <c r="BC536" s="112"/>
      <c r="BD536" s="112"/>
      <c r="BE536" s="112"/>
      <c r="BF536" s="112"/>
      <c r="BG536" s="112"/>
      <c r="BH536" s="112"/>
      <c r="BI536" s="112"/>
      <c r="BJ536" s="112"/>
      <c r="BK536" s="112"/>
      <c r="BL536" s="112"/>
      <c r="BM536" s="112"/>
      <c r="BN536" s="112"/>
      <c r="BO536" s="112"/>
      <c r="BP536" s="113"/>
      <c r="BS536" s="97">
        <f t="shared" si="396"/>
        <v>0</v>
      </c>
      <c r="BT536" s="97">
        <f t="shared" si="397"/>
        <v>0</v>
      </c>
      <c r="BU536" s="97">
        <f t="shared" si="398"/>
        <v>0</v>
      </c>
      <c r="BV536" s="296" t="str">
        <f>IF(CA536=0,"NO STOCK",IF(COUNTIF(PKGSUMM_T!$A$2:$A$1245,A536)&gt;0,"OK","ERROR"))</f>
        <v>NO STOCK</v>
      </c>
      <c r="BW536" s="296" t="str">
        <f>IF(CA536=0,"NO STOCK",IF(OR(COUNTIF(COST_SHEETT!$B$3:$B$1238,CI536)&gt;0,COUNTIF(COST_SHEETT!$AB$3:$AB$1238,CI536)&gt;0,COUNTIF(COST_SHEETT1!$B$3:$B$1238,CI536)&gt;0,COUNTIF(COST_SHEETT1!$AB$3:$AB$1238,CI536)&gt;0),"OK","ERROR"))</f>
        <v>NO STOCK</v>
      </c>
      <c r="BX536" s="97">
        <f>SUMIF(HW!$A$2:$A$1573,$A536,HW!BI$2:BI$1573)</f>
        <v>0</v>
      </c>
      <c r="BY536" s="97">
        <f>SUMIF(HW!$A$2:$A$1573,$A536,HW!BJ$2:BJ$1573)</f>
        <v>0</v>
      </c>
      <c r="BZ536" s="197">
        <f t="shared" si="399"/>
        <v>0</v>
      </c>
      <c r="CA536" s="198">
        <f t="shared" si="400"/>
        <v>0</v>
      </c>
      <c r="CI536" s="200"/>
      <c r="CK536" s="296">
        <f>IF(C536="WORK IN PROGRESS",0.099999,IF(SUMIF(SALE!$L$3:$L$1221,$A536,SALE!$U$3:$U$1221)=0,0,SUMIF(SALE!$L$3:$L$1221,$A536,SALE!$U$3:$U$1221)/SUMIF(SALE!$L$3:$L$1221,$A536,SALE!$F$3:$F$1221)))</f>
        <v>0</v>
      </c>
    </row>
    <row r="537" spans="1:102" ht="12" hidden="1" customHeight="1" x14ac:dyDescent="0.25">
      <c r="A537" s="114" t="s">
        <v>1838</v>
      </c>
      <c r="B537" s="115" t="s">
        <v>1839</v>
      </c>
      <c r="C537" s="115" t="s">
        <v>30</v>
      </c>
      <c r="D537" s="116">
        <v>3969</v>
      </c>
      <c r="E537" s="117">
        <v>295</v>
      </c>
      <c r="F537" s="117">
        <v>4.2805000000000003E-2</v>
      </c>
      <c r="G537" s="117">
        <v>4.2805000000000003E-2</v>
      </c>
      <c r="H537" s="118"/>
      <c r="I537" s="118">
        <v>0</v>
      </c>
      <c r="J537" s="118">
        <v>0</v>
      </c>
      <c r="K537" s="118"/>
      <c r="L537" s="118">
        <v>0</v>
      </c>
      <c r="M537" s="118"/>
      <c r="N537" s="118">
        <v>0</v>
      </c>
      <c r="O537" s="118"/>
      <c r="P537" s="118">
        <v>0</v>
      </c>
      <c r="Q537" s="118"/>
      <c r="R537" s="118">
        <v>0</v>
      </c>
      <c r="S537" s="118"/>
      <c r="T537" s="118">
        <v>0</v>
      </c>
      <c r="U537" s="118"/>
      <c r="V537" s="118">
        <v>0</v>
      </c>
      <c r="W537" s="118"/>
      <c r="X537" s="118">
        <v>0</v>
      </c>
      <c r="Y537" s="118"/>
      <c r="Z537" s="118">
        <v>0</v>
      </c>
      <c r="AA537" s="118"/>
      <c r="AB537" s="118">
        <v>0</v>
      </c>
      <c r="AC537" s="118">
        <v>0</v>
      </c>
      <c r="AD537" s="118">
        <v>0</v>
      </c>
      <c r="AE537" s="118">
        <v>0</v>
      </c>
      <c r="AF537" s="118"/>
      <c r="AG537" s="118">
        <v>0</v>
      </c>
      <c r="AH537" s="118"/>
      <c r="AI537" s="118">
        <v>0</v>
      </c>
      <c r="AJ537" s="118"/>
      <c r="AK537" s="118">
        <v>0</v>
      </c>
      <c r="AL537" s="118"/>
      <c r="AM537" s="118">
        <v>0</v>
      </c>
      <c r="AN537" s="118"/>
      <c r="AO537" s="118">
        <v>0</v>
      </c>
      <c r="AP537" s="118"/>
      <c r="AQ537" s="118">
        <v>0</v>
      </c>
      <c r="AR537" s="118"/>
      <c r="AS537" s="118">
        <v>0</v>
      </c>
      <c r="AT537" s="118"/>
      <c r="AU537" s="118">
        <v>0</v>
      </c>
      <c r="AV537" s="118">
        <v>0</v>
      </c>
      <c r="AW537" s="118">
        <v>0</v>
      </c>
      <c r="AX537" s="118">
        <v>0</v>
      </c>
      <c r="AY537" s="118">
        <v>0</v>
      </c>
      <c r="AZ537" s="118">
        <v>0</v>
      </c>
      <c r="BA537" s="118">
        <v>0</v>
      </c>
      <c r="BB537" s="118">
        <v>0</v>
      </c>
      <c r="BC537" s="118">
        <v>0</v>
      </c>
      <c r="BD537" s="117">
        <v>0</v>
      </c>
      <c r="BE537" s="117">
        <v>0</v>
      </c>
      <c r="BF537" s="118">
        <v>0</v>
      </c>
      <c r="BG537" s="118">
        <v>0</v>
      </c>
      <c r="BH537" s="118">
        <v>0</v>
      </c>
      <c r="BI537" s="118"/>
      <c r="BJ537" s="118">
        <v>0</v>
      </c>
      <c r="BK537" s="118"/>
      <c r="BL537" s="118">
        <v>0</v>
      </c>
      <c r="BM537" s="118">
        <v>0</v>
      </c>
      <c r="BN537" s="118">
        <v>0</v>
      </c>
      <c r="BO537" s="118">
        <v>0</v>
      </c>
      <c r="BP537" s="119">
        <v>0</v>
      </c>
      <c r="BS537" s="97">
        <f t="shared" si="396"/>
        <v>0</v>
      </c>
      <c r="BT537" s="97">
        <f t="shared" si="397"/>
        <v>0</v>
      </c>
      <c r="BU537" s="97">
        <f t="shared" si="398"/>
        <v>0</v>
      </c>
      <c r="BV537" s="296" t="str">
        <f>IF(CA537=0,"NO STOCK",IF(COUNTIF(PKGSUMM_T!$A$2:$A$1245,A537)&gt;0,"OK","ERROR"))</f>
        <v>NO STOCK</v>
      </c>
      <c r="BW537" s="296" t="str">
        <f>IF(CA537=0,"NO STOCK",IF(OR(COUNTIF(COST_SHEETT!$B$3:$B$1238,CI537)&gt;0,COUNTIF(COST_SHEETT!$AB$3:$AB$1238,CI537)&gt;0,COUNTIF(COST_SHEETT1!$B$3:$B$1238,CI537)&gt;0,COUNTIF(COST_SHEETT1!$AB$3:$AB$1238,CI537)&gt;0),"OK","ERROR"))</f>
        <v>NO STOCK</v>
      </c>
      <c r="BX537" s="97">
        <f>SUMIF(HW!$A$2:$A$1573,$A537,HW!BI$2:BI$1573)</f>
        <v>0</v>
      </c>
      <c r="BY537" s="97">
        <f>SUMIF(HW!$A$2:$A$1573,$A537,HW!BJ$2:BJ$1573)</f>
        <v>0</v>
      </c>
      <c r="BZ537" s="197">
        <f t="shared" si="399"/>
        <v>0</v>
      </c>
      <c r="CA537" s="198">
        <f t="shared" si="400"/>
        <v>0</v>
      </c>
      <c r="CI537" s="200"/>
      <c r="CK537" s="296">
        <f>IF(C537="WORK IN PROGRESS",0.099999,IF(SUMIF(SALE!$L$3:$L$1221,$A537,SALE!$U$3:$U$1221)=0,0,SUMIF(SALE!$L$3:$L$1221,$A537,SALE!$U$3:$U$1221)/SUMIF(SALE!$L$3:$L$1221,$A537,SALE!$F$3:$F$1221)))</f>
        <v>0</v>
      </c>
    </row>
    <row r="538" spans="1:102" ht="12" hidden="1" customHeight="1" x14ac:dyDescent="0.25">
      <c r="A538" s="120" t="s">
        <v>1840</v>
      </c>
      <c r="B538" s="121" t="s">
        <v>1841</v>
      </c>
      <c r="C538" s="121" t="s">
        <v>30</v>
      </c>
      <c r="D538" s="122">
        <v>3780</v>
      </c>
      <c r="E538" s="123">
        <v>295</v>
      </c>
      <c r="F538" s="123">
        <v>4.2805000000000003E-2</v>
      </c>
      <c r="G538" s="123">
        <v>4.2805000000000003E-2</v>
      </c>
      <c r="H538" s="124"/>
      <c r="I538" s="124">
        <v>0</v>
      </c>
      <c r="J538" s="124">
        <v>0</v>
      </c>
      <c r="K538" s="124"/>
      <c r="L538" s="124">
        <v>0</v>
      </c>
      <c r="M538" s="124"/>
      <c r="N538" s="124">
        <v>0</v>
      </c>
      <c r="O538" s="124"/>
      <c r="P538" s="124">
        <v>0</v>
      </c>
      <c r="Q538" s="124"/>
      <c r="R538" s="124">
        <v>0</v>
      </c>
      <c r="S538" s="124"/>
      <c r="T538" s="124">
        <v>0</v>
      </c>
      <c r="U538" s="124"/>
      <c r="V538" s="124">
        <v>0</v>
      </c>
      <c r="W538" s="124"/>
      <c r="X538" s="124">
        <v>0</v>
      </c>
      <c r="Y538" s="124"/>
      <c r="Z538" s="124">
        <v>0</v>
      </c>
      <c r="AA538" s="124"/>
      <c r="AB538" s="124">
        <v>0</v>
      </c>
      <c r="AC538" s="124">
        <v>0</v>
      </c>
      <c r="AD538" s="124">
        <v>0</v>
      </c>
      <c r="AE538" s="124">
        <v>0</v>
      </c>
      <c r="AF538" s="124"/>
      <c r="AG538" s="124">
        <v>0</v>
      </c>
      <c r="AH538" s="124"/>
      <c r="AI538" s="124">
        <v>0</v>
      </c>
      <c r="AJ538" s="124"/>
      <c r="AK538" s="124">
        <v>0</v>
      </c>
      <c r="AL538" s="124"/>
      <c r="AM538" s="124">
        <v>0</v>
      </c>
      <c r="AN538" s="124"/>
      <c r="AO538" s="124">
        <v>0</v>
      </c>
      <c r="AP538" s="124"/>
      <c r="AQ538" s="124">
        <v>0</v>
      </c>
      <c r="AR538" s="124"/>
      <c r="AS538" s="124">
        <v>0</v>
      </c>
      <c r="AT538" s="124"/>
      <c r="AU538" s="124">
        <v>0</v>
      </c>
      <c r="AV538" s="124">
        <v>0</v>
      </c>
      <c r="AW538" s="124">
        <v>0</v>
      </c>
      <c r="AX538" s="124">
        <v>0</v>
      </c>
      <c r="AY538" s="124">
        <v>0</v>
      </c>
      <c r="AZ538" s="124">
        <v>0</v>
      </c>
      <c r="BA538" s="124">
        <v>0</v>
      </c>
      <c r="BB538" s="124">
        <v>0</v>
      </c>
      <c r="BC538" s="124">
        <v>0</v>
      </c>
      <c r="BD538" s="123">
        <v>0</v>
      </c>
      <c r="BE538" s="123">
        <v>0</v>
      </c>
      <c r="BF538" s="124">
        <v>0</v>
      </c>
      <c r="BG538" s="124">
        <v>0</v>
      </c>
      <c r="BH538" s="124">
        <v>0</v>
      </c>
      <c r="BI538" s="124"/>
      <c r="BJ538" s="124">
        <v>0</v>
      </c>
      <c r="BK538" s="124"/>
      <c r="BL538" s="124">
        <v>0</v>
      </c>
      <c r="BM538" s="124">
        <v>0</v>
      </c>
      <c r="BN538" s="124">
        <v>0</v>
      </c>
      <c r="BO538" s="124">
        <v>0</v>
      </c>
      <c r="BP538" s="125">
        <v>0</v>
      </c>
      <c r="BS538" s="97">
        <f t="shared" si="396"/>
        <v>0</v>
      </c>
      <c r="BT538" s="97">
        <f t="shared" si="397"/>
        <v>0</v>
      </c>
      <c r="BU538" s="97">
        <f t="shared" si="398"/>
        <v>0</v>
      </c>
      <c r="BV538" s="296" t="str">
        <f>IF(CA538=0,"NO STOCK",IF(COUNTIF(PKGSUMM_T!$A$2:$A$1245,A538)&gt;0,"OK","ERROR"))</f>
        <v>NO STOCK</v>
      </c>
      <c r="BW538" s="296" t="str">
        <f>IF(CA538=0,"NO STOCK",IF(OR(COUNTIF(COST_SHEETT!$B$3:$B$1238,CI538)&gt;0,COUNTIF(COST_SHEETT!$AB$3:$AB$1238,CI538)&gt;0,COUNTIF(COST_SHEETT1!$B$3:$B$1238,CI538)&gt;0,COUNTIF(COST_SHEETT1!$AB$3:$AB$1238,CI538)&gt;0),"OK","ERROR"))</f>
        <v>NO STOCK</v>
      </c>
      <c r="BX538" s="97">
        <f>SUMIF(HW!$A$2:$A$1573,$A538,HW!BI$2:BI$1573)</f>
        <v>0</v>
      </c>
      <c r="BY538" s="97">
        <f>SUMIF(HW!$A$2:$A$1573,$A538,HW!BJ$2:BJ$1573)</f>
        <v>0</v>
      </c>
      <c r="BZ538" s="197">
        <f t="shared" si="399"/>
        <v>0</v>
      </c>
      <c r="CA538" s="198">
        <f t="shared" si="400"/>
        <v>0</v>
      </c>
      <c r="CI538" s="200"/>
      <c r="CK538" s="296">
        <f>IF(C538="WORK IN PROGRESS",0.099999,IF(SUMIF(SALE!$L$3:$L$1221,$A538,SALE!$U$3:$U$1221)=0,0,SUMIF(SALE!$L$3:$L$1221,$A538,SALE!$U$3:$U$1221)/SUMIF(SALE!$L$3:$L$1221,$A538,SALE!$F$3:$F$1221)))</f>
        <v>0</v>
      </c>
    </row>
    <row r="539" spans="1:102" ht="12" customHeight="1" x14ac:dyDescent="0.25">
      <c r="A539" s="114" t="s">
        <v>175</v>
      </c>
      <c r="B539" s="115" t="s">
        <v>176</v>
      </c>
      <c r="C539" s="115" t="s">
        <v>30</v>
      </c>
      <c r="D539" s="116">
        <v>3969</v>
      </c>
      <c r="E539" s="117">
        <v>295</v>
      </c>
      <c r="F539" s="117">
        <v>4.0791000000000001E-2</v>
      </c>
      <c r="G539" s="117">
        <v>4.0791000000000001E-2</v>
      </c>
      <c r="H539" s="130">
        <v>11907</v>
      </c>
      <c r="I539" s="130">
        <v>3.5129999999999999</v>
      </c>
      <c r="J539" s="130">
        <v>485.69799999999998</v>
      </c>
      <c r="K539" s="117"/>
      <c r="L539" s="118">
        <v>0</v>
      </c>
      <c r="M539" s="117"/>
      <c r="N539" s="118">
        <v>0</v>
      </c>
      <c r="O539" s="117"/>
      <c r="P539" s="118">
        <v>0</v>
      </c>
      <c r="Q539" s="117"/>
      <c r="R539" s="118">
        <v>0</v>
      </c>
      <c r="S539" s="117"/>
      <c r="T539" s="118">
        <v>0</v>
      </c>
      <c r="U539" s="117"/>
      <c r="V539" s="118">
        <v>0</v>
      </c>
      <c r="W539" s="117"/>
      <c r="X539" s="118">
        <v>0</v>
      </c>
      <c r="Y539" s="117"/>
      <c r="Z539" s="118">
        <v>0</v>
      </c>
      <c r="AA539" s="117"/>
      <c r="AB539" s="118">
        <v>0</v>
      </c>
      <c r="AC539" s="118">
        <v>0</v>
      </c>
      <c r="AD539" s="118">
        <v>0</v>
      </c>
      <c r="AE539" s="118">
        <v>0</v>
      </c>
      <c r="AF539" s="117"/>
      <c r="AG539" s="118">
        <v>0</v>
      </c>
      <c r="AH539" s="117"/>
      <c r="AI539" s="118">
        <v>0</v>
      </c>
      <c r="AJ539" s="117"/>
      <c r="AK539" s="118">
        <v>0</v>
      </c>
      <c r="AL539" s="117"/>
      <c r="AM539" s="118">
        <v>0</v>
      </c>
      <c r="AN539" s="117"/>
      <c r="AO539" s="118">
        <v>0</v>
      </c>
      <c r="AP539" s="117"/>
      <c r="AQ539" s="118">
        <v>0</v>
      </c>
      <c r="AR539" s="117"/>
      <c r="AS539" s="118">
        <v>0</v>
      </c>
      <c r="AT539" s="117"/>
      <c r="AU539" s="118">
        <v>0</v>
      </c>
      <c r="AV539" s="118">
        <v>0</v>
      </c>
      <c r="AW539" s="118">
        <v>0</v>
      </c>
      <c r="AX539" s="118">
        <v>0</v>
      </c>
      <c r="AY539" s="132">
        <v>11907</v>
      </c>
      <c r="AZ539" s="117">
        <v>3</v>
      </c>
      <c r="BA539" s="130">
        <v>3.5129999999999999</v>
      </c>
      <c r="BB539" s="130">
        <v>485.69799999999998</v>
      </c>
      <c r="BC539" s="130">
        <v>485.69799999999998</v>
      </c>
      <c r="BD539" s="117">
        <v>0</v>
      </c>
      <c r="BE539" s="117">
        <v>0</v>
      </c>
      <c r="BF539" s="118">
        <v>0</v>
      </c>
      <c r="BG539" s="118">
        <v>0</v>
      </c>
      <c r="BH539" s="118">
        <v>0</v>
      </c>
      <c r="BI539" s="117"/>
      <c r="BJ539" s="118">
        <v>0</v>
      </c>
      <c r="BK539" s="117"/>
      <c r="BL539" s="118">
        <v>0</v>
      </c>
      <c r="BM539" s="118">
        <v>0</v>
      </c>
      <c r="BN539" s="118">
        <v>0</v>
      </c>
      <c r="BO539" s="118">
        <v>0</v>
      </c>
      <c r="BP539" s="119">
        <v>0</v>
      </c>
      <c r="BS539" s="97">
        <f t="shared" si="396"/>
        <v>11907</v>
      </c>
      <c r="BT539" s="97">
        <f t="shared" si="397"/>
        <v>3</v>
      </c>
      <c r="BU539" s="97">
        <f t="shared" si="398"/>
        <v>3.5129999999999999</v>
      </c>
      <c r="BV539" s="296" t="str">
        <f>IF(CA539=0,"NO STOCK",IF(COUNTIF(PKGSUMM_T!$A$2:$A$1245,A539)&gt;0,"OK","ERROR"))</f>
        <v>OK</v>
      </c>
      <c r="BW539" s="296" t="str">
        <f>IF(CA539=0,"NO STOCK",IF(OR(COUNTIF(COST_SHEETT!$B$3:$B$1238,CI539)&gt;0,COUNTIF(COST_SHEETT!$AB$3:$AB$1238,CI539)&gt;0,COUNTIF(COST_SHEETT1!$B$3:$B$1238,CI539)&gt;0,COUNTIF(COST_SHEETT1!$AB$3:$AB$1238,CI539)&gt;0),"OK","ERROR"))</f>
        <v>OK</v>
      </c>
      <c r="BX539" s="97">
        <f>SUMIF(HW!$A$2:$A$1573,$A539,HW!BI$2:BI$1573)</f>
        <v>0</v>
      </c>
      <c r="BY539" s="97">
        <f>SUMIF(HW!$A$2:$A$1573,$A539,HW!BJ$2:BJ$1573)</f>
        <v>0</v>
      </c>
      <c r="BZ539" s="197">
        <f t="shared" si="399"/>
        <v>11907</v>
      </c>
      <c r="CA539" s="198">
        <f t="shared" si="400"/>
        <v>3.5129999999999999</v>
      </c>
      <c r="CB539" s="296">
        <f>IF(CJ539="Y",IF(C539="FINISHED GOODS",SUMIF(COST_SHEETT!$AB$3:$AB$1227,$CI539,COST_SHEETT!$DD$3:$DD$1227),SUMIF(COST_SHEETT!$B$3:$B$1227,$CI539,COST_SHEETT!$DB$3:$DB$1227)),IF(C539="FINISHED GOODS",SUMIF(COST_SHEETT1!$AB$3:$AB$1227,$CI539,COST_SHEETT1!$DD$3:$DD$1227),SUMIF(COST_SHEETT1!$B$3:$B$1227,$CI539,COST_SHEETT1!$DB$3:$DB$1227)))</f>
        <v>4.5026208799855201E-2</v>
      </c>
      <c r="CC539" s="209">
        <f t="shared" ref="CC539:CC540" si="406">ROUND(BZ539*CB539,0)</f>
        <v>536</v>
      </c>
      <c r="CD539" s="295">
        <v>1</v>
      </c>
      <c r="CE539" s="295"/>
      <c r="CF539" s="376">
        <f t="shared" ref="CF539:CF540" si="407">IF(BZ539=0,0,IF(CK539&gt;0,CK539,CD539))</f>
        <v>4.0791313405311787E-2</v>
      </c>
      <c r="CG539" s="301">
        <f t="shared" ref="CG539:CG540" si="408">MIN(CF539,CB539)</f>
        <v>4.0791313405311787E-2</v>
      </c>
      <c r="CH539" s="302">
        <f t="shared" ref="CH539:CH540" si="409">ROUND(CG539*BZ539,0)</f>
        <v>486</v>
      </c>
      <c r="CI539" s="200" t="s">
        <v>4050</v>
      </c>
      <c r="CK539" s="303">
        <v>4.0791313405311787E-2</v>
      </c>
      <c r="CL539" s="296" t="str">
        <f t="shared" ref="CL539:CL540" si="410">IF(CF539&lt;CB539,"NRV","COST")</f>
        <v>NRV</v>
      </c>
      <c r="CM539" s="304">
        <f t="shared" ref="CM539:CM540" si="411">IF(CA539=0,0,ROUND(CH539/CA539,3))</f>
        <v>138.34299999999999</v>
      </c>
      <c r="CU539" s="296">
        <f t="shared" ref="CU539:CU540" si="412">+(BZ539-BX539)*CG539</f>
        <v>485.70216871704747</v>
      </c>
      <c r="CW539" s="296">
        <f t="shared" ref="CW539:CW540" si="413">+CT539+CU539+CV539</f>
        <v>485.70216871704747</v>
      </c>
      <c r="CX539" s="388">
        <f t="shared" ref="CX539:CX540" si="414">+CW539-CH539</f>
        <v>-0.29783128295252936</v>
      </c>
    </row>
    <row r="540" spans="1:102" ht="12" customHeight="1" x14ac:dyDescent="0.25">
      <c r="A540" s="120" t="s">
        <v>177</v>
      </c>
      <c r="B540" s="121" t="s">
        <v>178</v>
      </c>
      <c r="C540" s="121" t="s">
        <v>30</v>
      </c>
      <c r="D540" s="122">
        <v>3969</v>
      </c>
      <c r="E540" s="123">
        <v>295</v>
      </c>
      <c r="F540" s="123">
        <v>4.1718999999999999E-2</v>
      </c>
      <c r="G540" s="123">
        <v>4.1718999999999999E-2</v>
      </c>
      <c r="H540" s="127">
        <v>7938</v>
      </c>
      <c r="I540" s="127">
        <v>2.3420000000000001</v>
      </c>
      <c r="J540" s="127">
        <v>331.16500000000002</v>
      </c>
      <c r="K540" s="123"/>
      <c r="L540" s="124">
        <v>0</v>
      </c>
      <c r="M540" s="123"/>
      <c r="N540" s="124">
        <v>0</v>
      </c>
      <c r="O540" s="123"/>
      <c r="P540" s="124">
        <v>0</v>
      </c>
      <c r="Q540" s="123"/>
      <c r="R540" s="124">
        <v>0</v>
      </c>
      <c r="S540" s="123"/>
      <c r="T540" s="124">
        <v>0</v>
      </c>
      <c r="U540" s="123"/>
      <c r="V540" s="124">
        <v>0</v>
      </c>
      <c r="W540" s="123"/>
      <c r="X540" s="124">
        <v>0</v>
      </c>
      <c r="Y540" s="123"/>
      <c r="Z540" s="124">
        <v>0</v>
      </c>
      <c r="AA540" s="123"/>
      <c r="AB540" s="124">
        <v>0</v>
      </c>
      <c r="AC540" s="124">
        <v>0</v>
      </c>
      <c r="AD540" s="124">
        <v>0</v>
      </c>
      <c r="AE540" s="124">
        <v>0</v>
      </c>
      <c r="AF540" s="123"/>
      <c r="AG540" s="124">
        <v>0</v>
      </c>
      <c r="AH540" s="123"/>
      <c r="AI540" s="124">
        <v>0</v>
      </c>
      <c r="AJ540" s="123"/>
      <c r="AK540" s="124">
        <v>0</v>
      </c>
      <c r="AL540" s="123"/>
      <c r="AM540" s="124">
        <v>0</v>
      </c>
      <c r="AN540" s="123"/>
      <c r="AO540" s="124">
        <v>0</v>
      </c>
      <c r="AP540" s="123"/>
      <c r="AQ540" s="124">
        <v>0</v>
      </c>
      <c r="AR540" s="123"/>
      <c r="AS540" s="124">
        <v>0</v>
      </c>
      <c r="AT540" s="123"/>
      <c r="AU540" s="124">
        <v>0</v>
      </c>
      <c r="AV540" s="124">
        <v>0</v>
      </c>
      <c r="AW540" s="124">
        <v>0</v>
      </c>
      <c r="AX540" s="124">
        <v>0</v>
      </c>
      <c r="AY540" s="129">
        <v>7938</v>
      </c>
      <c r="AZ540" s="123">
        <v>2</v>
      </c>
      <c r="BA540" s="127">
        <v>2.3420000000000001</v>
      </c>
      <c r="BB540" s="127">
        <v>331.16500000000002</v>
      </c>
      <c r="BC540" s="127">
        <v>331.16500000000002</v>
      </c>
      <c r="BD540" s="123">
        <v>0</v>
      </c>
      <c r="BE540" s="123">
        <v>0</v>
      </c>
      <c r="BF540" s="124">
        <v>0</v>
      </c>
      <c r="BG540" s="124">
        <v>0</v>
      </c>
      <c r="BH540" s="124">
        <v>0</v>
      </c>
      <c r="BI540" s="123"/>
      <c r="BJ540" s="124">
        <v>0</v>
      </c>
      <c r="BK540" s="123"/>
      <c r="BL540" s="124">
        <v>0</v>
      </c>
      <c r="BM540" s="124">
        <v>0</v>
      </c>
      <c r="BN540" s="124">
        <v>0</v>
      </c>
      <c r="BO540" s="124">
        <v>0</v>
      </c>
      <c r="BP540" s="125">
        <v>0</v>
      </c>
      <c r="BS540" s="97">
        <f t="shared" si="396"/>
        <v>7938</v>
      </c>
      <c r="BT540" s="97">
        <f t="shared" si="397"/>
        <v>2</v>
      </c>
      <c r="BU540" s="97">
        <f t="shared" si="398"/>
        <v>2.3420000000000001</v>
      </c>
      <c r="BV540" s="296" t="str">
        <f>IF(CA540=0,"NO STOCK",IF(COUNTIF(PKGSUMM_T!$A$2:$A$1245,A540)&gt;0,"OK","ERROR"))</f>
        <v>OK</v>
      </c>
      <c r="BW540" s="296" t="str">
        <f>IF(CA540=0,"NO STOCK",IF(OR(COUNTIF(COST_SHEETT!$B$3:$B$1238,CI540)&gt;0,COUNTIF(COST_SHEETT!$AB$3:$AB$1238,CI540)&gt;0,COUNTIF(COST_SHEETT1!$B$3:$B$1238,CI540)&gt;0,COUNTIF(COST_SHEETT1!$AB$3:$AB$1238,CI540)&gt;0),"OK","ERROR"))</f>
        <v>OK</v>
      </c>
      <c r="BX540" s="97">
        <f>SUMIF(HW!$A$2:$A$1573,$A540,HW!BI$2:BI$1573)</f>
        <v>0</v>
      </c>
      <c r="BY540" s="97">
        <f>SUMIF(HW!$A$2:$A$1573,$A540,HW!BJ$2:BJ$1573)</f>
        <v>0</v>
      </c>
      <c r="BZ540" s="197">
        <f t="shared" si="399"/>
        <v>7938</v>
      </c>
      <c r="CA540" s="198">
        <f t="shared" si="400"/>
        <v>2.3420000000000001</v>
      </c>
      <c r="CB540" s="296">
        <f>IF(CJ540="Y",IF(C540="FINISHED GOODS",SUMIF(COST_SHEETT!$AB$3:$AB$1227,$CI540,COST_SHEETT!$DD$3:$DD$1227),SUMIF(COST_SHEETT!$B$3:$B$1227,$CI540,COST_SHEETT!$DB$3:$DB$1227)),IF(C540="FINISHED GOODS",SUMIF(COST_SHEETT1!$AB$3:$AB$1227,$CI540,COST_SHEETT1!$DD$3:$DD$1227),SUMIF(COST_SHEETT1!$B$3:$B$1227,$CI540,COST_SHEETT1!$DB$3:$DB$1227)))</f>
        <v>4.1806642875229547E-2</v>
      </c>
      <c r="CC540" s="209">
        <f t="shared" si="406"/>
        <v>332</v>
      </c>
      <c r="CD540" s="295">
        <v>1</v>
      </c>
      <c r="CE540" s="295"/>
      <c r="CF540" s="376">
        <f t="shared" si="407"/>
        <v>4.1718774935140444E-2</v>
      </c>
      <c r="CG540" s="301">
        <f t="shared" si="408"/>
        <v>4.1718774935140444E-2</v>
      </c>
      <c r="CH540" s="302">
        <f t="shared" si="409"/>
        <v>331</v>
      </c>
      <c r="CI540" s="200" t="s">
        <v>4057</v>
      </c>
      <c r="CK540" s="303">
        <v>4.1718774935140444E-2</v>
      </c>
      <c r="CL540" s="296" t="str">
        <f t="shared" si="410"/>
        <v>NRV</v>
      </c>
      <c r="CM540" s="304">
        <f t="shared" si="411"/>
        <v>141.33199999999999</v>
      </c>
      <c r="CU540" s="296">
        <f t="shared" si="412"/>
        <v>331.16363543514484</v>
      </c>
      <c r="CW540" s="296">
        <f t="shared" si="413"/>
        <v>331.16363543514484</v>
      </c>
      <c r="CX540" s="388">
        <f t="shared" si="414"/>
        <v>0.16363543514484036</v>
      </c>
    </row>
    <row r="541" spans="1:102" ht="12" hidden="1" customHeight="1" x14ac:dyDescent="0.25">
      <c r="A541" s="114" t="s">
        <v>1842</v>
      </c>
      <c r="B541" s="115" t="s">
        <v>1843</v>
      </c>
      <c r="C541" s="115" t="s">
        <v>30</v>
      </c>
      <c r="D541" s="116">
        <v>3780</v>
      </c>
      <c r="E541" s="117">
        <v>295</v>
      </c>
      <c r="F541" s="117">
        <v>4.2805000000000003E-2</v>
      </c>
      <c r="G541" s="117">
        <v>4.2805000000000003E-2</v>
      </c>
      <c r="H541" s="118"/>
      <c r="I541" s="118">
        <v>0</v>
      </c>
      <c r="J541" s="118">
        <v>0</v>
      </c>
      <c r="K541" s="118"/>
      <c r="L541" s="118">
        <v>0</v>
      </c>
      <c r="M541" s="118"/>
      <c r="N541" s="118">
        <v>0</v>
      </c>
      <c r="O541" s="118"/>
      <c r="P541" s="118">
        <v>0</v>
      </c>
      <c r="Q541" s="118"/>
      <c r="R541" s="118">
        <v>0</v>
      </c>
      <c r="S541" s="118"/>
      <c r="T541" s="118">
        <v>0</v>
      </c>
      <c r="U541" s="118"/>
      <c r="V541" s="118">
        <v>0</v>
      </c>
      <c r="W541" s="118"/>
      <c r="X541" s="118">
        <v>0</v>
      </c>
      <c r="Y541" s="118"/>
      <c r="Z541" s="118">
        <v>0</v>
      </c>
      <c r="AA541" s="118"/>
      <c r="AB541" s="118">
        <v>0</v>
      </c>
      <c r="AC541" s="118">
        <v>0</v>
      </c>
      <c r="AD541" s="118">
        <v>0</v>
      </c>
      <c r="AE541" s="118">
        <v>0</v>
      </c>
      <c r="AF541" s="118"/>
      <c r="AG541" s="118">
        <v>0</v>
      </c>
      <c r="AH541" s="118"/>
      <c r="AI541" s="118">
        <v>0</v>
      </c>
      <c r="AJ541" s="118"/>
      <c r="AK541" s="118">
        <v>0</v>
      </c>
      <c r="AL541" s="118"/>
      <c r="AM541" s="118">
        <v>0</v>
      </c>
      <c r="AN541" s="118"/>
      <c r="AO541" s="118">
        <v>0</v>
      </c>
      <c r="AP541" s="118"/>
      <c r="AQ541" s="118">
        <v>0</v>
      </c>
      <c r="AR541" s="118"/>
      <c r="AS541" s="118">
        <v>0</v>
      </c>
      <c r="AT541" s="118"/>
      <c r="AU541" s="118">
        <v>0</v>
      </c>
      <c r="AV541" s="118">
        <v>0</v>
      </c>
      <c r="AW541" s="118">
        <v>0</v>
      </c>
      <c r="AX541" s="118">
        <v>0</v>
      </c>
      <c r="AY541" s="118">
        <v>0</v>
      </c>
      <c r="AZ541" s="118">
        <v>0</v>
      </c>
      <c r="BA541" s="118">
        <v>0</v>
      </c>
      <c r="BB541" s="118">
        <v>0</v>
      </c>
      <c r="BC541" s="118">
        <v>0</v>
      </c>
      <c r="BD541" s="117">
        <v>0</v>
      </c>
      <c r="BE541" s="117">
        <v>0</v>
      </c>
      <c r="BF541" s="118">
        <v>0</v>
      </c>
      <c r="BG541" s="118">
        <v>0</v>
      </c>
      <c r="BH541" s="118">
        <v>0</v>
      </c>
      <c r="BI541" s="118"/>
      <c r="BJ541" s="118">
        <v>0</v>
      </c>
      <c r="BK541" s="118"/>
      <c r="BL541" s="118">
        <v>0</v>
      </c>
      <c r="BM541" s="118">
        <v>0</v>
      </c>
      <c r="BN541" s="118">
        <v>0</v>
      </c>
      <c r="BO541" s="118">
        <v>0</v>
      </c>
      <c r="BP541" s="119">
        <v>0</v>
      </c>
      <c r="BS541" s="97">
        <f t="shared" si="396"/>
        <v>0</v>
      </c>
      <c r="BT541" s="97">
        <f t="shared" si="397"/>
        <v>0</v>
      </c>
      <c r="BU541" s="97">
        <f t="shared" si="398"/>
        <v>0</v>
      </c>
      <c r="BV541" s="296" t="str">
        <f>IF(CA541=0,"NO STOCK",IF(COUNTIF(PKGSUMM_T!$A$2:$A$1245,A541)&gt;0,"OK","ERROR"))</f>
        <v>NO STOCK</v>
      </c>
      <c r="BW541" s="296" t="str">
        <f>IF(CA541=0,"NO STOCK",IF(OR(COUNTIF(COST_SHEETT!$B$3:$B$1238,CI541)&gt;0,COUNTIF(COST_SHEETT!$AB$3:$AB$1238,CI541)&gt;0,COUNTIF(COST_SHEETT1!$B$3:$B$1238,CI541)&gt;0,COUNTIF(COST_SHEETT1!$AB$3:$AB$1238,CI541)&gt;0),"OK","ERROR"))</f>
        <v>NO STOCK</v>
      </c>
      <c r="BX541" s="97">
        <f>SUMIF(HW!$A$2:$A$1573,$A541,HW!BI$2:BI$1573)</f>
        <v>0</v>
      </c>
      <c r="BY541" s="97">
        <f>SUMIF(HW!$A$2:$A$1573,$A541,HW!BJ$2:BJ$1573)</f>
        <v>0</v>
      </c>
      <c r="BZ541" s="197">
        <f t="shared" si="399"/>
        <v>0</v>
      </c>
      <c r="CA541" s="198">
        <f t="shared" si="400"/>
        <v>0</v>
      </c>
      <c r="CI541" s="200"/>
      <c r="CK541" s="371"/>
    </row>
    <row r="542" spans="1:102" ht="12" hidden="1" customHeight="1" x14ac:dyDescent="0.25">
      <c r="A542" s="120" t="s">
        <v>1844</v>
      </c>
      <c r="B542" s="121" t="s">
        <v>1845</v>
      </c>
      <c r="C542" s="121" t="s">
        <v>30</v>
      </c>
      <c r="D542" s="122">
        <v>3780</v>
      </c>
      <c r="E542" s="123">
        <v>295</v>
      </c>
      <c r="F542" s="123">
        <v>4.2805000000000003E-2</v>
      </c>
      <c r="G542" s="123">
        <v>4.2805000000000003E-2</v>
      </c>
      <c r="H542" s="124"/>
      <c r="I542" s="124">
        <v>0</v>
      </c>
      <c r="J542" s="124">
        <v>0</v>
      </c>
      <c r="K542" s="124"/>
      <c r="L542" s="124">
        <v>0</v>
      </c>
      <c r="M542" s="124"/>
      <c r="N542" s="124">
        <v>0</v>
      </c>
      <c r="O542" s="124"/>
      <c r="P542" s="124">
        <v>0</v>
      </c>
      <c r="Q542" s="124"/>
      <c r="R542" s="124">
        <v>0</v>
      </c>
      <c r="S542" s="124"/>
      <c r="T542" s="124">
        <v>0</v>
      </c>
      <c r="U542" s="124"/>
      <c r="V542" s="124">
        <v>0</v>
      </c>
      <c r="W542" s="124"/>
      <c r="X542" s="124">
        <v>0</v>
      </c>
      <c r="Y542" s="124"/>
      <c r="Z542" s="124">
        <v>0</v>
      </c>
      <c r="AA542" s="124"/>
      <c r="AB542" s="124">
        <v>0</v>
      </c>
      <c r="AC542" s="124">
        <v>0</v>
      </c>
      <c r="AD542" s="124">
        <v>0</v>
      </c>
      <c r="AE542" s="124">
        <v>0</v>
      </c>
      <c r="AF542" s="124"/>
      <c r="AG542" s="124">
        <v>0</v>
      </c>
      <c r="AH542" s="124"/>
      <c r="AI542" s="124">
        <v>0</v>
      </c>
      <c r="AJ542" s="124"/>
      <c r="AK542" s="124">
        <v>0</v>
      </c>
      <c r="AL542" s="124"/>
      <c r="AM542" s="124">
        <v>0</v>
      </c>
      <c r="AN542" s="124"/>
      <c r="AO542" s="124">
        <v>0</v>
      </c>
      <c r="AP542" s="124"/>
      <c r="AQ542" s="124">
        <v>0</v>
      </c>
      <c r="AR542" s="124"/>
      <c r="AS542" s="124">
        <v>0</v>
      </c>
      <c r="AT542" s="124"/>
      <c r="AU542" s="124">
        <v>0</v>
      </c>
      <c r="AV542" s="124">
        <v>0</v>
      </c>
      <c r="AW542" s="124">
        <v>0</v>
      </c>
      <c r="AX542" s="124">
        <v>0</v>
      </c>
      <c r="AY542" s="124">
        <v>0</v>
      </c>
      <c r="AZ542" s="124">
        <v>0</v>
      </c>
      <c r="BA542" s="124">
        <v>0</v>
      </c>
      <c r="BB542" s="124">
        <v>0</v>
      </c>
      <c r="BC542" s="124">
        <v>0</v>
      </c>
      <c r="BD542" s="123">
        <v>0</v>
      </c>
      <c r="BE542" s="123">
        <v>0</v>
      </c>
      <c r="BF542" s="124">
        <v>0</v>
      </c>
      <c r="BG542" s="124">
        <v>0</v>
      </c>
      <c r="BH542" s="124">
        <v>0</v>
      </c>
      <c r="BI542" s="124"/>
      <c r="BJ542" s="124">
        <v>0</v>
      </c>
      <c r="BK542" s="124"/>
      <c r="BL542" s="124">
        <v>0</v>
      </c>
      <c r="BM542" s="124">
        <v>0</v>
      </c>
      <c r="BN542" s="124">
        <v>0</v>
      </c>
      <c r="BO542" s="124">
        <v>0</v>
      </c>
      <c r="BP542" s="125">
        <v>0</v>
      </c>
      <c r="BS542" s="97">
        <f t="shared" si="396"/>
        <v>0</v>
      </c>
      <c r="BT542" s="97">
        <f t="shared" si="397"/>
        <v>0</v>
      </c>
      <c r="BU542" s="97">
        <f t="shared" si="398"/>
        <v>0</v>
      </c>
      <c r="BV542" s="296" t="str">
        <f>IF(CA542=0,"NO STOCK",IF(COUNTIF(PKGSUMM_T!$A$2:$A$1245,A542)&gt;0,"OK","ERROR"))</f>
        <v>NO STOCK</v>
      </c>
      <c r="BW542" s="296" t="str">
        <f>IF(CA542=0,"NO STOCK",IF(OR(COUNTIF(COST_SHEETT!$B$3:$B$1238,CI542)&gt;0,COUNTIF(COST_SHEETT!$AB$3:$AB$1238,CI542)&gt;0,COUNTIF(COST_SHEETT1!$B$3:$B$1238,CI542)&gt;0,COUNTIF(COST_SHEETT1!$AB$3:$AB$1238,CI542)&gt;0),"OK","ERROR"))</f>
        <v>NO STOCK</v>
      </c>
      <c r="BX542" s="97">
        <f>SUMIF(HW!$A$2:$A$1573,$A542,HW!BI$2:BI$1573)</f>
        <v>0</v>
      </c>
      <c r="BY542" s="97">
        <f>SUMIF(HW!$A$2:$A$1573,$A542,HW!BJ$2:BJ$1573)</f>
        <v>0</v>
      </c>
      <c r="BZ542" s="197">
        <f t="shared" si="399"/>
        <v>0</v>
      </c>
      <c r="CA542" s="198">
        <f t="shared" si="400"/>
        <v>0</v>
      </c>
      <c r="CI542" s="200"/>
      <c r="CK542" s="371"/>
    </row>
    <row r="543" spans="1:102" ht="12" hidden="1" customHeight="1" x14ac:dyDescent="0.25">
      <c r="A543" s="114" t="s">
        <v>1846</v>
      </c>
      <c r="B543" s="115" t="s">
        <v>1847</v>
      </c>
      <c r="C543" s="115" t="s">
        <v>30</v>
      </c>
      <c r="D543" s="116">
        <v>3780</v>
      </c>
      <c r="E543" s="117">
        <v>310</v>
      </c>
      <c r="F543" s="117">
        <v>4.4982000000000001E-2</v>
      </c>
      <c r="G543" s="117">
        <v>4.4982000000000001E-2</v>
      </c>
      <c r="H543" s="118"/>
      <c r="I543" s="118">
        <v>0</v>
      </c>
      <c r="J543" s="118">
        <v>0</v>
      </c>
      <c r="K543" s="118"/>
      <c r="L543" s="118">
        <v>0</v>
      </c>
      <c r="M543" s="118"/>
      <c r="N543" s="118">
        <v>0</v>
      </c>
      <c r="O543" s="118"/>
      <c r="P543" s="118">
        <v>0</v>
      </c>
      <c r="Q543" s="118"/>
      <c r="R543" s="118">
        <v>0</v>
      </c>
      <c r="S543" s="118"/>
      <c r="T543" s="118">
        <v>0</v>
      </c>
      <c r="U543" s="118"/>
      <c r="V543" s="118">
        <v>0</v>
      </c>
      <c r="W543" s="118"/>
      <c r="X543" s="118">
        <v>0</v>
      </c>
      <c r="Y543" s="118"/>
      <c r="Z543" s="118">
        <v>0</v>
      </c>
      <c r="AA543" s="118"/>
      <c r="AB543" s="118">
        <v>0</v>
      </c>
      <c r="AC543" s="118">
        <v>0</v>
      </c>
      <c r="AD543" s="118">
        <v>0</v>
      </c>
      <c r="AE543" s="118">
        <v>0</v>
      </c>
      <c r="AF543" s="118"/>
      <c r="AG543" s="118">
        <v>0</v>
      </c>
      <c r="AH543" s="118"/>
      <c r="AI543" s="118">
        <v>0</v>
      </c>
      <c r="AJ543" s="118"/>
      <c r="AK543" s="118">
        <v>0</v>
      </c>
      <c r="AL543" s="118"/>
      <c r="AM543" s="118">
        <v>0</v>
      </c>
      <c r="AN543" s="118"/>
      <c r="AO543" s="118">
        <v>0</v>
      </c>
      <c r="AP543" s="118"/>
      <c r="AQ543" s="118">
        <v>0</v>
      </c>
      <c r="AR543" s="118"/>
      <c r="AS543" s="118">
        <v>0</v>
      </c>
      <c r="AT543" s="118"/>
      <c r="AU543" s="118">
        <v>0</v>
      </c>
      <c r="AV543" s="118">
        <v>0</v>
      </c>
      <c r="AW543" s="118">
        <v>0</v>
      </c>
      <c r="AX543" s="118">
        <v>0</v>
      </c>
      <c r="AY543" s="118">
        <v>0</v>
      </c>
      <c r="AZ543" s="118">
        <v>0</v>
      </c>
      <c r="BA543" s="118">
        <v>0</v>
      </c>
      <c r="BB543" s="118">
        <v>0</v>
      </c>
      <c r="BC543" s="118">
        <v>0</v>
      </c>
      <c r="BD543" s="117">
        <v>0</v>
      </c>
      <c r="BE543" s="117">
        <v>0</v>
      </c>
      <c r="BF543" s="118">
        <v>0</v>
      </c>
      <c r="BG543" s="118">
        <v>0</v>
      </c>
      <c r="BH543" s="118">
        <v>0</v>
      </c>
      <c r="BI543" s="118"/>
      <c r="BJ543" s="118">
        <v>0</v>
      </c>
      <c r="BK543" s="118"/>
      <c r="BL543" s="118">
        <v>0</v>
      </c>
      <c r="BM543" s="118">
        <v>0</v>
      </c>
      <c r="BN543" s="118">
        <v>0</v>
      </c>
      <c r="BO543" s="118">
        <v>0</v>
      </c>
      <c r="BP543" s="119">
        <v>0</v>
      </c>
      <c r="BS543" s="97">
        <f t="shared" si="396"/>
        <v>0</v>
      </c>
      <c r="BT543" s="97">
        <f t="shared" si="397"/>
        <v>0</v>
      </c>
      <c r="BU543" s="97">
        <f t="shared" si="398"/>
        <v>0</v>
      </c>
      <c r="BV543" s="296" t="str">
        <f>IF(CA543=0,"NO STOCK",IF(COUNTIF(PKGSUMM_T!$A$2:$A$1245,A543)&gt;0,"OK","ERROR"))</f>
        <v>NO STOCK</v>
      </c>
      <c r="BW543" s="296" t="str">
        <f>IF(CA543=0,"NO STOCK",IF(OR(COUNTIF(COST_SHEETT!$B$3:$B$1238,CI543)&gt;0,COUNTIF(COST_SHEETT!$AB$3:$AB$1238,CI543)&gt;0,COUNTIF(COST_SHEETT1!$B$3:$B$1238,CI543)&gt;0,COUNTIF(COST_SHEETT1!$AB$3:$AB$1238,CI543)&gt;0),"OK","ERROR"))</f>
        <v>NO STOCK</v>
      </c>
      <c r="BX543" s="97">
        <f>SUMIF(HW!$A$2:$A$1573,$A543,HW!BI$2:BI$1573)</f>
        <v>0</v>
      </c>
      <c r="BY543" s="97">
        <f>SUMIF(HW!$A$2:$A$1573,$A543,HW!BJ$2:BJ$1573)</f>
        <v>0</v>
      </c>
      <c r="BZ543" s="197">
        <f t="shared" si="399"/>
        <v>0</v>
      </c>
      <c r="CA543" s="198">
        <f t="shared" si="400"/>
        <v>0</v>
      </c>
      <c r="CI543" s="200"/>
      <c r="CK543" s="371"/>
    </row>
    <row r="544" spans="1:102" ht="12" hidden="1" customHeight="1" x14ac:dyDescent="0.25">
      <c r="A544" s="120" t="s">
        <v>1848</v>
      </c>
      <c r="B544" s="121" t="s">
        <v>1849</v>
      </c>
      <c r="C544" s="121" t="s">
        <v>30</v>
      </c>
      <c r="D544" s="122">
        <v>3780</v>
      </c>
      <c r="E544" s="123">
        <v>295</v>
      </c>
      <c r="F544" s="123">
        <v>4.2805000000000003E-2</v>
      </c>
      <c r="G544" s="123">
        <v>4.2805000000000003E-2</v>
      </c>
      <c r="H544" s="124"/>
      <c r="I544" s="124">
        <v>0</v>
      </c>
      <c r="J544" s="124">
        <v>0</v>
      </c>
      <c r="K544" s="124"/>
      <c r="L544" s="124">
        <v>0</v>
      </c>
      <c r="M544" s="124"/>
      <c r="N544" s="124">
        <v>0</v>
      </c>
      <c r="O544" s="124"/>
      <c r="P544" s="124">
        <v>0</v>
      </c>
      <c r="Q544" s="124"/>
      <c r="R544" s="124">
        <v>0</v>
      </c>
      <c r="S544" s="124"/>
      <c r="T544" s="124">
        <v>0</v>
      </c>
      <c r="U544" s="124"/>
      <c r="V544" s="124">
        <v>0</v>
      </c>
      <c r="W544" s="124"/>
      <c r="X544" s="124">
        <v>0</v>
      </c>
      <c r="Y544" s="124"/>
      <c r="Z544" s="124">
        <v>0</v>
      </c>
      <c r="AA544" s="124"/>
      <c r="AB544" s="124">
        <v>0</v>
      </c>
      <c r="AC544" s="124">
        <v>0</v>
      </c>
      <c r="AD544" s="124">
        <v>0</v>
      </c>
      <c r="AE544" s="124">
        <v>0</v>
      </c>
      <c r="AF544" s="124"/>
      <c r="AG544" s="124">
        <v>0</v>
      </c>
      <c r="AH544" s="124"/>
      <c r="AI544" s="124">
        <v>0</v>
      </c>
      <c r="AJ544" s="124"/>
      <c r="AK544" s="124">
        <v>0</v>
      </c>
      <c r="AL544" s="124"/>
      <c r="AM544" s="124">
        <v>0</v>
      </c>
      <c r="AN544" s="124"/>
      <c r="AO544" s="124">
        <v>0</v>
      </c>
      <c r="AP544" s="124"/>
      <c r="AQ544" s="124">
        <v>0</v>
      </c>
      <c r="AR544" s="124"/>
      <c r="AS544" s="124">
        <v>0</v>
      </c>
      <c r="AT544" s="124"/>
      <c r="AU544" s="124">
        <v>0</v>
      </c>
      <c r="AV544" s="124">
        <v>0</v>
      </c>
      <c r="AW544" s="124">
        <v>0</v>
      </c>
      <c r="AX544" s="124">
        <v>0</v>
      </c>
      <c r="AY544" s="124">
        <v>0</v>
      </c>
      <c r="AZ544" s="124">
        <v>0</v>
      </c>
      <c r="BA544" s="124">
        <v>0</v>
      </c>
      <c r="BB544" s="124">
        <v>0</v>
      </c>
      <c r="BC544" s="124">
        <v>0</v>
      </c>
      <c r="BD544" s="123">
        <v>0</v>
      </c>
      <c r="BE544" s="123">
        <v>0</v>
      </c>
      <c r="BF544" s="124">
        <v>0</v>
      </c>
      <c r="BG544" s="124">
        <v>0</v>
      </c>
      <c r="BH544" s="124">
        <v>0</v>
      </c>
      <c r="BI544" s="124"/>
      <c r="BJ544" s="124">
        <v>0</v>
      </c>
      <c r="BK544" s="124"/>
      <c r="BL544" s="124">
        <v>0</v>
      </c>
      <c r="BM544" s="124">
        <v>0</v>
      </c>
      <c r="BN544" s="124">
        <v>0</v>
      </c>
      <c r="BO544" s="124">
        <v>0</v>
      </c>
      <c r="BP544" s="125">
        <v>0</v>
      </c>
      <c r="BS544" s="97">
        <f t="shared" si="396"/>
        <v>0</v>
      </c>
      <c r="BT544" s="97">
        <f t="shared" si="397"/>
        <v>0</v>
      </c>
      <c r="BU544" s="97">
        <f t="shared" si="398"/>
        <v>0</v>
      </c>
      <c r="BV544" s="296" t="str">
        <f>IF(CA544=0,"NO STOCK",IF(COUNTIF(PKGSUMM_T!$A$2:$A$1245,A544)&gt;0,"OK","ERROR"))</f>
        <v>NO STOCK</v>
      </c>
      <c r="BW544" s="296" t="str">
        <f>IF(CA544=0,"NO STOCK",IF(OR(COUNTIF(COST_SHEETT!$B$3:$B$1238,CI544)&gt;0,COUNTIF(COST_SHEETT!$AB$3:$AB$1238,CI544)&gt;0,COUNTIF(COST_SHEETT1!$B$3:$B$1238,CI544)&gt;0,COUNTIF(COST_SHEETT1!$AB$3:$AB$1238,CI544)&gt;0),"OK","ERROR"))</f>
        <v>NO STOCK</v>
      </c>
      <c r="BX544" s="97">
        <f>SUMIF(HW!$A$2:$A$1573,$A544,HW!BI$2:BI$1573)</f>
        <v>0</v>
      </c>
      <c r="BY544" s="97">
        <f>SUMIF(HW!$A$2:$A$1573,$A544,HW!BJ$2:BJ$1573)</f>
        <v>0</v>
      </c>
      <c r="BZ544" s="197">
        <f t="shared" si="399"/>
        <v>0</v>
      </c>
      <c r="CA544" s="198">
        <f t="shared" si="400"/>
        <v>0</v>
      </c>
      <c r="CI544" s="200"/>
      <c r="CK544" s="371"/>
    </row>
    <row r="545" spans="1:102" ht="12" hidden="1" customHeight="1" x14ac:dyDescent="0.25">
      <c r="A545" s="114" t="s">
        <v>1850</v>
      </c>
      <c r="B545" s="115" t="s">
        <v>1851</v>
      </c>
      <c r="C545" s="115" t="s">
        <v>30</v>
      </c>
      <c r="D545" s="116">
        <v>3780</v>
      </c>
      <c r="E545" s="117">
        <v>310</v>
      </c>
      <c r="F545" s="117">
        <v>4.4982000000000001E-2</v>
      </c>
      <c r="G545" s="117">
        <v>4.4982000000000001E-2</v>
      </c>
      <c r="H545" s="118"/>
      <c r="I545" s="118">
        <v>0</v>
      </c>
      <c r="J545" s="118">
        <v>0</v>
      </c>
      <c r="K545" s="118"/>
      <c r="L545" s="118">
        <v>0</v>
      </c>
      <c r="M545" s="118"/>
      <c r="N545" s="118">
        <v>0</v>
      </c>
      <c r="O545" s="118"/>
      <c r="P545" s="118">
        <v>0</v>
      </c>
      <c r="Q545" s="118"/>
      <c r="R545" s="118">
        <v>0</v>
      </c>
      <c r="S545" s="118"/>
      <c r="T545" s="118">
        <v>0</v>
      </c>
      <c r="U545" s="118"/>
      <c r="V545" s="118">
        <v>0</v>
      </c>
      <c r="W545" s="118"/>
      <c r="X545" s="118">
        <v>0</v>
      </c>
      <c r="Y545" s="118"/>
      <c r="Z545" s="118">
        <v>0</v>
      </c>
      <c r="AA545" s="118"/>
      <c r="AB545" s="118">
        <v>0</v>
      </c>
      <c r="AC545" s="118">
        <v>0</v>
      </c>
      <c r="AD545" s="118">
        <v>0</v>
      </c>
      <c r="AE545" s="118">
        <v>0</v>
      </c>
      <c r="AF545" s="118"/>
      <c r="AG545" s="118">
        <v>0</v>
      </c>
      <c r="AH545" s="118"/>
      <c r="AI545" s="118">
        <v>0</v>
      </c>
      <c r="AJ545" s="118"/>
      <c r="AK545" s="118">
        <v>0</v>
      </c>
      <c r="AL545" s="118"/>
      <c r="AM545" s="118">
        <v>0</v>
      </c>
      <c r="AN545" s="118"/>
      <c r="AO545" s="118">
        <v>0</v>
      </c>
      <c r="AP545" s="118"/>
      <c r="AQ545" s="118">
        <v>0</v>
      </c>
      <c r="AR545" s="118"/>
      <c r="AS545" s="118">
        <v>0</v>
      </c>
      <c r="AT545" s="118"/>
      <c r="AU545" s="118">
        <v>0</v>
      </c>
      <c r="AV545" s="118">
        <v>0</v>
      </c>
      <c r="AW545" s="118">
        <v>0</v>
      </c>
      <c r="AX545" s="118">
        <v>0</v>
      </c>
      <c r="AY545" s="118">
        <v>0</v>
      </c>
      <c r="AZ545" s="118">
        <v>0</v>
      </c>
      <c r="BA545" s="118">
        <v>0</v>
      </c>
      <c r="BB545" s="118">
        <v>0</v>
      </c>
      <c r="BC545" s="118">
        <v>0</v>
      </c>
      <c r="BD545" s="117">
        <v>0</v>
      </c>
      <c r="BE545" s="117">
        <v>0</v>
      </c>
      <c r="BF545" s="118">
        <v>0</v>
      </c>
      <c r="BG545" s="118">
        <v>0</v>
      </c>
      <c r="BH545" s="118">
        <v>0</v>
      </c>
      <c r="BI545" s="118"/>
      <c r="BJ545" s="118">
        <v>0</v>
      </c>
      <c r="BK545" s="118"/>
      <c r="BL545" s="118">
        <v>0</v>
      </c>
      <c r="BM545" s="118">
        <v>0</v>
      </c>
      <c r="BN545" s="118">
        <v>0</v>
      </c>
      <c r="BO545" s="118">
        <v>0</v>
      </c>
      <c r="BP545" s="119">
        <v>0</v>
      </c>
      <c r="BS545" s="97">
        <f t="shared" si="396"/>
        <v>0</v>
      </c>
      <c r="BT545" s="97">
        <f t="shared" si="397"/>
        <v>0</v>
      </c>
      <c r="BU545" s="97">
        <f t="shared" si="398"/>
        <v>0</v>
      </c>
      <c r="BV545" s="296" t="str">
        <f>IF(CA545=0,"NO STOCK",IF(COUNTIF(PKGSUMM_T!$A$2:$A$1245,A545)&gt;0,"OK","ERROR"))</f>
        <v>NO STOCK</v>
      </c>
      <c r="BW545" s="296" t="str">
        <f>IF(CA545=0,"NO STOCK",IF(OR(COUNTIF(COST_SHEETT!$B$3:$B$1238,CI545)&gt;0,COUNTIF(COST_SHEETT!$AB$3:$AB$1238,CI545)&gt;0,COUNTIF(COST_SHEETT1!$B$3:$B$1238,CI545)&gt;0,COUNTIF(COST_SHEETT1!$AB$3:$AB$1238,CI545)&gt;0),"OK","ERROR"))</f>
        <v>NO STOCK</v>
      </c>
      <c r="BX545" s="97">
        <f>SUMIF(HW!$A$2:$A$1573,$A545,HW!BI$2:BI$1573)</f>
        <v>0</v>
      </c>
      <c r="BY545" s="97">
        <f>SUMIF(HW!$A$2:$A$1573,$A545,HW!BJ$2:BJ$1573)</f>
        <v>0</v>
      </c>
      <c r="BZ545" s="197">
        <f t="shared" si="399"/>
        <v>0</v>
      </c>
      <c r="CA545" s="198">
        <f t="shared" si="400"/>
        <v>0</v>
      </c>
      <c r="CI545" s="200"/>
      <c r="CK545" s="371"/>
    </row>
    <row r="546" spans="1:102" ht="12" hidden="1" customHeight="1" x14ac:dyDescent="0.25">
      <c r="A546" s="120" t="s">
        <v>1852</v>
      </c>
      <c r="B546" s="121" t="s">
        <v>1853</v>
      </c>
      <c r="C546" s="121" t="s">
        <v>30</v>
      </c>
      <c r="D546" s="122">
        <v>3780</v>
      </c>
      <c r="E546" s="123">
        <v>310</v>
      </c>
      <c r="F546" s="123">
        <v>4.4982000000000001E-2</v>
      </c>
      <c r="G546" s="123">
        <v>4.4982000000000001E-2</v>
      </c>
      <c r="H546" s="124"/>
      <c r="I546" s="124">
        <v>0</v>
      </c>
      <c r="J546" s="124">
        <v>0</v>
      </c>
      <c r="K546" s="124"/>
      <c r="L546" s="124">
        <v>0</v>
      </c>
      <c r="M546" s="124"/>
      <c r="N546" s="124">
        <v>0</v>
      </c>
      <c r="O546" s="124"/>
      <c r="P546" s="124">
        <v>0</v>
      </c>
      <c r="Q546" s="124"/>
      <c r="R546" s="124">
        <v>0</v>
      </c>
      <c r="S546" s="124"/>
      <c r="T546" s="124">
        <v>0</v>
      </c>
      <c r="U546" s="124"/>
      <c r="V546" s="124">
        <v>0</v>
      </c>
      <c r="W546" s="124"/>
      <c r="X546" s="124">
        <v>0</v>
      </c>
      <c r="Y546" s="124"/>
      <c r="Z546" s="124">
        <v>0</v>
      </c>
      <c r="AA546" s="124"/>
      <c r="AB546" s="124">
        <v>0</v>
      </c>
      <c r="AC546" s="124">
        <v>0</v>
      </c>
      <c r="AD546" s="124">
        <v>0</v>
      </c>
      <c r="AE546" s="124">
        <v>0</v>
      </c>
      <c r="AF546" s="124"/>
      <c r="AG546" s="124">
        <v>0</v>
      </c>
      <c r="AH546" s="124"/>
      <c r="AI546" s="124">
        <v>0</v>
      </c>
      <c r="AJ546" s="124"/>
      <c r="AK546" s="124">
        <v>0</v>
      </c>
      <c r="AL546" s="124"/>
      <c r="AM546" s="124">
        <v>0</v>
      </c>
      <c r="AN546" s="124"/>
      <c r="AO546" s="124">
        <v>0</v>
      </c>
      <c r="AP546" s="124"/>
      <c r="AQ546" s="124">
        <v>0</v>
      </c>
      <c r="AR546" s="124"/>
      <c r="AS546" s="124">
        <v>0</v>
      </c>
      <c r="AT546" s="124"/>
      <c r="AU546" s="124">
        <v>0</v>
      </c>
      <c r="AV546" s="124">
        <v>0</v>
      </c>
      <c r="AW546" s="124">
        <v>0</v>
      </c>
      <c r="AX546" s="124">
        <v>0</v>
      </c>
      <c r="AY546" s="124">
        <v>0</v>
      </c>
      <c r="AZ546" s="124">
        <v>0</v>
      </c>
      <c r="BA546" s="124">
        <v>0</v>
      </c>
      <c r="BB546" s="124">
        <v>0</v>
      </c>
      <c r="BC546" s="124">
        <v>0</v>
      </c>
      <c r="BD546" s="123">
        <v>0</v>
      </c>
      <c r="BE546" s="123">
        <v>0</v>
      </c>
      <c r="BF546" s="124">
        <v>0</v>
      </c>
      <c r="BG546" s="124">
        <v>0</v>
      </c>
      <c r="BH546" s="124">
        <v>0</v>
      </c>
      <c r="BI546" s="124"/>
      <c r="BJ546" s="124">
        <v>0</v>
      </c>
      <c r="BK546" s="124"/>
      <c r="BL546" s="124">
        <v>0</v>
      </c>
      <c r="BM546" s="124">
        <v>0</v>
      </c>
      <c r="BN546" s="124">
        <v>0</v>
      </c>
      <c r="BO546" s="124">
        <v>0</v>
      </c>
      <c r="BP546" s="125">
        <v>0</v>
      </c>
      <c r="BS546" s="97">
        <f t="shared" si="396"/>
        <v>0</v>
      </c>
      <c r="BT546" s="97">
        <f t="shared" si="397"/>
        <v>0</v>
      </c>
      <c r="BU546" s="97">
        <f t="shared" si="398"/>
        <v>0</v>
      </c>
      <c r="BV546" s="296" t="str">
        <f>IF(CA546=0,"NO STOCK",IF(COUNTIF(PKGSUMM_T!$A$2:$A$1245,A546)&gt;0,"OK","ERROR"))</f>
        <v>NO STOCK</v>
      </c>
      <c r="BW546" s="296" t="str">
        <f>IF(CA546=0,"NO STOCK",IF(OR(COUNTIF(COST_SHEETT!$B$3:$B$1238,CI546)&gt;0,COUNTIF(COST_SHEETT!$AB$3:$AB$1238,CI546)&gt;0,COUNTIF(COST_SHEETT1!$B$3:$B$1238,CI546)&gt;0,COUNTIF(COST_SHEETT1!$AB$3:$AB$1238,CI546)&gt;0),"OK","ERROR"))</f>
        <v>NO STOCK</v>
      </c>
      <c r="BX546" s="97">
        <f>SUMIF(HW!$A$2:$A$1573,$A546,HW!BI$2:BI$1573)</f>
        <v>0</v>
      </c>
      <c r="BY546" s="97">
        <f>SUMIF(HW!$A$2:$A$1573,$A546,HW!BJ$2:BJ$1573)</f>
        <v>0</v>
      </c>
      <c r="BZ546" s="197">
        <f t="shared" si="399"/>
        <v>0</v>
      </c>
      <c r="CA546" s="198">
        <f t="shared" si="400"/>
        <v>0</v>
      </c>
      <c r="CI546" s="200"/>
      <c r="CK546" s="371"/>
    </row>
    <row r="547" spans="1:102" ht="12" customHeight="1" x14ac:dyDescent="0.25">
      <c r="A547" s="114" t="s">
        <v>179</v>
      </c>
      <c r="B547" s="115" t="s">
        <v>1854</v>
      </c>
      <c r="C547" s="115" t="s">
        <v>30</v>
      </c>
      <c r="D547" s="116">
        <v>1372</v>
      </c>
      <c r="E547" s="117">
        <v>750</v>
      </c>
      <c r="F547" s="117">
        <v>9.9392999999999995E-2</v>
      </c>
      <c r="G547" s="117">
        <v>9.9392999999999995E-2</v>
      </c>
      <c r="H547" s="130">
        <v>32536</v>
      </c>
      <c r="I547" s="130">
        <v>24.402000000000001</v>
      </c>
      <c r="J547" s="131">
        <v>3233.8510000000001</v>
      </c>
      <c r="K547" s="117"/>
      <c r="L547" s="118">
        <v>0</v>
      </c>
      <c r="M547" s="117"/>
      <c r="N547" s="118">
        <v>0</v>
      </c>
      <c r="O547" s="117"/>
      <c r="P547" s="118">
        <v>0</v>
      </c>
      <c r="Q547" s="117"/>
      <c r="R547" s="118">
        <v>0</v>
      </c>
      <c r="S547" s="117"/>
      <c r="T547" s="118">
        <v>0</v>
      </c>
      <c r="U547" s="117"/>
      <c r="V547" s="118">
        <v>0</v>
      </c>
      <c r="W547" s="117"/>
      <c r="X547" s="118">
        <v>0</v>
      </c>
      <c r="Y547" s="117"/>
      <c r="Z547" s="118">
        <v>0</v>
      </c>
      <c r="AA547" s="117"/>
      <c r="AB547" s="118">
        <v>0</v>
      </c>
      <c r="AC547" s="118">
        <v>0</v>
      </c>
      <c r="AD547" s="118">
        <v>0</v>
      </c>
      <c r="AE547" s="118">
        <v>0</v>
      </c>
      <c r="AF547" s="117"/>
      <c r="AG547" s="118">
        <v>0</v>
      </c>
      <c r="AH547" s="117"/>
      <c r="AI547" s="118">
        <v>0</v>
      </c>
      <c r="AJ547" s="117"/>
      <c r="AK547" s="118">
        <v>0</v>
      </c>
      <c r="AL547" s="117"/>
      <c r="AM547" s="118">
        <v>0</v>
      </c>
      <c r="AN547" s="117"/>
      <c r="AO547" s="118">
        <v>0</v>
      </c>
      <c r="AP547" s="117"/>
      <c r="AQ547" s="118">
        <v>0</v>
      </c>
      <c r="AR547" s="117"/>
      <c r="AS547" s="118">
        <v>0</v>
      </c>
      <c r="AT547" s="117"/>
      <c r="AU547" s="118">
        <v>0</v>
      </c>
      <c r="AV547" s="118">
        <v>0</v>
      </c>
      <c r="AW547" s="118">
        <v>0</v>
      </c>
      <c r="AX547" s="118">
        <v>0</v>
      </c>
      <c r="AY547" s="132">
        <v>32536</v>
      </c>
      <c r="AZ547" s="117">
        <v>24</v>
      </c>
      <c r="BA547" s="130">
        <v>24.402000000000001</v>
      </c>
      <c r="BB547" s="131">
        <v>3233.8510000000001</v>
      </c>
      <c r="BC547" s="131">
        <v>3233.8510000000001</v>
      </c>
      <c r="BD547" s="117">
        <v>0</v>
      </c>
      <c r="BE547" s="117">
        <v>0</v>
      </c>
      <c r="BF547" s="118">
        <v>0</v>
      </c>
      <c r="BG547" s="118">
        <v>0</v>
      </c>
      <c r="BH547" s="118">
        <v>0</v>
      </c>
      <c r="BI547" s="117"/>
      <c r="BJ547" s="118">
        <v>0</v>
      </c>
      <c r="BK547" s="117"/>
      <c r="BL547" s="118">
        <v>0</v>
      </c>
      <c r="BM547" s="118">
        <v>0</v>
      </c>
      <c r="BN547" s="118">
        <v>0</v>
      </c>
      <c r="BO547" s="118">
        <v>0</v>
      </c>
      <c r="BP547" s="119">
        <v>0</v>
      </c>
      <c r="BS547" s="97">
        <f t="shared" si="396"/>
        <v>32536</v>
      </c>
      <c r="BT547" s="97">
        <f t="shared" si="397"/>
        <v>24</v>
      </c>
      <c r="BU547" s="97">
        <f t="shared" si="398"/>
        <v>24.402000000000001</v>
      </c>
      <c r="BV547" s="296" t="str">
        <f>IF(CA547=0,"NO STOCK",IF(COUNTIF(PKGSUMM_T!$A$2:$A$1245,A547)&gt;0,"OK","ERROR"))</f>
        <v>OK</v>
      </c>
      <c r="BW547" s="296" t="str">
        <f>IF(CA547=0,"NO STOCK",IF(OR(COUNTIF(COST_SHEETT!$B$3:$B$1238,CI547)&gt;0,COUNTIF(COST_SHEETT!$AB$3:$AB$1238,CI547)&gt;0,COUNTIF(COST_SHEETT1!$B$3:$B$1238,CI547)&gt;0,COUNTIF(COST_SHEETT1!$AB$3:$AB$1238,CI547)&gt;0),"OK","ERROR"))</f>
        <v>OK</v>
      </c>
      <c r="BX547" s="97">
        <f>SUMIF(HW!$A$2:$A$1573,$A547,HW!BI$2:BI$1573)</f>
        <v>0</v>
      </c>
      <c r="BY547" s="97">
        <f>SUMIF(HW!$A$2:$A$1573,$A547,HW!BJ$2:BJ$1573)</f>
        <v>0</v>
      </c>
      <c r="BZ547" s="197">
        <f t="shared" si="399"/>
        <v>32536</v>
      </c>
      <c r="CA547" s="198">
        <f t="shared" si="400"/>
        <v>24.402000000000001</v>
      </c>
      <c r="CB547" s="296">
        <f>IF(CJ547="Y",IF(C547="FINISHED GOODS",SUMIF(COST_SHEETT!$AB$3:$AB$1227,$CI547,COST_SHEETT!$DD$3:$DD$1227),SUMIF(COST_SHEETT!$B$3:$B$1227,$CI547,COST_SHEETT!$DB$3:$DB$1227)),IF(C547="FINISHED GOODS",SUMIF(COST_SHEETT1!$AB$3:$AB$1227,$CI547,COST_SHEETT1!$DD$3:$DD$1227),SUMIF(COST_SHEETT1!$B$3:$B$1227,$CI547,COST_SHEETT1!$DB$3:$DB$1227)))</f>
        <v>9.9392915098156676E-2</v>
      </c>
      <c r="CC547" s="209">
        <f t="shared" ref="CC547" si="415">ROUND(BZ547*CB547,0)</f>
        <v>3234</v>
      </c>
      <c r="CD547" s="295">
        <v>1</v>
      </c>
      <c r="CE547" s="295"/>
      <c r="CF547" s="376">
        <f>IF(BZ547=0,0,IF(CK547&gt;0,CK547,CD547))</f>
        <v>9.9552004104846673E-2</v>
      </c>
      <c r="CG547" s="301">
        <f t="shared" ref="CG547" si="416">MIN(CF547,CB547)</f>
        <v>9.9392915098156676E-2</v>
      </c>
      <c r="CH547" s="302">
        <f t="shared" ref="CH547" si="417">ROUND(CG547*BZ547,0)</f>
        <v>3234</v>
      </c>
      <c r="CI547" s="200" t="s">
        <v>4063</v>
      </c>
      <c r="CK547" s="303">
        <v>9.9552004104846673E-2</v>
      </c>
      <c r="CL547" s="296" t="str">
        <f t="shared" ref="CL547" si="418">IF(CF547&lt;CB547,"NRV","COST")</f>
        <v>COST</v>
      </c>
      <c r="CM547" s="304">
        <f t="shared" ref="CM547" si="419">IF(CA547=0,0,ROUND(CH547/CA547,3))</f>
        <v>132.53</v>
      </c>
      <c r="CU547" s="296">
        <f>+(BZ547-BX547)*CG547</f>
        <v>3233.8478856336255</v>
      </c>
      <c r="CW547" s="296">
        <f>+CT547+CU547+CV547</f>
        <v>3233.8478856336255</v>
      </c>
      <c r="CX547" s="388">
        <f>+CW547-CH547</f>
        <v>-0.15211436637446241</v>
      </c>
    </row>
    <row r="548" spans="1:102" ht="12" hidden="1" customHeight="1" x14ac:dyDescent="0.25">
      <c r="A548" s="120" t="s">
        <v>1855</v>
      </c>
      <c r="B548" s="121" t="s">
        <v>1856</v>
      </c>
      <c r="C548" s="121" t="s">
        <v>30</v>
      </c>
      <c r="D548" s="122">
        <v>1372</v>
      </c>
      <c r="E548" s="123">
        <v>750</v>
      </c>
      <c r="F548" s="123">
        <v>0.10882699999999999</v>
      </c>
      <c r="G548" s="123">
        <v>0.10882699999999999</v>
      </c>
      <c r="H548" s="124"/>
      <c r="I548" s="124">
        <v>0</v>
      </c>
      <c r="J548" s="124">
        <v>0</v>
      </c>
      <c r="K548" s="124"/>
      <c r="L548" s="124">
        <v>0</v>
      </c>
      <c r="M548" s="124"/>
      <c r="N548" s="124">
        <v>0</v>
      </c>
      <c r="O548" s="124"/>
      <c r="P548" s="124">
        <v>0</v>
      </c>
      <c r="Q548" s="124"/>
      <c r="R548" s="124">
        <v>0</v>
      </c>
      <c r="S548" s="124"/>
      <c r="T548" s="124">
        <v>0</v>
      </c>
      <c r="U548" s="124"/>
      <c r="V548" s="124">
        <v>0</v>
      </c>
      <c r="W548" s="124"/>
      <c r="X548" s="124">
        <v>0</v>
      </c>
      <c r="Y548" s="124"/>
      <c r="Z548" s="124">
        <v>0</v>
      </c>
      <c r="AA548" s="124"/>
      <c r="AB548" s="124">
        <v>0</v>
      </c>
      <c r="AC548" s="124">
        <v>0</v>
      </c>
      <c r="AD548" s="124">
        <v>0</v>
      </c>
      <c r="AE548" s="124">
        <v>0</v>
      </c>
      <c r="AF548" s="124"/>
      <c r="AG548" s="124">
        <v>0</v>
      </c>
      <c r="AH548" s="124"/>
      <c r="AI548" s="124">
        <v>0</v>
      </c>
      <c r="AJ548" s="124"/>
      <c r="AK548" s="124">
        <v>0</v>
      </c>
      <c r="AL548" s="124"/>
      <c r="AM548" s="124">
        <v>0</v>
      </c>
      <c r="AN548" s="124"/>
      <c r="AO548" s="124">
        <v>0</v>
      </c>
      <c r="AP548" s="124"/>
      <c r="AQ548" s="124">
        <v>0</v>
      </c>
      <c r="AR548" s="124"/>
      <c r="AS548" s="124">
        <v>0</v>
      </c>
      <c r="AT548" s="124"/>
      <c r="AU548" s="124">
        <v>0</v>
      </c>
      <c r="AV548" s="124">
        <v>0</v>
      </c>
      <c r="AW548" s="124">
        <v>0</v>
      </c>
      <c r="AX548" s="124">
        <v>0</v>
      </c>
      <c r="AY548" s="124">
        <v>0</v>
      </c>
      <c r="AZ548" s="124">
        <v>0</v>
      </c>
      <c r="BA548" s="124">
        <v>0</v>
      </c>
      <c r="BB548" s="124">
        <v>0</v>
      </c>
      <c r="BC548" s="124">
        <v>0</v>
      </c>
      <c r="BD548" s="123">
        <v>0</v>
      </c>
      <c r="BE548" s="123">
        <v>0</v>
      </c>
      <c r="BF548" s="124">
        <v>0</v>
      </c>
      <c r="BG548" s="124">
        <v>0</v>
      </c>
      <c r="BH548" s="124">
        <v>0</v>
      </c>
      <c r="BI548" s="124"/>
      <c r="BJ548" s="124">
        <v>0</v>
      </c>
      <c r="BK548" s="124"/>
      <c r="BL548" s="124">
        <v>0</v>
      </c>
      <c r="BM548" s="124">
        <v>0</v>
      </c>
      <c r="BN548" s="124">
        <v>0</v>
      </c>
      <c r="BO548" s="124">
        <v>0</v>
      </c>
      <c r="BP548" s="125">
        <v>0</v>
      </c>
      <c r="BS548" s="97">
        <f t="shared" si="396"/>
        <v>0</v>
      </c>
      <c r="BT548" s="97">
        <f t="shared" si="397"/>
        <v>0</v>
      </c>
      <c r="BU548" s="97">
        <f t="shared" si="398"/>
        <v>0</v>
      </c>
      <c r="BV548" s="296" t="str">
        <f>IF(CA548=0,"NO STOCK",IF(COUNTIF(PKGSUMM_T!$A$2:$A$1245,A548)&gt;0,"OK","ERROR"))</f>
        <v>NO STOCK</v>
      </c>
      <c r="BW548" s="296" t="str">
        <f>IF(CA548=0,"NO STOCK",IF(OR(COUNTIF(COST_SHEETT!$B$3:$B$1238,CI548)&gt;0,COUNTIF(COST_SHEETT!$AB$3:$AB$1238,CI548)&gt;0,COUNTIF(COST_SHEETT1!$B$3:$B$1238,CI548)&gt;0,COUNTIF(COST_SHEETT1!$AB$3:$AB$1238,CI548)&gt;0),"OK","ERROR"))</f>
        <v>NO STOCK</v>
      </c>
      <c r="BX548" s="97">
        <f>SUMIF(HW!$A$2:$A$1573,$A548,HW!BI$2:BI$1573)</f>
        <v>0</v>
      </c>
      <c r="BY548" s="97">
        <f>SUMIF(HW!$A$2:$A$1573,$A548,HW!BJ$2:BJ$1573)</f>
        <v>0</v>
      </c>
      <c r="BZ548" s="197">
        <f t="shared" si="399"/>
        <v>0</v>
      </c>
      <c r="CA548" s="198">
        <f t="shared" si="400"/>
        <v>0</v>
      </c>
      <c r="CI548" s="200"/>
      <c r="CK548" s="296">
        <f>IF(C548="WORK IN PROGRESS",0.099999,IF(SUMIF(SALE!$L$3:$L$1221,$A548,SALE!$U$3:$U$1221)=0,0,SUMIF(SALE!$L$3:$L$1221,$A548,SALE!$U$3:$U$1221)/SUMIF(SALE!$L$3:$L$1221,$A548,SALE!$F$3:$F$1221)))</f>
        <v>0</v>
      </c>
    </row>
    <row r="549" spans="1:102" ht="12" hidden="1" customHeight="1" x14ac:dyDescent="0.25">
      <c r="A549" s="136" t="s">
        <v>2642</v>
      </c>
      <c r="B549" s="105"/>
      <c r="C549" s="105" t="s">
        <v>1200</v>
      </c>
      <c r="D549" s="137"/>
      <c r="E549" s="137"/>
      <c r="F549" s="137">
        <v>0.63970099999999996</v>
      </c>
      <c r="G549" s="137">
        <v>0.63970099999999996</v>
      </c>
      <c r="H549" s="107">
        <v>52381</v>
      </c>
      <c r="I549" s="107">
        <v>30.257000000000001</v>
      </c>
      <c r="J549" s="138">
        <v>4050.7139999999999</v>
      </c>
      <c r="K549" s="137"/>
      <c r="L549" s="107">
        <v>0</v>
      </c>
      <c r="M549" s="137"/>
      <c r="N549" s="107">
        <v>0</v>
      </c>
      <c r="O549" s="137"/>
      <c r="P549" s="107">
        <v>0</v>
      </c>
      <c r="Q549" s="137"/>
      <c r="R549" s="107">
        <v>0</v>
      </c>
      <c r="S549" s="137"/>
      <c r="T549" s="107">
        <v>0</v>
      </c>
      <c r="U549" s="137"/>
      <c r="V549" s="107">
        <v>0</v>
      </c>
      <c r="W549" s="137"/>
      <c r="X549" s="107">
        <v>0</v>
      </c>
      <c r="Y549" s="137"/>
      <c r="Z549" s="107">
        <v>0</v>
      </c>
      <c r="AA549" s="137"/>
      <c r="AB549" s="107">
        <v>0</v>
      </c>
      <c r="AC549" s="107">
        <v>0</v>
      </c>
      <c r="AD549" s="107">
        <v>0</v>
      </c>
      <c r="AE549" s="107">
        <v>0</v>
      </c>
      <c r="AF549" s="137"/>
      <c r="AG549" s="107">
        <v>0</v>
      </c>
      <c r="AH549" s="137"/>
      <c r="AI549" s="107">
        <v>0</v>
      </c>
      <c r="AJ549" s="137"/>
      <c r="AK549" s="107">
        <v>0</v>
      </c>
      <c r="AL549" s="137"/>
      <c r="AM549" s="107">
        <v>0</v>
      </c>
      <c r="AN549" s="137"/>
      <c r="AO549" s="107">
        <v>0</v>
      </c>
      <c r="AP549" s="137"/>
      <c r="AQ549" s="107">
        <v>0</v>
      </c>
      <c r="AR549" s="137"/>
      <c r="AS549" s="107">
        <v>0</v>
      </c>
      <c r="AT549" s="137"/>
      <c r="AU549" s="107">
        <v>0</v>
      </c>
      <c r="AV549" s="107">
        <v>0</v>
      </c>
      <c r="AW549" s="107">
        <v>0</v>
      </c>
      <c r="AX549" s="107">
        <v>0</v>
      </c>
      <c r="AY549" s="139">
        <v>52381</v>
      </c>
      <c r="AZ549" s="137">
        <v>29</v>
      </c>
      <c r="BA549" s="107">
        <v>30.257000000000001</v>
      </c>
      <c r="BB549" s="138">
        <v>4050.7139999999999</v>
      </c>
      <c r="BC549" s="138">
        <v>4050.7139999999999</v>
      </c>
      <c r="BD549" s="137">
        <v>0</v>
      </c>
      <c r="BE549" s="137">
        <v>0</v>
      </c>
      <c r="BF549" s="107">
        <v>0</v>
      </c>
      <c r="BG549" s="107">
        <v>0</v>
      </c>
      <c r="BH549" s="107">
        <v>0</v>
      </c>
      <c r="BI549" s="137"/>
      <c r="BJ549" s="107">
        <v>0</v>
      </c>
      <c r="BK549" s="137"/>
      <c r="BL549" s="107">
        <v>0</v>
      </c>
      <c r="BM549" s="107">
        <v>0</v>
      </c>
      <c r="BN549" s="107">
        <v>0</v>
      </c>
      <c r="BO549" s="107">
        <v>0</v>
      </c>
      <c r="BP549" s="108">
        <v>0</v>
      </c>
      <c r="BS549" s="97">
        <f t="shared" si="396"/>
        <v>0</v>
      </c>
      <c r="BT549" s="97">
        <f t="shared" si="397"/>
        <v>0</v>
      </c>
      <c r="BU549" s="97">
        <f t="shared" si="398"/>
        <v>0</v>
      </c>
      <c r="BV549" s="296" t="str">
        <f>IF(CA549=0,"NO STOCK",IF(COUNTIF(PKGSUMM_T!$A$2:$A$1245,A549)&gt;0,"OK","ERROR"))</f>
        <v>NO STOCK</v>
      </c>
      <c r="BW549" s="296" t="str">
        <f>IF(CA549=0,"NO STOCK",IF(OR(COUNTIF(COST_SHEETT!$B$3:$B$1238,CI549)&gt;0,COUNTIF(COST_SHEETT!$AB$3:$AB$1238,CI549)&gt;0,COUNTIF(COST_SHEETT1!$B$3:$B$1238,CI549)&gt;0,COUNTIF(COST_SHEETT1!$AB$3:$AB$1238,CI549)&gt;0),"OK","ERROR"))</f>
        <v>NO STOCK</v>
      </c>
      <c r="BX549" s="97">
        <f>SUMIF(HW!$A$2:$A$1573,$A549,HW!BI$2:BI$1573)</f>
        <v>0</v>
      </c>
      <c r="BY549" s="97">
        <f>SUMIF(HW!$A$2:$A$1573,$A549,HW!BJ$2:BJ$1573)</f>
        <v>0</v>
      </c>
      <c r="BZ549" s="197">
        <f t="shared" si="399"/>
        <v>0</v>
      </c>
      <c r="CA549" s="198">
        <f t="shared" si="400"/>
        <v>0</v>
      </c>
      <c r="CI549" s="200"/>
      <c r="CK549" s="296">
        <f>IF(C549="WORK IN PROGRESS",0.099999,IF(SUMIF(SALE!$L$3:$L$1221,$A549,SALE!$U$3:$U$1221)=0,0,SUMIF(SALE!$L$3:$L$1221,$A549,SALE!$U$3:$U$1221)/SUMIF(SALE!$L$3:$L$1221,$A549,SALE!$F$3:$F$1221)))</f>
        <v>0</v>
      </c>
    </row>
    <row r="550" spans="1:102" ht="12" hidden="1" customHeight="1" x14ac:dyDescent="0.25">
      <c r="A550" s="109" t="s">
        <v>2642</v>
      </c>
      <c r="B550" s="110"/>
      <c r="C550" s="111" t="s">
        <v>77</v>
      </c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  <c r="AW550" s="112"/>
      <c r="AX550" s="112"/>
      <c r="AY550" s="112"/>
      <c r="AZ550" s="112"/>
      <c r="BA550" s="112"/>
      <c r="BB550" s="112"/>
      <c r="BC550" s="112"/>
      <c r="BD550" s="112"/>
      <c r="BE550" s="112"/>
      <c r="BF550" s="112"/>
      <c r="BG550" s="112"/>
      <c r="BH550" s="112"/>
      <c r="BI550" s="112"/>
      <c r="BJ550" s="112"/>
      <c r="BK550" s="112"/>
      <c r="BL550" s="112"/>
      <c r="BM550" s="112"/>
      <c r="BN550" s="112"/>
      <c r="BO550" s="112"/>
      <c r="BP550" s="113"/>
      <c r="BS550" s="97">
        <f t="shared" si="396"/>
        <v>0</v>
      </c>
      <c r="BT550" s="97">
        <f t="shared" si="397"/>
        <v>0</v>
      </c>
      <c r="BU550" s="97">
        <f t="shared" si="398"/>
        <v>0</v>
      </c>
      <c r="BV550" s="296" t="str">
        <f>IF(CA550=0,"NO STOCK",IF(COUNTIF(PKGSUMM_T!$A$2:$A$1245,A550)&gt;0,"OK","ERROR"))</f>
        <v>NO STOCK</v>
      </c>
      <c r="BW550" s="296" t="str">
        <f>IF(CA550=0,"NO STOCK",IF(OR(COUNTIF(COST_SHEETT!$B$3:$B$1238,CI550)&gt;0,COUNTIF(COST_SHEETT!$AB$3:$AB$1238,CI550)&gt;0,COUNTIF(COST_SHEETT1!$B$3:$B$1238,CI550)&gt;0,COUNTIF(COST_SHEETT1!$AB$3:$AB$1238,CI550)&gt;0),"OK","ERROR"))</f>
        <v>NO STOCK</v>
      </c>
      <c r="BX550" s="97">
        <f>SUMIF(HW!$A$2:$A$1573,$A550,HW!BI$2:BI$1573)</f>
        <v>0</v>
      </c>
      <c r="BY550" s="97">
        <f>SUMIF(HW!$A$2:$A$1573,$A550,HW!BJ$2:BJ$1573)</f>
        <v>0</v>
      </c>
      <c r="BZ550" s="197">
        <f t="shared" si="399"/>
        <v>0</v>
      </c>
      <c r="CA550" s="198">
        <f t="shared" si="400"/>
        <v>0</v>
      </c>
      <c r="CI550" s="200"/>
      <c r="CK550" s="296">
        <f>IF(C550="WORK IN PROGRESS",0.099999,IF(SUMIF(SALE!$L$3:$L$1221,$A550,SALE!$U$3:$U$1221)=0,0,SUMIF(SALE!$L$3:$L$1221,$A550,SALE!$U$3:$U$1221)/SUMIF(SALE!$L$3:$L$1221,$A550,SALE!$F$3:$F$1221)))</f>
        <v>9.9999000000000005E-2</v>
      </c>
    </row>
    <row r="551" spans="1:102" ht="12" customHeight="1" x14ac:dyDescent="0.25">
      <c r="A551" s="114" t="s">
        <v>719</v>
      </c>
      <c r="B551" s="115" t="s">
        <v>720</v>
      </c>
      <c r="C551" s="115" t="s">
        <v>77</v>
      </c>
      <c r="D551" s="132">
        <v>3087</v>
      </c>
      <c r="E551" s="117">
        <v>295</v>
      </c>
      <c r="F551" s="117">
        <v>3.4976E-2</v>
      </c>
      <c r="G551" s="117">
        <v>3.4976E-2</v>
      </c>
      <c r="H551" s="130">
        <v>3087</v>
      </c>
      <c r="I551" s="130">
        <v>0.91100000000000003</v>
      </c>
      <c r="J551" s="130">
        <v>107.971</v>
      </c>
      <c r="K551" s="117"/>
      <c r="L551" s="118">
        <v>0</v>
      </c>
      <c r="M551" s="117"/>
      <c r="N551" s="118">
        <v>0</v>
      </c>
      <c r="O551" s="117"/>
      <c r="P551" s="118">
        <v>0</v>
      </c>
      <c r="Q551" s="117"/>
      <c r="R551" s="118">
        <v>0</v>
      </c>
      <c r="S551" s="117"/>
      <c r="T551" s="118">
        <v>0</v>
      </c>
      <c r="U551" s="117"/>
      <c r="V551" s="118">
        <v>0</v>
      </c>
      <c r="W551" s="117"/>
      <c r="X551" s="118">
        <v>0</v>
      </c>
      <c r="Y551" s="117"/>
      <c r="Z551" s="118">
        <v>0</v>
      </c>
      <c r="AA551" s="117"/>
      <c r="AB551" s="118">
        <v>0</v>
      </c>
      <c r="AC551" s="118">
        <v>0</v>
      </c>
      <c r="AD551" s="118">
        <v>0</v>
      </c>
      <c r="AE551" s="118">
        <v>0</v>
      </c>
      <c r="AF551" s="117"/>
      <c r="AG551" s="118">
        <v>0</v>
      </c>
      <c r="AH551" s="117"/>
      <c r="AI551" s="118">
        <v>0</v>
      </c>
      <c r="AJ551" s="117"/>
      <c r="AK551" s="118">
        <v>0</v>
      </c>
      <c r="AL551" s="117"/>
      <c r="AM551" s="118">
        <v>0</v>
      </c>
      <c r="AN551" s="117"/>
      <c r="AO551" s="118">
        <v>0</v>
      </c>
      <c r="AP551" s="117"/>
      <c r="AQ551" s="118">
        <v>0</v>
      </c>
      <c r="AR551" s="117"/>
      <c r="AS551" s="118">
        <v>0</v>
      </c>
      <c r="AT551" s="117"/>
      <c r="AU551" s="118">
        <v>0</v>
      </c>
      <c r="AV551" s="118">
        <v>0</v>
      </c>
      <c r="AW551" s="118">
        <v>0</v>
      </c>
      <c r="AX551" s="118">
        <v>0</v>
      </c>
      <c r="AY551" s="132">
        <v>3087</v>
      </c>
      <c r="AZ551" s="117">
        <v>1</v>
      </c>
      <c r="BA551" s="130">
        <v>0.91100000000000003</v>
      </c>
      <c r="BB551" s="130">
        <v>107.971</v>
      </c>
      <c r="BC551" s="130">
        <v>107.971</v>
      </c>
      <c r="BD551" s="117">
        <v>0</v>
      </c>
      <c r="BE551" s="117">
        <v>0</v>
      </c>
      <c r="BF551" s="118">
        <v>0</v>
      </c>
      <c r="BG551" s="118">
        <v>0</v>
      </c>
      <c r="BH551" s="118">
        <v>0</v>
      </c>
      <c r="BI551" s="117"/>
      <c r="BJ551" s="118">
        <v>0</v>
      </c>
      <c r="BK551" s="117"/>
      <c r="BL551" s="118">
        <v>0</v>
      </c>
      <c r="BM551" s="118">
        <v>0</v>
      </c>
      <c r="BN551" s="118">
        <v>0</v>
      </c>
      <c r="BO551" s="118">
        <v>0</v>
      </c>
      <c r="BP551" s="119">
        <v>0</v>
      </c>
      <c r="BS551" s="97">
        <f t="shared" si="396"/>
        <v>3087</v>
      </c>
      <c r="BT551" s="97">
        <f t="shared" si="397"/>
        <v>1</v>
      </c>
      <c r="BU551" s="97">
        <f t="shared" si="398"/>
        <v>0.91100000000000003</v>
      </c>
      <c r="BV551" s="296" t="str">
        <f>IF(CA551=0,"NO STOCK",IF(COUNTIF(PKGSUMM_T!$A$2:$A$1245,A551)&gt;0,"OK","ERROR"))</f>
        <v>OK</v>
      </c>
      <c r="BW551" s="296" t="str">
        <f>IF(CA551=0,"NO STOCK",IF(OR(COUNTIF(COST_SHEETT!$B$3:$B$1238,CI551)&gt;0,COUNTIF(COST_SHEETT!$AB$3:$AB$1238,CI551)&gt;0,COUNTIF(COST_SHEETT1!$B$3:$B$1238,CI551)&gt;0,COUNTIF(COST_SHEETT1!$AB$3:$AB$1238,CI551)&gt;0),"OK","ERROR"))</f>
        <v>OK</v>
      </c>
      <c r="BX551" s="97">
        <f>SUMIF(HW!$A$2:$A$1573,$A551,HW!BI$2:BI$1573)</f>
        <v>0</v>
      </c>
      <c r="BY551" s="97">
        <f>SUMIF(HW!$A$2:$A$1573,$A551,HW!BJ$2:BJ$1573)</f>
        <v>0</v>
      </c>
      <c r="BZ551" s="197">
        <f t="shared" si="399"/>
        <v>3087</v>
      </c>
      <c r="CA551" s="198">
        <f t="shared" si="400"/>
        <v>0.91100000000000003</v>
      </c>
      <c r="CB551" s="296">
        <f>IF(CJ551="Y",IF(C551="FINISHED GOODS",SUMIF(COST_SHEETT!$AB$3:$AB$1227,$CI551,COST_SHEETT!$DD$3:$DD$1227),SUMIF(COST_SHEETT!$B$3:$B$1227,$CI551,COST_SHEETT!$DB$3:$DB$1227)),IF(C551="FINISHED GOODS",SUMIF(COST_SHEETT1!$AB$3:$AB$1227,$CI551,COST_SHEETT1!$DD$3:$DD$1227),SUMIF(COST_SHEETT1!$B$3:$B$1227,$CI551,COST_SHEETT1!$DB$3:$DB$1227)))</f>
        <v>3.4976242865608409E-2</v>
      </c>
      <c r="CC551" s="209">
        <f t="shared" ref="CC551" si="420">ROUND(BZ551*CB551,0)</f>
        <v>108</v>
      </c>
      <c r="CD551" s="295">
        <v>1</v>
      </c>
      <c r="CE551" s="295"/>
      <c r="CF551" s="376">
        <f>IF(BZ551=0,0,IF(CK551&gt;0,CK551,CD551))</f>
        <v>9.9999000000000005E-2</v>
      </c>
      <c r="CG551" s="301">
        <f t="shared" ref="CG551" si="421">MIN(CF551,CB551)</f>
        <v>3.4976242865608409E-2</v>
      </c>
      <c r="CH551" s="302">
        <f t="shared" ref="CH551" si="422">ROUND(CG551*BZ551,0)</f>
        <v>108</v>
      </c>
      <c r="CI551" s="200" t="s">
        <v>4056</v>
      </c>
      <c r="CK551" s="296">
        <f>IF(C551="WORK IN PROGRESS",0.099999,IF(SUMIF(SALE!$L$3:$L$1221,$A551,SALE!$U$3:$U$1221)=0,0,SUMIF(SALE!$L$3:$L$1221,$A551,SALE!$U$3:$U$1221)/SUMIF(SALE!$L$3:$L$1221,$A551,SALE!$F$3:$F$1221)))</f>
        <v>9.9999000000000005E-2</v>
      </c>
      <c r="CL551" s="296" t="str">
        <f t="shared" ref="CL551" si="423">IF(CF551&lt;CB551,"NRV","COST")</f>
        <v>COST</v>
      </c>
      <c r="CM551" s="304">
        <f t="shared" ref="CM551" si="424">IF(CA551=0,0,ROUND(CH551/CA551,3))</f>
        <v>118.551</v>
      </c>
      <c r="CV551" s="296">
        <f>+(BZ551-BX551)*CG551</f>
        <v>107.97166172613316</v>
      </c>
      <c r="CW551" s="296">
        <f>+CT551+CU551+CV551</f>
        <v>107.97166172613316</v>
      </c>
      <c r="CX551" s="388">
        <f>+CW551-CH551</f>
        <v>-2.8338273866836516E-2</v>
      </c>
    </row>
    <row r="552" spans="1:102" ht="12" hidden="1" customHeight="1" x14ac:dyDescent="0.25">
      <c r="A552" s="120" t="s">
        <v>1857</v>
      </c>
      <c r="B552" s="121" t="s">
        <v>1858</v>
      </c>
      <c r="C552" s="121" t="s">
        <v>77</v>
      </c>
      <c r="D552" s="122">
        <v>2940</v>
      </c>
      <c r="E552" s="123">
        <v>295</v>
      </c>
      <c r="F552" s="123">
        <v>4.2805000000000003E-2</v>
      </c>
      <c r="G552" s="123">
        <v>4.2805000000000003E-2</v>
      </c>
      <c r="H552" s="124"/>
      <c r="I552" s="124">
        <v>0</v>
      </c>
      <c r="J552" s="124">
        <v>0</v>
      </c>
      <c r="K552" s="124"/>
      <c r="L552" s="124">
        <v>0</v>
      </c>
      <c r="M552" s="124"/>
      <c r="N552" s="124">
        <v>0</v>
      </c>
      <c r="O552" s="124"/>
      <c r="P552" s="124">
        <v>0</v>
      </c>
      <c r="Q552" s="124"/>
      <c r="R552" s="124">
        <v>0</v>
      </c>
      <c r="S552" s="124"/>
      <c r="T552" s="124">
        <v>0</v>
      </c>
      <c r="U552" s="124"/>
      <c r="V552" s="124">
        <v>0</v>
      </c>
      <c r="W552" s="124"/>
      <c r="X552" s="124">
        <v>0</v>
      </c>
      <c r="Y552" s="124"/>
      <c r="Z552" s="124">
        <v>0</v>
      </c>
      <c r="AA552" s="124"/>
      <c r="AB552" s="124">
        <v>0</v>
      </c>
      <c r="AC552" s="124">
        <v>0</v>
      </c>
      <c r="AD552" s="124">
        <v>0</v>
      </c>
      <c r="AE552" s="124">
        <v>0</v>
      </c>
      <c r="AF552" s="124"/>
      <c r="AG552" s="124">
        <v>0</v>
      </c>
      <c r="AH552" s="124"/>
      <c r="AI552" s="124">
        <v>0</v>
      </c>
      <c r="AJ552" s="124"/>
      <c r="AK552" s="124">
        <v>0</v>
      </c>
      <c r="AL552" s="124"/>
      <c r="AM552" s="124">
        <v>0</v>
      </c>
      <c r="AN552" s="124"/>
      <c r="AO552" s="124">
        <v>0</v>
      </c>
      <c r="AP552" s="124"/>
      <c r="AQ552" s="124">
        <v>0</v>
      </c>
      <c r="AR552" s="124"/>
      <c r="AS552" s="124">
        <v>0</v>
      </c>
      <c r="AT552" s="124"/>
      <c r="AU552" s="124">
        <v>0</v>
      </c>
      <c r="AV552" s="124">
        <v>0</v>
      </c>
      <c r="AW552" s="124">
        <v>0</v>
      </c>
      <c r="AX552" s="124">
        <v>0</v>
      </c>
      <c r="AY552" s="124">
        <v>0</v>
      </c>
      <c r="AZ552" s="124">
        <v>0</v>
      </c>
      <c r="BA552" s="124">
        <v>0</v>
      </c>
      <c r="BB552" s="124">
        <v>0</v>
      </c>
      <c r="BC552" s="124">
        <v>0</v>
      </c>
      <c r="BD552" s="123">
        <v>0</v>
      </c>
      <c r="BE552" s="123">
        <v>0</v>
      </c>
      <c r="BF552" s="124">
        <v>0</v>
      </c>
      <c r="BG552" s="124">
        <v>0</v>
      </c>
      <c r="BH552" s="124">
        <v>0</v>
      </c>
      <c r="BI552" s="124"/>
      <c r="BJ552" s="124">
        <v>0</v>
      </c>
      <c r="BK552" s="124"/>
      <c r="BL552" s="124">
        <v>0</v>
      </c>
      <c r="BM552" s="124">
        <v>0</v>
      </c>
      <c r="BN552" s="124">
        <v>0</v>
      </c>
      <c r="BO552" s="124">
        <v>0</v>
      </c>
      <c r="BP552" s="125">
        <v>0</v>
      </c>
      <c r="BS552" s="97">
        <f t="shared" si="396"/>
        <v>0</v>
      </c>
      <c r="BT552" s="97">
        <f t="shared" si="397"/>
        <v>0</v>
      </c>
      <c r="BU552" s="97">
        <f t="shared" si="398"/>
        <v>0</v>
      </c>
      <c r="BV552" s="296" t="str">
        <f>IF(CA552=0,"NO STOCK",IF(COUNTIF(PKGSUMM_T!$A$2:$A$1245,A552)&gt;0,"OK","ERROR"))</f>
        <v>NO STOCK</v>
      </c>
      <c r="BW552" s="296" t="str">
        <f>IF(CA552=0,"NO STOCK",IF(OR(COUNTIF(COST_SHEETT!$B$3:$B$1238,CI552)&gt;0,COUNTIF(COST_SHEETT!$AB$3:$AB$1238,CI552)&gt;0,COUNTIF(COST_SHEETT1!$B$3:$B$1238,CI552)&gt;0,COUNTIF(COST_SHEETT1!$AB$3:$AB$1238,CI552)&gt;0),"OK","ERROR"))</f>
        <v>NO STOCK</v>
      </c>
      <c r="BX552" s="97">
        <f>SUMIF(HW!$A$2:$A$1573,$A552,HW!BI$2:BI$1573)</f>
        <v>0</v>
      </c>
      <c r="BY552" s="97">
        <f>SUMIF(HW!$A$2:$A$1573,$A552,HW!BJ$2:BJ$1573)</f>
        <v>0</v>
      </c>
      <c r="BZ552" s="197">
        <f t="shared" si="399"/>
        <v>0</v>
      </c>
      <c r="CA552" s="198">
        <f t="shared" si="400"/>
        <v>0</v>
      </c>
      <c r="CI552" s="200"/>
      <c r="CK552" s="296">
        <f>IF(C552="WORK IN PROGRESS",0.099999,IF(SUMIF(SALE!$L$3:$L$1221,$A552,SALE!$U$3:$U$1221)=0,0,SUMIF(SALE!$L$3:$L$1221,$A552,SALE!$U$3:$U$1221)/SUMIF(SALE!$L$3:$L$1221,$A552,SALE!$F$3:$F$1221)))</f>
        <v>9.9999000000000005E-2</v>
      </c>
    </row>
    <row r="553" spans="1:102" ht="12" hidden="1" customHeight="1" x14ac:dyDescent="0.25">
      <c r="A553" s="114" t="s">
        <v>717</v>
      </c>
      <c r="B553" s="115" t="s">
        <v>1859</v>
      </c>
      <c r="C553" s="115" t="s">
        <v>77</v>
      </c>
      <c r="D553" s="116">
        <v>2940</v>
      </c>
      <c r="E553" s="117">
        <v>310</v>
      </c>
      <c r="F553" s="117">
        <v>4.4982000000000001E-2</v>
      </c>
      <c r="G553" s="117">
        <v>4.4982000000000001E-2</v>
      </c>
      <c r="H553" s="118"/>
      <c r="I553" s="118">
        <v>0</v>
      </c>
      <c r="J553" s="118">
        <v>0</v>
      </c>
      <c r="K553" s="118"/>
      <c r="L553" s="118">
        <v>0</v>
      </c>
      <c r="M553" s="118"/>
      <c r="N553" s="118">
        <v>0</v>
      </c>
      <c r="O553" s="118"/>
      <c r="P553" s="118">
        <v>0</v>
      </c>
      <c r="Q553" s="118"/>
      <c r="R553" s="118">
        <v>0</v>
      </c>
      <c r="S553" s="118"/>
      <c r="T553" s="118">
        <v>0</v>
      </c>
      <c r="U553" s="118"/>
      <c r="V553" s="118">
        <v>0</v>
      </c>
      <c r="W553" s="118"/>
      <c r="X553" s="118">
        <v>0</v>
      </c>
      <c r="Y553" s="118"/>
      <c r="Z553" s="118">
        <v>0</v>
      </c>
      <c r="AA553" s="118"/>
      <c r="AB553" s="118">
        <v>0</v>
      </c>
      <c r="AC553" s="118">
        <v>0</v>
      </c>
      <c r="AD553" s="118">
        <v>0</v>
      </c>
      <c r="AE553" s="118">
        <v>0</v>
      </c>
      <c r="AF553" s="118"/>
      <c r="AG553" s="118">
        <v>0</v>
      </c>
      <c r="AH553" s="118"/>
      <c r="AI553" s="118">
        <v>0</v>
      </c>
      <c r="AJ553" s="118"/>
      <c r="AK553" s="118">
        <v>0</v>
      </c>
      <c r="AL553" s="118"/>
      <c r="AM553" s="118">
        <v>0</v>
      </c>
      <c r="AN553" s="118"/>
      <c r="AO553" s="118">
        <v>0</v>
      </c>
      <c r="AP553" s="118"/>
      <c r="AQ553" s="118">
        <v>0</v>
      </c>
      <c r="AR553" s="118"/>
      <c r="AS553" s="118">
        <v>0</v>
      </c>
      <c r="AT553" s="118"/>
      <c r="AU553" s="118">
        <v>0</v>
      </c>
      <c r="AV553" s="118">
        <v>0</v>
      </c>
      <c r="AW553" s="118">
        <v>0</v>
      </c>
      <c r="AX553" s="118">
        <v>0</v>
      </c>
      <c r="AY553" s="118">
        <v>0</v>
      </c>
      <c r="AZ553" s="118">
        <v>0</v>
      </c>
      <c r="BA553" s="118">
        <v>0</v>
      </c>
      <c r="BB553" s="118">
        <v>0</v>
      </c>
      <c r="BC553" s="118">
        <v>0</v>
      </c>
      <c r="BD553" s="117">
        <v>0</v>
      </c>
      <c r="BE553" s="117">
        <v>0</v>
      </c>
      <c r="BF553" s="118">
        <v>0</v>
      </c>
      <c r="BG553" s="118">
        <v>0</v>
      </c>
      <c r="BH553" s="118">
        <v>0</v>
      </c>
      <c r="BI553" s="118"/>
      <c r="BJ553" s="118">
        <v>0</v>
      </c>
      <c r="BK553" s="118"/>
      <c r="BL553" s="118">
        <v>0</v>
      </c>
      <c r="BM553" s="118">
        <v>0</v>
      </c>
      <c r="BN553" s="118">
        <v>0</v>
      </c>
      <c r="BO553" s="118">
        <v>0</v>
      </c>
      <c r="BP553" s="119">
        <v>0</v>
      </c>
      <c r="BS553" s="97">
        <f t="shared" si="396"/>
        <v>0</v>
      </c>
      <c r="BT553" s="97">
        <f t="shared" si="397"/>
        <v>0</v>
      </c>
      <c r="BU553" s="97">
        <f t="shared" si="398"/>
        <v>0</v>
      </c>
      <c r="BV553" s="296" t="str">
        <f>IF(CA553=0,"NO STOCK",IF(COUNTIF(PKGSUMM_T!$A$2:$A$1245,A553)&gt;0,"OK","ERROR"))</f>
        <v>NO STOCK</v>
      </c>
      <c r="BW553" s="296" t="str">
        <f>IF(CA553=0,"NO STOCK",IF(OR(COUNTIF(COST_SHEETT!$B$3:$B$1238,CI553)&gt;0,COUNTIF(COST_SHEETT!$AB$3:$AB$1238,CI553)&gt;0,COUNTIF(COST_SHEETT1!$B$3:$B$1238,CI553)&gt;0,COUNTIF(COST_SHEETT1!$AB$3:$AB$1238,CI553)&gt;0),"OK","ERROR"))</f>
        <v>NO STOCK</v>
      </c>
      <c r="BX553" s="97">
        <f>SUMIF(HW!$A$2:$A$1573,$A553,HW!BI$2:BI$1573)</f>
        <v>0</v>
      </c>
      <c r="BY553" s="97">
        <f>SUMIF(HW!$A$2:$A$1573,$A553,HW!BJ$2:BJ$1573)</f>
        <v>0</v>
      </c>
      <c r="BZ553" s="197">
        <f t="shared" si="399"/>
        <v>0</v>
      </c>
      <c r="CA553" s="198">
        <f t="shared" si="400"/>
        <v>0</v>
      </c>
      <c r="CI553" s="200"/>
      <c r="CK553" s="296">
        <f>IF(C553="WORK IN PROGRESS",0.099999,IF(SUMIF(SALE!$L$3:$L$1221,$A553,SALE!$U$3:$U$1221)=0,0,SUMIF(SALE!$L$3:$L$1221,$A553,SALE!$U$3:$U$1221)/SUMIF(SALE!$L$3:$L$1221,$A553,SALE!$F$3:$F$1221)))</f>
        <v>9.9999000000000005E-2</v>
      </c>
    </row>
    <row r="554" spans="1:102" ht="12" customHeight="1" x14ac:dyDescent="0.25">
      <c r="A554" s="120" t="s">
        <v>721</v>
      </c>
      <c r="B554" s="121" t="s">
        <v>1860</v>
      </c>
      <c r="C554" s="121" t="s">
        <v>77</v>
      </c>
      <c r="D554" s="122">
        <v>1176</v>
      </c>
      <c r="E554" s="123">
        <v>750</v>
      </c>
      <c r="F554" s="123">
        <v>8.5655999999999996E-2</v>
      </c>
      <c r="G554" s="123">
        <v>8.5655999999999996E-2</v>
      </c>
      <c r="H554" s="127">
        <v>64680</v>
      </c>
      <c r="I554" s="127">
        <v>48.51</v>
      </c>
      <c r="J554" s="128">
        <v>5540.23</v>
      </c>
      <c r="K554" s="123"/>
      <c r="L554" s="124">
        <v>0</v>
      </c>
      <c r="M554" s="123"/>
      <c r="N554" s="124">
        <v>0</v>
      </c>
      <c r="O554" s="123"/>
      <c r="P554" s="124">
        <v>0</v>
      </c>
      <c r="Q554" s="123"/>
      <c r="R554" s="124">
        <v>0</v>
      </c>
      <c r="S554" s="123"/>
      <c r="T554" s="124">
        <v>0</v>
      </c>
      <c r="U554" s="123"/>
      <c r="V554" s="124">
        <v>0</v>
      </c>
      <c r="W554" s="123"/>
      <c r="X554" s="124">
        <v>0</v>
      </c>
      <c r="Y554" s="123"/>
      <c r="Z554" s="124">
        <v>0</v>
      </c>
      <c r="AA554" s="123"/>
      <c r="AB554" s="124">
        <v>0</v>
      </c>
      <c r="AC554" s="124">
        <v>0</v>
      </c>
      <c r="AD554" s="124">
        <v>0</v>
      </c>
      <c r="AE554" s="124">
        <v>0</v>
      </c>
      <c r="AF554" s="123"/>
      <c r="AG554" s="124">
        <v>0</v>
      </c>
      <c r="AH554" s="123"/>
      <c r="AI554" s="124">
        <v>0</v>
      </c>
      <c r="AJ554" s="123"/>
      <c r="AK554" s="124">
        <v>0</v>
      </c>
      <c r="AL554" s="123"/>
      <c r="AM554" s="124">
        <v>0</v>
      </c>
      <c r="AN554" s="123"/>
      <c r="AO554" s="124">
        <v>0</v>
      </c>
      <c r="AP554" s="123"/>
      <c r="AQ554" s="124">
        <v>0</v>
      </c>
      <c r="AR554" s="123"/>
      <c r="AS554" s="124">
        <v>0</v>
      </c>
      <c r="AT554" s="123"/>
      <c r="AU554" s="124">
        <v>0</v>
      </c>
      <c r="AV554" s="124">
        <v>0</v>
      </c>
      <c r="AW554" s="124">
        <v>0</v>
      </c>
      <c r="AX554" s="124">
        <v>0</v>
      </c>
      <c r="AY554" s="129">
        <v>64680</v>
      </c>
      <c r="AZ554" s="123">
        <v>55</v>
      </c>
      <c r="BA554" s="127">
        <v>48.51</v>
      </c>
      <c r="BB554" s="128">
        <v>5540.23</v>
      </c>
      <c r="BC554" s="128">
        <v>5540.23</v>
      </c>
      <c r="BD554" s="123">
        <v>0</v>
      </c>
      <c r="BE554" s="123">
        <v>0</v>
      </c>
      <c r="BF554" s="124">
        <v>0</v>
      </c>
      <c r="BG554" s="124">
        <v>0</v>
      </c>
      <c r="BH554" s="124">
        <v>0</v>
      </c>
      <c r="BI554" s="123"/>
      <c r="BJ554" s="124">
        <v>0</v>
      </c>
      <c r="BK554" s="123"/>
      <c r="BL554" s="124">
        <v>0</v>
      </c>
      <c r="BM554" s="124">
        <v>0</v>
      </c>
      <c r="BN554" s="124">
        <v>0</v>
      </c>
      <c r="BO554" s="124">
        <v>0</v>
      </c>
      <c r="BP554" s="125">
        <v>0</v>
      </c>
      <c r="BS554" s="97">
        <f t="shared" si="396"/>
        <v>64680</v>
      </c>
      <c r="BT554" s="97">
        <f t="shared" si="397"/>
        <v>55</v>
      </c>
      <c r="BU554" s="97">
        <f t="shared" si="398"/>
        <v>48.51</v>
      </c>
      <c r="BV554" s="296" t="str">
        <f>IF(CA554=0,"NO STOCK",IF(COUNTIF(PKGSUMM_T!$A$2:$A$1245,A554)&gt;0,"OK","ERROR"))</f>
        <v>OK</v>
      </c>
      <c r="BW554" s="296" t="str">
        <f>IF(CA554=0,"NO STOCK",IF(OR(COUNTIF(COST_SHEETT!$B$3:$B$1238,CI554)&gt;0,COUNTIF(COST_SHEETT!$AB$3:$AB$1238,CI554)&gt;0,COUNTIF(COST_SHEETT1!$B$3:$B$1238,CI554)&gt;0,COUNTIF(COST_SHEETT1!$AB$3:$AB$1238,CI554)&gt;0),"OK","ERROR"))</f>
        <v>OK</v>
      </c>
      <c r="BX554" s="97">
        <f>SUMIF(HW!$A$2:$A$1573,$A554,HW!BI$2:BI$1573)</f>
        <v>0</v>
      </c>
      <c r="BY554" s="97">
        <f>SUMIF(HW!$A$2:$A$1573,$A554,HW!BJ$2:BJ$1573)</f>
        <v>0</v>
      </c>
      <c r="BZ554" s="197">
        <f t="shared" si="399"/>
        <v>64680</v>
      </c>
      <c r="CA554" s="198">
        <f t="shared" si="400"/>
        <v>48.51</v>
      </c>
      <c r="CB554" s="296">
        <f>IF(CJ554="Y",IF(C554="FINISHED GOODS",SUMIF(COST_SHEETT!$AB$3:$AB$1227,$CI554,COST_SHEETT!$DD$3:$DD$1227),SUMIF(COST_SHEETT!$B$3:$B$1227,$CI554,COST_SHEETT!$DB$3:$DB$1227)),IF(C554="FINISHED GOODS",SUMIF(COST_SHEETT1!$AB$3:$AB$1227,$CI554,COST_SHEETT1!$DD$3:$DD$1227),SUMIF(COST_SHEETT1!$B$3:$B$1227,$CI554,COST_SHEETT1!$DB$3:$DB$1227)))</f>
        <v>8.5655890888971284E-2</v>
      </c>
      <c r="CC554" s="209">
        <f t="shared" ref="CC554" si="425">ROUND(BZ554*CB554,0)</f>
        <v>5540</v>
      </c>
      <c r="CD554" s="295">
        <v>1</v>
      </c>
      <c r="CE554" s="295"/>
      <c r="CF554" s="376">
        <f>IF(BZ554=0,0,IF(CK554&gt;0,CK554,CD554))</f>
        <v>9.9999000000000005E-2</v>
      </c>
      <c r="CG554" s="301">
        <f t="shared" ref="CG554" si="426">MIN(CF554,CB554)</f>
        <v>8.5655890888971284E-2</v>
      </c>
      <c r="CH554" s="302">
        <f t="shared" ref="CH554" si="427">ROUND(CG554*BZ554,0)</f>
        <v>5540</v>
      </c>
      <c r="CI554" s="200" t="s">
        <v>4062</v>
      </c>
      <c r="CK554" s="296">
        <f>IF(C554="WORK IN PROGRESS",0.099999,IF(SUMIF(SALE!$L$3:$L$1221,$A554,SALE!$U$3:$U$1221)=0,0,SUMIF(SALE!$L$3:$L$1221,$A554,SALE!$U$3:$U$1221)/SUMIF(SALE!$L$3:$L$1221,$A554,SALE!$F$3:$F$1221)))</f>
        <v>9.9999000000000005E-2</v>
      </c>
      <c r="CL554" s="296" t="str">
        <f t="shared" ref="CL554" si="428">IF(CF554&lt;CB554,"NRV","COST")</f>
        <v>COST</v>
      </c>
      <c r="CM554" s="304">
        <f t="shared" ref="CM554" si="429">IF(CA554=0,0,ROUND(CH554/CA554,3))</f>
        <v>114.203</v>
      </c>
      <c r="CV554" s="296">
        <f>+(BZ554-BX554)*CG554</f>
        <v>5540.223022698663</v>
      </c>
      <c r="CW554" s="296">
        <f>+CT554+CU554+CV554</f>
        <v>5540.223022698663</v>
      </c>
      <c r="CX554" s="388">
        <f>+CW554-CH554</f>
        <v>0.22302269866304414</v>
      </c>
    </row>
    <row r="555" spans="1:102" ht="12" hidden="1" customHeight="1" x14ac:dyDescent="0.25">
      <c r="A555" s="136" t="s">
        <v>2642</v>
      </c>
      <c r="B555" s="105"/>
      <c r="C555" s="105" t="s">
        <v>1200</v>
      </c>
      <c r="D555" s="137"/>
      <c r="E555" s="137"/>
      <c r="F555" s="137">
        <v>0.20841899999999999</v>
      </c>
      <c r="G555" s="137">
        <v>0.20841899999999999</v>
      </c>
      <c r="H555" s="107">
        <v>67767</v>
      </c>
      <c r="I555" s="107">
        <v>49.420999999999999</v>
      </c>
      <c r="J555" s="138">
        <v>5648.201</v>
      </c>
      <c r="K555" s="137"/>
      <c r="L555" s="107">
        <v>0</v>
      </c>
      <c r="M555" s="137"/>
      <c r="N555" s="107">
        <v>0</v>
      </c>
      <c r="O555" s="137"/>
      <c r="P555" s="107">
        <v>0</v>
      </c>
      <c r="Q555" s="137"/>
      <c r="R555" s="107">
        <v>0</v>
      </c>
      <c r="S555" s="137"/>
      <c r="T555" s="107">
        <v>0</v>
      </c>
      <c r="U555" s="137"/>
      <c r="V555" s="107">
        <v>0</v>
      </c>
      <c r="W555" s="137"/>
      <c r="X555" s="107">
        <v>0</v>
      </c>
      <c r="Y555" s="137"/>
      <c r="Z555" s="107">
        <v>0</v>
      </c>
      <c r="AA555" s="137"/>
      <c r="AB555" s="107">
        <v>0</v>
      </c>
      <c r="AC555" s="107">
        <v>0</v>
      </c>
      <c r="AD555" s="107">
        <v>0</v>
      </c>
      <c r="AE555" s="107">
        <v>0</v>
      </c>
      <c r="AF555" s="137"/>
      <c r="AG555" s="107">
        <v>0</v>
      </c>
      <c r="AH555" s="137"/>
      <c r="AI555" s="107">
        <v>0</v>
      </c>
      <c r="AJ555" s="137"/>
      <c r="AK555" s="107">
        <v>0</v>
      </c>
      <c r="AL555" s="137"/>
      <c r="AM555" s="107">
        <v>0</v>
      </c>
      <c r="AN555" s="137"/>
      <c r="AO555" s="107">
        <v>0</v>
      </c>
      <c r="AP555" s="137"/>
      <c r="AQ555" s="107">
        <v>0</v>
      </c>
      <c r="AR555" s="137"/>
      <c r="AS555" s="107">
        <v>0</v>
      </c>
      <c r="AT555" s="137"/>
      <c r="AU555" s="107">
        <v>0</v>
      </c>
      <c r="AV555" s="107">
        <v>0</v>
      </c>
      <c r="AW555" s="107">
        <v>0</v>
      </c>
      <c r="AX555" s="107">
        <v>0</v>
      </c>
      <c r="AY555" s="139">
        <v>67767</v>
      </c>
      <c r="AZ555" s="137">
        <v>56</v>
      </c>
      <c r="BA555" s="107">
        <v>49.420999999999999</v>
      </c>
      <c r="BB555" s="138">
        <v>5648.201</v>
      </c>
      <c r="BC555" s="138">
        <v>5648.201</v>
      </c>
      <c r="BD555" s="137">
        <v>0</v>
      </c>
      <c r="BE555" s="137">
        <v>0</v>
      </c>
      <c r="BF555" s="107">
        <v>0</v>
      </c>
      <c r="BG555" s="107">
        <v>0</v>
      </c>
      <c r="BH555" s="107">
        <v>0</v>
      </c>
      <c r="BI555" s="137"/>
      <c r="BJ555" s="107">
        <v>0</v>
      </c>
      <c r="BK555" s="137"/>
      <c r="BL555" s="107">
        <v>0</v>
      </c>
      <c r="BM555" s="107">
        <v>0</v>
      </c>
      <c r="BN555" s="107">
        <v>0</v>
      </c>
      <c r="BO555" s="107">
        <v>0</v>
      </c>
      <c r="BP555" s="108">
        <v>0</v>
      </c>
      <c r="BS555" s="97">
        <f t="shared" si="396"/>
        <v>0</v>
      </c>
      <c r="BT555" s="97">
        <f t="shared" si="397"/>
        <v>0</v>
      </c>
      <c r="BU555" s="97">
        <f t="shared" si="398"/>
        <v>0</v>
      </c>
      <c r="BV555" s="296" t="str">
        <f>IF(CA555=0,"NO STOCK",IF(COUNTIF(PKGSUMM_T!$A$2:$A$1245,A555)&gt;0,"OK","ERROR"))</f>
        <v>NO STOCK</v>
      </c>
      <c r="BW555" s="296" t="str">
        <f>IF(CA555=0,"NO STOCK",IF(OR(COUNTIF(COST_SHEETT!$B$3:$B$1238,CI555)&gt;0,COUNTIF(COST_SHEETT!$AB$3:$AB$1238,CI555)&gt;0,COUNTIF(COST_SHEETT1!$B$3:$B$1238,CI555)&gt;0,COUNTIF(COST_SHEETT1!$AB$3:$AB$1238,CI555)&gt;0),"OK","ERROR"))</f>
        <v>NO STOCK</v>
      </c>
      <c r="BX555" s="97">
        <f>SUMIF(HW!$A$2:$A$1573,$A555,HW!BI$2:BI$1573)</f>
        <v>0</v>
      </c>
      <c r="BY555" s="97">
        <f>SUMIF(HW!$A$2:$A$1573,$A555,HW!BJ$2:BJ$1573)</f>
        <v>0</v>
      </c>
      <c r="BZ555" s="197">
        <f t="shared" si="399"/>
        <v>0</v>
      </c>
      <c r="CA555" s="198">
        <f t="shared" si="400"/>
        <v>0</v>
      </c>
      <c r="CI555" s="200"/>
      <c r="CK555" s="296">
        <f>IF(C555="WORK IN PROGRESS",0.099999,IF(SUMIF(SALE!$L$3:$L$1221,$A555,SALE!$U$3:$U$1221)=0,0,SUMIF(SALE!$L$3:$L$1221,$A555,SALE!$U$3:$U$1221)/SUMIF(SALE!$L$3:$L$1221,$A555,SALE!$F$3:$F$1221)))</f>
        <v>0</v>
      </c>
    </row>
    <row r="556" spans="1:102" ht="12" hidden="1" customHeight="1" x14ac:dyDescent="0.25">
      <c r="A556" s="133" t="s">
        <v>2642</v>
      </c>
      <c r="B556" s="111" t="s">
        <v>1200</v>
      </c>
      <c r="C556" s="111"/>
      <c r="D556" s="126"/>
      <c r="E556" s="126"/>
      <c r="F556" s="126">
        <v>0.84811999999999999</v>
      </c>
      <c r="G556" s="126">
        <v>0.84811999999999999</v>
      </c>
      <c r="H556" s="112">
        <v>120148</v>
      </c>
      <c r="I556" s="112">
        <v>79.677999999999997</v>
      </c>
      <c r="J556" s="134">
        <v>9698.9150000000009</v>
      </c>
      <c r="K556" s="126"/>
      <c r="L556" s="112">
        <v>0</v>
      </c>
      <c r="M556" s="126"/>
      <c r="N556" s="112">
        <v>0</v>
      </c>
      <c r="O556" s="126"/>
      <c r="P556" s="112">
        <v>0</v>
      </c>
      <c r="Q556" s="126"/>
      <c r="R556" s="112">
        <v>0</v>
      </c>
      <c r="S556" s="126"/>
      <c r="T556" s="112">
        <v>0</v>
      </c>
      <c r="U556" s="126"/>
      <c r="V556" s="112">
        <v>0</v>
      </c>
      <c r="W556" s="126"/>
      <c r="X556" s="112">
        <v>0</v>
      </c>
      <c r="Y556" s="126"/>
      <c r="Z556" s="112">
        <v>0</v>
      </c>
      <c r="AA556" s="126"/>
      <c r="AB556" s="112">
        <v>0</v>
      </c>
      <c r="AC556" s="112">
        <v>0</v>
      </c>
      <c r="AD556" s="112">
        <v>0</v>
      </c>
      <c r="AE556" s="112">
        <v>0</v>
      </c>
      <c r="AF556" s="126"/>
      <c r="AG556" s="112">
        <v>0</v>
      </c>
      <c r="AH556" s="126"/>
      <c r="AI556" s="112">
        <v>0</v>
      </c>
      <c r="AJ556" s="126"/>
      <c r="AK556" s="112">
        <v>0</v>
      </c>
      <c r="AL556" s="126"/>
      <c r="AM556" s="112">
        <v>0</v>
      </c>
      <c r="AN556" s="126"/>
      <c r="AO556" s="112">
        <v>0</v>
      </c>
      <c r="AP556" s="126"/>
      <c r="AQ556" s="112">
        <v>0</v>
      </c>
      <c r="AR556" s="126"/>
      <c r="AS556" s="112">
        <v>0</v>
      </c>
      <c r="AT556" s="126"/>
      <c r="AU556" s="112">
        <v>0</v>
      </c>
      <c r="AV556" s="112">
        <v>0</v>
      </c>
      <c r="AW556" s="112">
        <v>0</v>
      </c>
      <c r="AX556" s="112">
        <v>0</v>
      </c>
      <c r="AY556" s="135">
        <v>120148</v>
      </c>
      <c r="AZ556" s="126">
        <v>85</v>
      </c>
      <c r="BA556" s="112">
        <v>79.677999999999997</v>
      </c>
      <c r="BB556" s="134">
        <v>9698.9150000000009</v>
      </c>
      <c r="BC556" s="134">
        <v>9698.9150000000009</v>
      </c>
      <c r="BD556" s="126">
        <v>0</v>
      </c>
      <c r="BE556" s="126">
        <v>0</v>
      </c>
      <c r="BF556" s="112">
        <v>0</v>
      </c>
      <c r="BG556" s="112">
        <v>0</v>
      </c>
      <c r="BH556" s="112">
        <v>0</v>
      </c>
      <c r="BI556" s="126"/>
      <c r="BJ556" s="112">
        <v>0</v>
      </c>
      <c r="BK556" s="126"/>
      <c r="BL556" s="112">
        <v>0</v>
      </c>
      <c r="BM556" s="112">
        <v>0</v>
      </c>
      <c r="BN556" s="112">
        <v>0</v>
      </c>
      <c r="BO556" s="112">
        <v>0</v>
      </c>
      <c r="BP556" s="113">
        <v>0</v>
      </c>
      <c r="BS556" s="97">
        <f t="shared" si="396"/>
        <v>0</v>
      </c>
      <c r="BT556" s="97">
        <f t="shared" si="397"/>
        <v>0</v>
      </c>
      <c r="BU556" s="97">
        <f t="shared" si="398"/>
        <v>0</v>
      </c>
      <c r="BV556" s="296" t="str">
        <f>IF(CA556=0,"NO STOCK",IF(COUNTIF(PKGSUMM_T!$A$2:$A$1245,A556)&gt;0,"OK","ERROR"))</f>
        <v>NO STOCK</v>
      </c>
      <c r="BW556" s="296" t="str">
        <f>IF(CA556=0,"NO STOCK",IF(OR(COUNTIF(COST_SHEETT!$B$3:$B$1238,CI556)&gt;0,COUNTIF(COST_SHEETT!$AB$3:$AB$1238,CI556)&gt;0,COUNTIF(COST_SHEETT1!$B$3:$B$1238,CI556)&gt;0,COUNTIF(COST_SHEETT1!$AB$3:$AB$1238,CI556)&gt;0),"OK","ERROR"))</f>
        <v>NO STOCK</v>
      </c>
      <c r="BX556" s="97">
        <f>SUMIF(HW!$A$2:$A$1573,$A556,HW!BI$2:BI$1573)</f>
        <v>0</v>
      </c>
      <c r="BY556" s="97">
        <f>SUMIF(HW!$A$2:$A$1573,$A556,HW!BJ$2:BJ$1573)</f>
        <v>0</v>
      </c>
      <c r="BZ556" s="197">
        <f t="shared" si="399"/>
        <v>0</v>
      </c>
      <c r="CA556" s="198">
        <f t="shared" si="400"/>
        <v>0</v>
      </c>
      <c r="CK556" s="296">
        <f>IF(C556="WORK IN PROGRESS",0.099999,IF(SUMIF(SALE!$L$3:$L$1221,$A556,SALE!$U$3:$U$1221)=0,0,SUMIF(SALE!$L$3:$L$1221,$A556,SALE!$U$3:$U$1221)/SUMIF(SALE!$L$3:$L$1221,$A556,SALE!$F$3:$F$1221)))</f>
        <v>0</v>
      </c>
    </row>
    <row r="557" spans="1:102" ht="12" hidden="1" customHeight="1" x14ac:dyDescent="0.25">
      <c r="A557" s="104" t="s">
        <v>2642</v>
      </c>
      <c r="B557" s="105" t="s">
        <v>1861</v>
      </c>
      <c r="C557" s="106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07"/>
      <c r="BE557" s="107"/>
      <c r="BF557" s="107"/>
      <c r="BG557" s="107"/>
      <c r="BH557" s="107"/>
      <c r="BI557" s="107"/>
      <c r="BJ557" s="107"/>
      <c r="BK557" s="107"/>
      <c r="BL557" s="107"/>
      <c r="BM557" s="107"/>
      <c r="BN557" s="107"/>
      <c r="BO557" s="107"/>
      <c r="BP557" s="108"/>
      <c r="BS557" s="97">
        <f t="shared" si="396"/>
        <v>0</v>
      </c>
      <c r="BT557" s="97">
        <f t="shared" si="397"/>
        <v>0</v>
      </c>
      <c r="BU557" s="97">
        <f t="shared" si="398"/>
        <v>0</v>
      </c>
      <c r="BV557" s="296" t="str">
        <f>IF(CA557=0,"NO STOCK",IF(COUNTIF(PKGSUMM_T!$A$2:$A$1245,A557)&gt;0,"OK","ERROR"))</f>
        <v>NO STOCK</v>
      </c>
      <c r="BW557" s="296" t="str">
        <f>IF(CA557=0,"NO STOCK",IF(OR(COUNTIF(COST_SHEETT!$B$3:$B$1238,CI557)&gt;0,COUNTIF(COST_SHEETT!$AB$3:$AB$1238,CI557)&gt;0,COUNTIF(COST_SHEETT1!$B$3:$B$1238,CI557)&gt;0,COUNTIF(COST_SHEETT1!$AB$3:$AB$1238,CI557)&gt;0),"OK","ERROR"))</f>
        <v>NO STOCK</v>
      </c>
      <c r="BX557" s="97">
        <f>SUMIF(HW!$A$2:$A$1573,$A557,HW!BI$2:BI$1573)</f>
        <v>0</v>
      </c>
      <c r="BY557" s="97">
        <f>SUMIF(HW!$A$2:$A$1573,$A557,HW!BJ$2:BJ$1573)</f>
        <v>0</v>
      </c>
      <c r="BZ557" s="197">
        <f t="shared" si="399"/>
        <v>0</v>
      </c>
      <c r="CA557" s="198">
        <f t="shared" si="400"/>
        <v>0</v>
      </c>
      <c r="CK557" s="296">
        <f>IF(C557="WORK IN PROGRESS",0.099999,IF(SUMIF(SALE!$L$3:$L$1221,$A557,SALE!$U$3:$U$1221)=0,0,SUMIF(SALE!$L$3:$L$1221,$A557,SALE!$U$3:$U$1221)/SUMIF(SALE!$L$3:$L$1221,$A557,SALE!$F$3:$F$1221)))</f>
        <v>0</v>
      </c>
    </row>
    <row r="558" spans="1:102" ht="12" hidden="1" customHeight="1" x14ac:dyDescent="0.25">
      <c r="A558" s="109" t="s">
        <v>2642</v>
      </c>
      <c r="B558" s="110"/>
      <c r="C558" s="111" t="s">
        <v>30</v>
      </c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  <c r="AW558" s="112"/>
      <c r="AX558" s="112"/>
      <c r="AY558" s="112"/>
      <c r="AZ558" s="112"/>
      <c r="BA558" s="112"/>
      <c r="BB558" s="112"/>
      <c r="BC558" s="112"/>
      <c r="BD558" s="112"/>
      <c r="BE558" s="112"/>
      <c r="BF558" s="112"/>
      <c r="BG558" s="112"/>
      <c r="BH558" s="112"/>
      <c r="BI558" s="112"/>
      <c r="BJ558" s="112"/>
      <c r="BK558" s="112"/>
      <c r="BL558" s="112"/>
      <c r="BM558" s="112"/>
      <c r="BN558" s="112"/>
      <c r="BO558" s="112"/>
      <c r="BP558" s="113"/>
      <c r="BS558" s="97">
        <f t="shared" si="396"/>
        <v>0</v>
      </c>
      <c r="BT558" s="97">
        <f t="shared" si="397"/>
        <v>0</v>
      </c>
      <c r="BU558" s="97">
        <f t="shared" si="398"/>
        <v>0</v>
      </c>
      <c r="BV558" s="296" t="str">
        <f>IF(CA558=0,"NO STOCK",IF(COUNTIF(PKGSUMM_T!$A$2:$A$1245,A558)&gt;0,"OK","ERROR"))</f>
        <v>NO STOCK</v>
      </c>
      <c r="BW558" s="296" t="str">
        <f>IF(CA558=0,"NO STOCK",IF(OR(COUNTIF(COST_SHEETT!$B$3:$B$1238,CI558)&gt;0,COUNTIF(COST_SHEETT!$AB$3:$AB$1238,CI558)&gt;0,COUNTIF(COST_SHEETT1!$B$3:$B$1238,CI558)&gt;0,COUNTIF(COST_SHEETT1!$AB$3:$AB$1238,CI558)&gt;0),"OK","ERROR"))</f>
        <v>NO STOCK</v>
      </c>
      <c r="BX558" s="97">
        <f>SUMIF(HW!$A$2:$A$1573,$A558,HW!BI$2:BI$1573)</f>
        <v>0</v>
      </c>
      <c r="BY558" s="97">
        <f>SUMIF(HW!$A$2:$A$1573,$A558,HW!BJ$2:BJ$1573)</f>
        <v>0</v>
      </c>
      <c r="BZ558" s="197">
        <f t="shared" si="399"/>
        <v>0</v>
      </c>
      <c r="CA558" s="198">
        <f t="shared" si="400"/>
        <v>0</v>
      </c>
      <c r="CK558" s="296">
        <f>IF(C558="WORK IN PROGRESS",0.099999,IF(SUMIF(SALE!$L$3:$L$1221,$A558,SALE!$U$3:$U$1221)=0,0,SUMIF(SALE!$L$3:$L$1221,$A558,SALE!$U$3:$U$1221)/SUMIF(SALE!$L$3:$L$1221,$A558,SALE!$F$3:$F$1221)))</f>
        <v>0</v>
      </c>
    </row>
    <row r="559" spans="1:102" ht="12" customHeight="1" x14ac:dyDescent="0.25">
      <c r="A559" s="114" t="s">
        <v>725</v>
      </c>
      <c r="B559" s="115" t="s">
        <v>726</v>
      </c>
      <c r="C559" s="115" t="s">
        <v>30</v>
      </c>
      <c r="D559" s="116">
        <v>1864</v>
      </c>
      <c r="E559" s="117">
        <v>420</v>
      </c>
      <c r="F559" s="117">
        <v>4.6863000000000002E-2</v>
      </c>
      <c r="G559" s="117">
        <v>4.6863000000000002E-2</v>
      </c>
      <c r="H559" s="130">
        <v>20504</v>
      </c>
      <c r="I559" s="130">
        <v>8.6120000000000001</v>
      </c>
      <c r="J559" s="130">
        <v>960.87900000000002</v>
      </c>
      <c r="K559" s="117"/>
      <c r="L559" s="118">
        <v>0</v>
      </c>
      <c r="M559" s="117"/>
      <c r="N559" s="118">
        <v>0</v>
      </c>
      <c r="O559" s="117"/>
      <c r="P559" s="118">
        <v>0</v>
      </c>
      <c r="Q559" s="117"/>
      <c r="R559" s="118">
        <v>0</v>
      </c>
      <c r="S559" s="117"/>
      <c r="T559" s="118">
        <v>0</v>
      </c>
      <c r="U559" s="117"/>
      <c r="V559" s="118">
        <v>0</v>
      </c>
      <c r="W559" s="117"/>
      <c r="X559" s="118">
        <v>0</v>
      </c>
      <c r="Y559" s="117"/>
      <c r="Z559" s="118">
        <v>0</v>
      </c>
      <c r="AA559" s="117"/>
      <c r="AB559" s="118">
        <v>0</v>
      </c>
      <c r="AC559" s="118">
        <v>0</v>
      </c>
      <c r="AD559" s="118">
        <v>0</v>
      </c>
      <c r="AE559" s="118">
        <v>0</v>
      </c>
      <c r="AF559" s="117"/>
      <c r="AG559" s="118">
        <v>0</v>
      </c>
      <c r="AH559" s="117"/>
      <c r="AI559" s="118">
        <v>0</v>
      </c>
      <c r="AJ559" s="117"/>
      <c r="AK559" s="118">
        <v>0</v>
      </c>
      <c r="AL559" s="117"/>
      <c r="AM559" s="118">
        <v>0</v>
      </c>
      <c r="AN559" s="117"/>
      <c r="AO559" s="118">
        <v>0</v>
      </c>
      <c r="AP559" s="117"/>
      <c r="AQ559" s="118">
        <v>0</v>
      </c>
      <c r="AR559" s="117"/>
      <c r="AS559" s="118">
        <v>0</v>
      </c>
      <c r="AT559" s="117"/>
      <c r="AU559" s="118">
        <v>0</v>
      </c>
      <c r="AV559" s="118">
        <v>0</v>
      </c>
      <c r="AW559" s="118">
        <v>0</v>
      </c>
      <c r="AX559" s="118">
        <v>0</v>
      </c>
      <c r="AY559" s="132">
        <v>20504</v>
      </c>
      <c r="AZ559" s="117">
        <v>11</v>
      </c>
      <c r="BA559" s="130">
        <v>8.6120000000000001</v>
      </c>
      <c r="BB559" s="130">
        <v>960.87900000000002</v>
      </c>
      <c r="BC559" s="130">
        <v>960.87900000000002</v>
      </c>
      <c r="BD559" s="117">
        <v>0</v>
      </c>
      <c r="BE559" s="117">
        <v>0</v>
      </c>
      <c r="BF559" s="118">
        <v>0</v>
      </c>
      <c r="BG559" s="118">
        <v>0</v>
      </c>
      <c r="BH559" s="118">
        <v>0</v>
      </c>
      <c r="BI559" s="117"/>
      <c r="BJ559" s="118">
        <v>0</v>
      </c>
      <c r="BK559" s="117"/>
      <c r="BL559" s="118">
        <v>0</v>
      </c>
      <c r="BM559" s="118">
        <v>0</v>
      </c>
      <c r="BN559" s="118">
        <v>0</v>
      </c>
      <c r="BO559" s="118">
        <v>0</v>
      </c>
      <c r="BP559" s="119">
        <v>0</v>
      </c>
      <c r="BS559" s="97">
        <f t="shared" si="396"/>
        <v>20504</v>
      </c>
      <c r="BT559" s="97">
        <f t="shared" si="397"/>
        <v>11</v>
      </c>
      <c r="BU559" s="97">
        <f t="shared" si="398"/>
        <v>8.6120000000000001</v>
      </c>
      <c r="BV559" s="296" t="str">
        <f>IF(CA559=0,"NO STOCK",IF(COUNTIF(PKGSUMM_T!$A$2:$A$1245,A559)&gt;0,"OK","ERROR"))</f>
        <v>OK</v>
      </c>
      <c r="BW559" s="296" t="str">
        <f>IF(CA559=0,"NO STOCK",IF(OR(COUNTIF(COST_SHEETT!$B$3:$B$1238,CI559)&gt;0,COUNTIF(COST_SHEETT!$AB$3:$AB$1238,CI559)&gt;0,COUNTIF(COST_SHEETT1!$B$3:$B$1238,CI559)&gt;0,COUNTIF(COST_SHEETT1!$AB$3:$AB$1238,CI559)&gt;0),"OK","ERROR"))</f>
        <v>OK</v>
      </c>
      <c r="BX559" s="97">
        <f>SUMIF(HW!$A$2:$A$1573,$A559,HW!BI$2:BI$1573)</f>
        <v>0</v>
      </c>
      <c r="BY559" s="97">
        <f>SUMIF(HW!$A$2:$A$1573,$A559,HW!BJ$2:BJ$1573)</f>
        <v>0</v>
      </c>
      <c r="BZ559" s="197">
        <f t="shared" si="399"/>
        <v>20504</v>
      </c>
      <c r="CA559" s="198">
        <f t="shared" si="400"/>
        <v>8.6120000000000001</v>
      </c>
      <c r="CB559" s="296">
        <f>IF(CJ559="Y",IF(C559="FINISHED GOODS",SUMIF(COST_SHEETT!$AB$3:$AB$1227,$CI559,COST_SHEETT!$DD$3:$DD$1227),SUMIF(COST_SHEETT!$B$3:$B$1227,$CI559,COST_SHEETT!$DB$3:$DB$1227)),IF(C559="FINISHED GOODS",SUMIF(COST_SHEETT1!$AB$3:$AB$1227,$CI559,COST_SHEETT1!$DD$3:$DD$1227),SUMIF(COST_SHEETT1!$B$3:$B$1227,$CI559,COST_SHEETT1!$DB$3:$DB$1227)))</f>
        <v>5.0060895251575109E-2</v>
      </c>
      <c r="CC559" s="209">
        <f t="shared" ref="CC559" si="430">ROUND(BZ559*CB559,0)</f>
        <v>1026</v>
      </c>
      <c r="CD559" s="295">
        <v>1</v>
      </c>
      <c r="CE559" s="295"/>
      <c r="CF559" s="376">
        <f>IF(BZ559=0,0,IF(CK559&gt;0,CK559,CD559))</f>
        <v>4.6862558757408544E-2</v>
      </c>
      <c r="CG559" s="301">
        <f t="shared" ref="CG559" si="431">MIN(CF559,CB559)</f>
        <v>4.6862558757408544E-2</v>
      </c>
      <c r="CH559" s="302">
        <f t="shared" ref="CH559" si="432">ROUND(CG559*BZ559,0)</f>
        <v>961</v>
      </c>
      <c r="CI559" s="200" t="s">
        <v>4074</v>
      </c>
      <c r="CK559" s="303">
        <v>4.6862558757408544E-2</v>
      </c>
      <c r="CL559" s="296" t="str">
        <f t="shared" ref="CL559" si="433">IF(CF559&lt;CB559,"NRV","COST")</f>
        <v>NRV</v>
      </c>
      <c r="CM559" s="304">
        <f t="shared" ref="CM559" si="434">IF(CA559=0,0,ROUND(CH559/CA559,3))</f>
        <v>111.58799999999999</v>
      </c>
      <c r="CU559" s="296">
        <f>+(BZ559-BX559)*CG559</f>
        <v>960.86990476190476</v>
      </c>
      <c r="CW559" s="296">
        <f>+CT559+CU559+CV559</f>
        <v>960.86990476190476</v>
      </c>
      <c r="CX559" s="388">
        <f>+CW559-CH559</f>
        <v>-0.13009523809523671</v>
      </c>
    </row>
    <row r="560" spans="1:102" ht="12" hidden="1" customHeight="1" x14ac:dyDescent="0.25">
      <c r="A560" s="133" t="s">
        <v>2642</v>
      </c>
      <c r="B560" s="111"/>
      <c r="C560" s="111" t="s">
        <v>1200</v>
      </c>
      <c r="D560" s="126"/>
      <c r="E560" s="126"/>
      <c r="F560" s="126">
        <v>4.6863000000000002E-2</v>
      </c>
      <c r="G560" s="126">
        <v>4.6863000000000002E-2</v>
      </c>
      <c r="H560" s="112">
        <v>20504</v>
      </c>
      <c r="I560" s="112">
        <v>8.6120000000000001</v>
      </c>
      <c r="J560" s="112">
        <v>960.87900000000002</v>
      </c>
      <c r="K560" s="126"/>
      <c r="L560" s="112">
        <v>0</v>
      </c>
      <c r="M560" s="126"/>
      <c r="N560" s="112">
        <v>0</v>
      </c>
      <c r="O560" s="126"/>
      <c r="P560" s="112">
        <v>0</v>
      </c>
      <c r="Q560" s="126"/>
      <c r="R560" s="112">
        <v>0</v>
      </c>
      <c r="S560" s="126"/>
      <c r="T560" s="112">
        <v>0</v>
      </c>
      <c r="U560" s="126"/>
      <c r="V560" s="112">
        <v>0</v>
      </c>
      <c r="W560" s="126"/>
      <c r="X560" s="112">
        <v>0</v>
      </c>
      <c r="Y560" s="126"/>
      <c r="Z560" s="112">
        <v>0</v>
      </c>
      <c r="AA560" s="126"/>
      <c r="AB560" s="112">
        <v>0</v>
      </c>
      <c r="AC560" s="112">
        <v>0</v>
      </c>
      <c r="AD560" s="112">
        <v>0</v>
      </c>
      <c r="AE560" s="112">
        <v>0</v>
      </c>
      <c r="AF560" s="126"/>
      <c r="AG560" s="112">
        <v>0</v>
      </c>
      <c r="AH560" s="126"/>
      <c r="AI560" s="112">
        <v>0</v>
      </c>
      <c r="AJ560" s="126"/>
      <c r="AK560" s="112">
        <v>0</v>
      </c>
      <c r="AL560" s="126"/>
      <c r="AM560" s="112">
        <v>0</v>
      </c>
      <c r="AN560" s="126"/>
      <c r="AO560" s="112">
        <v>0</v>
      </c>
      <c r="AP560" s="126"/>
      <c r="AQ560" s="112">
        <v>0</v>
      </c>
      <c r="AR560" s="126"/>
      <c r="AS560" s="112">
        <v>0</v>
      </c>
      <c r="AT560" s="126"/>
      <c r="AU560" s="112">
        <v>0</v>
      </c>
      <c r="AV560" s="112">
        <v>0</v>
      </c>
      <c r="AW560" s="112">
        <v>0</v>
      </c>
      <c r="AX560" s="112">
        <v>0</v>
      </c>
      <c r="AY560" s="135">
        <v>20504</v>
      </c>
      <c r="AZ560" s="126">
        <v>11</v>
      </c>
      <c r="BA560" s="112">
        <v>8.6120000000000001</v>
      </c>
      <c r="BB560" s="112">
        <v>960.87900000000002</v>
      </c>
      <c r="BC560" s="112">
        <v>960.87900000000002</v>
      </c>
      <c r="BD560" s="126">
        <v>0</v>
      </c>
      <c r="BE560" s="126">
        <v>0</v>
      </c>
      <c r="BF560" s="112">
        <v>0</v>
      </c>
      <c r="BG560" s="112">
        <v>0</v>
      </c>
      <c r="BH560" s="112">
        <v>0</v>
      </c>
      <c r="BI560" s="126"/>
      <c r="BJ560" s="112">
        <v>0</v>
      </c>
      <c r="BK560" s="126"/>
      <c r="BL560" s="112">
        <v>0</v>
      </c>
      <c r="BM560" s="112">
        <v>0</v>
      </c>
      <c r="BN560" s="112">
        <v>0</v>
      </c>
      <c r="BO560" s="112">
        <v>0</v>
      </c>
      <c r="BP560" s="113">
        <v>0</v>
      </c>
      <c r="BS560" s="97">
        <f t="shared" si="396"/>
        <v>0</v>
      </c>
      <c r="BT560" s="97">
        <f t="shared" si="397"/>
        <v>0</v>
      </c>
      <c r="BU560" s="97">
        <f t="shared" si="398"/>
        <v>0</v>
      </c>
      <c r="BV560" s="296" t="str">
        <f>IF(CA560=0,"NO STOCK",IF(COUNTIF(PKGSUMM_T!$A$2:$A$1245,A560)&gt;0,"OK","ERROR"))</f>
        <v>NO STOCK</v>
      </c>
      <c r="BW560" s="296" t="str">
        <f>IF(CA560=0,"NO STOCK",IF(OR(COUNTIF(COST_SHEETT!$B$3:$B$1238,CI560)&gt;0,COUNTIF(COST_SHEETT!$AB$3:$AB$1238,CI560)&gt;0,COUNTIF(COST_SHEETT1!$B$3:$B$1238,CI560)&gt;0,COUNTIF(COST_SHEETT1!$AB$3:$AB$1238,CI560)&gt;0),"OK","ERROR"))</f>
        <v>NO STOCK</v>
      </c>
      <c r="BX560" s="97">
        <f>SUMIF(HW!$A$2:$A$1573,$A560,HW!BI$2:BI$1573)</f>
        <v>0</v>
      </c>
      <c r="BY560" s="97">
        <f>SUMIF(HW!$A$2:$A$1573,$A560,HW!BJ$2:BJ$1573)</f>
        <v>0</v>
      </c>
      <c r="BZ560" s="197">
        <f t="shared" si="399"/>
        <v>0</v>
      </c>
      <c r="CA560" s="198">
        <f t="shared" si="400"/>
        <v>0</v>
      </c>
      <c r="CI560" s="200"/>
      <c r="CK560" s="296">
        <f>IF(C560="WORK IN PROGRESS",0.099999,IF(SUMIF(SALE!$L$3:$L$1221,$A560,SALE!$U$3:$U$1221)=0,0,SUMIF(SALE!$L$3:$L$1221,$A560,SALE!$U$3:$U$1221)/SUMIF(SALE!$L$3:$L$1221,$A560,SALE!$F$3:$F$1221)))</f>
        <v>0</v>
      </c>
    </row>
    <row r="561" spans="1:102" ht="12" hidden="1" customHeight="1" x14ac:dyDescent="0.25">
      <c r="A561" s="136" t="s">
        <v>2642</v>
      </c>
      <c r="B561" s="105" t="s">
        <v>1200</v>
      </c>
      <c r="C561" s="105"/>
      <c r="D561" s="137"/>
      <c r="E561" s="137"/>
      <c r="F561" s="137">
        <v>4.6863000000000002E-2</v>
      </c>
      <c r="G561" s="137">
        <v>4.6863000000000002E-2</v>
      </c>
      <c r="H561" s="107">
        <v>20504</v>
      </c>
      <c r="I561" s="107">
        <v>8.6120000000000001</v>
      </c>
      <c r="J561" s="107">
        <v>960.87900000000002</v>
      </c>
      <c r="K561" s="137"/>
      <c r="L561" s="107">
        <v>0</v>
      </c>
      <c r="M561" s="137"/>
      <c r="N561" s="107">
        <v>0</v>
      </c>
      <c r="O561" s="137"/>
      <c r="P561" s="107">
        <v>0</v>
      </c>
      <c r="Q561" s="137"/>
      <c r="R561" s="107">
        <v>0</v>
      </c>
      <c r="S561" s="137"/>
      <c r="T561" s="107">
        <v>0</v>
      </c>
      <c r="U561" s="137"/>
      <c r="V561" s="107">
        <v>0</v>
      </c>
      <c r="W561" s="137"/>
      <c r="X561" s="107">
        <v>0</v>
      </c>
      <c r="Y561" s="137"/>
      <c r="Z561" s="107">
        <v>0</v>
      </c>
      <c r="AA561" s="137"/>
      <c r="AB561" s="107">
        <v>0</v>
      </c>
      <c r="AC561" s="107">
        <v>0</v>
      </c>
      <c r="AD561" s="107">
        <v>0</v>
      </c>
      <c r="AE561" s="107">
        <v>0</v>
      </c>
      <c r="AF561" s="137"/>
      <c r="AG561" s="107">
        <v>0</v>
      </c>
      <c r="AH561" s="137"/>
      <c r="AI561" s="107">
        <v>0</v>
      </c>
      <c r="AJ561" s="137"/>
      <c r="AK561" s="107">
        <v>0</v>
      </c>
      <c r="AL561" s="137"/>
      <c r="AM561" s="107">
        <v>0</v>
      </c>
      <c r="AN561" s="137"/>
      <c r="AO561" s="107">
        <v>0</v>
      </c>
      <c r="AP561" s="137"/>
      <c r="AQ561" s="107">
        <v>0</v>
      </c>
      <c r="AR561" s="137"/>
      <c r="AS561" s="107">
        <v>0</v>
      </c>
      <c r="AT561" s="137"/>
      <c r="AU561" s="107">
        <v>0</v>
      </c>
      <c r="AV561" s="107">
        <v>0</v>
      </c>
      <c r="AW561" s="107">
        <v>0</v>
      </c>
      <c r="AX561" s="107">
        <v>0</v>
      </c>
      <c r="AY561" s="139">
        <v>20504</v>
      </c>
      <c r="AZ561" s="137">
        <v>11</v>
      </c>
      <c r="BA561" s="107">
        <v>8.6120000000000001</v>
      </c>
      <c r="BB561" s="107">
        <v>960.87900000000002</v>
      </c>
      <c r="BC561" s="107">
        <v>960.87900000000002</v>
      </c>
      <c r="BD561" s="137">
        <v>0</v>
      </c>
      <c r="BE561" s="137">
        <v>0</v>
      </c>
      <c r="BF561" s="107">
        <v>0</v>
      </c>
      <c r="BG561" s="107">
        <v>0</v>
      </c>
      <c r="BH561" s="107">
        <v>0</v>
      </c>
      <c r="BI561" s="137"/>
      <c r="BJ561" s="107">
        <v>0</v>
      </c>
      <c r="BK561" s="137"/>
      <c r="BL561" s="107">
        <v>0</v>
      </c>
      <c r="BM561" s="107">
        <v>0</v>
      </c>
      <c r="BN561" s="107">
        <v>0</v>
      </c>
      <c r="BO561" s="107">
        <v>0</v>
      </c>
      <c r="BP561" s="108">
        <v>0</v>
      </c>
      <c r="BS561" s="97">
        <f t="shared" si="396"/>
        <v>0</v>
      </c>
      <c r="BT561" s="97">
        <f t="shared" si="397"/>
        <v>0</v>
      </c>
      <c r="BU561" s="97">
        <f t="shared" si="398"/>
        <v>0</v>
      </c>
      <c r="BV561" s="296" t="str">
        <f>IF(CA561=0,"NO STOCK",IF(COUNTIF(PKGSUMM_T!$A$2:$A$1245,A561)&gt;0,"OK","ERROR"))</f>
        <v>NO STOCK</v>
      </c>
      <c r="BW561" s="296" t="str">
        <f>IF(CA561=0,"NO STOCK",IF(OR(COUNTIF(COST_SHEETT!$B$3:$B$1238,CI561)&gt;0,COUNTIF(COST_SHEETT!$AB$3:$AB$1238,CI561)&gt;0,COUNTIF(COST_SHEETT1!$B$3:$B$1238,CI561)&gt;0,COUNTIF(COST_SHEETT1!$AB$3:$AB$1238,CI561)&gt;0),"OK","ERROR"))</f>
        <v>NO STOCK</v>
      </c>
      <c r="BX561" s="97">
        <f>SUMIF(HW!$A$2:$A$1573,$A561,HW!BI$2:BI$1573)</f>
        <v>0</v>
      </c>
      <c r="BY561" s="97">
        <f>SUMIF(HW!$A$2:$A$1573,$A561,HW!BJ$2:BJ$1573)</f>
        <v>0</v>
      </c>
      <c r="BZ561" s="197">
        <f t="shared" si="399"/>
        <v>0</v>
      </c>
      <c r="CA561" s="198">
        <f t="shared" si="400"/>
        <v>0</v>
      </c>
      <c r="CI561" s="200"/>
      <c r="CK561" s="296">
        <f>IF(C561="WORK IN PROGRESS",0.099999,IF(SUMIF(SALE!$L$3:$L$1221,$A561,SALE!$U$3:$U$1221)=0,0,SUMIF(SALE!$L$3:$L$1221,$A561,SALE!$U$3:$U$1221)/SUMIF(SALE!$L$3:$L$1221,$A561,SALE!$F$3:$F$1221)))</f>
        <v>0</v>
      </c>
    </row>
    <row r="562" spans="1:102" ht="12" hidden="1" customHeight="1" x14ac:dyDescent="0.25">
      <c r="A562" s="109" t="s">
        <v>2642</v>
      </c>
      <c r="B562" s="111" t="s">
        <v>1862</v>
      </c>
      <c r="C562" s="110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  <c r="AW562" s="112"/>
      <c r="AX562" s="112"/>
      <c r="AY562" s="112"/>
      <c r="AZ562" s="112"/>
      <c r="BA562" s="112"/>
      <c r="BB562" s="112"/>
      <c r="BC562" s="112"/>
      <c r="BD562" s="112"/>
      <c r="BE562" s="112"/>
      <c r="BF562" s="112"/>
      <c r="BG562" s="112"/>
      <c r="BH562" s="112"/>
      <c r="BI562" s="112"/>
      <c r="BJ562" s="112"/>
      <c r="BK562" s="112"/>
      <c r="BL562" s="112"/>
      <c r="BM562" s="112"/>
      <c r="BN562" s="112"/>
      <c r="BO562" s="112"/>
      <c r="BP562" s="113"/>
      <c r="BS562" s="97">
        <f t="shared" si="396"/>
        <v>0</v>
      </c>
      <c r="BT562" s="97">
        <f t="shared" si="397"/>
        <v>0</v>
      </c>
      <c r="BU562" s="97">
        <f t="shared" si="398"/>
        <v>0</v>
      </c>
      <c r="BV562" s="296" t="str">
        <f>IF(CA562=0,"NO STOCK",IF(COUNTIF(PKGSUMM_T!$A$2:$A$1245,A562)&gt;0,"OK","ERROR"))</f>
        <v>NO STOCK</v>
      </c>
      <c r="BW562" s="296" t="str">
        <f>IF(CA562=0,"NO STOCK",IF(OR(COUNTIF(COST_SHEETT!$B$3:$B$1238,CI562)&gt;0,COUNTIF(COST_SHEETT!$AB$3:$AB$1238,CI562)&gt;0,COUNTIF(COST_SHEETT1!$B$3:$B$1238,CI562)&gt;0,COUNTIF(COST_SHEETT1!$AB$3:$AB$1238,CI562)&gt;0),"OK","ERROR"))</f>
        <v>NO STOCK</v>
      </c>
      <c r="BX562" s="97">
        <f>SUMIF(HW!$A$2:$A$1573,$A562,HW!BI$2:BI$1573)</f>
        <v>0</v>
      </c>
      <c r="BY562" s="97">
        <f>SUMIF(HW!$A$2:$A$1573,$A562,HW!BJ$2:BJ$1573)</f>
        <v>0</v>
      </c>
      <c r="BZ562" s="197">
        <f t="shared" si="399"/>
        <v>0</v>
      </c>
      <c r="CA562" s="198">
        <f t="shared" si="400"/>
        <v>0</v>
      </c>
      <c r="CI562" s="200"/>
      <c r="CK562" s="296">
        <f>IF(C562="WORK IN PROGRESS",0.099999,IF(SUMIF(SALE!$L$3:$L$1221,$A562,SALE!$U$3:$U$1221)=0,0,SUMIF(SALE!$L$3:$L$1221,$A562,SALE!$U$3:$U$1221)/SUMIF(SALE!$L$3:$L$1221,$A562,SALE!$F$3:$F$1221)))</f>
        <v>0</v>
      </c>
    </row>
    <row r="563" spans="1:102" ht="12" hidden="1" customHeight="1" x14ac:dyDescent="0.25">
      <c r="A563" s="104" t="s">
        <v>2642</v>
      </c>
      <c r="B563" s="106"/>
      <c r="C563" s="105" t="s">
        <v>30</v>
      </c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07"/>
      <c r="BE563" s="107"/>
      <c r="BF563" s="107"/>
      <c r="BG563" s="107"/>
      <c r="BH563" s="107"/>
      <c r="BI563" s="107"/>
      <c r="BJ563" s="107"/>
      <c r="BK563" s="107"/>
      <c r="BL563" s="107"/>
      <c r="BM563" s="107"/>
      <c r="BN563" s="107"/>
      <c r="BO563" s="107"/>
      <c r="BP563" s="108"/>
      <c r="BS563" s="97">
        <f t="shared" si="396"/>
        <v>0</v>
      </c>
      <c r="BT563" s="97">
        <f t="shared" si="397"/>
        <v>0</v>
      </c>
      <c r="BU563" s="97">
        <f t="shared" si="398"/>
        <v>0</v>
      </c>
      <c r="BV563" s="296" t="str">
        <f>IF(CA563=0,"NO STOCK",IF(COUNTIF(PKGSUMM_T!$A$2:$A$1245,A563)&gt;0,"OK","ERROR"))</f>
        <v>NO STOCK</v>
      </c>
      <c r="BW563" s="296" t="str">
        <f>IF(CA563=0,"NO STOCK",IF(OR(COUNTIF(COST_SHEETT!$B$3:$B$1238,CI563)&gt;0,COUNTIF(COST_SHEETT!$AB$3:$AB$1238,CI563)&gt;0,COUNTIF(COST_SHEETT1!$B$3:$B$1238,CI563)&gt;0,COUNTIF(COST_SHEETT1!$AB$3:$AB$1238,CI563)&gt;0),"OK","ERROR"))</f>
        <v>NO STOCK</v>
      </c>
      <c r="BX563" s="97">
        <f>SUMIF(HW!$A$2:$A$1573,$A563,HW!BI$2:BI$1573)</f>
        <v>0</v>
      </c>
      <c r="BY563" s="97">
        <f>SUMIF(HW!$A$2:$A$1573,$A563,HW!BJ$2:BJ$1573)</f>
        <v>0</v>
      </c>
      <c r="BZ563" s="197">
        <f t="shared" si="399"/>
        <v>0</v>
      </c>
      <c r="CA563" s="198">
        <f t="shared" si="400"/>
        <v>0</v>
      </c>
      <c r="CI563" s="200"/>
      <c r="CK563" s="296">
        <f>IF(C563="WORK IN PROGRESS",0.099999,IF(SUMIF(SALE!$L$3:$L$1221,$A563,SALE!$U$3:$U$1221)=0,0,SUMIF(SALE!$L$3:$L$1221,$A563,SALE!$U$3:$U$1221)/SUMIF(SALE!$L$3:$L$1221,$A563,SALE!$F$3:$F$1221)))</f>
        <v>0</v>
      </c>
    </row>
    <row r="564" spans="1:102" ht="12" customHeight="1" x14ac:dyDescent="0.25">
      <c r="A564" s="120" t="s">
        <v>439</v>
      </c>
      <c r="B564" s="121" t="s">
        <v>440</v>
      </c>
      <c r="C564" s="121" t="s">
        <v>30</v>
      </c>
      <c r="D564" s="122">
        <v>1090</v>
      </c>
      <c r="E564" s="123">
        <v>272</v>
      </c>
      <c r="F564" s="123">
        <v>4.9836999999999999E-2</v>
      </c>
      <c r="G564" s="123">
        <v>4.9836999999999999E-2</v>
      </c>
      <c r="H564" s="127">
        <v>30520</v>
      </c>
      <c r="I564" s="127">
        <v>8.3010000000000002</v>
      </c>
      <c r="J564" s="128">
        <v>1521.0250000000001</v>
      </c>
      <c r="K564" s="123"/>
      <c r="L564" s="124">
        <v>0</v>
      </c>
      <c r="M564" s="123"/>
      <c r="N564" s="124">
        <v>0</v>
      </c>
      <c r="O564" s="123"/>
      <c r="P564" s="124">
        <v>0</v>
      </c>
      <c r="Q564" s="123"/>
      <c r="R564" s="124">
        <v>0</v>
      </c>
      <c r="S564" s="123"/>
      <c r="T564" s="124">
        <v>0</v>
      </c>
      <c r="U564" s="123"/>
      <c r="V564" s="124">
        <v>0</v>
      </c>
      <c r="W564" s="123"/>
      <c r="X564" s="124">
        <v>0</v>
      </c>
      <c r="Y564" s="123"/>
      <c r="Z564" s="124">
        <v>0</v>
      </c>
      <c r="AA564" s="123"/>
      <c r="AB564" s="124">
        <v>0</v>
      </c>
      <c r="AC564" s="124">
        <v>0</v>
      </c>
      <c r="AD564" s="124">
        <v>0</v>
      </c>
      <c r="AE564" s="124">
        <v>0</v>
      </c>
      <c r="AF564" s="123"/>
      <c r="AG564" s="124">
        <v>0</v>
      </c>
      <c r="AH564" s="123"/>
      <c r="AI564" s="124">
        <v>0</v>
      </c>
      <c r="AJ564" s="123"/>
      <c r="AK564" s="124">
        <v>0</v>
      </c>
      <c r="AL564" s="123"/>
      <c r="AM564" s="124">
        <v>0</v>
      </c>
      <c r="AN564" s="123"/>
      <c r="AO564" s="124">
        <v>0</v>
      </c>
      <c r="AP564" s="123"/>
      <c r="AQ564" s="124">
        <v>0</v>
      </c>
      <c r="AR564" s="123"/>
      <c r="AS564" s="124">
        <v>0</v>
      </c>
      <c r="AT564" s="123"/>
      <c r="AU564" s="124">
        <v>0</v>
      </c>
      <c r="AV564" s="124">
        <v>0</v>
      </c>
      <c r="AW564" s="124">
        <v>0</v>
      </c>
      <c r="AX564" s="124">
        <v>0</v>
      </c>
      <c r="AY564" s="129">
        <v>30520</v>
      </c>
      <c r="AZ564" s="123">
        <v>28</v>
      </c>
      <c r="BA564" s="127">
        <v>8.3010000000000002</v>
      </c>
      <c r="BB564" s="128">
        <v>1521.0250000000001</v>
      </c>
      <c r="BC564" s="128">
        <v>1521.0250000000001</v>
      </c>
      <c r="BD564" s="123">
        <v>0</v>
      </c>
      <c r="BE564" s="123">
        <v>0</v>
      </c>
      <c r="BF564" s="124">
        <v>0</v>
      </c>
      <c r="BG564" s="124">
        <v>0</v>
      </c>
      <c r="BH564" s="124">
        <v>0</v>
      </c>
      <c r="BI564" s="123"/>
      <c r="BJ564" s="124">
        <v>0</v>
      </c>
      <c r="BK564" s="123"/>
      <c r="BL564" s="124">
        <v>0</v>
      </c>
      <c r="BM564" s="124">
        <v>0</v>
      </c>
      <c r="BN564" s="124">
        <v>0</v>
      </c>
      <c r="BO564" s="124">
        <v>0</v>
      </c>
      <c r="BP564" s="125">
        <v>0</v>
      </c>
      <c r="BS564" s="97">
        <f t="shared" si="396"/>
        <v>30520</v>
      </c>
      <c r="BT564" s="97">
        <f t="shared" si="397"/>
        <v>28</v>
      </c>
      <c r="BU564" s="97">
        <f t="shared" si="398"/>
        <v>8.3010000000000002</v>
      </c>
      <c r="BV564" s="296" t="str">
        <f>IF(CA564=0,"NO STOCK",IF(COUNTIF(PKGSUMM_T!$A$2:$A$1245,A564)&gt;0,"OK","ERROR"))</f>
        <v>OK</v>
      </c>
      <c r="BW564" s="296" t="str">
        <f>IF(CA564=0,"NO STOCK",IF(OR(COUNTIF(COST_SHEETT!$B$3:$B$1238,CI564)&gt;0,COUNTIF(COST_SHEETT!$AB$3:$AB$1238,CI564)&gt;0,COUNTIF(COST_SHEETT1!$B$3:$B$1238,CI564)&gt;0,COUNTIF(COST_SHEETT1!$AB$3:$AB$1238,CI564)&gt;0),"OK","ERROR"))</f>
        <v>OK</v>
      </c>
      <c r="BX564" s="97">
        <f>SUMIF(HW!$A$2:$A$1573,$A564,HW!BI$2:BI$1573)</f>
        <v>0</v>
      </c>
      <c r="BY564" s="97">
        <f>SUMIF(HW!$A$2:$A$1573,$A564,HW!BJ$2:BJ$1573)</f>
        <v>0</v>
      </c>
      <c r="BZ564" s="197">
        <f t="shared" si="399"/>
        <v>30520</v>
      </c>
      <c r="CA564" s="198">
        <f t="shared" si="400"/>
        <v>8.3010000000000002</v>
      </c>
      <c r="CB564" s="296">
        <f>IF(CJ564="Y",IF(C564="FINISHED GOODS",SUMIF(COST_SHEETT!$AB$3:$AB$1227,$CI564,COST_SHEETT!$DD$3:$DD$1227),SUMIF(COST_SHEETT!$B$3:$B$1227,$CI564,COST_SHEETT!$DB$3:$DB$1227)),IF(C564="FINISHED GOODS",SUMIF(COST_SHEETT1!$AB$3:$AB$1227,$CI564,COST_SHEETT1!$DD$3:$DD$1227),SUMIF(COST_SHEETT1!$B$3:$B$1227,$CI564,COST_SHEETT1!$DB$3:$DB$1227)))</f>
        <v>5.4861825182036916E-2</v>
      </c>
      <c r="CC564" s="209">
        <f t="shared" ref="CC564:CC565" si="435">ROUND(BZ564*CB564,0)</f>
        <v>1674</v>
      </c>
      <c r="CD564" s="295">
        <v>1</v>
      </c>
      <c r="CE564" s="295"/>
      <c r="CF564" s="376">
        <f t="shared" ref="CF564:CF565" si="436">IF(BZ564=0,0,IF(CK564&gt;0,CK564,CD564))</f>
        <v>4.9836998689384009E-2</v>
      </c>
      <c r="CG564" s="301">
        <f t="shared" ref="CG564:CG565" si="437">MIN(CF564,CB564)</f>
        <v>4.9836998689384009E-2</v>
      </c>
      <c r="CH564" s="302">
        <f t="shared" ref="CH564:CH565" si="438">ROUND(CG564*BZ564,0)</f>
        <v>1521</v>
      </c>
      <c r="CI564" s="200" t="s">
        <v>3399</v>
      </c>
      <c r="CK564" s="296">
        <f>IF(C564="WORK IN PROGRESS",0.099999,IF(SUMIF(SALE!$L$3:$L$1221,$A564,SALE!$U$3:$U$1221)=0,0,SUMIF(SALE!$L$3:$L$1221,$A564,SALE!$U$3:$U$1221)/SUMIF(SALE!$L$3:$L$1221,$A564,SALE!$F$3:$F$1221)))</f>
        <v>4.9836998689384009E-2</v>
      </c>
      <c r="CL564" s="296" t="str">
        <f t="shared" ref="CL564:CL565" si="439">IF(CF564&lt;CB564,"NRV","COST")</f>
        <v>NRV</v>
      </c>
      <c r="CM564" s="304">
        <f t="shared" ref="CM564:CM565" si="440">IF(CA564=0,0,ROUND(CH564/CA564,3))</f>
        <v>183.23099999999999</v>
      </c>
      <c r="CU564" s="296">
        <f t="shared" ref="CU564:CU565" si="441">+(BZ564-BX564)*CG564</f>
        <v>1521.0252</v>
      </c>
      <c r="CW564" s="296">
        <f t="shared" ref="CW564:CW565" si="442">+CT564+CU564+CV564</f>
        <v>1521.0252</v>
      </c>
      <c r="CX564" s="388">
        <f t="shared" ref="CX564:CX565" si="443">+CW564-CH564</f>
        <v>2.5200000000040745E-2</v>
      </c>
    </row>
    <row r="565" spans="1:102" ht="12" customHeight="1" x14ac:dyDescent="0.25">
      <c r="A565" s="114" t="s">
        <v>441</v>
      </c>
      <c r="B565" s="115" t="s">
        <v>442</v>
      </c>
      <c r="C565" s="115" t="s">
        <v>30</v>
      </c>
      <c r="D565" s="117">
        <v>815</v>
      </c>
      <c r="E565" s="117">
        <v>391</v>
      </c>
      <c r="F565" s="117">
        <v>7.0180000000000006E-2</v>
      </c>
      <c r="G565" s="117">
        <v>7.0180000000000006E-2</v>
      </c>
      <c r="H565" s="130">
        <v>452325</v>
      </c>
      <c r="I565" s="130">
        <v>176.85900000000001</v>
      </c>
      <c r="J565" s="131">
        <v>31744.169000000002</v>
      </c>
      <c r="K565" s="117"/>
      <c r="L565" s="118">
        <v>0</v>
      </c>
      <c r="M565" s="117"/>
      <c r="N565" s="118">
        <v>0</v>
      </c>
      <c r="O565" s="117"/>
      <c r="P565" s="118">
        <v>0</v>
      </c>
      <c r="Q565" s="117"/>
      <c r="R565" s="118">
        <v>0</v>
      </c>
      <c r="S565" s="117"/>
      <c r="T565" s="118">
        <v>0</v>
      </c>
      <c r="U565" s="117"/>
      <c r="V565" s="118">
        <v>0</v>
      </c>
      <c r="W565" s="117"/>
      <c r="X565" s="118">
        <v>0</v>
      </c>
      <c r="Y565" s="117"/>
      <c r="Z565" s="118">
        <v>0</v>
      </c>
      <c r="AA565" s="117"/>
      <c r="AB565" s="118">
        <v>0</v>
      </c>
      <c r="AC565" s="118">
        <v>0</v>
      </c>
      <c r="AD565" s="118">
        <v>0</v>
      </c>
      <c r="AE565" s="118">
        <v>0</v>
      </c>
      <c r="AF565" s="117"/>
      <c r="AG565" s="118">
        <v>0</v>
      </c>
      <c r="AH565" s="117"/>
      <c r="AI565" s="118">
        <v>0</v>
      </c>
      <c r="AJ565" s="117"/>
      <c r="AK565" s="118">
        <v>0</v>
      </c>
      <c r="AL565" s="117"/>
      <c r="AM565" s="118">
        <v>0</v>
      </c>
      <c r="AN565" s="117"/>
      <c r="AO565" s="118">
        <v>0</v>
      </c>
      <c r="AP565" s="117"/>
      <c r="AQ565" s="118">
        <v>0</v>
      </c>
      <c r="AR565" s="117"/>
      <c r="AS565" s="118">
        <v>0</v>
      </c>
      <c r="AT565" s="117"/>
      <c r="AU565" s="118">
        <v>0</v>
      </c>
      <c r="AV565" s="118">
        <v>0</v>
      </c>
      <c r="AW565" s="118">
        <v>0</v>
      </c>
      <c r="AX565" s="118">
        <v>0</v>
      </c>
      <c r="AY565" s="132">
        <v>452325</v>
      </c>
      <c r="AZ565" s="117">
        <v>555</v>
      </c>
      <c r="BA565" s="130">
        <v>176.85900000000001</v>
      </c>
      <c r="BB565" s="131">
        <v>31744.169000000002</v>
      </c>
      <c r="BC565" s="131">
        <v>31744.169000000002</v>
      </c>
      <c r="BD565" s="117">
        <v>0</v>
      </c>
      <c r="BE565" s="117">
        <v>0</v>
      </c>
      <c r="BF565" s="118">
        <v>0</v>
      </c>
      <c r="BG565" s="118">
        <v>0</v>
      </c>
      <c r="BH565" s="118">
        <v>0</v>
      </c>
      <c r="BI565" s="117"/>
      <c r="BJ565" s="118">
        <v>0</v>
      </c>
      <c r="BK565" s="117"/>
      <c r="BL565" s="118">
        <v>0</v>
      </c>
      <c r="BM565" s="118">
        <v>0</v>
      </c>
      <c r="BN565" s="118">
        <v>0</v>
      </c>
      <c r="BO565" s="118">
        <v>0</v>
      </c>
      <c r="BP565" s="119">
        <v>0</v>
      </c>
      <c r="BS565" s="97">
        <f t="shared" si="396"/>
        <v>452325</v>
      </c>
      <c r="BT565" s="97">
        <f t="shared" si="397"/>
        <v>555</v>
      </c>
      <c r="BU565" s="97">
        <f t="shared" si="398"/>
        <v>176.85900000000001</v>
      </c>
      <c r="BV565" s="296" t="str">
        <f>IF(CA565=0,"NO STOCK",IF(COUNTIF(PKGSUMM_T!$A$2:$A$1245,A565)&gt;0,"OK","ERROR"))</f>
        <v>OK</v>
      </c>
      <c r="BW565" s="296" t="str">
        <f>IF(CA565=0,"NO STOCK",IF(OR(COUNTIF(COST_SHEETT!$B$3:$B$1238,CI565)&gt;0,COUNTIF(COST_SHEETT!$AB$3:$AB$1238,CI565)&gt;0,COUNTIF(COST_SHEETT1!$B$3:$B$1238,CI565)&gt;0,COUNTIF(COST_SHEETT1!$AB$3:$AB$1238,CI565)&gt;0),"OK","ERROR"))</f>
        <v>OK</v>
      </c>
      <c r="BX565" s="97">
        <f>SUMIF(HW!$A$2:$A$1573,$A565,HW!BI$2:BI$1573)</f>
        <v>0</v>
      </c>
      <c r="BY565" s="97">
        <f>SUMIF(HW!$A$2:$A$1573,$A565,HW!BJ$2:BJ$1573)</f>
        <v>0</v>
      </c>
      <c r="BZ565" s="197">
        <f t="shared" si="399"/>
        <v>452325</v>
      </c>
      <c r="CA565" s="198">
        <f t="shared" si="400"/>
        <v>176.85900000000001</v>
      </c>
      <c r="CB565" s="296">
        <f>IF(CJ565="Y",IF(C565="FINISHED GOODS",SUMIF(COST_SHEETT!$AB$3:$AB$1227,$CI565,COST_SHEETT!$DD$3:$DD$1227),SUMIF(COST_SHEETT!$B$3:$B$1227,$CI565,COST_SHEETT!$DB$3:$DB$1227)),IF(C565="FINISHED GOODS",SUMIF(COST_SHEETT1!$AB$3:$AB$1227,$CI565,COST_SHEETT1!$DD$3:$DD$1227),SUMIF(COST_SHEETT1!$B$3:$B$1227,$CI565,COST_SHEETT1!$DB$3:$DB$1227)))</f>
        <v>7.355904758540921E-2</v>
      </c>
      <c r="CC565" s="209">
        <f t="shared" si="435"/>
        <v>33273</v>
      </c>
      <c r="CD565" s="295">
        <v>1</v>
      </c>
      <c r="CE565" s="295"/>
      <c r="CF565" s="376">
        <f t="shared" si="436"/>
        <v>7.01800002996322E-2</v>
      </c>
      <c r="CG565" s="301">
        <f t="shared" si="437"/>
        <v>7.01800002996322E-2</v>
      </c>
      <c r="CH565" s="302">
        <f t="shared" si="438"/>
        <v>31744</v>
      </c>
      <c r="CI565" s="200" t="s">
        <v>3404</v>
      </c>
      <c r="CJ565" s="97" t="s">
        <v>2666</v>
      </c>
      <c r="CK565" s="296">
        <f>IF(C565="WORK IN PROGRESS",0.099999,IF(SUMIF(SALE!$L$3:$L$1221,$A565,SALE!$U$3:$U$1221)=0,0,SUMIF(SALE!$L$3:$L$1221,$A565,SALE!$U$3:$U$1221)/SUMIF(SALE!$L$3:$L$1221,$A565,SALE!$F$3:$F$1221)))</f>
        <v>7.01800002996322E-2</v>
      </c>
      <c r="CL565" s="296" t="str">
        <f t="shared" si="439"/>
        <v>NRV</v>
      </c>
      <c r="CM565" s="304">
        <f t="shared" si="440"/>
        <v>179.488</v>
      </c>
      <c r="CU565" s="296">
        <f t="shared" si="441"/>
        <v>31744.168635531136</v>
      </c>
      <c r="CW565" s="296">
        <f t="shared" si="442"/>
        <v>31744.168635531136</v>
      </c>
      <c r="CX565" s="388">
        <f t="shared" si="443"/>
        <v>0.16863553113580565</v>
      </c>
    </row>
    <row r="566" spans="1:102" ht="12" hidden="1" customHeight="1" x14ac:dyDescent="0.25">
      <c r="A566" s="133" t="s">
        <v>2642</v>
      </c>
      <c r="B566" s="111"/>
      <c r="C566" s="111" t="s">
        <v>1200</v>
      </c>
      <c r="D566" s="126"/>
      <c r="E566" s="126"/>
      <c r="F566" s="126">
        <v>0.120017</v>
      </c>
      <c r="G566" s="126">
        <v>0.120017</v>
      </c>
      <c r="H566" s="112">
        <v>482845</v>
      </c>
      <c r="I566" s="112">
        <v>185.16</v>
      </c>
      <c r="J566" s="134">
        <v>33265.194000000003</v>
      </c>
      <c r="K566" s="126"/>
      <c r="L566" s="112">
        <v>0</v>
      </c>
      <c r="M566" s="126"/>
      <c r="N566" s="112">
        <v>0</v>
      </c>
      <c r="O566" s="126"/>
      <c r="P566" s="112">
        <v>0</v>
      </c>
      <c r="Q566" s="126"/>
      <c r="R566" s="112">
        <v>0</v>
      </c>
      <c r="S566" s="126"/>
      <c r="T566" s="112">
        <v>0</v>
      </c>
      <c r="U566" s="126"/>
      <c r="V566" s="112">
        <v>0</v>
      </c>
      <c r="W566" s="126"/>
      <c r="X566" s="112">
        <v>0</v>
      </c>
      <c r="Y566" s="126"/>
      <c r="Z566" s="112">
        <v>0</v>
      </c>
      <c r="AA566" s="126"/>
      <c r="AB566" s="112">
        <v>0</v>
      </c>
      <c r="AC566" s="112">
        <v>0</v>
      </c>
      <c r="AD566" s="112">
        <v>0</v>
      </c>
      <c r="AE566" s="112">
        <v>0</v>
      </c>
      <c r="AF566" s="126"/>
      <c r="AG566" s="112">
        <v>0</v>
      </c>
      <c r="AH566" s="126"/>
      <c r="AI566" s="112">
        <v>0</v>
      </c>
      <c r="AJ566" s="126"/>
      <c r="AK566" s="112">
        <v>0</v>
      </c>
      <c r="AL566" s="126"/>
      <c r="AM566" s="112">
        <v>0</v>
      </c>
      <c r="AN566" s="126"/>
      <c r="AO566" s="112">
        <v>0</v>
      </c>
      <c r="AP566" s="126"/>
      <c r="AQ566" s="112">
        <v>0</v>
      </c>
      <c r="AR566" s="126"/>
      <c r="AS566" s="112">
        <v>0</v>
      </c>
      <c r="AT566" s="126"/>
      <c r="AU566" s="112">
        <v>0</v>
      </c>
      <c r="AV566" s="112">
        <v>0</v>
      </c>
      <c r="AW566" s="112">
        <v>0</v>
      </c>
      <c r="AX566" s="112">
        <v>0</v>
      </c>
      <c r="AY566" s="135">
        <v>482845</v>
      </c>
      <c r="AZ566" s="126">
        <v>583</v>
      </c>
      <c r="BA566" s="112">
        <v>185.16</v>
      </c>
      <c r="BB566" s="134">
        <v>33265.194000000003</v>
      </c>
      <c r="BC566" s="134">
        <v>33265.194000000003</v>
      </c>
      <c r="BD566" s="126">
        <v>0</v>
      </c>
      <c r="BE566" s="126">
        <v>0</v>
      </c>
      <c r="BF566" s="112">
        <v>0</v>
      </c>
      <c r="BG566" s="112">
        <v>0</v>
      </c>
      <c r="BH566" s="112">
        <v>0</v>
      </c>
      <c r="BI566" s="126"/>
      <c r="BJ566" s="112">
        <v>0</v>
      </c>
      <c r="BK566" s="126"/>
      <c r="BL566" s="112">
        <v>0</v>
      </c>
      <c r="BM566" s="112">
        <v>0</v>
      </c>
      <c r="BN566" s="112">
        <v>0</v>
      </c>
      <c r="BO566" s="112">
        <v>0</v>
      </c>
      <c r="BP566" s="113">
        <v>0</v>
      </c>
      <c r="BS566" s="97">
        <f t="shared" si="396"/>
        <v>0</v>
      </c>
      <c r="BT566" s="97">
        <f t="shared" si="397"/>
        <v>0</v>
      </c>
      <c r="BU566" s="97">
        <f t="shared" si="398"/>
        <v>0</v>
      </c>
      <c r="BV566" s="296" t="str">
        <f>IF(CA566=0,"NO STOCK",IF(COUNTIF(PKGSUMM_T!$A$2:$A$1245,A566)&gt;0,"OK","ERROR"))</f>
        <v>NO STOCK</v>
      </c>
      <c r="BW566" s="296" t="str">
        <f>IF(CA566=0,"NO STOCK",IF(OR(COUNTIF(COST_SHEETT!$B$3:$B$1238,CI566)&gt;0,COUNTIF(COST_SHEETT!$AB$3:$AB$1238,CI566)&gt;0,COUNTIF(COST_SHEETT1!$B$3:$B$1238,CI566)&gt;0,COUNTIF(COST_SHEETT1!$AB$3:$AB$1238,CI566)&gt;0),"OK","ERROR"))</f>
        <v>NO STOCK</v>
      </c>
      <c r="BX566" s="97">
        <f>SUMIF(HW!$A$2:$A$1573,$A566,HW!BI$2:BI$1573)</f>
        <v>0</v>
      </c>
      <c r="BY566" s="97">
        <f>SUMIF(HW!$A$2:$A$1573,$A566,HW!BJ$2:BJ$1573)</f>
        <v>0</v>
      </c>
      <c r="BZ566" s="197">
        <f t="shared" si="399"/>
        <v>0</v>
      </c>
      <c r="CA566" s="198">
        <f t="shared" si="400"/>
        <v>0</v>
      </c>
      <c r="CI566" s="200"/>
      <c r="CK566" s="296">
        <f>IF(C566="WORK IN PROGRESS",0.099999,IF(SUMIF(SALE!$L$3:$L$1221,$A566,SALE!$U$3:$U$1221)=0,0,SUMIF(SALE!$L$3:$L$1221,$A566,SALE!$U$3:$U$1221)/SUMIF(SALE!$L$3:$L$1221,$A566,SALE!$F$3:$F$1221)))</f>
        <v>0</v>
      </c>
    </row>
    <row r="567" spans="1:102" ht="12" hidden="1" customHeight="1" x14ac:dyDescent="0.25">
      <c r="A567" s="136" t="s">
        <v>2642</v>
      </c>
      <c r="B567" s="105" t="s">
        <v>1200</v>
      </c>
      <c r="C567" s="105"/>
      <c r="D567" s="137"/>
      <c r="E567" s="137"/>
      <c r="F567" s="137">
        <v>0.120017</v>
      </c>
      <c r="G567" s="137">
        <v>0.120017</v>
      </c>
      <c r="H567" s="107">
        <v>482845</v>
      </c>
      <c r="I567" s="107">
        <v>185.16</v>
      </c>
      <c r="J567" s="138">
        <v>33265.194000000003</v>
      </c>
      <c r="K567" s="137"/>
      <c r="L567" s="107">
        <v>0</v>
      </c>
      <c r="M567" s="137"/>
      <c r="N567" s="107">
        <v>0</v>
      </c>
      <c r="O567" s="137"/>
      <c r="P567" s="107">
        <v>0</v>
      </c>
      <c r="Q567" s="137"/>
      <c r="R567" s="107">
        <v>0</v>
      </c>
      <c r="S567" s="137"/>
      <c r="T567" s="107">
        <v>0</v>
      </c>
      <c r="U567" s="137"/>
      <c r="V567" s="107">
        <v>0</v>
      </c>
      <c r="W567" s="137"/>
      <c r="X567" s="107">
        <v>0</v>
      </c>
      <c r="Y567" s="137"/>
      <c r="Z567" s="107">
        <v>0</v>
      </c>
      <c r="AA567" s="137"/>
      <c r="AB567" s="107">
        <v>0</v>
      </c>
      <c r="AC567" s="107">
        <v>0</v>
      </c>
      <c r="AD567" s="107">
        <v>0</v>
      </c>
      <c r="AE567" s="107">
        <v>0</v>
      </c>
      <c r="AF567" s="137"/>
      <c r="AG567" s="107">
        <v>0</v>
      </c>
      <c r="AH567" s="137"/>
      <c r="AI567" s="107">
        <v>0</v>
      </c>
      <c r="AJ567" s="137"/>
      <c r="AK567" s="107">
        <v>0</v>
      </c>
      <c r="AL567" s="137"/>
      <c r="AM567" s="107">
        <v>0</v>
      </c>
      <c r="AN567" s="137"/>
      <c r="AO567" s="107">
        <v>0</v>
      </c>
      <c r="AP567" s="137"/>
      <c r="AQ567" s="107">
        <v>0</v>
      </c>
      <c r="AR567" s="137"/>
      <c r="AS567" s="107">
        <v>0</v>
      </c>
      <c r="AT567" s="137"/>
      <c r="AU567" s="107">
        <v>0</v>
      </c>
      <c r="AV567" s="107">
        <v>0</v>
      </c>
      <c r="AW567" s="107">
        <v>0</v>
      </c>
      <c r="AX567" s="107">
        <v>0</v>
      </c>
      <c r="AY567" s="139">
        <v>482845</v>
      </c>
      <c r="AZ567" s="137">
        <v>583</v>
      </c>
      <c r="BA567" s="107">
        <v>185.16</v>
      </c>
      <c r="BB567" s="138">
        <v>33265.194000000003</v>
      </c>
      <c r="BC567" s="138">
        <v>33265.194000000003</v>
      </c>
      <c r="BD567" s="137">
        <v>0</v>
      </c>
      <c r="BE567" s="137">
        <v>0</v>
      </c>
      <c r="BF567" s="107">
        <v>0</v>
      </c>
      <c r="BG567" s="107">
        <v>0</v>
      </c>
      <c r="BH567" s="107">
        <v>0</v>
      </c>
      <c r="BI567" s="137"/>
      <c r="BJ567" s="107">
        <v>0</v>
      </c>
      <c r="BK567" s="137"/>
      <c r="BL567" s="107">
        <v>0</v>
      </c>
      <c r="BM567" s="107">
        <v>0</v>
      </c>
      <c r="BN567" s="107">
        <v>0</v>
      </c>
      <c r="BO567" s="107">
        <v>0</v>
      </c>
      <c r="BP567" s="108">
        <v>0</v>
      </c>
      <c r="BS567" s="97">
        <f t="shared" si="396"/>
        <v>0</v>
      </c>
      <c r="BT567" s="97">
        <f t="shared" si="397"/>
        <v>0</v>
      </c>
      <c r="BU567" s="97">
        <f t="shared" si="398"/>
        <v>0</v>
      </c>
      <c r="BV567" s="296" t="str">
        <f>IF(CA567=0,"NO STOCK",IF(COUNTIF(PKGSUMM_T!$A$2:$A$1245,A567)&gt;0,"OK","ERROR"))</f>
        <v>NO STOCK</v>
      </c>
      <c r="BW567" s="296" t="str">
        <f>IF(CA567=0,"NO STOCK",IF(OR(COUNTIF(COST_SHEETT!$B$3:$B$1238,CI567)&gt;0,COUNTIF(COST_SHEETT!$AB$3:$AB$1238,CI567)&gt;0,COUNTIF(COST_SHEETT1!$B$3:$B$1238,CI567)&gt;0,COUNTIF(COST_SHEETT1!$AB$3:$AB$1238,CI567)&gt;0),"OK","ERROR"))</f>
        <v>NO STOCK</v>
      </c>
      <c r="BX567" s="97">
        <f>SUMIF(HW!$A$2:$A$1573,$A567,HW!BI$2:BI$1573)</f>
        <v>0</v>
      </c>
      <c r="BY567" s="97">
        <f>SUMIF(HW!$A$2:$A$1573,$A567,HW!BJ$2:BJ$1573)</f>
        <v>0</v>
      </c>
      <c r="BZ567" s="197">
        <f t="shared" si="399"/>
        <v>0</v>
      </c>
      <c r="CA567" s="198">
        <f t="shared" si="400"/>
        <v>0</v>
      </c>
      <c r="CI567" s="200"/>
      <c r="CK567" s="296">
        <f>IF(C567="WORK IN PROGRESS",0.099999,IF(SUMIF(SALE!$L$3:$L$1221,$A567,SALE!$U$3:$U$1221)=0,0,SUMIF(SALE!$L$3:$L$1221,$A567,SALE!$U$3:$U$1221)/SUMIF(SALE!$L$3:$L$1221,$A567,SALE!$F$3:$F$1221)))</f>
        <v>0</v>
      </c>
    </row>
    <row r="568" spans="1:102" ht="12" hidden="1" customHeight="1" x14ac:dyDescent="0.25">
      <c r="A568" s="109" t="s">
        <v>2642</v>
      </c>
      <c r="B568" s="111" t="s">
        <v>1863</v>
      </c>
      <c r="C568" s="110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  <c r="AW568" s="112"/>
      <c r="AX568" s="112"/>
      <c r="AY568" s="112"/>
      <c r="AZ568" s="112"/>
      <c r="BA568" s="112"/>
      <c r="BB568" s="112"/>
      <c r="BC568" s="112"/>
      <c r="BD568" s="112"/>
      <c r="BE568" s="112"/>
      <c r="BF568" s="112"/>
      <c r="BG568" s="112"/>
      <c r="BH568" s="112"/>
      <c r="BI568" s="112"/>
      <c r="BJ568" s="112"/>
      <c r="BK568" s="112"/>
      <c r="BL568" s="112"/>
      <c r="BM568" s="112"/>
      <c r="BN568" s="112"/>
      <c r="BO568" s="112"/>
      <c r="BP568" s="113"/>
      <c r="BS568" s="97">
        <f t="shared" si="396"/>
        <v>0</v>
      </c>
      <c r="BT568" s="97">
        <f t="shared" si="397"/>
        <v>0</v>
      </c>
      <c r="BU568" s="97">
        <f t="shared" si="398"/>
        <v>0</v>
      </c>
      <c r="BV568" s="296" t="str">
        <f>IF(CA568=0,"NO STOCK",IF(COUNTIF(PKGSUMM_T!$A$2:$A$1245,A568)&gt;0,"OK","ERROR"))</f>
        <v>NO STOCK</v>
      </c>
      <c r="BW568" s="296" t="str">
        <f>IF(CA568=0,"NO STOCK",IF(OR(COUNTIF(COST_SHEETT!$B$3:$B$1238,CI568)&gt;0,COUNTIF(COST_SHEETT!$AB$3:$AB$1238,CI568)&gt;0,COUNTIF(COST_SHEETT1!$B$3:$B$1238,CI568)&gt;0,COUNTIF(COST_SHEETT1!$AB$3:$AB$1238,CI568)&gt;0),"OK","ERROR"))</f>
        <v>NO STOCK</v>
      </c>
      <c r="BX568" s="97">
        <f>SUMIF(HW!$A$2:$A$1573,$A568,HW!BI$2:BI$1573)</f>
        <v>0</v>
      </c>
      <c r="BY568" s="97">
        <f>SUMIF(HW!$A$2:$A$1573,$A568,HW!BJ$2:BJ$1573)</f>
        <v>0</v>
      </c>
      <c r="BZ568" s="197">
        <f t="shared" si="399"/>
        <v>0</v>
      </c>
      <c r="CA568" s="198">
        <f t="shared" si="400"/>
        <v>0</v>
      </c>
      <c r="CI568" s="200"/>
      <c r="CK568" s="296">
        <f>IF(C568="WORK IN PROGRESS",0.099999,IF(SUMIF(SALE!$L$3:$L$1221,$A568,SALE!$U$3:$U$1221)=0,0,SUMIF(SALE!$L$3:$L$1221,$A568,SALE!$U$3:$U$1221)/SUMIF(SALE!$L$3:$L$1221,$A568,SALE!$F$3:$F$1221)))</f>
        <v>0</v>
      </c>
    </row>
    <row r="569" spans="1:102" ht="12" hidden="1" customHeight="1" x14ac:dyDescent="0.25">
      <c r="A569" s="104" t="s">
        <v>2642</v>
      </c>
      <c r="B569" s="106"/>
      <c r="C569" s="105" t="s">
        <v>30</v>
      </c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07"/>
      <c r="BE569" s="107"/>
      <c r="BF569" s="107"/>
      <c r="BG569" s="107"/>
      <c r="BH569" s="107"/>
      <c r="BI569" s="107"/>
      <c r="BJ569" s="107"/>
      <c r="BK569" s="107"/>
      <c r="BL569" s="107"/>
      <c r="BM569" s="107"/>
      <c r="BN569" s="107"/>
      <c r="BO569" s="107"/>
      <c r="BP569" s="108"/>
      <c r="BS569" s="97">
        <f t="shared" si="396"/>
        <v>0</v>
      </c>
      <c r="BT569" s="97">
        <f t="shared" si="397"/>
        <v>0</v>
      </c>
      <c r="BU569" s="97">
        <f t="shared" si="398"/>
        <v>0</v>
      </c>
      <c r="BV569" s="296" t="str">
        <f>IF(CA569=0,"NO STOCK",IF(COUNTIF(PKGSUMM_T!$A$2:$A$1245,A569)&gt;0,"OK","ERROR"))</f>
        <v>NO STOCK</v>
      </c>
      <c r="BW569" s="296" t="str">
        <f>IF(CA569=0,"NO STOCK",IF(OR(COUNTIF(COST_SHEETT!$B$3:$B$1238,CI569)&gt;0,COUNTIF(COST_SHEETT!$AB$3:$AB$1238,CI569)&gt;0,COUNTIF(COST_SHEETT1!$B$3:$B$1238,CI569)&gt;0,COUNTIF(COST_SHEETT1!$AB$3:$AB$1238,CI569)&gt;0),"OK","ERROR"))</f>
        <v>NO STOCK</v>
      </c>
      <c r="BX569" s="97">
        <f>SUMIF(HW!$A$2:$A$1573,$A569,HW!BI$2:BI$1573)</f>
        <v>0</v>
      </c>
      <c r="BY569" s="97">
        <f>SUMIF(HW!$A$2:$A$1573,$A569,HW!BJ$2:BJ$1573)</f>
        <v>0</v>
      </c>
      <c r="BZ569" s="197">
        <f t="shared" si="399"/>
        <v>0</v>
      </c>
      <c r="CA569" s="198">
        <f t="shared" si="400"/>
        <v>0</v>
      </c>
      <c r="CI569" s="200"/>
      <c r="CK569" s="296">
        <f>IF(C569="WORK IN PROGRESS",0.099999,IF(SUMIF(SALE!$L$3:$L$1221,$A569,SALE!$U$3:$U$1221)=0,0,SUMIF(SALE!$L$3:$L$1221,$A569,SALE!$U$3:$U$1221)/SUMIF(SALE!$L$3:$L$1221,$A569,SALE!$F$3:$F$1221)))</f>
        <v>0</v>
      </c>
    </row>
    <row r="570" spans="1:102" ht="12" hidden="1" customHeight="1" x14ac:dyDescent="0.25">
      <c r="A570" s="120" t="s">
        <v>1864</v>
      </c>
      <c r="B570" s="121" t="s">
        <v>1865</v>
      </c>
      <c r="C570" s="121" t="s">
        <v>30</v>
      </c>
      <c r="D570" s="122">
        <v>1864</v>
      </c>
      <c r="E570" s="123">
        <v>390</v>
      </c>
      <c r="F570" s="123">
        <v>5.6590000000000001E-2</v>
      </c>
      <c r="G570" s="123">
        <v>5.6590000000000001E-2</v>
      </c>
      <c r="H570" s="124"/>
      <c r="I570" s="124">
        <v>0</v>
      </c>
      <c r="J570" s="124">
        <v>0</v>
      </c>
      <c r="K570" s="124"/>
      <c r="L570" s="124">
        <v>0</v>
      </c>
      <c r="M570" s="124"/>
      <c r="N570" s="124">
        <v>0</v>
      </c>
      <c r="O570" s="124"/>
      <c r="P570" s="124">
        <v>0</v>
      </c>
      <c r="Q570" s="124"/>
      <c r="R570" s="124">
        <v>0</v>
      </c>
      <c r="S570" s="124"/>
      <c r="T570" s="124">
        <v>0</v>
      </c>
      <c r="U570" s="124"/>
      <c r="V570" s="124">
        <v>0</v>
      </c>
      <c r="W570" s="124"/>
      <c r="X570" s="124">
        <v>0</v>
      </c>
      <c r="Y570" s="124"/>
      <c r="Z570" s="124">
        <v>0</v>
      </c>
      <c r="AA570" s="124"/>
      <c r="AB570" s="124">
        <v>0</v>
      </c>
      <c r="AC570" s="124">
        <v>0</v>
      </c>
      <c r="AD570" s="124">
        <v>0</v>
      </c>
      <c r="AE570" s="124">
        <v>0</v>
      </c>
      <c r="AF570" s="124"/>
      <c r="AG570" s="124">
        <v>0</v>
      </c>
      <c r="AH570" s="124"/>
      <c r="AI570" s="124">
        <v>0</v>
      </c>
      <c r="AJ570" s="124"/>
      <c r="AK570" s="124">
        <v>0</v>
      </c>
      <c r="AL570" s="124"/>
      <c r="AM570" s="124">
        <v>0</v>
      </c>
      <c r="AN570" s="124"/>
      <c r="AO570" s="124">
        <v>0</v>
      </c>
      <c r="AP570" s="124"/>
      <c r="AQ570" s="124">
        <v>0</v>
      </c>
      <c r="AR570" s="124"/>
      <c r="AS570" s="124">
        <v>0</v>
      </c>
      <c r="AT570" s="124"/>
      <c r="AU570" s="124">
        <v>0</v>
      </c>
      <c r="AV570" s="124">
        <v>0</v>
      </c>
      <c r="AW570" s="124">
        <v>0</v>
      </c>
      <c r="AX570" s="124">
        <v>0</v>
      </c>
      <c r="AY570" s="124">
        <v>0</v>
      </c>
      <c r="AZ570" s="124">
        <v>0</v>
      </c>
      <c r="BA570" s="124">
        <v>0</v>
      </c>
      <c r="BB570" s="124">
        <v>0</v>
      </c>
      <c r="BC570" s="124">
        <v>0</v>
      </c>
      <c r="BD570" s="123">
        <v>0</v>
      </c>
      <c r="BE570" s="123">
        <v>0</v>
      </c>
      <c r="BF570" s="124">
        <v>0</v>
      </c>
      <c r="BG570" s="124">
        <v>0</v>
      </c>
      <c r="BH570" s="124">
        <v>0</v>
      </c>
      <c r="BI570" s="124"/>
      <c r="BJ570" s="124">
        <v>0</v>
      </c>
      <c r="BK570" s="124"/>
      <c r="BL570" s="124">
        <v>0</v>
      </c>
      <c r="BM570" s="124">
        <v>0</v>
      </c>
      <c r="BN570" s="124">
        <v>0</v>
      </c>
      <c r="BO570" s="124">
        <v>0</v>
      </c>
      <c r="BP570" s="125">
        <v>0</v>
      </c>
      <c r="BS570" s="97">
        <f t="shared" si="396"/>
        <v>0</v>
      </c>
      <c r="BT570" s="97">
        <f t="shared" si="397"/>
        <v>0</v>
      </c>
      <c r="BU570" s="97">
        <f t="shared" si="398"/>
        <v>0</v>
      </c>
      <c r="BV570" s="296" t="str">
        <f>IF(CA570=0,"NO STOCK",IF(COUNTIF(PKGSUMM_T!$A$2:$A$1245,A570)&gt;0,"OK","ERROR"))</f>
        <v>NO STOCK</v>
      </c>
      <c r="BW570" s="296" t="str">
        <f>IF(CA570=0,"NO STOCK",IF(OR(COUNTIF(COST_SHEETT!$B$3:$B$1238,CI570)&gt;0,COUNTIF(COST_SHEETT!$AB$3:$AB$1238,CI570)&gt;0,COUNTIF(COST_SHEETT1!$B$3:$B$1238,CI570)&gt;0,COUNTIF(COST_SHEETT1!$AB$3:$AB$1238,CI570)&gt;0),"OK","ERROR"))</f>
        <v>NO STOCK</v>
      </c>
      <c r="BX570" s="97">
        <f>SUMIF(HW!$A$2:$A$1573,$A570,HW!BI$2:BI$1573)</f>
        <v>0</v>
      </c>
      <c r="BY570" s="97">
        <f>SUMIF(HW!$A$2:$A$1573,$A570,HW!BJ$2:BJ$1573)</f>
        <v>0</v>
      </c>
      <c r="BZ570" s="197">
        <f t="shared" si="399"/>
        <v>0</v>
      </c>
      <c r="CA570" s="198">
        <f t="shared" si="400"/>
        <v>0</v>
      </c>
      <c r="CI570" s="200"/>
      <c r="CK570" s="296">
        <f>IF(C570="WORK IN PROGRESS",0.099999,IF(SUMIF(SALE!$L$3:$L$1221,$A570,SALE!$U$3:$U$1221)=0,0,SUMIF(SALE!$L$3:$L$1221,$A570,SALE!$U$3:$U$1221)/SUMIF(SALE!$L$3:$L$1221,$A570,SALE!$F$3:$F$1221)))</f>
        <v>0</v>
      </c>
    </row>
    <row r="571" spans="1:102" ht="12" customHeight="1" x14ac:dyDescent="0.25">
      <c r="A571" s="114" t="s">
        <v>723</v>
      </c>
      <c r="B571" s="115" t="s">
        <v>724</v>
      </c>
      <c r="C571" s="115" t="s">
        <v>30</v>
      </c>
      <c r="D571" s="116">
        <v>1864</v>
      </c>
      <c r="E571" s="117">
        <v>425</v>
      </c>
      <c r="F571" s="117">
        <v>4.3749999999999997E-2</v>
      </c>
      <c r="G571" s="117">
        <v>4.3749999999999997E-2</v>
      </c>
      <c r="H571" s="130">
        <v>119296</v>
      </c>
      <c r="I571" s="130">
        <v>50.701000000000001</v>
      </c>
      <c r="J571" s="131">
        <v>5219.2</v>
      </c>
      <c r="K571" s="117"/>
      <c r="L571" s="118">
        <v>0</v>
      </c>
      <c r="M571" s="117"/>
      <c r="N571" s="118">
        <v>0</v>
      </c>
      <c r="O571" s="117"/>
      <c r="P571" s="118">
        <v>0</v>
      </c>
      <c r="Q571" s="117"/>
      <c r="R571" s="118">
        <v>0</v>
      </c>
      <c r="S571" s="117"/>
      <c r="T571" s="118">
        <v>0</v>
      </c>
      <c r="U571" s="117"/>
      <c r="V571" s="118">
        <v>0</v>
      </c>
      <c r="W571" s="117"/>
      <c r="X571" s="118">
        <v>0</v>
      </c>
      <c r="Y571" s="117"/>
      <c r="Z571" s="118">
        <v>0</v>
      </c>
      <c r="AA571" s="117"/>
      <c r="AB571" s="118">
        <v>0</v>
      </c>
      <c r="AC571" s="118">
        <v>0</v>
      </c>
      <c r="AD571" s="118">
        <v>0</v>
      </c>
      <c r="AE571" s="118">
        <v>0</v>
      </c>
      <c r="AF571" s="117"/>
      <c r="AG571" s="118">
        <v>0</v>
      </c>
      <c r="AH571" s="117"/>
      <c r="AI571" s="118">
        <v>0</v>
      </c>
      <c r="AJ571" s="117"/>
      <c r="AK571" s="118">
        <v>0</v>
      </c>
      <c r="AL571" s="117"/>
      <c r="AM571" s="118">
        <v>0</v>
      </c>
      <c r="AN571" s="117"/>
      <c r="AO571" s="118">
        <v>0</v>
      </c>
      <c r="AP571" s="117"/>
      <c r="AQ571" s="118">
        <v>0</v>
      </c>
      <c r="AR571" s="117"/>
      <c r="AS571" s="118">
        <v>0</v>
      </c>
      <c r="AT571" s="117"/>
      <c r="AU571" s="118">
        <v>0</v>
      </c>
      <c r="AV571" s="118">
        <v>0</v>
      </c>
      <c r="AW571" s="118">
        <v>0</v>
      </c>
      <c r="AX571" s="118">
        <v>0</v>
      </c>
      <c r="AY571" s="132">
        <v>119296</v>
      </c>
      <c r="AZ571" s="117">
        <v>64</v>
      </c>
      <c r="BA571" s="130">
        <v>50.701000000000001</v>
      </c>
      <c r="BB571" s="131">
        <v>5219.2</v>
      </c>
      <c r="BC571" s="131">
        <v>5219.2</v>
      </c>
      <c r="BD571" s="117">
        <v>0</v>
      </c>
      <c r="BE571" s="117">
        <v>0</v>
      </c>
      <c r="BF571" s="118">
        <v>0</v>
      </c>
      <c r="BG571" s="118">
        <v>0</v>
      </c>
      <c r="BH571" s="118">
        <v>0</v>
      </c>
      <c r="BI571" s="117"/>
      <c r="BJ571" s="118">
        <v>0</v>
      </c>
      <c r="BK571" s="117"/>
      <c r="BL571" s="118">
        <v>0</v>
      </c>
      <c r="BM571" s="118">
        <v>0</v>
      </c>
      <c r="BN571" s="118">
        <v>0</v>
      </c>
      <c r="BO571" s="118">
        <v>0</v>
      </c>
      <c r="BP571" s="119">
        <v>0</v>
      </c>
      <c r="BS571" s="97">
        <f t="shared" si="396"/>
        <v>119296</v>
      </c>
      <c r="BT571" s="97">
        <f t="shared" si="397"/>
        <v>64</v>
      </c>
      <c r="BU571" s="97">
        <f t="shared" si="398"/>
        <v>50.701000000000001</v>
      </c>
      <c r="BV571" s="296" t="str">
        <f>IF(CA571=0,"NO STOCK",IF(COUNTIF(PKGSUMM_T!$A$2:$A$1245,A571)&gt;0,"OK","ERROR"))</f>
        <v>OK</v>
      </c>
      <c r="BW571" s="296" t="str">
        <f>IF(CA571=0,"NO STOCK",IF(OR(COUNTIF(COST_SHEETT!$B$3:$B$1238,CI571)&gt;0,COUNTIF(COST_SHEETT!$AB$3:$AB$1238,CI571)&gt;0,COUNTIF(COST_SHEETT1!$B$3:$B$1238,CI571)&gt;0,COUNTIF(COST_SHEETT1!$AB$3:$AB$1238,CI571)&gt;0),"OK","ERROR"))</f>
        <v>OK</v>
      </c>
      <c r="BX571" s="97">
        <f>SUMIF(HW!$A$2:$A$1573,$A571,HW!BI$2:BI$1573)</f>
        <v>0</v>
      </c>
      <c r="BY571" s="97">
        <f>SUMIF(HW!$A$2:$A$1573,$A571,HW!BJ$2:BJ$1573)</f>
        <v>0</v>
      </c>
      <c r="BZ571" s="197">
        <f t="shared" si="399"/>
        <v>119296</v>
      </c>
      <c r="CA571" s="198">
        <f t="shared" si="400"/>
        <v>50.701000000000001</v>
      </c>
      <c r="CB571" s="296">
        <f>IF(CJ571="Y",IF(C571="FINISHED GOODS",SUMIF(COST_SHEETT!$AB$3:$AB$1227,$CI571,COST_SHEETT!$DD$3:$DD$1227),SUMIF(COST_SHEETT!$B$3:$B$1227,$CI571,COST_SHEETT!$DB$3:$DB$1227)),IF(C571="FINISHED GOODS",SUMIF(COST_SHEETT1!$AB$3:$AB$1227,$CI571,COST_SHEETT1!$DD$3:$DD$1227),SUMIF(COST_SHEETT1!$B$3:$B$1227,$CI571,COST_SHEETT1!$DB$3:$DB$1227)))</f>
        <v>4.8319648521920985E-2</v>
      </c>
      <c r="CC571" s="209">
        <f t="shared" ref="CC571" si="444">ROUND(BZ571*CB571,0)</f>
        <v>5764</v>
      </c>
      <c r="CD571" s="295">
        <v>1</v>
      </c>
      <c r="CE571" s="295"/>
      <c r="CF571" s="376">
        <f>IF(BZ571=0,0,IF(CK571&gt;0,CK571,CD571))</f>
        <v>4.3750139345632912E-2</v>
      </c>
      <c r="CG571" s="301">
        <f t="shared" ref="CG571" si="445">MIN(CF571,CB571)</f>
        <v>4.3750139345632912E-2</v>
      </c>
      <c r="CH571" s="302">
        <f t="shared" ref="CH571" si="446">ROUND(CG571*BZ571,0)</f>
        <v>5219</v>
      </c>
      <c r="CI571" s="200" t="s">
        <v>4069</v>
      </c>
      <c r="CK571" s="303">
        <v>4.3750139345632912E-2</v>
      </c>
      <c r="CL571" s="296" t="str">
        <f t="shared" ref="CL571" si="447">IF(CF571&lt;CB571,"NRV","COST")</f>
        <v>NRV</v>
      </c>
      <c r="CM571" s="304">
        <f t="shared" ref="CM571" si="448">IF(CA571=0,0,ROUND(CH571/CA571,3))</f>
        <v>102.937</v>
      </c>
      <c r="CU571" s="296">
        <f>+(BZ571-BX571)*CG571</f>
        <v>5219.2166233766238</v>
      </c>
      <c r="CW571" s="296">
        <f>+CT571+CU571+CV571</f>
        <v>5219.2166233766238</v>
      </c>
      <c r="CX571" s="388">
        <f>+CW571-CH571</f>
        <v>0.21662337662382924</v>
      </c>
    </row>
    <row r="572" spans="1:102" ht="12" hidden="1" customHeight="1" x14ac:dyDescent="0.25">
      <c r="A572" s="133" t="s">
        <v>2642</v>
      </c>
      <c r="B572" s="111"/>
      <c r="C572" s="111" t="s">
        <v>1200</v>
      </c>
      <c r="D572" s="126"/>
      <c r="E572" s="126"/>
      <c r="F572" s="126">
        <v>0.10034</v>
      </c>
      <c r="G572" s="126">
        <v>0.10034</v>
      </c>
      <c r="H572" s="112">
        <v>119296</v>
      </c>
      <c r="I572" s="112">
        <v>50.701000000000001</v>
      </c>
      <c r="J572" s="134">
        <v>5219.2</v>
      </c>
      <c r="K572" s="126"/>
      <c r="L572" s="112">
        <v>0</v>
      </c>
      <c r="M572" s="126"/>
      <c r="N572" s="112">
        <v>0</v>
      </c>
      <c r="O572" s="126"/>
      <c r="P572" s="112">
        <v>0</v>
      </c>
      <c r="Q572" s="126"/>
      <c r="R572" s="112">
        <v>0</v>
      </c>
      <c r="S572" s="126"/>
      <c r="T572" s="112">
        <v>0</v>
      </c>
      <c r="U572" s="126"/>
      <c r="V572" s="112">
        <v>0</v>
      </c>
      <c r="W572" s="126"/>
      <c r="X572" s="112">
        <v>0</v>
      </c>
      <c r="Y572" s="126"/>
      <c r="Z572" s="112">
        <v>0</v>
      </c>
      <c r="AA572" s="126"/>
      <c r="AB572" s="112">
        <v>0</v>
      </c>
      <c r="AC572" s="112">
        <v>0</v>
      </c>
      <c r="AD572" s="112">
        <v>0</v>
      </c>
      <c r="AE572" s="112">
        <v>0</v>
      </c>
      <c r="AF572" s="126"/>
      <c r="AG572" s="112">
        <v>0</v>
      </c>
      <c r="AH572" s="126"/>
      <c r="AI572" s="112">
        <v>0</v>
      </c>
      <c r="AJ572" s="126"/>
      <c r="AK572" s="112">
        <v>0</v>
      </c>
      <c r="AL572" s="126"/>
      <c r="AM572" s="112">
        <v>0</v>
      </c>
      <c r="AN572" s="126"/>
      <c r="AO572" s="112">
        <v>0</v>
      </c>
      <c r="AP572" s="126"/>
      <c r="AQ572" s="112">
        <v>0</v>
      </c>
      <c r="AR572" s="126"/>
      <c r="AS572" s="112">
        <v>0</v>
      </c>
      <c r="AT572" s="126"/>
      <c r="AU572" s="112">
        <v>0</v>
      </c>
      <c r="AV572" s="112">
        <v>0</v>
      </c>
      <c r="AW572" s="112">
        <v>0</v>
      </c>
      <c r="AX572" s="112">
        <v>0</v>
      </c>
      <c r="AY572" s="135">
        <v>119296</v>
      </c>
      <c r="AZ572" s="126">
        <v>64</v>
      </c>
      <c r="BA572" s="112">
        <v>50.701000000000001</v>
      </c>
      <c r="BB572" s="134">
        <v>5219.2</v>
      </c>
      <c r="BC572" s="134">
        <v>5219.2</v>
      </c>
      <c r="BD572" s="126">
        <v>0</v>
      </c>
      <c r="BE572" s="126">
        <v>0</v>
      </c>
      <c r="BF572" s="112">
        <v>0</v>
      </c>
      <c r="BG572" s="112">
        <v>0</v>
      </c>
      <c r="BH572" s="112">
        <v>0</v>
      </c>
      <c r="BI572" s="126"/>
      <c r="BJ572" s="112">
        <v>0</v>
      </c>
      <c r="BK572" s="126"/>
      <c r="BL572" s="112">
        <v>0</v>
      </c>
      <c r="BM572" s="112">
        <v>0</v>
      </c>
      <c r="BN572" s="112">
        <v>0</v>
      </c>
      <c r="BO572" s="112">
        <v>0</v>
      </c>
      <c r="BP572" s="113">
        <v>0</v>
      </c>
      <c r="BS572" s="97">
        <f t="shared" si="396"/>
        <v>0</v>
      </c>
      <c r="BT572" s="97">
        <f t="shared" si="397"/>
        <v>0</v>
      </c>
      <c r="BU572" s="97">
        <f t="shared" si="398"/>
        <v>0</v>
      </c>
      <c r="BV572" s="296" t="str">
        <f>IF(CA572=0,"NO STOCK",IF(COUNTIF(PKGSUMM_T!$A$2:$A$1245,A572)&gt;0,"OK","ERROR"))</f>
        <v>NO STOCK</v>
      </c>
      <c r="BW572" s="296" t="str">
        <f>IF(CA572=0,"NO STOCK",IF(OR(COUNTIF(COST_SHEETT!$B$3:$B$1238,CI572)&gt;0,COUNTIF(COST_SHEETT!$AB$3:$AB$1238,CI572)&gt;0,COUNTIF(COST_SHEETT1!$B$3:$B$1238,CI572)&gt;0,COUNTIF(COST_SHEETT1!$AB$3:$AB$1238,CI572)&gt;0),"OK","ERROR"))</f>
        <v>NO STOCK</v>
      </c>
      <c r="BX572" s="97">
        <f>SUMIF(HW!$A$2:$A$1573,$A572,HW!BI$2:BI$1573)</f>
        <v>0</v>
      </c>
      <c r="BY572" s="97">
        <f>SUMIF(HW!$A$2:$A$1573,$A572,HW!BJ$2:BJ$1573)</f>
        <v>0</v>
      </c>
      <c r="BZ572" s="197">
        <f t="shared" si="399"/>
        <v>0</v>
      </c>
      <c r="CA572" s="198">
        <f t="shared" si="400"/>
        <v>0</v>
      </c>
      <c r="CI572" s="200"/>
      <c r="CK572" s="296">
        <f>IF(C572="WORK IN PROGRESS",0.099999,IF(SUMIF(SALE!$L$3:$L$1221,$A572,SALE!$U$3:$U$1221)=0,0,SUMIF(SALE!$L$3:$L$1221,$A572,SALE!$U$3:$U$1221)/SUMIF(SALE!$L$3:$L$1221,$A572,SALE!$F$3:$F$1221)))</f>
        <v>0</v>
      </c>
    </row>
    <row r="573" spans="1:102" ht="12" hidden="1" customHeight="1" x14ac:dyDescent="0.25">
      <c r="A573" s="136" t="s">
        <v>2642</v>
      </c>
      <c r="B573" s="105" t="s">
        <v>1200</v>
      </c>
      <c r="C573" s="105"/>
      <c r="D573" s="137"/>
      <c r="E573" s="137"/>
      <c r="F573" s="137">
        <v>0.10034</v>
      </c>
      <c r="G573" s="137">
        <v>0.10034</v>
      </c>
      <c r="H573" s="107">
        <v>119296</v>
      </c>
      <c r="I573" s="107">
        <v>50.701000000000001</v>
      </c>
      <c r="J573" s="138">
        <v>5219.2</v>
      </c>
      <c r="K573" s="137"/>
      <c r="L573" s="107">
        <v>0</v>
      </c>
      <c r="M573" s="137"/>
      <c r="N573" s="107">
        <v>0</v>
      </c>
      <c r="O573" s="137"/>
      <c r="P573" s="107">
        <v>0</v>
      </c>
      <c r="Q573" s="137"/>
      <c r="R573" s="107">
        <v>0</v>
      </c>
      <c r="S573" s="137"/>
      <c r="T573" s="107">
        <v>0</v>
      </c>
      <c r="U573" s="137"/>
      <c r="V573" s="107">
        <v>0</v>
      </c>
      <c r="W573" s="137"/>
      <c r="X573" s="107">
        <v>0</v>
      </c>
      <c r="Y573" s="137"/>
      <c r="Z573" s="107">
        <v>0</v>
      </c>
      <c r="AA573" s="137"/>
      <c r="AB573" s="107">
        <v>0</v>
      </c>
      <c r="AC573" s="107">
        <v>0</v>
      </c>
      <c r="AD573" s="107">
        <v>0</v>
      </c>
      <c r="AE573" s="107">
        <v>0</v>
      </c>
      <c r="AF573" s="137"/>
      <c r="AG573" s="107">
        <v>0</v>
      </c>
      <c r="AH573" s="137"/>
      <c r="AI573" s="107">
        <v>0</v>
      </c>
      <c r="AJ573" s="137"/>
      <c r="AK573" s="107">
        <v>0</v>
      </c>
      <c r="AL573" s="137"/>
      <c r="AM573" s="107">
        <v>0</v>
      </c>
      <c r="AN573" s="137"/>
      <c r="AO573" s="107">
        <v>0</v>
      </c>
      <c r="AP573" s="137"/>
      <c r="AQ573" s="107">
        <v>0</v>
      </c>
      <c r="AR573" s="137"/>
      <c r="AS573" s="107">
        <v>0</v>
      </c>
      <c r="AT573" s="137"/>
      <c r="AU573" s="107">
        <v>0</v>
      </c>
      <c r="AV573" s="107">
        <v>0</v>
      </c>
      <c r="AW573" s="107">
        <v>0</v>
      </c>
      <c r="AX573" s="107">
        <v>0</v>
      </c>
      <c r="AY573" s="139">
        <v>119296</v>
      </c>
      <c r="AZ573" s="137">
        <v>64</v>
      </c>
      <c r="BA573" s="107">
        <v>50.701000000000001</v>
      </c>
      <c r="BB573" s="138">
        <v>5219.2</v>
      </c>
      <c r="BC573" s="138">
        <v>5219.2</v>
      </c>
      <c r="BD573" s="137">
        <v>0</v>
      </c>
      <c r="BE573" s="137">
        <v>0</v>
      </c>
      <c r="BF573" s="107">
        <v>0</v>
      </c>
      <c r="BG573" s="107">
        <v>0</v>
      </c>
      <c r="BH573" s="107">
        <v>0</v>
      </c>
      <c r="BI573" s="137"/>
      <c r="BJ573" s="107">
        <v>0</v>
      </c>
      <c r="BK573" s="137"/>
      <c r="BL573" s="107">
        <v>0</v>
      </c>
      <c r="BM573" s="107">
        <v>0</v>
      </c>
      <c r="BN573" s="107">
        <v>0</v>
      </c>
      <c r="BO573" s="107">
        <v>0</v>
      </c>
      <c r="BP573" s="108">
        <v>0</v>
      </c>
      <c r="BS573" s="97">
        <f t="shared" si="396"/>
        <v>0</v>
      </c>
      <c r="BT573" s="97">
        <f t="shared" si="397"/>
        <v>0</v>
      </c>
      <c r="BU573" s="97">
        <f t="shared" si="398"/>
        <v>0</v>
      </c>
      <c r="BV573" s="296" t="str">
        <f>IF(CA573=0,"NO STOCK",IF(COUNTIF(PKGSUMM_T!$A$2:$A$1245,A573)&gt;0,"OK","ERROR"))</f>
        <v>NO STOCK</v>
      </c>
      <c r="BW573" s="296" t="str">
        <f>IF(CA573=0,"NO STOCK",IF(OR(COUNTIF(COST_SHEETT!$B$3:$B$1238,CI573)&gt;0,COUNTIF(COST_SHEETT!$AB$3:$AB$1238,CI573)&gt;0,COUNTIF(COST_SHEETT1!$B$3:$B$1238,CI573)&gt;0,COUNTIF(COST_SHEETT1!$AB$3:$AB$1238,CI573)&gt;0),"OK","ERROR"))</f>
        <v>NO STOCK</v>
      </c>
      <c r="BX573" s="97">
        <f>SUMIF(HW!$A$2:$A$1573,$A573,HW!BI$2:BI$1573)</f>
        <v>0</v>
      </c>
      <c r="BY573" s="97">
        <f>SUMIF(HW!$A$2:$A$1573,$A573,HW!BJ$2:BJ$1573)</f>
        <v>0</v>
      </c>
      <c r="BZ573" s="197">
        <f t="shared" si="399"/>
        <v>0</v>
      </c>
      <c r="CA573" s="198">
        <f t="shared" si="400"/>
        <v>0</v>
      </c>
      <c r="CI573" s="200"/>
      <c r="CK573" s="296">
        <f>IF(C573="WORK IN PROGRESS",0.099999,IF(SUMIF(SALE!$L$3:$L$1221,$A573,SALE!$U$3:$U$1221)=0,0,SUMIF(SALE!$L$3:$L$1221,$A573,SALE!$U$3:$U$1221)/SUMIF(SALE!$L$3:$L$1221,$A573,SALE!$F$3:$F$1221)))</f>
        <v>0</v>
      </c>
    </row>
    <row r="574" spans="1:102" ht="12" hidden="1" customHeight="1" x14ac:dyDescent="0.25">
      <c r="A574" s="109" t="s">
        <v>2642</v>
      </c>
      <c r="B574" s="111" t="s">
        <v>1866</v>
      </c>
      <c r="C574" s="110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  <c r="AW574" s="112"/>
      <c r="AX574" s="112"/>
      <c r="AY574" s="112"/>
      <c r="AZ574" s="112"/>
      <c r="BA574" s="112"/>
      <c r="BB574" s="112"/>
      <c r="BC574" s="112"/>
      <c r="BD574" s="112"/>
      <c r="BE574" s="112"/>
      <c r="BF574" s="112"/>
      <c r="BG574" s="112"/>
      <c r="BH574" s="112"/>
      <c r="BI574" s="112"/>
      <c r="BJ574" s="112"/>
      <c r="BK574" s="112"/>
      <c r="BL574" s="112"/>
      <c r="BM574" s="112"/>
      <c r="BN574" s="112"/>
      <c r="BO574" s="112"/>
      <c r="BP574" s="113"/>
      <c r="BS574" s="97">
        <f t="shared" si="396"/>
        <v>0</v>
      </c>
      <c r="BT574" s="97">
        <f t="shared" si="397"/>
        <v>0</v>
      </c>
      <c r="BU574" s="97">
        <f t="shared" si="398"/>
        <v>0</v>
      </c>
      <c r="BV574" s="296" t="str">
        <f>IF(CA574=0,"NO STOCK",IF(COUNTIF(PKGSUMM_T!$A$2:$A$1245,A574)&gt;0,"OK","ERROR"))</f>
        <v>NO STOCK</v>
      </c>
      <c r="BW574" s="296" t="str">
        <f>IF(CA574=0,"NO STOCK",IF(OR(COUNTIF(COST_SHEETT!$B$3:$B$1238,CI574)&gt;0,COUNTIF(COST_SHEETT!$AB$3:$AB$1238,CI574)&gt;0,COUNTIF(COST_SHEETT1!$B$3:$B$1238,CI574)&gt;0,COUNTIF(COST_SHEETT1!$AB$3:$AB$1238,CI574)&gt;0),"OK","ERROR"))</f>
        <v>NO STOCK</v>
      </c>
      <c r="BX574" s="97">
        <f>SUMIF(HW!$A$2:$A$1573,$A574,HW!BI$2:BI$1573)</f>
        <v>0</v>
      </c>
      <c r="BY574" s="97">
        <f>SUMIF(HW!$A$2:$A$1573,$A574,HW!BJ$2:BJ$1573)</f>
        <v>0</v>
      </c>
      <c r="BZ574" s="197">
        <f t="shared" si="399"/>
        <v>0</v>
      </c>
      <c r="CA574" s="198">
        <f t="shared" si="400"/>
        <v>0</v>
      </c>
      <c r="CI574" s="200"/>
      <c r="CK574" s="296">
        <f>IF(C574="WORK IN PROGRESS",0.099999,IF(SUMIF(SALE!$L$3:$L$1221,$A574,SALE!$U$3:$U$1221)=0,0,SUMIF(SALE!$L$3:$L$1221,$A574,SALE!$U$3:$U$1221)/SUMIF(SALE!$L$3:$L$1221,$A574,SALE!$F$3:$F$1221)))</f>
        <v>0</v>
      </c>
    </row>
    <row r="575" spans="1:102" ht="12" hidden="1" customHeight="1" x14ac:dyDescent="0.25">
      <c r="A575" s="104" t="s">
        <v>2642</v>
      </c>
      <c r="B575" s="106"/>
      <c r="C575" s="105" t="s">
        <v>30</v>
      </c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07"/>
      <c r="BE575" s="107"/>
      <c r="BF575" s="107"/>
      <c r="BG575" s="107"/>
      <c r="BH575" s="107"/>
      <c r="BI575" s="107"/>
      <c r="BJ575" s="107"/>
      <c r="BK575" s="107"/>
      <c r="BL575" s="107"/>
      <c r="BM575" s="107"/>
      <c r="BN575" s="107"/>
      <c r="BO575" s="107"/>
      <c r="BP575" s="108"/>
      <c r="BS575" s="97">
        <f t="shared" si="396"/>
        <v>0</v>
      </c>
      <c r="BT575" s="97">
        <f t="shared" si="397"/>
        <v>0</v>
      </c>
      <c r="BU575" s="97">
        <f t="shared" si="398"/>
        <v>0</v>
      </c>
      <c r="BV575" s="296" t="str">
        <f>IF(CA575=0,"NO STOCK",IF(COUNTIF(PKGSUMM_T!$A$2:$A$1245,A575)&gt;0,"OK","ERROR"))</f>
        <v>NO STOCK</v>
      </c>
      <c r="BW575" s="296" t="str">
        <f>IF(CA575=0,"NO STOCK",IF(OR(COUNTIF(COST_SHEETT!$B$3:$B$1238,CI575)&gt;0,COUNTIF(COST_SHEETT!$AB$3:$AB$1238,CI575)&gt;0,COUNTIF(COST_SHEETT1!$B$3:$B$1238,CI575)&gt;0,COUNTIF(COST_SHEETT1!$AB$3:$AB$1238,CI575)&gt;0),"OK","ERROR"))</f>
        <v>NO STOCK</v>
      </c>
      <c r="BX575" s="97">
        <f>SUMIF(HW!$A$2:$A$1573,$A575,HW!BI$2:BI$1573)</f>
        <v>0</v>
      </c>
      <c r="BY575" s="97">
        <f>SUMIF(HW!$A$2:$A$1573,$A575,HW!BJ$2:BJ$1573)</f>
        <v>0</v>
      </c>
      <c r="BZ575" s="197">
        <f t="shared" si="399"/>
        <v>0</v>
      </c>
      <c r="CA575" s="198">
        <f t="shared" si="400"/>
        <v>0</v>
      </c>
      <c r="CI575" s="200"/>
      <c r="CK575" s="296">
        <f>IF(C575="WORK IN PROGRESS",0.099999,IF(SUMIF(SALE!$L$3:$L$1221,$A575,SALE!$U$3:$U$1221)=0,0,SUMIF(SALE!$L$3:$L$1221,$A575,SALE!$U$3:$U$1221)/SUMIF(SALE!$L$3:$L$1221,$A575,SALE!$F$3:$F$1221)))</f>
        <v>0</v>
      </c>
    </row>
    <row r="576" spans="1:102" ht="12" customHeight="1" x14ac:dyDescent="0.25">
      <c r="A576" s="120" t="s">
        <v>447</v>
      </c>
      <c r="B576" s="121" t="s">
        <v>1867</v>
      </c>
      <c r="C576" s="121" t="s">
        <v>30</v>
      </c>
      <c r="D576" s="123">
        <v>900</v>
      </c>
      <c r="E576" s="123">
        <v>400</v>
      </c>
      <c r="F576" s="123">
        <v>6.5893999999999994E-2</v>
      </c>
      <c r="G576" s="123">
        <v>6.5893999999999994E-2</v>
      </c>
      <c r="H576" s="127">
        <v>69300</v>
      </c>
      <c r="I576" s="127">
        <v>27.72</v>
      </c>
      <c r="J576" s="128">
        <v>4566.4539999999997</v>
      </c>
      <c r="K576" s="123"/>
      <c r="L576" s="124">
        <v>0</v>
      </c>
      <c r="M576" s="123"/>
      <c r="N576" s="124">
        <v>0</v>
      </c>
      <c r="O576" s="123"/>
      <c r="P576" s="124">
        <v>0</v>
      </c>
      <c r="Q576" s="123"/>
      <c r="R576" s="124">
        <v>0</v>
      </c>
      <c r="S576" s="123"/>
      <c r="T576" s="124">
        <v>0</v>
      </c>
      <c r="U576" s="123"/>
      <c r="V576" s="124">
        <v>0</v>
      </c>
      <c r="W576" s="123"/>
      <c r="X576" s="124">
        <v>0</v>
      </c>
      <c r="Y576" s="123"/>
      <c r="Z576" s="124">
        <v>0</v>
      </c>
      <c r="AA576" s="123"/>
      <c r="AB576" s="124">
        <v>0</v>
      </c>
      <c r="AC576" s="124">
        <v>0</v>
      </c>
      <c r="AD576" s="124">
        <v>0</v>
      </c>
      <c r="AE576" s="124">
        <v>0</v>
      </c>
      <c r="AF576" s="123"/>
      <c r="AG576" s="124">
        <v>0</v>
      </c>
      <c r="AH576" s="123"/>
      <c r="AI576" s="124">
        <v>0</v>
      </c>
      <c r="AJ576" s="123"/>
      <c r="AK576" s="124">
        <v>0</v>
      </c>
      <c r="AL576" s="123"/>
      <c r="AM576" s="124">
        <v>0</v>
      </c>
      <c r="AN576" s="123"/>
      <c r="AO576" s="124">
        <v>0</v>
      </c>
      <c r="AP576" s="123">
        <v>61200</v>
      </c>
      <c r="AQ576" s="112">
        <v>24.48</v>
      </c>
      <c r="AR576" s="123"/>
      <c r="AS576" s="124">
        <v>0</v>
      </c>
      <c r="AT576" s="123"/>
      <c r="AU576" s="124">
        <v>0</v>
      </c>
      <c r="AV576" s="135">
        <v>61200</v>
      </c>
      <c r="AW576" s="112">
        <v>24.48</v>
      </c>
      <c r="AX576" s="134">
        <v>4032.7130000000002</v>
      </c>
      <c r="AY576" s="129">
        <v>8100</v>
      </c>
      <c r="AZ576" s="123">
        <v>9</v>
      </c>
      <c r="BA576" s="127">
        <v>3.24</v>
      </c>
      <c r="BB576" s="127">
        <v>533.74099999999999</v>
      </c>
      <c r="BC576" s="127">
        <v>533.74099999999999</v>
      </c>
      <c r="BD576" s="123">
        <v>0</v>
      </c>
      <c r="BE576" s="123">
        <v>0</v>
      </c>
      <c r="BF576" s="124">
        <v>0</v>
      </c>
      <c r="BG576" s="124">
        <v>0</v>
      </c>
      <c r="BH576" s="124">
        <v>0</v>
      </c>
      <c r="BI576" s="123"/>
      <c r="BJ576" s="124">
        <v>0</v>
      </c>
      <c r="BK576" s="123"/>
      <c r="BL576" s="124">
        <v>0</v>
      </c>
      <c r="BM576" s="124">
        <v>0</v>
      </c>
      <c r="BN576" s="124">
        <v>0</v>
      </c>
      <c r="BO576" s="124">
        <v>0</v>
      </c>
      <c r="BP576" s="125">
        <v>0</v>
      </c>
      <c r="BS576" s="97">
        <f t="shared" si="396"/>
        <v>8100</v>
      </c>
      <c r="BT576" s="97">
        <f t="shared" si="397"/>
        <v>9</v>
      </c>
      <c r="BU576" s="97">
        <f t="shared" si="398"/>
        <v>3.24</v>
      </c>
      <c r="BV576" s="296" t="str">
        <f>IF(CA576=0,"NO STOCK",IF(COUNTIF(PKGSUMM_T!$A$2:$A$1245,A576)&gt;0,"OK","ERROR"))</f>
        <v>OK</v>
      </c>
      <c r="BW576" s="296" t="str">
        <f>IF(CA576=0,"NO STOCK",IF(OR(COUNTIF(COST_SHEETT!$B$3:$B$1238,CI576)&gt;0,COUNTIF(COST_SHEETT!$AB$3:$AB$1238,CI576)&gt;0,COUNTIF(COST_SHEETT1!$B$3:$B$1238,CI576)&gt;0,COUNTIF(COST_SHEETT1!$AB$3:$AB$1238,CI576)&gt;0),"OK","ERROR"))</f>
        <v>OK</v>
      </c>
      <c r="BX576" s="97">
        <f>SUMIF(HW!$A$2:$A$1573,$A576,HW!BI$2:BI$1573)</f>
        <v>0</v>
      </c>
      <c r="BY576" s="97">
        <f>SUMIF(HW!$A$2:$A$1573,$A576,HW!BJ$2:BJ$1573)</f>
        <v>0</v>
      </c>
      <c r="BZ576" s="197">
        <f t="shared" si="399"/>
        <v>8100</v>
      </c>
      <c r="CA576" s="198">
        <f t="shared" si="400"/>
        <v>3.24</v>
      </c>
      <c r="CB576" s="296">
        <f>IF(CJ576="Y",IF(C576="FINISHED GOODS",SUMIF(COST_SHEETT!$AB$3:$AB$1227,$CI576,COST_SHEETT!$DD$3:$DD$1227),SUMIF(COST_SHEETT!$B$3:$B$1227,$CI576,COST_SHEETT!$DB$3:$DB$1227)),IF(C576="FINISHED GOODS",SUMIF(COST_SHEETT1!$AB$3:$AB$1227,$CI576,COST_SHEETT1!$DD$3:$DD$1227),SUMIF(COST_SHEETT1!$B$3:$B$1227,$CI576,COST_SHEETT1!$DB$3:$DB$1227)))</f>
        <v>6.5894248051355533E-2</v>
      </c>
      <c r="CC576" s="209">
        <f t="shared" ref="CC576" si="449">ROUND(BZ576*CB576,0)</f>
        <v>534</v>
      </c>
      <c r="CD576" s="295">
        <v>1</v>
      </c>
      <c r="CE576" s="295"/>
      <c r="CF576" s="376">
        <f>IF(BZ576=0,0,IF(CK576&gt;0,CK576,CD576))</f>
        <v>8.1070000000000003E-2</v>
      </c>
      <c r="CG576" s="301">
        <f t="shared" ref="CG576" si="450">MIN(CF576,CB576)</f>
        <v>6.5894248051355533E-2</v>
      </c>
      <c r="CH576" s="302">
        <f t="shared" ref="CH576" si="451">ROUND(CG576*BZ576,0)</f>
        <v>534</v>
      </c>
      <c r="CI576" s="200" t="s">
        <v>3410</v>
      </c>
      <c r="CK576" s="296">
        <f>IF(C576="WORK IN PROGRESS",0.099999,IF(SUMIF(SALE!$L$3:$L$1221,$A576,SALE!$U$3:$U$1221)=0,0,SUMIF(SALE!$L$3:$L$1221,$A576,SALE!$U$3:$U$1221)/SUMIF(SALE!$L$3:$L$1221,$A576,SALE!$F$3:$F$1221)))</f>
        <v>8.1070000000000003E-2</v>
      </c>
      <c r="CL576" s="296" t="str">
        <f t="shared" ref="CL576" si="452">IF(CF576&lt;CB576,"NRV","COST")</f>
        <v>COST</v>
      </c>
      <c r="CM576" s="304">
        <f t="shared" ref="CM576" si="453">IF(CA576=0,0,ROUND(CH576/CA576,3))</f>
        <v>164.815</v>
      </c>
      <c r="CU576" s="296">
        <f>+(BZ576-BX576)*CG576</f>
        <v>533.7434092159798</v>
      </c>
      <c r="CW576" s="296">
        <f>+CT576+CU576+CV576</f>
        <v>533.7434092159798</v>
      </c>
      <c r="CX576" s="388">
        <f>+CW576-CH576</f>
        <v>-0.25659078402020441</v>
      </c>
    </row>
    <row r="577" spans="1:102" ht="12" hidden="1" customHeight="1" x14ac:dyDescent="0.25">
      <c r="A577" s="114" t="s">
        <v>443</v>
      </c>
      <c r="B577" s="115" t="s">
        <v>1868</v>
      </c>
      <c r="C577" s="115" t="s">
        <v>30</v>
      </c>
      <c r="D577" s="117">
        <v>984</v>
      </c>
      <c r="E577" s="117">
        <v>400</v>
      </c>
      <c r="F577" s="117">
        <v>6.0874999999999999E-2</v>
      </c>
      <c r="G577" s="117">
        <v>6.0874999999999999E-2</v>
      </c>
      <c r="H577" s="118">
        <v>1968</v>
      </c>
      <c r="I577" s="107">
        <v>0.78700000000000003</v>
      </c>
      <c r="J577" s="107">
        <v>119.80200000000001</v>
      </c>
      <c r="K577" s="117"/>
      <c r="L577" s="118">
        <v>0</v>
      </c>
      <c r="M577" s="117"/>
      <c r="N577" s="118">
        <v>0</v>
      </c>
      <c r="O577" s="117"/>
      <c r="P577" s="118">
        <v>0</v>
      </c>
      <c r="Q577" s="117"/>
      <c r="R577" s="118">
        <v>0</v>
      </c>
      <c r="S577" s="117"/>
      <c r="T577" s="118">
        <v>0</v>
      </c>
      <c r="U577" s="117"/>
      <c r="V577" s="118">
        <v>0</v>
      </c>
      <c r="W577" s="117"/>
      <c r="X577" s="118">
        <v>0</v>
      </c>
      <c r="Y577" s="117"/>
      <c r="Z577" s="118">
        <v>0</v>
      </c>
      <c r="AA577" s="117"/>
      <c r="AB577" s="118">
        <v>0</v>
      </c>
      <c r="AC577" s="118">
        <v>0</v>
      </c>
      <c r="AD577" s="118">
        <v>0</v>
      </c>
      <c r="AE577" s="118">
        <v>0</v>
      </c>
      <c r="AF577" s="117"/>
      <c r="AG577" s="118">
        <v>0</v>
      </c>
      <c r="AH577" s="117"/>
      <c r="AI577" s="118">
        <v>0</v>
      </c>
      <c r="AJ577" s="117"/>
      <c r="AK577" s="118">
        <v>0</v>
      </c>
      <c r="AL577" s="117"/>
      <c r="AM577" s="118">
        <v>0</v>
      </c>
      <c r="AN577" s="117"/>
      <c r="AO577" s="118">
        <v>0</v>
      </c>
      <c r="AP577" s="118">
        <v>1968</v>
      </c>
      <c r="AQ577" s="107">
        <v>0.78700000000000003</v>
      </c>
      <c r="AR577" s="117"/>
      <c r="AS577" s="118">
        <v>0</v>
      </c>
      <c r="AT577" s="117"/>
      <c r="AU577" s="118">
        <v>0</v>
      </c>
      <c r="AV577" s="139">
        <v>1968</v>
      </c>
      <c r="AW577" s="107">
        <v>0.78700000000000003</v>
      </c>
      <c r="AX577" s="107">
        <v>119.80200000000001</v>
      </c>
      <c r="AY577" s="118">
        <v>0</v>
      </c>
      <c r="AZ577" s="118">
        <v>0</v>
      </c>
      <c r="BA577" s="118">
        <v>0</v>
      </c>
      <c r="BB577" s="118">
        <v>0</v>
      </c>
      <c r="BC577" s="118">
        <v>0</v>
      </c>
      <c r="BD577" s="117">
        <v>0</v>
      </c>
      <c r="BE577" s="117">
        <v>0</v>
      </c>
      <c r="BF577" s="118">
        <v>0</v>
      </c>
      <c r="BG577" s="118">
        <v>0</v>
      </c>
      <c r="BH577" s="118">
        <v>0</v>
      </c>
      <c r="BI577" s="117"/>
      <c r="BJ577" s="118">
        <v>0</v>
      </c>
      <c r="BK577" s="117"/>
      <c r="BL577" s="118">
        <v>0</v>
      </c>
      <c r="BM577" s="118">
        <v>0</v>
      </c>
      <c r="BN577" s="118">
        <v>0</v>
      </c>
      <c r="BO577" s="118">
        <v>0</v>
      </c>
      <c r="BP577" s="119">
        <v>0</v>
      </c>
      <c r="BS577" s="97">
        <f t="shared" si="396"/>
        <v>0</v>
      </c>
      <c r="BT577" s="97">
        <f t="shared" si="397"/>
        <v>0</v>
      </c>
      <c r="BU577" s="97">
        <f t="shared" si="398"/>
        <v>0</v>
      </c>
      <c r="BV577" s="296" t="str">
        <f>IF(CA577=0,"NO STOCK",IF(COUNTIF(PKGSUMM_T!$A$2:$A$1245,A577)&gt;0,"OK","ERROR"))</f>
        <v>NO STOCK</v>
      </c>
      <c r="BW577" s="296" t="str">
        <f>IF(CA577=0,"NO STOCK",IF(OR(COUNTIF(COST_SHEETT!$B$3:$B$1238,CI577)&gt;0,COUNTIF(COST_SHEETT!$AB$3:$AB$1238,CI577)&gt;0,COUNTIF(COST_SHEETT1!$B$3:$B$1238,CI577)&gt;0,COUNTIF(COST_SHEETT1!$AB$3:$AB$1238,CI577)&gt;0),"OK","ERROR"))</f>
        <v>NO STOCK</v>
      </c>
      <c r="BX577" s="97">
        <f>SUMIF(HW!$A$2:$A$1573,$A577,HW!BI$2:BI$1573)</f>
        <v>0</v>
      </c>
      <c r="BY577" s="97">
        <f>SUMIF(HW!$A$2:$A$1573,$A577,HW!BJ$2:BJ$1573)</f>
        <v>0</v>
      </c>
      <c r="BZ577" s="197">
        <f t="shared" si="399"/>
        <v>0</v>
      </c>
      <c r="CA577" s="198">
        <f t="shared" si="400"/>
        <v>0</v>
      </c>
      <c r="CI577" s="200" t="s">
        <v>3417</v>
      </c>
      <c r="CK577" s="296">
        <f>IF(C577="WORK IN PROGRESS",0.099999,IF(SUMIF(SALE!$L$3:$L$1221,$A577,SALE!$U$3:$U$1221)=0,0,SUMIF(SALE!$L$3:$L$1221,$A577,SALE!$U$3:$U$1221)/SUMIF(SALE!$L$3:$L$1221,$A577,SALE!$F$3:$F$1221)))</f>
        <v>8.0833980044345902E-2</v>
      </c>
    </row>
    <row r="578" spans="1:102" ht="12" hidden="1" customHeight="1" x14ac:dyDescent="0.25">
      <c r="A578" s="120" t="s">
        <v>449</v>
      </c>
      <c r="B578" s="121" t="s">
        <v>450</v>
      </c>
      <c r="C578" s="121" t="s">
        <v>30</v>
      </c>
      <c r="D578" s="135">
        <v>1440</v>
      </c>
      <c r="E578" s="123">
        <v>397</v>
      </c>
      <c r="F578" s="123">
        <v>6.5419000000000005E-2</v>
      </c>
      <c r="G578" s="123">
        <v>6.5419000000000005E-2</v>
      </c>
      <c r="H578" s="124">
        <v>1440</v>
      </c>
      <c r="I578" s="112">
        <v>0.57199999999999995</v>
      </c>
      <c r="J578" s="112">
        <v>94.203000000000003</v>
      </c>
      <c r="K578" s="123"/>
      <c r="L578" s="124">
        <v>0</v>
      </c>
      <c r="M578" s="123"/>
      <c r="N578" s="124">
        <v>0</v>
      </c>
      <c r="O578" s="123"/>
      <c r="P578" s="124">
        <v>0</v>
      </c>
      <c r="Q578" s="123"/>
      <c r="R578" s="124">
        <v>0</v>
      </c>
      <c r="S578" s="123"/>
      <c r="T578" s="124">
        <v>0</v>
      </c>
      <c r="U578" s="123"/>
      <c r="V578" s="124">
        <v>0</v>
      </c>
      <c r="W578" s="123"/>
      <c r="X578" s="124">
        <v>0</v>
      </c>
      <c r="Y578" s="123"/>
      <c r="Z578" s="124">
        <v>0</v>
      </c>
      <c r="AA578" s="123"/>
      <c r="AB578" s="124">
        <v>0</v>
      </c>
      <c r="AC578" s="124">
        <v>0</v>
      </c>
      <c r="AD578" s="124">
        <v>0</v>
      </c>
      <c r="AE578" s="124">
        <v>0</v>
      </c>
      <c r="AF578" s="123"/>
      <c r="AG578" s="124">
        <v>0</v>
      </c>
      <c r="AH578" s="123"/>
      <c r="AI578" s="124">
        <v>0</v>
      </c>
      <c r="AJ578" s="123"/>
      <c r="AK578" s="124">
        <v>0</v>
      </c>
      <c r="AL578" s="123"/>
      <c r="AM578" s="124">
        <v>0</v>
      </c>
      <c r="AN578" s="124">
        <v>1440</v>
      </c>
      <c r="AO578" s="112">
        <v>0.57199999999999995</v>
      </c>
      <c r="AP578" s="123"/>
      <c r="AQ578" s="124">
        <v>0</v>
      </c>
      <c r="AR578" s="123"/>
      <c r="AS578" s="124">
        <v>0</v>
      </c>
      <c r="AT578" s="123"/>
      <c r="AU578" s="124">
        <v>0</v>
      </c>
      <c r="AV578" s="135">
        <v>1440</v>
      </c>
      <c r="AW578" s="112">
        <v>0.57199999999999995</v>
      </c>
      <c r="AX578" s="112">
        <v>94.203000000000003</v>
      </c>
      <c r="AY578" s="124">
        <v>0</v>
      </c>
      <c r="AZ578" s="124">
        <v>0</v>
      </c>
      <c r="BA578" s="124">
        <v>0</v>
      </c>
      <c r="BB578" s="124">
        <v>0</v>
      </c>
      <c r="BC578" s="124">
        <v>0</v>
      </c>
      <c r="BD578" s="123">
        <v>0</v>
      </c>
      <c r="BE578" s="123">
        <v>0</v>
      </c>
      <c r="BF578" s="124">
        <v>0</v>
      </c>
      <c r="BG578" s="124">
        <v>0</v>
      </c>
      <c r="BH578" s="124">
        <v>0</v>
      </c>
      <c r="BI578" s="123"/>
      <c r="BJ578" s="124">
        <v>0</v>
      </c>
      <c r="BK578" s="123"/>
      <c r="BL578" s="124">
        <v>0</v>
      </c>
      <c r="BM578" s="124">
        <v>0</v>
      </c>
      <c r="BN578" s="124">
        <v>0</v>
      </c>
      <c r="BO578" s="124">
        <v>0</v>
      </c>
      <c r="BP578" s="125">
        <v>0</v>
      </c>
      <c r="BS578" s="97">
        <f t="shared" si="396"/>
        <v>0</v>
      </c>
      <c r="BT578" s="97">
        <f t="shared" si="397"/>
        <v>0</v>
      </c>
      <c r="BU578" s="97">
        <f t="shared" si="398"/>
        <v>0</v>
      </c>
      <c r="BV578" s="296" t="str">
        <f>IF(CA578=0,"NO STOCK",IF(COUNTIF(PKGSUMM_T!$A$2:$A$1245,A578)&gt;0,"OK","ERROR"))</f>
        <v>NO STOCK</v>
      </c>
      <c r="BW578" s="296" t="str">
        <f>IF(CA578=0,"NO STOCK",IF(OR(COUNTIF(COST_SHEETT!$B$3:$B$1238,CI578)&gt;0,COUNTIF(COST_SHEETT!$AB$3:$AB$1238,CI578)&gt;0,COUNTIF(COST_SHEETT1!$B$3:$B$1238,CI578)&gt;0,COUNTIF(COST_SHEETT1!$AB$3:$AB$1238,CI578)&gt;0),"OK","ERROR"))</f>
        <v>NO STOCK</v>
      </c>
      <c r="BX578" s="97">
        <f>SUMIF(HW!$A$2:$A$1573,$A578,HW!BI$2:BI$1573)</f>
        <v>0</v>
      </c>
      <c r="BY578" s="97">
        <f>SUMIF(HW!$A$2:$A$1573,$A578,HW!BJ$2:BJ$1573)</f>
        <v>0</v>
      </c>
      <c r="BZ578" s="197">
        <f t="shared" si="399"/>
        <v>0</v>
      </c>
      <c r="CA578" s="198">
        <f t="shared" si="400"/>
        <v>0</v>
      </c>
      <c r="CI578" s="200" t="s">
        <v>3424</v>
      </c>
      <c r="CK578" s="303">
        <v>7.4573068181818178E-2</v>
      </c>
    </row>
    <row r="579" spans="1:102" ht="12" hidden="1" customHeight="1" x14ac:dyDescent="0.25">
      <c r="A579" s="136" t="s">
        <v>2642</v>
      </c>
      <c r="B579" s="105"/>
      <c r="C579" s="105" t="s">
        <v>1200</v>
      </c>
      <c r="D579" s="137"/>
      <c r="E579" s="137"/>
      <c r="F579" s="137">
        <v>0.192188</v>
      </c>
      <c r="G579" s="137">
        <v>0.192188</v>
      </c>
      <c r="H579" s="107">
        <v>72708</v>
      </c>
      <c r="I579" s="107">
        <v>29.079000000000001</v>
      </c>
      <c r="J579" s="138">
        <v>4780.4589999999998</v>
      </c>
      <c r="K579" s="137"/>
      <c r="L579" s="107">
        <v>0</v>
      </c>
      <c r="M579" s="137"/>
      <c r="N579" s="107">
        <v>0</v>
      </c>
      <c r="O579" s="137"/>
      <c r="P579" s="107">
        <v>0</v>
      </c>
      <c r="Q579" s="137"/>
      <c r="R579" s="107">
        <v>0</v>
      </c>
      <c r="S579" s="137"/>
      <c r="T579" s="107">
        <v>0</v>
      </c>
      <c r="U579" s="137"/>
      <c r="V579" s="107">
        <v>0</v>
      </c>
      <c r="W579" s="137"/>
      <c r="X579" s="107">
        <v>0</v>
      </c>
      <c r="Y579" s="137"/>
      <c r="Z579" s="107">
        <v>0</v>
      </c>
      <c r="AA579" s="137"/>
      <c r="AB579" s="107">
        <v>0</v>
      </c>
      <c r="AC579" s="107">
        <v>0</v>
      </c>
      <c r="AD579" s="107">
        <v>0</v>
      </c>
      <c r="AE579" s="107">
        <v>0</v>
      </c>
      <c r="AF579" s="137"/>
      <c r="AG579" s="107">
        <v>0</v>
      </c>
      <c r="AH579" s="137"/>
      <c r="AI579" s="107">
        <v>0</v>
      </c>
      <c r="AJ579" s="137"/>
      <c r="AK579" s="107">
        <v>0</v>
      </c>
      <c r="AL579" s="137"/>
      <c r="AM579" s="107">
        <v>0</v>
      </c>
      <c r="AN579" s="137">
        <v>1440</v>
      </c>
      <c r="AO579" s="137">
        <v>0.57199999999999995</v>
      </c>
      <c r="AP579" s="137">
        <v>63168</v>
      </c>
      <c r="AQ579" s="137">
        <v>25.266999999999999</v>
      </c>
      <c r="AR579" s="137"/>
      <c r="AS579" s="107">
        <v>0</v>
      </c>
      <c r="AT579" s="137"/>
      <c r="AU579" s="107">
        <v>0</v>
      </c>
      <c r="AV579" s="139">
        <v>64608</v>
      </c>
      <c r="AW579" s="107">
        <v>25.838999999999999</v>
      </c>
      <c r="AX579" s="138">
        <v>4246.7179999999998</v>
      </c>
      <c r="AY579" s="139">
        <v>8100</v>
      </c>
      <c r="AZ579" s="137">
        <v>9</v>
      </c>
      <c r="BA579" s="107">
        <v>3.24</v>
      </c>
      <c r="BB579" s="107">
        <v>533.74099999999999</v>
      </c>
      <c r="BC579" s="107">
        <v>533.74099999999999</v>
      </c>
      <c r="BD579" s="137">
        <v>0</v>
      </c>
      <c r="BE579" s="137">
        <v>0</v>
      </c>
      <c r="BF579" s="107">
        <v>0</v>
      </c>
      <c r="BG579" s="107">
        <v>0</v>
      </c>
      <c r="BH579" s="107">
        <v>0</v>
      </c>
      <c r="BI579" s="137"/>
      <c r="BJ579" s="107">
        <v>0</v>
      </c>
      <c r="BK579" s="137"/>
      <c r="BL579" s="107">
        <v>0</v>
      </c>
      <c r="BM579" s="107">
        <v>0</v>
      </c>
      <c r="BN579" s="107">
        <v>0</v>
      </c>
      <c r="BO579" s="107">
        <v>0</v>
      </c>
      <c r="BP579" s="108">
        <v>0</v>
      </c>
      <c r="BS579" s="97">
        <f t="shared" si="396"/>
        <v>0</v>
      </c>
      <c r="BT579" s="97">
        <f t="shared" si="397"/>
        <v>0</v>
      </c>
      <c r="BU579" s="97">
        <f t="shared" si="398"/>
        <v>0</v>
      </c>
      <c r="BV579" s="296" t="str">
        <f>IF(CA579=0,"NO STOCK",IF(COUNTIF(PKGSUMM_T!$A$2:$A$1245,A579)&gt;0,"OK","ERROR"))</f>
        <v>NO STOCK</v>
      </c>
      <c r="BW579" s="296" t="str">
        <f>IF(CA579=0,"NO STOCK",IF(OR(COUNTIF(COST_SHEETT!$B$3:$B$1238,CI579)&gt;0,COUNTIF(COST_SHEETT!$AB$3:$AB$1238,CI579)&gt;0,COUNTIF(COST_SHEETT1!$B$3:$B$1238,CI579)&gt;0,COUNTIF(COST_SHEETT1!$AB$3:$AB$1238,CI579)&gt;0),"OK","ERROR"))</f>
        <v>NO STOCK</v>
      </c>
      <c r="BX579" s="97">
        <f>SUMIF(HW!$A$2:$A$1573,$A579,HW!BI$2:BI$1573)</f>
        <v>0</v>
      </c>
      <c r="BY579" s="97">
        <f>SUMIF(HW!$A$2:$A$1573,$A579,HW!BJ$2:BJ$1573)</f>
        <v>0</v>
      </c>
      <c r="BZ579" s="197">
        <f t="shared" si="399"/>
        <v>0</v>
      </c>
      <c r="CA579" s="198">
        <f t="shared" si="400"/>
        <v>0</v>
      </c>
      <c r="CI579" s="200"/>
      <c r="CK579" s="296">
        <f>IF(C579="WORK IN PROGRESS",0.099999,IF(SUMIF(SALE!$L$3:$L$1221,$A579,SALE!$U$3:$U$1221)=0,0,SUMIF(SALE!$L$3:$L$1221,$A579,SALE!$U$3:$U$1221)/SUMIF(SALE!$L$3:$L$1221,$A579,SALE!$F$3:$F$1221)))</f>
        <v>0</v>
      </c>
    </row>
    <row r="580" spans="1:102" ht="12" hidden="1" customHeight="1" x14ac:dyDescent="0.25">
      <c r="A580" s="109" t="s">
        <v>2642</v>
      </c>
      <c r="B580" s="110"/>
      <c r="C580" s="111" t="s">
        <v>77</v>
      </c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  <c r="AM580" s="112"/>
      <c r="AN580" s="112"/>
      <c r="AO580" s="112"/>
      <c r="AP580" s="112"/>
      <c r="AQ580" s="112"/>
      <c r="AR580" s="112"/>
      <c r="AS580" s="112"/>
      <c r="AT580" s="112"/>
      <c r="AU580" s="112"/>
      <c r="AV580" s="112"/>
      <c r="AW580" s="112"/>
      <c r="AX580" s="112"/>
      <c r="AY580" s="112"/>
      <c r="AZ580" s="112"/>
      <c r="BA580" s="112"/>
      <c r="BB580" s="112"/>
      <c r="BC580" s="112"/>
      <c r="BD580" s="112"/>
      <c r="BE580" s="112"/>
      <c r="BF580" s="112"/>
      <c r="BG580" s="112"/>
      <c r="BH580" s="112"/>
      <c r="BI580" s="112"/>
      <c r="BJ580" s="112"/>
      <c r="BK580" s="112"/>
      <c r="BL580" s="112"/>
      <c r="BM580" s="112"/>
      <c r="BN580" s="112"/>
      <c r="BO580" s="112"/>
      <c r="BP580" s="113"/>
      <c r="BS580" s="97">
        <f t="shared" si="396"/>
        <v>0</v>
      </c>
      <c r="BT580" s="97">
        <f t="shared" si="397"/>
        <v>0</v>
      </c>
      <c r="BU580" s="97">
        <f t="shared" si="398"/>
        <v>0</v>
      </c>
      <c r="BV580" s="296" t="str">
        <f>IF(CA580=0,"NO STOCK",IF(COUNTIF(PKGSUMM_T!$A$2:$A$1245,A580)&gt;0,"OK","ERROR"))</f>
        <v>NO STOCK</v>
      </c>
      <c r="BW580" s="296" t="str">
        <f>IF(CA580=0,"NO STOCK",IF(OR(COUNTIF(COST_SHEETT!$B$3:$B$1238,CI580)&gt;0,COUNTIF(COST_SHEETT!$AB$3:$AB$1238,CI580)&gt;0,COUNTIF(COST_SHEETT1!$B$3:$B$1238,CI580)&gt;0,COUNTIF(COST_SHEETT1!$AB$3:$AB$1238,CI580)&gt;0),"OK","ERROR"))</f>
        <v>NO STOCK</v>
      </c>
      <c r="BX580" s="97">
        <f>SUMIF(HW!$A$2:$A$1573,$A580,HW!BI$2:BI$1573)</f>
        <v>0</v>
      </c>
      <c r="BY580" s="97">
        <f>SUMIF(HW!$A$2:$A$1573,$A580,HW!BJ$2:BJ$1573)</f>
        <v>0</v>
      </c>
      <c r="BZ580" s="197">
        <f t="shared" si="399"/>
        <v>0</v>
      </c>
      <c r="CA580" s="198">
        <f t="shared" si="400"/>
        <v>0</v>
      </c>
      <c r="CI580" s="200"/>
      <c r="CK580" s="296">
        <f>IF(C580="WORK IN PROGRESS",0.099999,IF(SUMIF(SALE!$L$3:$L$1221,$A580,SALE!$U$3:$U$1221)=0,0,SUMIF(SALE!$L$3:$L$1221,$A580,SALE!$U$3:$U$1221)/SUMIF(SALE!$L$3:$L$1221,$A580,SALE!$F$3:$F$1221)))</f>
        <v>9.9999000000000005E-2</v>
      </c>
    </row>
    <row r="581" spans="1:102" ht="12" customHeight="1" x14ac:dyDescent="0.25">
      <c r="A581" s="114" t="s">
        <v>445</v>
      </c>
      <c r="B581" s="115" t="s">
        <v>446</v>
      </c>
      <c r="C581" s="115" t="s">
        <v>77</v>
      </c>
      <c r="D581" s="116">
        <v>1015</v>
      </c>
      <c r="E581" s="117">
        <v>397</v>
      </c>
      <c r="F581" s="117">
        <v>4.6781000000000003E-2</v>
      </c>
      <c r="G581" s="117">
        <v>4.6781000000000003E-2</v>
      </c>
      <c r="H581" s="130">
        <v>869855</v>
      </c>
      <c r="I581" s="130">
        <v>345.28</v>
      </c>
      <c r="J581" s="131">
        <v>40692.686999999998</v>
      </c>
      <c r="K581" s="117"/>
      <c r="L581" s="118">
        <v>0</v>
      </c>
      <c r="M581" s="117"/>
      <c r="N581" s="118">
        <v>0</v>
      </c>
      <c r="O581" s="117"/>
      <c r="P581" s="118">
        <v>0</v>
      </c>
      <c r="Q581" s="117"/>
      <c r="R581" s="118">
        <v>0</v>
      </c>
      <c r="S581" s="117"/>
      <c r="T581" s="118">
        <v>0</v>
      </c>
      <c r="U581" s="117"/>
      <c r="V581" s="118">
        <v>0</v>
      </c>
      <c r="W581" s="117"/>
      <c r="X581" s="118">
        <v>0</v>
      </c>
      <c r="Y581" s="117"/>
      <c r="Z581" s="118">
        <v>0</v>
      </c>
      <c r="AA581" s="117"/>
      <c r="AB581" s="118">
        <v>0</v>
      </c>
      <c r="AC581" s="118">
        <v>0</v>
      </c>
      <c r="AD581" s="118">
        <v>0</v>
      </c>
      <c r="AE581" s="118">
        <v>0</v>
      </c>
      <c r="AF581" s="117"/>
      <c r="AG581" s="118">
        <v>0</v>
      </c>
      <c r="AH581" s="117"/>
      <c r="AI581" s="118">
        <v>0</v>
      </c>
      <c r="AJ581" s="117"/>
      <c r="AK581" s="118">
        <v>0</v>
      </c>
      <c r="AL581" s="117"/>
      <c r="AM581" s="118">
        <v>0</v>
      </c>
      <c r="AN581" s="117"/>
      <c r="AO581" s="118">
        <v>0</v>
      </c>
      <c r="AP581" s="117"/>
      <c r="AQ581" s="118">
        <v>0</v>
      </c>
      <c r="AR581" s="117"/>
      <c r="AS581" s="118">
        <v>0</v>
      </c>
      <c r="AT581" s="117"/>
      <c r="AU581" s="118">
        <v>0</v>
      </c>
      <c r="AV581" s="118">
        <v>0</v>
      </c>
      <c r="AW581" s="118">
        <v>0</v>
      </c>
      <c r="AX581" s="118">
        <v>0</v>
      </c>
      <c r="AY581" s="132">
        <v>869855</v>
      </c>
      <c r="AZ581" s="117">
        <v>857</v>
      </c>
      <c r="BA581" s="130">
        <v>345.28</v>
      </c>
      <c r="BB581" s="131">
        <v>40692.686999999998</v>
      </c>
      <c r="BC581" s="131">
        <v>40692.686999999998</v>
      </c>
      <c r="BD581" s="117">
        <v>0</v>
      </c>
      <c r="BE581" s="117">
        <v>0</v>
      </c>
      <c r="BF581" s="118">
        <v>0</v>
      </c>
      <c r="BG581" s="118">
        <v>0</v>
      </c>
      <c r="BH581" s="118">
        <v>0</v>
      </c>
      <c r="BI581" s="117"/>
      <c r="BJ581" s="118">
        <v>0</v>
      </c>
      <c r="BK581" s="117"/>
      <c r="BL581" s="118">
        <v>0</v>
      </c>
      <c r="BM581" s="118">
        <v>0</v>
      </c>
      <c r="BN581" s="118">
        <v>0</v>
      </c>
      <c r="BO581" s="118">
        <v>0</v>
      </c>
      <c r="BP581" s="119">
        <v>0</v>
      </c>
      <c r="BS581" s="97">
        <f t="shared" si="396"/>
        <v>869855</v>
      </c>
      <c r="BT581" s="97">
        <f t="shared" si="397"/>
        <v>857</v>
      </c>
      <c r="BU581" s="97">
        <f t="shared" si="398"/>
        <v>345.28</v>
      </c>
      <c r="BV581" s="296" t="str">
        <f>IF(CA581=0,"NO STOCK",IF(COUNTIF(PKGSUMM_T!$A$2:$A$1245,A581)&gt;0,"OK","ERROR"))</f>
        <v>OK</v>
      </c>
      <c r="BW581" s="296" t="str">
        <f>IF(CA581=0,"NO STOCK",IF(OR(COUNTIF(COST_SHEETT!$B$3:$B$1238,CI581)&gt;0,COUNTIF(COST_SHEETT!$AB$3:$AB$1238,CI581)&gt;0,COUNTIF(COST_SHEETT1!$B$3:$B$1238,CI581)&gt;0,COUNTIF(COST_SHEETT1!$AB$3:$AB$1238,CI581)&gt;0),"OK","ERROR"))</f>
        <v>OK</v>
      </c>
      <c r="BX581" s="97">
        <f>SUMIF(HW!$A$2:$A$1573,$A581,HW!BI$2:BI$1573)</f>
        <v>1015</v>
      </c>
      <c r="BY581" s="97">
        <f>SUMIF(HW!$A$2:$A$1573,$A581,HW!BJ$2:BJ$1573)</f>
        <v>0.40300000000000002</v>
      </c>
      <c r="BZ581" s="197">
        <f t="shared" si="399"/>
        <v>870870</v>
      </c>
      <c r="CA581" s="198">
        <f t="shared" si="400"/>
        <v>345.68299999999999</v>
      </c>
      <c r="CB581" s="296">
        <f>IF(CJ581="Y",IF(C581="FINISHED GOODS",SUMIF(COST_SHEETT!$AB$3:$AB$1227,$CI581,COST_SHEETT!$DD$3:$DD$1227),SUMIF(COST_SHEETT!$B$3:$B$1227,$CI581,COST_SHEETT!$DB$3:$DB$1227)),IF(C581="FINISHED GOODS",SUMIF(COST_SHEETT1!$AB$3:$AB$1227,$CI581,COST_SHEETT1!$DD$3:$DD$1227),SUMIF(COST_SHEETT1!$B$3:$B$1227,$CI581,COST_SHEETT1!$DB$3:$DB$1227)))</f>
        <v>4.6781359398028931E-2</v>
      </c>
      <c r="CC581" s="209">
        <f t="shared" ref="CC581" si="454">ROUND(BZ581*CB581,0)</f>
        <v>40740</v>
      </c>
      <c r="CD581" s="295">
        <v>1</v>
      </c>
      <c r="CE581" s="295"/>
      <c r="CF581" s="376">
        <f>IF(BZ581=0,0,IF(CK581&gt;0,CK581,CD581))</f>
        <v>9.9999000000000005E-2</v>
      </c>
      <c r="CG581" s="301">
        <f t="shared" ref="CG581" si="455">MIN(CF581,CB581)</f>
        <v>4.6781359398028931E-2</v>
      </c>
      <c r="CH581" s="302">
        <f t="shared" ref="CH581" si="456">ROUND(CG581*BZ581,0)</f>
        <v>40740</v>
      </c>
      <c r="CI581" s="200" t="s">
        <v>3409</v>
      </c>
      <c r="CK581" s="296">
        <f>IF(C581="WORK IN PROGRESS",0.099999,IF(SUMIF(SALE!$L$3:$L$1221,$A581,SALE!$U$3:$U$1221)=0,0,SUMIF(SALE!$L$3:$L$1221,$A581,SALE!$U$3:$U$1221)/SUMIF(SALE!$L$3:$L$1221,$A581,SALE!$F$3:$F$1221)))</f>
        <v>9.9999000000000005E-2</v>
      </c>
      <c r="CL581" s="296" t="str">
        <f t="shared" ref="CL581" si="457">IF(CF581&lt;CB581,"NRV","COST")</f>
        <v>COST</v>
      </c>
      <c r="CM581" s="304">
        <f t="shared" ref="CM581" si="458">IF(CA581=0,0,ROUND(CH581/CA581,3))</f>
        <v>117.854</v>
      </c>
      <c r="CT581" s="296">
        <f>+(BX581*CG581)</f>
        <v>47.483079788999362</v>
      </c>
      <c r="CV581" s="296">
        <f>+(BZ581-BX581)*CG581</f>
        <v>40692.999379172456</v>
      </c>
      <c r="CW581" s="296">
        <f>+CT581+CU581+CV581</f>
        <v>40740.482458961458</v>
      </c>
      <c r="CX581" s="388">
        <f>+CW581-CH581</f>
        <v>0.48245896145817824</v>
      </c>
    </row>
    <row r="582" spans="1:102" ht="12" hidden="1" customHeight="1" x14ac:dyDescent="0.25">
      <c r="A582" s="133" t="s">
        <v>2642</v>
      </c>
      <c r="B582" s="111"/>
      <c r="C582" s="111" t="s">
        <v>1200</v>
      </c>
      <c r="D582" s="126"/>
      <c r="E582" s="126"/>
      <c r="F582" s="126">
        <v>4.6781000000000003E-2</v>
      </c>
      <c r="G582" s="126">
        <v>4.6781000000000003E-2</v>
      </c>
      <c r="H582" s="112">
        <v>869855</v>
      </c>
      <c r="I582" s="112">
        <v>345.28</v>
      </c>
      <c r="J582" s="134">
        <v>40692.686999999998</v>
      </c>
      <c r="K582" s="126"/>
      <c r="L582" s="112">
        <v>0</v>
      </c>
      <c r="M582" s="126"/>
      <c r="N582" s="112">
        <v>0</v>
      </c>
      <c r="O582" s="126"/>
      <c r="P582" s="112">
        <v>0</v>
      </c>
      <c r="Q582" s="126"/>
      <c r="R582" s="112">
        <v>0</v>
      </c>
      <c r="S582" s="126"/>
      <c r="T582" s="112">
        <v>0</v>
      </c>
      <c r="U582" s="126"/>
      <c r="V582" s="112">
        <v>0</v>
      </c>
      <c r="W582" s="126"/>
      <c r="X582" s="112">
        <v>0</v>
      </c>
      <c r="Y582" s="126"/>
      <c r="Z582" s="112">
        <v>0</v>
      </c>
      <c r="AA582" s="126"/>
      <c r="AB582" s="112">
        <v>0</v>
      </c>
      <c r="AC582" s="112">
        <v>0</v>
      </c>
      <c r="AD582" s="112">
        <v>0</v>
      </c>
      <c r="AE582" s="112">
        <v>0</v>
      </c>
      <c r="AF582" s="126"/>
      <c r="AG582" s="112">
        <v>0</v>
      </c>
      <c r="AH582" s="126"/>
      <c r="AI582" s="112">
        <v>0</v>
      </c>
      <c r="AJ582" s="126"/>
      <c r="AK582" s="112">
        <v>0</v>
      </c>
      <c r="AL582" s="126"/>
      <c r="AM582" s="112">
        <v>0</v>
      </c>
      <c r="AN582" s="126"/>
      <c r="AO582" s="112">
        <v>0</v>
      </c>
      <c r="AP582" s="126"/>
      <c r="AQ582" s="112">
        <v>0</v>
      </c>
      <c r="AR582" s="126"/>
      <c r="AS582" s="112">
        <v>0</v>
      </c>
      <c r="AT582" s="126"/>
      <c r="AU582" s="112">
        <v>0</v>
      </c>
      <c r="AV582" s="112">
        <v>0</v>
      </c>
      <c r="AW582" s="112">
        <v>0</v>
      </c>
      <c r="AX582" s="112">
        <v>0</v>
      </c>
      <c r="AY582" s="135">
        <v>869855</v>
      </c>
      <c r="AZ582" s="126">
        <v>857</v>
      </c>
      <c r="BA582" s="112">
        <v>345.28</v>
      </c>
      <c r="BB582" s="134">
        <v>40692.686999999998</v>
      </c>
      <c r="BC582" s="134">
        <v>40692.686999999998</v>
      </c>
      <c r="BD582" s="126">
        <v>0</v>
      </c>
      <c r="BE582" s="126">
        <v>0</v>
      </c>
      <c r="BF582" s="112">
        <v>0</v>
      </c>
      <c r="BG582" s="112">
        <v>0</v>
      </c>
      <c r="BH582" s="112">
        <v>0</v>
      </c>
      <c r="BI582" s="126"/>
      <c r="BJ582" s="112">
        <v>0</v>
      </c>
      <c r="BK582" s="126"/>
      <c r="BL582" s="112">
        <v>0</v>
      </c>
      <c r="BM582" s="112">
        <v>0</v>
      </c>
      <c r="BN582" s="112">
        <v>0</v>
      </c>
      <c r="BO582" s="112">
        <v>0</v>
      </c>
      <c r="BP582" s="113">
        <v>0</v>
      </c>
      <c r="BS582" s="97">
        <f t="shared" si="396"/>
        <v>0</v>
      </c>
      <c r="BT582" s="97">
        <f t="shared" si="397"/>
        <v>0</v>
      </c>
      <c r="BU582" s="97">
        <f t="shared" si="398"/>
        <v>0</v>
      </c>
      <c r="BV582" s="296" t="str">
        <f>IF(CA582=0,"NO STOCK",IF(COUNTIF(PKGSUMM_T!$A$2:$A$1245,A582)&gt;0,"OK","ERROR"))</f>
        <v>NO STOCK</v>
      </c>
      <c r="BW582" s="296" t="str">
        <f>IF(CA582=0,"NO STOCK",IF(OR(COUNTIF(COST_SHEETT!$B$3:$B$1238,CI582)&gt;0,COUNTIF(COST_SHEETT!$AB$3:$AB$1238,CI582)&gt;0,COUNTIF(COST_SHEETT1!$B$3:$B$1238,CI582)&gt;0,COUNTIF(COST_SHEETT1!$AB$3:$AB$1238,CI582)&gt;0),"OK","ERROR"))</f>
        <v>NO STOCK</v>
      </c>
      <c r="BX582" s="97">
        <f>SUMIF(HW!$A$2:$A$1573,$A582,HW!BI$2:BI$1573)</f>
        <v>0</v>
      </c>
      <c r="BY582" s="97">
        <f>SUMIF(HW!$A$2:$A$1573,$A582,HW!BJ$2:BJ$1573)</f>
        <v>0</v>
      </c>
      <c r="BZ582" s="197">
        <f t="shared" si="399"/>
        <v>0</v>
      </c>
      <c r="CA582" s="198">
        <f t="shared" si="400"/>
        <v>0</v>
      </c>
      <c r="CK582" s="296">
        <f>IF(C582="WORK IN PROGRESS",0.099999,IF(SUMIF(SALE!$L$3:$L$1221,$A582,SALE!$U$3:$U$1221)=0,0,SUMIF(SALE!$L$3:$L$1221,$A582,SALE!$U$3:$U$1221)/SUMIF(SALE!$L$3:$L$1221,$A582,SALE!$F$3:$F$1221)))</f>
        <v>0</v>
      </c>
    </row>
    <row r="583" spans="1:102" ht="12" hidden="1" customHeight="1" x14ac:dyDescent="0.25">
      <c r="A583" s="136" t="s">
        <v>2642</v>
      </c>
      <c r="B583" s="105" t="s">
        <v>1200</v>
      </c>
      <c r="C583" s="105"/>
      <c r="D583" s="137"/>
      <c r="E583" s="137"/>
      <c r="F583" s="137">
        <v>0.23896899999999999</v>
      </c>
      <c r="G583" s="137">
        <v>0.23896899999999999</v>
      </c>
      <c r="H583" s="107">
        <v>942563</v>
      </c>
      <c r="I583" s="107">
        <v>374.35899999999998</v>
      </c>
      <c r="J583" s="138">
        <v>45473.146000000001</v>
      </c>
      <c r="K583" s="137"/>
      <c r="L583" s="107">
        <v>0</v>
      </c>
      <c r="M583" s="137"/>
      <c r="N583" s="107">
        <v>0</v>
      </c>
      <c r="O583" s="137"/>
      <c r="P583" s="107">
        <v>0</v>
      </c>
      <c r="Q583" s="137"/>
      <c r="R583" s="107">
        <v>0</v>
      </c>
      <c r="S583" s="137"/>
      <c r="T583" s="107">
        <v>0</v>
      </c>
      <c r="U583" s="137"/>
      <c r="V583" s="107">
        <v>0</v>
      </c>
      <c r="W583" s="137"/>
      <c r="X583" s="107">
        <v>0</v>
      </c>
      <c r="Y583" s="137"/>
      <c r="Z583" s="107">
        <v>0</v>
      </c>
      <c r="AA583" s="137"/>
      <c r="AB583" s="107">
        <v>0</v>
      </c>
      <c r="AC583" s="107">
        <v>0</v>
      </c>
      <c r="AD583" s="107">
        <v>0</v>
      </c>
      <c r="AE583" s="107">
        <v>0</v>
      </c>
      <c r="AF583" s="137"/>
      <c r="AG583" s="107">
        <v>0</v>
      </c>
      <c r="AH583" s="137"/>
      <c r="AI583" s="107">
        <v>0</v>
      </c>
      <c r="AJ583" s="137"/>
      <c r="AK583" s="107">
        <v>0</v>
      </c>
      <c r="AL583" s="137"/>
      <c r="AM583" s="107">
        <v>0</v>
      </c>
      <c r="AN583" s="137">
        <v>1440</v>
      </c>
      <c r="AO583" s="137">
        <v>0.57199999999999995</v>
      </c>
      <c r="AP583" s="137">
        <v>63168</v>
      </c>
      <c r="AQ583" s="137">
        <v>25.266999999999999</v>
      </c>
      <c r="AR583" s="137"/>
      <c r="AS583" s="107">
        <v>0</v>
      </c>
      <c r="AT583" s="137"/>
      <c r="AU583" s="107">
        <v>0</v>
      </c>
      <c r="AV583" s="139">
        <v>64608</v>
      </c>
      <c r="AW583" s="107">
        <v>25.838999999999999</v>
      </c>
      <c r="AX583" s="138">
        <v>4246.7179999999998</v>
      </c>
      <c r="AY583" s="139">
        <v>877955</v>
      </c>
      <c r="AZ583" s="137">
        <v>866</v>
      </c>
      <c r="BA583" s="107">
        <v>348.52</v>
      </c>
      <c r="BB583" s="138">
        <v>41226.428</v>
      </c>
      <c r="BC583" s="138">
        <v>41226.428</v>
      </c>
      <c r="BD583" s="137">
        <v>0</v>
      </c>
      <c r="BE583" s="137">
        <v>0</v>
      </c>
      <c r="BF583" s="107">
        <v>0</v>
      </c>
      <c r="BG583" s="107">
        <v>0</v>
      </c>
      <c r="BH583" s="107">
        <v>0</v>
      </c>
      <c r="BI583" s="137"/>
      <c r="BJ583" s="107">
        <v>0</v>
      </c>
      <c r="BK583" s="137"/>
      <c r="BL583" s="107">
        <v>0</v>
      </c>
      <c r="BM583" s="107">
        <v>0</v>
      </c>
      <c r="BN583" s="107">
        <v>0</v>
      </c>
      <c r="BO583" s="107">
        <v>0</v>
      </c>
      <c r="BP583" s="108">
        <v>0</v>
      </c>
      <c r="BS583" s="97">
        <f t="shared" si="396"/>
        <v>0</v>
      </c>
      <c r="BT583" s="97">
        <f t="shared" si="397"/>
        <v>0</v>
      </c>
      <c r="BU583" s="97">
        <f t="shared" si="398"/>
        <v>0</v>
      </c>
      <c r="BV583" s="296" t="str">
        <f>IF(CA583=0,"NO STOCK",IF(COUNTIF(PKGSUMM_T!$A$2:$A$1245,A583)&gt;0,"OK","ERROR"))</f>
        <v>NO STOCK</v>
      </c>
      <c r="BW583" s="296" t="str">
        <f>IF(CA583=0,"NO STOCK",IF(OR(COUNTIF(COST_SHEETT!$B$3:$B$1238,CI583)&gt;0,COUNTIF(COST_SHEETT!$AB$3:$AB$1238,CI583)&gt;0,COUNTIF(COST_SHEETT1!$B$3:$B$1238,CI583)&gt;0,COUNTIF(COST_SHEETT1!$AB$3:$AB$1238,CI583)&gt;0),"OK","ERROR"))</f>
        <v>NO STOCK</v>
      </c>
      <c r="BX583" s="97">
        <f>SUMIF(HW!$A$2:$A$1573,$A583,HW!BI$2:BI$1573)</f>
        <v>0</v>
      </c>
      <c r="BY583" s="97">
        <f>SUMIF(HW!$A$2:$A$1573,$A583,HW!BJ$2:BJ$1573)</f>
        <v>0</v>
      </c>
      <c r="BZ583" s="197">
        <f t="shared" si="399"/>
        <v>0</v>
      </c>
      <c r="CA583" s="198">
        <f t="shared" si="400"/>
        <v>0</v>
      </c>
      <c r="CK583" s="296">
        <f>IF(C583="WORK IN PROGRESS",0.099999,IF(SUMIF(SALE!$L$3:$L$1221,$A583,SALE!$U$3:$U$1221)=0,0,SUMIF(SALE!$L$3:$L$1221,$A583,SALE!$U$3:$U$1221)/SUMIF(SALE!$L$3:$L$1221,$A583,SALE!$F$3:$F$1221)))</f>
        <v>0</v>
      </c>
    </row>
    <row r="584" spans="1:102" ht="12" hidden="1" customHeight="1" x14ac:dyDescent="0.25">
      <c r="A584" s="109" t="s">
        <v>2642</v>
      </c>
      <c r="B584" s="111" t="s">
        <v>752</v>
      </c>
      <c r="C584" s="110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  <c r="AW584" s="112"/>
      <c r="AX584" s="112"/>
      <c r="AY584" s="112"/>
      <c r="AZ584" s="112"/>
      <c r="BA584" s="112"/>
      <c r="BB584" s="112"/>
      <c r="BC584" s="112"/>
      <c r="BD584" s="112"/>
      <c r="BE584" s="112"/>
      <c r="BF584" s="112"/>
      <c r="BG584" s="112"/>
      <c r="BH584" s="112"/>
      <c r="BI584" s="112"/>
      <c r="BJ584" s="112"/>
      <c r="BK584" s="112"/>
      <c r="BL584" s="112"/>
      <c r="BM584" s="112"/>
      <c r="BN584" s="112"/>
      <c r="BO584" s="112"/>
      <c r="BP584" s="113"/>
      <c r="BS584" s="97">
        <f t="shared" ref="BS584:BS647" si="459">IF($A584="YYYYY",0,AY584)</f>
        <v>0</v>
      </c>
      <c r="BT584" s="97">
        <f t="shared" ref="BT584:BT647" si="460">IF($A584="YYYYY",0,AZ584)</f>
        <v>0</v>
      </c>
      <c r="BU584" s="97">
        <f t="shared" ref="BU584:BU647" si="461">IF($A584="YYYYY",0,BA584)</f>
        <v>0</v>
      </c>
      <c r="BV584" s="296" t="str">
        <f>IF(CA584=0,"NO STOCK",IF(COUNTIF(PKGSUMM_T!$A$2:$A$1245,A584)&gt;0,"OK","ERROR"))</f>
        <v>NO STOCK</v>
      </c>
      <c r="BW584" s="296" t="str">
        <f>IF(CA584=0,"NO STOCK",IF(OR(COUNTIF(COST_SHEETT!$B$3:$B$1238,CI584)&gt;0,COUNTIF(COST_SHEETT!$AB$3:$AB$1238,CI584)&gt;0,COUNTIF(COST_SHEETT1!$B$3:$B$1238,CI584)&gt;0,COUNTIF(COST_SHEETT1!$AB$3:$AB$1238,CI584)&gt;0),"OK","ERROR"))</f>
        <v>NO STOCK</v>
      </c>
      <c r="BX584" s="97">
        <f>SUMIF(HW!$A$2:$A$1573,$A584,HW!BI$2:BI$1573)</f>
        <v>0</v>
      </c>
      <c r="BY584" s="97">
        <f>SUMIF(HW!$A$2:$A$1573,$A584,HW!BJ$2:BJ$1573)</f>
        <v>0</v>
      </c>
      <c r="BZ584" s="197">
        <f t="shared" ref="BZ584:BZ647" si="462">BS584+BX584</f>
        <v>0</v>
      </c>
      <c r="CA584" s="198">
        <f t="shared" ref="CA584:CA647" si="463">BY584+BU584</f>
        <v>0</v>
      </c>
      <c r="CK584" s="296">
        <f>IF(C584="WORK IN PROGRESS",0.099999,IF(SUMIF(SALE!$L$3:$L$1221,$A584,SALE!$U$3:$U$1221)=0,0,SUMIF(SALE!$L$3:$L$1221,$A584,SALE!$U$3:$U$1221)/SUMIF(SALE!$L$3:$L$1221,$A584,SALE!$F$3:$F$1221)))</f>
        <v>0</v>
      </c>
    </row>
    <row r="585" spans="1:102" ht="12" hidden="1" customHeight="1" x14ac:dyDescent="0.25">
      <c r="A585" s="104" t="s">
        <v>2642</v>
      </c>
      <c r="B585" s="106"/>
      <c r="C585" s="105" t="s">
        <v>30</v>
      </c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07"/>
      <c r="BE585" s="107"/>
      <c r="BF585" s="107"/>
      <c r="BG585" s="107"/>
      <c r="BH585" s="107"/>
      <c r="BI585" s="107"/>
      <c r="BJ585" s="107"/>
      <c r="BK585" s="107"/>
      <c r="BL585" s="107"/>
      <c r="BM585" s="107"/>
      <c r="BN585" s="107"/>
      <c r="BO585" s="107"/>
      <c r="BP585" s="108"/>
      <c r="BS585" s="97">
        <f t="shared" si="459"/>
        <v>0</v>
      </c>
      <c r="BT585" s="97">
        <f t="shared" si="460"/>
        <v>0</v>
      </c>
      <c r="BU585" s="97">
        <f t="shared" si="461"/>
        <v>0</v>
      </c>
      <c r="BV585" s="296" t="str">
        <f>IF(CA585=0,"NO STOCK",IF(COUNTIF(PKGSUMM_T!$A$2:$A$1245,A585)&gt;0,"OK","ERROR"))</f>
        <v>NO STOCK</v>
      </c>
      <c r="BW585" s="296" t="str">
        <f>IF(CA585=0,"NO STOCK",IF(OR(COUNTIF(COST_SHEETT!$B$3:$B$1238,CI585)&gt;0,COUNTIF(COST_SHEETT!$AB$3:$AB$1238,CI585)&gt;0,COUNTIF(COST_SHEETT1!$B$3:$B$1238,CI585)&gt;0,COUNTIF(COST_SHEETT1!$AB$3:$AB$1238,CI585)&gt;0),"OK","ERROR"))</f>
        <v>NO STOCK</v>
      </c>
      <c r="BX585" s="97">
        <f>SUMIF(HW!$A$2:$A$1573,$A585,HW!BI$2:BI$1573)</f>
        <v>0</v>
      </c>
      <c r="BY585" s="97">
        <f>SUMIF(HW!$A$2:$A$1573,$A585,HW!BJ$2:BJ$1573)</f>
        <v>0</v>
      </c>
      <c r="BZ585" s="197">
        <f t="shared" si="462"/>
        <v>0</v>
      </c>
      <c r="CA585" s="198">
        <f t="shared" si="463"/>
        <v>0</v>
      </c>
      <c r="CK585" s="296">
        <f>IF(C585="WORK IN PROGRESS",0.099999,IF(SUMIF(SALE!$L$3:$L$1221,$A585,SALE!$U$3:$U$1221)=0,0,SUMIF(SALE!$L$3:$L$1221,$A585,SALE!$U$3:$U$1221)/SUMIF(SALE!$L$3:$L$1221,$A585,SALE!$F$3:$F$1221)))</f>
        <v>0</v>
      </c>
    </row>
    <row r="586" spans="1:102" ht="12" customHeight="1" x14ac:dyDescent="0.25">
      <c r="A586" s="120" t="s">
        <v>459</v>
      </c>
      <c r="B586" s="121" t="s">
        <v>460</v>
      </c>
      <c r="C586" s="121" t="s">
        <v>30</v>
      </c>
      <c r="D586" s="122">
        <v>5250</v>
      </c>
      <c r="E586" s="123">
        <v>220</v>
      </c>
      <c r="F586" s="123">
        <v>3.3897999999999998E-2</v>
      </c>
      <c r="G586" s="123">
        <v>3.3897999999999998E-2</v>
      </c>
      <c r="H586" s="127">
        <v>31500</v>
      </c>
      <c r="I586" s="127">
        <v>6.93</v>
      </c>
      <c r="J586" s="128">
        <v>1067.787</v>
      </c>
      <c r="K586" s="123"/>
      <c r="L586" s="124">
        <v>0</v>
      </c>
      <c r="M586" s="123"/>
      <c r="N586" s="124">
        <v>0</v>
      </c>
      <c r="O586" s="123"/>
      <c r="P586" s="124">
        <v>0</v>
      </c>
      <c r="Q586" s="123"/>
      <c r="R586" s="124">
        <v>0</v>
      </c>
      <c r="S586" s="123"/>
      <c r="T586" s="124">
        <v>0</v>
      </c>
      <c r="U586" s="123"/>
      <c r="V586" s="124">
        <v>0</v>
      </c>
      <c r="W586" s="123"/>
      <c r="X586" s="124">
        <v>0</v>
      </c>
      <c r="Y586" s="123"/>
      <c r="Z586" s="124">
        <v>0</v>
      </c>
      <c r="AA586" s="123"/>
      <c r="AB586" s="124">
        <v>0</v>
      </c>
      <c r="AC586" s="124">
        <v>0</v>
      </c>
      <c r="AD586" s="124">
        <v>0</v>
      </c>
      <c r="AE586" s="124">
        <v>0</v>
      </c>
      <c r="AF586" s="123"/>
      <c r="AG586" s="124">
        <v>0</v>
      </c>
      <c r="AH586" s="123"/>
      <c r="AI586" s="124">
        <v>0</v>
      </c>
      <c r="AJ586" s="123"/>
      <c r="AK586" s="124">
        <v>0</v>
      </c>
      <c r="AL586" s="123"/>
      <c r="AM586" s="124">
        <v>0</v>
      </c>
      <c r="AN586" s="123"/>
      <c r="AO586" s="124">
        <v>0</v>
      </c>
      <c r="AP586" s="123"/>
      <c r="AQ586" s="124">
        <v>0</v>
      </c>
      <c r="AR586" s="123"/>
      <c r="AS586" s="124">
        <v>0</v>
      </c>
      <c r="AT586" s="123"/>
      <c r="AU586" s="124">
        <v>0</v>
      </c>
      <c r="AV586" s="124">
        <v>0</v>
      </c>
      <c r="AW586" s="124">
        <v>0</v>
      </c>
      <c r="AX586" s="124">
        <v>0</v>
      </c>
      <c r="AY586" s="129">
        <v>31500</v>
      </c>
      <c r="AZ586" s="123">
        <v>6</v>
      </c>
      <c r="BA586" s="127">
        <v>6.93</v>
      </c>
      <c r="BB586" s="128">
        <v>1067.787</v>
      </c>
      <c r="BC586" s="128">
        <v>1067.787</v>
      </c>
      <c r="BD586" s="123">
        <v>0</v>
      </c>
      <c r="BE586" s="123">
        <v>0</v>
      </c>
      <c r="BF586" s="124">
        <v>0</v>
      </c>
      <c r="BG586" s="124">
        <v>0</v>
      </c>
      <c r="BH586" s="124">
        <v>0</v>
      </c>
      <c r="BI586" s="123"/>
      <c r="BJ586" s="124">
        <v>0</v>
      </c>
      <c r="BK586" s="123"/>
      <c r="BL586" s="124">
        <v>0</v>
      </c>
      <c r="BM586" s="124">
        <v>0</v>
      </c>
      <c r="BN586" s="124">
        <v>0</v>
      </c>
      <c r="BO586" s="124">
        <v>0</v>
      </c>
      <c r="BP586" s="125">
        <v>0</v>
      </c>
      <c r="BS586" s="97">
        <f t="shared" si="459"/>
        <v>31500</v>
      </c>
      <c r="BT586" s="97">
        <f t="shared" si="460"/>
        <v>6</v>
      </c>
      <c r="BU586" s="97">
        <f t="shared" si="461"/>
        <v>6.93</v>
      </c>
      <c r="BV586" s="296" t="str">
        <f>IF(CA586=0,"NO STOCK",IF(COUNTIF(PKGSUMM_T!$A$2:$A$1245,A586)&gt;0,"OK","ERROR"))</f>
        <v>OK</v>
      </c>
      <c r="BW586" s="296" t="str">
        <f>IF(CA586=0,"NO STOCK",IF(OR(COUNTIF(COST_SHEETT!$B$3:$B$1238,CI586)&gt;0,COUNTIF(COST_SHEETT!$AB$3:$AB$1238,CI586)&gt;0,COUNTIF(COST_SHEETT1!$B$3:$B$1238,CI586)&gt;0,COUNTIF(COST_SHEETT1!$AB$3:$AB$1238,CI586)&gt;0),"OK","ERROR"))</f>
        <v>OK</v>
      </c>
      <c r="BX586" s="97">
        <f>SUMIF(HW!$A$2:$A$1573,$A586,HW!BI$2:BI$1573)</f>
        <v>0</v>
      </c>
      <c r="BY586" s="97">
        <f>SUMIF(HW!$A$2:$A$1573,$A586,HW!BJ$2:BJ$1573)</f>
        <v>0</v>
      </c>
      <c r="BZ586" s="197">
        <f t="shared" si="462"/>
        <v>31500</v>
      </c>
      <c r="CA586" s="198">
        <f t="shared" si="463"/>
        <v>6.93</v>
      </c>
      <c r="CB586" s="296">
        <f>IF(CJ586="Y",IF(C586="FINISHED GOODS",SUMIF(COST_SHEETT!$AB$3:$AB$1227,$CI586,COST_SHEETT!$DD$3:$DD$1227),SUMIF(COST_SHEETT!$B$3:$B$1227,$CI586,COST_SHEETT!$DB$3:$DB$1227)),IF(C586="FINISHED GOODS",SUMIF(COST_SHEETT1!$AB$3:$AB$1227,$CI586,COST_SHEETT1!$DD$3:$DD$1227),SUMIF(COST_SHEETT1!$B$3:$B$1227,$CI586,COST_SHEETT1!$DB$3:$DB$1227)))</f>
        <v>3.3909577820277433E-2</v>
      </c>
      <c r="CC586" s="209">
        <f t="shared" ref="CC586" si="464">ROUND(BZ586*CB586,0)</f>
        <v>1068</v>
      </c>
      <c r="CD586" s="295">
        <v>1</v>
      </c>
      <c r="CE586" s="295"/>
      <c r="CF586" s="376">
        <f>IF(BZ586=0,0,IF(CK586&gt;0,CK586,CD586))</f>
        <v>3.3897932501155803E-2</v>
      </c>
      <c r="CG586" s="301">
        <f t="shared" ref="CG586" si="465">MIN(CF586,CB586)</f>
        <v>3.3897932501155803E-2</v>
      </c>
      <c r="CH586" s="302">
        <f t="shared" ref="CH586" si="466">ROUND(CG586*BZ586,0)</f>
        <v>1068</v>
      </c>
      <c r="CI586" s="200" t="s">
        <v>3434</v>
      </c>
      <c r="CJ586" s="97" t="s">
        <v>2666</v>
      </c>
      <c r="CK586" s="296">
        <f>IF(C586="WORK IN PROGRESS",0.099999,IF(SUMIF(SALE!$L$3:$L$1221,$A586,SALE!$U$3:$U$1221)=0,0,SUMIF(SALE!$L$3:$L$1221,$A586,SALE!$U$3:$U$1221)/SUMIF(SALE!$L$3:$L$1221,$A586,SALE!$F$3:$F$1221)))</f>
        <v>3.3897932501155803E-2</v>
      </c>
      <c r="CL586" s="296" t="str">
        <f t="shared" ref="CL586" si="467">IF(CF586&lt;CB586,"NRV","COST")</f>
        <v>NRV</v>
      </c>
      <c r="CM586" s="304">
        <f t="shared" ref="CM586" si="468">IF(CA586=0,0,ROUND(CH586/CA586,3))</f>
        <v>154.113</v>
      </c>
      <c r="CU586" s="296">
        <f>+(BZ586-BX586)*CG586</f>
        <v>1067.7848737864078</v>
      </c>
      <c r="CW586" s="296">
        <f>+CT586+CU586+CV586</f>
        <v>1067.7848737864078</v>
      </c>
      <c r="CX586" s="388">
        <f>+CW586-CH586</f>
        <v>-0.215126213592157</v>
      </c>
    </row>
    <row r="587" spans="1:102" ht="12" hidden="1" customHeight="1" x14ac:dyDescent="0.25">
      <c r="A587" s="114" t="s">
        <v>451</v>
      </c>
      <c r="B587" s="115" t="s">
        <v>452</v>
      </c>
      <c r="C587" s="115" t="s">
        <v>30</v>
      </c>
      <c r="D587" s="116">
        <v>2400</v>
      </c>
      <c r="E587" s="117">
        <v>220</v>
      </c>
      <c r="F587" s="117">
        <v>3.1921999999999999E-2</v>
      </c>
      <c r="G587" s="117">
        <v>3.1921999999999999E-2</v>
      </c>
      <c r="H587" s="118"/>
      <c r="I587" s="118">
        <v>0</v>
      </c>
      <c r="J587" s="118">
        <v>0</v>
      </c>
      <c r="K587" s="118"/>
      <c r="L587" s="118">
        <v>0</v>
      </c>
      <c r="M587" s="118"/>
      <c r="N587" s="118">
        <v>0</v>
      </c>
      <c r="O587" s="118"/>
      <c r="P587" s="118">
        <v>0</v>
      </c>
      <c r="Q587" s="118"/>
      <c r="R587" s="118">
        <v>0</v>
      </c>
      <c r="S587" s="118"/>
      <c r="T587" s="118">
        <v>0</v>
      </c>
      <c r="U587" s="118"/>
      <c r="V587" s="118">
        <v>0</v>
      </c>
      <c r="W587" s="118"/>
      <c r="X587" s="118">
        <v>0</v>
      </c>
      <c r="Y587" s="118"/>
      <c r="Z587" s="118">
        <v>0</v>
      </c>
      <c r="AA587" s="118"/>
      <c r="AB587" s="118">
        <v>0</v>
      </c>
      <c r="AC587" s="118">
        <v>0</v>
      </c>
      <c r="AD587" s="118">
        <v>0</v>
      </c>
      <c r="AE587" s="118">
        <v>0</v>
      </c>
      <c r="AF587" s="118"/>
      <c r="AG587" s="118">
        <v>0</v>
      </c>
      <c r="AH587" s="118"/>
      <c r="AI587" s="118">
        <v>0</v>
      </c>
      <c r="AJ587" s="118"/>
      <c r="AK587" s="118">
        <v>0</v>
      </c>
      <c r="AL587" s="118"/>
      <c r="AM587" s="118">
        <v>0</v>
      </c>
      <c r="AN587" s="118"/>
      <c r="AO587" s="118">
        <v>0</v>
      </c>
      <c r="AP587" s="118"/>
      <c r="AQ587" s="118">
        <v>0</v>
      </c>
      <c r="AR587" s="118"/>
      <c r="AS587" s="118">
        <v>0</v>
      </c>
      <c r="AT587" s="118"/>
      <c r="AU587" s="118">
        <v>0</v>
      </c>
      <c r="AV587" s="118">
        <v>0</v>
      </c>
      <c r="AW587" s="118">
        <v>0</v>
      </c>
      <c r="AX587" s="118">
        <v>0</v>
      </c>
      <c r="AY587" s="118">
        <v>0</v>
      </c>
      <c r="AZ587" s="118">
        <v>0</v>
      </c>
      <c r="BA587" s="118">
        <v>0</v>
      </c>
      <c r="BB587" s="118">
        <v>0</v>
      </c>
      <c r="BC587" s="118">
        <v>0</v>
      </c>
      <c r="BD587" s="117">
        <v>0</v>
      </c>
      <c r="BE587" s="117">
        <v>0</v>
      </c>
      <c r="BF587" s="118">
        <v>0</v>
      </c>
      <c r="BG587" s="118">
        <v>0</v>
      </c>
      <c r="BH587" s="118">
        <v>0</v>
      </c>
      <c r="BI587" s="118"/>
      <c r="BJ587" s="118">
        <v>0</v>
      </c>
      <c r="BK587" s="118"/>
      <c r="BL587" s="118">
        <v>0</v>
      </c>
      <c r="BM587" s="118">
        <v>0</v>
      </c>
      <c r="BN587" s="118">
        <v>0</v>
      </c>
      <c r="BO587" s="118">
        <v>0</v>
      </c>
      <c r="BP587" s="119">
        <v>0</v>
      </c>
      <c r="BS587" s="97">
        <f t="shared" si="459"/>
        <v>0</v>
      </c>
      <c r="BT587" s="97">
        <f t="shared" si="460"/>
        <v>0</v>
      </c>
      <c r="BU587" s="97">
        <f t="shared" si="461"/>
        <v>0</v>
      </c>
      <c r="BV587" s="296" t="str">
        <f>IF(CA587=0,"NO STOCK",IF(COUNTIF(PKGSUMM_T!$A$2:$A$1245,A587)&gt;0,"OK","ERROR"))</f>
        <v>NO STOCK</v>
      </c>
      <c r="BW587" s="296" t="str">
        <f>IF(CA587=0,"NO STOCK",IF(OR(COUNTIF(COST_SHEETT!$B$3:$B$1238,CI587)&gt;0,COUNTIF(COST_SHEETT!$AB$3:$AB$1238,CI587)&gt;0,COUNTIF(COST_SHEETT1!$B$3:$B$1238,CI587)&gt;0,COUNTIF(COST_SHEETT1!$AB$3:$AB$1238,CI587)&gt;0),"OK","ERROR"))</f>
        <v>NO STOCK</v>
      </c>
      <c r="BX587" s="97">
        <f>SUMIF(HW!$A$2:$A$1573,$A587,HW!BI$2:BI$1573)</f>
        <v>0</v>
      </c>
      <c r="BY587" s="97">
        <f>SUMIF(HW!$A$2:$A$1573,$A587,HW!BJ$2:BJ$1573)</f>
        <v>0</v>
      </c>
      <c r="BZ587" s="197">
        <f t="shared" si="462"/>
        <v>0</v>
      </c>
      <c r="CA587" s="198">
        <f t="shared" si="463"/>
        <v>0</v>
      </c>
      <c r="CI587" s="200"/>
      <c r="CK587" s="296">
        <f>IF(C587="WORK IN PROGRESS",0.099999,IF(SUMIF(SALE!$L$3:$L$1221,$A587,SALE!$U$3:$U$1221)=0,0,SUMIF(SALE!$L$3:$L$1221,$A587,SALE!$U$3:$U$1221)/SUMIF(SALE!$L$3:$L$1221,$A587,SALE!$F$3:$F$1221)))</f>
        <v>0</v>
      </c>
    </row>
    <row r="588" spans="1:102" ht="12" hidden="1" customHeight="1" x14ac:dyDescent="0.25">
      <c r="A588" s="120" t="s">
        <v>453</v>
      </c>
      <c r="B588" s="121" t="s">
        <v>454</v>
      </c>
      <c r="C588" s="121" t="s">
        <v>30</v>
      </c>
      <c r="D588" s="122">
        <v>2625</v>
      </c>
      <c r="E588" s="123">
        <v>220</v>
      </c>
      <c r="F588" s="123">
        <v>3.0054000000000001E-2</v>
      </c>
      <c r="G588" s="123">
        <v>3.0054000000000001E-2</v>
      </c>
      <c r="H588" s="124">
        <v>15750</v>
      </c>
      <c r="I588" s="112">
        <v>3.4649999999999999</v>
      </c>
      <c r="J588" s="112">
        <v>473.351</v>
      </c>
      <c r="K588" s="123"/>
      <c r="L588" s="124">
        <v>0</v>
      </c>
      <c r="M588" s="123"/>
      <c r="N588" s="124">
        <v>0</v>
      </c>
      <c r="O588" s="123"/>
      <c r="P588" s="124">
        <v>0</v>
      </c>
      <c r="Q588" s="123"/>
      <c r="R588" s="124">
        <v>0</v>
      </c>
      <c r="S588" s="123"/>
      <c r="T588" s="124">
        <v>0</v>
      </c>
      <c r="U588" s="123"/>
      <c r="V588" s="124">
        <v>0</v>
      </c>
      <c r="W588" s="123"/>
      <c r="X588" s="124">
        <v>0</v>
      </c>
      <c r="Y588" s="123"/>
      <c r="Z588" s="124">
        <v>0</v>
      </c>
      <c r="AA588" s="123"/>
      <c r="AB588" s="124">
        <v>0</v>
      </c>
      <c r="AC588" s="124">
        <v>0</v>
      </c>
      <c r="AD588" s="124">
        <v>0</v>
      </c>
      <c r="AE588" s="124">
        <v>0</v>
      </c>
      <c r="AF588" s="123"/>
      <c r="AG588" s="124">
        <v>0</v>
      </c>
      <c r="AH588" s="123"/>
      <c r="AI588" s="124">
        <v>0</v>
      </c>
      <c r="AJ588" s="123"/>
      <c r="AK588" s="124">
        <v>0</v>
      </c>
      <c r="AL588" s="123"/>
      <c r="AM588" s="124">
        <v>0</v>
      </c>
      <c r="AN588" s="124">
        <v>15750</v>
      </c>
      <c r="AO588" s="112">
        <v>3.4649999999999999</v>
      </c>
      <c r="AP588" s="123"/>
      <c r="AQ588" s="124">
        <v>0</v>
      </c>
      <c r="AR588" s="123"/>
      <c r="AS588" s="124">
        <v>0</v>
      </c>
      <c r="AT588" s="123"/>
      <c r="AU588" s="124">
        <v>0</v>
      </c>
      <c r="AV588" s="135">
        <v>15750</v>
      </c>
      <c r="AW588" s="112">
        <v>3.4649999999999999</v>
      </c>
      <c r="AX588" s="112">
        <v>473.351</v>
      </c>
      <c r="AY588" s="124">
        <v>0</v>
      </c>
      <c r="AZ588" s="124">
        <v>0</v>
      </c>
      <c r="BA588" s="124">
        <v>0</v>
      </c>
      <c r="BB588" s="124">
        <v>0</v>
      </c>
      <c r="BC588" s="124">
        <v>0</v>
      </c>
      <c r="BD588" s="123">
        <v>0</v>
      </c>
      <c r="BE588" s="123">
        <v>0</v>
      </c>
      <c r="BF588" s="124">
        <v>0</v>
      </c>
      <c r="BG588" s="124">
        <v>0</v>
      </c>
      <c r="BH588" s="124">
        <v>0</v>
      </c>
      <c r="BI588" s="123"/>
      <c r="BJ588" s="124">
        <v>0</v>
      </c>
      <c r="BK588" s="123"/>
      <c r="BL588" s="124">
        <v>0</v>
      </c>
      <c r="BM588" s="124">
        <v>0</v>
      </c>
      <c r="BN588" s="124">
        <v>0</v>
      </c>
      <c r="BO588" s="124">
        <v>0</v>
      </c>
      <c r="BP588" s="125">
        <v>0</v>
      </c>
      <c r="BS588" s="97">
        <f t="shared" si="459"/>
        <v>0</v>
      </c>
      <c r="BT588" s="97">
        <f t="shared" si="460"/>
        <v>0</v>
      </c>
      <c r="BU588" s="97">
        <f t="shared" si="461"/>
        <v>0</v>
      </c>
      <c r="BV588" s="296" t="str">
        <f>IF(CA588=0,"NO STOCK",IF(COUNTIF(PKGSUMM_T!$A$2:$A$1245,A588)&gt;0,"OK","ERROR"))</f>
        <v>NO STOCK</v>
      </c>
      <c r="BW588" s="296" t="str">
        <f>IF(CA588=0,"NO STOCK",IF(OR(COUNTIF(COST_SHEETT!$B$3:$B$1238,CI588)&gt;0,COUNTIF(COST_SHEETT!$AB$3:$AB$1238,CI588)&gt;0,COUNTIF(COST_SHEETT1!$B$3:$B$1238,CI588)&gt;0,COUNTIF(COST_SHEETT1!$AB$3:$AB$1238,CI588)&gt;0),"OK","ERROR"))</f>
        <v>NO STOCK</v>
      </c>
      <c r="BX588" s="97">
        <f>SUMIF(HW!$A$2:$A$1573,$A588,HW!BI$2:BI$1573)</f>
        <v>0</v>
      </c>
      <c r="BY588" s="97">
        <f>SUMIF(HW!$A$2:$A$1573,$A588,HW!BJ$2:BJ$1573)</f>
        <v>0</v>
      </c>
      <c r="BZ588" s="197">
        <f t="shared" si="462"/>
        <v>0</v>
      </c>
      <c r="CA588" s="198">
        <f t="shared" si="463"/>
        <v>0</v>
      </c>
      <c r="CI588" s="200" t="s">
        <v>3429</v>
      </c>
      <c r="CK588" s="296">
        <f>IF(C588="WORK IN PROGRESS",0.099999,IF(SUMIF(SALE!$L$3:$L$1221,$A588,SALE!$U$3:$U$1221)=0,0,SUMIF(SALE!$L$3:$L$1221,$A588,SALE!$U$3:$U$1221)/SUMIF(SALE!$L$3:$L$1221,$A588,SALE!$F$3:$F$1221)))</f>
        <v>3.2335999999999997E-2</v>
      </c>
    </row>
    <row r="589" spans="1:102" ht="12" customHeight="1" x14ac:dyDescent="0.25">
      <c r="A589" s="114" t="s">
        <v>457</v>
      </c>
      <c r="B589" s="115" t="s">
        <v>458</v>
      </c>
      <c r="C589" s="115" t="s">
        <v>30</v>
      </c>
      <c r="D589" s="116">
        <v>4725</v>
      </c>
      <c r="E589" s="117">
        <v>220</v>
      </c>
      <c r="F589" s="117">
        <v>3.4518E-2</v>
      </c>
      <c r="G589" s="117">
        <v>3.4518E-2</v>
      </c>
      <c r="H589" s="118"/>
      <c r="I589" s="118">
        <v>0</v>
      </c>
      <c r="J589" s="118">
        <v>0</v>
      </c>
      <c r="K589" s="118"/>
      <c r="L589" s="118">
        <v>0</v>
      </c>
      <c r="M589" s="118"/>
      <c r="N589" s="118">
        <v>0</v>
      </c>
      <c r="O589" s="118"/>
      <c r="P589" s="118">
        <v>0</v>
      </c>
      <c r="Q589" s="118"/>
      <c r="R589" s="118">
        <v>0</v>
      </c>
      <c r="S589" s="118"/>
      <c r="T589" s="118">
        <v>0</v>
      </c>
      <c r="U589" s="118"/>
      <c r="V589" s="118">
        <v>0</v>
      </c>
      <c r="W589" s="118"/>
      <c r="X589" s="118">
        <v>0</v>
      </c>
      <c r="Y589" s="118"/>
      <c r="Z589" s="118">
        <v>0</v>
      </c>
      <c r="AA589" s="118"/>
      <c r="AB589" s="118">
        <v>0</v>
      </c>
      <c r="AC589" s="118">
        <v>0</v>
      </c>
      <c r="AD589" s="118">
        <v>0</v>
      </c>
      <c r="AE589" s="118">
        <v>0</v>
      </c>
      <c r="AF589" s="118"/>
      <c r="AG589" s="118">
        <v>0</v>
      </c>
      <c r="AH589" s="118"/>
      <c r="AI589" s="118">
        <v>0</v>
      </c>
      <c r="AJ589" s="118"/>
      <c r="AK589" s="118">
        <v>0</v>
      </c>
      <c r="AL589" s="118"/>
      <c r="AM589" s="118">
        <v>0</v>
      </c>
      <c r="AN589" s="118"/>
      <c r="AO589" s="118">
        <v>0</v>
      </c>
      <c r="AP589" s="118"/>
      <c r="AQ589" s="118">
        <v>0</v>
      </c>
      <c r="AR589" s="118"/>
      <c r="AS589" s="118">
        <v>0</v>
      </c>
      <c r="AT589" s="118"/>
      <c r="AU589" s="118">
        <v>0</v>
      </c>
      <c r="AV589" s="118">
        <v>0</v>
      </c>
      <c r="AW589" s="118">
        <v>0</v>
      </c>
      <c r="AX589" s="118">
        <v>0</v>
      </c>
      <c r="AY589" s="118">
        <v>0</v>
      </c>
      <c r="AZ589" s="118">
        <v>0</v>
      </c>
      <c r="BA589" s="118">
        <v>0</v>
      </c>
      <c r="BB589" s="118">
        <v>0</v>
      </c>
      <c r="BC589" s="118">
        <v>0</v>
      </c>
      <c r="BD589" s="117">
        <v>0</v>
      </c>
      <c r="BE589" s="117">
        <v>0</v>
      </c>
      <c r="BF589" s="118">
        <v>0</v>
      </c>
      <c r="BG589" s="118">
        <v>0</v>
      </c>
      <c r="BH589" s="118">
        <v>0</v>
      </c>
      <c r="BI589" s="118"/>
      <c r="BJ589" s="118">
        <v>0</v>
      </c>
      <c r="BK589" s="118"/>
      <c r="BL589" s="118">
        <v>0</v>
      </c>
      <c r="BM589" s="118">
        <v>0</v>
      </c>
      <c r="BN589" s="118">
        <v>0</v>
      </c>
      <c r="BO589" s="118">
        <v>0</v>
      </c>
      <c r="BP589" s="119">
        <v>0</v>
      </c>
      <c r="BS589" s="97">
        <f t="shared" si="459"/>
        <v>0</v>
      </c>
      <c r="BT589" s="97">
        <f t="shared" si="460"/>
        <v>0</v>
      </c>
      <c r="BU589" s="97">
        <f t="shared" si="461"/>
        <v>0</v>
      </c>
      <c r="BV589" s="296" t="str">
        <f>IF(CA589=0,"NO STOCK",IF(COUNTIF(PKGSUMM_T!$A$2:$A$1245,A589)&gt;0,"OK","ERROR"))</f>
        <v>OK</v>
      </c>
      <c r="BW589" s="296" t="str">
        <f>IF(CA589=0,"NO STOCK",IF(OR(COUNTIF(COST_SHEETT!$B$3:$B$1238,CI589)&gt;0,COUNTIF(COST_SHEETT!$AB$3:$AB$1238,CI589)&gt;0,COUNTIF(COST_SHEETT1!$B$3:$B$1238,CI589)&gt;0,COUNTIF(COST_SHEETT1!$AB$3:$AB$1238,CI589)&gt;0),"OK","ERROR"))</f>
        <v>OK</v>
      </c>
      <c r="BX589" s="97">
        <f>SUMIF(HW!$A$2:$A$1573,$A589,HW!BI$2:BI$1573)</f>
        <v>9450</v>
      </c>
      <c r="BY589" s="97">
        <f>SUMIF(HW!$A$2:$A$1573,$A589,HW!BJ$2:BJ$1573)</f>
        <v>2.0790000000000002</v>
      </c>
      <c r="BZ589" s="197">
        <f t="shared" si="462"/>
        <v>9450</v>
      </c>
      <c r="CA589" s="198">
        <f t="shared" si="463"/>
        <v>2.0790000000000002</v>
      </c>
      <c r="CB589" s="296">
        <f>IF(CJ589="Y",IF(C589="FINISHED GOODS",SUMIF(COST_SHEETT!$AB$3:$AB$1227,$CI589,COST_SHEETT!$DD$3:$DD$1227),SUMIF(COST_SHEETT!$B$3:$B$1227,$CI589,COST_SHEETT!$DB$3:$DB$1227)),IF(C589="FINISHED GOODS",SUMIF(COST_SHEETT1!$AB$3:$AB$1227,$CI589,COST_SHEETT1!$DD$3:$DD$1227),SUMIF(COST_SHEETT1!$B$3:$B$1227,$CI589,COST_SHEETT1!$DB$3:$DB$1227)))</f>
        <v>3.4149946456891192E-2</v>
      </c>
      <c r="CC589" s="209">
        <f t="shared" ref="CC589:CC590" si="469">ROUND(BZ589*CB589,0)</f>
        <v>323</v>
      </c>
      <c r="CD589" s="295">
        <v>1</v>
      </c>
      <c r="CE589" s="295"/>
      <c r="CF589" s="376">
        <f t="shared" ref="CF589:CF590" si="470">IF(BZ589=0,0,IF(CK589&gt;0,CK589,CD589))</f>
        <v>3.7450010582010577E-2</v>
      </c>
      <c r="CG589" s="301">
        <f t="shared" ref="CG589:CG590" si="471">MIN(CF589,CB589)</f>
        <v>3.4149946456891192E-2</v>
      </c>
      <c r="CH589" s="302">
        <f t="shared" ref="CH589:CH590" si="472">ROUND(CG589*BZ589,0)</f>
        <v>323</v>
      </c>
      <c r="CI589" s="200" t="s">
        <v>4213</v>
      </c>
      <c r="CJ589" s="97" t="s">
        <v>2666</v>
      </c>
      <c r="CK589" s="296">
        <f>IF(C589="WORK IN PROGRESS",0.099999,IF(SUMIF(SALE!$L$3:$L$1221,$A589,SALE!$U$3:$U$1221)=0,0,SUMIF(SALE!$L$3:$L$1221,$A589,SALE!$U$3:$U$1221)/SUMIF(SALE!$L$3:$L$1221,$A589,SALE!$F$3:$F$1221)))</f>
        <v>3.7450010582010577E-2</v>
      </c>
      <c r="CL589" s="296" t="str">
        <f t="shared" ref="CL589:CL590" si="473">IF(CF589&lt;CB589,"NRV","COST")</f>
        <v>COST</v>
      </c>
      <c r="CM589" s="304">
        <f t="shared" ref="CM589:CM590" si="474">IF(CA589=0,0,ROUND(CH589/CA589,3))</f>
        <v>155.363</v>
      </c>
      <c r="CT589" s="296">
        <f>+(BX589*CG589)</f>
        <v>322.71699401762174</v>
      </c>
      <c r="CU589" s="296">
        <f t="shared" ref="CU589:CU590" si="475">+(BZ589-BX589)*CG589</f>
        <v>0</v>
      </c>
      <c r="CW589" s="296">
        <f t="shared" ref="CW589:CW590" si="476">+CT589+CU589+CV589</f>
        <v>322.71699401762174</v>
      </c>
      <c r="CX589" s="388">
        <f t="shared" ref="CX589:CX590" si="477">+CW589-CH589</f>
        <v>-0.28300598237825625</v>
      </c>
    </row>
    <row r="590" spans="1:102" ht="12" customHeight="1" x14ac:dyDescent="0.25">
      <c r="A590" s="120" t="s">
        <v>461</v>
      </c>
      <c r="B590" s="121" t="s">
        <v>462</v>
      </c>
      <c r="C590" s="121" t="s">
        <v>30</v>
      </c>
      <c r="D590" s="122">
        <v>5250</v>
      </c>
      <c r="E590" s="123">
        <v>220</v>
      </c>
      <c r="F590" s="123">
        <v>3.1363000000000002E-2</v>
      </c>
      <c r="G590" s="123">
        <v>3.1363000000000002E-2</v>
      </c>
      <c r="H590" s="127">
        <v>483000</v>
      </c>
      <c r="I590" s="127">
        <v>106.26</v>
      </c>
      <c r="J590" s="128">
        <v>15148.329</v>
      </c>
      <c r="K590" s="123"/>
      <c r="L590" s="124">
        <v>0</v>
      </c>
      <c r="M590" s="123"/>
      <c r="N590" s="124">
        <v>0</v>
      </c>
      <c r="O590" s="123"/>
      <c r="P590" s="124">
        <v>0</v>
      </c>
      <c r="Q590" s="123"/>
      <c r="R590" s="124">
        <v>0</v>
      </c>
      <c r="S590" s="123"/>
      <c r="T590" s="124">
        <v>0</v>
      </c>
      <c r="U590" s="123"/>
      <c r="V590" s="124">
        <v>0</v>
      </c>
      <c r="W590" s="123"/>
      <c r="X590" s="124">
        <v>0</v>
      </c>
      <c r="Y590" s="123"/>
      <c r="Z590" s="124">
        <v>0</v>
      </c>
      <c r="AA590" s="123"/>
      <c r="AB590" s="124">
        <v>0</v>
      </c>
      <c r="AC590" s="124">
        <v>0</v>
      </c>
      <c r="AD590" s="124">
        <v>0</v>
      </c>
      <c r="AE590" s="124">
        <v>0</v>
      </c>
      <c r="AF590" s="123"/>
      <c r="AG590" s="124">
        <v>0</v>
      </c>
      <c r="AH590" s="123"/>
      <c r="AI590" s="124">
        <v>0</v>
      </c>
      <c r="AJ590" s="123"/>
      <c r="AK590" s="124">
        <v>0</v>
      </c>
      <c r="AL590" s="123"/>
      <c r="AM590" s="124">
        <v>0</v>
      </c>
      <c r="AN590" s="123"/>
      <c r="AO590" s="124">
        <v>0</v>
      </c>
      <c r="AP590" s="123">
        <v>147000</v>
      </c>
      <c r="AQ590" s="112">
        <v>32.340000000000003</v>
      </c>
      <c r="AR590" s="123"/>
      <c r="AS590" s="124">
        <v>0</v>
      </c>
      <c r="AT590" s="123"/>
      <c r="AU590" s="124">
        <v>0</v>
      </c>
      <c r="AV590" s="135">
        <v>147000</v>
      </c>
      <c r="AW590" s="112">
        <v>32.340000000000003</v>
      </c>
      <c r="AX590" s="134">
        <v>4610.3609999999999</v>
      </c>
      <c r="AY590" s="129">
        <v>336000</v>
      </c>
      <c r="AZ590" s="123">
        <v>64</v>
      </c>
      <c r="BA590" s="127">
        <v>73.92</v>
      </c>
      <c r="BB590" s="128">
        <v>10537.968000000001</v>
      </c>
      <c r="BC590" s="128">
        <v>10537.968000000001</v>
      </c>
      <c r="BD590" s="123">
        <v>0</v>
      </c>
      <c r="BE590" s="123">
        <v>0</v>
      </c>
      <c r="BF590" s="124">
        <v>0</v>
      </c>
      <c r="BG590" s="124">
        <v>0</v>
      </c>
      <c r="BH590" s="124">
        <v>0</v>
      </c>
      <c r="BI590" s="123"/>
      <c r="BJ590" s="124">
        <v>0</v>
      </c>
      <c r="BK590" s="123"/>
      <c r="BL590" s="124">
        <v>0</v>
      </c>
      <c r="BM590" s="124">
        <v>0</v>
      </c>
      <c r="BN590" s="124">
        <v>0</v>
      </c>
      <c r="BO590" s="124">
        <v>0</v>
      </c>
      <c r="BP590" s="125">
        <v>0</v>
      </c>
      <c r="BS590" s="97">
        <f t="shared" si="459"/>
        <v>336000</v>
      </c>
      <c r="BT590" s="97">
        <f t="shared" si="460"/>
        <v>64</v>
      </c>
      <c r="BU590" s="97">
        <f t="shared" si="461"/>
        <v>73.92</v>
      </c>
      <c r="BV590" s="296" t="str">
        <f>IF(CA590=0,"NO STOCK",IF(COUNTIF(PKGSUMM_T!$A$2:$A$1245,A590)&gt;0,"OK","ERROR"))</f>
        <v>OK</v>
      </c>
      <c r="BW590" s="296" t="str">
        <f>IF(CA590=0,"NO STOCK",IF(OR(COUNTIF(COST_SHEETT!$B$3:$B$1238,CI590)&gt;0,COUNTIF(COST_SHEETT!$AB$3:$AB$1238,CI590)&gt;0,COUNTIF(COST_SHEETT1!$B$3:$B$1238,CI590)&gt;0,COUNTIF(COST_SHEETT1!$AB$3:$AB$1238,CI590)&gt;0),"OK","ERROR"))</f>
        <v>OK</v>
      </c>
      <c r="BX590" s="97">
        <f>SUMIF(HW!$A$2:$A$1573,$A590,HW!BI$2:BI$1573)</f>
        <v>0</v>
      </c>
      <c r="BY590" s="97">
        <f>SUMIF(HW!$A$2:$A$1573,$A590,HW!BJ$2:BJ$1573)</f>
        <v>0</v>
      </c>
      <c r="BZ590" s="197">
        <f t="shared" si="462"/>
        <v>336000</v>
      </c>
      <c r="CA590" s="198">
        <f t="shared" si="463"/>
        <v>73.92</v>
      </c>
      <c r="CB590" s="296">
        <f>IF(CJ590="Y",IF(C590="FINISHED GOODS",SUMIF(COST_SHEETT!$AB$3:$AB$1227,$CI590,COST_SHEETT!$DD$3:$DD$1227),SUMIF(COST_SHEETT!$B$3:$B$1227,$CI590,COST_SHEETT!$DB$3:$DB$1227)),IF(C590="FINISHED GOODS",SUMIF(COST_SHEETT1!$AB$3:$AB$1227,$CI590,COST_SHEETT1!$DD$3:$DD$1227),SUMIF(COST_SHEETT1!$B$3:$B$1227,$CI590,COST_SHEETT1!$DB$3:$DB$1227)))</f>
        <v>3.8205850526286431E-2</v>
      </c>
      <c r="CC590" s="209">
        <f t="shared" si="469"/>
        <v>12837</v>
      </c>
      <c r="CD590" s="295">
        <v>1</v>
      </c>
      <c r="CE590" s="295"/>
      <c r="CF590" s="376">
        <f t="shared" si="470"/>
        <v>3.1279878787878787E-2</v>
      </c>
      <c r="CG590" s="301">
        <f t="shared" si="471"/>
        <v>3.1279878787878787E-2</v>
      </c>
      <c r="CH590" s="302">
        <f t="shared" si="472"/>
        <v>10510</v>
      </c>
      <c r="CI590" s="202" t="s">
        <v>4214</v>
      </c>
      <c r="CJ590" s="97" t="s">
        <v>2666</v>
      </c>
      <c r="CK590" s="296">
        <f>IF(C590="WORK IN PROGRESS",0.099999,IF(SUMIF(SALE!$L$3:$L$1221,$A590,SALE!$U$3:$U$1221)=0,0,SUMIF(SALE!$L$3:$L$1221,$A590,SALE!$U$3:$U$1221)/SUMIF(SALE!$L$3:$L$1221,$A590,SALE!$F$3:$F$1221)))</f>
        <v>3.1279878787878787E-2</v>
      </c>
      <c r="CL590" s="296" t="str">
        <f t="shared" si="473"/>
        <v>NRV</v>
      </c>
      <c r="CM590" s="304">
        <f t="shared" si="474"/>
        <v>142.18100000000001</v>
      </c>
      <c r="CU590" s="296">
        <f t="shared" si="475"/>
        <v>10510.039272727272</v>
      </c>
      <c r="CW590" s="296">
        <f t="shared" si="476"/>
        <v>10510.039272727272</v>
      </c>
      <c r="CX590" s="388">
        <f t="shared" si="477"/>
        <v>3.9272727271963959E-2</v>
      </c>
    </row>
    <row r="591" spans="1:102" ht="12" hidden="1" customHeight="1" x14ac:dyDescent="0.25">
      <c r="A591" s="114" t="s">
        <v>455</v>
      </c>
      <c r="B591" s="115" t="s">
        <v>456</v>
      </c>
      <c r="C591" s="115" t="s">
        <v>30</v>
      </c>
      <c r="D591" s="116">
        <v>2625</v>
      </c>
      <c r="E591" s="117">
        <v>220</v>
      </c>
      <c r="F591" s="117">
        <v>3.295E-2</v>
      </c>
      <c r="G591" s="117">
        <v>3.295E-2</v>
      </c>
      <c r="H591" s="118"/>
      <c r="I591" s="118">
        <v>0</v>
      </c>
      <c r="J591" s="118">
        <v>0</v>
      </c>
      <c r="K591" s="118"/>
      <c r="L591" s="118">
        <v>0</v>
      </c>
      <c r="M591" s="118"/>
      <c r="N591" s="118">
        <v>0</v>
      </c>
      <c r="O591" s="118"/>
      <c r="P591" s="118">
        <v>0</v>
      </c>
      <c r="Q591" s="118"/>
      <c r="R591" s="118">
        <v>0</v>
      </c>
      <c r="S591" s="118"/>
      <c r="T591" s="118">
        <v>0</v>
      </c>
      <c r="U591" s="118"/>
      <c r="V591" s="118">
        <v>0</v>
      </c>
      <c r="W591" s="118"/>
      <c r="X591" s="118">
        <v>0</v>
      </c>
      <c r="Y591" s="118"/>
      <c r="Z591" s="118">
        <v>0</v>
      </c>
      <c r="AA591" s="118"/>
      <c r="AB591" s="118">
        <v>0</v>
      </c>
      <c r="AC591" s="118">
        <v>0</v>
      </c>
      <c r="AD591" s="118">
        <v>0</v>
      </c>
      <c r="AE591" s="118">
        <v>0</v>
      </c>
      <c r="AF591" s="118"/>
      <c r="AG591" s="118">
        <v>0</v>
      </c>
      <c r="AH591" s="118"/>
      <c r="AI591" s="118">
        <v>0</v>
      </c>
      <c r="AJ591" s="118"/>
      <c r="AK591" s="118">
        <v>0</v>
      </c>
      <c r="AL591" s="118"/>
      <c r="AM591" s="118">
        <v>0</v>
      </c>
      <c r="AN591" s="118"/>
      <c r="AO591" s="118">
        <v>0</v>
      </c>
      <c r="AP591" s="118"/>
      <c r="AQ591" s="118">
        <v>0</v>
      </c>
      <c r="AR591" s="118"/>
      <c r="AS591" s="118">
        <v>0</v>
      </c>
      <c r="AT591" s="118"/>
      <c r="AU591" s="118">
        <v>0</v>
      </c>
      <c r="AV591" s="118">
        <v>0</v>
      </c>
      <c r="AW591" s="118">
        <v>0</v>
      </c>
      <c r="AX591" s="118">
        <v>0</v>
      </c>
      <c r="AY591" s="118">
        <v>0</v>
      </c>
      <c r="AZ591" s="118">
        <v>0</v>
      </c>
      <c r="BA591" s="118">
        <v>0</v>
      </c>
      <c r="BB591" s="118">
        <v>0</v>
      </c>
      <c r="BC591" s="118">
        <v>0</v>
      </c>
      <c r="BD591" s="117">
        <v>0</v>
      </c>
      <c r="BE591" s="117">
        <v>0</v>
      </c>
      <c r="BF591" s="118">
        <v>0</v>
      </c>
      <c r="BG591" s="118">
        <v>0</v>
      </c>
      <c r="BH591" s="118">
        <v>0</v>
      </c>
      <c r="BI591" s="118"/>
      <c r="BJ591" s="118">
        <v>0</v>
      </c>
      <c r="BK591" s="118"/>
      <c r="BL591" s="118">
        <v>0</v>
      </c>
      <c r="BM591" s="118">
        <v>0</v>
      </c>
      <c r="BN591" s="118">
        <v>0</v>
      </c>
      <c r="BO591" s="118">
        <v>0</v>
      </c>
      <c r="BP591" s="119">
        <v>0</v>
      </c>
      <c r="BS591" s="97">
        <f t="shared" si="459"/>
        <v>0</v>
      </c>
      <c r="BT591" s="97">
        <f t="shared" si="460"/>
        <v>0</v>
      </c>
      <c r="BU591" s="97">
        <f t="shared" si="461"/>
        <v>0</v>
      </c>
      <c r="BV591" s="296" t="str">
        <f>IF(CA591=0,"NO STOCK",IF(COUNTIF(PKGSUMM_T!$A$2:$A$1245,A591)&gt;0,"OK","ERROR"))</f>
        <v>NO STOCK</v>
      </c>
      <c r="BW591" s="296" t="str">
        <f>IF(CA591=0,"NO STOCK",IF(OR(COUNTIF(COST_SHEETT!$B$3:$B$1238,CI591)&gt;0,COUNTIF(COST_SHEETT!$AB$3:$AB$1238,CI591)&gt;0,COUNTIF(COST_SHEETT1!$B$3:$B$1238,CI591)&gt;0,COUNTIF(COST_SHEETT1!$AB$3:$AB$1238,CI591)&gt;0),"OK","ERROR"))</f>
        <v>NO STOCK</v>
      </c>
      <c r="BX591" s="97">
        <f>SUMIF(HW!$A$2:$A$1573,$A591,HW!BI$2:BI$1573)</f>
        <v>0</v>
      </c>
      <c r="BY591" s="97">
        <f>SUMIF(HW!$A$2:$A$1573,$A591,HW!BJ$2:BJ$1573)</f>
        <v>0</v>
      </c>
      <c r="BZ591" s="197">
        <f t="shared" si="462"/>
        <v>0</v>
      </c>
      <c r="CA591" s="198">
        <f t="shared" si="463"/>
        <v>0</v>
      </c>
      <c r="CK591" s="296">
        <f>IF(C591="WORK IN PROGRESS",0.099999,IF(SUMIF(SALE!$L$3:$L$1221,$A591,SALE!$U$3:$U$1221)=0,0,SUMIF(SALE!$L$3:$L$1221,$A591,SALE!$U$3:$U$1221)/SUMIF(SALE!$L$3:$L$1221,$A591,SALE!$F$3:$F$1221)))</f>
        <v>0</v>
      </c>
    </row>
    <row r="592" spans="1:102" ht="12" hidden="1" customHeight="1" x14ac:dyDescent="0.25">
      <c r="A592" s="120" t="s">
        <v>1869</v>
      </c>
      <c r="B592" s="121" t="s">
        <v>1870</v>
      </c>
      <c r="C592" s="121" t="s">
        <v>30</v>
      </c>
      <c r="D592" s="122">
        <v>5250</v>
      </c>
      <c r="E592" s="123">
        <v>220</v>
      </c>
      <c r="F592" s="123">
        <v>3.295E-2</v>
      </c>
      <c r="G592" s="123">
        <v>3.295E-2</v>
      </c>
      <c r="H592" s="124"/>
      <c r="I592" s="124">
        <v>0</v>
      </c>
      <c r="J592" s="124">
        <v>0</v>
      </c>
      <c r="K592" s="124"/>
      <c r="L592" s="124">
        <v>0</v>
      </c>
      <c r="M592" s="124"/>
      <c r="N592" s="124">
        <v>0</v>
      </c>
      <c r="O592" s="124"/>
      <c r="P592" s="124">
        <v>0</v>
      </c>
      <c r="Q592" s="124"/>
      <c r="R592" s="124">
        <v>0</v>
      </c>
      <c r="S592" s="124"/>
      <c r="T592" s="124">
        <v>0</v>
      </c>
      <c r="U592" s="124"/>
      <c r="V592" s="124">
        <v>0</v>
      </c>
      <c r="W592" s="124"/>
      <c r="X592" s="124">
        <v>0</v>
      </c>
      <c r="Y592" s="124"/>
      <c r="Z592" s="124">
        <v>0</v>
      </c>
      <c r="AA592" s="124"/>
      <c r="AB592" s="124">
        <v>0</v>
      </c>
      <c r="AC592" s="124">
        <v>0</v>
      </c>
      <c r="AD592" s="124">
        <v>0</v>
      </c>
      <c r="AE592" s="124">
        <v>0</v>
      </c>
      <c r="AF592" s="124"/>
      <c r="AG592" s="124">
        <v>0</v>
      </c>
      <c r="AH592" s="124"/>
      <c r="AI592" s="124">
        <v>0</v>
      </c>
      <c r="AJ592" s="124"/>
      <c r="AK592" s="124">
        <v>0</v>
      </c>
      <c r="AL592" s="124"/>
      <c r="AM592" s="124">
        <v>0</v>
      </c>
      <c r="AN592" s="124"/>
      <c r="AO592" s="124">
        <v>0</v>
      </c>
      <c r="AP592" s="124"/>
      <c r="AQ592" s="124">
        <v>0</v>
      </c>
      <c r="AR592" s="124"/>
      <c r="AS592" s="124">
        <v>0</v>
      </c>
      <c r="AT592" s="124"/>
      <c r="AU592" s="124">
        <v>0</v>
      </c>
      <c r="AV592" s="124">
        <v>0</v>
      </c>
      <c r="AW592" s="124">
        <v>0</v>
      </c>
      <c r="AX592" s="124">
        <v>0</v>
      </c>
      <c r="AY592" s="124">
        <v>0</v>
      </c>
      <c r="AZ592" s="124">
        <v>0</v>
      </c>
      <c r="BA592" s="124">
        <v>0</v>
      </c>
      <c r="BB592" s="124">
        <v>0</v>
      </c>
      <c r="BC592" s="124">
        <v>0</v>
      </c>
      <c r="BD592" s="123">
        <v>0</v>
      </c>
      <c r="BE592" s="123">
        <v>0</v>
      </c>
      <c r="BF592" s="124">
        <v>0</v>
      </c>
      <c r="BG592" s="124">
        <v>0</v>
      </c>
      <c r="BH592" s="124">
        <v>0</v>
      </c>
      <c r="BI592" s="124"/>
      <c r="BJ592" s="124">
        <v>0</v>
      </c>
      <c r="BK592" s="124"/>
      <c r="BL592" s="124">
        <v>0</v>
      </c>
      <c r="BM592" s="124">
        <v>0</v>
      </c>
      <c r="BN592" s="124">
        <v>0</v>
      </c>
      <c r="BO592" s="124">
        <v>0</v>
      </c>
      <c r="BP592" s="125">
        <v>0</v>
      </c>
      <c r="BS592" s="97">
        <f t="shared" si="459"/>
        <v>0</v>
      </c>
      <c r="BT592" s="97">
        <f t="shared" si="460"/>
        <v>0</v>
      </c>
      <c r="BU592" s="97">
        <f t="shared" si="461"/>
        <v>0</v>
      </c>
      <c r="BV592" s="296" t="str">
        <f>IF(CA592=0,"NO STOCK",IF(COUNTIF(PKGSUMM_T!$A$2:$A$1245,A592)&gt;0,"OK","ERROR"))</f>
        <v>NO STOCK</v>
      </c>
      <c r="BW592" s="296" t="str">
        <f>IF(CA592=0,"NO STOCK",IF(OR(COUNTIF(COST_SHEETT!$B$3:$B$1238,CI592)&gt;0,COUNTIF(COST_SHEETT!$AB$3:$AB$1238,CI592)&gt;0,COUNTIF(COST_SHEETT1!$B$3:$B$1238,CI592)&gt;0,COUNTIF(COST_SHEETT1!$AB$3:$AB$1238,CI592)&gt;0),"OK","ERROR"))</f>
        <v>NO STOCK</v>
      </c>
      <c r="BX592" s="97">
        <f>SUMIF(HW!$A$2:$A$1573,$A592,HW!BI$2:BI$1573)</f>
        <v>0</v>
      </c>
      <c r="BY592" s="97">
        <f>SUMIF(HW!$A$2:$A$1573,$A592,HW!BJ$2:BJ$1573)</f>
        <v>0</v>
      </c>
      <c r="BZ592" s="197">
        <f t="shared" si="462"/>
        <v>0</v>
      </c>
      <c r="CA592" s="198">
        <f t="shared" si="463"/>
        <v>0</v>
      </c>
      <c r="CK592" s="296">
        <f>IF(C592="WORK IN PROGRESS",0.099999,IF(SUMIF(SALE!$L$3:$L$1221,$A592,SALE!$U$3:$U$1221)=0,0,SUMIF(SALE!$L$3:$L$1221,$A592,SALE!$U$3:$U$1221)/SUMIF(SALE!$L$3:$L$1221,$A592,SALE!$F$3:$F$1221)))</f>
        <v>0</v>
      </c>
    </row>
    <row r="593" spans="1:102" ht="12" customHeight="1" x14ac:dyDescent="0.25">
      <c r="A593" s="114" t="s">
        <v>473</v>
      </c>
      <c r="B593" s="115" t="s">
        <v>474</v>
      </c>
      <c r="C593" s="115" t="s">
        <v>30</v>
      </c>
      <c r="D593" s="116">
        <v>3060</v>
      </c>
      <c r="E593" s="117">
        <v>370</v>
      </c>
      <c r="F593" s="117">
        <v>5.5067999999999999E-2</v>
      </c>
      <c r="G593" s="117">
        <v>5.5067999999999999E-2</v>
      </c>
      <c r="H593" s="118">
        <v>33660</v>
      </c>
      <c r="I593" s="107">
        <v>12.454000000000001</v>
      </c>
      <c r="J593" s="138">
        <v>1853.5889999999999</v>
      </c>
      <c r="K593" s="117"/>
      <c r="L593" s="118">
        <v>0</v>
      </c>
      <c r="M593" s="117"/>
      <c r="N593" s="118">
        <v>0</v>
      </c>
      <c r="O593" s="117"/>
      <c r="P593" s="118">
        <v>0</v>
      </c>
      <c r="Q593" s="117"/>
      <c r="R593" s="118">
        <v>0</v>
      </c>
      <c r="S593" s="117"/>
      <c r="T593" s="118">
        <v>0</v>
      </c>
      <c r="U593" s="117"/>
      <c r="V593" s="118">
        <v>0</v>
      </c>
      <c r="W593" s="117"/>
      <c r="X593" s="118">
        <v>0</v>
      </c>
      <c r="Y593" s="117"/>
      <c r="Z593" s="118">
        <v>0</v>
      </c>
      <c r="AA593" s="117"/>
      <c r="AB593" s="118">
        <v>0</v>
      </c>
      <c r="AC593" s="118">
        <v>0</v>
      </c>
      <c r="AD593" s="118">
        <v>0</v>
      </c>
      <c r="AE593" s="118">
        <v>0</v>
      </c>
      <c r="AF593" s="117"/>
      <c r="AG593" s="118">
        <v>0</v>
      </c>
      <c r="AH593" s="117"/>
      <c r="AI593" s="118">
        <v>0</v>
      </c>
      <c r="AJ593" s="117"/>
      <c r="AK593" s="118">
        <v>0</v>
      </c>
      <c r="AL593" s="117"/>
      <c r="AM593" s="118">
        <v>0</v>
      </c>
      <c r="AN593" s="118">
        <v>33660</v>
      </c>
      <c r="AO593" s="107">
        <v>12.454000000000001</v>
      </c>
      <c r="AP593" s="117"/>
      <c r="AQ593" s="118">
        <v>0</v>
      </c>
      <c r="AR593" s="117"/>
      <c r="AS593" s="118">
        <v>0</v>
      </c>
      <c r="AT593" s="117"/>
      <c r="AU593" s="118">
        <v>0</v>
      </c>
      <c r="AV593" s="139">
        <v>33660</v>
      </c>
      <c r="AW593" s="107">
        <v>12.454000000000001</v>
      </c>
      <c r="AX593" s="138">
        <v>1853.5889999999999</v>
      </c>
      <c r="AY593" s="118">
        <v>0</v>
      </c>
      <c r="AZ593" s="118">
        <v>0</v>
      </c>
      <c r="BA593" s="118">
        <v>0</v>
      </c>
      <c r="BB593" s="118">
        <v>0</v>
      </c>
      <c r="BC593" s="118">
        <v>0</v>
      </c>
      <c r="BD593" s="117">
        <v>0</v>
      </c>
      <c r="BE593" s="117">
        <v>0</v>
      </c>
      <c r="BF593" s="118">
        <v>0</v>
      </c>
      <c r="BG593" s="118">
        <v>0</v>
      </c>
      <c r="BH593" s="118">
        <v>0</v>
      </c>
      <c r="BI593" s="117"/>
      <c r="BJ593" s="118">
        <v>0</v>
      </c>
      <c r="BK593" s="117"/>
      <c r="BL593" s="118">
        <v>0</v>
      </c>
      <c r="BM593" s="118">
        <v>0</v>
      </c>
      <c r="BN593" s="118">
        <v>0</v>
      </c>
      <c r="BO593" s="118">
        <v>0</v>
      </c>
      <c r="BP593" s="119">
        <v>0</v>
      </c>
      <c r="BS593" s="97">
        <f t="shared" si="459"/>
        <v>0</v>
      </c>
      <c r="BT593" s="97">
        <f t="shared" si="460"/>
        <v>0</v>
      </c>
      <c r="BU593" s="97">
        <f t="shared" si="461"/>
        <v>0</v>
      </c>
      <c r="BV593" s="296" t="str">
        <f>IF(CA593=0,"NO STOCK",IF(COUNTIF(PKGSUMM_T!$A$2:$A$1245,A593)&gt;0,"OK","ERROR"))</f>
        <v>OK</v>
      </c>
      <c r="BW593" s="296" t="str">
        <f>IF(CA593=0,"NO STOCK",IF(OR(COUNTIF(COST_SHEETT!$B$3:$B$1238,CI593)&gt;0,COUNTIF(COST_SHEETT!$AB$3:$AB$1238,CI593)&gt;0,COUNTIF(COST_SHEETT1!$B$3:$B$1238,CI593)&gt;0,COUNTIF(COST_SHEETT1!$AB$3:$AB$1238,CI593)&gt;0),"OK","ERROR"))</f>
        <v>OK</v>
      </c>
      <c r="BX593" s="97">
        <f>SUMIF(HW!$A$2:$A$1573,$A593,HW!BI$2:BI$1573)</f>
        <v>36720</v>
      </c>
      <c r="BY593" s="97">
        <f>SUMIF(HW!$A$2:$A$1573,$A593,HW!BJ$2:BJ$1573)</f>
        <v>13.586</v>
      </c>
      <c r="BZ593" s="197">
        <f t="shared" si="462"/>
        <v>36720</v>
      </c>
      <c r="CA593" s="198">
        <f t="shared" si="463"/>
        <v>13.586</v>
      </c>
      <c r="CB593" s="296">
        <f>IF(CJ593="Y",IF(C593="FINISHED GOODS",SUMIF(COST_SHEETT!$AB$3:$AB$1227,$CI593,COST_SHEETT!$DD$3:$DD$1227),SUMIF(COST_SHEETT!$B$3:$B$1227,$CI593,COST_SHEETT!$DB$3:$DB$1227)),IF(C593="FINISHED GOODS",SUMIF(COST_SHEETT1!$AB$3:$AB$1227,$CI593,COST_SHEETT1!$DD$3:$DD$1227),SUMIF(COST_SHEETT1!$B$3:$B$1227,$CI593,COST_SHEETT1!$DB$3:$DB$1227)))</f>
        <v>5.5720254261876698E-2</v>
      </c>
      <c r="CC593" s="209">
        <f t="shared" ref="CC593" si="478">ROUND(BZ593*CB593,0)</f>
        <v>2046</v>
      </c>
      <c r="CD593" s="295">
        <v>1</v>
      </c>
      <c r="CE593" s="295"/>
      <c r="CF593" s="376">
        <f>IF(BZ593=0,0,IF(CK593&gt;0,CK593,CD593))</f>
        <v>5.5067892965767161E-2</v>
      </c>
      <c r="CG593" s="301">
        <f t="shared" ref="CG593" si="479">MIN(CF593,CB593)</f>
        <v>5.5067892965767161E-2</v>
      </c>
      <c r="CH593" s="302">
        <f t="shared" ref="CH593" si="480">ROUND(CG593*BZ593,0)</f>
        <v>2022</v>
      </c>
      <c r="CI593" s="200" t="s">
        <v>3460</v>
      </c>
      <c r="CK593" s="296">
        <f>IF(C593="WORK IN PROGRESS",0.099999,IF(SUMIF(SALE!$L$3:$L$1221,$A593,SALE!$U$3:$U$1221)=0,0,SUMIF(SALE!$L$3:$L$1221,$A593,SALE!$U$3:$U$1221)/SUMIF(SALE!$L$3:$L$1221,$A593,SALE!$F$3:$F$1221)))</f>
        <v>5.5067892965767161E-2</v>
      </c>
      <c r="CL593" s="296" t="str">
        <f t="shared" ref="CL593" si="481">IF(CF593&lt;CB593,"NRV","COST")</f>
        <v>NRV</v>
      </c>
      <c r="CM593" s="304">
        <f t="shared" ref="CM593" si="482">IF(CA593=0,0,ROUND(CH593/CA593,3))</f>
        <v>148.83000000000001</v>
      </c>
      <c r="CT593" s="296">
        <f>+(BX593*CG593)</f>
        <v>2022.0930297029702</v>
      </c>
      <c r="CU593" s="296">
        <f>+(BZ593-BX593)*CG593</f>
        <v>0</v>
      </c>
      <c r="CW593" s="296">
        <f>+CT593+CU593+CV593</f>
        <v>2022.0930297029702</v>
      </c>
      <c r="CX593" s="388">
        <f>+CW593-CH593</f>
        <v>9.3029702970170547E-2</v>
      </c>
    </row>
    <row r="594" spans="1:102" ht="12" hidden="1" customHeight="1" x14ac:dyDescent="0.25">
      <c r="A594" s="120" t="s">
        <v>463</v>
      </c>
      <c r="B594" s="121" t="s">
        <v>1871</v>
      </c>
      <c r="C594" s="121" t="s">
        <v>30</v>
      </c>
      <c r="D594" s="122">
        <v>1650</v>
      </c>
      <c r="E594" s="123">
        <v>370</v>
      </c>
      <c r="F594" s="123">
        <v>5.3688E-2</v>
      </c>
      <c r="G594" s="123">
        <v>5.3688E-2</v>
      </c>
      <c r="H594" s="124"/>
      <c r="I594" s="124">
        <v>0</v>
      </c>
      <c r="J594" s="124">
        <v>0</v>
      </c>
      <c r="K594" s="124"/>
      <c r="L594" s="124">
        <v>0</v>
      </c>
      <c r="M594" s="124"/>
      <c r="N594" s="124">
        <v>0</v>
      </c>
      <c r="O594" s="124"/>
      <c r="P594" s="124">
        <v>0</v>
      </c>
      <c r="Q594" s="124"/>
      <c r="R594" s="124">
        <v>0</v>
      </c>
      <c r="S594" s="124"/>
      <c r="T594" s="124">
        <v>0</v>
      </c>
      <c r="U594" s="124"/>
      <c r="V594" s="124">
        <v>0</v>
      </c>
      <c r="W594" s="124"/>
      <c r="X594" s="124">
        <v>0</v>
      </c>
      <c r="Y594" s="124"/>
      <c r="Z594" s="124">
        <v>0</v>
      </c>
      <c r="AA594" s="124"/>
      <c r="AB594" s="124">
        <v>0</v>
      </c>
      <c r="AC594" s="124">
        <v>0</v>
      </c>
      <c r="AD594" s="124">
        <v>0</v>
      </c>
      <c r="AE594" s="124">
        <v>0</v>
      </c>
      <c r="AF594" s="124"/>
      <c r="AG594" s="124">
        <v>0</v>
      </c>
      <c r="AH594" s="124"/>
      <c r="AI594" s="124">
        <v>0</v>
      </c>
      <c r="AJ594" s="124"/>
      <c r="AK594" s="124">
        <v>0</v>
      </c>
      <c r="AL594" s="124"/>
      <c r="AM594" s="124">
        <v>0</v>
      </c>
      <c r="AN594" s="124"/>
      <c r="AO594" s="124">
        <v>0</v>
      </c>
      <c r="AP594" s="124"/>
      <c r="AQ594" s="124">
        <v>0</v>
      </c>
      <c r="AR594" s="124"/>
      <c r="AS594" s="124">
        <v>0</v>
      </c>
      <c r="AT594" s="124"/>
      <c r="AU594" s="124">
        <v>0</v>
      </c>
      <c r="AV594" s="124">
        <v>0</v>
      </c>
      <c r="AW594" s="124">
        <v>0</v>
      </c>
      <c r="AX594" s="124">
        <v>0</v>
      </c>
      <c r="AY594" s="124">
        <v>0</v>
      </c>
      <c r="AZ594" s="124">
        <v>0</v>
      </c>
      <c r="BA594" s="124">
        <v>0</v>
      </c>
      <c r="BB594" s="124">
        <v>0</v>
      </c>
      <c r="BC594" s="124">
        <v>0</v>
      </c>
      <c r="BD594" s="123">
        <v>0</v>
      </c>
      <c r="BE594" s="123">
        <v>0</v>
      </c>
      <c r="BF594" s="124">
        <v>0</v>
      </c>
      <c r="BG594" s="124">
        <v>0</v>
      </c>
      <c r="BH594" s="124">
        <v>0</v>
      </c>
      <c r="BI594" s="124"/>
      <c r="BJ594" s="124">
        <v>0</v>
      </c>
      <c r="BK594" s="124"/>
      <c r="BL594" s="124">
        <v>0</v>
      </c>
      <c r="BM594" s="124">
        <v>0</v>
      </c>
      <c r="BN594" s="124">
        <v>0</v>
      </c>
      <c r="BO594" s="124">
        <v>0</v>
      </c>
      <c r="BP594" s="125">
        <v>0</v>
      </c>
      <c r="BS594" s="97">
        <f t="shared" si="459"/>
        <v>0</v>
      </c>
      <c r="BT594" s="97">
        <f t="shared" si="460"/>
        <v>0</v>
      </c>
      <c r="BU594" s="97">
        <f t="shared" si="461"/>
        <v>0</v>
      </c>
      <c r="BV594" s="296" t="str">
        <f>IF(CA594=0,"NO STOCK",IF(COUNTIF(PKGSUMM_T!$A$2:$A$1245,A594)&gt;0,"OK","ERROR"))</f>
        <v>NO STOCK</v>
      </c>
      <c r="BW594" s="296" t="str">
        <f>IF(CA594=0,"NO STOCK",IF(OR(COUNTIF(COST_SHEETT!$B$3:$B$1238,CI594)&gt;0,COUNTIF(COST_SHEETT!$AB$3:$AB$1238,CI594)&gt;0,COUNTIF(COST_SHEETT1!$B$3:$B$1238,CI594)&gt;0,COUNTIF(COST_SHEETT1!$AB$3:$AB$1238,CI594)&gt;0),"OK","ERROR"))</f>
        <v>NO STOCK</v>
      </c>
      <c r="BX594" s="97">
        <f>SUMIF(HW!$A$2:$A$1573,$A594,HW!BI$2:BI$1573)</f>
        <v>0</v>
      </c>
      <c r="BY594" s="97">
        <f>SUMIF(HW!$A$2:$A$1573,$A594,HW!BJ$2:BJ$1573)</f>
        <v>0</v>
      </c>
      <c r="BZ594" s="197">
        <f t="shared" si="462"/>
        <v>0</v>
      </c>
      <c r="CA594" s="198">
        <f t="shared" si="463"/>
        <v>0</v>
      </c>
      <c r="CK594" s="296">
        <f>IF(C594="WORK IN PROGRESS",0.099999,IF(SUMIF(SALE!$L$3:$L$1221,$A594,SALE!$U$3:$U$1221)=0,0,SUMIF(SALE!$L$3:$L$1221,$A594,SALE!$U$3:$U$1221)/SUMIF(SALE!$L$3:$L$1221,$A594,SALE!$F$3:$F$1221)))</f>
        <v>0</v>
      </c>
    </row>
    <row r="595" spans="1:102" ht="12" hidden="1" customHeight="1" x14ac:dyDescent="0.25">
      <c r="A595" s="114" t="s">
        <v>467</v>
      </c>
      <c r="B595" s="115" t="s">
        <v>468</v>
      </c>
      <c r="C595" s="115" t="s">
        <v>30</v>
      </c>
      <c r="D595" s="139">
        <v>1360</v>
      </c>
      <c r="E595" s="117">
        <v>370</v>
      </c>
      <c r="F595" s="117">
        <v>5.1138999999999997E-2</v>
      </c>
      <c r="G595" s="117">
        <v>5.1138999999999997E-2</v>
      </c>
      <c r="H595" s="118">
        <v>1360</v>
      </c>
      <c r="I595" s="107">
        <v>0.503</v>
      </c>
      <c r="J595" s="107">
        <v>69.549000000000007</v>
      </c>
      <c r="K595" s="117"/>
      <c r="L595" s="118">
        <v>0</v>
      </c>
      <c r="M595" s="117"/>
      <c r="N595" s="118">
        <v>0</v>
      </c>
      <c r="O595" s="117"/>
      <c r="P595" s="118">
        <v>0</v>
      </c>
      <c r="Q595" s="117"/>
      <c r="R595" s="118">
        <v>0</v>
      </c>
      <c r="S595" s="117"/>
      <c r="T595" s="118">
        <v>0</v>
      </c>
      <c r="U595" s="117"/>
      <c r="V595" s="118">
        <v>0</v>
      </c>
      <c r="W595" s="117"/>
      <c r="X595" s="118">
        <v>0</v>
      </c>
      <c r="Y595" s="117"/>
      <c r="Z595" s="118">
        <v>0</v>
      </c>
      <c r="AA595" s="117"/>
      <c r="AB595" s="118">
        <v>0</v>
      </c>
      <c r="AC595" s="118">
        <v>0</v>
      </c>
      <c r="AD595" s="118">
        <v>0</v>
      </c>
      <c r="AE595" s="118">
        <v>0</v>
      </c>
      <c r="AF595" s="117"/>
      <c r="AG595" s="118">
        <v>0</v>
      </c>
      <c r="AH595" s="117"/>
      <c r="AI595" s="118">
        <v>0</v>
      </c>
      <c r="AJ595" s="117"/>
      <c r="AK595" s="118">
        <v>0</v>
      </c>
      <c r="AL595" s="117"/>
      <c r="AM595" s="118">
        <v>0</v>
      </c>
      <c r="AN595" s="118">
        <v>1360</v>
      </c>
      <c r="AO595" s="107">
        <v>0.503</v>
      </c>
      <c r="AP595" s="117"/>
      <c r="AQ595" s="118">
        <v>0</v>
      </c>
      <c r="AR595" s="117"/>
      <c r="AS595" s="118">
        <v>0</v>
      </c>
      <c r="AT595" s="117"/>
      <c r="AU595" s="118">
        <v>0</v>
      </c>
      <c r="AV595" s="139">
        <v>1360</v>
      </c>
      <c r="AW595" s="107">
        <v>0.503</v>
      </c>
      <c r="AX595" s="107">
        <v>69.549000000000007</v>
      </c>
      <c r="AY595" s="118">
        <v>0</v>
      </c>
      <c r="AZ595" s="118">
        <v>0</v>
      </c>
      <c r="BA595" s="118">
        <v>0</v>
      </c>
      <c r="BB595" s="118">
        <v>0</v>
      </c>
      <c r="BC595" s="118">
        <v>0</v>
      </c>
      <c r="BD595" s="117">
        <v>0</v>
      </c>
      <c r="BE595" s="117">
        <v>0</v>
      </c>
      <c r="BF595" s="118">
        <v>0</v>
      </c>
      <c r="BG595" s="118">
        <v>0</v>
      </c>
      <c r="BH595" s="118">
        <v>0</v>
      </c>
      <c r="BI595" s="117"/>
      <c r="BJ595" s="118">
        <v>0</v>
      </c>
      <c r="BK595" s="117"/>
      <c r="BL595" s="118">
        <v>0</v>
      </c>
      <c r="BM595" s="118">
        <v>0</v>
      </c>
      <c r="BN595" s="118">
        <v>0</v>
      </c>
      <c r="BO595" s="118">
        <v>0</v>
      </c>
      <c r="BP595" s="119">
        <v>0</v>
      </c>
      <c r="BS595" s="97">
        <f t="shared" si="459"/>
        <v>0</v>
      </c>
      <c r="BT595" s="97">
        <f t="shared" si="460"/>
        <v>0</v>
      </c>
      <c r="BU595" s="97">
        <f t="shared" si="461"/>
        <v>0</v>
      </c>
      <c r="BV595" s="296" t="str">
        <f>IF(CA595=0,"NO STOCK",IF(COUNTIF(PKGSUMM_T!$A$2:$A$1245,A595)&gt;0,"OK","ERROR"))</f>
        <v>NO STOCK</v>
      </c>
      <c r="BW595" s="296" t="str">
        <f>IF(CA595=0,"NO STOCK",IF(OR(COUNTIF(COST_SHEETT!$B$3:$B$1238,CI595)&gt;0,COUNTIF(COST_SHEETT!$AB$3:$AB$1238,CI595)&gt;0,COUNTIF(COST_SHEETT1!$B$3:$B$1238,CI595)&gt;0,COUNTIF(COST_SHEETT1!$AB$3:$AB$1238,CI595)&gt;0),"OK","ERROR"))</f>
        <v>NO STOCK</v>
      </c>
      <c r="BX595" s="97">
        <f>SUMIF(HW!$A$2:$A$1573,$A595,HW!BI$2:BI$1573)</f>
        <v>0</v>
      </c>
      <c r="BY595" s="97">
        <f>SUMIF(HW!$A$2:$A$1573,$A595,HW!BJ$2:BJ$1573)</f>
        <v>0</v>
      </c>
      <c r="BZ595" s="197">
        <f t="shared" si="462"/>
        <v>0</v>
      </c>
      <c r="CA595" s="198">
        <f t="shared" si="463"/>
        <v>0</v>
      </c>
      <c r="CI595" s="200" t="s">
        <v>3451</v>
      </c>
      <c r="CK595" s="296">
        <f>IF(C595="WORK IN PROGRESS",0.099999,IF(SUMIF(SALE!$L$3:$L$1221,$A595,SALE!$U$3:$U$1221)=0,0,SUMIF(SALE!$L$3:$L$1221,$A595,SALE!$U$3:$U$1221)/SUMIF(SALE!$L$3:$L$1221,$A595,SALE!$F$3:$F$1221)))</f>
        <v>5.11389705882353E-2</v>
      </c>
    </row>
    <row r="596" spans="1:102" ht="12" customHeight="1" x14ac:dyDescent="0.25">
      <c r="A596" s="120" t="s">
        <v>469</v>
      </c>
      <c r="B596" s="121" t="s">
        <v>470</v>
      </c>
      <c r="C596" s="121" t="s">
        <v>30</v>
      </c>
      <c r="D596" s="122">
        <v>1360</v>
      </c>
      <c r="E596" s="123">
        <v>370</v>
      </c>
      <c r="F596" s="123">
        <v>5.1727000000000002E-2</v>
      </c>
      <c r="G596" s="123">
        <v>5.1727000000000002E-2</v>
      </c>
      <c r="H596" s="127">
        <v>20400</v>
      </c>
      <c r="I596" s="112">
        <v>7.548</v>
      </c>
      <c r="J596" s="134">
        <v>1055.231</v>
      </c>
      <c r="K596" s="123"/>
      <c r="L596" s="124">
        <v>0</v>
      </c>
      <c r="M596" s="123"/>
      <c r="N596" s="124">
        <v>0</v>
      </c>
      <c r="O596" s="123"/>
      <c r="P596" s="124">
        <v>0</v>
      </c>
      <c r="Q596" s="123"/>
      <c r="R596" s="124">
        <v>0</v>
      </c>
      <c r="S596" s="123"/>
      <c r="T596" s="124">
        <v>0</v>
      </c>
      <c r="U596" s="123"/>
      <c r="V596" s="124">
        <v>0</v>
      </c>
      <c r="W596" s="123"/>
      <c r="X596" s="124">
        <v>0</v>
      </c>
      <c r="Y596" s="123"/>
      <c r="Z596" s="124">
        <v>0</v>
      </c>
      <c r="AA596" s="123"/>
      <c r="AB596" s="124">
        <v>0</v>
      </c>
      <c r="AC596" s="124">
        <v>0</v>
      </c>
      <c r="AD596" s="124">
        <v>0</v>
      </c>
      <c r="AE596" s="124">
        <v>0</v>
      </c>
      <c r="AF596" s="123"/>
      <c r="AG596" s="124">
        <v>0</v>
      </c>
      <c r="AH596" s="123"/>
      <c r="AI596" s="124">
        <v>0</v>
      </c>
      <c r="AJ596" s="123"/>
      <c r="AK596" s="124">
        <v>0</v>
      </c>
      <c r="AL596" s="123"/>
      <c r="AM596" s="124">
        <v>0</v>
      </c>
      <c r="AN596" s="123">
        <v>1360</v>
      </c>
      <c r="AO596" s="123">
        <v>0.503</v>
      </c>
      <c r="AP596" s="123">
        <v>19040</v>
      </c>
      <c r="AQ596" s="123">
        <v>7.0449999999999999</v>
      </c>
      <c r="AR596" s="123"/>
      <c r="AS596" s="124">
        <v>0</v>
      </c>
      <c r="AT596" s="123"/>
      <c r="AU596" s="124">
        <v>0</v>
      </c>
      <c r="AV596" s="135">
        <v>20400</v>
      </c>
      <c r="AW596" s="112">
        <v>7.548</v>
      </c>
      <c r="AX596" s="134">
        <v>1055.231</v>
      </c>
      <c r="AY596" s="124">
        <v>0</v>
      </c>
      <c r="AZ596" s="124">
        <v>0</v>
      </c>
      <c r="BA596" s="124">
        <v>0</v>
      </c>
      <c r="BB596" s="124">
        <v>0</v>
      </c>
      <c r="BC596" s="124">
        <v>0</v>
      </c>
      <c r="BD596" s="123">
        <v>0</v>
      </c>
      <c r="BE596" s="123">
        <v>0</v>
      </c>
      <c r="BF596" s="124">
        <v>0</v>
      </c>
      <c r="BG596" s="124">
        <v>0</v>
      </c>
      <c r="BH596" s="124">
        <v>0</v>
      </c>
      <c r="BI596" s="123"/>
      <c r="BJ596" s="124">
        <v>0</v>
      </c>
      <c r="BK596" s="123"/>
      <c r="BL596" s="124">
        <v>0</v>
      </c>
      <c r="BM596" s="124">
        <v>0</v>
      </c>
      <c r="BN596" s="124">
        <v>0</v>
      </c>
      <c r="BO596" s="124">
        <v>0</v>
      </c>
      <c r="BP596" s="125">
        <v>0</v>
      </c>
      <c r="BS596" s="97">
        <f t="shared" si="459"/>
        <v>0</v>
      </c>
      <c r="BT596" s="97">
        <f t="shared" si="460"/>
        <v>0</v>
      </c>
      <c r="BU596" s="97">
        <f t="shared" si="461"/>
        <v>0</v>
      </c>
      <c r="BV596" s="296" t="str">
        <f>IF(CA596=0,"NO STOCK",IF(COUNTIF(PKGSUMM_T!$A$2:$A$1245,A596)&gt;0,"OK","ERROR"))</f>
        <v>OK</v>
      </c>
      <c r="BW596" s="296" t="str">
        <f>IF(CA596=0,"NO STOCK",IF(OR(COUNTIF(COST_SHEETT!$B$3:$B$1238,CI596)&gt;0,COUNTIF(COST_SHEETT!$AB$3:$AB$1238,CI596)&gt;0,COUNTIF(COST_SHEETT1!$B$3:$B$1238,CI596)&gt;0,COUNTIF(COST_SHEETT1!$AB$3:$AB$1238,CI596)&gt;0),"OK","ERROR"))</f>
        <v>OK</v>
      </c>
      <c r="BX596" s="97">
        <f>SUMIF(HW!$A$2:$A$1573,$A596,HW!BI$2:BI$1573)</f>
        <v>1360</v>
      </c>
      <c r="BY596" s="97">
        <f>SUMIF(HW!$A$2:$A$1573,$A596,HW!BJ$2:BJ$1573)</f>
        <v>0.503</v>
      </c>
      <c r="BZ596" s="197">
        <f t="shared" si="462"/>
        <v>1360</v>
      </c>
      <c r="CA596" s="198">
        <f t="shared" si="463"/>
        <v>0.503</v>
      </c>
      <c r="CB596" s="296">
        <f>IF(CJ596="Y",IF(C596="FINISHED GOODS",SUMIF(COST_SHEETT!$AB$3:$AB$1227,$CI596,COST_SHEETT!$DD$3:$DD$1227),SUMIF(COST_SHEETT!$B$3:$B$1227,$CI596,COST_SHEETT!$DB$3:$DB$1227)),IF(C596="FINISHED GOODS",SUMIF(COST_SHEETT1!$AB$3:$AB$1227,$CI596,COST_SHEETT1!$DD$3:$DD$1227),SUMIF(COST_SHEETT1!$B$3:$B$1227,$CI596,COST_SHEETT1!$DB$3:$DB$1227)))</f>
        <v>5.1668936945482434E-2</v>
      </c>
      <c r="CC596" s="209">
        <f t="shared" ref="CC596" si="483">ROUND(BZ596*CB596,0)</f>
        <v>70</v>
      </c>
      <c r="CD596" s="295">
        <v>1</v>
      </c>
      <c r="CE596" s="295"/>
      <c r="CF596" s="376">
        <f>IF(BZ596=0,0,IF(CK596&gt;0,CK596,CD596))</f>
        <v>5.5022001017388092E-2</v>
      </c>
      <c r="CG596" s="301">
        <f t="shared" ref="CG596" si="484">MIN(CF596,CB596)</f>
        <v>5.1668936945482434E-2</v>
      </c>
      <c r="CH596" s="302">
        <f t="shared" ref="CH596" si="485">ROUND(CG596*BZ596,0)</f>
        <v>70</v>
      </c>
      <c r="CI596" s="200" t="s">
        <v>4218</v>
      </c>
      <c r="CJ596" s="97" t="s">
        <v>2666</v>
      </c>
      <c r="CK596" s="296">
        <f>IF(C596="WORK IN PROGRESS",0.099999,IF(SUMIF(SALE!$L$3:$L$1221,$A596,SALE!$U$3:$U$1221)=0,0,SUMIF(SALE!$L$3:$L$1221,$A596,SALE!$U$3:$U$1221)/SUMIF(SALE!$L$3:$L$1221,$A596,SALE!$F$3:$F$1221)))</f>
        <v>5.5022001017388092E-2</v>
      </c>
      <c r="CL596" s="296" t="str">
        <f t="shared" ref="CL596" si="486">IF(CF596&lt;CB596,"NRV","COST")</f>
        <v>COST</v>
      </c>
      <c r="CM596" s="304">
        <f t="shared" ref="CM596" si="487">IF(CA596=0,0,ROUND(CH596/CA596,3))</f>
        <v>139.16499999999999</v>
      </c>
      <c r="CT596" s="296">
        <f>+(BX596*CG596)</f>
        <v>70.269754245856106</v>
      </c>
      <c r="CU596" s="296">
        <f>+(BZ596-BX596)*CG596</f>
        <v>0</v>
      </c>
      <c r="CW596" s="296">
        <f>+CT596+CU596+CV596</f>
        <v>70.269754245856106</v>
      </c>
      <c r="CX596" s="388">
        <f>+CW596-CH596</f>
        <v>0.26975424585610597</v>
      </c>
    </row>
    <row r="597" spans="1:102" ht="12" hidden="1" customHeight="1" x14ac:dyDescent="0.25">
      <c r="A597" s="114" t="s">
        <v>465</v>
      </c>
      <c r="B597" s="115" t="s">
        <v>466</v>
      </c>
      <c r="C597" s="115" t="s">
        <v>30</v>
      </c>
      <c r="D597" s="116">
        <v>1860</v>
      </c>
      <c r="E597" s="117">
        <v>370</v>
      </c>
      <c r="F597" s="117">
        <v>5.3688E-2</v>
      </c>
      <c r="G597" s="117">
        <v>5.3688E-2</v>
      </c>
      <c r="H597" s="118"/>
      <c r="I597" s="118">
        <v>0</v>
      </c>
      <c r="J597" s="118">
        <v>0</v>
      </c>
      <c r="K597" s="118"/>
      <c r="L597" s="118">
        <v>0</v>
      </c>
      <c r="M597" s="118"/>
      <c r="N597" s="118">
        <v>0</v>
      </c>
      <c r="O597" s="118"/>
      <c r="P597" s="118">
        <v>0</v>
      </c>
      <c r="Q597" s="118"/>
      <c r="R597" s="118">
        <v>0</v>
      </c>
      <c r="S597" s="118"/>
      <c r="T597" s="118">
        <v>0</v>
      </c>
      <c r="U597" s="118"/>
      <c r="V597" s="118">
        <v>0</v>
      </c>
      <c r="W597" s="118"/>
      <c r="X597" s="118">
        <v>0</v>
      </c>
      <c r="Y597" s="118"/>
      <c r="Z597" s="118">
        <v>0</v>
      </c>
      <c r="AA597" s="118"/>
      <c r="AB597" s="118">
        <v>0</v>
      </c>
      <c r="AC597" s="118">
        <v>0</v>
      </c>
      <c r="AD597" s="118">
        <v>0</v>
      </c>
      <c r="AE597" s="118">
        <v>0</v>
      </c>
      <c r="AF597" s="118"/>
      <c r="AG597" s="118">
        <v>0</v>
      </c>
      <c r="AH597" s="118"/>
      <c r="AI597" s="118">
        <v>0</v>
      </c>
      <c r="AJ597" s="118"/>
      <c r="AK597" s="118">
        <v>0</v>
      </c>
      <c r="AL597" s="118"/>
      <c r="AM597" s="118">
        <v>0</v>
      </c>
      <c r="AN597" s="118"/>
      <c r="AO597" s="118">
        <v>0</v>
      </c>
      <c r="AP597" s="118"/>
      <c r="AQ597" s="118">
        <v>0</v>
      </c>
      <c r="AR597" s="118"/>
      <c r="AS597" s="118">
        <v>0</v>
      </c>
      <c r="AT597" s="118"/>
      <c r="AU597" s="118">
        <v>0</v>
      </c>
      <c r="AV597" s="118">
        <v>0</v>
      </c>
      <c r="AW597" s="118">
        <v>0</v>
      </c>
      <c r="AX597" s="118">
        <v>0</v>
      </c>
      <c r="AY597" s="118">
        <v>0</v>
      </c>
      <c r="AZ597" s="118">
        <v>0</v>
      </c>
      <c r="BA597" s="118">
        <v>0</v>
      </c>
      <c r="BB597" s="118">
        <v>0</v>
      </c>
      <c r="BC597" s="118">
        <v>0</v>
      </c>
      <c r="BD597" s="117">
        <v>0</v>
      </c>
      <c r="BE597" s="117">
        <v>0</v>
      </c>
      <c r="BF597" s="118">
        <v>0</v>
      </c>
      <c r="BG597" s="118">
        <v>0</v>
      </c>
      <c r="BH597" s="118">
        <v>0</v>
      </c>
      <c r="BI597" s="118"/>
      <c r="BJ597" s="118">
        <v>0</v>
      </c>
      <c r="BK597" s="118"/>
      <c r="BL597" s="118">
        <v>0</v>
      </c>
      <c r="BM597" s="118">
        <v>0</v>
      </c>
      <c r="BN597" s="118">
        <v>0</v>
      </c>
      <c r="BO597" s="118">
        <v>0</v>
      </c>
      <c r="BP597" s="119">
        <v>0</v>
      </c>
      <c r="BS597" s="97">
        <f t="shared" si="459"/>
        <v>0</v>
      </c>
      <c r="BT597" s="97">
        <f t="shared" si="460"/>
        <v>0</v>
      </c>
      <c r="BU597" s="97">
        <f t="shared" si="461"/>
        <v>0</v>
      </c>
      <c r="BV597" s="296" t="str">
        <f>IF(CA597=0,"NO STOCK",IF(COUNTIF(PKGSUMM_T!$A$2:$A$1245,A597)&gt;0,"OK","ERROR"))</f>
        <v>NO STOCK</v>
      </c>
      <c r="BW597" s="296" t="str">
        <f>IF(CA597=0,"NO STOCK",IF(OR(COUNTIF(COST_SHEETT!$B$3:$B$1238,CI597)&gt;0,COUNTIF(COST_SHEETT!$AB$3:$AB$1238,CI597)&gt;0,COUNTIF(COST_SHEETT1!$B$3:$B$1238,CI597)&gt;0,COUNTIF(COST_SHEETT1!$AB$3:$AB$1238,CI597)&gt;0),"OK","ERROR"))</f>
        <v>NO STOCK</v>
      </c>
      <c r="BX597" s="97">
        <f>SUMIF(HW!$A$2:$A$1573,$A597,HW!BI$2:BI$1573)</f>
        <v>0</v>
      </c>
      <c r="BY597" s="97">
        <f>SUMIF(HW!$A$2:$A$1573,$A597,HW!BJ$2:BJ$1573)</f>
        <v>0</v>
      </c>
      <c r="BZ597" s="197">
        <f t="shared" si="462"/>
        <v>0</v>
      </c>
      <c r="CA597" s="198">
        <f t="shared" si="463"/>
        <v>0</v>
      </c>
      <c r="CI597" s="200"/>
      <c r="CK597" s="296">
        <f>IF(C597="WORK IN PROGRESS",0.099999,IF(SUMIF(SALE!$L$3:$L$1221,$A597,SALE!$U$3:$U$1221)=0,0,SUMIF(SALE!$L$3:$L$1221,$A597,SALE!$U$3:$U$1221)/SUMIF(SALE!$L$3:$L$1221,$A597,SALE!$F$3:$F$1221)))</f>
        <v>0</v>
      </c>
    </row>
    <row r="598" spans="1:102" ht="12" hidden="1" customHeight="1" x14ac:dyDescent="0.25">
      <c r="A598" s="120" t="s">
        <v>471</v>
      </c>
      <c r="B598" s="121" t="s">
        <v>472</v>
      </c>
      <c r="C598" s="121" t="s">
        <v>30</v>
      </c>
      <c r="D598" s="122">
        <v>2720</v>
      </c>
      <c r="E598" s="123">
        <v>370</v>
      </c>
      <c r="F598" s="123">
        <v>5.3688E-2</v>
      </c>
      <c r="G598" s="123">
        <v>5.3688E-2</v>
      </c>
      <c r="H598" s="124"/>
      <c r="I598" s="124">
        <v>0</v>
      </c>
      <c r="J598" s="124">
        <v>0</v>
      </c>
      <c r="K598" s="124"/>
      <c r="L598" s="124">
        <v>0</v>
      </c>
      <c r="M598" s="124"/>
      <c r="N598" s="124">
        <v>0</v>
      </c>
      <c r="O598" s="124"/>
      <c r="P598" s="124">
        <v>0</v>
      </c>
      <c r="Q598" s="124"/>
      <c r="R598" s="124">
        <v>0</v>
      </c>
      <c r="S598" s="124"/>
      <c r="T598" s="124">
        <v>0</v>
      </c>
      <c r="U598" s="124"/>
      <c r="V598" s="124">
        <v>0</v>
      </c>
      <c r="W598" s="124"/>
      <c r="X598" s="124">
        <v>0</v>
      </c>
      <c r="Y598" s="124"/>
      <c r="Z598" s="124">
        <v>0</v>
      </c>
      <c r="AA598" s="124"/>
      <c r="AB598" s="124">
        <v>0</v>
      </c>
      <c r="AC598" s="124">
        <v>0</v>
      </c>
      <c r="AD598" s="124">
        <v>0</v>
      </c>
      <c r="AE598" s="124">
        <v>0</v>
      </c>
      <c r="AF598" s="124"/>
      <c r="AG598" s="124">
        <v>0</v>
      </c>
      <c r="AH598" s="124"/>
      <c r="AI598" s="124">
        <v>0</v>
      </c>
      <c r="AJ598" s="124"/>
      <c r="AK598" s="124">
        <v>0</v>
      </c>
      <c r="AL598" s="124"/>
      <c r="AM598" s="124">
        <v>0</v>
      </c>
      <c r="AN598" s="124"/>
      <c r="AO598" s="124">
        <v>0</v>
      </c>
      <c r="AP598" s="124"/>
      <c r="AQ598" s="124">
        <v>0</v>
      </c>
      <c r="AR598" s="124"/>
      <c r="AS598" s="124">
        <v>0</v>
      </c>
      <c r="AT598" s="124"/>
      <c r="AU598" s="124">
        <v>0</v>
      </c>
      <c r="AV598" s="124">
        <v>0</v>
      </c>
      <c r="AW598" s="124">
        <v>0</v>
      </c>
      <c r="AX598" s="124">
        <v>0</v>
      </c>
      <c r="AY598" s="124">
        <v>0</v>
      </c>
      <c r="AZ598" s="124">
        <v>0</v>
      </c>
      <c r="BA598" s="124">
        <v>0</v>
      </c>
      <c r="BB598" s="124">
        <v>0</v>
      </c>
      <c r="BC598" s="124">
        <v>0</v>
      </c>
      <c r="BD598" s="123">
        <v>0</v>
      </c>
      <c r="BE598" s="123">
        <v>0</v>
      </c>
      <c r="BF598" s="124">
        <v>0</v>
      </c>
      <c r="BG598" s="124">
        <v>0</v>
      </c>
      <c r="BH598" s="124">
        <v>0</v>
      </c>
      <c r="BI598" s="124"/>
      <c r="BJ598" s="124">
        <v>0</v>
      </c>
      <c r="BK598" s="124"/>
      <c r="BL598" s="124">
        <v>0</v>
      </c>
      <c r="BM598" s="124">
        <v>0</v>
      </c>
      <c r="BN598" s="124">
        <v>0</v>
      </c>
      <c r="BO598" s="124">
        <v>0</v>
      </c>
      <c r="BP598" s="125">
        <v>0</v>
      </c>
      <c r="BS598" s="97">
        <f t="shared" si="459"/>
        <v>0</v>
      </c>
      <c r="BT598" s="97">
        <f t="shared" si="460"/>
        <v>0</v>
      </c>
      <c r="BU598" s="97">
        <f t="shared" si="461"/>
        <v>0</v>
      </c>
      <c r="BV598" s="296" t="str">
        <f>IF(CA598=0,"NO STOCK",IF(COUNTIF(PKGSUMM_T!$A$2:$A$1245,A598)&gt;0,"OK","ERROR"))</f>
        <v>NO STOCK</v>
      </c>
      <c r="BW598" s="296" t="str">
        <f>IF(CA598=0,"NO STOCK",IF(OR(COUNTIF(COST_SHEETT!$B$3:$B$1238,CI598)&gt;0,COUNTIF(COST_SHEETT!$AB$3:$AB$1238,CI598)&gt;0,COUNTIF(COST_SHEETT1!$B$3:$B$1238,CI598)&gt;0,COUNTIF(COST_SHEETT1!$AB$3:$AB$1238,CI598)&gt;0),"OK","ERROR"))</f>
        <v>NO STOCK</v>
      </c>
      <c r="BX598" s="97">
        <f>SUMIF(HW!$A$2:$A$1573,$A598,HW!BI$2:BI$1573)</f>
        <v>0</v>
      </c>
      <c r="BY598" s="97">
        <f>SUMIF(HW!$A$2:$A$1573,$A598,HW!BJ$2:BJ$1573)</f>
        <v>0</v>
      </c>
      <c r="BZ598" s="197">
        <f t="shared" si="462"/>
        <v>0</v>
      </c>
      <c r="CA598" s="198">
        <f t="shared" si="463"/>
        <v>0</v>
      </c>
      <c r="CI598" s="200"/>
      <c r="CK598" s="296">
        <f>IF(C598="WORK IN PROGRESS",0.099999,IF(SUMIF(SALE!$L$3:$L$1221,$A598,SALE!$U$3:$U$1221)=0,0,SUMIF(SALE!$L$3:$L$1221,$A598,SALE!$U$3:$U$1221)/SUMIF(SALE!$L$3:$L$1221,$A598,SALE!$F$3:$F$1221)))</f>
        <v>0</v>
      </c>
    </row>
    <row r="599" spans="1:102" ht="12" hidden="1" customHeight="1" x14ac:dyDescent="0.25">
      <c r="A599" s="114" t="s">
        <v>475</v>
      </c>
      <c r="B599" s="115" t="s">
        <v>476</v>
      </c>
      <c r="C599" s="115" t="s">
        <v>30</v>
      </c>
      <c r="D599" s="116">
        <v>3060</v>
      </c>
      <c r="E599" s="117">
        <v>370</v>
      </c>
      <c r="F599" s="117">
        <v>4.5976000000000003E-2</v>
      </c>
      <c r="G599" s="117">
        <v>4.5976000000000003E-2</v>
      </c>
      <c r="H599" s="130">
        <v>27540</v>
      </c>
      <c r="I599" s="130">
        <v>10.19</v>
      </c>
      <c r="J599" s="131">
        <v>1266.1790000000001</v>
      </c>
      <c r="K599" s="117"/>
      <c r="L599" s="118">
        <v>0</v>
      </c>
      <c r="M599" s="117"/>
      <c r="N599" s="118">
        <v>0</v>
      </c>
      <c r="O599" s="117"/>
      <c r="P599" s="118">
        <v>0</v>
      </c>
      <c r="Q599" s="117">
        <v>52020</v>
      </c>
      <c r="R599" s="118">
        <v>19.247</v>
      </c>
      <c r="S599" s="117"/>
      <c r="T599" s="118">
        <v>0</v>
      </c>
      <c r="U599" s="117"/>
      <c r="V599" s="118">
        <v>0</v>
      </c>
      <c r="W599" s="117"/>
      <c r="X599" s="118">
        <v>0</v>
      </c>
      <c r="Y599" s="117"/>
      <c r="Z599" s="118">
        <v>0</v>
      </c>
      <c r="AA599" s="117"/>
      <c r="AB599" s="118">
        <v>0</v>
      </c>
      <c r="AC599" s="144">
        <v>52020</v>
      </c>
      <c r="AD599" s="118">
        <v>19.247</v>
      </c>
      <c r="AE599" s="141">
        <v>2391.672</v>
      </c>
      <c r="AF599" s="117"/>
      <c r="AG599" s="118">
        <v>0</v>
      </c>
      <c r="AH599" s="117"/>
      <c r="AI599" s="118">
        <v>0</v>
      </c>
      <c r="AJ599" s="117"/>
      <c r="AK599" s="118">
        <v>0</v>
      </c>
      <c r="AL599" s="117"/>
      <c r="AM599" s="118">
        <v>0</v>
      </c>
      <c r="AN599" s="117"/>
      <c r="AO599" s="118">
        <v>0</v>
      </c>
      <c r="AP599" s="117">
        <v>79560</v>
      </c>
      <c r="AQ599" s="107">
        <v>29.437000000000001</v>
      </c>
      <c r="AR599" s="117"/>
      <c r="AS599" s="118">
        <v>0</v>
      </c>
      <c r="AT599" s="117"/>
      <c r="AU599" s="118">
        <v>0</v>
      </c>
      <c r="AV599" s="139">
        <v>79560</v>
      </c>
      <c r="AW599" s="107">
        <v>29.437000000000001</v>
      </c>
      <c r="AX599" s="138">
        <v>3657.8510000000001</v>
      </c>
      <c r="AY599" s="118">
        <v>0</v>
      </c>
      <c r="AZ599" s="118">
        <v>0</v>
      </c>
      <c r="BA599" s="118">
        <v>0</v>
      </c>
      <c r="BB599" s="118">
        <v>0</v>
      </c>
      <c r="BC599" s="118">
        <v>0</v>
      </c>
      <c r="BD599" s="117">
        <v>0</v>
      </c>
      <c r="BE599" s="117">
        <v>0</v>
      </c>
      <c r="BF599" s="118">
        <v>0</v>
      </c>
      <c r="BG599" s="144">
        <v>52020</v>
      </c>
      <c r="BH599" s="118">
        <v>19.247</v>
      </c>
      <c r="BI599" s="117"/>
      <c r="BJ599" s="118">
        <v>0</v>
      </c>
      <c r="BK599" s="117">
        <v>52020</v>
      </c>
      <c r="BL599" s="118">
        <v>19.247</v>
      </c>
      <c r="BM599" s="116">
        <v>-52020</v>
      </c>
      <c r="BN599" s="117">
        <v>-19.247</v>
      </c>
      <c r="BO599" s="118">
        <v>0</v>
      </c>
      <c r="BP599" s="119">
        <v>0</v>
      </c>
      <c r="BS599" s="97">
        <f t="shared" si="459"/>
        <v>0</v>
      </c>
      <c r="BT599" s="97">
        <f t="shared" si="460"/>
        <v>0</v>
      </c>
      <c r="BU599" s="97">
        <f t="shared" si="461"/>
        <v>0</v>
      </c>
      <c r="BV599" s="296" t="str">
        <f>IF(CA599=0,"NO STOCK",IF(COUNTIF(PKGSUMM_T!$A$2:$A$1245,A599)&gt;0,"OK","ERROR"))</f>
        <v>NO STOCK</v>
      </c>
      <c r="BW599" s="296" t="str">
        <f>IF(CA599=0,"NO STOCK",IF(OR(COUNTIF(COST_SHEETT!$B$3:$B$1238,CI599)&gt;0,COUNTIF(COST_SHEETT!$AB$3:$AB$1238,CI599)&gt;0,COUNTIF(COST_SHEETT1!$B$3:$B$1238,CI599)&gt;0,COUNTIF(COST_SHEETT1!$AB$3:$AB$1238,CI599)&gt;0),"OK","ERROR"))</f>
        <v>NO STOCK</v>
      </c>
      <c r="BX599" s="97">
        <f>SUMIF(HW!$A$2:$A$1573,$A599,HW!BI$2:BI$1573)</f>
        <v>0</v>
      </c>
      <c r="BY599" s="97">
        <f>SUMIF(HW!$A$2:$A$1573,$A599,HW!BJ$2:BJ$1573)</f>
        <v>0</v>
      </c>
      <c r="BZ599" s="197">
        <f t="shared" si="462"/>
        <v>0</v>
      </c>
      <c r="CA599" s="198">
        <f t="shared" si="463"/>
        <v>0</v>
      </c>
      <c r="CI599" s="200" t="s">
        <v>4222</v>
      </c>
      <c r="CJ599" s="97" t="s">
        <v>2666</v>
      </c>
      <c r="CK599" s="296">
        <f>IF(C599="WORK IN PROGRESS",0.099999,IF(SUMIF(SALE!$L$3:$L$1221,$A599,SALE!$U$3:$U$1221)=0,0,SUMIF(SALE!$L$3:$L$1221,$A599,SALE!$U$3:$U$1221)/SUMIF(SALE!$L$3:$L$1221,$A599,SALE!$F$3:$F$1221)))</f>
        <v>5.1880531943027691E-2</v>
      </c>
    </row>
    <row r="600" spans="1:102" ht="12" hidden="1" customHeight="1" x14ac:dyDescent="0.25">
      <c r="A600" s="133" t="s">
        <v>2642</v>
      </c>
      <c r="B600" s="111"/>
      <c r="C600" s="111" t="s">
        <v>1200</v>
      </c>
      <c r="D600" s="126"/>
      <c r="E600" s="126"/>
      <c r="F600" s="126">
        <v>0.59262899999999996</v>
      </c>
      <c r="G600" s="126">
        <v>0.59262899999999996</v>
      </c>
      <c r="H600" s="112">
        <v>613210</v>
      </c>
      <c r="I600" s="112">
        <v>147.35</v>
      </c>
      <c r="J600" s="134">
        <v>20934.014999999999</v>
      </c>
      <c r="K600" s="126"/>
      <c r="L600" s="126">
        <v>0</v>
      </c>
      <c r="M600" s="126"/>
      <c r="N600" s="126">
        <v>0</v>
      </c>
      <c r="O600" s="126"/>
      <c r="P600" s="126">
        <v>0</v>
      </c>
      <c r="Q600" s="126">
        <v>52020</v>
      </c>
      <c r="R600" s="112">
        <v>19.247</v>
      </c>
      <c r="S600" s="126"/>
      <c r="T600" s="126">
        <v>0</v>
      </c>
      <c r="U600" s="126"/>
      <c r="V600" s="126">
        <v>0</v>
      </c>
      <c r="W600" s="126"/>
      <c r="X600" s="126">
        <v>0</v>
      </c>
      <c r="Y600" s="126"/>
      <c r="Z600" s="126">
        <v>0</v>
      </c>
      <c r="AA600" s="126"/>
      <c r="AB600" s="126">
        <v>0</v>
      </c>
      <c r="AC600" s="135">
        <v>52020</v>
      </c>
      <c r="AD600" s="112">
        <v>19.247</v>
      </c>
      <c r="AE600" s="134">
        <v>2391.672</v>
      </c>
      <c r="AF600" s="126"/>
      <c r="AG600" s="126">
        <v>0</v>
      </c>
      <c r="AH600" s="126"/>
      <c r="AI600" s="126">
        <v>0</v>
      </c>
      <c r="AJ600" s="126"/>
      <c r="AK600" s="126">
        <v>0</v>
      </c>
      <c r="AL600" s="126"/>
      <c r="AM600" s="126">
        <v>0</v>
      </c>
      <c r="AN600" s="126">
        <v>52130</v>
      </c>
      <c r="AO600" s="126">
        <v>16.925000000000001</v>
      </c>
      <c r="AP600" s="126">
        <v>245600</v>
      </c>
      <c r="AQ600" s="126">
        <v>68.822000000000003</v>
      </c>
      <c r="AR600" s="126"/>
      <c r="AS600" s="126">
        <v>0</v>
      </c>
      <c r="AT600" s="126"/>
      <c r="AU600" s="126">
        <v>0</v>
      </c>
      <c r="AV600" s="135">
        <v>297730</v>
      </c>
      <c r="AW600" s="112">
        <v>85.747</v>
      </c>
      <c r="AX600" s="134">
        <v>11719.932000000001</v>
      </c>
      <c r="AY600" s="135">
        <v>367500</v>
      </c>
      <c r="AZ600" s="126">
        <v>70</v>
      </c>
      <c r="BA600" s="112">
        <v>80.849999999999994</v>
      </c>
      <c r="BB600" s="134">
        <v>11605.754999999999</v>
      </c>
      <c r="BC600" s="134">
        <v>11605.754999999999</v>
      </c>
      <c r="BD600" s="126">
        <v>0</v>
      </c>
      <c r="BE600" s="126">
        <v>0</v>
      </c>
      <c r="BF600" s="126">
        <v>0</v>
      </c>
      <c r="BG600" s="135">
        <v>52020</v>
      </c>
      <c r="BH600" s="112">
        <v>19.247</v>
      </c>
      <c r="BI600" s="126"/>
      <c r="BJ600" s="126">
        <v>0</v>
      </c>
      <c r="BK600" s="126">
        <v>52020</v>
      </c>
      <c r="BL600" s="112">
        <v>19.247</v>
      </c>
      <c r="BM600" s="149">
        <v>-52020</v>
      </c>
      <c r="BN600" s="126">
        <v>-19.247</v>
      </c>
      <c r="BO600" s="126">
        <v>0</v>
      </c>
      <c r="BP600" s="150">
        <v>0</v>
      </c>
      <c r="BS600" s="97">
        <f t="shared" si="459"/>
        <v>0</v>
      </c>
      <c r="BT600" s="97">
        <f t="shared" si="460"/>
        <v>0</v>
      </c>
      <c r="BU600" s="97">
        <f t="shared" si="461"/>
        <v>0</v>
      </c>
      <c r="BV600" s="296" t="str">
        <f>IF(CA600=0,"NO STOCK",IF(COUNTIF(PKGSUMM_T!$A$2:$A$1245,A600)&gt;0,"OK","ERROR"))</f>
        <v>NO STOCK</v>
      </c>
      <c r="BW600" s="296" t="str">
        <f>IF(CA600=0,"NO STOCK",IF(OR(COUNTIF(COST_SHEETT!$B$3:$B$1238,CI600)&gt;0,COUNTIF(COST_SHEETT!$AB$3:$AB$1238,CI600)&gt;0,COUNTIF(COST_SHEETT1!$B$3:$B$1238,CI600)&gt;0,COUNTIF(COST_SHEETT1!$AB$3:$AB$1238,CI600)&gt;0),"OK","ERROR"))</f>
        <v>NO STOCK</v>
      </c>
      <c r="BX600" s="97">
        <f>SUMIF(HW!$A$2:$A$1573,$A600,HW!BI$2:BI$1573)</f>
        <v>0</v>
      </c>
      <c r="BY600" s="97">
        <f>SUMIF(HW!$A$2:$A$1573,$A600,HW!BJ$2:BJ$1573)</f>
        <v>0</v>
      </c>
      <c r="BZ600" s="197">
        <f t="shared" si="462"/>
        <v>0</v>
      </c>
      <c r="CA600" s="198">
        <f t="shared" si="463"/>
        <v>0</v>
      </c>
      <c r="CK600" s="296">
        <f>IF(C600="WORK IN PROGRESS",0.099999,IF(SUMIF(SALE!$L$3:$L$1221,$A600,SALE!$U$3:$U$1221)=0,0,SUMIF(SALE!$L$3:$L$1221,$A600,SALE!$U$3:$U$1221)/SUMIF(SALE!$L$3:$L$1221,$A600,SALE!$F$3:$F$1221)))</f>
        <v>0</v>
      </c>
    </row>
    <row r="601" spans="1:102" ht="12" hidden="1" customHeight="1" x14ac:dyDescent="0.25">
      <c r="A601" s="136" t="s">
        <v>2642</v>
      </c>
      <c r="B601" s="105" t="s">
        <v>1200</v>
      </c>
      <c r="C601" s="105"/>
      <c r="D601" s="137"/>
      <c r="E601" s="137"/>
      <c r="F601" s="137">
        <v>0.59262899999999996</v>
      </c>
      <c r="G601" s="137">
        <v>0.59262899999999996</v>
      </c>
      <c r="H601" s="107">
        <v>613210</v>
      </c>
      <c r="I601" s="107">
        <v>147.35</v>
      </c>
      <c r="J601" s="138">
        <v>20934.014999999999</v>
      </c>
      <c r="K601" s="137"/>
      <c r="L601" s="137">
        <v>0</v>
      </c>
      <c r="M601" s="137"/>
      <c r="N601" s="137">
        <v>0</v>
      </c>
      <c r="O601" s="137"/>
      <c r="P601" s="137">
        <v>0</v>
      </c>
      <c r="Q601" s="137">
        <v>52020</v>
      </c>
      <c r="R601" s="107">
        <v>19.247</v>
      </c>
      <c r="S601" s="137"/>
      <c r="T601" s="137">
        <v>0</v>
      </c>
      <c r="U601" s="137"/>
      <c r="V601" s="137">
        <v>0</v>
      </c>
      <c r="W601" s="137"/>
      <c r="X601" s="137">
        <v>0</v>
      </c>
      <c r="Y601" s="137"/>
      <c r="Z601" s="137">
        <v>0</v>
      </c>
      <c r="AA601" s="137"/>
      <c r="AB601" s="137">
        <v>0</v>
      </c>
      <c r="AC601" s="139">
        <v>52020</v>
      </c>
      <c r="AD601" s="107">
        <v>19.247</v>
      </c>
      <c r="AE601" s="138">
        <v>2391.672</v>
      </c>
      <c r="AF601" s="137"/>
      <c r="AG601" s="137">
        <v>0</v>
      </c>
      <c r="AH601" s="137"/>
      <c r="AI601" s="137">
        <v>0</v>
      </c>
      <c r="AJ601" s="137"/>
      <c r="AK601" s="137">
        <v>0</v>
      </c>
      <c r="AL601" s="137"/>
      <c r="AM601" s="137">
        <v>0</v>
      </c>
      <c r="AN601" s="137">
        <v>52130</v>
      </c>
      <c r="AO601" s="137">
        <v>16.925000000000001</v>
      </c>
      <c r="AP601" s="137">
        <v>245600</v>
      </c>
      <c r="AQ601" s="137">
        <v>68.822000000000003</v>
      </c>
      <c r="AR601" s="137"/>
      <c r="AS601" s="137">
        <v>0</v>
      </c>
      <c r="AT601" s="137"/>
      <c r="AU601" s="137">
        <v>0</v>
      </c>
      <c r="AV601" s="139">
        <v>297730</v>
      </c>
      <c r="AW601" s="107">
        <v>85.747</v>
      </c>
      <c r="AX601" s="138">
        <v>11719.932000000001</v>
      </c>
      <c r="AY601" s="139">
        <v>367500</v>
      </c>
      <c r="AZ601" s="137">
        <v>70</v>
      </c>
      <c r="BA601" s="107">
        <v>80.849999999999994</v>
      </c>
      <c r="BB601" s="138">
        <v>11605.754999999999</v>
      </c>
      <c r="BC601" s="138">
        <v>11605.754999999999</v>
      </c>
      <c r="BD601" s="137">
        <v>0</v>
      </c>
      <c r="BE601" s="137">
        <v>0</v>
      </c>
      <c r="BF601" s="137">
        <v>0</v>
      </c>
      <c r="BG601" s="139">
        <v>52020</v>
      </c>
      <c r="BH601" s="107">
        <v>19.247</v>
      </c>
      <c r="BI601" s="137"/>
      <c r="BJ601" s="137">
        <v>0</v>
      </c>
      <c r="BK601" s="137">
        <v>52020</v>
      </c>
      <c r="BL601" s="107">
        <v>19.247</v>
      </c>
      <c r="BM601" s="147">
        <v>-52020</v>
      </c>
      <c r="BN601" s="137">
        <v>-19.247</v>
      </c>
      <c r="BO601" s="137">
        <v>0</v>
      </c>
      <c r="BP601" s="148">
        <v>0</v>
      </c>
      <c r="BS601" s="97">
        <f t="shared" si="459"/>
        <v>0</v>
      </c>
      <c r="BT601" s="97">
        <f t="shared" si="460"/>
        <v>0</v>
      </c>
      <c r="BU601" s="97">
        <f t="shared" si="461"/>
        <v>0</v>
      </c>
      <c r="BV601" s="296" t="str">
        <f>IF(CA601=0,"NO STOCK",IF(COUNTIF(PKGSUMM_T!$A$2:$A$1245,A601)&gt;0,"OK","ERROR"))</f>
        <v>NO STOCK</v>
      </c>
      <c r="BW601" s="296" t="str">
        <f>IF(CA601=0,"NO STOCK",IF(OR(COUNTIF(COST_SHEETT!$B$3:$B$1238,CI601)&gt;0,COUNTIF(COST_SHEETT!$AB$3:$AB$1238,CI601)&gt;0,COUNTIF(COST_SHEETT1!$B$3:$B$1238,CI601)&gt;0,COUNTIF(COST_SHEETT1!$AB$3:$AB$1238,CI601)&gt;0),"OK","ERROR"))</f>
        <v>NO STOCK</v>
      </c>
      <c r="BX601" s="97">
        <f>SUMIF(HW!$A$2:$A$1573,$A601,HW!BI$2:BI$1573)</f>
        <v>0</v>
      </c>
      <c r="BY601" s="97">
        <f>SUMIF(HW!$A$2:$A$1573,$A601,HW!BJ$2:BJ$1573)</f>
        <v>0</v>
      </c>
      <c r="BZ601" s="197">
        <f t="shared" si="462"/>
        <v>0</v>
      </c>
      <c r="CA601" s="198">
        <f t="shared" si="463"/>
        <v>0</v>
      </c>
      <c r="CK601" s="296">
        <f>IF(C601="WORK IN PROGRESS",0.099999,IF(SUMIF(SALE!$L$3:$L$1221,$A601,SALE!$U$3:$U$1221)=0,0,SUMIF(SALE!$L$3:$L$1221,$A601,SALE!$U$3:$U$1221)/SUMIF(SALE!$L$3:$L$1221,$A601,SALE!$F$3:$F$1221)))</f>
        <v>0</v>
      </c>
    </row>
    <row r="602" spans="1:102" ht="12" hidden="1" customHeight="1" x14ac:dyDescent="0.25">
      <c r="A602" s="109" t="s">
        <v>2642</v>
      </c>
      <c r="B602" s="111" t="s">
        <v>1872</v>
      </c>
      <c r="C602" s="110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  <c r="AM602" s="112"/>
      <c r="AN602" s="112"/>
      <c r="AO602" s="112"/>
      <c r="AP602" s="112"/>
      <c r="AQ602" s="112"/>
      <c r="AR602" s="112"/>
      <c r="AS602" s="112"/>
      <c r="AT602" s="112"/>
      <c r="AU602" s="112"/>
      <c r="AV602" s="112"/>
      <c r="AW602" s="112"/>
      <c r="AX602" s="112"/>
      <c r="AY602" s="112"/>
      <c r="AZ602" s="112"/>
      <c r="BA602" s="112"/>
      <c r="BB602" s="112"/>
      <c r="BC602" s="112"/>
      <c r="BD602" s="112"/>
      <c r="BE602" s="112"/>
      <c r="BF602" s="112"/>
      <c r="BG602" s="112"/>
      <c r="BH602" s="112"/>
      <c r="BI602" s="112"/>
      <c r="BJ602" s="112"/>
      <c r="BK602" s="112"/>
      <c r="BL602" s="112"/>
      <c r="BM602" s="112"/>
      <c r="BN602" s="112"/>
      <c r="BO602" s="112"/>
      <c r="BP602" s="113"/>
      <c r="BS602" s="97">
        <f t="shared" si="459"/>
        <v>0</v>
      </c>
      <c r="BT602" s="97">
        <f t="shared" si="460"/>
        <v>0</v>
      </c>
      <c r="BU602" s="97">
        <f t="shared" si="461"/>
        <v>0</v>
      </c>
      <c r="BV602" s="296" t="str">
        <f>IF(CA602=0,"NO STOCK",IF(COUNTIF(PKGSUMM_T!$A$2:$A$1245,A602)&gt;0,"OK","ERROR"))</f>
        <v>NO STOCK</v>
      </c>
      <c r="BW602" s="296" t="str">
        <f>IF(CA602=0,"NO STOCK",IF(OR(COUNTIF(COST_SHEETT!$B$3:$B$1238,CI602)&gt;0,COUNTIF(COST_SHEETT!$AB$3:$AB$1238,CI602)&gt;0,COUNTIF(COST_SHEETT1!$B$3:$B$1238,CI602)&gt;0,COUNTIF(COST_SHEETT1!$AB$3:$AB$1238,CI602)&gt;0),"OK","ERROR"))</f>
        <v>NO STOCK</v>
      </c>
      <c r="BX602" s="97">
        <f>SUMIF(HW!$A$2:$A$1573,$A602,HW!BI$2:BI$1573)</f>
        <v>0</v>
      </c>
      <c r="BY602" s="97">
        <f>SUMIF(HW!$A$2:$A$1573,$A602,HW!BJ$2:BJ$1573)</f>
        <v>0</v>
      </c>
      <c r="BZ602" s="197">
        <f t="shared" si="462"/>
        <v>0</v>
      </c>
      <c r="CA602" s="198">
        <f t="shared" si="463"/>
        <v>0</v>
      </c>
      <c r="CK602" s="296">
        <f>IF(C602="WORK IN PROGRESS",0.099999,IF(SUMIF(SALE!$L$3:$L$1221,$A602,SALE!$U$3:$U$1221)=0,0,SUMIF(SALE!$L$3:$L$1221,$A602,SALE!$U$3:$U$1221)/SUMIF(SALE!$L$3:$L$1221,$A602,SALE!$F$3:$F$1221)))</f>
        <v>0</v>
      </c>
    </row>
    <row r="603" spans="1:102" ht="12" hidden="1" customHeight="1" x14ac:dyDescent="0.25">
      <c r="A603" s="104" t="s">
        <v>2642</v>
      </c>
      <c r="B603" s="106"/>
      <c r="C603" s="105" t="s">
        <v>30</v>
      </c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07"/>
      <c r="BE603" s="107"/>
      <c r="BF603" s="107"/>
      <c r="BG603" s="107"/>
      <c r="BH603" s="107"/>
      <c r="BI603" s="107"/>
      <c r="BJ603" s="107"/>
      <c r="BK603" s="107"/>
      <c r="BL603" s="107"/>
      <c r="BM603" s="107"/>
      <c r="BN603" s="107"/>
      <c r="BO603" s="107"/>
      <c r="BP603" s="108"/>
      <c r="BS603" s="97">
        <f t="shared" si="459"/>
        <v>0</v>
      </c>
      <c r="BT603" s="97">
        <f t="shared" si="460"/>
        <v>0</v>
      </c>
      <c r="BU603" s="97">
        <f t="shared" si="461"/>
        <v>0</v>
      </c>
      <c r="BV603" s="296" t="str">
        <f>IF(CA603=0,"NO STOCK",IF(COUNTIF(PKGSUMM_T!$A$2:$A$1245,A603)&gt;0,"OK","ERROR"))</f>
        <v>NO STOCK</v>
      </c>
      <c r="BW603" s="296" t="str">
        <f>IF(CA603=0,"NO STOCK",IF(OR(COUNTIF(COST_SHEETT!$B$3:$B$1238,CI603)&gt;0,COUNTIF(COST_SHEETT!$AB$3:$AB$1238,CI603)&gt;0,COUNTIF(COST_SHEETT1!$B$3:$B$1238,CI603)&gt;0,COUNTIF(COST_SHEETT1!$AB$3:$AB$1238,CI603)&gt;0),"OK","ERROR"))</f>
        <v>NO STOCK</v>
      </c>
      <c r="BX603" s="97">
        <f>SUMIF(HW!$A$2:$A$1573,$A603,HW!BI$2:BI$1573)</f>
        <v>0</v>
      </c>
      <c r="BY603" s="97">
        <f>SUMIF(HW!$A$2:$A$1573,$A603,HW!BJ$2:BJ$1573)</f>
        <v>0</v>
      </c>
      <c r="BZ603" s="197">
        <f t="shared" si="462"/>
        <v>0</v>
      </c>
      <c r="CA603" s="198">
        <f t="shared" si="463"/>
        <v>0</v>
      </c>
      <c r="CK603" s="296">
        <f>IF(C603="WORK IN PROGRESS",0.099999,IF(SUMIF(SALE!$L$3:$L$1221,$A603,SALE!$U$3:$U$1221)=0,0,SUMIF(SALE!$L$3:$L$1221,$A603,SALE!$U$3:$U$1221)/SUMIF(SALE!$L$3:$L$1221,$A603,SALE!$F$3:$F$1221)))</f>
        <v>0</v>
      </c>
    </row>
    <row r="604" spans="1:102" ht="12" hidden="1" customHeight="1" x14ac:dyDescent="0.25">
      <c r="A604" s="120" t="s">
        <v>1873</v>
      </c>
      <c r="B604" s="121" t="s">
        <v>1874</v>
      </c>
      <c r="C604" s="121" t="s">
        <v>30</v>
      </c>
      <c r="D604" s="124"/>
      <c r="E604" s="123">
        <v>215</v>
      </c>
      <c r="F604" s="123">
        <v>3.1196999999999999E-2</v>
      </c>
      <c r="G604" s="123">
        <v>3.1196999999999999E-2</v>
      </c>
      <c r="H604" s="124"/>
      <c r="I604" s="124">
        <v>0</v>
      </c>
      <c r="J604" s="124">
        <v>0</v>
      </c>
      <c r="K604" s="124"/>
      <c r="L604" s="124">
        <v>0</v>
      </c>
      <c r="M604" s="124"/>
      <c r="N604" s="124">
        <v>0</v>
      </c>
      <c r="O604" s="124"/>
      <c r="P604" s="124">
        <v>0</v>
      </c>
      <c r="Q604" s="124"/>
      <c r="R604" s="124">
        <v>0</v>
      </c>
      <c r="S604" s="124"/>
      <c r="T604" s="124">
        <v>0</v>
      </c>
      <c r="U604" s="124"/>
      <c r="V604" s="124">
        <v>0</v>
      </c>
      <c r="W604" s="124"/>
      <c r="X604" s="124">
        <v>0</v>
      </c>
      <c r="Y604" s="124"/>
      <c r="Z604" s="124">
        <v>0</v>
      </c>
      <c r="AA604" s="124"/>
      <c r="AB604" s="124">
        <v>0</v>
      </c>
      <c r="AC604" s="124">
        <v>0</v>
      </c>
      <c r="AD604" s="124">
        <v>0</v>
      </c>
      <c r="AE604" s="124">
        <v>0</v>
      </c>
      <c r="AF604" s="124"/>
      <c r="AG604" s="124">
        <v>0</v>
      </c>
      <c r="AH604" s="124"/>
      <c r="AI604" s="124">
        <v>0</v>
      </c>
      <c r="AJ604" s="124"/>
      <c r="AK604" s="124">
        <v>0</v>
      </c>
      <c r="AL604" s="124"/>
      <c r="AM604" s="124">
        <v>0</v>
      </c>
      <c r="AN604" s="124"/>
      <c r="AO604" s="124">
        <v>0</v>
      </c>
      <c r="AP604" s="124"/>
      <c r="AQ604" s="124">
        <v>0</v>
      </c>
      <c r="AR604" s="124"/>
      <c r="AS604" s="124">
        <v>0</v>
      </c>
      <c r="AT604" s="124"/>
      <c r="AU604" s="124">
        <v>0</v>
      </c>
      <c r="AV604" s="124">
        <v>0</v>
      </c>
      <c r="AW604" s="124">
        <v>0</v>
      </c>
      <c r="AX604" s="124">
        <v>0</v>
      </c>
      <c r="AY604" s="124">
        <v>0</v>
      </c>
      <c r="AZ604" s="124">
        <v>0</v>
      </c>
      <c r="BA604" s="124">
        <v>0</v>
      </c>
      <c r="BB604" s="124">
        <v>0</v>
      </c>
      <c r="BC604" s="124">
        <v>0</v>
      </c>
      <c r="BD604" s="123">
        <v>0</v>
      </c>
      <c r="BE604" s="123">
        <v>0</v>
      </c>
      <c r="BF604" s="124">
        <v>0</v>
      </c>
      <c r="BG604" s="124">
        <v>0</v>
      </c>
      <c r="BH604" s="124">
        <v>0</v>
      </c>
      <c r="BI604" s="124"/>
      <c r="BJ604" s="124">
        <v>0</v>
      </c>
      <c r="BK604" s="124"/>
      <c r="BL604" s="124">
        <v>0</v>
      </c>
      <c r="BM604" s="124">
        <v>0</v>
      </c>
      <c r="BN604" s="124">
        <v>0</v>
      </c>
      <c r="BO604" s="124">
        <v>0</v>
      </c>
      <c r="BP604" s="125">
        <v>0</v>
      </c>
      <c r="BS604" s="97">
        <f t="shared" si="459"/>
        <v>0</v>
      </c>
      <c r="BT604" s="97">
        <f t="shared" si="460"/>
        <v>0</v>
      </c>
      <c r="BU604" s="97">
        <f t="shared" si="461"/>
        <v>0</v>
      </c>
      <c r="BV604" s="296" t="str">
        <f>IF(CA604=0,"NO STOCK",IF(COUNTIF(PKGSUMM_T!$A$2:$A$1245,A604)&gt;0,"OK","ERROR"))</f>
        <v>NO STOCK</v>
      </c>
      <c r="BW604" s="296" t="str">
        <f>IF(CA604=0,"NO STOCK",IF(OR(COUNTIF(COST_SHEETT!$B$3:$B$1238,CI604)&gt;0,COUNTIF(COST_SHEETT!$AB$3:$AB$1238,CI604)&gt;0,COUNTIF(COST_SHEETT1!$B$3:$B$1238,CI604)&gt;0,COUNTIF(COST_SHEETT1!$AB$3:$AB$1238,CI604)&gt;0),"OK","ERROR"))</f>
        <v>NO STOCK</v>
      </c>
      <c r="BX604" s="97">
        <f>SUMIF(HW!$A$2:$A$1573,$A604,HW!BI$2:BI$1573)</f>
        <v>0</v>
      </c>
      <c r="BY604" s="97">
        <f>SUMIF(HW!$A$2:$A$1573,$A604,HW!BJ$2:BJ$1573)</f>
        <v>0</v>
      </c>
      <c r="BZ604" s="197">
        <f t="shared" si="462"/>
        <v>0</v>
      </c>
      <c r="CA604" s="198">
        <f t="shared" si="463"/>
        <v>0</v>
      </c>
      <c r="CK604" s="296">
        <f>IF(C604="WORK IN PROGRESS",0.099999,IF(SUMIF(SALE!$L$3:$L$1221,$A604,SALE!$U$3:$U$1221)=0,0,SUMIF(SALE!$L$3:$L$1221,$A604,SALE!$U$3:$U$1221)/SUMIF(SALE!$L$3:$L$1221,$A604,SALE!$F$3:$F$1221)))</f>
        <v>0</v>
      </c>
    </row>
    <row r="605" spans="1:102" ht="12" hidden="1" customHeight="1" x14ac:dyDescent="0.25">
      <c r="A605" s="104" t="s">
        <v>2642</v>
      </c>
      <c r="B605" s="106"/>
      <c r="C605" s="105" t="s">
        <v>1200</v>
      </c>
      <c r="D605" s="107"/>
      <c r="E605" s="107"/>
      <c r="F605" s="137">
        <v>3.1196999999999999E-2</v>
      </c>
      <c r="G605" s="137">
        <v>3.1196999999999999E-2</v>
      </c>
      <c r="H605" s="107"/>
      <c r="I605" s="107">
        <v>0</v>
      </c>
      <c r="J605" s="107">
        <v>0</v>
      </c>
      <c r="K605" s="107"/>
      <c r="L605" s="107">
        <v>0</v>
      </c>
      <c r="M605" s="107"/>
      <c r="N605" s="107">
        <v>0</v>
      </c>
      <c r="O605" s="107"/>
      <c r="P605" s="107">
        <v>0</v>
      </c>
      <c r="Q605" s="107"/>
      <c r="R605" s="107">
        <v>0</v>
      </c>
      <c r="S605" s="107"/>
      <c r="T605" s="107">
        <v>0</v>
      </c>
      <c r="U605" s="107"/>
      <c r="V605" s="107">
        <v>0</v>
      </c>
      <c r="W605" s="107"/>
      <c r="X605" s="107">
        <v>0</v>
      </c>
      <c r="Y605" s="107"/>
      <c r="Z605" s="107">
        <v>0</v>
      </c>
      <c r="AA605" s="107"/>
      <c r="AB605" s="107">
        <v>0</v>
      </c>
      <c r="AC605" s="107">
        <v>0</v>
      </c>
      <c r="AD605" s="107">
        <v>0</v>
      </c>
      <c r="AE605" s="107">
        <v>0</v>
      </c>
      <c r="AF605" s="107"/>
      <c r="AG605" s="107">
        <v>0</v>
      </c>
      <c r="AH605" s="107"/>
      <c r="AI605" s="107">
        <v>0</v>
      </c>
      <c r="AJ605" s="107"/>
      <c r="AK605" s="107">
        <v>0</v>
      </c>
      <c r="AL605" s="107"/>
      <c r="AM605" s="107">
        <v>0</v>
      </c>
      <c r="AN605" s="107"/>
      <c r="AO605" s="107">
        <v>0</v>
      </c>
      <c r="AP605" s="107"/>
      <c r="AQ605" s="107">
        <v>0</v>
      </c>
      <c r="AR605" s="107"/>
      <c r="AS605" s="107">
        <v>0</v>
      </c>
      <c r="AT605" s="107"/>
      <c r="AU605" s="107">
        <v>0</v>
      </c>
      <c r="AV605" s="107">
        <v>0</v>
      </c>
      <c r="AW605" s="107">
        <v>0</v>
      </c>
      <c r="AX605" s="107">
        <v>0</v>
      </c>
      <c r="AY605" s="107">
        <v>0</v>
      </c>
      <c r="AZ605" s="107">
        <v>0</v>
      </c>
      <c r="BA605" s="107">
        <v>0</v>
      </c>
      <c r="BB605" s="107">
        <v>0</v>
      </c>
      <c r="BC605" s="107">
        <v>0</v>
      </c>
      <c r="BD605" s="137">
        <v>0</v>
      </c>
      <c r="BE605" s="137">
        <v>0</v>
      </c>
      <c r="BF605" s="107">
        <v>0</v>
      </c>
      <c r="BG605" s="107">
        <v>0</v>
      </c>
      <c r="BH605" s="107">
        <v>0</v>
      </c>
      <c r="BI605" s="107"/>
      <c r="BJ605" s="107">
        <v>0</v>
      </c>
      <c r="BK605" s="107"/>
      <c r="BL605" s="107">
        <v>0</v>
      </c>
      <c r="BM605" s="107">
        <v>0</v>
      </c>
      <c r="BN605" s="107">
        <v>0</v>
      </c>
      <c r="BO605" s="107">
        <v>0</v>
      </c>
      <c r="BP605" s="108">
        <v>0</v>
      </c>
      <c r="BS605" s="97">
        <f t="shared" si="459"/>
        <v>0</v>
      </c>
      <c r="BT605" s="97">
        <f t="shared" si="460"/>
        <v>0</v>
      </c>
      <c r="BU605" s="97">
        <f t="shared" si="461"/>
        <v>0</v>
      </c>
      <c r="BV605" s="296" t="str">
        <f>IF(CA605=0,"NO STOCK",IF(COUNTIF(PKGSUMM_T!$A$2:$A$1245,A605)&gt;0,"OK","ERROR"))</f>
        <v>NO STOCK</v>
      </c>
      <c r="BW605" s="296" t="str">
        <f>IF(CA605=0,"NO STOCK",IF(OR(COUNTIF(COST_SHEETT!$B$3:$B$1238,CI605)&gt;0,COUNTIF(COST_SHEETT!$AB$3:$AB$1238,CI605)&gt;0,COUNTIF(COST_SHEETT1!$B$3:$B$1238,CI605)&gt;0,COUNTIF(COST_SHEETT1!$AB$3:$AB$1238,CI605)&gt;0),"OK","ERROR"))</f>
        <v>NO STOCK</v>
      </c>
      <c r="BX605" s="97">
        <f>SUMIF(HW!$A$2:$A$1573,$A605,HW!BI$2:BI$1573)</f>
        <v>0</v>
      </c>
      <c r="BY605" s="97">
        <f>SUMIF(HW!$A$2:$A$1573,$A605,HW!BJ$2:BJ$1573)</f>
        <v>0</v>
      </c>
      <c r="BZ605" s="197">
        <f t="shared" si="462"/>
        <v>0</v>
      </c>
      <c r="CA605" s="198">
        <f t="shared" si="463"/>
        <v>0</v>
      </c>
      <c r="CK605" s="296">
        <f>IF(C605="WORK IN PROGRESS",0.099999,IF(SUMIF(SALE!$L$3:$L$1221,$A605,SALE!$U$3:$U$1221)=0,0,SUMIF(SALE!$L$3:$L$1221,$A605,SALE!$U$3:$U$1221)/SUMIF(SALE!$L$3:$L$1221,$A605,SALE!$F$3:$F$1221)))</f>
        <v>0</v>
      </c>
    </row>
    <row r="606" spans="1:102" ht="12" hidden="1" customHeight="1" x14ac:dyDescent="0.25">
      <c r="A606" s="109" t="s">
        <v>2642</v>
      </c>
      <c r="B606" s="111" t="s">
        <v>1200</v>
      </c>
      <c r="C606" s="110"/>
      <c r="D606" s="112"/>
      <c r="E606" s="112"/>
      <c r="F606" s="126">
        <v>3.1196999999999999E-2</v>
      </c>
      <c r="G606" s="126">
        <v>3.1196999999999999E-2</v>
      </c>
      <c r="H606" s="112"/>
      <c r="I606" s="112">
        <v>0</v>
      </c>
      <c r="J606" s="112">
        <v>0</v>
      </c>
      <c r="K606" s="112"/>
      <c r="L606" s="112">
        <v>0</v>
      </c>
      <c r="M606" s="112"/>
      <c r="N606" s="112">
        <v>0</v>
      </c>
      <c r="O606" s="112"/>
      <c r="P606" s="112">
        <v>0</v>
      </c>
      <c r="Q606" s="112"/>
      <c r="R606" s="112">
        <v>0</v>
      </c>
      <c r="S606" s="112"/>
      <c r="T606" s="112">
        <v>0</v>
      </c>
      <c r="U606" s="112"/>
      <c r="V606" s="112">
        <v>0</v>
      </c>
      <c r="W606" s="112"/>
      <c r="X606" s="112">
        <v>0</v>
      </c>
      <c r="Y606" s="112"/>
      <c r="Z606" s="112">
        <v>0</v>
      </c>
      <c r="AA606" s="112"/>
      <c r="AB606" s="112">
        <v>0</v>
      </c>
      <c r="AC606" s="112">
        <v>0</v>
      </c>
      <c r="AD606" s="112">
        <v>0</v>
      </c>
      <c r="AE606" s="112">
        <v>0</v>
      </c>
      <c r="AF606" s="112"/>
      <c r="AG606" s="112">
        <v>0</v>
      </c>
      <c r="AH606" s="112"/>
      <c r="AI606" s="112">
        <v>0</v>
      </c>
      <c r="AJ606" s="112"/>
      <c r="AK606" s="112">
        <v>0</v>
      </c>
      <c r="AL606" s="112"/>
      <c r="AM606" s="112">
        <v>0</v>
      </c>
      <c r="AN606" s="112"/>
      <c r="AO606" s="112">
        <v>0</v>
      </c>
      <c r="AP606" s="112"/>
      <c r="AQ606" s="112">
        <v>0</v>
      </c>
      <c r="AR606" s="112"/>
      <c r="AS606" s="112">
        <v>0</v>
      </c>
      <c r="AT606" s="112"/>
      <c r="AU606" s="112">
        <v>0</v>
      </c>
      <c r="AV606" s="112">
        <v>0</v>
      </c>
      <c r="AW606" s="112">
        <v>0</v>
      </c>
      <c r="AX606" s="112">
        <v>0</v>
      </c>
      <c r="AY606" s="112">
        <v>0</v>
      </c>
      <c r="AZ606" s="112">
        <v>0</v>
      </c>
      <c r="BA606" s="112">
        <v>0</v>
      </c>
      <c r="BB606" s="112">
        <v>0</v>
      </c>
      <c r="BC606" s="112">
        <v>0</v>
      </c>
      <c r="BD606" s="126">
        <v>0</v>
      </c>
      <c r="BE606" s="126">
        <v>0</v>
      </c>
      <c r="BF606" s="112">
        <v>0</v>
      </c>
      <c r="BG606" s="112">
        <v>0</v>
      </c>
      <c r="BH606" s="112">
        <v>0</v>
      </c>
      <c r="BI606" s="112"/>
      <c r="BJ606" s="112">
        <v>0</v>
      </c>
      <c r="BK606" s="112"/>
      <c r="BL606" s="112">
        <v>0</v>
      </c>
      <c r="BM606" s="112">
        <v>0</v>
      </c>
      <c r="BN606" s="112">
        <v>0</v>
      </c>
      <c r="BO606" s="112">
        <v>0</v>
      </c>
      <c r="BP606" s="113">
        <v>0</v>
      </c>
      <c r="BS606" s="97">
        <f t="shared" si="459"/>
        <v>0</v>
      </c>
      <c r="BT606" s="97">
        <f t="shared" si="460"/>
        <v>0</v>
      </c>
      <c r="BU606" s="97">
        <f t="shared" si="461"/>
        <v>0</v>
      </c>
      <c r="BV606" s="296" t="str">
        <f>IF(CA606=0,"NO STOCK",IF(COUNTIF(PKGSUMM_T!$A$2:$A$1245,A606)&gt;0,"OK","ERROR"))</f>
        <v>NO STOCK</v>
      </c>
      <c r="BW606" s="296" t="str">
        <f>IF(CA606=0,"NO STOCK",IF(OR(COUNTIF(COST_SHEETT!$B$3:$B$1238,CI606)&gt;0,COUNTIF(COST_SHEETT!$AB$3:$AB$1238,CI606)&gt;0,COUNTIF(COST_SHEETT1!$B$3:$B$1238,CI606)&gt;0,COUNTIF(COST_SHEETT1!$AB$3:$AB$1238,CI606)&gt;0),"OK","ERROR"))</f>
        <v>NO STOCK</v>
      </c>
      <c r="BX606" s="97">
        <f>SUMIF(HW!$A$2:$A$1573,$A606,HW!BI$2:BI$1573)</f>
        <v>0</v>
      </c>
      <c r="BY606" s="97">
        <f>SUMIF(HW!$A$2:$A$1573,$A606,HW!BJ$2:BJ$1573)</f>
        <v>0</v>
      </c>
      <c r="BZ606" s="197">
        <f t="shared" si="462"/>
        <v>0</v>
      </c>
      <c r="CA606" s="198">
        <f t="shared" si="463"/>
        <v>0</v>
      </c>
      <c r="CK606" s="296">
        <f>IF(C606="WORK IN PROGRESS",0.099999,IF(SUMIF(SALE!$L$3:$L$1221,$A606,SALE!$U$3:$U$1221)=0,0,SUMIF(SALE!$L$3:$L$1221,$A606,SALE!$U$3:$U$1221)/SUMIF(SALE!$L$3:$L$1221,$A606,SALE!$F$3:$F$1221)))</f>
        <v>0</v>
      </c>
    </row>
    <row r="607" spans="1:102" ht="12" hidden="1" customHeight="1" x14ac:dyDescent="0.25">
      <c r="A607" s="104" t="s">
        <v>2642</v>
      </c>
      <c r="B607" s="105" t="s">
        <v>1875</v>
      </c>
      <c r="C607" s="106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07"/>
      <c r="BE607" s="107"/>
      <c r="BF607" s="107"/>
      <c r="BG607" s="107"/>
      <c r="BH607" s="107"/>
      <c r="BI607" s="107"/>
      <c r="BJ607" s="107"/>
      <c r="BK607" s="107"/>
      <c r="BL607" s="107"/>
      <c r="BM607" s="107"/>
      <c r="BN607" s="107"/>
      <c r="BO607" s="107"/>
      <c r="BP607" s="108"/>
      <c r="BS607" s="97">
        <f t="shared" si="459"/>
        <v>0</v>
      </c>
      <c r="BT607" s="97">
        <f t="shared" si="460"/>
        <v>0</v>
      </c>
      <c r="BU607" s="97">
        <f t="shared" si="461"/>
        <v>0</v>
      </c>
      <c r="BV607" s="296" t="str">
        <f>IF(CA607=0,"NO STOCK",IF(COUNTIF(PKGSUMM_T!$A$2:$A$1245,A607)&gt;0,"OK","ERROR"))</f>
        <v>NO STOCK</v>
      </c>
      <c r="BW607" s="296" t="str">
        <f>IF(CA607=0,"NO STOCK",IF(OR(COUNTIF(COST_SHEETT!$B$3:$B$1238,CI607)&gt;0,COUNTIF(COST_SHEETT!$AB$3:$AB$1238,CI607)&gt;0,COUNTIF(COST_SHEETT1!$B$3:$B$1238,CI607)&gt;0,COUNTIF(COST_SHEETT1!$AB$3:$AB$1238,CI607)&gt;0),"OK","ERROR"))</f>
        <v>NO STOCK</v>
      </c>
      <c r="BX607" s="97">
        <f>SUMIF(HW!$A$2:$A$1573,$A607,HW!BI$2:BI$1573)</f>
        <v>0</v>
      </c>
      <c r="BY607" s="97">
        <f>SUMIF(HW!$A$2:$A$1573,$A607,HW!BJ$2:BJ$1573)</f>
        <v>0</v>
      </c>
      <c r="BZ607" s="197">
        <f t="shared" si="462"/>
        <v>0</v>
      </c>
      <c r="CA607" s="198">
        <f t="shared" si="463"/>
        <v>0</v>
      </c>
      <c r="CK607" s="296">
        <f>IF(C607="WORK IN PROGRESS",0.099999,IF(SUMIF(SALE!$L$3:$L$1221,$A607,SALE!$U$3:$U$1221)=0,0,SUMIF(SALE!$L$3:$L$1221,$A607,SALE!$U$3:$U$1221)/SUMIF(SALE!$L$3:$L$1221,$A607,SALE!$F$3:$F$1221)))</f>
        <v>0</v>
      </c>
    </row>
    <row r="608" spans="1:102" ht="12" hidden="1" customHeight="1" x14ac:dyDescent="0.25">
      <c r="A608" s="109" t="s">
        <v>2642</v>
      </c>
      <c r="B608" s="110"/>
      <c r="C608" s="111" t="s">
        <v>30</v>
      </c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  <c r="AM608" s="112"/>
      <c r="AN608" s="112"/>
      <c r="AO608" s="112"/>
      <c r="AP608" s="112"/>
      <c r="AQ608" s="112"/>
      <c r="AR608" s="112"/>
      <c r="AS608" s="112"/>
      <c r="AT608" s="112"/>
      <c r="AU608" s="112"/>
      <c r="AV608" s="112"/>
      <c r="AW608" s="112"/>
      <c r="AX608" s="112"/>
      <c r="AY608" s="112"/>
      <c r="AZ608" s="112"/>
      <c r="BA608" s="112"/>
      <c r="BB608" s="112"/>
      <c r="BC608" s="112"/>
      <c r="BD608" s="112"/>
      <c r="BE608" s="112"/>
      <c r="BF608" s="112"/>
      <c r="BG608" s="112"/>
      <c r="BH608" s="112"/>
      <c r="BI608" s="112"/>
      <c r="BJ608" s="112"/>
      <c r="BK608" s="112"/>
      <c r="BL608" s="112"/>
      <c r="BM608" s="112"/>
      <c r="BN608" s="112"/>
      <c r="BO608" s="112"/>
      <c r="BP608" s="113"/>
      <c r="BS608" s="97">
        <f t="shared" si="459"/>
        <v>0</v>
      </c>
      <c r="BT608" s="97">
        <f t="shared" si="460"/>
        <v>0</v>
      </c>
      <c r="BU608" s="97">
        <f t="shared" si="461"/>
        <v>0</v>
      </c>
      <c r="BV608" s="296" t="str">
        <f>IF(CA608=0,"NO STOCK",IF(COUNTIF(PKGSUMM_T!$A$2:$A$1245,A608)&gt;0,"OK","ERROR"))</f>
        <v>NO STOCK</v>
      </c>
      <c r="BW608" s="296" t="str">
        <f>IF(CA608=0,"NO STOCK",IF(OR(COUNTIF(COST_SHEETT!$B$3:$B$1238,CI608)&gt;0,COUNTIF(COST_SHEETT!$AB$3:$AB$1238,CI608)&gt;0,COUNTIF(COST_SHEETT1!$B$3:$B$1238,CI608)&gt;0,COUNTIF(COST_SHEETT1!$AB$3:$AB$1238,CI608)&gt;0),"OK","ERROR"))</f>
        <v>NO STOCK</v>
      </c>
      <c r="BX608" s="97">
        <f>SUMIF(HW!$A$2:$A$1573,$A608,HW!BI$2:BI$1573)</f>
        <v>0</v>
      </c>
      <c r="BY608" s="97">
        <f>SUMIF(HW!$A$2:$A$1573,$A608,HW!BJ$2:BJ$1573)</f>
        <v>0</v>
      </c>
      <c r="BZ608" s="197">
        <f t="shared" si="462"/>
        <v>0</v>
      </c>
      <c r="CA608" s="198">
        <f t="shared" si="463"/>
        <v>0</v>
      </c>
      <c r="CK608" s="296">
        <f>IF(C608="WORK IN PROGRESS",0.099999,IF(SUMIF(SALE!$L$3:$L$1221,$A608,SALE!$U$3:$U$1221)=0,0,SUMIF(SALE!$L$3:$L$1221,$A608,SALE!$U$3:$U$1221)/SUMIF(SALE!$L$3:$L$1221,$A608,SALE!$F$3:$F$1221)))</f>
        <v>0</v>
      </c>
    </row>
    <row r="609" spans="1:102" ht="12" hidden="1" customHeight="1" x14ac:dyDescent="0.25">
      <c r="A609" s="114" t="s">
        <v>493</v>
      </c>
      <c r="B609" s="115" t="s">
        <v>494</v>
      </c>
      <c r="C609" s="115" t="s">
        <v>30</v>
      </c>
      <c r="D609" s="116">
        <v>4768</v>
      </c>
      <c r="E609" s="117">
        <v>165</v>
      </c>
      <c r="F609" s="117">
        <v>2.3942000000000001E-2</v>
      </c>
      <c r="G609" s="117">
        <v>2.3942000000000001E-2</v>
      </c>
      <c r="H609" s="118"/>
      <c r="I609" s="118">
        <v>0</v>
      </c>
      <c r="J609" s="118">
        <v>0</v>
      </c>
      <c r="K609" s="118"/>
      <c r="L609" s="118">
        <v>0</v>
      </c>
      <c r="M609" s="118"/>
      <c r="N609" s="118">
        <v>0</v>
      </c>
      <c r="O609" s="118"/>
      <c r="P609" s="118">
        <v>0</v>
      </c>
      <c r="Q609" s="118"/>
      <c r="R609" s="118">
        <v>0</v>
      </c>
      <c r="S609" s="118"/>
      <c r="T609" s="118">
        <v>0</v>
      </c>
      <c r="U609" s="118"/>
      <c r="V609" s="118">
        <v>0</v>
      </c>
      <c r="W609" s="118"/>
      <c r="X609" s="118">
        <v>0</v>
      </c>
      <c r="Y609" s="118"/>
      <c r="Z609" s="118">
        <v>0</v>
      </c>
      <c r="AA609" s="118"/>
      <c r="AB609" s="118">
        <v>0</v>
      </c>
      <c r="AC609" s="118">
        <v>0</v>
      </c>
      <c r="AD609" s="118">
        <v>0</v>
      </c>
      <c r="AE609" s="118">
        <v>0</v>
      </c>
      <c r="AF609" s="118"/>
      <c r="AG609" s="118">
        <v>0</v>
      </c>
      <c r="AH609" s="118"/>
      <c r="AI609" s="118">
        <v>0</v>
      </c>
      <c r="AJ609" s="118"/>
      <c r="AK609" s="118">
        <v>0</v>
      </c>
      <c r="AL609" s="118"/>
      <c r="AM609" s="118">
        <v>0</v>
      </c>
      <c r="AN609" s="118"/>
      <c r="AO609" s="118">
        <v>0</v>
      </c>
      <c r="AP609" s="118"/>
      <c r="AQ609" s="118">
        <v>0</v>
      </c>
      <c r="AR609" s="118"/>
      <c r="AS609" s="118">
        <v>0</v>
      </c>
      <c r="AT609" s="118"/>
      <c r="AU609" s="118">
        <v>0</v>
      </c>
      <c r="AV609" s="118">
        <v>0</v>
      </c>
      <c r="AW609" s="118">
        <v>0</v>
      </c>
      <c r="AX609" s="118">
        <v>0</v>
      </c>
      <c r="AY609" s="118">
        <v>0</v>
      </c>
      <c r="AZ609" s="118">
        <v>0</v>
      </c>
      <c r="BA609" s="118">
        <v>0</v>
      </c>
      <c r="BB609" s="118">
        <v>0</v>
      </c>
      <c r="BC609" s="118">
        <v>0</v>
      </c>
      <c r="BD609" s="117">
        <v>0</v>
      </c>
      <c r="BE609" s="117">
        <v>0</v>
      </c>
      <c r="BF609" s="118">
        <v>0</v>
      </c>
      <c r="BG609" s="118">
        <v>0</v>
      </c>
      <c r="BH609" s="118">
        <v>0</v>
      </c>
      <c r="BI609" s="118"/>
      <c r="BJ609" s="118">
        <v>0</v>
      </c>
      <c r="BK609" s="118"/>
      <c r="BL609" s="118">
        <v>0</v>
      </c>
      <c r="BM609" s="118">
        <v>0</v>
      </c>
      <c r="BN609" s="118">
        <v>0</v>
      </c>
      <c r="BO609" s="118">
        <v>0</v>
      </c>
      <c r="BP609" s="119">
        <v>0</v>
      </c>
      <c r="BS609" s="97">
        <f t="shared" si="459"/>
        <v>0</v>
      </c>
      <c r="BT609" s="97">
        <f t="shared" si="460"/>
        <v>0</v>
      </c>
      <c r="BU609" s="97">
        <f t="shared" si="461"/>
        <v>0</v>
      </c>
      <c r="BV609" s="296" t="str">
        <f>IF(CA609=0,"NO STOCK",IF(COUNTIF(PKGSUMM_T!$A$2:$A$1245,A609)&gt;0,"OK","ERROR"))</f>
        <v>NO STOCK</v>
      </c>
      <c r="BW609" s="296" t="str">
        <f>IF(CA609=0,"NO STOCK",IF(OR(COUNTIF(COST_SHEETT!$B$3:$B$1238,CI609)&gt;0,COUNTIF(COST_SHEETT!$AB$3:$AB$1238,CI609)&gt;0,COUNTIF(COST_SHEETT1!$B$3:$B$1238,CI609)&gt;0,COUNTIF(COST_SHEETT1!$AB$3:$AB$1238,CI609)&gt;0),"OK","ERROR"))</f>
        <v>NO STOCK</v>
      </c>
      <c r="BX609" s="97">
        <f>SUMIF(HW!$A$2:$A$1573,$A609,HW!BI$2:BI$1573)</f>
        <v>0</v>
      </c>
      <c r="BY609" s="97">
        <f>SUMIF(HW!$A$2:$A$1573,$A609,HW!BJ$2:BJ$1573)</f>
        <v>0</v>
      </c>
      <c r="BZ609" s="197">
        <f t="shared" si="462"/>
        <v>0</v>
      </c>
      <c r="CA609" s="198">
        <f t="shared" si="463"/>
        <v>0</v>
      </c>
      <c r="CK609" s="296">
        <f>IF(C609="WORK IN PROGRESS",0.099999,IF(SUMIF(SALE!$L$3:$L$1221,$A609,SALE!$U$3:$U$1221)=0,0,SUMIF(SALE!$L$3:$L$1221,$A609,SALE!$U$3:$U$1221)/SUMIF(SALE!$L$3:$L$1221,$A609,SALE!$F$3:$F$1221)))</f>
        <v>0</v>
      </c>
    </row>
    <row r="610" spans="1:102" ht="12" customHeight="1" x14ac:dyDescent="0.25">
      <c r="A610" s="120" t="s">
        <v>495</v>
      </c>
      <c r="B610" s="121" t="s">
        <v>496</v>
      </c>
      <c r="C610" s="121" t="s">
        <v>30</v>
      </c>
      <c r="D610" s="122">
        <v>2496</v>
      </c>
      <c r="E610" s="123">
        <v>285</v>
      </c>
      <c r="F610" s="123">
        <v>5.0715000000000003E-2</v>
      </c>
      <c r="G610" s="123">
        <v>5.0715000000000003E-2</v>
      </c>
      <c r="H610" s="127">
        <v>97344</v>
      </c>
      <c r="I610" s="127">
        <v>27.742999999999999</v>
      </c>
      <c r="J610" s="128">
        <v>4936.8010000000004</v>
      </c>
      <c r="K610" s="123"/>
      <c r="L610" s="124">
        <v>0</v>
      </c>
      <c r="M610" s="123"/>
      <c r="N610" s="124">
        <v>0</v>
      </c>
      <c r="O610" s="123"/>
      <c r="P610" s="124">
        <v>0</v>
      </c>
      <c r="Q610" s="123"/>
      <c r="R610" s="124">
        <v>0</v>
      </c>
      <c r="S610" s="123"/>
      <c r="T610" s="124">
        <v>0</v>
      </c>
      <c r="U610" s="123"/>
      <c r="V610" s="124">
        <v>0</v>
      </c>
      <c r="W610" s="123"/>
      <c r="X610" s="124">
        <v>0</v>
      </c>
      <c r="Y610" s="123"/>
      <c r="Z610" s="124">
        <v>0</v>
      </c>
      <c r="AA610" s="123"/>
      <c r="AB610" s="124">
        <v>0</v>
      </c>
      <c r="AC610" s="124">
        <v>0</v>
      </c>
      <c r="AD610" s="124">
        <v>0</v>
      </c>
      <c r="AE610" s="124">
        <v>0</v>
      </c>
      <c r="AF610" s="123"/>
      <c r="AG610" s="124">
        <v>0</v>
      </c>
      <c r="AH610" s="123"/>
      <c r="AI610" s="124">
        <v>0</v>
      </c>
      <c r="AJ610" s="123"/>
      <c r="AK610" s="124">
        <v>0</v>
      </c>
      <c r="AL610" s="123"/>
      <c r="AM610" s="124">
        <v>0</v>
      </c>
      <c r="AN610" s="123"/>
      <c r="AO610" s="124">
        <v>0</v>
      </c>
      <c r="AP610" s="123">
        <v>74880</v>
      </c>
      <c r="AQ610" s="112">
        <v>21.341000000000001</v>
      </c>
      <c r="AR610" s="123"/>
      <c r="AS610" s="124">
        <v>0</v>
      </c>
      <c r="AT610" s="123"/>
      <c r="AU610" s="124">
        <v>0</v>
      </c>
      <c r="AV610" s="135">
        <v>74880</v>
      </c>
      <c r="AW610" s="112">
        <v>21.341000000000001</v>
      </c>
      <c r="AX610" s="134">
        <v>3797.5390000000002</v>
      </c>
      <c r="AY610" s="129">
        <v>22464</v>
      </c>
      <c r="AZ610" s="123">
        <v>9</v>
      </c>
      <c r="BA610" s="127">
        <v>6.4020000000000001</v>
      </c>
      <c r="BB610" s="128">
        <v>1139.2619999999999</v>
      </c>
      <c r="BC610" s="128">
        <v>1139.2619999999999</v>
      </c>
      <c r="BD610" s="123">
        <v>0</v>
      </c>
      <c r="BE610" s="123">
        <v>0</v>
      </c>
      <c r="BF610" s="124">
        <v>0</v>
      </c>
      <c r="BG610" s="124">
        <v>0</v>
      </c>
      <c r="BH610" s="124">
        <v>0</v>
      </c>
      <c r="BI610" s="123"/>
      <c r="BJ610" s="124">
        <v>0</v>
      </c>
      <c r="BK610" s="123"/>
      <c r="BL610" s="124">
        <v>0</v>
      </c>
      <c r="BM610" s="124">
        <v>0</v>
      </c>
      <c r="BN610" s="124">
        <v>0</v>
      </c>
      <c r="BO610" s="124">
        <v>0</v>
      </c>
      <c r="BP610" s="125">
        <v>0</v>
      </c>
      <c r="BS610" s="97">
        <f t="shared" si="459"/>
        <v>22464</v>
      </c>
      <c r="BT610" s="97">
        <f t="shared" si="460"/>
        <v>9</v>
      </c>
      <c r="BU610" s="97">
        <f t="shared" si="461"/>
        <v>6.4020000000000001</v>
      </c>
      <c r="BV610" s="296" t="str">
        <f>IF(CA610=0,"NO STOCK",IF(COUNTIF(PKGSUMM_T!$A$2:$A$1245,A610)&gt;0,"OK","ERROR"))</f>
        <v>OK</v>
      </c>
      <c r="BW610" s="296" t="str">
        <f>IF(CA610=0,"NO STOCK",IF(OR(COUNTIF(COST_SHEETT!$B$3:$B$1238,CI610)&gt;0,COUNTIF(COST_SHEETT!$AB$3:$AB$1238,CI610)&gt;0,COUNTIF(COST_SHEETT1!$B$3:$B$1238,CI610)&gt;0,COUNTIF(COST_SHEETT1!$AB$3:$AB$1238,CI610)&gt;0),"OK","ERROR"))</f>
        <v>OK</v>
      </c>
      <c r="BX610" s="97">
        <f>SUMIF(HW!$A$2:$A$1573,$A610,HW!BI$2:BI$1573)</f>
        <v>2496</v>
      </c>
      <c r="BY610" s="97">
        <f>SUMIF(HW!$A$2:$A$1573,$A610,HW!BJ$2:BJ$1573)</f>
        <v>0.71099999999999997</v>
      </c>
      <c r="BZ610" s="197">
        <f t="shared" si="462"/>
        <v>24960</v>
      </c>
      <c r="CA610" s="198">
        <f t="shared" si="463"/>
        <v>7.1130000000000004</v>
      </c>
      <c r="CB610" s="296">
        <f>IF(CJ610="Y",IF(C610="FINISHED GOODS",SUMIF(COST_SHEETT!$AB$3:$AB$1227,$CI610,COST_SHEETT!$DD$3:$DD$1227),SUMIF(COST_SHEETT!$B$3:$B$1227,$CI610,COST_SHEETT!$DB$3:$DB$1227)),IF(C610="FINISHED GOODS",SUMIF(COST_SHEETT1!$AB$3:$AB$1227,$CI610,COST_SHEETT1!$DD$3:$DD$1227),SUMIF(COST_SHEETT1!$B$3:$B$1227,$CI610,COST_SHEETT1!$DB$3:$DB$1227)))</f>
        <v>5.9003073151534746E-2</v>
      </c>
      <c r="CC610" s="209">
        <f t="shared" ref="CC610:CC611" si="488">ROUND(BZ610*CB610,0)</f>
        <v>1473</v>
      </c>
      <c r="CD610" s="295">
        <v>1</v>
      </c>
      <c r="CE610" s="295"/>
      <c r="CF610" s="376">
        <f t="shared" ref="CF610:CF611" si="489">IF(BZ610=0,0,IF(CK610&gt;0,CK610,CD610))</f>
        <v>5.0711000287026409E-2</v>
      </c>
      <c r="CG610" s="301">
        <f t="shared" ref="CG610:CG611" si="490">MIN(CF610,CB610)</f>
        <v>5.0711000287026409E-2</v>
      </c>
      <c r="CH610" s="302">
        <f t="shared" ref="CH610:CH611" si="491">ROUND(CG610*BZ610,0)</f>
        <v>1266</v>
      </c>
      <c r="CI610" s="200" t="s">
        <v>4234</v>
      </c>
      <c r="CJ610" s="97" t="s">
        <v>2666</v>
      </c>
      <c r="CK610" s="296">
        <f>IF(C610="WORK IN PROGRESS",0.099999,IF(SUMIF(SALE!$L$3:$L$1221,$A610,SALE!$U$3:$U$1221)=0,0,SUMIF(SALE!$L$3:$L$1221,$A610,SALE!$U$3:$U$1221)/SUMIF(SALE!$L$3:$L$1221,$A610,SALE!$F$3:$F$1221)))</f>
        <v>5.0711000287026409E-2</v>
      </c>
      <c r="CL610" s="296" t="str">
        <f t="shared" ref="CL610:CL611" si="492">IF(CF610&lt;CB610,"NRV","COST")</f>
        <v>NRV</v>
      </c>
      <c r="CM610" s="304">
        <f t="shared" ref="CM610:CM611" si="493">IF(CA610=0,0,ROUND(CH610/CA610,3))</f>
        <v>177.98400000000001</v>
      </c>
      <c r="CT610" s="296">
        <f t="shared" ref="CT610:CT611" si="494">+(BX610*CG610)</f>
        <v>126.57465671641792</v>
      </c>
      <c r="CU610" s="296">
        <f t="shared" ref="CU610:CU611" si="495">+(BZ610-BX610)*CG610</f>
        <v>1139.1719104477613</v>
      </c>
      <c r="CW610" s="296">
        <f t="shared" ref="CW610:CW611" si="496">+CT610+CU610+CV610</f>
        <v>1265.7465671641792</v>
      </c>
      <c r="CX610" s="388">
        <f t="shared" ref="CX610:CX611" si="497">+CW610-CH610</f>
        <v>-0.25343283582083131</v>
      </c>
    </row>
    <row r="611" spans="1:102" ht="12" customHeight="1" x14ac:dyDescent="0.25">
      <c r="A611" s="114" t="s">
        <v>497</v>
      </c>
      <c r="B611" s="115" t="s">
        <v>498</v>
      </c>
      <c r="C611" s="115" t="s">
        <v>30</v>
      </c>
      <c r="D611" s="116">
        <v>1397</v>
      </c>
      <c r="E611" s="117">
        <v>400</v>
      </c>
      <c r="F611" s="117">
        <v>6.9207000000000005E-2</v>
      </c>
      <c r="G611" s="117">
        <v>6.9207000000000005E-2</v>
      </c>
      <c r="H611" s="130">
        <v>19558</v>
      </c>
      <c r="I611" s="130">
        <v>7.8230000000000004</v>
      </c>
      <c r="J611" s="131">
        <v>1353.5509999999999</v>
      </c>
      <c r="K611" s="117"/>
      <c r="L611" s="118">
        <v>0</v>
      </c>
      <c r="M611" s="117"/>
      <c r="N611" s="118">
        <v>0</v>
      </c>
      <c r="O611" s="117"/>
      <c r="P611" s="118">
        <v>0</v>
      </c>
      <c r="Q611" s="117"/>
      <c r="R611" s="118">
        <v>0</v>
      </c>
      <c r="S611" s="117"/>
      <c r="T611" s="118">
        <v>0</v>
      </c>
      <c r="U611" s="117"/>
      <c r="V611" s="118">
        <v>0</v>
      </c>
      <c r="W611" s="117"/>
      <c r="X611" s="118">
        <v>0</v>
      </c>
      <c r="Y611" s="117"/>
      <c r="Z611" s="118">
        <v>0</v>
      </c>
      <c r="AA611" s="117"/>
      <c r="AB611" s="118">
        <v>0</v>
      </c>
      <c r="AC611" s="118">
        <v>0</v>
      </c>
      <c r="AD611" s="118">
        <v>0</v>
      </c>
      <c r="AE611" s="118">
        <v>0</v>
      </c>
      <c r="AF611" s="117"/>
      <c r="AG611" s="118">
        <v>0</v>
      </c>
      <c r="AH611" s="117"/>
      <c r="AI611" s="118">
        <v>0</v>
      </c>
      <c r="AJ611" s="117"/>
      <c r="AK611" s="118">
        <v>0</v>
      </c>
      <c r="AL611" s="117"/>
      <c r="AM611" s="118">
        <v>0</v>
      </c>
      <c r="AN611" s="117"/>
      <c r="AO611" s="118">
        <v>0</v>
      </c>
      <c r="AP611" s="117"/>
      <c r="AQ611" s="118">
        <v>0</v>
      </c>
      <c r="AR611" s="117"/>
      <c r="AS611" s="118">
        <v>0</v>
      </c>
      <c r="AT611" s="117"/>
      <c r="AU611" s="118">
        <v>0</v>
      </c>
      <c r="AV611" s="118">
        <v>0</v>
      </c>
      <c r="AW611" s="118">
        <v>0</v>
      </c>
      <c r="AX611" s="118">
        <v>0</v>
      </c>
      <c r="AY611" s="132">
        <v>19558</v>
      </c>
      <c r="AZ611" s="117">
        <v>14</v>
      </c>
      <c r="BA611" s="130">
        <v>7.8230000000000004</v>
      </c>
      <c r="BB611" s="131">
        <v>1353.5509999999999</v>
      </c>
      <c r="BC611" s="131">
        <v>1353.5509999999999</v>
      </c>
      <c r="BD611" s="117">
        <v>0</v>
      </c>
      <c r="BE611" s="117">
        <v>0</v>
      </c>
      <c r="BF611" s="118">
        <v>0</v>
      </c>
      <c r="BG611" s="118">
        <v>0</v>
      </c>
      <c r="BH611" s="118">
        <v>0</v>
      </c>
      <c r="BI611" s="117"/>
      <c r="BJ611" s="118">
        <v>0</v>
      </c>
      <c r="BK611" s="117"/>
      <c r="BL611" s="118">
        <v>0</v>
      </c>
      <c r="BM611" s="118">
        <v>0</v>
      </c>
      <c r="BN611" s="118">
        <v>0</v>
      </c>
      <c r="BO611" s="118">
        <v>0</v>
      </c>
      <c r="BP611" s="119">
        <v>0</v>
      </c>
      <c r="BS611" s="97">
        <f t="shared" si="459"/>
        <v>19558</v>
      </c>
      <c r="BT611" s="97">
        <f t="shared" si="460"/>
        <v>14</v>
      </c>
      <c r="BU611" s="97">
        <f t="shared" si="461"/>
        <v>7.8230000000000004</v>
      </c>
      <c r="BV611" s="296" t="str">
        <f>IF(CA611=0,"NO STOCK",IF(COUNTIF(PKGSUMM_T!$A$2:$A$1245,A611)&gt;0,"OK","ERROR"))</f>
        <v>OK</v>
      </c>
      <c r="BW611" s="296" t="str">
        <f>IF(CA611=0,"NO STOCK",IF(OR(COUNTIF(COST_SHEETT!$B$3:$B$1238,CI611)&gt;0,COUNTIF(COST_SHEETT!$AB$3:$AB$1238,CI611)&gt;0,COUNTIF(COST_SHEETT1!$B$3:$B$1238,CI611)&gt;0,COUNTIF(COST_SHEETT1!$AB$3:$AB$1238,CI611)&gt;0),"OK","ERROR"))</f>
        <v>OK</v>
      </c>
      <c r="BX611" s="97">
        <f>SUMIF(HW!$A$2:$A$1573,$A611,HW!BI$2:BI$1573)</f>
        <v>4191</v>
      </c>
      <c r="BY611" s="97">
        <f>SUMIF(HW!$A$2:$A$1573,$A611,HW!BJ$2:BJ$1573)</f>
        <v>1.6759999999999999</v>
      </c>
      <c r="BZ611" s="197">
        <f t="shared" si="462"/>
        <v>23749</v>
      </c>
      <c r="CA611" s="198">
        <f t="shared" si="463"/>
        <v>9.4990000000000006</v>
      </c>
      <c r="CB611" s="296">
        <f>IF(CJ611="Y",IF(C611="FINISHED GOODS",SUMIF(COST_SHEETT!$AB$3:$AB$1227,$CI611,COST_SHEETT!$DD$3:$DD$1227),SUMIF(COST_SHEETT!$B$3:$B$1227,$CI611,COST_SHEETT!$DB$3:$DB$1227)),IF(C611="FINISHED GOODS",SUMIF(COST_SHEETT1!$AB$3:$AB$1227,$CI611,COST_SHEETT1!$DD$3:$DD$1227),SUMIF(COST_SHEETT1!$B$3:$B$1227,$CI611,COST_SHEETT1!$DB$3:$DB$1227)))</f>
        <v>5.7022767689965857E-2</v>
      </c>
      <c r="CC611" s="209">
        <f t="shared" si="488"/>
        <v>1354</v>
      </c>
      <c r="CD611" s="295">
        <v>1</v>
      </c>
      <c r="CE611" s="295"/>
      <c r="CF611" s="376">
        <f t="shared" si="489"/>
        <v>6.920699117155811E-2</v>
      </c>
      <c r="CG611" s="301">
        <f t="shared" si="490"/>
        <v>5.7022767689965857E-2</v>
      </c>
      <c r="CH611" s="302">
        <f t="shared" si="491"/>
        <v>1354</v>
      </c>
      <c r="CI611" s="317" t="s">
        <v>5314</v>
      </c>
      <c r="CJ611" s="97" t="s">
        <v>2666</v>
      </c>
      <c r="CK611" s="296">
        <f>IF(C611="WORK IN PROGRESS",0.099999,IF(SUMIF(SALE!$L$3:$L$1221,$A611,SALE!$U$3:$U$1221)=0,0,SUMIF(SALE!$L$3:$L$1221,$A611,SALE!$U$3:$U$1221)/SUMIF(SALE!$L$3:$L$1221,$A611,SALE!$F$3:$F$1221)))</f>
        <v>6.920699117155811E-2</v>
      </c>
      <c r="CL611" s="296" t="str">
        <f t="shared" si="492"/>
        <v>COST</v>
      </c>
      <c r="CM611" s="304">
        <f t="shared" si="493"/>
        <v>142.541</v>
      </c>
      <c r="CT611" s="296">
        <f t="shared" si="494"/>
        <v>238.98241938864692</v>
      </c>
      <c r="CU611" s="296">
        <f t="shared" si="495"/>
        <v>1115.2512904803523</v>
      </c>
      <c r="CW611" s="296">
        <f t="shared" si="496"/>
        <v>1354.2337098689991</v>
      </c>
      <c r="CX611" s="388">
        <f t="shared" si="497"/>
        <v>0.2337098689990853</v>
      </c>
    </row>
    <row r="612" spans="1:102" ht="12" hidden="1" customHeight="1" x14ac:dyDescent="0.25">
      <c r="A612" s="120" t="s">
        <v>1876</v>
      </c>
      <c r="B612" s="121" t="s">
        <v>1877</v>
      </c>
      <c r="C612" s="121" t="s">
        <v>30</v>
      </c>
      <c r="D612" s="122">
        <v>1397</v>
      </c>
      <c r="E612" s="123">
        <v>400</v>
      </c>
      <c r="F612" s="123">
        <v>6.1117999999999999E-2</v>
      </c>
      <c r="G612" s="123">
        <v>6.1117999999999999E-2</v>
      </c>
      <c r="H612" s="124"/>
      <c r="I612" s="124">
        <v>0</v>
      </c>
      <c r="J612" s="124">
        <v>0</v>
      </c>
      <c r="K612" s="124"/>
      <c r="L612" s="124">
        <v>0</v>
      </c>
      <c r="M612" s="124"/>
      <c r="N612" s="124">
        <v>0</v>
      </c>
      <c r="O612" s="124"/>
      <c r="P612" s="124">
        <v>0</v>
      </c>
      <c r="Q612" s="124"/>
      <c r="R612" s="124">
        <v>0</v>
      </c>
      <c r="S612" s="124"/>
      <c r="T612" s="124">
        <v>0</v>
      </c>
      <c r="U612" s="124"/>
      <c r="V612" s="124">
        <v>0</v>
      </c>
      <c r="W612" s="124"/>
      <c r="X612" s="124">
        <v>0</v>
      </c>
      <c r="Y612" s="124"/>
      <c r="Z612" s="124">
        <v>0</v>
      </c>
      <c r="AA612" s="124"/>
      <c r="AB612" s="124">
        <v>0</v>
      </c>
      <c r="AC612" s="124">
        <v>0</v>
      </c>
      <c r="AD612" s="124">
        <v>0</v>
      </c>
      <c r="AE612" s="124">
        <v>0</v>
      </c>
      <c r="AF612" s="124"/>
      <c r="AG612" s="124">
        <v>0</v>
      </c>
      <c r="AH612" s="124"/>
      <c r="AI612" s="124">
        <v>0</v>
      </c>
      <c r="AJ612" s="124"/>
      <c r="AK612" s="124">
        <v>0</v>
      </c>
      <c r="AL612" s="124"/>
      <c r="AM612" s="124">
        <v>0</v>
      </c>
      <c r="AN612" s="124"/>
      <c r="AO612" s="124">
        <v>0</v>
      </c>
      <c r="AP612" s="124"/>
      <c r="AQ612" s="124">
        <v>0</v>
      </c>
      <c r="AR612" s="124"/>
      <c r="AS612" s="124">
        <v>0</v>
      </c>
      <c r="AT612" s="124"/>
      <c r="AU612" s="124">
        <v>0</v>
      </c>
      <c r="AV612" s="124">
        <v>0</v>
      </c>
      <c r="AW612" s="124">
        <v>0</v>
      </c>
      <c r="AX612" s="124">
        <v>0</v>
      </c>
      <c r="AY612" s="124">
        <v>0</v>
      </c>
      <c r="AZ612" s="124">
        <v>0</v>
      </c>
      <c r="BA612" s="124">
        <v>0</v>
      </c>
      <c r="BB612" s="124">
        <v>0</v>
      </c>
      <c r="BC612" s="124">
        <v>0</v>
      </c>
      <c r="BD612" s="123">
        <v>0</v>
      </c>
      <c r="BE612" s="123">
        <v>0</v>
      </c>
      <c r="BF612" s="124">
        <v>0</v>
      </c>
      <c r="BG612" s="124">
        <v>0</v>
      </c>
      <c r="BH612" s="124">
        <v>0</v>
      </c>
      <c r="BI612" s="124"/>
      <c r="BJ612" s="124">
        <v>0</v>
      </c>
      <c r="BK612" s="124"/>
      <c r="BL612" s="124">
        <v>0</v>
      </c>
      <c r="BM612" s="124">
        <v>0</v>
      </c>
      <c r="BN612" s="124">
        <v>0</v>
      </c>
      <c r="BO612" s="124">
        <v>0</v>
      </c>
      <c r="BP612" s="125">
        <v>0</v>
      </c>
      <c r="BS612" s="97">
        <f t="shared" si="459"/>
        <v>0</v>
      </c>
      <c r="BT612" s="97">
        <f t="shared" si="460"/>
        <v>0</v>
      </c>
      <c r="BU612" s="97">
        <f t="shared" si="461"/>
        <v>0</v>
      </c>
      <c r="BV612" s="296" t="str">
        <f>IF(CA612=0,"NO STOCK",IF(COUNTIF(PKGSUMM_T!$A$2:$A$1245,A612)&gt;0,"OK","ERROR"))</f>
        <v>NO STOCK</v>
      </c>
      <c r="BW612" s="296" t="str">
        <f>IF(CA612=0,"NO STOCK",IF(OR(COUNTIF(COST_SHEETT!$B$3:$B$1238,CI612)&gt;0,COUNTIF(COST_SHEETT!$AB$3:$AB$1238,CI612)&gt;0,COUNTIF(COST_SHEETT1!$B$3:$B$1238,CI612)&gt;0,COUNTIF(COST_SHEETT1!$AB$3:$AB$1238,CI612)&gt;0),"OK","ERROR"))</f>
        <v>NO STOCK</v>
      </c>
      <c r="BX612" s="97">
        <f>SUMIF(HW!$A$2:$A$1573,$A612,HW!BI$2:BI$1573)</f>
        <v>0</v>
      </c>
      <c r="BY612" s="97">
        <f>SUMIF(HW!$A$2:$A$1573,$A612,HW!BJ$2:BJ$1573)</f>
        <v>0</v>
      </c>
      <c r="BZ612" s="197">
        <f t="shared" si="462"/>
        <v>0</v>
      </c>
      <c r="CA612" s="198">
        <f t="shared" si="463"/>
        <v>0</v>
      </c>
      <c r="CI612" s="200"/>
      <c r="CK612" s="296">
        <f>IF(C612="WORK IN PROGRESS",0.099999,IF(SUMIF(SALE!$L$3:$L$1221,$A612,SALE!$U$3:$U$1221)=0,0,SUMIF(SALE!$L$3:$L$1221,$A612,SALE!$U$3:$U$1221)/SUMIF(SALE!$L$3:$L$1221,$A612,SALE!$F$3:$F$1221)))</f>
        <v>0</v>
      </c>
    </row>
    <row r="613" spans="1:102" ht="12" hidden="1" customHeight="1" x14ac:dyDescent="0.25">
      <c r="A613" s="136" t="s">
        <v>2642</v>
      </c>
      <c r="B613" s="105"/>
      <c r="C613" s="105" t="s">
        <v>1200</v>
      </c>
      <c r="D613" s="137"/>
      <c r="E613" s="137"/>
      <c r="F613" s="137">
        <v>0.204982</v>
      </c>
      <c r="G613" s="137">
        <v>0.204982</v>
      </c>
      <c r="H613" s="107">
        <v>116902</v>
      </c>
      <c r="I613" s="107">
        <v>35.566000000000003</v>
      </c>
      <c r="J613" s="138">
        <v>6290.3519999999999</v>
      </c>
      <c r="K613" s="137"/>
      <c r="L613" s="107">
        <v>0</v>
      </c>
      <c r="M613" s="137"/>
      <c r="N613" s="107">
        <v>0</v>
      </c>
      <c r="O613" s="137"/>
      <c r="P613" s="107">
        <v>0</v>
      </c>
      <c r="Q613" s="137"/>
      <c r="R613" s="107">
        <v>0</v>
      </c>
      <c r="S613" s="137"/>
      <c r="T613" s="107">
        <v>0</v>
      </c>
      <c r="U613" s="137"/>
      <c r="V613" s="107">
        <v>0</v>
      </c>
      <c r="W613" s="137"/>
      <c r="X613" s="107">
        <v>0</v>
      </c>
      <c r="Y613" s="137"/>
      <c r="Z613" s="107">
        <v>0</v>
      </c>
      <c r="AA613" s="137"/>
      <c r="AB613" s="107">
        <v>0</v>
      </c>
      <c r="AC613" s="107">
        <v>0</v>
      </c>
      <c r="AD613" s="107">
        <v>0</v>
      </c>
      <c r="AE613" s="107">
        <v>0</v>
      </c>
      <c r="AF613" s="137"/>
      <c r="AG613" s="107">
        <v>0</v>
      </c>
      <c r="AH613" s="137"/>
      <c r="AI613" s="107">
        <v>0</v>
      </c>
      <c r="AJ613" s="137"/>
      <c r="AK613" s="107">
        <v>0</v>
      </c>
      <c r="AL613" s="137"/>
      <c r="AM613" s="107">
        <v>0</v>
      </c>
      <c r="AN613" s="137"/>
      <c r="AO613" s="107">
        <v>0</v>
      </c>
      <c r="AP613" s="137">
        <v>74880</v>
      </c>
      <c r="AQ613" s="107">
        <v>21.341000000000001</v>
      </c>
      <c r="AR613" s="137"/>
      <c r="AS613" s="107">
        <v>0</v>
      </c>
      <c r="AT613" s="137"/>
      <c r="AU613" s="107">
        <v>0</v>
      </c>
      <c r="AV613" s="139">
        <v>74880</v>
      </c>
      <c r="AW613" s="107">
        <v>21.341000000000001</v>
      </c>
      <c r="AX613" s="138">
        <v>3797.5390000000002</v>
      </c>
      <c r="AY613" s="139">
        <v>42022</v>
      </c>
      <c r="AZ613" s="137">
        <v>23</v>
      </c>
      <c r="BA613" s="107">
        <v>14.225</v>
      </c>
      <c r="BB613" s="138">
        <v>2492.8130000000001</v>
      </c>
      <c r="BC613" s="138">
        <v>2492.8130000000001</v>
      </c>
      <c r="BD613" s="137">
        <v>0</v>
      </c>
      <c r="BE613" s="137">
        <v>0</v>
      </c>
      <c r="BF613" s="107">
        <v>0</v>
      </c>
      <c r="BG613" s="107">
        <v>0</v>
      </c>
      <c r="BH613" s="107">
        <v>0</v>
      </c>
      <c r="BI613" s="137"/>
      <c r="BJ613" s="107">
        <v>0</v>
      </c>
      <c r="BK613" s="137"/>
      <c r="BL613" s="107">
        <v>0</v>
      </c>
      <c r="BM613" s="107">
        <v>0</v>
      </c>
      <c r="BN613" s="107">
        <v>0</v>
      </c>
      <c r="BO613" s="107">
        <v>0</v>
      </c>
      <c r="BP613" s="108">
        <v>0</v>
      </c>
      <c r="BS613" s="97">
        <f t="shared" si="459"/>
        <v>0</v>
      </c>
      <c r="BT613" s="97">
        <f t="shared" si="460"/>
        <v>0</v>
      </c>
      <c r="BU613" s="97">
        <f t="shared" si="461"/>
        <v>0</v>
      </c>
      <c r="BV613" s="296" t="str">
        <f>IF(CA613=0,"NO STOCK",IF(COUNTIF(PKGSUMM_T!$A$2:$A$1245,A613)&gt;0,"OK","ERROR"))</f>
        <v>NO STOCK</v>
      </c>
      <c r="BW613" s="296" t="str">
        <f>IF(CA613=0,"NO STOCK",IF(OR(COUNTIF(COST_SHEETT!$B$3:$B$1238,CI613)&gt;0,COUNTIF(COST_SHEETT!$AB$3:$AB$1238,CI613)&gt;0,COUNTIF(COST_SHEETT1!$B$3:$B$1238,CI613)&gt;0,COUNTIF(COST_SHEETT1!$AB$3:$AB$1238,CI613)&gt;0),"OK","ERROR"))</f>
        <v>NO STOCK</v>
      </c>
      <c r="BX613" s="97">
        <f>SUMIF(HW!$A$2:$A$1573,$A613,HW!BI$2:BI$1573)</f>
        <v>0</v>
      </c>
      <c r="BY613" s="97">
        <f>SUMIF(HW!$A$2:$A$1573,$A613,HW!BJ$2:BJ$1573)</f>
        <v>0</v>
      </c>
      <c r="BZ613" s="197">
        <f t="shared" si="462"/>
        <v>0</v>
      </c>
      <c r="CA613" s="198">
        <f t="shared" si="463"/>
        <v>0</v>
      </c>
      <c r="CI613" s="200"/>
      <c r="CK613" s="296">
        <f>IF(C613="WORK IN PROGRESS",0.099999,IF(SUMIF(SALE!$L$3:$L$1221,$A613,SALE!$U$3:$U$1221)=0,0,SUMIF(SALE!$L$3:$L$1221,$A613,SALE!$U$3:$U$1221)/SUMIF(SALE!$L$3:$L$1221,$A613,SALE!$F$3:$F$1221)))</f>
        <v>0</v>
      </c>
    </row>
    <row r="614" spans="1:102" ht="12" hidden="1" customHeight="1" x14ac:dyDescent="0.25">
      <c r="A614" s="133" t="s">
        <v>2642</v>
      </c>
      <c r="B614" s="111" t="s">
        <v>1200</v>
      </c>
      <c r="C614" s="111"/>
      <c r="D614" s="126"/>
      <c r="E614" s="126"/>
      <c r="F614" s="126">
        <v>0.204982</v>
      </c>
      <c r="G614" s="126">
        <v>0.204982</v>
      </c>
      <c r="H614" s="112">
        <v>116902</v>
      </c>
      <c r="I614" s="112">
        <v>35.566000000000003</v>
      </c>
      <c r="J614" s="134">
        <v>6290.3519999999999</v>
      </c>
      <c r="K614" s="126"/>
      <c r="L614" s="112">
        <v>0</v>
      </c>
      <c r="M614" s="126"/>
      <c r="N614" s="112">
        <v>0</v>
      </c>
      <c r="O614" s="126"/>
      <c r="P614" s="112">
        <v>0</v>
      </c>
      <c r="Q614" s="126"/>
      <c r="R614" s="112">
        <v>0</v>
      </c>
      <c r="S614" s="126"/>
      <c r="T614" s="112">
        <v>0</v>
      </c>
      <c r="U614" s="126"/>
      <c r="V614" s="112">
        <v>0</v>
      </c>
      <c r="W614" s="126"/>
      <c r="X614" s="112">
        <v>0</v>
      </c>
      <c r="Y614" s="126"/>
      <c r="Z614" s="112">
        <v>0</v>
      </c>
      <c r="AA614" s="126"/>
      <c r="AB614" s="112">
        <v>0</v>
      </c>
      <c r="AC614" s="112">
        <v>0</v>
      </c>
      <c r="AD614" s="112">
        <v>0</v>
      </c>
      <c r="AE614" s="112">
        <v>0</v>
      </c>
      <c r="AF614" s="126"/>
      <c r="AG614" s="112">
        <v>0</v>
      </c>
      <c r="AH614" s="126"/>
      <c r="AI614" s="112">
        <v>0</v>
      </c>
      <c r="AJ614" s="126"/>
      <c r="AK614" s="112">
        <v>0</v>
      </c>
      <c r="AL614" s="126"/>
      <c r="AM614" s="112">
        <v>0</v>
      </c>
      <c r="AN614" s="126"/>
      <c r="AO614" s="112">
        <v>0</v>
      </c>
      <c r="AP614" s="126">
        <v>74880</v>
      </c>
      <c r="AQ614" s="112">
        <v>21.341000000000001</v>
      </c>
      <c r="AR614" s="126"/>
      <c r="AS614" s="112">
        <v>0</v>
      </c>
      <c r="AT614" s="126"/>
      <c r="AU614" s="112">
        <v>0</v>
      </c>
      <c r="AV614" s="135">
        <v>74880</v>
      </c>
      <c r="AW614" s="112">
        <v>21.341000000000001</v>
      </c>
      <c r="AX614" s="134">
        <v>3797.5390000000002</v>
      </c>
      <c r="AY614" s="135">
        <v>42022</v>
      </c>
      <c r="AZ614" s="126">
        <v>23</v>
      </c>
      <c r="BA614" s="112">
        <v>14.225</v>
      </c>
      <c r="BB614" s="134">
        <v>2492.8130000000001</v>
      </c>
      <c r="BC614" s="134">
        <v>2492.8130000000001</v>
      </c>
      <c r="BD614" s="126">
        <v>0</v>
      </c>
      <c r="BE614" s="126">
        <v>0</v>
      </c>
      <c r="BF614" s="112">
        <v>0</v>
      </c>
      <c r="BG614" s="112">
        <v>0</v>
      </c>
      <c r="BH614" s="112">
        <v>0</v>
      </c>
      <c r="BI614" s="126"/>
      <c r="BJ614" s="112">
        <v>0</v>
      </c>
      <c r="BK614" s="126"/>
      <c r="BL614" s="112">
        <v>0</v>
      </c>
      <c r="BM614" s="112">
        <v>0</v>
      </c>
      <c r="BN614" s="112">
        <v>0</v>
      </c>
      <c r="BO614" s="112">
        <v>0</v>
      </c>
      <c r="BP614" s="113">
        <v>0</v>
      </c>
      <c r="BS614" s="97">
        <f t="shared" si="459"/>
        <v>0</v>
      </c>
      <c r="BT614" s="97">
        <f t="shared" si="460"/>
        <v>0</v>
      </c>
      <c r="BU614" s="97">
        <f t="shared" si="461"/>
        <v>0</v>
      </c>
      <c r="BV614" s="296" t="str">
        <f>IF(CA614=0,"NO STOCK",IF(COUNTIF(PKGSUMM_T!$A$2:$A$1245,A614)&gt;0,"OK","ERROR"))</f>
        <v>NO STOCK</v>
      </c>
      <c r="BW614" s="296" t="str">
        <f>IF(CA614=0,"NO STOCK",IF(OR(COUNTIF(COST_SHEETT!$B$3:$B$1238,CI614)&gt;0,COUNTIF(COST_SHEETT!$AB$3:$AB$1238,CI614)&gt;0,COUNTIF(COST_SHEETT1!$B$3:$B$1238,CI614)&gt;0,COUNTIF(COST_SHEETT1!$AB$3:$AB$1238,CI614)&gt;0),"OK","ERROR"))</f>
        <v>NO STOCK</v>
      </c>
      <c r="BX614" s="97">
        <f>SUMIF(HW!$A$2:$A$1573,$A614,HW!BI$2:BI$1573)</f>
        <v>0</v>
      </c>
      <c r="BY614" s="97">
        <f>SUMIF(HW!$A$2:$A$1573,$A614,HW!BJ$2:BJ$1573)</f>
        <v>0</v>
      </c>
      <c r="BZ614" s="197">
        <f t="shared" si="462"/>
        <v>0</v>
      </c>
      <c r="CA614" s="198">
        <f t="shared" si="463"/>
        <v>0</v>
      </c>
      <c r="CI614" s="200"/>
      <c r="CK614" s="296">
        <f>IF(C614="WORK IN PROGRESS",0.099999,IF(SUMIF(SALE!$L$3:$L$1221,$A614,SALE!$U$3:$U$1221)=0,0,SUMIF(SALE!$L$3:$L$1221,$A614,SALE!$U$3:$U$1221)/SUMIF(SALE!$L$3:$L$1221,$A614,SALE!$F$3:$F$1221)))</f>
        <v>0</v>
      </c>
    </row>
    <row r="615" spans="1:102" ht="12" hidden="1" customHeight="1" x14ac:dyDescent="0.25">
      <c r="A615" s="104" t="s">
        <v>2642</v>
      </c>
      <c r="B615" s="105" t="s">
        <v>1878</v>
      </c>
      <c r="C615" s="106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07"/>
      <c r="BE615" s="107"/>
      <c r="BF615" s="107"/>
      <c r="BG615" s="107"/>
      <c r="BH615" s="107"/>
      <c r="BI615" s="107"/>
      <c r="BJ615" s="107"/>
      <c r="BK615" s="107"/>
      <c r="BL615" s="107"/>
      <c r="BM615" s="107"/>
      <c r="BN615" s="107"/>
      <c r="BO615" s="107"/>
      <c r="BP615" s="108"/>
      <c r="BS615" s="97">
        <f t="shared" si="459"/>
        <v>0</v>
      </c>
      <c r="BT615" s="97">
        <f t="shared" si="460"/>
        <v>0</v>
      </c>
      <c r="BU615" s="97">
        <f t="shared" si="461"/>
        <v>0</v>
      </c>
      <c r="BV615" s="296" t="str">
        <f>IF(CA615=0,"NO STOCK",IF(COUNTIF(PKGSUMM_T!$A$2:$A$1245,A615)&gt;0,"OK","ERROR"))</f>
        <v>NO STOCK</v>
      </c>
      <c r="BW615" s="296" t="str">
        <f>IF(CA615=0,"NO STOCK",IF(OR(COUNTIF(COST_SHEETT!$B$3:$B$1238,CI615)&gt;0,COUNTIF(COST_SHEETT!$AB$3:$AB$1238,CI615)&gt;0,COUNTIF(COST_SHEETT1!$B$3:$B$1238,CI615)&gt;0,COUNTIF(COST_SHEETT1!$AB$3:$AB$1238,CI615)&gt;0),"OK","ERROR"))</f>
        <v>NO STOCK</v>
      </c>
      <c r="BX615" s="97">
        <f>SUMIF(HW!$A$2:$A$1573,$A615,HW!BI$2:BI$1573)</f>
        <v>0</v>
      </c>
      <c r="BY615" s="97">
        <f>SUMIF(HW!$A$2:$A$1573,$A615,HW!BJ$2:BJ$1573)</f>
        <v>0</v>
      </c>
      <c r="BZ615" s="197">
        <f t="shared" si="462"/>
        <v>0</v>
      </c>
      <c r="CA615" s="198">
        <f t="shared" si="463"/>
        <v>0</v>
      </c>
      <c r="CI615" s="200"/>
      <c r="CK615" s="296">
        <f>IF(C615="WORK IN PROGRESS",0.099999,IF(SUMIF(SALE!$L$3:$L$1221,$A615,SALE!$U$3:$U$1221)=0,0,SUMIF(SALE!$L$3:$L$1221,$A615,SALE!$U$3:$U$1221)/SUMIF(SALE!$L$3:$L$1221,$A615,SALE!$F$3:$F$1221)))</f>
        <v>0</v>
      </c>
    </row>
    <row r="616" spans="1:102" ht="12" hidden="1" customHeight="1" x14ac:dyDescent="0.25">
      <c r="A616" s="109" t="s">
        <v>2642</v>
      </c>
      <c r="B616" s="110"/>
      <c r="C616" s="111" t="s">
        <v>30</v>
      </c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  <c r="AM616" s="112"/>
      <c r="AN616" s="112"/>
      <c r="AO616" s="112"/>
      <c r="AP616" s="112"/>
      <c r="AQ616" s="112"/>
      <c r="AR616" s="112"/>
      <c r="AS616" s="112"/>
      <c r="AT616" s="112"/>
      <c r="AU616" s="112"/>
      <c r="AV616" s="112"/>
      <c r="AW616" s="112"/>
      <c r="AX616" s="112"/>
      <c r="AY616" s="112"/>
      <c r="AZ616" s="112"/>
      <c r="BA616" s="112"/>
      <c r="BB616" s="112"/>
      <c r="BC616" s="112"/>
      <c r="BD616" s="112"/>
      <c r="BE616" s="112"/>
      <c r="BF616" s="112"/>
      <c r="BG616" s="112"/>
      <c r="BH616" s="112"/>
      <c r="BI616" s="112"/>
      <c r="BJ616" s="112"/>
      <c r="BK616" s="112"/>
      <c r="BL616" s="112"/>
      <c r="BM616" s="112"/>
      <c r="BN616" s="112"/>
      <c r="BO616" s="112"/>
      <c r="BP616" s="113"/>
      <c r="BS616" s="97">
        <f t="shared" si="459"/>
        <v>0</v>
      </c>
      <c r="BT616" s="97">
        <f t="shared" si="460"/>
        <v>0</v>
      </c>
      <c r="BU616" s="97">
        <f t="shared" si="461"/>
        <v>0</v>
      </c>
      <c r="BV616" s="296" t="str">
        <f>IF(CA616=0,"NO STOCK",IF(COUNTIF(PKGSUMM_T!$A$2:$A$1245,A616)&gt;0,"OK","ERROR"))</f>
        <v>NO STOCK</v>
      </c>
      <c r="BW616" s="296" t="str">
        <f>IF(CA616=0,"NO STOCK",IF(OR(COUNTIF(COST_SHEETT!$B$3:$B$1238,CI616)&gt;0,COUNTIF(COST_SHEETT!$AB$3:$AB$1238,CI616)&gt;0,COUNTIF(COST_SHEETT1!$B$3:$B$1238,CI616)&gt;0,COUNTIF(COST_SHEETT1!$AB$3:$AB$1238,CI616)&gt;0),"OK","ERROR"))</f>
        <v>NO STOCK</v>
      </c>
      <c r="BX616" s="97">
        <f>SUMIF(HW!$A$2:$A$1573,$A616,HW!BI$2:BI$1573)</f>
        <v>0</v>
      </c>
      <c r="BY616" s="97">
        <f>SUMIF(HW!$A$2:$A$1573,$A616,HW!BJ$2:BJ$1573)</f>
        <v>0</v>
      </c>
      <c r="BZ616" s="197">
        <f t="shared" si="462"/>
        <v>0</v>
      </c>
      <c r="CA616" s="198">
        <f t="shared" si="463"/>
        <v>0</v>
      </c>
      <c r="CI616" s="200"/>
      <c r="CK616" s="296">
        <f>IF(C616="WORK IN PROGRESS",0.099999,IF(SUMIF(SALE!$L$3:$L$1221,$A616,SALE!$U$3:$U$1221)=0,0,SUMIF(SALE!$L$3:$L$1221,$A616,SALE!$U$3:$U$1221)/SUMIF(SALE!$L$3:$L$1221,$A616,SALE!$F$3:$F$1221)))</f>
        <v>0</v>
      </c>
    </row>
    <row r="617" spans="1:102" ht="12" hidden="1" customHeight="1" x14ac:dyDescent="0.25">
      <c r="A617" s="114" t="s">
        <v>129</v>
      </c>
      <c r="B617" s="115" t="s">
        <v>130</v>
      </c>
      <c r="C617" s="115" t="s">
        <v>30</v>
      </c>
      <c r="D617" s="116">
        <v>4520</v>
      </c>
      <c r="E617" s="117">
        <v>170</v>
      </c>
      <c r="F617" s="117">
        <v>2.4667000000000001E-2</v>
      </c>
      <c r="G617" s="117">
        <v>2.4667000000000001E-2</v>
      </c>
      <c r="H617" s="118"/>
      <c r="I617" s="118">
        <v>0</v>
      </c>
      <c r="J617" s="118">
        <v>0</v>
      </c>
      <c r="K617" s="118"/>
      <c r="L617" s="118">
        <v>0</v>
      </c>
      <c r="M617" s="118"/>
      <c r="N617" s="118">
        <v>0</v>
      </c>
      <c r="O617" s="118"/>
      <c r="P617" s="118">
        <v>0</v>
      </c>
      <c r="Q617" s="118"/>
      <c r="R617" s="118">
        <v>0</v>
      </c>
      <c r="S617" s="118"/>
      <c r="T617" s="118">
        <v>0</v>
      </c>
      <c r="U617" s="118"/>
      <c r="V617" s="118">
        <v>0</v>
      </c>
      <c r="W617" s="118"/>
      <c r="X617" s="118">
        <v>0</v>
      </c>
      <c r="Y617" s="118"/>
      <c r="Z617" s="118">
        <v>0</v>
      </c>
      <c r="AA617" s="118"/>
      <c r="AB617" s="118">
        <v>0</v>
      </c>
      <c r="AC617" s="118">
        <v>0</v>
      </c>
      <c r="AD617" s="118">
        <v>0</v>
      </c>
      <c r="AE617" s="118">
        <v>0</v>
      </c>
      <c r="AF617" s="118"/>
      <c r="AG617" s="118">
        <v>0</v>
      </c>
      <c r="AH617" s="118"/>
      <c r="AI617" s="118">
        <v>0</v>
      </c>
      <c r="AJ617" s="118"/>
      <c r="AK617" s="118">
        <v>0</v>
      </c>
      <c r="AL617" s="118"/>
      <c r="AM617" s="118">
        <v>0</v>
      </c>
      <c r="AN617" s="118"/>
      <c r="AO617" s="118">
        <v>0</v>
      </c>
      <c r="AP617" s="118"/>
      <c r="AQ617" s="118">
        <v>0</v>
      </c>
      <c r="AR617" s="118"/>
      <c r="AS617" s="118">
        <v>0</v>
      </c>
      <c r="AT617" s="118"/>
      <c r="AU617" s="118">
        <v>0</v>
      </c>
      <c r="AV617" s="118">
        <v>0</v>
      </c>
      <c r="AW617" s="118">
        <v>0</v>
      </c>
      <c r="AX617" s="118">
        <v>0</v>
      </c>
      <c r="AY617" s="118">
        <v>0</v>
      </c>
      <c r="AZ617" s="118">
        <v>0</v>
      </c>
      <c r="BA617" s="118">
        <v>0</v>
      </c>
      <c r="BB617" s="118">
        <v>0</v>
      </c>
      <c r="BC617" s="118">
        <v>0</v>
      </c>
      <c r="BD617" s="117">
        <v>0</v>
      </c>
      <c r="BE617" s="117">
        <v>0</v>
      </c>
      <c r="BF617" s="118">
        <v>0</v>
      </c>
      <c r="BG617" s="118">
        <v>0</v>
      </c>
      <c r="BH617" s="118">
        <v>0</v>
      </c>
      <c r="BI617" s="118"/>
      <c r="BJ617" s="118">
        <v>0</v>
      </c>
      <c r="BK617" s="118"/>
      <c r="BL617" s="118">
        <v>0</v>
      </c>
      <c r="BM617" s="118">
        <v>0</v>
      </c>
      <c r="BN617" s="118">
        <v>0</v>
      </c>
      <c r="BO617" s="118">
        <v>0</v>
      </c>
      <c r="BP617" s="119">
        <v>0</v>
      </c>
      <c r="BS617" s="97">
        <f t="shared" si="459"/>
        <v>0</v>
      </c>
      <c r="BT617" s="97">
        <f t="shared" si="460"/>
        <v>0</v>
      </c>
      <c r="BU617" s="97">
        <f t="shared" si="461"/>
        <v>0</v>
      </c>
      <c r="BV617" s="296" t="str">
        <f>IF(CA617=0,"NO STOCK",IF(COUNTIF(PKGSUMM_T!$A$2:$A$1245,A617)&gt;0,"OK","ERROR"))</f>
        <v>NO STOCK</v>
      </c>
      <c r="BW617" s="296" t="str">
        <f>IF(CA617=0,"NO STOCK",IF(OR(COUNTIF(COST_SHEETT!$B$3:$B$1238,CI617)&gt;0,COUNTIF(COST_SHEETT!$AB$3:$AB$1238,CI617)&gt;0,COUNTIF(COST_SHEETT1!$B$3:$B$1238,CI617)&gt;0,COUNTIF(COST_SHEETT1!$AB$3:$AB$1238,CI617)&gt;0),"OK","ERROR"))</f>
        <v>NO STOCK</v>
      </c>
      <c r="BX617" s="97">
        <f>SUMIF(HW!$A$2:$A$1573,$A617,HW!BI$2:BI$1573)</f>
        <v>0</v>
      </c>
      <c r="BY617" s="97">
        <f>SUMIF(HW!$A$2:$A$1573,$A617,HW!BJ$2:BJ$1573)</f>
        <v>0</v>
      </c>
      <c r="BZ617" s="197">
        <f t="shared" si="462"/>
        <v>0</v>
      </c>
      <c r="CA617" s="198">
        <f t="shared" si="463"/>
        <v>0</v>
      </c>
      <c r="CK617" s="296">
        <f>IF(C617="WORK IN PROGRESS",0.099999,IF(SUMIF(SALE!$L$3:$L$1221,$A617,SALE!$U$3:$U$1221)=0,0,SUMIF(SALE!$L$3:$L$1221,$A617,SALE!$U$3:$U$1221)/SUMIF(SALE!$L$3:$L$1221,$A617,SALE!$F$3:$F$1221)))</f>
        <v>0</v>
      </c>
    </row>
    <row r="618" spans="1:102" ht="12" customHeight="1" x14ac:dyDescent="0.25">
      <c r="A618" s="120" t="s">
        <v>133</v>
      </c>
      <c r="B618" s="121" t="s">
        <v>134</v>
      </c>
      <c r="C618" s="121" t="s">
        <v>30</v>
      </c>
      <c r="D618" s="122">
        <v>4200</v>
      </c>
      <c r="E618" s="123">
        <v>170</v>
      </c>
      <c r="F618" s="123">
        <v>3.0747E-2</v>
      </c>
      <c r="G618" s="123">
        <v>3.0747E-2</v>
      </c>
      <c r="H618" s="127">
        <v>268800</v>
      </c>
      <c r="I618" s="127">
        <v>45.695999999999998</v>
      </c>
      <c r="J618" s="128">
        <v>8264.7939999999999</v>
      </c>
      <c r="K618" s="123"/>
      <c r="L618" s="124">
        <v>0</v>
      </c>
      <c r="M618" s="123"/>
      <c r="N618" s="124">
        <v>0</v>
      </c>
      <c r="O618" s="123"/>
      <c r="P618" s="124">
        <v>0</v>
      </c>
      <c r="Q618" s="123"/>
      <c r="R618" s="124">
        <v>0</v>
      </c>
      <c r="S618" s="123"/>
      <c r="T618" s="124">
        <v>0</v>
      </c>
      <c r="U618" s="123"/>
      <c r="V618" s="124">
        <v>0</v>
      </c>
      <c r="W618" s="123"/>
      <c r="X618" s="124">
        <v>0</v>
      </c>
      <c r="Y618" s="123"/>
      <c r="Z618" s="124">
        <v>0</v>
      </c>
      <c r="AA618" s="123"/>
      <c r="AB618" s="124">
        <v>0</v>
      </c>
      <c r="AC618" s="124">
        <v>0</v>
      </c>
      <c r="AD618" s="124">
        <v>0</v>
      </c>
      <c r="AE618" s="124">
        <v>0</v>
      </c>
      <c r="AF618" s="123"/>
      <c r="AG618" s="124">
        <v>0</v>
      </c>
      <c r="AH618" s="123"/>
      <c r="AI618" s="124">
        <v>0</v>
      </c>
      <c r="AJ618" s="123"/>
      <c r="AK618" s="124">
        <v>0</v>
      </c>
      <c r="AL618" s="123"/>
      <c r="AM618" s="124">
        <v>0</v>
      </c>
      <c r="AN618" s="123"/>
      <c r="AO618" s="124">
        <v>0</v>
      </c>
      <c r="AP618" s="123">
        <v>126000</v>
      </c>
      <c r="AQ618" s="112">
        <v>21.42</v>
      </c>
      <c r="AR618" s="123"/>
      <c r="AS618" s="124">
        <v>0</v>
      </c>
      <c r="AT618" s="123"/>
      <c r="AU618" s="124">
        <v>0</v>
      </c>
      <c r="AV618" s="135">
        <v>126000</v>
      </c>
      <c r="AW618" s="112">
        <v>21.42</v>
      </c>
      <c r="AX618" s="134">
        <v>3874.1219999999998</v>
      </c>
      <c r="AY618" s="129">
        <v>142800</v>
      </c>
      <c r="AZ618" s="123">
        <v>34</v>
      </c>
      <c r="BA618" s="127">
        <v>24.276</v>
      </c>
      <c r="BB618" s="128">
        <v>4390.6719999999996</v>
      </c>
      <c r="BC618" s="128">
        <v>4390.6719999999996</v>
      </c>
      <c r="BD618" s="123">
        <v>0</v>
      </c>
      <c r="BE618" s="123">
        <v>0</v>
      </c>
      <c r="BF618" s="124">
        <v>0</v>
      </c>
      <c r="BG618" s="124">
        <v>0</v>
      </c>
      <c r="BH618" s="124">
        <v>0</v>
      </c>
      <c r="BI618" s="123"/>
      <c r="BJ618" s="124">
        <v>0</v>
      </c>
      <c r="BK618" s="123"/>
      <c r="BL618" s="124">
        <v>0</v>
      </c>
      <c r="BM618" s="124">
        <v>0</v>
      </c>
      <c r="BN618" s="124">
        <v>0</v>
      </c>
      <c r="BO618" s="124">
        <v>0</v>
      </c>
      <c r="BP618" s="125">
        <v>0</v>
      </c>
      <c r="BS618" s="97">
        <f t="shared" si="459"/>
        <v>142800</v>
      </c>
      <c r="BT618" s="97">
        <f t="shared" si="460"/>
        <v>34</v>
      </c>
      <c r="BU618" s="97">
        <f t="shared" si="461"/>
        <v>24.276</v>
      </c>
      <c r="BV618" s="296" t="str">
        <f>IF(CA618=0,"NO STOCK",IF(COUNTIF(PKGSUMM_T!$A$2:$A$1245,A618)&gt;0,"OK","ERROR"))</f>
        <v>OK</v>
      </c>
      <c r="BW618" s="296" t="str">
        <f>IF(CA618=0,"NO STOCK",IF(OR(COUNTIF(COST_SHEETT!$B$3:$B$1238,CI618)&gt;0,COUNTIF(COST_SHEETT!$AB$3:$AB$1238,CI618)&gt;0,COUNTIF(COST_SHEETT1!$B$3:$B$1238,CI618)&gt;0,COUNTIF(COST_SHEETT1!$AB$3:$AB$1238,CI618)&gt;0),"OK","ERROR"))</f>
        <v>OK</v>
      </c>
      <c r="BX618" s="97">
        <f>SUMIF(HW!$A$2:$A$1573,$A618,HW!BI$2:BI$1573)</f>
        <v>16800</v>
      </c>
      <c r="BY618" s="97">
        <f>SUMIF(HW!$A$2:$A$1573,$A618,HW!BJ$2:BJ$1573)</f>
        <v>2.8559999999999999</v>
      </c>
      <c r="BZ618" s="197">
        <f t="shared" si="462"/>
        <v>159600</v>
      </c>
      <c r="CA618" s="198">
        <f t="shared" si="463"/>
        <v>27.131999999999998</v>
      </c>
      <c r="CB618" s="296">
        <f>IF(CJ618="Y",IF(C618="FINISHED GOODS",SUMIF(COST_SHEETT!$AB$3:$AB$1227,$CI618,COST_SHEETT!$DD$3:$DD$1227),SUMIF(COST_SHEETT!$B$3:$B$1227,$CI618,COST_SHEETT!$DB$3:$DB$1227)),IF(C618="FINISHED GOODS",SUMIF(COST_SHEETT1!$AB$3:$AB$1227,$CI618,COST_SHEETT1!$DD$3:$DD$1227),SUMIF(COST_SHEETT1!$B$3:$B$1227,$CI618,COST_SHEETT1!$DB$3:$DB$1227)))</f>
        <v>3.1242094918160376E-2</v>
      </c>
      <c r="CC618" s="209">
        <f t="shared" ref="CC618" si="498">ROUND(BZ618*CB618,0)</f>
        <v>4986</v>
      </c>
      <c r="CD618" s="295">
        <v>1</v>
      </c>
      <c r="CE618" s="295"/>
      <c r="CF618" s="376">
        <f>IF(BZ618=0,0,IF(CK618&gt;0,CK618,CD618))</f>
        <v>3.0781999886078833E-2</v>
      </c>
      <c r="CG618" s="301">
        <f t="shared" ref="CG618" si="499">MIN(CF618,CB618)</f>
        <v>3.0781999886078833E-2</v>
      </c>
      <c r="CH618" s="302">
        <f t="shared" ref="CH618" si="500">ROUND(CG618*BZ618,0)</f>
        <v>4913</v>
      </c>
      <c r="CI618" s="200" t="s">
        <v>3489</v>
      </c>
      <c r="CK618" s="296">
        <f>IF(C618="WORK IN PROGRESS",0.099999,IF(SUMIF(SALE!$L$3:$L$1221,$A618,SALE!$U$3:$U$1221)=0,0,SUMIF(SALE!$L$3:$L$1221,$A618,SALE!$U$3:$U$1221)/SUMIF(SALE!$L$3:$L$1221,$A618,SALE!$F$3:$F$1221)))</f>
        <v>3.0781999886078833E-2</v>
      </c>
      <c r="CL618" s="296" t="str">
        <f t="shared" ref="CL618" si="501">IF(CF618&lt;CB618,"NRV","COST")</f>
        <v>NRV</v>
      </c>
      <c r="CM618" s="304">
        <f t="shared" ref="CM618" si="502">IF(CA618=0,0,ROUND(CH618/CA618,3))</f>
        <v>181.078</v>
      </c>
      <c r="CT618" s="296">
        <f>+(BX618*CG618)</f>
        <v>517.1375980861244</v>
      </c>
      <c r="CU618" s="296">
        <f>+(BZ618-BX618)*CG618</f>
        <v>4395.6695837320576</v>
      </c>
      <c r="CW618" s="296">
        <f>+CT618+CU618+CV618</f>
        <v>4912.8071818181816</v>
      </c>
      <c r="CX618" s="388">
        <f>+CW618-CH618</f>
        <v>-0.19281818181843846</v>
      </c>
    </row>
    <row r="619" spans="1:102" ht="12" hidden="1" customHeight="1" x14ac:dyDescent="0.25">
      <c r="A619" s="114" t="s">
        <v>481</v>
      </c>
      <c r="B619" s="115" t="s">
        <v>482</v>
      </c>
      <c r="C619" s="115" t="s">
        <v>30</v>
      </c>
      <c r="D619" s="116">
        <v>3616</v>
      </c>
      <c r="E619" s="117">
        <v>170</v>
      </c>
      <c r="F619" s="117">
        <v>2.4667000000000001E-2</v>
      </c>
      <c r="G619" s="117">
        <v>2.4667000000000001E-2</v>
      </c>
      <c r="H619" s="118"/>
      <c r="I619" s="118">
        <v>0</v>
      </c>
      <c r="J619" s="118">
        <v>0</v>
      </c>
      <c r="K619" s="118"/>
      <c r="L619" s="118">
        <v>0</v>
      </c>
      <c r="M619" s="118"/>
      <c r="N619" s="118">
        <v>0</v>
      </c>
      <c r="O619" s="118"/>
      <c r="P619" s="118">
        <v>0</v>
      </c>
      <c r="Q619" s="118"/>
      <c r="R619" s="118">
        <v>0</v>
      </c>
      <c r="S619" s="118"/>
      <c r="T619" s="118">
        <v>0</v>
      </c>
      <c r="U619" s="118"/>
      <c r="V619" s="118">
        <v>0</v>
      </c>
      <c r="W619" s="118"/>
      <c r="X619" s="118">
        <v>0</v>
      </c>
      <c r="Y619" s="118"/>
      <c r="Z619" s="118">
        <v>0</v>
      </c>
      <c r="AA619" s="118"/>
      <c r="AB619" s="118">
        <v>0</v>
      </c>
      <c r="AC619" s="118">
        <v>0</v>
      </c>
      <c r="AD619" s="118">
        <v>0</v>
      </c>
      <c r="AE619" s="118">
        <v>0</v>
      </c>
      <c r="AF619" s="118"/>
      <c r="AG619" s="118">
        <v>0</v>
      </c>
      <c r="AH619" s="118"/>
      <c r="AI619" s="118">
        <v>0</v>
      </c>
      <c r="AJ619" s="118"/>
      <c r="AK619" s="118">
        <v>0</v>
      </c>
      <c r="AL619" s="118"/>
      <c r="AM619" s="118">
        <v>0</v>
      </c>
      <c r="AN619" s="118"/>
      <c r="AO619" s="118">
        <v>0</v>
      </c>
      <c r="AP619" s="118"/>
      <c r="AQ619" s="118">
        <v>0</v>
      </c>
      <c r="AR619" s="118"/>
      <c r="AS619" s="118">
        <v>0</v>
      </c>
      <c r="AT619" s="118"/>
      <c r="AU619" s="118">
        <v>0</v>
      </c>
      <c r="AV619" s="118">
        <v>0</v>
      </c>
      <c r="AW619" s="118">
        <v>0</v>
      </c>
      <c r="AX619" s="118">
        <v>0</v>
      </c>
      <c r="AY619" s="118">
        <v>0</v>
      </c>
      <c r="AZ619" s="118">
        <v>0</v>
      </c>
      <c r="BA619" s="118">
        <v>0</v>
      </c>
      <c r="BB619" s="118">
        <v>0</v>
      </c>
      <c r="BC619" s="118">
        <v>0</v>
      </c>
      <c r="BD619" s="117">
        <v>0</v>
      </c>
      <c r="BE619" s="117">
        <v>0</v>
      </c>
      <c r="BF619" s="118">
        <v>0</v>
      </c>
      <c r="BG619" s="118">
        <v>0</v>
      </c>
      <c r="BH619" s="118">
        <v>0</v>
      </c>
      <c r="BI619" s="118"/>
      <c r="BJ619" s="118">
        <v>0</v>
      </c>
      <c r="BK619" s="118"/>
      <c r="BL619" s="118">
        <v>0</v>
      </c>
      <c r="BM619" s="118">
        <v>0</v>
      </c>
      <c r="BN619" s="118">
        <v>0</v>
      </c>
      <c r="BO619" s="118">
        <v>0</v>
      </c>
      <c r="BP619" s="119">
        <v>0</v>
      </c>
      <c r="BS619" s="97">
        <f t="shared" si="459"/>
        <v>0</v>
      </c>
      <c r="BT619" s="97">
        <f t="shared" si="460"/>
        <v>0</v>
      </c>
      <c r="BU619" s="97">
        <f t="shared" si="461"/>
        <v>0</v>
      </c>
      <c r="BV619" s="296" t="str">
        <f>IF(CA619=0,"NO STOCK",IF(COUNTIF(PKGSUMM_T!$A$2:$A$1245,A619)&gt;0,"OK","ERROR"))</f>
        <v>NO STOCK</v>
      </c>
      <c r="BW619" s="296" t="str">
        <f>IF(CA619=0,"NO STOCK",IF(OR(COUNTIF(COST_SHEETT!$B$3:$B$1238,CI619)&gt;0,COUNTIF(COST_SHEETT!$AB$3:$AB$1238,CI619)&gt;0,COUNTIF(COST_SHEETT1!$B$3:$B$1238,CI619)&gt;0,COUNTIF(COST_SHEETT1!$AB$3:$AB$1238,CI619)&gt;0),"OK","ERROR"))</f>
        <v>NO STOCK</v>
      </c>
      <c r="BX619" s="97">
        <f>SUMIF(HW!$A$2:$A$1573,$A619,HW!BI$2:BI$1573)</f>
        <v>0</v>
      </c>
      <c r="BY619" s="97">
        <f>SUMIF(HW!$A$2:$A$1573,$A619,HW!BJ$2:BJ$1573)</f>
        <v>0</v>
      </c>
      <c r="BZ619" s="197">
        <f t="shared" si="462"/>
        <v>0</v>
      </c>
      <c r="CA619" s="198">
        <f t="shared" si="463"/>
        <v>0</v>
      </c>
      <c r="CI619" s="200"/>
      <c r="CK619" s="296">
        <f>IF(C619="WORK IN PROGRESS",0.099999,IF(SUMIF(SALE!$L$3:$L$1221,$A619,SALE!$U$3:$U$1221)=0,0,SUMIF(SALE!$L$3:$L$1221,$A619,SALE!$U$3:$U$1221)/SUMIF(SALE!$L$3:$L$1221,$A619,SALE!$F$3:$F$1221)))</f>
        <v>0</v>
      </c>
    </row>
    <row r="620" spans="1:102" ht="12" customHeight="1" x14ac:dyDescent="0.25">
      <c r="A620" s="120" t="s">
        <v>131</v>
      </c>
      <c r="B620" s="121" t="s">
        <v>132</v>
      </c>
      <c r="C620" s="121" t="s">
        <v>30</v>
      </c>
      <c r="D620" s="122">
        <v>4520</v>
      </c>
      <c r="E620" s="123">
        <v>170</v>
      </c>
      <c r="F620" s="123">
        <v>2.8213999999999999E-2</v>
      </c>
      <c r="G620" s="123">
        <v>2.8213999999999999E-2</v>
      </c>
      <c r="H620" s="124">
        <v>22600</v>
      </c>
      <c r="I620" s="127">
        <v>3.8420000000000001</v>
      </c>
      <c r="J620" s="127">
        <v>637.63599999999997</v>
      </c>
      <c r="K620" s="123"/>
      <c r="L620" s="123">
        <v>0</v>
      </c>
      <c r="M620" s="123"/>
      <c r="N620" s="123">
        <v>0</v>
      </c>
      <c r="O620" s="123"/>
      <c r="P620" s="123">
        <v>0</v>
      </c>
      <c r="Q620" s="123">
        <v>890440</v>
      </c>
      <c r="R620" s="124">
        <v>151.375</v>
      </c>
      <c r="S620" s="123"/>
      <c r="T620" s="123">
        <v>0</v>
      </c>
      <c r="U620" s="123"/>
      <c r="V620" s="123">
        <v>0</v>
      </c>
      <c r="W620" s="123"/>
      <c r="X620" s="123">
        <v>0</v>
      </c>
      <c r="Y620" s="123"/>
      <c r="Z620" s="123">
        <v>0</v>
      </c>
      <c r="AA620" s="123"/>
      <c r="AB620" s="123">
        <v>0</v>
      </c>
      <c r="AC620" s="155">
        <v>890440</v>
      </c>
      <c r="AD620" s="124">
        <v>151.375</v>
      </c>
      <c r="AE620" s="134">
        <v>25122.874</v>
      </c>
      <c r="AF620" s="123"/>
      <c r="AG620" s="123">
        <v>0</v>
      </c>
      <c r="AH620" s="123"/>
      <c r="AI620" s="123">
        <v>0</v>
      </c>
      <c r="AJ620" s="123"/>
      <c r="AK620" s="123">
        <v>0</v>
      </c>
      <c r="AL620" s="123"/>
      <c r="AM620" s="123">
        <v>0</v>
      </c>
      <c r="AN620" s="124">
        <v>22600</v>
      </c>
      <c r="AO620" s="127">
        <v>3.8420000000000001</v>
      </c>
      <c r="AP620" s="123">
        <v>867840</v>
      </c>
      <c r="AQ620" s="123">
        <v>147.53299999999999</v>
      </c>
      <c r="AR620" s="123"/>
      <c r="AS620" s="123">
        <v>0</v>
      </c>
      <c r="AT620" s="123"/>
      <c r="AU620" s="123">
        <v>0</v>
      </c>
      <c r="AV620" s="155">
        <v>890440</v>
      </c>
      <c r="AW620" s="124">
        <v>151.375</v>
      </c>
      <c r="AX620" s="134">
        <v>25122.874</v>
      </c>
      <c r="AY620" s="129">
        <v>22600</v>
      </c>
      <c r="AZ620" s="123">
        <v>5</v>
      </c>
      <c r="BA620" s="127">
        <v>3.8420000000000001</v>
      </c>
      <c r="BB620" s="127">
        <v>637.63599999999997</v>
      </c>
      <c r="BC620" s="127">
        <v>637.63599999999997</v>
      </c>
      <c r="BD620" s="123">
        <v>0</v>
      </c>
      <c r="BE620" s="123">
        <v>0</v>
      </c>
      <c r="BF620" s="123">
        <v>0</v>
      </c>
      <c r="BG620" s="155">
        <v>890440</v>
      </c>
      <c r="BH620" s="124">
        <v>151.375</v>
      </c>
      <c r="BI620" s="123"/>
      <c r="BJ620" s="123">
        <v>0</v>
      </c>
      <c r="BK620" s="123"/>
      <c r="BL620" s="123">
        <v>0</v>
      </c>
      <c r="BM620" s="123">
        <v>0</v>
      </c>
      <c r="BN620" s="123">
        <v>0</v>
      </c>
      <c r="BO620" s="155">
        <v>890440</v>
      </c>
      <c r="BP620" s="125">
        <v>151.375</v>
      </c>
      <c r="BS620" s="97">
        <f t="shared" si="459"/>
        <v>22600</v>
      </c>
      <c r="BT620" s="97">
        <f t="shared" si="460"/>
        <v>5</v>
      </c>
      <c r="BU620" s="97">
        <f t="shared" si="461"/>
        <v>3.8420000000000001</v>
      </c>
      <c r="BV620" s="296" t="str">
        <f>IF(CA620=0,"NO STOCK",IF(COUNTIF(PKGSUMM_T!$A$2:$A$1245,A620)&gt;0,"OK","ERROR"))</f>
        <v>OK</v>
      </c>
      <c r="BW620" s="296" t="str">
        <f>IF(CA620=0,"NO STOCK",IF(OR(COUNTIF(COST_SHEETT!$B$3:$B$1238,CI620)&gt;0,COUNTIF(COST_SHEETT!$AB$3:$AB$1238,CI620)&gt;0,COUNTIF(COST_SHEETT1!$B$3:$B$1238,CI620)&gt;0,COUNTIF(COST_SHEETT1!$AB$3:$AB$1238,CI620)&gt;0),"OK","ERROR"))</f>
        <v>OK</v>
      </c>
      <c r="BX620" s="97">
        <f>SUMIF(HW!$A$2:$A$1573,$A620,HW!BI$2:BI$1573)</f>
        <v>4520</v>
      </c>
      <c r="BY620" s="97">
        <f>SUMIF(HW!$A$2:$A$1573,$A620,HW!BJ$2:BJ$1573)</f>
        <v>0.76800000000000002</v>
      </c>
      <c r="BZ620" s="197">
        <f t="shared" si="462"/>
        <v>27120</v>
      </c>
      <c r="CA620" s="198">
        <f t="shared" si="463"/>
        <v>4.6100000000000003</v>
      </c>
      <c r="CB620" s="296">
        <f>IF(CJ620="Y",IF(C620="FINISHED GOODS",SUMIF(COST_SHEETT!$AB$3:$AB$1227,$CI620,COST_SHEETT!$DD$3:$DD$1227),SUMIF(COST_SHEETT!$B$3:$B$1227,$CI620,COST_SHEETT!$DB$3:$DB$1227)),IF(C620="FINISHED GOODS",SUMIF(COST_SHEETT1!$AB$3:$AB$1227,$CI620,COST_SHEETT1!$DD$3:$DD$1227),SUMIF(COST_SHEETT1!$B$3:$B$1227,$CI620,COST_SHEETT1!$DB$3:$DB$1227)))</f>
        <v>3.3983138310470881E-2</v>
      </c>
      <c r="CC620" s="209">
        <f t="shared" ref="CC620" si="503">ROUND(BZ620*CB620,0)</f>
        <v>922</v>
      </c>
      <c r="CD620" s="295">
        <v>1</v>
      </c>
      <c r="CE620" s="295"/>
      <c r="CF620" s="376">
        <f>IF(BZ620=0,0,IF(CK620&gt;0,CK620,CD620))</f>
        <v>2.8909999924491829E-2</v>
      </c>
      <c r="CG620" s="301">
        <f t="shared" ref="CG620" si="504">MIN(CF620,CB620)</f>
        <v>2.8909999924491829E-2</v>
      </c>
      <c r="CH620" s="302">
        <f t="shared" ref="CH620" si="505">ROUND(CG620*BZ620,0)</f>
        <v>784</v>
      </c>
      <c r="CI620" s="200" t="s">
        <v>3514</v>
      </c>
      <c r="CJ620" s="97" t="s">
        <v>2666</v>
      </c>
      <c r="CK620" s="296">
        <f>IF(C620="WORK IN PROGRESS",0.099999,IF(SUMIF(SALE!$L$3:$L$1221,$A620,SALE!$U$3:$U$1221)=0,0,SUMIF(SALE!$L$3:$L$1221,$A620,SALE!$U$3:$U$1221)/SUMIF(SALE!$L$3:$L$1221,$A620,SALE!$F$3:$F$1221)))</f>
        <v>2.8909999924491829E-2</v>
      </c>
      <c r="CL620" s="296" t="str">
        <f t="shared" ref="CL620" si="506">IF(CF620&lt;CB620,"NRV","COST")</f>
        <v>NRV</v>
      </c>
      <c r="CM620" s="304">
        <f t="shared" ref="CM620" si="507">IF(CA620=0,0,ROUND(CH620/CA620,3))</f>
        <v>170.065</v>
      </c>
      <c r="CT620" s="296">
        <f>+(BX620*CG620)</f>
        <v>130.67319965870306</v>
      </c>
      <c r="CU620" s="296">
        <f>+(BZ620-BX620)*CG620</f>
        <v>653.3659982935153</v>
      </c>
      <c r="CW620" s="296">
        <f>+CT620+CU620+CV620</f>
        <v>784.03919795221839</v>
      </c>
      <c r="CX620" s="388">
        <f>+CW620-CH620</f>
        <v>3.91979522183874E-2</v>
      </c>
    </row>
    <row r="621" spans="1:102" ht="12" hidden="1" customHeight="1" x14ac:dyDescent="0.25">
      <c r="A621" s="114" t="s">
        <v>1879</v>
      </c>
      <c r="B621" s="115" t="s">
        <v>1880</v>
      </c>
      <c r="C621" s="115" t="s">
        <v>30</v>
      </c>
      <c r="D621" s="116">
        <v>2000</v>
      </c>
      <c r="E621" s="117">
        <v>200</v>
      </c>
      <c r="F621" s="117">
        <v>2.9020000000000001E-2</v>
      </c>
      <c r="G621" s="117">
        <v>2.9020000000000001E-2</v>
      </c>
      <c r="H621" s="118"/>
      <c r="I621" s="118">
        <v>0</v>
      </c>
      <c r="J621" s="118">
        <v>0</v>
      </c>
      <c r="K621" s="118"/>
      <c r="L621" s="118">
        <v>0</v>
      </c>
      <c r="M621" s="118"/>
      <c r="N621" s="118">
        <v>0</v>
      </c>
      <c r="O621" s="118"/>
      <c r="P621" s="118">
        <v>0</v>
      </c>
      <c r="Q621" s="118"/>
      <c r="R621" s="118">
        <v>0</v>
      </c>
      <c r="S621" s="118"/>
      <c r="T621" s="118">
        <v>0</v>
      </c>
      <c r="U621" s="118"/>
      <c r="V621" s="118">
        <v>0</v>
      </c>
      <c r="W621" s="118"/>
      <c r="X621" s="118">
        <v>0</v>
      </c>
      <c r="Y621" s="118"/>
      <c r="Z621" s="118">
        <v>0</v>
      </c>
      <c r="AA621" s="118"/>
      <c r="AB621" s="118">
        <v>0</v>
      </c>
      <c r="AC621" s="118">
        <v>0</v>
      </c>
      <c r="AD621" s="118">
        <v>0</v>
      </c>
      <c r="AE621" s="118">
        <v>0</v>
      </c>
      <c r="AF621" s="118"/>
      <c r="AG621" s="118">
        <v>0</v>
      </c>
      <c r="AH621" s="118"/>
      <c r="AI621" s="118">
        <v>0</v>
      </c>
      <c r="AJ621" s="118"/>
      <c r="AK621" s="118">
        <v>0</v>
      </c>
      <c r="AL621" s="118"/>
      <c r="AM621" s="118">
        <v>0</v>
      </c>
      <c r="AN621" s="118"/>
      <c r="AO621" s="118">
        <v>0</v>
      </c>
      <c r="AP621" s="118"/>
      <c r="AQ621" s="118">
        <v>0</v>
      </c>
      <c r="AR621" s="118"/>
      <c r="AS621" s="118">
        <v>0</v>
      </c>
      <c r="AT621" s="118"/>
      <c r="AU621" s="118">
        <v>0</v>
      </c>
      <c r="AV621" s="118">
        <v>0</v>
      </c>
      <c r="AW621" s="118">
        <v>0</v>
      </c>
      <c r="AX621" s="118">
        <v>0</v>
      </c>
      <c r="AY621" s="118">
        <v>0</v>
      </c>
      <c r="AZ621" s="118">
        <v>0</v>
      </c>
      <c r="BA621" s="118">
        <v>0</v>
      </c>
      <c r="BB621" s="118">
        <v>0</v>
      </c>
      <c r="BC621" s="118">
        <v>0</v>
      </c>
      <c r="BD621" s="117">
        <v>0</v>
      </c>
      <c r="BE621" s="117">
        <v>0</v>
      </c>
      <c r="BF621" s="118">
        <v>0</v>
      </c>
      <c r="BG621" s="118">
        <v>0</v>
      </c>
      <c r="BH621" s="118">
        <v>0</v>
      </c>
      <c r="BI621" s="118"/>
      <c r="BJ621" s="118">
        <v>0</v>
      </c>
      <c r="BK621" s="118"/>
      <c r="BL621" s="118">
        <v>0</v>
      </c>
      <c r="BM621" s="118">
        <v>0</v>
      </c>
      <c r="BN621" s="118">
        <v>0</v>
      </c>
      <c r="BO621" s="118">
        <v>0</v>
      </c>
      <c r="BP621" s="119">
        <v>0</v>
      </c>
      <c r="BS621" s="97">
        <f t="shared" si="459"/>
        <v>0</v>
      </c>
      <c r="BT621" s="97">
        <f t="shared" si="460"/>
        <v>0</v>
      </c>
      <c r="BU621" s="97">
        <f t="shared" si="461"/>
        <v>0</v>
      </c>
      <c r="BV621" s="296" t="str">
        <f>IF(CA621=0,"NO STOCK",IF(COUNTIF(PKGSUMM_T!$A$2:$A$1245,A621)&gt;0,"OK","ERROR"))</f>
        <v>NO STOCK</v>
      </c>
      <c r="BW621" s="296" t="str">
        <f>IF(CA621=0,"NO STOCK",IF(OR(COUNTIF(COST_SHEETT!$B$3:$B$1238,CI621)&gt;0,COUNTIF(COST_SHEETT!$AB$3:$AB$1238,CI621)&gt;0,COUNTIF(COST_SHEETT1!$B$3:$B$1238,CI621)&gt;0,COUNTIF(COST_SHEETT1!$AB$3:$AB$1238,CI621)&gt;0),"OK","ERROR"))</f>
        <v>NO STOCK</v>
      </c>
      <c r="BX621" s="97">
        <f>SUMIF(HW!$A$2:$A$1573,$A621,HW!BI$2:BI$1573)</f>
        <v>0</v>
      </c>
      <c r="BY621" s="97">
        <f>SUMIF(HW!$A$2:$A$1573,$A621,HW!BJ$2:BJ$1573)</f>
        <v>0</v>
      </c>
      <c r="BZ621" s="197">
        <f t="shared" si="462"/>
        <v>0</v>
      </c>
      <c r="CA621" s="198">
        <f t="shared" si="463"/>
        <v>0</v>
      </c>
      <c r="CI621" s="200"/>
      <c r="CK621" s="296">
        <f>IF(C621="WORK IN PROGRESS",0.099999,IF(SUMIF(SALE!$L$3:$L$1221,$A621,SALE!$U$3:$U$1221)=0,0,SUMIF(SALE!$L$3:$L$1221,$A621,SALE!$U$3:$U$1221)/SUMIF(SALE!$L$3:$L$1221,$A621,SALE!$F$3:$F$1221)))</f>
        <v>0</v>
      </c>
    </row>
    <row r="622" spans="1:102" ht="12" hidden="1" customHeight="1" x14ac:dyDescent="0.25">
      <c r="A622" s="120" t="s">
        <v>1881</v>
      </c>
      <c r="B622" s="121" t="s">
        <v>1882</v>
      </c>
      <c r="C622" s="121" t="s">
        <v>30</v>
      </c>
      <c r="D622" s="122">
        <v>4000</v>
      </c>
      <c r="E622" s="123">
        <v>218</v>
      </c>
      <c r="F622" s="123">
        <v>3.1632E-2</v>
      </c>
      <c r="G622" s="123">
        <v>3.1632E-2</v>
      </c>
      <c r="H622" s="124"/>
      <c r="I622" s="124">
        <v>0</v>
      </c>
      <c r="J622" s="124">
        <v>0</v>
      </c>
      <c r="K622" s="124"/>
      <c r="L622" s="124">
        <v>0</v>
      </c>
      <c r="M622" s="124"/>
      <c r="N622" s="124">
        <v>0</v>
      </c>
      <c r="O622" s="124"/>
      <c r="P622" s="124">
        <v>0</v>
      </c>
      <c r="Q622" s="124"/>
      <c r="R622" s="124">
        <v>0</v>
      </c>
      <c r="S622" s="124"/>
      <c r="T622" s="124">
        <v>0</v>
      </c>
      <c r="U622" s="124"/>
      <c r="V622" s="124">
        <v>0</v>
      </c>
      <c r="W622" s="124"/>
      <c r="X622" s="124">
        <v>0</v>
      </c>
      <c r="Y622" s="124"/>
      <c r="Z622" s="124">
        <v>0</v>
      </c>
      <c r="AA622" s="124"/>
      <c r="AB622" s="124">
        <v>0</v>
      </c>
      <c r="AC622" s="124">
        <v>0</v>
      </c>
      <c r="AD622" s="124">
        <v>0</v>
      </c>
      <c r="AE622" s="124">
        <v>0</v>
      </c>
      <c r="AF622" s="124"/>
      <c r="AG622" s="124">
        <v>0</v>
      </c>
      <c r="AH622" s="124"/>
      <c r="AI622" s="124">
        <v>0</v>
      </c>
      <c r="AJ622" s="124"/>
      <c r="AK622" s="124">
        <v>0</v>
      </c>
      <c r="AL622" s="124"/>
      <c r="AM622" s="124">
        <v>0</v>
      </c>
      <c r="AN622" s="124"/>
      <c r="AO622" s="124">
        <v>0</v>
      </c>
      <c r="AP622" s="124"/>
      <c r="AQ622" s="124">
        <v>0</v>
      </c>
      <c r="AR622" s="124"/>
      <c r="AS622" s="124">
        <v>0</v>
      </c>
      <c r="AT622" s="124"/>
      <c r="AU622" s="124">
        <v>0</v>
      </c>
      <c r="AV622" s="124">
        <v>0</v>
      </c>
      <c r="AW622" s="124">
        <v>0</v>
      </c>
      <c r="AX622" s="124">
        <v>0</v>
      </c>
      <c r="AY622" s="124">
        <v>0</v>
      </c>
      <c r="AZ622" s="124">
        <v>0</v>
      </c>
      <c r="BA622" s="124">
        <v>0</v>
      </c>
      <c r="BB622" s="124">
        <v>0</v>
      </c>
      <c r="BC622" s="124">
        <v>0</v>
      </c>
      <c r="BD622" s="123">
        <v>0</v>
      </c>
      <c r="BE622" s="123">
        <v>0</v>
      </c>
      <c r="BF622" s="124">
        <v>0</v>
      </c>
      <c r="BG622" s="124">
        <v>0</v>
      </c>
      <c r="BH622" s="124">
        <v>0</v>
      </c>
      <c r="BI622" s="124"/>
      <c r="BJ622" s="124">
        <v>0</v>
      </c>
      <c r="BK622" s="124"/>
      <c r="BL622" s="124">
        <v>0</v>
      </c>
      <c r="BM622" s="124">
        <v>0</v>
      </c>
      <c r="BN622" s="124">
        <v>0</v>
      </c>
      <c r="BO622" s="124">
        <v>0</v>
      </c>
      <c r="BP622" s="125">
        <v>0</v>
      </c>
      <c r="BS622" s="97">
        <f t="shared" si="459"/>
        <v>0</v>
      </c>
      <c r="BT622" s="97">
        <f t="shared" si="460"/>
        <v>0</v>
      </c>
      <c r="BU622" s="97">
        <f t="shared" si="461"/>
        <v>0</v>
      </c>
      <c r="BV622" s="296" t="str">
        <f>IF(CA622=0,"NO STOCK",IF(COUNTIF(PKGSUMM_T!$A$2:$A$1245,A622)&gt;0,"OK","ERROR"))</f>
        <v>NO STOCK</v>
      </c>
      <c r="BW622" s="296" t="str">
        <f>IF(CA622=0,"NO STOCK",IF(OR(COUNTIF(COST_SHEETT!$B$3:$B$1238,CI622)&gt;0,COUNTIF(COST_SHEETT!$AB$3:$AB$1238,CI622)&gt;0,COUNTIF(COST_SHEETT1!$B$3:$B$1238,CI622)&gt;0,COUNTIF(COST_SHEETT1!$AB$3:$AB$1238,CI622)&gt;0),"OK","ERROR"))</f>
        <v>NO STOCK</v>
      </c>
      <c r="BX622" s="97">
        <f>SUMIF(HW!$A$2:$A$1573,$A622,HW!BI$2:BI$1573)</f>
        <v>0</v>
      </c>
      <c r="BY622" s="97">
        <f>SUMIF(HW!$A$2:$A$1573,$A622,HW!BJ$2:BJ$1573)</f>
        <v>0</v>
      </c>
      <c r="BZ622" s="197">
        <f t="shared" si="462"/>
        <v>0</v>
      </c>
      <c r="CA622" s="198">
        <f t="shared" si="463"/>
        <v>0</v>
      </c>
      <c r="CI622" s="200"/>
      <c r="CK622" s="296">
        <f>IF(C622="WORK IN PROGRESS",0.099999,IF(SUMIF(SALE!$L$3:$L$1221,$A622,SALE!$U$3:$U$1221)=0,0,SUMIF(SALE!$L$3:$L$1221,$A622,SALE!$U$3:$U$1221)/SUMIF(SALE!$L$3:$L$1221,$A622,SALE!$F$3:$F$1221)))</f>
        <v>0</v>
      </c>
    </row>
    <row r="623" spans="1:102" ht="12" hidden="1" customHeight="1" x14ac:dyDescent="0.25">
      <c r="A623" s="114" t="s">
        <v>1883</v>
      </c>
      <c r="B623" s="115" t="s">
        <v>1884</v>
      </c>
      <c r="C623" s="115" t="s">
        <v>30</v>
      </c>
      <c r="D623" s="116">
        <v>3600</v>
      </c>
      <c r="E623" s="117">
        <v>235</v>
      </c>
      <c r="F623" s="117">
        <v>3.4098999999999997E-2</v>
      </c>
      <c r="G623" s="117">
        <v>3.4098999999999997E-2</v>
      </c>
      <c r="H623" s="118"/>
      <c r="I623" s="118">
        <v>0</v>
      </c>
      <c r="J623" s="118">
        <v>0</v>
      </c>
      <c r="K623" s="118"/>
      <c r="L623" s="118">
        <v>0</v>
      </c>
      <c r="M623" s="118"/>
      <c r="N623" s="118">
        <v>0</v>
      </c>
      <c r="O623" s="118"/>
      <c r="P623" s="118">
        <v>0</v>
      </c>
      <c r="Q623" s="118"/>
      <c r="R623" s="118">
        <v>0</v>
      </c>
      <c r="S623" s="118"/>
      <c r="T623" s="118">
        <v>0</v>
      </c>
      <c r="U623" s="118"/>
      <c r="V623" s="118">
        <v>0</v>
      </c>
      <c r="W623" s="118"/>
      <c r="X623" s="118">
        <v>0</v>
      </c>
      <c r="Y623" s="118"/>
      <c r="Z623" s="118">
        <v>0</v>
      </c>
      <c r="AA623" s="118"/>
      <c r="AB623" s="118">
        <v>0</v>
      </c>
      <c r="AC623" s="118">
        <v>0</v>
      </c>
      <c r="AD623" s="118">
        <v>0</v>
      </c>
      <c r="AE623" s="118">
        <v>0</v>
      </c>
      <c r="AF623" s="118"/>
      <c r="AG623" s="118">
        <v>0</v>
      </c>
      <c r="AH623" s="118"/>
      <c r="AI623" s="118">
        <v>0</v>
      </c>
      <c r="AJ623" s="118"/>
      <c r="AK623" s="118">
        <v>0</v>
      </c>
      <c r="AL623" s="118"/>
      <c r="AM623" s="118">
        <v>0</v>
      </c>
      <c r="AN623" s="118"/>
      <c r="AO623" s="118">
        <v>0</v>
      </c>
      <c r="AP623" s="118"/>
      <c r="AQ623" s="118">
        <v>0</v>
      </c>
      <c r="AR623" s="118"/>
      <c r="AS623" s="118">
        <v>0</v>
      </c>
      <c r="AT623" s="118"/>
      <c r="AU623" s="118">
        <v>0</v>
      </c>
      <c r="AV623" s="118">
        <v>0</v>
      </c>
      <c r="AW623" s="118">
        <v>0</v>
      </c>
      <c r="AX623" s="118">
        <v>0</v>
      </c>
      <c r="AY623" s="118">
        <v>0</v>
      </c>
      <c r="AZ623" s="118">
        <v>0</v>
      </c>
      <c r="BA623" s="118">
        <v>0</v>
      </c>
      <c r="BB623" s="118">
        <v>0</v>
      </c>
      <c r="BC623" s="118">
        <v>0</v>
      </c>
      <c r="BD623" s="117">
        <v>0</v>
      </c>
      <c r="BE623" s="117">
        <v>0</v>
      </c>
      <c r="BF623" s="118">
        <v>0</v>
      </c>
      <c r="BG623" s="118">
        <v>0</v>
      </c>
      <c r="BH623" s="118">
        <v>0</v>
      </c>
      <c r="BI623" s="118"/>
      <c r="BJ623" s="118">
        <v>0</v>
      </c>
      <c r="BK623" s="118"/>
      <c r="BL623" s="118">
        <v>0</v>
      </c>
      <c r="BM623" s="118">
        <v>0</v>
      </c>
      <c r="BN623" s="118">
        <v>0</v>
      </c>
      <c r="BO623" s="118">
        <v>0</v>
      </c>
      <c r="BP623" s="119">
        <v>0</v>
      </c>
      <c r="BS623" s="97">
        <f t="shared" si="459"/>
        <v>0</v>
      </c>
      <c r="BT623" s="97">
        <f t="shared" si="460"/>
        <v>0</v>
      </c>
      <c r="BU623" s="97">
        <f t="shared" si="461"/>
        <v>0</v>
      </c>
      <c r="BV623" s="296" t="str">
        <f>IF(CA623=0,"NO STOCK",IF(COUNTIF(PKGSUMM_T!$A$2:$A$1245,A623)&gt;0,"OK","ERROR"))</f>
        <v>NO STOCK</v>
      </c>
      <c r="BW623" s="296" t="str">
        <f>IF(CA623=0,"NO STOCK",IF(OR(COUNTIF(COST_SHEETT!$B$3:$B$1238,CI623)&gt;0,COUNTIF(COST_SHEETT!$AB$3:$AB$1238,CI623)&gt;0,COUNTIF(COST_SHEETT1!$B$3:$B$1238,CI623)&gt;0,COUNTIF(COST_SHEETT1!$AB$3:$AB$1238,CI623)&gt;0),"OK","ERROR"))</f>
        <v>NO STOCK</v>
      </c>
      <c r="BX623" s="97">
        <f>SUMIF(HW!$A$2:$A$1573,$A623,HW!BI$2:BI$1573)</f>
        <v>0</v>
      </c>
      <c r="BY623" s="97">
        <f>SUMIF(HW!$A$2:$A$1573,$A623,HW!BJ$2:BJ$1573)</f>
        <v>0</v>
      </c>
      <c r="BZ623" s="197">
        <f t="shared" si="462"/>
        <v>0</v>
      </c>
      <c r="CA623" s="198">
        <f t="shared" si="463"/>
        <v>0</v>
      </c>
      <c r="CI623" s="200"/>
      <c r="CK623" s="296">
        <f>IF(C623="WORK IN PROGRESS",0.099999,IF(SUMIF(SALE!$L$3:$L$1221,$A623,SALE!$U$3:$U$1221)=0,0,SUMIF(SALE!$L$3:$L$1221,$A623,SALE!$U$3:$U$1221)/SUMIF(SALE!$L$3:$L$1221,$A623,SALE!$F$3:$F$1221)))</f>
        <v>0</v>
      </c>
    </row>
    <row r="624" spans="1:102" ht="12" hidden="1" customHeight="1" x14ac:dyDescent="0.25">
      <c r="A624" s="120" t="s">
        <v>1885</v>
      </c>
      <c r="B624" s="121" t="s">
        <v>1886</v>
      </c>
      <c r="C624" s="121" t="s">
        <v>30</v>
      </c>
      <c r="D624" s="122">
        <v>4000</v>
      </c>
      <c r="E624" s="123">
        <v>200</v>
      </c>
      <c r="F624" s="123">
        <v>2.9020000000000001E-2</v>
      </c>
      <c r="G624" s="123">
        <v>2.9020000000000001E-2</v>
      </c>
      <c r="H624" s="124"/>
      <c r="I624" s="124">
        <v>0</v>
      </c>
      <c r="J624" s="124">
        <v>0</v>
      </c>
      <c r="K624" s="124"/>
      <c r="L624" s="124">
        <v>0</v>
      </c>
      <c r="M624" s="124"/>
      <c r="N624" s="124">
        <v>0</v>
      </c>
      <c r="O624" s="124"/>
      <c r="P624" s="124">
        <v>0</v>
      </c>
      <c r="Q624" s="124"/>
      <c r="R624" s="124">
        <v>0</v>
      </c>
      <c r="S624" s="124"/>
      <c r="T624" s="124">
        <v>0</v>
      </c>
      <c r="U624" s="124"/>
      <c r="V624" s="124">
        <v>0</v>
      </c>
      <c r="W624" s="124"/>
      <c r="X624" s="124">
        <v>0</v>
      </c>
      <c r="Y624" s="124"/>
      <c r="Z624" s="124">
        <v>0</v>
      </c>
      <c r="AA624" s="124"/>
      <c r="AB624" s="124">
        <v>0</v>
      </c>
      <c r="AC624" s="124">
        <v>0</v>
      </c>
      <c r="AD624" s="124">
        <v>0</v>
      </c>
      <c r="AE624" s="124">
        <v>0</v>
      </c>
      <c r="AF624" s="124"/>
      <c r="AG624" s="124">
        <v>0</v>
      </c>
      <c r="AH624" s="124"/>
      <c r="AI624" s="124">
        <v>0</v>
      </c>
      <c r="AJ624" s="124"/>
      <c r="AK624" s="124">
        <v>0</v>
      </c>
      <c r="AL624" s="124"/>
      <c r="AM624" s="124">
        <v>0</v>
      </c>
      <c r="AN624" s="124"/>
      <c r="AO624" s="124">
        <v>0</v>
      </c>
      <c r="AP624" s="124"/>
      <c r="AQ624" s="124">
        <v>0</v>
      </c>
      <c r="AR624" s="124"/>
      <c r="AS624" s="124">
        <v>0</v>
      </c>
      <c r="AT624" s="124"/>
      <c r="AU624" s="124">
        <v>0</v>
      </c>
      <c r="AV624" s="124">
        <v>0</v>
      </c>
      <c r="AW624" s="124">
        <v>0</v>
      </c>
      <c r="AX624" s="124">
        <v>0</v>
      </c>
      <c r="AY624" s="124">
        <v>0</v>
      </c>
      <c r="AZ624" s="124">
        <v>0</v>
      </c>
      <c r="BA624" s="124">
        <v>0</v>
      </c>
      <c r="BB624" s="124">
        <v>0</v>
      </c>
      <c r="BC624" s="124">
        <v>0</v>
      </c>
      <c r="BD624" s="123">
        <v>0</v>
      </c>
      <c r="BE624" s="123">
        <v>0</v>
      </c>
      <c r="BF624" s="124">
        <v>0</v>
      </c>
      <c r="BG624" s="124">
        <v>0</v>
      </c>
      <c r="BH624" s="124">
        <v>0</v>
      </c>
      <c r="BI624" s="124"/>
      <c r="BJ624" s="124">
        <v>0</v>
      </c>
      <c r="BK624" s="124"/>
      <c r="BL624" s="124">
        <v>0</v>
      </c>
      <c r="BM624" s="124">
        <v>0</v>
      </c>
      <c r="BN624" s="124">
        <v>0</v>
      </c>
      <c r="BO624" s="124">
        <v>0</v>
      </c>
      <c r="BP624" s="125">
        <v>0</v>
      </c>
      <c r="BS624" s="97">
        <f t="shared" si="459"/>
        <v>0</v>
      </c>
      <c r="BT624" s="97">
        <f t="shared" si="460"/>
        <v>0</v>
      </c>
      <c r="BU624" s="97">
        <f t="shared" si="461"/>
        <v>0</v>
      </c>
      <c r="BV624" s="296" t="str">
        <f>IF(CA624=0,"NO STOCK",IF(COUNTIF(PKGSUMM_T!$A$2:$A$1245,A624)&gt;0,"OK","ERROR"))</f>
        <v>NO STOCK</v>
      </c>
      <c r="BW624" s="296" t="str">
        <f>IF(CA624=0,"NO STOCK",IF(OR(COUNTIF(COST_SHEETT!$B$3:$B$1238,CI624)&gt;0,COUNTIF(COST_SHEETT!$AB$3:$AB$1238,CI624)&gt;0,COUNTIF(COST_SHEETT1!$B$3:$B$1238,CI624)&gt;0,COUNTIF(COST_SHEETT1!$AB$3:$AB$1238,CI624)&gt;0),"OK","ERROR"))</f>
        <v>NO STOCK</v>
      </c>
      <c r="BX624" s="97">
        <f>SUMIF(HW!$A$2:$A$1573,$A624,HW!BI$2:BI$1573)</f>
        <v>0</v>
      </c>
      <c r="BY624" s="97">
        <f>SUMIF(HW!$A$2:$A$1573,$A624,HW!BJ$2:BJ$1573)</f>
        <v>0</v>
      </c>
      <c r="BZ624" s="197">
        <f t="shared" si="462"/>
        <v>0</v>
      </c>
      <c r="CA624" s="198">
        <f t="shared" si="463"/>
        <v>0</v>
      </c>
      <c r="CI624" s="200"/>
      <c r="CK624" s="296">
        <f>IF(C624="WORK IN PROGRESS",0.099999,IF(SUMIF(SALE!$L$3:$L$1221,$A624,SALE!$U$3:$U$1221)=0,0,SUMIF(SALE!$L$3:$L$1221,$A624,SALE!$U$3:$U$1221)/SUMIF(SALE!$L$3:$L$1221,$A624,SALE!$F$3:$F$1221)))</f>
        <v>0</v>
      </c>
    </row>
    <row r="625" spans="1:102" ht="12" hidden="1" customHeight="1" x14ac:dyDescent="0.25">
      <c r="A625" s="114" t="s">
        <v>1887</v>
      </c>
      <c r="B625" s="115" t="s">
        <v>1888</v>
      </c>
      <c r="C625" s="115" t="s">
        <v>30</v>
      </c>
      <c r="D625" s="116">
        <v>4000</v>
      </c>
      <c r="E625" s="117">
        <v>200</v>
      </c>
      <c r="F625" s="117">
        <v>2.9020000000000001E-2</v>
      </c>
      <c r="G625" s="117">
        <v>2.9020000000000001E-2</v>
      </c>
      <c r="H625" s="118"/>
      <c r="I625" s="118">
        <v>0</v>
      </c>
      <c r="J625" s="118">
        <v>0</v>
      </c>
      <c r="K625" s="118"/>
      <c r="L625" s="118">
        <v>0</v>
      </c>
      <c r="M625" s="118"/>
      <c r="N625" s="118">
        <v>0</v>
      </c>
      <c r="O625" s="118"/>
      <c r="P625" s="118">
        <v>0</v>
      </c>
      <c r="Q625" s="118"/>
      <c r="R625" s="118">
        <v>0</v>
      </c>
      <c r="S625" s="118"/>
      <c r="T625" s="118">
        <v>0</v>
      </c>
      <c r="U625" s="118"/>
      <c r="V625" s="118">
        <v>0</v>
      </c>
      <c r="W625" s="118"/>
      <c r="X625" s="118">
        <v>0</v>
      </c>
      <c r="Y625" s="118"/>
      <c r="Z625" s="118">
        <v>0</v>
      </c>
      <c r="AA625" s="118"/>
      <c r="AB625" s="118">
        <v>0</v>
      </c>
      <c r="AC625" s="118">
        <v>0</v>
      </c>
      <c r="AD625" s="118">
        <v>0</v>
      </c>
      <c r="AE625" s="118">
        <v>0</v>
      </c>
      <c r="AF625" s="118"/>
      <c r="AG625" s="118">
        <v>0</v>
      </c>
      <c r="AH625" s="118"/>
      <c r="AI625" s="118">
        <v>0</v>
      </c>
      <c r="AJ625" s="118"/>
      <c r="AK625" s="118">
        <v>0</v>
      </c>
      <c r="AL625" s="118"/>
      <c r="AM625" s="118">
        <v>0</v>
      </c>
      <c r="AN625" s="118"/>
      <c r="AO625" s="118">
        <v>0</v>
      </c>
      <c r="AP625" s="118"/>
      <c r="AQ625" s="118">
        <v>0</v>
      </c>
      <c r="AR625" s="118"/>
      <c r="AS625" s="118">
        <v>0</v>
      </c>
      <c r="AT625" s="118"/>
      <c r="AU625" s="118">
        <v>0</v>
      </c>
      <c r="AV625" s="118">
        <v>0</v>
      </c>
      <c r="AW625" s="118">
        <v>0</v>
      </c>
      <c r="AX625" s="118">
        <v>0</v>
      </c>
      <c r="AY625" s="118">
        <v>0</v>
      </c>
      <c r="AZ625" s="118">
        <v>0</v>
      </c>
      <c r="BA625" s="118">
        <v>0</v>
      </c>
      <c r="BB625" s="118">
        <v>0</v>
      </c>
      <c r="BC625" s="118">
        <v>0</v>
      </c>
      <c r="BD625" s="117">
        <v>0</v>
      </c>
      <c r="BE625" s="117">
        <v>0</v>
      </c>
      <c r="BF625" s="118">
        <v>0</v>
      </c>
      <c r="BG625" s="118">
        <v>0</v>
      </c>
      <c r="BH625" s="118">
        <v>0</v>
      </c>
      <c r="BI625" s="118"/>
      <c r="BJ625" s="118">
        <v>0</v>
      </c>
      <c r="BK625" s="118"/>
      <c r="BL625" s="118">
        <v>0</v>
      </c>
      <c r="BM625" s="118">
        <v>0</v>
      </c>
      <c r="BN625" s="118">
        <v>0</v>
      </c>
      <c r="BO625" s="118">
        <v>0</v>
      </c>
      <c r="BP625" s="119">
        <v>0</v>
      </c>
      <c r="BS625" s="97">
        <f t="shared" si="459"/>
        <v>0</v>
      </c>
      <c r="BT625" s="97">
        <f t="shared" si="460"/>
        <v>0</v>
      </c>
      <c r="BU625" s="97">
        <f t="shared" si="461"/>
        <v>0</v>
      </c>
      <c r="BV625" s="296" t="str">
        <f>IF(CA625=0,"NO STOCK",IF(COUNTIF(PKGSUMM_T!$A$2:$A$1245,A625)&gt;0,"OK","ERROR"))</f>
        <v>NO STOCK</v>
      </c>
      <c r="BW625" s="296" t="str">
        <f>IF(CA625=0,"NO STOCK",IF(OR(COUNTIF(COST_SHEETT!$B$3:$B$1238,CI625)&gt;0,COUNTIF(COST_SHEETT!$AB$3:$AB$1238,CI625)&gt;0,COUNTIF(COST_SHEETT1!$B$3:$B$1238,CI625)&gt;0,COUNTIF(COST_SHEETT1!$AB$3:$AB$1238,CI625)&gt;0),"OK","ERROR"))</f>
        <v>NO STOCK</v>
      </c>
      <c r="BX625" s="97">
        <f>SUMIF(HW!$A$2:$A$1573,$A625,HW!BI$2:BI$1573)</f>
        <v>0</v>
      </c>
      <c r="BY625" s="97">
        <f>SUMIF(HW!$A$2:$A$1573,$A625,HW!BJ$2:BJ$1573)</f>
        <v>0</v>
      </c>
      <c r="BZ625" s="197">
        <f t="shared" si="462"/>
        <v>0</v>
      </c>
      <c r="CA625" s="198">
        <f t="shared" si="463"/>
        <v>0</v>
      </c>
      <c r="CI625" s="200"/>
      <c r="CK625" s="296">
        <f>IF(C625="WORK IN PROGRESS",0.099999,IF(SUMIF(SALE!$L$3:$L$1221,$A625,SALE!$U$3:$U$1221)=0,0,SUMIF(SALE!$L$3:$L$1221,$A625,SALE!$U$3:$U$1221)/SUMIF(SALE!$L$3:$L$1221,$A625,SALE!$F$3:$F$1221)))</f>
        <v>0</v>
      </c>
    </row>
    <row r="626" spans="1:102" ht="12" hidden="1" customHeight="1" x14ac:dyDescent="0.25">
      <c r="A626" s="120" t="s">
        <v>1889</v>
      </c>
      <c r="B626" s="121" t="s">
        <v>1890</v>
      </c>
      <c r="C626" s="121" t="s">
        <v>30</v>
      </c>
      <c r="D626" s="122">
        <v>3600</v>
      </c>
      <c r="E626" s="123">
        <v>235</v>
      </c>
      <c r="F626" s="123">
        <v>3.4098999999999997E-2</v>
      </c>
      <c r="G626" s="123">
        <v>3.4098999999999997E-2</v>
      </c>
      <c r="H626" s="124"/>
      <c r="I626" s="124">
        <v>0</v>
      </c>
      <c r="J626" s="124">
        <v>0</v>
      </c>
      <c r="K626" s="124"/>
      <c r="L626" s="124">
        <v>0</v>
      </c>
      <c r="M626" s="124"/>
      <c r="N626" s="124">
        <v>0</v>
      </c>
      <c r="O626" s="124"/>
      <c r="P626" s="124">
        <v>0</v>
      </c>
      <c r="Q626" s="124"/>
      <c r="R626" s="124">
        <v>0</v>
      </c>
      <c r="S626" s="124"/>
      <c r="T626" s="124">
        <v>0</v>
      </c>
      <c r="U626" s="124"/>
      <c r="V626" s="124">
        <v>0</v>
      </c>
      <c r="W626" s="124"/>
      <c r="X626" s="124">
        <v>0</v>
      </c>
      <c r="Y626" s="124"/>
      <c r="Z626" s="124">
        <v>0</v>
      </c>
      <c r="AA626" s="124"/>
      <c r="AB626" s="124">
        <v>0</v>
      </c>
      <c r="AC626" s="124">
        <v>0</v>
      </c>
      <c r="AD626" s="124">
        <v>0</v>
      </c>
      <c r="AE626" s="124">
        <v>0</v>
      </c>
      <c r="AF626" s="124"/>
      <c r="AG626" s="124">
        <v>0</v>
      </c>
      <c r="AH626" s="124"/>
      <c r="AI626" s="124">
        <v>0</v>
      </c>
      <c r="AJ626" s="124"/>
      <c r="AK626" s="124">
        <v>0</v>
      </c>
      <c r="AL626" s="124"/>
      <c r="AM626" s="124">
        <v>0</v>
      </c>
      <c r="AN626" s="124"/>
      <c r="AO626" s="124">
        <v>0</v>
      </c>
      <c r="AP626" s="124"/>
      <c r="AQ626" s="124">
        <v>0</v>
      </c>
      <c r="AR626" s="124"/>
      <c r="AS626" s="124">
        <v>0</v>
      </c>
      <c r="AT626" s="124"/>
      <c r="AU626" s="124">
        <v>0</v>
      </c>
      <c r="AV626" s="124">
        <v>0</v>
      </c>
      <c r="AW626" s="124">
        <v>0</v>
      </c>
      <c r="AX626" s="124">
        <v>0</v>
      </c>
      <c r="AY626" s="124">
        <v>0</v>
      </c>
      <c r="AZ626" s="124">
        <v>0</v>
      </c>
      <c r="BA626" s="124">
        <v>0</v>
      </c>
      <c r="BB626" s="124">
        <v>0</v>
      </c>
      <c r="BC626" s="124">
        <v>0</v>
      </c>
      <c r="BD626" s="123">
        <v>0</v>
      </c>
      <c r="BE626" s="123">
        <v>0</v>
      </c>
      <c r="BF626" s="124">
        <v>0</v>
      </c>
      <c r="BG626" s="124">
        <v>0</v>
      </c>
      <c r="BH626" s="124">
        <v>0</v>
      </c>
      <c r="BI626" s="124"/>
      <c r="BJ626" s="124">
        <v>0</v>
      </c>
      <c r="BK626" s="124"/>
      <c r="BL626" s="124">
        <v>0</v>
      </c>
      <c r="BM626" s="124">
        <v>0</v>
      </c>
      <c r="BN626" s="124">
        <v>0</v>
      </c>
      <c r="BO626" s="124">
        <v>0</v>
      </c>
      <c r="BP626" s="125">
        <v>0</v>
      </c>
      <c r="BS626" s="97">
        <f t="shared" si="459"/>
        <v>0</v>
      </c>
      <c r="BT626" s="97">
        <f t="shared" si="460"/>
        <v>0</v>
      </c>
      <c r="BU626" s="97">
        <f t="shared" si="461"/>
        <v>0</v>
      </c>
      <c r="BV626" s="296" t="str">
        <f>IF(CA626=0,"NO STOCK",IF(COUNTIF(PKGSUMM_T!$A$2:$A$1245,A626)&gt;0,"OK","ERROR"))</f>
        <v>NO STOCK</v>
      </c>
      <c r="BW626" s="296" t="str">
        <f>IF(CA626=0,"NO STOCK",IF(OR(COUNTIF(COST_SHEETT!$B$3:$B$1238,CI626)&gt;0,COUNTIF(COST_SHEETT!$AB$3:$AB$1238,CI626)&gt;0,COUNTIF(COST_SHEETT1!$B$3:$B$1238,CI626)&gt;0,COUNTIF(COST_SHEETT1!$AB$3:$AB$1238,CI626)&gt;0),"OK","ERROR"))</f>
        <v>NO STOCK</v>
      </c>
      <c r="BX626" s="97">
        <f>SUMIF(HW!$A$2:$A$1573,$A626,HW!BI$2:BI$1573)</f>
        <v>0</v>
      </c>
      <c r="BY626" s="97">
        <f>SUMIF(HW!$A$2:$A$1573,$A626,HW!BJ$2:BJ$1573)</f>
        <v>0</v>
      </c>
      <c r="BZ626" s="197">
        <f t="shared" si="462"/>
        <v>0</v>
      </c>
      <c r="CA626" s="198">
        <f t="shared" si="463"/>
        <v>0</v>
      </c>
      <c r="CI626" s="200"/>
      <c r="CK626" s="296">
        <f>IF(C626="WORK IN PROGRESS",0.099999,IF(SUMIF(SALE!$L$3:$L$1221,$A626,SALE!$U$3:$U$1221)=0,0,SUMIF(SALE!$L$3:$L$1221,$A626,SALE!$U$3:$U$1221)/SUMIF(SALE!$L$3:$L$1221,$A626,SALE!$F$3:$F$1221)))</f>
        <v>0</v>
      </c>
    </row>
    <row r="627" spans="1:102" ht="12" hidden="1" customHeight="1" x14ac:dyDescent="0.25">
      <c r="A627" s="136" t="s">
        <v>2642</v>
      </c>
      <c r="B627" s="105"/>
      <c r="C627" s="105" t="s">
        <v>1200</v>
      </c>
      <c r="D627" s="137"/>
      <c r="E627" s="137"/>
      <c r="F627" s="137">
        <v>0.29518499999999998</v>
      </c>
      <c r="G627" s="137">
        <v>0.29518499999999998</v>
      </c>
      <c r="H627" s="107">
        <v>291400</v>
      </c>
      <c r="I627" s="107">
        <v>49.537999999999997</v>
      </c>
      <c r="J627" s="138">
        <v>8902.43</v>
      </c>
      <c r="K627" s="137"/>
      <c r="L627" s="137">
        <v>0</v>
      </c>
      <c r="M627" s="137"/>
      <c r="N627" s="137">
        <v>0</v>
      </c>
      <c r="O627" s="137"/>
      <c r="P627" s="137">
        <v>0</v>
      </c>
      <c r="Q627" s="137">
        <v>890440</v>
      </c>
      <c r="R627" s="107">
        <v>151.375</v>
      </c>
      <c r="S627" s="137"/>
      <c r="T627" s="137">
        <v>0</v>
      </c>
      <c r="U627" s="137"/>
      <c r="V627" s="137">
        <v>0</v>
      </c>
      <c r="W627" s="137"/>
      <c r="X627" s="137">
        <v>0</v>
      </c>
      <c r="Y627" s="137"/>
      <c r="Z627" s="137">
        <v>0</v>
      </c>
      <c r="AA627" s="137"/>
      <c r="AB627" s="137">
        <v>0</v>
      </c>
      <c r="AC627" s="139">
        <v>890440</v>
      </c>
      <c r="AD627" s="107">
        <v>151.375</v>
      </c>
      <c r="AE627" s="138">
        <v>25122.874</v>
      </c>
      <c r="AF627" s="137"/>
      <c r="AG627" s="137">
        <v>0</v>
      </c>
      <c r="AH627" s="137"/>
      <c r="AI627" s="137">
        <v>0</v>
      </c>
      <c r="AJ627" s="137"/>
      <c r="AK627" s="137">
        <v>0</v>
      </c>
      <c r="AL627" s="137"/>
      <c r="AM627" s="137">
        <v>0</v>
      </c>
      <c r="AN627" s="137">
        <v>22600</v>
      </c>
      <c r="AO627" s="137">
        <v>3.8420000000000001</v>
      </c>
      <c r="AP627" s="137">
        <v>993840</v>
      </c>
      <c r="AQ627" s="137">
        <v>168.953</v>
      </c>
      <c r="AR627" s="137"/>
      <c r="AS627" s="137">
        <v>0</v>
      </c>
      <c r="AT627" s="137"/>
      <c r="AU627" s="137">
        <v>0</v>
      </c>
      <c r="AV627" s="139">
        <v>1016440</v>
      </c>
      <c r="AW627" s="107">
        <v>172.79499999999999</v>
      </c>
      <c r="AX627" s="138">
        <v>28996.995999999999</v>
      </c>
      <c r="AY627" s="139">
        <v>165400</v>
      </c>
      <c r="AZ627" s="137">
        <v>39</v>
      </c>
      <c r="BA627" s="107">
        <v>28.117999999999999</v>
      </c>
      <c r="BB627" s="138">
        <v>5028.308</v>
      </c>
      <c r="BC627" s="138">
        <v>5028.308</v>
      </c>
      <c r="BD627" s="137">
        <v>0</v>
      </c>
      <c r="BE627" s="137">
        <v>0</v>
      </c>
      <c r="BF627" s="137">
        <v>0</v>
      </c>
      <c r="BG627" s="139">
        <v>890440</v>
      </c>
      <c r="BH627" s="107">
        <v>151.375</v>
      </c>
      <c r="BI627" s="137"/>
      <c r="BJ627" s="137">
        <v>0</v>
      </c>
      <c r="BK627" s="137"/>
      <c r="BL627" s="137">
        <v>0</v>
      </c>
      <c r="BM627" s="137">
        <v>0</v>
      </c>
      <c r="BN627" s="137">
        <v>0</v>
      </c>
      <c r="BO627" s="139">
        <v>890440</v>
      </c>
      <c r="BP627" s="108">
        <v>151.375</v>
      </c>
      <c r="BS627" s="97">
        <f t="shared" si="459"/>
        <v>0</v>
      </c>
      <c r="BT627" s="97">
        <f t="shared" si="460"/>
        <v>0</v>
      </c>
      <c r="BU627" s="97">
        <f t="shared" si="461"/>
        <v>0</v>
      </c>
      <c r="BV627" s="296" t="str">
        <f>IF(CA627=0,"NO STOCK",IF(COUNTIF(PKGSUMM_T!$A$2:$A$1245,A627)&gt;0,"OK","ERROR"))</f>
        <v>NO STOCK</v>
      </c>
      <c r="BW627" s="296" t="str">
        <f>IF(CA627=0,"NO STOCK",IF(OR(COUNTIF(COST_SHEETT!$B$3:$B$1238,CI627)&gt;0,COUNTIF(COST_SHEETT!$AB$3:$AB$1238,CI627)&gt;0,COUNTIF(COST_SHEETT1!$B$3:$B$1238,CI627)&gt;0,COUNTIF(COST_SHEETT1!$AB$3:$AB$1238,CI627)&gt;0),"OK","ERROR"))</f>
        <v>NO STOCK</v>
      </c>
      <c r="BX627" s="97">
        <f>SUMIF(HW!$A$2:$A$1573,$A627,HW!BI$2:BI$1573)</f>
        <v>0</v>
      </c>
      <c r="BY627" s="97">
        <f>SUMIF(HW!$A$2:$A$1573,$A627,HW!BJ$2:BJ$1573)</f>
        <v>0</v>
      </c>
      <c r="BZ627" s="197">
        <f t="shared" si="462"/>
        <v>0</v>
      </c>
      <c r="CA627" s="198">
        <f t="shared" si="463"/>
        <v>0</v>
      </c>
      <c r="CI627" s="200"/>
      <c r="CK627" s="296">
        <f>IF(C627="WORK IN PROGRESS",0.099999,IF(SUMIF(SALE!$L$3:$L$1221,$A627,SALE!$U$3:$U$1221)=0,0,SUMIF(SALE!$L$3:$L$1221,$A627,SALE!$U$3:$U$1221)/SUMIF(SALE!$L$3:$L$1221,$A627,SALE!$F$3:$F$1221)))</f>
        <v>0</v>
      </c>
    </row>
    <row r="628" spans="1:102" ht="12" hidden="1" customHeight="1" x14ac:dyDescent="0.25">
      <c r="A628" s="109" t="s">
        <v>2642</v>
      </c>
      <c r="B628" s="110"/>
      <c r="C628" s="111" t="s">
        <v>77</v>
      </c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  <c r="AM628" s="112"/>
      <c r="AN628" s="112"/>
      <c r="AO628" s="112"/>
      <c r="AP628" s="112"/>
      <c r="AQ628" s="112"/>
      <c r="AR628" s="112"/>
      <c r="AS628" s="112"/>
      <c r="AT628" s="112"/>
      <c r="AU628" s="112"/>
      <c r="AV628" s="112"/>
      <c r="AW628" s="112"/>
      <c r="AX628" s="112"/>
      <c r="AY628" s="112"/>
      <c r="AZ628" s="112"/>
      <c r="BA628" s="112"/>
      <c r="BB628" s="112"/>
      <c r="BC628" s="112"/>
      <c r="BD628" s="112"/>
      <c r="BE628" s="112"/>
      <c r="BF628" s="112"/>
      <c r="BG628" s="112"/>
      <c r="BH628" s="112"/>
      <c r="BI628" s="112"/>
      <c r="BJ628" s="112"/>
      <c r="BK628" s="112"/>
      <c r="BL628" s="112"/>
      <c r="BM628" s="112"/>
      <c r="BN628" s="112"/>
      <c r="BO628" s="112"/>
      <c r="BP628" s="113"/>
      <c r="BS628" s="97">
        <f t="shared" si="459"/>
        <v>0</v>
      </c>
      <c r="BT628" s="97">
        <f t="shared" si="460"/>
        <v>0</v>
      </c>
      <c r="BU628" s="97">
        <f t="shared" si="461"/>
        <v>0</v>
      </c>
      <c r="BV628" s="296" t="str">
        <f>IF(CA628=0,"NO STOCK",IF(COUNTIF(PKGSUMM_T!$A$2:$A$1245,A628)&gt;0,"OK","ERROR"))</f>
        <v>NO STOCK</v>
      </c>
      <c r="BW628" s="296" t="str">
        <f>IF(CA628=0,"NO STOCK",IF(OR(COUNTIF(COST_SHEETT!$B$3:$B$1238,CI628)&gt;0,COUNTIF(COST_SHEETT!$AB$3:$AB$1238,CI628)&gt;0,COUNTIF(COST_SHEETT1!$B$3:$B$1238,CI628)&gt;0,COUNTIF(COST_SHEETT1!$AB$3:$AB$1238,CI628)&gt;0),"OK","ERROR"))</f>
        <v>NO STOCK</v>
      </c>
      <c r="BX628" s="97">
        <f>SUMIF(HW!$A$2:$A$1573,$A628,HW!BI$2:BI$1573)</f>
        <v>0</v>
      </c>
      <c r="BY628" s="97">
        <f>SUMIF(HW!$A$2:$A$1573,$A628,HW!BJ$2:BJ$1573)</f>
        <v>0</v>
      </c>
      <c r="BZ628" s="197">
        <f t="shared" si="462"/>
        <v>0</v>
      </c>
      <c r="CA628" s="198">
        <f t="shared" si="463"/>
        <v>0</v>
      </c>
      <c r="CI628" s="200"/>
      <c r="CK628" s="296">
        <f>IF(C628="WORK IN PROGRESS",0.099999,IF(SUMIF(SALE!$L$3:$L$1221,$A628,SALE!$U$3:$U$1221)=0,0,SUMIF(SALE!$L$3:$L$1221,$A628,SALE!$U$3:$U$1221)/SUMIF(SALE!$L$3:$L$1221,$A628,SALE!$F$3:$F$1221)))</f>
        <v>9.9999000000000005E-2</v>
      </c>
    </row>
    <row r="629" spans="1:102" ht="12" customHeight="1" x14ac:dyDescent="0.25">
      <c r="A629" s="114" t="s">
        <v>479</v>
      </c>
      <c r="B629" s="115" t="s">
        <v>480</v>
      </c>
      <c r="C629" s="115" t="s">
        <v>77</v>
      </c>
      <c r="D629" s="132">
        <v>3616</v>
      </c>
      <c r="E629" s="117">
        <v>170</v>
      </c>
      <c r="F629" s="117">
        <v>2.5093000000000001E-2</v>
      </c>
      <c r="G629" s="117">
        <v>2.5093000000000001E-2</v>
      </c>
      <c r="H629" s="130">
        <v>3616</v>
      </c>
      <c r="I629" s="130">
        <v>0.61499999999999999</v>
      </c>
      <c r="J629" s="130">
        <v>90.736000000000004</v>
      </c>
      <c r="K629" s="117"/>
      <c r="L629" s="118">
        <v>0</v>
      </c>
      <c r="M629" s="117"/>
      <c r="N629" s="118">
        <v>0</v>
      </c>
      <c r="O629" s="117"/>
      <c r="P629" s="118">
        <v>0</v>
      </c>
      <c r="Q629" s="117"/>
      <c r="R629" s="118">
        <v>0</v>
      </c>
      <c r="S629" s="117"/>
      <c r="T629" s="118">
        <v>0</v>
      </c>
      <c r="U629" s="117"/>
      <c r="V629" s="118">
        <v>0</v>
      </c>
      <c r="W629" s="117"/>
      <c r="X629" s="118">
        <v>0</v>
      </c>
      <c r="Y629" s="117"/>
      <c r="Z629" s="118">
        <v>0</v>
      </c>
      <c r="AA629" s="117"/>
      <c r="AB629" s="118">
        <v>0</v>
      </c>
      <c r="AC629" s="118">
        <v>0</v>
      </c>
      <c r="AD629" s="118">
        <v>0</v>
      </c>
      <c r="AE629" s="118">
        <v>0</v>
      </c>
      <c r="AF629" s="117"/>
      <c r="AG629" s="118">
        <v>0</v>
      </c>
      <c r="AH629" s="117"/>
      <c r="AI629" s="118">
        <v>0</v>
      </c>
      <c r="AJ629" s="117"/>
      <c r="AK629" s="118">
        <v>0</v>
      </c>
      <c r="AL629" s="117"/>
      <c r="AM629" s="118">
        <v>0</v>
      </c>
      <c r="AN629" s="117"/>
      <c r="AO629" s="118">
        <v>0</v>
      </c>
      <c r="AP629" s="117"/>
      <c r="AQ629" s="118">
        <v>0</v>
      </c>
      <c r="AR629" s="117"/>
      <c r="AS629" s="118">
        <v>0</v>
      </c>
      <c r="AT629" s="117"/>
      <c r="AU629" s="118">
        <v>0</v>
      </c>
      <c r="AV629" s="118">
        <v>0</v>
      </c>
      <c r="AW629" s="118">
        <v>0</v>
      </c>
      <c r="AX629" s="118">
        <v>0</v>
      </c>
      <c r="AY629" s="132">
        <v>3616</v>
      </c>
      <c r="AZ629" s="117">
        <v>1</v>
      </c>
      <c r="BA629" s="130">
        <v>0.61499999999999999</v>
      </c>
      <c r="BB629" s="130">
        <v>90.736000000000004</v>
      </c>
      <c r="BC629" s="130">
        <v>90.736000000000004</v>
      </c>
      <c r="BD629" s="117">
        <v>0</v>
      </c>
      <c r="BE629" s="117">
        <v>0</v>
      </c>
      <c r="BF629" s="118">
        <v>0</v>
      </c>
      <c r="BG629" s="118">
        <v>0</v>
      </c>
      <c r="BH629" s="118">
        <v>0</v>
      </c>
      <c r="BI629" s="117"/>
      <c r="BJ629" s="118">
        <v>0</v>
      </c>
      <c r="BK629" s="117"/>
      <c r="BL629" s="118">
        <v>0</v>
      </c>
      <c r="BM629" s="118">
        <v>0</v>
      </c>
      <c r="BN629" s="118">
        <v>0</v>
      </c>
      <c r="BO629" s="118">
        <v>0</v>
      </c>
      <c r="BP629" s="119">
        <v>0</v>
      </c>
      <c r="BS629" s="97">
        <f t="shared" si="459"/>
        <v>3616</v>
      </c>
      <c r="BT629" s="97">
        <f t="shared" si="460"/>
        <v>1</v>
      </c>
      <c r="BU629" s="97">
        <f t="shared" si="461"/>
        <v>0.61499999999999999</v>
      </c>
      <c r="BV629" s="296" t="str">
        <f>IF(CA629=0,"NO STOCK",IF(COUNTIF(PKGSUMM_T!$A$2:$A$1245,A629)&gt;0,"OK","ERROR"))</f>
        <v>OK</v>
      </c>
      <c r="BW629" s="296" t="str">
        <f>IF(CA629=0,"NO STOCK",IF(OR(COUNTIF(COST_SHEETT!$B$3:$B$1238,CI629)&gt;0,COUNTIF(COST_SHEETT!$AB$3:$AB$1238,CI629)&gt;0,COUNTIF(COST_SHEETT1!$B$3:$B$1238,CI629)&gt;0,COUNTIF(COST_SHEETT1!$AB$3:$AB$1238,CI629)&gt;0),"OK","ERROR"))</f>
        <v>OK</v>
      </c>
      <c r="BX629" s="97">
        <f>SUMIF(HW!$A$2:$A$1573,$A629,HW!BI$2:BI$1573)</f>
        <v>0</v>
      </c>
      <c r="BY629" s="97">
        <f>SUMIF(HW!$A$2:$A$1573,$A629,HW!BJ$2:BJ$1573)</f>
        <v>0</v>
      </c>
      <c r="BZ629" s="197">
        <f t="shared" si="462"/>
        <v>3616</v>
      </c>
      <c r="CA629" s="198">
        <f t="shared" si="463"/>
        <v>0.61499999999999999</v>
      </c>
      <c r="CB629" s="296">
        <f>IF(CJ629="Y",IF(C629="FINISHED GOODS",SUMIF(COST_SHEETT!$AB$3:$AB$1227,$CI629,COST_SHEETT!$DD$3:$DD$1227),SUMIF(COST_SHEETT!$B$3:$B$1227,$CI629,COST_SHEETT!$DB$3:$DB$1227)),IF(C629="FINISHED GOODS",SUMIF(COST_SHEETT1!$AB$3:$AB$1227,$CI629,COST_SHEETT1!$DD$3:$DD$1227),SUMIF(COST_SHEETT1!$B$3:$B$1227,$CI629,COST_SHEETT1!$DB$3:$DB$1227)))</f>
        <v>2.5093149258517716E-2</v>
      </c>
      <c r="CC629" s="209">
        <f t="shared" ref="CC629:CC630" si="508">ROUND(BZ629*CB629,0)</f>
        <v>91</v>
      </c>
      <c r="CD629" s="295">
        <v>1</v>
      </c>
      <c r="CE629" s="295"/>
      <c r="CF629" s="376">
        <f t="shared" ref="CF629:CF630" si="509">IF(BZ629=0,0,IF(CK629&gt;0,CK629,CD629))</f>
        <v>9.9999000000000005E-2</v>
      </c>
      <c r="CG629" s="301">
        <f t="shared" ref="CG629:CG630" si="510">MIN(CF629,CB629)</f>
        <v>2.5093149258517716E-2</v>
      </c>
      <c r="CH629" s="302">
        <f t="shared" ref="CH629:CH630" si="511">ROUND(CG629*BZ629,0)</f>
        <v>91</v>
      </c>
      <c r="CI629" s="200" t="s">
        <v>3484</v>
      </c>
      <c r="CK629" s="296">
        <f>IF(C629="WORK IN PROGRESS",0.099999,IF(SUMIF(SALE!$L$3:$L$1221,$A629,SALE!$U$3:$U$1221)=0,0,SUMIF(SALE!$L$3:$L$1221,$A629,SALE!$U$3:$U$1221)/SUMIF(SALE!$L$3:$L$1221,$A629,SALE!$F$3:$F$1221)))</f>
        <v>9.9999000000000005E-2</v>
      </c>
      <c r="CL629" s="296" t="str">
        <f t="shared" ref="CL629:CL630" si="512">IF(CF629&lt;CB629,"NRV","COST")</f>
        <v>COST</v>
      </c>
      <c r="CM629" s="304">
        <f t="shared" ref="CM629:CM630" si="513">IF(CA629=0,0,ROUND(CH629/CA629,3))</f>
        <v>147.96700000000001</v>
      </c>
      <c r="CV629" s="296">
        <f t="shared" ref="CV629:CV630" si="514">+(BZ629-BX629)*CG629</f>
        <v>90.736827718800058</v>
      </c>
      <c r="CW629" s="296">
        <f t="shared" ref="CW629:CW630" si="515">+CT629+CU629+CV629</f>
        <v>90.736827718800058</v>
      </c>
      <c r="CX629" s="388">
        <f t="shared" ref="CX629:CX630" si="516">+CW629-CH629</f>
        <v>-0.2631722811999424</v>
      </c>
    </row>
    <row r="630" spans="1:102" ht="12" customHeight="1" x14ac:dyDescent="0.25">
      <c r="A630" s="120" t="s">
        <v>483</v>
      </c>
      <c r="B630" s="121" t="s">
        <v>484</v>
      </c>
      <c r="C630" s="121" t="s">
        <v>77</v>
      </c>
      <c r="D630" s="122">
        <v>4068</v>
      </c>
      <c r="E630" s="123">
        <v>170</v>
      </c>
      <c r="F630" s="123">
        <v>2.5721999999999998E-2</v>
      </c>
      <c r="G630" s="123">
        <v>2.5721999999999998E-2</v>
      </c>
      <c r="H630" s="127">
        <v>32544</v>
      </c>
      <c r="I630" s="127">
        <v>5.532</v>
      </c>
      <c r="J630" s="127">
        <v>837.09699999999998</v>
      </c>
      <c r="K630" s="123"/>
      <c r="L630" s="123">
        <v>0</v>
      </c>
      <c r="M630" s="123"/>
      <c r="N630" s="123">
        <v>0</v>
      </c>
      <c r="O630" s="123"/>
      <c r="P630" s="123">
        <v>0</v>
      </c>
      <c r="Q630" s="123">
        <v>1285488</v>
      </c>
      <c r="R630" s="156">
        <v>218.53299999999999</v>
      </c>
      <c r="S630" s="123"/>
      <c r="T630" s="123">
        <v>0</v>
      </c>
      <c r="U630" s="123"/>
      <c r="V630" s="123">
        <v>0</v>
      </c>
      <c r="W630" s="123"/>
      <c r="X630" s="123">
        <v>0</v>
      </c>
      <c r="Y630" s="123"/>
      <c r="Z630" s="123">
        <v>0</v>
      </c>
      <c r="AA630" s="123"/>
      <c r="AB630" s="123">
        <v>0</v>
      </c>
      <c r="AC630" s="157">
        <v>1285488</v>
      </c>
      <c r="AD630" s="156">
        <v>218.53299999999999</v>
      </c>
      <c r="AE630" s="153">
        <v>33065.322</v>
      </c>
      <c r="AF630" s="123"/>
      <c r="AG630" s="123">
        <v>0</v>
      </c>
      <c r="AH630" s="123"/>
      <c r="AI630" s="123">
        <v>0</v>
      </c>
      <c r="AJ630" s="123"/>
      <c r="AK630" s="123">
        <v>0</v>
      </c>
      <c r="AL630" s="123"/>
      <c r="AM630" s="123">
        <v>0</v>
      </c>
      <c r="AN630" s="123"/>
      <c r="AO630" s="123">
        <v>0</v>
      </c>
      <c r="AP630" s="123"/>
      <c r="AQ630" s="123">
        <v>0</v>
      </c>
      <c r="AR630" s="123">
        <v>899028</v>
      </c>
      <c r="AS630" s="112">
        <v>152.83500000000001</v>
      </c>
      <c r="AT630" s="123"/>
      <c r="AU630" s="123">
        <v>0</v>
      </c>
      <c r="AV630" s="135">
        <v>899028</v>
      </c>
      <c r="AW630" s="112">
        <v>152.83500000000001</v>
      </c>
      <c r="AX630" s="134">
        <v>23124.797999999999</v>
      </c>
      <c r="AY630" s="129">
        <v>419004</v>
      </c>
      <c r="AZ630" s="123">
        <v>103</v>
      </c>
      <c r="BA630" s="127">
        <v>71.230999999999995</v>
      </c>
      <c r="BB630" s="128">
        <v>10777.620999999999</v>
      </c>
      <c r="BC630" s="128">
        <v>10777.620999999999</v>
      </c>
      <c r="BD630" s="123">
        <v>0</v>
      </c>
      <c r="BE630" s="123">
        <v>0</v>
      </c>
      <c r="BF630" s="123">
        <v>0</v>
      </c>
      <c r="BG630" s="152">
        <v>386460</v>
      </c>
      <c r="BH630" s="151">
        <v>65.697999999999993</v>
      </c>
      <c r="BI630" s="123">
        <v>20340</v>
      </c>
      <c r="BJ630" s="123">
        <v>3.4580000000000002</v>
      </c>
      <c r="BK630" s="123"/>
      <c r="BL630" s="123">
        <v>0</v>
      </c>
      <c r="BM630" s="122">
        <v>20340</v>
      </c>
      <c r="BN630" s="123">
        <v>3.4580000000000002</v>
      </c>
      <c r="BO630" s="122">
        <v>406800</v>
      </c>
      <c r="BP630" s="154">
        <v>69.156000000000006</v>
      </c>
      <c r="BS630" s="97">
        <f t="shared" si="459"/>
        <v>419004</v>
      </c>
      <c r="BT630" s="97">
        <f t="shared" si="460"/>
        <v>103</v>
      </c>
      <c r="BU630" s="97">
        <f t="shared" si="461"/>
        <v>71.230999999999995</v>
      </c>
      <c r="BV630" s="296" t="str">
        <f>IF(CA630=0,"NO STOCK",IF(COUNTIF(PKGSUMM_T!$A$2:$A$1245,A630)&gt;0,"OK","ERROR"))</f>
        <v>OK</v>
      </c>
      <c r="BW630" s="296" t="str">
        <f>IF(CA630=0,"NO STOCK",IF(OR(COUNTIF(COST_SHEETT!$B$3:$B$1238,CI630)&gt;0,COUNTIF(COST_SHEETT!$AB$3:$AB$1238,CI630)&gt;0,COUNTIF(COST_SHEETT1!$B$3:$B$1238,CI630)&gt;0,COUNTIF(COST_SHEETT1!$AB$3:$AB$1238,CI630)&gt;0),"OK","ERROR"))</f>
        <v>OK</v>
      </c>
      <c r="BX630" s="97">
        <f>SUMIF(HW!$A$2:$A$1573,$A630,HW!BI$2:BI$1573)</f>
        <v>28476</v>
      </c>
      <c r="BY630" s="97">
        <f>SUMIF(HW!$A$2:$A$1573,$A630,HW!BJ$2:BJ$1573)</f>
        <v>4.8410000000000002</v>
      </c>
      <c r="BZ630" s="197">
        <f t="shared" si="462"/>
        <v>447480</v>
      </c>
      <c r="CA630" s="198">
        <f t="shared" si="463"/>
        <v>76.071999999999989</v>
      </c>
      <c r="CB630" s="296">
        <f>IF(CJ630="Y",IF(C630="FINISHED GOODS",SUMIF(COST_SHEETT!$AB$3:$AB$1227,$CI630,COST_SHEETT!$DD$3:$DD$1227),SUMIF(COST_SHEETT!$B$3:$B$1227,$CI630,COST_SHEETT!$DB$3:$DB$1227)),IF(C630="FINISHED GOODS",SUMIF(COST_SHEETT1!$AB$3:$AB$1227,$CI630,COST_SHEETT1!$DD$3:$DD$1227),SUMIF(COST_SHEETT1!$B$3:$B$1227,$CI630,COST_SHEETT1!$DB$3:$DB$1227)))</f>
        <v>2.5219549117123159E-2</v>
      </c>
      <c r="CC630" s="209">
        <f t="shared" si="508"/>
        <v>11285</v>
      </c>
      <c r="CD630" s="295">
        <v>1</v>
      </c>
      <c r="CE630" s="295"/>
      <c r="CF630" s="376">
        <f t="shared" si="509"/>
        <v>9.9999000000000005E-2</v>
      </c>
      <c r="CG630" s="301">
        <f t="shared" si="510"/>
        <v>2.5219549117123159E-2</v>
      </c>
      <c r="CH630" s="302">
        <f t="shared" si="511"/>
        <v>11285</v>
      </c>
      <c r="CI630" s="200" t="s">
        <v>3513</v>
      </c>
      <c r="CJ630" s="97" t="s">
        <v>2666</v>
      </c>
      <c r="CK630" s="296">
        <f>IF(C630="WORK IN PROGRESS",0.099999,IF(SUMIF(SALE!$L$3:$L$1221,$A630,SALE!$U$3:$U$1221)=0,0,SUMIF(SALE!$L$3:$L$1221,$A630,SALE!$U$3:$U$1221)/SUMIF(SALE!$L$3:$L$1221,$A630,SALE!$F$3:$F$1221)))</f>
        <v>9.9999000000000005E-2</v>
      </c>
      <c r="CL630" s="296" t="str">
        <f t="shared" si="512"/>
        <v>COST</v>
      </c>
      <c r="CM630" s="304">
        <f t="shared" si="513"/>
        <v>148.346</v>
      </c>
      <c r="CT630" s="296">
        <f>+(BX630*CG630)</f>
        <v>718.15188065919904</v>
      </c>
      <c r="CV630" s="296">
        <f t="shared" si="514"/>
        <v>10567.091958271072</v>
      </c>
      <c r="CW630" s="296">
        <f t="shared" si="515"/>
        <v>11285.243838930272</v>
      </c>
      <c r="CX630" s="388">
        <f t="shared" si="516"/>
        <v>0.24383893027152226</v>
      </c>
    </row>
    <row r="631" spans="1:102" ht="12" hidden="1" customHeight="1" x14ac:dyDescent="0.25">
      <c r="A631" s="114" t="s">
        <v>477</v>
      </c>
      <c r="B631" s="115" t="s">
        <v>1891</v>
      </c>
      <c r="C631" s="115" t="s">
        <v>77</v>
      </c>
      <c r="D631" s="116">
        <v>3872</v>
      </c>
      <c r="E631" s="117">
        <v>170</v>
      </c>
      <c r="F631" s="117">
        <v>2.4667000000000001E-2</v>
      </c>
      <c r="G631" s="117">
        <v>2.4667000000000001E-2</v>
      </c>
      <c r="H631" s="118"/>
      <c r="I631" s="118">
        <v>0</v>
      </c>
      <c r="J631" s="118">
        <v>0</v>
      </c>
      <c r="K631" s="118"/>
      <c r="L631" s="118">
        <v>0</v>
      </c>
      <c r="M631" s="118"/>
      <c r="N631" s="118">
        <v>0</v>
      </c>
      <c r="O631" s="118"/>
      <c r="P631" s="118">
        <v>0</v>
      </c>
      <c r="Q631" s="118"/>
      <c r="R631" s="118">
        <v>0</v>
      </c>
      <c r="S631" s="118"/>
      <c r="T631" s="118">
        <v>0</v>
      </c>
      <c r="U631" s="118"/>
      <c r="V631" s="118">
        <v>0</v>
      </c>
      <c r="W631" s="118"/>
      <c r="X631" s="118">
        <v>0</v>
      </c>
      <c r="Y631" s="118"/>
      <c r="Z631" s="118">
        <v>0</v>
      </c>
      <c r="AA631" s="118"/>
      <c r="AB631" s="118">
        <v>0</v>
      </c>
      <c r="AC631" s="118">
        <v>0</v>
      </c>
      <c r="AD631" s="118">
        <v>0</v>
      </c>
      <c r="AE631" s="118">
        <v>0</v>
      </c>
      <c r="AF631" s="118"/>
      <c r="AG631" s="118">
        <v>0</v>
      </c>
      <c r="AH631" s="118"/>
      <c r="AI631" s="118">
        <v>0</v>
      </c>
      <c r="AJ631" s="118"/>
      <c r="AK631" s="118">
        <v>0</v>
      </c>
      <c r="AL631" s="118"/>
      <c r="AM631" s="118">
        <v>0</v>
      </c>
      <c r="AN631" s="118"/>
      <c r="AO631" s="118">
        <v>0</v>
      </c>
      <c r="AP631" s="118"/>
      <c r="AQ631" s="118">
        <v>0</v>
      </c>
      <c r="AR631" s="118"/>
      <c r="AS631" s="118">
        <v>0</v>
      </c>
      <c r="AT631" s="118"/>
      <c r="AU631" s="118">
        <v>0</v>
      </c>
      <c r="AV631" s="118">
        <v>0</v>
      </c>
      <c r="AW631" s="118">
        <v>0</v>
      </c>
      <c r="AX631" s="118">
        <v>0</v>
      </c>
      <c r="AY631" s="118">
        <v>0</v>
      </c>
      <c r="AZ631" s="118">
        <v>0</v>
      </c>
      <c r="BA631" s="118">
        <v>0</v>
      </c>
      <c r="BB631" s="118">
        <v>0</v>
      </c>
      <c r="BC631" s="118">
        <v>0</v>
      </c>
      <c r="BD631" s="117">
        <v>0</v>
      </c>
      <c r="BE631" s="117">
        <v>0</v>
      </c>
      <c r="BF631" s="118">
        <v>0</v>
      </c>
      <c r="BG631" s="118">
        <v>0</v>
      </c>
      <c r="BH631" s="118">
        <v>0</v>
      </c>
      <c r="BI631" s="118"/>
      <c r="BJ631" s="118">
        <v>0</v>
      </c>
      <c r="BK631" s="118"/>
      <c r="BL631" s="118">
        <v>0</v>
      </c>
      <c r="BM631" s="118">
        <v>0</v>
      </c>
      <c r="BN631" s="118">
        <v>0</v>
      </c>
      <c r="BO631" s="118">
        <v>0</v>
      </c>
      <c r="BP631" s="119">
        <v>0</v>
      </c>
      <c r="BS631" s="97">
        <f t="shared" si="459"/>
        <v>0</v>
      </c>
      <c r="BT631" s="97">
        <f t="shared" si="460"/>
        <v>0</v>
      </c>
      <c r="BU631" s="97">
        <f t="shared" si="461"/>
        <v>0</v>
      </c>
      <c r="BV631" s="296" t="str">
        <f>IF(CA631=0,"NO STOCK",IF(COUNTIF(PKGSUMM_T!$A$2:$A$1245,A631)&gt;0,"OK","ERROR"))</f>
        <v>NO STOCK</v>
      </c>
      <c r="BW631" s="296" t="str">
        <f>IF(CA631=0,"NO STOCK",IF(OR(COUNTIF(COST_SHEETT!$B$3:$B$1238,CI631)&gt;0,COUNTIF(COST_SHEETT!$AB$3:$AB$1238,CI631)&gt;0,COUNTIF(COST_SHEETT1!$B$3:$B$1238,CI631)&gt;0,COUNTIF(COST_SHEETT1!$AB$3:$AB$1238,CI631)&gt;0),"OK","ERROR"))</f>
        <v>NO STOCK</v>
      </c>
      <c r="BX631" s="97">
        <f>SUMIF(HW!$A$2:$A$1573,$A631,HW!BI$2:BI$1573)</f>
        <v>0</v>
      </c>
      <c r="BY631" s="97">
        <f>SUMIF(HW!$A$2:$A$1573,$A631,HW!BJ$2:BJ$1573)</f>
        <v>0</v>
      </c>
      <c r="BZ631" s="197">
        <f t="shared" si="462"/>
        <v>0</v>
      </c>
      <c r="CA631" s="198">
        <f t="shared" si="463"/>
        <v>0</v>
      </c>
      <c r="CI631" s="200"/>
      <c r="CK631" s="296">
        <f>IF(C631="WORK IN PROGRESS",0.099999,IF(SUMIF(SALE!$L$3:$L$1221,$A631,SALE!$U$3:$U$1221)=0,0,SUMIF(SALE!$L$3:$L$1221,$A631,SALE!$U$3:$U$1221)/SUMIF(SALE!$L$3:$L$1221,$A631,SALE!$F$3:$F$1221)))</f>
        <v>9.9999000000000005E-2</v>
      </c>
    </row>
    <row r="632" spans="1:102" ht="12" hidden="1" customHeight="1" x14ac:dyDescent="0.25">
      <c r="A632" s="120" t="s">
        <v>1892</v>
      </c>
      <c r="B632" s="121" t="s">
        <v>1893</v>
      </c>
      <c r="C632" s="121" t="s">
        <v>77</v>
      </c>
      <c r="D632" s="122">
        <v>3600</v>
      </c>
      <c r="E632" s="123">
        <v>235</v>
      </c>
      <c r="F632" s="123">
        <v>3.4098999999999997E-2</v>
      </c>
      <c r="G632" s="123">
        <v>3.4098999999999997E-2</v>
      </c>
      <c r="H632" s="124"/>
      <c r="I632" s="124">
        <v>0</v>
      </c>
      <c r="J632" s="124">
        <v>0</v>
      </c>
      <c r="K632" s="124"/>
      <c r="L632" s="124">
        <v>0</v>
      </c>
      <c r="M632" s="124"/>
      <c r="N632" s="124">
        <v>0</v>
      </c>
      <c r="O632" s="124"/>
      <c r="P632" s="124">
        <v>0</v>
      </c>
      <c r="Q632" s="124"/>
      <c r="R632" s="124">
        <v>0</v>
      </c>
      <c r="S632" s="124"/>
      <c r="T632" s="124">
        <v>0</v>
      </c>
      <c r="U632" s="124"/>
      <c r="V632" s="124">
        <v>0</v>
      </c>
      <c r="W632" s="124"/>
      <c r="X632" s="124">
        <v>0</v>
      </c>
      <c r="Y632" s="124"/>
      <c r="Z632" s="124">
        <v>0</v>
      </c>
      <c r="AA632" s="124"/>
      <c r="AB632" s="124">
        <v>0</v>
      </c>
      <c r="AC632" s="124">
        <v>0</v>
      </c>
      <c r="AD632" s="124">
        <v>0</v>
      </c>
      <c r="AE632" s="124">
        <v>0</v>
      </c>
      <c r="AF632" s="124"/>
      <c r="AG632" s="124">
        <v>0</v>
      </c>
      <c r="AH632" s="124"/>
      <c r="AI632" s="124">
        <v>0</v>
      </c>
      <c r="AJ632" s="124"/>
      <c r="AK632" s="124">
        <v>0</v>
      </c>
      <c r="AL632" s="124"/>
      <c r="AM632" s="124">
        <v>0</v>
      </c>
      <c r="AN632" s="124"/>
      <c r="AO632" s="124">
        <v>0</v>
      </c>
      <c r="AP632" s="124"/>
      <c r="AQ632" s="124">
        <v>0</v>
      </c>
      <c r="AR632" s="124"/>
      <c r="AS632" s="124">
        <v>0</v>
      </c>
      <c r="AT632" s="124"/>
      <c r="AU632" s="124">
        <v>0</v>
      </c>
      <c r="AV632" s="124">
        <v>0</v>
      </c>
      <c r="AW632" s="124">
        <v>0</v>
      </c>
      <c r="AX632" s="124">
        <v>0</v>
      </c>
      <c r="AY632" s="124">
        <v>0</v>
      </c>
      <c r="AZ632" s="124">
        <v>0</v>
      </c>
      <c r="BA632" s="124">
        <v>0</v>
      </c>
      <c r="BB632" s="124">
        <v>0</v>
      </c>
      <c r="BC632" s="124">
        <v>0</v>
      </c>
      <c r="BD632" s="123">
        <v>0</v>
      </c>
      <c r="BE632" s="123">
        <v>0</v>
      </c>
      <c r="BF632" s="124">
        <v>0</v>
      </c>
      <c r="BG632" s="124">
        <v>0</v>
      </c>
      <c r="BH632" s="124">
        <v>0</v>
      </c>
      <c r="BI632" s="124"/>
      <c r="BJ632" s="124">
        <v>0</v>
      </c>
      <c r="BK632" s="124"/>
      <c r="BL632" s="124">
        <v>0</v>
      </c>
      <c r="BM632" s="124">
        <v>0</v>
      </c>
      <c r="BN632" s="124">
        <v>0</v>
      </c>
      <c r="BO632" s="124">
        <v>0</v>
      </c>
      <c r="BP632" s="125">
        <v>0</v>
      </c>
      <c r="BS632" s="97">
        <f t="shared" si="459"/>
        <v>0</v>
      </c>
      <c r="BT632" s="97">
        <f t="shared" si="460"/>
        <v>0</v>
      </c>
      <c r="BU632" s="97">
        <f t="shared" si="461"/>
        <v>0</v>
      </c>
      <c r="BV632" s="296" t="str">
        <f>IF(CA632=0,"NO STOCK",IF(COUNTIF(PKGSUMM_T!$A$2:$A$1245,A632)&gt;0,"OK","ERROR"))</f>
        <v>NO STOCK</v>
      </c>
      <c r="BW632" s="296" t="str">
        <f>IF(CA632=0,"NO STOCK",IF(OR(COUNTIF(COST_SHEETT!$B$3:$B$1238,CI632)&gt;0,COUNTIF(COST_SHEETT!$AB$3:$AB$1238,CI632)&gt;0,COUNTIF(COST_SHEETT1!$B$3:$B$1238,CI632)&gt;0,COUNTIF(COST_SHEETT1!$AB$3:$AB$1238,CI632)&gt;0),"OK","ERROR"))</f>
        <v>NO STOCK</v>
      </c>
      <c r="BX632" s="97">
        <f>SUMIF(HW!$A$2:$A$1573,$A632,HW!BI$2:BI$1573)</f>
        <v>0</v>
      </c>
      <c r="BY632" s="97">
        <f>SUMIF(HW!$A$2:$A$1573,$A632,HW!BJ$2:BJ$1573)</f>
        <v>0</v>
      </c>
      <c r="BZ632" s="197">
        <f t="shared" si="462"/>
        <v>0</v>
      </c>
      <c r="CA632" s="198">
        <f t="shared" si="463"/>
        <v>0</v>
      </c>
      <c r="CI632" s="200"/>
      <c r="CK632" s="296">
        <f>IF(C632="WORK IN PROGRESS",0.099999,IF(SUMIF(SALE!$L$3:$L$1221,$A632,SALE!$U$3:$U$1221)=0,0,SUMIF(SALE!$L$3:$L$1221,$A632,SALE!$U$3:$U$1221)/SUMIF(SALE!$L$3:$L$1221,$A632,SALE!$F$3:$F$1221)))</f>
        <v>9.9999000000000005E-2</v>
      </c>
    </row>
    <row r="633" spans="1:102" ht="12" hidden="1" customHeight="1" x14ac:dyDescent="0.25">
      <c r="A633" s="114" t="s">
        <v>1894</v>
      </c>
      <c r="B633" s="115" t="s">
        <v>1895</v>
      </c>
      <c r="C633" s="115" t="s">
        <v>77</v>
      </c>
      <c r="D633" s="116">
        <v>3200</v>
      </c>
      <c r="E633" s="117">
        <v>200</v>
      </c>
      <c r="F633" s="117">
        <v>2.9020000000000001E-2</v>
      </c>
      <c r="G633" s="117">
        <v>2.9020000000000001E-2</v>
      </c>
      <c r="H633" s="118"/>
      <c r="I633" s="118">
        <v>0</v>
      </c>
      <c r="J633" s="118">
        <v>0</v>
      </c>
      <c r="K633" s="118"/>
      <c r="L633" s="118">
        <v>0</v>
      </c>
      <c r="M633" s="118"/>
      <c r="N633" s="118">
        <v>0</v>
      </c>
      <c r="O633" s="118"/>
      <c r="P633" s="118">
        <v>0</v>
      </c>
      <c r="Q633" s="118"/>
      <c r="R633" s="118">
        <v>0</v>
      </c>
      <c r="S633" s="118"/>
      <c r="T633" s="118">
        <v>0</v>
      </c>
      <c r="U633" s="118"/>
      <c r="V633" s="118">
        <v>0</v>
      </c>
      <c r="W633" s="118"/>
      <c r="X633" s="118">
        <v>0</v>
      </c>
      <c r="Y633" s="118"/>
      <c r="Z633" s="118">
        <v>0</v>
      </c>
      <c r="AA633" s="118"/>
      <c r="AB633" s="118">
        <v>0</v>
      </c>
      <c r="AC633" s="118">
        <v>0</v>
      </c>
      <c r="AD633" s="118">
        <v>0</v>
      </c>
      <c r="AE633" s="118">
        <v>0</v>
      </c>
      <c r="AF633" s="118"/>
      <c r="AG633" s="118">
        <v>0</v>
      </c>
      <c r="AH633" s="118"/>
      <c r="AI633" s="118">
        <v>0</v>
      </c>
      <c r="AJ633" s="118"/>
      <c r="AK633" s="118">
        <v>0</v>
      </c>
      <c r="AL633" s="118"/>
      <c r="AM633" s="118">
        <v>0</v>
      </c>
      <c r="AN633" s="118"/>
      <c r="AO633" s="118">
        <v>0</v>
      </c>
      <c r="AP633" s="118"/>
      <c r="AQ633" s="118">
        <v>0</v>
      </c>
      <c r="AR633" s="118"/>
      <c r="AS633" s="118">
        <v>0</v>
      </c>
      <c r="AT633" s="118"/>
      <c r="AU633" s="118">
        <v>0</v>
      </c>
      <c r="AV633" s="118">
        <v>0</v>
      </c>
      <c r="AW633" s="118">
        <v>0</v>
      </c>
      <c r="AX633" s="118">
        <v>0</v>
      </c>
      <c r="AY633" s="118">
        <v>0</v>
      </c>
      <c r="AZ633" s="118">
        <v>0</v>
      </c>
      <c r="BA633" s="118">
        <v>0</v>
      </c>
      <c r="BB633" s="118">
        <v>0</v>
      </c>
      <c r="BC633" s="118">
        <v>0</v>
      </c>
      <c r="BD633" s="117">
        <v>0</v>
      </c>
      <c r="BE633" s="117">
        <v>0</v>
      </c>
      <c r="BF633" s="118">
        <v>0</v>
      </c>
      <c r="BG633" s="118">
        <v>0</v>
      </c>
      <c r="BH633" s="118">
        <v>0</v>
      </c>
      <c r="BI633" s="118"/>
      <c r="BJ633" s="118">
        <v>0</v>
      </c>
      <c r="BK633" s="118"/>
      <c r="BL633" s="118">
        <v>0</v>
      </c>
      <c r="BM633" s="118">
        <v>0</v>
      </c>
      <c r="BN633" s="118">
        <v>0</v>
      </c>
      <c r="BO633" s="118">
        <v>0</v>
      </c>
      <c r="BP633" s="119">
        <v>0</v>
      </c>
      <c r="BS633" s="97">
        <f t="shared" si="459"/>
        <v>0</v>
      </c>
      <c r="BT633" s="97">
        <f t="shared" si="460"/>
        <v>0</v>
      </c>
      <c r="BU633" s="97">
        <f t="shared" si="461"/>
        <v>0</v>
      </c>
      <c r="BV633" s="296" t="str">
        <f>IF(CA633=0,"NO STOCK",IF(COUNTIF(PKGSUMM_T!$A$2:$A$1245,A633)&gt;0,"OK","ERROR"))</f>
        <v>NO STOCK</v>
      </c>
      <c r="BW633" s="296" t="str">
        <f>IF(CA633=0,"NO STOCK",IF(OR(COUNTIF(COST_SHEETT!$B$3:$B$1238,CI633)&gt;0,COUNTIF(COST_SHEETT!$AB$3:$AB$1238,CI633)&gt;0,COUNTIF(COST_SHEETT1!$B$3:$B$1238,CI633)&gt;0,COUNTIF(COST_SHEETT1!$AB$3:$AB$1238,CI633)&gt;0),"OK","ERROR"))</f>
        <v>NO STOCK</v>
      </c>
      <c r="BX633" s="97">
        <f>SUMIF(HW!$A$2:$A$1573,$A633,HW!BI$2:BI$1573)</f>
        <v>0</v>
      </c>
      <c r="BY633" s="97">
        <f>SUMIF(HW!$A$2:$A$1573,$A633,HW!BJ$2:BJ$1573)</f>
        <v>0</v>
      </c>
      <c r="BZ633" s="197">
        <f t="shared" si="462"/>
        <v>0</v>
      </c>
      <c r="CA633" s="198">
        <f t="shared" si="463"/>
        <v>0</v>
      </c>
      <c r="CI633" s="200"/>
      <c r="CK633" s="296">
        <f>IF(C633="WORK IN PROGRESS",0.099999,IF(SUMIF(SALE!$L$3:$L$1221,$A633,SALE!$U$3:$U$1221)=0,0,SUMIF(SALE!$L$3:$L$1221,$A633,SALE!$U$3:$U$1221)/SUMIF(SALE!$L$3:$L$1221,$A633,SALE!$F$3:$F$1221)))</f>
        <v>9.9999000000000005E-2</v>
      </c>
    </row>
    <row r="634" spans="1:102" ht="12" hidden="1" customHeight="1" x14ac:dyDescent="0.25">
      <c r="A634" s="133" t="s">
        <v>2642</v>
      </c>
      <c r="B634" s="111"/>
      <c r="C634" s="111" t="s">
        <v>1200</v>
      </c>
      <c r="D634" s="126"/>
      <c r="E634" s="126"/>
      <c r="F634" s="126">
        <v>0.138601</v>
      </c>
      <c r="G634" s="126">
        <v>0.138601</v>
      </c>
      <c r="H634" s="112">
        <v>36160</v>
      </c>
      <c r="I634" s="112">
        <v>6.1470000000000002</v>
      </c>
      <c r="J634" s="112">
        <v>927.83299999999997</v>
      </c>
      <c r="K634" s="126"/>
      <c r="L634" s="126">
        <v>0</v>
      </c>
      <c r="M634" s="126"/>
      <c r="N634" s="126">
        <v>0</v>
      </c>
      <c r="O634" s="126"/>
      <c r="P634" s="126">
        <v>0</v>
      </c>
      <c r="Q634" s="126">
        <v>1285488</v>
      </c>
      <c r="R634" s="112">
        <v>218.53299999999999</v>
      </c>
      <c r="S634" s="126"/>
      <c r="T634" s="126">
        <v>0</v>
      </c>
      <c r="U634" s="126"/>
      <c r="V634" s="126">
        <v>0</v>
      </c>
      <c r="W634" s="126"/>
      <c r="X634" s="126">
        <v>0</v>
      </c>
      <c r="Y634" s="126"/>
      <c r="Z634" s="126">
        <v>0</v>
      </c>
      <c r="AA634" s="126"/>
      <c r="AB634" s="126">
        <v>0</v>
      </c>
      <c r="AC634" s="135">
        <v>1285488</v>
      </c>
      <c r="AD634" s="112">
        <v>218.53299999999999</v>
      </c>
      <c r="AE634" s="134">
        <v>33065.322</v>
      </c>
      <c r="AF634" s="126"/>
      <c r="AG634" s="126">
        <v>0</v>
      </c>
      <c r="AH634" s="126"/>
      <c r="AI634" s="126">
        <v>0</v>
      </c>
      <c r="AJ634" s="126"/>
      <c r="AK634" s="126">
        <v>0</v>
      </c>
      <c r="AL634" s="126"/>
      <c r="AM634" s="126">
        <v>0</v>
      </c>
      <c r="AN634" s="126"/>
      <c r="AO634" s="126">
        <v>0</v>
      </c>
      <c r="AP634" s="126"/>
      <c r="AQ634" s="126">
        <v>0</v>
      </c>
      <c r="AR634" s="126">
        <v>899028</v>
      </c>
      <c r="AS634" s="112">
        <v>152.83500000000001</v>
      </c>
      <c r="AT634" s="126"/>
      <c r="AU634" s="126">
        <v>0</v>
      </c>
      <c r="AV634" s="135">
        <v>899028</v>
      </c>
      <c r="AW634" s="112">
        <v>152.83500000000001</v>
      </c>
      <c r="AX634" s="134">
        <v>23124.797999999999</v>
      </c>
      <c r="AY634" s="135">
        <v>422620</v>
      </c>
      <c r="AZ634" s="126">
        <v>104</v>
      </c>
      <c r="BA634" s="112">
        <v>71.846000000000004</v>
      </c>
      <c r="BB634" s="134">
        <v>10868.357</v>
      </c>
      <c r="BC634" s="134">
        <v>10868.357</v>
      </c>
      <c r="BD634" s="126">
        <v>0</v>
      </c>
      <c r="BE634" s="126">
        <v>0</v>
      </c>
      <c r="BF634" s="126">
        <v>0</v>
      </c>
      <c r="BG634" s="135">
        <v>386460</v>
      </c>
      <c r="BH634" s="112">
        <v>65.697999999999993</v>
      </c>
      <c r="BI634" s="126">
        <v>20340</v>
      </c>
      <c r="BJ634" s="126">
        <v>3.4580000000000002</v>
      </c>
      <c r="BK634" s="126"/>
      <c r="BL634" s="126">
        <v>0</v>
      </c>
      <c r="BM634" s="149">
        <v>20340</v>
      </c>
      <c r="BN634" s="126">
        <v>3.4580000000000002</v>
      </c>
      <c r="BO634" s="149">
        <v>406800</v>
      </c>
      <c r="BP634" s="150">
        <v>69.156000000000006</v>
      </c>
      <c r="BS634" s="97">
        <f t="shared" si="459"/>
        <v>0</v>
      </c>
      <c r="BT634" s="97">
        <f t="shared" si="460"/>
        <v>0</v>
      </c>
      <c r="BU634" s="97">
        <f t="shared" si="461"/>
        <v>0</v>
      </c>
      <c r="BV634" s="296" t="str">
        <f>IF(CA634=0,"NO STOCK",IF(COUNTIF(PKGSUMM_T!$A$2:$A$1245,A634)&gt;0,"OK","ERROR"))</f>
        <v>NO STOCK</v>
      </c>
      <c r="BW634" s="296" t="str">
        <f>IF(CA634=0,"NO STOCK",IF(OR(COUNTIF(COST_SHEETT!$B$3:$B$1238,CI634)&gt;0,COUNTIF(COST_SHEETT!$AB$3:$AB$1238,CI634)&gt;0,COUNTIF(COST_SHEETT1!$B$3:$B$1238,CI634)&gt;0,COUNTIF(COST_SHEETT1!$AB$3:$AB$1238,CI634)&gt;0),"OK","ERROR"))</f>
        <v>NO STOCK</v>
      </c>
      <c r="BX634" s="97">
        <f>SUMIF(HW!$A$2:$A$1573,$A634,HW!BI$2:BI$1573)</f>
        <v>0</v>
      </c>
      <c r="BY634" s="97">
        <f>SUMIF(HW!$A$2:$A$1573,$A634,HW!BJ$2:BJ$1573)</f>
        <v>0</v>
      </c>
      <c r="BZ634" s="197">
        <f t="shared" si="462"/>
        <v>0</v>
      </c>
      <c r="CA634" s="198">
        <f t="shared" si="463"/>
        <v>0</v>
      </c>
      <c r="CI634" s="200"/>
      <c r="CK634" s="296">
        <f>IF(C634="WORK IN PROGRESS",0.099999,IF(SUMIF(SALE!$L$3:$L$1221,$A634,SALE!$U$3:$U$1221)=0,0,SUMIF(SALE!$L$3:$L$1221,$A634,SALE!$U$3:$U$1221)/SUMIF(SALE!$L$3:$L$1221,$A634,SALE!$F$3:$F$1221)))</f>
        <v>0</v>
      </c>
    </row>
    <row r="635" spans="1:102" ht="12" hidden="1" customHeight="1" x14ac:dyDescent="0.25">
      <c r="A635" s="136" t="s">
        <v>2642</v>
      </c>
      <c r="B635" s="105" t="s">
        <v>1200</v>
      </c>
      <c r="C635" s="105"/>
      <c r="D635" s="137"/>
      <c r="E635" s="137"/>
      <c r="F635" s="137">
        <v>0.433786</v>
      </c>
      <c r="G635" s="137">
        <v>0.433786</v>
      </c>
      <c r="H635" s="107">
        <v>327560</v>
      </c>
      <c r="I635" s="107">
        <v>55.685000000000002</v>
      </c>
      <c r="J635" s="138">
        <v>9830.2630000000008</v>
      </c>
      <c r="K635" s="137"/>
      <c r="L635" s="137">
        <v>0</v>
      </c>
      <c r="M635" s="137"/>
      <c r="N635" s="137">
        <v>0</v>
      </c>
      <c r="O635" s="137"/>
      <c r="P635" s="137">
        <v>0</v>
      </c>
      <c r="Q635" s="137">
        <v>2175928</v>
      </c>
      <c r="R635" s="107">
        <v>369.90800000000002</v>
      </c>
      <c r="S635" s="137"/>
      <c r="T635" s="137">
        <v>0</v>
      </c>
      <c r="U635" s="137"/>
      <c r="V635" s="137">
        <v>0</v>
      </c>
      <c r="W635" s="137"/>
      <c r="X635" s="137">
        <v>0</v>
      </c>
      <c r="Y635" s="137"/>
      <c r="Z635" s="137">
        <v>0</v>
      </c>
      <c r="AA635" s="137"/>
      <c r="AB635" s="137">
        <v>0</v>
      </c>
      <c r="AC635" s="139">
        <v>2175928</v>
      </c>
      <c r="AD635" s="107">
        <v>369.90800000000002</v>
      </c>
      <c r="AE635" s="138">
        <v>58188.196000000004</v>
      </c>
      <c r="AF635" s="137"/>
      <c r="AG635" s="137">
        <v>0</v>
      </c>
      <c r="AH635" s="137"/>
      <c r="AI635" s="137">
        <v>0</v>
      </c>
      <c r="AJ635" s="137"/>
      <c r="AK635" s="137">
        <v>0</v>
      </c>
      <c r="AL635" s="137"/>
      <c r="AM635" s="137">
        <v>0</v>
      </c>
      <c r="AN635" s="137">
        <v>22600</v>
      </c>
      <c r="AO635" s="137">
        <v>3.8420000000000001</v>
      </c>
      <c r="AP635" s="137">
        <v>993840</v>
      </c>
      <c r="AQ635" s="137">
        <v>168.953</v>
      </c>
      <c r="AR635" s="137">
        <v>899028</v>
      </c>
      <c r="AS635" s="137">
        <v>152.83500000000001</v>
      </c>
      <c r="AT635" s="137"/>
      <c r="AU635" s="137">
        <v>0</v>
      </c>
      <c r="AV635" s="139">
        <v>1915468</v>
      </c>
      <c r="AW635" s="107">
        <v>325.63</v>
      </c>
      <c r="AX635" s="138">
        <v>52121.794000000002</v>
      </c>
      <c r="AY635" s="139">
        <v>588020</v>
      </c>
      <c r="AZ635" s="137">
        <v>143</v>
      </c>
      <c r="BA635" s="107">
        <v>99.963999999999999</v>
      </c>
      <c r="BB635" s="138">
        <v>15896.665000000001</v>
      </c>
      <c r="BC635" s="138">
        <v>15896.665000000001</v>
      </c>
      <c r="BD635" s="137">
        <v>0</v>
      </c>
      <c r="BE635" s="137">
        <v>0</v>
      </c>
      <c r="BF635" s="137">
        <v>0</v>
      </c>
      <c r="BG635" s="139">
        <v>1276900</v>
      </c>
      <c r="BH635" s="107">
        <v>217.07300000000001</v>
      </c>
      <c r="BI635" s="137">
        <v>20340</v>
      </c>
      <c r="BJ635" s="137">
        <v>3.4580000000000002</v>
      </c>
      <c r="BK635" s="137"/>
      <c r="BL635" s="137">
        <v>0</v>
      </c>
      <c r="BM635" s="147">
        <v>20340</v>
      </c>
      <c r="BN635" s="137">
        <v>3.4580000000000002</v>
      </c>
      <c r="BO635" s="147">
        <v>1297240</v>
      </c>
      <c r="BP635" s="148">
        <v>220.53100000000001</v>
      </c>
      <c r="BS635" s="97">
        <f t="shared" si="459"/>
        <v>0</v>
      </c>
      <c r="BT635" s="97">
        <f t="shared" si="460"/>
        <v>0</v>
      </c>
      <c r="BU635" s="97">
        <f t="shared" si="461"/>
        <v>0</v>
      </c>
      <c r="BV635" s="296" t="str">
        <f>IF(CA635=0,"NO STOCK",IF(COUNTIF(PKGSUMM_T!$A$2:$A$1245,A635)&gt;0,"OK","ERROR"))</f>
        <v>NO STOCK</v>
      </c>
      <c r="BW635" s="296" t="str">
        <f>IF(CA635=0,"NO STOCK",IF(OR(COUNTIF(COST_SHEETT!$B$3:$B$1238,CI635)&gt;0,COUNTIF(COST_SHEETT!$AB$3:$AB$1238,CI635)&gt;0,COUNTIF(COST_SHEETT1!$B$3:$B$1238,CI635)&gt;0,COUNTIF(COST_SHEETT1!$AB$3:$AB$1238,CI635)&gt;0),"OK","ERROR"))</f>
        <v>NO STOCK</v>
      </c>
      <c r="BX635" s="97">
        <f>SUMIF(HW!$A$2:$A$1573,$A635,HW!BI$2:BI$1573)</f>
        <v>0</v>
      </c>
      <c r="BY635" s="97">
        <f>SUMIF(HW!$A$2:$A$1573,$A635,HW!BJ$2:BJ$1573)</f>
        <v>0</v>
      </c>
      <c r="BZ635" s="197">
        <f t="shared" si="462"/>
        <v>0</v>
      </c>
      <c r="CA635" s="198">
        <f t="shared" si="463"/>
        <v>0</v>
      </c>
      <c r="CI635" s="200"/>
      <c r="CK635" s="296">
        <f>IF(C635="WORK IN PROGRESS",0.099999,IF(SUMIF(SALE!$L$3:$L$1221,$A635,SALE!$U$3:$U$1221)=0,0,SUMIF(SALE!$L$3:$L$1221,$A635,SALE!$U$3:$U$1221)/SUMIF(SALE!$L$3:$L$1221,$A635,SALE!$F$3:$F$1221)))</f>
        <v>0</v>
      </c>
    </row>
    <row r="636" spans="1:102" ht="12" hidden="1" customHeight="1" x14ac:dyDescent="0.25">
      <c r="A636" s="109" t="s">
        <v>2642</v>
      </c>
      <c r="B636" s="111" t="s">
        <v>1896</v>
      </c>
      <c r="C636" s="110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  <c r="AM636" s="112"/>
      <c r="AN636" s="112"/>
      <c r="AO636" s="112"/>
      <c r="AP636" s="112"/>
      <c r="AQ636" s="112"/>
      <c r="AR636" s="112"/>
      <c r="AS636" s="112"/>
      <c r="AT636" s="112"/>
      <c r="AU636" s="112"/>
      <c r="AV636" s="112"/>
      <c r="AW636" s="112"/>
      <c r="AX636" s="112"/>
      <c r="AY636" s="112"/>
      <c r="AZ636" s="112"/>
      <c r="BA636" s="112"/>
      <c r="BB636" s="112"/>
      <c r="BC636" s="112"/>
      <c r="BD636" s="112"/>
      <c r="BE636" s="112"/>
      <c r="BF636" s="112"/>
      <c r="BG636" s="112"/>
      <c r="BH636" s="112"/>
      <c r="BI636" s="112"/>
      <c r="BJ636" s="112"/>
      <c r="BK636" s="112"/>
      <c r="BL636" s="112"/>
      <c r="BM636" s="112"/>
      <c r="BN636" s="112"/>
      <c r="BO636" s="112"/>
      <c r="BP636" s="113"/>
      <c r="BS636" s="97">
        <f t="shared" si="459"/>
        <v>0</v>
      </c>
      <c r="BT636" s="97">
        <f t="shared" si="460"/>
        <v>0</v>
      </c>
      <c r="BU636" s="97">
        <f t="shared" si="461"/>
        <v>0</v>
      </c>
      <c r="BV636" s="296" t="str">
        <f>IF(CA636=0,"NO STOCK",IF(COUNTIF(PKGSUMM_T!$A$2:$A$1245,A636)&gt;0,"OK","ERROR"))</f>
        <v>NO STOCK</v>
      </c>
      <c r="BW636" s="296" t="str">
        <f>IF(CA636=0,"NO STOCK",IF(OR(COUNTIF(COST_SHEETT!$B$3:$B$1238,CI636)&gt;0,COUNTIF(COST_SHEETT!$AB$3:$AB$1238,CI636)&gt;0,COUNTIF(COST_SHEETT1!$B$3:$B$1238,CI636)&gt;0,COUNTIF(COST_SHEETT1!$AB$3:$AB$1238,CI636)&gt;0),"OK","ERROR"))</f>
        <v>NO STOCK</v>
      </c>
      <c r="BX636" s="97">
        <f>SUMIF(HW!$A$2:$A$1573,$A636,HW!BI$2:BI$1573)</f>
        <v>0</v>
      </c>
      <c r="BY636" s="97">
        <f>SUMIF(HW!$A$2:$A$1573,$A636,HW!BJ$2:BJ$1573)</f>
        <v>0</v>
      </c>
      <c r="BZ636" s="197">
        <f t="shared" si="462"/>
        <v>0</v>
      </c>
      <c r="CA636" s="198">
        <f t="shared" si="463"/>
        <v>0</v>
      </c>
      <c r="CI636" s="200"/>
      <c r="CK636" s="296">
        <f>IF(C636="WORK IN PROGRESS",0.099999,IF(SUMIF(SALE!$L$3:$L$1221,$A636,SALE!$U$3:$U$1221)=0,0,SUMIF(SALE!$L$3:$L$1221,$A636,SALE!$U$3:$U$1221)/SUMIF(SALE!$L$3:$L$1221,$A636,SALE!$F$3:$F$1221)))</f>
        <v>0</v>
      </c>
    </row>
    <row r="637" spans="1:102" ht="12" hidden="1" customHeight="1" x14ac:dyDescent="0.25">
      <c r="A637" s="104" t="s">
        <v>2642</v>
      </c>
      <c r="B637" s="106"/>
      <c r="C637" s="105" t="s">
        <v>30</v>
      </c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07"/>
      <c r="BE637" s="107"/>
      <c r="BF637" s="107"/>
      <c r="BG637" s="107"/>
      <c r="BH637" s="107"/>
      <c r="BI637" s="107"/>
      <c r="BJ637" s="107"/>
      <c r="BK637" s="107"/>
      <c r="BL637" s="107"/>
      <c r="BM637" s="107"/>
      <c r="BN637" s="107"/>
      <c r="BO637" s="107"/>
      <c r="BP637" s="108"/>
      <c r="BS637" s="97">
        <f t="shared" si="459"/>
        <v>0</v>
      </c>
      <c r="BT637" s="97">
        <f t="shared" si="460"/>
        <v>0</v>
      </c>
      <c r="BU637" s="97">
        <f t="shared" si="461"/>
        <v>0</v>
      </c>
      <c r="BV637" s="296" t="str">
        <f>IF(CA637=0,"NO STOCK",IF(COUNTIF(PKGSUMM_T!$A$2:$A$1245,A637)&gt;0,"OK","ERROR"))</f>
        <v>NO STOCK</v>
      </c>
      <c r="BW637" s="296" t="str">
        <f>IF(CA637=0,"NO STOCK",IF(OR(COUNTIF(COST_SHEETT!$B$3:$B$1238,CI637)&gt;0,COUNTIF(COST_SHEETT!$AB$3:$AB$1238,CI637)&gt;0,COUNTIF(COST_SHEETT1!$B$3:$B$1238,CI637)&gt;0,COUNTIF(COST_SHEETT1!$AB$3:$AB$1238,CI637)&gt;0),"OK","ERROR"))</f>
        <v>NO STOCK</v>
      </c>
      <c r="BX637" s="97">
        <f>SUMIF(HW!$A$2:$A$1573,$A637,HW!BI$2:BI$1573)</f>
        <v>0</v>
      </c>
      <c r="BY637" s="97">
        <f>SUMIF(HW!$A$2:$A$1573,$A637,HW!BJ$2:BJ$1573)</f>
        <v>0</v>
      </c>
      <c r="BZ637" s="197">
        <f t="shared" si="462"/>
        <v>0</v>
      </c>
      <c r="CA637" s="198">
        <f t="shared" si="463"/>
        <v>0</v>
      </c>
      <c r="CI637" s="200"/>
      <c r="CK637" s="296">
        <f>IF(C637="WORK IN PROGRESS",0.099999,IF(SUMIF(SALE!$L$3:$L$1221,$A637,SALE!$U$3:$U$1221)=0,0,SUMIF(SALE!$L$3:$L$1221,$A637,SALE!$U$3:$U$1221)/SUMIF(SALE!$L$3:$L$1221,$A637,SALE!$F$3:$F$1221)))</f>
        <v>0</v>
      </c>
    </row>
    <row r="638" spans="1:102" ht="12" hidden="1" customHeight="1" x14ac:dyDescent="0.25">
      <c r="A638" s="120" t="s">
        <v>491</v>
      </c>
      <c r="B638" s="121" t="s">
        <v>492</v>
      </c>
      <c r="C638" s="121" t="s">
        <v>30</v>
      </c>
      <c r="D638" s="122">
        <v>5082</v>
      </c>
      <c r="E638" s="123">
        <v>170</v>
      </c>
      <c r="F638" s="123">
        <v>2.1014000000000001E-2</v>
      </c>
      <c r="G638" s="123">
        <v>2.1014000000000001E-2</v>
      </c>
      <c r="H638" s="124"/>
      <c r="I638" s="124">
        <v>0</v>
      </c>
      <c r="J638" s="124">
        <v>0</v>
      </c>
      <c r="K638" s="124"/>
      <c r="L638" s="124">
        <v>0</v>
      </c>
      <c r="M638" s="124"/>
      <c r="N638" s="124">
        <v>0</v>
      </c>
      <c r="O638" s="124"/>
      <c r="P638" s="124">
        <v>0</v>
      </c>
      <c r="Q638" s="124"/>
      <c r="R638" s="124">
        <v>0</v>
      </c>
      <c r="S638" s="124"/>
      <c r="T638" s="124">
        <v>0</v>
      </c>
      <c r="U638" s="124"/>
      <c r="V638" s="124">
        <v>0</v>
      </c>
      <c r="W638" s="124"/>
      <c r="X638" s="124">
        <v>0</v>
      </c>
      <c r="Y638" s="124"/>
      <c r="Z638" s="124">
        <v>0</v>
      </c>
      <c r="AA638" s="124"/>
      <c r="AB638" s="124">
        <v>0</v>
      </c>
      <c r="AC638" s="124">
        <v>0</v>
      </c>
      <c r="AD638" s="124">
        <v>0</v>
      </c>
      <c r="AE638" s="124">
        <v>0</v>
      </c>
      <c r="AF638" s="124"/>
      <c r="AG638" s="124">
        <v>0</v>
      </c>
      <c r="AH638" s="124"/>
      <c r="AI638" s="124">
        <v>0</v>
      </c>
      <c r="AJ638" s="124"/>
      <c r="AK638" s="124">
        <v>0</v>
      </c>
      <c r="AL638" s="124"/>
      <c r="AM638" s="124">
        <v>0</v>
      </c>
      <c r="AN638" s="124"/>
      <c r="AO638" s="124">
        <v>0</v>
      </c>
      <c r="AP638" s="124"/>
      <c r="AQ638" s="124">
        <v>0</v>
      </c>
      <c r="AR638" s="124"/>
      <c r="AS638" s="124">
        <v>0</v>
      </c>
      <c r="AT638" s="124"/>
      <c r="AU638" s="124">
        <v>0</v>
      </c>
      <c r="AV638" s="124">
        <v>0</v>
      </c>
      <c r="AW638" s="124">
        <v>0</v>
      </c>
      <c r="AX638" s="124">
        <v>0</v>
      </c>
      <c r="AY638" s="124">
        <v>0</v>
      </c>
      <c r="AZ638" s="124">
        <v>0</v>
      </c>
      <c r="BA638" s="124">
        <v>0</v>
      </c>
      <c r="BB638" s="124">
        <v>0</v>
      </c>
      <c r="BC638" s="124">
        <v>0</v>
      </c>
      <c r="BD638" s="123">
        <v>0</v>
      </c>
      <c r="BE638" s="123">
        <v>0</v>
      </c>
      <c r="BF638" s="124">
        <v>0</v>
      </c>
      <c r="BG638" s="124">
        <v>0</v>
      </c>
      <c r="BH638" s="124">
        <v>0</v>
      </c>
      <c r="BI638" s="124"/>
      <c r="BJ638" s="124">
        <v>0</v>
      </c>
      <c r="BK638" s="124"/>
      <c r="BL638" s="124">
        <v>0</v>
      </c>
      <c r="BM638" s="124">
        <v>0</v>
      </c>
      <c r="BN638" s="124">
        <v>0</v>
      </c>
      <c r="BO638" s="124">
        <v>0</v>
      </c>
      <c r="BP638" s="125">
        <v>0</v>
      </c>
      <c r="BS638" s="97">
        <f t="shared" si="459"/>
        <v>0</v>
      </c>
      <c r="BT638" s="97">
        <f t="shared" si="460"/>
        <v>0</v>
      </c>
      <c r="BU638" s="97">
        <f t="shared" si="461"/>
        <v>0</v>
      </c>
      <c r="BV638" s="296" t="str">
        <f>IF(CA638=0,"NO STOCK",IF(COUNTIF(PKGSUMM_T!$A$2:$A$1245,A638)&gt;0,"OK","ERROR"))</f>
        <v>NO STOCK</v>
      </c>
      <c r="BW638" s="296" t="str">
        <f>IF(CA638=0,"NO STOCK",IF(OR(COUNTIF(COST_SHEETT!$B$3:$B$1238,CI638)&gt;0,COUNTIF(COST_SHEETT!$AB$3:$AB$1238,CI638)&gt;0,COUNTIF(COST_SHEETT1!$B$3:$B$1238,CI638)&gt;0,COUNTIF(COST_SHEETT1!$AB$3:$AB$1238,CI638)&gt;0),"OK","ERROR"))</f>
        <v>NO STOCK</v>
      </c>
      <c r="BX638" s="97">
        <f>SUMIF(HW!$A$2:$A$1573,$A638,HW!BI$2:BI$1573)</f>
        <v>0</v>
      </c>
      <c r="BY638" s="97">
        <f>SUMIF(HW!$A$2:$A$1573,$A638,HW!BJ$2:BJ$1573)</f>
        <v>0</v>
      </c>
      <c r="BZ638" s="197">
        <f t="shared" si="462"/>
        <v>0</v>
      </c>
      <c r="CA638" s="198">
        <f t="shared" si="463"/>
        <v>0</v>
      </c>
      <c r="CI638" s="200" t="s">
        <v>3528</v>
      </c>
      <c r="CK638" s="303">
        <v>2.1013706810046832E-2</v>
      </c>
    </row>
    <row r="639" spans="1:102" ht="12" hidden="1" customHeight="1" x14ac:dyDescent="0.25">
      <c r="A639" s="114" t="s">
        <v>1897</v>
      </c>
      <c r="B639" s="115" t="s">
        <v>1898</v>
      </c>
      <c r="C639" s="115" t="s">
        <v>30</v>
      </c>
      <c r="D639" s="116">
        <v>5082</v>
      </c>
      <c r="E639" s="117">
        <v>170</v>
      </c>
      <c r="F639" s="117">
        <v>2.4667000000000001E-2</v>
      </c>
      <c r="G639" s="117">
        <v>2.4667000000000001E-2</v>
      </c>
      <c r="H639" s="118"/>
      <c r="I639" s="118">
        <v>0</v>
      </c>
      <c r="J639" s="118">
        <v>0</v>
      </c>
      <c r="K639" s="118"/>
      <c r="L639" s="118">
        <v>0</v>
      </c>
      <c r="M639" s="118"/>
      <c r="N639" s="118">
        <v>0</v>
      </c>
      <c r="O639" s="118"/>
      <c r="P639" s="118">
        <v>0</v>
      </c>
      <c r="Q639" s="118"/>
      <c r="R639" s="118">
        <v>0</v>
      </c>
      <c r="S639" s="118"/>
      <c r="T639" s="118">
        <v>0</v>
      </c>
      <c r="U639" s="118"/>
      <c r="V639" s="118">
        <v>0</v>
      </c>
      <c r="W639" s="118"/>
      <c r="X639" s="118">
        <v>0</v>
      </c>
      <c r="Y639" s="118"/>
      <c r="Z639" s="118">
        <v>0</v>
      </c>
      <c r="AA639" s="118"/>
      <c r="AB639" s="118">
        <v>0</v>
      </c>
      <c r="AC639" s="118">
        <v>0</v>
      </c>
      <c r="AD639" s="118">
        <v>0</v>
      </c>
      <c r="AE639" s="118">
        <v>0</v>
      </c>
      <c r="AF639" s="118"/>
      <c r="AG639" s="118">
        <v>0</v>
      </c>
      <c r="AH639" s="118"/>
      <c r="AI639" s="118">
        <v>0</v>
      </c>
      <c r="AJ639" s="118"/>
      <c r="AK639" s="118">
        <v>0</v>
      </c>
      <c r="AL639" s="118"/>
      <c r="AM639" s="118">
        <v>0</v>
      </c>
      <c r="AN639" s="118"/>
      <c r="AO639" s="118">
        <v>0</v>
      </c>
      <c r="AP639" s="118"/>
      <c r="AQ639" s="118">
        <v>0</v>
      </c>
      <c r="AR639" s="118"/>
      <c r="AS639" s="118">
        <v>0</v>
      </c>
      <c r="AT639" s="118"/>
      <c r="AU639" s="118">
        <v>0</v>
      </c>
      <c r="AV639" s="118">
        <v>0</v>
      </c>
      <c r="AW639" s="118">
        <v>0</v>
      </c>
      <c r="AX639" s="118">
        <v>0</v>
      </c>
      <c r="AY639" s="118">
        <v>0</v>
      </c>
      <c r="AZ639" s="118">
        <v>0</v>
      </c>
      <c r="BA639" s="118">
        <v>0</v>
      </c>
      <c r="BB639" s="118">
        <v>0</v>
      </c>
      <c r="BC639" s="118">
        <v>0</v>
      </c>
      <c r="BD639" s="117">
        <v>0</v>
      </c>
      <c r="BE639" s="117">
        <v>0</v>
      </c>
      <c r="BF639" s="118">
        <v>0</v>
      </c>
      <c r="BG639" s="118">
        <v>0</v>
      </c>
      <c r="BH639" s="118">
        <v>0</v>
      </c>
      <c r="BI639" s="118"/>
      <c r="BJ639" s="118">
        <v>0</v>
      </c>
      <c r="BK639" s="118"/>
      <c r="BL639" s="118">
        <v>0</v>
      </c>
      <c r="BM639" s="118">
        <v>0</v>
      </c>
      <c r="BN639" s="118">
        <v>0</v>
      </c>
      <c r="BO639" s="118">
        <v>0</v>
      </c>
      <c r="BP639" s="119">
        <v>0</v>
      </c>
      <c r="BS639" s="97">
        <f t="shared" si="459"/>
        <v>0</v>
      </c>
      <c r="BT639" s="97">
        <f t="shared" si="460"/>
        <v>0</v>
      </c>
      <c r="BU639" s="97">
        <f t="shared" si="461"/>
        <v>0</v>
      </c>
      <c r="BV639" s="296" t="str">
        <f>IF(CA639=0,"NO STOCK",IF(COUNTIF(PKGSUMM_T!$A$2:$A$1245,A639)&gt;0,"OK","ERROR"))</f>
        <v>NO STOCK</v>
      </c>
      <c r="BW639" s="296" t="str">
        <f>IF(CA639=0,"NO STOCK",IF(OR(COUNTIF(COST_SHEETT!$B$3:$B$1238,CI639)&gt;0,COUNTIF(COST_SHEETT!$AB$3:$AB$1238,CI639)&gt;0,COUNTIF(COST_SHEETT1!$B$3:$B$1238,CI639)&gt;0,COUNTIF(COST_SHEETT1!$AB$3:$AB$1238,CI639)&gt;0),"OK","ERROR"))</f>
        <v>NO STOCK</v>
      </c>
      <c r="BX639" s="97">
        <f>SUMIF(HW!$A$2:$A$1573,$A639,HW!BI$2:BI$1573)</f>
        <v>0</v>
      </c>
      <c r="BY639" s="97">
        <f>SUMIF(HW!$A$2:$A$1573,$A639,HW!BJ$2:BJ$1573)</f>
        <v>0</v>
      </c>
      <c r="BZ639" s="197">
        <f t="shared" si="462"/>
        <v>0</v>
      </c>
      <c r="CA639" s="198">
        <f t="shared" si="463"/>
        <v>0</v>
      </c>
      <c r="CI639" s="200"/>
      <c r="CK639" s="296">
        <f>IF(C639="WORK IN PROGRESS",0.099999,IF(SUMIF(SALE!$L$3:$L$1221,$A639,SALE!$U$3:$U$1221)=0,0,SUMIF(SALE!$L$3:$L$1221,$A639,SALE!$U$3:$U$1221)/SUMIF(SALE!$L$3:$L$1221,$A639,SALE!$F$3:$F$1221)))</f>
        <v>0</v>
      </c>
    </row>
    <row r="640" spans="1:102" ht="12" hidden="1" customHeight="1" x14ac:dyDescent="0.25">
      <c r="A640" s="120" t="s">
        <v>1899</v>
      </c>
      <c r="B640" s="121" t="s">
        <v>1900</v>
      </c>
      <c r="C640" s="121" t="s">
        <v>30</v>
      </c>
      <c r="D640" s="122">
        <v>5082</v>
      </c>
      <c r="E640" s="123">
        <v>170</v>
      </c>
      <c r="F640" s="123">
        <v>2.4667000000000001E-2</v>
      </c>
      <c r="G640" s="123">
        <v>2.4667000000000001E-2</v>
      </c>
      <c r="H640" s="124"/>
      <c r="I640" s="124">
        <v>0</v>
      </c>
      <c r="J640" s="124">
        <v>0</v>
      </c>
      <c r="K640" s="124"/>
      <c r="L640" s="124">
        <v>0</v>
      </c>
      <c r="M640" s="124"/>
      <c r="N640" s="124">
        <v>0</v>
      </c>
      <c r="O640" s="124"/>
      <c r="P640" s="124">
        <v>0</v>
      </c>
      <c r="Q640" s="124"/>
      <c r="R640" s="124">
        <v>0</v>
      </c>
      <c r="S640" s="124"/>
      <c r="T640" s="124">
        <v>0</v>
      </c>
      <c r="U640" s="124"/>
      <c r="V640" s="124">
        <v>0</v>
      </c>
      <c r="W640" s="124"/>
      <c r="X640" s="124">
        <v>0</v>
      </c>
      <c r="Y640" s="124"/>
      <c r="Z640" s="124">
        <v>0</v>
      </c>
      <c r="AA640" s="124"/>
      <c r="AB640" s="124">
        <v>0</v>
      </c>
      <c r="AC640" s="124">
        <v>0</v>
      </c>
      <c r="AD640" s="124">
        <v>0</v>
      </c>
      <c r="AE640" s="124">
        <v>0</v>
      </c>
      <c r="AF640" s="124"/>
      <c r="AG640" s="124">
        <v>0</v>
      </c>
      <c r="AH640" s="124"/>
      <c r="AI640" s="124">
        <v>0</v>
      </c>
      <c r="AJ640" s="124"/>
      <c r="AK640" s="124">
        <v>0</v>
      </c>
      <c r="AL640" s="124"/>
      <c r="AM640" s="124">
        <v>0</v>
      </c>
      <c r="AN640" s="124"/>
      <c r="AO640" s="124">
        <v>0</v>
      </c>
      <c r="AP640" s="124"/>
      <c r="AQ640" s="124">
        <v>0</v>
      </c>
      <c r="AR640" s="124"/>
      <c r="AS640" s="124">
        <v>0</v>
      </c>
      <c r="AT640" s="124"/>
      <c r="AU640" s="124">
        <v>0</v>
      </c>
      <c r="AV640" s="124">
        <v>0</v>
      </c>
      <c r="AW640" s="124">
        <v>0</v>
      </c>
      <c r="AX640" s="124">
        <v>0</v>
      </c>
      <c r="AY640" s="124">
        <v>0</v>
      </c>
      <c r="AZ640" s="124">
        <v>0</v>
      </c>
      <c r="BA640" s="124">
        <v>0</v>
      </c>
      <c r="BB640" s="124">
        <v>0</v>
      </c>
      <c r="BC640" s="124">
        <v>0</v>
      </c>
      <c r="BD640" s="123">
        <v>0</v>
      </c>
      <c r="BE640" s="123">
        <v>0</v>
      </c>
      <c r="BF640" s="124">
        <v>0</v>
      </c>
      <c r="BG640" s="124">
        <v>0</v>
      </c>
      <c r="BH640" s="124">
        <v>0</v>
      </c>
      <c r="BI640" s="124"/>
      <c r="BJ640" s="124">
        <v>0</v>
      </c>
      <c r="BK640" s="124"/>
      <c r="BL640" s="124">
        <v>0</v>
      </c>
      <c r="BM640" s="124">
        <v>0</v>
      </c>
      <c r="BN640" s="124">
        <v>0</v>
      </c>
      <c r="BO640" s="124">
        <v>0</v>
      </c>
      <c r="BP640" s="125">
        <v>0</v>
      </c>
      <c r="BS640" s="97">
        <f t="shared" si="459"/>
        <v>0</v>
      </c>
      <c r="BT640" s="97">
        <f t="shared" si="460"/>
        <v>0</v>
      </c>
      <c r="BU640" s="97">
        <f t="shared" si="461"/>
        <v>0</v>
      </c>
      <c r="BV640" s="296" t="str">
        <f>IF(CA640=0,"NO STOCK",IF(COUNTIF(PKGSUMM_T!$A$2:$A$1245,A640)&gt;0,"OK","ERROR"))</f>
        <v>NO STOCK</v>
      </c>
      <c r="BW640" s="296" t="str">
        <f>IF(CA640=0,"NO STOCK",IF(OR(COUNTIF(COST_SHEETT!$B$3:$B$1238,CI640)&gt;0,COUNTIF(COST_SHEETT!$AB$3:$AB$1238,CI640)&gt;0,COUNTIF(COST_SHEETT1!$B$3:$B$1238,CI640)&gt;0,COUNTIF(COST_SHEETT1!$AB$3:$AB$1238,CI640)&gt;0),"OK","ERROR"))</f>
        <v>NO STOCK</v>
      </c>
      <c r="BX640" s="97">
        <f>SUMIF(HW!$A$2:$A$1573,$A640,HW!BI$2:BI$1573)</f>
        <v>0</v>
      </c>
      <c r="BY640" s="97">
        <f>SUMIF(HW!$A$2:$A$1573,$A640,HW!BJ$2:BJ$1573)</f>
        <v>0</v>
      </c>
      <c r="BZ640" s="197">
        <f t="shared" si="462"/>
        <v>0</v>
      </c>
      <c r="CA640" s="198">
        <f t="shared" si="463"/>
        <v>0</v>
      </c>
      <c r="CI640" s="200"/>
      <c r="CK640" s="296">
        <f>IF(C640="WORK IN PROGRESS",0.099999,IF(SUMIF(SALE!$L$3:$L$1221,$A640,SALE!$U$3:$U$1221)=0,0,SUMIF(SALE!$L$3:$L$1221,$A640,SALE!$U$3:$U$1221)/SUMIF(SALE!$L$3:$L$1221,$A640,SALE!$F$3:$F$1221)))</f>
        <v>0</v>
      </c>
    </row>
    <row r="641" spans="1:102" ht="12" hidden="1" customHeight="1" x14ac:dyDescent="0.25">
      <c r="A641" s="104" t="s">
        <v>2642</v>
      </c>
      <c r="B641" s="106"/>
      <c r="C641" s="105" t="s">
        <v>1200</v>
      </c>
      <c r="D641" s="107"/>
      <c r="E641" s="107"/>
      <c r="F641" s="137">
        <v>7.0347999999999994E-2</v>
      </c>
      <c r="G641" s="137">
        <v>7.0347999999999994E-2</v>
      </c>
      <c r="H641" s="107"/>
      <c r="I641" s="107">
        <v>0</v>
      </c>
      <c r="J641" s="107">
        <v>0</v>
      </c>
      <c r="K641" s="107"/>
      <c r="L641" s="107">
        <v>0</v>
      </c>
      <c r="M641" s="107"/>
      <c r="N641" s="107">
        <v>0</v>
      </c>
      <c r="O641" s="107"/>
      <c r="P641" s="107">
        <v>0</v>
      </c>
      <c r="Q641" s="107"/>
      <c r="R641" s="107">
        <v>0</v>
      </c>
      <c r="S641" s="107"/>
      <c r="T641" s="107">
        <v>0</v>
      </c>
      <c r="U641" s="107"/>
      <c r="V641" s="107">
        <v>0</v>
      </c>
      <c r="W641" s="107"/>
      <c r="X641" s="107">
        <v>0</v>
      </c>
      <c r="Y641" s="107"/>
      <c r="Z641" s="107">
        <v>0</v>
      </c>
      <c r="AA641" s="107"/>
      <c r="AB641" s="107">
        <v>0</v>
      </c>
      <c r="AC641" s="107">
        <v>0</v>
      </c>
      <c r="AD641" s="107">
        <v>0</v>
      </c>
      <c r="AE641" s="107">
        <v>0</v>
      </c>
      <c r="AF641" s="107"/>
      <c r="AG641" s="107">
        <v>0</v>
      </c>
      <c r="AH641" s="107"/>
      <c r="AI641" s="107">
        <v>0</v>
      </c>
      <c r="AJ641" s="107"/>
      <c r="AK641" s="107">
        <v>0</v>
      </c>
      <c r="AL641" s="107"/>
      <c r="AM641" s="107">
        <v>0</v>
      </c>
      <c r="AN641" s="107"/>
      <c r="AO641" s="107">
        <v>0</v>
      </c>
      <c r="AP641" s="107"/>
      <c r="AQ641" s="107">
        <v>0</v>
      </c>
      <c r="AR641" s="107"/>
      <c r="AS641" s="107">
        <v>0</v>
      </c>
      <c r="AT641" s="107"/>
      <c r="AU641" s="107">
        <v>0</v>
      </c>
      <c r="AV641" s="107">
        <v>0</v>
      </c>
      <c r="AW641" s="107">
        <v>0</v>
      </c>
      <c r="AX641" s="107">
        <v>0</v>
      </c>
      <c r="AY641" s="107">
        <v>0</v>
      </c>
      <c r="AZ641" s="107">
        <v>0</v>
      </c>
      <c r="BA641" s="107">
        <v>0</v>
      </c>
      <c r="BB641" s="107">
        <v>0</v>
      </c>
      <c r="BC641" s="107">
        <v>0</v>
      </c>
      <c r="BD641" s="137">
        <v>0</v>
      </c>
      <c r="BE641" s="137">
        <v>0</v>
      </c>
      <c r="BF641" s="107">
        <v>0</v>
      </c>
      <c r="BG641" s="107">
        <v>0</v>
      </c>
      <c r="BH641" s="107">
        <v>0</v>
      </c>
      <c r="BI641" s="107"/>
      <c r="BJ641" s="107">
        <v>0</v>
      </c>
      <c r="BK641" s="107"/>
      <c r="BL641" s="107">
        <v>0</v>
      </c>
      <c r="BM641" s="107">
        <v>0</v>
      </c>
      <c r="BN641" s="107">
        <v>0</v>
      </c>
      <c r="BO641" s="107">
        <v>0</v>
      </c>
      <c r="BP641" s="108">
        <v>0</v>
      </c>
      <c r="BS641" s="97">
        <f t="shared" si="459"/>
        <v>0</v>
      </c>
      <c r="BT641" s="97">
        <f t="shared" si="460"/>
        <v>0</v>
      </c>
      <c r="BU641" s="97">
        <f t="shared" si="461"/>
        <v>0</v>
      </c>
      <c r="BV641" s="296" t="str">
        <f>IF(CA641=0,"NO STOCK",IF(COUNTIF(PKGSUMM_T!$A$2:$A$1245,A641)&gt;0,"OK","ERROR"))</f>
        <v>NO STOCK</v>
      </c>
      <c r="BW641" s="296" t="str">
        <f>IF(CA641=0,"NO STOCK",IF(OR(COUNTIF(COST_SHEETT!$B$3:$B$1238,CI641)&gt;0,COUNTIF(COST_SHEETT!$AB$3:$AB$1238,CI641)&gt;0,COUNTIF(COST_SHEETT1!$B$3:$B$1238,CI641)&gt;0,COUNTIF(COST_SHEETT1!$AB$3:$AB$1238,CI641)&gt;0),"OK","ERROR"))</f>
        <v>NO STOCK</v>
      </c>
      <c r="BX641" s="97">
        <f>SUMIF(HW!$A$2:$A$1573,$A641,HW!BI$2:BI$1573)</f>
        <v>0</v>
      </c>
      <c r="BY641" s="97">
        <f>SUMIF(HW!$A$2:$A$1573,$A641,HW!BJ$2:BJ$1573)</f>
        <v>0</v>
      </c>
      <c r="BZ641" s="197">
        <f t="shared" si="462"/>
        <v>0</v>
      </c>
      <c r="CA641" s="198">
        <f t="shared" si="463"/>
        <v>0</v>
      </c>
      <c r="CI641" s="200"/>
      <c r="CK641" s="296">
        <f>IF(C641="WORK IN PROGRESS",0.099999,IF(SUMIF(SALE!$L$3:$L$1221,$A641,SALE!$U$3:$U$1221)=0,0,SUMIF(SALE!$L$3:$L$1221,$A641,SALE!$U$3:$U$1221)/SUMIF(SALE!$L$3:$L$1221,$A641,SALE!$F$3:$F$1221)))</f>
        <v>0</v>
      </c>
    </row>
    <row r="642" spans="1:102" ht="12" hidden="1" customHeight="1" x14ac:dyDescent="0.25">
      <c r="A642" s="109" t="s">
        <v>2642</v>
      </c>
      <c r="B642" s="110"/>
      <c r="C642" s="111" t="s">
        <v>77</v>
      </c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  <c r="AM642" s="112"/>
      <c r="AN642" s="112"/>
      <c r="AO642" s="112"/>
      <c r="AP642" s="112"/>
      <c r="AQ642" s="112"/>
      <c r="AR642" s="112"/>
      <c r="AS642" s="112"/>
      <c r="AT642" s="112"/>
      <c r="AU642" s="112"/>
      <c r="AV642" s="112"/>
      <c r="AW642" s="112"/>
      <c r="AX642" s="112"/>
      <c r="AY642" s="112"/>
      <c r="AZ642" s="112"/>
      <c r="BA642" s="112"/>
      <c r="BB642" s="112"/>
      <c r="BC642" s="112"/>
      <c r="BD642" s="112"/>
      <c r="BE642" s="112"/>
      <c r="BF642" s="112"/>
      <c r="BG642" s="112"/>
      <c r="BH642" s="112"/>
      <c r="BI642" s="112"/>
      <c r="BJ642" s="112"/>
      <c r="BK642" s="112"/>
      <c r="BL642" s="112"/>
      <c r="BM642" s="112"/>
      <c r="BN642" s="112"/>
      <c r="BO642" s="112"/>
      <c r="BP642" s="113"/>
      <c r="BS642" s="97">
        <f t="shared" si="459"/>
        <v>0</v>
      </c>
      <c r="BT642" s="97">
        <f t="shared" si="460"/>
        <v>0</v>
      </c>
      <c r="BU642" s="97">
        <f t="shared" si="461"/>
        <v>0</v>
      </c>
      <c r="BV642" s="296" t="str">
        <f>IF(CA642=0,"NO STOCK",IF(COUNTIF(PKGSUMM_T!$A$2:$A$1245,A642)&gt;0,"OK","ERROR"))</f>
        <v>NO STOCK</v>
      </c>
      <c r="BW642" s="296" t="str">
        <f>IF(CA642=0,"NO STOCK",IF(OR(COUNTIF(COST_SHEETT!$B$3:$B$1238,CI642)&gt;0,COUNTIF(COST_SHEETT!$AB$3:$AB$1238,CI642)&gt;0,COUNTIF(COST_SHEETT1!$B$3:$B$1238,CI642)&gt;0,COUNTIF(COST_SHEETT1!$AB$3:$AB$1238,CI642)&gt;0),"OK","ERROR"))</f>
        <v>NO STOCK</v>
      </c>
      <c r="BX642" s="97">
        <f>SUMIF(HW!$A$2:$A$1573,$A642,HW!BI$2:BI$1573)</f>
        <v>0</v>
      </c>
      <c r="BY642" s="97">
        <f>SUMIF(HW!$A$2:$A$1573,$A642,HW!BJ$2:BJ$1573)</f>
        <v>0</v>
      </c>
      <c r="BZ642" s="197">
        <f t="shared" si="462"/>
        <v>0</v>
      </c>
      <c r="CA642" s="198">
        <f t="shared" si="463"/>
        <v>0</v>
      </c>
      <c r="CI642" s="200"/>
      <c r="CK642" s="296">
        <f>IF(C642="WORK IN PROGRESS",0.099999,IF(SUMIF(SALE!$L$3:$L$1221,$A642,SALE!$U$3:$U$1221)=0,0,SUMIF(SALE!$L$3:$L$1221,$A642,SALE!$U$3:$U$1221)/SUMIF(SALE!$L$3:$L$1221,$A642,SALE!$F$3:$F$1221)))</f>
        <v>9.9999000000000005E-2</v>
      </c>
    </row>
    <row r="643" spans="1:102" ht="12" hidden="1" customHeight="1" x14ac:dyDescent="0.25">
      <c r="A643" s="114" t="s">
        <v>1901</v>
      </c>
      <c r="B643" s="115" t="s">
        <v>1902</v>
      </c>
      <c r="C643" s="115" t="s">
        <v>77</v>
      </c>
      <c r="D643" s="116">
        <v>3696</v>
      </c>
      <c r="E643" s="117">
        <v>170</v>
      </c>
      <c r="F643" s="117">
        <v>2.4667000000000001E-2</v>
      </c>
      <c r="G643" s="117">
        <v>2.4667000000000001E-2</v>
      </c>
      <c r="H643" s="118"/>
      <c r="I643" s="118">
        <v>0</v>
      </c>
      <c r="J643" s="118">
        <v>0</v>
      </c>
      <c r="K643" s="118"/>
      <c r="L643" s="118">
        <v>0</v>
      </c>
      <c r="M643" s="118"/>
      <c r="N643" s="118">
        <v>0</v>
      </c>
      <c r="O643" s="118"/>
      <c r="P643" s="118">
        <v>0</v>
      </c>
      <c r="Q643" s="118"/>
      <c r="R643" s="118">
        <v>0</v>
      </c>
      <c r="S643" s="118"/>
      <c r="T643" s="118">
        <v>0</v>
      </c>
      <c r="U643" s="118"/>
      <c r="V643" s="118">
        <v>0</v>
      </c>
      <c r="W643" s="118"/>
      <c r="X643" s="118">
        <v>0</v>
      </c>
      <c r="Y643" s="118"/>
      <c r="Z643" s="118">
        <v>0</v>
      </c>
      <c r="AA643" s="118"/>
      <c r="AB643" s="118">
        <v>0</v>
      </c>
      <c r="AC643" s="118">
        <v>0</v>
      </c>
      <c r="AD643" s="118">
        <v>0</v>
      </c>
      <c r="AE643" s="118">
        <v>0</v>
      </c>
      <c r="AF643" s="118"/>
      <c r="AG643" s="118">
        <v>0</v>
      </c>
      <c r="AH643" s="118"/>
      <c r="AI643" s="118">
        <v>0</v>
      </c>
      <c r="AJ643" s="118"/>
      <c r="AK643" s="118">
        <v>0</v>
      </c>
      <c r="AL643" s="118"/>
      <c r="AM643" s="118">
        <v>0</v>
      </c>
      <c r="AN643" s="118"/>
      <c r="AO643" s="118">
        <v>0</v>
      </c>
      <c r="AP643" s="118"/>
      <c r="AQ643" s="118">
        <v>0</v>
      </c>
      <c r="AR643" s="118"/>
      <c r="AS643" s="118">
        <v>0</v>
      </c>
      <c r="AT643" s="118"/>
      <c r="AU643" s="118">
        <v>0</v>
      </c>
      <c r="AV643" s="118">
        <v>0</v>
      </c>
      <c r="AW643" s="118">
        <v>0</v>
      </c>
      <c r="AX643" s="118">
        <v>0</v>
      </c>
      <c r="AY643" s="118">
        <v>0</v>
      </c>
      <c r="AZ643" s="118">
        <v>0</v>
      </c>
      <c r="BA643" s="118">
        <v>0</v>
      </c>
      <c r="BB643" s="118">
        <v>0</v>
      </c>
      <c r="BC643" s="118">
        <v>0</v>
      </c>
      <c r="BD643" s="117">
        <v>0</v>
      </c>
      <c r="BE643" s="117">
        <v>0</v>
      </c>
      <c r="BF643" s="118">
        <v>0</v>
      </c>
      <c r="BG643" s="118">
        <v>0</v>
      </c>
      <c r="BH643" s="118">
        <v>0</v>
      </c>
      <c r="BI643" s="118"/>
      <c r="BJ643" s="118">
        <v>0</v>
      </c>
      <c r="BK643" s="118"/>
      <c r="BL643" s="118">
        <v>0</v>
      </c>
      <c r="BM643" s="118">
        <v>0</v>
      </c>
      <c r="BN643" s="118">
        <v>0</v>
      </c>
      <c r="BO643" s="118">
        <v>0</v>
      </c>
      <c r="BP643" s="119">
        <v>0</v>
      </c>
      <c r="BS643" s="97">
        <f t="shared" si="459"/>
        <v>0</v>
      </c>
      <c r="BT643" s="97">
        <f t="shared" si="460"/>
        <v>0</v>
      </c>
      <c r="BU643" s="97">
        <f t="shared" si="461"/>
        <v>0</v>
      </c>
      <c r="BV643" s="296" t="str">
        <f>IF(CA643=0,"NO STOCK",IF(COUNTIF(PKGSUMM_T!$A$2:$A$1245,A643)&gt;0,"OK","ERROR"))</f>
        <v>NO STOCK</v>
      </c>
      <c r="BW643" s="296" t="str">
        <f>IF(CA643=0,"NO STOCK",IF(OR(COUNTIF(COST_SHEETT!$B$3:$B$1238,CI643)&gt;0,COUNTIF(COST_SHEETT!$AB$3:$AB$1238,CI643)&gt;0,COUNTIF(COST_SHEETT1!$B$3:$B$1238,CI643)&gt;0,COUNTIF(COST_SHEETT1!$AB$3:$AB$1238,CI643)&gt;0),"OK","ERROR"))</f>
        <v>NO STOCK</v>
      </c>
      <c r="BX643" s="97">
        <f>SUMIF(HW!$A$2:$A$1573,$A643,HW!BI$2:BI$1573)</f>
        <v>0</v>
      </c>
      <c r="BY643" s="97">
        <f>SUMIF(HW!$A$2:$A$1573,$A643,HW!BJ$2:BJ$1573)</f>
        <v>0</v>
      </c>
      <c r="BZ643" s="197">
        <f t="shared" si="462"/>
        <v>0</v>
      </c>
      <c r="CA643" s="198">
        <f t="shared" si="463"/>
        <v>0</v>
      </c>
      <c r="CI643" s="200"/>
      <c r="CK643" s="296">
        <f>IF(C643="WORK IN PROGRESS",0.099999,IF(SUMIF(SALE!$L$3:$L$1221,$A643,SALE!$U$3:$U$1221)=0,0,SUMIF(SALE!$L$3:$L$1221,$A643,SALE!$U$3:$U$1221)/SUMIF(SALE!$L$3:$L$1221,$A643,SALE!$F$3:$F$1221)))</f>
        <v>9.9999000000000005E-2</v>
      </c>
    </row>
    <row r="644" spans="1:102" ht="12" hidden="1" customHeight="1" x14ac:dyDescent="0.25">
      <c r="A644" s="109" t="s">
        <v>2642</v>
      </c>
      <c r="B644" s="110"/>
      <c r="C644" s="111" t="s">
        <v>1200</v>
      </c>
      <c r="D644" s="112"/>
      <c r="E644" s="112"/>
      <c r="F644" s="126">
        <v>2.4667000000000001E-2</v>
      </c>
      <c r="G644" s="126">
        <v>2.4667000000000001E-2</v>
      </c>
      <c r="H644" s="112"/>
      <c r="I644" s="112">
        <v>0</v>
      </c>
      <c r="J644" s="112">
        <v>0</v>
      </c>
      <c r="K644" s="112"/>
      <c r="L644" s="112">
        <v>0</v>
      </c>
      <c r="M644" s="112"/>
      <c r="N644" s="112">
        <v>0</v>
      </c>
      <c r="O644" s="112"/>
      <c r="P644" s="112">
        <v>0</v>
      </c>
      <c r="Q644" s="112"/>
      <c r="R644" s="112">
        <v>0</v>
      </c>
      <c r="S644" s="112"/>
      <c r="T644" s="112">
        <v>0</v>
      </c>
      <c r="U644" s="112"/>
      <c r="V644" s="112">
        <v>0</v>
      </c>
      <c r="W644" s="112"/>
      <c r="X644" s="112">
        <v>0</v>
      </c>
      <c r="Y644" s="112"/>
      <c r="Z644" s="112">
        <v>0</v>
      </c>
      <c r="AA644" s="112"/>
      <c r="AB644" s="112">
        <v>0</v>
      </c>
      <c r="AC644" s="112">
        <v>0</v>
      </c>
      <c r="AD644" s="112">
        <v>0</v>
      </c>
      <c r="AE644" s="112">
        <v>0</v>
      </c>
      <c r="AF644" s="112"/>
      <c r="AG644" s="112">
        <v>0</v>
      </c>
      <c r="AH644" s="112"/>
      <c r="AI644" s="112">
        <v>0</v>
      </c>
      <c r="AJ644" s="112"/>
      <c r="AK644" s="112">
        <v>0</v>
      </c>
      <c r="AL644" s="112"/>
      <c r="AM644" s="112">
        <v>0</v>
      </c>
      <c r="AN644" s="112"/>
      <c r="AO644" s="112">
        <v>0</v>
      </c>
      <c r="AP644" s="112"/>
      <c r="AQ644" s="112">
        <v>0</v>
      </c>
      <c r="AR644" s="112"/>
      <c r="AS644" s="112">
        <v>0</v>
      </c>
      <c r="AT644" s="112"/>
      <c r="AU644" s="112">
        <v>0</v>
      </c>
      <c r="AV644" s="112">
        <v>0</v>
      </c>
      <c r="AW644" s="112">
        <v>0</v>
      </c>
      <c r="AX644" s="112">
        <v>0</v>
      </c>
      <c r="AY644" s="112">
        <v>0</v>
      </c>
      <c r="AZ644" s="112">
        <v>0</v>
      </c>
      <c r="BA644" s="112">
        <v>0</v>
      </c>
      <c r="BB644" s="112">
        <v>0</v>
      </c>
      <c r="BC644" s="112">
        <v>0</v>
      </c>
      <c r="BD644" s="126">
        <v>0</v>
      </c>
      <c r="BE644" s="126">
        <v>0</v>
      </c>
      <c r="BF644" s="112">
        <v>0</v>
      </c>
      <c r="BG644" s="112">
        <v>0</v>
      </c>
      <c r="BH644" s="112">
        <v>0</v>
      </c>
      <c r="BI644" s="112"/>
      <c r="BJ644" s="112">
        <v>0</v>
      </c>
      <c r="BK644" s="112"/>
      <c r="BL644" s="112">
        <v>0</v>
      </c>
      <c r="BM644" s="112">
        <v>0</v>
      </c>
      <c r="BN644" s="112">
        <v>0</v>
      </c>
      <c r="BO644" s="112">
        <v>0</v>
      </c>
      <c r="BP644" s="113">
        <v>0</v>
      </c>
      <c r="BS644" s="97">
        <f t="shared" si="459"/>
        <v>0</v>
      </c>
      <c r="BT644" s="97">
        <f t="shared" si="460"/>
        <v>0</v>
      </c>
      <c r="BU644" s="97">
        <f t="shared" si="461"/>
        <v>0</v>
      </c>
      <c r="BV644" s="296" t="str">
        <f>IF(CA644=0,"NO STOCK",IF(COUNTIF(PKGSUMM_T!$A$2:$A$1245,A644)&gt;0,"OK","ERROR"))</f>
        <v>NO STOCK</v>
      </c>
      <c r="BW644" s="296" t="str">
        <f>IF(CA644=0,"NO STOCK",IF(OR(COUNTIF(COST_SHEETT!$B$3:$B$1238,CI644)&gt;0,COUNTIF(COST_SHEETT!$AB$3:$AB$1238,CI644)&gt;0,COUNTIF(COST_SHEETT1!$B$3:$B$1238,CI644)&gt;0,COUNTIF(COST_SHEETT1!$AB$3:$AB$1238,CI644)&gt;0),"OK","ERROR"))</f>
        <v>NO STOCK</v>
      </c>
      <c r="BX644" s="97">
        <f>SUMIF(HW!$A$2:$A$1573,$A644,HW!BI$2:BI$1573)</f>
        <v>0</v>
      </c>
      <c r="BY644" s="97">
        <f>SUMIF(HW!$A$2:$A$1573,$A644,HW!BJ$2:BJ$1573)</f>
        <v>0</v>
      </c>
      <c r="BZ644" s="197">
        <f t="shared" si="462"/>
        <v>0</v>
      </c>
      <c r="CA644" s="198">
        <f t="shared" si="463"/>
        <v>0</v>
      </c>
      <c r="CI644" s="200"/>
      <c r="CK644" s="296">
        <f>IF(C644="WORK IN PROGRESS",0.099999,IF(SUMIF(SALE!$L$3:$L$1221,$A644,SALE!$U$3:$U$1221)=0,0,SUMIF(SALE!$L$3:$L$1221,$A644,SALE!$U$3:$U$1221)/SUMIF(SALE!$L$3:$L$1221,$A644,SALE!$F$3:$F$1221)))</f>
        <v>0</v>
      </c>
    </row>
    <row r="645" spans="1:102" ht="12" hidden="1" customHeight="1" x14ac:dyDescent="0.25">
      <c r="A645" s="104" t="s">
        <v>2642</v>
      </c>
      <c r="B645" s="105" t="s">
        <v>1200</v>
      </c>
      <c r="C645" s="106"/>
      <c r="D645" s="107"/>
      <c r="E645" s="107"/>
      <c r="F645" s="137">
        <v>9.5015000000000002E-2</v>
      </c>
      <c r="G645" s="137">
        <v>9.5015000000000002E-2</v>
      </c>
      <c r="H645" s="107"/>
      <c r="I645" s="107">
        <v>0</v>
      </c>
      <c r="J645" s="107">
        <v>0</v>
      </c>
      <c r="K645" s="107"/>
      <c r="L645" s="107">
        <v>0</v>
      </c>
      <c r="M645" s="107"/>
      <c r="N645" s="107">
        <v>0</v>
      </c>
      <c r="O645" s="107"/>
      <c r="P645" s="107">
        <v>0</v>
      </c>
      <c r="Q645" s="107"/>
      <c r="R645" s="107">
        <v>0</v>
      </c>
      <c r="S645" s="107"/>
      <c r="T645" s="107">
        <v>0</v>
      </c>
      <c r="U645" s="107"/>
      <c r="V645" s="107">
        <v>0</v>
      </c>
      <c r="W645" s="107"/>
      <c r="X645" s="107">
        <v>0</v>
      </c>
      <c r="Y645" s="107"/>
      <c r="Z645" s="107">
        <v>0</v>
      </c>
      <c r="AA645" s="107"/>
      <c r="AB645" s="107">
        <v>0</v>
      </c>
      <c r="AC645" s="107">
        <v>0</v>
      </c>
      <c r="AD645" s="107">
        <v>0</v>
      </c>
      <c r="AE645" s="107">
        <v>0</v>
      </c>
      <c r="AF645" s="107"/>
      <c r="AG645" s="107">
        <v>0</v>
      </c>
      <c r="AH645" s="107"/>
      <c r="AI645" s="107">
        <v>0</v>
      </c>
      <c r="AJ645" s="107"/>
      <c r="AK645" s="107">
        <v>0</v>
      </c>
      <c r="AL645" s="107"/>
      <c r="AM645" s="107">
        <v>0</v>
      </c>
      <c r="AN645" s="107"/>
      <c r="AO645" s="107">
        <v>0</v>
      </c>
      <c r="AP645" s="107"/>
      <c r="AQ645" s="107">
        <v>0</v>
      </c>
      <c r="AR645" s="107"/>
      <c r="AS645" s="107">
        <v>0</v>
      </c>
      <c r="AT645" s="107"/>
      <c r="AU645" s="107">
        <v>0</v>
      </c>
      <c r="AV645" s="107">
        <v>0</v>
      </c>
      <c r="AW645" s="107">
        <v>0</v>
      </c>
      <c r="AX645" s="107">
        <v>0</v>
      </c>
      <c r="AY645" s="107">
        <v>0</v>
      </c>
      <c r="AZ645" s="107">
        <v>0</v>
      </c>
      <c r="BA645" s="107">
        <v>0</v>
      </c>
      <c r="BB645" s="107">
        <v>0</v>
      </c>
      <c r="BC645" s="107">
        <v>0</v>
      </c>
      <c r="BD645" s="137">
        <v>0</v>
      </c>
      <c r="BE645" s="137">
        <v>0</v>
      </c>
      <c r="BF645" s="107">
        <v>0</v>
      </c>
      <c r="BG645" s="107">
        <v>0</v>
      </c>
      <c r="BH645" s="107">
        <v>0</v>
      </c>
      <c r="BI645" s="107"/>
      <c r="BJ645" s="107">
        <v>0</v>
      </c>
      <c r="BK645" s="107"/>
      <c r="BL645" s="107">
        <v>0</v>
      </c>
      <c r="BM645" s="107">
        <v>0</v>
      </c>
      <c r="BN645" s="107">
        <v>0</v>
      </c>
      <c r="BO645" s="107">
        <v>0</v>
      </c>
      <c r="BP645" s="108">
        <v>0</v>
      </c>
      <c r="BS645" s="97">
        <f t="shared" si="459"/>
        <v>0</v>
      </c>
      <c r="BT645" s="97">
        <f t="shared" si="460"/>
        <v>0</v>
      </c>
      <c r="BU645" s="97">
        <f t="shared" si="461"/>
        <v>0</v>
      </c>
      <c r="BV645" s="296" t="str">
        <f>IF(CA645=0,"NO STOCK",IF(COUNTIF(PKGSUMM_T!$A$2:$A$1245,A645)&gt;0,"OK","ERROR"))</f>
        <v>NO STOCK</v>
      </c>
      <c r="BW645" s="296" t="str">
        <f>IF(CA645=0,"NO STOCK",IF(OR(COUNTIF(COST_SHEETT!$B$3:$B$1238,CI645)&gt;0,COUNTIF(COST_SHEETT!$AB$3:$AB$1238,CI645)&gt;0,COUNTIF(COST_SHEETT1!$B$3:$B$1238,CI645)&gt;0,COUNTIF(COST_SHEETT1!$AB$3:$AB$1238,CI645)&gt;0),"OK","ERROR"))</f>
        <v>NO STOCK</v>
      </c>
      <c r="BX645" s="97">
        <f>SUMIF(HW!$A$2:$A$1573,$A645,HW!BI$2:BI$1573)</f>
        <v>0</v>
      </c>
      <c r="BY645" s="97">
        <f>SUMIF(HW!$A$2:$A$1573,$A645,HW!BJ$2:BJ$1573)</f>
        <v>0</v>
      </c>
      <c r="BZ645" s="197">
        <f t="shared" si="462"/>
        <v>0</v>
      </c>
      <c r="CA645" s="198">
        <f t="shared" si="463"/>
        <v>0</v>
      </c>
      <c r="CI645" s="200"/>
      <c r="CK645" s="296">
        <f>IF(C645="WORK IN PROGRESS",0.099999,IF(SUMIF(SALE!$L$3:$L$1221,$A645,SALE!$U$3:$U$1221)=0,0,SUMIF(SALE!$L$3:$L$1221,$A645,SALE!$U$3:$U$1221)/SUMIF(SALE!$L$3:$L$1221,$A645,SALE!$F$3:$F$1221)))</f>
        <v>0</v>
      </c>
    </row>
    <row r="646" spans="1:102" ht="12" hidden="1" customHeight="1" x14ac:dyDescent="0.25">
      <c r="A646" s="109" t="s">
        <v>2642</v>
      </c>
      <c r="B646" s="111" t="s">
        <v>59</v>
      </c>
      <c r="C646" s="110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/>
      <c r="AP646" s="112"/>
      <c r="AQ646" s="112"/>
      <c r="AR646" s="112"/>
      <c r="AS646" s="112"/>
      <c r="AT646" s="112"/>
      <c r="AU646" s="112"/>
      <c r="AV646" s="112"/>
      <c r="AW646" s="112"/>
      <c r="AX646" s="112"/>
      <c r="AY646" s="112"/>
      <c r="AZ646" s="112"/>
      <c r="BA646" s="112"/>
      <c r="BB646" s="112"/>
      <c r="BC646" s="112"/>
      <c r="BD646" s="112"/>
      <c r="BE646" s="112"/>
      <c r="BF646" s="112"/>
      <c r="BG646" s="112"/>
      <c r="BH646" s="112"/>
      <c r="BI646" s="112"/>
      <c r="BJ646" s="112"/>
      <c r="BK646" s="112"/>
      <c r="BL646" s="112"/>
      <c r="BM646" s="112"/>
      <c r="BN646" s="112"/>
      <c r="BO646" s="112"/>
      <c r="BP646" s="113"/>
      <c r="BS646" s="97">
        <f t="shared" si="459"/>
        <v>0</v>
      </c>
      <c r="BT646" s="97">
        <f t="shared" si="460"/>
        <v>0</v>
      </c>
      <c r="BU646" s="97">
        <f t="shared" si="461"/>
        <v>0</v>
      </c>
      <c r="BV646" s="296" t="str">
        <f>IF(CA646=0,"NO STOCK",IF(COUNTIF(PKGSUMM_T!$A$2:$A$1245,A646)&gt;0,"OK","ERROR"))</f>
        <v>NO STOCK</v>
      </c>
      <c r="BW646" s="296" t="str">
        <f>IF(CA646=0,"NO STOCK",IF(OR(COUNTIF(COST_SHEETT!$B$3:$B$1238,CI646)&gt;0,COUNTIF(COST_SHEETT!$AB$3:$AB$1238,CI646)&gt;0,COUNTIF(COST_SHEETT1!$B$3:$B$1238,CI646)&gt;0,COUNTIF(COST_SHEETT1!$AB$3:$AB$1238,CI646)&gt;0),"OK","ERROR"))</f>
        <v>NO STOCK</v>
      </c>
      <c r="BX646" s="97">
        <f>SUMIF(HW!$A$2:$A$1573,$A646,HW!BI$2:BI$1573)</f>
        <v>0</v>
      </c>
      <c r="BY646" s="97">
        <f>SUMIF(HW!$A$2:$A$1573,$A646,HW!BJ$2:BJ$1573)</f>
        <v>0</v>
      </c>
      <c r="BZ646" s="197">
        <f t="shared" si="462"/>
        <v>0</v>
      </c>
      <c r="CA646" s="198">
        <f t="shared" si="463"/>
        <v>0</v>
      </c>
      <c r="CI646" s="200"/>
      <c r="CK646" s="296">
        <f>IF(C646="WORK IN PROGRESS",0.099999,IF(SUMIF(SALE!$L$3:$L$1221,$A646,SALE!$U$3:$U$1221)=0,0,SUMIF(SALE!$L$3:$L$1221,$A646,SALE!$U$3:$U$1221)/SUMIF(SALE!$L$3:$L$1221,$A646,SALE!$F$3:$F$1221)))</f>
        <v>0</v>
      </c>
    </row>
    <row r="647" spans="1:102" ht="12" hidden="1" customHeight="1" x14ac:dyDescent="0.25">
      <c r="A647" s="104" t="s">
        <v>2642</v>
      </c>
      <c r="B647" s="106"/>
      <c r="C647" s="105" t="s">
        <v>30</v>
      </c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07"/>
      <c r="BE647" s="107"/>
      <c r="BF647" s="107"/>
      <c r="BG647" s="107"/>
      <c r="BH647" s="107"/>
      <c r="BI647" s="107"/>
      <c r="BJ647" s="107"/>
      <c r="BK647" s="107"/>
      <c r="BL647" s="107"/>
      <c r="BM647" s="107"/>
      <c r="BN647" s="107"/>
      <c r="BO647" s="107"/>
      <c r="BP647" s="108"/>
      <c r="BS647" s="97">
        <f t="shared" si="459"/>
        <v>0</v>
      </c>
      <c r="BT647" s="97">
        <f t="shared" si="460"/>
        <v>0</v>
      </c>
      <c r="BU647" s="97">
        <f t="shared" si="461"/>
        <v>0</v>
      </c>
      <c r="BV647" s="296" t="str">
        <f>IF(CA647=0,"NO STOCK",IF(COUNTIF(PKGSUMM_T!$A$2:$A$1245,A647)&gt;0,"OK","ERROR"))</f>
        <v>NO STOCK</v>
      </c>
      <c r="BW647" s="296" t="str">
        <f>IF(CA647=0,"NO STOCK",IF(OR(COUNTIF(COST_SHEETT!$B$3:$B$1238,CI647)&gt;0,COUNTIF(COST_SHEETT!$AB$3:$AB$1238,CI647)&gt;0,COUNTIF(COST_SHEETT1!$B$3:$B$1238,CI647)&gt;0,COUNTIF(COST_SHEETT1!$AB$3:$AB$1238,CI647)&gt;0),"OK","ERROR"))</f>
        <v>NO STOCK</v>
      </c>
      <c r="BX647" s="97">
        <f>SUMIF(HW!$A$2:$A$1573,$A647,HW!BI$2:BI$1573)</f>
        <v>0</v>
      </c>
      <c r="BY647" s="97">
        <f>SUMIF(HW!$A$2:$A$1573,$A647,HW!BJ$2:BJ$1573)</f>
        <v>0</v>
      </c>
      <c r="BZ647" s="197">
        <f t="shared" si="462"/>
        <v>0</v>
      </c>
      <c r="CA647" s="198">
        <f t="shared" si="463"/>
        <v>0</v>
      </c>
      <c r="CK647" s="296">
        <f>IF(C647="WORK IN PROGRESS",0.099999,IF(SUMIF(SALE!$L$3:$L$1221,$A647,SALE!$U$3:$U$1221)=0,0,SUMIF(SALE!$L$3:$L$1221,$A647,SALE!$U$3:$U$1221)/SUMIF(SALE!$L$3:$L$1221,$A647,SALE!$F$3:$F$1221)))</f>
        <v>0</v>
      </c>
    </row>
    <row r="648" spans="1:102" ht="12" customHeight="1" x14ac:dyDescent="0.25">
      <c r="A648" s="120" t="s">
        <v>487</v>
      </c>
      <c r="B648" s="121" t="s">
        <v>488</v>
      </c>
      <c r="C648" s="121" t="s">
        <v>30</v>
      </c>
      <c r="D648" s="122">
        <v>2904</v>
      </c>
      <c r="E648" s="123">
        <v>160</v>
      </c>
      <c r="F648" s="123">
        <v>2.8218E-2</v>
      </c>
      <c r="G648" s="123">
        <v>2.8218E-2</v>
      </c>
      <c r="H648" s="127">
        <v>17424</v>
      </c>
      <c r="I648" s="127">
        <v>2.7879999999999998</v>
      </c>
      <c r="J648" s="127">
        <v>491.67</v>
      </c>
      <c r="K648" s="123"/>
      <c r="L648" s="124">
        <v>0</v>
      </c>
      <c r="M648" s="123"/>
      <c r="N648" s="124">
        <v>0</v>
      </c>
      <c r="O648" s="123"/>
      <c r="P648" s="124">
        <v>0</v>
      </c>
      <c r="Q648" s="123"/>
      <c r="R648" s="124">
        <v>0</v>
      </c>
      <c r="S648" s="123"/>
      <c r="T648" s="124">
        <v>0</v>
      </c>
      <c r="U648" s="123"/>
      <c r="V648" s="124">
        <v>0</v>
      </c>
      <c r="W648" s="123"/>
      <c r="X648" s="124">
        <v>0</v>
      </c>
      <c r="Y648" s="123"/>
      <c r="Z648" s="124">
        <v>0</v>
      </c>
      <c r="AA648" s="123"/>
      <c r="AB648" s="124">
        <v>0</v>
      </c>
      <c r="AC648" s="124">
        <v>0</v>
      </c>
      <c r="AD648" s="124">
        <v>0</v>
      </c>
      <c r="AE648" s="124">
        <v>0</v>
      </c>
      <c r="AF648" s="123"/>
      <c r="AG648" s="124">
        <v>0</v>
      </c>
      <c r="AH648" s="123"/>
      <c r="AI648" s="124">
        <v>0</v>
      </c>
      <c r="AJ648" s="123"/>
      <c r="AK648" s="124">
        <v>0</v>
      </c>
      <c r="AL648" s="123"/>
      <c r="AM648" s="124">
        <v>0</v>
      </c>
      <c r="AN648" s="123"/>
      <c r="AO648" s="124">
        <v>0</v>
      </c>
      <c r="AP648" s="123"/>
      <c r="AQ648" s="124">
        <v>0</v>
      </c>
      <c r="AR648" s="123"/>
      <c r="AS648" s="124">
        <v>0</v>
      </c>
      <c r="AT648" s="123"/>
      <c r="AU648" s="124">
        <v>0</v>
      </c>
      <c r="AV648" s="124">
        <v>0</v>
      </c>
      <c r="AW648" s="124">
        <v>0</v>
      </c>
      <c r="AX648" s="124">
        <v>0</v>
      </c>
      <c r="AY648" s="129">
        <v>17424</v>
      </c>
      <c r="AZ648" s="123">
        <v>6</v>
      </c>
      <c r="BA648" s="127">
        <v>2.7879999999999998</v>
      </c>
      <c r="BB648" s="127">
        <v>491.67</v>
      </c>
      <c r="BC648" s="127">
        <v>491.67</v>
      </c>
      <c r="BD648" s="123">
        <v>0</v>
      </c>
      <c r="BE648" s="123">
        <v>0</v>
      </c>
      <c r="BF648" s="124">
        <v>0</v>
      </c>
      <c r="BG648" s="124">
        <v>0</v>
      </c>
      <c r="BH648" s="124">
        <v>0</v>
      </c>
      <c r="BI648" s="123"/>
      <c r="BJ648" s="124">
        <v>0</v>
      </c>
      <c r="BK648" s="123"/>
      <c r="BL648" s="124">
        <v>0</v>
      </c>
      <c r="BM648" s="124">
        <v>0</v>
      </c>
      <c r="BN648" s="124">
        <v>0</v>
      </c>
      <c r="BO648" s="124">
        <v>0</v>
      </c>
      <c r="BP648" s="125">
        <v>0</v>
      </c>
      <c r="BS648" s="97">
        <f t="shared" ref="BS648:BS711" si="517">IF($A648="YYYYY",0,AY648)</f>
        <v>17424</v>
      </c>
      <c r="BT648" s="97">
        <f t="shared" ref="BT648:BT711" si="518">IF($A648="YYYYY",0,AZ648)</f>
        <v>6</v>
      </c>
      <c r="BU648" s="97">
        <f t="shared" ref="BU648:BU711" si="519">IF($A648="YYYYY",0,BA648)</f>
        <v>2.7879999999999998</v>
      </c>
      <c r="BV648" s="296" t="str">
        <f>IF(CA648=0,"NO STOCK",IF(COUNTIF(PKGSUMM_T!$A$2:$A$1245,A648)&gt;0,"OK","ERROR"))</f>
        <v>OK</v>
      </c>
      <c r="BW648" s="296" t="str">
        <f>IF(CA648=0,"NO STOCK",IF(OR(COUNTIF(COST_SHEETT!$B$3:$B$1238,CI648)&gt;0,COUNTIF(COST_SHEETT!$AB$3:$AB$1238,CI648)&gt;0,COUNTIF(COST_SHEETT1!$B$3:$B$1238,CI648)&gt;0,COUNTIF(COST_SHEETT1!$AB$3:$AB$1238,CI648)&gt;0),"OK","ERROR"))</f>
        <v>OK</v>
      </c>
      <c r="BX648" s="97">
        <f>SUMIF(HW!$A$2:$A$1573,$A648,HW!BI$2:BI$1573)</f>
        <v>5808</v>
      </c>
      <c r="BY648" s="97">
        <f>SUMIF(HW!$A$2:$A$1573,$A648,HW!BJ$2:BJ$1573)</f>
        <v>0.92900000000000005</v>
      </c>
      <c r="BZ648" s="197">
        <f t="shared" ref="BZ648:BZ711" si="520">BS648+BX648</f>
        <v>23232</v>
      </c>
      <c r="CA648" s="198">
        <f t="shared" ref="CA648:CA711" si="521">BY648+BU648</f>
        <v>3.7169999999999996</v>
      </c>
      <c r="CB648" s="296">
        <f>IF(CJ648="Y",IF(C648="FINISHED GOODS",SUMIF(COST_SHEETT!$AB$3:$AB$1227,$CI648,COST_SHEETT!$DD$3:$DD$1227),SUMIF(COST_SHEETT!$B$3:$B$1227,$CI648,COST_SHEETT!$DB$3:$DB$1227)),IF(C648="FINISHED GOODS",SUMIF(COST_SHEETT1!$AB$3:$AB$1227,$CI648,COST_SHEETT1!$DD$3:$DD$1227),SUMIF(COST_SHEETT1!$B$3:$B$1227,$CI648,COST_SHEETT1!$DB$3:$DB$1227)))</f>
        <v>2.8079133834018971E-2</v>
      </c>
      <c r="CC648" s="209">
        <f t="shared" ref="CC648:CC650" si="522">ROUND(BZ648*CB648,0)</f>
        <v>652</v>
      </c>
      <c r="CD648" s="295">
        <v>1</v>
      </c>
      <c r="CE648" s="295"/>
      <c r="CF648" s="376">
        <f t="shared" ref="CF648:CF650" si="523">IF(BZ648=0,0,IF(CK648&gt;0,CK648,CD648))</f>
        <v>2.9459999972778449E-2</v>
      </c>
      <c r="CG648" s="301">
        <f t="shared" ref="CG648:CG650" si="524">MIN(CF648,CB648)</f>
        <v>2.8079133834018971E-2</v>
      </c>
      <c r="CH648" s="302">
        <f t="shared" ref="CH648:CH650" si="525">ROUND(CG648*BZ648,0)</f>
        <v>652</v>
      </c>
      <c r="CI648" s="200" t="s">
        <v>4226</v>
      </c>
      <c r="CJ648" s="97" t="s">
        <v>2666</v>
      </c>
      <c r="CK648" s="296">
        <f>IF(C648="WORK IN PROGRESS",0.099999,IF(SUMIF(SALE!$L$3:$L$1221,$A648,SALE!$U$3:$U$1221)=0,0,SUMIF(SALE!$L$3:$L$1221,$A648,SALE!$U$3:$U$1221)/SUMIF(SALE!$L$3:$L$1221,$A648,SALE!$F$3:$F$1221)))</f>
        <v>2.9459999972778449E-2</v>
      </c>
      <c r="CL648" s="296" t="str">
        <f t="shared" ref="CL648:CL650" si="526">IF(CF648&lt;CB648,"NRV","COST")</f>
        <v>COST</v>
      </c>
      <c r="CM648" s="304">
        <f t="shared" ref="CM648:CM650" si="527">IF(CA648=0,0,ROUND(CH648/CA648,3))</f>
        <v>175.41</v>
      </c>
      <c r="CT648" s="296">
        <f t="shared" ref="CT648:CT649" si="528">+(BX648*CG648)</f>
        <v>163.08360930798219</v>
      </c>
      <c r="CU648" s="296">
        <f t="shared" ref="CU648:CU649" si="529">+(BZ648-BX648)*CG648</f>
        <v>489.25082792394653</v>
      </c>
      <c r="CW648" s="296">
        <f t="shared" ref="CW648:CW650" si="530">+CT648+CU648+CV648</f>
        <v>652.33443723192875</v>
      </c>
      <c r="CX648" s="388">
        <f t="shared" ref="CX648:CX650" si="531">+CW648-CH648</f>
        <v>0.33443723192874586</v>
      </c>
    </row>
    <row r="649" spans="1:102" ht="12" customHeight="1" x14ac:dyDescent="0.25">
      <c r="A649" s="114" t="s">
        <v>489</v>
      </c>
      <c r="B649" s="115" t="s">
        <v>490</v>
      </c>
      <c r="C649" s="115" t="s">
        <v>30</v>
      </c>
      <c r="D649" s="116">
        <v>5940</v>
      </c>
      <c r="E649" s="117">
        <v>160</v>
      </c>
      <c r="F649" s="117">
        <v>2.6891000000000002E-2</v>
      </c>
      <c r="G649" s="117">
        <v>2.6891000000000002E-2</v>
      </c>
      <c r="H649" s="130">
        <v>17820</v>
      </c>
      <c r="I649" s="130">
        <v>2.851</v>
      </c>
      <c r="J649" s="130">
        <v>479.19799999999998</v>
      </c>
      <c r="K649" s="117"/>
      <c r="L649" s="118">
        <v>0</v>
      </c>
      <c r="M649" s="117"/>
      <c r="N649" s="118">
        <v>0</v>
      </c>
      <c r="O649" s="117"/>
      <c r="P649" s="118">
        <v>0</v>
      </c>
      <c r="Q649" s="117"/>
      <c r="R649" s="118">
        <v>0</v>
      </c>
      <c r="S649" s="117"/>
      <c r="T649" s="118">
        <v>0</v>
      </c>
      <c r="U649" s="117"/>
      <c r="V649" s="118">
        <v>0</v>
      </c>
      <c r="W649" s="117"/>
      <c r="X649" s="118">
        <v>0</v>
      </c>
      <c r="Y649" s="117"/>
      <c r="Z649" s="118">
        <v>0</v>
      </c>
      <c r="AA649" s="117"/>
      <c r="AB649" s="118">
        <v>0</v>
      </c>
      <c r="AC649" s="118">
        <v>0</v>
      </c>
      <c r="AD649" s="118">
        <v>0</v>
      </c>
      <c r="AE649" s="118">
        <v>0</v>
      </c>
      <c r="AF649" s="117"/>
      <c r="AG649" s="118">
        <v>0</v>
      </c>
      <c r="AH649" s="117"/>
      <c r="AI649" s="118">
        <v>0</v>
      </c>
      <c r="AJ649" s="117"/>
      <c r="AK649" s="118">
        <v>0</v>
      </c>
      <c r="AL649" s="117"/>
      <c r="AM649" s="118">
        <v>0</v>
      </c>
      <c r="AN649" s="117"/>
      <c r="AO649" s="118">
        <v>0</v>
      </c>
      <c r="AP649" s="117"/>
      <c r="AQ649" s="118">
        <v>0</v>
      </c>
      <c r="AR649" s="117"/>
      <c r="AS649" s="118">
        <v>0</v>
      </c>
      <c r="AT649" s="117"/>
      <c r="AU649" s="118">
        <v>0</v>
      </c>
      <c r="AV649" s="118">
        <v>0</v>
      </c>
      <c r="AW649" s="118">
        <v>0</v>
      </c>
      <c r="AX649" s="118">
        <v>0</v>
      </c>
      <c r="AY649" s="132">
        <v>17820</v>
      </c>
      <c r="AZ649" s="117">
        <v>3</v>
      </c>
      <c r="BA649" s="130">
        <v>2.851</v>
      </c>
      <c r="BB649" s="130">
        <v>479.19799999999998</v>
      </c>
      <c r="BC649" s="130">
        <v>479.19799999999998</v>
      </c>
      <c r="BD649" s="117">
        <v>0</v>
      </c>
      <c r="BE649" s="117">
        <v>0</v>
      </c>
      <c r="BF649" s="118">
        <v>0</v>
      </c>
      <c r="BG649" s="118">
        <v>0</v>
      </c>
      <c r="BH649" s="118">
        <v>0</v>
      </c>
      <c r="BI649" s="117"/>
      <c r="BJ649" s="118">
        <v>0</v>
      </c>
      <c r="BK649" s="117"/>
      <c r="BL649" s="118">
        <v>0</v>
      </c>
      <c r="BM649" s="118">
        <v>0</v>
      </c>
      <c r="BN649" s="118">
        <v>0</v>
      </c>
      <c r="BO649" s="118">
        <v>0</v>
      </c>
      <c r="BP649" s="119">
        <v>0</v>
      </c>
      <c r="BS649" s="97">
        <f t="shared" si="517"/>
        <v>17820</v>
      </c>
      <c r="BT649" s="97">
        <f t="shared" si="518"/>
        <v>3</v>
      </c>
      <c r="BU649" s="97">
        <f t="shared" si="519"/>
        <v>2.851</v>
      </c>
      <c r="BV649" s="296" t="str">
        <f>IF(CA649=0,"NO STOCK",IF(COUNTIF(PKGSUMM_T!$A$2:$A$1245,A649)&gt;0,"OK","ERROR"))</f>
        <v>OK</v>
      </c>
      <c r="BW649" s="296" t="str">
        <f>IF(CA649=0,"NO STOCK",IF(OR(COUNTIF(COST_SHEETT!$B$3:$B$1238,CI649)&gt;0,COUNTIF(COST_SHEETT!$AB$3:$AB$1238,CI649)&gt;0,COUNTIF(COST_SHEETT1!$B$3:$B$1238,CI649)&gt;0,COUNTIF(COST_SHEETT1!$AB$3:$AB$1238,CI649)&gt;0),"OK","ERROR"))</f>
        <v>OK</v>
      </c>
      <c r="BX649" s="97">
        <f>SUMIF(HW!$A$2:$A$1573,$A649,HW!BI$2:BI$1573)</f>
        <v>5940</v>
      </c>
      <c r="BY649" s="97">
        <f>SUMIF(HW!$A$2:$A$1573,$A649,HW!BJ$2:BJ$1573)</f>
        <v>0.95</v>
      </c>
      <c r="BZ649" s="197">
        <f t="shared" si="520"/>
        <v>23760</v>
      </c>
      <c r="CA649" s="198">
        <f t="shared" si="521"/>
        <v>3.8010000000000002</v>
      </c>
      <c r="CB649" s="296">
        <f>IF(CJ649="Y",IF(C649="FINISHED GOODS",SUMIF(COST_SHEETT!$AB$3:$AB$1227,$CI649,COST_SHEETT!$DD$3:$DD$1227),SUMIF(COST_SHEETT!$B$3:$B$1227,$CI649,COST_SHEETT!$DB$3:$DB$1227)),IF(C649="FINISHED GOODS",SUMIF(COST_SHEETT1!$AB$3:$AB$1227,$CI649,COST_SHEETT1!$DD$3:$DD$1227),SUMIF(COST_SHEETT1!$B$3:$B$1227,$CI649,COST_SHEETT1!$DB$3:$DB$1227)))</f>
        <v>2.6591865783033856E-2</v>
      </c>
      <c r="CC649" s="209">
        <f t="shared" si="522"/>
        <v>632</v>
      </c>
      <c r="CD649" s="295">
        <v>1</v>
      </c>
      <c r="CE649" s="295"/>
      <c r="CF649" s="376">
        <f t="shared" si="523"/>
        <v>2.7445001603334938E-2</v>
      </c>
      <c r="CG649" s="301">
        <f t="shared" si="524"/>
        <v>2.6591865783033856E-2</v>
      </c>
      <c r="CH649" s="302">
        <f t="shared" si="525"/>
        <v>632</v>
      </c>
      <c r="CI649" s="200" t="s">
        <v>4230</v>
      </c>
      <c r="CJ649" s="97" t="s">
        <v>2666</v>
      </c>
      <c r="CK649" s="296">
        <f>IF(C649="WORK IN PROGRESS",0.099999,IF(SUMIF(SALE!$L$3:$L$1221,$A649,SALE!$U$3:$U$1221)=0,0,SUMIF(SALE!$L$3:$L$1221,$A649,SALE!$U$3:$U$1221)/SUMIF(SALE!$L$3:$L$1221,$A649,SALE!$F$3:$F$1221)))</f>
        <v>2.7445001603334938E-2</v>
      </c>
      <c r="CL649" s="296" t="str">
        <f t="shared" si="526"/>
        <v>COST</v>
      </c>
      <c r="CM649" s="304">
        <f t="shared" si="527"/>
        <v>166.27199999999999</v>
      </c>
      <c r="CT649" s="296">
        <f t="shared" si="528"/>
        <v>157.9556827512211</v>
      </c>
      <c r="CU649" s="296">
        <f t="shared" si="529"/>
        <v>473.86704825366331</v>
      </c>
      <c r="CW649" s="296">
        <f t="shared" si="530"/>
        <v>631.82273100488442</v>
      </c>
      <c r="CX649" s="388">
        <f t="shared" si="531"/>
        <v>-0.17726899511558258</v>
      </c>
    </row>
    <row r="650" spans="1:102" ht="12" customHeight="1" x14ac:dyDescent="0.25">
      <c r="A650" s="120" t="s">
        <v>64</v>
      </c>
      <c r="B650" s="121" t="s">
        <v>65</v>
      </c>
      <c r="C650" s="121" t="s">
        <v>77</v>
      </c>
      <c r="D650" s="155">
        <v>5940</v>
      </c>
      <c r="E650" s="123">
        <v>160</v>
      </c>
      <c r="F650" s="124"/>
      <c r="G650" s="124"/>
      <c r="H650" s="124"/>
      <c r="I650" s="124">
        <v>0</v>
      </c>
      <c r="J650" s="124">
        <v>0</v>
      </c>
      <c r="K650" s="124"/>
      <c r="L650" s="124">
        <v>0</v>
      </c>
      <c r="M650" s="124"/>
      <c r="N650" s="124">
        <v>0</v>
      </c>
      <c r="O650" s="124"/>
      <c r="P650" s="124">
        <v>0</v>
      </c>
      <c r="Q650" s="123">
        <v>5940</v>
      </c>
      <c r="R650" s="124">
        <v>0.95</v>
      </c>
      <c r="S650" s="124"/>
      <c r="T650" s="124">
        <v>0</v>
      </c>
      <c r="U650" s="124"/>
      <c r="V650" s="124">
        <v>0</v>
      </c>
      <c r="W650" s="124"/>
      <c r="X650" s="124">
        <v>0</v>
      </c>
      <c r="Y650" s="124"/>
      <c r="Z650" s="124">
        <v>0</v>
      </c>
      <c r="AA650" s="124"/>
      <c r="AB650" s="124">
        <v>0</v>
      </c>
      <c r="AC650" s="155">
        <v>5940</v>
      </c>
      <c r="AD650" s="124">
        <v>0.95</v>
      </c>
      <c r="AE650" s="124">
        <v>0</v>
      </c>
      <c r="AF650" s="124"/>
      <c r="AG650" s="124">
        <v>0</v>
      </c>
      <c r="AH650" s="124"/>
      <c r="AI650" s="124">
        <v>0</v>
      </c>
      <c r="AJ650" s="124"/>
      <c r="AK650" s="124">
        <v>0</v>
      </c>
      <c r="AL650" s="124"/>
      <c r="AM650" s="124">
        <v>0</v>
      </c>
      <c r="AN650" s="124"/>
      <c r="AO650" s="124">
        <v>0</v>
      </c>
      <c r="AP650" s="124"/>
      <c r="AQ650" s="124">
        <v>0</v>
      </c>
      <c r="AR650" s="124"/>
      <c r="AS650" s="124">
        <v>0</v>
      </c>
      <c r="AT650" s="124"/>
      <c r="AU650" s="124">
        <v>0</v>
      </c>
      <c r="AV650" s="124">
        <v>0</v>
      </c>
      <c r="AW650" s="124">
        <v>0</v>
      </c>
      <c r="AX650" s="124">
        <v>0</v>
      </c>
      <c r="AY650" s="155">
        <v>5940</v>
      </c>
      <c r="AZ650" s="123">
        <v>1</v>
      </c>
      <c r="BA650" s="124">
        <v>0.95</v>
      </c>
      <c r="BB650" s="124">
        <v>0</v>
      </c>
      <c r="BC650" s="124">
        <v>0</v>
      </c>
      <c r="BD650" s="123">
        <v>0</v>
      </c>
      <c r="BE650" s="123">
        <v>0</v>
      </c>
      <c r="BF650" s="124">
        <v>0</v>
      </c>
      <c r="BG650" s="155">
        <v>5940</v>
      </c>
      <c r="BH650" s="124">
        <v>0.95</v>
      </c>
      <c r="BI650" s="124"/>
      <c r="BJ650" s="124">
        <v>0</v>
      </c>
      <c r="BK650" s="124"/>
      <c r="BL650" s="124">
        <v>0</v>
      </c>
      <c r="BM650" s="124">
        <v>0</v>
      </c>
      <c r="BN650" s="124">
        <v>0</v>
      </c>
      <c r="BO650" s="155">
        <v>5940</v>
      </c>
      <c r="BP650" s="125">
        <v>0.95</v>
      </c>
      <c r="BS650" s="97">
        <f t="shared" si="517"/>
        <v>5940</v>
      </c>
      <c r="BT650" s="97">
        <f t="shared" si="518"/>
        <v>1</v>
      </c>
      <c r="BU650" s="97">
        <f t="shared" si="519"/>
        <v>0.95</v>
      </c>
      <c r="BV650" s="296" t="str">
        <f>IF(CA650=0,"NO STOCK",IF(COUNTIF(PKGSUMM_T!$A$2:$A$1245,A650)&gt;0,"OK","ERROR"))</f>
        <v>OK</v>
      </c>
      <c r="BW650" s="296" t="str">
        <f>IF(CA650=0,"NO STOCK",IF(OR(COUNTIF(COST_SHEETT!$B$3:$B$1238,CI650)&gt;0,COUNTIF(COST_SHEETT!$AB$3:$AB$1238,CI650)&gt;0,COUNTIF(COST_SHEETT1!$B$3:$B$1238,CI650)&gt;0,COUNTIF(COST_SHEETT1!$AB$3:$AB$1238,CI650)&gt;0),"OK","ERROR"))</f>
        <v>OK</v>
      </c>
      <c r="BX650" s="97">
        <f>SUMIF(HW!$A$2:$A$1573,$A650,HW!BI$2:BI$1573)</f>
        <v>0</v>
      </c>
      <c r="BY650" s="97">
        <f>SUMIF(HW!$A$2:$A$1573,$A650,HW!BJ$2:BJ$1573)</f>
        <v>0</v>
      </c>
      <c r="BZ650" s="197">
        <f t="shared" si="520"/>
        <v>5940</v>
      </c>
      <c r="CA650" s="198">
        <f t="shared" si="521"/>
        <v>0.95</v>
      </c>
      <c r="CB650" s="296">
        <f>IF(CJ650="Y",IF(C650="FINISHED GOODS",SUMIF(COST_SHEETT!$AB$3:$AB$1227,$CI650,COST_SHEETT!$DD$3:$DD$1227),SUMIF(COST_SHEETT!$B$3:$B$1227,$CI650,COST_SHEETT!$DB$3:$DB$1227)),IF(C650="FINISHED GOODS",SUMIF(COST_SHEETT1!$AB$3:$AB$1227,$CI650,COST_SHEETT1!$DD$3:$DD$1227),SUMIF(COST_SHEETT1!$B$3:$B$1227,$CI650,COST_SHEETT1!$DB$3:$DB$1227)))</f>
        <v>2.6465560428151701E-2</v>
      </c>
      <c r="CC650" s="209">
        <f t="shared" si="522"/>
        <v>157</v>
      </c>
      <c r="CD650" s="295">
        <v>1</v>
      </c>
      <c r="CE650" s="295"/>
      <c r="CF650" s="376">
        <f t="shared" si="523"/>
        <v>9.9999000000000005E-2</v>
      </c>
      <c r="CG650" s="301">
        <f t="shared" si="524"/>
        <v>2.6465560428151701E-2</v>
      </c>
      <c r="CH650" s="302">
        <f t="shared" si="525"/>
        <v>157</v>
      </c>
      <c r="CI650" s="200" t="s">
        <v>4230</v>
      </c>
      <c r="CJ650" s="97" t="s">
        <v>2666</v>
      </c>
      <c r="CK650" s="372">
        <f>IF(C650="WORK IN PROGRESS",0.099999,IF(SUMIF(SALE!$L$3:$L$1221,$A650,SALE!$U$3:$U$1221)=0,0,SUMIF(SALE!$L$3:$L$1221,$A650,SALE!$U$3:$U$1221)/SUMIF(SALE!$L$3:$L$1221,$A650,SALE!$F$3:$F$1221)))</f>
        <v>9.9999000000000005E-2</v>
      </c>
      <c r="CL650" s="296" t="str">
        <f t="shared" si="526"/>
        <v>COST</v>
      </c>
      <c r="CM650" s="304">
        <f t="shared" si="527"/>
        <v>165.26300000000001</v>
      </c>
      <c r="CV650" s="296">
        <f>+(BZ650-BX650)*CG650</f>
        <v>157.20542894322111</v>
      </c>
      <c r="CW650" s="296">
        <f t="shared" si="530"/>
        <v>157.20542894322111</v>
      </c>
      <c r="CX650" s="388">
        <f t="shared" si="531"/>
        <v>0.20542894322110783</v>
      </c>
    </row>
    <row r="651" spans="1:102" ht="12" hidden="1" customHeight="1" x14ac:dyDescent="0.25">
      <c r="A651" s="114" t="s">
        <v>68</v>
      </c>
      <c r="B651" s="115" t="s">
        <v>69</v>
      </c>
      <c r="C651" s="115" t="s">
        <v>30</v>
      </c>
      <c r="D651" s="116">
        <v>2904</v>
      </c>
      <c r="E651" s="117">
        <v>160</v>
      </c>
      <c r="F651" s="118"/>
      <c r="G651" s="118"/>
      <c r="H651" s="118"/>
      <c r="I651" s="118">
        <v>0</v>
      </c>
      <c r="J651" s="118">
        <v>0</v>
      </c>
      <c r="K651" s="118"/>
      <c r="L651" s="118">
        <v>0</v>
      </c>
      <c r="M651" s="118"/>
      <c r="N651" s="118">
        <v>0</v>
      </c>
      <c r="O651" s="118"/>
      <c r="P651" s="118">
        <v>0</v>
      </c>
      <c r="Q651" s="118"/>
      <c r="R651" s="118">
        <v>0</v>
      </c>
      <c r="S651" s="118"/>
      <c r="T651" s="118">
        <v>0</v>
      </c>
      <c r="U651" s="118"/>
      <c r="V651" s="118">
        <v>0</v>
      </c>
      <c r="W651" s="118"/>
      <c r="X651" s="118">
        <v>0</v>
      </c>
      <c r="Y651" s="118"/>
      <c r="Z651" s="118">
        <v>0</v>
      </c>
      <c r="AA651" s="118"/>
      <c r="AB651" s="118">
        <v>0</v>
      </c>
      <c r="AC651" s="118">
        <v>0</v>
      </c>
      <c r="AD651" s="118">
        <v>0</v>
      </c>
      <c r="AE651" s="118">
        <v>0</v>
      </c>
      <c r="AF651" s="118"/>
      <c r="AG651" s="118">
        <v>0</v>
      </c>
      <c r="AH651" s="118"/>
      <c r="AI651" s="118">
        <v>0</v>
      </c>
      <c r="AJ651" s="118"/>
      <c r="AK651" s="118">
        <v>0</v>
      </c>
      <c r="AL651" s="118"/>
      <c r="AM651" s="118">
        <v>0</v>
      </c>
      <c r="AN651" s="118"/>
      <c r="AO651" s="118">
        <v>0</v>
      </c>
      <c r="AP651" s="118"/>
      <c r="AQ651" s="118">
        <v>0</v>
      </c>
      <c r="AR651" s="118"/>
      <c r="AS651" s="118">
        <v>0</v>
      </c>
      <c r="AT651" s="118"/>
      <c r="AU651" s="118">
        <v>0</v>
      </c>
      <c r="AV651" s="118">
        <v>0</v>
      </c>
      <c r="AW651" s="118">
        <v>0</v>
      </c>
      <c r="AX651" s="118">
        <v>0</v>
      </c>
      <c r="AY651" s="118">
        <v>0</v>
      </c>
      <c r="AZ651" s="118">
        <v>0</v>
      </c>
      <c r="BA651" s="118">
        <v>0</v>
      </c>
      <c r="BB651" s="118">
        <v>0</v>
      </c>
      <c r="BC651" s="118">
        <v>0</v>
      </c>
      <c r="BD651" s="117">
        <v>0</v>
      </c>
      <c r="BE651" s="117">
        <v>0</v>
      </c>
      <c r="BF651" s="118">
        <v>0</v>
      </c>
      <c r="BG651" s="118">
        <v>0</v>
      </c>
      <c r="BH651" s="118">
        <v>0</v>
      </c>
      <c r="BI651" s="118"/>
      <c r="BJ651" s="118">
        <v>0</v>
      </c>
      <c r="BK651" s="118"/>
      <c r="BL651" s="118">
        <v>0</v>
      </c>
      <c r="BM651" s="118">
        <v>0</v>
      </c>
      <c r="BN651" s="118">
        <v>0</v>
      </c>
      <c r="BO651" s="118">
        <v>0</v>
      </c>
      <c r="BP651" s="119">
        <v>0</v>
      </c>
      <c r="BS651" s="97">
        <f t="shared" si="517"/>
        <v>0</v>
      </c>
      <c r="BT651" s="97">
        <f t="shared" si="518"/>
        <v>0</v>
      </c>
      <c r="BU651" s="97">
        <f t="shared" si="519"/>
        <v>0</v>
      </c>
      <c r="BV651" s="296" t="str">
        <f>IF(CA651=0,"NO STOCK",IF(COUNTIF(PKGSUMM_T!$A$2:$A$1245,A651)&gt;0,"OK","ERROR"))</f>
        <v>NO STOCK</v>
      </c>
      <c r="BW651" s="296" t="str">
        <f>IF(CA651=0,"NO STOCK",IF(OR(COUNTIF(COST_SHEETT!$B$3:$B$1238,CI651)&gt;0,COUNTIF(COST_SHEETT!$AB$3:$AB$1238,CI651)&gt;0,COUNTIF(COST_SHEETT1!$B$3:$B$1238,CI651)&gt;0,COUNTIF(COST_SHEETT1!$AB$3:$AB$1238,CI651)&gt;0),"OK","ERROR"))</f>
        <v>NO STOCK</v>
      </c>
      <c r="BX651" s="97">
        <f>SUMIF(HW!$A$2:$A$1573,$A651,HW!BI$2:BI$1573)</f>
        <v>0</v>
      </c>
      <c r="BY651" s="97">
        <f>SUMIF(HW!$A$2:$A$1573,$A651,HW!BJ$2:BJ$1573)</f>
        <v>0</v>
      </c>
      <c r="BZ651" s="197">
        <f t="shared" si="520"/>
        <v>0</v>
      </c>
      <c r="CA651" s="198">
        <f t="shared" si="521"/>
        <v>0</v>
      </c>
      <c r="CK651" s="296">
        <f>IF(C651="WORK IN PROGRESS",0.099999,IF(SUMIF(SALE!$L$3:$L$1221,$A651,SALE!$U$3:$U$1221)=0,0,SUMIF(SALE!$L$3:$L$1221,$A651,SALE!$U$3:$U$1221)/SUMIF(SALE!$L$3:$L$1221,$A651,SALE!$F$3:$F$1221)))</f>
        <v>0</v>
      </c>
    </row>
    <row r="652" spans="1:102" ht="12" customHeight="1" x14ac:dyDescent="0.25">
      <c r="A652" s="120" t="s">
        <v>70</v>
      </c>
      <c r="B652" s="121" t="s">
        <v>71</v>
      </c>
      <c r="C652" s="121" t="s">
        <v>30</v>
      </c>
      <c r="D652" s="122">
        <v>2904</v>
      </c>
      <c r="E652" s="123">
        <v>160</v>
      </c>
      <c r="F652" s="124"/>
      <c r="G652" s="124"/>
      <c r="H652" s="124"/>
      <c r="I652" s="124">
        <v>0</v>
      </c>
      <c r="J652" s="124">
        <v>0</v>
      </c>
      <c r="K652" s="124"/>
      <c r="L652" s="124">
        <v>0</v>
      </c>
      <c r="M652" s="124"/>
      <c r="N652" s="124">
        <v>0</v>
      </c>
      <c r="O652" s="124"/>
      <c r="P652" s="124">
        <v>0</v>
      </c>
      <c r="Q652" s="123">
        <v>127776</v>
      </c>
      <c r="R652" s="124">
        <v>20.443999999999999</v>
      </c>
      <c r="S652" s="124"/>
      <c r="T652" s="124">
        <v>0</v>
      </c>
      <c r="U652" s="124"/>
      <c r="V652" s="124">
        <v>0</v>
      </c>
      <c r="W652" s="124"/>
      <c r="X652" s="124">
        <v>0</v>
      </c>
      <c r="Y652" s="124"/>
      <c r="Z652" s="124">
        <v>0</v>
      </c>
      <c r="AA652" s="124"/>
      <c r="AB652" s="124">
        <v>0</v>
      </c>
      <c r="AC652" s="155">
        <v>127776</v>
      </c>
      <c r="AD652" s="124">
        <v>20.443999999999999</v>
      </c>
      <c r="AE652" s="124">
        <v>0</v>
      </c>
      <c r="AF652" s="124"/>
      <c r="AG652" s="124">
        <v>0</v>
      </c>
      <c r="AH652" s="124"/>
      <c r="AI652" s="124">
        <v>0</v>
      </c>
      <c r="AJ652" s="124"/>
      <c r="AK652" s="124">
        <v>0</v>
      </c>
      <c r="AL652" s="124"/>
      <c r="AM652" s="124">
        <v>0</v>
      </c>
      <c r="AN652" s="124"/>
      <c r="AO652" s="124">
        <v>0</v>
      </c>
      <c r="AP652" s="124"/>
      <c r="AQ652" s="124">
        <v>0</v>
      </c>
      <c r="AR652" s="124"/>
      <c r="AS652" s="124">
        <v>0</v>
      </c>
      <c r="AT652" s="124"/>
      <c r="AU652" s="124">
        <v>0</v>
      </c>
      <c r="AV652" s="124">
        <v>0</v>
      </c>
      <c r="AW652" s="124">
        <v>0</v>
      </c>
      <c r="AX652" s="124">
        <v>0</v>
      </c>
      <c r="AY652" s="155">
        <v>127776</v>
      </c>
      <c r="AZ652" s="123">
        <v>44</v>
      </c>
      <c r="BA652" s="124">
        <v>20.443999999999999</v>
      </c>
      <c r="BB652" s="124">
        <v>0</v>
      </c>
      <c r="BC652" s="124">
        <v>0</v>
      </c>
      <c r="BD652" s="123">
        <v>0</v>
      </c>
      <c r="BE652" s="123">
        <v>0</v>
      </c>
      <c r="BF652" s="124">
        <v>0</v>
      </c>
      <c r="BG652" s="155">
        <v>127776</v>
      </c>
      <c r="BH652" s="124">
        <v>20.443999999999999</v>
      </c>
      <c r="BI652" s="124"/>
      <c r="BJ652" s="124">
        <v>0</v>
      </c>
      <c r="BK652" s="124"/>
      <c r="BL652" s="124">
        <v>0</v>
      </c>
      <c r="BM652" s="124">
        <v>0</v>
      </c>
      <c r="BN652" s="124">
        <v>0</v>
      </c>
      <c r="BO652" s="155">
        <v>127776</v>
      </c>
      <c r="BP652" s="125">
        <v>20.443999999999999</v>
      </c>
      <c r="BS652" s="97">
        <f t="shared" si="517"/>
        <v>127776</v>
      </c>
      <c r="BT652" s="97">
        <f t="shared" si="518"/>
        <v>44</v>
      </c>
      <c r="BU652" s="97">
        <f t="shared" si="519"/>
        <v>20.443999999999999</v>
      </c>
      <c r="BV652" s="296" t="str">
        <f>IF(CA652=0,"NO STOCK",IF(COUNTIF(PKGSUMM_T!$A$2:$A$1245,A652)&gt;0,"OK","ERROR"))</f>
        <v>OK</v>
      </c>
      <c r="BW652" s="296" t="str">
        <f>IF(CA652=0,"NO STOCK",IF(OR(COUNTIF(COST_SHEETT!$B$3:$B$1238,CI652)&gt;0,COUNTIF(COST_SHEETT!$AB$3:$AB$1238,CI652)&gt;0,COUNTIF(COST_SHEETT1!$B$3:$B$1238,CI652)&gt;0,COUNTIF(COST_SHEETT1!$AB$3:$AB$1238,CI652)&gt;0),"OK","ERROR"))</f>
        <v>OK</v>
      </c>
      <c r="BX652" s="97">
        <f>SUMIF(HW!$A$2:$A$1573,$A652,HW!BI$2:BI$1573)</f>
        <v>0</v>
      </c>
      <c r="BY652" s="97">
        <f>SUMIF(HW!$A$2:$A$1573,$A652,HW!BJ$2:BJ$1573)</f>
        <v>0</v>
      </c>
      <c r="BZ652" s="197">
        <f t="shared" si="520"/>
        <v>127776</v>
      </c>
      <c r="CA652" s="198">
        <f t="shared" si="521"/>
        <v>20.443999999999999</v>
      </c>
      <c r="CB652" s="296">
        <f>IF(CJ652="Y",IF(C652="FINISHED GOODS",SUMIF(COST_SHEETT!$AB$3:$AB$1227,$CI652,COST_SHEETT!$DD$3:$DD$1227),SUMIF(COST_SHEETT!$B$3:$B$1227,$CI652,COST_SHEETT!$DB$3:$DB$1227)),IF(C652="FINISHED GOODS",SUMIF(COST_SHEETT1!$AB$3:$AB$1227,$CI652,COST_SHEETT1!$DD$3:$DD$1227),SUMIF(COST_SHEETT1!$B$3:$B$1227,$CI652,COST_SHEETT1!$DB$3:$DB$1227)))</f>
        <v>2.7836873823197533E-2</v>
      </c>
      <c r="CC652" s="209">
        <f t="shared" ref="CC652:CC654" si="532">ROUND(BZ652*CB652,0)</f>
        <v>3557</v>
      </c>
      <c r="CD652" s="295">
        <v>1</v>
      </c>
      <c r="CE652" s="295"/>
      <c r="CF652" s="376">
        <f t="shared" ref="CF652:CF654" si="533">IF(BZ652=0,0,IF(CK652&gt;0,CK652,CD652))</f>
        <v>3.1307692307692307E-2</v>
      </c>
      <c r="CG652" s="301">
        <f t="shared" ref="CG652:CG654" si="534">MIN(CF652,CB652)</f>
        <v>2.7836873823197533E-2</v>
      </c>
      <c r="CH652" s="302">
        <f t="shared" ref="CH652:CH654" si="535">ROUND(CG652*BZ652,0)</f>
        <v>3557</v>
      </c>
      <c r="CI652" s="243" t="s">
        <v>3517</v>
      </c>
      <c r="CJ652" s="97" t="s">
        <v>2666</v>
      </c>
      <c r="CK652" s="372">
        <f>8.14/(2.6*100)</f>
        <v>3.1307692307692307E-2</v>
      </c>
      <c r="CL652" s="296" t="str">
        <f t="shared" ref="CL652:CL654" si="536">IF(CF652&lt;CB652,"NRV","COST")</f>
        <v>COST</v>
      </c>
      <c r="CM652" s="304">
        <f t="shared" ref="CM652:CM654" si="537">IF(CA652=0,0,ROUND(CH652/CA652,3))</f>
        <v>173.98699999999999</v>
      </c>
      <c r="CU652" s="296">
        <f t="shared" ref="CU652:CU654" si="538">+(BZ652-BX652)*CG652</f>
        <v>3556.8843896328881</v>
      </c>
      <c r="CW652" s="296">
        <f t="shared" ref="CW652:CW654" si="539">+CT652+CU652+CV652</f>
        <v>3556.8843896328881</v>
      </c>
      <c r="CX652" s="388">
        <f t="shared" ref="CX652:CX654" si="540">+CW652-CH652</f>
        <v>-0.11561036711191264</v>
      </c>
    </row>
    <row r="653" spans="1:102" ht="12" customHeight="1" x14ac:dyDescent="0.25">
      <c r="A653" s="114" t="s">
        <v>727</v>
      </c>
      <c r="B653" s="115" t="s">
        <v>728</v>
      </c>
      <c r="C653" s="115" t="s">
        <v>30</v>
      </c>
      <c r="D653" s="116">
        <v>2904</v>
      </c>
      <c r="E653" s="117">
        <v>160</v>
      </c>
      <c r="F653" s="117">
        <v>2.4627E-2</v>
      </c>
      <c r="G653" s="117">
        <v>2.4627E-2</v>
      </c>
      <c r="H653" s="130">
        <v>4570896</v>
      </c>
      <c r="I653" s="130">
        <v>731.34299999999996</v>
      </c>
      <c r="J653" s="131">
        <v>112567.45600000001</v>
      </c>
      <c r="K653" s="117"/>
      <c r="L653" s="118">
        <v>0</v>
      </c>
      <c r="M653" s="117"/>
      <c r="N653" s="118">
        <v>0</v>
      </c>
      <c r="O653" s="117"/>
      <c r="P653" s="118">
        <v>0</v>
      </c>
      <c r="Q653" s="117"/>
      <c r="R653" s="118">
        <v>0</v>
      </c>
      <c r="S653" s="117"/>
      <c r="T653" s="118">
        <v>0</v>
      </c>
      <c r="U653" s="117"/>
      <c r="V653" s="118">
        <v>0</v>
      </c>
      <c r="W653" s="117"/>
      <c r="X653" s="118">
        <v>0</v>
      </c>
      <c r="Y653" s="117"/>
      <c r="Z653" s="118">
        <v>0</v>
      </c>
      <c r="AA653" s="117"/>
      <c r="AB653" s="118">
        <v>0</v>
      </c>
      <c r="AC653" s="118">
        <v>0</v>
      </c>
      <c r="AD653" s="118">
        <v>0</v>
      </c>
      <c r="AE653" s="118">
        <v>0</v>
      </c>
      <c r="AF653" s="117"/>
      <c r="AG653" s="118">
        <v>0</v>
      </c>
      <c r="AH653" s="117"/>
      <c r="AI653" s="118">
        <v>0</v>
      </c>
      <c r="AJ653" s="117"/>
      <c r="AK653" s="118">
        <v>0</v>
      </c>
      <c r="AL653" s="117"/>
      <c r="AM653" s="118">
        <v>0</v>
      </c>
      <c r="AN653" s="117"/>
      <c r="AO653" s="118">
        <v>0</v>
      </c>
      <c r="AP653" s="117"/>
      <c r="AQ653" s="118">
        <v>0</v>
      </c>
      <c r="AR653" s="117"/>
      <c r="AS653" s="118">
        <v>0</v>
      </c>
      <c r="AT653" s="117"/>
      <c r="AU653" s="118">
        <v>0</v>
      </c>
      <c r="AV653" s="118">
        <v>0</v>
      </c>
      <c r="AW653" s="118">
        <v>0</v>
      </c>
      <c r="AX653" s="118">
        <v>0</v>
      </c>
      <c r="AY653" s="132">
        <v>4570896</v>
      </c>
      <c r="AZ653" s="116">
        <v>1574</v>
      </c>
      <c r="BA653" s="130">
        <v>731.34299999999996</v>
      </c>
      <c r="BB653" s="131">
        <v>112567.45600000001</v>
      </c>
      <c r="BC653" s="131">
        <v>112567.45600000001</v>
      </c>
      <c r="BD653" s="117">
        <v>0</v>
      </c>
      <c r="BE653" s="117">
        <v>0</v>
      </c>
      <c r="BF653" s="118">
        <v>0</v>
      </c>
      <c r="BG653" s="118">
        <v>0</v>
      </c>
      <c r="BH653" s="118">
        <v>0</v>
      </c>
      <c r="BI653" s="117"/>
      <c r="BJ653" s="118">
        <v>0</v>
      </c>
      <c r="BK653" s="117"/>
      <c r="BL653" s="118">
        <v>0</v>
      </c>
      <c r="BM653" s="118">
        <v>0</v>
      </c>
      <c r="BN653" s="118">
        <v>0</v>
      </c>
      <c r="BO653" s="118">
        <v>0</v>
      </c>
      <c r="BP653" s="119">
        <v>0</v>
      </c>
      <c r="BS653" s="97">
        <f t="shared" si="517"/>
        <v>4570896</v>
      </c>
      <c r="BT653" s="97">
        <f t="shared" si="518"/>
        <v>1574</v>
      </c>
      <c r="BU653" s="97">
        <f t="shared" si="519"/>
        <v>731.34299999999996</v>
      </c>
      <c r="BV653" s="296" t="str">
        <f>IF(CA653=0,"NO STOCK",IF(COUNTIF(PKGSUMM_T!$A$2:$A$1245,A653)&gt;0,"OK","ERROR"))</f>
        <v>OK</v>
      </c>
      <c r="BW653" s="296" t="str">
        <f>IF(CA653=0,"NO STOCK",IF(OR(COUNTIF(COST_SHEETT!$B$3:$B$1238,CI653)&gt;0,COUNTIF(COST_SHEETT!$AB$3:$AB$1238,CI653)&gt;0,COUNTIF(COST_SHEETT1!$B$3:$B$1238,CI653)&gt;0,COUNTIF(COST_SHEETT1!$AB$3:$AB$1238,CI653)&gt;0),"OK","ERROR"))</f>
        <v>OK</v>
      </c>
      <c r="BX653" s="97">
        <f>SUMIF(HW!$A$2:$A$1573,$A653,HW!BI$2:BI$1573)</f>
        <v>0</v>
      </c>
      <c r="BY653" s="97">
        <f>SUMIF(HW!$A$2:$A$1573,$A653,HW!BJ$2:BJ$1573)</f>
        <v>0</v>
      </c>
      <c r="BZ653" s="197">
        <f t="shared" si="520"/>
        <v>4570896</v>
      </c>
      <c r="CA653" s="198">
        <f t="shared" si="521"/>
        <v>731.34299999999996</v>
      </c>
      <c r="CB653" s="296">
        <f>IF(CJ653="Y",IF(C653="FINISHED GOODS",SUMIF(COST_SHEETT!$AB$3:$AB$1227,$CI653,COST_SHEETT!$DD$3:$DD$1227),SUMIF(COST_SHEETT!$B$3:$B$1227,$CI653,COST_SHEETT!$DB$3:$DB$1227)),IF(C653="FINISHED GOODS",SUMIF(COST_SHEETT1!$AB$3:$AB$1227,$CI653,COST_SHEETT1!$DD$3:$DD$1227),SUMIF(COST_SHEETT1!$B$3:$B$1227,$CI653,COST_SHEETT1!$DB$3:$DB$1227)))</f>
        <v>2.7482226188785593E-2</v>
      </c>
      <c r="CC653" s="209">
        <f t="shared" si="532"/>
        <v>125618</v>
      </c>
      <c r="CD653" s="295">
        <v>1</v>
      </c>
      <c r="CE653" s="295"/>
      <c r="CF653" s="376">
        <f t="shared" si="533"/>
        <v>2.4627000082175055E-2</v>
      </c>
      <c r="CG653" s="301">
        <f t="shared" si="534"/>
        <v>2.4627000082175055E-2</v>
      </c>
      <c r="CH653" s="302">
        <f t="shared" si="535"/>
        <v>112567</v>
      </c>
      <c r="CI653" s="245" t="s">
        <v>4079</v>
      </c>
      <c r="CJ653" s="244"/>
      <c r="CK653" s="296">
        <f>IF(C653="WORK IN PROGRESS",0.099999,IF(SUMIF(SALE!$L$3:$L$1221,$A653,SALE!$U$3:$U$1221)=0,0,SUMIF(SALE!$L$3:$L$1221,$A653,SALE!$U$3:$U$1221)/SUMIF(SALE!$L$3:$L$1221,$A653,SALE!$F$3:$F$1221)))</f>
        <v>2.4627000082175055E-2</v>
      </c>
      <c r="CL653" s="296" t="str">
        <f t="shared" si="536"/>
        <v>NRV</v>
      </c>
      <c r="CM653" s="304">
        <f t="shared" si="537"/>
        <v>153.91800000000001</v>
      </c>
      <c r="CU653" s="296">
        <f t="shared" si="538"/>
        <v>112567.45616761362</v>
      </c>
      <c r="CW653" s="296">
        <f t="shared" si="539"/>
        <v>112567.45616761362</v>
      </c>
      <c r="CX653" s="388">
        <f t="shared" si="540"/>
        <v>0.45616761362180114</v>
      </c>
    </row>
    <row r="654" spans="1:102" ht="12" customHeight="1" x14ac:dyDescent="0.25">
      <c r="A654" s="120" t="s">
        <v>485</v>
      </c>
      <c r="B654" s="121" t="s">
        <v>486</v>
      </c>
      <c r="C654" s="121" t="s">
        <v>30</v>
      </c>
      <c r="D654" s="122">
        <v>2904</v>
      </c>
      <c r="E654" s="123">
        <v>160</v>
      </c>
      <c r="F654" s="123">
        <v>2.4524000000000001E-2</v>
      </c>
      <c r="G654" s="123">
        <v>2.4524000000000001E-2</v>
      </c>
      <c r="H654" s="127">
        <v>3476088</v>
      </c>
      <c r="I654" s="127">
        <v>556.17399999999998</v>
      </c>
      <c r="J654" s="128">
        <v>85247.581999999995</v>
      </c>
      <c r="K654" s="123"/>
      <c r="L654" s="124">
        <v>0</v>
      </c>
      <c r="M654" s="123"/>
      <c r="N654" s="124">
        <v>0</v>
      </c>
      <c r="O654" s="123"/>
      <c r="P654" s="124">
        <v>0</v>
      </c>
      <c r="Q654" s="123"/>
      <c r="R654" s="124">
        <v>0</v>
      </c>
      <c r="S654" s="123"/>
      <c r="T654" s="124">
        <v>0</v>
      </c>
      <c r="U654" s="123"/>
      <c r="V654" s="124">
        <v>0</v>
      </c>
      <c r="W654" s="123"/>
      <c r="X654" s="124">
        <v>0</v>
      </c>
      <c r="Y654" s="123"/>
      <c r="Z654" s="124">
        <v>0</v>
      </c>
      <c r="AA654" s="123"/>
      <c r="AB654" s="124">
        <v>0</v>
      </c>
      <c r="AC654" s="124">
        <v>0</v>
      </c>
      <c r="AD654" s="124">
        <v>0</v>
      </c>
      <c r="AE654" s="124">
        <v>0</v>
      </c>
      <c r="AF654" s="123"/>
      <c r="AG654" s="124">
        <v>0</v>
      </c>
      <c r="AH654" s="123"/>
      <c r="AI654" s="124">
        <v>0</v>
      </c>
      <c r="AJ654" s="123"/>
      <c r="AK654" s="124">
        <v>0</v>
      </c>
      <c r="AL654" s="123"/>
      <c r="AM654" s="124">
        <v>0</v>
      </c>
      <c r="AN654" s="123"/>
      <c r="AO654" s="124">
        <v>0</v>
      </c>
      <c r="AP654" s="123">
        <v>2683296</v>
      </c>
      <c r="AQ654" s="123">
        <v>429.327</v>
      </c>
      <c r="AR654" s="123">
        <v>136488</v>
      </c>
      <c r="AS654" s="123">
        <v>21.838000000000001</v>
      </c>
      <c r="AT654" s="123"/>
      <c r="AU654" s="124">
        <v>0</v>
      </c>
      <c r="AV654" s="135">
        <v>2819784</v>
      </c>
      <c r="AW654" s="112">
        <v>451.16500000000002</v>
      </c>
      <c r="AX654" s="134">
        <v>69152.383000000002</v>
      </c>
      <c r="AY654" s="129">
        <v>656304</v>
      </c>
      <c r="AZ654" s="123">
        <v>226</v>
      </c>
      <c r="BA654" s="127">
        <v>105.009</v>
      </c>
      <c r="BB654" s="128">
        <v>16095.199000000001</v>
      </c>
      <c r="BC654" s="128">
        <v>16095.199000000001</v>
      </c>
      <c r="BD654" s="123">
        <v>0</v>
      </c>
      <c r="BE654" s="123">
        <v>0</v>
      </c>
      <c r="BF654" s="124">
        <v>0</v>
      </c>
      <c r="BG654" s="155">
        <v>-136488</v>
      </c>
      <c r="BH654" s="124">
        <v>-21.838000000000001</v>
      </c>
      <c r="BI654" s="123"/>
      <c r="BJ654" s="124">
        <v>0</v>
      </c>
      <c r="BK654" s="123"/>
      <c r="BL654" s="124">
        <v>0</v>
      </c>
      <c r="BM654" s="124">
        <v>0</v>
      </c>
      <c r="BN654" s="124">
        <v>0</v>
      </c>
      <c r="BO654" s="155">
        <v>-136488</v>
      </c>
      <c r="BP654" s="125">
        <v>-21.838000000000001</v>
      </c>
      <c r="BS654" s="97">
        <f t="shared" si="517"/>
        <v>656304</v>
      </c>
      <c r="BT654" s="97">
        <f t="shared" si="518"/>
        <v>226</v>
      </c>
      <c r="BU654" s="97">
        <f t="shared" si="519"/>
        <v>105.009</v>
      </c>
      <c r="BV654" s="296" t="str">
        <f>IF(CA654=0,"NO STOCK",IF(COUNTIF(PKGSUMM_T!$A$2:$A$1245,A654)&gt;0,"OK","ERROR"))</f>
        <v>OK</v>
      </c>
      <c r="BW654" s="296" t="str">
        <f>IF(CA654=0,"NO STOCK",IF(OR(COUNTIF(COST_SHEETT!$B$3:$B$1238,CI654)&gt;0,COUNTIF(COST_SHEETT!$AB$3:$AB$1238,CI654)&gt;0,COUNTIF(COST_SHEETT1!$B$3:$B$1238,CI654)&gt;0,COUNTIF(COST_SHEETT1!$AB$3:$AB$1238,CI654)&gt;0),"OK","ERROR"))</f>
        <v>OK</v>
      </c>
      <c r="BX654" s="97">
        <f>SUMIF(HW!$A$2:$A$1573,$A654,HW!BI$2:BI$1573)</f>
        <v>6776</v>
      </c>
      <c r="BY654" s="97">
        <f>SUMIF(HW!$A$2:$A$1573,$A654,HW!BJ$2:BJ$1573)</f>
        <v>1.0840000000000001</v>
      </c>
      <c r="BZ654" s="197">
        <f t="shared" si="520"/>
        <v>663080</v>
      </c>
      <c r="CA654" s="198">
        <f t="shared" si="521"/>
        <v>106.093</v>
      </c>
      <c r="CB654" s="296">
        <f>IF(CJ654="Y",IF(C654="FINISHED GOODS",SUMIF(COST_SHEETT!$AB$3:$AB$1227,$CI654,COST_SHEETT!$DD$3:$DD$1227),SUMIF(COST_SHEETT!$B$3:$B$1227,$CI654,COST_SHEETT!$DB$3:$DB$1227)),IF(C654="FINISHED GOODS",SUMIF(COST_SHEETT1!$AB$3:$AB$1227,$CI654,COST_SHEETT1!$DD$3:$DD$1227),SUMIF(COST_SHEETT1!$B$3:$B$1227,$CI654,COST_SHEETT1!$DB$3:$DB$1227)))</f>
        <v>2.7836873823197533E-2</v>
      </c>
      <c r="CC654" s="209">
        <f t="shared" si="532"/>
        <v>18458</v>
      </c>
      <c r="CD654" s="295">
        <v>1</v>
      </c>
      <c r="CE654" s="295"/>
      <c r="CF654" s="376">
        <f t="shared" si="533"/>
        <v>2.4612999937390436E-2</v>
      </c>
      <c r="CG654" s="301">
        <f t="shared" si="534"/>
        <v>2.4612999937390436E-2</v>
      </c>
      <c r="CH654" s="302">
        <f t="shared" si="535"/>
        <v>16320</v>
      </c>
      <c r="CI654" s="245" t="s">
        <v>3517</v>
      </c>
      <c r="CJ654" s="242" t="s">
        <v>2666</v>
      </c>
      <c r="CK654" s="296">
        <f>IF(C654="WORK IN PROGRESS",0.099999,IF(SUMIF(SALE!$L$3:$L$1221,$A654,SALE!$U$3:$U$1221)=0,0,SUMIF(SALE!$L$3:$L$1221,$A654,SALE!$U$3:$U$1221)/SUMIF(SALE!$L$3:$L$1221,$A654,SALE!$F$3:$F$1221)))</f>
        <v>2.4612999937390436E-2</v>
      </c>
      <c r="CL654" s="296" t="str">
        <f t="shared" si="536"/>
        <v>NRV</v>
      </c>
      <c r="CM654" s="304">
        <f t="shared" si="537"/>
        <v>153.827</v>
      </c>
      <c r="CT654" s="296">
        <f>+(BX654*CG654)</f>
        <v>166.7776875757576</v>
      </c>
      <c r="CU654" s="296">
        <f t="shared" si="538"/>
        <v>16153.610310909093</v>
      </c>
      <c r="CW654" s="296">
        <f t="shared" si="539"/>
        <v>16320.38799848485</v>
      </c>
      <c r="CX654" s="388">
        <f t="shared" si="540"/>
        <v>0.38799848484995891</v>
      </c>
    </row>
    <row r="655" spans="1:102" ht="12" hidden="1" customHeight="1" x14ac:dyDescent="0.25">
      <c r="A655" s="136" t="s">
        <v>2642</v>
      </c>
      <c r="B655" s="105"/>
      <c r="C655" s="105" t="s">
        <v>1200</v>
      </c>
      <c r="D655" s="137"/>
      <c r="E655" s="137"/>
      <c r="F655" s="137">
        <v>0.10426000000000001</v>
      </c>
      <c r="G655" s="137">
        <v>0.10426000000000001</v>
      </c>
      <c r="H655" s="107">
        <v>8082228</v>
      </c>
      <c r="I655" s="138">
        <v>1293.1559999999999</v>
      </c>
      <c r="J655" s="138">
        <v>198785.90599999999</v>
      </c>
      <c r="K655" s="137"/>
      <c r="L655" s="107">
        <v>0</v>
      </c>
      <c r="M655" s="137"/>
      <c r="N655" s="107">
        <v>0</v>
      </c>
      <c r="O655" s="137"/>
      <c r="P655" s="107">
        <v>0</v>
      </c>
      <c r="Q655" s="137">
        <v>133716</v>
      </c>
      <c r="R655" s="107">
        <v>21.393999999999998</v>
      </c>
      <c r="S655" s="137"/>
      <c r="T655" s="107">
        <v>0</v>
      </c>
      <c r="U655" s="137"/>
      <c r="V655" s="107">
        <v>0</v>
      </c>
      <c r="W655" s="137"/>
      <c r="X655" s="107">
        <v>0</v>
      </c>
      <c r="Y655" s="137"/>
      <c r="Z655" s="107">
        <v>0</v>
      </c>
      <c r="AA655" s="137"/>
      <c r="AB655" s="107">
        <v>0</v>
      </c>
      <c r="AC655" s="139">
        <v>133716</v>
      </c>
      <c r="AD655" s="107">
        <v>21.393999999999998</v>
      </c>
      <c r="AE655" s="107">
        <v>0</v>
      </c>
      <c r="AF655" s="137"/>
      <c r="AG655" s="107">
        <v>0</v>
      </c>
      <c r="AH655" s="137"/>
      <c r="AI655" s="107">
        <v>0</v>
      </c>
      <c r="AJ655" s="137"/>
      <c r="AK655" s="107">
        <v>0</v>
      </c>
      <c r="AL655" s="137"/>
      <c r="AM655" s="107">
        <v>0</v>
      </c>
      <c r="AN655" s="137"/>
      <c r="AO655" s="107">
        <v>0</v>
      </c>
      <c r="AP655" s="137">
        <v>2683296</v>
      </c>
      <c r="AQ655" s="137">
        <v>429.327</v>
      </c>
      <c r="AR655" s="137">
        <v>136488</v>
      </c>
      <c r="AS655" s="137">
        <v>21.838000000000001</v>
      </c>
      <c r="AT655" s="137"/>
      <c r="AU655" s="107">
        <v>0</v>
      </c>
      <c r="AV655" s="139">
        <v>2819784</v>
      </c>
      <c r="AW655" s="107">
        <v>451.16500000000002</v>
      </c>
      <c r="AX655" s="138">
        <v>69152.383000000002</v>
      </c>
      <c r="AY655" s="139">
        <v>5396160</v>
      </c>
      <c r="AZ655" s="147">
        <v>1854</v>
      </c>
      <c r="BA655" s="107">
        <v>863.38499999999999</v>
      </c>
      <c r="BB655" s="138">
        <v>129633.523</v>
      </c>
      <c r="BC655" s="138">
        <v>129633.523</v>
      </c>
      <c r="BD655" s="137">
        <v>0</v>
      </c>
      <c r="BE655" s="137">
        <v>0</v>
      </c>
      <c r="BF655" s="107">
        <v>0</v>
      </c>
      <c r="BG655" s="139">
        <v>-2772</v>
      </c>
      <c r="BH655" s="107">
        <v>-0.44400000000000001</v>
      </c>
      <c r="BI655" s="137"/>
      <c r="BJ655" s="107">
        <v>0</v>
      </c>
      <c r="BK655" s="137"/>
      <c r="BL655" s="107">
        <v>0</v>
      </c>
      <c r="BM655" s="137">
        <v>0</v>
      </c>
      <c r="BN655" s="107">
        <v>0</v>
      </c>
      <c r="BO655" s="139">
        <v>-2772</v>
      </c>
      <c r="BP655" s="108">
        <v>-0.44400000000000001</v>
      </c>
      <c r="BS655" s="97">
        <f t="shared" si="517"/>
        <v>0</v>
      </c>
      <c r="BT655" s="97">
        <f t="shared" si="518"/>
        <v>0</v>
      </c>
      <c r="BU655" s="97">
        <f t="shared" si="519"/>
        <v>0</v>
      </c>
      <c r="BV655" s="296" t="str">
        <f>IF(CA655=0,"NO STOCK",IF(COUNTIF(PKGSUMM_T!$A$2:$A$1245,A655)&gt;0,"OK","ERROR"))</f>
        <v>NO STOCK</v>
      </c>
      <c r="BW655" s="296" t="str">
        <f>IF(CA655=0,"NO STOCK",IF(OR(COUNTIF(COST_SHEETT!$B$3:$B$1238,CI655)&gt;0,COUNTIF(COST_SHEETT!$AB$3:$AB$1238,CI655)&gt;0,COUNTIF(COST_SHEETT1!$B$3:$B$1238,CI655)&gt;0,COUNTIF(COST_SHEETT1!$AB$3:$AB$1238,CI655)&gt;0),"OK","ERROR"))</f>
        <v>NO STOCK</v>
      </c>
      <c r="BX655" s="97">
        <f>SUMIF(HW!$A$2:$A$1573,$A655,HW!BI$2:BI$1573)</f>
        <v>0</v>
      </c>
      <c r="BY655" s="97">
        <f>SUMIF(HW!$A$2:$A$1573,$A655,HW!BJ$2:BJ$1573)</f>
        <v>0</v>
      </c>
      <c r="BZ655" s="197">
        <f t="shared" si="520"/>
        <v>0</v>
      </c>
      <c r="CA655" s="198">
        <f t="shared" si="521"/>
        <v>0</v>
      </c>
      <c r="CK655" s="296">
        <f>IF(C655="WORK IN PROGRESS",0.099999,IF(SUMIF(SALE!$L$3:$L$1221,$A655,SALE!$U$3:$U$1221)=0,0,SUMIF(SALE!$L$3:$L$1221,$A655,SALE!$U$3:$U$1221)/SUMIF(SALE!$L$3:$L$1221,$A655,SALE!$F$3:$F$1221)))</f>
        <v>0</v>
      </c>
    </row>
    <row r="656" spans="1:102" ht="12" hidden="1" customHeight="1" x14ac:dyDescent="0.25">
      <c r="A656" s="133" t="s">
        <v>2642</v>
      </c>
      <c r="B656" s="111" t="s">
        <v>1200</v>
      </c>
      <c r="C656" s="111"/>
      <c r="D656" s="126"/>
      <c r="E656" s="126"/>
      <c r="F656" s="126">
        <v>0.10426000000000001</v>
      </c>
      <c r="G656" s="126">
        <v>0.10426000000000001</v>
      </c>
      <c r="H656" s="112">
        <v>8082228</v>
      </c>
      <c r="I656" s="134">
        <v>1293.1559999999999</v>
      </c>
      <c r="J656" s="134">
        <v>198785.90599999999</v>
      </c>
      <c r="K656" s="126"/>
      <c r="L656" s="112">
        <v>0</v>
      </c>
      <c r="M656" s="126"/>
      <c r="N656" s="112">
        <v>0</v>
      </c>
      <c r="O656" s="126"/>
      <c r="P656" s="112">
        <v>0</v>
      </c>
      <c r="Q656" s="126">
        <v>133716</v>
      </c>
      <c r="R656" s="112">
        <v>21.393999999999998</v>
      </c>
      <c r="S656" s="126"/>
      <c r="T656" s="112">
        <v>0</v>
      </c>
      <c r="U656" s="126"/>
      <c r="V656" s="112">
        <v>0</v>
      </c>
      <c r="W656" s="126"/>
      <c r="X656" s="112">
        <v>0</v>
      </c>
      <c r="Y656" s="126"/>
      <c r="Z656" s="112">
        <v>0</v>
      </c>
      <c r="AA656" s="126"/>
      <c r="AB656" s="112">
        <v>0</v>
      </c>
      <c r="AC656" s="135">
        <v>133716</v>
      </c>
      <c r="AD656" s="112">
        <v>21.393999999999998</v>
      </c>
      <c r="AE656" s="112">
        <v>0</v>
      </c>
      <c r="AF656" s="126"/>
      <c r="AG656" s="112">
        <v>0</v>
      </c>
      <c r="AH656" s="126"/>
      <c r="AI656" s="112">
        <v>0</v>
      </c>
      <c r="AJ656" s="126"/>
      <c r="AK656" s="112">
        <v>0</v>
      </c>
      <c r="AL656" s="126"/>
      <c r="AM656" s="112">
        <v>0</v>
      </c>
      <c r="AN656" s="126"/>
      <c r="AO656" s="112">
        <v>0</v>
      </c>
      <c r="AP656" s="126">
        <v>2683296</v>
      </c>
      <c r="AQ656" s="126">
        <v>429.327</v>
      </c>
      <c r="AR656" s="126">
        <v>136488</v>
      </c>
      <c r="AS656" s="126">
        <v>21.838000000000001</v>
      </c>
      <c r="AT656" s="126"/>
      <c r="AU656" s="112">
        <v>0</v>
      </c>
      <c r="AV656" s="135">
        <v>2819784</v>
      </c>
      <c r="AW656" s="112">
        <v>451.16500000000002</v>
      </c>
      <c r="AX656" s="134">
        <v>69152.383000000002</v>
      </c>
      <c r="AY656" s="135">
        <v>5396160</v>
      </c>
      <c r="AZ656" s="149">
        <v>1854</v>
      </c>
      <c r="BA656" s="112">
        <v>863.38499999999999</v>
      </c>
      <c r="BB656" s="134">
        <v>129633.523</v>
      </c>
      <c r="BC656" s="134">
        <v>129633.523</v>
      </c>
      <c r="BD656" s="126">
        <v>0</v>
      </c>
      <c r="BE656" s="126">
        <v>0</v>
      </c>
      <c r="BF656" s="112">
        <v>0</v>
      </c>
      <c r="BG656" s="135">
        <v>-2772</v>
      </c>
      <c r="BH656" s="112">
        <v>-0.44400000000000001</v>
      </c>
      <c r="BI656" s="126"/>
      <c r="BJ656" s="112">
        <v>0</v>
      </c>
      <c r="BK656" s="126"/>
      <c r="BL656" s="112">
        <v>0</v>
      </c>
      <c r="BM656" s="126">
        <v>0</v>
      </c>
      <c r="BN656" s="112">
        <v>0</v>
      </c>
      <c r="BO656" s="135">
        <v>-2772</v>
      </c>
      <c r="BP656" s="113">
        <v>-0.44400000000000001</v>
      </c>
      <c r="BS656" s="97">
        <f t="shared" si="517"/>
        <v>0</v>
      </c>
      <c r="BT656" s="97">
        <f t="shared" si="518"/>
        <v>0</v>
      </c>
      <c r="BU656" s="97">
        <f t="shared" si="519"/>
        <v>0</v>
      </c>
      <c r="BV656" s="296" t="str">
        <f>IF(CA656=0,"NO STOCK",IF(COUNTIF(PKGSUMM_T!$A$2:$A$1245,A656)&gt;0,"OK","ERROR"))</f>
        <v>NO STOCK</v>
      </c>
      <c r="BW656" s="296" t="str">
        <f>IF(CA656=0,"NO STOCK",IF(OR(COUNTIF(COST_SHEETT!$B$3:$B$1238,CI656)&gt;0,COUNTIF(COST_SHEETT!$AB$3:$AB$1238,CI656)&gt;0,COUNTIF(COST_SHEETT1!$B$3:$B$1238,CI656)&gt;0,COUNTIF(COST_SHEETT1!$AB$3:$AB$1238,CI656)&gt;0),"OK","ERROR"))</f>
        <v>NO STOCK</v>
      </c>
      <c r="BX656" s="97">
        <f>SUMIF(HW!$A$2:$A$1573,$A656,HW!BI$2:BI$1573)</f>
        <v>0</v>
      </c>
      <c r="BY656" s="97">
        <f>SUMIF(HW!$A$2:$A$1573,$A656,HW!BJ$2:BJ$1573)</f>
        <v>0</v>
      </c>
      <c r="BZ656" s="197">
        <f t="shared" si="520"/>
        <v>0</v>
      </c>
      <c r="CA656" s="198">
        <f t="shared" si="521"/>
        <v>0</v>
      </c>
      <c r="CK656" s="296">
        <f>IF(C656="WORK IN PROGRESS",0.099999,IF(SUMIF(SALE!$L$3:$L$1221,$A656,SALE!$U$3:$U$1221)=0,0,SUMIF(SALE!$L$3:$L$1221,$A656,SALE!$U$3:$U$1221)/SUMIF(SALE!$L$3:$L$1221,$A656,SALE!$F$3:$F$1221)))</f>
        <v>0</v>
      </c>
    </row>
    <row r="657" spans="1:102" ht="12" hidden="1" customHeight="1" x14ac:dyDescent="0.25">
      <c r="A657" s="104" t="s">
        <v>2642</v>
      </c>
      <c r="B657" s="105" t="s">
        <v>1903</v>
      </c>
      <c r="C657" s="106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07"/>
      <c r="BE657" s="107"/>
      <c r="BF657" s="107"/>
      <c r="BG657" s="107"/>
      <c r="BH657" s="107"/>
      <c r="BI657" s="107"/>
      <c r="BJ657" s="107"/>
      <c r="BK657" s="107"/>
      <c r="BL657" s="107"/>
      <c r="BM657" s="107"/>
      <c r="BN657" s="107"/>
      <c r="BO657" s="107"/>
      <c r="BP657" s="108"/>
      <c r="BS657" s="97">
        <f t="shared" si="517"/>
        <v>0</v>
      </c>
      <c r="BT657" s="97">
        <f t="shared" si="518"/>
        <v>0</v>
      </c>
      <c r="BU657" s="97">
        <f t="shared" si="519"/>
        <v>0</v>
      </c>
      <c r="BV657" s="296" t="str">
        <f>IF(CA657=0,"NO STOCK",IF(COUNTIF(PKGSUMM_T!$A$2:$A$1245,A657)&gt;0,"OK","ERROR"))</f>
        <v>NO STOCK</v>
      </c>
      <c r="BW657" s="296" t="str">
        <f>IF(CA657=0,"NO STOCK",IF(OR(COUNTIF(COST_SHEETT!$B$3:$B$1238,CI657)&gt;0,COUNTIF(COST_SHEETT!$AB$3:$AB$1238,CI657)&gt;0,COUNTIF(COST_SHEETT1!$B$3:$B$1238,CI657)&gt;0,COUNTIF(COST_SHEETT1!$AB$3:$AB$1238,CI657)&gt;0),"OK","ERROR"))</f>
        <v>NO STOCK</v>
      </c>
      <c r="BX657" s="97">
        <f>SUMIF(HW!$A$2:$A$1573,$A657,HW!BI$2:BI$1573)</f>
        <v>0</v>
      </c>
      <c r="BY657" s="97">
        <f>SUMIF(HW!$A$2:$A$1573,$A657,HW!BJ$2:BJ$1573)</f>
        <v>0</v>
      </c>
      <c r="BZ657" s="197">
        <f t="shared" si="520"/>
        <v>0</v>
      </c>
      <c r="CA657" s="198">
        <f t="shared" si="521"/>
        <v>0</v>
      </c>
      <c r="CK657" s="296">
        <f>IF(C657="WORK IN PROGRESS",0.099999,IF(SUMIF(SALE!$L$3:$L$1221,$A657,SALE!$U$3:$U$1221)=0,0,SUMIF(SALE!$L$3:$L$1221,$A657,SALE!$U$3:$U$1221)/SUMIF(SALE!$L$3:$L$1221,$A657,SALE!$F$3:$F$1221)))</f>
        <v>0</v>
      </c>
    </row>
    <row r="658" spans="1:102" ht="12" hidden="1" customHeight="1" x14ac:dyDescent="0.25">
      <c r="A658" s="109" t="s">
        <v>2642</v>
      </c>
      <c r="B658" s="110"/>
      <c r="C658" s="111" t="s">
        <v>30</v>
      </c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  <c r="AM658" s="112"/>
      <c r="AN658" s="112"/>
      <c r="AO658" s="112"/>
      <c r="AP658" s="112"/>
      <c r="AQ658" s="112"/>
      <c r="AR658" s="112"/>
      <c r="AS658" s="112"/>
      <c r="AT658" s="112"/>
      <c r="AU658" s="112"/>
      <c r="AV658" s="112"/>
      <c r="AW658" s="112"/>
      <c r="AX658" s="112"/>
      <c r="AY658" s="112"/>
      <c r="AZ658" s="112"/>
      <c r="BA658" s="112"/>
      <c r="BB658" s="112"/>
      <c r="BC658" s="112"/>
      <c r="BD658" s="112"/>
      <c r="BE658" s="112"/>
      <c r="BF658" s="112"/>
      <c r="BG658" s="112"/>
      <c r="BH658" s="112"/>
      <c r="BI658" s="112"/>
      <c r="BJ658" s="112"/>
      <c r="BK658" s="112"/>
      <c r="BL658" s="112"/>
      <c r="BM658" s="112"/>
      <c r="BN658" s="112"/>
      <c r="BO658" s="112"/>
      <c r="BP658" s="113"/>
      <c r="BS658" s="97">
        <f t="shared" si="517"/>
        <v>0</v>
      </c>
      <c r="BT658" s="97">
        <f t="shared" si="518"/>
        <v>0</v>
      </c>
      <c r="BU658" s="97">
        <f t="shared" si="519"/>
        <v>0</v>
      </c>
      <c r="BV658" s="296" t="str">
        <f>IF(CA658=0,"NO STOCK",IF(COUNTIF(PKGSUMM_T!$A$2:$A$1245,A658)&gt;0,"OK","ERROR"))</f>
        <v>NO STOCK</v>
      </c>
      <c r="BW658" s="296" t="str">
        <f>IF(CA658=0,"NO STOCK",IF(OR(COUNTIF(COST_SHEETT!$B$3:$B$1238,CI658)&gt;0,COUNTIF(COST_SHEETT!$AB$3:$AB$1238,CI658)&gt;0,COUNTIF(COST_SHEETT1!$B$3:$B$1238,CI658)&gt;0,COUNTIF(COST_SHEETT1!$AB$3:$AB$1238,CI658)&gt;0),"OK","ERROR"))</f>
        <v>NO STOCK</v>
      </c>
      <c r="BX658" s="97">
        <f>SUMIF(HW!$A$2:$A$1573,$A658,HW!BI$2:BI$1573)</f>
        <v>0</v>
      </c>
      <c r="BY658" s="97">
        <f>SUMIF(HW!$A$2:$A$1573,$A658,HW!BJ$2:BJ$1573)</f>
        <v>0</v>
      </c>
      <c r="BZ658" s="197">
        <f t="shared" si="520"/>
        <v>0</v>
      </c>
      <c r="CA658" s="198">
        <f t="shared" si="521"/>
        <v>0</v>
      </c>
      <c r="CK658" s="296">
        <f>IF(C658="WORK IN PROGRESS",0.099999,IF(SUMIF(SALE!$L$3:$L$1221,$A658,SALE!$U$3:$U$1221)=0,0,SUMIF(SALE!$L$3:$L$1221,$A658,SALE!$U$3:$U$1221)/SUMIF(SALE!$L$3:$L$1221,$A658,SALE!$F$3:$F$1221)))</f>
        <v>0</v>
      </c>
    </row>
    <row r="659" spans="1:102" ht="12" customHeight="1" x14ac:dyDescent="0.25">
      <c r="A659" s="114" t="s">
        <v>171</v>
      </c>
      <c r="B659" s="115" t="s">
        <v>1904</v>
      </c>
      <c r="C659" s="115" t="s">
        <v>30</v>
      </c>
      <c r="D659" s="116">
        <v>4100</v>
      </c>
      <c r="E659" s="117">
        <v>290</v>
      </c>
      <c r="F659" s="117">
        <v>3.8405000000000002E-2</v>
      </c>
      <c r="G659" s="117">
        <v>3.8405000000000002E-2</v>
      </c>
      <c r="H659" s="130">
        <v>61500</v>
      </c>
      <c r="I659" s="130">
        <v>17.835000000000001</v>
      </c>
      <c r="J659" s="131">
        <v>2361.9079999999999</v>
      </c>
      <c r="K659" s="117"/>
      <c r="L659" s="118">
        <v>0</v>
      </c>
      <c r="M659" s="117"/>
      <c r="N659" s="118">
        <v>0</v>
      </c>
      <c r="O659" s="117"/>
      <c r="P659" s="118">
        <v>0</v>
      </c>
      <c r="Q659" s="117"/>
      <c r="R659" s="118">
        <v>0</v>
      </c>
      <c r="S659" s="117"/>
      <c r="T659" s="118">
        <v>0</v>
      </c>
      <c r="U659" s="117"/>
      <c r="V659" s="118">
        <v>0</v>
      </c>
      <c r="W659" s="117"/>
      <c r="X659" s="118">
        <v>0</v>
      </c>
      <c r="Y659" s="117"/>
      <c r="Z659" s="118">
        <v>0</v>
      </c>
      <c r="AA659" s="117"/>
      <c r="AB659" s="118">
        <v>0</v>
      </c>
      <c r="AC659" s="118">
        <v>0</v>
      </c>
      <c r="AD659" s="118">
        <v>0</v>
      </c>
      <c r="AE659" s="118">
        <v>0</v>
      </c>
      <c r="AF659" s="117"/>
      <c r="AG659" s="118">
        <v>0</v>
      </c>
      <c r="AH659" s="117"/>
      <c r="AI659" s="118">
        <v>0</v>
      </c>
      <c r="AJ659" s="117"/>
      <c r="AK659" s="118">
        <v>0</v>
      </c>
      <c r="AL659" s="117"/>
      <c r="AM659" s="118">
        <v>0</v>
      </c>
      <c r="AN659" s="117"/>
      <c r="AO659" s="118">
        <v>0</v>
      </c>
      <c r="AP659" s="117"/>
      <c r="AQ659" s="118">
        <v>0</v>
      </c>
      <c r="AR659" s="117"/>
      <c r="AS659" s="118">
        <v>0</v>
      </c>
      <c r="AT659" s="117"/>
      <c r="AU659" s="118">
        <v>0</v>
      </c>
      <c r="AV659" s="118">
        <v>0</v>
      </c>
      <c r="AW659" s="118">
        <v>0</v>
      </c>
      <c r="AX659" s="118">
        <v>0</v>
      </c>
      <c r="AY659" s="132">
        <v>61500</v>
      </c>
      <c r="AZ659" s="117">
        <v>15</v>
      </c>
      <c r="BA659" s="130">
        <v>17.835000000000001</v>
      </c>
      <c r="BB659" s="131">
        <v>2361.9079999999999</v>
      </c>
      <c r="BC659" s="131">
        <v>2361.9079999999999</v>
      </c>
      <c r="BD659" s="117">
        <v>0</v>
      </c>
      <c r="BE659" s="117">
        <v>0</v>
      </c>
      <c r="BF659" s="118">
        <v>0</v>
      </c>
      <c r="BG659" s="118">
        <v>0</v>
      </c>
      <c r="BH659" s="118">
        <v>0</v>
      </c>
      <c r="BI659" s="117"/>
      <c r="BJ659" s="118">
        <v>0</v>
      </c>
      <c r="BK659" s="117"/>
      <c r="BL659" s="118">
        <v>0</v>
      </c>
      <c r="BM659" s="118">
        <v>0</v>
      </c>
      <c r="BN659" s="118">
        <v>0</v>
      </c>
      <c r="BO659" s="118">
        <v>0</v>
      </c>
      <c r="BP659" s="119">
        <v>0</v>
      </c>
      <c r="BS659" s="97">
        <f t="shared" si="517"/>
        <v>61500</v>
      </c>
      <c r="BT659" s="97">
        <f t="shared" si="518"/>
        <v>15</v>
      </c>
      <c r="BU659" s="97">
        <f t="shared" si="519"/>
        <v>17.835000000000001</v>
      </c>
      <c r="BV659" s="296" t="str">
        <f>IF(CA659=0,"NO STOCK",IF(COUNTIF(PKGSUMM_T!$A$2:$A$1245,A659)&gt;0,"OK","ERROR"))</f>
        <v>OK</v>
      </c>
      <c r="BW659" s="296" t="str">
        <f>IF(CA659=0,"NO STOCK",IF(OR(COUNTIF(COST_SHEETT!$B$3:$B$1238,CI659)&gt;0,COUNTIF(COST_SHEETT!$AB$3:$AB$1238,CI659)&gt;0,COUNTIF(COST_SHEETT1!$B$3:$B$1238,CI659)&gt;0,COUNTIF(COST_SHEETT1!$AB$3:$AB$1238,CI659)&gt;0),"OK","ERROR"))</f>
        <v>OK</v>
      </c>
      <c r="BX659" s="97">
        <f>SUMIF(HW!$A$2:$A$1573,$A659,HW!BI$2:BI$1573)</f>
        <v>0</v>
      </c>
      <c r="BY659" s="97">
        <f>SUMIF(HW!$A$2:$A$1573,$A659,HW!BJ$2:BJ$1573)</f>
        <v>0</v>
      </c>
      <c r="BZ659" s="197">
        <f t="shared" si="520"/>
        <v>61500</v>
      </c>
      <c r="CA659" s="198">
        <f t="shared" si="521"/>
        <v>17.835000000000001</v>
      </c>
      <c r="CB659" s="296">
        <f>IF(CJ659="Y",IF(C659="FINISHED GOODS",SUMIF(COST_SHEETT!$AB$3:$AB$1227,$CI659,COST_SHEETT!$DD$3:$DD$1227),SUMIF(COST_SHEETT!$B$3:$B$1227,$CI659,COST_SHEETT!$DB$3:$DB$1227)),IF(C659="FINISHED GOODS",SUMIF(COST_SHEETT1!$AB$3:$AB$1227,$CI659,COST_SHEETT1!$DD$3:$DD$1227),SUMIF(COST_SHEETT1!$B$3:$B$1227,$CI659,COST_SHEETT1!$DB$3:$DB$1227)))</f>
        <v>5.2243462113156808E-2</v>
      </c>
      <c r="CC659" s="209">
        <f t="shared" ref="CC659" si="541">ROUND(BZ659*CB659,0)</f>
        <v>3213</v>
      </c>
      <c r="CD659" s="295">
        <v>1</v>
      </c>
      <c r="CE659" s="295"/>
      <c r="CF659" s="376">
        <f>IF(BZ659=0,0,IF(CK659&gt;0,CK659,CD659))</f>
        <v>3.8405000829600133E-2</v>
      </c>
      <c r="CG659" s="301">
        <f t="shared" ref="CG659" si="542">MIN(CF659,CB659)</f>
        <v>3.8405000829600133E-2</v>
      </c>
      <c r="CH659" s="302">
        <f t="shared" ref="CH659" si="543">ROUND(CG659*BZ659,0)</f>
        <v>2362</v>
      </c>
      <c r="CI659" s="249" t="s">
        <v>4011</v>
      </c>
      <c r="CJ659" s="247" t="s">
        <v>2666</v>
      </c>
      <c r="CK659" s="296">
        <f>IF(C659="WORK IN PROGRESS",0.099999,IF(SUMIF(SALE!$L$3:$L$1221,$A659,SALE!$U$3:$U$1221)=0,0,SUMIF(SALE!$L$3:$L$1221,$A659,SALE!$U$3:$U$1221)/SUMIF(SALE!$L$3:$L$1221,$A659,SALE!$F$3:$F$1221)))</f>
        <v>3.8405000829600133E-2</v>
      </c>
      <c r="CL659" s="296" t="str">
        <f t="shared" ref="CL659" si="544">IF(CF659&lt;CB659,"NRV","COST")</f>
        <v>NRV</v>
      </c>
      <c r="CM659" s="304">
        <f t="shared" ref="CM659" si="545">IF(CA659=0,0,ROUND(CH659/CA659,3))</f>
        <v>132.43600000000001</v>
      </c>
      <c r="CU659" s="296">
        <f>+(BZ659-BX659)*CG659</f>
        <v>2361.9075510204084</v>
      </c>
      <c r="CW659" s="296">
        <f>+CT659+CU659+CV659</f>
        <v>2361.9075510204084</v>
      </c>
      <c r="CX659" s="388">
        <f>+CW659-CH659</f>
        <v>-9.2448979591608804E-2</v>
      </c>
    </row>
    <row r="660" spans="1:102" ht="12" hidden="1" customHeight="1" x14ac:dyDescent="0.25">
      <c r="A660" s="120" t="s">
        <v>167</v>
      </c>
      <c r="B660" s="121" t="s">
        <v>1905</v>
      </c>
      <c r="C660" s="121" t="s">
        <v>30</v>
      </c>
      <c r="D660" s="122">
        <v>4100</v>
      </c>
      <c r="E660" s="123">
        <v>170</v>
      </c>
      <c r="F660" s="123">
        <v>2.4667000000000001E-2</v>
      </c>
      <c r="G660" s="123">
        <v>2.4667000000000001E-2</v>
      </c>
      <c r="H660" s="124"/>
      <c r="I660" s="124">
        <v>0</v>
      </c>
      <c r="J660" s="124">
        <v>0</v>
      </c>
      <c r="K660" s="124"/>
      <c r="L660" s="124">
        <v>0</v>
      </c>
      <c r="M660" s="124"/>
      <c r="N660" s="124">
        <v>0</v>
      </c>
      <c r="O660" s="124"/>
      <c r="P660" s="124">
        <v>0</v>
      </c>
      <c r="Q660" s="124"/>
      <c r="R660" s="124">
        <v>0</v>
      </c>
      <c r="S660" s="124"/>
      <c r="T660" s="124">
        <v>0</v>
      </c>
      <c r="U660" s="124"/>
      <c r="V660" s="124">
        <v>0</v>
      </c>
      <c r="W660" s="124"/>
      <c r="X660" s="124">
        <v>0</v>
      </c>
      <c r="Y660" s="124"/>
      <c r="Z660" s="124">
        <v>0</v>
      </c>
      <c r="AA660" s="124"/>
      <c r="AB660" s="124">
        <v>0</v>
      </c>
      <c r="AC660" s="124">
        <v>0</v>
      </c>
      <c r="AD660" s="124">
        <v>0</v>
      </c>
      <c r="AE660" s="124">
        <v>0</v>
      </c>
      <c r="AF660" s="124"/>
      <c r="AG660" s="124">
        <v>0</v>
      </c>
      <c r="AH660" s="124"/>
      <c r="AI660" s="124">
        <v>0</v>
      </c>
      <c r="AJ660" s="124"/>
      <c r="AK660" s="124">
        <v>0</v>
      </c>
      <c r="AL660" s="124"/>
      <c r="AM660" s="124">
        <v>0</v>
      </c>
      <c r="AN660" s="124"/>
      <c r="AO660" s="124">
        <v>0</v>
      </c>
      <c r="AP660" s="124"/>
      <c r="AQ660" s="124">
        <v>0</v>
      </c>
      <c r="AR660" s="124"/>
      <c r="AS660" s="124">
        <v>0</v>
      </c>
      <c r="AT660" s="124"/>
      <c r="AU660" s="124">
        <v>0</v>
      </c>
      <c r="AV660" s="124">
        <v>0</v>
      </c>
      <c r="AW660" s="124">
        <v>0</v>
      </c>
      <c r="AX660" s="124">
        <v>0</v>
      </c>
      <c r="AY660" s="124">
        <v>0</v>
      </c>
      <c r="AZ660" s="124">
        <v>0</v>
      </c>
      <c r="BA660" s="124">
        <v>0</v>
      </c>
      <c r="BB660" s="124">
        <v>0</v>
      </c>
      <c r="BC660" s="124">
        <v>0</v>
      </c>
      <c r="BD660" s="123">
        <v>0</v>
      </c>
      <c r="BE660" s="123">
        <v>0</v>
      </c>
      <c r="BF660" s="124">
        <v>0</v>
      </c>
      <c r="BG660" s="124">
        <v>0</v>
      </c>
      <c r="BH660" s="124">
        <v>0</v>
      </c>
      <c r="BI660" s="124"/>
      <c r="BJ660" s="124">
        <v>0</v>
      </c>
      <c r="BK660" s="124"/>
      <c r="BL660" s="124">
        <v>0</v>
      </c>
      <c r="BM660" s="124">
        <v>0</v>
      </c>
      <c r="BN660" s="124">
        <v>0</v>
      </c>
      <c r="BO660" s="124">
        <v>0</v>
      </c>
      <c r="BP660" s="125">
        <v>0</v>
      </c>
      <c r="BS660" s="97">
        <f t="shared" si="517"/>
        <v>0</v>
      </c>
      <c r="BT660" s="97">
        <f t="shared" si="518"/>
        <v>0</v>
      </c>
      <c r="BU660" s="97">
        <f t="shared" si="519"/>
        <v>0</v>
      </c>
      <c r="BV660" s="296" t="str">
        <f>IF(CA660=0,"NO STOCK",IF(COUNTIF(PKGSUMM_T!$A$2:$A$1245,A660)&gt;0,"OK","ERROR"))</f>
        <v>NO STOCK</v>
      </c>
      <c r="BW660" s="296" t="str">
        <f>IF(CA660=0,"NO STOCK",IF(OR(COUNTIF(COST_SHEETT!$B$3:$B$1238,CI660)&gt;0,COUNTIF(COST_SHEETT!$AB$3:$AB$1238,CI660)&gt;0,COUNTIF(COST_SHEETT1!$B$3:$B$1238,CI660)&gt;0,COUNTIF(COST_SHEETT1!$AB$3:$AB$1238,CI660)&gt;0),"OK","ERROR"))</f>
        <v>NO STOCK</v>
      </c>
      <c r="BX660" s="97">
        <f>SUMIF(HW!$A$2:$A$1573,$A660,HW!BI$2:BI$1573)</f>
        <v>0</v>
      </c>
      <c r="BY660" s="97">
        <f>SUMIF(HW!$A$2:$A$1573,$A660,HW!BJ$2:BJ$1573)</f>
        <v>0</v>
      </c>
      <c r="BZ660" s="197">
        <f t="shared" si="520"/>
        <v>0</v>
      </c>
      <c r="CA660" s="198">
        <f t="shared" si="521"/>
        <v>0</v>
      </c>
      <c r="CI660" s="248"/>
      <c r="CJ660" s="246"/>
      <c r="CK660" s="296">
        <f>IF(C660="WORK IN PROGRESS",0.099999,IF(SUMIF(SALE!$L$3:$L$1221,$A660,SALE!$U$3:$U$1221)=0,0,SUMIF(SALE!$L$3:$L$1221,$A660,SALE!$U$3:$U$1221)/SUMIF(SALE!$L$3:$L$1221,$A660,SALE!$F$3:$F$1221)))</f>
        <v>0</v>
      </c>
    </row>
    <row r="661" spans="1:102" ht="12" customHeight="1" x14ac:dyDescent="0.25">
      <c r="A661" s="114" t="s">
        <v>169</v>
      </c>
      <c r="B661" s="115" t="s">
        <v>1906</v>
      </c>
      <c r="C661" s="115" t="s">
        <v>30</v>
      </c>
      <c r="D661" s="116">
        <v>4100</v>
      </c>
      <c r="E661" s="117">
        <v>170</v>
      </c>
      <c r="F661" s="117">
        <v>2.9163999999999999E-2</v>
      </c>
      <c r="G661" s="117">
        <v>2.9163999999999999E-2</v>
      </c>
      <c r="H661" s="130">
        <v>32800</v>
      </c>
      <c r="I661" s="130">
        <v>5.5759999999999996</v>
      </c>
      <c r="J661" s="130">
        <v>956.57899999999995</v>
      </c>
      <c r="K661" s="117"/>
      <c r="L661" s="118">
        <v>0</v>
      </c>
      <c r="M661" s="117"/>
      <c r="N661" s="118">
        <v>0</v>
      </c>
      <c r="O661" s="117"/>
      <c r="P661" s="118">
        <v>0</v>
      </c>
      <c r="Q661" s="117"/>
      <c r="R661" s="118">
        <v>0</v>
      </c>
      <c r="S661" s="117"/>
      <c r="T661" s="118">
        <v>0</v>
      </c>
      <c r="U661" s="117"/>
      <c r="V661" s="118">
        <v>0</v>
      </c>
      <c r="W661" s="117"/>
      <c r="X661" s="118">
        <v>0</v>
      </c>
      <c r="Y661" s="117"/>
      <c r="Z661" s="118">
        <v>0</v>
      </c>
      <c r="AA661" s="117"/>
      <c r="AB661" s="118">
        <v>0</v>
      </c>
      <c r="AC661" s="118">
        <v>0</v>
      </c>
      <c r="AD661" s="118">
        <v>0</v>
      </c>
      <c r="AE661" s="118">
        <v>0</v>
      </c>
      <c r="AF661" s="117"/>
      <c r="AG661" s="118">
        <v>0</v>
      </c>
      <c r="AH661" s="117"/>
      <c r="AI661" s="118">
        <v>0</v>
      </c>
      <c r="AJ661" s="117"/>
      <c r="AK661" s="118">
        <v>0</v>
      </c>
      <c r="AL661" s="117"/>
      <c r="AM661" s="118">
        <v>0</v>
      </c>
      <c r="AN661" s="117"/>
      <c r="AO661" s="118">
        <v>0</v>
      </c>
      <c r="AP661" s="117"/>
      <c r="AQ661" s="118">
        <v>0</v>
      </c>
      <c r="AR661" s="117"/>
      <c r="AS661" s="118">
        <v>0</v>
      </c>
      <c r="AT661" s="117"/>
      <c r="AU661" s="118">
        <v>0</v>
      </c>
      <c r="AV661" s="118">
        <v>0</v>
      </c>
      <c r="AW661" s="118">
        <v>0</v>
      </c>
      <c r="AX661" s="118">
        <v>0</v>
      </c>
      <c r="AY661" s="132">
        <v>32800</v>
      </c>
      <c r="AZ661" s="117">
        <v>8</v>
      </c>
      <c r="BA661" s="130">
        <v>5.5759999999999996</v>
      </c>
      <c r="BB661" s="130">
        <v>956.57899999999995</v>
      </c>
      <c r="BC661" s="130">
        <v>956.57899999999995</v>
      </c>
      <c r="BD661" s="117">
        <v>0</v>
      </c>
      <c r="BE661" s="117">
        <v>0</v>
      </c>
      <c r="BF661" s="118">
        <v>0</v>
      </c>
      <c r="BG661" s="118">
        <v>0</v>
      </c>
      <c r="BH661" s="118">
        <v>0</v>
      </c>
      <c r="BI661" s="117"/>
      <c r="BJ661" s="118">
        <v>0</v>
      </c>
      <c r="BK661" s="117"/>
      <c r="BL661" s="118">
        <v>0</v>
      </c>
      <c r="BM661" s="118">
        <v>0</v>
      </c>
      <c r="BN661" s="118">
        <v>0</v>
      </c>
      <c r="BO661" s="118">
        <v>0</v>
      </c>
      <c r="BP661" s="119">
        <v>0</v>
      </c>
      <c r="BS661" s="97">
        <f t="shared" si="517"/>
        <v>32800</v>
      </c>
      <c r="BT661" s="97">
        <f t="shared" si="518"/>
        <v>8</v>
      </c>
      <c r="BU661" s="97">
        <f t="shared" si="519"/>
        <v>5.5759999999999996</v>
      </c>
      <c r="BV661" s="296" t="str">
        <f>IF(CA661=0,"NO STOCK",IF(COUNTIF(PKGSUMM_T!$A$2:$A$1245,A661)&gt;0,"OK","ERROR"))</f>
        <v>OK</v>
      </c>
      <c r="BW661" s="296" t="str">
        <f>IF(CA661=0,"NO STOCK",IF(OR(COUNTIF(COST_SHEETT!$B$3:$B$1238,CI661)&gt;0,COUNTIF(COST_SHEETT!$AB$3:$AB$1238,CI661)&gt;0,COUNTIF(COST_SHEETT1!$B$3:$B$1238,CI661)&gt;0,COUNTIF(COST_SHEETT1!$AB$3:$AB$1238,CI661)&gt;0),"OK","ERROR"))</f>
        <v>OK</v>
      </c>
      <c r="BX661" s="97">
        <f>SUMIF(HW!$A$2:$A$1573,$A661,HW!BI$2:BI$1573)</f>
        <v>0</v>
      </c>
      <c r="BY661" s="97">
        <f>SUMIF(HW!$A$2:$A$1573,$A661,HW!BJ$2:BJ$1573)</f>
        <v>0</v>
      </c>
      <c r="BZ661" s="197">
        <f t="shared" si="520"/>
        <v>32800</v>
      </c>
      <c r="CA661" s="198">
        <f t="shared" si="521"/>
        <v>5.5759999999999996</v>
      </c>
      <c r="CB661" s="296">
        <f>IF(CJ661="Y",IF(C661="FINISHED GOODS",SUMIF(COST_SHEETT!$AB$3:$AB$1227,$CI661,COST_SHEETT!$DD$3:$DD$1227),SUMIF(COST_SHEETT!$B$3:$B$1227,$CI661,COST_SHEETT!$DB$3:$DB$1227)),IF(C661="FINISHED GOODS",SUMIF(COST_SHEETT1!$AB$3:$AB$1227,$CI661,COST_SHEETT1!$DD$3:$DD$1227),SUMIF(COST_SHEETT1!$B$3:$B$1227,$CI661,COST_SHEETT1!$DB$3:$DB$1227)))</f>
        <v>3.3637435824458758E-2</v>
      </c>
      <c r="CC661" s="209">
        <f t="shared" ref="CC661" si="546">ROUND(BZ661*CB661,0)</f>
        <v>1103</v>
      </c>
      <c r="CD661" s="295">
        <v>1</v>
      </c>
      <c r="CE661" s="295"/>
      <c r="CF661" s="376">
        <f>IF(BZ661=0,0,IF(CK661&gt;0,CK661,CD661))</f>
        <v>2.9164439024390244E-2</v>
      </c>
      <c r="CG661" s="301">
        <f t="shared" ref="CG661" si="547">MIN(CF661,CB661)</f>
        <v>2.9164439024390244E-2</v>
      </c>
      <c r="CH661" s="302">
        <f t="shared" ref="CH661" si="548">ROUND(CG661*BZ661,0)</f>
        <v>957</v>
      </c>
      <c r="CI661" s="249" t="s">
        <v>4002</v>
      </c>
      <c r="CJ661" s="247" t="s">
        <v>2666</v>
      </c>
      <c r="CK661" s="303">
        <v>2.9164439024390244E-2</v>
      </c>
      <c r="CL661" s="296" t="str">
        <f t="shared" ref="CL661" si="549">IF(CF661&lt;CB661,"NRV","COST")</f>
        <v>NRV</v>
      </c>
      <c r="CM661" s="304">
        <f t="shared" ref="CM661" si="550">IF(CA661=0,0,ROUND(CH661/CA661,3))</f>
        <v>171.62799999999999</v>
      </c>
      <c r="CU661" s="296">
        <f>+(BZ661-BX661)*CG661</f>
        <v>956.59360000000004</v>
      </c>
      <c r="CW661" s="296">
        <f>+CT661+CU661+CV661</f>
        <v>956.59360000000004</v>
      </c>
      <c r="CX661" s="388">
        <f>+CW661-CH661</f>
        <v>-0.40639999999996235</v>
      </c>
    </row>
    <row r="662" spans="1:102" ht="12" hidden="1" customHeight="1" x14ac:dyDescent="0.25">
      <c r="A662" s="120" t="s">
        <v>1907</v>
      </c>
      <c r="B662" s="121" t="s">
        <v>1908</v>
      </c>
      <c r="C662" s="121" t="s">
        <v>30</v>
      </c>
      <c r="D662" s="122">
        <v>4510</v>
      </c>
      <c r="E662" s="123">
        <v>170</v>
      </c>
      <c r="F662" s="123">
        <v>2.4667000000000001E-2</v>
      </c>
      <c r="G662" s="123">
        <v>2.4667000000000001E-2</v>
      </c>
      <c r="H662" s="124"/>
      <c r="I662" s="124">
        <v>0</v>
      </c>
      <c r="J662" s="124">
        <v>0</v>
      </c>
      <c r="K662" s="124"/>
      <c r="L662" s="124">
        <v>0</v>
      </c>
      <c r="M662" s="124"/>
      <c r="N662" s="124">
        <v>0</v>
      </c>
      <c r="O662" s="124"/>
      <c r="P662" s="124">
        <v>0</v>
      </c>
      <c r="Q662" s="124"/>
      <c r="R662" s="124">
        <v>0</v>
      </c>
      <c r="S662" s="124"/>
      <c r="T662" s="124">
        <v>0</v>
      </c>
      <c r="U662" s="124"/>
      <c r="V662" s="124">
        <v>0</v>
      </c>
      <c r="W662" s="124"/>
      <c r="X662" s="124">
        <v>0</v>
      </c>
      <c r="Y662" s="124"/>
      <c r="Z662" s="124">
        <v>0</v>
      </c>
      <c r="AA662" s="124"/>
      <c r="AB662" s="124">
        <v>0</v>
      </c>
      <c r="AC662" s="124">
        <v>0</v>
      </c>
      <c r="AD662" s="124">
        <v>0</v>
      </c>
      <c r="AE662" s="124">
        <v>0</v>
      </c>
      <c r="AF662" s="124"/>
      <c r="AG662" s="124">
        <v>0</v>
      </c>
      <c r="AH662" s="124"/>
      <c r="AI662" s="124">
        <v>0</v>
      </c>
      <c r="AJ662" s="124"/>
      <c r="AK662" s="124">
        <v>0</v>
      </c>
      <c r="AL662" s="124"/>
      <c r="AM662" s="124">
        <v>0</v>
      </c>
      <c r="AN662" s="124"/>
      <c r="AO662" s="124">
        <v>0</v>
      </c>
      <c r="AP662" s="124"/>
      <c r="AQ662" s="124">
        <v>0</v>
      </c>
      <c r="AR662" s="124"/>
      <c r="AS662" s="124">
        <v>0</v>
      </c>
      <c r="AT662" s="124"/>
      <c r="AU662" s="124">
        <v>0</v>
      </c>
      <c r="AV662" s="124">
        <v>0</v>
      </c>
      <c r="AW662" s="124">
        <v>0</v>
      </c>
      <c r="AX662" s="124">
        <v>0</v>
      </c>
      <c r="AY662" s="124">
        <v>0</v>
      </c>
      <c r="AZ662" s="124">
        <v>0</v>
      </c>
      <c r="BA662" s="124">
        <v>0</v>
      </c>
      <c r="BB662" s="124">
        <v>0</v>
      </c>
      <c r="BC662" s="124">
        <v>0</v>
      </c>
      <c r="BD662" s="123">
        <v>0</v>
      </c>
      <c r="BE662" s="123">
        <v>0</v>
      </c>
      <c r="BF662" s="124">
        <v>0</v>
      </c>
      <c r="BG662" s="124">
        <v>0</v>
      </c>
      <c r="BH662" s="124">
        <v>0</v>
      </c>
      <c r="BI662" s="124"/>
      <c r="BJ662" s="124">
        <v>0</v>
      </c>
      <c r="BK662" s="124"/>
      <c r="BL662" s="124">
        <v>0</v>
      </c>
      <c r="BM662" s="124">
        <v>0</v>
      </c>
      <c r="BN662" s="124">
        <v>0</v>
      </c>
      <c r="BO662" s="124">
        <v>0</v>
      </c>
      <c r="BP662" s="125">
        <v>0</v>
      </c>
      <c r="BS662" s="97">
        <f t="shared" si="517"/>
        <v>0</v>
      </c>
      <c r="BT662" s="97">
        <f t="shared" si="518"/>
        <v>0</v>
      </c>
      <c r="BU662" s="97">
        <f t="shared" si="519"/>
        <v>0</v>
      </c>
      <c r="BV662" s="296" t="str">
        <f>IF(CA662=0,"NO STOCK",IF(COUNTIF(PKGSUMM_T!$A$2:$A$1245,A662)&gt;0,"OK","ERROR"))</f>
        <v>NO STOCK</v>
      </c>
      <c r="BW662" s="296" t="str">
        <f>IF(CA662=0,"NO STOCK",IF(OR(COUNTIF(COST_SHEETT!$B$3:$B$1238,CI662)&gt;0,COUNTIF(COST_SHEETT!$AB$3:$AB$1238,CI662)&gt;0,COUNTIF(COST_SHEETT1!$B$3:$B$1238,CI662)&gt;0,COUNTIF(COST_SHEETT1!$AB$3:$AB$1238,CI662)&gt;0),"OK","ERROR"))</f>
        <v>NO STOCK</v>
      </c>
      <c r="BX662" s="97">
        <f>SUMIF(HW!$A$2:$A$1573,$A662,HW!BI$2:BI$1573)</f>
        <v>0</v>
      </c>
      <c r="BY662" s="97">
        <f>SUMIF(HW!$A$2:$A$1573,$A662,HW!BJ$2:BJ$1573)</f>
        <v>0</v>
      </c>
      <c r="BZ662" s="197">
        <f t="shared" si="520"/>
        <v>0</v>
      </c>
      <c r="CA662" s="198">
        <f t="shared" si="521"/>
        <v>0</v>
      </c>
      <c r="CI662" s="248"/>
      <c r="CJ662" s="246"/>
      <c r="CK662" s="296">
        <f>IF(C662="WORK IN PROGRESS",0.099999,IF(SUMIF(SALE!$L$3:$L$1221,$A662,SALE!$U$3:$U$1221)=0,0,SUMIF(SALE!$L$3:$L$1221,$A662,SALE!$U$3:$U$1221)/SUMIF(SALE!$L$3:$L$1221,$A662,SALE!$F$3:$F$1221)))</f>
        <v>0</v>
      </c>
    </row>
    <row r="663" spans="1:102" ht="12" customHeight="1" x14ac:dyDescent="0.25">
      <c r="A663" s="114" t="s">
        <v>165</v>
      </c>
      <c r="B663" s="115" t="s">
        <v>166</v>
      </c>
      <c r="C663" s="115" t="s">
        <v>30</v>
      </c>
      <c r="D663" s="116">
        <v>4100</v>
      </c>
      <c r="E663" s="117">
        <v>170</v>
      </c>
      <c r="F663" s="117">
        <v>2.6391000000000001E-2</v>
      </c>
      <c r="G663" s="117">
        <v>2.6391000000000001E-2</v>
      </c>
      <c r="H663" s="130">
        <v>57400</v>
      </c>
      <c r="I663" s="130">
        <v>9.7579999999999991</v>
      </c>
      <c r="J663" s="131">
        <v>1514.8430000000001</v>
      </c>
      <c r="K663" s="117"/>
      <c r="L663" s="118">
        <v>0</v>
      </c>
      <c r="M663" s="117"/>
      <c r="N663" s="118">
        <v>0</v>
      </c>
      <c r="O663" s="117"/>
      <c r="P663" s="118">
        <v>0</v>
      </c>
      <c r="Q663" s="117"/>
      <c r="R663" s="118">
        <v>0</v>
      </c>
      <c r="S663" s="117"/>
      <c r="T663" s="118">
        <v>0</v>
      </c>
      <c r="U663" s="117"/>
      <c r="V663" s="118">
        <v>0</v>
      </c>
      <c r="W663" s="117"/>
      <c r="X663" s="118">
        <v>0</v>
      </c>
      <c r="Y663" s="117"/>
      <c r="Z663" s="118">
        <v>0</v>
      </c>
      <c r="AA663" s="117"/>
      <c r="AB663" s="118">
        <v>0</v>
      </c>
      <c r="AC663" s="118">
        <v>0</v>
      </c>
      <c r="AD663" s="118">
        <v>0</v>
      </c>
      <c r="AE663" s="118">
        <v>0</v>
      </c>
      <c r="AF663" s="117"/>
      <c r="AG663" s="118">
        <v>0</v>
      </c>
      <c r="AH663" s="117"/>
      <c r="AI663" s="118">
        <v>0</v>
      </c>
      <c r="AJ663" s="117"/>
      <c r="AK663" s="118">
        <v>0</v>
      </c>
      <c r="AL663" s="117"/>
      <c r="AM663" s="118">
        <v>0</v>
      </c>
      <c r="AN663" s="117"/>
      <c r="AO663" s="118">
        <v>0</v>
      </c>
      <c r="AP663" s="117"/>
      <c r="AQ663" s="118">
        <v>0</v>
      </c>
      <c r="AR663" s="117"/>
      <c r="AS663" s="118">
        <v>0</v>
      </c>
      <c r="AT663" s="117"/>
      <c r="AU663" s="118">
        <v>0</v>
      </c>
      <c r="AV663" s="118">
        <v>0</v>
      </c>
      <c r="AW663" s="118">
        <v>0</v>
      </c>
      <c r="AX663" s="118">
        <v>0</v>
      </c>
      <c r="AY663" s="132">
        <v>57400</v>
      </c>
      <c r="AZ663" s="117">
        <v>14</v>
      </c>
      <c r="BA663" s="130">
        <v>9.7579999999999991</v>
      </c>
      <c r="BB663" s="131">
        <v>1514.8430000000001</v>
      </c>
      <c r="BC663" s="131">
        <v>1514.8430000000001</v>
      </c>
      <c r="BD663" s="117">
        <v>0</v>
      </c>
      <c r="BE663" s="117">
        <v>0</v>
      </c>
      <c r="BF663" s="118">
        <v>0</v>
      </c>
      <c r="BG663" s="118">
        <v>0</v>
      </c>
      <c r="BH663" s="118">
        <v>0</v>
      </c>
      <c r="BI663" s="117"/>
      <c r="BJ663" s="118">
        <v>0</v>
      </c>
      <c r="BK663" s="117"/>
      <c r="BL663" s="118">
        <v>0</v>
      </c>
      <c r="BM663" s="118">
        <v>0</v>
      </c>
      <c r="BN663" s="118">
        <v>0</v>
      </c>
      <c r="BO663" s="118">
        <v>0</v>
      </c>
      <c r="BP663" s="119">
        <v>0</v>
      </c>
      <c r="BS663" s="97">
        <f t="shared" si="517"/>
        <v>57400</v>
      </c>
      <c r="BT663" s="97">
        <f t="shared" si="518"/>
        <v>14</v>
      </c>
      <c r="BU663" s="97">
        <f t="shared" si="519"/>
        <v>9.7579999999999991</v>
      </c>
      <c r="BV663" s="296" t="str">
        <f>IF(CA663=0,"NO STOCK",IF(COUNTIF(PKGSUMM_T!$A$2:$A$1245,A663)&gt;0,"OK","ERROR"))</f>
        <v>OK</v>
      </c>
      <c r="BW663" s="296" t="str">
        <f>IF(CA663=0,"NO STOCK",IF(OR(COUNTIF(COST_SHEETT!$B$3:$B$1238,CI663)&gt;0,COUNTIF(COST_SHEETT!$AB$3:$AB$1238,CI663)&gt;0,COUNTIF(COST_SHEETT1!$B$3:$B$1238,CI663)&gt;0,COUNTIF(COST_SHEETT1!$AB$3:$AB$1238,CI663)&gt;0),"OK","ERROR"))</f>
        <v>OK</v>
      </c>
      <c r="BX663" s="97">
        <f>SUMIF(HW!$A$2:$A$1573,$A663,HW!BI$2:BI$1573)</f>
        <v>4100</v>
      </c>
      <c r="BY663" s="97">
        <f>SUMIF(HW!$A$2:$A$1573,$A663,HW!BJ$2:BJ$1573)</f>
        <v>0.69699999999999995</v>
      </c>
      <c r="BZ663" s="197">
        <f t="shared" si="520"/>
        <v>61500</v>
      </c>
      <c r="CA663" s="198">
        <f t="shared" si="521"/>
        <v>10.454999999999998</v>
      </c>
      <c r="CB663" s="296">
        <f>IF(CJ663="Y",IF(C663="FINISHED GOODS",SUMIF(COST_SHEETT!$AB$3:$AB$1227,$CI663,COST_SHEETT!$DD$3:$DD$1227),SUMIF(COST_SHEETT!$B$3:$B$1227,$CI663,COST_SHEETT!$DB$3:$DB$1227)),IF(C663="FINISHED GOODS",SUMIF(COST_SHEETT1!$AB$3:$AB$1227,$CI663,COST_SHEETT1!$DD$3:$DD$1227),SUMIF(COST_SHEETT1!$B$3:$B$1227,$CI663,COST_SHEETT1!$DB$3:$DB$1227)))</f>
        <v>3.3632606556166067E-2</v>
      </c>
      <c r="CC663" s="209">
        <f t="shared" ref="CC663" si="551">ROUND(BZ663*CB663,0)</f>
        <v>2068</v>
      </c>
      <c r="CD663" s="295">
        <v>1</v>
      </c>
      <c r="CE663" s="295"/>
      <c r="CF663" s="376">
        <f>IF(BZ663=0,0,IF(CK663&gt;0,CK663,CD663))</f>
        <v>2.6390999798427735E-2</v>
      </c>
      <c r="CG663" s="301">
        <f t="shared" ref="CG663" si="552">MIN(CF663,CB663)</f>
        <v>2.6390999798427735E-2</v>
      </c>
      <c r="CH663" s="302">
        <f t="shared" ref="CH663" si="553">ROUND(CG663*BZ663,0)</f>
        <v>1623</v>
      </c>
      <c r="CI663" s="249" t="s">
        <v>3990</v>
      </c>
      <c r="CJ663" s="247" t="s">
        <v>2666</v>
      </c>
      <c r="CK663" s="296">
        <f>IF(C663="WORK IN PROGRESS",0.099999,IF(SUMIF(SALE!$L$3:$L$1221,$A663,SALE!$U$3:$U$1221)=0,0,SUMIF(SALE!$L$3:$L$1221,$A663,SALE!$U$3:$U$1221)/SUMIF(SALE!$L$3:$L$1221,$A663,SALE!$F$3:$F$1221)))</f>
        <v>2.6390999798427735E-2</v>
      </c>
      <c r="CL663" s="296" t="str">
        <f t="shared" ref="CL663" si="554">IF(CF663&lt;CB663,"NRV","COST")</f>
        <v>NRV</v>
      </c>
      <c r="CM663" s="304">
        <f t="shared" ref="CM663" si="555">IF(CA663=0,0,ROUND(CH663/CA663,3))</f>
        <v>155.23699999999999</v>
      </c>
      <c r="CT663" s="296">
        <f>+(BX663*CG663)</f>
        <v>108.20309917355371</v>
      </c>
      <c r="CU663" s="296">
        <f>+(BZ663-BX663)*CG663</f>
        <v>1514.8433884297519</v>
      </c>
      <c r="CW663" s="296">
        <f>+CT663+CU663+CV663</f>
        <v>1623.0464876033056</v>
      </c>
      <c r="CX663" s="388">
        <f>+CW663-CH663</f>
        <v>4.6487603305649827E-2</v>
      </c>
    </row>
    <row r="664" spans="1:102" ht="12" hidden="1" customHeight="1" x14ac:dyDescent="0.25">
      <c r="A664" s="120" t="s">
        <v>1909</v>
      </c>
      <c r="B664" s="121" t="s">
        <v>1910</v>
      </c>
      <c r="C664" s="121" t="s">
        <v>30</v>
      </c>
      <c r="D664" s="122">
        <v>3280</v>
      </c>
      <c r="E664" s="123">
        <v>170</v>
      </c>
      <c r="F664" s="123">
        <v>2.4667000000000001E-2</v>
      </c>
      <c r="G664" s="123">
        <v>2.4667000000000001E-2</v>
      </c>
      <c r="H664" s="124"/>
      <c r="I664" s="124">
        <v>0</v>
      </c>
      <c r="J664" s="124">
        <v>0</v>
      </c>
      <c r="K664" s="124"/>
      <c r="L664" s="124">
        <v>0</v>
      </c>
      <c r="M664" s="124"/>
      <c r="N664" s="124">
        <v>0</v>
      </c>
      <c r="O664" s="124"/>
      <c r="P664" s="124">
        <v>0</v>
      </c>
      <c r="Q664" s="124"/>
      <c r="R664" s="124">
        <v>0</v>
      </c>
      <c r="S664" s="124"/>
      <c r="T664" s="124">
        <v>0</v>
      </c>
      <c r="U664" s="124"/>
      <c r="V664" s="124">
        <v>0</v>
      </c>
      <c r="W664" s="124"/>
      <c r="X664" s="124">
        <v>0</v>
      </c>
      <c r="Y664" s="124"/>
      <c r="Z664" s="124">
        <v>0</v>
      </c>
      <c r="AA664" s="124"/>
      <c r="AB664" s="124">
        <v>0</v>
      </c>
      <c r="AC664" s="124">
        <v>0</v>
      </c>
      <c r="AD664" s="124">
        <v>0</v>
      </c>
      <c r="AE664" s="124">
        <v>0</v>
      </c>
      <c r="AF664" s="124"/>
      <c r="AG664" s="124">
        <v>0</v>
      </c>
      <c r="AH664" s="124"/>
      <c r="AI664" s="124">
        <v>0</v>
      </c>
      <c r="AJ664" s="124"/>
      <c r="AK664" s="124">
        <v>0</v>
      </c>
      <c r="AL664" s="124"/>
      <c r="AM664" s="124">
        <v>0</v>
      </c>
      <c r="AN664" s="124"/>
      <c r="AO664" s="124">
        <v>0</v>
      </c>
      <c r="AP664" s="124"/>
      <c r="AQ664" s="124">
        <v>0</v>
      </c>
      <c r="AR664" s="124"/>
      <c r="AS664" s="124">
        <v>0</v>
      </c>
      <c r="AT664" s="124"/>
      <c r="AU664" s="124">
        <v>0</v>
      </c>
      <c r="AV664" s="124">
        <v>0</v>
      </c>
      <c r="AW664" s="124">
        <v>0</v>
      </c>
      <c r="AX664" s="124">
        <v>0</v>
      </c>
      <c r="AY664" s="124">
        <v>0</v>
      </c>
      <c r="AZ664" s="124">
        <v>0</v>
      </c>
      <c r="BA664" s="124">
        <v>0</v>
      </c>
      <c r="BB664" s="124">
        <v>0</v>
      </c>
      <c r="BC664" s="124">
        <v>0</v>
      </c>
      <c r="BD664" s="123">
        <v>0</v>
      </c>
      <c r="BE664" s="123">
        <v>0</v>
      </c>
      <c r="BF664" s="124">
        <v>0</v>
      </c>
      <c r="BG664" s="124">
        <v>0</v>
      </c>
      <c r="BH664" s="124">
        <v>0</v>
      </c>
      <c r="BI664" s="124"/>
      <c r="BJ664" s="124">
        <v>0</v>
      </c>
      <c r="BK664" s="124"/>
      <c r="BL664" s="124">
        <v>0</v>
      </c>
      <c r="BM664" s="124">
        <v>0</v>
      </c>
      <c r="BN664" s="124">
        <v>0</v>
      </c>
      <c r="BO664" s="124">
        <v>0</v>
      </c>
      <c r="BP664" s="125">
        <v>0</v>
      </c>
      <c r="BS664" s="97">
        <f t="shared" si="517"/>
        <v>0</v>
      </c>
      <c r="BT664" s="97">
        <f t="shared" si="518"/>
        <v>0</v>
      </c>
      <c r="BU664" s="97">
        <f t="shared" si="519"/>
        <v>0</v>
      </c>
      <c r="BV664" s="296" t="str">
        <f>IF(CA664=0,"NO STOCK",IF(COUNTIF(PKGSUMM_T!$A$2:$A$1245,A664)&gt;0,"OK","ERROR"))</f>
        <v>NO STOCK</v>
      </c>
      <c r="BW664" s="296" t="str">
        <f>IF(CA664=0,"NO STOCK",IF(OR(COUNTIF(COST_SHEETT!$B$3:$B$1238,CI664)&gt;0,COUNTIF(COST_SHEETT!$AB$3:$AB$1238,CI664)&gt;0,COUNTIF(COST_SHEETT1!$B$3:$B$1238,CI664)&gt;0,COUNTIF(COST_SHEETT1!$AB$3:$AB$1238,CI664)&gt;0),"OK","ERROR"))</f>
        <v>NO STOCK</v>
      </c>
      <c r="BX664" s="97">
        <f>SUMIF(HW!$A$2:$A$1573,$A664,HW!BI$2:BI$1573)</f>
        <v>0</v>
      </c>
      <c r="BY664" s="97">
        <f>SUMIF(HW!$A$2:$A$1573,$A664,HW!BJ$2:BJ$1573)</f>
        <v>0</v>
      </c>
      <c r="BZ664" s="197">
        <f t="shared" si="520"/>
        <v>0</v>
      </c>
      <c r="CA664" s="198">
        <f t="shared" si="521"/>
        <v>0</v>
      </c>
      <c r="CI664" s="248"/>
      <c r="CJ664" s="246"/>
      <c r="CK664" s="296">
        <f>IF(C664="WORK IN PROGRESS",0.099999,IF(SUMIF(SALE!$L$3:$L$1221,$A664,SALE!$U$3:$U$1221)=0,0,SUMIF(SALE!$L$3:$L$1221,$A664,SALE!$U$3:$U$1221)/SUMIF(SALE!$L$3:$L$1221,$A664,SALE!$F$3:$F$1221)))</f>
        <v>0</v>
      </c>
    </row>
    <row r="665" spans="1:102" ht="12" customHeight="1" x14ac:dyDescent="0.25">
      <c r="A665" s="114" t="s">
        <v>173</v>
      </c>
      <c r="B665" s="115" t="s">
        <v>174</v>
      </c>
      <c r="C665" s="115" t="s">
        <v>30</v>
      </c>
      <c r="D665" s="116">
        <v>3969</v>
      </c>
      <c r="E665" s="117">
        <v>170</v>
      </c>
      <c r="F665" s="117">
        <v>2.8993999999999999E-2</v>
      </c>
      <c r="G665" s="117">
        <v>2.8993999999999999E-2</v>
      </c>
      <c r="H665" s="130">
        <v>75411</v>
      </c>
      <c r="I665" s="130">
        <v>12.82</v>
      </c>
      <c r="J665" s="131">
        <v>2186.4670000000001</v>
      </c>
      <c r="K665" s="117"/>
      <c r="L665" s="118">
        <v>0</v>
      </c>
      <c r="M665" s="117"/>
      <c r="N665" s="118">
        <v>0</v>
      </c>
      <c r="O665" s="117"/>
      <c r="P665" s="118">
        <v>0</v>
      </c>
      <c r="Q665" s="117"/>
      <c r="R665" s="118">
        <v>0</v>
      </c>
      <c r="S665" s="117"/>
      <c r="T665" s="118">
        <v>0</v>
      </c>
      <c r="U665" s="117"/>
      <c r="V665" s="118">
        <v>0</v>
      </c>
      <c r="W665" s="117"/>
      <c r="X665" s="118">
        <v>0</v>
      </c>
      <c r="Y665" s="117"/>
      <c r="Z665" s="118">
        <v>0</v>
      </c>
      <c r="AA665" s="117"/>
      <c r="AB665" s="118">
        <v>0</v>
      </c>
      <c r="AC665" s="118">
        <v>0</v>
      </c>
      <c r="AD665" s="118">
        <v>0</v>
      </c>
      <c r="AE665" s="118">
        <v>0</v>
      </c>
      <c r="AF665" s="117"/>
      <c r="AG665" s="118">
        <v>0</v>
      </c>
      <c r="AH665" s="117"/>
      <c r="AI665" s="118">
        <v>0</v>
      </c>
      <c r="AJ665" s="117"/>
      <c r="AK665" s="118">
        <v>0</v>
      </c>
      <c r="AL665" s="117"/>
      <c r="AM665" s="118">
        <v>0</v>
      </c>
      <c r="AN665" s="117"/>
      <c r="AO665" s="118">
        <v>0</v>
      </c>
      <c r="AP665" s="117"/>
      <c r="AQ665" s="118">
        <v>0</v>
      </c>
      <c r="AR665" s="117"/>
      <c r="AS665" s="118">
        <v>0</v>
      </c>
      <c r="AT665" s="117"/>
      <c r="AU665" s="118">
        <v>0</v>
      </c>
      <c r="AV665" s="118">
        <v>0</v>
      </c>
      <c r="AW665" s="118">
        <v>0</v>
      </c>
      <c r="AX665" s="118">
        <v>0</v>
      </c>
      <c r="AY665" s="132">
        <v>75411</v>
      </c>
      <c r="AZ665" s="117">
        <v>19</v>
      </c>
      <c r="BA665" s="130">
        <v>12.82</v>
      </c>
      <c r="BB665" s="131">
        <v>2186.4670000000001</v>
      </c>
      <c r="BC665" s="131">
        <v>2186.4670000000001</v>
      </c>
      <c r="BD665" s="117">
        <v>0</v>
      </c>
      <c r="BE665" s="117">
        <v>0</v>
      </c>
      <c r="BF665" s="118">
        <v>0</v>
      </c>
      <c r="BG665" s="118">
        <v>0</v>
      </c>
      <c r="BH665" s="118">
        <v>0</v>
      </c>
      <c r="BI665" s="117"/>
      <c r="BJ665" s="118">
        <v>0</v>
      </c>
      <c r="BK665" s="117"/>
      <c r="BL665" s="118">
        <v>0</v>
      </c>
      <c r="BM665" s="118">
        <v>0</v>
      </c>
      <c r="BN665" s="118">
        <v>0</v>
      </c>
      <c r="BO665" s="118">
        <v>0</v>
      </c>
      <c r="BP665" s="119">
        <v>0</v>
      </c>
      <c r="BS665" s="97">
        <f t="shared" si="517"/>
        <v>75411</v>
      </c>
      <c r="BT665" s="97">
        <f t="shared" si="518"/>
        <v>19</v>
      </c>
      <c r="BU665" s="97">
        <f t="shared" si="519"/>
        <v>12.82</v>
      </c>
      <c r="BV665" s="296" t="str">
        <f>IF(CA665=0,"NO STOCK",IF(COUNTIF(PKGSUMM_T!$A$2:$A$1245,A665)&gt;0,"OK","ERROR"))</f>
        <v>OK</v>
      </c>
      <c r="BW665" s="296" t="str">
        <f>IF(CA665=0,"NO STOCK",IF(OR(COUNTIF(COST_SHEETT!$B$3:$B$1238,CI665)&gt;0,COUNTIF(COST_SHEETT!$AB$3:$AB$1238,CI665)&gt;0,COUNTIF(COST_SHEETT1!$B$3:$B$1238,CI665)&gt;0,COUNTIF(COST_SHEETT1!$AB$3:$AB$1238,CI665)&gt;0),"OK","ERROR"))</f>
        <v>OK</v>
      </c>
      <c r="BX665" s="97">
        <f>SUMIF(HW!$A$2:$A$1573,$A665,HW!BI$2:BI$1573)</f>
        <v>0</v>
      </c>
      <c r="BY665" s="97">
        <f>SUMIF(HW!$A$2:$A$1573,$A665,HW!BJ$2:BJ$1573)</f>
        <v>0</v>
      </c>
      <c r="BZ665" s="197">
        <f t="shared" si="520"/>
        <v>75411</v>
      </c>
      <c r="CA665" s="198">
        <f t="shared" si="521"/>
        <v>12.82</v>
      </c>
      <c r="CB665" s="296">
        <f>IF(CJ665="Y",IF(C665="FINISHED GOODS",SUMIF(COST_SHEETT!$AB$3:$AB$1227,$CI665,COST_SHEETT!$DD$3:$DD$1227),SUMIF(COST_SHEETT!$B$3:$B$1227,$CI665,COST_SHEETT!$DB$3:$DB$1227)),IF(C665="FINISHED GOODS",SUMIF(COST_SHEETT1!$AB$3:$AB$1227,$CI665,COST_SHEETT1!$DD$3:$DD$1227),SUMIF(COST_SHEETT1!$B$3:$B$1227,$CI665,COST_SHEETT1!$DB$3:$DB$1227)))</f>
        <v>3.1768471726262335E-2</v>
      </c>
      <c r="CC665" s="209">
        <f t="shared" ref="CC665:CC666" si="556">ROUND(BZ665*CB665,0)</f>
        <v>2396</v>
      </c>
      <c r="CD665" s="295">
        <v>1</v>
      </c>
      <c r="CE665" s="295"/>
      <c r="CF665" s="376">
        <f t="shared" ref="CF665:CF666" si="557">IF(BZ665=0,0,IF(CK665&gt;0,CK665,CD665))</f>
        <v>2.8994290116936276E-2</v>
      </c>
      <c r="CG665" s="301">
        <f t="shared" ref="CG665:CG666" si="558">MIN(CF665,CB665)</f>
        <v>2.8994290116936276E-2</v>
      </c>
      <c r="CH665" s="302">
        <f t="shared" ref="CH665:CH666" si="559">ROUND(CG665*BZ665,0)</f>
        <v>2186</v>
      </c>
      <c r="CI665" s="249" t="s">
        <v>4018</v>
      </c>
      <c r="CJ665" s="246"/>
      <c r="CK665" s="303">
        <v>2.8994290116936276E-2</v>
      </c>
      <c r="CL665" s="296" t="str">
        <f t="shared" ref="CL665:CL666" si="560">IF(CF665&lt;CB665,"NRV","COST")</f>
        <v>NRV</v>
      </c>
      <c r="CM665" s="304">
        <f t="shared" ref="CM665:CM666" si="561">IF(CA665=0,0,ROUND(CH665/CA665,3))</f>
        <v>170.51499999999999</v>
      </c>
      <c r="CU665" s="296">
        <f t="shared" ref="CU665:CU666" si="562">+(BZ665-BX665)*CG665</f>
        <v>2186.4884120082816</v>
      </c>
      <c r="CW665" s="296">
        <f t="shared" ref="CW665:CW666" si="563">+CT665+CU665+CV665</f>
        <v>2186.4884120082816</v>
      </c>
      <c r="CX665" s="388">
        <f t="shared" ref="CX665:CX666" si="564">+CW665-CH665</f>
        <v>0.48841200828155706</v>
      </c>
    </row>
    <row r="666" spans="1:102" ht="12" customHeight="1" x14ac:dyDescent="0.25">
      <c r="A666" s="120" t="s">
        <v>163</v>
      </c>
      <c r="B666" s="121" t="s">
        <v>164</v>
      </c>
      <c r="C666" s="121" t="s">
        <v>30</v>
      </c>
      <c r="D666" s="122">
        <v>4100</v>
      </c>
      <c r="E666" s="123">
        <v>170</v>
      </c>
      <c r="F666" s="123">
        <v>2.9728000000000001E-2</v>
      </c>
      <c r="G666" s="123">
        <v>2.9728000000000001E-2</v>
      </c>
      <c r="H666" s="127">
        <v>348500</v>
      </c>
      <c r="I666" s="127">
        <v>59.244999999999997</v>
      </c>
      <c r="J666" s="128">
        <v>10360.208000000001</v>
      </c>
      <c r="K666" s="123"/>
      <c r="L666" s="123">
        <v>0</v>
      </c>
      <c r="M666" s="123"/>
      <c r="N666" s="123">
        <v>0</v>
      </c>
      <c r="O666" s="123"/>
      <c r="P666" s="123">
        <v>0</v>
      </c>
      <c r="Q666" s="123">
        <v>1111100</v>
      </c>
      <c r="R666" s="124">
        <v>188.887</v>
      </c>
      <c r="S666" s="123"/>
      <c r="T666" s="123">
        <v>0</v>
      </c>
      <c r="U666" s="123"/>
      <c r="V666" s="123">
        <v>0</v>
      </c>
      <c r="W666" s="123"/>
      <c r="X666" s="123">
        <v>0</v>
      </c>
      <c r="Y666" s="123"/>
      <c r="Z666" s="123">
        <v>0</v>
      </c>
      <c r="AA666" s="123"/>
      <c r="AB666" s="123">
        <v>0</v>
      </c>
      <c r="AC666" s="155">
        <v>1111100</v>
      </c>
      <c r="AD666" s="124">
        <v>188.887</v>
      </c>
      <c r="AE666" s="153">
        <v>33030.781000000003</v>
      </c>
      <c r="AF666" s="123"/>
      <c r="AG666" s="123">
        <v>0</v>
      </c>
      <c r="AH666" s="123"/>
      <c r="AI666" s="123">
        <v>0</v>
      </c>
      <c r="AJ666" s="123"/>
      <c r="AK666" s="123">
        <v>0</v>
      </c>
      <c r="AL666" s="123"/>
      <c r="AM666" s="123">
        <v>0</v>
      </c>
      <c r="AN666" s="123"/>
      <c r="AO666" s="123">
        <v>0</v>
      </c>
      <c r="AP666" s="123">
        <v>241900</v>
      </c>
      <c r="AQ666" s="112">
        <v>41.122999999999998</v>
      </c>
      <c r="AR666" s="123"/>
      <c r="AS666" s="123">
        <v>0</v>
      </c>
      <c r="AT666" s="123"/>
      <c r="AU666" s="123">
        <v>0</v>
      </c>
      <c r="AV666" s="135">
        <v>241900</v>
      </c>
      <c r="AW666" s="112">
        <v>41.122999999999998</v>
      </c>
      <c r="AX666" s="134">
        <v>7191.2030000000004</v>
      </c>
      <c r="AY666" s="129">
        <v>1217700</v>
      </c>
      <c r="AZ666" s="123">
        <v>297</v>
      </c>
      <c r="BA666" s="127">
        <v>207.00899999999999</v>
      </c>
      <c r="BB666" s="128">
        <v>36199.786</v>
      </c>
      <c r="BC666" s="128">
        <v>36199.786</v>
      </c>
      <c r="BD666" s="123">
        <v>0</v>
      </c>
      <c r="BE666" s="123">
        <v>0</v>
      </c>
      <c r="BF666" s="123">
        <v>0</v>
      </c>
      <c r="BG666" s="155">
        <v>1111100</v>
      </c>
      <c r="BH666" s="124">
        <v>188.887</v>
      </c>
      <c r="BI666" s="123"/>
      <c r="BJ666" s="123">
        <v>0</v>
      </c>
      <c r="BK666" s="123"/>
      <c r="BL666" s="123">
        <v>0</v>
      </c>
      <c r="BM666" s="123">
        <v>0</v>
      </c>
      <c r="BN666" s="123">
        <v>0</v>
      </c>
      <c r="BO666" s="155">
        <v>1111100</v>
      </c>
      <c r="BP666" s="125">
        <v>188.887</v>
      </c>
      <c r="BS666" s="97">
        <f t="shared" si="517"/>
        <v>1217700</v>
      </c>
      <c r="BT666" s="97">
        <f t="shared" si="518"/>
        <v>297</v>
      </c>
      <c r="BU666" s="97">
        <f t="shared" si="519"/>
        <v>207.00899999999999</v>
      </c>
      <c r="BV666" s="296" t="str">
        <f>IF(CA666=0,"NO STOCK",IF(COUNTIF(PKGSUMM_T!$A$2:$A$1245,A666)&gt;0,"OK","ERROR"))</f>
        <v>OK</v>
      </c>
      <c r="BW666" s="296" t="str">
        <f>IF(CA666=0,"NO STOCK",IF(OR(COUNTIF(COST_SHEETT!$B$3:$B$1238,CI666)&gt;0,COUNTIF(COST_SHEETT!$AB$3:$AB$1238,CI666)&gt;0,COUNTIF(COST_SHEETT1!$B$3:$B$1238,CI666)&gt;0,COUNTIF(COST_SHEETT1!$AB$3:$AB$1238,CI666)&gt;0),"OK","ERROR"))</f>
        <v>OK</v>
      </c>
      <c r="BX666" s="97">
        <f>SUMIF(HW!$A$2:$A$1573,$A666,HW!BI$2:BI$1573)</f>
        <v>135500</v>
      </c>
      <c r="BY666" s="97">
        <f>SUMIF(HW!$A$2:$A$1573,$A666,HW!BJ$2:BJ$1573)</f>
        <v>23.035</v>
      </c>
      <c r="BZ666" s="197">
        <f t="shared" si="520"/>
        <v>1353200</v>
      </c>
      <c r="CA666" s="198">
        <f t="shared" si="521"/>
        <v>230.04399999999998</v>
      </c>
      <c r="CB666" s="296">
        <f>IF(CJ666="Y",IF(C666="FINISHED GOODS",SUMIF(COST_SHEETT!$AB$3:$AB$1227,$CI666,COST_SHEETT!$DD$3:$DD$1227),SUMIF(COST_SHEETT!$B$3:$B$1227,$CI666,COST_SHEETT!$DB$3:$DB$1227)),IF(C666="FINISHED GOODS",SUMIF(COST_SHEETT1!$AB$3:$AB$1227,$CI666,COST_SHEETT1!$DD$3:$DD$1227),SUMIF(COST_SHEETT1!$B$3:$B$1227,$CI666,COST_SHEETT1!$DB$3:$DB$1227)))</f>
        <v>2.9727719062122626E-2</v>
      </c>
      <c r="CC666" s="209">
        <f t="shared" si="556"/>
        <v>40228</v>
      </c>
      <c r="CD666" s="295">
        <v>1</v>
      </c>
      <c r="CE666" s="295"/>
      <c r="CF666" s="376">
        <f t="shared" si="557"/>
        <v>3.0498000000000001E-2</v>
      </c>
      <c r="CG666" s="301">
        <f t="shared" si="558"/>
        <v>2.9727719062122626E-2</v>
      </c>
      <c r="CH666" s="302">
        <f t="shared" si="559"/>
        <v>40228</v>
      </c>
      <c r="CI666" s="249" t="s">
        <v>4008</v>
      </c>
      <c r="CJ666" s="246"/>
      <c r="CK666" s="296">
        <f>IF(C666="WORK IN PROGRESS",0.099999,IF(SUMIF(SALE!$L$3:$L$1221,$A666,SALE!$U$3:$U$1221)=0,0,SUMIF(SALE!$L$3:$L$1221,$A666,SALE!$U$3:$U$1221)/SUMIF(SALE!$L$3:$L$1221,$A666,SALE!$F$3:$F$1221)))</f>
        <v>3.0498000000000001E-2</v>
      </c>
      <c r="CL666" s="296" t="str">
        <f t="shared" si="560"/>
        <v>COST</v>
      </c>
      <c r="CM666" s="304">
        <f t="shared" si="561"/>
        <v>174.87100000000001</v>
      </c>
      <c r="CT666" s="296">
        <f>+(BX666*CG666)</f>
        <v>4028.105932917616</v>
      </c>
      <c r="CU666" s="296">
        <f t="shared" si="562"/>
        <v>36199.44350194672</v>
      </c>
      <c r="CW666" s="296">
        <f t="shared" si="563"/>
        <v>40227.549434864333</v>
      </c>
      <c r="CX666" s="388">
        <f t="shared" si="564"/>
        <v>-0.4505651356666931</v>
      </c>
    </row>
    <row r="667" spans="1:102" ht="12" hidden="1" customHeight="1" x14ac:dyDescent="0.25">
      <c r="A667" s="114" t="s">
        <v>161</v>
      </c>
      <c r="B667" s="115" t="s">
        <v>1911</v>
      </c>
      <c r="C667" s="115" t="s">
        <v>30</v>
      </c>
      <c r="D667" s="116">
        <v>4200</v>
      </c>
      <c r="E667" s="117">
        <v>170</v>
      </c>
      <c r="F667" s="117">
        <v>2.4667000000000001E-2</v>
      </c>
      <c r="G667" s="117">
        <v>2.4667000000000001E-2</v>
      </c>
      <c r="H667" s="118"/>
      <c r="I667" s="118">
        <v>0</v>
      </c>
      <c r="J667" s="118">
        <v>0</v>
      </c>
      <c r="K667" s="118"/>
      <c r="L667" s="118">
        <v>0</v>
      </c>
      <c r="M667" s="118"/>
      <c r="N667" s="118">
        <v>0</v>
      </c>
      <c r="O667" s="118"/>
      <c r="P667" s="118">
        <v>0</v>
      </c>
      <c r="Q667" s="118"/>
      <c r="R667" s="118">
        <v>0</v>
      </c>
      <c r="S667" s="118"/>
      <c r="T667" s="118">
        <v>0</v>
      </c>
      <c r="U667" s="118"/>
      <c r="V667" s="118">
        <v>0</v>
      </c>
      <c r="W667" s="118"/>
      <c r="X667" s="118">
        <v>0</v>
      </c>
      <c r="Y667" s="118"/>
      <c r="Z667" s="118">
        <v>0</v>
      </c>
      <c r="AA667" s="118"/>
      <c r="AB667" s="118">
        <v>0</v>
      </c>
      <c r="AC667" s="118">
        <v>0</v>
      </c>
      <c r="AD667" s="118">
        <v>0</v>
      </c>
      <c r="AE667" s="118">
        <v>0</v>
      </c>
      <c r="AF667" s="118"/>
      <c r="AG667" s="118">
        <v>0</v>
      </c>
      <c r="AH667" s="118"/>
      <c r="AI667" s="118">
        <v>0</v>
      </c>
      <c r="AJ667" s="118"/>
      <c r="AK667" s="118">
        <v>0</v>
      </c>
      <c r="AL667" s="118"/>
      <c r="AM667" s="118">
        <v>0</v>
      </c>
      <c r="AN667" s="118"/>
      <c r="AO667" s="118">
        <v>0</v>
      </c>
      <c r="AP667" s="118"/>
      <c r="AQ667" s="118">
        <v>0</v>
      </c>
      <c r="AR667" s="118"/>
      <c r="AS667" s="118">
        <v>0</v>
      </c>
      <c r="AT667" s="118"/>
      <c r="AU667" s="118">
        <v>0</v>
      </c>
      <c r="AV667" s="118">
        <v>0</v>
      </c>
      <c r="AW667" s="118">
        <v>0</v>
      </c>
      <c r="AX667" s="118">
        <v>0</v>
      </c>
      <c r="AY667" s="118">
        <v>0</v>
      </c>
      <c r="AZ667" s="118">
        <v>0</v>
      </c>
      <c r="BA667" s="118">
        <v>0</v>
      </c>
      <c r="BB667" s="118">
        <v>0</v>
      </c>
      <c r="BC667" s="118">
        <v>0</v>
      </c>
      <c r="BD667" s="117">
        <v>0</v>
      </c>
      <c r="BE667" s="117">
        <v>0</v>
      </c>
      <c r="BF667" s="118">
        <v>0</v>
      </c>
      <c r="BG667" s="118">
        <v>0</v>
      </c>
      <c r="BH667" s="118">
        <v>0</v>
      </c>
      <c r="BI667" s="118"/>
      <c r="BJ667" s="118">
        <v>0</v>
      </c>
      <c r="BK667" s="118"/>
      <c r="BL667" s="118">
        <v>0</v>
      </c>
      <c r="BM667" s="118">
        <v>0</v>
      </c>
      <c r="BN667" s="118">
        <v>0</v>
      </c>
      <c r="BO667" s="118">
        <v>0</v>
      </c>
      <c r="BP667" s="119">
        <v>0</v>
      </c>
      <c r="BS667" s="97">
        <f t="shared" si="517"/>
        <v>0</v>
      </c>
      <c r="BT667" s="97">
        <f t="shared" si="518"/>
        <v>0</v>
      </c>
      <c r="BU667" s="97">
        <f t="shared" si="519"/>
        <v>0</v>
      </c>
      <c r="BV667" s="296" t="str">
        <f>IF(CA667=0,"NO STOCK",IF(COUNTIF(PKGSUMM_T!$A$2:$A$1245,A667)&gt;0,"OK","ERROR"))</f>
        <v>NO STOCK</v>
      </c>
      <c r="BW667" s="296" t="str">
        <f>IF(CA667=0,"NO STOCK",IF(OR(COUNTIF(COST_SHEETT!$B$3:$B$1238,CI667)&gt;0,COUNTIF(COST_SHEETT!$AB$3:$AB$1238,CI667)&gt;0,COUNTIF(COST_SHEETT1!$B$3:$B$1238,CI667)&gt;0,COUNTIF(COST_SHEETT1!$AB$3:$AB$1238,CI667)&gt;0),"OK","ERROR"))</f>
        <v>NO STOCK</v>
      </c>
      <c r="BX667" s="97">
        <f>SUMIF(HW!$A$2:$A$1573,$A667,HW!BI$2:BI$1573)</f>
        <v>0</v>
      </c>
      <c r="BY667" s="97">
        <f>SUMIF(HW!$A$2:$A$1573,$A667,HW!BJ$2:BJ$1573)</f>
        <v>0</v>
      </c>
      <c r="BZ667" s="197">
        <f t="shared" si="520"/>
        <v>0</v>
      </c>
      <c r="CA667" s="198">
        <f t="shared" si="521"/>
        <v>0</v>
      </c>
      <c r="CI667" s="246"/>
      <c r="CJ667" s="246"/>
      <c r="CK667" s="296">
        <f>IF(C667="WORK IN PROGRESS",0.099999,IF(SUMIF(SALE!$L$3:$L$1221,$A667,SALE!$U$3:$U$1221)=0,0,SUMIF(SALE!$L$3:$L$1221,$A667,SALE!$U$3:$U$1221)/SUMIF(SALE!$L$3:$L$1221,$A667,SALE!$F$3:$F$1221)))</f>
        <v>0</v>
      </c>
    </row>
    <row r="668" spans="1:102" ht="12" hidden="1" customHeight="1" x14ac:dyDescent="0.25">
      <c r="A668" s="120" t="s">
        <v>1912</v>
      </c>
      <c r="B668" s="121" t="s">
        <v>1913</v>
      </c>
      <c r="C668" s="121" t="s">
        <v>30</v>
      </c>
      <c r="D668" s="122">
        <v>3339</v>
      </c>
      <c r="E668" s="123">
        <v>220</v>
      </c>
      <c r="F668" s="123">
        <v>3.1921999999999999E-2</v>
      </c>
      <c r="G668" s="123">
        <v>3.1921999999999999E-2</v>
      </c>
      <c r="H668" s="124"/>
      <c r="I668" s="124">
        <v>0</v>
      </c>
      <c r="J668" s="124">
        <v>0</v>
      </c>
      <c r="K668" s="124"/>
      <c r="L668" s="124">
        <v>0</v>
      </c>
      <c r="M668" s="124"/>
      <c r="N668" s="124">
        <v>0</v>
      </c>
      <c r="O668" s="124"/>
      <c r="P668" s="124">
        <v>0</v>
      </c>
      <c r="Q668" s="124"/>
      <c r="R668" s="124">
        <v>0</v>
      </c>
      <c r="S668" s="124"/>
      <c r="T668" s="124">
        <v>0</v>
      </c>
      <c r="U668" s="124"/>
      <c r="V668" s="124">
        <v>0</v>
      </c>
      <c r="W668" s="124"/>
      <c r="X668" s="124">
        <v>0</v>
      </c>
      <c r="Y668" s="124"/>
      <c r="Z668" s="124">
        <v>0</v>
      </c>
      <c r="AA668" s="124"/>
      <c r="AB668" s="124">
        <v>0</v>
      </c>
      <c r="AC668" s="124">
        <v>0</v>
      </c>
      <c r="AD668" s="124">
        <v>0</v>
      </c>
      <c r="AE668" s="124">
        <v>0</v>
      </c>
      <c r="AF668" s="124"/>
      <c r="AG668" s="124">
        <v>0</v>
      </c>
      <c r="AH668" s="124"/>
      <c r="AI668" s="124">
        <v>0</v>
      </c>
      <c r="AJ668" s="124"/>
      <c r="AK668" s="124">
        <v>0</v>
      </c>
      <c r="AL668" s="124"/>
      <c r="AM668" s="124">
        <v>0</v>
      </c>
      <c r="AN668" s="124"/>
      <c r="AO668" s="124">
        <v>0</v>
      </c>
      <c r="AP668" s="124"/>
      <c r="AQ668" s="124">
        <v>0</v>
      </c>
      <c r="AR668" s="124"/>
      <c r="AS668" s="124">
        <v>0</v>
      </c>
      <c r="AT668" s="124"/>
      <c r="AU668" s="124">
        <v>0</v>
      </c>
      <c r="AV668" s="124">
        <v>0</v>
      </c>
      <c r="AW668" s="124">
        <v>0</v>
      </c>
      <c r="AX668" s="124">
        <v>0</v>
      </c>
      <c r="AY668" s="124">
        <v>0</v>
      </c>
      <c r="AZ668" s="124">
        <v>0</v>
      </c>
      <c r="BA668" s="124">
        <v>0</v>
      </c>
      <c r="BB668" s="124">
        <v>0</v>
      </c>
      <c r="BC668" s="124">
        <v>0</v>
      </c>
      <c r="BD668" s="123">
        <v>0</v>
      </c>
      <c r="BE668" s="123">
        <v>0</v>
      </c>
      <c r="BF668" s="124">
        <v>0</v>
      </c>
      <c r="BG668" s="124">
        <v>0</v>
      </c>
      <c r="BH668" s="124">
        <v>0</v>
      </c>
      <c r="BI668" s="124"/>
      <c r="BJ668" s="124">
        <v>0</v>
      </c>
      <c r="BK668" s="124"/>
      <c r="BL668" s="124">
        <v>0</v>
      </c>
      <c r="BM668" s="124">
        <v>0</v>
      </c>
      <c r="BN668" s="124">
        <v>0</v>
      </c>
      <c r="BO668" s="124">
        <v>0</v>
      </c>
      <c r="BP668" s="125">
        <v>0</v>
      </c>
      <c r="BS668" s="97">
        <f t="shared" si="517"/>
        <v>0</v>
      </c>
      <c r="BT668" s="97">
        <f t="shared" si="518"/>
        <v>0</v>
      </c>
      <c r="BU668" s="97">
        <f t="shared" si="519"/>
        <v>0</v>
      </c>
      <c r="BV668" s="296" t="str">
        <f>IF(CA668=0,"NO STOCK",IF(COUNTIF(PKGSUMM_T!$A$2:$A$1245,A668)&gt;0,"OK","ERROR"))</f>
        <v>NO STOCK</v>
      </c>
      <c r="BW668" s="296" t="str">
        <f>IF(CA668=0,"NO STOCK",IF(OR(COUNTIF(COST_SHEETT!$B$3:$B$1238,CI668)&gt;0,COUNTIF(COST_SHEETT!$AB$3:$AB$1238,CI668)&gt;0,COUNTIF(COST_SHEETT1!$B$3:$B$1238,CI668)&gt;0,COUNTIF(COST_SHEETT1!$AB$3:$AB$1238,CI668)&gt;0),"OK","ERROR"))</f>
        <v>NO STOCK</v>
      </c>
      <c r="BX668" s="97">
        <f>SUMIF(HW!$A$2:$A$1573,$A668,HW!BI$2:BI$1573)</f>
        <v>0</v>
      </c>
      <c r="BY668" s="97">
        <f>SUMIF(HW!$A$2:$A$1573,$A668,HW!BJ$2:BJ$1573)</f>
        <v>0</v>
      </c>
      <c r="BZ668" s="197">
        <f t="shared" si="520"/>
        <v>0</v>
      </c>
      <c r="CA668" s="198">
        <f t="shared" si="521"/>
        <v>0</v>
      </c>
      <c r="CI668" s="246"/>
      <c r="CJ668" s="246"/>
      <c r="CK668" s="296">
        <f>IF(C668="WORK IN PROGRESS",0.099999,IF(SUMIF(SALE!$L$3:$L$1221,$A668,SALE!$U$3:$U$1221)=0,0,SUMIF(SALE!$L$3:$L$1221,$A668,SALE!$U$3:$U$1221)/SUMIF(SALE!$L$3:$L$1221,$A668,SALE!$F$3:$F$1221)))</f>
        <v>0</v>
      </c>
    </row>
    <row r="669" spans="1:102" ht="12" hidden="1" customHeight="1" x14ac:dyDescent="0.25">
      <c r="A669" s="114" t="s">
        <v>1914</v>
      </c>
      <c r="B669" s="115" t="s">
        <v>1915</v>
      </c>
      <c r="C669" s="115" t="s">
        <v>30</v>
      </c>
      <c r="D669" s="116">
        <v>3339</v>
      </c>
      <c r="E669" s="117">
        <v>220</v>
      </c>
      <c r="F669" s="117">
        <v>3.1921999999999999E-2</v>
      </c>
      <c r="G669" s="117">
        <v>3.1921999999999999E-2</v>
      </c>
      <c r="H669" s="118"/>
      <c r="I669" s="118">
        <v>0</v>
      </c>
      <c r="J669" s="118">
        <v>0</v>
      </c>
      <c r="K669" s="118"/>
      <c r="L669" s="118">
        <v>0</v>
      </c>
      <c r="M669" s="118"/>
      <c r="N669" s="118">
        <v>0</v>
      </c>
      <c r="O669" s="118"/>
      <c r="P669" s="118">
        <v>0</v>
      </c>
      <c r="Q669" s="118"/>
      <c r="R669" s="118">
        <v>0</v>
      </c>
      <c r="S669" s="118"/>
      <c r="T669" s="118">
        <v>0</v>
      </c>
      <c r="U669" s="118"/>
      <c r="V669" s="118">
        <v>0</v>
      </c>
      <c r="W669" s="118"/>
      <c r="X669" s="118">
        <v>0</v>
      </c>
      <c r="Y669" s="118"/>
      <c r="Z669" s="118">
        <v>0</v>
      </c>
      <c r="AA669" s="118"/>
      <c r="AB669" s="118">
        <v>0</v>
      </c>
      <c r="AC669" s="118">
        <v>0</v>
      </c>
      <c r="AD669" s="118">
        <v>0</v>
      </c>
      <c r="AE669" s="118">
        <v>0</v>
      </c>
      <c r="AF669" s="118"/>
      <c r="AG669" s="118">
        <v>0</v>
      </c>
      <c r="AH669" s="118"/>
      <c r="AI669" s="118">
        <v>0</v>
      </c>
      <c r="AJ669" s="118"/>
      <c r="AK669" s="118">
        <v>0</v>
      </c>
      <c r="AL669" s="118"/>
      <c r="AM669" s="118">
        <v>0</v>
      </c>
      <c r="AN669" s="118"/>
      <c r="AO669" s="118">
        <v>0</v>
      </c>
      <c r="AP669" s="118"/>
      <c r="AQ669" s="118">
        <v>0</v>
      </c>
      <c r="AR669" s="118"/>
      <c r="AS669" s="118">
        <v>0</v>
      </c>
      <c r="AT669" s="118"/>
      <c r="AU669" s="118">
        <v>0</v>
      </c>
      <c r="AV669" s="118">
        <v>0</v>
      </c>
      <c r="AW669" s="118">
        <v>0</v>
      </c>
      <c r="AX669" s="118">
        <v>0</v>
      </c>
      <c r="AY669" s="118">
        <v>0</v>
      </c>
      <c r="AZ669" s="118">
        <v>0</v>
      </c>
      <c r="BA669" s="118">
        <v>0</v>
      </c>
      <c r="BB669" s="118">
        <v>0</v>
      </c>
      <c r="BC669" s="118">
        <v>0</v>
      </c>
      <c r="BD669" s="117">
        <v>0</v>
      </c>
      <c r="BE669" s="117">
        <v>0</v>
      </c>
      <c r="BF669" s="118">
        <v>0</v>
      </c>
      <c r="BG669" s="118">
        <v>0</v>
      </c>
      <c r="BH669" s="118">
        <v>0</v>
      </c>
      <c r="BI669" s="118"/>
      <c r="BJ669" s="118">
        <v>0</v>
      </c>
      <c r="BK669" s="118"/>
      <c r="BL669" s="118">
        <v>0</v>
      </c>
      <c r="BM669" s="118">
        <v>0</v>
      </c>
      <c r="BN669" s="118">
        <v>0</v>
      </c>
      <c r="BO669" s="118">
        <v>0</v>
      </c>
      <c r="BP669" s="119">
        <v>0</v>
      </c>
      <c r="BS669" s="97">
        <f t="shared" si="517"/>
        <v>0</v>
      </c>
      <c r="BT669" s="97">
        <f t="shared" si="518"/>
        <v>0</v>
      </c>
      <c r="BU669" s="97">
        <f t="shared" si="519"/>
        <v>0</v>
      </c>
      <c r="BV669" s="296" t="str">
        <f>IF(CA669=0,"NO STOCK",IF(COUNTIF(PKGSUMM_T!$A$2:$A$1245,A669)&gt;0,"OK","ERROR"))</f>
        <v>NO STOCK</v>
      </c>
      <c r="BW669" s="296" t="str">
        <f>IF(CA669=0,"NO STOCK",IF(OR(COUNTIF(COST_SHEETT!$B$3:$B$1238,CI669)&gt;0,COUNTIF(COST_SHEETT!$AB$3:$AB$1238,CI669)&gt;0,COUNTIF(COST_SHEETT1!$B$3:$B$1238,CI669)&gt;0,COUNTIF(COST_SHEETT1!$AB$3:$AB$1238,CI669)&gt;0),"OK","ERROR"))</f>
        <v>NO STOCK</v>
      </c>
      <c r="BX669" s="97">
        <f>SUMIF(HW!$A$2:$A$1573,$A669,HW!BI$2:BI$1573)</f>
        <v>0</v>
      </c>
      <c r="BY669" s="97">
        <f>SUMIF(HW!$A$2:$A$1573,$A669,HW!BJ$2:BJ$1573)</f>
        <v>0</v>
      </c>
      <c r="BZ669" s="197">
        <f t="shared" si="520"/>
        <v>0</v>
      </c>
      <c r="CA669" s="198">
        <f t="shared" si="521"/>
        <v>0</v>
      </c>
      <c r="CI669" s="246"/>
      <c r="CJ669" s="246"/>
      <c r="CK669" s="296">
        <f>IF(C669="WORK IN PROGRESS",0.099999,IF(SUMIF(SALE!$L$3:$L$1221,$A669,SALE!$U$3:$U$1221)=0,0,SUMIF(SALE!$L$3:$L$1221,$A669,SALE!$U$3:$U$1221)/SUMIF(SALE!$L$3:$L$1221,$A669,SALE!$F$3:$F$1221)))</f>
        <v>0</v>
      </c>
    </row>
    <row r="670" spans="1:102" ht="12" hidden="1" customHeight="1" x14ac:dyDescent="0.25">
      <c r="A670" s="120" t="s">
        <v>1916</v>
      </c>
      <c r="B670" s="121" t="s">
        <v>1917</v>
      </c>
      <c r="C670" s="121" t="s">
        <v>30</v>
      </c>
      <c r="D670" s="122">
        <v>3339</v>
      </c>
      <c r="E670" s="123">
        <v>220</v>
      </c>
      <c r="F670" s="123">
        <v>3.1921999999999999E-2</v>
      </c>
      <c r="G670" s="123">
        <v>3.1921999999999999E-2</v>
      </c>
      <c r="H670" s="124"/>
      <c r="I670" s="124">
        <v>0</v>
      </c>
      <c r="J670" s="124">
        <v>0</v>
      </c>
      <c r="K670" s="124"/>
      <c r="L670" s="124">
        <v>0</v>
      </c>
      <c r="M670" s="124"/>
      <c r="N670" s="124">
        <v>0</v>
      </c>
      <c r="O670" s="124"/>
      <c r="P670" s="124">
        <v>0</v>
      </c>
      <c r="Q670" s="124"/>
      <c r="R670" s="124">
        <v>0</v>
      </c>
      <c r="S670" s="124"/>
      <c r="T670" s="124">
        <v>0</v>
      </c>
      <c r="U670" s="124"/>
      <c r="V670" s="124">
        <v>0</v>
      </c>
      <c r="W670" s="124"/>
      <c r="X670" s="124">
        <v>0</v>
      </c>
      <c r="Y670" s="124"/>
      <c r="Z670" s="124">
        <v>0</v>
      </c>
      <c r="AA670" s="124"/>
      <c r="AB670" s="124">
        <v>0</v>
      </c>
      <c r="AC670" s="124">
        <v>0</v>
      </c>
      <c r="AD670" s="124">
        <v>0</v>
      </c>
      <c r="AE670" s="124">
        <v>0</v>
      </c>
      <c r="AF670" s="124"/>
      <c r="AG670" s="124">
        <v>0</v>
      </c>
      <c r="AH670" s="124"/>
      <c r="AI670" s="124">
        <v>0</v>
      </c>
      <c r="AJ670" s="124"/>
      <c r="AK670" s="124">
        <v>0</v>
      </c>
      <c r="AL670" s="124"/>
      <c r="AM670" s="124">
        <v>0</v>
      </c>
      <c r="AN670" s="124"/>
      <c r="AO670" s="124">
        <v>0</v>
      </c>
      <c r="AP670" s="124"/>
      <c r="AQ670" s="124">
        <v>0</v>
      </c>
      <c r="AR670" s="124"/>
      <c r="AS670" s="124">
        <v>0</v>
      </c>
      <c r="AT670" s="124"/>
      <c r="AU670" s="124">
        <v>0</v>
      </c>
      <c r="AV670" s="124">
        <v>0</v>
      </c>
      <c r="AW670" s="124">
        <v>0</v>
      </c>
      <c r="AX670" s="124">
        <v>0</v>
      </c>
      <c r="AY670" s="124">
        <v>0</v>
      </c>
      <c r="AZ670" s="124">
        <v>0</v>
      </c>
      <c r="BA670" s="124">
        <v>0</v>
      </c>
      <c r="BB670" s="124">
        <v>0</v>
      </c>
      <c r="BC670" s="124">
        <v>0</v>
      </c>
      <c r="BD670" s="123">
        <v>0</v>
      </c>
      <c r="BE670" s="123">
        <v>0</v>
      </c>
      <c r="BF670" s="124">
        <v>0</v>
      </c>
      <c r="BG670" s="124">
        <v>0</v>
      </c>
      <c r="BH670" s="124">
        <v>0</v>
      </c>
      <c r="BI670" s="124"/>
      <c r="BJ670" s="124">
        <v>0</v>
      </c>
      <c r="BK670" s="124"/>
      <c r="BL670" s="124">
        <v>0</v>
      </c>
      <c r="BM670" s="124">
        <v>0</v>
      </c>
      <c r="BN670" s="124">
        <v>0</v>
      </c>
      <c r="BO670" s="124">
        <v>0</v>
      </c>
      <c r="BP670" s="125">
        <v>0</v>
      </c>
      <c r="BS670" s="97">
        <f t="shared" si="517"/>
        <v>0</v>
      </c>
      <c r="BT670" s="97">
        <f t="shared" si="518"/>
        <v>0</v>
      </c>
      <c r="BU670" s="97">
        <f t="shared" si="519"/>
        <v>0</v>
      </c>
      <c r="BV670" s="296" t="str">
        <f>IF(CA670=0,"NO STOCK",IF(COUNTIF(PKGSUMM_T!$A$2:$A$1245,A670)&gt;0,"OK","ERROR"))</f>
        <v>NO STOCK</v>
      </c>
      <c r="BW670" s="296" t="str">
        <f>IF(CA670=0,"NO STOCK",IF(OR(COUNTIF(COST_SHEETT!$B$3:$B$1238,CI670)&gt;0,COUNTIF(COST_SHEETT!$AB$3:$AB$1238,CI670)&gt;0,COUNTIF(COST_SHEETT1!$B$3:$B$1238,CI670)&gt;0,COUNTIF(COST_SHEETT1!$AB$3:$AB$1238,CI670)&gt;0),"OK","ERROR"))</f>
        <v>NO STOCK</v>
      </c>
      <c r="BX670" s="97">
        <f>SUMIF(HW!$A$2:$A$1573,$A670,HW!BI$2:BI$1573)</f>
        <v>0</v>
      </c>
      <c r="BY670" s="97">
        <f>SUMIF(HW!$A$2:$A$1573,$A670,HW!BJ$2:BJ$1573)</f>
        <v>0</v>
      </c>
      <c r="BZ670" s="197">
        <f t="shared" si="520"/>
        <v>0</v>
      </c>
      <c r="CA670" s="198">
        <f t="shared" si="521"/>
        <v>0</v>
      </c>
      <c r="CI670" s="246"/>
      <c r="CJ670" s="246"/>
      <c r="CK670" s="296">
        <f>IF(C670="WORK IN PROGRESS",0.099999,IF(SUMIF(SALE!$L$3:$L$1221,$A670,SALE!$U$3:$U$1221)=0,0,SUMIF(SALE!$L$3:$L$1221,$A670,SALE!$U$3:$U$1221)/SUMIF(SALE!$L$3:$L$1221,$A670,SALE!$F$3:$F$1221)))</f>
        <v>0</v>
      </c>
    </row>
    <row r="671" spans="1:102" ht="12" hidden="1" customHeight="1" x14ac:dyDescent="0.25">
      <c r="A671" s="114" t="s">
        <v>1918</v>
      </c>
      <c r="B671" s="115" t="s">
        <v>1919</v>
      </c>
      <c r="C671" s="115" t="s">
        <v>30</v>
      </c>
      <c r="D671" s="116">
        <v>3249</v>
      </c>
      <c r="E671" s="117">
        <v>235</v>
      </c>
      <c r="F671" s="117">
        <v>3.4098999999999997E-2</v>
      </c>
      <c r="G671" s="117">
        <v>3.4098999999999997E-2</v>
      </c>
      <c r="H671" s="118"/>
      <c r="I671" s="118">
        <v>0</v>
      </c>
      <c r="J671" s="118">
        <v>0</v>
      </c>
      <c r="K671" s="118"/>
      <c r="L671" s="118">
        <v>0</v>
      </c>
      <c r="M671" s="118"/>
      <c r="N671" s="118">
        <v>0</v>
      </c>
      <c r="O671" s="118"/>
      <c r="P671" s="118">
        <v>0</v>
      </c>
      <c r="Q671" s="118"/>
      <c r="R671" s="118">
        <v>0</v>
      </c>
      <c r="S671" s="118"/>
      <c r="T671" s="118">
        <v>0</v>
      </c>
      <c r="U671" s="118"/>
      <c r="V671" s="118">
        <v>0</v>
      </c>
      <c r="W671" s="118"/>
      <c r="X671" s="118">
        <v>0</v>
      </c>
      <c r="Y671" s="118"/>
      <c r="Z671" s="118">
        <v>0</v>
      </c>
      <c r="AA671" s="118"/>
      <c r="AB671" s="118">
        <v>0</v>
      </c>
      <c r="AC671" s="118">
        <v>0</v>
      </c>
      <c r="AD671" s="118">
        <v>0</v>
      </c>
      <c r="AE671" s="118">
        <v>0</v>
      </c>
      <c r="AF671" s="118"/>
      <c r="AG671" s="118">
        <v>0</v>
      </c>
      <c r="AH671" s="118"/>
      <c r="AI671" s="118">
        <v>0</v>
      </c>
      <c r="AJ671" s="118"/>
      <c r="AK671" s="118">
        <v>0</v>
      </c>
      <c r="AL671" s="118"/>
      <c r="AM671" s="118">
        <v>0</v>
      </c>
      <c r="AN671" s="118"/>
      <c r="AO671" s="118">
        <v>0</v>
      </c>
      <c r="AP671" s="118"/>
      <c r="AQ671" s="118">
        <v>0</v>
      </c>
      <c r="AR671" s="118"/>
      <c r="AS671" s="118">
        <v>0</v>
      </c>
      <c r="AT671" s="118"/>
      <c r="AU671" s="118">
        <v>0</v>
      </c>
      <c r="AV671" s="118">
        <v>0</v>
      </c>
      <c r="AW671" s="118">
        <v>0</v>
      </c>
      <c r="AX671" s="118">
        <v>0</v>
      </c>
      <c r="AY671" s="118">
        <v>0</v>
      </c>
      <c r="AZ671" s="118">
        <v>0</v>
      </c>
      <c r="BA671" s="118">
        <v>0</v>
      </c>
      <c r="BB671" s="118">
        <v>0</v>
      </c>
      <c r="BC671" s="118">
        <v>0</v>
      </c>
      <c r="BD671" s="117">
        <v>0</v>
      </c>
      <c r="BE671" s="117">
        <v>0</v>
      </c>
      <c r="BF671" s="118">
        <v>0</v>
      </c>
      <c r="BG671" s="118">
        <v>0</v>
      </c>
      <c r="BH671" s="118">
        <v>0</v>
      </c>
      <c r="BI671" s="118"/>
      <c r="BJ671" s="118">
        <v>0</v>
      </c>
      <c r="BK671" s="118"/>
      <c r="BL671" s="118">
        <v>0</v>
      </c>
      <c r="BM671" s="118">
        <v>0</v>
      </c>
      <c r="BN671" s="118">
        <v>0</v>
      </c>
      <c r="BO671" s="118">
        <v>0</v>
      </c>
      <c r="BP671" s="119">
        <v>0</v>
      </c>
      <c r="BS671" s="97">
        <f t="shared" si="517"/>
        <v>0</v>
      </c>
      <c r="BT671" s="97">
        <f t="shared" si="518"/>
        <v>0</v>
      </c>
      <c r="BU671" s="97">
        <f t="shared" si="519"/>
        <v>0</v>
      </c>
      <c r="BV671" s="296" t="str">
        <f>IF(CA671=0,"NO STOCK",IF(COUNTIF(PKGSUMM_T!$A$2:$A$1245,A671)&gt;0,"OK","ERROR"))</f>
        <v>NO STOCK</v>
      </c>
      <c r="BW671" s="296" t="str">
        <f>IF(CA671=0,"NO STOCK",IF(OR(COUNTIF(COST_SHEETT!$B$3:$B$1238,CI671)&gt;0,COUNTIF(COST_SHEETT!$AB$3:$AB$1238,CI671)&gt;0,COUNTIF(COST_SHEETT1!$B$3:$B$1238,CI671)&gt;0,COUNTIF(COST_SHEETT1!$AB$3:$AB$1238,CI671)&gt;0),"OK","ERROR"))</f>
        <v>NO STOCK</v>
      </c>
      <c r="BX671" s="97">
        <f>SUMIF(HW!$A$2:$A$1573,$A671,HW!BI$2:BI$1573)</f>
        <v>0</v>
      </c>
      <c r="BY671" s="97">
        <f>SUMIF(HW!$A$2:$A$1573,$A671,HW!BJ$2:BJ$1573)</f>
        <v>0</v>
      </c>
      <c r="BZ671" s="197">
        <f t="shared" si="520"/>
        <v>0</v>
      </c>
      <c r="CA671" s="198">
        <f t="shared" si="521"/>
        <v>0</v>
      </c>
      <c r="CI671" s="246"/>
      <c r="CJ671" s="246"/>
      <c r="CK671" s="296">
        <f>IF(C671="WORK IN PROGRESS",0.099999,IF(SUMIF(SALE!$L$3:$L$1221,$A671,SALE!$U$3:$U$1221)=0,0,SUMIF(SALE!$L$3:$L$1221,$A671,SALE!$U$3:$U$1221)/SUMIF(SALE!$L$3:$L$1221,$A671,SALE!$F$3:$F$1221)))</f>
        <v>0</v>
      </c>
    </row>
    <row r="672" spans="1:102" ht="12" hidden="1" customHeight="1" x14ac:dyDescent="0.25">
      <c r="A672" s="120" t="s">
        <v>1920</v>
      </c>
      <c r="B672" s="121" t="s">
        <v>1921</v>
      </c>
      <c r="C672" s="121" t="s">
        <v>30</v>
      </c>
      <c r="D672" s="122">
        <v>3249</v>
      </c>
      <c r="E672" s="123">
        <v>235</v>
      </c>
      <c r="F672" s="123">
        <v>3.4098999999999997E-2</v>
      </c>
      <c r="G672" s="123">
        <v>3.4098999999999997E-2</v>
      </c>
      <c r="H672" s="124"/>
      <c r="I672" s="124">
        <v>0</v>
      </c>
      <c r="J672" s="124">
        <v>0</v>
      </c>
      <c r="K672" s="124"/>
      <c r="L672" s="124">
        <v>0</v>
      </c>
      <c r="M672" s="124"/>
      <c r="N672" s="124">
        <v>0</v>
      </c>
      <c r="O672" s="124"/>
      <c r="P672" s="124">
        <v>0</v>
      </c>
      <c r="Q672" s="124"/>
      <c r="R672" s="124">
        <v>0</v>
      </c>
      <c r="S672" s="124"/>
      <c r="T672" s="124">
        <v>0</v>
      </c>
      <c r="U672" s="124"/>
      <c r="V672" s="124">
        <v>0</v>
      </c>
      <c r="W672" s="124"/>
      <c r="X672" s="124">
        <v>0</v>
      </c>
      <c r="Y672" s="124"/>
      <c r="Z672" s="124">
        <v>0</v>
      </c>
      <c r="AA672" s="124"/>
      <c r="AB672" s="124">
        <v>0</v>
      </c>
      <c r="AC672" s="124">
        <v>0</v>
      </c>
      <c r="AD672" s="124">
        <v>0</v>
      </c>
      <c r="AE672" s="124">
        <v>0</v>
      </c>
      <c r="AF672" s="124"/>
      <c r="AG672" s="124">
        <v>0</v>
      </c>
      <c r="AH672" s="124"/>
      <c r="AI672" s="124">
        <v>0</v>
      </c>
      <c r="AJ672" s="124"/>
      <c r="AK672" s="124">
        <v>0</v>
      </c>
      <c r="AL672" s="124"/>
      <c r="AM672" s="124">
        <v>0</v>
      </c>
      <c r="AN672" s="124"/>
      <c r="AO672" s="124">
        <v>0</v>
      </c>
      <c r="AP672" s="124"/>
      <c r="AQ672" s="124">
        <v>0</v>
      </c>
      <c r="AR672" s="124"/>
      <c r="AS672" s="124">
        <v>0</v>
      </c>
      <c r="AT672" s="124"/>
      <c r="AU672" s="124">
        <v>0</v>
      </c>
      <c r="AV672" s="124">
        <v>0</v>
      </c>
      <c r="AW672" s="124">
        <v>0</v>
      </c>
      <c r="AX672" s="124">
        <v>0</v>
      </c>
      <c r="AY672" s="124">
        <v>0</v>
      </c>
      <c r="AZ672" s="124">
        <v>0</v>
      </c>
      <c r="BA672" s="124">
        <v>0</v>
      </c>
      <c r="BB672" s="124">
        <v>0</v>
      </c>
      <c r="BC672" s="124">
        <v>0</v>
      </c>
      <c r="BD672" s="123">
        <v>0</v>
      </c>
      <c r="BE672" s="123">
        <v>0</v>
      </c>
      <c r="BF672" s="124">
        <v>0</v>
      </c>
      <c r="BG672" s="124">
        <v>0</v>
      </c>
      <c r="BH672" s="124">
        <v>0</v>
      </c>
      <c r="BI672" s="124"/>
      <c r="BJ672" s="124">
        <v>0</v>
      </c>
      <c r="BK672" s="124"/>
      <c r="BL672" s="124">
        <v>0</v>
      </c>
      <c r="BM672" s="124">
        <v>0</v>
      </c>
      <c r="BN672" s="124">
        <v>0</v>
      </c>
      <c r="BO672" s="124">
        <v>0</v>
      </c>
      <c r="BP672" s="125">
        <v>0</v>
      </c>
      <c r="BS672" s="97">
        <f t="shared" si="517"/>
        <v>0</v>
      </c>
      <c r="BT672" s="97">
        <f t="shared" si="518"/>
        <v>0</v>
      </c>
      <c r="BU672" s="97">
        <f t="shared" si="519"/>
        <v>0</v>
      </c>
      <c r="BV672" s="296" t="str">
        <f>IF(CA672=0,"NO STOCK",IF(COUNTIF(PKGSUMM_T!$A$2:$A$1245,A672)&gt;0,"OK","ERROR"))</f>
        <v>NO STOCK</v>
      </c>
      <c r="BW672" s="296" t="str">
        <f>IF(CA672=0,"NO STOCK",IF(OR(COUNTIF(COST_SHEETT!$B$3:$B$1238,CI672)&gt;0,COUNTIF(COST_SHEETT!$AB$3:$AB$1238,CI672)&gt;0,COUNTIF(COST_SHEETT1!$B$3:$B$1238,CI672)&gt;0,COUNTIF(COST_SHEETT1!$AB$3:$AB$1238,CI672)&gt;0),"OK","ERROR"))</f>
        <v>NO STOCK</v>
      </c>
      <c r="BX672" s="97">
        <f>SUMIF(HW!$A$2:$A$1573,$A672,HW!BI$2:BI$1573)</f>
        <v>0</v>
      </c>
      <c r="BY672" s="97">
        <f>SUMIF(HW!$A$2:$A$1573,$A672,HW!BJ$2:BJ$1573)</f>
        <v>0</v>
      </c>
      <c r="BZ672" s="197">
        <f t="shared" si="520"/>
        <v>0</v>
      </c>
      <c r="CA672" s="198">
        <f t="shared" si="521"/>
        <v>0</v>
      </c>
      <c r="CI672" s="246"/>
      <c r="CJ672" s="246"/>
      <c r="CK672" s="296">
        <f>IF(C672="WORK IN PROGRESS",0.099999,IF(SUMIF(SALE!$L$3:$L$1221,$A672,SALE!$U$3:$U$1221)=0,0,SUMIF(SALE!$L$3:$L$1221,$A672,SALE!$U$3:$U$1221)/SUMIF(SALE!$L$3:$L$1221,$A672,SALE!$F$3:$F$1221)))</f>
        <v>0</v>
      </c>
    </row>
    <row r="673" spans="1:102" ht="12" hidden="1" customHeight="1" x14ac:dyDescent="0.25">
      <c r="A673" s="136" t="s">
        <v>2642</v>
      </c>
      <c r="B673" s="105"/>
      <c r="C673" s="105" t="s">
        <v>1200</v>
      </c>
      <c r="D673" s="137"/>
      <c r="E673" s="137"/>
      <c r="F673" s="137">
        <v>0.41531400000000002</v>
      </c>
      <c r="G673" s="137">
        <v>0.41531400000000002</v>
      </c>
      <c r="H673" s="107">
        <v>575611</v>
      </c>
      <c r="I673" s="107">
        <v>105.23399999999999</v>
      </c>
      <c r="J673" s="138">
        <v>17380.005000000001</v>
      </c>
      <c r="K673" s="137"/>
      <c r="L673" s="137">
        <v>0</v>
      </c>
      <c r="M673" s="137"/>
      <c r="N673" s="137">
        <v>0</v>
      </c>
      <c r="O673" s="137"/>
      <c r="P673" s="137">
        <v>0</v>
      </c>
      <c r="Q673" s="137">
        <v>1111100</v>
      </c>
      <c r="R673" s="107">
        <v>188.887</v>
      </c>
      <c r="S673" s="137"/>
      <c r="T673" s="137">
        <v>0</v>
      </c>
      <c r="U673" s="137"/>
      <c r="V673" s="137">
        <v>0</v>
      </c>
      <c r="W673" s="137"/>
      <c r="X673" s="137">
        <v>0</v>
      </c>
      <c r="Y673" s="137"/>
      <c r="Z673" s="137">
        <v>0</v>
      </c>
      <c r="AA673" s="137"/>
      <c r="AB673" s="137">
        <v>0</v>
      </c>
      <c r="AC673" s="139">
        <v>1111100</v>
      </c>
      <c r="AD673" s="107">
        <v>188.887</v>
      </c>
      <c r="AE673" s="138">
        <v>33030.781000000003</v>
      </c>
      <c r="AF673" s="137"/>
      <c r="AG673" s="137">
        <v>0</v>
      </c>
      <c r="AH673" s="137"/>
      <c r="AI673" s="137">
        <v>0</v>
      </c>
      <c r="AJ673" s="137"/>
      <c r="AK673" s="137">
        <v>0</v>
      </c>
      <c r="AL673" s="137"/>
      <c r="AM673" s="137">
        <v>0</v>
      </c>
      <c r="AN673" s="137"/>
      <c r="AO673" s="137">
        <v>0</v>
      </c>
      <c r="AP673" s="137">
        <v>241900</v>
      </c>
      <c r="AQ673" s="107">
        <v>41.122999999999998</v>
      </c>
      <c r="AR673" s="137"/>
      <c r="AS673" s="137">
        <v>0</v>
      </c>
      <c r="AT673" s="137"/>
      <c r="AU673" s="137">
        <v>0</v>
      </c>
      <c r="AV673" s="139">
        <v>241900</v>
      </c>
      <c r="AW673" s="107">
        <v>41.122999999999998</v>
      </c>
      <c r="AX673" s="138">
        <v>7191.2030000000004</v>
      </c>
      <c r="AY673" s="139">
        <v>1444811</v>
      </c>
      <c r="AZ673" s="137">
        <v>353</v>
      </c>
      <c r="BA673" s="107">
        <v>252.99799999999999</v>
      </c>
      <c r="BB673" s="138">
        <v>43219.582999999999</v>
      </c>
      <c r="BC673" s="138">
        <v>43219.582999999999</v>
      </c>
      <c r="BD673" s="137">
        <v>0</v>
      </c>
      <c r="BE673" s="137">
        <v>0</v>
      </c>
      <c r="BF673" s="137">
        <v>0</v>
      </c>
      <c r="BG673" s="139">
        <v>1111100</v>
      </c>
      <c r="BH673" s="107">
        <v>188.887</v>
      </c>
      <c r="BI673" s="137"/>
      <c r="BJ673" s="137">
        <v>0</v>
      </c>
      <c r="BK673" s="137"/>
      <c r="BL673" s="137">
        <v>0</v>
      </c>
      <c r="BM673" s="137">
        <v>0</v>
      </c>
      <c r="BN673" s="137">
        <v>0</v>
      </c>
      <c r="BO673" s="139">
        <v>1111100</v>
      </c>
      <c r="BP673" s="108">
        <v>188.887</v>
      </c>
      <c r="BS673" s="97">
        <f t="shared" si="517"/>
        <v>0</v>
      </c>
      <c r="BT673" s="97">
        <f t="shared" si="518"/>
        <v>0</v>
      </c>
      <c r="BU673" s="97">
        <f t="shared" si="519"/>
        <v>0</v>
      </c>
      <c r="BV673" s="296" t="str">
        <f>IF(CA673=0,"NO STOCK",IF(COUNTIF(PKGSUMM_T!$A$2:$A$1245,A673)&gt;0,"OK","ERROR"))</f>
        <v>NO STOCK</v>
      </c>
      <c r="BW673" s="296" t="str">
        <f>IF(CA673=0,"NO STOCK",IF(OR(COUNTIF(COST_SHEETT!$B$3:$B$1238,CI673)&gt;0,COUNTIF(COST_SHEETT!$AB$3:$AB$1238,CI673)&gt;0,COUNTIF(COST_SHEETT1!$B$3:$B$1238,CI673)&gt;0,COUNTIF(COST_SHEETT1!$AB$3:$AB$1238,CI673)&gt;0),"OK","ERROR"))</f>
        <v>NO STOCK</v>
      </c>
      <c r="BX673" s="97">
        <f>SUMIF(HW!$A$2:$A$1573,$A673,HW!BI$2:BI$1573)</f>
        <v>0</v>
      </c>
      <c r="BY673" s="97">
        <f>SUMIF(HW!$A$2:$A$1573,$A673,HW!BJ$2:BJ$1573)</f>
        <v>0</v>
      </c>
      <c r="BZ673" s="197">
        <f t="shared" si="520"/>
        <v>0</v>
      </c>
      <c r="CA673" s="198">
        <f t="shared" si="521"/>
        <v>0</v>
      </c>
      <c r="CI673" s="246"/>
      <c r="CJ673" s="246"/>
      <c r="CK673" s="296">
        <f>IF(C673="WORK IN PROGRESS",0.099999,IF(SUMIF(SALE!$L$3:$L$1221,$A673,SALE!$U$3:$U$1221)=0,0,SUMIF(SALE!$L$3:$L$1221,$A673,SALE!$U$3:$U$1221)/SUMIF(SALE!$L$3:$L$1221,$A673,SALE!$F$3:$F$1221)))</f>
        <v>0</v>
      </c>
    </row>
    <row r="674" spans="1:102" ht="12" hidden="1" customHeight="1" x14ac:dyDescent="0.25">
      <c r="A674" s="109" t="s">
        <v>2642</v>
      </c>
      <c r="B674" s="110"/>
      <c r="C674" s="111" t="s">
        <v>77</v>
      </c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  <c r="AM674" s="112"/>
      <c r="AN674" s="112"/>
      <c r="AO674" s="112"/>
      <c r="AP674" s="112"/>
      <c r="AQ674" s="112"/>
      <c r="AR674" s="112"/>
      <c r="AS674" s="112"/>
      <c r="AT674" s="112"/>
      <c r="AU674" s="112"/>
      <c r="AV674" s="112"/>
      <c r="AW674" s="112"/>
      <c r="AX674" s="112"/>
      <c r="AY674" s="112"/>
      <c r="AZ674" s="112"/>
      <c r="BA674" s="112"/>
      <c r="BB674" s="112"/>
      <c r="BC674" s="112"/>
      <c r="BD674" s="112"/>
      <c r="BE674" s="112"/>
      <c r="BF674" s="112"/>
      <c r="BG674" s="112"/>
      <c r="BH674" s="112"/>
      <c r="BI674" s="112"/>
      <c r="BJ674" s="112"/>
      <c r="BK674" s="112"/>
      <c r="BL674" s="112"/>
      <c r="BM674" s="112"/>
      <c r="BN674" s="112"/>
      <c r="BO674" s="112"/>
      <c r="BP674" s="113"/>
      <c r="BS674" s="97">
        <f t="shared" si="517"/>
        <v>0</v>
      </c>
      <c r="BT674" s="97">
        <f t="shared" si="518"/>
        <v>0</v>
      </c>
      <c r="BU674" s="97">
        <f t="shared" si="519"/>
        <v>0</v>
      </c>
      <c r="BV674" s="296" t="str">
        <f>IF(CA674=0,"NO STOCK",IF(COUNTIF(PKGSUMM_T!$A$2:$A$1245,A674)&gt;0,"OK","ERROR"))</f>
        <v>NO STOCK</v>
      </c>
      <c r="BW674" s="296" t="str">
        <f>IF(CA674=0,"NO STOCK",IF(OR(COUNTIF(COST_SHEETT!$B$3:$B$1238,CI674)&gt;0,COUNTIF(COST_SHEETT!$AB$3:$AB$1238,CI674)&gt;0,COUNTIF(COST_SHEETT1!$B$3:$B$1238,CI674)&gt;0,COUNTIF(COST_SHEETT1!$AB$3:$AB$1238,CI674)&gt;0),"OK","ERROR"))</f>
        <v>NO STOCK</v>
      </c>
      <c r="BX674" s="97">
        <f>SUMIF(HW!$A$2:$A$1573,$A674,HW!BI$2:BI$1573)</f>
        <v>0</v>
      </c>
      <c r="BY674" s="97">
        <f>SUMIF(HW!$A$2:$A$1573,$A674,HW!BJ$2:BJ$1573)</f>
        <v>0</v>
      </c>
      <c r="BZ674" s="197">
        <f t="shared" si="520"/>
        <v>0</v>
      </c>
      <c r="CA674" s="198">
        <f t="shared" si="521"/>
        <v>0</v>
      </c>
      <c r="CI674" s="246"/>
      <c r="CJ674" s="246"/>
      <c r="CK674" s="296">
        <f>IF(C674="WORK IN PROGRESS",0.099999,IF(SUMIF(SALE!$L$3:$L$1221,$A674,SALE!$U$3:$U$1221)=0,0,SUMIF(SALE!$L$3:$L$1221,$A674,SALE!$U$3:$U$1221)/SUMIF(SALE!$L$3:$L$1221,$A674,SALE!$F$3:$F$1221)))</f>
        <v>9.9999000000000005E-2</v>
      </c>
    </row>
    <row r="675" spans="1:102" ht="12" customHeight="1" x14ac:dyDescent="0.25">
      <c r="A675" s="114" t="s">
        <v>703</v>
      </c>
      <c r="B675" s="115" t="s">
        <v>704</v>
      </c>
      <c r="C675" s="115" t="s">
        <v>77</v>
      </c>
      <c r="D675" s="116">
        <v>3280</v>
      </c>
      <c r="E675" s="117">
        <v>290</v>
      </c>
      <c r="F675" s="117">
        <v>3.7987E-2</v>
      </c>
      <c r="G675" s="117">
        <v>3.7987E-2</v>
      </c>
      <c r="H675" s="130">
        <v>22960</v>
      </c>
      <c r="I675" s="130">
        <v>6.6580000000000004</v>
      </c>
      <c r="J675" s="130">
        <v>872.18200000000002</v>
      </c>
      <c r="K675" s="117"/>
      <c r="L675" s="118">
        <v>0</v>
      </c>
      <c r="M675" s="117"/>
      <c r="N675" s="118">
        <v>0</v>
      </c>
      <c r="O675" s="117"/>
      <c r="P675" s="118">
        <v>0</v>
      </c>
      <c r="Q675" s="117"/>
      <c r="R675" s="118">
        <v>0</v>
      </c>
      <c r="S675" s="117"/>
      <c r="T675" s="118">
        <v>0</v>
      </c>
      <c r="U675" s="117"/>
      <c r="V675" s="118">
        <v>0</v>
      </c>
      <c r="W675" s="117"/>
      <c r="X675" s="118">
        <v>0</v>
      </c>
      <c r="Y675" s="117"/>
      <c r="Z675" s="118">
        <v>0</v>
      </c>
      <c r="AA675" s="117"/>
      <c r="AB675" s="118">
        <v>0</v>
      </c>
      <c r="AC675" s="118">
        <v>0</v>
      </c>
      <c r="AD675" s="118">
        <v>0</v>
      </c>
      <c r="AE675" s="118">
        <v>0</v>
      </c>
      <c r="AF675" s="117"/>
      <c r="AG675" s="118">
        <v>0</v>
      </c>
      <c r="AH675" s="117"/>
      <c r="AI675" s="118">
        <v>0</v>
      </c>
      <c r="AJ675" s="117"/>
      <c r="AK675" s="118">
        <v>0</v>
      </c>
      <c r="AL675" s="117"/>
      <c r="AM675" s="118">
        <v>0</v>
      </c>
      <c r="AN675" s="117"/>
      <c r="AO675" s="118">
        <v>0</v>
      </c>
      <c r="AP675" s="117"/>
      <c r="AQ675" s="118">
        <v>0</v>
      </c>
      <c r="AR675" s="117"/>
      <c r="AS675" s="118">
        <v>0</v>
      </c>
      <c r="AT675" s="117"/>
      <c r="AU675" s="118">
        <v>0</v>
      </c>
      <c r="AV675" s="118">
        <v>0</v>
      </c>
      <c r="AW675" s="118">
        <v>0</v>
      </c>
      <c r="AX675" s="118">
        <v>0</v>
      </c>
      <c r="AY675" s="132">
        <v>22960</v>
      </c>
      <c r="AZ675" s="117">
        <v>7</v>
      </c>
      <c r="BA675" s="130">
        <v>6.6580000000000004</v>
      </c>
      <c r="BB675" s="130">
        <v>872.18200000000002</v>
      </c>
      <c r="BC675" s="130">
        <v>872.18200000000002</v>
      </c>
      <c r="BD675" s="117">
        <v>0</v>
      </c>
      <c r="BE675" s="117">
        <v>0</v>
      </c>
      <c r="BF675" s="118">
        <v>0</v>
      </c>
      <c r="BG675" s="118">
        <v>0</v>
      </c>
      <c r="BH675" s="118">
        <v>0</v>
      </c>
      <c r="BI675" s="117"/>
      <c r="BJ675" s="118">
        <v>0</v>
      </c>
      <c r="BK675" s="117"/>
      <c r="BL675" s="118">
        <v>0</v>
      </c>
      <c r="BM675" s="118">
        <v>0</v>
      </c>
      <c r="BN675" s="118">
        <v>0</v>
      </c>
      <c r="BO675" s="118">
        <v>0</v>
      </c>
      <c r="BP675" s="119">
        <v>0</v>
      </c>
      <c r="BS675" s="97">
        <f t="shared" si="517"/>
        <v>22960</v>
      </c>
      <c r="BT675" s="97">
        <f t="shared" si="518"/>
        <v>7</v>
      </c>
      <c r="BU675" s="97">
        <f t="shared" si="519"/>
        <v>6.6580000000000004</v>
      </c>
      <c r="BV675" s="296" t="str">
        <f>IF(CA675=0,"NO STOCK",IF(COUNTIF(PKGSUMM_T!$A$2:$A$1245,A675)&gt;0,"OK","ERROR"))</f>
        <v>OK</v>
      </c>
      <c r="BW675" s="296" t="str">
        <f>IF(CA675=0,"NO STOCK",IF(OR(COUNTIF(COST_SHEETT!$B$3:$B$1238,CI675)&gt;0,COUNTIF(COST_SHEETT!$AB$3:$AB$1238,CI675)&gt;0,COUNTIF(COST_SHEETT1!$B$3:$B$1238,CI675)&gt;0,COUNTIF(COST_SHEETT1!$AB$3:$AB$1238,CI675)&gt;0),"OK","ERROR"))</f>
        <v>OK</v>
      </c>
      <c r="BX675" s="97">
        <f>SUMIF(HW!$A$2:$A$1573,$A675,HW!BI$2:BI$1573)</f>
        <v>0</v>
      </c>
      <c r="BY675" s="97">
        <f>SUMIF(HW!$A$2:$A$1573,$A675,HW!BJ$2:BJ$1573)</f>
        <v>0</v>
      </c>
      <c r="BZ675" s="197">
        <f t="shared" si="520"/>
        <v>22960</v>
      </c>
      <c r="CA675" s="198">
        <f t="shared" si="521"/>
        <v>6.6580000000000004</v>
      </c>
      <c r="CB675" s="296">
        <f>IF(CJ675="Y",IF(C675="FINISHED GOODS",SUMIF(COST_SHEETT!$AB$3:$AB$1227,$CI675,COST_SHEETT!$DD$3:$DD$1227),SUMIF(COST_SHEETT!$B$3:$B$1227,$CI675,COST_SHEETT!$DB$3:$DB$1227)),IF(C675="FINISHED GOODS",SUMIF(COST_SHEETT1!$AB$3:$AB$1227,$CI675,COST_SHEETT1!$DD$3:$DD$1227),SUMIF(COST_SHEETT1!$B$3:$B$1227,$CI675,COST_SHEETT1!$DB$3:$DB$1227)))</f>
        <v>3.7987422119988012E-2</v>
      </c>
      <c r="CC675" s="209">
        <f t="shared" ref="CC675" si="565">ROUND(BZ675*CB675,0)</f>
        <v>872</v>
      </c>
      <c r="CD675" s="295">
        <v>1</v>
      </c>
      <c r="CE675" s="295"/>
      <c r="CF675" s="376">
        <f>IF(BZ675=0,0,IF(CK675&gt;0,CK675,CD675))</f>
        <v>9.9999000000000005E-2</v>
      </c>
      <c r="CG675" s="301">
        <f t="shared" ref="CG675" si="566">MIN(CF675,CB675)</f>
        <v>3.7987422119988012E-2</v>
      </c>
      <c r="CH675" s="302">
        <f t="shared" ref="CH675" si="567">ROUND(CG675*BZ675,0)</f>
        <v>872</v>
      </c>
      <c r="CI675" s="249" t="s">
        <v>4010</v>
      </c>
      <c r="CJ675" s="246"/>
      <c r="CK675" s="296">
        <f>IF(C675="WORK IN PROGRESS",0.099999,IF(SUMIF(SALE!$L$3:$L$1221,$A675,SALE!$U$3:$U$1221)=0,0,SUMIF(SALE!$L$3:$L$1221,$A675,SALE!$U$3:$U$1221)/SUMIF(SALE!$L$3:$L$1221,$A675,SALE!$F$3:$F$1221)))</f>
        <v>9.9999000000000005E-2</v>
      </c>
      <c r="CL675" s="296" t="str">
        <f t="shared" ref="CL675" si="568">IF(CF675&lt;CB675,"NRV","COST")</f>
        <v>COST</v>
      </c>
      <c r="CM675" s="304">
        <f t="shared" ref="CM675" si="569">IF(CA675=0,0,ROUND(CH675/CA675,3))</f>
        <v>130.97</v>
      </c>
      <c r="CV675" s="296">
        <f>+(BZ675-BX675)*CG675</f>
        <v>872.19121187492476</v>
      </c>
      <c r="CW675" s="296">
        <f>+CT675+CU675+CV675</f>
        <v>872.19121187492476</v>
      </c>
      <c r="CX675" s="388">
        <f>+CW675-CH675</f>
        <v>0.1912118749247611</v>
      </c>
    </row>
    <row r="676" spans="1:102" ht="12" hidden="1" customHeight="1" x14ac:dyDescent="0.25">
      <c r="A676" s="120" t="s">
        <v>705</v>
      </c>
      <c r="B676" s="121" t="s">
        <v>706</v>
      </c>
      <c r="C676" s="121" t="s">
        <v>77</v>
      </c>
      <c r="D676" s="122">
        <v>3969</v>
      </c>
      <c r="E676" s="123">
        <v>170</v>
      </c>
      <c r="F676" s="123">
        <v>2.4667000000000001E-2</v>
      </c>
      <c r="G676" s="123">
        <v>2.4667000000000001E-2</v>
      </c>
      <c r="H676" s="124"/>
      <c r="I676" s="124">
        <v>0</v>
      </c>
      <c r="J676" s="124">
        <v>0</v>
      </c>
      <c r="K676" s="124"/>
      <c r="L676" s="124">
        <v>0</v>
      </c>
      <c r="M676" s="124"/>
      <c r="N676" s="124">
        <v>0</v>
      </c>
      <c r="O676" s="124"/>
      <c r="P676" s="124">
        <v>0</v>
      </c>
      <c r="Q676" s="124"/>
      <c r="R676" s="124">
        <v>0</v>
      </c>
      <c r="S676" s="124"/>
      <c r="T676" s="124">
        <v>0</v>
      </c>
      <c r="U676" s="124"/>
      <c r="V676" s="124">
        <v>0</v>
      </c>
      <c r="W676" s="124"/>
      <c r="X676" s="124">
        <v>0</v>
      </c>
      <c r="Y676" s="124"/>
      <c r="Z676" s="124">
        <v>0</v>
      </c>
      <c r="AA676" s="124"/>
      <c r="AB676" s="124">
        <v>0</v>
      </c>
      <c r="AC676" s="124">
        <v>0</v>
      </c>
      <c r="AD676" s="124">
        <v>0</v>
      </c>
      <c r="AE676" s="124">
        <v>0</v>
      </c>
      <c r="AF676" s="124"/>
      <c r="AG676" s="124">
        <v>0</v>
      </c>
      <c r="AH676" s="124"/>
      <c r="AI676" s="124">
        <v>0</v>
      </c>
      <c r="AJ676" s="124"/>
      <c r="AK676" s="124">
        <v>0</v>
      </c>
      <c r="AL676" s="124"/>
      <c r="AM676" s="124">
        <v>0</v>
      </c>
      <c r="AN676" s="124"/>
      <c r="AO676" s="124">
        <v>0</v>
      </c>
      <c r="AP676" s="124"/>
      <c r="AQ676" s="124">
        <v>0</v>
      </c>
      <c r="AR676" s="124"/>
      <c r="AS676" s="124">
        <v>0</v>
      </c>
      <c r="AT676" s="124"/>
      <c r="AU676" s="124">
        <v>0</v>
      </c>
      <c r="AV676" s="124">
        <v>0</v>
      </c>
      <c r="AW676" s="124">
        <v>0</v>
      </c>
      <c r="AX676" s="124">
        <v>0</v>
      </c>
      <c r="AY676" s="124">
        <v>0</v>
      </c>
      <c r="AZ676" s="124">
        <v>0</v>
      </c>
      <c r="BA676" s="124">
        <v>0</v>
      </c>
      <c r="BB676" s="124">
        <v>0</v>
      </c>
      <c r="BC676" s="124">
        <v>0</v>
      </c>
      <c r="BD676" s="123">
        <v>0</v>
      </c>
      <c r="BE676" s="123">
        <v>0</v>
      </c>
      <c r="BF676" s="124">
        <v>0</v>
      </c>
      <c r="BG676" s="124">
        <v>0</v>
      </c>
      <c r="BH676" s="124">
        <v>0</v>
      </c>
      <c r="BI676" s="124"/>
      <c r="BJ676" s="124">
        <v>0</v>
      </c>
      <c r="BK676" s="124"/>
      <c r="BL676" s="124">
        <v>0</v>
      </c>
      <c r="BM676" s="124">
        <v>0</v>
      </c>
      <c r="BN676" s="124">
        <v>0</v>
      </c>
      <c r="BO676" s="124">
        <v>0</v>
      </c>
      <c r="BP676" s="125">
        <v>0</v>
      </c>
      <c r="BS676" s="97">
        <f t="shared" si="517"/>
        <v>0</v>
      </c>
      <c r="BT676" s="97">
        <f t="shared" si="518"/>
        <v>0</v>
      </c>
      <c r="BU676" s="97">
        <f t="shared" si="519"/>
        <v>0</v>
      </c>
      <c r="BV676" s="296" t="str">
        <f>IF(CA676=0,"NO STOCK",IF(COUNTIF(PKGSUMM_T!$A$2:$A$1245,A676)&gt;0,"OK","ERROR"))</f>
        <v>NO STOCK</v>
      </c>
      <c r="BW676" s="296" t="str">
        <f>IF(CA676=0,"NO STOCK",IF(OR(COUNTIF(COST_SHEETT!$B$3:$B$1238,CI676)&gt;0,COUNTIF(COST_SHEETT!$AB$3:$AB$1238,CI676)&gt;0,COUNTIF(COST_SHEETT1!$B$3:$B$1238,CI676)&gt;0,COUNTIF(COST_SHEETT1!$AB$3:$AB$1238,CI676)&gt;0),"OK","ERROR"))</f>
        <v>NO STOCK</v>
      </c>
      <c r="BX676" s="97">
        <f>SUMIF(HW!$A$2:$A$1573,$A676,HW!BI$2:BI$1573)</f>
        <v>0</v>
      </c>
      <c r="BY676" s="97">
        <f>SUMIF(HW!$A$2:$A$1573,$A676,HW!BJ$2:BJ$1573)</f>
        <v>0</v>
      </c>
      <c r="BZ676" s="197">
        <f t="shared" si="520"/>
        <v>0</v>
      </c>
      <c r="CA676" s="198">
        <f t="shared" si="521"/>
        <v>0</v>
      </c>
      <c r="CI676" s="248"/>
      <c r="CJ676" s="246"/>
      <c r="CK676" s="296">
        <f>IF(C676="WORK IN PROGRESS",0.099999,IF(SUMIF(SALE!$L$3:$L$1221,$A676,SALE!$U$3:$U$1221)=0,0,SUMIF(SALE!$L$3:$L$1221,$A676,SALE!$U$3:$U$1221)/SUMIF(SALE!$L$3:$L$1221,$A676,SALE!$F$3:$F$1221)))</f>
        <v>9.9999000000000005E-2</v>
      </c>
    </row>
    <row r="677" spans="1:102" ht="12" customHeight="1" x14ac:dyDescent="0.25">
      <c r="A677" s="114" t="s">
        <v>701</v>
      </c>
      <c r="B677" s="115" t="s">
        <v>702</v>
      </c>
      <c r="C677" s="115" t="s">
        <v>77</v>
      </c>
      <c r="D677" s="116">
        <v>3690</v>
      </c>
      <c r="E677" s="117">
        <v>170</v>
      </c>
      <c r="F677" s="117">
        <v>2.4875000000000001E-2</v>
      </c>
      <c r="G677" s="117">
        <v>2.4875000000000001E-2</v>
      </c>
      <c r="H677" s="130">
        <v>3697380</v>
      </c>
      <c r="I677" s="130">
        <v>628.55499999999995</v>
      </c>
      <c r="J677" s="131">
        <v>91972.327999999994</v>
      </c>
      <c r="K677" s="117"/>
      <c r="L677" s="118">
        <v>0</v>
      </c>
      <c r="M677" s="117"/>
      <c r="N677" s="118">
        <v>0</v>
      </c>
      <c r="O677" s="117"/>
      <c r="P677" s="118">
        <v>0</v>
      </c>
      <c r="Q677" s="117"/>
      <c r="R677" s="118">
        <v>0</v>
      </c>
      <c r="S677" s="117"/>
      <c r="T677" s="118">
        <v>0</v>
      </c>
      <c r="U677" s="117"/>
      <c r="V677" s="118">
        <v>0</v>
      </c>
      <c r="W677" s="117"/>
      <c r="X677" s="118">
        <v>0</v>
      </c>
      <c r="Y677" s="117"/>
      <c r="Z677" s="118">
        <v>0</v>
      </c>
      <c r="AA677" s="117"/>
      <c r="AB677" s="118">
        <v>0</v>
      </c>
      <c r="AC677" s="118">
        <v>0</v>
      </c>
      <c r="AD677" s="118">
        <v>0</v>
      </c>
      <c r="AE677" s="118">
        <v>0</v>
      </c>
      <c r="AF677" s="117"/>
      <c r="AG677" s="118">
        <v>0</v>
      </c>
      <c r="AH677" s="117"/>
      <c r="AI677" s="118">
        <v>0</v>
      </c>
      <c r="AJ677" s="117"/>
      <c r="AK677" s="118">
        <v>0</v>
      </c>
      <c r="AL677" s="117"/>
      <c r="AM677" s="118">
        <v>0</v>
      </c>
      <c r="AN677" s="117"/>
      <c r="AO677" s="118">
        <v>0</v>
      </c>
      <c r="AP677" s="117"/>
      <c r="AQ677" s="118">
        <v>0</v>
      </c>
      <c r="AR677" s="117">
        <v>1129140</v>
      </c>
      <c r="AS677" s="107">
        <v>191.95400000000001</v>
      </c>
      <c r="AT677" s="117"/>
      <c r="AU677" s="118">
        <v>0</v>
      </c>
      <c r="AV677" s="139">
        <v>1129140</v>
      </c>
      <c r="AW677" s="107">
        <v>191.95400000000001</v>
      </c>
      <c r="AX677" s="138">
        <v>28087.358</v>
      </c>
      <c r="AY677" s="132">
        <v>2568240</v>
      </c>
      <c r="AZ677" s="117">
        <v>696</v>
      </c>
      <c r="BA677" s="130">
        <v>436.601</v>
      </c>
      <c r="BB677" s="131">
        <v>63884.97</v>
      </c>
      <c r="BC677" s="131">
        <v>63884.97</v>
      </c>
      <c r="BD677" s="117">
        <v>0</v>
      </c>
      <c r="BE677" s="117">
        <v>0</v>
      </c>
      <c r="BF677" s="118">
        <v>0</v>
      </c>
      <c r="BG677" s="140">
        <v>-1129140</v>
      </c>
      <c r="BH677" s="118">
        <v>-191.95400000000001</v>
      </c>
      <c r="BI677" s="117"/>
      <c r="BJ677" s="118">
        <v>0</v>
      </c>
      <c r="BK677" s="117"/>
      <c r="BL677" s="118">
        <v>0</v>
      </c>
      <c r="BM677" s="118">
        <v>0</v>
      </c>
      <c r="BN677" s="118">
        <v>0</v>
      </c>
      <c r="BO677" s="140">
        <v>-1129140</v>
      </c>
      <c r="BP677" s="119">
        <v>-191.95400000000001</v>
      </c>
      <c r="BS677" s="97">
        <f t="shared" si="517"/>
        <v>2568240</v>
      </c>
      <c r="BT677" s="97">
        <f t="shared" si="518"/>
        <v>696</v>
      </c>
      <c r="BU677" s="97">
        <f t="shared" si="519"/>
        <v>436.601</v>
      </c>
      <c r="BV677" s="296" t="str">
        <f>IF(CA677=0,"NO STOCK",IF(COUNTIF(PKGSUMM_T!$A$2:$A$1245,A677)&gt;0,"OK","ERROR"))</f>
        <v>OK</v>
      </c>
      <c r="BW677" s="296" t="str">
        <f>IF(CA677=0,"NO STOCK",IF(OR(COUNTIF(COST_SHEETT!$B$3:$B$1238,CI677)&gt;0,COUNTIF(COST_SHEETT!$AB$3:$AB$1238,CI677)&gt;0,COUNTIF(COST_SHEETT1!$B$3:$B$1238,CI677)&gt;0,COUNTIF(COST_SHEETT1!$AB$3:$AB$1238,CI677)&gt;0),"OK","ERROR"))</f>
        <v>OK</v>
      </c>
      <c r="BX677" s="97">
        <f>SUMIF(HW!$A$2:$A$1573,$A677,HW!BI$2:BI$1573)</f>
        <v>31160</v>
      </c>
      <c r="BY677" s="97">
        <f>SUMIF(HW!$A$2:$A$1573,$A677,HW!BJ$2:BJ$1573)</f>
        <v>5.2969999999999997</v>
      </c>
      <c r="BZ677" s="197">
        <f t="shared" si="520"/>
        <v>2599400</v>
      </c>
      <c r="CA677" s="198">
        <f t="shared" si="521"/>
        <v>441.89800000000002</v>
      </c>
      <c r="CB677" s="296">
        <f>IF(CJ677="Y",IF(C677="FINISHED GOODS",SUMIF(COST_SHEETT!$AB$3:$AB$1227,$CI677,COST_SHEETT!$DD$3:$DD$1227),SUMIF(COST_SHEETT!$B$3:$B$1227,$CI677,COST_SHEETT!$DB$3:$DB$1227)),IF(C677="FINISHED GOODS",SUMIF(COST_SHEETT1!$AB$3:$AB$1227,$CI677,COST_SHEETT1!$DD$3:$DD$1227),SUMIF(COST_SHEETT1!$B$3:$B$1227,$CI677,COST_SHEETT1!$DB$3:$DB$1227)))</f>
        <v>2.4383172954577054E-2</v>
      </c>
      <c r="CC677" s="209">
        <f t="shared" ref="CC677" si="570">ROUND(BZ677*CB677,0)</f>
        <v>63382</v>
      </c>
      <c r="CD677" s="295">
        <v>1</v>
      </c>
      <c r="CE677" s="295"/>
      <c r="CF677" s="376">
        <f>IF(BZ677=0,0,IF(CK677&gt;0,CK677,CD677))</f>
        <v>9.9999000000000005E-2</v>
      </c>
      <c r="CG677" s="301">
        <f t="shared" ref="CG677" si="571">MIN(CF677,CB677)</f>
        <v>2.4383172954577054E-2</v>
      </c>
      <c r="CH677" s="302">
        <f t="shared" ref="CH677" si="572">ROUND(CG677*BZ677,0)</f>
        <v>63382</v>
      </c>
      <c r="CI677" s="249" t="s">
        <v>3989</v>
      </c>
      <c r="CJ677" s="247" t="s">
        <v>2666</v>
      </c>
      <c r="CK677" s="296">
        <f>IF(C677="WORK IN PROGRESS",0.099999,IF(SUMIF(SALE!$L$3:$L$1221,$A677,SALE!$U$3:$U$1221)=0,0,SUMIF(SALE!$L$3:$L$1221,$A677,SALE!$U$3:$U$1221)/SUMIF(SALE!$L$3:$L$1221,$A677,SALE!$F$3:$F$1221)))</f>
        <v>9.9999000000000005E-2</v>
      </c>
      <c r="CL677" s="296" t="str">
        <f t="shared" ref="CL677" si="573">IF(CF677&lt;CB677,"NRV","COST")</f>
        <v>COST</v>
      </c>
      <c r="CM677" s="304">
        <f t="shared" ref="CM677" si="574">IF(CA677=0,0,ROUND(CH677/CA677,3))</f>
        <v>143.43100000000001</v>
      </c>
      <c r="CT677" s="296">
        <f>+(BX677*CG677)</f>
        <v>759.77966926462102</v>
      </c>
      <c r="CV677" s="296">
        <f>+(BZ677-BX677)*CG677</f>
        <v>62621.840108862976</v>
      </c>
      <c r="CW677" s="296">
        <f>+CT677+CU677+CV677</f>
        <v>63381.619778127599</v>
      </c>
      <c r="CX677" s="388">
        <f>+CW677-CH677</f>
        <v>-0.38022187240130734</v>
      </c>
    </row>
    <row r="678" spans="1:102" ht="12" hidden="1" customHeight="1" x14ac:dyDescent="0.25">
      <c r="A678" s="120" t="s">
        <v>1922</v>
      </c>
      <c r="B678" s="121" t="s">
        <v>1923</v>
      </c>
      <c r="C678" s="121" t="s">
        <v>77</v>
      </c>
      <c r="D678" s="122">
        <v>3280</v>
      </c>
      <c r="E678" s="123">
        <v>170</v>
      </c>
      <c r="F678" s="123">
        <v>2.4667000000000001E-2</v>
      </c>
      <c r="G678" s="123">
        <v>2.4667000000000001E-2</v>
      </c>
      <c r="H678" s="124"/>
      <c r="I678" s="124">
        <v>0</v>
      </c>
      <c r="J678" s="124">
        <v>0</v>
      </c>
      <c r="K678" s="124"/>
      <c r="L678" s="124">
        <v>0</v>
      </c>
      <c r="M678" s="124"/>
      <c r="N678" s="124">
        <v>0</v>
      </c>
      <c r="O678" s="124"/>
      <c r="P678" s="124">
        <v>0</v>
      </c>
      <c r="Q678" s="124"/>
      <c r="R678" s="124">
        <v>0</v>
      </c>
      <c r="S678" s="124"/>
      <c r="T678" s="124">
        <v>0</v>
      </c>
      <c r="U678" s="124"/>
      <c r="V678" s="124">
        <v>0</v>
      </c>
      <c r="W678" s="124"/>
      <c r="X678" s="124">
        <v>0</v>
      </c>
      <c r="Y678" s="124"/>
      <c r="Z678" s="124">
        <v>0</v>
      </c>
      <c r="AA678" s="124"/>
      <c r="AB678" s="124">
        <v>0</v>
      </c>
      <c r="AC678" s="124">
        <v>0</v>
      </c>
      <c r="AD678" s="124">
        <v>0</v>
      </c>
      <c r="AE678" s="124">
        <v>0</v>
      </c>
      <c r="AF678" s="124"/>
      <c r="AG678" s="124">
        <v>0</v>
      </c>
      <c r="AH678" s="124"/>
      <c r="AI678" s="124">
        <v>0</v>
      </c>
      <c r="AJ678" s="124"/>
      <c r="AK678" s="124">
        <v>0</v>
      </c>
      <c r="AL678" s="124"/>
      <c r="AM678" s="124">
        <v>0</v>
      </c>
      <c r="AN678" s="124"/>
      <c r="AO678" s="124">
        <v>0</v>
      </c>
      <c r="AP678" s="124"/>
      <c r="AQ678" s="124">
        <v>0</v>
      </c>
      <c r="AR678" s="124"/>
      <c r="AS678" s="124">
        <v>0</v>
      </c>
      <c r="AT678" s="124"/>
      <c r="AU678" s="124">
        <v>0</v>
      </c>
      <c r="AV678" s="124">
        <v>0</v>
      </c>
      <c r="AW678" s="124">
        <v>0</v>
      </c>
      <c r="AX678" s="124">
        <v>0</v>
      </c>
      <c r="AY678" s="124">
        <v>0</v>
      </c>
      <c r="AZ678" s="124">
        <v>0</v>
      </c>
      <c r="BA678" s="124">
        <v>0</v>
      </c>
      <c r="BB678" s="124">
        <v>0</v>
      </c>
      <c r="BC678" s="124">
        <v>0</v>
      </c>
      <c r="BD678" s="123">
        <v>0</v>
      </c>
      <c r="BE678" s="123">
        <v>0</v>
      </c>
      <c r="BF678" s="124">
        <v>0</v>
      </c>
      <c r="BG678" s="124">
        <v>0</v>
      </c>
      <c r="BH678" s="124">
        <v>0</v>
      </c>
      <c r="BI678" s="124"/>
      <c r="BJ678" s="124">
        <v>0</v>
      </c>
      <c r="BK678" s="124"/>
      <c r="BL678" s="124">
        <v>0</v>
      </c>
      <c r="BM678" s="124">
        <v>0</v>
      </c>
      <c r="BN678" s="124">
        <v>0</v>
      </c>
      <c r="BO678" s="124">
        <v>0</v>
      </c>
      <c r="BP678" s="125">
        <v>0</v>
      </c>
      <c r="BS678" s="97">
        <f t="shared" si="517"/>
        <v>0</v>
      </c>
      <c r="BT678" s="97">
        <f t="shared" si="518"/>
        <v>0</v>
      </c>
      <c r="BU678" s="97">
        <f t="shared" si="519"/>
        <v>0</v>
      </c>
      <c r="BV678" s="296" t="str">
        <f>IF(CA678=0,"NO STOCK",IF(COUNTIF(PKGSUMM_T!$A$2:$A$1245,A678)&gt;0,"OK","ERROR"))</f>
        <v>NO STOCK</v>
      </c>
      <c r="BW678" s="296" t="str">
        <f>IF(CA678=0,"NO STOCK",IF(OR(COUNTIF(COST_SHEETT!$B$3:$B$1238,CI678)&gt;0,COUNTIF(COST_SHEETT!$AB$3:$AB$1238,CI678)&gt;0,COUNTIF(COST_SHEETT1!$B$3:$B$1238,CI678)&gt;0,COUNTIF(COST_SHEETT1!$AB$3:$AB$1238,CI678)&gt;0),"OK","ERROR"))</f>
        <v>NO STOCK</v>
      </c>
      <c r="BX678" s="97">
        <f>SUMIF(HW!$A$2:$A$1573,$A678,HW!BI$2:BI$1573)</f>
        <v>0</v>
      </c>
      <c r="BY678" s="97">
        <f>SUMIF(HW!$A$2:$A$1573,$A678,HW!BJ$2:BJ$1573)</f>
        <v>0</v>
      </c>
      <c r="BZ678" s="197">
        <f t="shared" si="520"/>
        <v>0</v>
      </c>
      <c r="CA678" s="198">
        <f t="shared" si="521"/>
        <v>0</v>
      </c>
      <c r="CI678" s="246"/>
      <c r="CJ678" s="246"/>
      <c r="CK678" s="296">
        <f>IF(C678="WORK IN PROGRESS",0.099999,IF(SUMIF(SALE!$L$3:$L$1221,$A678,SALE!$U$3:$U$1221)=0,0,SUMIF(SALE!$L$3:$L$1221,$A678,SALE!$U$3:$U$1221)/SUMIF(SALE!$L$3:$L$1221,$A678,SALE!$F$3:$F$1221)))</f>
        <v>9.9999000000000005E-2</v>
      </c>
    </row>
    <row r="679" spans="1:102" ht="12" hidden="1" customHeight="1" x14ac:dyDescent="0.25">
      <c r="A679" s="114" t="s">
        <v>1924</v>
      </c>
      <c r="B679" s="115" t="s">
        <v>1925</v>
      </c>
      <c r="C679" s="115" t="s">
        <v>77</v>
      </c>
      <c r="D679" s="116">
        <v>3360</v>
      </c>
      <c r="E679" s="117">
        <v>170</v>
      </c>
      <c r="F679" s="117">
        <v>2.4667000000000001E-2</v>
      </c>
      <c r="G679" s="117">
        <v>2.4667000000000001E-2</v>
      </c>
      <c r="H679" s="118"/>
      <c r="I679" s="118">
        <v>0</v>
      </c>
      <c r="J679" s="118">
        <v>0</v>
      </c>
      <c r="K679" s="118"/>
      <c r="L679" s="118">
        <v>0</v>
      </c>
      <c r="M679" s="118"/>
      <c r="N679" s="118">
        <v>0</v>
      </c>
      <c r="O679" s="118"/>
      <c r="P679" s="118">
        <v>0</v>
      </c>
      <c r="Q679" s="118"/>
      <c r="R679" s="118">
        <v>0</v>
      </c>
      <c r="S679" s="118"/>
      <c r="T679" s="118">
        <v>0</v>
      </c>
      <c r="U679" s="118"/>
      <c r="V679" s="118">
        <v>0</v>
      </c>
      <c r="W679" s="118"/>
      <c r="X679" s="118">
        <v>0</v>
      </c>
      <c r="Y679" s="118"/>
      <c r="Z679" s="118">
        <v>0</v>
      </c>
      <c r="AA679" s="118"/>
      <c r="AB679" s="118">
        <v>0</v>
      </c>
      <c r="AC679" s="118">
        <v>0</v>
      </c>
      <c r="AD679" s="118">
        <v>0</v>
      </c>
      <c r="AE679" s="118">
        <v>0</v>
      </c>
      <c r="AF679" s="118"/>
      <c r="AG679" s="118">
        <v>0</v>
      </c>
      <c r="AH679" s="118"/>
      <c r="AI679" s="118">
        <v>0</v>
      </c>
      <c r="AJ679" s="118"/>
      <c r="AK679" s="118">
        <v>0</v>
      </c>
      <c r="AL679" s="118"/>
      <c r="AM679" s="118">
        <v>0</v>
      </c>
      <c r="AN679" s="118"/>
      <c r="AO679" s="118">
        <v>0</v>
      </c>
      <c r="AP679" s="118"/>
      <c r="AQ679" s="118">
        <v>0</v>
      </c>
      <c r="AR679" s="118"/>
      <c r="AS679" s="118">
        <v>0</v>
      </c>
      <c r="AT679" s="118"/>
      <c r="AU679" s="118">
        <v>0</v>
      </c>
      <c r="AV679" s="118">
        <v>0</v>
      </c>
      <c r="AW679" s="118">
        <v>0</v>
      </c>
      <c r="AX679" s="118">
        <v>0</v>
      </c>
      <c r="AY679" s="118">
        <v>0</v>
      </c>
      <c r="AZ679" s="118">
        <v>0</v>
      </c>
      <c r="BA679" s="118">
        <v>0</v>
      </c>
      <c r="BB679" s="118">
        <v>0</v>
      </c>
      <c r="BC679" s="118">
        <v>0</v>
      </c>
      <c r="BD679" s="117">
        <v>0</v>
      </c>
      <c r="BE679" s="117">
        <v>0</v>
      </c>
      <c r="BF679" s="118">
        <v>0</v>
      </c>
      <c r="BG679" s="118">
        <v>0</v>
      </c>
      <c r="BH679" s="118">
        <v>0</v>
      </c>
      <c r="BI679" s="118"/>
      <c r="BJ679" s="118">
        <v>0</v>
      </c>
      <c r="BK679" s="118"/>
      <c r="BL679" s="118">
        <v>0</v>
      </c>
      <c r="BM679" s="118">
        <v>0</v>
      </c>
      <c r="BN679" s="118">
        <v>0</v>
      </c>
      <c r="BO679" s="118">
        <v>0</v>
      </c>
      <c r="BP679" s="119">
        <v>0</v>
      </c>
      <c r="BS679" s="97">
        <f t="shared" si="517"/>
        <v>0</v>
      </c>
      <c r="BT679" s="97">
        <f t="shared" si="518"/>
        <v>0</v>
      </c>
      <c r="BU679" s="97">
        <f t="shared" si="519"/>
        <v>0</v>
      </c>
      <c r="BV679" s="296" t="str">
        <f>IF(CA679=0,"NO STOCK",IF(COUNTIF(PKGSUMM_T!$A$2:$A$1245,A679)&gt;0,"OK","ERROR"))</f>
        <v>NO STOCK</v>
      </c>
      <c r="BW679" s="296" t="str">
        <f>IF(CA679=0,"NO STOCK",IF(OR(COUNTIF(COST_SHEETT!$B$3:$B$1238,CI679)&gt;0,COUNTIF(COST_SHEETT!$AB$3:$AB$1238,CI679)&gt;0,COUNTIF(COST_SHEETT1!$B$3:$B$1238,CI679)&gt;0,COUNTIF(COST_SHEETT1!$AB$3:$AB$1238,CI679)&gt;0),"OK","ERROR"))</f>
        <v>NO STOCK</v>
      </c>
      <c r="BX679" s="97">
        <f>SUMIF(HW!$A$2:$A$1573,$A679,HW!BI$2:BI$1573)</f>
        <v>0</v>
      </c>
      <c r="BY679" s="97">
        <f>SUMIF(HW!$A$2:$A$1573,$A679,HW!BJ$2:BJ$1573)</f>
        <v>0</v>
      </c>
      <c r="BZ679" s="197">
        <f t="shared" si="520"/>
        <v>0</v>
      </c>
      <c r="CA679" s="198">
        <f t="shared" si="521"/>
        <v>0</v>
      </c>
      <c r="CK679" s="296">
        <f>IF(C679="WORK IN PROGRESS",0.099999,IF(SUMIF(SALE!$L$3:$L$1221,$A679,SALE!$U$3:$U$1221)=0,0,SUMIF(SALE!$L$3:$L$1221,$A679,SALE!$U$3:$U$1221)/SUMIF(SALE!$L$3:$L$1221,$A679,SALE!$F$3:$F$1221)))</f>
        <v>9.9999000000000005E-2</v>
      </c>
    </row>
    <row r="680" spans="1:102" ht="12" hidden="1" customHeight="1" x14ac:dyDescent="0.25">
      <c r="A680" s="120" t="s">
        <v>1926</v>
      </c>
      <c r="B680" s="121" t="s">
        <v>1927</v>
      </c>
      <c r="C680" s="121" t="s">
        <v>77</v>
      </c>
      <c r="D680" s="122">
        <v>2968</v>
      </c>
      <c r="E680" s="123">
        <v>220</v>
      </c>
      <c r="F680" s="123">
        <v>3.1921999999999999E-2</v>
      </c>
      <c r="G680" s="123">
        <v>3.1921999999999999E-2</v>
      </c>
      <c r="H680" s="124"/>
      <c r="I680" s="124">
        <v>0</v>
      </c>
      <c r="J680" s="124">
        <v>0</v>
      </c>
      <c r="K680" s="124"/>
      <c r="L680" s="124">
        <v>0</v>
      </c>
      <c r="M680" s="124"/>
      <c r="N680" s="124">
        <v>0</v>
      </c>
      <c r="O680" s="124"/>
      <c r="P680" s="124">
        <v>0</v>
      </c>
      <c r="Q680" s="124"/>
      <c r="R680" s="124">
        <v>0</v>
      </c>
      <c r="S680" s="124"/>
      <c r="T680" s="124">
        <v>0</v>
      </c>
      <c r="U680" s="124"/>
      <c r="V680" s="124">
        <v>0</v>
      </c>
      <c r="W680" s="124"/>
      <c r="X680" s="124">
        <v>0</v>
      </c>
      <c r="Y680" s="124"/>
      <c r="Z680" s="124">
        <v>0</v>
      </c>
      <c r="AA680" s="124"/>
      <c r="AB680" s="124">
        <v>0</v>
      </c>
      <c r="AC680" s="124">
        <v>0</v>
      </c>
      <c r="AD680" s="124">
        <v>0</v>
      </c>
      <c r="AE680" s="124">
        <v>0</v>
      </c>
      <c r="AF680" s="124"/>
      <c r="AG680" s="124">
        <v>0</v>
      </c>
      <c r="AH680" s="124"/>
      <c r="AI680" s="124">
        <v>0</v>
      </c>
      <c r="AJ680" s="124"/>
      <c r="AK680" s="124">
        <v>0</v>
      </c>
      <c r="AL680" s="124"/>
      <c r="AM680" s="124">
        <v>0</v>
      </c>
      <c r="AN680" s="124"/>
      <c r="AO680" s="124">
        <v>0</v>
      </c>
      <c r="AP680" s="124"/>
      <c r="AQ680" s="124">
        <v>0</v>
      </c>
      <c r="AR680" s="124"/>
      <c r="AS680" s="124">
        <v>0</v>
      </c>
      <c r="AT680" s="124"/>
      <c r="AU680" s="124">
        <v>0</v>
      </c>
      <c r="AV680" s="124">
        <v>0</v>
      </c>
      <c r="AW680" s="124">
        <v>0</v>
      </c>
      <c r="AX680" s="124">
        <v>0</v>
      </c>
      <c r="AY680" s="124">
        <v>0</v>
      </c>
      <c r="AZ680" s="124">
        <v>0</v>
      </c>
      <c r="BA680" s="124">
        <v>0</v>
      </c>
      <c r="BB680" s="124">
        <v>0</v>
      </c>
      <c r="BC680" s="124">
        <v>0</v>
      </c>
      <c r="BD680" s="123">
        <v>0</v>
      </c>
      <c r="BE680" s="123">
        <v>0</v>
      </c>
      <c r="BF680" s="124">
        <v>0</v>
      </c>
      <c r="BG680" s="124">
        <v>0</v>
      </c>
      <c r="BH680" s="124">
        <v>0</v>
      </c>
      <c r="BI680" s="124"/>
      <c r="BJ680" s="124">
        <v>0</v>
      </c>
      <c r="BK680" s="124"/>
      <c r="BL680" s="124">
        <v>0</v>
      </c>
      <c r="BM680" s="124">
        <v>0</v>
      </c>
      <c r="BN680" s="124">
        <v>0</v>
      </c>
      <c r="BO680" s="124">
        <v>0</v>
      </c>
      <c r="BP680" s="125">
        <v>0</v>
      </c>
      <c r="BS680" s="97">
        <f t="shared" si="517"/>
        <v>0</v>
      </c>
      <c r="BT680" s="97">
        <f t="shared" si="518"/>
        <v>0</v>
      </c>
      <c r="BU680" s="97">
        <f t="shared" si="519"/>
        <v>0</v>
      </c>
      <c r="BV680" s="296" t="str">
        <f>IF(CA680=0,"NO STOCK",IF(COUNTIF(PKGSUMM_T!$A$2:$A$1245,A680)&gt;0,"OK","ERROR"))</f>
        <v>NO STOCK</v>
      </c>
      <c r="BW680" s="296" t="str">
        <f>IF(CA680=0,"NO STOCK",IF(OR(COUNTIF(COST_SHEETT!$B$3:$B$1238,CI680)&gt;0,COUNTIF(COST_SHEETT!$AB$3:$AB$1238,CI680)&gt;0,COUNTIF(COST_SHEETT1!$B$3:$B$1238,CI680)&gt;0,COUNTIF(COST_SHEETT1!$AB$3:$AB$1238,CI680)&gt;0),"OK","ERROR"))</f>
        <v>NO STOCK</v>
      </c>
      <c r="BX680" s="97">
        <f>SUMIF(HW!$A$2:$A$1573,$A680,HW!BI$2:BI$1573)</f>
        <v>0</v>
      </c>
      <c r="BY680" s="97">
        <f>SUMIF(HW!$A$2:$A$1573,$A680,HW!BJ$2:BJ$1573)</f>
        <v>0</v>
      </c>
      <c r="BZ680" s="197">
        <f t="shared" si="520"/>
        <v>0</v>
      </c>
      <c r="CA680" s="198">
        <f t="shared" si="521"/>
        <v>0</v>
      </c>
      <c r="CK680" s="296">
        <f>IF(C680="WORK IN PROGRESS",0.099999,IF(SUMIF(SALE!$L$3:$L$1221,$A680,SALE!$U$3:$U$1221)=0,0,SUMIF(SALE!$L$3:$L$1221,$A680,SALE!$U$3:$U$1221)/SUMIF(SALE!$L$3:$L$1221,$A680,SALE!$F$3:$F$1221)))</f>
        <v>9.9999000000000005E-2</v>
      </c>
    </row>
    <row r="681" spans="1:102" ht="12" hidden="1" customHeight="1" x14ac:dyDescent="0.25">
      <c r="A681" s="114" t="s">
        <v>1928</v>
      </c>
      <c r="B681" s="115" t="s">
        <v>1929</v>
      </c>
      <c r="C681" s="115" t="s">
        <v>77</v>
      </c>
      <c r="D681" s="116">
        <v>2888</v>
      </c>
      <c r="E681" s="117">
        <v>220</v>
      </c>
      <c r="F681" s="117">
        <v>3.1921999999999999E-2</v>
      </c>
      <c r="G681" s="117">
        <v>3.1921999999999999E-2</v>
      </c>
      <c r="H681" s="118"/>
      <c r="I681" s="118">
        <v>0</v>
      </c>
      <c r="J681" s="118">
        <v>0</v>
      </c>
      <c r="K681" s="118"/>
      <c r="L681" s="118">
        <v>0</v>
      </c>
      <c r="M681" s="118"/>
      <c r="N681" s="118">
        <v>0</v>
      </c>
      <c r="O681" s="118"/>
      <c r="P681" s="118">
        <v>0</v>
      </c>
      <c r="Q681" s="118"/>
      <c r="R681" s="118">
        <v>0</v>
      </c>
      <c r="S681" s="118"/>
      <c r="T681" s="118">
        <v>0</v>
      </c>
      <c r="U681" s="118"/>
      <c r="V681" s="118">
        <v>0</v>
      </c>
      <c r="W681" s="118"/>
      <c r="X681" s="118">
        <v>0</v>
      </c>
      <c r="Y681" s="118"/>
      <c r="Z681" s="118">
        <v>0</v>
      </c>
      <c r="AA681" s="118"/>
      <c r="AB681" s="118">
        <v>0</v>
      </c>
      <c r="AC681" s="118">
        <v>0</v>
      </c>
      <c r="AD681" s="118">
        <v>0</v>
      </c>
      <c r="AE681" s="118">
        <v>0</v>
      </c>
      <c r="AF681" s="118"/>
      <c r="AG681" s="118">
        <v>0</v>
      </c>
      <c r="AH681" s="118"/>
      <c r="AI681" s="118">
        <v>0</v>
      </c>
      <c r="AJ681" s="118"/>
      <c r="AK681" s="118">
        <v>0</v>
      </c>
      <c r="AL681" s="118"/>
      <c r="AM681" s="118">
        <v>0</v>
      </c>
      <c r="AN681" s="118"/>
      <c r="AO681" s="118">
        <v>0</v>
      </c>
      <c r="AP681" s="118"/>
      <c r="AQ681" s="118">
        <v>0</v>
      </c>
      <c r="AR681" s="118"/>
      <c r="AS681" s="118">
        <v>0</v>
      </c>
      <c r="AT681" s="118"/>
      <c r="AU681" s="118">
        <v>0</v>
      </c>
      <c r="AV681" s="118">
        <v>0</v>
      </c>
      <c r="AW681" s="118">
        <v>0</v>
      </c>
      <c r="AX681" s="118">
        <v>0</v>
      </c>
      <c r="AY681" s="118">
        <v>0</v>
      </c>
      <c r="AZ681" s="118">
        <v>0</v>
      </c>
      <c r="BA681" s="118">
        <v>0</v>
      </c>
      <c r="BB681" s="118">
        <v>0</v>
      </c>
      <c r="BC681" s="118">
        <v>0</v>
      </c>
      <c r="BD681" s="117">
        <v>0</v>
      </c>
      <c r="BE681" s="117">
        <v>0</v>
      </c>
      <c r="BF681" s="118">
        <v>0</v>
      </c>
      <c r="BG681" s="118">
        <v>0</v>
      </c>
      <c r="BH681" s="118">
        <v>0</v>
      </c>
      <c r="BI681" s="118"/>
      <c r="BJ681" s="118">
        <v>0</v>
      </c>
      <c r="BK681" s="118"/>
      <c r="BL681" s="118">
        <v>0</v>
      </c>
      <c r="BM681" s="118">
        <v>0</v>
      </c>
      <c r="BN681" s="118">
        <v>0</v>
      </c>
      <c r="BO681" s="118">
        <v>0</v>
      </c>
      <c r="BP681" s="119">
        <v>0</v>
      </c>
      <c r="BS681" s="97">
        <f t="shared" si="517"/>
        <v>0</v>
      </c>
      <c r="BT681" s="97">
        <f t="shared" si="518"/>
        <v>0</v>
      </c>
      <c r="BU681" s="97">
        <f t="shared" si="519"/>
        <v>0</v>
      </c>
      <c r="BV681" s="296" t="str">
        <f>IF(CA681=0,"NO STOCK",IF(COUNTIF(PKGSUMM_T!$A$2:$A$1245,A681)&gt;0,"OK","ERROR"))</f>
        <v>NO STOCK</v>
      </c>
      <c r="BW681" s="296" t="str">
        <f>IF(CA681=0,"NO STOCK",IF(OR(COUNTIF(COST_SHEETT!$B$3:$B$1238,CI681)&gt;0,COUNTIF(COST_SHEETT!$AB$3:$AB$1238,CI681)&gt;0,COUNTIF(COST_SHEETT1!$B$3:$B$1238,CI681)&gt;0,COUNTIF(COST_SHEETT1!$AB$3:$AB$1238,CI681)&gt;0),"OK","ERROR"))</f>
        <v>NO STOCK</v>
      </c>
      <c r="BX681" s="97">
        <f>SUMIF(HW!$A$2:$A$1573,$A681,HW!BI$2:BI$1573)</f>
        <v>0</v>
      </c>
      <c r="BY681" s="97">
        <f>SUMIF(HW!$A$2:$A$1573,$A681,HW!BJ$2:BJ$1573)</f>
        <v>0</v>
      </c>
      <c r="BZ681" s="197">
        <f t="shared" si="520"/>
        <v>0</v>
      </c>
      <c r="CA681" s="198">
        <f t="shared" si="521"/>
        <v>0</v>
      </c>
      <c r="CK681" s="296">
        <f>IF(C681="WORK IN PROGRESS",0.099999,IF(SUMIF(SALE!$L$3:$L$1221,$A681,SALE!$U$3:$U$1221)=0,0,SUMIF(SALE!$L$3:$L$1221,$A681,SALE!$U$3:$U$1221)/SUMIF(SALE!$L$3:$L$1221,$A681,SALE!$F$3:$F$1221)))</f>
        <v>9.9999000000000005E-2</v>
      </c>
    </row>
    <row r="682" spans="1:102" ht="12" hidden="1" customHeight="1" x14ac:dyDescent="0.25">
      <c r="A682" s="120" t="s">
        <v>1930</v>
      </c>
      <c r="B682" s="121" t="s">
        <v>1931</v>
      </c>
      <c r="C682" s="121" t="s">
        <v>77</v>
      </c>
      <c r="D682" s="122">
        <v>2968</v>
      </c>
      <c r="E682" s="123">
        <v>220</v>
      </c>
      <c r="F682" s="123">
        <v>3.1921999999999999E-2</v>
      </c>
      <c r="G682" s="123">
        <v>3.1921999999999999E-2</v>
      </c>
      <c r="H682" s="124"/>
      <c r="I682" s="124">
        <v>0</v>
      </c>
      <c r="J682" s="124">
        <v>0</v>
      </c>
      <c r="K682" s="124"/>
      <c r="L682" s="124">
        <v>0</v>
      </c>
      <c r="M682" s="124"/>
      <c r="N682" s="124">
        <v>0</v>
      </c>
      <c r="O682" s="124"/>
      <c r="P682" s="124">
        <v>0</v>
      </c>
      <c r="Q682" s="124"/>
      <c r="R682" s="124">
        <v>0</v>
      </c>
      <c r="S682" s="124"/>
      <c r="T682" s="124">
        <v>0</v>
      </c>
      <c r="U682" s="124"/>
      <c r="V682" s="124">
        <v>0</v>
      </c>
      <c r="W682" s="124"/>
      <c r="X682" s="124">
        <v>0</v>
      </c>
      <c r="Y682" s="124"/>
      <c r="Z682" s="124">
        <v>0</v>
      </c>
      <c r="AA682" s="124"/>
      <c r="AB682" s="124">
        <v>0</v>
      </c>
      <c r="AC682" s="124">
        <v>0</v>
      </c>
      <c r="AD682" s="124">
        <v>0</v>
      </c>
      <c r="AE682" s="124">
        <v>0</v>
      </c>
      <c r="AF682" s="124"/>
      <c r="AG682" s="124">
        <v>0</v>
      </c>
      <c r="AH682" s="124"/>
      <c r="AI682" s="124">
        <v>0</v>
      </c>
      <c r="AJ682" s="124"/>
      <c r="AK682" s="124">
        <v>0</v>
      </c>
      <c r="AL682" s="124"/>
      <c r="AM682" s="124">
        <v>0</v>
      </c>
      <c r="AN682" s="124"/>
      <c r="AO682" s="124">
        <v>0</v>
      </c>
      <c r="AP682" s="124"/>
      <c r="AQ682" s="124">
        <v>0</v>
      </c>
      <c r="AR682" s="124"/>
      <c r="AS682" s="124">
        <v>0</v>
      </c>
      <c r="AT682" s="124"/>
      <c r="AU682" s="124">
        <v>0</v>
      </c>
      <c r="AV682" s="124">
        <v>0</v>
      </c>
      <c r="AW682" s="124">
        <v>0</v>
      </c>
      <c r="AX682" s="124">
        <v>0</v>
      </c>
      <c r="AY682" s="124">
        <v>0</v>
      </c>
      <c r="AZ682" s="124">
        <v>0</v>
      </c>
      <c r="BA682" s="124">
        <v>0</v>
      </c>
      <c r="BB682" s="124">
        <v>0</v>
      </c>
      <c r="BC682" s="124">
        <v>0</v>
      </c>
      <c r="BD682" s="123">
        <v>0</v>
      </c>
      <c r="BE682" s="123">
        <v>0</v>
      </c>
      <c r="BF682" s="124">
        <v>0</v>
      </c>
      <c r="BG682" s="124">
        <v>0</v>
      </c>
      <c r="BH682" s="124">
        <v>0</v>
      </c>
      <c r="BI682" s="124"/>
      <c r="BJ682" s="124">
        <v>0</v>
      </c>
      <c r="BK682" s="124"/>
      <c r="BL682" s="124">
        <v>0</v>
      </c>
      <c r="BM682" s="124">
        <v>0</v>
      </c>
      <c r="BN682" s="124">
        <v>0</v>
      </c>
      <c r="BO682" s="124">
        <v>0</v>
      </c>
      <c r="BP682" s="125">
        <v>0</v>
      </c>
      <c r="BS682" s="97">
        <f t="shared" si="517"/>
        <v>0</v>
      </c>
      <c r="BT682" s="97">
        <f t="shared" si="518"/>
        <v>0</v>
      </c>
      <c r="BU682" s="97">
        <f t="shared" si="519"/>
        <v>0</v>
      </c>
      <c r="BV682" s="296" t="str">
        <f>IF(CA682=0,"NO STOCK",IF(COUNTIF(PKGSUMM_T!$A$2:$A$1245,A682)&gt;0,"OK","ERROR"))</f>
        <v>NO STOCK</v>
      </c>
      <c r="BW682" s="296" t="str">
        <f>IF(CA682=0,"NO STOCK",IF(OR(COUNTIF(COST_SHEETT!$B$3:$B$1238,CI682)&gt;0,COUNTIF(COST_SHEETT!$AB$3:$AB$1238,CI682)&gt;0,COUNTIF(COST_SHEETT1!$B$3:$B$1238,CI682)&gt;0,COUNTIF(COST_SHEETT1!$AB$3:$AB$1238,CI682)&gt;0),"OK","ERROR"))</f>
        <v>NO STOCK</v>
      </c>
      <c r="BX682" s="97">
        <f>SUMIF(HW!$A$2:$A$1573,$A682,HW!BI$2:BI$1573)</f>
        <v>0</v>
      </c>
      <c r="BY682" s="97">
        <f>SUMIF(HW!$A$2:$A$1573,$A682,HW!BJ$2:BJ$1573)</f>
        <v>0</v>
      </c>
      <c r="BZ682" s="197">
        <f t="shared" si="520"/>
        <v>0</v>
      </c>
      <c r="CA682" s="198">
        <f t="shared" si="521"/>
        <v>0</v>
      </c>
      <c r="CK682" s="296">
        <f>IF(C682="WORK IN PROGRESS",0.099999,IF(SUMIF(SALE!$L$3:$L$1221,$A682,SALE!$U$3:$U$1221)=0,0,SUMIF(SALE!$L$3:$L$1221,$A682,SALE!$U$3:$U$1221)/SUMIF(SALE!$L$3:$L$1221,$A682,SALE!$F$3:$F$1221)))</f>
        <v>9.9999000000000005E-2</v>
      </c>
    </row>
    <row r="683" spans="1:102" ht="12" hidden="1" customHeight="1" x14ac:dyDescent="0.25">
      <c r="A683" s="114" t="s">
        <v>1932</v>
      </c>
      <c r="B683" s="115" t="s">
        <v>1933</v>
      </c>
      <c r="C683" s="115" t="s">
        <v>77</v>
      </c>
      <c r="D683" s="116">
        <v>3249</v>
      </c>
      <c r="E683" s="117">
        <v>220</v>
      </c>
      <c r="F683" s="117">
        <v>3.1921999999999999E-2</v>
      </c>
      <c r="G683" s="117">
        <v>3.1921999999999999E-2</v>
      </c>
      <c r="H683" s="118"/>
      <c r="I683" s="118">
        <v>0</v>
      </c>
      <c r="J683" s="118">
        <v>0</v>
      </c>
      <c r="K683" s="118"/>
      <c r="L683" s="118">
        <v>0</v>
      </c>
      <c r="M683" s="118"/>
      <c r="N683" s="118">
        <v>0</v>
      </c>
      <c r="O683" s="118"/>
      <c r="P683" s="118">
        <v>0</v>
      </c>
      <c r="Q683" s="118"/>
      <c r="R683" s="118">
        <v>0</v>
      </c>
      <c r="S683" s="118"/>
      <c r="T683" s="118">
        <v>0</v>
      </c>
      <c r="U683" s="118"/>
      <c r="V683" s="118">
        <v>0</v>
      </c>
      <c r="W683" s="118"/>
      <c r="X683" s="118">
        <v>0</v>
      </c>
      <c r="Y683" s="118"/>
      <c r="Z683" s="118">
        <v>0</v>
      </c>
      <c r="AA683" s="118"/>
      <c r="AB683" s="118">
        <v>0</v>
      </c>
      <c r="AC683" s="118">
        <v>0</v>
      </c>
      <c r="AD683" s="118">
        <v>0</v>
      </c>
      <c r="AE683" s="118">
        <v>0</v>
      </c>
      <c r="AF683" s="118"/>
      <c r="AG683" s="118">
        <v>0</v>
      </c>
      <c r="AH683" s="118"/>
      <c r="AI683" s="118">
        <v>0</v>
      </c>
      <c r="AJ683" s="118"/>
      <c r="AK683" s="118">
        <v>0</v>
      </c>
      <c r="AL683" s="118"/>
      <c r="AM683" s="118">
        <v>0</v>
      </c>
      <c r="AN683" s="118"/>
      <c r="AO683" s="118">
        <v>0</v>
      </c>
      <c r="AP683" s="118"/>
      <c r="AQ683" s="118">
        <v>0</v>
      </c>
      <c r="AR683" s="118"/>
      <c r="AS683" s="118">
        <v>0</v>
      </c>
      <c r="AT683" s="118"/>
      <c r="AU683" s="118">
        <v>0</v>
      </c>
      <c r="AV683" s="118">
        <v>0</v>
      </c>
      <c r="AW683" s="118">
        <v>0</v>
      </c>
      <c r="AX683" s="118">
        <v>0</v>
      </c>
      <c r="AY683" s="118">
        <v>0</v>
      </c>
      <c r="AZ683" s="118">
        <v>0</v>
      </c>
      <c r="BA683" s="118">
        <v>0</v>
      </c>
      <c r="BB683" s="118">
        <v>0</v>
      </c>
      <c r="BC683" s="118">
        <v>0</v>
      </c>
      <c r="BD683" s="117">
        <v>0</v>
      </c>
      <c r="BE683" s="117">
        <v>0</v>
      </c>
      <c r="BF683" s="118">
        <v>0</v>
      </c>
      <c r="BG683" s="118">
        <v>0</v>
      </c>
      <c r="BH683" s="118">
        <v>0</v>
      </c>
      <c r="BI683" s="118"/>
      <c r="BJ683" s="118">
        <v>0</v>
      </c>
      <c r="BK683" s="118"/>
      <c r="BL683" s="118">
        <v>0</v>
      </c>
      <c r="BM683" s="118">
        <v>0</v>
      </c>
      <c r="BN683" s="118">
        <v>0</v>
      </c>
      <c r="BO683" s="118">
        <v>0</v>
      </c>
      <c r="BP683" s="119">
        <v>0</v>
      </c>
      <c r="BS683" s="97">
        <f t="shared" si="517"/>
        <v>0</v>
      </c>
      <c r="BT683" s="97">
        <f t="shared" si="518"/>
        <v>0</v>
      </c>
      <c r="BU683" s="97">
        <f t="shared" si="519"/>
        <v>0</v>
      </c>
      <c r="BV683" s="296" t="str">
        <f>IF(CA683=0,"NO STOCK",IF(COUNTIF(PKGSUMM_T!$A$2:$A$1245,A683)&gt;0,"OK","ERROR"))</f>
        <v>NO STOCK</v>
      </c>
      <c r="BW683" s="296" t="str">
        <f>IF(CA683=0,"NO STOCK",IF(OR(COUNTIF(COST_SHEETT!$B$3:$B$1238,CI683)&gt;0,COUNTIF(COST_SHEETT!$AB$3:$AB$1238,CI683)&gt;0,COUNTIF(COST_SHEETT1!$B$3:$B$1238,CI683)&gt;0,COUNTIF(COST_SHEETT1!$AB$3:$AB$1238,CI683)&gt;0),"OK","ERROR"))</f>
        <v>NO STOCK</v>
      </c>
      <c r="BX683" s="97">
        <f>SUMIF(HW!$A$2:$A$1573,$A683,HW!BI$2:BI$1573)</f>
        <v>0</v>
      </c>
      <c r="BY683" s="97">
        <f>SUMIF(HW!$A$2:$A$1573,$A683,HW!BJ$2:BJ$1573)</f>
        <v>0</v>
      </c>
      <c r="BZ683" s="197">
        <f t="shared" si="520"/>
        <v>0</v>
      </c>
      <c r="CA683" s="198">
        <f t="shared" si="521"/>
        <v>0</v>
      </c>
      <c r="CK683" s="296">
        <f>IF(C683="WORK IN PROGRESS",0.099999,IF(SUMIF(SALE!$L$3:$L$1221,$A683,SALE!$U$3:$U$1221)=0,0,SUMIF(SALE!$L$3:$L$1221,$A683,SALE!$U$3:$U$1221)/SUMIF(SALE!$L$3:$L$1221,$A683,SALE!$F$3:$F$1221)))</f>
        <v>9.9999000000000005E-2</v>
      </c>
    </row>
    <row r="684" spans="1:102" ht="12" hidden="1" customHeight="1" x14ac:dyDescent="0.25">
      <c r="A684" s="120" t="s">
        <v>1934</v>
      </c>
      <c r="B684" s="121" t="s">
        <v>1935</v>
      </c>
      <c r="C684" s="121" t="s">
        <v>77</v>
      </c>
      <c r="D684" s="122">
        <v>2888</v>
      </c>
      <c r="E684" s="123">
        <v>235</v>
      </c>
      <c r="F684" s="123">
        <v>3.4098999999999997E-2</v>
      </c>
      <c r="G684" s="123">
        <v>3.4098999999999997E-2</v>
      </c>
      <c r="H684" s="124"/>
      <c r="I684" s="124">
        <v>0</v>
      </c>
      <c r="J684" s="124">
        <v>0</v>
      </c>
      <c r="K684" s="124"/>
      <c r="L684" s="124">
        <v>0</v>
      </c>
      <c r="M684" s="124"/>
      <c r="N684" s="124">
        <v>0</v>
      </c>
      <c r="O684" s="124"/>
      <c r="P684" s="124">
        <v>0</v>
      </c>
      <c r="Q684" s="124"/>
      <c r="R684" s="124">
        <v>0</v>
      </c>
      <c r="S684" s="124"/>
      <c r="T684" s="124">
        <v>0</v>
      </c>
      <c r="U684" s="124"/>
      <c r="V684" s="124">
        <v>0</v>
      </c>
      <c r="W684" s="124"/>
      <c r="X684" s="124">
        <v>0</v>
      </c>
      <c r="Y684" s="124"/>
      <c r="Z684" s="124">
        <v>0</v>
      </c>
      <c r="AA684" s="124"/>
      <c r="AB684" s="124">
        <v>0</v>
      </c>
      <c r="AC684" s="124">
        <v>0</v>
      </c>
      <c r="AD684" s="124">
        <v>0</v>
      </c>
      <c r="AE684" s="124">
        <v>0</v>
      </c>
      <c r="AF684" s="124"/>
      <c r="AG684" s="124">
        <v>0</v>
      </c>
      <c r="AH684" s="124"/>
      <c r="AI684" s="124">
        <v>0</v>
      </c>
      <c r="AJ684" s="124"/>
      <c r="AK684" s="124">
        <v>0</v>
      </c>
      <c r="AL684" s="124"/>
      <c r="AM684" s="124">
        <v>0</v>
      </c>
      <c r="AN684" s="124"/>
      <c r="AO684" s="124">
        <v>0</v>
      </c>
      <c r="AP684" s="124"/>
      <c r="AQ684" s="124">
        <v>0</v>
      </c>
      <c r="AR684" s="124"/>
      <c r="AS684" s="124">
        <v>0</v>
      </c>
      <c r="AT684" s="124"/>
      <c r="AU684" s="124">
        <v>0</v>
      </c>
      <c r="AV684" s="124">
        <v>0</v>
      </c>
      <c r="AW684" s="124">
        <v>0</v>
      </c>
      <c r="AX684" s="124">
        <v>0</v>
      </c>
      <c r="AY684" s="124">
        <v>0</v>
      </c>
      <c r="AZ684" s="124">
        <v>0</v>
      </c>
      <c r="BA684" s="124">
        <v>0</v>
      </c>
      <c r="BB684" s="124">
        <v>0</v>
      </c>
      <c r="BC684" s="124">
        <v>0</v>
      </c>
      <c r="BD684" s="123">
        <v>0</v>
      </c>
      <c r="BE684" s="123">
        <v>0</v>
      </c>
      <c r="BF684" s="124">
        <v>0</v>
      </c>
      <c r="BG684" s="124">
        <v>0</v>
      </c>
      <c r="BH684" s="124">
        <v>0</v>
      </c>
      <c r="BI684" s="124"/>
      <c r="BJ684" s="124">
        <v>0</v>
      </c>
      <c r="BK684" s="124"/>
      <c r="BL684" s="124">
        <v>0</v>
      </c>
      <c r="BM684" s="124">
        <v>0</v>
      </c>
      <c r="BN684" s="124">
        <v>0</v>
      </c>
      <c r="BO684" s="124">
        <v>0</v>
      </c>
      <c r="BP684" s="125">
        <v>0</v>
      </c>
      <c r="BS684" s="97">
        <f t="shared" si="517"/>
        <v>0</v>
      </c>
      <c r="BT684" s="97">
        <f t="shared" si="518"/>
        <v>0</v>
      </c>
      <c r="BU684" s="97">
        <f t="shared" si="519"/>
        <v>0</v>
      </c>
      <c r="BV684" s="296" t="str">
        <f>IF(CA684=0,"NO STOCK",IF(COUNTIF(PKGSUMM_T!$A$2:$A$1245,A684)&gt;0,"OK","ERROR"))</f>
        <v>NO STOCK</v>
      </c>
      <c r="BW684" s="296" t="str">
        <f>IF(CA684=0,"NO STOCK",IF(OR(COUNTIF(COST_SHEETT!$B$3:$B$1238,CI684)&gt;0,COUNTIF(COST_SHEETT!$AB$3:$AB$1238,CI684)&gt;0,COUNTIF(COST_SHEETT1!$B$3:$B$1238,CI684)&gt;0,COUNTIF(COST_SHEETT1!$AB$3:$AB$1238,CI684)&gt;0),"OK","ERROR"))</f>
        <v>NO STOCK</v>
      </c>
      <c r="BX684" s="97">
        <f>SUMIF(HW!$A$2:$A$1573,$A684,HW!BI$2:BI$1573)</f>
        <v>0</v>
      </c>
      <c r="BY684" s="97">
        <f>SUMIF(HW!$A$2:$A$1573,$A684,HW!BJ$2:BJ$1573)</f>
        <v>0</v>
      </c>
      <c r="BZ684" s="197">
        <f t="shared" si="520"/>
        <v>0</v>
      </c>
      <c r="CA684" s="198">
        <f t="shared" si="521"/>
        <v>0</v>
      </c>
      <c r="CK684" s="296">
        <f>IF(C684="WORK IN PROGRESS",0.099999,IF(SUMIF(SALE!$L$3:$L$1221,$A684,SALE!$U$3:$U$1221)=0,0,SUMIF(SALE!$L$3:$L$1221,$A684,SALE!$U$3:$U$1221)/SUMIF(SALE!$L$3:$L$1221,$A684,SALE!$F$3:$F$1221)))</f>
        <v>9.9999000000000005E-2</v>
      </c>
    </row>
    <row r="685" spans="1:102" ht="12" hidden="1" customHeight="1" x14ac:dyDescent="0.25">
      <c r="A685" s="136" t="s">
        <v>2642</v>
      </c>
      <c r="B685" s="105"/>
      <c r="C685" s="105" t="s">
        <v>1200</v>
      </c>
      <c r="D685" s="137"/>
      <c r="E685" s="137"/>
      <c r="F685" s="137">
        <v>0.29865000000000003</v>
      </c>
      <c r="G685" s="137">
        <v>0.29865000000000003</v>
      </c>
      <c r="H685" s="107">
        <v>3720340</v>
      </c>
      <c r="I685" s="107">
        <v>635.21299999999997</v>
      </c>
      <c r="J685" s="138">
        <v>92844.51</v>
      </c>
      <c r="K685" s="137"/>
      <c r="L685" s="107">
        <v>0</v>
      </c>
      <c r="M685" s="137"/>
      <c r="N685" s="107">
        <v>0</v>
      </c>
      <c r="O685" s="137"/>
      <c r="P685" s="107">
        <v>0</v>
      </c>
      <c r="Q685" s="137"/>
      <c r="R685" s="107">
        <v>0</v>
      </c>
      <c r="S685" s="137"/>
      <c r="T685" s="107">
        <v>0</v>
      </c>
      <c r="U685" s="137"/>
      <c r="V685" s="107">
        <v>0</v>
      </c>
      <c r="W685" s="137"/>
      <c r="X685" s="107">
        <v>0</v>
      </c>
      <c r="Y685" s="137"/>
      <c r="Z685" s="107">
        <v>0</v>
      </c>
      <c r="AA685" s="137"/>
      <c r="AB685" s="107">
        <v>0</v>
      </c>
      <c r="AC685" s="107">
        <v>0</v>
      </c>
      <c r="AD685" s="107">
        <v>0</v>
      </c>
      <c r="AE685" s="107">
        <v>0</v>
      </c>
      <c r="AF685" s="137"/>
      <c r="AG685" s="107">
        <v>0</v>
      </c>
      <c r="AH685" s="137"/>
      <c r="AI685" s="107">
        <v>0</v>
      </c>
      <c r="AJ685" s="137"/>
      <c r="AK685" s="107">
        <v>0</v>
      </c>
      <c r="AL685" s="137"/>
      <c r="AM685" s="107">
        <v>0</v>
      </c>
      <c r="AN685" s="137"/>
      <c r="AO685" s="107">
        <v>0</v>
      </c>
      <c r="AP685" s="137"/>
      <c r="AQ685" s="107">
        <v>0</v>
      </c>
      <c r="AR685" s="137">
        <v>1129140</v>
      </c>
      <c r="AS685" s="107">
        <v>191.95400000000001</v>
      </c>
      <c r="AT685" s="137"/>
      <c r="AU685" s="107">
        <v>0</v>
      </c>
      <c r="AV685" s="139">
        <v>1129140</v>
      </c>
      <c r="AW685" s="107">
        <v>191.95400000000001</v>
      </c>
      <c r="AX685" s="138">
        <v>28087.358</v>
      </c>
      <c r="AY685" s="139">
        <v>2591200</v>
      </c>
      <c r="AZ685" s="137">
        <v>703</v>
      </c>
      <c r="BA685" s="107">
        <v>443.25900000000001</v>
      </c>
      <c r="BB685" s="138">
        <v>64757.152000000002</v>
      </c>
      <c r="BC685" s="138">
        <v>64757.152000000002</v>
      </c>
      <c r="BD685" s="137">
        <v>0</v>
      </c>
      <c r="BE685" s="137">
        <v>0</v>
      </c>
      <c r="BF685" s="107">
        <v>0</v>
      </c>
      <c r="BG685" s="139">
        <v>-1129140</v>
      </c>
      <c r="BH685" s="107">
        <v>-191.95400000000001</v>
      </c>
      <c r="BI685" s="137"/>
      <c r="BJ685" s="107">
        <v>0</v>
      </c>
      <c r="BK685" s="137"/>
      <c r="BL685" s="107">
        <v>0</v>
      </c>
      <c r="BM685" s="107">
        <v>0</v>
      </c>
      <c r="BN685" s="107">
        <v>0</v>
      </c>
      <c r="BO685" s="139">
        <v>-1129140</v>
      </c>
      <c r="BP685" s="108">
        <v>-191.95400000000001</v>
      </c>
      <c r="BS685" s="97">
        <f t="shared" si="517"/>
        <v>0</v>
      </c>
      <c r="BT685" s="97">
        <f t="shared" si="518"/>
        <v>0</v>
      </c>
      <c r="BU685" s="97">
        <f t="shared" si="519"/>
        <v>0</v>
      </c>
      <c r="BV685" s="296" t="str">
        <f>IF(CA685=0,"NO STOCK",IF(COUNTIF(PKGSUMM_T!$A$2:$A$1245,A685)&gt;0,"OK","ERROR"))</f>
        <v>NO STOCK</v>
      </c>
      <c r="BW685" s="296" t="str">
        <f>IF(CA685=0,"NO STOCK",IF(OR(COUNTIF(COST_SHEETT!$B$3:$B$1238,CI685)&gt;0,COUNTIF(COST_SHEETT!$AB$3:$AB$1238,CI685)&gt;0,COUNTIF(COST_SHEETT1!$B$3:$B$1238,CI685)&gt;0,COUNTIF(COST_SHEETT1!$AB$3:$AB$1238,CI685)&gt;0),"OK","ERROR"))</f>
        <v>NO STOCK</v>
      </c>
      <c r="BX685" s="97">
        <f>SUMIF(HW!$A$2:$A$1573,$A685,HW!BI$2:BI$1573)</f>
        <v>0</v>
      </c>
      <c r="BY685" s="97">
        <f>SUMIF(HW!$A$2:$A$1573,$A685,HW!BJ$2:BJ$1573)</f>
        <v>0</v>
      </c>
      <c r="BZ685" s="197">
        <f t="shared" si="520"/>
        <v>0</v>
      </c>
      <c r="CA685" s="198">
        <f t="shared" si="521"/>
        <v>0</v>
      </c>
      <c r="CK685" s="296">
        <f>IF(C685="WORK IN PROGRESS",0.099999,IF(SUMIF(SALE!$L$3:$L$1221,$A685,SALE!$U$3:$U$1221)=0,0,SUMIF(SALE!$L$3:$L$1221,$A685,SALE!$U$3:$U$1221)/SUMIF(SALE!$L$3:$L$1221,$A685,SALE!$F$3:$F$1221)))</f>
        <v>0</v>
      </c>
    </row>
    <row r="686" spans="1:102" ht="12" hidden="1" customHeight="1" x14ac:dyDescent="0.25">
      <c r="A686" s="133" t="s">
        <v>2642</v>
      </c>
      <c r="B686" s="111" t="s">
        <v>1200</v>
      </c>
      <c r="C686" s="111"/>
      <c r="D686" s="126"/>
      <c r="E686" s="126"/>
      <c r="F686" s="126">
        <v>0.71396400000000004</v>
      </c>
      <c r="G686" s="126">
        <v>0.71396400000000004</v>
      </c>
      <c r="H686" s="112">
        <v>4295951</v>
      </c>
      <c r="I686" s="112">
        <v>740.447</v>
      </c>
      <c r="J686" s="134">
        <v>110224.515</v>
      </c>
      <c r="K686" s="126"/>
      <c r="L686" s="126">
        <v>0</v>
      </c>
      <c r="M686" s="126"/>
      <c r="N686" s="126">
        <v>0</v>
      </c>
      <c r="O686" s="126"/>
      <c r="P686" s="126">
        <v>0</v>
      </c>
      <c r="Q686" s="126">
        <v>1111100</v>
      </c>
      <c r="R686" s="112">
        <v>188.887</v>
      </c>
      <c r="S686" s="126"/>
      <c r="T686" s="126">
        <v>0</v>
      </c>
      <c r="U686" s="126"/>
      <c r="V686" s="126">
        <v>0</v>
      </c>
      <c r="W686" s="126"/>
      <c r="X686" s="126">
        <v>0</v>
      </c>
      <c r="Y686" s="126"/>
      <c r="Z686" s="126">
        <v>0</v>
      </c>
      <c r="AA686" s="126"/>
      <c r="AB686" s="126">
        <v>0</v>
      </c>
      <c r="AC686" s="135">
        <v>1111100</v>
      </c>
      <c r="AD686" s="112">
        <v>188.887</v>
      </c>
      <c r="AE686" s="134">
        <v>33030.781000000003</v>
      </c>
      <c r="AF686" s="126"/>
      <c r="AG686" s="126">
        <v>0</v>
      </c>
      <c r="AH686" s="126"/>
      <c r="AI686" s="126">
        <v>0</v>
      </c>
      <c r="AJ686" s="126"/>
      <c r="AK686" s="126">
        <v>0</v>
      </c>
      <c r="AL686" s="126"/>
      <c r="AM686" s="126">
        <v>0</v>
      </c>
      <c r="AN686" s="126"/>
      <c r="AO686" s="126">
        <v>0</v>
      </c>
      <c r="AP686" s="126">
        <v>241900</v>
      </c>
      <c r="AQ686" s="126">
        <v>41.122999999999998</v>
      </c>
      <c r="AR686" s="126">
        <v>1129140</v>
      </c>
      <c r="AS686" s="126">
        <v>191.95400000000001</v>
      </c>
      <c r="AT686" s="126"/>
      <c r="AU686" s="126">
        <v>0</v>
      </c>
      <c r="AV686" s="135">
        <v>1371040</v>
      </c>
      <c r="AW686" s="112">
        <v>233.077</v>
      </c>
      <c r="AX686" s="134">
        <v>35278.561000000002</v>
      </c>
      <c r="AY686" s="135">
        <v>4036011</v>
      </c>
      <c r="AZ686" s="149">
        <v>1056</v>
      </c>
      <c r="BA686" s="112">
        <v>696.25699999999995</v>
      </c>
      <c r="BB686" s="134">
        <v>107976.735</v>
      </c>
      <c r="BC686" s="134">
        <v>107976.735</v>
      </c>
      <c r="BD686" s="126">
        <v>0</v>
      </c>
      <c r="BE686" s="126">
        <v>0</v>
      </c>
      <c r="BF686" s="126">
        <v>0</v>
      </c>
      <c r="BG686" s="135">
        <v>-18040</v>
      </c>
      <c r="BH686" s="112">
        <v>-3.0670000000000002</v>
      </c>
      <c r="BI686" s="126"/>
      <c r="BJ686" s="126">
        <v>0</v>
      </c>
      <c r="BK686" s="126"/>
      <c r="BL686" s="126">
        <v>0</v>
      </c>
      <c r="BM686" s="126">
        <v>0</v>
      </c>
      <c r="BN686" s="126">
        <v>0</v>
      </c>
      <c r="BO686" s="135">
        <v>-18040</v>
      </c>
      <c r="BP686" s="113">
        <v>-3.0670000000000002</v>
      </c>
      <c r="BS686" s="97">
        <f t="shared" si="517"/>
        <v>0</v>
      </c>
      <c r="BT686" s="97">
        <f t="shared" si="518"/>
        <v>0</v>
      </c>
      <c r="BU686" s="97">
        <f t="shared" si="519"/>
        <v>0</v>
      </c>
      <c r="BV686" s="296" t="str">
        <f>IF(CA686=0,"NO STOCK",IF(COUNTIF(PKGSUMM_T!$A$2:$A$1245,A686)&gt;0,"OK","ERROR"))</f>
        <v>NO STOCK</v>
      </c>
      <c r="BW686" s="296" t="str">
        <f>IF(CA686=0,"NO STOCK",IF(OR(COUNTIF(COST_SHEETT!$B$3:$B$1238,CI686)&gt;0,COUNTIF(COST_SHEETT!$AB$3:$AB$1238,CI686)&gt;0,COUNTIF(COST_SHEETT1!$B$3:$B$1238,CI686)&gt;0,COUNTIF(COST_SHEETT1!$AB$3:$AB$1238,CI686)&gt;0),"OK","ERROR"))</f>
        <v>NO STOCK</v>
      </c>
      <c r="BX686" s="97">
        <f>SUMIF(HW!$A$2:$A$1573,$A686,HW!BI$2:BI$1573)</f>
        <v>0</v>
      </c>
      <c r="BY686" s="97">
        <f>SUMIF(HW!$A$2:$A$1573,$A686,HW!BJ$2:BJ$1573)</f>
        <v>0</v>
      </c>
      <c r="BZ686" s="197">
        <f t="shared" si="520"/>
        <v>0</v>
      </c>
      <c r="CA686" s="198">
        <f t="shared" si="521"/>
        <v>0</v>
      </c>
      <c r="CK686" s="296">
        <f>IF(C686="WORK IN PROGRESS",0.099999,IF(SUMIF(SALE!$L$3:$L$1221,$A686,SALE!$U$3:$U$1221)=0,0,SUMIF(SALE!$L$3:$L$1221,$A686,SALE!$U$3:$U$1221)/SUMIF(SALE!$L$3:$L$1221,$A686,SALE!$F$3:$F$1221)))</f>
        <v>0</v>
      </c>
    </row>
    <row r="687" spans="1:102" ht="12" hidden="1" customHeight="1" x14ac:dyDescent="0.25">
      <c r="A687" s="104" t="s">
        <v>2642</v>
      </c>
      <c r="B687" s="105" t="s">
        <v>1936</v>
      </c>
      <c r="C687" s="106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07"/>
      <c r="BE687" s="107"/>
      <c r="BF687" s="107"/>
      <c r="BG687" s="107"/>
      <c r="BH687" s="107"/>
      <c r="BI687" s="107"/>
      <c r="BJ687" s="107"/>
      <c r="BK687" s="107"/>
      <c r="BL687" s="107"/>
      <c r="BM687" s="107"/>
      <c r="BN687" s="107"/>
      <c r="BO687" s="107"/>
      <c r="BP687" s="108"/>
      <c r="BS687" s="97">
        <f t="shared" si="517"/>
        <v>0</v>
      </c>
      <c r="BT687" s="97">
        <f t="shared" si="518"/>
        <v>0</v>
      </c>
      <c r="BU687" s="97">
        <f t="shared" si="519"/>
        <v>0</v>
      </c>
      <c r="BV687" s="296" t="str">
        <f>IF(CA687=0,"NO STOCK",IF(COUNTIF(PKGSUMM_T!$A$2:$A$1245,A687)&gt;0,"OK","ERROR"))</f>
        <v>NO STOCK</v>
      </c>
      <c r="BW687" s="296" t="str">
        <f>IF(CA687=0,"NO STOCK",IF(OR(COUNTIF(COST_SHEETT!$B$3:$B$1238,CI687)&gt;0,COUNTIF(COST_SHEETT!$AB$3:$AB$1238,CI687)&gt;0,COUNTIF(COST_SHEETT1!$B$3:$B$1238,CI687)&gt;0,COUNTIF(COST_SHEETT1!$AB$3:$AB$1238,CI687)&gt;0),"OK","ERROR"))</f>
        <v>NO STOCK</v>
      </c>
      <c r="BX687" s="97">
        <f>SUMIF(HW!$A$2:$A$1573,$A687,HW!BI$2:BI$1573)</f>
        <v>0</v>
      </c>
      <c r="BY687" s="97">
        <f>SUMIF(HW!$A$2:$A$1573,$A687,HW!BJ$2:BJ$1573)</f>
        <v>0</v>
      </c>
      <c r="BZ687" s="197">
        <f t="shared" si="520"/>
        <v>0</v>
      </c>
      <c r="CA687" s="198">
        <f t="shared" si="521"/>
        <v>0</v>
      </c>
      <c r="CK687" s="296">
        <f>IF(C687="WORK IN PROGRESS",0.099999,IF(SUMIF(SALE!$L$3:$L$1221,$A687,SALE!$U$3:$U$1221)=0,0,SUMIF(SALE!$L$3:$L$1221,$A687,SALE!$U$3:$U$1221)/SUMIF(SALE!$L$3:$L$1221,$A687,SALE!$F$3:$F$1221)))</f>
        <v>0</v>
      </c>
    </row>
    <row r="688" spans="1:102" ht="12" hidden="1" customHeight="1" x14ac:dyDescent="0.25">
      <c r="A688" s="109" t="s">
        <v>2642</v>
      </c>
      <c r="B688" s="110"/>
      <c r="C688" s="111" t="s">
        <v>30</v>
      </c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  <c r="AM688" s="112"/>
      <c r="AN688" s="112"/>
      <c r="AO688" s="112"/>
      <c r="AP688" s="112"/>
      <c r="AQ688" s="112"/>
      <c r="AR688" s="112"/>
      <c r="AS688" s="112"/>
      <c r="AT688" s="112"/>
      <c r="AU688" s="112"/>
      <c r="AV688" s="112"/>
      <c r="AW688" s="112"/>
      <c r="AX688" s="112"/>
      <c r="AY688" s="112"/>
      <c r="AZ688" s="112"/>
      <c r="BA688" s="112"/>
      <c r="BB688" s="112"/>
      <c r="BC688" s="112"/>
      <c r="BD688" s="112"/>
      <c r="BE688" s="112"/>
      <c r="BF688" s="112"/>
      <c r="BG688" s="112"/>
      <c r="BH688" s="112"/>
      <c r="BI688" s="112"/>
      <c r="BJ688" s="112"/>
      <c r="BK688" s="112"/>
      <c r="BL688" s="112"/>
      <c r="BM688" s="112"/>
      <c r="BN688" s="112"/>
      <c r="BO688" s="112"/>
      <c r="BP688" s="113"/>
      <c r="BS688" s="97">
        <f t="shared" si="517"/>
        <v>0</v>
      </c>
      <c r="BT688" s="97">
        <f t="shared" si="518"/>
        <v>0</v>
      </c>
      <c r="BU688" s="97">
        <f t="shared" si="519"/>
        <v>0</v>
      </c>
      <c r="BV688" s="296" t="str">
        <f>IF(CA688=0,"NO STOCK",IF(COUNTIF(PKGSUMM_T!$A$2:$A$1245,A688)&gt;0,"OK","ERROR"))</f>
        <v>NO STOCK</v>
      </c>
      <c r="BW688" s="296" t="str">
        <f>IF(CA688=0,"NO STOCK",IF(OR(COUNTIF(COST_SHEETT!$B$3:$B$1238,CI688)&gt;0,COUNTIF(COST_SHEETT!$AB$3:$AB$1238,CI688)&gt;0,COUNTIF(COST_SHEETT1!$B$3:$B$1238,CI688)&gt;0,COUNTIF(COST_SHEETT1!$AB$3:$AB$1238,CI688)&gt;0),"OK","ERROR"))</f>
        <v>NO STOCK</v>
      </c>
      <c r="BX688" s="97">
        <f>SUMIF(HW!$A$2:$A$1573,$A688,HW!BI$2:BI$1573)</f>
        <v>0</v>
      </c>
      <c r="BY688" s="97">
        <f>SUMIF(HW!$A$2:$A$1573,$A688,HW!BJ$2:BJ$1573)</f>
        <v>0</v>
      </c>
      <c r="BZ688" s="197">
        <f t="shared" si="520"/>
        <v>0</v>
      </c>
      <c r="CA688" s="198">
        <f t="shared" si="521"/>
        <v>0</v>
      </c>
      <c r="CK688" s="296">
        <f>IF(C688="WORK IN PROGRESS",0.099999,IF(SUMIF(SALE!$L$3:$L$1221,$A688,SALE!$U$3:$U$1221)=0,0,SUMIF(SALE!$L$3:$L$1221,$A688,SALE!$U$3:$U$1221)/SUMIF(SALE!$L$3:$L$1221,$A688,SALE!$F$3:$F$1221)))</f>
        <v>0</v>
      </c>
    </row>
    <row r="689" spans="1:102" ht="12" customHeight="1" x14ac:dyDescent="0.25">
      <c r="A689" s="114" t="s">
        <v>499</v>
      </c>
      <c r="B689" s="115" t="s">
        <v>500</v>
      </c>
      <c r="C689" s="115" t="s">
        <v>30</v>
      </c>
      <c r="D689" s="116">
        <v>5082</v>
      </c>
      <c r="E689" s="117">
        <v>170</v>
      </c>
      <c r="F689" s="117">
        <v>2.0094999999999998E-2</v>
      </c>
      <c r="G689" s="117">
        <v>2.0094999999999998E-2</v>
      </c>
      <c r="H689" s="130">
        <v>71148</v>
      </c>
      <c r="I689" s="130">
        <v>12.095000000000001</v>
      </c>
      <c r="J689" s="131">
        <v>1429.7190000000001</v>
      </c>
      <c r="K689" s="117"/>
      <c r="L689" s="118">
        <v>0</v>
      </c>
      <c r="M689" s="117"/>
      <c r="N689" s="118">
        <v>0</v>
      </c>
      <c r="O689" s="117"/>
      <c r="P689" s="118">
        <v>0</v>
      </c>
      <c r="Q689" s="117"/>
      <c r="R689" s="118">
        <v>0</v>
      </c>
      <c r="S689" s="117"/>
      <c r="T689" s="118">
        <v>0</v>
      </c>
      <c r="U689" s="117"/>
      <c r="V689" s="118">
        <v>0</v>
      </c>
      <c r="W689" s="117"/>
      <c r="X689" s="118">
        <v>0</v>
      </c>
      <c r="Y689" s="117"/>
      <c r="Z689" s="118">
        <v>0</v>
      </c>
      <c r="AA689" s="117"/>
      <c r="AB689" s="118">
        <v>0</v>
      </c>
      <c r="AC689" s="118">
        <v>0</v>
      </c>
      <c r="AD689" s="118">
        <v>0</v>
      </c>
      <c r="AE689" s="118">
        <v>0</v>
      </c>
      <c r="AF689" s="117"/>
      <c r="AG689" s="118">
        <v>0</v>
      </c>
      <c r="AH689" s="117"/>
      <c r="AI689" s="118">
        <v>0</v>
      </c>
      <c r="AJ689" s="117"/>
      <c r="AK689" s="118">
        <v>0</v>
      </c>
      <c r="AL689" s="117"/>
      <c r="AM689" s="118">
        <v>0</v>
      </c>
      <c r="AN689" s="117"/>
      <c r="AO689" s="118">
        <v>0</v>
      </c>
      <c r="AP689" s="117"/>
      <c r="AQ689" s="118">
        <v>0</v>
      </c>
      <c r="AR689" s="117"/>
      <c r="AS689" s="118">
        <v>0</v>
      </c>
      <c r="AT689" s="117"/>
      <c r="AU689" s="118">
        <v>0</v>
      </c>
      <c r="AV689" s="118">
        <v>0</v>
      </c>
      <c r="AW689" s="118">
        <v>0</v>
      </c>
      <c r="AX689" s="118">
        <v>0</v>
      </c>
      <c r="AY689" s="132">
        <v>71148</v>
      </c>
      <c r="AZ689" s="117">
        <v>14</v>
      </c>
      <c r="BA689" s="130">
        <v>12.095000000000001</v>
      </c>
      <c r="BB689" s="131">
        <v>1429.7190000000001</v>
      </c>
      <c r="BC689" s="131">
        <v>1429.7190000000001</v>
      </c>
      <c r="BD689" s="117">
        <v>0</v>
      </c>
      <c r="BE689" s="117">
        <v>0</v>
      </c>
      <c r="BF689" s="118">
        <v>0</v>
      </c>
      <c r="BG689" s="118">
        <v>0</v>
      </c>
      <c r="BH689" s="118">
        <v>0</v>
      </c>
      <c r="BI689" s="117"/>
      <c r="BJ689" s="118">
        <v>0</v>
      </c>
      <c r="BK689" s="117"/>
      <c r="BL689" s="118">
        <v>0</v>
      </c>
      <c r="BM689" s="118">
        <v>0</v>
      </c>
      <c r="BN689" s="118">
        <v>0</v>
      </c>
      <c r="BO689" s="118">
        <v>0</v>
      </c>
      <c r="BP689" s="119">
        <v>0</v>
      </c>
      <c r="BS689" s="97">
        <f t="shared" si="517"/>
        <v>71148</v>
      </c>
      <c r="BT689" s="97">
        <f t="shared" si="518"/>
        <v>14</v>
      </c>
      <c r="BU689" s="97">
        <f t="shared" si="519"/>
        <v>12.095000000000001</v>
      </c>
      <c r="BV689" s="296" t="str">
        <f>IF(CA689=0,"NO STOCK",IF(COUNTIF(PKGSUMM_T!$A$2:$A$1245,A689)&gt;0,"OK","ERROR"))</f>
        <v>OK</v>
      </c>
      <c r="BW689" s="296" t="str">
        <f>IF(CA689=0,"NO STOCK",IF(OR(COUNTIF(COST_SHEETT!$B$3:$B$1238,CI689)&gt;0,COUNTIF(COST_SHEETT!$AB$3:$AB$1238,CI689)&gt;0,COUNTIF(COST_SHEETT1!$B$3:$B$1238,CI689)&gt;0,COUNTIF(COST_SHEETT1!$AB$3:$AB$1238,CI689)&gt;0),"OK","ERROR"))</f>
        <v>OK</v>
      </c>
      <c r="BX689" s="97">
        <f>SUMIF(HW!$A$2:$A$1573,$A689,HW!BI$2:BI$1573)</f>
        <v>0</v>
      </c>
      <c r="BY689" s="97">
        <f>SUMIF(HW!$A$2:$A$1573,$A689,HW!BJ$2:BJ$1573)</f>
        <v>0</v>
      </c>
      <c r="BZ689" s="197">
        <f t="shared" si="520"/>
        <v>71148</v>
      </c>
      <c r="CA689" s="198">
        <f t="shared" si="521"/>
        <v>12.095000000000001</v>
      </c>
      <c r="CB689" s="296">
        <f>IF(CJ689="Y",IF(C689="FINISHED GOODS",SUMIF(COST_SHEETT!$AB$3:$AB$1227,$CI689,COST_SHEETT!$DD$3:$DD$1227),SUMIF(COST_SHEETT!$B$3:$B$1227,$CI689,COST_SHEETT!$DB$3:$DB$1227)),IF(C689="FINISHED GOODS",SUMIF(COST_SHEETT1!$AB$3:$AB$1227,$CI689,COST_SHEETT1!$DD$3:$DD$1227),SUMIF(COST_SHEETT1!$B$3:$B$1227,$CI689,COST_SHEETT1!$DB$3:$DB$1227)))</f>
        <v>2.4406857047500511E-2</v>
      </c>
      <c r="CC689" s="209">
        <f t="shared" ref="CC689" si="575">ROUND(BZ689*CB689,0)</f>
        <v>1736</v>
      </c>
      <c r="CD689" s="295">
        <v>1</v>
      </c>
      <c r="CE689" s="295"/>
      <c r="CF689" s="376">
        <f>IF(BZ689=0,0,IF(CK689&gt;0,CK689,CD689))</f>
        <v>2.0094999314611162E-2</v>
      </c>
      <c r="CG689" s="301">
        <f t="shared" ref="CG689" si="576">MIN(CF689,CB689)</f>
        <v>2.0094999314611162E-2</v>
      </c>
      <c r="CH689" s="302">
        <f t="shared" ref="CH689" si="577">ROUND(CG689*BZ689,0)</f>
        <v>1430</v>
      </c>
      <c r="CI689" s="253" t="s">
        <v>3533</v>
      </c>
      <c r="CK689" s="296">
        <f>IF(C689="WORK IN PROGRESS",0.099999,IF(SUMIF(SALE!$L$3:$L$1221,$A689,SALE!$U$3:$U$1221)=0,0,SUMIF(SALE!$L$3:$L$1221,$A689,SALE!$U$3:$U$1221)/SUMIF(SALE!$L$3:$L$1221,$A689,SALE!$F$3:$F$1221)))</f>
        <v>2.0094999314611162E-2</v>
      </c>
      <c r="CL689" s="296" t="str">
        <f t="shared" ref="CL689" si="578">IF(CF689&lt;CB689,"NRV","COST")</f>
        <v>NRV</v>
      </c>
      <c r="CM689" s="304">
        <f t="shared" ref="CM689" si="579">IF(CA689=0,0,ROUND(CH689/CA689,3))</f>
        <v>118.23099999999999</v>
      </c>
      <c r="CU689" s="296">
        <f>+(BZ689-BX689)*CG689</f>
        <v>1429.7190112359549</v>
      </c>
      <c r="CW689" s="296">
        <f>+CT689+CU689+CV689</f>
        <v>1429.7190112359549</v>
      </c>
      <c r="CX689" s="388">
        <f>+CW689-CH689</f>
        <v>-0.2809887640451052</v>
      </c>
    </row>
    <row r="690" spans="1:102" ht="12" hidden="1" customHeight="1" x14ac:dyDescent="0.25">
      <c r="A690" s="133" t="s">
        <v>2642</v>
      </c>
      <c r="B690" s="111"/>
      <c r="C690" s="111" t="s">
        <v>1200</v>
      </c>
      <c r="D690" s="126"/>
      <c r="E690" s="126"/>
      <c r="F690" s="126">
        <v>2.0094999999999998E-2</v>
      </c>
      <c r="G690" s="126">
        <v>2.0094999999999998E-2</v>
      </c>
      <c r="H690" s="112">
        <v>71148</v>
      </c>
      <c r="I690" s="112">
        <v>12.095000000000001</v>
      </c>
      <c r="J690" s="134">
        <v>1429.7190000000001</v>
      </c>
      <c r="K690" s="126"/>
      <c r="L690" s="112">
        <v>0</v>
      </c>
      <c r="M690" s="126"/>
      <c r="N690" s="112">
        <v>0</v>
      </c>
      <c r="O690" s="126"/>
      <c r="P690" s="112">
        <v>0</v>
      </c>
      <c r="Q690" s="126"/>
      <c r="R690" s="112">
        <v>0</v>
      </c>
      <c r="S690" s="126"/>
      <c r="T690" s="112">
        <v>0</v>
      </c>
      <c r="U690" s="126"/>
      <c r="V690" s="112">
        <v>0</v>
      </c>
      <c r="W690" s="126"/>
      <c r="X690" s="112">
        <v>0</v>
      </c>
      <c r="Y690" s="126"/>
      <c r="Z690" s="112">
        <v>0</v>
      </c>
      <c r="AA690" s="126"/>
      <c r="AB690" s="112">
        <v>0</v>
      </c>
      <c r="AC690" s="112">
        <v>0</v>
      </c>
      <c r="AD690" s="112">
        <v>0</v>
      </c>
      <c r="AE690" s="112">
        <v>0</v>
      </c>
      <c r="AF690" s="126"/>
      <c r="AG690" s="112">
        <v>0</v>
      </c>
      <c r="AH690" s="126"/>
      <c r="AI690" s="112">
        <v>0</v>
      </c>
      <c r="AJ690" s="126"/>
      <c r="AK690" s="112">
        <v>0</v>
      </c>
      <c r="AL690" s="126"/>
      <c r="AM690" s="112">
        <v>0</v>
      </c>
      <c r="AN690" s="126"/>
      <c r="AO690" s="112">
        <v>0</v>
      </c>
      <c r="AP690" s="126"/>
      <c r="AQ690" s="112">
        <v>0</v>
      </c>
      <c r="AR690" s="126"/>
      <c r="AS690" s="112">
        <v>0</v>
      </c>
      <c r="AT690" s="126"/>
      <c r="AU690" s="112">
        <v>0</v>
      </c>
      <c r="AV690" s="112">
        <v>0</v>
      </c>
      <c r="AW690" s="112">
        <v>0</v>
      </c>
      <c r="AX690" s="112">
        <v>0</v>
      </c>
      <c r="AY690" s="135">
        <v>71148</v>
      </c>
      <c r="AZ690" s="126">
        <v>14</v>
      </c>
      <c r="BA690" s="112">
        <v>12.095000000000001</v>
      </c>
      <c r="BB690" s="134">
        <v>1429.7190000000001</v>
      </c>
      <c r="BC690" s="134">
        <v>1429.7190000000001</v>
      </c>
      <c r="BD690" s="126">
        <v>0</v>
      </c>
      <c r="BE690" s="126">
        <v>0</v>
      </c>
      <c r="BF690" s="112">
        <v>0</v>
      </c>
      <c r="BG690" s="112">
        <v>0</v>
      </c>
      <c r="BH690" s="112">
        <v>0</v>
      </c>
      <c r="BI690" s="126"/>
      <c r="BJ690" s="112">
        <v>0</v>
      </c>
      <c r="BK690" s="126"/>
      <c r="BL690" s="112">
        <v>0</v>
      </c>
      <c r="BM690" s="112">
        <v>0</v>
      </c>
      <c r="BN690" s="112">
        <v>0</v>
      </c>
      <c r="BO690" s="112">
        <v>0</v>
      </c>
      <c r="BP690" s="113">
        <v>0</v>
      </c>
      <c r="BS690" s="97">
        <f t="shared" si="517"/>
        <v>0</v>
      </c>
      <c r="BT690" s="97">
        <f t="shared" si="518"/>
        <v>0</v>
      </c>
      <c r="BU690" s="97">
        <f t="shared" si="519"/>
        <v>0</v>
      </c>
      <c r="BV690" s="296" t="str">
        <f>IF(CA690=0,"NO STOCK",IF(COUNTIF(PKGSUMM_T!$A$2:$A$1245,A690)&gt;0,"OK","ERROR"))</f>
        <v>NO STOCK</v>
      </c>
      <c r="BW690" s="296" t="str">
        <f>IF(CA690=0,"NO STOCK",IF(OR(COUNTIF(COST_SHEETT!$B$3:$B$1238,CI690)&gt;0,COUNTIF(COST_SHEETT!$AB$3:$AB$1238,CI690)&gt;0,COUNTIF(COST_SHEETT1!$B$3:$B$1238,CI690)&gt;0,COUNTIF(COST_SHEETT1!$AB$3:$AB$1238,CI690)&gt;0),"OK","ERROR"))</f>
        <v>NO STOCK</v>
      </c>
      <c r="BX690" s="97">
        <f>SUMIF(HW!$A$2:$A$1573,$A690,HW!BI$2:BI$1573)</f>
        <v>0</v>
      </c>
      <c r="BY690" s="97">
        <f>SUMIF(HW!$A$2:$A$1573,$A690,HW!BJ$2:BJ$1573)</f>
        <v>0</v>
      </c>
      <c r="BZ690" s="197">
        <f t="shared" si="520"/>
        <v>0</v>
      </c>
      <c r="CA690" s="198">
        <f t="shared" si="521"/>
        <v>0</v>
      </c>
      <c r="CI690" s="250"/>
      <c r="CK690" s="296">
        <f>IF(C690="WORK IN PROGRESS",0.099999,IF(SUMIF(SALE!$L$3:$L$1221,$A690,SALE!$U$3:$U$1221)=0,0,SUMIF(SALE!$L$3:$L$1221,$A690,SALE!$U$3:$U$1221)/SUMIF(SALE!$L$3:$L$1221,$A690,SALE!$F$3:$F$1221)))</f>
        <v>0</v>
      </c>
    </row>
    <row r="691" spans="1:102" ht="12" hidden="1" customHeight="1" x14ac:dyDescent="0.25">
      <c r="A691" s="104" t="s">
        <v>2642</v>
      </c>
      <c r="B691" s="106"/>
      <c r="C691" s="105" t="s">
        <v>77</v>
      </c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07"/>
      <c r="BE691" s="107"/>
      <c r="BF691" s="107"/>
      <c r="BG691" s="107"/>
      <c r="BH691" s="107"/>
      <c r="BI691" s="107"/>
      <c r="BJ691" s="107"/>
      <c r="BK691" s="107"/>
      <c r="BL691" s="107"/>
      <c r="BM691" s="107"/>
      <c r="BN691" s="107"/>
      <c r="BO691" s="107"/>
      <c r="BP691" s="108"/>
      <c r="BS691" s="97">
        <f t="shared" si="517"/>
        <v>0</v>
      </c>
      <c r="BT691" s="97">
        <f t="shared" si="518"/>
        <v>0</v>
      </c>
      <c r="BU691" s="97">
        <f t="shared" si="519"/>
        <v>0</v>
      </c>
      <c r="BV691" s="296" t="str">
        <f>IF(CA691=0,"NO STOCK",IF(COUNTIF(PKGSUMM_T!$A$2:$A$1245,A691)&gt;0,"OK","ERROR"))</f>
        <v>NO STOCK</v>
      </c>
      <c r="BW691" s="296" t="str">
        <f>IF(CA691=0,"NO STOCK",IF(OR(COUNTIF(COST_SHEETT!$B$3:$B$1238,CI691)&gt;0,COUNTIF(COST_SHEETT!$AB$3:$AB$1238,CI691)&gt;0,COUNTIF(COST_SHEETT1!$B$3:$B$1238,CI691)&gt;0,COUNTIF(COST_SHEETT1!$AB$3:$AB$1238,CI691)&gt;0),"OK","ERROR"))</f>
        <v>NO STOCK</v>
      </c>
      <c r="BX691" s="97">
        <f>SUMIF(HW!$A$2:$A$1573,$A691,HW!BI$2:BI$1573)</f>
        <v>0</v>
      </c>
      <c r="BY691" s="97">
        <f>SUMIF(HW!$A$2:$A$1573,$A691,HW!BJ$2:BJ$1573)</f>
        <v>0</v>
      </c>
      <c r="BZ691" s="197">
        <f t="shared" si="520"/>
        <v>0</v>
      </c>
      <c r="CA691" s="198">
        <f t="shared" si="521"/>
        <v>0</v>
      </c>
      <c r="CI691" s="250"/>
      <c r="CK691" s="296">
        <f>IF(C691="WORK IN PROGRESS",0.099999,IF(SUMIF(SALE!$L$3:$L$1221,$A691,SALE!$U$3:$U$1221)=0,0,SUMIF(SALE!$L$3:$L$1221,$A691,SALE!$U$3:$U$1221)/SUMIF(SALE!$L$3:$L$1221,$A691,SALE!$F$3:$F$1221)))</f>
        <v>9.9999000000000005E-2</v>
      </c>
    </row>
    <row r="692" spans="1:102" ht="12" hidden="1" customHeight="1" x14ac:dyDescent="0.25">
      <c r="A692" s="120" t="s">
        <v>1937</v>
      </c>
      <c r="B692" s="121" t="s">
        <v>1938</v>
      </c>
      <c r="C692" s="121" t="s">
        <v>77</v>
      </c>
      <c r="D692" s="122">
        <v>3696</v>
      </c>
      <c r="E692" s="123">
        <v>170</v>
      </c>
      <c r="F692" s="123">
        <v>2.4667000000000001E-2</v>
      </c>
      <c r="G692" s="123">
        <v>2.4667000000000001E-2</v>
      </c>
      <c r="H692" s="124"/>
      <c r="I692" s="124">
        <v>0</v>
      </c>
      <c r="J692" s="124">
        <v>0</v>
      </c>
      <c r="K692" s="124"/>
      <c r="L692" s="124">
        <v>0</v>
      </c>
      <c r="M692" s="124"/>
      <c r="N692" s="124">
        <v>0</v>
      </c>
      <c r="O692" s="124"/>
      <c r="P692" s="124">
        <v>0</v>
      </c>
      <c r="Q692" s="124"/>
      <c r="R692" s="124">
        <v>0</v>
      </c>
      <c r="S692" s="124"/>
      <c r="T692" s="124">
        <v>0</v>
      </c>
      <c r="U692" s="124"/>
      <c r="V692" s="124">
        <v>0</v>
      </c>
      <c r="W692" s="124"/>
      <c r="X692" s="124">
        <v>0</v>
      </c>
      <c r="Y692" s="124"/>
      <c r="Z692" s="124">
        <v>0</v>
      </c>
      <c r="AA692" s="124"/>
      <c r="AB692" s="124">
        <v>0</v>
      </c>
      <c r="AC692" s="124">
        <v>0</v>
      </c>
      <c r="AD692" s="124">
        <v>0</v>
      </c>
      <c r="AE692" s="124">
        <v>0</v>
      </c>
      <c r="AF692" s="124"/>
      <c r="AG692" s="124">
        <v>0</v>
      </c>
      <c r="AH692" s="124"/>
      <c r="AI692" s="124">
        <v>0</v>
      </c>
      <c r="AJ692" s="124"/>
      <c r="AK692" s="124">
        <v>0</v>
      </c>
      <c r="AL692" s="124"/>
      <c r="AM692" s="124">
        <v>0</v>
      </c>
      <c r="AN692" s="124"/>
      <c r="AO692" s="124">
        <v>0</v>
      </c>
      <c r="AP692" s="124"/>
      <c r="AQ692" s="124">
        <v>0</v>
      </c>
      <c r="AR692" s="124"/>
      <c r="AS692" s="124">
        <v>0</v>
      </c>
      <c r="AT692" s="124"/>
      <c r="AU692" s="124">
        <v>0</v>
      </c>
      <c r="AV692" s="124">
        <v>0</v>
      </c>
      <c r="AW692" s="124">
        <v>0</v>
      </c>
      <c r="AX692" s="124">
        <v>0</v>
      </c>
      <c r="AY692" s="124">
        <v>0</v>
      </c>
      <c r="AZ692" s="124">
        <v>0</v>
      </c>
      <c r="BA692" s="124">
        <v>0</v>
      </c>
      <c r="BB692" s="124">
        <v>0</v>
      </c>
      <c r="BC692" s="124">
        <v>0</v>
      </c>
      <c r="BD692" s="123">
        <v>0</v>
      </c>
      <c r="BE692" s="123">
        <v>0</v>
      </c>
      <c r="BF692" s="124">
        <v>0</v>
      </c>
      <c r="BG692" s="124">
        <v>0</v>
      </c>
      <c r="BH692" s="124">
        <v>0</v>
      </c>
      <c r="BI692" s="124"/>
      <c r="BJ692" s="124">
        <v>0</v>
      </c>
      <c r="BK692" s="124"/>
      <c r="BL692" s="124">
        <v>0</v>
      </c>
      <c r="BM692" s="124">
        <v>0</v>
      </c>
      <c r="BN692" s="124">
        <v>0</v>
      </c>
      <c r="BO692" s="124">
        <v>0</v>
      </c>
      <c r="BP692" s="125">
        <v>0</v>
      </c>
      <c r="BS692" s="97">
        <f t="shared" si="517"/>
        <v>0</v>
      </c>
      <c r="BT692" s="97">
        <f t="shared" si="518"/>
        <v>0</v>
      </c>
      <c r="BU692" s="97">
        <f t="shared" si="519"/>
        <v>0</v>
      </c>
      <c r="BV692" s="296" t="str">
        <f>IF(CA692=0,"NO STOCK",IF(COUNTIF(PKGSUMM_T!$A$2:$A$1245,A692)&gt;0,"OK","ERROR"))</f>
        <v>NO STOCK</v>
      </c>
      <c r="BW692" s="296" t="str">
        <f>IF(CA692=0,"NO STOCK",IF(OR(COUNTIF(COST_SHEETT!$B$3:$B$1238,CI692)&gt;0,COUNTIF(COST_SHEETT!$AB$3:$AB$1238,CI692)&gt;0,COUNTIF(COST_SHEETT1!$B$3:$B$1238,CI692)&gt;0,COUNTIF(COST_SHEETT1!$AB$3:$AB$1238,CI692)&gt;0),"OK","ERROR"))</f>
        <v>NO STOCK</v>
      </c>
      <c r="BX692" s="97">
        <f>SUMIF(HW!$A$2:$A$1573,$A692,HW!BI$2:BI$1573)</f>
        <v>0</v>
      </c>
      <c r="BY692" s="97">
        <f>SUMIF(HW!$A$2:$A$1573,$A692,HW!BJ$2:BJ$1573)</f>
        <v>0</v>
      </c>
      <c r="BZ692" s="197">
        <f t="shared" si="520"/>
        <v>0</v>
      </c>
      <c r="CA692" s="198">
        <f t="shared" si="521"/>
        <v>0</v>
      </c>
      <c r="CI692" s="250"/>
      <c r="CK692" s="296">
        <f>IF(C692="WORK IN PROGRESS",0.099999,IF(SUMIF(SALE!$L$3:$L$1221,$A692,SALE!$U$3:$U$1221)=0,0,SUMIF(SALE!$L$3:$L$1221,$A692,SALE!$U$3:$U$1221)/SUMIF(SALE!$L$3:$L$1221,$A692,SALE!$F$3:$F$1221)))</f>
        <v>9.9999000000000005E-2</v>
      </c>
    </row>
    <row r="693" spans="1:102" ht="12" hidden="1" customHeight="1" x14ac:dyDescent="0.25">
      <c r="A693" s="104" t="s">
        <v>2642</v>
      </c>
      <c r="B693" s="106"/>
      <c r="C693" s="105" t="s">
        <v>1200</v>
      </c>
      <c r="D693" s="107"/>
      <c r="E693" s="107"/>
      <c r="F693" s="137">
        <v>2.4667000000000001E-2</v>
      </c>
      <c r="G693" s="137">
        <v>2.4667000000000001E-2</v>
      </c>
      <c r="H693" s="107"/>
      <c r="I693" s="107">
        <v>0</v>
      </c>
      <c r="J693" s="107">
        <v>0</v>
      </c>
      <c r="K693" s="107"/>
      <c r="L693" s="107">
        <v>0</v>
      </c>
      <c r="M693" s="107"/>
      <c r="N693" s="107">
        <v>0</v>
      </c>
      <c r="O693" s="107"/>
      <c r="P693" s="107">
        <v>0</v>
      </c>
      <c r="Q693" s="107"/>
      <c r="R693" s="107">
        <v>0</v>
      </c>
      <c r="S693" s="107"/>
      <c r="T693" s="107">
        <v>0</v>
      </c>
      <c r="U693" s="107"/>
      <c r="V693" s="107">
        <v>0</v>
      </c>
      <c r="W693" s="107"/>
      <c r="X693" s="107">
        <v>0</v>
      </c>
      <c r="Y693" s="107"/>
      <c r="Z693" s="107">
        <v>0</v>
      </c>
      <c r="AA693" s="107"/>
      <c r="AB693" s="107">
        <v>0</v>
      </c>
      <c r="AC693" s="107">
        <v>0</v>
      </c>
      <c r="AD693" s="107">
        <v>0</v>
      </c>
      <c r="AE693" s="107">
        <v>0</v>
      </c>
      <c r="AF693" s="107"/>
      <c r="AG693" s="107">
        <v>0</v>
      </c>
      <c r="AH693" s="107"/>
      <c r="AI693" s="107">
        <v>0</v>
      </c>
      <c r="AJ693" s="107"/>
      <c r="AK693" s="107">
        <v>0</v>
      </c>
      <c r="AL693" s="107"/>
      <c r="AM693" s="107">
        <v>0</v>
      </c>
      <c r="AN693" s="107"/>
      <c r="AO693" s="107">
        <v>0</v>
      </c>
      <c r="AP693" s="107"/>
      <c r="AQ693" s="107">
        <v>0</v>
      </c>
      <c r="AR693" s="107"/>
      <c r="AS693" s="107">
        <v>0</v>
      </c>
      <c r="AT693" s="107"/>
      <c r="AU693" s="107">
        <v>0</v>
      </c>
      <c r="AV693" s="107">
        <v>0</v>
      </c>
      <c r="AW693" s="107">
        <v>0</v>
      </c>
      <c r="AX693" s="107">
        <v>0</v>
      </c>
      <c r="AY693" s="107">
        <v>0</v>
      </c>
      <c r="AZ693" s="107">
        <v>0</v>
      </c>
      <c r="BA693" s="107">
        <v>0</v>
      </c>
      <c r="BB693" s="107">
        <v>0</v>
      </c>
      <c r="BC693" s="107">
        <v>0</v>
      </c>
      <c r="BD693" s="137">
        <v>0</v>
      </c>
      <c r="BE693" s="137">
        <v>0</v>
      </c>
      <c r="BF693" s="107">
        <v>0</v>
      </c>
      <c r="BG693" s="107">
        <v>0</v>
      </c>
      <c r="BH693" s="107">
        <v>0</v>
      </c>
      <c r="BI693" s="107"/>
      <c r="BJ693" s="107">
        <v>0</v>
      </c>
      <c r="BK693" s="107"/>
      <c r="BL693" s="107">
        <v>0</v>
      </c>
      <c r="BM693" s="107">
        <v>0</v>
      </c>
      <c r="BN693" s="107">
        <v>0</v>
      </c>
      <c r="BO693" s="107">
        <v>0</v>
      </c>
      <c r="BP693" s="108">
        <v>0</v>
      </c>
      <c r="BS693" s="97">
        <f t="shared" si="517"/>
        <v>0</v>
      </c>
      <c r="BT693" s="97">
        <f t="shared" si="518"/>
        <v>0</v>
      </c>
      <c r="BU693" s="97">
        <f t="shared" si="519"/>
        <v>0</v>
      </c>
      <c r="BV693" s="296" t="str">
        <f>IF(CA693=0,"NO STOCK",IF(COUNTIF(PKGSUMM_T!$A$2:$A$1245,A693)&gt;0,"OK","ERROR"))</f>
        <v>NO STOCK</v>
      </c>
      <c r="BW693" s="296" t="str">
        <f>IF(CA693=0,"NO STOCK",IF(OR(COUNTIF(COST_SHEETT!$B$3:$B$1238,CI693)&gt;0,COUNTIF(COST_SHEETT!$AB$3:$AB$1238,CI693)&gt;0,COUNTIF(COST_SHEETT1!$B$3:$B$1238,CI693)&gt;0,COUNTIF(COST_SHEETT1!$AB$3:$AB$1238,CI693)&gt;0),"OK","ERROR"))</f>
        <v>NO STOCK</v>
      </c>
      <c r="BX693" s="97">
        <f>SUMIF(HW!$A$2:$A$1573,$A693,HW!BI$2:BI$1573)</f>
        <v>0</v>
      </c>
      <c r="BY693" s="97">
        <f>SUMIF(HW!$A$2:$A$1573,$A693,HW!BJ$2:BJ$1573)</f>
        <v>0</v>
      </c>
      <c r="BZ693" s="197">
        <f t="shared" si="520"/>
        <v>0</v>
      </c>
      <c r="CA693" s="198">
        <f t="shared" si="521"/>
        <v>0</v>
      </c>
      <c r="CI693" s="250"/>
      <c r="CK693" s="296">
        <f>IF(C693="WORK IN PROGRESS",0.099999,IF(SUMIF(SALE!$L$3:$L$1221,$A693,SALE!$U$3:$U$1221)=0,0,SUMIF(SALE!$L$3:$L$1221,$A693,SALE!$U$3:$U$1221)/SUMIF(SALE!$L$3:$L$1221,$A693,SALE!$F$3:$F$1221)))</f>
        <v>0</v>
      </c>
    </row>
    <row r="694" spans="1:102" ht="12" hidden="1" customHeight="1" x14ac:dyDescent="0.25">
      <c r="A694" s="133" t="s">
        <v>2642</v>
      </c>
      <c r="B694" s="111" t="s">
        <v>1200</v>
      </c>
      <c r="C694" s="111"/>
      <c r="D694" s="126"/>
      <c r="E694" s="126"/>
      <c r="F694" s="126">
        <v>4.4762000000000003E-2</v>
      </c>
      <c r="G694" s="126">
        <v>4.4762000000000003E-2</v>
      </c>
      <c r="H694" s="112">
        <v>71148</v>
      </c>
      <c r="I694" s="112">
        <v>12.095000000000001</v>
      </c>
      <c r="J694" s="134">
        <v>1429.7190000000001</v>
      </c>
      <c r="K694" s="126"/>
      <c r="L694" s="112">
        <v>0</v>
      </c>
      <c r="M694" s="126"/>
      <c r="N694" s="112">
        <v>0</v>
      </c>
      <c r="O694" s="126"/>
      <c r="P694" s="112">
        <v>0</v>
      </c>
      <c r="Q694" s="126"/>
      <c r="R694" s="112">
        <v>0</v>
      </c>
      <c r="S694" s="126"/>
      <c r="T694" s="112">
        <v>0</v>
      </c>
      <c r="U694" s="126"/>
      <c r="V694" s="112">
        <v>0</v>
      </c>
      <c r="W694" s="126"/>
      <c r="X694" s="112">
        <v>0</v>
      </c>
      <c r="Y694" s="126"/>
      <c r="Z694" s="112">
        <v>0</v>
      </c>
      <c r="AA694" s="126"/>
      <c r="AB694" s="112">
        <v>0</v>
      </c>
      <c r="AC694" s="112">
        <v>0</v>
      </c>
      <c r="AD694" s="112">
        <v>0</v>
      </c>
      <c r="AE694" s="112">
        <v>0</v>
      </c>
      <c r="AF694" s="126"/>
      <c r="AG694" s="112">
        <v>0</v>
      </c>
      <c r="AH694" s="126"/>
      <c r="AI694" s="112">
        <v>0</v>
      </c>
      <c r="AJ694" s="126"/>
      <c r="AK694" s="112">
        <v>0</v>
      </c>
      <c r="AL694" s="126"/>
      <c r="AM694" s="112">
        <v>0</v>
      </c>
      <c r="AN694" s="126"/>
      <c r="AO694" s="112">
        <v>0</v>
      </c>
      <c r="AP694" s="126"/>
      <c r="AQ694" s="112">
        <v>0</v>
      </c>
      <c r="AR694" s="126"/>
      <c r="AS694" s="112">
        <v>0</v>
      </c>
      <c r="AT694" s="126"/>
      <c r="AU694" s="112">
        <v>0</v>
      </c>
      <c r="AV694" s="112">
        <v>0</v>
      </c>
      <c r="AW694" s="112">
        <v>0</v>
      </c>
      <c r="AX694" s="112">
        <v>0</v>
      </c>
      <c r="AY694" s="135">
        <v>71148</v>
      </c>
      <c r="AZ694" s="126">
        <v>14</v>
      </c>
      <c r="BA694" s="112">
        <v>12.095000000000001</v>
      </c>
      <c r="BB694" s="134">
        <v>1429.7190000000001</v>
      </c>
      <c r="BC694" s="134">
        <v>1429.7190000000001</v>
      </c>
      <c r="BD694" s="126">
        <v>0</v>
      </c>
      <c r="BE694" s="126">
        <v>0</v>
      </c>
      <c r="BF694" s="112">
        <v>0</v>
      </c>
      <c r="BG694" s="112">
        <v>0</v>
      </c>
      <c r="BH694" s="112">
        <v>0</v>
      </c>
      <c r="BI694" s="126"/>
      <c r="BJ694" s="112">
        <v>0</v>
      </c>
      <c r="BK694" s="126"/>
      <c r="BL694" s="112">
        <v>0</v>
      </c>
      <c r="BM694" s="112">
        <v>0</v>
      </c>
      <c r="BN694" s="112">
        <v>0</v>
      </c>
      <c r="BO694" s="112">
        <v>0</v>
      </c>
      <c r="BP694" s="113">
        <v>0</v>
      </c>
      <c r="BS694" s="97">
        <f t="shared" si="517"/>
        <v>0</v>
      </c>
      <c r="BT694" s="97">
        <f t="shared" si="518"/>
        <v>0</v>
      </c>
      <c r="BU694" s="97">
        <f t="shared" si="519"/>
        <v>0</v>
      </c>
      <c r="BV694" s="296" t="str">
        <f>IF(CA694=0,"NO STOCK",IF(COUNTIF(PKGSUMM_T!$A$2:$A$1245,A694)&gt;0,"OK","ERROR"))</f>
        <v>NO STOCK</v>
      </c>
      <c r="BW694" s="296" t="str">
        <f>IF(CA694=0,"NO STOCK",IF(OR(COUNTIF(COST_SHEETT!$B$3:$B$1238,CI694)&gt;0,COUNTIF(COST_SHEETT!$AB$3:$AB$1238,CI694)&gt;0,COUNTIF(COST_SHEETT1!$B$3:$B$1238,CI694)&gt;0,COUNTIF(COST_SHEETT1!$AB$3:$AB$1238,CI694)&gt;0),"OK","ERROR"))</f>
        <v>NO STOCK</v>
      </c>
      <c r="BX694" s="97">
        <f>SUMIF(HW!$A$2:$A$1573,$A694,HW!BI$2:BI$1573)</f>
        <v>0</v>
      </c>
      <c r="BY694" s="97">
        <f>SUMIF(HW!$A$2:$A$1573,$A694,HW!BJ$2:BJ$1573)</f>
        <v>0</v>
      </c>
      <c r="BZ694" s="197">
        <f t="shared" si="520"/>
        <v>0</v>
      </c>
      <c r="CA694" s="198">
        <f t="shared" si="521"/>
        <v>0</v>
      </c>
      <c r="CI694" s="250"/>
      <c r="CK694" s="296">
        <f>IF(C694="WORK IN PROGRESS",0.099999,IF(SUMIF(SALE!$L$3:$L$1221,$A694,SALE!$U$3:$U$1221)=0,0,SUMIF(SALE!$L$3:$L$1221,$A694,SALE!$U$3:$U$1221)/SUMIF(SALE!$L$3:$L$1221,$A694,SALE!$F$3:$F$1221)))</f>
        <v>0</v>
      </c>
    </row>
    <row r="695" spans="1:102" ht="12" hidden="1" customHeight="1" x14ac:dyDescent="0.25">
      <c r="A695" s="104" t="s">
        <v>2642</v>
      </c>
      <c r="B695" s="105" t="s">
        <v>1939</v>
      </c>
      <c r="C695" s="106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07"/>
      <c r="BE695" s="107"/>
      <c r="BF695" s="107"/>
      <c r="BG695" s="107"/>
      <c r="BH695" s="107"/>
      <c r="BI695" s="107"/>
      <c r="BJ695" s="107"/>
      <c r="BK695" s="107"/>
      <c r="BL695" s="107"/>
      <c r="BM695" s="107"/>
      <c r="BN695" s="107"/>
      <c r="BO695" s="107"/>
      <c r="BP695" s="108"/>
      <c r="BS695" s="97">
        <f t="shared" si="517"/>
        <v>0</v>
      </c>
      <c r="BT695" s="97">
        <f t="shared" si="518"/>
        <v>0</v>
      </c>
      <c r="BU695" s="97">
        <f t="shared" si="519"/>
        <v>0</v>
      </c>
      <c r="BV695" s="296" t="str">
        <f>IF(CA695=0,"NO STOCK",IF(COUNTIF(PKGSUMM_T!$A$2:$A$1245,A695)&gt;0,"OK","ERROR"))</f>
        <v>NO STOCK</v>
      </c>
      <c r="BW695" s="296" t="str">
        <f>IF(CA695=0,"NO STOCK",IF(OR(COUNTIF(COST_SHEETT!$B$3:$B$1238,CI695)&gt;0,COUNTIF(COST_SHEETT!$AB$3:$AB$1238,CI695)&gt;0,COUNTIF(COST_SHEETT1!$B$3:$B$1238,CI695)&gt;0,COUNTIF(COST_SHEETT1!$AB$3:$AB$1238,CI695)&gt;0),"OK","ERROR"))</f>
        <v>NO STOCK</v>
      </c>
      <c r="BX695" s="97">
        <f>SUMIF(HW!$A$2:$A$1573,$A695,HW!BI$2:BI$1573)</f>
        <v>0</v>
      </c>
      <c r="BY695" s="97">
        <f>SUMIF(HW!$A$2:$A$1573,$A695,HW!BJ$2:BJ$1573)</f>
        <v>0</v>
      </c>
      <c r="BZ695" s="197">
        <f t="shared" si="520"/>
        <v>0</v>
      </c>
      <c r="CA695" s="198">
        <f t="shared" si="521"/>
        <v>0</v>
      </c>
      <c r="CI695" s="250"/>
      <c r="CK695" s="296">
        <f>IF(C695="WORK IN PROGRESS",0.099999,IF(SUMIF(SALE!$L$3:$L$1221,$A695,SALE!$U$3:$U$1221)=0,0,SUMIF(SALE!$L$3:$L$1221,$A695,SALE!$U$3:$U$1221)/SUMIF(SALE!$L$3:$L$1221,$A695,SALE!$F$3:$F$1221)))</f>
        <v>0</v>
      </c>
    </row>
    <row r="696" spans="1:102" ht="12" hidden="1" customHeight="1" x14ac:dyDescent="0.25">
      <c r="A696" s="109" t="s">
        <v>2642</v>
      </c>
      <c r="B696" s="110"/>
      <c r="C696" s="111" t="s">
        <v>30</v>
      </c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  <c r="AM696" s="112"/>
      <c r="AN696" s="112"/>
      <c r="AO696" s="112"/>
      <c r="AP696" s="112"/>
      <c r="AQ696" s="112"/>
      <c r="AR696" s="112"/>
      <c r="AS696" s="112"/>
      <c r="AT696" s="112"/>
      <c r="AU696" s="112"/>
      <c r="AV696" s="112"/>
      <c r="AW696" s="112"/>
      <c r="AX696" s="112"/>
      <c r="AY696" s="112"/>
      <c r="AZ696" s="112"/>
      <c r="BA696" s="112"/>
      <c r="BB696" s="112"/>
      <c r="BC696" s="112"/>
      <c r="BD696" s="112"/>
      <c r="BE696" s="112"/>
      <c r="BF696" s="112"/>
      <c r="BG696" s="112"/>
      <c r="BH696" s="112"/>
      <c r="BI696" s="112"/>
      <c r="BJ696" s="112"/>
      <c r="BK696" s="112"/>
      <c r="BL696" s="112"/>
      <c r="BM696" s="112"/>
      <c r="BN696" s="112"/>
      <c r="BO696" s="112"/>
      <c r="BP696" s="113"/>
      <c r="BS696" s="97">
        <f t="shared" si="517"/>
        <v>0</v>
      </c>
      <c r="BT696" s="97">
        <f t="shared" si="518"/>
        <v>0</v>
      </c>
      <c r="BU696" s="97">
        <f t="shared" si="519"/>
        <v>0</v>
      </c>
      <c r="BV696" s="296" t="str">
        <f>IF(CA696=0,"NO STOCK",IF(COUNTIF(PKGSUMM_T!$A$2:$A$1245,A696)&gt;0,"OK","ERROR"))</f>
        <v>NO STOCK</v>
      </c>
      <c r="BW696" s="296" t="str">
        <f>IF(CA696=0,"NO STOCK",IF(OR(COUNTIF(COST_SHEETT!$B$3:$B$1238,CI696)&gt;0,COUNTIF(COST_SHEETT!$AB$3:$AB$1238,CI696)&gt;0,COUNTIF(COST_SHEETT1!$B$3:$B$1238,CI696)&gt;0,COUNTIF(COST_SHEETT1!$AB$3:$AB$1238,CI696)&gt;0),"OK","ERROR"))</f>
        <v>NO STOCK</v>
      </c>
      <c r="BX696" s="97">
        <f>SUMIF(HW!$A$2:$A$1573,$A696,HW!BI$2:BI$1573)</f>
        <v>0</v>
      </c>
      <c r="BY696" s="97">
        <f>SUMIF(HW!$A$2:$A$1573,$A696,HW!BJ$2:BJ$1573)</f>
        <v>0</v>
      </c>
      <c r="BZ696" s="197">
        <f t="shared" si="520"/>
        <v>0</v>
      </c>
      <c r="CA696" s="198">
        <f t="shared" si="521"/>
        <v>0</v>
      </c>
      <c r="CI696" s="250"/>
      <c r="CK696" s="296">
        <f>IF(C696="WORK IN PROGRESS",0.099999,IF(SUMIF(SALE!$L$3:$L$1221,$A696,SALE!$U$3:$U$1221)=0,0,SUMIF(SALE!$L$3:$L$1221,$A696,SALE!$U$3:$U$1221)/SUMIF(SALE!$L$3:$L$1221,$A696,SALE!$F$3:$F$1221)))</f>
        <v>0</v>
      </c>
    </row>
    <row r="697" spans="1:102" ht="12" hidden="1" customHeight="1" x14ac:dyDescent="0.25">
      <c r="A697" s="114" t="s">
        <v>1940</v>
      </c>
      <c r="B697" s="115" t="s">
        <v>1941</v>
      </c>
      <c r="C697" s="115" t="s">
        <v>30</v>
      </c>
      <c r="D697" s="116">
        <v>4200</v>
      </c>
      <c r="E697" s="117">
        <v>170</v>
      </c>
      <c r="F697" s="117">
        <v>2.4667000000000001E-2</v>
      </c>
      <c r="G697" s="117">
        <v>2.4667000000000001E-2</v>
      </c>
      <c r="H697" s="118"/>
      <c r="I697" s="118">
        <v>0</v>
      </c>
      <c r="J697" s="118">
        <v>0</v>
      </c>
      <c r="K697" s="118"/>
      <c r="L697" s="118">
        <v>0</v>
      </c>
      <c r="M697" s="118"/>
      <c r="N697" s="118">
        <v>0</v>
      </c>
      <c r="O697" s="118"/>
      <c r="P697" s="118">
        <v>0</v>
      </c>
      <c r="Q697" s="118"/>
      <c r="R697" s="118">
        <v>0</v>
      </c>
      <c r="S697" s="118"/>
      <c r="T697" s="118">
        <v>0</v>
      </c>
      <c r="U697" s="118"/>
      <c r="V697" s="118">
        <v>0</v>
      </c>
      <c r="W697" s="118"/>
      <c r="X697" s="118">
        <v>0</v>
      </c>
      <c r="Y697" s="118"/>
      <c r="Z697" s="118">
        <v>0</v>
      </c>
      <c r="AA697" s="118"/>
      <c r="AB697" s="118">
        <v>0</v>
      </c>
      <c r="AC697" s="118">
        <v>0</v>
      </c>
      <c r="AD697" s="118">
        <v>0</v>
      </c>
      <c r="AE697" s="118">
        <v>0</v>
      </c>
      <c r="AF697" s="118"/>
      <c r="AG697" s="118">
        <v>0</v>
      </c>
      <c r="AH697" s="118"/>
      <c r="AI697" s="118">
        <v>0</v>
      </c>
      <c r="AJ697" s="118"/>
      <c r="AK697" s="118">
        <v>0</v>
      </c>
      <c r="AL697" s="118"/>
      <c r="AM697" s="118">
        <v>0</v>
      </c>
      <c r="AN697" s="118"/>
      <c r="AO697" s="118">
        <v>0</v>
      </c>
      <c r="AP697" s="118"/>
      <c r="AQ697" s="118">
        <v>0</v>
      </c>
      <c r="AR697" s="118"/>
      <c r="AS697" s="118">
        <v>0</v>
      </c>
      <c r="AT697" s="118"/>
      <c r="AU697" s="118">
        <v>0</v>
      </c>
      <c r="AV697" s="118">
        <v>0</v>
      </c>
      <c r="AW697" s="118">
        <v>0</v>
      </c>
      <c r="AX697" s="118">
        <v>0</v>
      </c>
      <c r="AY697" s="118">
        <v>0</v>
      </c>
      <c r="AZ697" s="118">
        <v>0</v>
      </c>
      <c r="BA697" s="118">
        <v>0</v>
      </c>
      <c r="BB697" s="118">
        <v>0</v>
      </c>
      <c r="BC697" s="118">
        <v>0</v>
      </c>
      <c r="BD697" s="117">
        <v>0</v>
      </c>
      <c r="BE697" s="117">
        <v>0</v>
      </c>
      <c r="BF697" s="118">
        <v>0</v>
      </c>
      <c r="BG697" s="118">
        <v>0</v>
      </c>
      <c r="BH697" s="118">
        <v>0</v>
      </c>
      <c r="BI697" s="118"/>
      <c r="BJ697" s="118">
        <v>0</v>
      </c>
      <c r="BK697" s="118"/>
      <c r="BL697" s="118">
        <v>0</v>
      </c>
      <c r="BM697" s="118">
        <v>0</v>
      </c>
      <c r="BN697" s="118">
        <v>0</v>
      </c>
      <c r="BO697" s="118">
        <v>0</v>
      </c>
      <c r="BP697" s="119">
        <v>0</v>
      </c>
      <c r="BS697" s="97">
        <f t="shared" si="517"/>
        <v>0</v>
      </c>
      <c r="BT697" s="97">
        <f t="shared" si="518"/>
        <v>0</v>
      </c>
      <c r="BU697" s="97">
        <f t="shared" si="519"/>
        <v>0</v>
      </c>
      <c r="BV697" s="296" t="str">
        <f>IF(CA697=0,"NO STOCK",IF(COUNTIF(PKGSUMM_T!$A$2:$A$1245,A697)&gt;0,"OK","ERROR"))</f>
        <v>NO STOCK</v>
      </c>
      <c r="BW697" s="296" t="str">
        <f>IF(CA697=0,"NO STOCK",IF(OR(COUNTIF(COST_SHEETT!$B$3:$B$1238,CI697)&gt;0,COUNTIF(COST_SHEETT!$AB$3:$AB$1238,CI697)&gt;0,COUNTIF(COST_SHEETT1!$B$3:$B$1238,CI697)&gt;0,COUNTIF(COST_SHEETT1!$AB$3:$AB$1238,CI697)&gt;0),"OK","ERROR"))</f>
        <v>NO STOCK</v>
      </c>
      <c r="BX697" s="97">
        <f>SUMIF(HW!$A$2:$A$1573,$A697,HW!BI$2:BI$1573)</f>
        <v>0</v>
      </c>
      <c r="BY697" s="97">
        <f>SUMIF(HW!$A$2:$A$1573,$A697,HW!BJ$2:BJ$1573)</f>
        <v>0</v>
      </c>
      <c r="BZ697" s="197">
        <f t="shared" si="520"/>
        <v>0</v>
      </c>
      <c r="CA697" s="198">
        <f t="shared" si="521"/>
        <v>0</v>
      </c>
      <c r="CI697" s="250"/>
      <c r="CK697" s="296">
        <f>IF(C697="WORK IN PROGRESS",0.099999,IF(SUMIF(SALE!$L$3:$L$1221,$A697,SALE!$U$3:$U$1221)=0,0,SUMIF(SALE!$L$3:$L$1221,$A697,SALE!$U$3:$U$1221)/SUMIF(SALE!$L$3:$L$1221,$A697,SALE!$F$3:$F$1221)))</f>
        <v>0</v>
      </c>
    </row>
    <row r="698" spans="1:102" ht="12" hidden="1" customHeight="1" x14ac:dyDescent="0.25">
      <c r="A698" s="109" t="s">
        <v>2642</v>
      </c>
      <c r="B698" s="110"/>
      <c r="C698" s="111" t="s">
        <v>1200</v>
      </c>
      <c r="D698" s="112"/>
      <c r="E698" s="112"/>
      <c r="F698" s="126">
        <v>2.4667000000000001E-2</v>
      </c>
      <c r="G698" s="126">
        <v>2.4667000000000001E-2</v>
      </c>
      <c r="H698" s="112"/>
      <c r="I698" s="112">
        <v>0</v>
      </c>
      <c r="J698" s="112">
        <v>0</v>
      </c>
      <c r="K698" s="112"/>
      <c r="L698" s="112">
        <v>0</v>
      </c>
      <c r="M698" s="112"/>
      <c r="N698" s="112">
        <v>0</v>
      </c>
      <c r="O698" s="112"/>
      <c r="P698" s="112">
        <v>0</v>
      </c>
      <c r="Q698" s="112"/>
      <c r="R698" s="112">
        <v>0</v>
      </c>
      <c r="S698" s="112"/>
      <c r="T698" s="112">
        <v>0</v>
      </c>
      <c r="U698" s="112"/>
      <c r="V698" s="112">
        <v>0</v>
      </c>
      <c r="W698" s="112"/>
      <c r="X698" s="112">
        <v>0</v>
      </c>
      <c r="Y698" s="112"/>
      <c r="Z698" s="112">
        <v>0</v>
      </c>
      <c r="AA698" s="112"/>
      <c r="AB698" s="112">
        <v>0</v>
      </c>
      <c r="AC698" s="112">
        <v>0</v>
      </c>
      <c r="AD698" s="112">
        <v>0</v>
      </c>
      <c r="AE698" s="112">
        <v>0</v>
      </c>
      <c r="AF698" s="112"/>
      <c r="AG698" s="112">
        <v>0</v>
      </c>
      <c r="AH698" s="112"/>
      <c r="AI698" s="112">
        <v>0</v>
      </c>
      <c r="AJ698" s="112"/>
      <c r="AK698" s="112">
        <v>0</v>
      </c>
      <c r="AL698" s="112"/>
      <c r="AM698" s="112">
        <v>0</v>
      </c>
      <c r="AN698" s="112"/>
      <c r="AO698" s="112">
        <v>0</v>
      </c>
      <c r="AP698" s="112"/>
      <c r="AQ698" s="112">
        <v>0</v>
      </c>
      <c r="AR698" s="112"/>
      <c r="AS698" s="112">
        <v>0</v>
      </c>
      <c r="AT698" s="112"/>
      <c r="AU698" s="112">
        <v>0</v>
      </c>
      <c r="AV698" s="112">
        <v>0</v>
      </c>
      <c r="AW698" s="112">
        <v>0</v>
      </c>
      <c r="AX698" s="112">
        <v>0</v>
      </c>
      <c r="AY698" s="112">
        <v>0</v>
      </c>
      <c r="AZ698" s="112">
        <v>0</v>
      </c>
      <c r="BA698" s="112">
        <v>0</v>
      </c>
      <c r="BB698" s="112">
        <v>0</v>
      </c>
      <c r="BC698" s="112">
        <v>0</v>
      </c>
      <c r="BD698" s="126">
        <v>0</v>
      </c>
      <c r="BE698" s="126">
        <v>0</v>
      </c>
      <c r="BF698" s="112">
        <v>0</v>
      </c>
      <c r="BG698" s="112">
        <v>0</v>
      </c>
      <c r="BH698" s="112">
        <v>0</v>
      </c>
      <c r="BI698" s="112"/>
      <c r="BJ698" s="112">
        <v>0</v>
      </c>
      <c r="BK698" s="112"/>
      <c r="BL698" s="112">
        <v>0</v>
      </c>
      <c r="BM698" s="112">
        <v>0</v>
      </c>
      <c r="BN698" s="112">
        <v>0</v>
      </c>
      <c r="BO698" s="112">
        <v>0</v>
      </c>
      <c r="BP698" s="113">
        <v>0</v>
      </c>
      <c r="BS698" s="97">
        <f t="shared" si="517"/>
        <v>0</v>
      </c>
      <c r="BT698" s="97">
        <f t="shared" si="518"/>
        <v>0</v>
      </c>
      <c r="BU698" s="97">
        <f t="shared" si="519"/>
        <v>0</v>
      </c>
      <c r="BV698" s="296" t="str">
        <f>IF(CA698=0,"NO STOCK",IF(COUNTIF(PKGSUMM_T!$A$2:$A$1245,A698)&gt;0,"OK","ERROR"))</f>
        <v>NO STOCK</v>
      </c>
      <c r="BW698" s="296" t="str">
        <f>IF(CA698=0,"NO STOCK",IF(OR(COUNTIF(COST_SHEETT!$B$3:$B$1238,CI698)&gt;0,COUNTIF(COST_SHEETT!$AB$3:$AB$1238,CI698)&gt;0,COUNTIF(COST_SHEETT1!$B$3:$B$1238,CI698)&gt;0,COUNTIF(COST_SHEETT1!$AB$3:$AB$1238,CI698)&gt;0),"OK","ERROR"))</f>
        <v>NO STOCK</v>
      </c>
      <c r="BX698" s="97">
        <f>SUMIF(HW!$A$2:$A$1573,$A698,HW!BI$2:BI$1573)</f>
        <v>0</v>
      </c>
      <c r="BY698" s="97">
        <f>SUMIF(HW!$A$2:$A$1573,$A698,HW!BJ$2:BJ$1573)</f>
        <v>0</v>
      </c>
      <c r="BZ698" s="197">
        <f t="shared" si="520"/>
        <v>0</v>
      </c>
      <c r="CA698" s="198">
        <f t="shared" si="521"/>
        <v>0</v>
      </c>
      <c r="CI698" s="250"/>
      <c r="CK698" s="296">
        <f>IF(C698="WORK IN PROGRESS",0.099999,IF(SUMIF(SALE!$L$3:$L$1221,$A698,SALE!$U$3:$U$1221)=0,0,SUMIF(SALE!$L$3:$L$1221,$A698,SALE!$U$3:$U$1221)/SUMIF(SALE!$L$3:$L$1221,$A698,SALE!$F$3:$F$1221)))</f>
        <v>0</v>
      </c>
    </row>
    <row r="699" spans="1:102" ht="12" hidden="1" customHeight="1" x14ac:dyDescent="0.25">
      <c r="A699" s="104" t="s">
        <v>2642</v>
      </c>
      <c r="B699" s="105" t="s">
        <v>1200</v>
      </c>
      <c r="C699" s="106"/>
      <c r="D699" s="107"/>
      <c r="E699" s="107"/>
      <c r="F699" s="137">
        <v>2.4667000000000001E-2</v>
      </c>
      <c r="G699" s="137">
        <v>2.4667000000000001E-2</v>
      </c>
      <c r="H699" s="107"/>
      <c r="I699" s="107">
        <v>0</v>
      </c>
      <c r="J699" s="107">
        <v>0</v>
      </c>
      <c r="K699" s="107"/>
      <c r="L699" s="107">
        <v>0</v>
      </c>
      <c r="M699" s="107"/>
      <c r="N699" s="107">
        <v>0</v>
      </c>
      <c r="O699" s="107"/>
      <c r="P699" s="107">
        <v>0</v>
      </c>
      <c r="Q699" s="107"/>
      <c r="R699" s="107">
        <v>0</v>
      </c>
      <c r="S699" s="107"/>
      <c r="T699" s="107">
        <v>0</v>
      </c>
      <c r="U699" s="107"/>
      <c r="V699" s="107">
        <v>0</v>
      </c>
      <c r="W699" s="107"/>
      <c r="X699" s="107">
        <v>0</v>
      </c>
      <c r="Y699" s="107"/>
      <c r="Z699" s="107">
        <v>0</v>
      </c>
      <c r="AA699" s="107"/>
      <c r="AB699" s="107">
        <v>0</v>
      </c>
      <c r="AC699" s="107">
        <v>0</v>
      </c>
      <c r="AD699" s="107">
        <v>0</v>
      </c>
      <c r="AE699" s="107">
        <v>0</v>
      </c>
      <c r="AF699" s="107"/>
      <c r="AG699" s="107">
        <v>0</v>
      </c>
      <c r="AH699" s="107"/>
      <c r="AI699" s="107">
        <v>0</v>
      </c>
      <c r="AJ699" s="107"/>
      <c r="AK699" s="107">
        <v>0</v>
      </c>
      <c r="AL699" s="107"/>
      <c r="AM699" s="107">
        <v>0</v>
      </c>
      <c r="AN699" s="107"/>
      <c r="AO699" s="107">
        <v>0</v>
      </c>
      <c r="AP699" s="107"/>
      <c r="AQ699" s="107">
        <v>0</v>
      </c>
      <c r="AR699" s="107"/>
      <c r="AS699" s="107">
        <v>0</v>
      </c>
      <c r="AT699" s="107"/>
      <c r="AU699" s="107">
        <v>0</v>
      </c>
      <c r="AV699" s="107">
        <v>0</v>
      </c>
      <c r="AW699" s="107">
        <v>0</v>
      </c>
      <c r="AX699" s="107">
        <v>0</v>
      </c>
      <c r="AY699" s="107">
        <v>0</v>
      </c>
      <c r="AZ699" s="107">
        <v>0</v>
      </c>
      <c r="BA699" s="107">
        <v>0</v>
      </c>
      <c r="BB699" s="107">
        <v>0</v>
      </c>
      <c r="BC699" s="107">
        <v>0</v>
      </c>
      <c r="BD699" s="137">
        <v>0</v>
      </c>
      <c r="BE699" s="137">
        <v>0</v>
      </c>
      <c r="BF699" s="107">
        <v>0</v>
      </c>
      <c r="BG699" s="107">
        <v>0</v>
      </c>
      <c r="BH699" s="107">
        <v>0</v>
      </c>
      <c r="BI699" s="107"/>
      <c r="BJ699" s="107">
        <v>0</v>
      </c>
      <c r="BK699" s="107"/>
      <c r="BL699" s="107">
        <v>0</v>
      </c>
      <c r="BM699" s="107">
        <v>0</v>
      </c>
      <c r="BN699" s="107">
        <v>0</v>
      </c>
      <c r="BO699" s="107">
        <v>0</v>
      </c>
      <c r="BP699" s="108">
        <v>0</v>
      </c>
      <c r="BS699" s="97">
        <f t="shared" si="517"/>
        <v>0</v>
      </c>
      <c r="BT699" s="97">
        <f t="shared" si="518"/>
        <v>0</v>
      </c>
      <c r="BU699" s="97">
        <f t="shared" si="519"/>
        <v>0</v>
      </c>
      <c r="BV699" s="296" t="str">
        <f>IF(CA699=0,"NO STOCK",IF(COUNTIF(PKGSUMM_T!$A$2:$A$1245,A699)&gt;0,"OK","ERROR"))</f>
        <v>NO STOCK</v>
      </c>
      <c r="BW699" s="296" t="str">
        <f>IF(CA699=0,"NO STOCK",IF(OR(COUNTIF(COST_SHEETT!$B$3:$B$1238,CI699)&gt;0,COUNTIF(COST_SHEETT!$AB$3:$AB$1238,CI699)&gt;0,COUNTIF(COST_SHEETT1!$B$3:$B$1238,CI699)&gt;0,COUNTIF(COST_SHEETT1!$AB$3:$AB$1238,CI699)&gt;0),"OK","ERROR"))</f>
        <v>NO STOCK</v>
      </c>
      <c r="BX699" s="97">
        <f>SUMIF(HW!$A$2:$A$1573,$A699,HW!BI$2:BI$1573)</f>
        <v>0</v>
      </c>
      <c r="BY699" s="97">
        <f>SUMIF(HW!$A$2:$A$1573,$A699,HW!BJ$2:BJ$1573)</f>
        <v>0</v>
      </c>
      <c r="BZ699" s="197">
        <f t="shared" si="520"/>
        <v>0</v>
      </c>
      <c r="CA699" s="198">
        <f t="shared" si="521"/>
        <v>0</v>
      </c>
      <c r="CI699" s="250"/>
      <c r="CK699" s="296">
        <f>IF(C699="WORK IN PROGRESS",0.099999,IF(SUMIF(SALE!$L$3:$L$1221,$A699,SALE!$U$3:$U$1221)=0,0,SUMIF(SALE!$L$3:$L$1221,$A699,SALE!$U$3:$U$1221)/SUMIF(SALE!$L$3:$L$1221,$A699,SALE!$F$3:$F$1221)))</f>
        <v>0</v>
      </c>
    </row>
    <row r="700" spans="1:102" ht="12" hidden="1" customHeight="1" x14ac:dyDescent="0.25">
      <c r="A700" s="109" t="s">
        <v>2642</v>
      </c>
      <c r="B700" s="111" t="s">
        <v>1942</v>
      </c>
      <c r="C700" s="110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  <c r="AM700" s="112"/>
      <c r="AN700" s="112"/>
      <c r="AO700" s="112"/>
      <c r="AP700" s="112"/>
      <c r="AQ700" s="112"/>
      <c r="AR700" s="112"/>
      <c r="AS700" s="112"/>
      <c r="AT700" s="112"/>
      <c r="AU700" s="112"/>
      <c r="AV700" s="112"/>
      <c r="AW700" s="112"/>
      <c r="AX700" s="112"/>
      <c r="AY700" s="112"/>
      <c r="AZ700" s="112"/>
      <c r="BA700" s="112"/>
      <c r="BB700" s="112"/>
      <c r="BC700" s="112"/>
      <c r="BD700" s="112"/>
      <c r="BE700" s="112"/>
      <c r="BF700" s="112"/>
      <c r="BG700" s="112"/>
      <c r="BH700" s="112"/>
      <c r="BI700" s="112"/>
      <c r="BJ700" s="112"/>
      <c r="BK700" s="112"/>
      <c r="BL700" s="112"/>
      <c r="BM700" s="112"/>
      <c r="BN700" s="112"/>
      <c r="BO700" s="112"/>
      <c r="BP700" s="113"/>
      <c r="BS700" s="97">
        <f t="shared" si="517"/>
        <v>0</v>
      </c>
      <c r="BT700" s="97">
        <f t="shared" si="518"/>
        <v>0</v>
      </c>
      <c r="BU700" s="97">
        <f t="shared" si="519"/>
        <v>0</v>
      </c>
      <c r="BV700" s="296" t="str">
        <f>IF(CA700=0,"NO STOCK",IF(COUNTIF(PKGSUMM_T!$A$2:$A$1245,A700)&gt;0,"OK","ERROR"))</f>
        <v>NO STOCK</v>
      </c>
      <c r="BW700" s="296" t="str">
        <f>IF(CA700=0,"NO STOCK",IF(OR(COUNTIF(COST_SHEETT!$B$3:$B$1238,CI700)&gt;0,COUNTIF(COST_SHEETT!$AB$3:$AB$1238,CI700)&gt;0,COUNTIF(COST_SHEETT1!$B$3:$B$1238,CI700)&gt;0,COUNTIF(COST_SHEETT1!$AB$3:$AB$1238,CI700)&gt;0),"OK","ERROR"))</f>
        <v>NO STOCK</v>
      </c>
      <c r="BX700" s="97">
        <f>SUMIF(HW!$A$2:$A$1573,$A700,HW!BI$2:BI$1573)</f>
        <v>0</v>
      </c>
      <c r="BY700" s="97">
        <f>SUMIF(HW!$A$2:$A$1573,$A700,HW!BJ$2:BJ$1573)</f>
        <v>0</v>
      </c>
      <c r="BZ700" s="197">
        <f t="shared" si="520"/>
        <v>0</v>
      </c>
      <c r="CA700" s="198">
        <f t="shared" si="521"/>
        <v>0</v>
      </c>
      <c r="CI700" s="250"/>
      <c r="CK700" s="296">
        <f>IF(C700="WORK IN PROGRESS",0.099999,IF(SUMIF(SALE!$L$3:$L$1221,$A700,SALE!$U$3:$U$1221)=0,0,SUMIF(SALE!$L$3:$L$1221,$A700,SALE!$U$3:$U$1221)/SUMIF(SALE!$L$3:$L$1221,$A700,SALE!$F$3:$F$1221)))</f>
        <v>0</v>
      </c>
    </row>
    <row r="701" spans="1:102" ht="12" hidden="1" customHeight="1" x14ac:dyDescent="0.25">
      <c r="A701" s="104" t="s">
        <v>2642</v>
      </c>
      <c r="B701" s="106"/>
      <c r="C701" s="105" t="s">
        <v>30</v>
      </c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07"/>
      <c r="BE701" s="107"/>
      <c r="BF701" s="107"/>
      <c r="BG701" s="107"/>
      <c r="BH701" s="107"/>
      <c r="BI701" s="107"/>
      <c r="BJ701" s="107"/>
      <c r="BK701" s="107"/>
      <c r="BL701" s="107"/>
      <c r="BM701" s="107"/>
      <c r="BN701" s="107"/>
      <c r="BO701" s="107"/>
      <c r="BP701" s="108"/>
      <c r="BS701" s="97">
        <f t="shared" si="517"/>
        <v>0</v>
      </c>
      <c r="BT701" s="97">
        <f t="shared" si="518"/>
        <v>0</v>
      </c>
      <c r="BU701" s="97">
        <f t="shared" si="519"/>
        <v>0</v>
      </c>
      <c r="BV701" s="296" t="str">
        <f>IF(CA701=0,"NO STOCK",IF(COUNTIF(PKGSUMM_T!$A$2:$A$1245,A701)&gt;0,"OK","ERROR"))</f>
        <v>NO STOCK</v>
      </c>
      <c r="BW701" s="296" t="str">
        <f>IF(CA701=0,"NO STOCK",IF(OR(COUNTIF(COST_SHEETT!$B$3:$B$1238,CI701)&gt;0,COUNTIF(COST_SHEETT!$AB$3:$AB$1238,CI701)&gt;0,COUNTIF(COST_SHEETT1!$B$3:$B$1238,CI701)&gt;0,COUNTIF(COST_SHEETT1!$AB$3:$AB$1238,CI701)&gt;0),"OK","ERROR"))</f>
        <v>NO STOCK</v>
      </c>
      <c r="BX701" s="97">
        <f>SUMIF(HW!$A$2:$A$1573,$A701,HW!BI$2:BI$1573)</f>
        <v>0</v>
      </c>
      <c r="BY701" s="97">
        <f>SUMIF(HW!$A$2:$A$1573,$A701,HW!BJ$2:BJ$1573)</f>
        <v>0</v>
      </c>
      <c r="BZ701" s="197">
        <f t="shared" si="520"/>
        <v>0</v>
      </c>
      <c r="CA701" s="198">
        <f t="shared" si="521"/>
        <v>0</v>
      </c>
      <c r="CI701" s="250"/>
      <c r="CK701" s="296">
        <f>IF(C701="WORK IN PROGRESS",0.099999,IF(SUMIF(SALE!$L$3:$L$1221,$A701,SALE!$U$3:$U$1221)=0,0,SUMIF(SALE!$L$3:$L$1221,$A701,SALE!$U$3:$U$1221)/SUMIF(SALE!$L$3:$L$1221,$A701,SALE!$F$3:$F$1221)))</f>
        <v>0</v>
      </c>
    </row>
    <row r="702" spans="1:102" ht="12" customHeight="1" x14ac:dyDescent="0.25">
      <c r="A702" s="120" t="s">
        <v>501</v>
      </c>
      <c r="B702" s="121" t="s">
        <v>502</v>
      </c>
      <c r="C702" s="121" t="s">
        <v>30</v>
      </c>
      <c r="D702" s="122">
        <v>4284</v>
      </c>
      <c r="E702" s="123">
        <v>245</v>
      </c>
      <c r="F702" s="123">
        <v>3.3409000000000001E-2</v>
      </c>
      <c r="G702" s="123">
        <v>3.3409000000000001E-2</v>
      </c>
      <c r="H702" s="127">
        <v>317016</v>
      </c>
      <c r="I702" s="127">
        <v>77.668999999999997</v>
      </c>
      <c r="J702" s="128">
        <v>10591.188</v>
      </c>
      <c r="K702" s="123"/>
      <c r="L702" s="124">
        <v>0</v>
      </c>
      <c r="M702" s="123"/>
      <c r="N702" s="124">
        <v>0</v>
      </c>
      <c r="O702" s="123"/>
      <c r="P702" s="124">
        <v>0</v>
      </c>
      <c r="Q702" s="123"/>
      <c r="R702" s="124">
        <v>0</v>
      </c>
      <c r="S702" s="123"/>
      <c r="T702" s="124">
        <v>0</v>
      </c>
      <c r="U702" s="123"/>
      <c r="V702" s="124">
        <v>0</v>
      </c>
      <c r="W702" s="123"/>
      <c r="X702" s="124">
        <v>0</v>
      </c>
      <c r="Y702" s="123"/>
      <c r="Z702" s="124">
        <v>0</v>
      </c>
      <c r="AA702" s="123"/>
      <c r="AB702" s="124">
        <v>0</v>
      </c>
      <c r="AC702" s="124">
        <v>0</v>
      </c>
      <c r="AD702" s="124">
        <v>0</v>
      </c>
      <c r="AE702" s="124">
        <v>0</v>
      </c>
      <c r="AF702" s="123"/>
      <c r="AG702" s="124">
        <v>0</v>
      </c>
      <c r="AH702" s="123"/>
      <c r="AI702" s="124">
        <v>0</v>
      </c>
      <c r="AJ702" s="123"/>
      <c r="AK702" s="124">
        <v>0</v>
      </c>
      <c r="AL702" s="123"/>
      <c r="AM702" s="124">
        <v>0</v>
      </c>
      <c r="AN702" s="123"/>
      <c r="AO702" s="124">
        <v>0</v>
      </c>
      <c r="AP702" s="123">
        <v>179928</v>
      </c>
      <c r="AQ702" s="112">
        <v>44.082000000000001</v>
      </c>
      <c r="AR702" s="123"/>
      <c r="AS702" s="124">
        <v>0</v>
      </c>
      <c r="AT702" s="123"/>
      <c r="AU702" s="124">
        <v>0</v>
      </c>
      <c r="AV702" s="135">
        <v>179928</v>
      </c>
      <c r="AW702" s="112">
        <v>44.082000000000001</v>
      </c>
      <c r="AX702" s="134">
        <v>6011.2150000000001</v>
      </c>
      <c r="AY702" s="129">
        <v>137088</v>
      </c>
      <c r="AZ702" s="123">
        <v>32</v>
      </c>
      <c r="BA702" s="127">
        <v>33.587000000000003</v>
      </c>
      <c r="BB702" s="128">
        <v>4579.973</v>
      </c>
      <c r="BC702" s="128">
        <v>4579.973</v>
      </c>
      <c r="BD702" s="123">
        <v>0</v>
      </c>
      <c r="BE702" s="123">
        <v>0</v>
      </c>
      <c r="BF702" s="124">
        <v>0</v>
      </c>
      <c r="BG702" s="124">
        <v>0</v>
      </c>
      <c r="BH702" s="124">
        <v>0</v>
      </c>
      <c r="BI702" s="123"/>
      <c r="BJ702" s="124">
        <v>0</v>
      </c>
      <c r="BK702" s="123"/>
      <c r="BL702" s="124">
        <v>0</v>
      </c>
      <c r="BM702" s="124">
        <v>0</v>
      </c>
      <c r="BN702" s="124">
        <v>0</v>
      </c>
      <c r="BO702" s="124">
        <v>0</v>
      </c>
      <c r="BP702" s="125">
        <v>0</v>
      </c>
      <c r="BS702" s="97">
        <f t="shared" si="517"/>
        <v>137088</v>
      </c>
      <c r="BT702" s="97">
        <f t="shared" si="518"/>
        <v>32</v>
      </c>
      <c r="BU702" s="97">
        <f t="shared" si="519"/>
        <v>33.587000000000003</v>
      </c>
      <c r="BV702" s="296" t="str">
        <f>IF(CA702=0,"NO STOCK",IF(COUNTIF(PKGSUMM_T!$A$2:$A$1245,A702)&gt;0,"OK","ERROR"))</f>
        <v>OK</v>
      </c>
      <c r="BW702" s="296" t="str">
        <f>IF(CA702=0,"NO STOCK",IF(OR(COUNTIF(COST_SHEETT!$B$3:$B$1238,CI702)&gt;0,COUNTIF(COST_SHEETT!$AB$3:$AB$1238,CI702)&gt;0,COUNTIF(COST_SHEETT1!$B$3:$B$1238,CI702)&gt;0,COUNTIF(COST_SHEETT1!$AB$3:$AB$1238,CI702)&gt;0),"OK","ERROR"))</f>
        <v>OK</v>
      </c>
      <c r="BX702" s="97">
        <f>SUMIF(HW!$A$2:$A$1573,$A702,HW!BI$2:BI$1573)</f>
        <v>0</v>
      </c>
      <c r="BY702" s="97">
        <f>SUMIF(HW!$A$2:$A$1573,$A702,HW!BJ$2:BJ$1573)</f>
        <v>0</v>
      </c>
      <c r="BZ702" s="197">
        <f t="shared" si="520"/>
        <v>137088</v>
      </c>
      <c r="CA702" s="198">
        <f t="shared" si="521"/>
        <v>33.587000000000003</v>
      </c>
      <c r="CB702" s="296">
        <f>IF(CJ702="Y",IF(C702="FINISHED GOODS",SUMIF(COST_SHEETT!$AB$3:$AB$1227,$CI702,COST_SHEETT!$DD$3:$DD$1227),SUMIF(COST_SHEETT!$B$3:$B$1227,$CI702,COST_SHEETT!$DB$3:$DB$1227)),IF(C702="FINISHED GOODS",SUMIF(COST_SHEETT1!$AB$3:$AB$1227,$CI702,COST_SHEETT1!$DD$3:$DD$1227),SUMIF(COST_SHEETT1!$B$3:$B$1227,$CI702,COST_SHEETT1!$DB$3:$DB$1227)))</f>
        <v>4.3498940308185012E-2</v>
      </c>
      <c r="CC702" s="209">
        <f t="shared" ref="CC702" si="580">ROUND(BZ702*CB702,0)</f>
        <v>5963</v>
      </c>
      <c r="CD702" s="295">
        <v>1</v>
      </c>
      <c r="CE702" s="295"/>
      <c r="CF702" s="376">
        <f>IF(BZ702=0,0,IF(CK702&gt;0,CK702,CD702))</f>
        <v>3.3583999883478294E-2</v>
      </c>
      <c r="CG702" s="301">
        <f t="shared" ref="CG702" si="581">MIN(CF702,CB702)</f>
        <v>3.3583999883478294E-2</v>
      </c>
      <c r="CH702" s="302">
        <f t="shared" ref="CH702" si="582">ROUND(CG702*BZ702,0)</f>
        <v>4604</v>
      </c>
      <c r="CI702" s="253" t="s">
        <v>4241</v>
      </c>
      <c r="CJ702" s="97" t="s">
        <v>2666</v>
      </c>
      <c r="CK702" s="296">
        <f>IF(C702="WORK IN PROGRESS",0.099999,IF(SUMIF(SALE!$L$3:$L$1221,$A702,SALE!$U$3:$U$1221)=0,0,SUMIF(SALE!$L$3:$L$1221,$A702,SALE!$U$3:$U$1221)/SUMIF(SALE!$L$3:$L$1221,$A702,SALE!$F$3:$F$1221)))</f>
        <v>3.3583999883478294E-2</v>
      </c>
      <c r="CL702" s="296" t="str">
        <f t="shared" ref="CL702" si="583">IF(CF702&lt;CB702,"NRV","COST")</f>
        <v>NRV</v>
      </c>
      <c r="CM702" s="304">
        <f t="shared" ref="CM702" si="584">IF(CA702=0,0,ROUND(CH702/CA702,3))</f>
        <v>137.077</v>
      </c>
      <c r="CU702" s="296">
        <f>+(BZ702-BX702)*CG702</f>
        <v>4603.9633760262723</v>
      </c>
      <c r="CW702" s="296">
        <f>+CT702+CU702+CV702</f>
        <v>4603.9633760262723</v>
      </c>
      <c r="CX702" s="388">
        <f>+CW702-CH702</f>
        <v>-3.6623973727728298E-2</v>
      </c>
    </row>
    <row r="703" spans="1:102" ht="12" hidden="1" customHeight="1" x14ac:dyDescent="0.25">
      <c r="A703" s="136" t="s">
        <v>2642</v>
      </c>
      <c r="B703" s="105"/>
      <c r="C703" s="105" t="s">
        <v>1200</v>
      </c>
      <c r="D703" s="137"/>
      <c r="E703" s="137"/>
      <c r="F703" s="137">
        <v>3.3409000000000001E-2</v>
      </c>
      <c r="G703" s="137">
        <v>3.3409000000000001E-2</v>
      </c>
      <c r="H703" s="107">
        <v>317016</v>
      </c>
      <c r="I703" s="107">
        <v>77.668999999999997</v>
      </c>
      <c r="J703" s="138">
        <v>10591.188</v>
      </c>
      <c r="K703" s="137"/>
      <c r="L703" s="107">
        <v>0</v>
      </c>
      <c r="M703" s="137"/>
      <c r="N703" s="107">
        <v>0</v>
      </c>
      <c r="O703" s="137"/>
      <c r="P703" s="107">
        <v>0</v>
      </c>
      <c r="Q703" s="137"/>
      <c r="R703" s="107">
        <v>0</v>
      </c>
      <c r="S703" s="137"/>
      <c r="T703" s="107">
        <v>0</v>
      </c>
      <c r="U703" s="137"/>
      <c r="V703" s="107">
        <v>0</v>
      </c>
      <c r="W703" s="137"/>
      <c r="X703" s="107">
        <v>0</v>
      </c>
      <c r="Y703" s="137"/>
      <c r="Z703" s="107">
        <v>0</v>
      </c>
      <c r="AA703" s="137"/>
      <c r="AB703" s="107">
        <v>0</v>
      </c>
      <c r="AC703" s="107">
        <v>0</v>
      </c>
      <c r="AD703" s="107">
        <v>0</v>
      </c>
      <c r="AE703" s="107">
        <v>0</v>
      </c>
      <c r="AF703" s="137"/>
      <c r="AG703" s="107">
        <v>0</v>
      </c>
      <c r="AH703" s="137"/>
      <c r="AI703" s="107">
        <v>0</v>
      </c>
      <c r="AJ703" s="137"/>
      <c r="AK703" s="107">
        <v>0</v>
      </c>
      <c r="AL703" s="137"/>
      <c r="AM703" s="107">
        <v>0</v>
      </c>
      <c r="AN703" s="137"/>
      <c r="AO703" s="107">
        <v>0</v>
      </c>
      <c r="AP703" s="137">
        <v>179928</v>
      </c>
      <c r="AQ703" s="107">
        <v>44.082000000000001</v>
      </c>
      <c r="AR703" s="137"/>
      <c r="AS703" s="107">
        <v>0</v>
      </c>
      <c r="AT703" s="137"/>
      <c r="AU703" s="107">
        <v>0</v>
      </c>
      <c r="AV703" s="139">
        <v>179928</v>
      </c>
      <c r="AW703" s="107">
        <v>44.082000000000001</v>
      </c>
      <c r="AX703" s="138">
        <v>6011.2150000000001</v>
      </c>
      <c r="AY703" s="139">
        <v>137088</v>
      </c>
      <c r="AZ703" s="137">
        <v>32</v>
      </c>
      <c r="BA703" s="107">
        <v>33.587000000000003</v>
      </c>
      <c r="BB703" s="138">
        <v>4579.973</v>
      </c>
      <c r="BC703" s="138">
        <v>4579.973</v>
      </c>
      <c r="BD703" s="137">
        <v>0</v>
      </c>
      <c r="BE703" s="137">
        <v>0</v>
      </c>
      <c r="BF703" s="107">
        <v>0</v>
      </c>
      <c r="BG703" s="107">
        <v>0</v>
      </c>
      <c r="BH703" s="107">
        <v>0</v>
      </c>
      <c r="BI703" s="137"/>
      <c r="BJ703" s="107">
        <v>0</v>
      </c>
      <c r="BK703" s="137"/>
      <c r="BL703" s="107">
        <v>0</v>
      </c>
      <c r="BM703" s="107">
        <v>0</v>
      </c>
      <c r="BN703" s="107">
        <v>0</v>
      </c>
      <c r="BO703" s="107">
        <v>0</v>
      </c>
      <c r="BP703" s="108">
        <v>0</v>
      </c>
      <c r="BS703" s="97">
        <f t="shared" si="517"/>
        <v>0</v>
      </c>
      <c r="BT703" s="97">
        <f t="shared" si="518"/>
        <v>0</v>
      </c>
      <c r="BU703" s="97">
        <f t="shared" si="519"/>
        <v>0</v>
      </c>
      <c r="BV703" s="296" t="str">
        <f>IF(CA703=0,"NO STOCK",IF(COUNTIF(PKGSUMM_T!$A$2:$A$1245,A703)&gt;0,"OK","ERROR"))</f>
        <v>NO STOCK</v>
      </c>
      <c r="BW703" s="296" t="str">
        <f>IF(CA703=0,"NO STOCK",IF(OR(COUNTIF(COST_SHEETT!$B$3:$B$1238,CI703)&gt;0,COUNTIF(COST_SHEETT!$AB$3:$AB$1238,CI703)&gt;0,COUNTIF(COST_SHEETT1!$B$3:$B$1238,CI703)&gt;0,COUNTIF(COST_SHEETT1!$AB$3:$AB$1238,CI703)&gt;0),"OK","ERROR"))</f>
        <v>NO STOCK</v>
      </c>
      <c r="BX703" s="97">
        <f>SUMIF(HW!$A$2:$A$1573,$A703,HW!BI$2:BI$1573)</f>
        <v>0</v>
      </c>
      <c r="BY703" s="97">
        <f>SUMIF(HW!$A$2:$A$1573,$A703,HW!BJ$2:BJ$1573)</f>
        <v>0</v>
      </c>
      <c r="BZ703" s="197">
        <f t="shared" si="520"/>
        <v>0</v>
      </c>
      <c r="CA703" s="198">
        <f t="shared" si="521"/>
        <v>0</v>
      </c>
      <c r="CI703" s="250"/>
      <c r="CK703" s="296">
        <f>IF(C703="WORK IN PROGRESS",0.099999,IF(SUMIF(SALE!$L$3:$L$1221,$A703,SALE!$U$3:$U$1221)=0,0,SUMIF(SALE!$L$3:$L$1221,$A703,SALE!$U$3:$U$1221)/SUMIF(SALE!$L$3:$L$1221,$A703,SALE!$F$3:$F$1221)))</f>
        <v>0</v>
      </c>
    </row>
    <row r="704" spans="1:102" ht="12" hidden="1" customHeight="1" x14ac:dyDescent="0.25">
      <c r="A704" s="133" t="s">
        <v>2642</v>
      </c>
      <c r="B704" s="111" t="s">
        <v>1200</v>
      </c>
      <c r="C704" s="111"/>
      <c r="D704" s="126"/>
      <c r="E704" s="126"/>
      <c r="F704" s="126">
        <v>3.3409000000000001E-2</v>
      </c>
      <c r="G704" s="126">
        <v>3.3409000000000001E-2</v>
      </c>
      <c r="H704" s="112">
        <v>317016</v>
      </c>
      <c r="I704" s="112">
        <v>77.668999999999997</v>
      </c>
      <c r="J704" s="134">
        <v>10591.188</v>
      </c>
      <c r="K704" s="126"/>
      <c r="L704" s="112">
        <v>0</v>
      </c>
      <c r="M704" s="126"/>
      <c r="N704" s="112">
        <v>0</v>
      </c>
      <c r="O704" s="126"/>
      <c r="P704" s="112">
        <v>0</v>
      </c>
      <c r="Q704" s="126"/>
      <c r="R704" s="112">
        <v>0</v>
      </c>
      <c r="S704" s="126"/>
      <c r="T704" s="112">
        <v>0</v>
      </c>
      <c r="U704" s="126"/>
      <c r="V704" s="112">
        <v>0</v>
      </c>
      <c r="W704" s="126"/>
      <c r="X704" s="112">
        <v>0</v>
      </c>
      <c r="Y704" s="126"/>
      <c r="Z704" s="112">
        <v>0</v>
      </c>
      <c r="AA704" s="126"/>
      <c r="AB704" s="112">
        <v>0</v>
      </c>
      <c r="AC704" s="112">
        <v>0</v>
      </c>
      <c r="AD704" s="112">
        <v>0</v>
      </c>
      <c r="AE704" s="112">
        <v>0</v>
      </c>
      <c r="AF704" s="126"/>
      <c r="AG704" s="112">
        <v>0</v>
      </c>
      <c r="AH704" s="126"/>
      <c r="AI704" s="112">
        <v>0</v>
      </c>
      <c r="AJ704" s="126"/>
      <c r="AK704" s="112">
        <v>0</v>
      </c>
      <c r="AL704" s="126"/>
      <c r="AM704" s="112">
        <v>0</v>
      </c>
      <c r="AN704" s="126"/>
      <c r="AO704" s="112">
        <v>0</v>
      </c>
      <c r="AP704" s="126">
        <v>179928</v>
      </c>
      <c r="AQ704" s="112">
        <v>44.082000000000001</v>
      </c>
      <c r="AR704" s="126"/>
      <c r="AS704" s="112">
        <v>0</v>
      </c>
      <c r="AT704" s="126"/>
      <c r="AU704" s="112">
        <v>0</v>
      </c>
      <c r="AV704" s="135">
        <v>179928</v>
      </c>
      <c r="AW704" s="112">
        <v>44.082000000000001</v>
      </c>
      <c r="AX704" s="134">
        <v>6011.2150000000001</v>
      </c>
      <c r="AY704" s="135">
        <v>137088</v>
      </c>
      <c r="AZ704" s="126">
        <v>32</v>
      </c>
      <c r="BA704" s="112">
        <v>33.587000000000003</v>
      </c>
      <c r="BB704" s="134">
        <v>4579.973</v>
      </c>
      <c r="BC704" s="134">
        <v>4579.973</v>
      </c>
      <c r="BD704" s="126">
        <v>0</v>
      </c>
      <c r="BE704" s="126">
        <v>0</v>
      </c>
      <c r="BF704" s="112">
        <v>0</v>
      </c>
      <c r="BG704" s="112">
        <v>0</v>
      </c>
      <c r="BH704" s="112">
        <v>0</v>
      </c>
      <c r="BI704" s="126"/>
      <c r="BJ704" s="112">
        <v>0</v>
      </c>
      <c r="BK704" s="126"/>
      <c r="BL704" s="112">
        <v>0</v>
      </c>
      <c r="BM704" s="112">
        <v>0</v>
      </c>
      <c r="BN704" s="112">
        <v>0</v>
      </c>
      <c r="BO704" s="112">
        <v>0</v>
      </c>
      <c r="BP704" s="113">
        <v>0</v>
      </c>
      <c r="BS704" s="97">
        <f t="shared" si="517"/>
        <v>0</v>
      </c>
      <c r="BT704" s="97">
        <f t="shared" si="518"/>
        <v>0</v>
      </c>
      <c r="BU704" s="97">
        <f t="shared" si="519"/>
        <v>0</v>
      </c>
      <c r="BV704" s="296" t="str">
        <f>IF(CA704=0,"NO STOCK",IF(COUNTIF(PKGSUMM_T!$A$2:$A$1245,A704)&gt;0,"OK","ERROR"))</f>
        <v>NO STOCK</v>
      </c>
      <c r="BW704" s="296" t="str">
        <f>IF(CA704=0,"NO STOCK",IF(OR(COUNTIF(COST_SHEETT!$B$3:$B$1238,CI704)&gt;0,COUNTIF(COST_SHEETT!$AB$3:$AB$1238,CI704)&gt;0,COUNTIF(COST_SHEETT1!$B$3:$B$1238,CI704)&gt;0,COUNTIF(COST_SHEETT1!$AB$3:$AB$1238,CI704)&gt;0),"OK","ERROR"))</f>
        <v>NO STOCK</v>
      </c>
      <c r="BX704" s="97">
        <f>SUMIF(HW!$A$2:$A$1573,$A704,HW!BI$2:BI$1573)</f>
        <v>0</v>
      </c>
      <c r="BY704" s="97">
        <f>SUMIF(HW!$A$2:$A$1573,$A704,HW!BJ$2:BJ$1573)</f>
        <v>0</v>
      </c>
      <c r="BZ704" s="197">
        <f t="shared" si="520"/>
        <v>0</v>
      </c>
      <c r="CA704" s="198">
        <f t="shared" si="521"/>
        <v>0</v>
      </c>
      <c r="CI704" s="250"/>
      <c r="CK704" s="296">
        <f>IF(C704="WORK IN PROGRESS",0.099999,IF(SUMIF(SALE!$L$3:$L$1221,$A704,SALE!$U$3:$U$1221)=0,0,SUMIF(SALE!$L$3:$L$1221,$A704,SALE!$U$3:$U$1221)/SUMIF(SALE!$L$3:$L$1221,$A704,SALE!$F$3:$F$1221)))</f>
        <v>0</v>
      </c>
    </row>
    <row r="705" spans="1:102" ht="12" hidden="1" customHeight="1" x14ac:dyDescent="0.25">
      <c r="A705" s="104" t="s">
        <v>2642</v>
      </c>
      <c r="B705" s="105" t="s">
        <v>1943</v>
      </c>
      <c r="C705" s="106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07"/>
      <c r="BE705" s="107"/>
      <c r="BF705" s="107"/>
      <c r="BG705" s="107"/>
      <c r="BH705" s="107"/>
      <c r="BI705" s="107"/>
      <c r="BJ705" s="107"/>
      <c r="BK705" s="107"/>
      <c r="BL705" s="107"/>
      <c r="BM705" s="107"/>
      <c r="BN705" s="107"/>
      <c r="BO705" s="107"/>
      <c r="BP705" s="108"/>
      <c r="BS705" s="97">
        <f t="shared" si="517"/>
        <v>0</v>
      </c>
      <c r="BT705" s="97">
        <f t="shared" si="518"/>
        <v>0</v>
      </c>
      <c r="BU705" s="97">
        <f t="shared" si="519"/>
        <v>0</v>
      </c>
      <c r="BV705" s="296" t="str">
        <f>IF(CA705=0,"NO STOCK",IF(COUNTIF(PKGSUMM_T!$A$2:$A$1245,A705)&gt;0,"OK","ERROR"))</f>
        <v>NO STOCK</v>
      </c>
      <c r="BW705" s="296" t="str">
        <f>IF(CA705=0,"NO STOCK",IF(OR(COUNTIF(COST_SHEETT!$B$3:$B$1238,CI705)&gt;0,COUNTIF(COST_SHEETT!$AB$3:$AB$1238,CI705)&gt;0,COUNTIF(COST_SHEETT1!$B$3:$B$1238,CI705)&gt;0,COUNTIF(COST_SHEETT1!$AB$3:$AB$1238,CI705)&gt;0),"OK","ERROR"))</f>
        <v>NO STOCK</v>
      </c>
      <c r="BX705" s="97">
        <f>SUMIF(HW!$A$2:$A$1573,$A705,HW!BI$2:BI$1573)</f>
        <v>0</v>
      </c>
      <c r="BY705" s="97">
        <f>SUMIF(HW!$A$2:$A$1573,$A705,HW!BJ$2:BJ$1573)</f>
        <v>0</v>
      </c>
      <c r="BZ705" s="197">
        <f t="shared" si="520"/>
        <v>0</v>
      </c>
      <c r="CA705" s="198">
        <f t="shared" si="521"/>
        <v>0</v>
      </c>
      <c r="CI705" s="250"/>
      <c r="CK705" s="296">
        <f>IF(C705="WORK IN PROGRESS",0.099999,IF(SUMIF(SALE!$L$3:$L$1221,$A705,SALE!$U$3:$U$1221)=0,0,SUMIF(SALE!$L$3:$L$1221,$A705,SALE!$U$3:$U$1221)/SUMIF(SALE!$L$3:$L$1221,$A705,SALE!$F$3:$F$1221)))</f>
        <v>0</v>
      </c>
    </row>
    <row r="706" spans="1:102" ht="12" hidden="1" customHeight="1" x14ac:dyDescent="0.25">
      <c r="A706" s="109" t="s">
        <v>2642</v>
      </c>
      <c r="B706" s="110"/>
      <c r="C706" s="111" t="s">
        <v>30</v>
      </c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  <c r="AM706" s="112"/>
      <c r="AN706" s="112"/>
      <c r="AO706" s="112"/>
      <c r="AP706" s="112"/>
      <c r="AQ706" s="112"/>
      <c r="AR706" s="112"/>
      <c r="AS706" s="112"/>
      <c r="AT706" s="112"/>
      <c r="AU706" s="112"/>
      <c r="AV706" s="112"/>
      <c r="AW706" s="112"/>
      <c r="AX706" s="112"/>
      <c r="AY706" s="112"/>
      <c r="AZ706" s="112"/>
      <c r="BA706" s="112"/>
      <c r="BB706" s="112"/>
      <c r="BC706" s="112"/>
      <c r="BD706" s="112"/>
      <c r="BE706" s="112"/>
      <c r="BF706" s="112"/>
      <c r="BG706" s="112"/>
      <c r="BH706" s="112"/>
      <c r="BI706" s="112"/>
      <c r="BJ706" s="112"/>
      <c r="BK706" s="112"/>
      <c r="BL706" s="112"/>
      <c r="BM706" s="112"/>
      <c r="BN706" s="112"/>
      <c r="BO706" s="112"/>
      <c r="BP706" s="113"/>
      <c r="BS706" s="97">
        <f t="shared" si="517"/>
        <v>0</v>
      </c>
      <c r="BT706" s="97">
        <f t="shared" si="518"/>
        <v>0</v>
      </c>
      <c r="BU706" s="97">
        <f t="shared" si="519"/>
        <v>0</v>
      </c>
      <c r="BV706" s="296" t="str">
        <f>IF(CA706=0,"NO STOCK",IF(COUNTIF(PKGSUMM_T!$A$2:$A$1245,A706)&gt;0,"OK","ERROR"))</f>
        <v>NO STOCK</v>
      </c>
      <c r="BW706" s="296" t="str">
        <f>IF(CA706=0,"NO STOCK",IF(OR(COUNTIF(COST_SHEETT!$B$3:$B$1238,CI706)&gt;0,COUNTIF(COST_SHEETT!$AB$3:$AB$1238,CI706)&gt;0,COUNTIF(COST_SHEETT1!$B$3:$B$1238,CI706)&gt;0,COUNTIF(COST_SHEETT1!$AB$3:$AB$1238,CI706)&gt;0),"OK","ERROR"))</f>
        <v>NO STOCK</v>
      </c>
      <c r="BX706" s="97">
        <f>SUMIF(HW!$A$2:$A$1573,$A706,HW!BI$2:BI$1573)</f>
        <v>0</v>
      </c>
      <c r="BY706" s="97">
        <f>SUMIF(HW!$A$2:$A$1573,$A706,HW!BJ$2:BJ$1573)</f>
        <v>0</v>
      </c>
      <c r="BZ706" s="197">
        <f t="shared" si="520"/>
        <v>0</v>
      </c>
      <c r="CA706" s="198">
        <f t="shared" si="521"/>
        <v>0</v>
      </c>
      <c r="CI706" s="250"/>
      <c r="CK706" s="296">
        <f>IF(C706="WORK IN PROGRESS",0.099999,IF(SUMIF(SALE!$L$3:$L$1221,$A706,SALE!$U$3:$U$1221)=0,0,SUMIF(SALE!$L$3:$L$1221,$A706,SALE!$U$3:$U$1221)/SUMIF(SALE!$L$3:$L$1221,$A706,SALE!$F$3:$F$1221)))</f>
        <v>0</v>
      </c>
    </row>
    <row r="707" spans="1:102" ht="12" customHeight="1" x14ac:dyDescent="0.25">
      <c r="A707" s="114" t="s">
        <v>511</v>
      </c>
      <c r="B707" s="115" t="s">
        <v>512</v>
      </c>
      <c r="C707" s="115" t="s">
        <v>30</v>
      </c>
      <c r="D707" s="116">
        <v>4840</v>
      </c>
      <c r="E707" s="117">
        <v>225</v>
      </c>
      <c r="F707" s="117">
        <v>3.2648000000000003E-2</v>
      </c>
      <c r="G707" s="117">
        <v>3.2648000000000003E-2</v>
      </c>
      <c r="H707" s="118"/>
      <c r="I707" s="118">
        <v>0</v>
      </c>
      <c r="J707" s="118">
        <v>0</v>
      </c>
      <c r="K707" s="118"/>
      <c r="L707" s="118">
        <v>0</v>
      </c>
      <c r="M707" s="118"/>
      <c r="N707" s="118">
        <v>0</v>
      </c>
      <c r="O707" s="118"/>
      <c r="P707" s="118">
        <v>0</v>
      </c>
      <c r="Q707" s="117">
        <v>154880</v>
      </c>
      <c r="R707" s="118">
        <v>34.847999999999999</v>
      </c>
      <c r="S707" s="118"/>
      <c r="T707" s="118">
        <v>0</v>
      </c>
      <c r="U707" s="118"/>
      <c r="V707" s="118">
        <v>0</v>
      </c>
      <c r="W707" s="118"/>
      <c r="X707" s="118">
        <v>0</v>
      </c>
      <c r="Y707" s="118"/>
      <c r="Z707" s="118">
        <v>0</v>
      </c>
      <c r="AA707" s="118"/>
      <c r="AB707" s="118">
        <v>0</v>
      </c>
      <c r="AC707" s="140">
        <v>154880</v>
      </c>
      <c r="AD707" s="118">
        <v>34.847999999999999</v>
      </c>
      <c r="AE707" s="131">
        <v>5056.5219999999999</v>
      </c>
      <c r="AF707" s="118"/>
      <c r="AG707" s="118">
        <v>0</v>
      </c>
      <c r="AH707" s="118"/>
      <c r="AI707" s="118">
        <v>0</v>
      </c>
      <c r="AJ707" s="118"/>
      <c r="AK707" s="118">
        <v>0</v>
      </c>
      <c r="AL707" s="118"/>
      <c r="AM707" s="118">
        <v>0</v>
      </c>
      <c r="AN707" s="118"/>
      <c r="AO707" s="118">
        <v>0</v>
      </c>
      <c r="AP707" s="118"/>
      <c r="AQ707" s="118">
        <v>0</v>
      </c>
      <c r="AR707" s="118"/>
      <c r="AS707" s="118">
        <v>0</v>
      </c>
      <c r="AT707" s="118"/>
      <c r="AU707" s="118">
        <v>0</v>
      </c>
      <c r="AV707" s="118">
        <v>0</v>
      </c>
      <c r="AW707" s="118">
        <v>0</v>
      </c>
      <c r="AX707" s="118">
        <v>0</v>
      </c>
      <c r="AY707" s="140">
        <v>154880</v>
      </c>
      <c r="AZ707" s="117">
        <v>32</v>
      </c>
      <c r="BA707" s="118">
        <v>34.847999999999999</v>
      </c>
      <c r="BB707" s="131">
        <v>5056.5219999999999</v>
      </c>
      <c r="BC707" s="131">
        <v>5056.5219999999999</v>
      </c>
      <c r="BD707" s="117">
        <v>0</v>
      </c>
      <c r="BE707" s="117">
        <v>0</v>
      </c>
      <c r="BF707" s="118">
        <v>0</v>
      </c>
      <c r="BG707" s="140">
        <v>154880</v>
      </c>
      <c r="BH707" s="118">
        <v>34.847999999999999</v>
      </c>
      <c r="BI707" s="118"/>
      <c r="BJ707" s="118">
        <v>0</v>
      </c>
      <c r="BK707" s="118"/>
      <c r="BL707" s="118">
        <v>0</v>
      </c>
      <c r="BM707" s="118">
        <v>0</v>
      </c>
      <c r="BN707" s="118">
        <v>0</v>
      </c>
      <c r="BO707" s="140">
        <v>154880</v>
      </c>
      <c r="BP707" s="119">
        <v>34.847999999999999</v>
      </c>
      <c r="BS707" s="97">
        <f t="shared" si="517"/>
        <v>154880</v>
      </c>
      <c r="BT707" s="97">
        <f t="shared" si="518"/>
        <v>32</v>
      </c>
      <c r="BU707" s="97">
        <f t="shared" si="519"/>
        <v>34.847999999999999</v>
      </c>
      <c r="BV707" s="296" t="str">
        <f>IF(CA707=0,"NO STOCK",IF(COUNTIF(PKGSUMM_T!$A$2:$A$1245,A707)&gt;0,"OK","ERROR"))</f>
        <v>OK</v>
      </c>
      <c r="BW707" s="296" t="str">
        <f>IF(CA707=0,"NO STOCK",IF(OR(COUNTIF(COST_SHEETT!$B$3:$B$1238,CI707)&gt;0,COUNTIF(COST_SHEETT!$AB$3:$AB$1238,CI707)&gt;0,COUNTIF(COST_SHEETT1!$B$3:$B$1238,CI707)&gt;0,COUNTIF(COST_SHEETT1!$AB$3:$AB$1238,CI707)&gt;0),"OK","ERROR"))</f>
        <v>OK</v>
      </c>
      <c r="BX707" s="97">
        <f>SUMIF(HW!$A$2:$A$1573,$A707,HW!BI$2:BI$1573)</f>
        <v>0</v>
      </c>
      <c r="BY707" s="97">
        <f>SUMIF(HW!$A$2:$A$1573,$A707,HW!BJ$2:BJ$1573)</f>
        <v>0</v>
      </c>
      <c r="BZ707" s="197">
        <f t="shared" si="520"/>
        <v>154880</v>
      </c>
      <c r="CA707" s="198">
        <f t="shared" si="521"/>
        <v>34.847999999999999</v>
      </c>
      <c r="CB707" s="296">
        <f>IF(CJ707="Y",IF(C707="FINISHED GOODS",SUMIF(COST_SHEETT!$AB$3:$AB$1227,$CI707,COST_SHEETT!$DD$3:$DD$1227),SUMIF(COST_SHEETT!$B$3:$B$1227,$CI707,COST_SHEETT!$DB$3:$DB$1227)),IF(C707="FINISHED GOODS",SUMIF(COST_SHEETT1!$AB$3:$AB$1227,$CI707,COST_SHEETT1!$DD$3:$DD$1227),SUMIF(COST_SHEETT1!$B$3:$B$1227,$CI707,COST_SHEETT1!$DB$3:$DB$1227)))</f>
        <v>4.1959804974032761E-2</v>
      </c>
      <c r="CC707" s="209">
        <f t="shared" ref="CC707" si="585">ROUND(BZ707*CB707,0)</f>
        <v>6499</v>
      </c>
      <c r="CD707" s="295">
        <v>1</v>
      </c>
      <c r="CE707" s="295"/>
      <c r="CF707" s="376">
        <f>IF(BZ707=0,0,IF(CK707&gt;0,CK707,CD707))</f>
        <v>4.7597998450413223E-2</v>
      </c>
      <c r="CG707" s="301">
        <f t="shared" ref="CG707" si="586">MIN(CF707,CB707)</f>
        <v>4.1959804974032761E-2</v>
      </c>
      <c r="CH707" s="302">
        <f t="shared" ref="CH707" si="587">ROUND(CG707*BZ707,0)</f>
        <v>6499</v>
      </c>
      <c r="CI707" s="252" t="s">
        <v>4589</v>
      </c>
      <c r="CJ707" s="97" t="s">
        <v>2666</v>
      </c>
      <c r="CK707" s="296">
        <f>IF(C707="WORK IN PROGRESS",0.099999,IF(SUMIF(SALE!$L$3:$L$1221,$A707,SALE!$U$3:$U$1221)=0,0,SUMIF(SALE!$L$3:$L$1221,$A707,SALE!$U$3:$U$1221)/SUMIF(SALE!$L$3:$L$1221,$A707,SALE!$F$3:$F$1221)))</f>
        <v>4.7597998450413223E-2</v>
      </c>
      <c r="CL707" s="296" t="str">
        <f t="shared" ref="CL707" si="588">IF(CF707&lt;CB707,"NRV","COST")</f>
        <v>COST</v>
      </c>
      <c r="CM707" s="304">
        <f t="shared" ref="CM707" si="589">IF(CA707=0,0,ROUND(CH707/CA707,3))</f>
        <v>186.49600000000001</v>
      </c>
      <c r="CU707" s="296">
        <f>+(BZ707-BX707)*CG707</f>
        <v>6498.7345943781938</v>
      </c>
      <c r="CW707" s="296">
        <f>+CT707+CU707+CV707</f>
        <v>6498.7345943781938</v>
      </c>
      <c r="CX707" s="388">
        <f>+CW707-CH707</f>
        <v>-0.26540562180616689</v>
      </c>
    </row>
    <row r="708" spans="1:102" ht="12" hidden="1" customHeight="1" x14ac:dyDescent="0.25">
      <c r="A708" s="120" t="s">
        <v>503</v>
      </c>
      <c r="B708" s="121" t="s">
        <v>504</v>
      </c>
      <c r="C708" s="121" t="s">
        <v>30</v>
      </c>
      <c r="D708" s="122">
        <v>1152</v>
      </c>
      <c r="E708" s="123">
        <v>225</v>
      </c>
      <c r="F708" s="123">
        <v>3.2648000000000003E-2</v>
      </c>
      <c r="G708" s="123">
        <v>3.2648000000000003E-2</v>
      </c>
      <c r="H708" s="124"/>
      <c r="I708" s="124">
        <v>0</v>
      </c>
      <c r="J708" s="124">
        <v>0</v>
      </c>
      <c r="K708" s="124"/>
      <c r="L708" s="124">
        <v>0</v>
      </c>
      <c r="M708" s="124"/>
      <c r="N708" s="124">
        <v>0</v>
      </c>
      <c r="O708" s="124"/>
      <c r="P708" s="124">
        <v>0</v>
      </c>
      <c r="Q708" s="124"/>
      <c r="R708" s="124">
        <v>0</v>
      </c>
      <c r="S708" s="124"/>
      <c r="T708" s="124">
        <v>0</v>
      </c>
      <c r="U708" s="124"/>
      <c r="V708" s="124">
        <v>0</v>
      </c>
      <c r="W708" s="124"/>
      <c r="X708" s="124">
        <v>0</v>
      </c>
      <c r="Y708" s="124"/>
      <c r="Z708" s="124">
        <v>0</v>
      </c>
      <c r="AA708" s="124"/>
      <c r="AB708" s="124">
        <v>0</v>
      </c>
      <c r="AC708" s="124">
        <v>0</v>
      </c>
      <c r="AD708" s="124">
        <v>0</v>
      </c>
      <c r="AE708" s="124">
        <v>0</v>
      </c>
      <c r="AF708" s="124"/>
      <c r="AG708" s="124">
        <v>0</v>
      </c>
      <c r="AH708" s="124"/>
      <c r="AI708" s="124">
        <v>0</v>
      </c>
      <c r="AJ708" s="124"/>
      <c r="AK708" s="124">
        <v>0</v>
      </c>
      <c r="AL708" s="124"/>
      <c r="AM708" s="124">
        <v>0</v>
      </c>
      <c r="AN708" s="124"/>
      <c r="AO708" s="124">
        <v>0</v>
      </c>
      <c r="AP708" s="124"/>
      <c r="AQ708" s="124">
        <v>0</v>
      </c>
      <c r="AR708" s="124"/>
      <c r="AS708" s="124">
        <v>0</v>
      </c>
      <c r="AT708" s="124"/>
      <c r="AU708" s="124">
        <v>0</v>
      </c>
      <c r="AV708" s="124">
        <v>0</v>
      </c>
      <c r="AW708" s="124">
        <v>0</v>
      </c>
      <c r="AX708" s="124">
        <v>0</v>
      </c>
      <c r="AY708" s="124">
        <v>0</v>
      </c>
      <c r="AZ708" s="124">
        <v>0</v>
      </c>
      <c r="BA708" s="124">
        <v>0</v>
      </c>
      <c r="BB708" s="124">
        <v>0</v>
      </c>
      <c r="BC708" s="124">
        <v>0</v>
      </c>
      <c r="BD708" s="123">
        <v>0</v>
      </c>
      <c r="BE708" s="123">
        <v>0</v>
      </c>
      <c r="BF708" s="124">
        <v>0</v>
      </c>
      <c r="BG708" s="124">
        <v>0</v>
      </c>
      <c r="BH708" s="124">
        <v>0</v>
      </c>
      <c r="BI708" s="124"/>
      <c r="BJ708" s="124">
        <v>0</v>
      </c>
      <c r="BK708" s="124"/>
      <c r="BL708" s="124">
        <v>0</v>
      </c>
      <c r="BM708" s="124">
        <v>0</v>
      </c>
      <c r="BN708" s="124">
        <v>0</v>
      </c>
      <c r="BO708" s="124">
        <v>0</v>
      </c>
      <c r="BP708" s="125">
        <v>0</v>
      </c>
      <c r="BS708" s="97">
        <f t="shared" si="517"/>
        <v>0</v>
      </c>
      <c r="BT708" s="97">
        <f t="shared" si="518"/>
        <v>0</v>
      </c>
      <c r="BU708" s="97">
        <f t="shared" si="519"/>
        <v>0</v>
      </c>
      <c r="BV708" s="296" t="str">
        <f>IF(CA708=0,"NO STOCK",IF(COUNTIF(PKGSUMM_T!$A$2:$A$1245,A708)&gt;0,"OK","ERROR"))</f>
        <v>NO STOCK</v>
      </c>
      <c r="BW708" s="296" t="str">
        <f>IF(CA708=0,"NO STOCK",IF(OR(COUNTIF(COST_SHEETT!$B$3:$B$1238,CI708)&gt;0,COUNTIF(COST_SHEETT!$AB$3:$AB$1238,CI708)&gt;0,COUNTIF(COST_SHEETT1!$B$3:$B$1238,CI708)&gt;0,COUNTIF(COST_SHEETT1!$AB$3:$AB$1238,CI708)&gt;0),"OK","ERROR"))</f>
        <v>NO STOCK</v>
      </c>
      <c r="BX708" s="97">
        <f>SUMIF(HW!$A$2:$A$1573,$A708,HW!BI$2:BI$1573)</f>
        <v>0</v>
      </c>
      <c r="BY708" s="97">
        <f>SUMIF(HW!$A$2:$A$1573,$A708,HW!BJ$2:BJ$1573)</f>
        <v>0</v>
      </c>
      <c r="BZ708" s="197">
        <f t="shared" si="520"/>
        <v>0</v>
      </c>
      <c r="CA708" s="198">
        <f t="shared" si="521"/>
        <v>0</v>
      </c>
      <c r="CI708" s="250"/>
      <c r="CK708" s="296">
        <f>IF(C708="WORK IN PROGRESS",0.099999,IF(SUMIF(SALE!$L$3:$L$1221,$A708,SALE!$U$3:$U$1221)=0,0,SUMIF(SALE!$L$3:$L$1221,$A708,SALE!$U$3:$U$1221)/SUMIF(SALE!$L$3:$L$1221,$A708,SALE!$F$3:$F$1221)))</f>
        <v>0</v>
      </c>
    </row>
    <row r="709" spans="1:102" ht="12" hidden="1" customHeight="1" x14ac:dyDescent="0.25">
      <c r="A709" s="114" t="s">
        <v>505</v>
      </c>
      <c r="B709" s="115" t="s">
        <v>506</v>
      </c>
      <c r="C709" s="115" t="s">
        <v>30</v>
      </c>
      <c r="D709" s="116">
        <v>1344</v>
      </c>
      <c r="E709" s="117">
        <v>225</v>
      </c>
      <c r="F709" s="117">
        <v>3.2648000000000003E-2</v>
      </c>
      <c r="G709" s="117">
        <v>3.2648000000000003E-2</v>
      </c>
      <c r="H709" s="118"/>
      <c r="I709" s="118">
        <v>0</v>
      </c>
      <c r="J709" s="118">
        <v>0</v>
      </c>
      <c r="K709" s="118"/>
      <c r="L709" s="118">
        <v>0</v>
      </c>
      <c r="M709" s="118"/>
      <c r="N709" s="118">
        <v>0</v>
      </c>
      <c r="O709" s="118"/>
      <c r="P709" s="118">
        <v>0</v>
      </c>
      <c r="Q709" s="118"/>
      <c r="R709" s="118">
        <v>0</v>
      </c>
      <c r="S709" s="118"/>
      <c r="T709" s="118">
        <v>0</v>
      </c>
      <c r="U709" s="118"/>
      <c r="V709" s="118">
        <v>0</v>
      </c>
      <c r="W709" s="118"/>
      <c r="X709" s="118">
        <v>0</v>
      </c>
      <c r="Y709" s="118"/>
      <c r="Z709" s="118">
        <v>0</v>
      </c>
      <c r="AA709" s="118"/>
      <c r="AB709" s="118">
        <v>0</v>
      </c>
      <c r="AC709" s="118">
        <v>0</v>
      </c>
      <c r="AD709" s="118">
        <v>0</v>
      </c>
      <c r="AE709" s="118">
        <v>0</v>
      </c>
      <c r="AF709" s="118"/>
      <c r="AG709" s="118">
        <v>0</v>
      </c>
      <c r="AH709" s="118"/>
      <c r="AI709" s="118">
        <v>0</v>
      </c>
      <c r="AJ709" s="118"/>
      <c r="AK709" s="118">
        <v>0</v>
      </c>
      <c r="AL709" s="118"/>
      <c r="AM709" s="118">
        <v>0</v>
      </c>
      <c r="AN709" s="118"/>
      <c r="AO709" s="118">
        <v>0</v>
      </c>
      <c r="AP709" s="118"/>
      <c r="AQ709" s="118">
        <v>0</v>
      </c>
      <c r="AR709" s="118"/>
      <c r="AS709" s="118">
        <v>0</v>
      </c>
      <c r="AT709" s="118"/>
      <c r="AU709" s="118">
        <v>0</v>
      </c>
      <c r="AV709" s="118">
        <v>0</v>
      </c>
      <c r="AW709" s="118">
        <v>0</v>
      </c>
      <c r="AX709" s="118">
        <v>0</v>
      </c>
      <c r="AY709" s="118">
        <v>0</v>
      </c>
      <c r="AZ709" s="118">
        <v>0</v>
      </c>
      <c r="BA709" s="118">
        <v>0</v>
      </c>
      <c r="BB709" s="118">
        <v>0</v>
      </c>
      <c r="BC709" s="118">
        <v>0</v>
      </c>
      <c r="BD709" s="117">
        <v>0</v>
      </c>
      <c r="BE709" s="117">
        <v>0</v>
      </c>
      <c r="BF709" s="118">
        <v>0</v>
      </c>
      <c r="BG709" s="118">
        <v>0</v>
      </c>
      <c r="BH709" s="118">
        <v>0</v>
      </c>
      <c r="BI709" s="118"/>
      <c r="BJ709" s="118">
        <v>0</v>
      </c>
      <c r="BK709" s="118"/>
      <c r="BL709" s="118">
        <v>0</v>
      </c>
      <c r="BM709" s="118">
        <v>0</v>
      </c>
      <c r="BN709" s="118">
        <v>0</v>
      </c>
      <c r="BO709" s="118">
        <v>0</v>
      </c>
      <c r="BP709" s="119">
        <v>0</v>
      </c>
      <c r="BS709" s="97">
        <f t="shared" si="517"/>
        <v>0</v>
      </c>
      <c r="BT709" s="97">
        <f t="shared" si="518"/>
        <v>0</v>
      </c>
      <c r="BU709" s="97">
        <f t="shared" si="519"/>
        <v>0</v>
      </c>
      <c r="BV709" s="296" t="str">
        <f>IF(CA709=0,"NO STOCK",IF(COUNTIF(PKGSUMM_T!$A$2:$A$1245,A709)&gt;0,"OK","ERROR"))</f>
        <v>NO STOCK</v>
      </c>
      <c r="BW709" s="296" t="str">
        <f>IF(CA709=0,"NO STOCK",IF(OR(COUNTIF(COST_SHEETT!$B$3:$B$1238,CI709)&gt;0,COUNTIF(COST_SHEETT!$AB$3:$AB$1238,CI709)&gt;0,COUNTIF(COST_SHEETT1!$B$3:$B$1238,CI709)&gt;0,COUNTIF(COST_SHEETT1!$AB$3:$AB$1238,CI709)&gt;0),"OK","ERROR"))</f>
        <v>NO STOCK</v>
      </c>
      <c r="BX709" s="97">
        <f>SUMIF(HW!$A$2:$A$1573,$A709,HW!BI$2:BI$1573)</f>
        <v>0</v>
      </c>
      <c r="BY709" s="97">
        <f>SUMIF(HW!$A$2:$A$1573,$A709,HW!BJ$2:BJ$1573)</f>
        <v>0</v>
      </c>
      <c r="BZ709" s="197">
        <f t="shared" si="520"/>
        <v>0</v>
      </c>
      <c r="CA709" s="198">
        <f t="shared" si="521"/>
        <v>0</v>
      </c>
      <c r="CI709" s="250"/>
      <c r="CK709" s="296">
        <f>IF(C709="WORK IN PROGRESS",0.099999,IF(SUMIF(SALE!$L$3:$L$1221,$A709,SALE!$U$3:$U$1221)=0,0,SUMIF(SALE!$L$3:$L$1221,$A709,SALE!$U$3:$U$1221)/SUMIF(SALE!$L$3:$L$1221,$A709,SALE!$F$3:$F$1221)))</f>
        <v>5.0860998376623376E-2</v>
      </c>
    </row>
    <row r="710" spans="1:102" ht="12" customHeight="1" x14ac:dyDescent="0.25">
      <c r="A710" s="120" t="s">
        <v>507</v>
      </c>
      <c r="B710" s="121" t="s">
        <v>508</v>
      </c>
      <c r="C710" s="121" t="s">
        <v>30</v>
      </c>
      <c r="D710" s="122">
        <v>2016</v>
      </c>
      <c r="E710" s="123">
        <v>225</v>
      </c>
      <c r="F710" s="123">
        <v>5.0861000000000003E-2</v>
      </c>
      <c r="G710" s="123">
        <v>5.0861000000000003E-2</v>
      </c>
      <c r="H710" s="127">
        <v>8064</v>
      </c>
      <c r="I710" s="127">
        <v>1.8140000000000001</v>
      </c>
      <c r="J710" s="127">
        <v>410.14299999999997</v>
      </c>
      <c r="K710" s="123"/>
      <c r="L710" s="124">
        <v>0</v>
      </c>
      <c r="M710" s="123"/>
      <c r="N710" s="124">
        <v>0</v>
      </c>
      <c r="O710" s="123"/>
      <c r="P710" s="124">
        <v>0</v>
      </c>
      <c r="Q710" s="123"/>
      <c r="R710" s="124">
        <v>0</v>
      </c>
      <c r="S710" s="123"/>
      <c r="T710" s="124">
        <v>0</v>
      </c>
      <c r="U710" s="123"/>
      <c r="V710" s="124">
        <v>0</v>
      </c>
      <c r="W710" s="123"/>
      <c r="X710" s="124">
        <v>0</v>
      </c>
      <c r="Y710" s="123"/>
      <c r="Z710" s="124">
        <v>0</v>
      </c>
      <c r="AA710" s="123"/>
      <c r="AB710" s="124">
        <v>0</v>
      </c>
      <c r="AC710" s="124">
        <v>0</v>
      </c>
      <c r="AD710" s="124">
        <v>0</v>
      </c>
      <c r="AE710" s="124">
        <v>0</v>
      </c>
      <c r="AF710" s="123"/>
      <c r="AG710" s="124">
        <v>0</v>
      </c>
      <c r="AH710" s="123"/>
      <c r="AI710" s="124">
        <v>0</v>
      </c>
      <c r="AJ710" s="123"/>
      <c r="AK710" s="124">
        <v>0</v>
      </c>
      <c r="AL710" s="123"/>
      <c r="AM710" s="124">
        <v>0</v>
      </c>
      <c r="AN710" s="123"/>
      <c r="AO710" s="124">
        <v>0</v>
      </c>
      <c r="AP710" s="123"/>
      <c r="AQ710" s="124">
        <v>0</v>
      </c>
      <c r="AR710" s="123"/>
      <c r="AS710" s="124">
        <v>0</v>
      </c>
      <c r="AT710" s="123"/>
      <c r="AU710" s="124">
        <v>0</v>
      </c>
      <c r="AV710" s="124">
        <v>0</v>
      </c>
      <c r="AW710" s="124">
        <v>0</v>
      </c>
      <c r="AX710" s="124">
        <v>0</v>
      </c>
      <c r="AY710" s="129">
        <v>8064</v>
      </c>
      <c r="AZ710" s="123">
        <v>4</v>
      </c>
      <c r="BA710" s="127">
        <v>1.8140000000000001</v>
      </c>
      <c r="BB710" s="127">
        <v>410.14299999999997</v>
      </c>
      <c r="BC710" s="127">
        <v>410.14299999999997</v>
      </c>
      <c r="BD710" s="123">
        <v>0</v>
      </c>
      <c r="BE710" s="123">
        <v>0</v>
      </c>
      <c r="BF710" s="124">
        <v>0</v>
      </c>
      <c r="BG710" s="124">
        <v>0</v>
      </c>
      <c r="BH710" s="124">
        <v>0</v>
      </c>
      <c r="BI710" s="123"/>
      <c r="BJ710" s="124">
        <v>0</v>
      </c>
      <c r="BK710" s="123"/>
      <c r="BL710" s="124">
        <v>0</v>
      </c>
      <c r="BM710" s="124">
        <v>0</v>
      </c>
      <c r="BN710" s="124">
        <v>0</v>
      </c>
      <c r="BO710" s="124">
        <v>0</v>
      </c>
      <c r="BP710" s="125">
        <v>0</v>
      </c>
      <c r="BS710" s="97">
        <f t="shared" si="517"/>
        <v>8064</v>
      </c>
      <c r="BT710" s="97">
        <f t="shared" si="518"/>
        <v>4</v>
      </c>
      <c r="BU710" s="97">
        <f t="shared" si="519"/>
        <v>1.8140000000000001</v>
      </c>
      <c r="BV710" s="296" t="str">
        <f>IF(CA710=0,"NO STOCK",IF(COUNTIF(PKGSUMM_T!$A$2:$A$1245,A710)&gt;0,"OK","ERROR"))</f>
        <v>OK</v>
      </c>
      <c r="BW710" s="296" t="str">
        <f>IF(CA710=0,"NO STOCK",IF(OR(COUNTIF(COST_SHEETT!$B$3:$B$1238,CI710)&gt;0,COUNTIF(COST_SHEETT!$AB$3:$AB$1238,CI710)&gt;0,COUNTIF(COST_SHEETT1!$B$3:$B$1238,CI710)&gt;0,COUNTIF(COST_SHEETT1!$AB$3:$AB$1238,CI710)&gt;0),"OK","ERROR"))</f>
        <v>OK</v>
      </c>
      <c r="BX710" s="97">
        <f>SUMIF(HW!$A$2:$A$1573,$A710,HW!BI$2:BI$1573)</f>
        <v>0</v>
      </c>
      <c r="BY710" s="97">
        <f>SUMIF(HW!$A$2:$A$1573,$A710,HW!BJ$2:BJ$1573)</f>
        <v>0</v>
      </c>
      <c r="BZ710" s="197">
        <f t="shared" si="520"/>
        <v>8064</v>
      </c>
      <c r="CA710" s="198">
        <f t="shared" si="521"/>
        <v>1.8140000000000001</v>
      </c>
      <c r="CB710" s="296">
        <f>IF(CJ710="Y",IF(C710="FINISHED GOODS",SUMIF(COST_SHEETT!$AB$3:$AB$1227,$CI710,COST_SHEETT!$DD$3:$DD$1227),SUMIF(COST_SHEETT!$B$3:$B$1227,$CI710,COST_SHEETT!$DB$3:$DB$1227)),IF(C710="FINISHED GOODS",SUMIF(COST_SHEETT1!$AB$3:$AB$1227,$CI710,COST_SHEETT1!$DD$3:$DD$1227),SUMIF(COST_SHEETT1!$B$3:$B$1227,$CI710,COST_SHEETT1!$DB$3:$DB$1227)))</f>
        <v>5.4288030925566055E-2</v>
      </c>
      <c r="CC710" s="209">
        <f t="shared" ref="CC710" si="590">ROUND(BZ710*CB710,0)</f>
        <v>438</v>
      </c>
      <c r="CD710" s="295">
        <v>1</v>
      </c>
      <c r="CE710" s="295"/>
      <c r="CF710" s="376">
        <f>IF(BZ710=0,0,IF(CK710&gt;0,CK710,CD710))</f>
        <v>5.0860999503968253E-2</v>
      </c>
      <c r="CG710" s="301">
        <f t="shared" ref="CG710" si="591">MIN(CF710,CB710)</f>
        <v>5.0860999503968253E-2</v>
      </c>
      <c r="CH710" s="302">
        <f t="shared" ref="CH710" si="592">ROUND(CG710*BZ710,0)</f>
        <v>410</v>
      </c>
      <c r="CI710" s="253" t="s">
        <v>3548</v>
      </c>
      <c r="CK710" s="296">
        <f>IF(C710="WORK IN PROGRESS",0.099999,IF(SUMIF(SALE!$L$3:$L$1221,$A710,SALE!$U$3:$U$1221)=0,0,SUMIF(SALE!$L$3:$L$1221,$A710,SALE!$U$3:$U$1221)/SUMIF(SALE!$L$3:$L$1221,$A710,SALE!$F$3:$F$1221)))</f>
        <v>5.0860999503968253E-2</v>
      </c>
      <c r="CL710" s="296" t="str">
        <f t="shared" ref="CL710" si="593">IF(CF710&lt;CB710,"NRV","COST")</f>
        <v>NRV</v>
      </c>
      <c r="CM710" s="304">
        <f t="shared" ref="CM710" si="594">IF(CA710=0,0,ROUND(CH710/CA710,3))</f>
        <v>226.02</v>
      </c>
      <c r="CU710" s="296">
        <f>+(BZ710-BX710)*CG710</f>
        <v>410.1431</v>
      </c>
      <c r="CW710" s="296">
        <f>+CT710+CU710+CV710</f>
        <v>410.1431</v>
      </c>
      <c r="CX710" s="388">
        <f>+CW710-CH710</f>
        <v>0.143100000000004</v>
      </c>
    </row>
    <row r="711" spans="1:102" ht="12" hidden="1" customHeight="1" x14ac:dyDescent="0.25">
      <c r="A711" s="136" t="s">
        <v>2642</v>
      </c>
      <c r="B711" s="105"/>
      <c r="C711" s="105" t="s">
        <v>1200</v>
      </c>
      <c r="D711" s="137"/>
      <c r="E711" s="137"/>
      <c r="F711" s="137">
        <v>0.14880499999999999</v>
      </c>
      <c r="G711" s="137">
        <v>0.14880499999999999</v>
      </c>
      <c r="H711" s="107">
        <v>8064</v>
      </c>
      <c r="I711" s="107">
        <v>1.8140000000000001</v>
      </c>
      <c r="J711" s="107">
        <v>410.14299999999997</v>
      </c>
      <c r="K711" s="137"/>
      <c r="L711" s="107">
        <v>0</v>
      </c>
      <c r="M711" s="137"/>
      <c r="N711" s="107">
        <v>0</v>
      </c>
      <c r="O711" s="137"/>
      <c r="P711" s="107">
        <v>0</v>
      </c>
      <c r="Q711" s="137">
        <v>154880</v>
      </c>
      <c r="R711" s="107">
        <v>34.847999999999999</v>
      </c>
      <c r="S711" s="137"/>
      <c r="T711" s="107">
        <v>0</v>
      </c>
      <c r="U711" s="137"/>
      <c r="V711" s="107">
        <v>0</v>
      </c>
      <c r="W711" s="137"/>
      <c r="X711" s="107">
        <v>0</v>
      </c>
      <c r="Y711" s="137"/>
      <c r="Z711" s="107">
        <v>0</v>
      </c>
      <c r="AA711" s="137"/>
      <c r="AB711" s="107">
        <v>0</v>
      </c>
      <c r="AC711" s="139">
        <v>154880</v>
      </c>
      <c r="AD711" s="107">
        <v>34.847999999999999</v>
      </c>
      <c r="AE711" s="138">
        <v>5056.5219999999999</v>
      </c>
      <c r="AF711" s="137"/>
      <c r="AG711" s="107">
        <v>0</v>
      </c>
      <c r="AH711" s="137"/>
      <c r="AI711" s="107">
        <v>0</v>
      </c>
      <c r="AJ711" s="137"/>
      <c r="AK711" s="107">
        <v>0</v>
      </c>
      <c r="AL711" s="137"/>
      <c r="AM711" s="107">
        <v>0</v>
      </c>
      <c r="AN711" s="137"/>
      <c r="AO711" s="107">
        <v>0</v>
      </c>
      <c r="AP711" s="137"/>
      <c r="AQ711" s="107">
        <v>0</v>
      </c>
      <c r="AR711" s="137"/>
      <c r="AS711" s="107">
        <v>0</v>
      </c>
      <c r="AT711" s="137"/>
      <c r="AU711" s="107">
        <v>0</v>
      </c>
      <c r="AV711" s="107">
        <v>0</v>
      </c>
      <c r="AW711" s="107">
        <v>0</v>
      </c>
      <c r="AX711" s="107">
        <v>0</v>
      </c>
      <c r="AY711" s="139">
        <v>162944</v>
      </c>
      <c r="AZ711" s="137">
        <v>36</v>
      </c>
      <c r="BA711" s="107">
        <v>36.661999999999999</v>
      </c>
      <c r="BB711" s="138">
        <v>5466.665</v>
      </c>
      <c r="BC711" s="138">
        <v>5466.665</v>
      </c>
      <c r="BD711" s="137">
        <v>0</v>
      </c>
      <c r="BE711" s="137">
        <v>0</v>
      </c>
      <c r="BF711" s="107">
        <v>0</v>
      </c>
      <c r="BG711" s="139">
        <v>154880</v>
      </c>
      <c r="BH711" s="107">
        <v>34.847999999999999</v>
      </c>
      <c r="BI711" s="137"/>
      <c r="BJ711" s="107">
        <v>0</v>
      </c>
      <c r="BK711" s="137"/>
      <c r="BL711" s="107">
        <v>0</v>
      </c>
      <c r="BM711" s="107">
        <v>0</v>
      </c>
      <c r="BN711" s="107">
        <v>0</v>
      </c>
      <c r="BO711" s="139">
        <v>154880</v>
      </c>
      <c r="BP711" s="108">
        <v>34.847999999999999</v>
      </c>
      <c r="BS711" s="97">
        <f t="shared" si="517"/>
        <v>0</v>
      </c>
      <c r="BT711" s="97">
        <f t="shared" si="518"/>
        <v>0</v>
      </c>
      <c r="BU711" s="97">
        <f t="shared" si="519"/>
        <v>0</v>
      </c>
      <c r="BV711" s="296" t="str">
        <f>IF(CA711=0,"NO STOCK",IF(COUNTIF(PKGSUMM_T!$A$2:$A$1245,A711)&gt;0,"OK","ERROR"))</f>
        <v>NO STOCK</v>
      </c>
      <c r="BW711" s="296" t="str">
        <f>IF(CA711=0,"NO STOCK",IF(OR(COUNTIF(COST_SHEETT!$B$3:$B$1238,CI711)&gt;0,COUNTIF(COST_SHEETT!$AB$3:$AB$1238,CI711)&gt;0,COUNTIF(COST_SHEETT1!$B$3:$B$1238,CI711)&gt;0,COUNTIF(COST_SHEETT1!$AB$3:$AB$1238,CI711)&gt;0),"OK","ERROR"))</f>
        <v>NO STOCK</v>
      </c>
      <c r="BX711" s="97">
        <f>SUMIF(HW!$A$2:$A$1573,$A711,HW!BI$2:BI$1573)</f>
        <v>0</v>
      </c>
      <c r="BY711" s="97">
        <f>SUMIF(HW!$A$2:$A$1573,$A711,HW!BJ$2:BJ$1573)</f>
        <v>0</v>
      </c>
      <c r="BZ711" s="197">
        <f t="shared" si="520"/>
        <v>0</v>
      </c>
      <c r="CA711" s="198">
        <f t="shared" si="521"/>
        <v>0</v>
      </c>
      <c r="CI711" s="251"/>
      <c r="CK711" s="296">
        <f>IF(C711="WORK IN PROGRESS",0.099999,IF(SUMIF(SALE!$L$3:$L$1221,$A711,SALE!$U$3:$U$1221)=0,0,SUMIF(SALE!$L$3:$L$1221,$A711,SALE!$U$3:$U$1221)/SUMIF(SALE!$L$3:$L$1221,$A711,SALE!$F$3:$F$1221)))</f>
        <v>0</v>
      </c>
    </row>
    <row r="712" spans="1:102" ht="12" hidden="1" customHeight="1" x14ac:dyDescent="0.25">
      <c r="A712" s="109" t="s">
        <v>2642</v>
      </c>
      <c r="B712" s="110"/>
      <c r="C712" s="111" t="s">
        <v>77</v>
      </c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  <c r="AM712" s="112"/>
      <c r="AN712" s="112"/>
      <c r="AO712" s="112"/>
      <c r="AP712" s="112"/>
      <c r="AQ712" s="112"/>
      <c r="AR712" s="112"/>
      <c r="AS712" s="112"/>
      <c r="AT712" s="112"/>
      <c r="AU712" s="112"/>
      <c r="AV712" s="112"/>
      <c r="AW712" s="112"/>
      <c r="AX712" s="112"/>
      <c r="AY712" s="112"/>
      <c r="AZ712" s="112"/>
      <c r="BA712" s="112"/>
      <c r="BB712" s="112"/>
      <c r="BC712" s="112"/>
      <c r="BD712" s="112"/>
      <c r="BE712" s="112"/>
      <c r="BF712" s="112"/>
      <c r="BG712" s="112"/>
      <c r="BH712" s="112"/>
      <c r="BI712" s="112"/>
      <c r="BJ712" s="112"/>
      <c r="BK712" s="112"/>
      <c r="BL712" s="112"/>
      <c r="BM712" s="112"/>
      <c r="BN712" s="112"/>
      <c r="BO712" s="112"/>
      <c r="BP712" s="113"/>
      <c r="BS712" s="97">
        <f t="shared" ref="BS712:BS775" si="595">IF($A712="YYYYY",0,AY712)</f>
        <v>0</v>
      </c>
      <c r="BT712" s="97">
        <f t="shared" ref="BT712:BT775" si="596">IF($A712="YYYYY",0,AZ712)</f>
        <v>0</v>
      </c>
      <c r="BU712" s="97">
        <f t="shared" ref="BU712:BU775" si="597">IF($A712="YYYYY",0,BA712)</f>
        <v>0</v>
      </c>
      <c r="BV712" s="296" t="str">
        <f>IF(CA712=0,"NO STOCK",IF(COUNTIF(PKGSUMM_T!$A$2:$A$1245,A712)&gt;0,"OK","ERROR"))</f>
        <v>NO STOCK</v>
      </c>
      <c r="BW712" s="296" t="str">
        <f>IF(CA712=0,"NO STOCK",IF(OR(COUNTIF(COST_SHEETT!$B$3:$B$1238,CI712)&gt;0,COUNTIF(COST_SHEETT!$AB$3:$AB$1238,CI712)&gt;0,COUNTIF(COST_SHEETT1!$B$3:$B$1238,CI712)&gt;0,COUNTIF(COST_SHEETT1!$AB$3:$AB$1238,CI712)&gt;0),"OK","ERROR"))</f>
        <v>NO STOCK</v>
      </c>
      <c r="BX712" s="97">
        <f>SUMIF(HW!$A$2:$A$1573,$A712,HW!BI$2:BI$1573)</f>
        <v>0</v>
      </c>
      <c r="BY712" s="97">
        <f>SUMIF(HW!$A$2:$A$1573,$A712,HW!BJ$2:BJ$1573)</f>
        <v>0</v>
      </c>
      <c r="BZ712" s="197">
        <f t="shared" ref="BZ712:BZ775" si="598">BS712+BX712</f>
        <v>0</v>
      </c>
      <c r="CA712" s="198">
        <f t="shared" ref="CA712:CA775" si="599">BY712+BU712</f>
        <v>0</v>
      </c>
      <c r="CI712" s="251"/>
      <c r="CK712" s="296">
        <f>IF(C712="WORK IN PROGRESS",0.099999,IF(SUMIF(SALE!$L$3:$L$1221,$A712,SALE!$U$3:$U$1221)=0,0,SUMIF(SALE!$L$3:$L$1221,$A712,SALE!$U$3:$U$1221)/SUMIF(SALE!$L$3:$L$1221,$A712,SALE!$F$3:$F$1221)))</f>
        <v>9.9999000000000005E-2</v>
      </c>
    </row>
    <row r="713" spans="1:102" ht="12" customHeight="1" x14ac:dyDescent="0.25">
      <c r="A713" s="114" t="s">
        <v>509</v>
      </c>
      <c r="B713" s="115" t="s">
        <v>510</v>
      </c>
      <c r="C713" s="115" t="s">
        <v>77</v>
      </c>
      <c r="D713" s="116">
        <v>2331</v>
      </c>
      <c r="E713" s="117">
        <v>225</v>
      </c>
      <c r="F713" s="117">
        <v>3.7834E-2</v>
      </c>
      <c r="G713" s="117">
        <v>3.7834E-2</v>
      </c>
      <c r="H713" s="130">
        <v>1750581</v>
      </c>
      <c r="I713" s="130">
        <v>393.88099999999997</v>
      </c>
      <c r="J713" s="131">
        <v>66231.482000000004</v>
      </c>
      <c r="K713" s="117"/>
      <c r="L713" s="118">
        <v>0</v>
      </c>
      <c r="M713" s="117"/>
      <c r="N713" s="118">
        <v>0</v>
      </c>
      <c r="O713" s="117"/>
      <c r="P713" s="118">
        <v>0</v>
      </c>
      <c r="Q713" s="117"/>
      <c r="R713" s="118">
        <v>0</v>
      </c>
      <c r="S713" s="117"/>
      <c r="T713" s="118">
        <v>0</v>
      </c>
      <c r="U713" s="117"/>
      <c r="V713" s="118">
        <v>0</v>
      </c>
      <c r="W713" s="117"/>
      <c r="X713" s="118">
        <v>0</v>
      </c>
      <c r="Y713" s="117"/>
      <c r="Z713" s="118">
        <v>0</v>
      </c>
      <c r="AA713" s="117"/>
      <c r="AB713" s="118">
        <v>0</v>
      </c>
      <c r="AC713" s="118">
        <v>0</v>
      </c>
      <c r="AD713" s="118">
        <v>0</v>
      </c>
      <c r="AE713" s="118">
        <v>0</v>
      </c>
      <c r="AF713" s="117"/>
      <c r="AG713" s="118">
        <v>0</v>
      </c>
      <c r="AH713" s="117"/>
      <c r="AI713" s="118">
        <v>0</v>
      </c>
      <c r="AJ713" s="117"/>
      <c r="AK713" s="118">
        <v>0</v>
      </c>
      <c r="AL713" s="117"/>
      <c r="AM713" s="118">
        <v>0</v>
      </c>
      <c r="AN713" s="117"/>
      <c r="AO713" s="118">
        <v>0</v>
      </c>
      <c r="AP713" s="117"/>
      <c r="AQ713" s="118">
        <v>0</v>
      </c>
      <c r="AR713" s="117">
        <v>160839</v>
      </c>
      <c r="AS713" s="107">
        <v>36.189</v>
      </c>
      <c r="AT713" s="117"/>
      <c r="AU713" s="118">
        <v>0</v>
      </c>
      <c r="AV713" s="139">
        <v>160839</v>
      </c>
      <c r="AW713" s="107">
        <v>36.189</v>
      </c>
      <c r="AX713" s="138">
        <v>6085.183</v>
      </c>
      <c r="AY713" s="132">
        <v>1589742</v>
      </c>
      <c r="AZ713" s="117">
        <v>682</v>
      </c>
      <c r="BA713" s="130">
        <v>357.69200000000001</v>
      </c>
      <c r="BB713" s="131">
        <v>60146.298999999999</v>
      </c>
      <c r="BC713" s="131">
        <v>60146.298999999999</v>
      </c>
      <c r="BD713" s="117">
        <v>0</v>
      </c>
      <c r="BE713" s="117">
        <v>0</v>
      </c>
      <c r="BF713" s="118">
        <v>0</v>
      </c>
      <c r="BG713" s="140">
        <v>-160839</v>
      </c>
      <c r="BH713" s="118">
        <v>-36.189</v>
      </c>
      <c r="BI713" s="117"/>
      <c r="BJ713" s="118">
        <v>0</v>
      </c>
      <c r="BK713" s="117"/>
      <c r="BL713" s="118">
        <v>0</v>
      </c>
      <c r="BM713" s="118">
        <v>0</v>
      </c>
      <c r="BN713" s="118">
        <v>0</v>
      </c>
      <c r="BO713" s="140">
        <v>-160839</v>
      </c>
      <c r="BP713" s="119">
        <v>-36.189</v>
      </c>
      <c r="BS713" s="97">
        <f t="shared" si="595"/>
        <v>1589742</v>
      </c>
      <c r="BT713" s="97">
        <f t="shared" si="596"/>
        <v>682</v>
      </c>
      <c r="BU713" s="97">
        <f t="shared" si="597"/>
        <v>357.69200000000001</v>
      </c>
      <c r="BV713" s="296" t="str">
        <f>IF(CA713=0,"NO STOCK",IF(COUNTIF(PKGSUMM_T!$A$2:$A$1245,A713)&gt;0,"OK","ERROR"))</f>
        <v>OK</v>
      </c>
      <c r="BW713" s="296" t="str">
        <f>IF(CA713=0,"NO STOCK",IF(OR(COUNTIF(COST_SHEETT!$B$3:$B$1238,CI713)&gt;0,COUNTIF(COST_SHEETT!$AB$3:$AB$1238,CI713)&gt;0,COUNTIF(COST_SHEETT1!$B$3:$B$1238,CI713)&gt;0,COUNTIF(COST_SHEETT1!$AB$3:$AB$1238,CI713)&gt;0),"OK","ERROR"))</f>
        <v>OK</v>
      </c>
      <c r="BX713" s="97">
        <f>SUMIF(HW!$A$2:$A$1573,$A713,HW!BI$2:BI$1573)</f>
        <v>16317</v>
      </c>
      <c r="BY713" s="97">
        <f>SUMIF(HW!$A$2:$A$1573,$A713,HW!BJ$2:BJ$1573)</f>
        <v>3.6709999999999998</v>
      </c>
      <c r="BZ713" s="197">
        <f t="shared" si="598"/>
        <v>1606059</v>
      </c>
      <c r="CA713" s="198">
        <f t="shared" si="599"/>
        <v>361.363</v>
      </c>
      <c r="CB713" s="296">
        <f>IF(CJ713="Y",IF(C713="FINISHED GOODS",SUMIF(COST_SHEETT!$AB$3:$AB$1227,$CI713,COST_SHEETT!$DD$3:$DD$1227),SUMIF(COST_SHEETT!$B$3:$B$1227,$CI713,COST_SHEETT!$DB$3:$DB$1227)),IF(C713="FINISHED GOODS",SUMIF(COST_SHEETT1!$AB$3:$AB$1227,$CI713,COST_SHEETT1!$DD$3:$DD$1227),SUMIF(COST_SHEETT1!$B$3:$B$1227,$CI713,COST_SHEETT1!$DB$3:$DB$1227)))</f>
        <v>3.7698953920956547E-2</v>
      </c>
      <c r="CC713" s="209">
        <f t="shared" ref="CC713" si="600">ROUND(BZ713*CB713,0)</f>
        <v>60547</v>
      </c>
      <c r="CD713" s="295">
        <v>1</v>
      </c>
      <c r="CE713" s="295"/>
      <c r="CF713" s="376">
        <f>IF(BZ713=0,0,IF(CK713&gt;0,CK713,CD713))</f>
        <v>9.9999000000000005E-2</v>
      </c>
      <c r="CG713" s="301">
        <f t="shared" ref="CG713" si="601">MIN(CF713,CB713)</f>
        <v>3.7698953920956547E-2</v>
      </c>
      <c r="CH713" s="302">
        <f t="shared" ref="CH713" si="602">ROUND(CG713*BZ713,0)</f>
        <v>60547</v>
      </c>
      <c r="CI713" s="254" t="s">
        <v>4245</v>
      </c>
      <c r="CJ713" s="97" t="s">
        <v>2666</v>
      </c>
      <c r="CK713" s="296">
        <f>IF(C713="WORK IN PROGRESS",0.099999,IF(SUMIF(SALE!$L$3:$L$1221,$A713,SALE!$U$3:$U$1221)=0,0,SUMIF(SALE!$L$3:$L$1221,$A713,SALE!$U$3:$U$1221)/SUMIF(SALE!$L$3:$L$1221,$A713,SALE!$F$3:$F$1221)))</f>
        <v>9.9999000000000005E-2</v>
      </c>
      <c r="CL713" s="296" t="str">
        <f t="shared" ref="CL713" si="603">IF(CF713&lt;CB713,"NRV","COST")</f>
        <v>COST</v>
      </c>
      <c r="CM713" s="304">
        <f t="shared" ref="CM713" si="604">IF(CA713=0,0,ROUND(CH713/CA713,3))</f>
        <v>167.55199999999999</v>
      </c>
      <c r="CT713" s="296">
        <f>+(BX713*CG713)</f>
        <v>615.13383112824795</v>
      </c>
      <c r="CV713" s="296">
        <f>+(BZ713-BX713)*CG713</f>
        <v>59931.610404209307</v>
      </c>
      <c r="CW713" s="296">
        <f>+CT713+CU713+CV713</f>
        <v>60546.744235337552</v>
      </c>
      <c r="CX713" s="388">
        <f>+CW713-CH713</f>
        <v>-0.2557646624482004</v>
      </c>
    </row>
    <row r="714" spans="1:102" ht="12" hidden="1" customHeight="1" x14ac:dyDescent="0.25">
      <c r="A714" s="133" t="s">
        <v>2642</v>
      </c>
      <c r="B714" s="111"/>
      <c r="C714" s="111" t="s">
        <v>1200</v>
      </c>
      <c r="D714" s="126"/>
      <c r="E714" s="126"/>
      <c r="F714" s="126">
        <v>3.7834E-2</v>
      </c>
      <c r="G714" s="126">
        <v>3.7834E-2</v>
      </c>
      <c r="H714" s="112">
        <v>1750581</v>
      </c>
      <c r="I714" s="112">
        <v>393.88099999999997</v>
      </c>
      <c r="J714" s="134">
        <v>66231.482000000004</v>
      </c>
      <c r="K714" s="126"/>
      <c r="L714" s="112">
        <v>0</v>
      </c>
      <c r="M714" s="126"/>
      <c r="N714" s="112">
        <v>0</v>
      </c>
      <c r="O714" s="126"/>
      <c r="P714" s="112">
        <v>0</v>
      </c>
      <c r="Q714" s="126"/>
      <c r="R714" s="112">
        <v>0</v>
      </c>
      <c r="S714" s="126"/>
      <c r="T714" s="112">
        <v>0</v>
      </c>
      <c r="U714" s="126"/>
      <c r="V714" s="112">
        <v>0</v>
      </c>
      <c r="W714" s="126"/>
      <c r="X714" s="112">
        <v>0</v>
      </c>
      <c r="Y714" s="126"/>
      <c r="Z714" s="112">
        <v>0</v>
      </c>
      <c r="AA714" s="126"/>
      <c r="AB714" s="112">
        <v>0</v>
      </c>
      <c r="AC714" s="112">
        <v>0</v>
      </c>
      <c r="AD714" s="112">
        <v>0</v>
      </c>
      <c r="AE714" s="112">
        <v>0</v>
      </c>
      <c r="AF714" s="126"/>
      <c r="AG714" s="112">
        <v>0</v>
      </c>
      <c r="AH714" s="126"/>
      <c r="AI714" s="112">
        <v>0</v>
      </c>
      <c r="AJ714" s="126"/>
      <c r="AK714" s="112">
        <v>0</v>
      </c>
      <c r="AL714" s="126"/>
      <c r="AM714" s="112">
        <v>0</v>
      </c>
      <c r="AN714" s="126"/>
      <c r="AO714" s="112">
        <v>0</v>
      </c>
      <c r="AP714" s="126"/>
      <c r="AQ714" s="112">
        <v>0</v>
      </c>
      <c r="AR714" s="126">
        <v>160839</v>
      </c>
      <c r="AS714" s="112">
        <v>36.189</v>
      </c>
      <c r="AT714" s="126"/>
      <c r="AU714" s="112">
        <v>0</v>
      </c>
      <c r="AV714" s="135">
        <v>160839</v>
      </c>
      <c r="AW714" s="112">
        <v>36.189</v>
      </c>
      <c r="AX714" s="134">
        <v>6085.183</v>
      </c>
      <c r="AY714" s="135">
        <v>1589742</v>
      </c>
      <c r="AZ714" s="126">
        <v>682</v>
      </c>
      <c r="BA714" s="112">
        <v>357.69200000000001</v>
      </c>
      <c r="BB714" s="134">
        <v>60146.298999999999</v>
      </c>
      <c r="BC714" s="134">
        <v>60146.298999999999</v>
      </c>
      <c r="BD714" s="126">
        <v>0</v>
      </c>
      <c r="BE714" s="126">
        <v>0</v>
      </c>
      <c r="BF714" s="112">
        <v>0</v>
      </c>
      <c r="BG714" s="135">
        <v>-160839</v>
      </c>
      <c r="BH714" s="112">
        <v>-36.189</v>
      </c>
      <c r="BI714" s="126"/>
      <c r="BJ714" s="112">
        <v>0</v>
      </c>
      <c r="BK714" s="126"/>
      <c r="BL714" s="112">
        <v>0</v>
      </c>
      <c r="BM714" s="112">
        <v>0</v>
      </c>
      <c r="BN714" s="112">
        <v>0</v>
      </c>
      <c r="BO714" s="135">
        <v>-160839</v>
      </c>
      <c r="BP714" s="113">
        <v>-36.189</v>
      </c>
      <c r="BS714" s="97">
        <f t="shared" si="595"/>
        <v>0</v>
      </c>
      <c r="BT714" s="97">
        <f t="shared" si="596"/>
        <v>0</v>
      </c>
      <c r="BU714" s="97">
        <f t="shared" si="597"/>
        <v>0</v>
      </c>
      <c r="BV714" s="296" t="str">
        <f>IF(CA714=0,"NO STOCK",IF(COUNTIF(PKGSUMM_T!$A$2:$A$1245,A714)&gt;0,"OK","ERROR"))</f>
        <v>NO STOCK</v>
      </c>
      <c r="BW714" s="296" t="str">
        <f>IF(CA714=0,"NO STOCK",IF(OR(COUNTIF(COST_SHEETT!$B$3:$B$1238,CI714)&gt;0,COUNTIF(COST_SHEETT!$AB$3:$AB$1238,CI714)&gt;0,COUNTIF(COST_SHEETT1!$B$3:$B$1238,CI714)&gt;0,COUNTIF(COST_SHEETT1!$AB$3:$AB$1238,CI714)&gt;0),"OK","ERROR"))</f>
        <v>NO STOCK</v>
      </c>
      <c r="BX714" s="97">
        <f>SUMIF(HW!$A$2:$A$1573,$A714,HW!BI$2:BI$1573)</f>
        <v>0</v>
      </c>
      <c r="BY714" s="97">
        <f>SUMIF(HW!$A$2:$A$1573,$A714,HW!BJ$2:BJ$1573)</f>
        <v>0</v>
      </c>
      <c r="BZ714" s="197">
        <f t="shared" si="598"/>
        <v>0</v>
      </c>
      <c r="CA714" s="198">
        <f t="shared" si="599"/>
        <v>0</v>
      </c>
      <c r="CI714" s="253"/>
      <c r="CK714" s="296">
        <f>IF(C714="WORK IN PROGRESS",0.099999,IF(SUMIF(SALE!$L$3:$L$1221,$A714,SALE!$U$3:$U$1221)=0,0,SUMIF(SALE!$L$3:$L$1221,$A714,SALE!$U$3:$U$1221)/SUMIF(SALE!$L$3:$L$1221,$A714,SALE!$F$3:$F$1221)))</f>
        <v>0</v>
      </c>
    </row>
    <row r="715" spans="1:102" ht="12" hidden="1" customHeight="1" x14ac:dyDescent="0.25">
      <c r="A715" s="136" t="s">
        <v>2642</v>
      </c>
      <c r="B715" s="105" t="s">
        <v>1200</v>
      </c>
      <c r="C715" s="105"/>
      <c r="D715" s="137"/>
      <c r="E715" s="137"/>
      <c r="F715" s="137">
        <v>0.186639</v>
      </c>
      <c r="G715" s="137">
        <v>0.186639</v>
      </c>
      <c r="H715" s="107">
        <v>1758645</v>
      </c>
      <c r="I715" s="107">
        <v>395.69499999999999</v>
      </c>
      <c r="J715" s="138">
        <v>66641.625</v>
      </c>
      <c r="K715" s="137"/>
      <c r="L715" s="137">
        <v>0</v>
      </c>
      <c r="M715" s="137"/>
      <c r="N715" s="137">
        <v>0</v>
      </c>
      <c r="O715" s="137"/>
      <c r="P715" s="137">
        <v>0</v>
      </c>
      <c r="Q715" s="137">
        <v>154880</v>
      </c>
      <c r="R715" s="107">
        <v>34.847999999999999</v>
      </c>
      <c r="S715" s="137"/>
      <c r="T715" s="137">
        <v>0</v>
      </c>
      <c r="U715" s="137"/>
      <c r="V715" s="137">
        <v>0</v>
      </c>
      <c r="W715" s="137"/>
      <c r="X715" s="137">
        <v>0</v>
      </c>
      <c r="Y715" s="137"/>
      <c r="Z715" s="137">
        <v>0</v>
      </c>
      <c r="AA715" s="137"/>
      <c r="AB715" s="137">
        <v>0</v>
      </c>
      <c r="AC715" s="139">
        <v>154880</v>
      </c>
      <c r="AD715" s="107">
        <v>34.847999999999999</v>
      </c>
      <c r="AE715" s="138">
        <v>5056.5219999999999</v>
      </c>
      <c r="AF715" s="137"/>
      <c r="AG715" s="137">
        <v>0</v>
      </c>
      <c r="AH715" s="137"/>
      <c r="AI715" s="137">
        <v>0</v>
      </c>
      <c r="AJ715" s="137"/>
      <c r="AK715" s="137">
        <v>0</v>
      </c>
      <c r="AL715" s="137"/>
      <c r="AM715" s="137">
        <v>0</v>
      </c>
      <c r="AN715" s="137"/>
      <c r="AO715" s="137">
        <v>0</v>
      </c>
      <c r="AP715" s="137"/>
      <c r="AQ715" s="137">
        <v>0</v>
      </c>
      <c r="AR715" s="137">
        <v>160839</v>
      </c>
      <c r="AS715" s="107">
        <v>36.189</v>
      </c>
      <c r="AT715" s="137"/>
      <c r="AU715" s="137">
        <v>0</v>
      </c>
      <c r="AV715" s="139">
        <v>160839</v>
      </c>
      <c r="AW715" s="107">
        <v>36.189</v>
      </c>
      <c r="AX715" s="138">
        <v>6085.183</v>
      </c>
      <c r="AY715" s="139">
        <v>1752686</v>
      </c>
      <c r="AZ715" s="137">
        <v>718</v>
      </c>
      <c r="BA715" s="107">
        <v>394.35399999999998</v>
      </c>
      <c r="BB715" s="138">
        <v>65612.964000000007</v>
      </c>
      <c r="BC715" s="138">
        <v>65612.964000000007</v>
      </c>
      <c r="BD715" s="137">
        <v>0</v>
      </c>
      <c r="BE715" s="137">
        <v>0</v>
      </c>
      <c r="BF715" s="137">
        <v>0</v>
      </c>
      <c r="BG715" s="139">
        <v>-5959</v>
      </c>
      <c r="BH715" s="107">
        <v>-1.341</v>
      </c>
      <c r="BI715" s="137"/>
      <c r="BJ715" s="137">
        <v>0</v>
      </c>
      <c r="BK715" s="137"/>
      <c r="BL715" s="137">
        <v>0</v>
      </c>
      <c r="BM715" s="137">
        <v>0</v>
      </c>
      <c r="BN715" s="137">
        <v>0</v>
      </c>
      <c r="BO715" s="139">
        <v>-5959</v>
      </c>
      <c r="BP715" s="108">
        <v>-1.341</v>
      </c>
      <c r="BS715" s="97">
        <f t="shared" si="595"/>
        <v>0</v>
      </c>
      <c r="BT715" s="97">
        <f t="shared" si="596"/>
        <v>0</v>
      </c>
      <c r="BU715" s="97">
        <f t="shared" si="597"/>
        <v>0</v>
      </c>
      <c r="BV715" s="296" t="str">
        <f>IF(CA715=0,"NO STOCK",IF(COUNTIF(PKGSUMM_T!$A$2:$A$1245,A715)&gt;0,"OK","ERROR"))</f>
        <v>NO STOCK</v>
      </c>
      <c r="BW715" s="296" t="str">
        <f>IF(CA715=0,"NO STOCK",IF(OR(COUNTIF(COST_SHEETT!$B$3:$B$1238,CI715)&gt;0,COUNTIF(COST_SHEETT!$AB$3:$AB$1238,CI715)&gt;0,COUNTIF(COST_SHEETT1!$B$3:$B$1238,CI715)&gt;0,COUNTIF(COST_SHEETT1!$AB$3:$AB$1238,CI715)&gt;0),"OK","ERROR"))</f>
        <v>NO STOCK</v>
      </c>
      <c r="BX715" s="97">
        <f>SUMIF(HW!$A$2:$A$1573,$A715,HW!BI$2:BI$1573)</f>
        <v>0</v>
      </c>
      <c r="BY715" s="97">
        <f>SUMIF(HW!$A$2:$A$1573,$A715,HW!BJ$2:BJ$1573)</f>
        <v>0</v>
      </c>
      <c r="BZ715" s="197">
        <f t="shared" si="598"/>
        <v>0</v>
      </c>
      <c r="CA715" s="198">
        <f t="shared" si="599"/>
        <v>0</v>
      </c>
      <c r="CI715" s="253"/>
      <c r="CK715" s="296">
        <f>IF(C715="WORK IN PROGRESS",0.099999,IF(SUMIF(SALE!$L$3:$L$1221,$A715,SALE!$U$3:$U$1221)=0,0,SUMIF(SALE!$L$3:$L$1221,$A715,SALE!$U$3:$U$1221)/SUMIF(SALE!$L$3:$L$1221,$A715,SALE!$F$3:$F$1221)))</f>
        <v>0</v>
      </c>
    </row>
    <row r="716" spans="1:102" ht="12" hidden="1" customHeight="1" x14ac:dyDescent="0.25">
      <c r="A716" s="109" t="s">
        <v>2642</v>
      </c>
      <c r="B716" s="111" t="s">
        <v>1944</v>
      </c>
      <c r="C716" s="110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  <c r="AM716" s="112"/>
      <c r="AN716" s="112"/>
      <c r="AO716" s="112"/>
      <c r="AP716" s="112"/>
      <c r="AQ716" s="112"/>
      <c r="AR716" s="112"/>
      <c r="AS716" s="112"/>
      <c r="AT716" s="112"/>
      <c r="AU716" s="112"/>
      <c r="AV716" s="112"/>
      <c r="AW716" s="112"/>
      <c r="AX716" s="112"/>
      <c r="AY716" s="112"/>
      <c r="AZ716" s="112"/>
      <c r="BA716" s="112"/>
      <c r="BB716" s="112"/>
      <c r="BC716" s="112"/>
      <c r="BD716" s="112"/>
      <c r="BE716" s="112"/>
      <c r="BF716" s="112"/>
      <c r="BG716" s="112"/>
      <c r="BH716" s="112"/>
      <c r="BI716" s="112"/>
      <c r="BJ716" s="112"/>
      <c r="BK716" s="112"/>
      <c r="BL716" s="112"/>
      <c r="BM716" s="112"/>
      <c r="BN716" s="112"/>
      <c r="BO716" s="112"/>
      <c r="BP716" s="113"/>
      <c r="BS716" s="97">
        <f t="shared" si="595"/>
        <v>0</v>
      </c>
      <c r="BT716" s="97">
        <f t="shared" si="596"/>
        <v>0</v>
      </c>
      <c r="BU716" s="97">
        <f t="shared" si="597"/>
        <v>0</v>
      </c>
      <c r="BV716" s="296" t="str">
        <f>IF(CA716=0,"NO STOCK",IF(COUNTIF(PKGSUMM_T!$A$2:$A$1245,A716)&gt;0,"OK","ERROR"))</f>
        <v>NO STOCK</v>
      </c>
      <c r="BW716" s="296" t="str">
        <f>IF(CA716=0,"NO STOCK",IF(OR(COUNTIF(COST_SHEETT!$B$3:$B$1238,CI716)&gt;0,COUNTIF(COST_SHEETT!$AB$3:$AB$1238,CI716)&gt;0,COUNTIF(COST_SHEETT1!$B$3:$B$1238,CI716)&gt;0,COUNTIF(COST_SHEETT1!$AB$3:$AB$1238,CI716)&gt;0),"OK","ERROR"))</f>
        <v>NO STOCK</v>
      </c>
      <c r="BX716" s="97">
        <f>SUMIF(HW!$A$2:$A$1573,$A716,HW!BI$2:BI$1573)</f>
        <v>0</v>
      </c>
      <c r="BY716" s="97">
        <f>SUMIF(HW!$A$2:$A$1573,$A716,HW!BJ$2:BJ$1573)</f>
        <v>0</v>
      </c>
      <c r="BZ716" s="197">
        <f t="shared" si="598"/>
        <v>0</v>
      </c>
      <c r="CA716" s="198">
        <f t="shared" si="599"/>
        <v>0</v>
      </c>
      <c r="CI716" s="253"/>
      <c r="CK716" s="296">
        <f>IF(C716="WORK IN PROGRESS",0.099999,IF(SUMIF(SALE!$L$3:$L$1221,$A716,SALE!$U$3:$U$1221)=0,0,SUMIF(SALE!$L$3:$L$1221,$A716,SALE!$U$3:$U$1221)/SUMIF(SALE!$L$3:$L$1221,$A716,SALE!$F$3:$F$1221)))</f>
        <v>0</v>
      </c>
    </row>
    <row r="717" spans="1:102" ht="12" hidden="1" customHeight="1" x14ac:dyDescent="0.25">
      <c r="A717" s="104" t="s">
        <v>2642</v>
      </c>
      <c r="B717" s="106"/>
      <c r="C717" s="105" t="s">
        <v>30</v>
      </c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07"/>
      <c r="AU717" s="107"/>
      <c r="AV717" s="107"/>
      <c r="AW717" s="107"/>
      <c r="AX717" s="107"/>
      <c r="AY717" s="107"/>
      <c r="AZ717" s="107"/>
      <c r="BA717" s="107"/>
      <c r="BB717" s="107"/>
      <c r="BC717" s="107"/>
      <c r="BD717" s="107"/>
      <c r="BE717" s="107"/>
      <c r="BF717" s="107"/>
      <c r="BG717" s="107"/>
      <c r="BH717" s="107"/>
      <c r="BI717" s="107"/>
      <c r="BJ717" s="107"/>
      <c r="BK717" s="107"/>
      <c r="BL717" s="107"/>
      <c r="BM717" s="107"/>
      <c r="BN717" s="107"/>
      <c r="BO717" s="107"/>
      <c r="BP717" s="108"/>
      <c r="BS717" s="97">
        <f t="shared" si="595"/>
        <v>0</v>
      </c>
      <c r="BT717" s="97">
        <f t="shared" si="596"/>
        <v>0</v>
      </c>
      <c r="BU717" s="97">
        <f t="shared" si="597"/>
        <v>0</v>
      </c>
      <c r="BV717" s="296" t="str">
        <f>IF(CA717=0,"NO STOCK",IF(COUNTIF(PKGSUMM_T!$A$2:$A$1245,A717)&gt;0,"OK","ERROR"))</f>
        <v>NO STOCK</v>
      </c>
      <c r="BW717" s="296" t="str">
        <f>IF(CA717=0,"NO STOCK",IF(OR(COUNTIF(COST_SHEETT!$B$3:$B$1238,CI717)&gt;0,COUNTIF(COST_SHEETT!$AB$3:$AB$1238,CI717)&gt;0,COUNTIF(COST_SHEETT1!$B$3:$B$1238,CI717)&gt;0,COUNTIF(COST_SHEETT1!$AB$3:$AB$1238,CI717)&gt;0),"OK","ERROR"))</f>
        <v>NO STOCK</v>
      </c>
      <c r="BX717" s="97">
        <f>SUMIF(HW!$A$2:$A$1573,$A717,HW!BI$2:BI$1573)</f>
        <v>0</v>
      </c>
      <c r="BY717" s="97">
        <f>SUMIF(HW!$A$2:$A$1573,$A717,HW!BJ$2:BJ$1573)</f>
        <v>0</v>
      </c>
      <c r="BZ717" s="197">
        <f t="shared" si="598"/>
        <v>0</v>
      </c>
      <c r="CA717" s="198">
        <f t="shared" si="599"/>
        <v>0</v>
      </c>
      <c r="CI717" s="253"/>
      <c r="CK717" s="296">
        <f>IF(C717="WORK IN PROGRESS",0.099999,IF(SUMIF(SALE!$L$3:$L$1221,$A717,SALE!$U$3:$U$1221)=0,0,SUMIF(SALE!$L$3:$L$1221,$A717,SALE!$U$3:$U$1221)/SUMIF(SALE!$L$3:$L$1221,$A717,SALE!$F$3:$F$1221)))</f>
        <v>0</v>
      </c>
    </row>
    <row r="718" spans="1:102" ht="12" customHeight="1" x14ac:dyDescent="0.25">
      <c r="A718" s="120" t="s">
        <v>541</v>
      </c>
      <c r="B718" s="121" t="s">
        <v>542</v>
      </c>
      <c r="C718" s="121" t="s">
        <v>30</v>
      </c>
      <c r="D718" s="122">
        <v>3360</v>
      </c>
      <c r="E718" s="123">
        <v>330</v>
      </c>
      <c r="F718" s="123">
        <v>5.9575999999999997E-2</v>
      </c>
      <c r="G718" s="123">
        <v>5.9575999999999997E-2</v>
      </c>
      <c r="H718" s="127">
        <v>43680</v>
      </c>
      <c r="I718" s="127">
        <v>14.414</v>
      </c>
      <c r="J718" s="128">
        <v>2602.2800000000002</v>
      </c>
      <c r="K718" s="123"/>
      <c r="L718" s="124">
        <v>0</v>
      </c>
      <c r="M718" s="123"/>
      <c r="N718" s="124">
        <v>0</v>
      </c>
      <c r="O718" s="123"/>
      <c r="P718" s="124">
        <v>0</v>
      </c>
      <c r="Q718" s="123"/>
      <c r="R718" s="124">
        <v>0</v>
      </c>
      <c r="S718" s="123"/>
      <c r="T718" s="124">
        <v>0</v>
      </c>
      <c r="U718" s="123"/>
      <c r="V718" s="124">
        <v>0</v>
      </c>
      <c r="W718" s="123"/>
      <c r="X718" s="124">
        <v>0</v>
      </c>
      <c r="Y718" s="123"/>
      <c r="Z718" s="124">
        <v>0</v>
      </c>
      <c r="AA718" s="123"/>
      <c r="AB718" s="124">
        <v>0</v>
      </c>
      <c r="AC718" s="124">
        <v>0</v>
      </c>
      <c r="AD718" s="124">
        <v>0</v>
      </c>
      <c r="AE718" s="124">
        <v>0</v>
      </c>
      <c r="AF718" s="123"/>
      <c r="AG718" s="124">
        <v>0</v>
      </c>
      <c r="AH718" s="123"/>
      <c r="AI718" s="124">
        <v>0</v>
      </c>
      <c r="AJ718" s="123"/>
      <c r="AK718" s="124">
        <v>0</v>
      </c>
      <c r="AL718" s="123"/>
      <c r="AM718" s="124">
        <v>0</v>
      </c>
      <c r="AN718" s="123"/>
      <c r="AO718" s="124">
        <v>0</v>
      </c>
      <c r="AP718" s="123"/>
      <c r="AQ718" s="124">
        <v>0</v>
      </c>
      <c r="AR718" s="123"/>
      <c r="AS718" s="124">
        <v>0</v>
      </c>
      <c r="AT718" s="123"/>
      <c r="AU718" s="124">
        <v>0</v>
      </c>
      <c r="AV718" s="124">
        <v>0</v>
      </c>
      <c r="AW718" s="124">
        <v>0</v>
      </c>
      <c r="AX718" s="124">
        <v>0</v>
      </c>
      <c r="AY718" s="129">
        <v>43680</v>
      </c>
      <c r="AZ718" s="123">
        <v>13</v>
      </c>
      <c r="BA718" s="127">
        <v>14.414</v>
      </c>
      <c r="BB718" s="128">
        <v>2602.2800000000002</v>
      </c>
      <c r="BC718" s="128">
        <v>2602.2800000000002</v>
      </c>
      <c r="BD718" s="123">
        <v>0</v>
      </c>
      <c r="BE718" s="123">
        <v>0</v>
      </c>
      <c r="BF718" s="124">
        <v>0</v>
      </c>
      <c r="BG718" s="124">
        <v>0</v>
      </c>
      <c r="BH718" s="124">
        <v>0</v>
      </c>
      <c r="BI718" s="123"/>
      <c r="BJ718" s="124">
        <v>0</v>
      </c>
      <c r="BK718" s="123"/>
      <c r="BL718" s="124">
        <v>0</v>
      </c>
      <c r="BM718" s="124">
        <v>0</v>
      </c>
      <c r="BN718" s="124">
        <v>0</v>
      </c>
      <c r="BO718" s="124">
        <v>0</v>
      </c>
      <c r="BP718" s="125">
        <v>0</v>
      </c>
      <c r="BS718" s="97">
        <f t="shared" si="595"/>
        <v>43680</v>
      </c>
      <c r="BT718" s="97">
        <f t="shared" si="596"/>
        <v>13</v>
      </c>
      <c r="BU718" s="97">
        <f t="shared" si="597"/>
        <v>14.414</v>
      </c>
      <c r="BV718" s="296" t="str">
        <f>IF(CA718=0,"NO STOCK",IF(COUNTIF(PKGSUMM_T!$A$2:$A$1245,A718)&gt;0,"OK","ERROR"))</f>
        <v>OK</v>
      </c>
      <c r="BW718" s="296" t="str">
        <f>IF(CA718=0,"NO STOCK",IF(OR(COUNTIF(COST_SHEETT!$B$3:$B$1238,CI718)&gt;0,COUNTIF(COST_SHEETT!$AB$3:$AB$1238,CI718)&gt;0,COUNTIF(COST_SHEETT1!$B$3:$B$1238,CI718)&gt;0,COUNTIF(COST_SHEETT1!$AB$3:$AB$1238,CI718)&gt;0),"OK","ERROR"))</f>
        <v>OK</v>
      </c>
      <c r="BX718" s="97">
        <f>SUMIF(HW!$A$2:$A$1573,$A718,HW!BI$2:BI$1573)</f>
        <v>0</v>
      </c>
      <c r="BY718" s="97">
        <f>SUMIF(HW!$A$2:$A$1573,$A718,HW!BJ$2:BJ$1573)</f>
        <v>0</v>
      </c>
      <c r="BZ718" s="197">
        <f t="shared" si="598"/>
        <v>43680</v>
      </c>
      <c r="CA718" s="198">
        <f t="shared" si="599"/>
        <v>14.414</v>
      </c>
      <c r="CB718" s="296">
        <f>IF(CJ718="Y",IF(C718="FINISHED GOODS",SUMIF(COST_SHEETT!$AB$3:$AB$1227,$CI718,COST_SHEETT!$DD$3:$DD$1227),SUMIF(COST_SHEETT!$B$3:$B$1227,$CI718,COST_SHEETT!$DB$3:$DB$1227)),IF(C718="FINISHED GOODS",SUMIF(COST_SHEETT1!$AB$3:$AB$1227,$CI718,COST_SHEETT1!$DD$3:$DD$1227),SUMIF(COST_SHEETT1!$B$3:$B$1227,$CI718,COST_SHEETT1!$DB$3:$DB$1227)))</f>
        <v>5.9575619358092129E-2</v>
      </c>
      <c r="CC718" s="209">
        <f t="shared" ref="CC718" si="605">ROUND(BZ718*CB718,0)</f>
        <v>2602</v>
      </c>
      <c r="CD718" s="295">
        <v>1</v>
      </c>
      <c r="CE718" s="295"/>
      <c r="CF718" s="376">
        <f>IF(BZ718=0,0,IF(CK718&gt;0,CK718,CD718))</f>
        <v>6.0825999813988098E-2</v>
      </c>
      <c r="CG718" s="301">
        <f t="shared" ref="CG718" si="606">MIN(CF718,CB718)</f>
        <v>5.9575619358092129E-2</v>
      </c>
      <c r="CH718" s="302">
        <f t="shared" ref="CH718" si="607">ROUND(CG718*BZ718,0)</f>
        <v>2602</v>
      </c>
      <c r="CI718" s="253" t="s">
        <v>3624</v>
      </c>
      <c r="CK718" s="296">
        <f>IF(C718="WORK IN PROGRESS",0.099999,IF(SUMIF(SALE!$L$3:$L$1221,$A718,SALE!$U$3:$U$1221)=0,0,SUMIF(SALE!$L$3:$L$1221,$A718,SALE!$U$3:$U$1221)/SUMIF(SALE!$L$3:$L$1221,$A718,SALE!$F$3:$F$1221)))</f>
        <v>6.0825999813988098E-2</v>
      </c>
      <c r="CL718" s="296" t="str">
        <f t="shared" ref="CL718" si="608">IF(CF718&lt;CB718,"NRV","COST")</f>
        <v>COST</v>
      </c>
      <c r="CM718" s="304">
        <f t="shared" ref="CM718" si="609">IF(CA718=0,0,ROUND(CH718/CA718,3))</f>
        <v>180.51900000000001</v>
      </c>
      <c r="CU718" s="296">
        <f>+(BZ718-BX718)*CG718</f>
        <v>2602.2630535614644</v>
      </c>
      <c r="CW718" s="296">
        <f>+CT718+CU718+CV718</f>
        <v>2602.2630535614644</v>
      </c>
      <c r="CX718" s="388">
        <f>+CW718-CH718</f>
        <v>0.26305356146440317</v>
      </c>
    </row>
    <row r="719" spans="1:102" ht="12" hidden="1" customHeight="1" x14ac:dyDescent="0.25">
      <c r="A719" s="114" t="s">
        <v>535</v>
      </c>
      <c r="B719" s="115" t="s">
        <v>536</v>
      </c>
      <c r="C719" s="115" t="s">
        <v>30</v>
      </c>
      <c r="D719" s="116">
        <v>3120</v>
      </c>
      <c r="E719" s="117">
        <v>333</v>
      </c>
      <c r="F719" s="117">
        <v>4.8319000000000001E-2</v>
      </c>
      <c r="G719" s="117">
        <v>4.8319000000000001E-2</v>
      </c>
      <c r="H719" s="118"/>
      <c r="I719" s="118">
        <v>0</v>
      </c>
      <c r="J719" s="118">
        <v>0</v>
      </c>
      <c r="K719" s="118"/>
      <c r="L719" s="118">
        <v>0</v>
      </c>
      <c r="M719" s="118"/>
      <c r="N719" s="118">
        <v>0</v>
      </c>
      <c r="O719" s="118"/>
      <c r="P719" s="118">
        <v>0</v>
      </c>
      <c r="Q719" s="118"/>
      <c r="R719" s="118">
        <v>0</v>
      </c>
      <c r="S719" s="118"/>
      <c r="T719" s="118">
        <v>0</v>
      </c>
      <c r="U719" s="118"/>
      <c r="V719" s="118">
        <v>0</v>
      </c>
      <c r="W719" s="118"/>
      <c r="X719" s="118">
        <v>0</v>
      </c>
      <c r="Y719" s="118"/>
      <c r="Z719" s="118">
        <v>0</v>
      </c>
      <c r="AA719" s="118"/>
      <c r="AB719" s="118">
        <v>0</v>
      </c>
      <c r="AC719" s="118">
        <v>0</v>
      </c>
      <c r="AD719" s="118">
        <v>0</v>
      </c>
      <c r="AE719" s="118">
        <v>0</v>
      </c>
      <c r="AF719" s="118"/>
      <c r="AG719" s="118">
        <v>0</v>
      </c>
      <c r="AH719" s="118"/>
      <c r="AI719" s="118">
        <v>0</v>
      </c>
      <c r="AJ719" s="118"/>
      <c r="AK719" s="118">
        <v>0</v>
      </c>
      <c r="AL719" s="118"/>
      <c r="AM719" s="118">
        <v>0</v>
      </c>
      <c r="AN719" s="118"/>
      <c r="AO719" s="118">
        <v>0</v>
      </c>
      <c r="AP719" s="118"/>
      <c r="AQ719" s="118">
        <v>0</v>
      </c>
      <c r="AR719" s="118"/>
      <c r="AS719" s="118">
        <v>0</v>
      </c>
      <c r="AT719" s="118"/>
      <c r="AU719" s="118">
        <v>0</v>
      </c>
      <c r="AV719" s="118">
        <v>0</v>
      </c>
      <c r="AW719" s="118">
        <v>0</v>
      </c>
      <c r="AX719" s="118">
        <v>0</v>
      </c>
      <c r="AY719" s="118">
        <v>0</v>
      </c>
      <c r="AZ719" s="118">
        <v>0</v>
      </c>
      <c r="BA719" s="118">
        <v>0</v>
      </c>
      <c r="BB719" s="118">
        <v>0</v>
      </c>
      <c r="BC719" s="118">
        <v>0</v>
      </c>
      <c r="BD719" s="117">
        <v>0</v>
      </c>
      <c r="BE719" s="117">
        <v>0</v>
      </c>
      <c r="BF719" s="118">
        <v>0</v>
      </c>
      <c r="BG719" s="118">
        <v>0</v>
      </c>
      <c r="BH719" s="118">
        <v>0</v>
      </c>
      <c r="BI719" s="118"/>
      <c r="BJ719" s="118">
        <v>0</v>
      </c>
      <c r="BK719" s="118"/>
      <c r="BL719" s="118">
        <v>0</v>
      </c>
      <c r="BM719" s="118">
        <v>0</v>
      </c>
      <c r="BN719" s="118">
        <v>0</v>
      </c>
      <c r="BO719" s="118">
        <v>0</v>
      </c>
      <c r="BP719" s="119">
        <v>0</v>
      </c>
      <c r="BS719" s="97">
        <f t="shared" si="595"/>
        <v>0</v>
      </c>
      <c r="BT719" s="97">
        <f t="shared" si="596"/>
        <v>0</v>
      </c>
      <c r="BU719" s="97">
        <f t="shared" si="597"/>
        <v>0</v>
      </c>
      <c r="BV719" s="296" t="str">
        <f>IF(CA719=0,"NO STOCK",IF(COUNTIF(PKGSUMM_T!$A$2:$A$1245,A719)&gt;0,"OK","ERROR"))</f>
        <v>NO STOCK</v>
      </c>
      <c r="BW719" s="296" t="str">
        <f>IF(CA719=0,"NO STOCK",IF(OR(COUNTIF(COST_SHEETT!$B$3:$B$1238,CI719)&gt;0,COUNTIF(COST_SHEETT!$AB$3:$AB$1238,CI719)&gt;0,COUNTIF(COST_SHEETT1!$B$3:$B$1238,CI719)&gt;0,COUNTIF(COST_SHEETT1!$AB$3:$AB$1238,CI719)&gt;0),"OK","ERROR"))</f>
        <v>NO STOCK</v>
      </c>
      <c r="BX719" s="97">
        <f>SUMIF(HW!$A$2:$A$1573,$A719,HW!BI$2:BI$1573)</f>
        <v>0</v>
      </c>
      <c r="BY719" s="97">
        <f>SUMIF(HW!$A$2:$A$1573,$A719,HW!BJ$2:BJ$1573)</f>
        <v>0</v>
      </c>
      <c r="BZ719" s="197">
        <f t="shared" si="598"/>
        <v>0</v>
      </c>
      <c r="CA719" s="198">
        <f t="shared" si="599"/>
        <v>0</v>
      </c>
      <c r="CI719" s="253"/>
      <c r="CK719" s="296">
        <f>IF(C719="WORK IN PROGRESS",0.099999,IF(SUMIF(SALE!$L$3:$L$1221,$A719,SALE!$U$3:$U$1221)=0,0,SUMIF(SALE!$L$3:$L$1221,$A719,SALE!$U$3:$U$1221)/SUMIF(SALE!$L$3:$L$1221,$A719,SALE!$F$3:$F$1221)))</f>
        <v>0</v>
      </c>
    </row>
    <row r="720" spans="1:102" ht="12" customHeight="1" x14ac:dyDescent="0.25">
      <c r="A720" s="120" t="s">
        <v>537</v>
      </c>
      <c r="B720" s="121" t="s">
        <v>538</v>
      </c>
      <c r="C720" s="121" t="s">
        <v>30</v>
      </c>
      <c r="D720" s="122">
        <v>3120</v>
      </c>
      <c r="E720" s="123">
        <v>333</v>
      </c>
      <c r="F720" s="123">
        <v>4.7710000000000002E-2</v>
      </c>
      <c r="G720" s="123">
        <v>4.7710000000000002E-2</v>
      </c>
      <c r="H720" s="127">
        <v>31200</v>
      </c>
      <c r="I720" s="127">
        <v>10.39</v>
      </c>
      <c r="J720" s="128">
        <v>1488.5519999999999</v>
      </c>
      <c r="K720" s="123"/>
      <c r="L720" s="124">
        <v>0</v>
      </c>
      <c r="M720" s="123"/>
      <c r="N720" s="124">
        <v>0</v>
      </c>
      <c r="O720" s="123"/>
      <c r="P720" s="124">
        <v>0</v>
      </c>
      <c r="Q720" s="123"/>
      <c r="R720" s="124">
        <v>0</v>
      </c>
      <c r="S720" s="123"/>
      <c r="T720" s="124">
        <v>0</v>
      </c>
      <c r="U720" s="123"/>
      <c r="V720" s="124">
        <v>0</v>
      </c>
      <c r="W720" s="123"/>
      <c r="X720" s="124">
        <v>0</v>
      </c>
      <c r="Y720" s="123"/>
      <c r="Z720" s="124">
        <v>0</v>
      </c>
      <c r="AA720" s="123"/>
      <c r="AB720" s="124">
        <v>0</v>
      </c>
      <c r="AC720" s="124">
        <v>0</v>
      </c>
      <c r="AD720" s="124">
        <v>0</v>
      </c>
      <c r="AE720" s="124">
        <v>0</v>
      </c>
      <c r="AF720" s="123"/>
      <c r="AG720" s="124">
        <v>0</v>
      </c>
      <c r="AH720" s="123"/>
      <c r="AI720" s="124">
        <v>0</v>
      </c>
      <c r="AJ720" s="123"/>
      <c r="AK720" s="124">
        <v>0</v>
      </c>
      <c r="AL720" s="123"/>
      <c r="AM720" s="124">
        <v>0</v>
      </c>
      <c r="AN720" s="123"/>
      <c r="AO720" s="124">
        <v>0</v>
      </c>
      <c r="AP720" s="123"/>
      <c r="AQ720" s="124">
        <v>0</v>
      </c>
      <c r="AR720" s="123"/>
      <c r="AS720" s="124">
        <v>0</v>
      </c>
      <c r="AT720" s="123"/>
      <c r="AU720" s="124">
        <v>0</v>
      </c>
      <c r="AV720" s="124">
        <v>0</v>
      </c>
      <c r="AW720" s="124">
        <v>0</v>
      </c>
      <c r="AX720" s="124">
        <v>0</v>
      </c>
      <c r="AY720" s="129">
        <v>31200</v>
      </c>
      <c r="AZ720" s="123">
        <v>10</v>
      </c>
      <c r="BA720" s="127">
        <v>10.39</v>
      </c>
      <c r="BB720" s="128">
        <v>1488.5519999999999</v>
      </c>
      <c r="BC720" s="128">
        <v>1488.5519999999999</v>
      </c>
      <c r="BD720" s="123">
        <v>0</v>
      </c>
      <c r="BE720" s="123">
        <v>0</v>
      </c>
      <c r="BF720" s="124">
        <v>0</v>
      </c>
      <c r="BG720" s="124">
        <v>0</v>
      </c>
      <c r="BH720" s="124">
        <v>0</v>
      </c>
      <c r="BI720" s="123"/>
      <c r="BJ720" s="124">
        <v>0</v>
      </c>
      <c r="BK720" s="123"/>
      <c r="BL720" s="124">
        <v>0</v>
      </c>
      <c r="BM720" s="124">
        <v>0</v>
      </c>
      <c r="BN720" s="124">
        <v>0</v>
      </c>
      <c r="BO720" s="124">
        <v>0</v>
      </c>
      <c r="BP720" s="125">
        <v>0</v>
      </c>
      <c r="BS720" s="97">
        <f t="shared" si="595"/>
        <v>31200</v>
      </c>
      <c r="BT720" s="97">
        <f t="shared" si="596"/>
        <v>10</v>
      </c>
      <c r="BU720" s="97">
        <f t="shared" si="597"/>
        <v>10.39</v>
      </c>
      <c r="BV720" s="296" t="str">
        <f>IF(CA720=0,"NO STOCK",IF(COUNTIF(PKGSUMM_T!$A$2:$A$1245,A720)&gt;0,"OK","ERROR"))</f>
        <v>OK</v>
      </c>
      <c r="BW720" s="296" t="str">
        <f>IF(CA720=0,"NO STOCK",IF(OR(COUNTIF(COST_SHEETT!$B$3:$B$1238,CI720)&gt;0,COUNTIF(COST_SHEETT!$AB$3:$AB$1238,CI720)&gt;0,COUNTIF(COST_SHEETT1!$B$3:$B$1238,CI720)&gt;0,COUNTIF(COST_SHEETT1!$AB$3:$AB$1238,CI720)&gt;0),"OK","ERROR"))</f>
        <v>OK</v>
      </c>
      <c r="BX720" s="97">
        <f>SUMIF(HW!$A$2:$A$1573,$A720,HW!BI$2:BI$1573)</f>
        <v>0</v>
      </c>
      <c r="BY720" s="97">
        <f>SUMIF(HW!$A$2:$A$1573,$A720,HW!BJ$2:BJ$1573)</f>
        <v>0</v>
      </c>
      <c r="BZ720" s="197">
        <f t="shared" si="598"/>
        <v>31200</v>
      </c>
      <c r="CA720" s="198">
        <f t="shared" si="599"/>
        <v>10.39</v>
      </c>
      <c r="CB720" s="296">
        <f>IF(CJ720="Y",IF(C720="FINISHED GOODS",SUMIF(COST_SHEETT!$AB$3:$AB$1227,$CI720,COST_SHEETT!$DD$3:$DD$1227),SUMIF(COST_SHEETT!$B$3:$B$1227,$CI720,COST_SHEETT!$DB$3:$DB$1227)),IF(C720="FINISHED GOODS",SUMIF(COST_SHEETT1!$AB$3:$AB$1227,$CI720,COST_SHEETT1!$DD$3:$DD$1227),SUMIF(COST_SHEETT1!$B$3:$B$1227,$CI720,COST_SHEETT1!$DB$3:$DB$1227)))</f>
        <v>4.7709656071918544E-2</v>
      </c>
      <c r="CC720" s="209">
        <f t="shared" ref="CC720:CC721" si="610">ROUND(BZ720*CB720,0)</f>
        <v>1489</v>
      </c>
      <c r="CD720" s="295">
        <v>1</v>
      </c>
      <c r="CE720" s="295"/>
      <c r="CF720" s="376">
        <f t="shared" ref="CF720:CF721" si="611">IF(BZ720=0,0,IF(CK720&gt;0,CK720,CD720))</f>
        <v>5.9455999599358968E-2</v>
      </c>
      <c r="CG720" s="301">
        <f t="shared" ref="CG720:CG721" si="612">MIN(CF720,CB720)</f>
        <v>4.7709656071918544E-2</v>
      </c>
      <c r="CH720" s="302">
        <f t="shared" ref="CH720:CH721" si="613">ROUND(CG720*BZ720,0)</f>
        <v>1489</v>
      </c>
      <c r="CI720" s="253" t="s">
        <v>3617</v>
      </c>
      <c r="CK720" s="296">
        <f>IF(C720="WORK IN PROGRESS",0.099999,IF(SUMIF(SALE!$L$3:$L$1221,$A720,SALE!$U$3:$U$1221)=0,0,SUMIF(SALE!$L$3:$L$1221,$A720,SALE!$U$3:$U$1221)/SUMIF(SALE!$L$3:$L$1221,$A720,SALE!$F$3:$F$1221)))</f>
        <v>5.9455999599358968E-2</v>
      </c>
      <c r="CL720" s="296" t="str">
        <f t="shared" ref="CL720:CL721" si="614">IF(CF720&lt;CB720,"NRV","COST")</f>
        <v>COST</v>
      </c>
      <c r="CM720" s="304">
        <f t="shared" ref="CM720:CM721" si="615">IF(CA720=0,0,ROUND(CH720/CA720,3))</f>
        <v>143.31100000000001</v>
      </c>
      <c r="CU720" s="296">
        <f t="shared" ref="CU720:CU721" si="616">+(BZ720-BX720)*CG720</f>
        <v>1488.5412694438585</v>
      </c>
      <c r="CW720" s="296">
        <f t="shared" ref="CW720:CW721" si="617">+CT720+CU720+CV720</f>
        <v>1488.5412694438585</v>
      </c>
      <c r="CX720" s="388">
        <f t="shared" ref="CX720:CX721" si="618">+CW720-CH720</f>
        <v>-0.45873055614151781</v>
      </c>
    </row>
    <row r="721" spans="1:102" ht="12" customHeight="1" x14ac:dyDescent="0.25">
      <c r="A721" s="114" t="s">
        <v>531</v>
      </c>
      <c r="B721" s="115" t="s">
        <v>532</v>
      </c>
      <c r="C721" s="115" t="s">
        <v>30</v>
      </c>
      <c r="D721" s="116">
        <v>1056</v>
      </c>
      <c r="E721" s="117">
        <v>333</v>
      </c>
      <c r="F721" s="117">
        <v>5.9282000000000001E-2</v>
      </c>
      <c r="G721" s="117">
        <v>5.9282000000000001E-2</v>
      </c>
      <c r="H721" s="130">
        <v>342144</v>
      </c>
      <c r="I721" s="130">
        <v>113.934</v>
      </c>
      <c r="J721" s="131">
        <v>20282.981</v>
      </c>
      <c r="K721" s="117"/>
      <c r="L721" s="118">
        <v>0</v>
      </c>
      <c r="M721" s="117"/>
      <c r="N721" s="118">
        <v>0</v>
      </c>
      <c r="O721" s="117"/>
      <c r="P721" s="118">
        <v>0</v>
      </c>
      <c r="Q721" s="117"/>
      <c r="R721" s="118">
        <v>0</v>
      </c>
      <c r="S721" s="117"/>
      <c r="T721" s="118">
        <v>0</v>
      </c>
      <c r="U721" s="117"/>
      <c r="V721" s="118">
        <v>0</v>
      </c>
      <c r="W721" s="117"/>
      <c r="X721" s="118">
        <v>0</v>
      </c>
      <c r="Y721" s="117"/>
      <c r="Z721" s="118">
        <v>0</v>
      </c>
      <c r="AA721" s="117"/>
      <c r="AB721" s="118">
        <v>0</v>
      </c>
      <c r="AC721" s="118">
        <v>0</v>
      </c>
      <c r="AD721" s="118">
        <v>0</v>
      </c>
      <c r="AE721" s="118">
        <v>0</v>
      </c>
      <c r="AF721" s="117"/>
      <c r="AG721" s="118">
        <v>0</v>
      </c>
      <c r="AH721" s="117"/>
      <c r="AI721" s="118">
        <v>0</v>
      </c>
      <c r="AJ721" s="117"/>
      <c r="AK721" s="118">
        <v>0</v>
      </c>
      <c r="AL721" s="117"/>
      <c r="AM721" s="118">
        <v>0</v>
      </c>
      <c r="AN721" s="117"/>
      <c r="AO721" s="118">
        <v>0</v>
      </c>
      <c r="AP721" s="117"/>
      <c r="AQ721" s="118">
        <v>0</v>
      </c>
      <c r="AR721" s="117"/>
      <c r="AS721" s="118">
        <v>0</v>
      </c>
      <c r="AT721" s="117"/>
      <c r="AU721" s="118">
        <v>0</v>
      </c>
      <c r="AV721" s="118">
        <v>0</v>
      </c>
      <c r="AW721" s="118">
        <v>0</v>
      </c>
      <c r="AX721" s="118">
        <v>0</v>
      </c>
      <c r="AY721" s="132">
        <v>342144</v>
      </c>
      <c r="AZ721" s="117">
        <v>324</v>
      </c>
      <c r="BA721" s="130">
        <v>113.934</v>
      </c>
      <c r="BB721" s="131">
        <v>20282.981</v>
      </c>
      <c r="BC721" s="131">
        <v>20282.981</v>
      </c>
      <c r="BD721" s="117">
        <v>0</v>
      </c>
      <c r="BE721" s="117">
        <v>0</v>
      </c>
      <c r="BF721" s="118">
        <v>0</v>
      </c>
      <c r="BG721" s="118">
        <v>0</v>
      </c>
      <c r="BH721" s="118">
        <v>0</v>
      </c>
      <c r="BI721" s="117"/>
      <c r="BJ721" s="118">
        <v>0</v>
      </c>
      <c r="BK721" s="117"/>
      <c r="BL721" s="118">
        <v>0</v>
      </c>
      <c r="BM721" s="118">
        <v>0</v>
      </c>
      <c r="BN721" s="118">
        <v>0</v>
      </c>
      <c r="BO721" s="118">
        <v>0</v>
      </c>
      <c r="BP721" s="119">
        <v>0</v>
      </c>
      <c r="BS721" s="97">
        <f t="shared" si="595"/>
        <v>342144</v>
      </c>
      <c r="BT721" s="97">
        <f t="shared" si="596"/>
        <v>324</v>
      </c>
      <c r="BU721" s="97">
        <f t="shared" si="597"/>
        <v>113.934</v>
      </c>
      <c r="BV721" s="296" t="str">
        <f>IF(CA721=0,"NO STOCK",IF(COUNTIF(PKGSUMM_T!$A$2:$A$1245,A721)&gt;0,"OK","ERROR"))</f>
        <v>OK</v>
      </c>
      <c r="BW721" s="296" t="str">
        <f>IF(CA721=0,"NO STOCK",IF(OR(COUNTIF(COST_SHEETT!$B$3:$B$1238,CI721)&gt;0,COUNTIF(COST_SHEETT!$AB$3:$AB$1238,CI721)&gt;0,COUNTIF(COST_SHEETT1!$B$3:$B$1238,CI721)&gt;0,COUNTIF(COST_SHEETT1!$AB$3:$AB$1238,CI721)&gt;0),"OK","ERROR"))</f>
        <v>OK</v>
      </c>
      <c r="BX721" s="97">
        <f>SUMIF(HW!$A$2:$A$1573,$A721,HW!BI$2:BI$1573)</f>
        <v>0</v>
      </c>
      <c r="BY721" s="97">
        <f>SUMIF(HW!$A$2:$A$1573,$A721,HW!BJ$2:BJ$1573)</f>
        <v>0</v>
      </c>
      <c r="BZ721" s="197">
        <f t="shared" si="598"/>
        <v>342144</v>
      </c>
      <c r="CA721" s="198">
        <f t="shared" si="599"/>
        <v>113.934</v>
      </c>
      <c r="CB721" s="296">
        <f>IF(CJ721="Y",IF(C721="FINISHED GOODS",SUMIF(COST_SHEETT!$AB$3:$AB$1227,$CI721,COST_SHEETT!$DD$3:$DD$1227),SUMIF(COST_SHEETT!$B$3:$B$1227,$CI721,COST_SHEETT!$DB$3:$DB$1227)),IF(C721="FINISHED GOODS",SUMIF(COST_SHEETT1!$AB$3:$AB$1227,$CI721,COST_SHEETT1!$DD$3:$DD$1227),SUMIF(COST_SHEETT1!$B$3:$B$1227,$CI721,COST_SHEETT1!$DB$3:$DB$1227)))</f>
        <v>6.0445346273975735E-2</v>
      </c>
      <c r="CC721" s="209">
        <f t="shared" si="610"/>
        <v>20681</v>
      </c>
      <c r="CD721" s="295">
        <v>1</v>
      </c>
      <c r="CE721" s="295"/>
      <c r="CF721" s="376">
        <f t="shared" si="611"/>
        <v>5.9282000060125059E-2</v>
      </c>
      <c r="CG721" s="301">
        <f t="shared" si="612"/>
        <v>5.9282000060125059E-2</v>
      </c>
      <c r="CH721" s="302">
        <f t="shared" si="613"/>
        <v>20283</v>
      </c>
      <c r="CI721" s="253" t="s">
        <v>4252</v>
      </c>
      <c r="CJ721" s="97" t="s">
        <v>2666</v>
      </c>
      <c r="CK721" s="296">
        <f>IF(C721="WORK IN PROGRESS",0.099999,IF(SUMIF(SALE!$L$3:$L$1221,$A721,SALE!$U$3:$U$1221)=0,0,SUMIF(SALE!$L$3:$L$1221,$A721,SALE!$U$3:$U$1221)/SUMIF(SALE!$L$3:$L$1221,$A721,SALE!$F$3:$F$1221)))</f>
        <v>5.9282000060125059E-2</v>
      </c>
      <c r="CL721" s="296" t="str">
        <f t="shared" si="614"/>
        <v>NRV</v>
      </c>
      <c r="CM721" s="304">
        <f t="shared" si="615"/>
        <v>178.024</v>
      </c>
      <c r="CU721" s="296">
        <f t="shared" si="616"/>
        <v>20282.980628571429</v>
      </c>
      <c r="CW721" s="296">
        <f t="shared" si="617"/>
        <v>20282.980628571429</v>
      </c>
      <c r="CX721" s="388">
        <f t="shared" si="618"/>
        <v>-1.9371428570593707E-2</v>
      </c>
    </row>
    <row r="722" spans="1:102" ht="12" hidden="1" customHeight="1" x14ac:dyDescent="0.25">
      <c r="A722" s="133" t="s">
        <v>2642</v>
      </c>
      <c r="B722" s="111"/>
      <c r="C722" s="111" t="s">
        <v>1200</v>
      </c>
      <c r="D722" s="126"/>
      <c r="E722" s="126"/>
      <c r="F722" s="126">
        <v>0.21488699999999999</v>
      </c>
      <c r="G722" s="126">
        <v>0.21488699999999999</v>
      </c>
      <c r="H722" s="112">
        <v>417024</v>
      </c>
      <c r="I722" s="112">
        <v>138.738</v>
      </c>
      <c r="J722" s="134">
        <v>24373.812999999998</v>
      </c>
      <c r="K722" s="126"/>
      <c r="L722" s="112">
        <v>0</v>
      </c>
      <c r="M722" s="126"/>
      <c r="N722" s="112">
        <v>0</v>
      </c>
      <c r="O722" s="126"/>
      <c r="P722" s="112">
        <v>0</v>
      </c>
      <c r="Q722" s="126"/>
      <c r="R722" s="112">
        <v>0</v>
      </c>
      <c r="S722" s="126"/>
      <c r="T722" s="112">
        <v>0</v>
      </c>
      <c r="U722" s="126"/>
      <c r="V722" s="112">
        <v>0</v>
      </c>
      <c r="W722" s="126"/>
      <c r="X722" s="112">
        <v>0</v>
      </c>
      <c r="Y722" s="126"/>
      <c r="Z722" s="112">
        <v>0</v>
      </c>
      <c r="AA722" s="126"/>
      <c r="AB722" s="112">
        <v>0</v>
      </c>
      <c r="AC722" s="112">
        <v>0</v>
      </c>
      <c r="AD722" s="112">
        <v>0</v>
      </c>
      <c r="AE722" s="112">
        <v>0</v>
      </c>
      <c r="AF722" s="126"/>
      <c r="AG722" s="112">
        <v>0</v>
      </c>
      <c r="AH722" s="126"/>
      <c r="AI722" s="112">
        <v>0</v>
      </c>
      <c r="AJ722" s="126"/>
      <c r="AK722" s="112">
        <v>0</v>
      </c>
      <c r="AL722" s="126"/>
      <c r="AM722" s="112">
        <v>0</v>
      </c>
      <c r="AN722" s="126"/>
      <c r="AO722" s="112">
        <v>0</v>
      </c>
      <c r="AP722" s="126"/>
      <c r="AQ722" s="112">
        <v>0</v>
      </c>
      <c r="AR722" s="126"/>
      <c r="AS722" s="112">
        <v>0</v>
      </c>
      <c r="AT722" s="126"/>
      <c r="AU722" s="112">
        <v>0</v>
      </c>
      <c r="AV722" s="112">
        <v>0</v>
      </c>
      <c r="AW722" s="112">
        <v>0</v>
      </c>
      <c r="AX722" s="112">
        <v>0</v>
      </c>
      <c r="AY722" s="135">
        <v>417024</v>
      </c>
      <c r="AZ722" s="126">
        <v>347</v>
      </c>
      <c r="BA722" s="112">
        <v>138.738</v>
      </c>
      <c r="BB722" s="134">
        <v>24373.812999999998</v>
      </c>
      <c r="BC722" s="134">
        <v>24373.812999999998</v>
      </c>
      <c r="BD722" s="126">
        <v>0</v>
      </c>
      <c r="BE722" s="126">
        <v>0</v>
      </c>
      <c r="BF722" s="112">
        <v>0</v>
      </c>
      <c r="BG722" s="112">
        <v>0</v>
      </c>
      <c r="BH722" s="112">
        <v>0</v>
      </c>
      <c r="BI722" s="126"/>
      <c r="BJ722" s="112">
        <v>0</v>
      </c>
      <c r="BK722" s="126"/>
      <c r="BL722" s="112">
        <v>0</v>
      </c>
      <c r="BM722" s="112">
        <v>0</v>
      </c>
      <c r="BN722" s="112">
        <v>0</v>
      </c>
      <c r="BO722" s="112">
        <v>0</v>
      </c>
      <c r="BP722" s="113">
        <v>0</v>
      </c>
      <c r="BS722" s="97">
        <f t="shared" si="595"/>
        <v>0</v>
      </c>
      <c r="BT722" s="97">
        <f t="shared" si="596"/>
        <v>0</v>
      </c>
      <c r="BU722" s="97">
        <f t="shared" si="597"/>
        <v>0</v>
      </c>
      <c r="BV722" s="296" t="str">
        <f>IF(CA722=0,"NO STOCK",IF(COUNTIF(PKGSUMM_T!$A$2:$A$1245,A722)&gt;0,"OK","ERROR"))</f>
        <v>NO STOCK</v>
      </c>
      <c r="BW722" s="296" t="str">
        <f>IF(CA722=0,"NO STOCK",IF(OR(COUNTIF(COST_SHEETT!$B$3:$B$1238,CI722)&gt;0,COUNTIF(COST_SHEETT!$AB$3:$AB$1238,CI722)&gt;0,COUNTIF(COST_SHEETT1!$B$3:$B$1238,CI722)&gt;0,COUNTIF(COST_SHEETT1!$AB$3:$AB$1238,CI722)&gt;0),"OK","ERROR"))</f>
        <v>NO STOCK</v>
      </c>
      <c r="BX722" s="97">
        <f>SUMIF(HW!$A$2:$A$1573,$A722,HW!BI$2:BI$1573)</f>
        <v>0</v>
      </c>
      <c r="BY722" s="97">
        <f>SUMIF(HW!$A$2:$A$1573,$A722,HW!BJ$2:BJ$1573)</f>
        <v>0</v>
      </c>
      <c r="BZ722" s="197">
        <f t="shared" si="598"/>
        <v>0</v>
      </c>
      <c r="CA722" s="198">
        <f t="shared" si="599"/>
        <v>0</v>
      </c>
      <c r="CI722" s="253"/>
      <c r="CK722" s="296">
        <f>IF(C722="WORK IN PROGRESS",0.099999,IF(SUMIF(SALE!$L$3:$L$1221,$A722,SALE!$U$3:$U$1221)=0,0,SUMIF(SALE!$L$3:$L$1221,$A722,SALE!$U$3:$U$1221)/SUMIF(SALE!$L$3:$L$1221,$A722,SALE!$F$3:$F$1221)))</f>
        <v>0</v>
      </c>
    </row>
    <row r="723" spans="1:102" ht="12" hidden="1" customHeight="1" x14ac:dyDescent="0.25">
      <c r="A723" s="104" t="s">
        <v>2642</v>
      </c>
      <c r="B723" s="106"/>
      <c r="C723" s="105" t="s">
        <v>77</v>
      </c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07"/>
      <c r="BE723" s="107"/>
      <c r="BF723" s="107"/>
      <c r="BG723" s="107"/>
      <c r="BH723" s="107"/>
      <c r="BI723" s="107"/>
      <c r="BJ723" s="107"/>
      <c r="BK723" s="107"/>
      <c r="BL723" s="107"/>
      <c r="BM723" s="107"/>
      <c r="BN723" s="107"/>
      <c r="BO723" s="107"/>
      <c r="BP723" s="108"/>
      <c r="BS723" s="97">
        <f t="shared" si="595"/>
        <v>0</v>
      </c>
      <c r="BT723" s="97">
        <f t="shared" si="596"/>
        <v>0</v>
      </c>
      <c r="BU723" s="97">
        <f t="shared" si="597"/>
        <v>0</v>
      </c>
      <c r="BV723" s="296" t="str">
        <f>IF(CA723=0,"NO STOCK",IF(COUNTIF(PKGSUMM_T!$A$2:$A$1245,A723)&gt;0,"OK","ERROR"))</f>
        <v>NO STOCK</v>
      </c>
      <c r="BW723" s="296" t="str">
        <f>IF(CA723=0,"NO STOCK",IF(OR(COUNTIF(COST_SHEETT!$B$3:$B$1238,CI723)&gt;0,COUNTIF(COST_SHEETT!$AB$3:$AB$1238,CI723)&gt;0,COUNTIF(COST_SHEETT1!$B$3:$B$1238,CI723)&gt;0,COUNTIF(COST_SHEETT1!$AB$3:$AB$1238,CI723)&gt;0),"OK","ERROR"))</f>
        <v>NO STOCK</v>
      </c>
      <c r="BX723" s="97">
        <f>SUMIF(HW!$A$2:$A$1573,$A723,HW!BI$2:BI$1573)</f>
        <v>0</v>
      </c>
      <c r="BY723" s="97">
        <f>SUMIF(HW!$A$2:$A$1573,$A723,HW!BJ$2:BJ$1573)</f>
        <v>0</v>
      </c>
      <c r="BZ723" s="197">
        <f t="shared" si="598"/>
        <v>0</v>
      </c>
      <c r="CA723" s="198">
        <f t="shared" si="599"/>
        <v>0</v>
      </c>
      <c r="CI723" s="253"/>
      <c r="CK723" s="296">
        <f>IF(C723="WORK IN PROGRESS",0.099999,IF(SUMIF(SALE!$L$3:$L$1221,$A723,SALE!$U$3:$U$1221)=0,0,SUMIF(SALE!$L$3:$L$1221,$A723,SALE!$U$3:$U$1221)/SUMIF(SALE!$L$3:$L$1221,$A723,SALE!$F$3:$F$1221)))</f>
        <v>9.9999000000000005E-2</v>
      </c>
    </row>
    <row r="724" spans="1:102" ht="12" customHeight="1" x14ac:dyDescent="0.25">
      <c r="A724" s="120" t="s">
        <v>539</v>
      </c>
      <c r="B724" s="121" t="s">
        <v>540</v>
      </c>
      <c r="C724" s="121" t="s">
        <v>77</v>
      </c>
      <c r="D724" s="122">
        <v>1680</v>
      </c>
      <c r="E724" s="123">
        <v>330</v>
      </c>
      <c r="F724" s="123">
        <v>6.2308000000000002E-2</v>
      </c>
      <c r="G724" s="123">
        <v>6.2308000000000002E-2</v>
      </c>
      <c r="H724" s="124"/>
      <c r="I724" s="124">
        <v>0</v>
      </c>
      <c r="J724" s="124">
        <v>0</v>
      </c>
      <c r="K724" s="124"/>
      <c r="L724" s="124">
        <v>0</v>
      </c>
      <c r="M724" s="124"/>
      <c r="N724" s="124">
        <v>0</v>
      </c>
      <c r="O724" s="124"/>
      <c r="P724" s="124">
        <v>0</v>
      </c>
      <c r="Q724" s="124"/>
      <c r="R724" s="124">
        <v>0</v>
      </c>
      <c r="S724" s="124"/>
      <c r="T724" s="124">
        <v>0</v>
      </c>
      <c r="U724" s="124"/>
      <c r="V724" s="124">
        <v>0</v>
      </c>
      <c r="W724" s="124"/>
      <c r="X724" s="124">
        <v>0</v>
      </c>
      <c r="Y724" s="124"/>
      <c r="Z724" s="124">
        <v>0</v>
      </c>
      <c r="AA724" s="124"/>
      <c r="AB724" s="124">
        <v>0</v>
      </c>
      <c r="AC724" s="124">
        <v>0</v>
      </c>
      <c r="AD724" s="124">
        <v>0</v>
      </c>
      <c r="AE724" s="124">
        <v>0</v>
      </c>
      <c r="AF724" s="124"/>
      <c r="AG724" s="124">
        <v>0</v>
      </c>
      <c r="AH724" s="124"/>
      <c r="AI724" s="124">
        <v>0</v>
      </c>
      <c r="AJ724" s="124"/>
      <c r="AK724" s="124">
        <v>0</v>
      </c>
      <c r="AL724" s="124"/>
      <c r="AM724" s="124">
        <v>0</v>
      </c>
      <c r="AN724" s="124"/>
      <c r="AO724" s="124">
        <v>0</v>
      </c>
      <c r="AP724" s="124"/>
      <c r="AQ724" s="124">
        <v>0</v>
      </c>
      <c r="AR724" s="124"/>
      <c r="AS724" s="124">
        <v>0</v>
      </c>
      <c r="AT724" s="124"/>
      <c r="AU724" s="124">
        <v>0</v>
      </c>
      <c r="AV724" s="124">
        <v>0</v>
      </c>
      <c r="AW724" s="124">
        <v>0</v>
      </c>
      <c r="AX724" s="124">
        <v>0</v>
      </c>
      <c r="AY724" s="124">
        <v>0</v>
      </c>
      <c r="AZ724" s="124">
        <v>0</v>
      </c>
      <c r="BA724" s="124">
        <v>0</v>
      </c>
      <c r="BB724" s="124">
        <v>0</v>
      </c>
      <c r="BC724" s="124">
        <v>0</v>
      </c>
      <c r="BD724" s="123">
        <v>0</v>
      </c>
      <c r="BE724" s="123">
        <v>0</v>
      </c>
      <c r="BF724" s="124">
        <v>0</v>
      </c>
      <c r="BG724" s="124">
        <v>0</v>
      </c>
      <c r="BH724" s="124">
        <v>0</v>
      </c>
      <c r="BI724" s="124"/>
      <c r="BJ724" s="124">
        <v>0</v>
      </c>
      <c r="BK724" s="124"/>
      <c r="BL724" s="124">
        <v>0</v>
      </c>
      <c r="BM724" s="124">
        <v>0</v>
      </c>
      <c r="BN724" s="124">
        <v>0</v>
      </c>
      <c r="BO724" s="124">
        <v>0</v>
      </c>
      <c r="BP724" s="125">
        <v>0</v>
      </c>
      <c r="BS724" s="97">
        <f t="shared" si="595"/>
        <v>0</v>
      </c>
      <c r="BT724" s="97">
        <f t="shared" si="596"/>
        <v>0</v>
      </c>
      <c r="BU724" s="97">
        <f t="shared" si="597"/>
        <v>0</v>
      </c>
      <c r="BV724" s="296" t="str">
        <f>IF(CA724=0,"NO STOCK",IF(COUNTIF(PKGSUMM_T!$A$2:$A$1245,A724)&gt;0,"OK","ERROR"))</f>
        <v>OK</v>
      </c>
      <c r="BW724" s="296" t="str">
        <f>IF(CA724=0,"NO STOCK",IF(OR(COUNTIF(COST_SHEETT!$B$3:$B$1238,CI724)&gt;0,COUNTIF(COST_SHEETT!$AB$3:$AB$1238,CI724)&gt;0,COUNTIF(COST_SHEETT1!$B$3:$B$1238,CI724)&gt;0,COUNTIF(COST_SHEETT1!$AB$3:$AB$1238,CI724)&gt;0),"OK","ERROR"))</f>
        <v>OK</v>
      </c>
      <c r="BX724" s="97">
        <f>SUMIF(HW!$A$2:$A$1573,$A724,HW!BI$2:BI$1573)</f>
        <v>3360</v>
      </c>
      <c r="BY724" s="97">
        <f>SUMIF(HW!$A$2:$A$1573,$A724,HW!BJ$2:BJ$1573)</f>
        <v>1.109</v>
      </c>
      <c r="BZ724" s="197">
        <f t="shared" si="598"/>
        <v>3360</v>
      </c>
      <c r="CA724" s="198">
        <f t="shared" si="599"/>
        <v>1.109</v>
      </c>
      <c r="CB724" s="296">
        <f>IF(CJ724="Y",IF(C724="FINISHED GOODS",SUMIF(COST_SHEETT!$AB$3:$AB$1227,$CI724,COST_SHEETT!$DD$3:$DD$1227),SUMIF(COST_SHEETT!$B$3:$B$1227,$CI724,COST_SHEETT!$DB$3:$DB$1227)),IF(C724="FINISHED GOODS",SUMIF(COST_SHEETT1!$AB$3:$AB$1227,$CI724,COST_SHEETT1!$DD$3:$DD$1227),SUMIF(COST_SHEETT1!$B$3:$B$1227,$CI724,COST_SHEETT1!$DB$3:$DB$1227)))</f>
        <v>6.2307719558820328E-2</v>
      </c>
      <c r="CC724" s="209">
        <f t="shared" ref="CC724" si="619">ROUND(BZ724*CB724,0)</f>
        <v>209</v>
      </c>
      <c r="CD724" s="295">
        <v>1</v>
      </c>
      <c r="CE724" s="295"/>
      <c r="CF724" s="376">
        <f>IF(BZ724=0,0,IF(CK724&gt;0,CK724,CD724))</f>
        <v>9.9999000000000005E-2</v>
      </c>
      <c r="CG724" s="301">
        <f t="shared" ref="CG724" si="620">MIN(CF724,CB724)</f>
        <v>6.2307719558820328E-2</v>
      </c>
      <c r="CH724" s="302">
        <f t="shared" ref="CH724" si="621">ROUND(CG724*BZ724,0)</f>
        <v>209</v>
      </c>
      <c r="CI724" s="253" t="s">
        <v>3619</v>
      </c>
      <c r="CK724" s="296">
        <f>IF(C724="WORK IN PROGRESS",0.099999,IF(SUMIF(SALE!$L$3:$L$1221,$A724,SALE!$U$3:$U$1221)=0,0,SUMIF(SALE!$L$3:$L$1221,$A724,SALE!$U$3:$U$1221)/SUMIF(SALE!$L$3:$L$1221,$A724,SALE!$F$3:$F$1221)))</f>
        <v>9.9999000000000005E-2</v>
      </c>
      <c r="CL724" s="296" t="str">
        <f t="shared" ref="CL724" si="622">IF(CF724&lt;CB724,"NRV","COST")</f>
        <v>COST</v>
      </c>
      <c r="CM724" s="304">
        <f t="shared" ref="CM724" si="623">IF(CA724=0,0,ROUND(CH724/CA724,3))</f>
        <v>188.458</v>
      </c>
      <c r="CT724" s="296">
        <f>+(BX724*CG724)</f>
        <v>209.35393771763631</v>
      </c>
      <c r="CV724" s="296">
        <f>+(BZ724-BX724)*CG724</f>
        <v>0</v>
      </c>
      <c r="CW724" s="296">
        <f>+CT724+CU724+CV724</f>
        <v>209.35393771763631</v>
      </c>
      <c r="CX724" s="388">
        <f>+CW724-CH724</f>
        <v>0.35393771763631321</v>
      </c>
    </row>
    <row r="725" spans="1:102" ht="12" hidden="1" customHeight="1" x14ac:dyDescent="0.25">
      <c r="A725" s="114" t="s">
        <v>533</v>
      </c>
      <c r="B725" s="115" t="s">
        <v>534</v>
      </c>
      <c r="C725" s="115" t="s">
        <v>77</v>
      </c>
      <c r="D725" s="116">
        <v>1183</v>
      </c>
      <c r="E725" s="117">
        <v>333</v>
      </c>
      <c r="F725" s="117">
        <v>4.8319000000000001E-2</v>
      </c>
      <c r="G725" s="117">
        <v>4.8319000000000001E-2</v>
      </c>
      <c r="H725" s="118"/>
      <c r="I725" s="118">
        <v>0</v>
      </c>
      <c r="J725" s="118">
        <v>0</v>
      </c>
      <c r="K725" s="118"/>
      <c r="L725" s="118">
        <v>0</v>
      </c>
      <c r="M725" s="118"/>
      <c r="N725" s="118">
        <v>0</v>
      </c>
      <c r="O725" s="118"/>
      <c r="P725" s="118">
        <v>0</v>
      </c>
      <c r="Q725" s="118"/>
      <c r="R725" s="118">
        <v>0</v>
      </c>
      <c r="S725" s="118"/>
      <c r="T725" s="118">
        <v>0</v>
      </c>
      <c r="U725" s="118"/>
      <c r="V725" s="118">
        <v>0</v>
      </c>
      <c r="W725" s="118"/>
      <c r="X725" s="118">
        <v>0</v>
      </c>
      <c r="Y725" s="118"/>
      <c r="Z725" s="118">
        <v>0</v>
      </c>
      <c r="AA725" s="118"/>
      <c r="AB725" s="118">
        <v>0</v>
      </c>
      <c r="AC725" s="118">
        <v>0</v>
      </c>
      <c r="AD725" s="118">
        <v>0</v>
      </c>
      <c r="AE725" s="118">
        <v>0</v>
      </c>
      <c r="AF725" s="118"/>
      <c r="AG725" s="118">
        <v>0</v>
      </c>
      <c r="AH725" s="118"/>
      <c r="AI725" s="118">
        <v>0</v>
      </c>
      <c r="AJ725" s="118"/>
      <c r="AK725" s="118">
        <v>0</v>
      </c>
      <c r="AL725" s="118"/>
      <c r="AM725" s="118">
        <v>0</v>
      </c>
      <c r="AN725" s="118"/>
      <c r="AO725" s="118">
        <v>0</v>
      </c>
      <c r="AP725" s="118"/>
      <c r="AQ725" s="118">
        <v>0</v>
      </c>
      <c r="AR725" s="118"/>
      <c r="AS725" s="118">
        <v>0</v>
      </c>
      <c r="AT725" s="118"/>
      <c r="AU725" s="118">
        <v>0</v>
      </c>
      <c r="AV725" s="118">
        <v>0</v>
      </c>
      <c r="AW725" s="118">
        <v>0</v>
      </c>
      <c r="AX725" s="118">
        <v>0</v>
      </c>
      <c r="AY725" s="118">
        <v>0</v>
      </c>
      <c r="AZ725" s="118">
        <v>0</v>
      </c>
      <c r="BA725" s="118">
        <v>0</v>
      </c>
      <c r="BB725" s="118">
        <v>0</v>
      </c>
      <c r="BC725" s="118">
        <v>0</v>
      </c>
      <c r="BD725" s="117">
        <v>0</v>
      </c>
      <c r="BE725" s="117">
        <v>0</v>
      </c>
      <c r="BF725" s="118">
        <v>0</v>
      </c>
      <c r="BG725" s="118">
        <v>0</v>
      </c>
      <c r="BH725" s="118">
        <v>0</v>
      </c>
      <c r="BI725" s="118"/>
      <c r="BJ725" s="118">
        <v>0</v>
      </c>
      <c r="BK725" s="118"/>
      <c r="BL725" s="118">
        <v>0</v>
      </c>
      <c r="BM725" s="118">
        <v>0</v>
      </c>
      <c r="BN725" s="118">
        <v>0</v>
      </c>
      <c r="BO725" s="118">
        <v>0</v>
      </c>
      <c r="BP725" s="119">
        <v>0</v>
      </c>
      <c r="BS725" s="97">
        <f t="shared" si="595"/>
        <v>0</v>
      </c>
      <c r="BT725" s="97">
        <f t="shared" si="596"/>
        <v>0</v>
      </c>
      <c r="BU725" s="97">
        <f t="shared" si="597"/>
        <v>0</v>
      </c>
      <c r="BV725" s="296" t="str">
        <f>IF(CA725=0,"NO STOCK",IF(COUNTIF(PKGSUMM_T!$A$2:$A$1245,A725)&gt;0,"OK","ERROR"))</f>
        <v>NO STOCK</v>
      </c>
      <c r="BW725" s="296" t="str">
        <f>IF(CA725=0,"NO STOCK",IF(OR(COUNTIF(COST_SHEETT!$B$3:$B$1238,CI725)&gt;0,COUNTIF(COST_SHEETT!$AB$3:$AB$1238,CI725)&gt;0,COUNTIF(COST_SHEETT1!$B$3:$B$1238,CI725)&gt;0,COUNTIF(COST_SHEETT1!$AB$3:$AB$1238,CI725)&gt;0),"OK","ERROR"))</f>
        <v>NO STOCK</v>
      </c>
      <c r="BX725" s="97">
        <f>SUMIF(HW!$A$2:$A$1573,$A725,HW!BI$2:BI$1573)</f>
        <v>0</v>
      </c>
      <c r="BY725" s="97">
        <f>SUMIF(HW!$A$2:$A$1573,$A725,HW!BJ$2:BJ$1573)</f>
        <v>0</v>
      </c>
      <c r="BZ725" s="197">
        <f t="shared" si="598"/>
        <v>0</v>
      </c>
      <c r="CA725" s="198">
        <f t="shared" si="599"/>
        <v>0</v>
      </c>
      <c r="CI725" s="250"/>
      <c r="CK725" s="296">
        <f>IF(C725="WORK IN PROGRESS",0.099999,IF(SUMIF(SALE!$L$3:$L$1221,$A725,SALE!$U$3:$U$1221)=0,0,SUMIF(SALE!$L$3:$L$1221,$A725,SALE!$U$3:$U$1221)/SUMIF(SALE!$L$3:$L$1221,$A725,SALE!$F$3:$F$1221)))</f>
        <v>9.9999000000000005E-2</v>
      </c>
    </row>
    <row r="726" spans="1:102" ht="12" hidden="1" customHeight="1" x14ac:dyDescent="0.25">
      <c r="A726" s="120" t="s">
        <v>529</v>
      </c>
      <c r="B726" s="121" t="s">
        <v>530</v>
      </c>
      <c r="C726" s="121" t="s">
        <v>77</v>
      </c>
      <c r="D726" s="122">
        <v>1014</v>
      </c>
      <c r="E726" s="123">
        <v>333</v>
      </c>
      <c r="F726" s="123">
        <v>4.8319000000000001E-2</v>
      </c>
      <c r="G726" s="123">
        <v>4.8319000000000001E-2</v>
      </c>
      <c r="H726" s="124"/>
      <c r="I726" s="124">
        <v>0</v>
      </c>
      <c r="J726" s="124">
        <v>0</v>
      </c>
      <c r="K726" s="124"/>
      <c r="L726" s="124">
        <v>0</v>
      </c>
      <c r="M726" s="124"/>
      <c r="N726" s="124">
        <v>0</v>
      </c>
      <c r="O726" s="124"/>
      <c r="P726" s="124">
        <v>0</v>
      </c>
      <c r="Q726" s="124"/>
      <c r="R726" s="124">
        <v>0</v>
      </c>
      <c r="S726" s="124"/>
      <c r="T726" s="124">
        <v>0</v>
      </c>
      <c r="U726" s="124"/>
      <c r="V726" s="124">
        <v>0</v>
      </c>
      <c r="W726" s="124"/>
      <c r="X726" s="124">
        <v>0</v>
      </c>
      <c r="Y726" s="124"/>
      <c r="Z726" s="124">
        <v>0</v>
      </c>
      <c r="AA726" s="124"/>
      <c r="AB726" s="124">
        <v>0</v>
      </c>
      <c r="AC726" s="124">
        <v>0</v>
      </c>
      <c r="AD726" s="124">
        <v>0</v>
      </c>
      <c r="AE726" s="124">
        <v>0</v>
      </c>
      <c r="AF726" s="124"/>
      <c r="AG726" s="124">
        <v>0</v>
      </c>
      <c r="AH726" s="124"/>
      <c r="AI726" s="124">
        <v>0</v>
      </c>
      <c r="AJ726" s="124"/>
      <c r="AK726" s="124">
        <v>0</v>
      </c>
      <c r="AL726" s="124"/>
      <c r="AM726" s="124">
        <v>0</v>
      </c>
      <c r="AN726" s="124"/>
      <c r="AO726" s="124">
        <v>0</v>
      </c>
      <c r="AP726" s="124"/>
      <c r="AQ726" s="124">
        <v>0</v>
      </c>
      <c r="AR726" s="124"/>
      <c r="AS726" s="124">
        <v>0</v>
      </c>
      <c r="AT726" s="124"/>
      <c r="AU726" s="124">
        <v>0</v>
      </c>
      <c r="AV726" s="124">
        <v>0</v>
      </c>
      <c r="AW726" s="124">
        <v>0</v>
      </c>
      <c r="AX726" s="124">
        <v>0</v>
      </c>
      <c r="AY726" s="124">
        <v>0</v>
      </c>
      <c r="AZ726" s="124">
        <v>0</v>
      </c>
      <c r="BA726" s="124">
        <v>0</v>
      </c>
      <c r="BB726" s="124">
        <v>0</v>
      </c>
      <c r="BC726" s="124">
        <v>0</v>
      </c>
      <c r="BD726" s="123">
        <v>0</v>
      </c>
      <c r="BE726" s="123">
        <v>0</v>
      </c>
      <c r="BF726" s="124">
        <v>0</v>
      </c>
      <c r="BG726" s="124">
        <v>0</v>
      </c>
      <c r="BH726" s="124">
        <v>0</v>
      </c>
      <c r="BI726" s="124"/>
      <c r="BJ726" s="124">
        <v>0</v>
      </c>
      <c r="BK726" s="124"/>
      <c r="BL726" s="124">
        <v>0</v>
      </c>
      <c r="BM726" s="124">
        <v>0</v>
      </c>
      <c r="BN726" s="124">
        <v>0</v>
      </c>
      <c r="BO726" s="124">
        <v>0</v>
      </c>
      <c r="BP726" s="125">
        <v>0</v>
      </c>
      <c r="BS726" s="97">
        <f t="shared" si="595"/>
        <v>0</v>
      </c>
      <c r="BT726" s="97">
        <f t="shared" si="596"/>
        <v>0</v>
      </c>
      <c r="BU726" s="97">
        <f t="shared" si="597"/>
        <v>0</v>
      </c>
      <c r="BV726" s="296" t="str">
        <f>IF(CA726=0,"NO STOCK",IF(COUNTIF(PKGSUMM_T!$A$2:$A$1245,A726)&gt;0,"OK","ERROR"))</f>
        <v>NO STOCK</v>
      </c>
      <c r="BW726" s="296" t="str">
        <f>IF(CA726=0,"NO STOCK",IF(OR(COUNTIF(COST_SHEETT!$B$3:$B$1238,CI726)&gt;0,COUNTIF(COST_SHEETT!$AB$3:$AB$1238,CI726)&gt;0,COUNTIF(COST_SHEETT1!$B$3:$B$1238,CI726)&gt;0,COUNTIF(COST_SHEETT1!$AB$3:$AB$1238,CI726)&gt;0),"OK","ERROR"))</f>
        <v>NO STOCK</v>
      </c>
      <c r="BX726" s="97">
        <f>SUMIF(HW!$A$2:$A$1573,$A726,HW!BI$2:BI$1573)</f>
        <v>0</v>
      </c>
      <c r="BY726" s="97">
        <f>SUMIF(HW!$A$2:$A$1573,$A726,HW!BJ$2:BJ$1573)</f>
        <v>0</v>
      </c>
      <c r="BZ726" s="197">
        <f t="shared" si="598"/>
        <v>0</v>
      </c>
      <c r="CA726" s="198">
        <f t="shared" si="599"/>
        <v>0</v>
      </c>
      <c r="CI726" s="250"/>
      <c r="CK726" s="296">
        <f>IF(C726="WORK IN PROGRESS",0.099999,IF(SUMIF(SALE!$L$3:$L$1221,$A726,SALE!$U$3:$U$1221)=0,0,SUMIF(SALE!$L$3:$L$1221,$A726,SALE!$U$3:$U$1221)/SUMIF(SALE!$L$3:$L$1221,$A726,SALE!$F$3:$F$1221)))</f>
        <v>9.9999000000000005E-2</v>
      </c>
    </row>
    <row r="727" spans="1:102" ht="12" hidden="1" customHeight="1" x14ac:dyDescent="0.25">
      <c r="A727" s="104" t="s">
        <v>2642</v>
      </c>
      <c r="B727" s="106"/>
      <c r="C727" s="105" t="s">
        <v>1200</v>
      </c>
      <c r="D727" s="107"/>
      <c r="E727" s="107"/>
      <c r="F727" s="137">
        <v>0.158946</v>
      </c>
      <c r="G727" s="137">
        <v>0.158946</v>
      </c>
      <c r="H727" s="107"/>
      <c r="I727" s="107">
        <v>0</v>
      </c>
      <c r="J727" s="107">
        <v>0</v>
      </c>
      <c r="K727" s="107"/>
      <c r="L727" s="107">
        <v>0</v>
      </c>
      <c r="M727" s="107"/>
      <c r="N727" s="107">
        <v>0</v>
      </c>
      <c r="O727" s="107"/>
      <c r="P727" s="107">
        <v>0</v>
      </c>
      <c r="Q727" s="107"/>
      <c r="R727" s="107">
        <v>0</v>
      </c>
      <c r="S727" s="107"/>
      <c r="T727" s="107">
        <v>0</v>
      </c>
      <c r="U727" s="107"/>
      <c r="V727" s="107">
        <v>0</v>
      </c>
      <c r="W727" s="107"/>
      <c r="X727" s="107">
        <v>0</v>
      </c>
      <c r="Y727" s="107"/>
      <c r="Z727" s="107">
        <v>0</v>
      </c>
      <c r="AA727" s="107"/>
      <c r="AB727" s="107">
        <v>0</v>
      </c>
      <c r="AC727" s="107">
        <v>0</v>
      </c>
      <c r="AD727" s="107">
        <v>0</v>
      </c>
      <c r="AE727" s="107">
        <v>0</v>
      </c>
      <c r="AF727" s="107"/>
      <c r="AG727" s="107">
        <v>0</v>
      </c>
      <c r="AH727" s="107"/>
      <c r="AI727" s="107">
        <v>0</v>
      </c>
      <c r="AJ727" s="107"/>
      <c r="AK727" s="107">
        <v>0</v>
      </c>
      <c r="AL727" s="107"/>
      <c r="AM727" s="107">
        <v>0</v>
      </c>
      <c r="AN727" s="107"/>
      <c r="AO727" s="107">
        <v>0</v>
      </c>
      <c r="AP727" s="107"/>
      <c r="AQ727" s="107">
        <v>0</v>
      </c>
      <c r="AR727" s="107"/>
      <c r="AS727" s="107">
        <v>0</v>
      </c>
      <c r="AT727" s="107"/>
      <c r="AU727" s="107">
        <v>0</v>
      </c>
      <c r="AV727" s="107">
        <v>0</v>
      </c>
      <c r="AW727" s="107">
        <v>0</v>
      </c>
      <c r="AX727" s="107">
        <v>0</v>
      </c>
      <c r="AY727" s="107">
        <v>0</v>
      </c>
      <c r="AZ727" s="107">
        <v>0</v>
      </c>
      <c r="BA727" s="107">
        <v>0</v>
      </c>
      <c r="BB727" s="107">
        <v>0</v>
      </c>
      <c r="BC727" s="107">
        <v>0</v>
      </c>
      <c r="BD727" s="137">
        <v>0</v>
      </c>
      <c r="BE727" s="137">
        <v>0</v>
      </c>
      <c r="BF727" s="107">
        <v>0</v>
      </c>
      <c r="BG727" s="107">
        <v>0</v>
      </c>
      <c r="BH727" s="107">
        <v>0</v>
      </c>
      <c r="BI727" s="107"/>
      <c r="BJ727" s="107">
        <v>0</v>
      </c>
      <c r="BK727" s="107"/>
      <c r="BL727" s="107">
        <v>0</v>
      </c>
      <c r="BM727" s="107">
        <v>0</v>
      </c>
      <c r="BN727" s="107">
        <v>0</v>
      </c>
      <c r="BO727" s="107">
        <v>0</v>
      </c>
      <c r="BP727" s="108">
        <v>0</v>
      </c>
      <c r="BS727" s="97">
        <f t="shared" si="595"/>
        <v>0</v>
      </c>
      <c r="BT727" s="97">
        <f t="shared" si="596"/>
        <v>0</v>
      </c>
      <c r="BU727" s="97">
        <f t="shared" si="597"/>
        <v>0</v>
      </c>
      <c r="BV727" s="296" t="str">
        <f>IF(CA727=0,"NO STOCK",IF(COUNTIF(PKGSUMM_T!$A$2:$A$1245,A727)&gt;0,"OK","ERROR"))</f>
        <v>NO STOCK</v>
      </c>
      <c r="BW727" s="296" t="str">
        <f>IF(CA727=0,"NO STOCK",IF(OR(COUNTIF(COST_SHEETT!$B$3:$B$1238,CI727)&gt;0,COUNTIF(COST_SHEETT!$AB$3:$AB$1238,CI727)&gt;0,COUNTIF(COST_SHEETT1!$B$3:$B$1238,CI727)&gt;0,COUNTIF(COST_SHEETT1!$AB$3:$AB$1238,CI727)&gt;0),"OK","ERROR"))</f>
        <v>NO STOCK</v>
      </c>
      <c r="BX727" s="97">
        <f>SUMIF(HW!$A$2:$A$1573,$A727,HW!BI$2:BI$1573)</f>
        <v>0</v>
      </c>
      <c r="BY727" s="97">
        <f>SUMIF(HW!$A$2:$A$1573,$A727,HW!BJ$2:BJ$1573)</f>
        <v>0</v>
      </c>
      <c r="BZ727" s="197">
        <f t="shared" si="598"/>
        <v>0</v>
      </c>
      <c r="CA727" s="198">
        <f t="shared" si="599"/>
        <v>0</v>
      </c>
      <c r="CI727" s="250"/>
      <c r="CK727" s="296">
        <f>IF(C727="WORK IN PROGRESS",0.099999,IF(SUMIF(SALE!$L$3:$L$1221,$A727,SALE!$U$3:$U$1221)=0,0,SUMIF(SALE!$L$3:$L$1221,$A727,SALE!$U$3:$U$1221)/SUMIF(SALE!$L$3:$L$1221,$A727,SALE!$F$3:$F$1221)))</f>
        <v>0</v>
      </c>
    </row>
    <row r="728" spans="1:102" ht="12" hidden="1" customHeight="1" x14ac:dyDescent="0.25">
      <c r="A728" s="133" t="s">
        <v>2642</v>
      </c>
      <c r="B728" s="111" t="s">
        <v>1200</v>
      </c>
      <c r="C728" s="111"/>
      <c r="D728" s="126"/>
      <c r="E728" s="126"/>
      <c r="F728" s="126">
        <v>0.37383300000000003</v>
      </c>
      <c r="G728" s="126">
        <v>0.37383300000000003</v>
      </c>
      <c r="H728" s="112">
        <v>417024</v>
      </c>
      <c r="I728" s="112">
        <v>138.738</v>
      </c>
      <c r="J728" s="134">
        <v>24373.812999999998</v>
      </c>
      <c r="K728" s="126"/>
      <c r="L728" s="112">
        <v>0</v>
      </c>
      <c r="M728" s="126"/>
      <c r="N728" s="112">
        <v>0</v>
      </c>
      <c r="O728" s="126"/>
      <c r="P728" s="112">
        <v>0</v>
      </c>
      <c r="Q728" s="126"/>
      <c r="R728" s="112">
        <v>0</v>
      </c>
      <c r="S728" s="126"/>
      <c r="T728" s="112">
        <v>0</v>
      </c>
      <c r="U728" s="126"/>
      <c r="V728" s="112">
        <v>0</v>
      </c>
      <c r="W728" s="126"/>
      <c r="X728" s="112">
        <v>0</v>
      </c>
      <c r="Y728" s="126"/>
      <c r="Z728" s="112">
        <v>0</v>
      </c>
      <c r="AA728" s="126"/>
      <c r="AB728" s="112">
        <v>0</v>
      </c>
      <c r="AC728" s="112">
        <v>0</v>
      </c>
      <c r="AD728" s="112">
        <v>0</v>
      </c>
      <c r="AE728" s="112">
        <v>0</v>
      </c>
      <c r="AF728" s="126"/>
      <c r="AG728" s="112">
        <v>0</v>
      </c>
      <c r="AH728" s="126"/>
      <c r="AI728" s="112">
        <v>0</v>
      </c>
      <c r="AJ728" s="126"/>
      <c r="AK728" s="112">
        <v>0</v>
      </c>
      <c r="AL728" s="126"/>
      <c r="AM728" s="112">
        <v>0</v>
      </c>
      <c r="AN728" s="126"/>
      <c r="AO728" s="112">
        <v>0</v>
      </c>
      <c r="AP728" s="126"/>
      <c r="AQ728" s="112">
        <v>0</v>
      </c>
      <c r="AR728" s="126"/>
      <c r="AS728" s="112">
        <v>0</v>
      </c>
      <c r="AT728" s="126"/>
      <c r="AU728" s="112">
        <v>0</v>
      </c>
      <c r="AV728" s="112">
        <v>0</v>
      </c>
      <c r="AW728" s="112">
        <v>0</v>
      </c>
      <c r="AX728" s="112">
        <v>0</v>
      </c>
      <c r="AY728" s="135">
        <v>417024</v>
      </c>
      <c r="AZ728" s="126">
        <v>347</v>
      </c>
      <c r="BA728" s="112">
        <v>138.738</v>
      </c>
      <c r="BB728" s="134">
        <v>24373.812999999998</v>
      </c>
      <c r="BC728" s="134">
        <v>24373.812999999998</v>
      </c>
      <c r="BD728" s="126">
        <v>0</v>
      </c>
      <c r="BE728" s="126">
        <v>0</v>
      </c>
      <c r="BF728" s="112">
        <v>0</v>
      </c>
      <c r="BG728" s="112">
        <v>0</v>
      </c>
      <c r="BH728" s="112">
        <v>0</v>
      </c>
      <c r="BI728" s="126"/>
      <c r="BJ728" s="112">
        <v>0</v>
      </c>
      <c r="BK728" s="126"/>
      <c r="BL728" s="112">
        <v>0</v>
      </c>
      <c r="BM728" s="112">
        <v>0</v>
      </c>
      <c r="BN728" s="112">
        <v>0</v>
      </c>
      <c r="BO728" s="112">
        <v>0</v>
      </c>
      <c r="BP728" s="113">
        <v>0</v>
      </c>
      <c r="BS728" s="97">
        <f t="shared" si="595"/>
        <v>0</v>
      </c>
      <c r="BT728" s="97">
        <f t="shared" si="596"/>
        <v>0</v>
      </c>
      <c r="BU728" s="97">
        <f t="shared" si="597"/>
        <v>0</v>
      </c>
      <c r="BV728" s="296" t="str">
        <f>IF(CA728=0,"NO STOCK",IF(COUNTIF(PKGSUMM_T!$A$2:$A$1245,A728)&gt;0,"OK","ERROR"))</f>
        <v>NO STOCK</v>
      </c>
      <c r="BW728" s="296" t="str">
        <f>IF(CA728=0,"NO STOCK",IF(OR(COUNTIF(COST_SHEETT!$B$3:$B$1238,CI728)&gt;0,COUNTIF(COST_SHEETT!$AB$3:$AB$1238,CI728)&gt;0,COUNTIF(COST_SHEETT1!$B$3:$B$1238,CI728)&gt;0,COUNTIF(COST_SHEETT1!$AB$3:$AB$1238,CI728)&gt;0),"OK","ERROR"))</f>
        <v>NO STOCK</v>
      </c>
      <c r="BX728" s="97">
        <f>SUMIF(HW!$A$2:$A$1573,$A728,HW!BI$2:BI$1573)</f>
        <v>0</v>
      </c>
      <c r="BY728" s="97">
        <f>SUMIF(HW!$A$2:$A$1573,$A728,HW!BJ$2:BJ$1573)</f>
        <v>0</v>
      </c>
      <c r="BZ728" s="197">
        <f t="shared" si="598"/>
        <v>0</v>
      </c>
      <c r="CA728" s="198">
        <f t="shared" si="599"/>
        <v>0</v>
      </c>
      <c r="CI728" s="250"/>
      <c r="CK728" s="296">
        <f>IF(C728="WORK IN PROGRESS",0.099999,IF(SUMIF(SALE!$L$3:$L$1221,$A728,SALE!$U$3:$U$1221)=0,0,SUMIF(SALE!$L$3:$L$1221,$A728,SALE!$U$3:$U$1221)/SUMIF(SALE!$L$3:$L$1221,$A728,SALE!$F$3:$F$1221)))</f>
        <v>0</v>
      </c>
    </row>
    <row r="729" spans="1:102" ht="12" hidden="1" customHeight="1" x14ac:dyDescent="0.25">
      <c r="A729" s="104" t="s">
        <v>2642</v>
      </c>
      <c r="B729" s="105" t="s">
        <v>1945</v>
      </c>
      <c r="C729" s="106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07"/>
      <c r="BE729" s="107"/>
      <c r="BF729" s="107"/>
      <c r="BG729" s="107"/>
      <c r="BH729" s="107"/>
      <c r="BI729" s="107"/>
      <c r="BJ729" s="107"/>
      <c r="BK729" s="107"/>
      <c r="BL729" s="107"/>
      <c r="BM729" s="107"/>
      <c r="BN729" s="107"/>
      <c r="BO729" s="107"/>
      <c r="BP729" s="108"/>
      <c r="BS729" s="97">
        <f t="shared" si="595"/>
        <v>0</v>
      </c>
      <c r="BT729" s="97">
        <f t="shared" si="596"/>
        <v>0</v>
      </c>
      <c r="BU729" s="97">
        <f t="shared" si="597"/>
        <v>0</v>
      </c>
      <c r="BV729" s="296" t="str">
        <f>IF(CA729=0,"NO STOCK",IF(COUNTIF(PKGSUMM_T!$A$2:$A$1245,A729)&gt;0,"OK","ERROR"))</f>
        <v>NO STOCK</v>
      </c>
      <c r="BW729" s="296" t="str">
        <f>IF(CA729=0,"NO STOCK",IF(OR(COUNTIF(COST_SHEETT!$B$3:$B$1238,CI729)&gt;0,COUNTIF(COST_SHEETT!$AB$3:$AB$1238,CI729)&gt;0,COUNTIF(COST_SHEETT1!$B$3:$B$1238,CI729)&gt;0,COUNTIF(COST_SHEETT1!$AB$3:$AB$1238,CI729)&gt;0),"OK","ERROR"))</f>
        <v>NO STOCK</v>
      </c>
      <c r="BX729" s="97">
        <f>SUMIF(HW!$A$2:$A$1573,$A729,HW!BI$2:BI$1573)</f>
        <v>0</v>
      </c>
      <c r="BY729" s="97">
        <f>SUMIF(HW!$A$2:$A$1573,$A729,HW!BJ$2:BJ$1573)</f>
        <v>0</v>
      </c>
      <c r="BZ729" s="197">
        <f t="shared" si="598"/>
        <v>0</v>
      </c>
      <c r="CA729" s="198">
        <f t="shared" si="599"/>
        <v>0</v>
      </c>
      <c r="CI729" s="250"/>
      <c r="CK729" s="296">
        <f>IF(C729="WORK IN PROGRESS",0.099999,IF(SUMIF(SALE!$L$3:$L$1221,$A729,SALE!$U$3:$U$1221)=0,0,SUMIF(SALE!$L$3:$L$1221,$A729,SALE!$U$3:$U$1221)/SUMIF(SALE!$L$3:$L$1221,$A729,SALE!$F$3:$F$1221)))</f>
        <v>0</v>
      </c>
    </row>
    <row r="730" spans="1:102" ht="12" hidden="1" customHeight="1" x14ac:dyDescent="0.25">
      <c r="A730" s="109" t="s">
        <v>2642</v>
      </c>
      <c r="B730" s="110"/>
      <c r="C730" s="111" t="s">
        <v>30</v>
      </c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  <c r="AM730" s="112"/>
      <c r="AN730" s="112"/>
      <c r="AO730" s="112"/>
      <c r="AP730" s="112"/>
      <c r="AQ730" s="112"/>
      <c r="AR730" s="112"/>
      <c r="AS730" s="112"/>
      <c r="AT730" s="112"/>
      <c r="AU730" s="112"/>
      <c r="AV730" s="112"/>
      <c r="AW730" s="112"/>
      <c r="AX730" s="112"/>
      <c r="AY730" s="112"/>
      <c r="AZ730" s="112"/>
      <c r="BA730" s="112"/>
      <c r="BB730" s="112"/>
      <c r="BC730" s="112"/>
      <c r="BD730" s="112"/>
      <c r="BE730" s="112"/>
      <c r="BF730" s="112"/>
      <c r="BG730" s="112"/>
      <c r="BH730" s="112"/>
      <c r="BI730" s="112"/>
      <c r="BJ730" s="112"/>
      <c r="BK730" s="112"/>
      <c r="BL730" s="112"/>
      <c r="BM730" s="112"/>
      <c r="BN730" s="112"/>
      <c r="BO730" s="112"/>
      <c r="BP730" s="113"/>
      <c r="BS730" s="97">
        <f t="shared" si="595"/>
        <v>0</v>
      </c>
      <c r="BT730" s="97">
        <f t="shared" si="596"/>
        <v>0</v>
      </c>
      <c r="BU730" s="97">
        <f t="shared" si="597"/>
        <v>0</v>
      </c>
      <c r="BV730" s="296" t="str">
        <f>IF(CA730=0,"NO STOCK",IF(COUNTIF(PKGSUMM_T!$A$2:$A$1245,A730)&gt;0,"OK","ERROR"))</f>
        <v>NO STOCK</v>
      </c>
      <c r="BW730" s="296" t="str">
        <f>IF(CA730=0,"NO STOCK",IF(OR(COUNTIF(COST_SHEETT!$B$3:$B$1238,CI730)&gt;0,COUNTIF(COST_SHEETT!$AB$3:$AB$1238,CI730)&gt;0,COUNTIF(COST_SHEETT1!$B$3:$B$1238,CI730)&gt;0,COUNTIF(COST_SHEETT1!$AB$3:$AB$1238,CI730)&gt;0),"OK","ERROR"))</f>
        <v>NO STOCK</v>
      </c>
      <c r="BX730" s="97">
        <f>SUMIF(HW!$A$2:$A$1573,$A730,HW!BI$2:BI$1573)</f>
        <v>0</v>
      </c>
      <c r="BY730" s="97">
        <f>SUMIF(HW!$A$2:$A$1573,$A730,HW!BJ$2:BJ$1573)</f>
        <v>0</v>
      </c>
      <c r="BZ730" s="197">
        <f t="shared" si="598"/>
        <v>0</v>
      </c>
      <c r="CA730" s="198">
        <f t="shared" si="599"/>
        <v>0</v>
      </c>
      <c r="CI730" s="250"/>
      <c r="CK730" s="296">
        <f>IF(C730="WORK IN PROGRESS",0.099999,IF(SUMIF(SALE!$L$3:$L$1221,$A730,SALE!$U$3:$U$1221)=0,0,SUMIF(SALE!$L$3:$L$1221,$A730,SALE!$U$3:$U$1221)/SUMIF(SALE!$L$3:$L$1221,$A730,SALE!$F$3:$F$1221)))</f>
        <v>0</v>
      </c>
    </row>
    <row r="731" spans="1:102" ht="12" customHeight="1" x14ac:dyDescent="0.25">
      <c r="A731" s="114" t="s">
        <v>135</v>
      </c>
      <c r="B731" s="115" t="s">
        <v>136</v>
      </c>
      <c r="C731" s="115" t="s">
        <v>30</v>
      </c>
      <c r="D731" s="116">
        <v>4200</v>
      </c>
      <c r="E731" s="117">
        <v>170</v>
      </c>
      <c r="F731" s="117">
        <v>2.8823000000000001E-2</v>
      </c>
      <c r="G731" s="117">
        <v>2.8823000000000001E-2</v>
      </c>
      <c r="H731" s="130">
        <v>453600</v>
      </c>
      <c r="I731" s="130">
        <v>77.111999999999995</v>
      </c>
      <c r="J731" s="131">
        <v>13074.112999999999</v>
      </c>
      <c r="K731" s="117"/>
      <c r="L731" s="117">
        <v>0</v>
      </c>
      <c r="M731" s="117"/>
      <c r="N731" s="117">
        <v>0</v>
      </c>
      <c r="O731" s="117"/>
      <c r="P731" s="117">
        <v>0</v>
      </c>
      <c r="Q731" s="117">
        <v>1461600</v>
      </c>
      <c r="R731" s="118">
        <v>248.47200000000001</v>
      </c>
      <c r="S731" s="117"/>
      <c r="T731" s="117">
        <v>0</v>
      </c>
      <c r="U731" s="117"/>
      <c r="V731" s="117">
        <v>0</v>
      </c>
      <c r="W731" s="117"/>
      <c r="X731" s="117">
        <v>0</v>
      </c>
      <c r="Y731" s="117"/>
      <c r="Z731" s="117">
        <v>0</v>
      </c>
      <c r="AA731" s="117"/>
      <c r="AB731" s="117">
        <v>0</v>
      </c>
      <c r="AC731" s="140">
        <v>1461600</v>
      </c>
      <c r="AD731" s="118">
        <v>248.47200000000001</v>
      </c>
      <c r="AE731" s="141">
        <v>42127.697</v>
      </c>
      <c r="AF731" s="117"/>
      <c r="AG731" s="117">
        <v>0</v>
      </c>
      <c r="AH731" s="117"/>
      <c r="AI731" s="117">
        <v>0</v>
      </c>
      <c r="AJ731" s="117"/>
      <c r="AK731" s="117">
        <v>0</v>
      </c>
      <c r="AL731" s="117"/>
      <c r="AM731" s="117">
        <v>0</v>
      </c>
      <c r="AN731" s="117"/>
      <c r="AO731" s="117">
        <v>0</v>
      </c>
      <c r="AP731" s="117">
        <v>1713600</v>
      </c>
      <c r="AQ731" s="107">
        <v>291.31200000000001</v>
      </c>
      <c r="AR731" s="117"/>
      <c r="AS731" s="117">
        <v>0</v>
      </c>
      <c r="AT731" s="117"/>
      <c r="AU731" s="117">
        <v>0</v>
      </c>
      <c r="AV731" s="139">
        <v>1713600</v>
      </c>
      <c r="AW731" s="107">
        <v>291.31200000000001</v>
      </c>
      <c r="AX731" s="138">
        <v>49391.093000000001</v>
      </c>
      <c r="AY731" s="132">
        <v>201600</v>
      </c>
      <c r="AZ731" s="117">
        <v>48</v>
      </c>
      <c r="BA731" s="130">
        <v>34.271999999999998</v>
      </c>
      <c r="BB731" s="131">
        <v>5810.7169999999996</v>
      </c>
      <c r="BC731" s="131">
        <v>5810.7169999999996</v>
      </c>
      <c r="BD731" s="117">
        <v>0</v>
      </c>
      <c r="BE731" s="117">
        <v>0</v>
      </c>
      <c r="BF731" s="117">
        <v>0</v>
      </c>
      <c r="BG731" s="140">
        <v>1461600</v>
      </c>
      <c r="BH731" s="118">
        <v>248.47200000000001</v>
      </c>
      <c r="BI731" s="117"/>
      <c r="BJ731" s="117">
        <v>0</v>
      </c>
      <c r="BK731" s="117"/>
      <c r="BL731" s="117">
        <v>0</v>
      </c>
      <c r="BM731" s="117">
        <v>0</v>
      </c>
      <c r="BN731" s="117">
        <v>0</v>
      </c>
      <c r="BO731" s="140">
        <v>1461600</v>
      </c>
      <c r="BP731" s="119">
        <v>248.47200000000001</v>
      </c>
      <c r="BS731" s="97">
        <f t="shared" si="595"/>
        <v>201600</v>
      </c>
      <c r="BT731" s="97">
        <f t="shared" si="596"/>
        <v>48</v>
      </c>
      <c r="BU731" s="97">
        <f t="shared" si="597"/>
        <v>34.271999999999998</v>
      </c>
      <c r="BV731" s="296" t="str">
        <f>IF(CA731=0,"NO STOCK",IF(COUNTIF(PKGSUMM_T!$A$2:$A$1245,A731)&gt;0,"OK","ERROR"))</f>
        <v>OK</v>
      </c>
      <c r="BW731" s="296" t="str">
        <f>IF(CA731=0,"NO STOCK",IF(OR(COUNTIF(COST_SHEETT!$B$3:$B$1238,CI731)&gt;0,COUNTIF(COST_SHEETT!$AB$3:$AB$1238,CI731)&gt;0,COUNTIF(COST_SHEETT1!$B$3:$B$1238,CI731)&gt;0,COUNTIF(COST_SHEETT1!$AB$3:$AB$1238,CI731)&gt;0),"OK","ERROR"))</f>
        <v>OK</v>
      </c>
      <c r="BX731" s="97">
        <f>SUMIF(HW!$A$2:$A$1573,$A731,HW!BI$2:BI$1573)</f>
        <v>150360</v>
      </c>
      <c r="BY731" s="97">
        <f>SUMIF(HW!$A$2:$A$1573,$A731,HW!BJ$2:BJ$1573)</f>
        <v>25.561</v>
      </c>
      <c r="BZ731" s="197">
        <f t="shared" si="598"/>
        <v>351960</v>
      </c>
      <c r="CA731" s="198">
        <f t="shared" si="599"/>
        <v>59.832999999999998</v>
      </c>
      <c r="CB731" s="296">
        <f>IF(CJ731="Y",IF(C731="FINISHED GOODS",SUMIF(COST_SHEETT!$AB$3:$AB$1227,$CI731,COST_SHEETT!$DD$3:$DD$1227),SUMIF(COST_SHEETT!$B$3:$B$1227,$CI731,COST_SHEETT!$DB$3:$DB$1227)),IF(C731="FINISHED GOODS",SUMIF(COST_SHEETT1!$AB$3:$AB$1227,$CI731,COST_SHEETT1!$DD$3:$DD$1227),SUMIF(COST_SHEETT1!$B$3:$B$1227,$CI731,COST_SHEETT1!$DB$3:$DB$1227)))</f>
        <v>2.9900476775358929E-2</v>
      </c>
      <c r="CC731" s="209">
        <f t="shared" ref="CC731" si="624">ROUND(BZ731*CB731,0)</f>
        <v>10524</v>
      </c>
      <c r="CD731" s="295">
        <v>1</v>
      </c>
      <c r="CE731" s="295"/>
      <c r="CF731" s="376">
        <f>IF(BZ731=0,0,IF(CK731&gt;0,CK731,CD731))</f>
        <v>2.9098999957444999E-2</v>
      </c>
      <c r="CG731" s="301">
        <f t="shared" ref="CG731" si="625">MIN(CF731,CB731)</f>
        <v>2.9098999957444999E-2</v>
      </c>
      <c r="CH731" s="302">
        <f t="shared" ref="CH731" si="626">ROUND(CG731*BZ731,0)</f>
        <v>10242</v>
      </c>
      <c r="CI731" s="253" t="s">
        <v>2935</v>
      </c>
      <c r="CK731" s="296">
        <f>IF(C731="WORK IN PROGRESS",0.099999,IF(SUMIF(SALE!$L$3:$L$1221,$A731,SALE!$U$3:$U$1221)=0,0,SUMIF(SALE!$L$3:$L$1221,$A731,SALE!$U$3:$U$1221)/SUMIF(SALE!$L$3:$L$1221,$A731,SALE!$F$3:$F$1221)))</f>
        <v>2.9098999957444999E-2</v>
      </c>
      <c r="CL731" s="296" t="str">
        <f t="shared" ref="CL731" si="627">IF(CF731&lt;CB731,"NRV","COST")</f>
        <v>NRV</v>
      </c>
      <c r="CM731" s="304">
        <f t="shared" ref="CM731" si="628">IF(CA731=0,0,ROUND(CH731/CA731,3))</f>
        <v>171.17599999999999</v>
      </c>
      <c r="CT731" s="296">
        <f>+(BX731*CG731)</f>
        <v>4375.3256336014301</v>
      </c>
      <c r="CU731" s="296">
        <f>+(BZ731-BX731)*CG731</f>
        <v>5866.3583914209121</v>
      </c>
      <c r="CW731" s="296">
        <f>+CT731+CU731+CV731</f>
        <v>10241.684025022343</v>
      </c>
      <c r="CX731" s="388">
        <f>+CW731-CH731</f>
        <v>-0.31597497765687876</v>
      </c>
    </row>
    <row r="732" spans="1:102" ht="12" hidden="1" customHeight="1" x14ac:dyDescent="0.25">
      <c r="A732" s="120" t="s">
        <v>1946</v>
      </c>
      <c r="B732" s="121" t="s">
        <v>1947</v>
      </c>
      <c r="C732" s="121" t="s">
        <v>30</v>
      </c>
      <c r="D732" s="122">
        <v>2000</v>
      </c>
      <c r="E732" s="123">
        <v>218</v>
      </c>
      <c r="F732" s="123">
        <v>3.1632E-2</v>
      </c>
      <c r="G732" s="123">
        <v>3.1632E-2</v>
      </c>
      <c r="H732" s="124"/>
      <c r="I732" s="124">
        <v>0</v>
      </c>
      <c r="J732" s="124">
        <v>0</v>
      </c>
      <c r="K732" s="124"/>
      <c r="L732" s="124">
        <v>0</v>
      </c>
      <c r="M732" s="124"/>
      <c r="N732" s="124">
        <v>0</v>
      </c>
      <c r="O732" s="124"/>
      <c r="P732" s="124">
        <v>0</v>
      </c>
      <c r="Q732" s="124"/>
      <c r="R732" s="124">
        <v>0</v>
      </c>
      <c r="S732" s="124"/>
      <c r="T732" s="124">
        <v>0</v>
      </c>
      <c r="U732" s="124"/>
      <c r="V732" s="124">
        <v>0</v>
      </c>
      <c r="W732" s="124"/>
      <c r="X732" s="124">
        <v>0</v>
      </c>
      <c r="Y732" s="124"/>
      <c r="Z732" s="124">
        <v>0</v>
      </c>
      <c r="AA732" s="124"/>
      <c r="AB732" s="124">
        <v>0</v>
      </c>
      <c r="AC732" s="124">
        <v>0</v>
      </c>
      <c r="AD732" s="124">
        <v>0</v>
      </c>
      <c r="AE732" s="124">
        <v>0</v>
      </c>
      <c r="AF732" s="124"/>
      <c r="AG732" s="124">
        <v>0</v>
      </c>
      <c r="AH732" s="124"/>
      <c r="AI732" s="124">
        <v>0</v>
      </c>
      <c r="AJ732" s="124"/>
      <c r="AK732" s="124">
        <v>0</v>
      </c>
      <c r="AL732" s="124"/>
      <c r="AM732" s="124">
        <v>0</v>
      </c>
      <c r="AN732" s="124"/>
      <c r="AO732" s="124">
        <v>0</v>
      </c>
      <c r="AP732" s="124"/>
      <c r="AQ732" s="124">
        <v>0</v>
      </c>
      <c r="AR732" s="124"/>
      <c r="AS732" s="124">
        <v>0</v>
      </c>
      <c r="AT732" s="124"/>
      <c r="AU732" s="124">
        <v>0</v>
      </c>
      <c r="AV732" s="124">
        <v>0</v>
      </c>
      <c r="AW732" s="124">
        <v>0</v>
      </c>
      <c r="AX732" s="124">
        <v>0</v>
      </c>
      <c r="AY732" s="124">
        <v>0</v>
      </c>
      <c r="AZ732" s="124">
        <v>0</v>
      </c>
      <c r="BA732" s="124">
        <v>0</v>
      </c>
      <c r="BB732" s="124">
        <v>0</v>
      </c>
      <c r="BC732" s="124">
        <v>0</v>
      </c>
      <c r="BD732" s="123">
        <v>0</v>
      </c>
      <c r="BE732" s="123">
        <v>0</v>
      </c>
      <c r="BF732" s="124">
        <v>0</v>
      </c>
      <c r="BG732" s="124">
        <v>0</v>
      </c>
      <c r="BH732" s="124">
        <v>0</v>
      </c>
      <c r="BI732" s="124"/>
      <c r="BJ732" s="124">
        <v>0</v>
      </c>
      <c r="BK732" s="124"/>
      <c r="BL732" s="124">
        <v>0</v>
      </c>
      <c r="BM732" s="124">
        <v>0</v>
      </c>
      <c r="BN732" s="124">
        <v>0</v>
      </c>
      <c r="BO732" s="124">
        <v>0</v>
      </c>
      <c r="BP732" s="125">
        <v>0</v>
      </c>
      <c r="BS732" s="97">
        <f t="shared" si="595"/>
        <v>0</v>
      </c>
      <c r="BT732" s="97">
        <f t="shared" si="596"/>
        <v>0</v>
      </c>
      <c r="BU732" s="97">
        <f t="shared" si="597"/>
        <v>0</v>
      </c>
      <c r="BV732" s="296" t="str">
        <f>IF(CA732=0,"NO STOCK",IF(COUNTIF(PKGSUMM_T!$A$2:$A$1245,A732)&gt;0,"OK","ERROR"))</f>
        <v>NO STOCK</v>
      </c>
      <c r="BW732" s="296" t="str">
        <f>IF(CA732=0,"NO STOCK",IF(OR(COUNTIF(COST_SHEETT!$B$3:$B$1238,CI732)&gt;0,COUNTIF(COST_SHEETT!$AB$3:$AB$1238,CI732)&gt;0,COUNTIF(COST_SHEETT1!$B$3:$B$1238,CI732)&gt;0,COUNTIF(COST_SHEETT1!$AB$3:$AB$1238,CI732)&gt;0),"OK","ERROR"))</f>
        <v>NO STOCK</v>
      </c>
      <c r="BX732" s="97">
        <f>SUMIF(HW!$A$2:$A$1573,$A732,HW!BI$2:BI$1573)</f>
        <v>0</v>
      </c>
      <c r="BY732" s="97">
        <f>SUMIF(HW!$A$2:$A$1573,$A732,HW!BJ$2:BJ$1573)</f>
        <v>0</v>
      </c>
      <c r="BZ732" s="197">
        <f t="shared" si="598"/>
        <v>0</v>
      </c>
      <c r="CA732" s="198">
        <f t="shared" si="599"/>
        <v>0</v>
      </c>
      <c r="CI732" s="253"/>
      <c r="CK732" s="296">
        <f>IF(C732="WORK IN PROGRESS",0.099999,IF(SUMIF(SALE!$L$3:$L$1221,$A732,SALE!$U$3:$U$1221)=0,0,SUMIF(SALE!$L$3:$L$1221,$A732,SALE!$U$3:$U$1221)/SUMIF(SALE!$L$3:$L$1221,$A732,SALE!$F$3:$F$1221)))</f>
        <v>0</v>
      </c>
    </row>
    <row r="733" spans="1:102" ht="12" hidden="1" customHeight="1" x14ac:dyDescent="0.25">
      <c r="A733" s="114" t="s">
        <v>1948</v>
      </c>
      <c r="B733" s="115" t="s">
        <v>1949</v>
      </c>
      <c r="C733" s="115" t="s">
        <v>30</v>
      </c>
      <c r="D733" s="116">
        <v>4000</v>
      </c>
      <c r="E733" s="117">
        <v>218</v>
      </c>
      <c r="F733" s="117">
        <v>3.1632E-2</v>
      </c>
      <c r="G733" s="117">
        <v>3.1632E-2</v>
      </c>
      <c r="H733" s="118"/>
      <c r="I733" s="118">
        <v>0</v>
      </c>
      <c r="J733" s="118">
        <v>0</v>
      </c>
      <c r="K733" s="118"/>
      <c r="L733" s="118">
        <v>0</v>
      </c>
      <c r="M733" s="118"/>
      <c r="N733" s="118">
        <v>0</v>
      </c>
      <c r="O733" s="118"/>
      <c r="P733" s="118">
        <v>0</v>
      </c>
      <c r="Q733" s="118"/>
      <c r="R733" s="118">
        <v>0</v>
      </c>
      <c r="S733" s="118"/>
      <c r="T733" s="118">
        <v>0</v>
      </c>
      <c r="U733" s="118"/>
      <c r="V733" s="118">
        <v>0</v>
      </c>
      <c r="W733" s="118"/>
      <c r="X733" s="118">
        <v>0</v>
      </c>
      <c r="Y733" s="118"/>
      <c r="Z733" s="118">
        <v>0</v>
      </c>
      <c r="AA733" s="118"/>
      <c r="AB733" s="118">
        <v>0</v>
      </c>
      <c r="AC733" s="118">
        <v>0</v>
      </c>
      <c r="AD733" s="118">
        <v>0</v>
      </c>
      <c r="AE733" s="118">
        <v>0</v>
      </c>
      <c r="AF733" s="118"/>
      <c r="AG733" s="118">
        <v>0</v>
      </c>
      <c r="AH733" s="118"/>
      <c r="AI733" s="118">
        <v>0</v>
      </c>
      <c r="AJ733" s="118"/>
      <c r="AK733" s="118">
        <v>0</v>
      </c>
      <c r="AL733" s="118"/>
      <c r="AM733" s="118">
        <v>0</v>
      </c>
      <c r="AN733" s="118"/>
      <c r="AO733" s="118">
        <v>0</v>
      </c>
      <c r="AP733" s="118"/>
      <c r="AQ733" s="118">
        <v>0</v>
      </c>
      <c r="AR733" s="118"/>
      <c r="AS733" s="118">
        <v>0</v>
      </c>
      <c r="AT733" s="118"/>
      <c r="AU733" s="118">
        <v>0</v>
      </c>
      <c r="AV733" s="118">
        <v>0</v>
      </c>
      <c r="AW733" s="118">
        <v>0</v>
      </c>
      <c r="AX733" s="118">
        <v>0</v>
      </c>
      <c r="AY733" s="118">
        <v>0</v>
      </c>
      <c r="AZ733" s="118">
        <v>0</v>
      </c>
      <c r="BA733" s="118">
        <v>0</v>
      </c>
      <c r="BB733" s="118">
        <v>0</v>
      </c>
      <c r="BC733" s="118">
        <v>0</v>
      </c>
      <c r="BD733" s="117">
        <v>0</v>
      </c>
      <c r="BE733" s="117">
        <v>0</v>
      </c>
      <c r="BF733" s="118">
        <v>0</v>
      </c>
      <c r="BG733" s="118">
        <v>0</v>
      </c>
      <c r="BH733" s="118">
        <v>0</v>
      </c>
      <c r="BI733" s="118"/>
      <c r="BJ733" s="118">
        <v>0</v>
      </c>
      <c r="BK733" s="118"/>
      <c r="BL733" s="118">
        <v>0</v>
      </c>
      <c r="BM733" s="118">
        <v>0</v>
      </c>
      <c r="BN733" s="118">
        <v>0</v>
      </c>
      <c r="BO733" s="118">
        <v>0</v>
      </c>
      <c r="BP733" s="119">
        <v>0</v>
      </c>
      <c r="BS733" s="97">
        <f t="shared" si="595"/>
        <v>0</v>
      </c>
      <c r="BT733" s="97">
        <f t="shared" si="596"/>
        <v>0</v>
      </c>
      <c r="BU733" s="97">
        <f t="shared" si="597"/>
        <v>0</v>
      </c>
      <c r="BV733" s="296" t="str">
        <f>IF(CA733=0,"NO STOCK",IF(COUNTIF(PKGSUMM_T!$A$2:$A$1245,A733)&gt;0,"OK","ERROR"))</f>
        <v>NO STOCK</v>
      </c>
      <c r="BW733" s="296" t="str">
        <f>IF(CA733=0,"NO STOCK",IF(OR(COUNTIF(COST_SHEETT!$B$3:$B$1238,CI733)&gt;0,COUNTIF(COST_SHEETT!$AB$3:$AB$1238,CI733)&gt;0,COUNTIF(COST_SHEETT1!$B$3:$B$1238,CI733)&gt;0,COUNTIF(COST_SHEETT1!$AB$3:$AB$1238,CI733)&gt;0),"OK","ERROR"))</f>
        <v>NO STOCK</v>
      </c>
      <c r="BX733" s="97">
        <f>SUMIF(HW!$A$2:$A$1573,$A733,HW!BI$2:BI$1573)</f>
        <v>0</v>
      </c>
      <c r="BY733" s="97">
        <f>SUMIF(HW!$A$2:$A$1573,$A733,HW!BJ$2:BJ$1573)</f>
        <v>0</v>
      </c>
      <c r="BZ733" s="197">
        <f t="shared" si="598"/>
        <v>0</v>
      </c>
      <c r="CA733" s="198">
        <f t="shared" si="599"/>
        <v>0</v>
      </c>
      <c r="CI733" s="253"/>
      <c r="CK733" s="296">
        <f>IF(C733="WORK IN PROGRESS",0.099999,IF(SUMIF(SALE!$L$3:$L$1221,$A733,SALE!$U$3:$U$1221)=0,0,SUMIF(SALE!$L$3:$L$1221,$A733,SALE!$U$3:$U$1221)/SUMIF(SALE!$L$3:$L$1221,$A733,SALE!$F$3:$F$1221)))</f>
        <v>0</v>
      </c>
    </row>
    <row r="734" spans="1:102" ht="12" hidden="1" customHeight="1" x14ac:dyDescent="0.25">
      <c r="A734" s="120" t="s">
        <v>1950</v>
      </c>
      <c r="B734" s="121" t="s">
        <v>1951</v>
      </c>
      <c r="C734" s="121" t="s">
        <v>30</v>
      </c>
      <c r="D734" s="122">
        <v>4000</v>
      </c>
      <c r="E734" s="123">
        <v>218</v>
      </c>
      <c r="F734" s="123">
        <v>3.1632E-2</v>
      </c>
      <c r="G734" s="123">
        <v>3.1632E-2</v>
      </c>
      <c r="H734" s="124"/>
      <c r="I734" s="124">
        <v>0</v>
      </c>
      <c r="J734" s="124">
        <v>0</v>
      </c>
      <c r="K734" s="124"/>
      <c r="L734" s="124">
        <v>0</v>
      </c>
      <c r="M734" s="124"/>
      <c r="N734" s="124">
        <v>0</v>
      </c>
      <c r="O734" s="124"/>
      <c r="P734" s="124">
        <v>0</v>
      </c>
      <c r="Q734" s="124"/>
      <c r="R734" s="124">
        <v>0</v>
      </c>
      <c r="S734" s="124"/>
      <c r="T734" s="124">
        <v>0</v>
      </c>
      <c r="U734" s="124"/>
      <c r="V734" s="124">
        <v>0</v>
      </c>
      <c r="W734" s="124"/>
      <c r="X734" s="124">
        <v>0</v>
      </c>
      <c r="Y734" s="124"/>
      <c r="Z734" s="124">
        <v>0</v>
      </c>
      <c r="AA734" s="124"/>
      <c r="AB734" s="124">
        <v>0</v>
      </c>
      <c r="AC734" s="124">
        <v>0</v>
      </c>
      <c r="AD734" s="124">
        <v>0</v>
      </c>
      <c r="AE734" s="124">
        <v>0</v>
      </c>
      <c r="AF734" s="124"/>
      <c r="AG734" s="124">
        <v>0</v>
      </c>
      <c r="AH734" s="124"/>
      <c r="AI734" s="124">
        <v>0</v>
      </c>
      <c r="AJ734" s="124"/>
      <c r="AK734" s="124">
        <v>0</v>
      </c>
      <c r="AL734" s="124"/>
      <c r="AM734" s="124">
        <v>0</v>
      </c>
      <c r="AN734" s="124"/>
      <c r="AO734" s="124">
        <v>0</v>
      </c>
      <c r="AP734" s="124"/>
      <c r="AQ734" s="124">
        <v>0</v>
      </c>
      <c r="AR734" s="124"/>
      <c r="AS734" s="124">
        <v>0</v>
      </c>
      <c r="AT734" s="124"/>
      <c r="AU734" s="124">
        <v>0</v>
      </c>
      <c r="AV734" s="124">
        <v>0</v>
      </c>
      <c r="AW734" s="124">
        <v>0</v>
      </c>
      <c r="AX734" s="124">
        <v>0</v>
      </c>
      <c r="AY734" s="124">
        <v>0</v>
      </c>
      <c r="AZ734" s="124">
        <v>0</v>
      </c>
      <c r="BA734" s="124">
        <v>0</v>
      </c>
      <c r="BB734" s="124">
        <v>0</v>
      </c>
      <c r="BC734" s="124">
        <v>0</v>
      </c>
      <c r="BD734" s="123">
        <v>0</v>
      </c>
      <c r="BE734" s="123">
        <v>0</v>
      </c>
      <c r="BF734" s="124">
        <v>0</v>
      </c>
      <c r="BG734" s="124">
        <v>0</v>
      </c>
      <c r="BH734" s="124">
        <v>0</v>
      </c>
      <c r="BI734" s="124"/>
      <c r="BJ734" s="124">
        <v>0</v>
      </c>
      <c r="BK734" s="124"/>
      <c r="BL734" s="124">
        <v>0</v>
      </c>
      <c r="BM734" s="124">
        <v>0</v>
      </c>
      <c r="BN734" s="124">
        <v>0</v>
      </c>
      <c r="BO734" s="124">
        <v>0</v>
      </c>
      <c r="BP734" s="125">
        <v>0</v>
      </c>
      <c r="BS734" s="97">
        <f t="shared" si="595"/>
        <v>0</v>
      </c>
      <c r="BT734" s="97">
        <f t="shared" si="596"/>
        <v>0</v>
      </c>
      <c r="BU734" s="97">
        <f t="shared" si="597"/>
        <v>0</v>
      </c>
      <c r="BV734" s="296" t="str">
        <f>IF(CA734=0,"NO STOCK",IF(COUNTIF(PKGSUMM_T!$A$2:$A$1245,A734)&gt;0,"OK","ERROR"))</f>
        <v>NO STOCK</v>
      </c>
      <c r="BW734" s="296" t="str">
        <f>IF(CA734=0,"NO STOCK",IF(OR(COUNTIF(COST_SHEETT!$B$3:$B$1238,CI734)&gt;0,COUNTIF(COST_SHEETT!$AB$3:$AB$1238,CI734)&gt;0,COUNTIF(COST_SHEETT1!$B$3:$B$1238,CI734)&gt;0,COUNTIF(COST_SHEETT1!$AB$3:$AB$1238,CI734)&gt;0),"OK","ERROR"))</f>
        <v>NO STOCK</v>
      </c>
      <c r="BX734" s="97">
        <f>SUMIF(HW!$A$2:$A$1573,$A734,HW!BI$2:BI$1573)</f>
        <v>0</v>
      </c>
      <c r="BY734" s="97">
        <f>SUMIF(HW!$A$2:$A$1573,$A734,HW!BJ$2:BJ$1573)</f>
        <v>0</v>
      </c>
      <c r="BZ734" s="197">
        <f t="shared" si="598"/>
        <v>0</v>
      </c>
      <c r="CA734" s="198">
        <f t="shared" si="599"/>
        <v>0</v>
      </c>
      <c r="CI734" s="253"/>
      <c r="CK734" s="296">
        <f>IF(C734="WORK IN PROGRESS",0.099999,IF(SUMIF(SALE!$L$3:$L$1221,$A734,SALE!$U$3:$U$1221)=0,0,SUMIF(SALE!$L$3:$L$1221,$A734,SALE!$U$3:$U$1221)/SUMIF(SALE!$L$3:$L$1221,$A734,SALE!$F$3:$F$1221)))</f>
        <v>0</v>
      </c>
    </row>
    <row r="735" spans="1:102" ht="12" hidden="1" customHeight="1" x14ac:dyDescent="0.25">
      <c r="A735" s="114" t="s">
        <v>1952</v>
      </c>
      <c r="B735" s="115" t="s">
        <v>1953</v>
      </c>
      <c r="C735" s="115" t="s">
        <v>30</v>
      </c>
      <c r="D735" s="116">
        <v>3249</v>
      </c>
      <c r="E735" s="117">
        <v>248</v>
      </c>
      <c r="F735" s="117">
        <v>3.5985000000000003E-2</v>
      </c>
      <c r="G735" s="117">
        <v>3.5985000000000003E-2</v>
      </c>
      <c r="H735" s="118"/>
      <c r="I735" s="118">
        <v>0</v>
      </c>
      <c r="J735" s="118">
        <v>0</v>
      </c>
      <c r="K735" s="118"/>
      <c r="L735" s="118">
        <v>0</v>
      </c>
      <c r="M735" s="118"/>
      <c r="N735" s="118">
        <v>0</v>
      </c>
      <c r="O735" s="118"/>
      <c r="P735" s="118">
        <v>0</v>
      </c>
      <c r="Q735" s="118"/>
      <c r="R735" s="118">
        <v>0</v>
      </c>
      <c r="S735" s="118"/>
      <c r="T735" s="118">
        <v>0</v>
      </c>
      <c r="U735" s="118"/>
      <c r="V735" s="118">
        <v>0</v>
      </c>
      <c r="W735" s="118"/>
      <c r="X735" s="118">
        <v>0</v>
      </c>
      <c r="Y735" s="118"/>
      <c r="Z735" s="118">
        <v>0</v>
      </c>
      <c r="AA735" s="118"/>
      <c r="AB735" s="118">
        <v>0</v>
      </c>
      <c r="AC735" s="118">
        <v>0</v>
      </c>
      <c r="AD735" s="118">
        <v>0</v>
      </c>
      <c r="AE735" s="118">
        <v>0</v>
      </c>
      <c r="AF735" s="118"/>
      <c r="AG735" s="118">
        <v>0</v>
      </c>
      <c r="AH735" s="118"/>
      <c r="AI735" s="118">
        <v>0</v>
      </c>
      <c r="AJ735" s="118"/>
      <c r="AK735" s="118">
        <v>0</v>
      </c>
      <c r="AL735" s="118"/>
      <c r="AM735" s="118">
        <v>0</v>
      </c>
      <c r="AN735" s="118"/>
      <c r="AO735" s="118">
        <v>0</v>
      </c>
      <c r="AP735" s="118"/>
      <c r="AQ735" s="118">
        <v>0</v>
      </c>
      <c r="AR735" s="118"/>
      <c r="AS735" s="118">
        <v>0</v>
      </c>
      <c r="AT735" s="118"/>
      <c r="AU735" s="118">
        <v>0</v>
      </c>
      <c r="AV735" s="118">
        <v>0</v>
      </c>
      <c r="AW735" s="118">
        <v>0</v>
      </c>
      <c r="AX735" s="118">
        <v>0</v>
      </c>
      <c r="AY735" s="118">
        <v>0</v>
      </c>
      <c r="AZ735" s="118">
        <v>0</v>
      </c>
      <c r="BA735" s="118">
        <v>0</v>
      </c>
      <c r="BB735" s="118">
        <v>0</v>
      </c>
      <c r="BC735" s="118">
        <v>0</v>
      </c>
      <c r="BD735" s="117">
        <v>0</v>
      </c>
      <c r="BE735" s="117">
        <v>0</v>
      </c>
      <c r="BF735" s="118">
        <v>0</v>
      </c>
      <c r="BG735" s="118">
        <v>0</v>
      </c>
      <c r="BH735" s="118">
        <v>0</v>
      </c>
      <c r="BI735" s="118"/>
      <c r="BJ735" s="118">
        <v>0</v>
      </c>
      <c r="BK735" s="118"/>
      <c r="BL735" s="118">
        <v>0</v>
      </c>
      <c r="BM735" s="118">
        <v>0</v>
      </c>
      <c r="BN735" s="118">
        <v>0</v>
      </c>
      <c r="BO735" s="118">
        <v>0</v>
      </c>
      <c r="BP735" s="119">
        <v>0</v>
      </c>
      <c r="BS735" s="97">
        <f t="shared" si="595"/>
        <v>0</v>
      </c>
      <c r="BT735" s="97">
        <f t="shared" si="596"/>
        <v>0</v>
      </c>
      <c r="BU735" s="97">
        <f t="shared" si="597"/>
        <v>0</v>
      </c>
      <c r="BV735" s="296" t="str">
        <f>IF(CA735=0,"NO STOCK",IF(COUNTIF(PKGSUMM_T!$A$2:$A$1245,A735)&gt;0,"OK","ERROR"))</f>
        <v>NO STOCK</v>
      </c>
      <c r="BW735" s="296" t="str">
        <f>IF(CA735=0,"NO STOCK",IF(OR(COUNTIF(COST_SHEETT!$B$3:$B$1238,CI735)&gt;0,COUNTIF(COST_SHEETT!$AB$3:$AB$1238,CI735)&gt;0,COUNTIF(COST_SHEETT1!$B$3:$B$1238,CI735)&gt;0,COUNTIF(COST_SHEETT1!$AB$3:$AB$1238,CI735)&gt;0),"OK","ERROR"))</f>
        <v>NO STOCK</v>
      </c>
      <c r="BX735" s="97">
        <f>SUMIF(HW!$A$2:$A$1573,$A735,HW!BI$2:BI$1573)</f>
        <v>0</v>
      </c>
      <c r="BY735" s="97">
        <f>SUMIF(HW!$A$2:$A$1573,$A735,HW!BJ$2:BJ$1573)</f>
        <v>0</v>
      </c>
      <c r="BZ735" s="197">
        <f t="shared" si="598"/>
        <v>0</v>
      </c>
      <c r="CA735" s="198">
        <f t="shared" si="599"/>
        <v>0</v>
      </c>
      <c r="CI735" s="253"/>
      <c r="CK735" s="296">
        <f>IF(C735="WORK IN PROGRESS",0.099999,IF(SUMIF(SALE!$L$3:$L$1221,$A735,SALE!$U$3:$U$1221)=0,0,SUMIF(SALE!$L$3:$L$1221,$A735,SALE!$U$3:$U$1221)/SUMIF(SALE!$L$3:$L$1221,$A735,SALE!$F$3:$F$1221)))</f>
        <v>0</v>
      </c>
    </row>
    <row r="736" spans="1:102" ht="12" hidden="1" customHeight="1" x14ac:dyDescent="0.25">
      <c r="A736" s="120" t="s">
        <v>1954</v>
      </c>
      <c r="B736" s="121" t="s">
        <v>1955</v>
      </c>
      <c r="C736" s="121" t="s">
        <v>30</v>
      </c>
      <c r="D736" s="122">
        <v>3339</v>
      </c>
      <c r="E736" s="123">
        <v>248</v>
      </c>
      <c r="F736" s="123">
        <v>3.5985000000000003E-2</v>
      </c>
      <c r="G736" s="123">
        <v>3.5985000000000003E-2</v>
      </c>
      <c r="H736" s="124"/>
      <c r="I736" s="124">
        <v>0</v>
      </c>
      <c r="J736" s="124">
        <v>0</v>
      </c>
      <c r="K736" s="124"/>
      <c r="L736" s="124">
        <v>0</v>
      </c>
      <c r="M736" s="124"/>
      <c r="N736" s="124">
        <v>0</v>
      </c>
      <c r="O736" s="124"/>
      <c r="P736" s="124">
        <v>0</v>
      </c>
      <c r="Q736" s="124"/>
      <c r="R736" s="124">
        <v>0</v>
      </c>
      <c r="S736" s="124"/>
      <c r="T736" s="124">
        <v>0</v>
      </c>
      <c r="U736" s="124"/>
      <c r="V736" s="124">
        <v>0</v>
      </c>
      <c r="W736" s="124"/>
      <c r="X736" s="124">
        <v>0</v>
      </c>
      <c r="Y736" s="124"/>
      <c r="Z736" s="124">
        <v>0</v>
      </c>
      <c r="AA736" s="124"/>
      <c r="AB736" s="124">
        <v>0</v>
      </c>
      <c r="AC736" s="124">
        <v>0</v>
      </c>
      <c r="AD736" s="124">
        <v>0</v>
      </c>
      <c r="AE736" s="124">
        <v>0</v>
      </c>
      <c r="AF736" s="124"/>
      <c r="AG736" s="124">
        <v>0</v>
      </c>
      <c r="AH736" s="124"/>
      <c r="AI736" s="124">
        <v>0</v>
      </c>
      <c r="AJ736" s="124"/>
      <c r="AK736" s="124">
        <v>0</v>
      </c>
      <c r="AL736" s="124"/>
      <c r="AM736" s="124">
        <v>0</v>
      </c>
      <c r="AN736" s="124"/>
      <c r="AO736" s="124">
        <v>0</v>
      </c>
      <c r="AP736" s="124"/>
      <c r="AQ736" s="124">
        <v>0</v>
      </c>
      <c r="AR736" s="124"/>
      <c r="AS736" s="124">
        <v>0</v>
      </c>
      <c r="AT736" s="124"/>
      <c r="AU736" s="124">
        <v>0</v>
      </c>
      <c r="AV736" s="124">
        <v>0</v>
      </c>
      <c r="AW736" s="124">
        <v>0</v>
      </c>
      <c r="AX736" s="124">
        <v>0</v>
      </c>
      <c r="AY736" s="124">
        <v>0</v>
      </c>
      <c r="AZ736" s="124">
        <v>0</v>
      </c>
      <c r="BA736" s="124">
        <v>0</v>
      </c>
      <c r="BB736" s="124">
        <v>0</v>
      </c>
      <c r="BC736" s="124">
        <v>0</v>
      </c>
      <c r="BD736" s="123">
        <v>0</v>
      </c>
      <c r="BE736" s="123">
        <v>0</v>
      </c>
      <c r="BF736" s="124">
        <v>0</v>
      </c>
      <c r="BG736" s="124">
        <v>0</v>
      </c>
      <c r="BH736" s="124">
        <v>0</v>
      </c>
      <c r="BI736" s="124"/>
      <c r="BJ736" s="124">
        <v>0</v>
      </c>
      <c r="BK736" s="124"/>
      <c r="BL736" s="124">
        <v>0</v>
      </c>
      <c r="BM736" s="124">
        <v>0</v>
      </c>
      <c r="BN736" s="124">
        <v>0</v>
      </c>
      <c r="BO736" s="124">
        <v>0</v>
      </c>
      <c r="BP736" s="125">
        <v>0</v>
      </c>
      <c r="BS736" s="97">
        <f t="shared" si="595"/>
        <v>0</v>
      </c>
      <c r="BT736" s="97">
        <f t="shared" si="596"/>
        <v>0</v>
      </c>
      <c r="BU736" s="97">
        <f t="shared" si="597"/>
        <v>0</v>
      </c>
      <c r="BV736" s="296" t="str">
        <f>IF(CA736=0,"NO STOCK",IF(COUNTIF(PKGSUMM_T!$A$2:$A$1245,A736)&gt;0,"OK","ERROR"))</f>
        <v>NO STOCK</v>
      </c>
      <c r="BW736" s="296" t="str">
        <f>IF(CA736=0,"NO STOCK",IF(OR(COUNTIF(COST_SHEETT!$B$3:$B$1238,CI736)&gt;0,COUNTIF(COST_SHEETT!$AB$3:$AB$1238,CI736)&gt;0,COUNTIF(COST_SHEETT1!$B$3:$B$1238,CI736)&gt;0,COUNTIF(COST_SHEETT1!$AB$3:$AB$1238,CI736)&gt;0),"OK","ERROR"))</f>
        <v>NO STOCK</v>
      </c>
      <c r="BX736" s="97">
        <f>SUMIF(HW!$A$2:$A$1573,$A736,HW!BI$2:BI$1573)</f>
        <v>0</v>
      </c>
      <c r="BY736" s="97">
        <f>SUMIF(HW!$A$2:$A$1573,$A736,HW!BJ$2:BJ$1573)</f>
        <v>0</v>
      </c>
      <c r="BZ736" s="197">
        <f t="shared" si="598"/>
        <v>0</v>
      </c>
      <c r="CA736" s="198">
        <f t="shared" si="599"/>
        <v>0</v>
      </c>
      <c r="CI736" s="253"/>
      <c r="CK736" s="296">
        <f>IF(C736="WORK IN PROGRESS",0.099999,IF(SUMIF(SALE!$L$3:$L$1221,$A736,SALE!$U$3:$U$1221)=0,0,SUMIF(SALE!$L$3:$L$1221,$A736,SALE!$U$3:$U$1221)/SUMIF(SALE!$L$3:$L$1221,$A736,SALE!$F$3:$F$1221)))</f>
        <v>0</v>
      </c>
    </row>
    <row r="737" spans="1:89" ht="12" hidden="1" customHeight="1" x14ac:dyDescent="0.25">
      <c r="A737" s="114" t="s">
        <v>1956</v>
      </c>
      <c r="B737" s="115" t="s">
        <v>1957</v>
      </c>
      <c r="C737" s="115" t="s">
        <v>30</v>
      </c>
      <c r="D737" s="116">
        <v>3600</v>
      </c>
      <c r="E737" s="117">
        <v>235</v>
      </c>
      <c r="F737" s="117">
        <v>3.4098999999999997E-2</v>
      </c>
      <c r="G737" s="117">
        <v>3.4098999999999997E-2</v>
      </c>
      <c r="H737" s="118"/>
      <c r="I737" s="118">
        <v>0</v>
      </c>
      <c r="J737" s="118">
        <v>0</v>
      </c>
      <c r="K737" s="118"/>
      <c r="L737" s="118">
        <v>0</v>
      </c>
      <c r="M737" s="118"/>
      <c r="N737" s="118">
        <v>0</v>
      </c>
      <c r="O737" s="118"/>
      <c r="P737" s="118">
        <v>0</v>
      </c>
      <c r="Q737" s="118"/>
      <c r="R737" s="118">
        <v>0</v>
      </c>
      <c r="S737" s="118"/>
      <c r="T737" s="118">
        <v>0</v>
      </c>
      <c r="U737" s="118"/>
      <c r="V737" s="118">
        <v>0</v>
      </c>
      <c r="W737" s="118"/>
      <c r="X737" s="118">
        <v>0</v>
      </c>
      <c r="Y737" s="118"/>
      <c r="Z737" s="118">
        <v>0</v>
      </c>
      <c r="AA737" s="118"/>
      <c r="AB737" s="118">
        <v>0</v>
      </c>
      <c r="AC737" s="118">
        <v>0</v>
      </c>
      <c r="AD737" s="118">
        <v>0</v>
      </c>
      <c r="AE737" s="118">
        <v>0</v>
      </c>
      <c r="AF737" s="118"/>
      <c r="AG737" s="118">
        <v>0</v>
      </c>
      <c r="AH737" s="118"/>
      <c r="AI737" s="118">
        <v>0</v>
      </c>
      <c r="AJ737" s="118"/>
      <c r="AK737" s="118">
        <v>0</v>
      </c>
      <c r="AL737" s="118"/>
      <c r="AM737" s="118">
        <v>0</v>
      </c>
      <c r="AN737" s="118"/>
      <c r="AO737" s="118">
        <v>0</v>
      </c>
      <c r="AP737" s="118"/>
      <c r="AQ737" s="118">
        <v>0</v>
      </c>
      <c r="AR737" s="118"/>
      <c r="AS737" s="118">
        <v>0</v>
      </c>
      <c r="AT737" s="118"/>
      <c r="AU737" s="118">
        <v>0</v>
      </c>
      <c r="AV737" s="118">
        <v>0</v>
      </c>
      <c r="AW737" s="118">
        <v>0</v>
      </c>
      <c r="AX737" s="118">
        <v>0</v>
      </c>
      <c r="AY737" s="118">
        <v>0</v>
      </c>
      <c r="AZ737" s="118">
        <v>0</v>
      </c>
      <c r="BA737" s="118">
        <v>0</v>
      </c>
      <c r="BB737" s="118">
        <v>0</v>
      </c>
      <c r="BC737" s="118">
        <v>0</v>
      </c>
      <c r="BD737" s="117">
        <v>0</v>
      </c>
      <c r="BE737" s="117">
        <v>0</v>
      </c>
      <c r="BF737" s="118">
        <v>0</v>
      </c>
      <c r="BG737" s="118">
        <v>0</v>
      </c>
      <c r="BH737" s="118">
        <v>0</v>
      </c>
      <c r="BI737" s="118"/>
      <c r="BJ737" s="118">
        <v>0</v>
      </c>
      <c r="BK737" s="118"/>
      <c r="BL737" s="118">
        <v>0</v>
      </c>
      <c r="BM737" s="118">
        <v>0</v>
      </c>
      <c r="BN737" s="118">
        <v>0</v>
      </c>
      <c r="BO737" s="118">
        <v>0</v>
      </c>
      <c r="BP737" s="119">
        <v>0</v>
      </c>
      <c r="BS737" s="97">
        <f t="shared" si="595"/>
        <v>0</v>
      </c>
      <c r="BT737" s="97">
        <f t="shared" si="596"/>
        <v>0</v>
      </c>
      <c r="BU737" s="97">
        <f t="shared" si="597"/>
        <v>0</v>
      </c>
      <c r="BV737" s="296" t="str">
        <f>IF(CA737=0,"NO STOCK",IF(COUNTIF(PKGSUMM_T!$A$2:$A$1245,A737)&gt;0,"OK","ERROR"))</f>
        <v>NO STOCK</v>
      </c>
      <c r="BW737" s="296" t="str">
        <f>IF(CA737=0,"NO STOCK",IF(OR(COUNTIF(COST_SHEETT!$B$3:$B$1238,CI737)&gt;0,COUNTIF(COST_SHEETT!$AB$3:$AB$1238,CI737)&gt;0,COUNTIF(COST_SHEETT1!$B$3:$B$1238,CI737)&gt;0,COUNTIF(COST_SHEETT1!$AB$3:$AB$1238,CI737)&gt;0),"OK","ERROR"))</f>
        <v>NO STOCK</v>
      </c>
      <c r="BX737" s="97">
        <f>SUMIF(HW!$A$2:$A$1573,$A737,HW!BI$2:BI$1573)</f>
        <v>0</v>
      </c>
      <c r="BY737" s="97">
        <f>SUMIF(HW!$A$2:$A$1573,$A737,HW!BJ$2:BJ$1573)</f>
        <v>0</v>
      </c>
      <c r="BZ737" s="197">
        <f t="shared" si="598"/>
        <v>0</v>
      </c>
      <c r="CA737" s="198">
        <f t="shared" si="599"/>
        <v>0</v>
      </c>
      <c r="CI737" s="253"/>
      <c r="CK737" s="296">
        <f>IF(C737="WORK IN PROGRESS",0.099999,IF(SUMIF(SALE!$L$3:$L$1221,$A737,SALE!$U$3:$U$1221)=0,0,SUMIF(SALE!$L$3:$L$1221,$A737,SALE!$U$3:$U$1221)/SUMIF(SALE!$L$3:$L$1221,$A737,SALE!$F$3:$F$1221)))</f>
        <v>0</v>
      </c>
    </row>
    <row r="738" spans="1:89" ht="12" hidden="1" customHeight="1" x14ac:dyDescent="0.25">
      <c r="A738" s="120" t="s">
        <v>1958</v>
      </c>
      <c r="B738" s="121" t="s">
        <v>1959</v>
      </c>
      <c r="C738" s="121" t="s">
        <v>30</v>
      </c>
      <c r="D738" s="122">
        <v>3600</v>
      </c>
      <c r="E738" s="123">
        <v>235</v>
      </c>
      <c r="F738" s="123">
        <v>3.4098999999999997E-2</v>
      </c>
      <c r="G738" s="123">
        <v>3.4098999999999997E-2</v>
      </c>
      <c r="H738" s="124"/>
      <c r="I738" s="124">
        <v>0</v>
      </c>
      <c r="J738" s="124">
        <v>0</v>
      </c>
      <c r="K738" s="124"/>
      <c r="L738" s="124">
        <v>0</v>
      </c>
      <c r="M738" s="124"/>
      <c r="N738" s="124">
        <v>0</v>
      </c>
      <c r="O738" s="124"/>
      <c r="P738" s="124">
        <v>0</v>
      </c>
      <c r="Q738" s="124"/>
      <c r="R738" s="124">
        <v>0</v>
      </c>
      <c r="S738" s="124"/>
      <c r="T738" s="124">
        <v>0</v>
      </c>
      <c r="U738" s="124"/>
      <c r="V738" s="124">
        <v>0</v>
      </c>
      <c r="W738" s="124"/>
      <c r="X738" s="124">
        <v>0</v>
      </c>
      <c r="Y738" s="124"/>
      <c r="Z738" s="124">
        <v>0</v>
      </c>
      <c r="AA738" s="124"/>
      <c r="AB738" s="124">
        <v>0</v>
      </c>
      <c r="AC738" s="124">
        <v>0</v>
      </c>
      <c r="AD738" s="124">
        <v>0</v>
      </c>
      <c r="AE738" s="124">
        <v>0</v>
      </c>
      <c r="AF738" s="124"/>
      <c r="AG738" s="124">
        <v>0</v>
      </c>
      <c r="AH738" s="124"/>
      <c r="AI738" s="124">
        <v>0</v>
      </c>
      <c r="AJ738" s="124"/>
      <c r="AK738" s="124">
        <v>0</v>
      </c>
      <c r="AL738" s="124"/>
      <c r="AM738" s="124">
        <v>0</v>
      </c>
      <c r="AN738" s="124"/>
      <c r="AO738" s="124">
        <v>0</v>
      </c>
      <c r="AP738" s="124"/>
      <c r="AQ738" s="124">
        <v>0</v>
      </c>
      <c r="AR738" s="124"/>
      <c r="AS738" s="124">
        <v>0</v>
      </c>
      <c r="AT738" s="124"/>
      <c r="AU738" s="124">
        <v>0</v>
      </c>
      <c r="AV738" s="124">
        <v>0</v>
      </c>
      <c r="AW738" s="124">
        <v>0</v>
      </c>
      <c r="AX738" s="124">
        <v>0</v>
      </c>
      <c r="AY738" s="124">
        <v>0</v>
      </c>
      <c r="AZ738" s="124">
        <v>0</v>
      </c>
      <c r="BA738" s="124">
        <v>0</v>
      </c>
      <c r="BB738" s="124">
        <v>0</v>
      </c>
      <c r="BC738" s="124">
        <v>0</v>
      </c>
      <c r="BD738" s="123">
        <v>0</v>
      </c>
      <c r="BE738" s="123">
        <v>0</v>
      </c>
      <c r="BF738" s="124">
        <v>0</v>
      </c>
      <c r="BG738" s="124">
        <v>0</v>
      </c>
      <c r="BH738" s="124">
        <v>0</v>
      </c>
      <c r="BI738" s="124"/>
      <c r="BJ738" s="124">
        <v>0</v>
      </c>
      <c r="BK738" s="124"/>
      <c r="BL738" s="124">
        <v>0</v>
      </c>
      <c r="BM738" s="124">
        <v>0</v>
      </c>
      <c r="BN738" s="124">
        <v>0</v>
      </c>
      <c r="BO738" s="124">
        <v>0</v>
      </c>
      <c r="BP738" s="125">
        <v>0</v>
      </c>
      <c r="BS738" s="97">
        <f t="shared" si="595"/>
        <v>0</v>
      </c>
      <c r="BT738" s="97">
        <f t="shared" si="596"/>
        <v>0</v>
      </c>
      <c r="BU738" s="97">
        <f t="shared" si="597"/>
        <v>0</v>
      </c>
      <c r="BV738" s="296" t="str">
        <f>IF(CA738=0,"NO STOCK",IF(COUNTIF(PKGSUMM_T!$A$2:$A$1245,A738)&gt;0,"OK","ERROR"))</f>
        <v>NO STOCK</v>
      </c>
      <c r="BW738" s="296" t="str">
        <f>IF(CA738=0,"NO STOCK",IF(OR(COUNTIF(COST_SHEETT!$B$3:$B$1238,CI738)&gt;0,COUNTIF(COST_SHEETT!$AB$3:$AB$1238,CI738)&gt;0,COUNTIF(COST_SHEETT1!$B$3:$B$1238,CI738)&gt;0,COUNTIF(COST_SHEETT1!$AB$3:$AB$1238,CI738)&gt;0),"OK","ERROR"))</f>
        <v>NO STOCK</v>
      </c>
      <c r="BX738" s="97">
        <f>SUMIF(HW!$A$2:$A$1573,$A738,HW!BI$2:BI$1573)</f>
        <v>0</v>
      </c>
      <c r="BY738" s="97">
        <f>SUMIF(HW!$A$2:$A$1573,$A738,HW!BJ$2:BJ$1573)</f>
        <v>0</v>
      </c>
      <c r="BZ738" s="197">
        <f t="shared" si="598"/>
        <v>0</v>
      </c>
      <c r="CA738" s="198">
        <f t="shared" si="599"/>
        <v>0</v>
      </c>
      <c r="CI738" s="253"/>
      <c r="CK738" s="296">
        <f>IF(C738="WORK IN PROGRESS",0.099999,IF(SUMIF(SALE!$L$3:$L$1221,$A738,SALE!$U$3:$U$1221)=0,0,SUMIF(SALE!$L$3:$L$1221,$A738,SALE!$U$3:$U$1221)/SUMIF(SALE!$L$3:$L$1221,$A738,SALE!$F$3:$F$1221)))</f>
        <v>0</v>
      </c>
    </row>
    <row r="739" spans="1:89" ht="12" hidden="1" customHeight="1" x14ac:dyDescent="0.25">
      <c r="A739" s="114" t="s">
        <v>1960</v>
      </c>
      <c r="B739" s="115" t="s">
        <v>1961</v>
      </c>
      <c r="C739" s="115" t="s">
        <v>30</v>
      </c>
      <c r="D739" s="116">
        <v>4000</v>
      </c>
      <c r="E739" s="117">
        <v>200</v>
      </c>
      <c r="F739" s="117">
        <v>2.9020000000000001E-2</v>
      </c>
      <c r="G739" s="117">
        <v>2.9020000000000001E-2</v>
      </c>
      <c r="H739" s="118"/>
      <c r="I739" s="118">
        <v>0</v>
      </c>
      <c r="J739" s="118">
        <v>0</v>
      </c>
      <c r="K739" s="118"/>
      <c r="L739" s="118">
        <v>0</v>
      </c>
      <c r="M739" s="118"/>
      <c r="N739" s="118">
        <v>0</v>
      </c>
      <c r="O739" s="118"/>
      <c r="P739" s="118">
        <v>0</v>
      </c>
      <c r="Q739" s="118"/>
      <c r="R739" s="118">
        <v>0</v>
      </c>
      <c r="S739" s="118"/>
      <c r="T739" s="118">
        <v>0</v>
      </c>
      <c r="U739" s="118"/>
      <c r="V739" s="118">
        <v>0</v>
      </c>
      <c r="W739" s="118"/>
      <c r="X739" s="118">
        <v>0</v>
      </c>
      <c r="Y739" s="118"/>
      <c r="Z739" s="118">
        <v>0</v>
      </c>
      <c r="AA739" s="118"/>
      <c r="AB739" s="118">
        <v>0</v>
      </c>
      <c r="AC739" s="118">
        <v>0</v>
      </c>
      <c r="AD739" s="118">
        <v>0</v>
      </c>
      <c r="AE739" s="118">
        <v>0</v>
      </c>
      <c r="AF739" s="118"/>
      <c r="AG739" s="118">
        <v>0</v>
      </c>
      <c r="AH739" s="118"/>
      <c r="AI739" s="118">
        <v>0</v>
      </c>
      <c r="AJ739" s="118"/>
      <c r="AK739" s="118">
        <v>0</v>
      </c>
      <c r="AL739" s="118"/>
      <c r="AM739" s="118">
        <v>0</v>
      </c>
      <c r="AN739" s="118"/>
      <c r="AO739" s="118">
        <v>0</v>
      </c>
      <c r="AP739" s="118"/>
      <c r="AQ739" s="118">
        <v>0</v>
      </c>
      <c r="AR739" s="118"/>
      <c r="AS739" s="118">
        <v>0</v>
      </c>
      <c r="AT739" s="118"/>
      <c r="AU739" s="118">
        <v>0</v>
      </c>
      <c r="AV739" s="118">
        <v>0</v>
      </c>
      <c r="AW739" s="118">
        <v>0</v>
      </c>
      <c r="AX739" s="118">
        <v>0</v>
      </c>
      <c r="AY739" s="118">
        <v>0</v>
      </c>
      <c r="AZ739" s="118">
        <v>0</v>
      </c>
      <c r="BA739" s="118">
        <v>0</v>
      </c>
      <c r="BB739" s="118">
        <v>0</v>
      </c>
      <c r="BC739" s="118">
        <v>0</v>
      </c>
      <c r="BD739" s="117">
        <v>0</v>
      </c>
      <c r="BE739" s="117">
        <v>0</v>
      </c>
      <c r="BF739" s="118">
        <v>0</v>
      </c>
      <c r="BG739" s="118">
        <v>0</v>
      </c>
      <c r="BH739" s="118">
        <v>0</v>
      </c>
      <c r="BI739" s="118"/>
      <c r="BJ739" s="118">
        <v>0</v>
      </c>
      <c r="BK739" s="118"/>
      <c r="BL739" s="118">
        <v>0</v>
      </c>
      <c r="BM739" s="118">
        <v>0</v>
      </c>
      <c r="BN739" s="118">
        <v>0</v>
      </c>
      <c r="BO739" s="118">
        <v>0</v>
      </c>
      <c r="BP739" s="119">
        <v>0</v>
      </c>
      <c r="BS739" s="97">
        <f t="shared" si="595"/>
        <v>0</v>
      </c>
      <c r="BT739" s="97">
        <f t="shared" si="596"/>
        <v>0</v>
      </c>
      <c r="BU739" s="97">
        <f t="shared" si="597"/>
        <v>0</v>
      </c>
      <c r="BV739" s="296" t="str">
        <f>IF(CA739=0,"NO STOCK",IF(COUNTIF(PKGSUMM_T!$A$2:$A$1245,A739)&gt;0,"OK","ERROR"))</f>
        <v>NO STOCK</v>
      </c>
      <c r="BW739" s="296" t="str">
        <f>IF(CA739=0,"NO STOCK",IF(OR(COUNTIF(COST_SHEETT!$B$3:$B$1238,CI739)&gt;0,COUNTIF(COST_SHEETT!$AB$3:$AB$1238,CI739)&gt;0,COUNTIF(COST_SHEETT1!$B$3:$B$1238,CI739)&gt;0,COUNTIF(COST_SHEETT1!$AB$3:$AB$1238,CI739)&gt;0),"OK","ERROR"))</f>
        <v>NO STOCK</v>
      </c>
      <c r="BX739" s="97">
        <f>SUMIF(HW!$A$2:$A$1573,$A739,HW!BI$2:BI$1573)</f>
        <v>0</v>
      </c>
      <c r="BY739" s="97">
        <f>SUMIF(HW!$A$2:$A$1573,$A739,HW!BJ$2:BJ$1573)</f>
        <v>0</v>
      </c>
      <c r="BZ739" s="197">
        <f t="shared" si="598"/>
        <v>0</v>
      </c>
      <c r="CA739" s="198">
        <f t="shared" si="599"/>
        <v>0</v>
      </c>
      <c r="CI739" s="253"/>
      <c r="CK739" s="296">
        <f>IF(C739="WORK IN PROGRESS",0.099999,IF(SUMIF(SALE!$L$3:$L$1221,$A739,SALE!$U$3:$U$1221)=0,0,SUMIF(SALE!$L$3:$L$1221,$A739,SALE!$U$3:$U$1221)/SUMIF(SALE!$L$3:$L$1221,$A739,SALE!$F$3:$F$1221)))</f>
        <v>0</v>
      </c>
    </row>
    <row r="740" spans="1:89" ht="12" hidden="1" customHeight="1" x14ac:dyDescent="0.25">
      <c r="A740" s="120" t="s">
        <v>1962</v>
      </c>
      <c r="B740" s="121" t="s">
        <v>1963</v>
      </c>
      <c r="C740" s="121" t="s">
        <v>30</v>
      </c>
      <c r="D740" s="122">
        <v>3339</v>
      </c>
      <c r="E740" s="123">
        <v>248</v>
      </c>
      <c r="F740" s="123">
        <v>3.5985000000000003E-2</v>
      </c>
      <c r="G740" s="123">
        <v>3.5985000000000003E-2</v>
      </c>
      <c r="H740" s="124"/>
      <c r="I740" s="124">
        <v>0</v>
      </c>
      <c r="J740" s="124">
        <v>0</v>
      </c>
      <c r="K740" s="124"/>
      <c r="L740" s="124">
        <v>0</v>
      </c>
      <c r="M740" s="124"/>
      <c r="N740" s="124">
        <v>0</v>
      </c>
      <c r="O740" s="124"/>
      <c r="P740" s="124">
        <v>0</v>
      </c>
      <c r="Q740" s="124"/>
      <c r="R740" s="124">
        <v>0</v>
      </c>
      <c r="S740" s="124"/>
      <c r="T740" s="124">
        <v>0</v>
      </c>
      <c r="U740" s="124"/>
      <c r="V740" s="124">
        <v>0</v>
      </c>
      <c r="W740" s="124"/>
      <c r="X740" s="124">
        <v>0</v>
      </c>
      <c r="Y740" s="124"/>
      <c r="Z740" s="124">
        <v>0</v>
      </c>
      <c r="AA740" s="124"/>
      <c r="AB740" s="124">
        <v>0</v>
      </c>
      <c r="AC740" s="124">
        <v>0</v>
      </c>
      <c r="AD740" s="124">
        <v>0</v>
      </c>
      <c r="AE740" s="124">
        <v>0</v>
      </c>
      <c r="AF740" s="124"/>
      <c r="AG740" s="124">
        <v>0</v>
      </c>
      <c r="AH740" s="124"/>
      <c r="AI740" s="124">
        <v>0</v>
      </c>
      <c r="AJ740" s="124"/>
      <c r="AK740" s="124">
        <v>0</v>
      </c>
      <c r="AL740" s="124"/>
      <c r="AM740" s="124">
        <v>0</v>
      </c>
      <c r="AN740" s="124"/>
      <c r="AO740" s="124">
        <v>0</v>
      </c>
      <c r="AP740" s="124"/>
      <c r="AQ740" s="124">
        <v>0</v>
      </c>
      <c r="AR740" s="124"/>
      <c r="AS740" s="124">
        <v>0</v>
      </c>
      <c r="AT740" s="124"/>
      <c r="AU740" s="124">
        <v>0</v>
      </c>
      <c r="AV740" s="124">
        <v>0</v>
      </c>
      <c r="AW740" s="124">
        <v>0</v>
      </c>
      <c r="AX740" s="124">
        <v>0</v>
      </c>
      <c r="AY740" s="124">
        <v>0</v>
      </c>
      <c r="AZ740" s="124">
        <v>0</v>
      </c>
      <c r="BA740" s="124">
        <v>0</v>
      </c>
      <c r="BB740" s="124">
        <v>0</v>
      </c>
      <c r="BC740" s="124">
        <v>0</v>
      </c>
      <c r="BD740" s="123">
        <v>0</v>
      </c>
      <c r="BE740" s="123">
        <v>0</v>
      </c>
      <c r="BF740" s="124">
        <v>0</v>
      </c>
      <c r="BG740" s="124">
        <v>0</v>
      </c>
      <c r="BH740" s="124">
        <v>0</v>
      </c>
      <c r="BI740" s="124"/>
      <c r="BJ740" s="124">
        <v>0</v>
      </c>
      <c r="BK740" s="124"/>
      <c r="BL740" s="124">
        <v>0</v>
      </c>
      <c r="BM740" s="124">
        <v>0</v>
      </c>
      <c r="BN740" s="124">
        <v>0</v>
      </c>
      <c r="BO740" s="124">
        <v>0</v>
      </c>
      <c r="BP740" s="125">
        <v>0</v>
      </c>
      <c r="BS740" s="97">
        <f t="shared" si="595"/>
        <v>0</v>
      </c>
      <c r="BT740" s="97">
        <f t="shared" si="596"/>
        <v>0</v>
      </c>
      <c r="BU740" s="97">
        <f t="shared" si="597"/>
        <v>0</v>
      </c>
      <c r="BV740" s="296" t="str">
        <f>IF(CA740=0,"NO STOCK",IF(COUNTIF(PKGSUMM_T!$A$2:$A$1245,A740)&gt;0,"OK","ERROR"))</f>
        <v>NO STOCK</v>
      </c>
      <c r="BW740" s="296" t="str">
        <f>IF(CA740=0,"NO STOCK",IF(OR(COUNTIF(COST_SHEETT!$B$3:$B$1238,CI740)&gt;0,COUNTIF(COST_SHEETT!$AB$3:$AB$1238,CI740)&gt;0,COUNTIF(COST_SHEETT1!$B$3:$B$1238,CI740)&gt;0,COUNTIF(COST_SHEETT1!$AB$3:$AB$1238,CI740)&gt;0),"OK","ERROR"))</f>
        <v>NO STOCK</v>
      </c>
      <c r="BX740" s="97">
        <f>SUMIF(HW!$A$2:$A$1573,$A740,HW!BI$2:BI$1573)</f>
        <v>0</v>
      </c>
      <c r="BY740" s="97">
        <f>SUMIF(HW!$A$2:$A$1573,$A740,HW!BJ$2:BJ$1573)</f>
        <v>0</v>
      </c>
      <c r="BZ740" s="197">
        <f t="shared" si="598"/>
        <v>0</v>
      </c>
      <c r="CA740" s="198">
        <f t="shared" si="599"/>
        <v>0</v>
      </c>
      <c r="CI740" s="253"/>
      <c r="CK740" s="296">
        <f>IF(C740="WORK IN PROGRESS",0.099999,IF(SUMIF(SALE!$L$3:$L$1221,$A740,SALE!$U$3:$U$1221)=0,0,SUMIF(SALE!$L$3:$L$1221,$A740,SALE!$U$3:$U$1221)/SUMIF(SALE!$L$3:$L$1221,$A740,SALE!$F$3:$F$1221)))</f>
        <v>0</v>
      </c>
    </row>
    <row r="741" spans="1:89" ht="12" hidden="1" customHeight="1" x14ac:dyDescent="0.25">
      <c r="A741" s="114" t="s">
        <v>1964</v>
      </c>
      <c r="B741" s="115" t="s">
        <v>1965</v>
      </c>
      <c r="C741" s="115" t="s">
        <v>30</v>
      </c>
      <c r="D741" s="116">
        <v>4000</v>
      </c>
      <c r="E741" s="117">
        <v>200</v>
      </c>
      <c r="F741" s="117">
        <v>2.9020000000000001E-2</v>
      </c>
      <c r="G741" s="117">
        <v>2.9020000000000001E-2</v>
      </c>
      <c r="H741" s="118"/>
      <c r="I741" s="118">
        <v>0</v>
      </c>
      <c r="J741" s="118">
        <v>0</v>
      </c>
      <c r="K741" s="118"/>
      <c r="L741" s="118">
        <v>0</v>
      </c>
      <c r="M741" s="118"/>
      <c r="N741" s="118">
        <v>0</v>
      </c>
      <c r="O741" s="118"/>
      <c r="P741" s="118">
        <v>0</v>
      </c>
      <c r="Q741" s="118"/>
      <c r="R741" s="118">
        <v>0</v>
      </c>
      <c r="S741" s="118"/>
      <c r="T741" s="118">
        <v>0</v>
      </c>
      <c r="U741" s="118"/>
      <c r="V741" s="118">
        <v>0</v>
      </c>
      <c r="W741" s="118"/>
      <c r="X741" s="118">
        <v>0</v>
      </c>
      <c r="Y741" s="118"/>
      <c r="Z741" s="118">
        <v>0</v>
      </c>
      <c r="AA741" s="118"/>
      <c r="AB741" s="118">
        <v>0</v>
      </c>
      <c r="AC741" s="118">
        <v>0</v>
      </c>
      <c r="AD741" s="118">
        <v>0</v>
      </c>
      <c r="AE741" s="118">
        <v>0</v>
      </c>
      <c r="AF741" s="118"/>
      <c r="AG741" s="118">
        <v>0</v>
      </c>
      <c r="AH741" s="118"/>
      <c r="AI741" s="118">
        <v>0</v>
      </c>
      <c r="AJ741" s="118"/>
      <c r="AK741" s="118">
        <v>0</v>
      </c>
      <c r="AL741" s="118"/>
      <c r="AM741" s="118">
        <v>0</v>
      </c>
      <c r="AN741" s="118"/>
      <c r="AO741" s="118">
        <v>0</v>
      </c>
      <c r="AP741" s="118"/>
      <c r="AQ741" s="118">
        <v>0</v>
      </c>
      <c r="AR741" s="118"/>
      <c r="AS741" s="118">
        <v>0</v>
      </c>
      <c r="AT741" s="118"/>
      <c r="AU741" s="118">
        <v>0</v>
      </c>
      <c r="AV741" s="118">
        <v>0</v>
      </c>
      <c r="AW741" s="118">
        <v>0</v>
      </c>
      <c r="AX741" s="118">
        <v>0</v>
      </c>
      <c r="AY741" s="118">
        <v>0</v>
      </c>
      <c r="AZ741" s="118">
        <v>0</v>
      </c>
      <c r="BA741" s="118">
        <v>0</v>
      </c>
      <c r="BB741" s="118">
        <v>0</v>
      </c>
      <c r="BC741" s="118">
        <v>0</v>
      </c>
      <c r="BD741" s="117">
        <v>0</v>
      </c>
      <c r="BE741" s="117">
        <v>0</v>
      </c>
      <c r="BF741" s="118">
        <v>0</v>
      </c>
      <c r="BG741" s="118">
        <v>0</v>
      </c>
      <c r="BH741" s="118">
        <v>0</v>
      </c>
      <c r="BI741" s="118"/>
      <c r="BJ741" s="118">
        <v>0</v>
      </c>
      <c r="BK741" s="118"/>
      <c r="BL741" s="118">
        <v>0</v>
      </c>
      <c r="BM741" s="118">
        <v>0</v>
      </c>
      <c r="BN741" s="118">
        <v>0</v>
      </c>
      <c r="BO741" s="118">
        <v>0</v>
      </c>
      <c r="BP741" s="119">
        <v>0</v>
      </c>
      <c r="BS741" s="97">
        <f t="shared" si="595"/>
        <v>0</v>
      </c>
      <c r="BT741" s="97">
        <f t="shared" si="596"/>
        <v>0</v>
      </c>
      <c r="BU741" s="97">
        <f t="shared" si="597"/>
        <v>0</v>
      </c>
      <c r="BV741" s="296" t="str">
        <f>IF(CA741=0,"NO STOCK",IF(COUNTIF(PKGSUMM_T!$A$2:$A$1245,A741)&gt;0,"OK","ERROR"))</f>
        <v>NO STOCK</v>
      </c>
      <c r="BW741" s="296" t="str">
        <f>IF(CA741=0,"NO STOCK",IF(OR(COUNTIF(COST_SHEETT!$B$3:$B$1238,CI741)&gt;0,COUNTIF(COST_SHEETT!$AB$3:$AB$1238,CI741)&gt;0,COUNTIF(COST_SHEETT1!$B$3:$B$1238,CI741)&gt;0,COUNTIF(COST_SHEETT1!$AB$3:$AB$1238,CI741)&gt;0),"OK","ERROR"))</f>
        <v>NO STOCK</v>
      </c>
      <c r="BX741" s="97">
        <f>SUMIF(HW!$A$2:$A$1573,$A741,HW!BI$2:BI$1573)</f>
        <v>0</v>
      </c>
      <c r="BY741" s="97">
        <f>SUMIF(HW!$A$2:$A$1573,$A741,HW!BJ$2:BJ$1573)</f>
        <v>0</v>
      </c>
      <c r="BZ741" s="197">
        <f t="shared" si="598"/>
        <v>0</v>
      </c>
      <c r="CA741" s="198">
        <f t="shared" si="599"/>
        <v>0</v>
      </c>
      <c r="CI741" s="253"/>
      <c r="CK741" s="296">
        <f>IF(C741="WORK IN PROGRESS",0.099999,IF(SUMIF(SALE!$L$3:$L$1221,$A741,SALE!$U$3:$U$1221)=0,0,SUMIF(SALE!$L$3:$L$1221,$A741,SALE!$U$3:$U$1221)/SUMIF(SALE!$L$3:$L$1221,$A741,SALE!$F$3:$F$1221)))</f>
        <v>0</v>
      </c>
    </row>
    <row r="742" spans="1:89" ht="12" hidden="1" customHeight="1" x14ac:dyDescent="0.25">
      <c r="A742" s="120" t="s">
        <v>1966</v>
      </c>
      <c r="B742" s="121" t="s">
        <v>1967</v>
      </c>
      <c r="C742" s="121" t="s">
        <v>30</v>
      </c>
      <c r="D742" s="122">
        <v>3600</v>
      </c>
      <c r="E742" s="123">
        <v>200</v>
      </c>
      <c r="F742" s="123">
        <v>2.9020000000000001E-2</v>
      </c>
      <c r="G742" s="123">
        <v>2.9020000000000001E-2</v>
      </c>
      <c r="H742" s="124"/>
      <c r="I742" s="124">
        <v>0</v>
      </c>
      <c r="J742" s="124">
        <v>0</v>
      </c>
      <c r="K742" s="124"/>
      <c r="L742" s="124">
        <v>0</v>
      </c>
      <c r="M742" s="124"/>
      <c r="N742" s="124">
        <v>0</v>
      </c>
      <c r="O742" s="124"/>
      <c r="P742" s="124">
        <v>0</v>
      </c>
      <c r="Q742" s="124"/>
      <c r="R742" s="124">
        <v>0</v>
      </c>
      <c r="S742" s="124"/>
      <c r="T742" s="124">
        <v>0</v>
      </c>
      <c r="U742" s="124"/>
      <c r="V742" s="124">
        <v>0</v>
      </c>
      <c r="W742" s="124"/>
      <c r="X742" s="124">
        <v>0</v>
      </c>
      <c r="Y742" s="124"/>
      <c r="Z742" s="124">
        <v>0</v>
      </c>
      <c r="AA742" s="124"/>
      <c r="AB742" s="124">
        <v>0</v>
      </c>
      <c r="AC742" s="124">
        <v>0</v>
      </c>
      <c r="AD742" s="124">
        <v>0</v>
      </c>
      <c r="AE742" s="124">
        <v>0</v>
      </c>
      <c r="AF742" s="124"/>
      <c r="AG742" s="124">
        <v>0</v>
      </c>
      <c r="AH742" s="124"/>
      <c r="AI742" s="124">
        <v>0</v>
      </c>
      <c r="AJ742" s="124"/>
      <c r="AK742" s="124">
        <v>0</v>
      </c>
      <c r="AL742" s="124"/>
      <c r="AM742" s="124">
        <v>0</v>
      </c>
      <c r="AN742" s="124"/>
      <c r="AO742" s="124">
        <v>0</v>
      </c>
      <c r="AP742" s="124"/>
      <c r="AQ742" s="124">
        <v>0</v>
      </c>
      <c r="AR742" s="124"/>
      <c r="AS742" s="124">
        <v>0</v>
      </c>
      <c r="AT742" s="124"/>
      <c r="AU742" s="124">
        <v>0</v>
      </c>
      <c r="AV742" s="124">
        <v>0</v>
      </c>
      <c r="AW742" s="124">
        <v>0</v>
      </c>
      <c r="AX742" s="124">
        <v>0</v>
      </c>
      <c r="AY742" s="124">
        <v>0</v>
      </c>
      <c r="AZ742" s="124">
        <v>0</v>
      </c>
      <c r="BA742" s="124">
        <v>0</v>
      </c>
      <c r="BB742" s="124">
        <v>0</v>
      </c>
      <c r="BC742" s="124">
        <v>0</v>
      </c>
      <c r="BD742" s="123">
        <v>0</v>
      </c>
      <c r="BE742" s="123">
        <v>0</v>
      </c>
      <c r="BF742" s="124">
        <v>0</v>
      </c>
      <c r="BG742" s="124">
        <v>0</v>
      </c>
      <c r="BH742" s="124">
        <v>0</v>
      </c>
      <c r="BI742" s="124"/>
      <c r="BJ742" s="124">
        <v>0</v>
      </c>
      <c r="BK742" s="124"/>
      <c r="BL742" s="124">
        <v>0</v>
      </c>
      <c r="BM742" s="124">
        <v>0</v>
      </c>
      <c r="BN742" s="124">
        <v>0</v>
      </c>
      <c r="BO742" s="124">
        <v>0</v>
      </c>
      <c r="BP742" s="125">
        <v>0</v>
      </c>
      <c r="BS742" s="97">
        <f t="shared" si="595"/>
        <v>0</v>
      </c>
      <c r="BT742" s="97">
        <f t="shared" si="596"/>
        <v>0</v>
      </c>
      <c r="BU742" s="97">
        <f t="shared" si="597"/>
        <v>0</v>
      </c>
      <c r="BV742" s="296" t="str">
        <f>IF(CA742=0,"NO STOCK",IF(COUNTIF(PKGSUMM_T!$A$2:$A$1245,A742)&gt;0,"OK","ERROR"))</f>
        <v>NO STOCK</v>
      </c>
      <c r="BW742" s="296" t="str">
        <f>IF(CA742=0,"NO STOCK",IF(OR(COUNTIF(COST_SHEETT!$B$3:$B$1238,CI742)&gt;0,COUNTIF(COST_SHEETT!$AB$3:$AB$1238,CI742)&gt;0,COUNTIF(COST_SHEETT1!$B$3:$B$1238,CI742)&gt;0,COUNTIF(COST_SHEETT1!$AB$3:$AB$1238,CI742)&gt;0),"OK","ERROR"))</f>
        <v>NO STOCK</v>
      </c>
      <c r="BX742" s="97">
        <f>SUMIF(HW!$A$2:$A$1573,$A742,HW!BI$2:BI$1573)</f>
        <v>0</v>
      </c>
      <c r="BY742" s="97">
        <f>SUMIF(HW!$A$2:$A$1573,$A742,HW!BJ$2:BJ$1573)</f>
        <v>0</v>
      </c>
      <c r="BZ742" s="197">
        <f t="shared" si="598"/>
        <v>0</v>
      </c>
      <c r="CA742" s="198">
        <f t="shared" si="599"/>
        <v>0</v>
      </c>
      <c r="CI742" s="253"/>
      <c r="CK742" s="296">
        <f>IF(C742="WORK IN PROGRESS",0.099999,IF(SUMIF(SALE!$L$3:$L$1221,$A742,SALE!$U$3:$U$1221)=0,0,SUMIF(SALE!$L$3:$L$1221,$A742,SALE!$U$3:$U$1221)/SUMIF(SALE!$L$3:$L$1221,$A742,SALE!$F$3:$F$1221)))</f>
        <v>0</v>
      </c>
    </row>
    <row r="743" spans="1:89" ht="12" hidden="1" customHeight="1" x14ac:dyDescent="0.25">
      <c r="A743" s="114" t="s">
        <v>1968</v>
      </c>
      <c r="B743" s="115" t="s">
        <v>1969</v>
      </c>
      <c r="C743" s="115" t="s">
        <v>30</v>
      </c>
      <c r="D743" s="116">
        <v>4000</v>
      </c>
      <c r="E743" s="117">
        <v>200</v>
      </c>
      <c r="F743" s="117">
        <v>2.9020000000000001E-2</v>
      </c>
      <c r="G743" s="117">
        <v>2.9020000000000001E-2</v>
      </c>
      <c r="H743" s="118"/>
      <c r="I743" s="118">
        <v>0</v>
      </c>
      <c r="J743" s="118">
        <v>0</v>
      </c>
      <c r="K743" s="118"/>
      <c r="L743" s="118">
        <v>0</v>
      </c>
      <c r="M743" s="118"/>
      <c r="N743" s="118">
        <v>0</v>
      </c>
      <c r="O743" s="118"/>
      <c r="P743" s="118">
        <v>0</v>
      </c>
      <c r="Q743" s="118"/>
      <c r="R743" s="118">
        <v>0</v>
      </c>
      <c r="S743" s="118"/>
      <c r="T743" s="118">
        <v>0</v>
      </c>
      <c r="U743" s="118"/>
      <c r="V743" s="118">
        <v>0</v>
      </c>
      <c r="W743" s="118"/>
      <c r="X743" s="118">
        <v>0</v>
      </c>
      <c r="Y743" s="118"/>
      <c r="Z743" s="118">
        <v>0</v>
      </c>
      <c r="AA743" s="118"/>
      <c r="AB743" s="118">
        <v>0</v>
      </c>
      <c r="AC743" s="118">
        <v>0</v>
      </c>
      <c r="AD743" s="118">
        <v>0</v>
      </c>
      <c r="AE743" s="118">
        <v>0</v>
      </c>
      <c r="AF743" s="118"/>
      <c r="AG743" s="118">
        <v>0</v>
      </c>
      <c r="AH743" s="118"/>
      <c r="AI743" s="118">
        <v>0</v>
      </c>
      <c r="AJ743" s="118"/>
      <c r="AK743" s="118">
        <v>0</v>
      </c>
      <c r="AL743" s="118"/>
      <c r="AM743" s="118">
        <v>0</v>
      </c>
      <c r="AN743" s="118"/>
      <c r="AO743" s="118">
        <v>0</v>
      </c>
      <c r="AP743" s="118"/>
      <c r="AQ743" s="118">
        <v>0</v>
      </c>
      <c r="AR743" s="118"/>
      <c r="AS743" s="118">
        <v>0</v>
      </c>
      <c r="AT743" s="118"/>
      <c r="AU743" s="118">
        <v>0</v>
      </c>
      <c r="AV743" s="118">
        <v>0</v>
      </c>
      <c r="AW743" s="118">
        <v>0</v>
      </c>
      <c r="AX743" s="118">
        <v>0</v>
      </c>
      <c r="AY743" s="118">
        <v>0</v>
      </c>
      <c r="AZ743" s="118">
        <v>0</v>
      </c>
      <c r="BA743" s="118">
        <v>0</v>
      </c>
      <c r="BB743" s="118">
        <v>0</v>
      </c>
      <c r="BC743" s="118">
        <v>0</v>
      </c>
      <c r="BD743" s="117">
        <v>0</v>
      </c>
      <c r="BE743" s="117">
        <v>0</v>
      </c>
      <c r="BF743" s="118">
        <v>0</v>
      </c>
      <c r="BG743" s="118">
        <v>0</v>
      </c>
      <c r="BH743" s="118">
        <v>0</v>
      </c>
      <c r="BI743" s="118"/>
      <c r="BJ743" s="118">
        <v>0</v>
      </c>
      <c r="BK743" s="118"/>
      <c r="BL743" s="118">
        <v>0</v>
      </c>
      <c r="BM743" s="118">
        <v>0</v>
      </c>
      <c r="BN743" s="118">
        <v>0</v>
      </c>
      <c r="BO743" s="118">
        <v>0</v>
      </c>
      <c r="BP743" s="119">
        <v>0</v>
      </c>
      <c r="BS743" s="97">
        <f t="shared" si="595"/>
        <v>0</v>
      </c>
      <c r="BT743" s="97">
        <f t="shared" si="596"/>
        <v>0</v>
      </c>
      <c r="BU743" s="97">
        <f t="shared" si="597"/>
        <v>0</v>
      </c>
      <c r="BV743" s="296" t="str">
        <f>IF(CA743=0,"NO STOCK",IF(COUNTIF(PKGSUMM_T!$A$2:$A$1245,A743)&gt;0,"OK","ERROR"))</f>
        <v>NO STOCK</v>
      </c>
      <c r="BW743" s="296" t="str">
        <f>IF(CA743=0,"NO STOCK",IF(OR(COUNTIF(COST_SHEETT!$B$3:$B$1238,CI743)&gt;0,COUNTIF(COST_SHEETT!$AB$3:$AB$1238,CI743)&gt;0,COUNTIF(COST_SHEETT1!$B$3:$B$1238,CI743)&gt;0,COUNTIF(COST_SHEETT1!$AB$3:$AB$1238,CI743)&gt;0),"OK","ERROR"))</f>
        <v>NO STOCK</v>
      </c>
      <c r="BX743" s="97">
        <f>SUMIF(HW!$A$2:$A$1573,$A743,HW!BI$2:BI$1573)</f>
        <v>0</v>
      </c>
      <c r="BY743" s="97">
        <f>SUMIF(HW!$A$2:$A$1573,$A743,HW!BJ$2:BJ$1573)</f>
        <v>0</v>
      </c>
      <c r="BZ743" s="197">
        <f t="shared" si="598"/>
        <v>0</v>
      </c>
      <c r="CA743" s="198">
        <f t="shared" si="599"/>
        <v>0</v>
      </c>
      <c r="CI743" s="253"/>
      <c r="CK743" s="296">
        <f>IF(C743="WORK IN PROGRESS",0.099999,IF(SUMIF(SALE!$L$3:$L$1221,$A743,SALE!$U$3:$U$1221)=0,0,SUMIF(SALE!$L$3:$L$1221,$A743,SALE!$U$3:$U$1221)/SUMIF(SALE!$L$3:$L$1221,$A743,SALE!$F$3:$F$1221)))</f>
        <v>0</v>
      </c>
    </row>
    <row r="744" spans="1:89" ht="12" hidden="1" customHeight="1" x14ac:dyDescent="0.25">
      <c r="A744" s="120" t="s">
        <v>1970</v>
      </c>
      <c r="B744" s="121" t="s">
        <v>1971</v>
      </c>
      <c r="C744" s="121" t="s">
        <v>30</v>
      </c>
      <c r="D744" s="122">
        <v>4000</v>
      </c>
      <c r="E744" s="123">
        <v>200</v>
      </c>
      <c r="F744" s="123">
        <v>2.9020000000000001E-2</v>
      </c>
      <c r="G744" s="123">
        <v>2.9020000000000001E-2</v>
      </c>
      <c r="H744" s="124"/>
      <c r="I744" s="124">
        <v>0</v>
      </c>
      <c r="J744" s="124">
        <v>0</v>
      </c>
      <c r="K744" s="124"/>
      <c r="L744" s="124">
        <v>0</v>
      </c>
      <c r="M744" s="124"/>
      <c r="N744" s="124">
        <v>0</v>
      </c>
      <c r="O744" s="124"/>
      <c r="P744" s="124">
        <v>0</v>
      </c>
      <c r="Q744" s="124"/>
      <c r="R744" s="124">
        <v>0</v>
      </c>
      <c r="S744" s="124"/>
      <c r="T744" s="124">
        <v>0</v>
      </c>
      <c r="U744" s="124"/>
      <c r="V744" s="124">
        <v>0</v>
      </c>
      <c r="W744" s="124"/>
      <c r="X744" s="124">
        <v>0</v>
      </c>
      <c r="Y744" s="124"/>
      <c r="Z744" s="124">
        <v>0</v>
      </c>
      <c r="AA744" s="124"/>
      <c r="AB744" s="124">
        <v>0</v>
      </c>
      <c r="AC744" s="124">
        <v>0</v>
      </c>
      <c r="AD744" s="124">
        <v>0</v>
      </c>
      <c r="AE744" s="124">
        <v>0</v>
      </c>
      <c r="AF744" s="124"/>
      <c r="AG744" s="124">
        <v>0</v>
      </c>
      <c r="AH744" s="124"/>
      <c r="AI744" s="124">
        <v>0</v>
      </c>
      <c r="AJ744" s="124"/>
      <c r="AK744" s="124">
        <v>0</v>
      </c>
      <c r="AL744" s="124"/>
      <c r="AM744" s="124">
        <v>0</v>
      </c>
      <c r="AN744" s="124"/>
      <c r="AO744" s="124">
        <v>0</v>
      </c>
      <c r="AP744" s="124"/>
      <c r="AQ744" s="124">
        <v>0</v>
      </c>
      <c r="AR744" s="124"/>
      <c r="AS744" s="124">
        <v>0</v>
      </c>
      <c r="AT744" s="124"/>
      <c r="AU744" s="124">
        <v>0</v>
      </c>
      <c r="AV744" s="124">
        <v>0</v>
      </c>
      <c r="AW744" s="124">
        <v>0</v>
      </c>
      <c r="AX744" s="124">
        <v>0</v>
      </c>
      <c r="AY744" s="124">
        <v>0</v>
      </c>
      <c r="AZ744" s="124">
        <v>0</v>
      </c>
      <c r="BA744" s="124">
        <v>0</v>
      </c>
      <c r="BB744" s="124">
        <v>0</v>
      </c>
      <c r="BC744" s="124">
        <v>0</v>
      </c>
      <c r="BD744" s="123">
        <v>0</v>
      </c>
      <c r="BE744" s="123">
        <v>0</v>
      </c>
      <c r="BF744" s="124">
        <v>0</v>
      </c>
      <c r="BG744" s="124">
        <v>0</v>
      </c>
      <c r="BH744" s="124">
        <v>0</v>
      </c>
      <c r="BI744" s="124"/>
      <c r="BJ744" s="124">
        <v>0</v>
      </c>
      <c r="BK744" s="124"/>
      <c r="BL744" s="124">
        <v>0</v>
      </c>
      <c r="BM744" s="124">
        <v>0</v>
      </c>
      <c r="BN744" s="124">
        <v>0</v>
      </c>
      <c r="BO744" s="124">
        <v>0</v>
      </c>
      <c r="BP744" s="125">
        <v>0</v>
      </c>
      <c r="BS744" s="97">
        <f t="shared" si="595"/>
        <v>0</v>
      </c>
      <c r="BT744" s="97">
        <f t="shared" si="596"/>
        <v>0</v>
      </c>
      <c r="BU744" s="97">
        <f t="shared" si="597"/>
        <v>0</v>
      </c>
      <c r="BV744" s="296" t="str">
        <f>IF(CA744=0,"NO STOCK",IF(COUNTIF(PKGSUMM_T!$A$2:$A$1245,A744)&gt;0,"OK","ERROR"))</f>
        <v>NO STOCK</v>
      </c>
      <c r="BW744" s="296" t="str">
        <f>IF(CA744=0,"NO STOCK",IF(OR(COUNTIF(COST_SHEETT!$B$3:$B$1238,CI744)&gt;0,COUNTIF(COST_SHEETT!$AB$3:$AB$1238,CI744)&gt;0,COUNTIF(COST_SHEETT1!$B$3:$B$1238,CI744)&gt;0,COUNTIF(COST_SHEETT1!$AB$3:$AB$1238,CI744)&gt;0),"OK","ERROR"))</f>
        <v>NO STOCK</v>
      </c>
      <c r="BX744" s="97">
        <f>SUMIF(HW!$A$2:$A$1573,$A744,HW!BI$2:BI$1573)</f>
        <v>0</v>
      </c>
      <c r="BY744" s="97">
        <f>SUMIF(HW!$A$2:$A$1573,$A744,HW!BJ$2:BJ$1573)</f>
        <v>0</v>
      </c>
      <c r="BZ744" s="197">
        <f t="shared" si="598"/>
        <v>0</v>
      </c>
      <c r="CA744" s="198">
        <f t="shared" si="599"/>
        <v>0</v>
      </c>
      <c r="CI744" s="253"/>
      <c r="CK744" s="296">
        <f>IF(C744="WORK IN PROGRESS",0.099999,IF(SUMIF(SALE!$L$3:$L$1221,$A744,SALE!$U$3:$U$1221)=0,0,SUMIF(SALE!$L$3:$L$1221,$A744,SALE!$U$3:$U$1221)/SUMIF(SALE!$L$3:$L$1221,$A744,SALE!$F$3:$F$1221)))</f>
        <v>0</v>
      </c>
    </row>
    <row r="745" spans="1:89" ht="12" hidden="1" customHeight="1" x14ac:dyDescent="0.25">
      <c r="A745" s="136" t="s">
        <v>2642</v>
      </c>
      <c r="B745" s="105"/>
      <c r="C745" s="105" t="s">
        <v>1200</v>
      </c>
      <c r="D745" s="137"/>
      <c r="E745" s="137"/>
      <c r="F745" s="137">
        <v>0.44497199999999998</v>
      </c>
      <c r="G745" s="137">
        <v>0.44497199999999998</v>
      </c>
      <c r="H745" s="107">
        <v>453600</v>
      </c>
      <c r="I745" s="107">
        <v>77.111999999999995</v>
      </c>
      <c r="J745" s="138">
        <v>13074.112999999999</v>
      </c>
      <c r="K745" s="137"/>
      <c r="L745" s="137">
        <v>0</v>
      </c>
      <c r="M745" s="137"/>
      <c r="N745" s="137">
        <v>0</v>
      </c>
      <c r="O745" s="137"/>
      <c r="P745" s="137">
        <v>0</v>
      </c>
      <c r="Q745" s="137">
        <v>1461600</v>
      </c>
      <c r="R745" s="107">
        <v>248.47200000000001</v>
      </c>
      <c r="S745" s="137"/>
      <c r="T745" s="137">
        <v>0</v>
      </c>
      <c r="U745" s="137"/>
      <c r="V745" s="137">
        <v>0</v>
      </c>
      <c r="W745" s="137"/>
      <c r="X745" s="137">
        <v>0</v>
      </c>
      <c r="Y745" s="137"/>
      <c r="Z745" s="137">
        <v>0</v>
      </c>
      <c r="AA745" s="137"/>
      <c r="AB745" s="137">
        <v>0</v>
      </c>
      <c r="AC745" s="139">
        <v>1461600</v>
      </c>
      <c r="AD745" s="107">
        <v>248.47200000000001</v>
      </c>
      <c r="AE745" s="138">
        <v>42127.697</v>
      </c>
      <c r="AF745" s="137"/>
      <c r="AG745" s="137">
        <v>0</v>
      </c>
      <c r="AH745" s="137"/>
      <c r="AI745" s="137">
        <v>0</v>
      </c>
      <c r="AJ745" s="137"/>
      <c r="AK745" s="137">
        <v>0</v>
      </c>
      <c r="AL745" s="137"/>
      <c r="AM745" s="137">
        <v>0</v>
      </c>
      <c r="AN745" s="137"/>
      <c r="AO745" s="137">
        <v>0</v>
      </c>
      <c r="AP745" s="137">
        <v>1713600</v>
      </c>
      <c r="AQ745" s="107">
        <v>291.31200000000001</v>
      </c>
      <c r="AR745" s="137"/>
      <c r="AS745" s="137">
        <v>0</v>
      </c>
      <c r="AT745" s="137"/>
      <c r="AU745" s="137">
        <v>0</v>
      </c>
      <c r="AV745" s="139">
        <v>1713600</v>
      </c>
      <c r="AW745" s="107">
        <v>291.31200000000001</v>
      </c>
      <c r="AX745" s="138">
        <v>49391.093000000001</v>
      </c>
      <c r="AY745" s="139">
        <v>201600</v>
      </c>
      <c r="AZ745" s="137">
        <v>48</v>
      </c>
      <c r="BA745" s="107">
        <v>34.271999999999998</v>
      </c>
      <c r="BB745" s="138">
        <v>5810.7169999999996</v>
      </c>
      <c r="BC745" s="138">
        <v>5810.7169999999996</v>
      </c>
      <c r="BD745" s="137">
        <v>0</v>
      </c>
      <c r="BE745" s="137">
        <v>0</v>
      </c>
      <c r="BF745" s="137">
        <v>0</v>
      </c>
      <c r="BG745" s="139">
        <v>1461600</v>
      </c>
      <c r="BH745" s="107">
        <v>248.47200000000001</v>
      </c>
      <c r="BI745" s="137"/>
      <c r="BJ745" s="137">
        <v>0</v>
      </c>
      <c r="BK745" s="137"/>
      <c r="BL745" s="137">
        <v>0</v>
      </c>
      <c r="BM745" s="137">
        <v>0</v>
      </c>
      <c r="BN745" s="137">
        <v>0</v>
      </c>
      <c r="BO745" s="139">
        <v>1461600</v>
      </c>
      <c r="BP745" s="108">
        <v>248.47200000000001</v>
      </c>
      <c r="BS745" s="97">
        <f t="shared" si="595"/>
        <v>0</v>
      </c>
      <c r="BT745" s="97">
        <f t="shared" si="596"/>
        <v>0</v>
      </c>
      <c r="BU745" s="97">
        <f t="shared" si="597"/>
        <v>0</v>
      </c>
      <c r="BV745" s="296" t="str">
        <f>IF(CA745=0,"NO STOCK",IF(COUNTIF(PKGSUMM_T!$A$2:$A$1245,A745)&gt;0,"OK","ERROR"))</f>
        <v>NO STOCK</v>
      </c>
      <c r="BW745" s="296" t="str">
        <f>IF(CA745=0,"NO STOCK",IF(OR(COUNTIF(COST_SHEETT!$B$3:$B$1238,CI745)&gt;0,COUNTIF(COST_SHEETT!$AB$3:$AB$1238,CI745)&gt;0,COUNTIF(COST_SHEETT1!$B$3:$B$1238,CI745)&gt;0,COUNTIF(COST_SHEETT1!$AB$3:$AB$1238,CI745)&gt;0),"OK","ERROR"))</f>
        <v>NO STOCK</v>
      </c>
      <c r="BX745" s="97">
        <f>SUMIF(HW!$A$2:$A$1573,$A745,HW!BI$2:BI$1573)</f>
        <v>0</v>
      </c>
      <c r="BY745" s="97">
        <f>SUMIF(HW!$A$2:$A$1573,$A745,HW!BJ$2:BJ$1573)</f>
        <v>0</v>
      </c>
      <c r="BZ745" s="197">
        <f t="shared" si="598"/>
        <v>0</v>
      </c>
      <c r="CA745" s="198">
        <f t="shared" si="599"/>
        <v>0</v>
      </c>
      <c r="CI745" s="253"/>
      <c r="CK745" s="296">
        <f>IF(C745="WORK IN PROGRESS",0.099999,IF(SUMIF(SALE!$L$3:$L$1221,$A745,SALE!$U$3:$U$1221)=0,0,SUMIF(SALE!$L$3:$L$1221,$A745,SALE!$U$3:$U$1221)/SUMIF(SALE!$L$3:$L$1221,$A745,SALE!$F$3:$F$1221)))</f>
        <v>0</v>
      </c>
    </row>
    <row r="746" spans="1:89" ht="12" hidden="1" customHeight="1" x14ac:dyDescent="0.25">
      <c r="A746" s="109" t="s">
        <v>2642</v>
      </c>
      <c r="B746" s="110"/>
      <c r="C746" s="111" t="s">
        <v>77</v>
      </c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3"/>
      <c r="BS746" s="97">
        <f t="shared" si="595"/>
        <v>0</v>
      </c>
      <c r="BT746" s="97">
        <f t="shared" si="596"/>
        <v>0</v>
      </c>
      <c r="BU746" s="97">
        <f t="shared" si="597"/>
        <v>0</v>
      </c>
      <c r="BV746" s="296" t="str">
        <f>IF(CA746=0,"NO STOCK",IF(COUNTIF(PKGSUMM_T!$A$2:$A$1245,A746)&gt;0,"OK","ERROR"))</f>
        <v>NO STOCK</v>
      </c>
      <c r="BW746" s="296" t="str">
        <f>IF(CA746=0,"NO STOCK",IF(OR(COUNTIF(COST_SHEETT!$B$3:$B$1238,CI746)&gt;0,COUNTIF(COST_SHEETT!$AB$3:$AB$1238,CI746)&gt;0,COUNTIF(COST_SHEETT1!$B$3:$B$1238,CI746)&gt;0,COUNTIF(COST_SHEETT1!$AB$3:$AB$1238,CI746)&gt;0),"OK","ERROR"))</f>
        <v>NO STOCK</v>
      </c>
      <c r="BX746" s="97">
        <f>SUMIF(HW!$A$2:$A$1573,$A746,HW!BI$2:BI$1573)</f>
        <v>0</v>
      </c>
      <c r="BY746" s="97">
        <f>SUMIF(HW!$A$2:$A$1573,$A746,HW!BJ$2:BJ$1573)</f>
        <v>0</v>
      </c>
      <c r="BZ746" s="197">
        <f t="shared" si="598"/>
        <v>0</v>
      </c>
      <c r="CA746" s="198">
        <f t="shared" si="599"/>
        <v>0</v>
      </c>
      <c r="CI746" s="253"/>
      <c r="CK746" s="296">
        <f>IF(C746="WORK IN PROGRESS",0.099999,IF(SUMIF(SALE!$L$3:$L$1221,$A746,SALE!$U$3:$U$1221)=0,0,SUMIF(SALE!$L$3:$L$1221,$A746,SALE!$U$3:$U$1221)/SUMIF(SALE!$L$3:$L$1221,$A746,SALE!$F$3:$F$1221)))</f>
        <v>9.9999000000000005E-2</v>
      </c>
    </row>
    <row r="747" spans="1:89" ht="12" hidden="1" customHeight="1" x14ac:dyDescent="0.25">
      <c r="A747" s="114" t="s">
        <v>1972</v>
      </c>
      <c r="B747" s="115" t="s">
        <v>1973</v>
      </c>
      <c r="C747" s="115" t="s">
        <v>77</v>
      </c>
      <c r="D747" s="116">
        <v>3200</v>
      </c>
      <c r="E747" s="117">
        <v>218</v>
      </c>
      <c r="F747" s="117">
        <v>3.1632E-2</v>
      </c>
      <c r="G747" s="117">
        <v>3.1632E-2</v>
      </c>
      <c r="H747" s="118"/>
      <c r="I747" s="118">
        <v>0</v>
      </c>
      <c r="J747" s="118">
        <v>0</v>
      </c>
      <c r="K747" s="118"/>
      <c r="L747" s="118">
        <v>0</v>
      </c>
      <c r="M747" s="118"/>
      <c r="N747" s="118">
        <v>0</v>
      </c>
      <c r="O747" s="118"/>
      <c r="P747" s="118">
        <v>0</v>
      </c>
      <c r="Q747" s="118"/>
      <c r="R747" s="118">
        <v>0</v>
      </c>
      <c r="S747" s="118"/>
      <c r="T747" s="118">
        <v>0</v>
      </c>
      <c r="U747" s="118"/>
      <c r="V747" s="118">
        <v>0</v>
      </c>
      <c r="W747" s="118"/>
      <c r="X747" s="118">
        <v>0</v>
      </c>
      <c r="Y747" s="118"/>
      <c r="Z747" s="118">
        <v>0</v>
      </c>
      <c r="AA747" s="118"/>
      <c r="AB747" s="118">
        <v>0</v>
      </c>
      <c r="AC747" s="118">
        <v>0</v>
      </c>
      <c r="AD747" s="118">
        <v>0</v>
      </c>
      <c r="AE747" s="118">
        <v>0</v>
      </c>
      <c r="AF747" s="118"/>
      <c r="AG747" s="118">
        <v>0</v>
      </c>
      <c r="AH747" s="118"/>
      <c r="AI747" s="118">
        <v>0</v>
      </c>
      <c r="AJ747" s="118"/>
      <c r="AK747" s="118">
        <v>0</v>
      </c>
      <c r="AL747" s="118"/>
      <c r="AM747" s="118">
        <v>0</v>
      </c>
      <c r="AN747" s="118"/>
      <c r="AO747" s="118">
        <v>0</v>
      </c>
      <c r="AP747" s="118"/>
      <c r="AQ747" s="118">
        <v>0</v>
      </c>
      <c r="AR747" s="118"/>
      <c r="AS747" s="118">
        <v>0</v>
      </c>
      <c r="AT747" s="118"/>
      <c r="AU747" s="118">
        <v>0</v>
      </c>
      <c r="AV747" s="118">
        <v>0</v>
      </c>
      <c r="AW747" s="118">
        <v>0</v>
      </c>
      <c r="AX747" s="118">
        <v>0</v>
      </c>
      <c r="AY747" s="118">
        <v>0</v>
      </c>
      <c r="AZ747" s="118">
        <v>0</v>
      </c>
      <c r="BA747" s="118">
        <v>0</v>
      </c>
      <c r="BB747" s="118">
        <v>0</v>
      </c>
      <c r="BC747" s="118">
        <v>0</v>
      </c>
      <c r="BD747" s="117">
        <v>0</v>
      </c>
      <c r="BE747" s="117">
        <v>0</v>
      </c>
      <c r="BF747" s="118">
        <v>0</v>
      </c>
      <c r="BG747" s="118">
        <v>0</v>
      </c>
      <c r="BH747" s="118">
        <v>0</v>
      </c>
      <c r="BI747" s="118"/>
      <c r="BJ747" s="118">
        <v>0</v>
      </c>
      <c r="BK747" s="118"/>
      <c r="BL747" s="118">
        <v>0</v>
      </c>
      <c r="BM747" s="118">
        <v>0</v>
      </c>
      <c r="BN747" s="118">
        <v>0</v>
      </c>
      <c r="BO747" s="118">
        <v>0</v>
      </c>
      <c r="BP747" s="119">
        <v>0</v>
      </c>
      <c r="BS747" s="97">
        <f t="shared" si="595"/>
        <v>0</v>
      </c>
      <c r="BT747" s="97">
        <f t="shared" si="596"/>
        <v>0</v>
      </c>
      <c r="BU747" s="97">
        <f t="shared" si="597"/>
        <v>0</v>
      </c>
      <c r="BV747" s="296" t="str">
        <f>IF(CA747=0,"NO STOCK",IF(COUNTIF(PKGSUMM_T!$A$2:$A$1245,A747)&gt;0,"OK","ERROR"))</f>
        <v>NO STOCK</v>
      </c>
      <c r="BW747" s="296" t="str">
        <f>IF(CA747=0,"NO STOCK",IF(OR(COUNTIF(COST_SHEETT!$B$3:$B$1238,CI747)&gt;0,COUNTIF(COST_SHEETT!$AB$3:$AB$1238,CI747)&gt;0,COUNTIF(COST_SHEETT1!$B$3:$B$1238,CI747)&gt;0,COUNTIF(COST_SHEETT1!$AB$3:$AB$1238,CI747)&gt;0),"OK","ERROR"))</f>
        <v>NO STOCK</v>
      </c>
      <c r="BX747" s="97">
        <f>SUMIF(HW!$A$2:$A$1573,$A747,HW!BI$2:BI$1573)</f>
        <v>0</v>
      </c>
      <c r="BY747" s="97">
        <f>SUMIF(HW!$A$2:$A$1573,$A747,HW!BJ$2:BJ$1573)</f>
        <v>0</v>
      </c>
      <c r="BZ747" s="197">
        <f t="shared" si="598"/>
        <v>0</v>
      </c>
      <c r="CA747" s="198">
        <f t="shared" si="599"/>
        <v>0</v>
      </c>
      <c r="CI747" s="253"/>
      <c r="CK747" s="296">
        <f>IF(C747="WORK IN PROGRESS",0.099999,IF(SUMIF(SALE!$L$3:$L$1221,$A747,SALE!$U$3:$U$1221)=0,0,SUMIF(SALE!$L$3:$L$1221,$A747,SALE!$U$3:$U$1221)/SUMIF(SALE!$L$3:$L$1221,$A747,SALE!$F$3:$F$1221)))</f>
        <v>9.9999000000000005E-2</v>
      </c>
    </row>
    <row r="748" spans="1:89" ht="12" hidden="1" customHeight="1" x14ac:dyDescent="0.25">
      <c r="A748" s="120" t="s">
        <v>1974</v>
      </c>
      <c r="B748" s="121" t="s">
        <v>1975</v>
      </c>
      <c r="C748" s="121" t="s">
        <v>77</v>
      </c>
      <c r="D748" s="122">
        <v>2597</v>
      </c>
      <c r="E748" s="123">
        <v>248</v>
      </c>
      <c r="F748" s="123">
        <v>3.5985000000000003E-2</v>
      </c>
      <c r="G748" s="123">
        <v>3.5985000000000003E-2</v>
      </c>
      <c r="H748" s="124"/>
      <c r="I748" s="124">
        <v>0</v>
      </c>
      <c r="J748" s="124">
        <v>0</v>
      </c>
      <c r="K748" s="124"/>
      <c r="L748" s="124">
        <v>0</v>
      </c>
      <c r="M748" s="124"/>
      <c r="N748" s="124">
        <v>0</v>
      </c>
      <c r="O748" s="124"/>
      <c r="P748" s="124">
        <v>0</v>
      </c>
      <c r="Q748" s="124"/>
      <c r="R748" s="124">
        <v>0</v>
      </c>
      <c r="S748" s="124"/>
      <c r="T748" s="124">
        <v>0</v>
      </c>
      <c r="U748" s="124"/>
      <c r="V748" s="124">
        <v>0</v>
      </c>
      <c r="W748" s="124"/>
      <c r="X748" s="124">
        <v>0</v>
      </c>
      <c r="Y748" s="124"/>
      <c r="Z748" s="124">
        <v>0</v>
      </c>
      <c r="AA748" s="124"/>
      <c r="AB748" s="124">
        <v>0</v>
      </c>
      <c r="AC748" s="124">
        <v>0</v>
      </c>
      <c r="AD748" s="124">
        <v>0</v>
      </c>
      <c r="AE748" s="124">
        <v>0</v>
      </c>
      <c r="AF748" s="124"/>
      <c r="AG748" s="124">
        <v>0</v>
      </c>
      <c r="AH748" s="124"/>
      <c r="AI748" s="124">
        <v>0</v>
      </c>
      <c r="AJ748" s="124"/>
      <c r="AK748" s="124">
        <v>0</v>
      </c>
      <c r="AL748" s="124"/>
      <c r="AM748" s="124">
        <v>0</v>
      </c>
      <c r="AN748" s="124"/>
      <c r="AO748" s="124">
        <v>0</v>
      </c>
      <c r="AP748" s="124"/>
      <c r="AQ748" s="124">
        <v>0</v>
      </c>
      <c r="AR748" s="124"/>
      <c r="AS748" s="124">
        <v>0</v>
      </c>
      <c r="AT748" s="124"/>
      <c r="AU748" s="124">
        <v>0</v>
      </c>
      <c r="AV748" s="124">
        <v>0</v>
      </c>
      <c r="AW748" s="124">
        <v>0</v>
      </c>
      <c r="AX748" s="124">
        <v>0</v>
      </c>
      <c r="AY748" s="124">
        <v>0</v>
      </c>
      <c r="AZ748" s="124">
        <v>0</v>
      </c>
      <c r="BA748" s="124">
        <v>0</v>
      </c>
      <c r="BB748" s="124">
        <v>0</v>
      </c>
      <c r="BC748" s="124">
        <v>0</v>
      </c>
      <c r="BD748" s="123">
        <v>0</v>
      </c>
      <c r="BE748" s="123">
        <v>0</v>
      </c>
      <c r="BF748" s="124">
        <v>0</v>
      </c>
      <c r="BG748" s="124">
        <v>0</v>
      </c>
      <c r="BH748" s="124">
        <v>0</v>
      </c>
      <c r="BI748" s="124"/>
      <c r="BJ748" s="124">
        <v>0</v>
      </c>
      <c r="BK748" s="124"/>
      <c r="BL748" s="124">
        <v>0</v>
      </c>
      <c r="BM748" s="124">
        <v>0</v>
      </c>
      <c r="BN748" s="124">
        <v>0</v>
      </c>
      <c r="BO748" s="124">
        <v>0</v>
      </c>
      <c r="BP748" s="125">
        <v>0</v>
      </c>
      <c r="BS748" s="97">
        <f t="shared" si="595"/>
        <v>0</v>
      </c>
      <c r="BT748" s="97">
        <f t="shared" si="596"/>
        <v>0</v>
      </c>
      <c r="BU748" s="97">
        <f t="shared" si="597"/>
        <v>0</v>
      </c>
      <c r="BV748" s="296" t="str">
        <f>IF(CA748=0,"NO STOCK",IF(COUNTIF(PKGSUMM_T!$A$2:$A$1245,A748)&gt;0,"OK","ERROR"))</f>
        <v>NO STOCK</v>
      </c>
      <c r="BW748" s="296" t="str">
        <f>IF(CA748=0,"NO STOCK",IF(OR(COUNTIF(COST_SHEETT!$B$3:$B$1238,CI748)&gt;0,COUNTIF(COST_SHEETT!$AB$3:$AB$1238,CI748)&gt;0,COUNTIF(COST_SHEETT1!$B$3:$B$1238,CI748)&gt;0,COUNTIF(COST_SHEETT1!$AB$3:$AB$1238,CI748)&gt;0),"OK","ERROR"))</f>
        <v>NO STOCK</v>
      </c>
      <c r="BX748" s="97">
        <f>SUMIF(HW!$A$2:$A$1573,$A748,HW!BI$2:BI$1573)</f>
        <v>0</v>
      </c>
      <c r="BY748" s="97">
        <f>SUMIF(HW!$A$2:$A$1573,$A748,HW!BJ$2:BJ$1573)</f>
        <v>0</v>
      </c>
      <c r="BZ748" s="197">
        <f t="shared" si="598"/>
        <v>0</v>
      </c>
      <c r="CA748" s="198">
        <f t="shared" si="599"/>
        <v>0</v>
      </c>
      <c r="CI748" s="253"/>
      <c r="CK748" s="296">
        <f>IF(C748="WORK IN PROGRESS",0.099999,IF(SUMIF(SALE!$L$3:$L$1221,$A748,SALE!$U$3:$U$1221)=0,0,SUMIF(SALE!$L$3:$L$1221,$A748,SALE!$U$3:$U$1221)/SUMIF(SALE!$L$3:$L$1221,$A748,SALE!$F$3:$F$1221)))</f>
        <v>9.9999000000000005E-2</v>
      </c>
    </row>
    <row r="749" spans="1:89" ht="12" hidden="1" customHeight="1" x14ac:dyDescent="0.25">
      <c r="A749" s="114" t="s">
        <v>1976</v>
      </c>
      <c r="B749" s="115" t="s">
        <v>1977</v>
      </c>
      <c r="C749" s="115" t="s">
        <v>77</v>
      </c>
      <c r="D749" s="116">
        <v>3200</v>
      </c>
      <c r="E749" s="117">
        <v>200</v>
      </c>
      <c r="F749" s="117">
        <v>2.9020000000000001E-2</v>
      </c>
      <c r="G749" s="117">
        <v>2.9020000000000001E-2</v>
      </c>
      <c r="H749" s="118"/>
      <c r="I749" s="118">
        <v>0</v>
      </c>
      <c r="J749" s="118">
        <v>0</v>
      </c>
      <c r="K749" s="118"/>
      <c r="L749" s="118">
        <v>0</v>
      </c>
      <c r="M749" s="118"/>
      <c r="N749" s="118">
        <v>0</v>
      </c>
      <c r="O749" s="118"/>
      <c r="P749" s="118">
        <v>0</v>
      </c>
      <c r="Q749" s="118"/>
      <c r="R749" s="118">
        <v>0</v>
      </c>
      <c r="S749" s="118"/>
      <c r="T749" s="118">
        <v>0</v>
      </c>
      <c r="U749" s="118"/>
      <c r="V749" s="118">
        <v>0</v>
      </c>
      <c r="W749" s="118"/>
      <c r="X749" s="118">
        <v>0</v>
      </c>
      <c r="Y749" s="118"/>
      <c r="Z749" s="118">
        <v>0</v>
      </c>
      <c r="AA749" s="118"/>
      <c r="AB749" s="118">
        <v>0</v>
      </c>
      <c r="AC749" s="118">
        <v>0</v>
      </c>
      <c r="AD749" s="118">
        <v>0</v>
      </c>
      <c r="AE749" s="118">
        <v>0</v>
      </c>
      <c r="AF749" s="118"/>
      <c r="AG749" s="118">
        <v>0</v>
      </c>
      <c r="AH749" s="118"/>
      <c r="AI749" s="118">
        <v>0</v>
      </c>
      <c r="AJ749" s="118"/>
      <c r="AK749" s="118">
        <v>0</v>
      </c>
      <c r="AL749" s="118"/>
      <c r="AM749" s="118">
        <v>0</v>
      </c>
      <c r="AN749" s="118"/>
      <c r="AO749" s="118">
        <v>0</v>
      </c>
      <c r="AP749" s="118"/>
      <c r="AQ749" s="118">
        <v>0</v>
      </c>
      <c r="AR749" s="118"/>
      <c r="AS749" s="118">
        <v>0</v>
      </c>
      <c r="AT749" s="118"/>
      <c r="AU749" s="118">
        <v>0</v>
      </c>
      <c r="AV749" s="118">
        <v>0</v>
      </c>
      <c r="AW749" s="118">
        <v>0</v>
      </c>
      <c r="AX749" s="118">
        <v>0</v>
      </c>
      <c r="AY749" s="118">
        <v>0</v>
      </c>
      <c r="AZ749" s="118">
        <v>0</v>
      </c>
      <c r="BA749" s="118">
        <v>0</v>
      </c>
      <c r="BB749" s="118">
        <v>0</v>
      </c>
      <c r="BC749" s="118">
        <v>0</v>
      </c>
      <c r="BD749" s="117">
        <v>0</v>
      </c>
      <c r="BE749" s="117">
        <v>0</v>
      </c>
      <c r="BF749" s="118">
        <v>0</v>
      </c>
      <c r="BG749" s="118">
        <v>0</v>
      </c>
      <c r="BH749" s="118">
        <v>0</v>
      </c>
      <c r="BI749" s="118"/>
      <c r="BJ749" s="118">
        <v>0</v>
      </c>
      <c r="BK749" s="118"/>
      <c r="BL749" s="118">
        <v>0</v>
      </c>
      <c r="BM749" s="118">
        <v>0</v>
      </c>
      <c r="BN749" s="118">
        <v>0</v>
      </c>
      <c r="BO749" s="118">
        <v>0</v>
      </c>
      <c r="BP749" s="119">
        <v>0</v>
      </c>
      <c r="BS749" s="97">
        <f t="shared" si="595"/>
        <v>0</v>
      </c>
      <c r="BT749" s="97">
        <f t="shared" si="596"/>
        <v>0</v>
      </c>
      <c r="BU749" s="97">
        <f t="shared" si="597"/>
        <v>0</v>
      </c>
      <c r="BV749" s="296" t="str">
        <f>IF(CA749=0,"NO STOCK",IF(COUNTIF(PKGSUMM_T!$A$2:$A$1245,A749)&gt;0,"OK","ERROR"))</f>
        <v>NO STOCK</v>
      </c>
      <c r="BW749" s="296" t="str">
        <f>IF(CA749=0,"NO STOCK",IF(OR(COUNTIF(COST_SHEETT!$B$3:$B$1238,CI749)&gt;0,COUNTIF(COST_SHEETT!$AB$3:$AB$1238,CI749)&gt;0,COUNTIF(COST_SHEETT1!$B$3:$B$1238,CI749)&gt;0,COUNTIF(COST_SHEETT1!$AB$3:$AB$1238,CI749)&gt;0),"OK","ERROR"))</f>
        <v>NO STOCK</v>
      </c>
      <c r="BX749" s="97">
        <f>SUMIF(HW!$A$2:$A$1573,$A749,HW!BI$2:BI$1573)</f>
        <v>0</v>
      </c>
      <c r="BY749" s="97">
        <f>SUMIF(HW!$A$2:$A$1573,$A749,HW!BJ$2:BJ$1573)</f>
        <v>0</v>
      </c>
      <c r="BZ749" s="197">
        <f t="shared" si="598"/>
        <v>0</v>
      </c>
      <c r="CA749" s="198">
        <f t="shared" si="599"/>
        <v>0</v>
      </c>
      <c r="CI749" s="253"/>
      <c r="CK749" s="296">
        <f>IF(C749="WORK IN PROGRESS",0.099999,IF(SUMIF(SALE!$L$3:$L$1221,$A749,SALE!$U$3:$U$1221)=0,0,SUMIF(SALE!$L$3:$L$1221,$A749,SALE!$U$3:$U$1221)/SUMIF(SALE!$L$3:$L$1221,$A749,SALE!$F$3:$F$1221)))</f>
        <v>9.9999000000000005E-2</v>
      </c>
    </row>
    <row r="750" spans="1:89" ht="12" hidden="1" customHeight="1" x14ac:dyDescent="0.25">
      <c r="A750" s="109" t="s">
        <v>2642</v>
      </c>
      <c r="B750" s="110"/>
      <c r="C750" s="111" t="s">
        <v>1200</v>
      </c>
      <c r="D750" s="112"/>
      <c r="E750" s="112"/>
      <c r="F750" s="126">
        <v>9.6637000000000001E-2</v>
      </c>
      <c r="G750" s="126">
        <v>9.6637000000000001E-2</v>
      </c>
      <c r="H750" s="112"/>
      <c r="I750" s="112">
        <v>0</v>
      </c>
      <c r="J750" s="112">
        <v>0</v>
      </c>
      <c r="K750" s="112"/>
      <c r="L750" s="112">
        <v>0</v>
      </c>
      <c r="M750" s="112"/>
      <c r="N750" s="112">
        <v>0</v>
      </c>
      <c r="O750" s="112"/>
      <c r="P750" s="112">
        <v>0</v>
      </c>
      <c r="Q750" s="112"/>
      <c r="R750" s="112">
        <v>0</v>
      </c>
      <c r="S750" s="112"/>
      <c r="T750" s="112">
        <v>0</v>
      </c>
      <c r="U750" s="112"/>
      <c r="V750" s="112">
        <v>0</v>
      </c>
      <c r="W750" s="112"/>
      <c r="X750" s="112">
        <v>0</v>
      </c>
      <c r="Y750" s="112"/>
      <c r="Z750" s="112">
        <v>0</v>
      </c>
      <c r="AA750" s="112"/>
      <c r="AB750" s="112">
        <v>0</v>
      </c>
      <c r="AC750" s="112">
        <v>0</v>
      </c>
      <c r="AD750" s="112">
        <v>0</v>
      </c>
      <c r="AE750" s="112">
        <v>0</v>
      </c>
      <c r="AF750" s="112"/>
      <c r="AG750" s="112">
        <v>0</v>
      </c>
      <c r="AH750" s="112"/>
      <c r="AI750" s="112">
        <v>0</v>
      </c>
      <c r="AJ750" s="112"/>
      <c r="AK750" s="112">
        <v>0</v>
      </c>
      <c r="AL750" s="112"/>
      <c r="AM750" s="112">
        <v>0</v>
      </c>
      <c r="AN750" s="112"/>
      <c r="AO750" s="112">
        <v>0</v>
      </c>
      <c r="AP750" s="112"/>
      <c r="AQ750" s="112">
        <v>0</v>
      </c>
      <c r="AR750" s="112"/>
      <c r="AS750" s="112">
        <v>0</v>
      </c>
      <c r="AT750" s="112"/>
      <c r="AU750" s="112">
        <v>0</v>
      </c>
      <c r="AV750" s="112">
        <v>0</v>
      </c>
      <c r="AW750" s="112">
        <v>0</v>
      </c>
      <c r="AX750" s="112">
        <v>0</v>
      </c>
      <c r="AY750" s="112">
        <v>0</v>
      </c>
      <c r="AZ750" s="112">
        <v>0</v>
      </c>
      <c r="BA750" s="112">
        <v>0</v>
      </c>
      <c r="BB750" s="112">
        <v>0</v>
      </c>
      <c r="BC750" s="112">
        <v>0</v>
      </c>
      <c r="BD750" s="126">
        <v>0</v>
      </c>
      <c r="BE750" s="126">
        <v>0</v>
      </c>
      <c r="BF750" s="112">
        <v>0</v>
      </c>
      <c r="BG750" s="112">
        <v>0</v>
      </c>
      <c r="BH750" s="112">
        <v>0</v>
      </c>
      <c r="BI750" s="112"/>
      <c r="BJ750" s="112">
        <v>0</v>
      </c>
      <c r="BK750" s="112"/>
      <c r="BL750" s="112">
        <v>0</v>
      </c>
      <c r="BM750" s="112">
        <v>0</v>
      </c>
      <c r="BN750" s="112">
        <v>0</v>
      </c>
      <c r="BO750" s="112">
        <v>0</v>
      </c>
      <c r="BP750" s="113">
        <v>0</v>
      </c>
      <c r="BS750" s="97">
        <f t="shared" si="595"/>
        <v>0</v>
      </c>
      <c r="BT750" s="97">
        <f t="shared" si="596"/>
        <v>0</v>
      </c>
      <c r="BU750" s="97">
        <f t="shared" si="597"/>
        <v>0</v>
      </c>
      <c r="BV750" s="296" t="str">
        <f>IF(CA750=0,"NO STOCK",IF(COUNTIF(PKGSUMM_T!$A$2:$A$1245,A750)&gt;0,"OK","ERROR"))</f>
        <v>NO STOCK</v>
      </c>
      <c r="BW750" s="296" t="str">
        <f>IF(CA750=0,"NO STOCK",IF(OR(COUNTIF(COST_SHEETT!$B$3:$B$1238,CI750)&gt;0,COUNTIF(COST_SHEETT!$AB$3:$AB$1238,CI750)&gt;0,COUNTIF(COST_SHEETT1!$B$3:$B$1238,CI750)&gt;0,COUNTIF(COST_SHEETT1!$AB$3:$AB$1238,CI750)&gt;0),"OK","ERROR"))</f>
        <v>NO STOCK</v>
      </c>
      <c r="BX750" s="97">
        <f>SUMIF(HW!$A$2:$A$1573,$A750,HW!BI$2:BI$1573)</f>
        <v>0</v>
      </c>
      <c r="BY750" s="97">
        <f>SUMIF(HW!$A$2:$A$1573,$A750,HW!BJ$2:BJ$1573)</f>
        <v>0</v>
      </c>
      <c r="BZ750" s="197">
        <f t="shared" si="598"/>
        <v>0</v>
      </c>
      <c r="CA750" s="198">
        <f t="shared" si="599"/>
        <v>0</v>
      </c>
      <c r="CI750" s="253"/>
      <c r="CK750" s="296">
        <f>IF(C750="WORK IN PROGRESS",0.099999,IF(SUMIF(SALE!$L$3:$L$1221,$A750,SALE!$U$3:$U$1221)=0,0,SUMIF(SALE!$L$3:$L$1221,$A750,SALE!$U$3:$U$1221)/SUMIF(SALE!$L$3:$L$1221,$A750,SALE!$F$3:$F$1221)))</f>
        <v>0</v>
      </c>
    </row>
    <row r="751" spans="1:89" ht="12" hidden="1" customHeight="1" x14ac:dyDescent="0.25">
      <c r="A751" s="136" t="s">
        <v>2642</v>
      </c>
      <c r="B751" s="105" t="s">
        <v>1200</v>
      </c>
      <c r="C751" s="105"/>
      <c r="D751" s="137"/>
      <c r="E751" s="137"/>
      <c r="F751" s="137">
        <v>0.54160900000000001</v>
      </c>
      <c r="G751" s="137">
        <v>0.54160900000000001</v>
      </c>
      <c r="H751" s="107">
        <v>453600</v>
      </c>
      <c r="I751" s="107">
        <v>77.111999999999995</v>
      </c>
      <c r="J751" s="138">
        <v>13074.112999999999</v>
      </c>
      <c r="K751" s="137"/>
      <c r="L751" s="137">
        <v>0</v>
      </c>
      <c r="M751" s="137"/>
      <c r="N751" s="137">
        <v>0</v>
      </c>
      <c r="O751" s="137"/>
      <c r="P751" s="137">
        <v>0</v>
      </c>
      <c r="Q751" s="137">
        <v>1461600</v>
      </c>
      <c r="R751" s="107">
        <v>248.47200000000001</v>
      </c>
      <c r="S751" s="137"/>
      <c r="T751" s="137">
        <v>0</v>
      </c>
      <c r="U751" s="137"/>
      <c r="V751" s="137">
        <v>0</v>
      </c>
      <c r="W751" s="137"/>
      <c r="X751" s="137">
        <v>0</v>
      </c>
      <c r="Y751" s="137"/>
      <c r="Z751" s="137">
        <v>0</v>
      </c>
      <c r="AA751" s="137"/>
      <c r="AB751" s="137">
        <v>0</v>
      </c>
      <c r="AC751" s="139">
        <v>1461600</v>
      </c>
      <c r="AD751" s="107">
        <v>248.47200000000001</v>
      </c>
      <c r="AE751" s="138">
        <v>42127.697</v>
      </c>
      <c r="AF751" s="137"/>
      <c r="AG751" s="137">
        <v>0</v>
      </c>
      <c r="AH751" s="137"/>
      <c r="AI751" s="137">
        <v>0</v>
      </c>
      <c r="AJ751" s="137"/>
      <c r="AK751" s="137">
        <v>0</v>
      </c>
      <c r="AL751" s="137"/>
      <c r="AM751" s="137">
        <v>0</v>
      </c>
      <c r="AN751" s="137"/>
      <c r="AO751" s="137">
        <v>0</v>
      </c>
      <c r="AP751" s="137">
        <v>1713600</v>
      </c>
      <c r="AQ751" s="107">
        <v>291.31200000000001</v>
      </c>
      <c r="AR751" s="137"/>
      <c r="AS751" s="137">
        <v>0</v>
      </c>
      <c r="AT751" s="137"/>
      <c r="AU751" s="137">
        <v>0</v>
      </c>
      <c r="AV751" s="139">
        <v>1713600</v>
      </c>
      <c r="AW751" s="107">
        <v>291.31200000000001</v>
      </c>
      <c r="AX751" s="138">
        <v>49391.093000000001</v>
      </c>
      <c r="AY751" s="139">
        <v>201600</v>
      </c>
      <c r="AZ751" s="137">
        <v>48</v>
      </c>
      <c r="BA751" s="107">
        <v>34.271999999999998</v>
      </c>
      <c r="BB751" s="138">
        <v>5810.7169999999996</v>
      </c>
      <c r="BC751" s="138">
        <v>5810.7169999999996</v>
      </c>
      <c r="BD751" s="137">
        <v>0</v>
      </c>
      <c r="BE751" s="137">
        <v>0</v>
      </c>
      <c r="BF751" s="137">
        <v>0</v>
      </c>
      <c r="BG751" s="139">
        <v>1461600</v>
      </c>
      <c r="BH751" s="107">
        <v>248.47200000000001</v>
      </c>
      <c r="BI751" s="137"/>
      <c r="BJ751" s="137">
        <v>0</v>
      </c>
      <c r="BK751" s="137"/>
      <c r="BL751" s="137">
        <v>0</v>
      </c>
      <c r="BM751" s="137">
        <v>0</v>
      </c>
      <c r="BN751" s="137">
        <v>0</v>
      </c>
      <c r="BO751" s="139">
        <v>1461600</v>
      </c>
      <c r="BP751" s="108">
        <v>248.47200000000001</v>
      </c>
      <c r="BS751" s="97">
        <f t="shared" si="595"/>
        <v>0</v>
      </c>
      <c r="BT751" s="97">
        <f t="shared" si="596"/>
        <v>0</v>
      </c>
      <c r="BU751" s="97">
        <f t="shared" si="597"/>
        <v>0</v>
      </c>
      <c r="BV751" s="296" t="str">
        <f>IF(CA751=0,"NO STOCK",IF(COUNTIF(PKGSUMM_T!$A$2:$A$1245,A751)&gt;0,"OK","ERROR"))</f>
        <v>NO STOCK</v>
      </c>
      <c r="BW751" s="296" t="str">
        <f>IF(CA751=0,"NO STOCK",IF(OR(COUNTIF(COST_SHEETT!$B$3:$B$1238,CI751)&gt;0,COUNTIF(COST_SHEETT!$AB$3:$AB$1238,CI751)&gt;0,COUNTIF(COST_SHEETT1!$B$3:$B$1238,CI751)&gt;0,COUNTIF(COST_SHEETT1!$AB$3:$AB$1238,CI751)&gt;0),"OK","ERROR"))</f>
        <v>NO STOCK</v>
      </c>
      <c r="BX751" s="97">
        <f>SUMIF(HW!$A$2:$A$1573,$A751,HW!BI$2:BI$1573)</f>
        <v>0</v>
      </c>
      <c r="BY751" s="97">
        <f>SUMIF(HW!$A$2:$A$1573,$A751,HW!BJ$2:BJ$1573)</f>
        <v>0</v>
      </c>
      <c r="BZ751" s="197">
        <f t="shared" si="598"/>
        <v>0</v>
      </c>
      <c r="CA751" s="198">
        <f t="shared" si="599"/>
        <v>0</v>
      </c>
      <c r="CI751" s="253"/>
      <c r="CK751" s="296">
        <f>IF(C751="WORK IN PROGRESS",0.099999,IF(SUMIF(SALE!$L$3:$L$1221,$A751,SALE!$U$3:$U$1221)=0,0,SUMIF(SALE!$L$3:$L$1221,$A751,SALE!$U$3:$U$1221)/SUMIF(SALE!$L$3:$L$1221,$A751,SALE!$F$3:$F$1221)))</f>
        <v>0</v>
      </c>
    </row>
    <row r="752" spans="1:89" ht="12" hidden="1" customHeight="1" x14ac:dyDescent="0.25">
      <c r="A752" s="109" t="s">
        <v>2642</v>
      </c>
      <c r="B752" s="111" t="s">
        <v>1978</v>
      </c>
      <c r="C752" s="110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3"/>
      <c r="BS752" s="97">
        <f t="shared" si="595"/>
        <v>0</v>
      </c>
      <c r="BT752" s="97">
        <f t="shared" si="596"/>
        <v>0</v>
      </c>
      <c r="BU752" s="97">
        <f t="shared" si="597"/>
        <v>0</v>
      </c>
      <c r="BV752" s="296" t="str">
        <f>IF(CA752=0,"NO STOCK",IF(COUNTIF(PKGSUMM_T!$A$2:$A$1245,A752)&gt;0,"OK","ERROR"))</f>
        <v>NO STOCK</v>
      </c>
      <c r="BW752" s="296" t="str">
        <f>IF(CA752=0,"NO STOCK",IF(OR(COUNTIF(COST_SHEETT!$B$3:$B$1238,CI752)&gt;0,COUNTIF(COST_SHEETT!$AB$3:$AB$1238,CI752)&gt;0,COUNTIF(COST_SHEETT1!$B$3:$B$1238,CI752)&gt;0,COUNTIF(COST_SHEETT1!$AB$3:$AB$1238,CI752)&gt;0),"OK","ERROR"))</f>
        <v>NO STOCK</v>
      </c>
      <c r="BX752" s="97">
        <f>SUMIF(HW!$A$2:$A$1573,$A752,HW!BI$2:BI$1573)</f>
        <v>0</v>
      </c>
      <c r="BY752" s="97">
        <f>SUMIF(HW!$A$2:$A$1573,$A752,HW!BJ$2:BJ$1573)</f>
        <v>0</v>
      </c>
      <c r="BZ752" s="197">
        <f t="shared" si="598"/>
        <v>0</v>
      </c>
      <c r="CA752" s="198">
        <f t="shared" si="599"/>
        <v>0</v>
      </c>
      <c r="CI752" s="253"/>
      <c r="CK752" s="296">
        <f>IF(C752="WORK IN PROGRESS",0.099999,IF(SUMIF(SALE!$L$3:$L$1221,$A752,SALE!$U$3:$U$1221)=0,0,SUMIF(SALE!$L$3:$L$1221,$A752,SALE!$U$3:$U$1221)/SUMIF(SALE!$L$3:$L$1221,$A752,SALE!$F$3:$F$1221)))</f>
        <v>0</v>
      </c>
    </row>
    <row r="753" spans="1:102" ht="12" hidden="1" customHeight="1" x14ac:dyDescent="0.25">
      <c r="A753" s="104" t="s">
        <v>2642</v>
      </c>
      <c r="B753" s="106"/>
      <c r="C753" s="105" t="s">
        <v>30</v>
      </c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07"/>
      <c r="BE753" s="107"/>
      <c r="BF753" s="107"/>
      <c r="BG753" s="107"/>
      <c r="BH753" s="107"/>
      <c r="BI753" s="107"/>
      <c r="BJ753" s="107"/>
      <c r="BK753" s="107"/>
      <c r="BL753" s="107"/>
      <c r="BM753" s="107"/>
      <c r="BN753" s="107"/>
      <c r="BO753" s="107"/>
      <c r="BP753" s="108"/>
      <c r="BS753" s="97">
        <f t="shared" si="595"/>
        <v>0</v>
      </c>
      <c r="BT753" s="97">
        <f t="shared" si="596"/>
        <v>0</v>
      </c>
      <c r="BU753" s="97">
        <f t="shared" si="597"/>
        <v>0</v>
      </c>
      <c r="BV753" s="296" t="str">
        <f>IF(CA753=0,"NO STOCK",IF(COUNTIF(PKGSUMM_T!$A$2:$A$1245,A753)&gt;0,"OK","ERROR"))</f>
        <v>NO STOCK</v>
      </c>
      <c r="BW753" s="296" t="str">
        <f>IF(CA753=0,"NO STOCK",IF(OR(COUNTIF(COST_SHEETT!$B$3:$B$1238,CI753)&gt;0,COUNTIF(COST_SHEETT!$AB$3:$AB$1238,CI753)&gt;0,COUNTIF(COST_SHEETT1!$B$3:$B$1238,CI753)&gt;0,COUNTIF(COST_SHEETT1!$AB$3:$AB$1238,CI753)&gt;0),"OK","ERROR"))</f>
        <v>NO STOCK</v>
      </c>
      <c r="BX753" s="97">
        <f>SUMIF(HW!$A$2:$A$1573,$A753,HW!BI$2:BI$1573)</f>
        <v>0</v>
      </c>
      <c r="BY753" s="97">
        <f>SUMIF(HW!$A$2:$A$1573,$A753,HW!BJ$2:BJ$1573)</f>
        <v>0</v>
      </c>
      <c r="BZ753" s="197">
        <f t="shared" si="598"/>
        <v>0</v>
      </c>
      <c r="CA753" s="198">
        <f t="shared" si="599"/>
        <v>0</v>
      </c>
      <c r="CI753" s="253"/>
      <c r="CK753" s="296">
        <f>IF(C753="WORK IN PROGRESS",0.099999,IF(SUMIF(SALE!$L$3:$L$1221,$A753,SALE!$U$3:$U$1221)=0,0,SUMIF(SALE!$L$3:$L$1221,$A753,SALE!$U$3:$U$1221)/SUMIF(SALE!$L$3:$L$1221,$A753,SALE!$F$3:$F$1221)))</f>
        <v>0</v>
      </c>
    </row>
    <row r="754" spans="1:102" ht="12" hidden="1" customHeight="1" x14ac:dyDescent="0.25">
      <c r="A754" s="120" t="s">
        <v>513</v>
      </c>
      <c r="B754" s="121" t="s">
        <v>514</v>
      </c>
      <c r="C754" s="121" t="s">
        <v>30</v>
      </c>
      <c r="D754" s="122">
        <v>3156</v>
      </c>
      <c r="E754" s="123">
        <v>140</v>
      </c>
      <c r="F754" s="123">
        <v>2.0313999999999999E-2</v>
      </c>
      <c r="G754" s="123">
        <v>2.0313999999999999E-2</v>
      </c>
      <c r="H754" s="124"/>
      <c r="I754" s="124">
        <v>0</v>
      </c>
      <c r="J754" s="124">
        <v>0</v>
      </c>
      <c r="K754" s="124"/>
      <c r="L754" s="124">
        <v>0</v>
      </c>
      <c r="M754" s="124"/>
      <c r="N754" s="124">
        <v>0</v>
      </c>
      <c r="O754" s="124"/>
      <c r="P754" s="124">
        <v>0</v>
      </c>
      <c r="Q754" s="124"/>
      <c r="R754" s="124">
        <v>0</v>
      </c>
      <c r="S754" s="124"/>
      <c r="T754" s="124">
        <v>0</v>
      </c>
      <c r="U754" s="124"/>
      <c r="V754" s="124">
        <v>0</v>
      </c>
      <c r="W754" s="124"/>
      <c r="X754" s="124">
        <v>0</v>
      </c>
      <c r="Y754" s="124"/>
      <c r="Z754" s="124">
        <v>0</v>
      </c>
      <c r="AA754" s="124"/>
      <c r="AB754" s="124">
        <v>0</v>
      </c>
      <c r="AC754" s="124">
        <v>0</v>
      </c>
      <c r="AD754" s="124">
        <v>0</v>
      </c>
      <c r="AE754" s="124">
        <v>0</v>
      </c>
      <c r="AF754" s="124"/>
      <c r="AG754" s="124">
        <v>0</v>
      </c>
      <c r="AH754" s="124"/>
      <c r="AI754" s="124">
        <v>0</v>
      </c>
      <c r="AJ754" s="124"/>
      <c r="AK754" s="124">
        <v>0</v>
      </c>
      <c r="AL754" s="124"/>
      <c r="AM754" s="124">
        <v>0</v>
      </c>
      <c r="AN754" s="124"/>
      <c r="AO754" s="124">
        <v>0</v>
      </c>
      <c r="AP754" s="124"/>
      <c r="AQ754" s="124">
        <v>0</v>
      </c>
      <c r="AR754" s="124"/>
      <c r="AS754" s="124">
        <v>0</v>
      </c>
      <c r="AT754" s="124"/>
      <c r="AU754" s="124">
        <v>0</v>
      </c>
      <c r="AV754" s="124">
        <v>0</v>
      </c>
      <c r="AW754" s="124">
        <v>0</v>
      </c>
      <c r="AX754" s="124">
        <v>0</v>
      </c>
      <c r="AY754" s="124">
        <v>0</v>
      </c>
      <c r="AZ754" s="124">
        <v>0</v>
      </c>
      <c r="BA754" s="124">
        <v>0</v>
      </c>
      <c r="BB754" s="124">
        <v>0</v>
      </c>
      <c r="BC754" s="124">
        <v>0</v>
      </c>
      <c r="BD754" s="123">
        <v>0</v>
      </c>
      <c r="BE754" s="123">
        <v>0</v>
      </c>
      <c r="BF754" s="124">
        <v>0</v>
      </c>
      <c r="BG754" s="124">
        <v>0</v>
      </c>
      <c r="BH754" s="124">
        <v>0</v>
      </c>
      <c r="BI754" s="124"/>
      <c r="BJ754" s="124">
        <v>0</v>
      </c>
      <c r="BK754" s="124"/>
      <c r="BL754" s="124">
        <v>0</v>
      </c>
      <c r="BM754" s="124">
        <v>0</v>
      </c>
      <c r="BN754" s="124">
        <v>0</v>
      </c>
      <c r="BO754" s="124">
        <v>0</v>
      </c>
      <c r="BP754" s="125">
        <v>0</v>
      </c>
      <c r="BS754" s="97">
        <f t="shared" si="595"/>
        <v>0</v>
      </c>
      <c r="BT754" s="97">
        <f t="shared" si="596"/>
        <v>0</v>
      </c>
      <c r="BU754" s="97">
        <f t="shared" si="597"/>
        <v>0</v>
      </c>
      <c r="BV754" s="296" t="str">
        <f>IF(CA754=0,"NO STOCK",IF(COUNTIF(PKGSUMM_T!$A$2:$A$1245,A754)&gt;0,"OK","ERROR"))</f>
        <v>NO STOCK</v>
      </c>
      <c r="BW754" s="296" t="str">
        <f>IF(CA754=0,"NO STOCK",IF(OR(COUNTIF(COST_SHEETT!$B$3:$B$1238,CI754)&gt;0,COUNTIF(COST_SHEETT!$AB$3:$AB$1238,CI754)&gt;0,COUNTIF(COST_SHEETT1!$B$3:$B$1238,CI754)&gt;0,COUNTIF(COST_SHEETT1!$AB$3:$AB$1238,CI754)&gt;0),"OK","ERROR"))</f>
        <v>NO STOCK</v>
      </c>
      <c r="BX754" s="97">
        <f>SUMIF(HW!$A$2:$A$1573,$A754,HW!BI$2:BI$1573)</f>
        <v>0</v>
      </c>
      <c r="BY754" s="97">
        <f>SUMIF(HW!$A$2:$A$1573,$A754,HW!BJ$2:BJ$1573)</f>
        <v>0</v>
      </c>
      <c r="BZ754" s="197">
        <f t="shared" si="598"/>
        <v>0</v>
      </c>
      <c r="CA754" s="198">
        <f t="shared" si="599"/>
        <v>0</v>
      </c>
      <c r="CI754" s="271"/>
      <c r="CJ754" s="270"/>
      <c r="CK754" s="296">
        <f>IF(C754="WORK IN PROGRESS",0.099999,IF(SUMIF(SALE!$L$3:$L$1221,$A754,SALE!$U$3:$U$1221)=0,0,SUMIF(SALE!$L$3:$L$1221,$A754,SALE!$U$3:$U$1221)/SUMIF(SALE!$L$3:$L$1221,$A754,SALE!$F$3:$F$1221)))</f>
        <v>0</v>
      </c>
    </row>
    <row r="755" spans="1:102" ht="12" customHeight="1" x14ac:dyDescent="0.25">
      <c r="A755" s="114" t="s">
        <v>517</v>
      </c>
      <c r="B755" s="115" t="s">
        <v>1979</v>
      </c>
      <c r="C755" s="115" t="s">
        <v>30</v>
      </c>
      <c r="D755" s="116">
        <v>3060</v>
      </c>
      <c r="E755" s="117">
        <v>170</v>
      </c>
      <c r="F755" s="117">
        <v>3.3528000000000002E-2</v>
      </c>
      <c r="G755" s="117">
        <v>3.3528000000000002E-2</v>
      </c>
      <c r="H755" s="130">
        <v>529380</v>
      </c>
      <c r="I755" s="130">
        <v>89.995000000000005</v>
      </c>
      <c r="J755" s="131">
        <v>17749.053</v>
      </c>
      <c r="K755" s="117"/>
      <c r="L755" s="118">
        <v>0</v>
      </c>
      <c r="M755" s="117"/>
      <c r="N755" s="118">
        <v>0</v>
      </c>
      <c r="O755" s="117"/>
      <c r="P755" s="118">
        <v>0</v>
      </c>
      <c r="Q755" s="117"/>
      <c r="R755" s="118">
        <v>0</v>
      </c>
      <c r="S755" s="117"/>
      <c r="T755" s="118">
        <v>0</v>
      </c>
      <c r="U755" s="117"/>
      <c r="V755" s="118">
        <v>0</v>
      </c>
      <c r="W755" s="117"/>
      <c r="X755" s="118">
        <v>0</v>
      </c>
      <c r="Y755" s="117"/>
      <c r="Z755" s="118">
        <v>0</v>
      </c>
      <c r="AA755" s="117"/>
      <c r="AB755" s="118">
        <v>0</v>
      </c>
      <c r="AC755" s="118">
        <v>0</v>
      </c>
      <c r="AD755" s="118">
        <v>0</v>
      </c>
      <c r="AE755" s="118">
        <v>0</v>
      </c>
      <c r="AF755" s="117"/>
      <c r="AG755" s="118">
        <v>0</v>
      </c>
      <c r="AH755" s="117"/>
      <c r="AI755" s="118">
        <v>0</v>
      </c>
      <c r="AJ755" s="117"/>
      <c r="AK755" s="118">
        <v>0</v>
      </c>
      <c r="AL755" s="117"/>
      <c r="AM755" s="118">
        <v>0</v>
      </c>
      <c r="AN755" s="117"/>
      <c r="AO755" s="118">
        <v>0</v>
      </c>
      <c r="AP755" s="117"/>
      <c r="AQ755" s="118">
        <v>0</v>
      </c>
      <c r="AR755" s="117"/>
      <c r="AS755" s="118">
        <v>0</v>
      </c>
      <c r="AT755" s="117"/>
      <c r="AU755" s="118">
        <v>0</v>
      </c>
      <c r="AV755" s="118">
        <v>0</v>
      </c>
      <c r="AW755" s="118">
        <v>0</v>
      </c>
      <c r="AX755" s="118">
        <v>0</v>
      </c>
      <c r="AY755" s="132">
        <v>529380</v>
      </c>
      <c r="AZ755" s="117">
        <v>173</v>
      </c>
      <c r="BA755" s="130">
        <v>89.995000000000005</v>
      </c>
      <c r="BB755" s="131">
        <v>17749.053</v>
      </c>
      <c r="BC755" s="131">
        <v>17749.053</v>
      </c>
      <c r="BD755" s="117">
        <v>0</v>
      </c>
      <c r="BE755" s="117">
        <v>0</v>
      </c>
      <c r="BF755" s="118">
        <v>0</v>
      </c>
      <c r="BG755" s="118">
        <v>0</v>
      </c>
      <c r="BH755" s="118">
        <v>0</v>
      </c>
      <c r="BI755" s="117"/>
      <c r="BJ755" s="118">
        <v>0</v>
      </c>
      <c r="BK755" s="117"/>
      <c r="BL755" s="118">
        <v>0</v>
      </c>
      <c r="BM755" s="118">
        <v>0</v>
      </c>
      <c r="BN755" s="118">
        <v>0</v>
      </c>
      <c r="BO755" s="118">
        <v>0</v>
      </c>
      <c r="BP755" s="119">
        <v>0</v>
      </c>
      <c r="BS755" s="97">
        <f t="shared" si="595"/>
        <v>529380</v>
      </c>
      <c r="BT755" s="97">
        <f t="shared" si="596"/>
        <v>173</v>
      </c>
      <c r="BU755" s="97">
        <f t="shared" si="597"/>
        <v>89.995000000000005</v>
      </c>
      <c r="BV755" s="296" t="str">
        <f>IF(CA755=0,"NO STOCK",IF(COUNTIF(PKGSUMM_T!$A$2:$A$1245,A755)&gt;0,"OK","ERROR"))</f>
        <v>OK</v>
      </c>
      <c r="BW755" s="296" t="str">
        <f>IF(CA755=0,"NO STOCK",IF(OR(COUNTIF(COST_SHEETT!$B$3:$B$1238,CI755)&gt;0,COUNTIF(COST_SHEETT!$AB$3:$AB$1238,CI755)&gt;0,COUNTIF(COST_SHEETT1!$B$3:$B$1238,CI755)&gt;0,COUNTIF(COST_SHEETT1!$AB$3:$AB$1238,CI755)&gt;0),"OK","ERROR"))</f>
        <v>OK</v>
      </c>
      <c r="BX755" s="97">
        <f>SUMIF(HW!$A$2:$A$1573,$A755,HW!BI$2:BI$1573)</f>
        <v>21420</v>
      </c>
      <c r="BY755" s="97">
        <f>SUMIF(HW!$A$2:$A$1573,$A755,HW!BJ$2:BJ$1573)</f>
        <v>3.641</v>
      </c>
      <c r="BZ755" s="197">
        <f t="shared" si="598"/>
        <v>550800</v>
      </c>
      <c r="CA755" s="198">
        <f t="shared" si="599"/>
        <v>93.63600000000001</v>
      </c>
      <c r="CB755" s="296">
        <f>IF(CJ755="Y",IF(C755="FINISHED GOODS",SUMIF(COST_SHEETT!$AB$3:$AB$1227,$CI755,COST_SHEETT!$DD$3:$DD$1227),SUMIF(COST_SHEETT!$B$3:$B$1227,$CI755,COST_SHEETT!$DB$3:$DB$1227)),IF(C755="FINISHED GOODS",SUMIF(COST_SHEETT1!$AB$3:$AB$1227,$CI755,COST_SHEETT1!$DD$3:$DD$1227),SUMIF(COST_SHEETT1!$B$3:$B$1227,$CI755,COST_SHEETT1!$DB$3:$DB$1227)))</f>
        <v>2.720296111529856E-2</v>
      </c>
      <c r="CC755" s="209">
        <f t="shared" ref="CC755:CC756" si="629">ROUND(BZ755*CB755,0)</f>
        <v>14983</v>
      </c>
      <c r="CD755" s="295">
        <v>1</v>
      </c>
      <c r="CE755" s="295"/>
      <c r="CF755" s="376">
        <f t="shared" ref="CF755:CF756" si="630">IF(BZ755=0,0,IF(CK755&gt;0,CK755,CD755))</f>
        <v>3.3528001089324619E-2</v>
      </c>
      <c r="CG755" s="301">
        <f t="shared" ref="CG755:CG756" si="631">MIN(CF755,CB755)</f>
        <v>2.720296111529856E-2</v>
      </c>
      <c r="CH755" s="302">
        <f t="shared" ref="CH755:CH756" si="632">ROUND(CG755*BZ755,0)</f>
        <v>14983</v>
      </c>
      <c r="CI755" s="272" t="s">
        <v>4248</v>
      </c>
      <c r="CJ755" s="270" t="s">
        <v>2666</v>
      </c>
      <c r="CK755" s="296">
        <f>IF(C755="WORK IN PROGRESS",0.099999,IF(SUMIF(SALE!$L$3:$L$1221,$A755,SALE!$U$3:$U$1221)=0,0,SUMIF(SALE!$L$3:$L$1221,$A755,SALE!$U$3:$U$1221)/SUMIF(SALE!$L$3:$L$1221,$A755,SALE!$F$3:$F$1221)))</f>
        <v>3.3528001089324619E-2</v>
      </c>
      <c r="CL755" s="296" t="str">
        <f t="shared" ref="CL755:CL756" si="633">IF(CF755&lt;CB755,"NRV","COST")</f>
        <v>COST</v>
      </c>
      <c r="CM755" s="304">
        <f t="shared" ref="CM755:CM756" si="634">IF(CA755=0,0,ROUND(CH755/CA755,3))</f>
        <v>160.01300000000001</v>
      </c>
      <c r="CT755" s="296">
        <f>+(BX755*CG755)</f>
        <v>582.68742708969512</v>
      </c>
      <c r="CU755" s="296">
        <f t="shared" ref="CU755:CU756" si="635">+(BZ755-BX755)*CG755</f>
        <v>14400.703555216753</v>
      </c>
      <c r="CW755" s="296">
        <f t="shared" ref="CW755:CW756" si="636">+CT755+CU755+CV755</f>
        <v>14983.390982306448</v>
      </c>
      <c r="CX755" s="388">
        <f t="shared" ref="CX755:CX756" si="637">+CW755-CH755</f>
        <v>0.39098230644776777</v>
      </c>
    </row>
    <row r="756" spans="1:102" ht="12" customHeight="1" x14ac:dyDescent="0.25">
      <c r="A756" s="120" t="s">
        <v>519</v>
      </c>
      <c r="B756" s="121" t="s">
        <v>1980</v>
      </c>
      <c r="C756" s="121" t="s">
        <v>30</v>
      </c>
      <c r="D756" s="122">
        <v>1296</v>
      </c>
      <c r="E756" s="123">
        <v>300</v>
      </c>
      <c r="F756" s="123">
        <v>4.6775999999999998E-2</v>
      </c>
      <c r="G756" s="123">
        <v>4.6775999999999998E-2</v>
      </c>
      <c r="H756" s="127">
        <v>758160</v>
      </c>
      <c r="I756" s="127">
        <v>227.44800000000001</v>
      </c>
      <c r="J756" s="128">
        <v>35463.692000000003</v>
      </c>
      <c r="K756" s="123"/>
      <c r="L756" s="124">
        <v>0</v>
      </c>
      <c r="M756" s="123"/>
      <c r="N756" s="124">
        <v>0</v>
      </c>
      <c r="O756" s="123"/>
      <c r="P756" s="124">
        <v>0</v>
      </c>
      <c r="Q756" s="123"/>
      <c r="R756" s="124">
        <v>0</v>
      </c>
      <c r="S756" s="123"/>
      <c r="T756" s="124">
        <v>0</v>
      </c>
      <c r="U756" s="123"/>
      <c r="V756" s="124">
        <v>0</v>
      </c>
      <c r="W756" s="123"/>
      <c r="X756" s="124">
        <v>0</v>
      </c>
      <c r="Y756" s="123"/>
      <c r="Z756" s="124">
        <v>0</v>
      </c>
      <c r="AA756" s="123"/>
      <c r="AB756" s="124">
        <v>0</v>
      </c>
      <c r="AC756" s="124">
        <v>0</v>
      </c>
      <c r="AD756" s="124">
        <v>0</v>
      </c>
      <c r="AE756" s="124">
        <v>0</v>
      </c>
      <c r="AF756" s="123"/>
      <c r="AG756" s="124">
        <v>0</v>
      </c>
      <c r="AH756" s="123"/>
      <c r="AI756" s="124">
        <v>0</v>
      </c>
      <c r="AJ756" s="123"/>
      <c r="AK756" s="124">
        <v>0</v>
      </c>
      <c r="AL756" s="123"/>
      <c r="AM756" s="124">
        <v>0</v>
      </c>
      <c r="AN756" s="123"/>
      <c r="AO756" s="124">
        <v>0</v>
      </c>
      <c r="AP756" s="123">
        <v>233280</v>
      </c>
      <c r="AQ756" s="112">
        <v>69.983999999999995</v>
      </c>
      <c r="AR756" s="123"/>
      <c r="AS756" s="124">
        <v>0</v>
      </c>
      <c r="AT756" s="123"/>
      <c r="AU756" s="124">
        <v>0</v>
      </c>
      <c r="AV756" s="135">
        <v>233280</v>
      </c>
      <c r="AW756" s="112">
        <v>69.983999999999995</v>
      </c>
      <c r="AX756" s="134">
        <v>10911.905000000001</v>
      </c>
      <c r="AY756" s="129">
        <v>524880</v>
      </c>
      <c r="AZ756" s="123">
        <v>405</v>
      </c>
      <c r="BA756" s="127">
        <v>157.464</v>
      </c>
      <c r="BB756" s="128">
        <v>24551.787</v>
      </c>
      <c r="BC756" s="128">
        <v>24551.787</v>
      </c>
      <c r="BD756" s="123">
        <v>0</v>
      </c>
      <c r="BE756" s="123">
        <v>0</v>
      </c>
      <c r="BF756" s="124">
        <v>0</v>
      </c>
      <c r="BG756" s="124">
        <v>0</v>
      </c>
      <c r="BH756" s="124">
        <v>0</v>
      </c>
      <c r="BI756" s="123"/>
      <c r="BJ756" s="124">
        <v>0</v>
      </c>
      <c r="BK756" s="123"/>
      <c r="BL756" s="124">
        <v>0</v>
      </c>
      <c r="BM756" s="124">
        <v>0</v>
      </c>
      <c r="BN756" s="124">
        <v>0</v>
      </c>
      <c r="BO756" s="124">
        <v>0</v>
      </c>
      <c r="BP756" s="125">
        <v>0</v>
      </c>
      <c r="BS756" s="97">
        <f t="shared" si="595"/>
        <v>524880</v>
      </c>
      <c r="BT756" s="97">
        <f t="shared" si="596"/>
        <v>405</v>
      </c>
      <c r="BU756" s="97">
        <f t="shared" si="597"/>
        <v>157.464</v>
      </c>
      <c r="BV756" s="296" t="str">
        <f>IF(CA756=0,"NO STOCK",IF(COUNTIF(PKGSUMM_T!$A$2:$A$1245,A756)&gt;0,"OK","ERROR"))</f>
        <v>OK</v>
      </c>
      <c r="BW756" s="296" t="str">
        <f>IF(CA756=0,"NO STOCK",IF(OR(COUNTIF(COST_SHEETT!$B$3:$B$1238,CI756)&gt;0,COUNTIF(COST_SHEETT!$AB$3:$AB$1238,CI756)&gt;0,COUNTIF(COST_SHEETT1!$B$3:$B$1238,CI756)&gt;0,COUNTIF(COST_SHEETT1!$AB$3:$AB$1238,CI756)&gt;0),"OK","ERROR"))</f>
        <v>OK</v>
      </c>
      <c r="BX756" s="97">
        <f>SUMIF(HW!$A$2:$A$1573,$A756,HW!BI$2:BI$1573)</f>
        <v>0</v>
      </c>
      <c r="BY756" s="97">
        <f>SUMIF(HW!$A$2:$A$1573,$A756,HW!BJ$2:BJ$1573)</f>
        <v>0</v>
      </c>
      <c r="BZ756" s="197">
        <f t="shared" si="598"/>
        <v>524880</v>
      </c>
      <c r="CA756" s="198">
        <f t="shared" si="599"/>
        <v>157.464</v>
      </c>
      <c r="CB756" s="296">
        <f>IF(CJ756="Y",IF(C756="FINISHED GOODS",SUMIF(COST_SHEETT!$AB$3:$AB$1227,$CI756,COST_SHEETT!$DD$3:$DD$1227),SUMIF(COST_SHEETT!$B$3:$B$1227,$CI756,COST_SHEETT!$DB$3:$DB$1227)),IF(C756="FINISHED GOODS",SUMIF(COST_SHEETT1!$AB$3:$AB$1227,$CI756,COST_SHEETT1!$DD$3:$DD$1227),SUMIF(COST_SHEETT1!$B$3:$B$1227,$CI756,COST_SHEETT1!$DB$3:$DB$1227)))</f>
        <v>4.6079721214748064E-2</v>
      </c>
      <c r="CC756" s="209">
        <f t="shared" si="629"/>
        <v>24186</v>
      </c>
      <c r="CD756" s="295">
        <v>1</v>
      </c>
      <c r="CE756" s="295"/>
      <c r="CF756" s="376">
        <f t="shared" si="630"/>
        <v>5.356099965706447E-2</v>
      </c>
      <c r="CG756" s="301">
        <f t="shared" si="631"/>
        <v>4.6079721214748064E-2</v>
      </c>
      <c r="CH756" s="302">
        <f t="shared" si="632"/>
        <v>24186</v>
      </c>
      <c r="CI756" s="272" t="s">
        <v>3568</v>
      </c>
      <c r="CJ756" s="270" t="s">
        <v>2666</v>
      </c>
      <c r="CK756" s="296">
        <f>IF(C756="WORK IN PROGRESS",0.099999,IF(SUMIF(SALE!$L$3:$L$1221,$A756,SALE!$U$3:$U$1221)=0,0,SUMIF(SALE!$L$3:$L$1221,$A756,SALE!$U$3:$U$1221)/SUMIF(SALE!$L$3:$L$1221,$A756,SALE!$F$3:$F$1221)))</f>
        <v>5.356099965706447E-2</v>
      </c>
      <c r="CL756" s="296" t="str">
        <f t="shared" si="633"/>
        <v>COST</v>
      </c>
      <c r="CM756" s="304">
        <f t="shared" si="634"/>
        <v>153.59700000000001</v>
      </c>
      <c r="CU756" s="296">
        <f t="shared" si="635"/>
        <v>24186.324071196963</v>
      </c>
      <c r="CW756" s="296">
        <f t="shared" si="636"/>
        <v>24186.324071196963</v>
      </c>
      <c r="CX756" s="388">
        <f t="shared" si="637"/>
        <v>0.32407119696290465</v>
      </c>
    </row>
    <row r="757" spans="1:102" ht="12" hidden="1" customHeight="1" x14ac:dyDescent="0.25">
      <c r="A757" s="114" t="s">
        <v>521</v>
      </c>
      <c r="B757" s="115" t="s">
        <v>1981</v>
      </c>
      <c r="C757" s="115" t="s">
        <v>30</v>
      </c>
      <c r="D757" s="116">
        <v>1288</v>
      </c>
      <c r="E757" s="117">
        <v>300</v>
      </c>
      <c r="F757" s="117">
        <v>4.3531E-2</v>
      </c>
      <c r="G757" s="117">
        <v>4.3531E-2</v>
      </c>
      <c r="H757" s="118"/>
      <c r="I757" s="118">
        <v>0</v>
      </c>
      <c r="J757" s="118">
        <v>0</v>
      </c>
      <c r="K757" s="118"/>
      <c r="L757" s="118">
        <v>0</v>
      </c>
      <c r="M757" s="118"/>
      <c r="N757" s="118">
        <v>0</v>
      </c>
      <c r="O757" s="118"/>
      <c r="P757" s="118">
        <v>0</v>
      </c>
      <c r="Q757" s="118"/>
      <c r="R757" s="118">
        <v>0</v>
      </c>
      <c r="S757" s="118"/>
      <c r="T757" s="118">
        <v>0</v>
      </c>
      <c r="U757" s="118"/>
      <c r="V757" s="118">
        <v>0</v>
      </c>
      <c r="W757" s="118"/>
      <c r="X757" s="118">
        <v>0</v>
      </c>
      <c r="Y757" s="118"/>
      <c r="Z757" s="118">
        <v>0</v>
      </c>
      <c r="AA757" s="118"/>
      <c r="AB757" s="118">
        <v>0</v>
      </c>
      <c r="AC757" s="118">
        <v>0</v>
      </c>
      <c r="AD757" s="118">
        <v>0</v>
      </c>
      <c r="AE757" s="118">
        <v>0</v>
      </c>
      <c r="AF757" s="118"/>
      <c r="AG757" s="118">
        <v>0</v>
      </c>
      <c r="AH757" s="118"/>
      <c r="AI757" s="118">
        <v>0</v>
      </c>
      <c r="AJ757" s="118"/>
      <c r="AK757" s="118">
        <v>0</v>
      </c>
      <c r="AL757" s="118"/>
      <c r="AM757" s="118">
        <v>0</v>
      </c>
      <c r="AN757" s="118"/>
      <c r="AO757" s="118">
        <v>0</v>
      </c>
      <c r="AP757" s="118"/>
      <c r="AQ757" s="118">
        <v>0</v>
      </c>
      <c r="AR757" s="118"/>
      <c r="AS757" s="118">
        <v>0</v>
      </c>
      <c r="AT757" s="118"/>
      <c r="AU757" s="118">
        <v>0</v>
      </c>
      <c r="AV757" s="118">
        <v>0</v>
      </c>
      <c r="AW757" s="118">
        <v>0</v>
      </c>
      <c r="AX757" s="118">
        <v>0</v>
      </c>
      <c r="AY757" s="118">
        <v>0</v>
      </c>
      <c r="AZ757" s="118">
        <v>0</v>
      </c>
      <c r="BA757" s="118">
        <v>0</v>
      </c>
      <c r="BB757" s="118">
        <v>0</v>
      </c>
      <c r="BC757" s="118">
        <v>0</v>
      </c>
      <c r="BD757" s="117">
        <v>0</v>
      </c>
      <c r="BE757" s="117">
        <v>0</v>
      </c>
      <c r="BF757" s="118">
        <v>0</v>
      </c>
      <c r="BG757" s="118">
        <v>0</v>
      </c>
      <c r="BH757" s="118">
        <v>0</v>
      </c>
      <c r="BI757" s="118"/>
      <c r="BJ757" s="118">
        <v>0</v>
      </c>
      <c r="BK757" s="118"/>
      <c r="BL757" s="118">
        <v>0</v>
      </c>
      <c r="BM757" s="118">
        <v>0</v>
      </c>
      <c r="BN757" s="118">
        <v>0</v>
      </c>
      <c r="BO757" s="118">
        <v>0</v>
      </c>
      <c r="BP757" s="119">
        <v>0</v>
      </c>
      <c r="BS757" s="97">
        <f t="shared" si="595"/>
        <v>0</v>
      </c>
      <c r="BT757" s="97">
        <f t="shared" si="596"/>
        <v>0</v>
      </c>
      <c r="BU757" s="97">
        <f t="shared" si="597"/>
        <v>0</v>
      </c>
      <c r="BV757" s="296" t="str">
        <f>IF(CA757=0,"NO STOCK",IF(COUNTIF(PKGSUMM_T!$A$2:$A$1245,A757)&gt;0,"OK","ERROR"))</f>
        <v>NO STOCK</v>
      </c>
      <c r="BW757" s="296" t="str">
        <f>IF(CA757=0,"NO STOCK",IF(OR(COUNTIF(COST_SHEETT!$B$3:$B$1238,CI757)&gt;0,COUNTIF(COST_SHEETT!$AB$3:$AB$1238,CI757)&gt;0,COUNTIF(COST_SHEETT1!$B$3:$B$1238,CI757)&gt;0,COUNTIF(COST_SHEETT1!$AB$3:$AB$1238,CI757)&gt;0),"OK","ERROR"))</f>
        <v>NO STOCK</v>
      </c>
      <c r="BX757" s="97">
        <f>SUMIF(HW!$A$2:$A$1573,$A757,HW!BI$2:BI$1573)</f>
        <v>0</v>
      </c>
      <c r="BY757" s="97">
        <f>SUMIF(HW!$A$2:$A$1573,$A757,HW!BJ$2:BJ$1573)</f>
        <v>0</v>
      </c>
      <c r="BZ757" s="197">
        <f t="shared" si="598"/>
        <v>0</v>
      </c>
      <c r="CA757" s="198">
        <f t="shared" si="599"/>
        <v>0</v>
      </c>
      <c r="CI757" s="271"/>
      <c r="CJ757" s="269"/>
      <c r="CK757" s="296">
        <f>IF(C757="WORK IN PROGRESS",0.099999,IF(SUMIF(SALE!$L$3:$L$1221,$A757,SALE!$U$3:$U$1221)=0,0,SUMIF(SALE!$L$3:$L$1221,$A757,SALE!$U$3:$U$1221)/SUMIF(SALE!$L$3:$L$1221,$A757,SALE!$F$3:$F$1221)))</f>
        <v>0</v>
      </c>
    </row>
    <row r="758" spans="1:102" ht="12" customHeight="1" x14ac:dyDescent="0.25">
      <c r="A758" s="120" t="s">
        <v>515</v>
      </c>
      <c r="B758" s="121" t="s">
        <v>516</v>
      </c>
      <c r="C758" s="121" t="s">
        <v>30</v>
      </c>
      <c r="D758" s="122">
        <v>3156</v>
      </c>
      <c r="E758" s="123">
        <v>140</v>
      </c>
      <c r="F758" s="123">
        <v>2.7123999999999999E-2</v>
      </c>
      <c r="G758" s="123">
        <v>2.7123999999999999E-2</v>
      </c>
      <c r="H758" s="124"/>
      <c r="I758" s="124">
        <v>0</v>
      </c>
      <c r="J758" s="124">
        <v>0</v>
      </c>
      <c r="K758" s="124"/>
      <c r="L758" s="124">
        <v>0</v>
      </c>
      <c r="M758" s="124"/>
      <c r="N758" s="124">
        <v>0</v>
      </c>
      <c r="O758" s="124"/>
      <c r="P758" s="124">
        <v>0</v>
      </c>
      <c r="Q758" s="124"/>
      <c r="R758" s="124">
        <v>0</v>
      </c>
      <c r="S758" s="124"/>
      <c r="T758" s="124">
        <v>0</v>
      </c>
      <c r="U758" s="124"/>
      <c r="V758" s="124">
        <v>0</v>
      </c>
      <c r="W758" s="124"/>
      <c r="X758" s="124">
        <v>0</v>
      </c>
      <c r="Y758" s="124"/>
      <c r="Z758" s="124">
        <v>0</v>
      </c>
      <c r="AA758" s="124"/>
      <c r="AB758" s="124">
        <v>0</v>
      </c>
      <c r="AC758" s="124">
        <v>0</v>
      </c>
      <c r="AD758" s="124">
        <v>0</v>
      </c>
      <c r="AE758" s="124">
        <v>0</v>
      </c>
      <c r="AF758" s="124"/>
      <c r="AG758" s="124">
        <v>0</v>
      </c>
      <c r="AH758" s="124"/>
      <c r="AI758" s="124">
        <v>0</v>
      </c>
      <c r="AJ758" s="124"/>
      <c r="AK758" s="124">
        <v>0</v>
      </c>
      <c r="AL758" s="124"/>
      <c r="AM758" s="124">
        <v>0</v>
      </c>
      <c r="AN758" s="124"/>
      <c r="AO758" s="124">
        <v>0</v>
      </c>
      <c r="AP758" s="124"/>
      <c r="AQ758" s="124">
        <v>0</v>
      </c>
      <c r="AR758" s="124"/>
      <c r="AS758" s="124">
        <v>0</v>
      </c>
      <c r="AT758" s="124"/>
      <c r="AU758" s="124">
        <v>0</v>
      </c>
      <c r="AV758" s="124">
        <v>0</v>
      </c>
      <c r="AW758" s="124">
        <v>0</v>
      </c>
      <c r="AX758" s="124">
        <v>0</v>
      </c>
      <c r="AY758" s="124">
        <v>0</v>
      </c>
      <c r="AZ758" s="124">
        <v>0</v>
      </c>
      <c r="BA758" s="124">
        <v>0</v>
      </c>
      <c r="BB758" s="124">
        <v>0</v>
      </c>
      <c r="BC758" s="124">
        <v>0</v>
      </c>
      <c r="BD758" s="123">
        <v>0</v>
      </c>
      <c r="BE758" s="123">
        <v>0</v>
      </c>
      <c r="BF758" s="124">
        <v>0</v>
      </c>
      <c r="BG758" s="124">
        <v>0</v>
      </c>
      <c r="BH758" s="124">
        <v>0</v>
      </c>
      <c r="BI758" s="124"/>
      <c r="BJ758" s="124">
        <v>0</v>
      </c>
      <c r="BK758" s="124"/>
      <c r="BL758" s="124">
        <v>0</v>
      </c>
      <c r="BM758" s="124">
        <v>0</v>
      </c>
      <c r="BN758" s="124">
        <v>0</v>
      </c>
      <c r="BO758" s="124">
        <v>0</v>
      </c>
      <c r="BP758" s="125">
        <v>0</v>
      </c>
      <c r="BS758" s="97">
        <f t="shared" si="595"/>
        <v>0</v>
      </c>
      <c r="BT758" s="97">
        <f t="shared" si="596"/>
        <v>0</v>
      </c>
      <c r="BU758" s="97">
        <f t="shared" si="597"/>
        <v>0</v>
      </c>
      <c r="BV758" s="296" t="str">
        <f>IF(CA758=0,"NO STOCK",IF(COUNTIF(PKGSUMM_T!$A$2:$A$1245,A758)&gt;0,"OK","ERROR"))</f>
        <v>OK</v>
      </c>
      <c r="BW758" s="296" t="str">
        <f>IF(CA758=0,"NO STOCK",IF(OR(COUNTIF(COST_SHEETT!$B$3:$B$1238,CI758)&gt;0,COUNTIF(COST_SHEETT!$AB$3:$AB$1238,CI758)&gt;0,COUNTIF(COST_SHEETT1!$B$3:$B$1238,CI758)&gt;0,COUNTIF(COST_SHEETT1!$AB$3:$AB$1238,CI758)&gt;0),"OK","ERROR"))</f>
        <v>OK</v>
      </c>
      <c r="BX758" s="97">
        <f>SUMIF(HW!$A$2:$A$1573,$A758,HW!BI$2:BI$1573)</f>
        <v>245</v>
      </c>
      <c r="BY758" s="97">
        <f>SUMIF(HW!$A$2:$A$1573,$A758,HW!BJ$2:BJ$1573)</f>
        <v>3.4000000000000002E-2</v>
      </c>
      <c r="BZ758" s="197">
        <f t="shared" si="598"/>
        <v>245</v>
      </c>
      <c r="CA758" s="198">
        <f t="shared" si="599"/>
        <v>3.4000000000000002E-2</v>
      </c>
      <c r="CB758" s="296">
        <f>IF(CJ758="Y",IF(C758="FINISHED GOODS",SUMIF(COST_SHEETT!$AB$3:$AB$1227,$CI758,COST_SHEETT!$DD$3:$DD$1227),SUMIF(COST_SHEETT!$B$3:$B$1227,$CI758,COST_SHEETT!$DB$3:$DB$1227)),IF(C758="FINISHED GOODS",SUMIF(COST_SHEETT1!$AB$3:$AB$1227,$CI758,COST_SHEETT1!$DD$3:$DD$1227),SUMIF(COST_SHEETT1!$B$3:$B$1227,$CI758,COST_SHEETT1!$DB$3:$DB$1227)))</f>
        <v>2.5039346351776844E-2</v>
      </c>
      <c r="CC758" s="209">
        <f t="shared" ref="CC758" si="638">ROUND(BZ758*CB758,0)</f>
        <v>6</v>
      </c>
      <c r="CD758" s="295">
        <v>1</v>
      </c>
      <c r="CE758" s="295"/>
      <c r="CF758" s="376">
        <f>IF(BZ758=0,0,IF(CK758&gt;0,CK758,CD758))</f>
        <v>2.7123937349998652E-2</v>
      </c>
      <c r="CG758" s="301">
        <f t="shared" ref="CG758" si="639">MIN(CF758,CB758)</f>
        <v>2.5039346351776844E-2</v>
      </c>
      <c r="CH758" s="302">
        <f t="shared" ref="CH758" si="640">ROUND(CG758*BZ758,0)</f>
        <v>6</v>
      </c>
      <c r="CI758" s="272" t="s">
        <v>3563</v>
      </c>
      <c r="CK758" s="303">
        <v>2.7123937349998652E-2</v>
      </c>
      <c r="CL758" s="296" t="str">
        <f t="shared" ref="CL758" si="641">IF(CF758&lt;CB758,"NRV","COST")</f>
        <v>COST</v>
      </c>
      <c r="CM758" s="304">
        <f t="shared" ref="CM758" si="642">IF(CA758=0,0,ROUND(CH758/CA758,3))</f>
        <v>176.471</v>
      </c>
      <c r="CT758" s="296">
        <f>+(BX758*CG758)</f>
        <v>6.134639856185327</v>
      </c>
      <c r="CU758" s="296">
        <f>+(BZ758-BX758)*CG758</f>
        <v>0</v>
      </c>
      <c r="CW758" s="296">
        <f>+CT758+CU758+CV758</f>
        <v>6.134639856185327</v>
      </c>
      <c r="CX758" s="388">
        <f>+CW758-CH758</f>
        <v>0.13463985618532703</v>
      </c>
    </row>
    <row r="759" spans="1:102" ht="12" hidden="1" customHeight="1" x14ac:dyDescent="0.25">
      <c r="A759" s="136" t="s">
        <v>2642</v>
      </c>
      <c r="B759" s="105"/>
      <c r="C759" s="105" t="s">
        <v>1200</v>
      </c>
      <c r="D759" s="137"/>
      <c r="E759" s="137"/>
      <c r="F759" s="137">
        <v>0.17127300000000001</v>
      </c>
      <c r="G759" s="137">
        <v>0.17127300000000001</v>
      </c>
      <c r="H759" s="107">
        <v>1287540</v>
      </c>
      <c r="I759" s="107">
        <v>317.44299999999998</v>
      </c>
      <c r="J759" s="138">
        <v>53212.745000000003</v>
      </c>
      <c r="K759" s="137"/>
      <c r="L759" s="107">
        <v>0</v>
      </c>
      <c r="M759" s="137"/>
      <c r="N759" s="107">
        <v>0</v>
      </c>
      <c r="O759" s="137"/>
      <c r="P759" s="107">
        <v>0</v>
      </c>
      <c r="Q759" s="137"/>
      <c r="R759" s="107">
        <v>0</v>
      </c>
      <c r="S759" s="137"/>
      <c r="T759" s="107">
        <v>0</v>
      </c>
      <c r="U759" s="137"/>
      <c r="V759" s="107">
        <v>0</v>
      </c>
      <c r="W759" s="137"/>
      <c r="X759" s="107">
        <v>0</v>
      </c>
      <c r="Y759" s="137"/>
      <c r="Z759" s="107">
        <v>0</v>
      </c>
      <c r="AA759" s="137"/>
      <c r="AB759" s="107">
        <v>0</v>
      </c>
      <c r="AC759" s="107">
        <v>0</v>
      </c>
      <c r="AD759" s="107">
        <v>0</v>
      </c>
      <c r="AE759" s="107">
        <v>0</v>
      </c>
      <c r="AF759" s="137"/>
      <c r="AG759" s="107">
        <v>0</v>
      </c>
      <c r="AH759" s="137"/>
      <c r="AI759" s="107">
        <v>0</v>
      </c>
      <c r="AJ759" s="137"/>
      <c r="AK759" s="107">
        <v>0</v>
      </c>
      <c r="AL759" s="137"/>
      <c r="AM759" s="107">
        <v>0</v>
      </c>
      <c r="AN759" s="137"/>
      <c r="AO759" s="107">
        <v>0</v>
      </c>
      <c r="AP759" s="137">
        <v>233280</v>
      </c>
      <c r="AQ759" s="107">
        <v>69.983999999999995</v>
      </c>
      <c r="AR759" s="137"/>
      <c r="AS759" s="107">
        <v>0</v>
      </c>
      <c r="AT759" s="137"/>
      <c r="AU759" s="107">
        <v>0</v>
      </c>
      <c r="AV759" s="139">
        <v>233280</v>
      </c>
      <c r="AW759" s="107">
        <v>69.983999999999995</v>
      </c>
      <c r="AX759" s="138">
        <v>10911.905000000001</v>
      </c>
      <c r="AY759" s="139">
        <v>1054260</v>
      </c>
      <c r="AZ759" s="137">
        <v>578</v>
      </c>
      <c r="BA759" s="107">
        <v>247.459</v>
      </c>
      <c r="BB759" s="138">
        <v>42300.84</v>
      </c>
      <c r="BC759" s="138">
        <v>42300.84</v>
      </c>
      <c r="BD759" s="137">
        <v>0</v>
      </c>
      <c r="BE759" s="137">
        <v>0</v>
      </c>
      <c r="BF759" s="107">
        <v>0</v>
      </c>
      <c r="BG759" s="107">
        <v>0</v>
      </c>
      <c r="BH759" s="107">
        <v>0</v>
      </c>
      <c r="BI759" s="137"/>
      <c r="BJ759" s="107">
        <v>0</v>
      </c>
      <c r="BK759" s="137"/>
      <c r="BL759" s="107">
        <v>0</v>
      </c>
      <c r="BM759" s="107">
        <v>0</v>
      </c>
      <c r="BN759" s="107">
        <v>0</v>
      </c>
      <c r="BO759" s="107">
        <v>0</v>
      </c>
      <c r="BP759" s="108">
        <v>0</v>
      </c>
      <c r="BS759" s="97">
        <f t="shared" si="595"/>
        <v>0</v>
      </c>
      <c r="BT759" s="97">
        <f t="shared" si="596"/>
        <v>0</v>
      </c>
      <c r="BU759" s="97">
        <f t="shared" si="597"/>
        <v>0</v>
      </c>
      <c r="BV759" s="296" t="str">
        <f>IF(CA759=0,"NO STOCK",IF(COUNTIF(PKGSUMM_T!$A$2:$A$1245,A759)&gt;0,"OK","ERROR"))</f>
        <v>NO STOCK</v>
      </c>
      <c r="BW759" s="296" t="str">
        <f>IF(CA759=0,"NO STOCK",IF(OR(COUNTIF(COST_SHEETT!$B$3:$B$1238,CI759)&gt;0,COUNTIF(COST_SHEETT!$AB$3:$AB$1238,CI759)&gt;0,COUNTIF(COST_SHEETT1!$B$3:$B$1238,CI759)&gt;0,COUNTIF(COST_SHEETT1!$AB$3:$AB$1238,CI759)&gt;0),"OK","ERROR"))</f>
        <v>NO STOCK</v>
      </c>
      <c r="BX759" s="97">
        <f>SUMIF(HW!$A$2:$A$1573,$A759,HW!BI$2:BI$1573)</f>
        <v>0</v>
      </c>
      <c r="BY759" s="97">
        <f>SUMIF(HW!$A$2:$A$1573,$A759,HW!BJ$2:BJ$1573)</f>
        <v>0</v>
      </c>
      <c r="BZ759" s="197">
        <f t="shared" si="598"/>
        <v>0</v>
      </c>
      <c r="CA759" s="198">
        <f t="shared" si="599"/>
        <v>0</v>
      </c>
      <c r="CI759" s="253"/>
      <c r="CK759" s="296">
        <f>IF(C759="WORK IN PROGRESS",0.099999,IF(SUMIF(SALE!$L$3:$L$1221,$A759,SALE!$U$3:$U$1221)=0,0,SUMIF(SALE!$L$3:$L$1221,$A759,SALE!$U$3:$U$1221)/SUMIF(SALE!$L$3:$L$1221,$A759,SALE!$F$3:$F$1221)))</f>
        <v>0</v>
      </c>
    </row>
    <row r="760" spans="1:102" ht="12" hidden="1" customHeight="1" x14ac:dyDescent="0.25">
      <c r="A760" s="133" t="s">
        <v>2642</v>
      </c>
      <c r="B760" s="111" t="s">
        <v>1200</v>
      </c>
      <c r="C760" s="111"/>
      <c r="D760" s="126"/>
      <c r="E760" s="126"/>
      <c r="F760" s="126">
        <v>0.17127300000000001</v>
      </c>
      <c r="G760" s="126">
        <v>0.17127300000000001</v>
      </c>
      <c r="H760" s="112">
        <v>1287540</v>
      </c>
      <c r="I760" s="112">
        <v>317.44299999999998</v>
      </c>
      <c r="J760" s="134">
        <v>53212.745000000003</v>
      </c>
      <c r="K760" s="126"/>
      <c r="L760" s="112">
        <v>0</v>
      </c>
      <c r="M760" s="126"/>
      <c r="N760" s="112">
        <v>0</v>
      </c>
      <c r="O760" s="126"/>
      <c r="P760" s="112">
        <v>0</v>
      </c>
      <c r="Q760" s="126"/>
      <c r="R760" s="112">
        <v>0</v>
      </c>
      <c r="S760" s="126"/>
      <c r="T760" s="112">
        <v>0</v>
      </c>
      <c r="U760" s="126"/>
      <c r="V760" s="112">
        <v>0</v>
      </c>
      <c r="W760" s="126"/>
      <c r="X760" s="112">
        <v>0</v>
      </c>
      <c r="Y760" s="126"/>
      <c r="Z760" s="112">
        <v>0</v>
      </c>
      <c r="AA760" s="126"/>
      <c r="AB760" s="112">
        <v>0</v>
      </c>
      <c r="AC760" s="112">
        <v>0</v>
      </c>
      <c r="AD760" s="112">
        <v>0</v>
      </c>
      <c r="AE760" s="112">
        <v>0</v>
      </c>
      <c r="AF760" s="126"/>
      <c r="AG760" s="112">
        <v>0</v>
      </c>
      <c r="AH760" s="126"/>
      <c r="AI760" s="112">
        <v>0</v>
      </c>
      <c r="AJ760" s="126"/>
      <c r="AK760" s="112">
        <v>0</v>
      </c>
      <c r="AL760" s="126"/>
      <c r="AM760" s="112">
        <v>0</v>
      </c>
      <c r="AN760" s="126"/>
      <c r="AO760" s="112">
        <v>0</v>
      </c>
      <c r="AP760" s="126">
        <v>233280</v>
      </c>
      <c r="AQ760" s="112">
        <v>69.983999999999995</v>
      </c>
      <c r="AR760" s="126"/>
      <c r="AS760" s="112">
        <v>0</v>
      </c>
      <c r="AT760" s="126"/>
      <c r="AU760" s="112">
        <v>0</v>
      </c>
      <c r="AV760" s="135">
        <v>233280</v>
      </c>
      <c r="AW760" s="112">
        <v>69.983999999999995</v>
      </c>
      <c r="AX760" s="134">
        <v>10911.905000000001</v>
      </c>
      <c r="AY760" s="135">
        <v>1054260</v>
      </c>
      <c r="AZ760" s="126">
        <v>578</v>
      </c>
      <c r="BA760" s="112">
        <v>247.459</v>
      </c>
      <c r="BB760" s="134">
        <v>42300.84</v>
      </c>
      <c r="BC760" s="134">
        <v>42300.84</v>
      </c>
      <c r="BD760" s="126">
        <v>0</v>
      </c>
      <c r="BE760" s="126">
        <v>0</v>
      </c>
      <c r="BF760" s="112">
        <v>0</v>
      </c>
      <c r="BG760" s="112">
        <v>0</v>
      </c>
      <c r="BH760" s="112">
        <v>0</v>
      </c>
      <c r="BI760" s="126"/>
      <c r="BJ760" s="112">
        <v>0</v>
      </c>
      <c r="BK760" s="126"/>
      <c r="BL760" s="112">
        <v>0</v>
      </c>
      <c r="BM760" s="112">
        <v>0</v>
      </c>
      <c r="BN760" s="112">
        <v>0</v>
      </c>
      <c r="BO760" s="112">
        <v>0</v>
      </c>
      <c r="BP760" s="113">
        <v>0</v>
      </c>
      <c r="BS760" s="97">
        <f t="shared" si="595"/>
        <v>0</v>
      </c>
      <c r="BT760" s="97">
        <f t="shared" si="596"/>
        <v>0</v>
      </c>
      <c r="BU760" s="97">
        <f t="shared" si="597"/>
        <v>0</v>
      </c>
      <c r="BV760" s="296" t="str">
        <f>IF(CA760=0,"NO STOCK",IF(COUNTIF(PKGSUMM_T!$A$2:$A$1245,A760)&gt;0,"OK","ERROR"))</f>
        <v>NO STOCK</v>
      </c>
      <c r="BW760" s="296" t="str">
        <f>IF(CA760=0,"NO STOCK",IF(OR(COUNTIF(COST_SHEETT!$B$3:$B$1238,CI760)&gt;0,COUNTIF(COST_SHEETT!$AB$3:$AB$1238,CI760)&gt;0,COUNTIF(COST_SHEETT1!$B$3:$B$1238,CI760)&gt;0,COUNTIF(COST_SHEETT1!$AB$3:$AB$1238,CI760)&gt;0),"OK","ERROR"))</f>
        <v>NO STOCK</v>
      </c>
      <c r="BX760" s="97">
        <f>SUMIF(HW!$A$2:$A$1573,$A760,HW!BI$2:BI$1573)</f>
        <v>0</v>
      </c>
      <c r="BY760" s="97">
        <f>SUMIF(HW!$A$2:$A$1573,$A760,HW!BJ$2:BJ$1573)</f>
        <v>0</v>
      </c>
      <c r="BZ760" s="197">
        <f t="shared" si="598"/>
        <v>0</v>
      </c>
      <c r="CA760" s="198">
        <f t="shared" si="599"/>
        <v>0</v>
      </c>
      <c r="CI760" s="253"/>
      <c r="CK760" s="296">
        <f>IF(C760="WORK IN PROGRESS",0.099999,IF(SUMIF(SALE!$L$3:$L$1221,$A760,SALE!$U$3:$U$1221)=0,0,SUMIF(SALE!$L$3:$L$1221,$A760,SALE!$U$3:$U$1221)/SUMIF(SALE!$L$3:$L$1221,$A760,SALE!$F$3:$F$1221)))</f>
        <v>0</v>
      </c>
    </row>
    <row r="761" spans="1:102" ht="12" hidden="1" customHeight="1" x14ac:dyDescent="0.25">
      <c r="A761" s="104" t="s">
        <v>2642</v>
      </c>
      <c r="B761" s="105" t="s">
        <v>1982</v>
      </c>
      <c r="C761" s="106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07"/>
      <c r="BE761" s="107"/>
      <c r="BF761" s="107"/>
      <c r="BG761" s="107"/>
      <c r="BH761" s="107"/>
      <c r="BI761" s="107"/>
      <c r="BJ761" s="107"/>
      <c r="BK761" s="107"/>
      <c r="BL761" s="107"/>
      <c r="BM761" s="107"/>
      <c r="BN761" s="107"/>
      <c r="BO761" s="107"/>
      <c r="BP761" s="108"/>
      <c r="BS761" s="97">
        <f t="shared" si="595"/>
        <v>0</v>
      </c>
      <c r="BT761" s="97">
        <f t="shared" si="596"/>
        <v>0</v>
      </c>
      <c r="BU761" s="97">
        <f t="shared" si="597"/>
        <v>0</v>
      </c>
      <c r="BV761" s="296" t="str">
        <f>IF(CA761=0,"NO STOCK",IF(COUNTIF(PKGSUMM_T!$A$2:$A$1245,A761)&gt;0,"OK","ERROR"))</f>
        <v>NO STOCK</v>
      </c>
      <c r="BW761" s="296" t="str">
        <f>IF(CA761=0,"NO STOCK",IF(OR(COUNTIF(COST_SHEETT!$B$3:$B$1238,CI761)&gt;0,COUNTIF(COST_SHEETT!$AB$3:$AB$1238,CI761)&gt;0,COUNTIF(COST_SHEETT1!$B$3:$B$1238,CI761)&gt;0,COUNTIF(COST_SHEETT1!$AB$3:$AB$1238,CI761)&gt;0),"OK","ERROR"))</f>
        <v>NO STOCK</v>
      </c>
      <c r="BX761" s="97">
        <f>SUMIF(HW!$A$2:$A$1573,$A761,HW!BI$2:BI$1573)</f>
        <v>0</v>
      </c>
      <c r="BY761" s="97">
        <f>SUMIF(HW!$A$2:$A$1573,$A761,HW!BJ$2:BJ$1573)</f>
        <v>0</v>
      </c>
      <c r="BZ761" s="197">
        <f t="shared" si="598"/>
        <v>0</v>
      </c>
      <c r="CA761" s="198">
        <f t="shared" si="599"/>
        <v>0</v>
      </c>
      <c r="CI761" s="253"/>
      <c r="CK761" s="296">
        <f>IF(C761="WORK IN PROGRESS",0.099999,IF(SUMIF(SALE!$L$3:$L$1221,$A761,SALE!$U$3:$U$1221)=0,0,SUMIF(SALE!$L$3:$L$1221,$A761,SALE!$U$3:$U$1221)/SUMIF(SALE!$L$3:$L$1221,$A761,SALE!$F$3:$F$1221)))</f>
        <v>0</v>
      </c>
    </row>
    <row r="762" spans="1:102" ht="12" hidden="1" customHeight="1" x14ac:dyDescent="0.25">
      <c r="A762" s="109" t="s">
        <v>2642</v>
      </c>
      <c r="B762" s="110"/>
      <c r="C762" s="111" t="s">
        <v>30</v>
      </c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3"/>
      <c r="BS762" s="97">
        <f t="shared" si="595"/>
        <v>0</v>
      </c>
      <c r="BT762" s="97">
        <f t="shared" si="596"/>
        <v>0</v>
      </c>
      <c r="BU762" s="97">
        <f t="shared" si="597"/>
        <v>0</v>
      </c>
      <c r="BV762" s="296" t="str">
        <f>IF(CA762=0,"NO STOCK",IF(COUNTIF(PKGSUMM_T!$A$2:$A$1245,A762)&gt;0,"OK","ERROR"))</f>
        <v>NO STOCK</v>
      </c>
      <c r="BW762" s="296" t="str">
        <f>IF(CA762=0,"NO STOCK",IF(OR(COUNTIF(COST_SHEETT!$B$3:$B$1238,CI762)&gt;0,COUNTIF(COST_SHEETT!$AB$3:$AB$1238,CI762)&gt;0,COUNTIF(COST_SHEETT1!$B$3:$B$1238,CI762)&gt;0,COUNTIF(COST_SHEETT1!$AB$3:$AB$1238,CI762)&gt;0),"OK","ERROR"))</f>
        <v>NO STOCK</v>
      </c>
      <c r="BX762" s="97">
        <f>SUMIF(HW!$A$2:$A$1573,$A762,HW!BI$2:BI$1573)</f>
        <v>0</v>
      </c>
      <c r="BY762" s="97">
        <f>SUMIF(HW!$A$2:$A$1573,$A762,HW!BJ$2:BJ$1573)</f>
        <v>0</v>
      </c>
      <c r="BZ762" s="197">
        <f t="shared" si="598"/>
        <v>0</v>
      </c>
      <c r="CA762" s="198">
        <f t="shared" si="599"/>
        <v>0</v>
      </c>
      <c r="CI762" s="253"/>
      <c r="CK762" s="296">
        <f>IF(C762="WORK IN PROGRESS",0.099999,IF(SUMIF(SALE!$L$3:$L$1221,$A762,SALE!$U$3:$U$1221)=0,0,SUMIF(SALE!$L$3:$L$1221,$A762,SALE!$U$3:$U$1221)/SUMIF(SALE!$L$3:$L$1221,$A762,SALE!$F$3:$F$1221)))</f>
        <v>0</v>
      </c>
    </row>
    <row r="763" spans="1:102" ht="12" customHeight="1" x14ac:dyDescent="0.25">
      <c r="A763" s="114" t="s">
        <v>523</v>
      </c>
      <c r="B763" s="115" t="s">
        <v>524</v>
      </c>
      <c r="C763" s="115" t="s">
        <v>30</v>
      </c>
      <c r="D763" s="116">
        <v>1141</v>
      </c>
      <c r="E763" s="117">
        <v>575</v>
      </c>
      <c r="F763" s="117">
        <v>9.3257999999999994E-2</v>
      </c>
      <c r="G763" s="117">
        <v>9.3257999999999994E-2</v>
      </c>
      <c r="H763" s="130">
        <v>19397</v>
      </c>
      <c r="I763" s="130">
        <v>11.153</v>
      </c>
      <c r="J763" s="131">
        <v>1808.925</v>
      </c>
      <c r="K763" s="117"/>
      <c r="L763" s="118">
        <v>0</v>
      </c>
      <c r="M763" s="117"/>
      <c r="N763" s="118">
        <v>0</v>
      </c>
      <c r="O763" s="117"/>
      <c r="P763" s="118">
        <v>0</v>
      </c>
      <c r="Q763" s="117"/>
      <c r="R763" s="118">
        <v>0</v>
      </c>
      <c r="S763" s="117"/>
      <c r="T763" s="118">
        <v>0</v>
      </c>
      <c r="U763" s="117"/>
      <c r="V763" s="118">
        <v>0</v>
      </c>
      <c r="W763" s="117"/>
      <c r="X763" s="118">
        <v>0</v>
      </c>
      <c r="Y763" s="117"/>
      <c r="Z763" s="118">
        <v>0</v>
      </c>
      <c r="AA763" s="117"/>
      <c r="AB763" s="118">
        <v>0</v>
      </c>
      <c r="AC763" s="118">
        <v>0</v>
      </c>
      <c r="AD763" s="118">
        <v>0</v>
      </c>
      <c r="AE763" s="118">
        <v>0</v>
      </c>
      <c r="AF763" s="117"/>
      <c r="AG763" s="118">
        <v>0</v>
      </c>
      <c r="AH763" s="117"/>
      <c r="AI763" s="118">
        <v>0</v>
      </c>
      <c r="AJ763" s="117"/>
      <c r="AK763" s="118">
        <v>0</v>
      </c>
      <c r="AL763" s="117"/>
      <c r="AM763" s="118">
        <v>0</v>
      </c>
      <c r="AN763" s="117"/>
      <c r="AO763" s="118">
        <v>0</v>
      </c>
      <c r="AP763" s="117"/>
      <c r="AQ763" s="118">
        <v>0</v>
      </c>
      <c r="AR763" s="117"/>
      <c r="AS763" s="118">
        <v>0</v>
      </c>
      <c r="AT763" s="117"/>
      <c r="AU763" s="118">
        <v>0</v>
      </c>
      <c r="AV763" s="118">
        <v>0</v>
      </c>
      <c r="AW763" s="118">
        <v>0</v>
      </c>
      <c r="AX763" s="118">
        <v>0</v>
      </c>
      <c r="AY763" s="132">
        <v>19397</v>
      </c>
      <c r="AZ763" s="117">
        <v>17</v>
      </c>
      <c r="BA763" s="130">
        <v>11.153</v>
      </c>
      <c r="BB763" s="131">
        <v>1808.925</v>
      </c>
      <c r="BC763" s="131">
        <v>1808.925</v>
      </c>
      <c r="BD763" s="117">
        <v>0</v>
      </c>
      <c r="BE763" s="117">
        <v>0</v>
      </c>
      <c r="BF763" s="118">
        <v>0</v>
      </c>
      <c r="BG763" s="118">
        <v>0</v>
      </c>
      <c r="BH763" s="118">
        <v>0</v>
      </c>
      <c r="BI763" s="117"/>
      <c r="BJ763" s="118">
        <v>0</v>
      </c>
      <c r="BK763" s="117"/>
      <c r="BL763" s="118">
        <v>0</v>
      </c>
      <c r="BM763" s="118">
        <v>0</v>
      </c>
      <c r="BN763" s="118">
        <v>0</v>
      </c>
      <c r="BO763" s="118">
        <v>0</v>
      </c>
      <c r="BP763" s="119">
        <v>0</v>
      </c>
      <c r="BS763" s="97">
        <f t="shared" si="595"/>
        <v>19397</v>
      </c>
      <c r="BT763" s="97">
        <f t="shared" si="596"/>
        <v>17</v>
      </c>
      <c r="BU763" s="97">
        <f t="shared" si="597"/>
        <v>11.153</v>
      </c>
      <c r="BV763" s="296" t="str">
        <f>IF(CA763=0,"NO STOCK",IF(COUNTIF(PKGSUMM_T!$A$2:$A$1245,A763)&gt;0,"OK","ERROR"))</f>
        <v>OK</v>
      </c>
      <c r="BW763" s="296" t="str">
        <f>IF(CA763=0,"NO STOCK",IF(OR(COUNTIF(COST_SHEETT!$B$3:$B$1238,CI763)&gt;0,COUNTIF(COST_SHEETT!$AB$3:$AB$1238,CI763)&gt;0,COUNTIF(COST_SHEETT1!$B$3:$B$1238,CI763)&gt;0,COUNTIF(COST_SHEETT1!$AB$3:$AB$1238,CI763)&gt;0),"OK","ERROR"))</f>
        <v>OK</v>
      </c>
      <c r="BX763" s="97">
        <f>SUMIF(HW!$A$2:$A$1573,$A763,HW!BI$2:BI$1573)</f>
        <v>0</v>
      </c>
      <c r="BY763" s="97">
        <f>SUMIF(HW!$A$2:$A$1573,$A763,HW!BJ$2:BJ$1573)</f>
        <v>0</v>
      </c>
      <c r="BZ763" s="197">
        <f t="shared" si="598"/>
        <v>19397</v>
      </c>
      <c r="CA763" s="198">
        <f t="shared" si="599"/>
        <v>11.153</v>
      </c>
      <c r="CB763" s="296">
        <f>IF(CJ763="Y",IF(C763="FINISHED GOODS",SUMIF(COST_SHEETT!$AB$3:$AB$1227,$CI763,COST_SHEETT!$DD$3:$DD$1227),SUMIF(COST_SHEETT!$B$3:$B$1227,$CI763,COST_SHEETT!$DB$3:$DB$1227)),IF(C763="FINISHED GOODS",SUMIF(COST_SHEETT1!$AB$3:$AB$1227,$CI763,COST_SHEETT1!$DD$3:$DD$1227),SUMIF(COST_SHEETT1!$B$3:$B$1227,$CI763,COST_SHEETT1!$DB$3:$DB$1227)))</f>
        <v>9.3258426112385703E-2</v>
      </c>
      <c r="CC763" s="209">
        <f t="shared" ref="CC763" si="643">ROUND(BZ763*CB763,0)</f>
        <v>1809</v>
      </c>
      <c r="CD763" s="295">
        <v>1</v>
      </c>
      <c r="CE763" s="295"/>
      <c r="CF763" s="376">
        <f>IF(BZ763=0,0,IF(CK763&gt;0,CK763,CD763))</f>
        <v>0.10820990359333918</v>
      </c>
      <c r="CG763" s="301">
        <f t="shared" ref="CG763" si="644">MIN(CF763,CB763)</f>
        <v>9.3258426112385703E-2</v>
      </c>
      <c r="CH763" s="302">
        <f t="shared" ref="CH763" si="645">ROUND(CG763*BZ763,0)</f>
        <v>1809</v>
      </c>
      <c r="CI763" s="253" t="s">
        <v>3580</v>
      </c>
      <c r="CK763" s="296">
        <f>IF(C763="WORK IN PROGRESS",0.099999,IF(SUMIF(SALE!$L$3:$L$1221,$A763,SALE!$U$3:$U$1221)=0,0,SUMIF(SALE!$L$3:$L$1221,$A763,SALE!$U$3:$U$1221)/SUMIF(SALE!$L$3:$L$1221,$A763,SALE!$F$3:$F$1221)))</f>
        <v>0.10820990359333918</v>
      </c>
      <c r="CL763" s="296" t="str">
        <f t="shared" ref="CL763" si="646">IF(CF763&lt;CB763,"NRV","COST")</f>
        <v>COST</v>
      </c>
      <c r="CM763" s="304">
        <f t="shared" ref="CM763" si="647">IF(CA763=0,0,ROUND(CH763/CA763,3))</f>
        <v>162.19900000000001</v>
      </c>
      <c r="CU763" s="296">
        <f>+(BZ763-BX763)*CG763</f>
        <v>1808.9336913019456</v>
      </c>
      <c r="CW763" s="296">
        <f>+CT763+CU763+CV763</f>
        <v>1808.9336913019456</v>
      </c>
      <c r="CX763" s="388">
        <f>+CW763-CH763</f>
        <v>-6.6308698054399429E-2</v>
      </c>
    </row>
    <row r="764" spans="1:102" ht="12" hidden="1" customHeight="1" x14ac:dyDescent="0.25">
      <c r="A764" s="120" t="s">
        <v>1983</v>
      </c>
      <c r="B764" s="121" t="s">
        <v>1984</v>
      </c>
      <c r="C764" s="121" t="s">
        <v>30</v>
      </c>
      <c r="D764" s="122">
        <v>1106</v>
      </c>
      <c r="E764" s="123">
        <v>575</v>
      </c>
      <c r="F764" s="123">
        <v>8.3433999999999994E-2</v>
      </c>
      <c r="G764" s="123">
        <v>8.3433999999999994E-2</v>
      </c>
      <c r="H764" s="124"/>
      <c r="I764" s="124">
        <v>0</v>
      </c>
      <c r="J764" s="124">
        <v>0</v>
      </c>
      <c r="K764" s="124"/>
      <c r="L764" s="124">
        <v>0</v>
      </c>
      <c r="M764" s="124"/>
      <c r="N764" s="124">
        <v>0</v>
      </c>
      <c r="O764" s="124"/>
      <c r="P764" s="124">
        <v>0</v>
      </c>
      <c r="Q764" s="124"/>
      <c r="R764" s="124">
        <v>0</v>
      </c>
      <c r="S764" s="124"/>
      <c r="T764" s="124">
        <v>0</v>
      </c>
      <c r="U764" s="124"/>
      <c r="V764" s="124">
        <v>0</v>
      </c>
      <c r="W764" s="124"/>
      <c r="X764" s="124">
        <v>0</v>
      </c>
      <c r="Y764" s="124"/>
      <c r="Z764" s="124">
        <v>0</v>
      </c>
      <c r="AA764" s="124"/>
      <c r="AB764" s="124">
        <v>0</v>
      </c>
      <c r="AC764" s="124">
        <v>0</v>
      </c>
      <c r="AD764" s="124">
        <v>0</v>
      </c>
      <c r="AE764" s="124">
        <v>0</v>
      </c>
      <c r="AF764" s="124"/>
      <c r="AG764" s="124">
        <v>0</v>
      </c>
      <c r="AH764" s="124"/>
      <c r="AI764" s="124">
        <v>0</v>
      </c>
      <c r="AJ764" s="124"/>
      <c r="AK764" s="124">
        <v>0</v>
      </c>
      <c r="AL764" s="124"/>
      <c r="AM764" s="124">
        <v>0</v>
      </c>
      <c r="AN764" s="124"/>
      <c r="AO764" s="124">
        <v>0</v>
      </c>
      <c r="AP764" s="124"/>
      <c r="AQ764" s="124">
        <v>0</v>
      </c>
      <c r="AR764" s="124"/>
      <c r="AS764" s="124">
        <v>0</v>
      </c>
      <c r="AT764" s="124"/>
      <c r="AU764" s="124">
        <v>0</v>
      </c>
      <c r="AV764" s="124">
        <v>0</v>
      </c>
      <c r="AW764" s="124">
        <v>0</v>
      </c>
      <c r="AX764" s="124">
        <v>0</v>
      </c>
      <c r="AY764" s="124">
        <v>0</v>
      </c>
      <c r="AZ764" s="124">
        <v>0</v>
      </c>
      <c r="BA764" s="124">
        <v>0</v>
      </c>
      <c r="BB764" s="124">
        <v>0</v>
      </c>
      <c r="BC764" s="124">
        <v>0</v>
      </c>
      <c r="BD764" s="123">
        <v>0</v>
      </c>
      <c r="BE764" s="123">
        <v>0</v>
      </c>
      <c r="BF764" s="124">
        <v>0</v>
      </c>
      <c r="BG764" s="124">
        <v>0</v>
      </c>
      <c r="BH764" s="124">
        <v>0</v>
      </c>
      <c r="BI764" s="124"/>
      <c r="BJ764" s="124">
        <v>0</v>
      </c>
      <c r="BK764" s="124"/>
      <c r="BL764" s="124">
        <v>0</v>
      </c>
      <c r="BM764" s="124">
        <v>0</v>
      </c>
      <c r="BN764" s="124">
        <v>0</v>
      </c>
      <c r="BO764" s="124">
        <v>0</v>
      </c>
      <c r="BP764" s="125">
        <v>0</v>
      </c>
      <c r="BS764" s="97">
        <f t="shared" si="595"/>
        <v>0</v>
      </c>
      <c r="BT764" s="97">
        <f t="shared" si="596"/>
        <v>0</v>
      </c>
      <c r="BU764" s="97">
        <f t="shared" si="597"/>
        <v>0</v>
      </c>
      <c r="BV764" s="296" t="str">
        <f>IF(CA764=0,"NO STOCK",IF(COUNTIF(PKGSUMM_T!$A$2:$A$1245,A764)&gt;0,"OK","ERROR"))</f>
        <v>NO STOCK</v>
      </c>
      <c r="BW764" s="296" t="str">
        <f>IF(CA764=0,"NO STOCK",IF(OR(COUNTIF(COST_SHEETT!$B$3:$B$1238,CI764)&gt;0,COUNTIF(COST_SHEETT!$AB$3:$AB$1238,CI764)&gt;0,COUNTIF(COST_SHEETT1!$B$3:$B$1238,CI764)&gt;0,COUNTIF(COST_SHEETT1!$AB$3:$AB$1238,CI764)&gt;0),"OK","ERROR"))</f>
        <v>NO STOCK</v>
      </c>
      <c r="BX764" s="97">
        <f>SUMIF(HW!$A$2:$A$1573,$A764,HW!BI$2:BI$1573)</f>
        <v>0</v>
      </c>
      <c r="BY764" s="97">
        <f>SUMIF(HW!$A$2:$A$1573,$A764,HW!BJ$2:BJ$1573)</f>
        <v>0</v>
      </c>
      <c r="BZ764" s="197">
        <f t="shared" si="598"/>
        <v>0</v>
      </c>
      <c r="CA764" s="198">
        <f t="shared" si="599"/>
        <v>0</v>
      </c>
      <c r="CI764" s="253"/>
      <c r="CK764" s="296">
        <f>IF(C764="WORK IN PROGRESS",0.099999,IF(SUMIF(SALE!$L$3:$L$1221,$A764,SALE!$U$3:$U$1221)=0,0,SUMIF(SALE!$L$3:$L$1221,$A764,SALE!$U$3:$U$1221)/SUMIF(SALE!$L$3:$L$1221,$A764,SALE!$F$3:$F$1221)))</f>
        <v>0</v>
      </c>
    </row>
    <row r="765" spans="1:102" ht="12" hidden="1" customHeight="1" x14ac:dyDescent="0.25">
      <c r="A765" s="114" t="s">
        <v>1985</v>
      </c>
      <c r="B765" s="115" t="s">
        <v>1986</v>
      </c>
      <c r="C765" s="115" t="s">
        <v>30</v>
      </c>
      <c r="D765" s="116">
        <v>1470</v>
      </c>
      <c r="E765" s="117">
        <v>575</v>
      </c>
      <c r="F765" s="117">
        <v>8.3433999999999994E-2</v>
      </c>
      <c r="G765" s="117">
        <v>8.3433999999999994E-2</v>
      </c>
      <c r="H765" s="118"/>
      <c r="I765" s="118">
        <v>0</v>
      </c>
      <c r="J765" s="118">
        <v>0</v>
      </c>
      <c r="K765" s="118"/>
      <c r="L765" s="118">
        <v>0</v>
      </c>
      <c r="M765" s="118"/>
      <c r="N765" s="118">
        <v>0</v>
      </c>
      <c r="O765" s="118"/>
      <c r="P765" s="118">
        <v>0</v>
      </c>
      <c r="Q765" s="118"/>
      <c r="R765" s="118">
        <v>0</v>
      </c>
      <c r="S765" s="118"/>
      <c r="T765" s="118">
        <v>0</v>
      </c>
      <c r="U765" s="118"/>
      <c r="V765" s="118">
        <v>0</v>
      </c>
      <c r="W765" s="118"/>
      <c r="X765" s="118">
        <v>0</v>
      </c>
      <c r="Y765" s="118"/>
      <c r="Z765" s="118">
        <v>0</v>
      </c>
      <c r="AA765" s="118"/>
      <c r="AB765" s="118">
        <v>0</v>
      </c>
      <c r="AC765" s="118">
        <v>0</v>
      </c>
      <c r="AD765" s="118">
        <v>0</v>
      </c>
      <c r="AE765" s="118">
        <v>0</v>
      </c>
      <c r="AF765" s="118"/>
      <c r="AG765" s="118">
        <v>0</v>
      </c>
      <c r="AH765" s="118"/>
      <c r="AI765" s="118">
        <v>0</v>
      </c>
      <c r="AJ765" s="118"/>
      <c r="AK765" s="118">
        <v>0</v>
      </c>
      <c r="AL765" s="118"/>
      <c r="AM765" s="118">
        <v>0</v>
      </c>
      <c r="AN765" s="118"/>
      <c r="AO765" s="118">
        <v>0</v>
      </c>
      <c r="AP765" s="118"/>
      <c r="AQ765" s="118">
        <v>0</v>
      </c>
      <c r="AR765" s="118"/>
      <c r="AS765" s="118">
        <v>0</v>
      </c>
      <c r="AT765" s="118"/>
      <c r="AU765" s="118">
        <v>0</v>
      </c>
      <c r="AV765" s="118">
        <v>0</v>
      </c>
      <c r="AW765" s="118">
        <v>0</v>
      </c>
      <c r="AX765" s="118">
        <v>0</v>
      </c>
      <c r="AY765" s="118">
        <v>0</v>
      </c>
      <c r="AZ765" s="118">
        <v>0</v>
      </c>
      <c r="BA765" s="118">
        <v>0</v>
      </c>
      <c r="BB765" s="118">
        <v>0</v>
      </c>
      <c r="BC765" s="118">
        <v>0</v>
      </c>
      <c r="BD765" s="117">
        <v>0</v>
      </c>
      <c r="BE765" s="117">
        <v>0</v>
      </c>
      <c r="BF765" s="118">
        <v>0</v>
      </c>
      <c r="BG765" s="118">
        <v>0</v>
      </c>
      <c r="BH765" s="118">
        <v>0</v>
      </c>
      <c r="BI765" s="118"/>
      <c r="BJ765" s="118">
        <v>0</v>
      </c>
      <c r="BK765" s="118"/>
      <c r="BL765" s="118">
        <v>0</v>
      </c>
      <c r="BM765" s="118">
        <v>0</v>
      </c>
      <c r="BN765" s="118">
        <v>0</v>
      </c>
      <c r="BO765" s="118">
        <v>0</v>
      </c>
      <c r="BP765" s="119">
        <v>0</v>
      </c>
      <c r="BS765" s="97">
        <f t="shared" si="595"/>
        <v>0</v>
      </c>
      <c r="BT765" s="97">
        <f t="shared" si="596"/>
        <v>0</v>
      </c>
      <c r="BU765" s="97">
        <f t="shared" si="597"/>
        <v>0</v>
      </c>
      <c r="BV765" s="296" t="str">
        <f>IF(CA765=0,"NO STOCK",IF(COUNTIF(PKGSUMM_T!$A$2:$A$1245,A765)&gt;0,"OK","ERROR"))</f>
        <v>NO STOCK</v>
      </c>
      <c r="BW765" s="296" t="str">
        <f>IF(CA765=0,"NO STOCK",IF(OR(COUNTIF(COST_SHEETT!$B$3:$B$1238,CI765)&gt;0,COUNTIF(COST_SHEETT!$AB$3:$AB$1238,CI765)&gt;0,COUNTIF(COST_SHEETT1!$B$3:$B$1238,CI765)&gt;0,COUNTIF(COST_SHEETT1!$AB$3:$AB$1238,CI765)&gt;0),"OK","ERROR"))</f>
        <v>NO STOCK</v>
      </c>
      <c r="BX765" s="97">
        <f>SUMIF(HW!$A$2:$A$1573,$A765,HW!BI$2:BI$1573)</f>
        <v>0</v>
      </c>
      <c r="BY765" s="97">
        <f>SUMIF(HW!$A$2:$A$1573,$A765,HW!BJ$2:BJ$1573)</f>
        <v>0</v>
      </c>
      <c r="BZ765" s="197">
        <f t="shared" si="598"/>
        <v>0</v>
      </c>
      <c r="CA765" s="198">
        <f t="shared" si="599"/>
        <v>0</v>
      </c>
      <c r="CI765" s="253"/>
      <c r="CK765" s="296">
        <f>IF(C765="WORK IN PROGRESS",0.099999,IF(SUMIF(SALE!$L$3:$L$1221,$A765,SALE!$U$3:$U$1221)=0,0,SUMIF(SALE!$L$3:$L$1221,$A765,SALE!$U$3:$U$1221)/SUMIF(SALE!$L$3:$L$1221,$A765,SALE!$F$3:$F$1221)))</f>
        <v>0</v>
      </c>
    </row>
    <row r="766" spans="1:102" ht="12" hidden="1" customHeight="1" x14ac:dyDescent="0.25">
      <c r="A766" s="133" t="s">
        <v>2642</v>
      </c>
      <c r="B766" s="111"/>
      <c r="C766" s="111" t="s">
        <v>1200</v>
      </c>
      <c r="D766" s="126"/>
      <c r="E766" s="126"/>
      <c r="F766" s="126">
        <v>0.26012600000000002</v>
      </c>
      <c r="G766" s="126">
        <v>0.26012600000000002</v>
      </c>
      <c r="H766" s="112">
        <v>19397</v>
      </c>
      <c r="I766" s="112">
        <v>11.153</v>
      </c>
      <c r="J766" s="134">
        <v>1808.925</v>
      </c>
      <c r="K766" s="126"/>
      <c r="L766" s="112">
        <v>0</v>
      </c>
      <c r="M766" s="126"/>
      <c r="N766" s="112">
        <v>0</v>
      </c>
      <c r="O766" s="126"/>
      <c r="P766" s="112">
        <v>0</v>
      </c>
      <c r="Q766" s="126"/>
      <c r="R766" s="112">
        <v>0</v>
      </c>
      <c r="S766" s="126"/>
      <c r="T766" s="112">
        <v>0</v>
      </c>
      <c r="U766" s="126"/>
      <c r="V766" s="112">
        <v>0</v>
      </c>
      <c r="W766" s="126"/>
      <c r="X766" s="112">
        <v>0</v>
      </c>
      <c r="Y766" s="126"/>
      <c r="Z766" s="112">
        <v>0</v>
      </c>
      <c r="AA766" s="126"/>
      <c r="AB766" s="112">
        <v>0</v>
      </c>
      <c r="AC766" s="112">
        <v>0</v>
      </c>
      <c r="AD766" s="112">
        <v>0</v>
      </c>
      <c r="AE766" s="112">
        <v>0</v>
      </c>
      <c r="AF766" s="126"/>
      <c r="AG766" s="112">
        <v>0</v>
      </c>
      <c r="AH766" s="126"/>
      <c r="AI766" s="112">
        <v>0</v>
      </c>
      <c r="AJ766" s="126"/>
      <c r="AK766" s="112">
        <v>0</v>
      </c>
      <c r="AL766" s="126"/>
      <c r="AM766" s="112">
        <v>0</v>
      </c>
      <c r="AN766" s="126"/>
      <c r="AO766" s="112">
        <v>0</v>
      </c>
      <c r="AP766" s="126"/>
      <c r="AQ766" s="112">
        <v>0</v>
      </c>
      <c r="AR766" s="126"/>
      <c r="AS766" s="112">
        <v>0</v>
      </c>
      <c r="AT766" s="126"/>
      <c r="AU766" s="112">
        <v>0</v>
      </c>
      <c r="AV766" s="112">
        <v>0</v>
      </c>
      <c r="AW766" s="112">
        <v>0</v>
      </c>
      <c r="AX766" s="112">
        <v>0</v>
      </c>
      <c r="AY766" s="135">
        <v>19397</v>
      </c>
      <c r="AZ766" s="126">
        <v>17</v>
      </c>
      <c r="BA766" s="112">
        <v>11.153</v>
      </c>
      <c r="BB766" s="134">
        <v>1808.925</v>
      </c>
      <c r="BC766" s="134">
        <v>1808.925</v>
      </c>
      <c r="BD766" s="126">
        <v>0</v>
      </c>
      <c r="BE766" s="126">
        <v>0</v>
      </c>
      <c r="BF766" s="112">
        <v>0</v>
      </c>
      <c r="BG766" s="112">
        <v>0</v>
      </c>
      <c r="BH766" s="112">
        <v>0</v>
      </c>
      <c r="BI766" s="126"/>
      <c r="BJ766" s="112">
        <v>0</v>
      </c>
      <c r="BK766" s="126"/>
      <c r="BL766" s="112">
        <v>0</v>
      </c>
      <c r="BM766" s="112">
        <v>0</v>
      </c>
      <c r="BN766" s="112">
        <v>0</v>
      </c>
      <c r="BO766" s="112">
        <v>0</v>
      </c>
      <c r="BP766" s="113">
        <v>0</v>
      </c>
      <c r="BS766" s="97">
        <f t="shared" si="595"/>
        <v>0</v>
      </c>
      <c r="BT766" s="97">
        <f t="shared" si="596"/>
        <v>0</v>
      </c>
      <c r="BU766" s="97">
        <f t="shared" si="597"/>
        <v>0</v>
      </c>
      <c r="BV766" s="296" t="str">
        <f>IF(CA766=0,"NO STOCK",IF(COUNTIF(PKGSUMM_T!$A$2:$A$1245,A766)&gt;0,"OK","ERROR"))</f>
        <v>NO STOCK</v>
      </c>
      <c r="BW766" s="296" t="str">
        <f>IF(CA766=0,"NO STOCK",IF(OR(COUNTIF(COST_SHEETT!$B$3:$B$1238,CI766)&gt;0,COUNTIF(COST_SHEETT!$AB$3:$AB$1238,CI766)&gt;0,COUNTIF(COST_SHEETT1!$B$3:$B$1238,CI766)&gt;0,COUNTIF(COST_SHEETT1!$AB$3:$AB$1238,CI766)&gt;0),"OK","ERROR"))</f>
        <v>NO STOCK</v>
      </c>
      <c r="BX766" s="97">
        <f>SUMIF(HW!$A$2:$A$1573,$A766,HW!BI$2:BI$1573)</f>
        <v>0</v>
      </c>
      <c r="BY766" s="97">
        <f>SUMIF(HW!$A$2:$A$1573,$A766,HW!BJ$2:BJ$1573)</f>
        <v>0</v>
      </c>
      <c r="BZ766" s="197">
        <f t="shared" si="598"/>
        <v>0</v>
      </c>
      <c r="CA766" s="198">
        <f t="shared" si="599"/>
        <v>0</v>
      </c>
      <c r="CI766" s="253"/>
      <c r="CK766" s="296">
        <f>IF(C766="WORK IN PROGRESS",0.099999,IF(SUMIF(SALE!$L$3:$L$1221,$A766,SALE!$U$3:$U$1221)=0,0,SUMIF(SALE!$L$3:$L$1221,$A766,SALE!$U$3:$U$1221)/SUMIF(SALE!$L$3:$L$1221,$A766,SALE!$F$3:$F$1221)))</f>
        <v>0</v>
      </c>
    </row>
    <row r="767" spans="1:102" ht="12" hidden="1" customHeight="1" x14ac:dyDescent="0.25">
      <c r="A767" s="136" t="s">
        <v>2642</v>
      </c>
      <c r="B767" s="105" t="s">
        <v>1200</v>
      </c>
      <c r="C767" s="105"/>
      <c r="D767" s="137"/>
      <c r="E767" s="137"/>
      <c r="F767" s="137">
        <v>0.26012600000000002</v>
      </c>
      <c r="G767" s="137">
        <v>0.26012600000000002</v>
      </c>
      <c r="H767" s="107">
        <v>19397</v>
      </c>
      <c r="I767" s="107">
        <v>11.153</v>
      </c>
      <c r="J767" s="138">
        <v>1808.925</v>
      </c>
      <c r="K767" s="137"/>
      <c r="L767" s="107">
        <v>0</v>
      </c>
      <c r="M767" s="137"/>
      <c r="N767" s="107">
        <v>0</v>
      </c>
      <c r="O767" s="137"/>
      <c r="P767" s="107">
        <v>0</v>
      </c>
      <c r="Q767" s="137"/>
      <c r="R767" s="107">
        <v>0</v>
      </c>
      <c r="S767" s="137"/>
      <c r="T767" s="107">
        <v>0</v>
      </c>
      <c r="U767" s="137"/>
      <c r="V767" s="107">
        <v>0</v>
      </c>
      <c r="W767" s="137"/>
      <c r="X767" s="107">
        <v>0</v>
      </c>
      <c r="Y767" s="137"/>
      <c r="Z767" s="107">
        <v>0</v>
      </c>
      <c r="AA767" s="137"/>
      <c r="AB767" s="107">
        <v>0</v>
      </c>
      <c r="AC767" s="107">
        <v>0</v>
      </c>
      <c r="AD767" s="107">
        <v>0</v>
      </c>
      <c r="AE767" s="107">
        <v>0</v>
      </c>
      <c r="AF767" s="137"/>
      <c r="AG767" s="107">
        <v>0</v>
      </c>
      <c r="AH767" s="137"/>
      <c r="AI767" s="107">
        <v>0</v>
      </c>
      <c r="AJ767" s="137"/>
      <c r="AK767" s="107">
        <v>0</v>
      </c>
      <c r="AL767" s="137"/>
      <c r="AM767" s="107">
        <v>0</v>
      </c>
      <c r="AN767" s="137"/>
      <c r="AO767" s="107">
        <v>0</v>
      </c>
      <c r="AP767" s="137"/>
      <c r="AQ767" s="107">
        <v>0</v>
      </c>
      <c r="AR767" s="137"/>
      <c r="AS767" s="107">
        <v>0</v>
      </c>
      <c r="AT767" s="137"/>
      <c r="AU767" s="107">
        <v>0</v>
      </c>
      <c r="AV767" s="107">
        <v>0</v>
      </c>
      <c r="AW767" s="107">
        <v>0</v>
      </c>
      <c r="AX767" s="107">
        <v>0</v>
      </c>
      <c r="AY767" s="139">
        <v>19397</v>
      </c>
      <c r="AZ767" s="137">
        <v>17</v>
      </c>
      <c r="BA767" s="107">
        <v>11.153</v>
      </c>
      <c r="BB767" s="138">
        <v>1808.925</v>
      </c>
      <c r="BC767" s="138">
        <v>1808.925</v>
      </c>
      <c r="BD767" s="137">
        <v>0</v>
      </c>
      <c r="BE767" s="137">
        <v>0</v>
      </c>
      <c r="BF767" s="107">
        <v>0</v>
      </c>
      <c r="BG767" s="107">
        <v>0</v>
      </c>
      <c r="BH767" s="107">
        <v>0</v>
      </c>
      <c r="BI767" s="137"/>
      <c r="BJ767" s="107">
        <v>0</v>
      </c>
      <c r="BK767" s="137"/>
      <c r="BL767" s="107">
        <v>0</v>
      </c>
      <c r="BM767" s="107">
        <v>0</v>
      </c>
      <c r="BN767" s="107">
        <v>0</v>
      </c>
      <c r="BO767" s="107">
        <v>0</v>
      </c>
      <c r="BP767" s="108">
        <v>0</v>
      </c>
      <c r="BS767" s="97">
        <f t="shared" si="595"/>
        <v>0</v>
      </c>
      <c r="BT767" s="97">
        <f t="shared" si="596"/>
        <v>0</v>
      </c>
      <c r="BU767" s="97">
        <f t="shared" si="597"/>
        <v>0</v>
      </c>
      <c r="BV767" s="296" t="str">
        <f>IF(CA767=0,"NO STOCK",IF(COUNTIF(PKGSUMM_T!$A$2:$A$1245,A767)&gt;0,"OK","ERROR"))</f>
        <v>NO STOCK</v>
      </c>
      <c r="BW767" s="296" t="str">
        <f>IF(CA767=0,"NO STOCK",IF(OR(COUNTIF(COST_SHEETT!$B$3:$B$1238,CI767)&gt;0,COUNTIF(COST_SHEETT!$AB$3:$AB$1238,CI767)&gt;0,COUNTIF(COST_SHEETT1!$B$3:$B$1238,CI767)&gt;0,COUNTIF(COST_SHEETT1!$AB$3:$AB$1238,CI767)&gt;0),"OK","ERROR"))</f>
        <v>NO STOCK</v>
      </c>
      <c r="BX767" s="97">
        <f>SUMIF(HW!$A$2:$A$1573,$A767,HW!BI$2:BI$1573)</f>
        <v>0</v>
      </c>
      <c r="BY767" s="97">
        <f>SUMIF(HW!$A$2:$A$1573,$A767,HW!BJ$2:BJ$1573)</f>
        <v>0</v>
      </c>
      <c r="BZ767" s="197">
        <f t="shared" si="598"/>
        <v>0</v>
      </c>
      <c r="CA767" s="198">
        <f t="shared" si="599"/>
        <v>0</v>
      </c>
      <c r="CI767" s="253"/>
      <c r="CK767" s="296">
        <f>IF(C767="WORK IN PROGRESS",0.099999,IF(SUMIF(SALE!$L$3:$L$1221,$A767,SALE!$U$3:$U$1221)=0,0,SUMIF(SALE!$L$3:$L$1221,$A767,SALE!$U$3:$U$1221)/SUMIF(SALE!$L$3:$L$1221,$A767,SALE!$F$3:$F$1221)))</f>
        <v>0</v>
      </c>
    </row>
    <row r="768" spans="1:102" ht="12" hidden="1" customHeight="1" x14ac:dyDescent="0.25">
      <c r="A768" s="109" t="s">
        <v>2642</v>
      </c>
      <c r="B768" s="111" t="s">
        <v>1987</v>
      </c>
      <c r="C768" s="110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3"/>
      <c r="BS768" s="97">
        <f t="shared" si="595"/>
        <v>0</v>
      </c>
      <c r="BT768" s="97">
        <f t="shared" si="596"/>
        <v>0</v>
      </c>
      <c r="BU768" s="97">
        <f t="shared" si="597"/>
        <v>0</v>
      </c>
      <c r="BV768" s="296" t="str">
        <f>IF(CA768=0,"NO STOCK",IF(COUNTIF(PKGSUMM_T!$A$2:$A$1245,A768)&gt;0,"OK","ERROR"))</f>
        <v>NO STOCK</v>
      </c>
      <c r="BW768" s="296" t="str">
        <f>IF(CA768=0,"NO STOCK",IF(OR(COUNTIF(COST_SHEETT!$B$3:$B$1238,CI768)&gt;0,COUNTIF(COST_SHEETT!$AB$3:$AB$1238,CI768)&gt;0,COUNTIF(COST_SHEETT1!$B$3:$B$1238,CI768)&gt;0,COUNTIF(COST_SHEETT1!$AB$3:$AB$1238,CI768)&gt;0),"OK","ERROR"))</f>
        <v>NO STOCK</v>
      </c>
      <c r="BX768" s="97">
        <f>SUMIF(HW!$A$2:$A$1573,$A768,HW!BI$2:BI$1573)</f>
        <v>0</v>
      </c>
      <c r="BY768" s="97">
        <f>SUMIF(HW!$A$2:$A$1573,$A768,HW!BJ$2:BJ$1573)</f>
        <v>0</v>
      </c>
      <c r="BZ768" s="197">
        <f t="shared" si="598"/>
        <v>0</v>
      </c>
      <c r="CA768" s="198">
        <f t="shared" si="599"/>
        <v>0</v>
      </c>
      <c r="CI768" s="253"/>
      <c r="CK768" s="296">
        <f>IF(C768="WORK IN PROGRESS",0.099999,IF(SUMIF(SALE!$L$3:$L$1221,$A768,SALE!$U$3:$U$1221)=0,0,SUMIF(SALE!$L$3:$L$1221,$A768,SALE!$U$3:$U$1221)/SUMIF(SALE!$L$3:$L$1221,$A768,SALE!$F$3:$F$1221)))</f>
        <v>0</v>
      </c>
    </row>
    <row r="769" spans="1:102" ht="12" hidden="1" customHeight="1" x14ac:dyDescent="0.25">
      <c r="A769" s="104" t="s">
        <v>2642</v>
      </c>
      <c r="B769" s="106"/>
      <c r="C769" s="105" t="s">
        <v>30</v>
      </c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07"/>
      <c r="BE769" s="107"/>
      <c r="BF769" s="107"/>
      <c r="BG769" s="107"/>
      <c r="BH769" s="107"/>
      <c r="BI769" s="107"/>
      <c r="BJ769" s="107"/>
      <c r="BK769" s="107"/>
      <c r="BL769" s="107"/>
      <c r="BM769" s="107"/>
      <c r="BN769" s="107"/>
      <c r="BO769" s="107"/>
      <c r="BP769" s="108"/>
      <c r="BS769" s="97">
        <f t="shared" si="595"/>
        <v>0</v>
      </c>
      <c r="BT769" s="97">
        <f t="shared" si="596"/>
        <v>0</v>
      </c>
      <c r="BU769" s="97">
        <f t="shared" si="597"/>
        <v>0</v>
      </c>
      <c r="BV769" s="296" t="str">
        <f>IF(CA769=0,"NO STOCK",IF(COUNTIF(PKGSUMM_T!$A$2:$A$1245,A769)&gt;0,"OK","ERROR"))</f>
        <v>NO STOCK</v>
      </c>
      <c r="BW769" s="296" t="str">
        <f>IF(CA769=0,"NO STOCK",IF(OR(COUNTIF(COST_SHEETT!$B$3:$B$1238,CI769)&gt;0,COUNTIF(COST_SHEETT!$AB$3:$AB$1238,CI769)&gt;0,COUNTIF(COST_SHEETT1!$B$3:$B$1238,CI769)&gt;0,COUNTIF(COST_SHEETT1!$AB$3:$AB$1238,CI769)&gt;0),"OK","ERROR"))</f>
        <v>NO STOCK</v>
      </c>
      <c r="BX769" s="97">
        <f>SUMIF(HW!$A$2:$A$1573,$A769,HW!BI$2:BI$1573)</f>
        <v>0</v>
      </c>
      <c r="BY769" s="97">
        <f>SUMIF(HW!$A$2:$A$1573,$A769,HW!BJ$2:BJ$1573)</f>
        <v>0</v>
      </c>
      <c r="BZ769" s="197">
        <f t="shared" si="598"/>
        <v>0</v>
      </c>
      <c r="CA769" s="198">
        <f t="shared" si="599"/>
        <v>0</v>
      </c>
      <c r="CI769" s="253"/>
      <c r="CK769" s="296">
        <f>IF(C769="WORK IN PROGRESS",0.099999,IF(SUMIF(SALE!$L$3:$L$1221,$A769,SALE!$U$3:$U$1221)=0,0,SUMIF(SALE!$L$3:$L$1221,$A769,SALE!$U$3:$U$1221)/SUMIF(SALE!$L$3:$L$1221,$A769,SALE!$F$3:$F$1221)))</f>
        <v>0</v>
      </c>
    </row>
    <row r="770" spans="1:102" ht="12" customHeight="1" x14ac:dyDescent="0.25">
      <c r="A770" s="120" t="s">
        <v>527</v>
      </c>
      <c r="B770" s="121" t="s">
        <v>528</v>
      </c>
      <c r="C770" s="121" t="s">
        <v>30</v>
      </c>
      <c r="D770" s="122">
        <v>5491</v>
      </c>
      <c r="E770" s="123">
        <v>210</v>
      </c>
      <c r="F770" s="123">
        <v>3.8723E-2</v>
      </c>
      <c r="G770" s="123">
        <v>3.8723E-2</v>
      </c>
      <c r="H770" s="127">
        <v>296514</v>
      </c>
      <c r="I770" s="127">
        <v>62.268000000000001</v>
      </c>
      <c r="J770" s="128">
        <v>11481.912</v>
      </c>
      <c r="K770" s="123"/>
      <c r="L770" s="124">
        <v>0</v>
      </c>
      <c r="M770" s="123"/>
      <c r="N770" s="124">
        <v>0</v>
      </c>
      <c r="O770" s="123"/>
      <c r="P770" s="124">
        <v>0</v>
      </c>
      <c r="Q770" s="123"/>
      <c r="R770" s="124">
        <v>0</v>
      </c>
      <c r="S770" s="123"/>
      <c r="T770" s="124">
        <v>0</v>
      </c>
      <c r="U770" s="123"/>
      <c r="V770" s="124">
        <v>0</v>
      </c>
      <c r="W770" s="123"/>
      <c r="X770" s="124">
        <v>0</v>
      </c>
      <c r="Y770" s="123"/>
      <c r="Z770" s="124">
        <v>0</v>
      </c>
      <c r="AA770" s="123"/>
      <c r="AB770" s="124">
        <v>0</v>
      </c>
      <c r="AC770" s="124">
        <v>0</v>
      </c>
      <c r="AD770" s="124">
        <v>0</v>
      </c>
      <c r="AE770" s="124">
        <v>0</v>
      </c>
      <c r="AF770" s="123"/>
      <c r="AG770" s="124">
        <v>0</v>
      </c>
      <c r="AH770" s="123"/>
      <c r="AI770" s="124">
        <v>0</v>
      </c>
      <c r="AJ770" s="123"/>
      <c r="AK770" s="124">
        <v>0</v>
      </c>
      <c r="AL770" s="123"/>
      <c r="AM770" s="124">
        <v>0</v>
      </c>
      <c r="AN770" s="123"/>
      <c r="AO770" s="124">
        <v>0</v>
      </c>
      <c r="AP770" s="123"/>
      <c r="AQ770" s="124">
        <v>0</v>
      </c>
      <c r="AR770" s="123"/>
      <c r="AS770" s="124">
        <v>0</v>
      </c>
      <c r="AT770" s="123"/>
      <c r="AU770" s="124">
        <v>0</v>
      </c>
      <c r="AV770" s="124">
        <v>0</v>
      </c>
      <c r="AW770" s="124">
        <v>0</v>
      </c>
      <c r="AX770" s="124">
        <v>0</v>
      </c>
      <c r="AY770" s="129">
        <v>296514</v>
      </c>
      <c r="AZ770" s="123">
        <v>54</v>
      </c>
      <c r="BA770" s="127">
        <v>62.268000000000001</v>
      </c>
      <c r="BB770" s="128">
        <v>11481.912</v>
      </c>
      <c r="BC770" s="128">
        <v>11481.912</v>
      </c>
      <c r="BD770" s="123">
        <v>0</v>
      </c>
      <c r="BE770" s="123">
        <v>0</v>
      </c>
      <c r="BF770" s="124">
        <v>0</v>
      </c>
      <c r="BG770" s="124">
        <v>0</v>
      </c>
      <c r="BH770" s="124">
        <v>0</v>
      </c>
      <c r="BI770" s="123"/>
      <c r="BJ770" s="124">
        <v>0</v>
      </c>
      <c r="BK770" s="123"/>
      <c r="BL770" s="124">
        <v>0</v>
      </c>
      <c r="BM770" s="124">
        <v>0</v>
      </c>
      <c r="BN770" s="124">
        <v>0</v>
      </c>
      <c r="BO770" s="124">
        <v>0</v>
      </c>
      <c r="BP770" s="125">
        <v>0</v>
      </c>
      <c r="BS770" s="97">
        <f t="shared" si="595"/>
        <v>296514</v>
      </c>
      <c r="BT770" s="97">
        <f t="shared" si="596"/>
        <v>54</v>
      </c>
      <c r="BU770" s="97">
        <f t="shared" si="597"/>
        <v>62.268000000000001</v>
      </c>
      <c r="BV770" s="296" t="str">
        <f>IF(CA770=0,"NO STOCK",IF(COUNTIF(PKGSUMM_T!$A$2:$A$1245,A770)&gt;0,"OK","ERROR"))</f>
        <v>OK</v>
      </c>
      <c r="BW770" s="296" t="str">
        <f>IF(CA770=0,"NO STOCK",IF(OR(COUNTIF(COST_SHEETT!$B$3:$B$1238,CI770)&gt;0,COUNTIF(COST_SHEETT!$AB$3:$AB$1238,CI770)&gt;0,COUNTIF(COST_SHEETT1!$B$3:$B$1238,CI770)&gt;0,COUNTIF(COST_SHEETT1!$AB$3:$AB$1238,CI770)&gt;0),"OK","ERROR"))</f>
        <v>OK</v>
      </c>
      <c r="BX770" s="97">
        <f>SUMIF(HW!$A$2:$A$1573,$A770,HW!BI$2:BI$1573)</f>
        <v>0</v>
      </c>
      <c r="BY770" s="97">
        <f>SUMIF(HW!$A$2:$A$1573,$A770,HW!BJ$2:BJ$1573)</f>
        <v>0</v>
      </c>
      <c r="BZ770" s="197">
        <f t="shared" si="598"/>
        <v>296514</v>
      </c>
      <c r="CA770" s="198">
        <f t="shared" si="599"/>
        <v>62.268000000000001</v>
      </c>
      <c r="CB770" s="296">
        <f>IF(CJ770="Y",IF(C770="FINISHED GOODS",SUMIF(COST_SHEETT!$AB$3:$AB$1227,$CI770,COST_SHEETT!$DD$3:$DD$1227),SUMIF(COST_SHEETT!$B$3:$B$1227,$CI770,COST_SHEETT!$DB$3:$DB$1227)),IF(C770="FINISHED GOODS",SUMIF(COST_SHEETT1!$AB$3:$AB$1227,$CI770,COST_SHEETT1!$DD$3:$DD$1227),SUMIF(COST_SHEETT1!$B$3:$B$1227,$CI770,COST_SHEETT1!$DB$3:$DB$1227)))</f>
        <v>3.9855425019993951E-2</v>
      </c>
      <c r="CC770" s="209">
        <f t="shared" ref="CC770" si="648">ROUND(BZ770*CB770,0)</f>
        <v>11818</v>
      </c>
      <c r="CD770" s="295">
        <v>1</v>
      </c>
      <c r="CE770" s="295"/>
      <c r="CF770" s="376">
        <f>IF(BZ770=0,0,IF(CK770&gt;0,CK770,CD770))</f>
        <v>4.2112000192233753E-2</v>
      </c>
      <c r="CG770" s="301">
        <f t="shared" ref="CG770" si="649">MIN(CF770,CB770)</f>
        <v>3.9855425019993951E-2</v>
      </c>
      <c r="CH770" s="302">
        <f t="shared" ref="CH770" si="650">ROUND(CG770*BZ770,0)</f>
        <v>11818</v>
      </c>
      <c r="CI770" s="253" t="s">
        <v>3590</v>
      </c>
      <c r="CK770" s="296">
        <f>IF(C770="WORK IN PROGRESS",0.099999,IF(SUMIF(SALE!$L$3:$L$1221,$A770,SALE!$U$3:$U$1221)=0,0,SUMIF(SALE!$L$3:$L$1221,$A770,SALE!$U$3:$U$1221)/SUMIF(SALE!$L$3:$L$1221,$A770,SALE!$F$3:$F$1221)))</f>
        <v>4.2112000192233753E-2</v>
      </c>
      <c r="CL770" s="296" t="str">
        <f t="shared" ref="CL770" si="651">IF(CF770&lt;CB770,"NRV","COST")</f>
        <v>COST</v>
      </c>
      <c r="CM770" s="304">
        <f t="shared" ref="CM770" si="652">IF(CA770=0,0,ROUND(CH770/CA770,3))</f>
        <v>189.79300000000001</v>
      </c>
      <c r="CU770" s="296">
        <f>+(BZ770-BX770)*CG770</f>
        <v>11817.691494378487</v>
      </c>
      <c r="CW770" s="296">
        <f>+CT770+CU770+CV770</f>
        <v>11817.691494378487</v>
      </c>
      <c r="CX770" s="388">
        <f>+CW770-CH770</f>
        <v>-0.30850562151317718</v>
      </c>
    </row>
    <row r="771" spans="1:102" ht="12" hidden="1" customHeight="1" x14ac:dyDescent="0.25">
      <c r="A771" s="136" t="s">
        <v>2642</v>
      </c>
      <c r="B771" s="105"/>
      <c r="C771" s="105" t="s">
        <v>1200</v>
      </c>
      <c r="D771" s="137"/>
      <c r="E771" s="137"/>
      <c r="F771" s="137">
        <v>3.8723E-2</v>
      </c>
      <c r="G771" s="137">
        <v>3.8723E-2</v>
      </c>
      <c r="H771" s="107">
        <v>296514</v>
      </c>
      <c r="I771" s="107">
        <v>62.268000000000001</v>
      </c>
      <c r="J771" s="138">
        <v>11481.912</v>
      </c>
      <c r="K771" s="137"/>
      <c r="L771" s="107">
        <v>0</v>
      </c>
      <c r="M771" s="137"/>
      <c r="N771" s="107">
        <v>0</v>
      </c>
      <c r="O771" s="137"/>
      <c r="P771" s="107">
        <v>0</v>
      </c>
      <c r="Q771" s="137"/>
      <c r="R771" s="107">
        <v>0</v>
      </c>
      <c r="S771" s="137"/>
      <c r="T771" s="107">
        <v>0</v>
      </c>
      <c r="U771" s="137"/>
      <c r="V771" s="107">
        <v>0</v>
      </c>
      <c r="W771" s="137"/>
      <c r="X771" s="107">
        <v>0</v>
      </c>
      <c r="Y771" s="137"/>
      <c r="Z771" s="107">
        <v>0</v>
      </c>
      <c r="AA771" s="137"/>
      <c r="AB771" s="107">
        <v>0</v>
      </c>
      <c r="AC771" s="107">
        <v>0</v>
      </c>
      <c r="AD771" s="107">
        <v>0</v>
      </c>
      <c r="AE771" s="107">
        <v>0</v>
      </c>
      <c r="AF771" s="137"/>
      <c r="AG771" s="107">
        <v>0</v>
      </c>
      <c r="AH771" s="137"/>
      <c r="AI771" s="107">
        <v>0</v>
      </c>
      <c r="AJ771" s="137"/>
      <c r="AK771" s="107">
        <v>0</v>
      </c>
      <c r="AL771" s="137"/>
      <c r="AM771" s="107">
        <v>0</v>
      </c>
      <c r="AN771" s="137"/>
      <c r="AO771" s="107">
        <v>0</v>
      </c>
      <c r="AP771" s="137"/>
      <c r="AQ771" s="107">
        <v>0</v>
      </c>
      <c r="AR771" s="137"/>
      <c r="AS771" s="107">
        <v>0</v>
      </c>
      <c r="AT771" s="137"/>
      <c r="AU771" s="107">
        <v>0</v>
      </c>
      <c r="AV771" s="107">
        <v>0</v>
      </c>
      <c r="AW771" s="107">
        <v>0</v>
      </c>
      <c r="AX771" s="107">
        <v>0</v>
      </c>
      <c r="AY771" s="139">
        <v>296514</v>
      </c>
      <c r="AZ771" s="137">
        <v>54</v>
      </c>
      <c r="BA771" s="107">
        <v>62.268000000000001</v>
      </c>
      <c r="BB771" s="138">
        <v>11481.912</v>
      </c>
      <c r="BC771" s="138">
        <v>11481.912</v>
      </c>
      <c r="BD771" s="137">
        <v>0</v>
      </c>
      <c r="BE771" s="137">
        <v>0</v>
      </c>
      <c r="BF771" s="107">
        <v>0</v>
      </c>
      <c r="BG771" s="107">
        <v>0</v>
      </c>
      <c r="BH771" s="107">
        <v>0</v>
      </c>
      <c r="BI771" s="137"/>
      <c r="BJ771" s="107">
        <v>0</v>
      </c>
      <c r="BK771" s="137"/>
      <c r="BL771" s="107">
        <v>0</v>
      </c>
      <c r="BM771" s="107">
        <v>0</v>
      </c>
      <c r="BN771" s="107">
        <v>0</v>
      </c>
      <c r="BO771" s="107">
        <v>0</v>
      </c>
      <c r="BP771" s="108">
        <v>0</v>
      </c>
      <c r="BS771" s="97">
        <f t="shared" si="595"/>
        <v>0</v>
      </c>
      <c r="BT771" s="97">
        <f t="shared" si="596"/>
        <v>0</v>
      </c>
      <c r="BU771" s="97">
        <f t="shared" si="597"/>
        <v>0</v>
      </c>
      <c r="BV771" s="296" t="str">
        <f>IF(CA771=0,"NO STOCK",IF(COUNTIF(PKGSUMM_T!$A$2:$A$1245,A771)&gt;0,"OK","ERROR"))</f>
        <v>NO STOCK</v>
      </c>
      <c r="BW771" s="296" t="str">
        <f>IF(CA771=0,"NO STOCK",IF(OR(COUNTIF(COST_SHEETT!$B$3:$B$1238,CI771)&gt;0,COUNTIF(COST_SHEETT!$AB$3:$AB$1238,CI771)&gt;0,COUNTIF(COST_SHEETT1!$B$3:$B$1238,CI771)&gt;0,COUNTIF(COST_SHEETT1!$AB$3:$AB$1238,CI771)&gt;0),"OK","ERROR"))</f>
        <v>NO STOCK</v>
      </c>
      <c r="BX771" s="97">
        <f>SUMIF(HW!$A$2:$A$1573,$A771,HW!BI$2:BI$1573)</f>
        <v>0</v>
      </c>
      <c r="BY771" s="97">
        <f>SUMIF(HW!$A$2:$A$1573,$A771,HW!BJ$2:BJ$1573)</f>
        <v>0</v>
      </c>
      <c r="BZ771" s="197">
        <f t="shared" si="598"/>
        <v>0</v>
      </c>
      <c r="CA771" s="198">
        <f t="shared" si="599"/>
        <v>0</v>
      </c>
      <c r="CI771" s="253"/>
      <c r="CK771" s="296">
        <f>IF(C771="WORK IN PROGRESS",0.099999,IF(SUMIF(SALE!$L$3:$L$1221,$A771,SALE!$U$3:$U$1221)=0,0,SUMIF(SALE!$L$3:$L$1221,$A771,SALE!$U$3:$U$1221)/SUMIF(SALE!$L$3:$L$1221,$A771,SALE!$F$3:$F$1221)))</f>
        <v>0</v>
      </c>
    </row>
    <row r="772" spans="1:102" ht="12" hidden="1" customHeight="1" x14ac:dyDescent="0.25">
      <c r="A772" s="109" t="s">
        <v>2642</v>
      </c>
      <c r="B772" s="110"/>
      <c r="C772" s="111" t="s">
        <v>77</v>
      </c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3"/>
      <c r="BS772" s="97">
        <f t="shared" si="595"/>
        <v>0</v>
      </c>
      <c r="BT772" s="97">
        <f t="shared" si="596"/>
        <v>0</v>
      </c>
      <c r="BU772" s="97">
        <f t="shared" si="597"/>
        <v>0</v>
      </c>
      <c r="BV772" s="296" t="str">
        <f>IF(CA772=0,"NO STOCK",IF(COUNTIF(PKGSUMM_T!$A$2:$A$1245,A772)&gt;0,"OK","ERROR"))</f>
        <v>NO STOCK</v>
      </c>
      <c r="BW772" s="296" t="str">
        <f>IF(CA772=0,"NO STOCK",IF(OR(COUNTIF(COST_SHEETT!$B$3:$B$1238,CI772)&gt;0,COUNTIF(COST_SHEETT!$AB$3:$AB$1238,CI772)&gt;0,COUNTIF(COST_SHEETT1!$B$3:$B$1238,CI772)&gt;0,COUNTIF(COST_SHEETT1!$AB$3:$AB$1238,CI772)&gt;0),"OK","ERROR"))</f>
        <v>NO STOCK</v>
      </c>
      <c r="BX772" s="97">
        <f>SUMIF(HW!$A$2:$A$1573,$A772,HW!BI$2:BI$1573)</f>
        <v>0</v>
      </c>
      <c r="BY772" s="97">
        <f>SUMIF(HW!$A$2:$A$1573,$A772,HW!BJ$2:BJ$1573)</f>
        <v>0</v>
      </c>
      <c r="BZ772" s="197">
        <f t="shared" si="598"/>
        <v>0</v>
      </c>
      <c r="CA772" s="198">
        <f t="shared" si="599"/>
        <v>0</v>
      </c>
      <c r="CI772" s="253"/>
      <c r="CK772" s="296">
        <f>IF(C772="WORK IN PROGRESS",0.099999,IF(SUMIF(SALE!$L$3:$L$1221,$A772,SALE!$U$3:$U$1221)=0,0,SUMIF(SALE!$L$3:$L$1221,$A772,SALE!$U$3:$U$1221)/SUMIF(SALE!$L$3:$L$1221,$A772,SALE!$F$3:$F$1221)))</f>
        <v>9.9999000000000005E-2</v>
      </c>
    </row>
    <row r="773" spans="1:102" ht="12" customHeight="1" x14ac:dyDescent="0.25">
      <c r="A773" s="114" t="s">
        <v>525</v>
      </c>
      <c r="B773" s="115" t="s">
        <v>526</v>
      </c>
      <c r="C773" s="115" t="s">
        <v>77</v>
      </c>
      <c r="D773" s="116">
        <v>1920</v>
      </c>
      <c r="E773" s="117">
        <v>210</v>
      </c>
      <c r="F773" s="117">
        <v>2.9141E-2</v>
      </c>
      <c r="G773" s="117">
        <v>2.9141E-2</v>
      </c>
      <c r="H773" s="130">
        <v>24960</v>
      </c>
      <c r="I773" s="130">
        <v>5.242</v>
      </c>
      <c r="J773" s="130">
        <v>727.35900000000004</v>
      </c>
      <c r="K773" s="117"/>
      <c r="L773" s="118">
        <v>0</v>
      </c>
      <c r="M773" s="117"/>
      <c r="N773" s="118">
        <v>0</v>
      </c>
      <c r="O773" s="117"/>
      <c r="P773" s="118">
        <v>0</v>
      </c>
      <c r="Q773" s="117"/>
      <c r="R773" s="118">
        <v>0</v>
      </c>
      <c r="S773" s="117"/>
      <c r="T773" s="118">
        <v>0</v>
      </c>
      <c r="U773" s="117"/>
      <c r="V773" s="118">
        <v>0</v>
      </c>
      <c r="W773" s="117"/>
      <c r="X773" s="118">
        <v>0</v>
      </c>
      <c r="Y773" s="117"/>
      <c r="Z773" s="118">
        <v>0</v>
      </c>
      <c r="AA773" s="117"/>
      <c r="AB773" s="118">
        <v>0</v>
      </c>
      <c r="AC773" s="118">
        <v>0</v>
      </c>
      <c r="AD773" s="118">
        <v>0</v>
      </c>
      <c r="AE773" s="118">
        <v>0</v>
      </c>
      <c r="AF773" s="117"/>
      <c r="AG773" s="118">
        <v>0</v>
      </c>
      <c r="AH773" s="117"/>
      <c r="AI773" s="118">
        <v>0</v>
      </c>
      <c r="AJ773" s="117"/>
      <c r="AK773" s="118">
        <v>0</v>
      </c>
      <c r="AL773" s="117"/>
      <c r="AM773" s="118">
        <v>0</v>
      </c>
      <c r="AN773" s="117"/>
      <c r="AO773" s="118">
        <v>0</v>
      </c>
      <c r="AP773" s="117"/>
      <c r="AQ773" s="118">
        <v>0</v>
      </c>
      <c r="AR773" s="117"/>
      <c r="AS773" s="118">
        <v>0</v>
      </c>
      <c r="AT773" s="117"/>
      <c r="AU773" s="118">
        <v>0</v>
      </c>
      <c r="AV773" s="118">
        <v>0</v>
      </c>
      <c r="AW773" s="118">
        <v>0</v>
      </c>
      <c r="AX773" s="118">
        <v>0</v>
      </c>
      <c r="AY773" s="132">
        <v>24960</v>
      </c>
      <c r="AZ773" s="117">
        <v>13</v>
      </c>
      <c r="BA773" s="130">
        <v>5.242</v>
      </c>
      <c r="BB773" s="130">
        <v>727.35900000000004</v>
      </c>
      <c r="BC773" s="130">
        <v>727.35900000000004</v>
      </c>
      <c r="BD773" s="117">
        <v>0</v>
      </c>
      <c r="BE773" s="117">
        <v>0</v>
      </c>
      <c r="BF773" s="118">
        <v>0</v>
      </c>
      <c r="BG773" s="118">
        <v>0</v>
      </c>
      <c r="BH773" s="118">
        <v>0</v>
      </c>
      <c r="BI773" s="117"/>
      <c r="BJ773" s="118">
        <v>0</v>
      </c>
      <c r="BK773" s="117"/>
      <c r="BL773" s="118">
        <v>0</v>
      </c>
      <c r="BM773" s="118">
        <v>0</v>
      </c>
      <c r="BN773" s="118">
        <v>0</v>
      </c>
      <c r="BO773" s="118">
        <v>0</v>
      </c>
      <c r="BP773" s="119">
        <v>0</v>
      </c>
      <c r="BS773" s="97">
        <f t="shared" si="595"/>
        <v>24960</v>
      </c>
      <c r="BT773" s="97">
        <f t="shared" si="596"/>
        <v>13</v>
      </c>
      <c r="BU773" s="97">
        <f t="shared" si="597"/>
        <v>5.242</v>
      </c>
      <c r="BV773" s="296" t="str">
        <f>IF(CA773=0,"NO STOCK",IF(COUNTIF(PKGSUMM_T!$A$2:$A$1245,A773)&gt;0,"OK","ERROR"))</f>
        <v>OK</v>
      </c>
      <c r="BW773" s="296" t="str">
        <f>IF(CA773=0,"NO STOCK",IF(OR(COUNTIF(COST_SHEETT!$B$3:$B$1238,CI773)&gt;0,COUNTIF(COST_SHEETT!$AB$3:$AB$1238,CI773)&gt;0,COUNTIF(COST_SHEETT1!$B$3:$B$1238,CI773)&gt;0,COUNTIF(COST_SHEETT1!$AB$3:$AB$1238,CI773)&gt;0),"OK","ERROR"))</f>
        <v>OK</v>
      </c>
      <c r="BX773" s="97">
        <f>SUMIF(HW!$A$2:$A$1573,$A773,HW!BI$2:BI$1573)</f>
        <v>0</v>
      </c>
      <c r="BY773" s="97">
        <f>SUMIF(HW!$A$2:$A$1573,$A773,HW!BJ$2:BJ$1573)</f>
        <v>0</v>
      </c>
      <c r="BZ773" s="197">
        <f t="shared" si="598"/>
        <v>24960</v>
      </c>
      <c r="CA773" s="198">
        <f t="shared" si="599"/>
        <v>5.242</v>
      </c>
      <c r="CB773" s="296">
        <f>IF(CJ773="Y",IF(C773="FINISHED GOODS",SUMIF(COST_SHEETT!$AB$3:$AB$1227,$CI773,COST_SHEETT!$DD$3:$DD$1227),SUMIF(COST_SHEETT!$B$3:$B$1227,$CI773,COST_SHEETT!$DB$3:$DB$1227)),IF(C773="FINISHED GOODS",SUMIF(COST_SHEETT1!$AB$3:$AB$1227,$CI773,COST_SHEETT1!$DD$3:$DD$1227),SUMIF(COST_SHEETT1!$B$3:$B$1227,$CI773,COST_SHEETT1!$DB$3:$DB$1227)))</f>
        <v>2.9141179248523767E-2</v>
      </c>
      <c r="CC773" s="209">
        <f t="shared" ref="CC773" si="653">ROUND(BZ773*CB773,0)</f>
        <v>727</v>
      </c>
      <c r="CD773" s="295">
        <v>1</v>
      </c>
      <c r="CE773" s="295"/>
      <c r="CF773" s="376">
        <f>IF(BZ773=0,0,IF(CK773&gt;0,CK773,CD773))</f>
        <v>9.9999000000000005E-2</v>
      </c>
      <c r="CG773" s="301">
        <f t="shared" ref="CG773" si="654">MIN(CF773,CB773)</f>
        <v>2.9141179248523767E-2</v>
      </c>
      <c r="CH773" s="302">
        <f t="shared" ref="CH773" si="655">ROUND(CG773*BZ773,0)</f>
        <v>727</v>
      </c>
      <c r="CI773" s="253" t="s">
        <v>3585</v>
      </c>
      <c r="CK773" s="296">
        <f>IF(C773="WORK IN PROGRESS",0.099999,IF(SUMIF(SALE!$L$3:$L$1221,$A773,SALE!$U$3:$U$1221)=0,0,SUMIF(SALE!$L$3:$L$1221,$A773,SALE!$U$3:$U$1221)/SUMIF(SALE!$L$3:$L$1221,$A773,SALE!$F$3:$F$1221)))</f>
        <v>9.9999000000000005E-2</v>
      </c>
      <c r="CL773" s="296" t="str">
        <f t="shared" ref="CL773" si="656">IF(CF773&lt;CB773,"NRV","COST")</f>
        <v>COST</v>
      </c>
      <c r="CM773" s="304">
        <f t="shared" ref="CM773" si="657">IF(CA773=0,0,ROUND(CH773/CA773,3))</f>
        <v>138.68799999999999</v>
      </c>
      <c r="CV773" s="296">
        <f>+(BZ773-BX773)*CG773</f>
        <v>727.36383404315325</v>
      </c>
      <c r="CW773" s="296">
        <f>+CT773+CU773+CV773</f>
        <v>727.36383404315325</v>
      </c>
      <c r="CX773" s="388">
        <f>+CW773-CH773</f>
        <v>0.36383404315324697</v>
      </c>
    </row>
    <row r="774" spans="1:102" ht="12" hidden="1" customHeight="1" x14ac:dyDescent="0.25">
      <c r="A774" s="133" t="s">
        <v>2642</v>
      </c>
      <c r="B774" s="111"/>
      <c r="C774" s="111" t="s">
        <v>1200</v>
      </c>
      <c r="D774" s="126"/>
      <c r="E774" s="126"/>
      <c r="F774" s="126">
        <v>2.9141E-2</v>
      </c>
      <c r="G774" s="126">
        <v>2.9141E-2</v>
      </c>
      <c r="H774" s="112">
        <v>24960</v>
      </c>
      <c r="I774" s="112">
        <v>5.242</v>
      </c>
      <c r="J774" s="112">
        <v>727.35900000000004</v>
      </c>
      <c r="K774" s="126"/>
      <c r="L774" s="112">
        <v>0</v>
      </c>
      <c r="M774" s="126"/>
      <c r="N774" s="112">
        <v>0</v>
      </c>
      <c r="O774" s="126"/>
      <c r="P774" s="112">
        <v>0</v>
      </c>
      <c r="Q774" s="126"/>
      <c r="R774" s="112">
        <v>0</v>
      </c>
      <c r="S774" s="126"/>
      <c r="T774" s="112">
        <v>0</v>
      </c>
      <c r="U774" s="126"/>
      <c r="V774" s="112">
        <v>0</v>
      </c>
      <c r="W774" s="126"/>
      <c r="X774" s="112">
        <v>0</v>
      </c>
      <c r="Y774" s="126"/>
      <c r="Z774" s="112">
        <v>0</v>
      </c>
      <c r="AA774" s="126"/>
      <c r="AB774" s="112">
        <v>0</v>
      </c>
      <c r="AC774" s="112">
        <v>0</v>
      </c>
      <c r="AD774" s="112">
        <v>0</v>
      </c>
      <c r="AE774" s="112">
        <v>0</v>
      </c>
      <c r="AF774" s="126"/>
      <c r="AG774" s="112">
        <v>0</v>
      </c>
      <c r="AH774" s="126"/>
      <c r="AI774" s="112">
        <v>0</v>
      </c>
      <c r="AJ774" s="126"/>
      <c r="AK774" s="112">
        <v>0</v>
      </c>
      <c r="AL774" s="126"/>
      <c r="AM774" s="112">
        <v>0</v>
      </c>
      <c r="AN774" s="126"/>
      <c r="AO774" s="112">
        <v>0</v>
      </c>
      <c r="AP774" s="126"/>
      <c r="AQ774" s="112">
        <v>0</v>
      </c>
      <c r="AR774" s="126"/>
      <c r="AS774" s="112">
        <v>0</v>
      </c>
      <c r="AT774" s="126"/>
      <c r="AU774" s="112">
        <v>0</v>
      </c>
      <c r="AV774" s="112">
        <v>0</v>
      </c>
      <c r="AW774" s="112">
        <v>0</v>
      </c>
      <c r="AX774" s="112">
        <v>0</v>
      </c>
      <c r="AY774" s="135">
        <v>24960</v>
      </c>
      <c r="AZ774" s="126">
        <v>13</v>
      </c>
      <c r="BA774" s="112">
        <v>5.242</v>
      </c>
      <c r="BB774" s="112">
        <v>727.35900000000004</v>
      </c>
      <c r="BC774" s="112">
        <v>727.35900000000004</v>
      </c>
      <c r="BD774" s="126">
        <v>0</v>
      </c>
      <c r="BE774" s="126">
        <v>0</v>
      </c>
      <c r="BF774" s="112">
        <v>0</v>
      </c>
      <c r="BG774" s="112">
        <v>0</v>
      </c>
      <c r="BH774" s="112">
        <v>0</v>
      </c>
      <c r="BI774" s="126"/>
      <c r="BJ774" s="112">
        <v>0</v>
      </c>
      <c r="BK774" s="126"/>
      <c r="BL774" s="112">
        <v>0</v>
      </c>
      <c r="BM774" s="112">
        <v>0</v>
      </c>
      <c r="BN774" s="112">
        <v>0</v>
      </c>
      <c r="BO774" s="112">
        <v>0</v>
      </c>
      <c r="BP774" s="113">
        <v>0</v>
      </c>
      <c r="BS774" s="97">
        <f t="shared" si="595"/>
        <v>0</v>
      </c>
      <c r="BT774" s="97">
        <f t="shared" si="596"/>
        <v>0</v>
      </c>
      <c r="BU774" s="97">
        <f t="shared" si="597"/>
        <v>0</v>
      </c>
      <c r="BV774" s="296" t="str">
        <f>IF(CA774=0,"NO STOCK",IF(COUNTIF(PKGSUMM_T!$A$2:$A$1245,A774)&gt;0,"OK","ERROR"))</f>
        <v>NO STOCK</v>
      </c>
      <c r="BW774" s="296" t="str">
        <f>IF(CA774=0,"NO STOCK",IF(OR(COUNTIF(COST_SHEETT!$B$3:$B$1238,CI774)&gt;0,COUNTIF(COST_SHEETT!$AB$3:$AB$1238,CI774)&gt;0,COUNTIF(COST_SHEETT1!$B$3:$B$1238,CI774)&gt;0,COUNTIF(COST_SHEETT1!$AB$3:$AB$1238,CI774)&gt;0),"OK","ERROR"))</f>
        <v>NO STOCK</v>
      </c>
      <c r="BX774" s="97">
        <f>SUMIF(HW!$A$2:$A$1573,$A774,HW!BI$2:BI$1573)</f>
        <v>0</v>
      </c>
      <c r="BY774" s="97">
        <f>SUMIF(HW!$A$2:$A$1573,$A774,HW!BJ$2:BJ$1573)</f>
        <v>0</v>
      </c>
      <c r="BZ774" s="197">
        <f t="shared" si="598"/>
        <v>0</v>
      </c>
      <c r="CA774" s="198">
        <f t="shared" si="599"/>
        <v>0</v>
      </c>
      <c r="CI774" s="253"/>
      <c r="CK774" s="296">
        <f>IF(C774="WORK IN PROGRESS",0.099999,IF(SUMIF(SALE!$L$3:$L$1221,$A774,SALE!$U$3:$U$1221)=0,0,SUMIF(SALE!$L$3:$L$1221,$A774,SALE!$U$3:$U$1221)/SUMIF(SALE!$L$3:$L$1221,$A774,SALE!$F$3:$F$1221)))</f>
        <v>0</v>
      </c>
    </row>
    <row r="775" spans="1:102" ht="12" hidden="1" customHeight="1" x14ac:dyDescent="0.25">
      <c r="A775" s="136" t="s">
        <v>2642</v>
      </c>
      <c r="B775" s="105" t="s">
        <v>1200</v>
      </c>
      <c r="C775" s="105"/>
      <c r="D775" s="137"/>
      <c r="E775" s="137"/>
      <c r="F775" s="137">
        <v>6.7863999999999994E-2</v>
      </c>
      <c r="G775" s="137">
        <v>6.7863999999999994E-2</v>
      </c>
      <c r="H775" s="107">
        <v>321474</v>
      </c>
      <c r="I775" s="107">
        <v>67.510000000000005</v>
      </c>
      <c r="J775" s="138">
        <v>12209.271000000001</v>
      </c>
      <c r="K775" s="137"/>
      <c r="L775" s="107">
        <v>0</v>
      </c>
      <c r="M775" s="137"/>
      <c r="N775" s="107">
        <v>0</v>
      </c>
      <c r="O775" s="137"/>
      <c r="P775" s="107">
        <v>0</v>
      </c>
      <c r="Q775" s="137"/>
      <c r="R775" s="107">
        <v>0</v>
      </c>
      <c r="S775" s="137"/>
      <c r="T775" s="107">
        <v>0</v>
      </c>
      <c r="U775" s="137"/>
      <c r="V775" s="107">
        <v>0</v>
      </c>
      <c r="W775" s="137"/>
      <c r="X775" s="107">
        <v>0</v>
      </c>
      <c r="Y775" s="137"/>
      <c r="Z775" s="107">
        <v>0</v>
      </c>
      <c r="AA775" s="137"/>
      <c r="AB775" s="107">
        <v>0</v>
      </c>
      <c r="AC775" s="107">
        <v>0</v>
      </c>
      <c r="AD775" s="107">
        <v>0</v>
      </c>
      <c r="AE775" s="107">
        <v>0</v>
      </c>
      <c r="AF775" s="137"/>
      <c r="AG775" s="107">
        <v>0</v>
      </c>
      <c r="AH775" s="137"/>
      <c r="AI775" s="107">
        <v>0</v>
      </c>
      <c r="AJ775" s="137"/>
      <c r="AK775" s="107">
        <v>0</v>
      </c>
      <c r="AL775" s="137"/>
      <c r="AM775" s="107">
        <v>0</v>
      </c>
      <c r="AN775" s="137"/>
      <c r="AO775" s="107">
        <v>0</v>
      </c>
      <c r="AP775" s="137"/>
      <c r="AQ775" s="107">
        <v>0</v>
      </c>
      <c r="AR775" s="137"/>
      <c r="AS775" s="107">
        <v>0</v>
      </c>
      <c r="AT775" s="137"/>
      <c r="AU775" s="107">
        <v>0</v>
      </c>
      <c r="AV775" s="107">
        <v>0</v>
      </c>
      <c r="AW775" s="107">
        <v>0</v>
      </c>
      <c r="AX775" s="107">
        <v>0</v>
      </c>
      <c r="AY775" s="139">
        <v>321474</v>
      </c>
      <c r="AZ775" s="137">
        <v>67</v>
      </c>
      <c r="BA775" s="107">
        <v>67.510000000000005</v>
      </c>
      <c r="BB775" s="138">
        <v>12209.271000000001</v>
      </c>
      <c r="BC775" s="138">
        <v>12209.271000000001</v>
      </c>
      <c r="BD775" s="137">
        <v>0</v>
      </c>
      <c r="BE775" s="137">
        <v>0</v>
      </c>
      <c r="BF775" s="107">
        <v>0</v>
      </c>
      <c r="BG775" s="107">
        <v>0</v>
      </c>
      <c r="BH775" s="107">
        <v>0</v>
      </c>
      <c r="BI775" s="137"/>
      <c r="BJ775" s="107">
        <v>0</v>
      </c>
      <c r="BK775" s="137"/>
      <c r="BL775" s="107">
        <v>0</v>
      </c>
      <c r="BM775" s="107">
        <v>0</v>
      </c>
      <c r="BN775" s="107">
        <v>0</v>
      </c>
      <c r="BO775" s="107">
        <v>0</v>
      </c>
      <c r="BP775" s="108">
        <v>0</v>
      </c>
      <c r="BS775" s="97">
        <f t="shared" si="595"/>
        <v>0</v>
      </c>
      <c r="BT775" s="97">
        <f t="shared" si="596"/>
        <v>0</v>
      </c>
      <c r="BU775" s="97">
        <f t="shared" si="597"/>
        <v>0</v>
      </c>
      <c r="BV775" s="296" t="str">
        <f>IF(CA775=0,"NO STOCK",IF(COUNTIF(PKGSUMM_T!$A$2:$A$1245,A775)&gt;0,"OK","ERROR"))</f>
        <v>NO STOCK</v>
      </c>
      <c r="BW775" s="296" t="str">
        <f>IF(CA775=0,"NO STOCK",IF(OR(COUNTIF(COST_SHEETT!$B$3:$B$1238,CI775)&gt;0,COUNTIF(COST_SHEETT!$AB$3:$AB$1238,CI775)&gt;0,COUNTIF(COST_SHEETT1!$B$3:$B$1238,CI775)&gt;0,COUNTIF(COST_SHEETT1!$AB$3:$AB$1238,CI775)&gt;0),"OK","ERROR"))</f>
        <v>NO STOCK</v>
      </c>
      <c r="BX775" s="97">
        <f>SUMIF(HW!$A$2:$A$1573,$A775,HW!BI$2:BI$1573)</f>
        <v>0</v>
      </c>
      <c r="BY775" s="97">
        <f>SUMIF(HW!$A$2:$A$1573,$A775,HW!BJ$2:BJ$1573)</f>
        <v>0</v>
      </c>
      <c r="BZ775" s="197">
        <f t="shared" si="598"/>
        <v>0</v>
      </c>
      <c r="CA775" s="198">
        <f t="shared" si="599"/>
        <v>0</v>
      </c>
      <c r="CK775" s="296">
        <f>IF(C775="WORK IN PROGRESS",0.099999,IF(SUMIF(SALE!$L$3:$L$1221,$A775,SALE!$U$3:$U$1221)=0,0,SUMIF(SALE!$L$3:$L$1221,$A775,SALE!$U$3:$U$1221)/SUMIF(SALE!$L$3:$L$1221,$A775,SALE!$F$3:$F$1221)))</f>
        <v>0</v>
      </c>
    </row>
    <row r="776" spans="1:102" ht="12" hidden="1" customHeight="1" x14ac:dyDescent="0.25">
      <c r="A776" s="109" t="s">
        <v>2642</v>
      </c>
      <c r="B776" s="111" t="s">
        <v>1988</v>
      </c>
      <c r="C776" s="110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3"/>
      <c r="BS776" s="97">
        <f t="shared" ref="BS776:BS839" si="658">IF($A776="YYYYY",0,AY776)</f>
        <v>0</v>
      </c>
      <c r="BT776" s="97">
        <f t="shared" ref="BT776:BT839" si="659">IF($A776="YYYYY",0,AZ776)</f>
        <v>0</v>
      </c>
      <c r="BU776" s="97">
        <f t="shared" ref="BU776:BU839" si="660">IF($A776="YYYYY",0,BA776)</f>
        <v>0</v>
      </c>
      <c r="BV776" s="296" t="str">
        <f>IF(CA776=0,"NO STOCK",IF(COUNTIF(PKGSUMM_T!$A$2:$A$1245,A776)&gt;0,"OK","ERROR"))</f>
        <v>NO STOCK</v>
      </c>
      <c r="BW776" s="296" t="str">
        <f>IF(CA776=0,"NO STOCK",IF(OR(COUNTIF(COST_SHEETT!$B$3:$B$1238,CI776)&gt;0,COUNTIF(COST_SHEETT!$AB$3:$AB$1238,CI776)&gt;0,COUNTIF(COST_SHEETT1!$B$3:$B$1238,CI776)&gt;0,COUNTIF(COST_SHEETT1!$AB$3:$AB$1238,CI776)&gt;0),"OK","ERROR"))</f>
        <v>NO STOCK</v>
      </c>
      <c r="BX776" s="97">
        <f>SUMIF(HW!$A$2:$A$1573,$A776,HW!BI$2:BI$1573)</f>
        <v>0</v>
      </c>
      <c r="BY776" s="97">
        <f>SUMIF(HW!$A$2:$A$1573,$A776,HW!BJ$2:BJ$1573)</f>
        <v>0</v>
      </c>
      <c r="BZ776" s="197">
        <f t="shared" ref="BZ776:BZ839" si="661">BS776+BX776</f>
        <v>0</v>
      </c>
      <c r="CA776" s="198">
        <f t="shared" ref="CA776:CA839" si="662">BY776+BU776</f>
        <v>0</v>
      </c>
      <c r="CK776" s="296">
        <f>IF(C776="WORK IN PROGRESS",0.099999,IF(SUMIF(SALE!$L$3:$L$1221,$A776,SALE!$U$3:$U$1221)=0,0,SUMIF(SALE!$L$3:$L$1221,$A776,SALE!$U$3:$U$1221)/SUMIF(SALE!$L$3:$L$1221,$A776,SALE!$F$3:$F$1221)))</f>
        <v>0</v>
      </c>
    </row>
    <row r="777" spans="1:102" ht="12" hidden="1" customHeight="1" x14ac:dyDescent="0.25">
      <c r="A777" s="104" t="s">
        <v>2642</v>
      </c>
      <c r="B777" s="106"/>
      <c r="C777" s="105" t="s">
        <v>30</v>
      </c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07"/>
      <c r="BE777" s="107"/>
      <c r="BF777" s="107"/>
      <c r="BG777" s="107"/>
      <c r="BH777" s="107"/>
      <c r="BI777" s="107"/>
      <c r="BJ777" s="107"/>
      <c r="BK777" s="107"/>
      <c r="BL777" s="107"/>
      <c r="BM777" s="107"/>
      <c r="BN777" s="107"/>
      <c r="BO777" s="107"/>
      <c r="BP777" s="108"/>
      <c r="BS777" s="97">
        <f t="shared" si="658"/>
        <v>0</v>
      </c>
      <c r="BT777" s="97">
        <f t="shared" si="659"/>
        <v>0</v>
      </c>
      <c r="BU777" s="97">
        <f t="shared" si="660"/>
        <v>0</v>
      </c>
      <c r="BV777" s="296" t="str">
        <f>IF(CA777=0,"NO STOCK",IF(COUNTIF(PKGSUMM_T!$A$2:$A$1245,A777)&gt;0,"OK","ERROR"))</f>
        <v>NO STOCK</v>
      </c>
      <c r="BW777" s="296" t="str">
        <f>IF(CA777=0,"NO STOCK",IF(OR(COUNTIF(COST_SHEETT!$B$3:$B$1238,CI777)&gt;0,COUNTIF(COST_SHEETT!$AB$3:$AB$1238,CI777)&gt;0,COUNTIF(COST_SHEETT1!$B$3:$B$1238,CI777)&gt;0,COUNTIF(COST_SHEETT1!$AB$3:$AB$1238,CI777)&gt;0),"OK","ERROR"))</f>
        <v>NO STOCK</v>
      </c>
      <c r="BX777" s="97">
        <f>SUMIF(HW!$A$2:$A$1573,$A777,HW!BI$2:BI$1573)</f>
        <v>0</v>
      </c>
      <c r="BY777" s="97">
        <f>SUMIF(HW!$A$2:$A$1573,$A777,HW!BJ$2:BJ$1573)</f>
        <v>0</v>
      </c>
      <c r="BZ777" s="197">
        <f t="shared" si="661"/>
        <v>0</v>
      </c>
      <c r="CA777" s="198">
        <f t="shared" si="662"/>
        <v>0</v>
      </c>
      <c r="CK777" s="296">
        <f>IF(C777="WORK IN PROGRESS",0.099999,IF(SUMIF(SALE!$L$3:$L$1221,$A777,SALE!$U$3:$U$1221)=0,0,SUMIF(SALE!$L$3:$L$1221,$A777,SALE!$U$3:$U$1221)/SUMIF(SALE!$L$3:$L$1221,$A777,SALE!$F$3:$F$1221)))</f>
        <v>0</v>
      </c>
    </row>
    <row r="778" spans="1:102" ht="12" hidden="1" customHeight="1" x14ac:dyDescent="0.25">
      <c r="A778" s="120" t="s">
        <v>1989</v>
      </c>
      <c r="B778" s="121" t="s">
        <v>1990</v>
      </c>
      <c r="C778" s="121" t="s">
        <v>30</v>
      </c>
      <c r="D778" s="122">
        <v>5733</v>
      </c>
      <c r="E778" s="123">
        <v>150</v>
      </c>
      <c r="F778" s="123">
        <v>2.1765E-2</v>
      </c>
      <c r="G778" s="123">
        <v>2.1765E-2</v>
      </c>
      <c r="H778" s="124"/>
      <c r="I778" s="124">
        <v>0</v>
      </c>
      <c r="J778" s="124">
        <v>0</v>
      </c>
      <c r="K778" s="124"/>
      <c r="L778" s="124">
        <v>0</v>
      </c>
      <c r="M778" s="124"/>
      <c r="N778" s="124">
        <v>0</v>
      </c>
      <c r="O778" s="124"/>
      <c r="P778" s="124">
        <v>0</v>
      </c>
      <c r="Q778" s="124"/>
      <c r="R778" s="124">
        <v>0</v>
      </c>
      <c r="S778" s="124"/>
      <c r="T778" s="124">
        <v>0</v>
      </c>
      <c r="U778" s="124"/>
      <c r="V778" s="124">
        <v>0</v>
      </c>
      <c r="W778" s="124"/>
      <c r="X778" s="124">
        <v>0</v>
      </c>
      <c r="Y778" s="124"/>
      <c r="Z778" s="124">
        <v>0</v>
      </c>
      <c r="AA778" s="124"/>
      <c r="AB778" s="124">
        <v>0</v>
      </c>
      <c r="AC778" s="124">
        <v>0</v>
      </c>
      <c r="AD778" s="124">
        <v>0</v>
      </c>
      <c r="AE778" s="124">
        <v>0</v>
      </c>
      <c r="AF778" s="124"/>
      <c r="AG778" s="124">
        <v>0</v>
      </c>
      <c r="AH778" s="124"/>
      <c r="AI778" s="124">
        <v>0</v>
      </c>
      <c r="AJ778" s="124"/>
      <c r="AK778" s="124">
        <v>0</v>
      </c>
      <c r="AL778" s="124"/>
      <c r="AM778" s="124">
        <v>0</v>
      </c>
      <c r="AN778" s="124"/>
      <c r="AO778" s="124">
        <v>0</v>
      </c>
      <c r="AP778" s="124"/>
      <c r="AQ778" s="124">
        <v>0</v>
      </c>
      <c r="AR778" s="124"/>
      <c r="AS778" s="124">
        <v>0</v>
      </c>
      <c r="AT778" s="124"/>
      <c r="AU778" s="124">
        <v>0</v>
      </c>
      <c r="AV778" s="124">
        <v>0</v>
      </c>
      <c r="AW778" s="124">
        <v>0</v>
      </c>
      <c r="AX778" s="124">
        <v>0</v>
      </c>
      <c r="AY778" s="124">
        <v>0</v>
      </c>
      <c r="AZ778" s="124">
        <v>0</v>
      </c>
      <c r="BA778" s="124">
        <v>0</v>
      </c>
      <c r="BB778" s="124">
        <v>0</v>
      </c>
      <c r="BC778" s="124">
        <v>0</v>
      </c>
      <c r="BD778" s="123">
        <v>0</v>
      </c>
      <c r="BE778" s="123">
        <v>0</v>
      </c>
      <c r="BF778" s="124">
        <v>0</v>
      </c>
      <c r="BG778" s="124">
        <v>0</v>
      </c>
      <c r="BH778" s="124">
        <v>0</v>
      </c>
      <c r="BI778" s="124"/>
      <c r="BJ778" s="124">
        <v>0</v>
      </c>
      <c r="BK778" s="124"/>
      <c r="BL778" s="124">
        <v>0</v>
      </c>
      <c r="BM778" s="124">
        <v>0</v>
      </c>
      <c r="BN778" s="124">
        <v>0</v>
      </c>
      <c r="BO778" s="124">
        <v>0</v>
      </c>
      <c r="BP778" s="125">
        <v>0</v>
      </c>
      <c r="BS778" s="97">
        <f t="shared" si="658"/>
        <v>0</v>
      </c>
      <c r="BT778" s="97">
        <f t="shared" si="659"/>
        <v>0</v>
      </c>
      <c r="BU778" s="97">
        <f t="shared" si="660"/>
        <v>0</v>
      </c>
      <c r="BV778" s="296" t="str">
        <f>IF(CA778=0,"NO STOCK",IF(COUNTIF(PKGSUMM_T!$A$2:$A$1245,A778)&gt;0,"OK","ERROR"))</f>
        <v>NO STOCK</v>
      </c>
      <c r="BW778" s="296" t="str">
        <f>IF(CA778=0,"NO STOCK",IF(OR(COUNTIF(COST_SHEETT!$B$3:$B$1238,CI778)&gt;0,COUNTIF(COST_SHEETT!$AB$3:$AB$1238,CI778)&gt;0,COUNTIF(COST_SHEETT1!$B$3:$B$1238,CI778)&gt;0,COUNTIF(COST_SHEETT1!$AB$3:$AB$1238,CI778)&gt;0),"OK","ERROR"))</f>
        <v>NO STOCK</v>
      </c>
      <c r="BX778" s="97">
        <f>SUMIF(HW!$A$2:$A$1573,$A778,HW!BI$2:BI$1573)</f>
        <v>0</v>
      </c>
      <c r="BY778" s="97">
        <f>SUMIF(HW!$A$2:$A$1573,$A778,HW!BJ$2:BJ$1573)</f>
        <v>0</v>
      </c>
      <c r="BZ778" s="197">
        <f t="shared" si="661"/>
        <v>0</v>
      </c>
      <c r="CA778" s="198">
        <f t="shared" si="662"/>
        <v>0</v>
      </c>
      <c r="CK778" s="296">
        <f>IF(C778="WORK IN PROGRESS",0.099999,IF(SUMIF(SALE!$L$3:$L$1221,$A778,SALE!$U$3:$U$1221)=0,0,SUMIF(SALE!$L$3:$L$1221,$A778,SALE!$U$3:$U$1221)/SUMIF(SALE!$L$3:$L$1221,$A778,SALE!$F$3:$F$1221)))</f>
        <v>0</v>
      </c>
    </row>
    <row r="779" spans="1:102" ht="12" hidden="1" customHeight="1" x14ac:dyDescent="0.25">
      <c r="A779" s="104" t="s">
        <v>2642</v>
      </c>
      <c r="B779" s="106"/>
      <c r="C779" s="105" t="s">
        <v>1200</v>
      </c>
      <c r="D779" s="107"/>
      <c r="E779" s="107"/>
      <c r="F779" s="137">
        <v>2.1765E-2</v>
      </c>
      <c r="G779" s="137">
        <v>2.1765E-2</v>
      </c>
      <c r="H779" s="107"/>
      <c r="I779" s="107">
        <v>0</v>
      </c>
      <c r="J779" s="107">
        <v>0</v>
      </c>
      <c r="K779" s="107"/>
      <c r="L779" s="107">
        <v>0</v>
      </c>
      <c r="M779" s="107"/>
      <c r="N779" s="107">
        <v>0</v>
      </c>
      <c r="O779" s="107"/>
      <c r="P779" s="107">
        <v>0</v>
      </c>
      <c r="Q779" s="107"/>
      <c r="R779" s="107">
        <v>0</v>
      </c>
      <c r="S779" s="107"/>
      <c r="T779" s="107">
        <v>0</v>
      </c>
      <c r="U779" s="107"/>
      <c r="V779" s="107">
        <v>0</v>
      </c>
      <c r="W779" s="107"/>
      <c r="X779" s="107">
        <v>0</v>
      </c>
      <c r="Y779" s="107"/>
      <c r="Z779" s="107">
        <v>0</v>
      </c>
      <c r="AA779" s="107"/>
      <c r="AB779" s="107">
        <v>0</v>
      </c>
      <c r="AC779" s="107">
        <v>0</v>
      </c>
      <c r="AD779" s="107">
        <v>0</v>
      </c>
      <c r="AE779" s="107">
        <v>0</v>
      </c>
      <c r="AF779" s="107"/>
      <c r="AG779" s="107">
        <v>0</v>
      </c>
      <c r="AH779" s="107"/>
      <c r="AI779" s="107">
        <v>0</v>
      </c>
      <c r="AJ779" s="107"/>
      <c r="AK779" s="107">
        <v>0</v>
      </c>
      <c r="AL779" s="107"/>
      <c r="AM779" s="107">
        <v>0</v>
      </c>
      <c r="AN779" s="107"/>
      <c r="AO779" s="107">
        <v>0</v>
      </c>
      <c r="AP779" s="107"/>
      <c r="AQ779" s="107">
        <v>0</v>
      </c>
      <c r="AR779" s="107"/>
      <c r="AS779" s="107">
        <v>0</v>
      </c>
      <c r="AT779" s="107"/>
      <c r="AU779" s="107">
        <v>0</v>
      </c>
      <c r="AV779" s="107">
        <v>0</v>
      </c>
      <c r="AW779" s="107">
        <v>0</v>
      </c>
      <c r="AX779" s="107">
        <v>0</v>
      </c>
      <c r="AY779" s="107">
        <v>0</v>
      </c>
      <c r="AZ779" s="107">
        <v>0</v>
      </c>
      <c r="BA779" s="107">
        <v>0</v>
      </c>
      <c r="BB779" s="107">
        <v>0</v>
      </c>
      <c r="BC779" s="107">
        <v>0</v>
      </c>
      <c r="BD779" s="137">
        <v>0</v>
      </c>
      <c r="BE779" s="137">
        <v>0</v>
      </c>
      <c r="BF779" s="107">
        <v>0</v>
      </c>
      <c r="BG779" s="107">
        <v>0</v>
      </c>
      <c r="BH779" s="107">
        <v>0</v>
      </c>
      <c r="BI779" s="107"/>
      <c r="BJ779" s="107">
        <v>0</v>
      </c>
      <c r="BK779" s="107"/>
      <c r="BL779" s="107">
        <v>0</v>
      </c>
      <c r="BM779" s="107">
        <v>0</v>
      </c>
      <c r="BN779" s="107">
        <v>0</v>
      </c>
      <c r="BO779" s="107">
        <v>0</v>
      </c>
      <c r="BP779" s="108">
        <v>0</v>
      </c>
      <c r="BS779" s="97">
        <f t="shared" si="658"/>
        <v>0</v>
      </c>
      <c r="BT779" s="97">
        <f t="shared" si="659"/>
        <v>0</v>
      </c>
      <c r="BU779" s="97">
        <f t="shared" si="660"/>
        <v>0</v>
      </c>
      <c r="BV779" s="296" t="str">
        <f>IF(CA779=0,"NO STOCK",IF(COUNTIF(PKGSUMM_T!$A$2:$A$1245,A779)&gt;0,"OK","ERROR"))</f>
        <v>NO STOCK</v>
      </c>
      <c r="BW779" s="296" t="str">
        <f>IF(CA779=0,"NO STOCK",IF(OR(COUNTIF(COST_SHEETT!$B$3:$B$1238,CI779)&gt;0,COUNTIF(COST_SHEETT!$AB$3:$AB$1238,CI779)&gt;0,COUNTIF(COST_SHEETT1!$B$3:$B$1238,CI779)&gt;0,COUNTIF(COST_SHEETT1!$AB$3:$AB$1238,CI779)&gt;0),"OK","ERROR"))</f>
        <v>NO STOCK</v>
      </c>
      <c r="BX779" s="97">
        <f>SUMIF(HW!$A$2:$A$1573,$A779,HW!BI$2:BI$1573)</f>
        <v>0</v>
      </c>
      <c r="BY779" s="97">
        <f>SUMIF(HW!$A$2:$A$1573,$A779,HW!BJ$2:BJ$1573)</f>
        <v>0</v>
      </c>
      <c r="BZ779" s="197">
        <f t="shared" si="661"/>
        <v>0</v>
      </c>
      <c r="CA779" s="198">
        <f t="shared" si="662"/>
        <v>0</v>
      </c>
      <c r="CK779" s="296">
        <f>IF(C779="WORK IN PROGRESS",0.099999,IF(SUMIF(SALE!$L$3:$L$1221,$A779,SALE!$U$3:$U$1221)=0,0,SUMIF(SALE!$L$3:$L$1221,$A779,SALE!$U$3:$U$1221)/SUMIF(SALE!$L$3:$L$1221,$A779,SALE!$F$3:$F$1221)))</f>
        <v>0</v>
      </c>
    </row>
    <row r="780" spans="1:102" ht="12" hidden="1" customHeight="1" x14ac:dyDescent="0.25">
      <c r="A780" s="109" t="s">
        <v>2642</v>
      </c>
      <c r="B780" s="111" t="s">
        <v>1200</v>
      </c>
      <c r="C780" s="110"/>
      <c r="D780" s="112"/>
      <c r="E780" s="112"/>
      <c r="F780" s="126">
        <v>2.1765E-2</v>
      </c>
      <c r="G780" s="126">
        <v>2.1765E-2</v>
      </c>
      <c r="H780" s="112"/>
      <c r="I780" s="112">
        <v>0</v>
      </c>
      <c r="J780" s="112">
        <v>0</v>
      </c>
      <c r="K780" s="112"/>
      <c r="L780" s="112">
        <v>0</v>
      </c>
      <c r="M780" s="112"/>
      <c r="N780" s="112">
        <v>0</v>
      </c>
      <c r="O780" s="112"/>
      <c r="P780" s="112">
        <v>0</v>
      </c>
      <c r="Q780" s="112"/>
      <c r="R780" s="112">
        <v>0</v>
      </c>
      <c r="S780" s="112"/>
      <c r="T780" s="112">
        <v>0</v>
      </c>
      <c r="U780" s="112"/>
      <c r="V780" s="112">
        <v>0</v>
      </c>
      <c r="W780" s="112"/>
      <c r="X780" s="112">
        <v>0</v>
      </c>
      <c r="Y780" s="112"/>
      <c r="Z780" s="112">
        <v>0</v>
      </c>
      <c r="AA780" s="112"/>
      <c r="AB780" s="112">
        <v>0</v>
      </c>
      <c r="AC780" s="112">
        <v>0</v>
      </c>
      <c r="AD780" s="112">
        <v>0</v>
      </c>
      <c r="AE780" s="112">
        <v>0</v>
      </c>
      <c r="AF780" s="112"/>
      <c r="AG780" s="112">
        <v>0</v>
      </c>
      <c r="AH780" s="112"/>
      <c r="AI780" s="112">
        <v>0</v>
      </c>
      <c r="AJ780" s="112"/>
      <c r="AK780" s="112">
        <v>0</v>
      </c>
      <c r="AL780" s="112"/>
      <c r="AM780" s="112">
        <v>0</v>
      </c>
      <c r="AN780" s="112"/>
      <c r="AO780" s="112">
        <v>0</v>
      </c>
      <c r="AP780" s="112"/>
      <c r="AQ780" s="112">
        <v>0</v>
      </c>
      <c r="AR780" s="112"/>
      <c r="AS780" s="112">
        <v>0</v>
      </c>
      <c r="AT780" s="112"/>
      <c r="AU780" s="112">
        <v>0</v>
      </c>
      <c r="AV780" s="112">
        <v>0</v>
      </c>
      <c r="AW780" s="112">
        <v>0</v>
      </c>
      <c r="AX780" s="112">
        <v>0</v>
      </c>
      <c r="AY780" s="112">
        <v>0</v>
      </c>
      <c r="AZ780" s="112">
        <v>0</v>
      </c>
      <c r="BA780" s="112">
        <v>0</v>
      </c>
      <c r="BB780" s="112">
        <v>0</v>
      </c>
      <c r="BC780" s="112">
        <v>0</v>
      </c>
      <c r="BD780" s="126">
        <v>0</v>
      </c>
      <c r="BE780" s="126">
        <v>0</v>
      </c>
      <c r="BF780" s="112">
        <v>0</v>
      </c>
      <c r="BG780" s="112">
        <v>0</v>
      </c>
      <c r="BH780" s="112">
        <v>0</v>
      </c>
      <c r="BI780" s="112"/>
      <c r="BJ780" s="112">
        <v>0</v>
      </c>
      <c r="BK780" s="112"/>
      <c r="BL780" s="112">
        <v>0</v>
      </c>
      <c r="BM780" s="112">
        <v>0</v>
      </c>
      <c r="BN780" s="112">
        <v>0</v>
      </c>
      <c r="BO780" s="112">
        <v>0</v>
      </c>
      <c r="BP780" s="113">
        <v>0</v>
      </c>
      <c r="BS780" s="97">
        <f t="shared" si="658"/>
        <v>0</v>
      </c>
      <c r="BT780" s="97">
        <f t="shared" si="659"/>
        <v>0</v>
      </c>
      <c r="BU780" s="97">
        <f t="shared" si="660"/>
        <v>0</v>
      </c>
      <c r="BV780" s="296" t="str">
        <f>IF(CA780=0,"NO STOCK",IF(COUNTIF(PKGSUMM_T!$A$2:$A$1245,A780)&gt;0,"OK","ERROR"))</f>
        <v>NO STOCK</v>
      </c>
      <c r="BW780" s="296" t="str">
        <f>IF(CA780=0,"NO STOCK",IF(OR(COUNTIF(COST_SHEETT!$B$3:$B$1238,CI780)&gt;0,COUNTIF(COST_SHEETT!$AB$3:$AB$1238,CI780)&gt;0,COUNTIF(COST_SHEETT1!$B$3:$B$1238,CI780)&gt;0,COUNTIF(COST_SHEETT1!$AB$3:$AB$1238,CI780)&gt;0),"OK","ERROR"))</f>
        <v>NO STOCK</v>
      </c>
      <c r="BX780" s="97">
        <f>SUMIF(HW!$A$2:$A$1573,$A780,HW!BI$2:BI$1573)</f>
        <v>0</v>
      </c>
      <c r="BY780" s="97">
        <f>SUMIF(HW!$A$2:$A$1573,$A780,HW!BJ$2:BJ$1573)</f>
        <v>0</v>
      </c>
      <c r="BZ780" s="197">
        <f t="shared" si="661"/>
        <v>0</v>
      </c>
      <c r="CA780" s="198">
        <f t="shared" si="662"/>
        <v>0</v>
      </c>
      <c r="CK780" s="296">
        <f>IF(C780="WORK IN PROGRESS",0.099999,IF(SUMIF(SALE!$L$3:$L$1221,$A780,SALE!$U$3:$U$1221)=0,0,SUMIF(SALE!$L$3:$L$1221,$A780,SALE!$U$3:$U$1221)/SUMIF(SALE!$L$3:$L$1221,$A780,SALE!$F$3:$F$1221)))</f>
        <v>0</v>
      </c>
    </row>
    <row r="781" spans="1:102" ht="12" hidden="1" customHeight="1" x14ac:dyDescent="0.25">
      <c r="A781" s="104" t="s">
        <v>2642</v>
      </c>
      <c r="B781" s="105" t="s">
        <v>1991</v>
      </c>
      <c r="C781" s="106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07"/>
      <c r="BE781" s="107"/>
      <c r="BF781" s="107"/>
      <c r="BG781" s="107"/>
      <c r="BH781" s="107"/>
      <c r="BI781" s="107"/>
      <c r="BJ781" s="107"/>
      <c r="BK781" s="107"/>
      <c r="BL781" s="107"/>
      <c r="BM781" s="107"/>
      <c r="BN781" s="107"/>
      <c r="BO781" s="107"/>
      <c r="BP781" s="108"/>
      <c r="BS781" s="97">
        <f t="shared" si="658"/>
        <v>0</v>
      </c>
      <c r="BT781" s="97">
        <f t="shared" si="659"/>
        <v>0</v>
      </c>
      <c r="BU781" s="97">
        <f t="shared" si="660"/>
        <v>0</v>
      </c>
      <c r="BV781" s="296" t="str">
        <f>IF(CA781=0,"NO STOCK",IF(COUNTIF(PKGSUMM_T!$A$2:$A$1245,A781)&gt;0,"OK","ERROR"))</f>
        <v>NO STOCK</v>
      </c>
      <c r="BW781" s="296" t="str">
        <f>IF(CA781=0,"NO STOCK",IF(OR(COUNTIF(COST_SHEETT!$B$3:$B$1238,CI781)&gt;0,COUNTIF(COST_SHEETT!$AB$3:$AB$1238,CI781)&gt;0,COUNTIF(COST_SHEETT1!$B$3:$B$1238,CI781)&gt;0,COUNTIF(COST_SHEETT1!$AB$3:$AB$1238,CI781)&gt;0),"OK","ERROR"))</f>
        <v>NO STOCK</v>
      </c>
      <c r="BX781" s="97">
        <f>SUMIF(HW!$A$2:$A$1573,$A781,HW!BI$2:BI$1573)</f>
        <v>0</v>
      </c>
      <c r="BY781" s="97">
        <f>SUMIF(HW!$A$2:$A$1573,$A781,HW!BJ$2:BJ$1573)</f>
        <v>0</v>
      </c>
      <c r="BZ781" s="197">
        <f t="shared" si="661"/>
        <v>0</v>
      </c>
      <c r="CA781" s="198">
        <f t="shared" si="662"/>
        <v>0</v>
      </c>
      <c r="CK781" s="296">
        <f>IF(C781="WORK IN PROGRESS",0.099999,IF(SUMIF(SALE!$L$3:$L$1221,$A781,SALE!$U$3:$U$1221)=0,0,SUMIF(SALE!$L$3:$L$1221,$A781,SALE!$U$3:$U$1221)/SUMIF(SALE!$L$3:$L$1221,$A781,SALE!$F$3:$F$1221)))</f>
        <v>0</v>
      </c>
    </row>
    <row r="782" spans="1:102" ht="12" hidden="1" customHeight="1" x14ac:dyDescent="0.25">
      <c r="A782" s="109" t="s">
        <v>2642</v>
      </c>
      <c r="B782" s="110"/>
      <c r="C782" s="111" t="s">
        <v>30</v>
      </c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3"/>
      <c r="BS782" s="97">
        <f t="shared" si="658"/>
        <v>0</v>
      </c>
      <c r="BT782" s="97">
        <f t="shared" si="659"/>
        <v>0</v>
      </c>
      <c r="BU782" s="97">
        <f t="shared" si="660"/>
        <v>0</v>
      </c>
      <c r="BV782" s="296" t="str">
        <f>IF(CA782=0,"NO STOCK",IF(COUNTIF(PKGSUMM_T!$A$2:$A$1245,A782)&gt;0,"OK","ERROR"))</f>
        <v>NO STOCK</v>
      </c>
      <c r="BW782" s="296" t="str">
        <f>IF(CA782=0,"NO STOCK",IF(OR(COUNTIF(COST_SHEETT!$B$3:$B$1238,CI782)&gt;0,COUNTIF(COST_SHEETT!$AB$3:$AB$1238,CI782)&gt;0,COUNTIF(COST_SHEETT1!$B$3:$B$1238,CI782)&gt;0,COUNTIF(COST_SHEETT1!$AB$3:$AB$1238,CI782)&gt;0),"OK","ERROR"))</f>
        <v>NO STOCK</v>
      </c>
      <c r="BX782" s="97">
        <f>SUMIF(HW!$A$2:$A$1573,$A782,HW!BI$2:BI$1573)</f>
        <v>0</v>
      </c>
      <c r="BY782" s="97">
        <f>SUMIF(HW!$A$2:$A$1573,$A782,HW!BJ$2:BJ$1573)</f>
        <v>0</v>
      </c>
      <c r="BZ782" s="197">
        <f t="shared" si="661"/>
        <v>0</v>
      </c>
      <c r="CA782" s="198">
        <f t="shared" si="662"/>
        <v>0</v>
      </c>
      <c r="CK782" s="296">
        <f>IF(C782="WORK IN PROGRESS",0.099999,IF(SUMIF(SALE!$L$3:$L$1221,$A782,SALE!$U$3:$U$1221)=0,0,SUMIF(SALE!$L$3:$L$1221,$A782,SALE!$U$3:$U$1221)/SUMIF(SALE!$L$3:$L$1221,$A782,SALE!$F$3:$F$1221)))</f>
        <v>0</v>
      </c>
    </row>
    <row r="783" spans="1:102" ht="12" customHeight="1" x14ac:dyDescent="0.25">
      <c r="A783" s="114" t="s">
        <v>137</v>
      </c>
      <c r="B783" s="115" t="s">
        <v>1992</v>
      </c>
      <c r="C783" s="115" t="s">
        <v>30</v>
      </c>
      <c r="D783" s="116">
        <v>3780</v>
      </c>
      <c r="E783" s="117">
        <v>295</v>
      </c>
      <c r="F783" s="117">
        <v>4.0077000000000002E-2</v>
      </c>
      <c r="G783" s="117">
        <v>4.0077000000000002E-2</v>
      </c>
      <c r="H783" s="130">
        <v>30240</v>
      </c>
      <c r="I783" s="130">
        <v>8.9209999999999994</v>
      </c>
      <c r="J783" s="131">
        <v>1211.9280000000001</v>
      </c>
      <c r="K783" s="117"/>
      <c r="L783" s="118">
        <v>0</v>
      </c>
      <c r="M783" s="117"/>
      <c r="N783" s="118">
        <v>0</v>
      </c>
      <c r="O783" s="117"/>
      <c r="P783" s="118">
        <v>0</v>
      </c>
      <c r="Q783" s="117"/>
      <c r="R783" s="118">
        <v>0</v>
      </c>
      <c r="S783" s="117"/>
      <c r="T783" s="118">
        <v>0</v>
      </c>
      <c r="U783" s="117"/>
      <c r="V783" s="118">
        <v>0</v>
      </c>
      <c r="W783" s="117"/>
      <c r="X783" s="118">
        <v>0</v>
      </c>
      <c r="Y783" s="117"/>
      <c r="Z783" s="118">
        <v>0</v>
      </c>
      <c r="AA783" s="117"/>
      <c r="AB783" s="118">
        <v>0</v>
      </c>
      <c r="AC783" s="118">
        <v>0</v>
      </c>
      <c r="AD783" s="118">
        <v>0</v>
      </c>
      <c r="AE783" s="118">
        <v>0</v>
      </c>
      <c r="AF783" s="117"/>
      <c r="AG783" s="118">
        <v>0</v>
      </c>
      <c r="AH783" s="117"/>
      <c r="AI783" s="118">
        <v>0</v>
      </c>
      <c r="AJ783" s="117"/>
      <c r="AK783" s="118">
        <v>0</v>
      </c>
      <c r="AL783" s="117"/>
      <c r="AM783" s="118">
        <v>0</v>
      </c>
      <c r="AN783" s="117"/>
      <c r="AO783" s="118">
        <v>0</v>
      </c>
      <c r="AP783" s="117"/>
      <c r="AQ783" s="118">
        <v>0</v>
      </c>
      <c r="AR783" s="117"/>
      <c r="AS783" s="118">
        <v>0</v>
      </c>
      <c r="AT783" s="117"/>
      <c r="AU783" s="118">
        <v>0</v>
      </c>
      <c r="AV783" s="118">
        <v>0</v>
      </c>
      <c r="AW783" s="118">
        <v>0</v>
      </c>
      <c r="AX783" s="118">
        <v>0</v>
      </c>
      <c r="AY783" s="132">
        <v>30240</v>
      </c>
      <c r="AZ783" s="117">
        <v>8</v>
      </c>
      <c r="BA783" s="130">
        <v>8.9209999999999994</v>
      </c>
      <c r="BB783" s="131">
        <v>1211.9280000000001</v>
      </c>
      <c r="BC783" s="131">
        <v>1211.9280000000001</v>
      </c>
      <c r="BD783" s="117">
        <v>0</v>
      </c>
      <c r="BE783" s="117">
        <v>0</v>
      </c>
      <c r="BF783" s="118">
        <v>0</v>
      </c>
      <c r="BG783" s="118">
        <v>0</v>
      </c>
      <c r="BH783" s="118">
        <v>0</v>
      </c>
      <c r="BI783" s="117"/>
      <c r="BJ783" s="118">
        <v>0</v>
      </c>
      <c r="BK783" s="117"/>
      <c r="BL783" s="118">
        <v>0</v>
      </c>
      <c r="BM783" s="118">
        <v>0</v>
      </c>
      <c r="BN783" s="118">
        <v>0</v>
      </c>
      <c r="BO783" s="118">
        <v>0</v>
      </c>
      <c r="BP783" s="119">
        <v>0</v>
      </c>
      <c r="BS783" s="97">
        <f t="shared" si="658"/>
        <v>30240</v>
      </c>
      <c r="BT783" s="97">
        <f t="shared" si="659"/>
        <v>8</v>
      </c>
      <c r="BU783" s="97">
        <f t="shared" si="660"/>
        <v>8.9209999999999994</v>
      </c>
      <c r="BV783" s="296" t="str">
        <f>IF(CA783=0,"NO STOCK",IF(COUNTIF(PKGSUMM_T!$A$2:$A$1245,A783)&gt;0,"OK","ERROR"))</f>
        <v>OK</v>
      </c>
      <c r="BW783" s="296" t="str">
        <f>IF(CA783=0,"NO STOCK",IF(OR(COUNTIF(COST_SHEETT!$B$3:$B$1238,CI783)&gt;0,COUNTIF(COST_SHEETT!$AB$3:$AB$1238,CI783)&gt;0,COUNTIF(COST_SHEETT1!$B$3:$B$1238,CI783)&gt;0,COUNTIF(COST_SHEETT1!$AB$3:$AB$1238,CI783)&gt;0),"OK","ERROR"))</f>
        <v>OK</v>
      </c>
      <c r="BX783" s="97">
        <f>SUMIF(HW!$A$2:$A$1573,$A783,HW!BI$2:BI$1573)</f>
        <v>0</v>
      </c>
      <c r="BY783" s="97">
        <f>SUMIF(HW!$A$2:$A$1573,$A783,HW!BJ$2:BJ$1573)</f>
        <v>0</v>
      </c>
      <c r="BZ783" s="197">
        <f t="shared" si="661"/>
        <v>30240</v>
      </c>
      <c r="CA783" s="198">
        <f t="shared" si="662"/>
        <v>8.9209999999999994</v>
      </c>
      <c r="CB783" s="296">
        <f>IF(CJ783="Y",IF(C783="FINISHED GOODS",SUMIF(COST_SHEETT!$AB$3:$AB$1227,$CI783,COST_SHEETT!$DD$3:$DD$1227),SUMIF(COST_SHEETT!$B$3:$B$1227,$CI783,COST_SHEETT!$DB$3:$DB$1227)),IF(C783="FINISHED GOODS",SUMIF(COST_SHEETT1!$AB$3:$AB$1227,$CI783,COST_SHEETT1!$DD$3:$DD$1227),SUMIF(COST_SHEETT1!$B$3:$B$1227,$CI783,COST_SHEETT1!$DB$3:$DB$1227)))</f>
        <v>4.0766859841757368E-2</v>
      </c>
      <c r="CC783" s="209">
        <f t="shared" ref="CC783" si="663">ROUND(BZ783*CB783,0)</f>
        <v>1233</v>
      </c>
      <c r="CD783" s="295">
        <v>1</v>
      </c>
      <c r="CE783" s="295"/>
      <c r="CF783" s="376">
        <f>IF(BZ783=0,0,IF(CK783&gt;0,CK783,CD783))</f>
        <v>4.0076923076923079E-2</v>
      </c>
      <c r="CG783" s="301">
        <f t="shared" ref="CG783" si="664">MIN(CF783,CB783)</f>
        <v>4.0076923076923079E-2</v>
      </c>
      <c r="CH783" s="302">
        <f t="shared" ref="CH783" si="665">ROUND(CG783*BZ783,0)</f>
        <v>1212</v>
      </c>
      <c r="CI783" s="275" t="s">
        <v>3655</v>
      </c>
      <c r="CJ783" s="273"/>
      <c r="CK783" s="303">
        <v>4.0076923076923079E-2</v>
      </c>
      <c r="CL783" s="296" t="str">
        <f t="shared" ref="CL783" si="666">IF(CF783&lt;CB783,"NRV","COST")</f>
        <v>NRV</v>
      </c>
      <c r="CM783" s="304">
        <f t="shared" ref="CM783" si="667">IF(CA783=0,0,ROUND(CH783/CA783,3))</f>
        <v>135.85900000000001</v>
      </c>
      <c r="CU783" s="296">
        <f>+(BZ783-BX783)*CG783</f>
        <v>1211.926153846154</v>
      </c>
      <c r="CW783" s="296">
        <f>+CT783+CU783+CV783</f>
        <v>1211.926153846154</v>
      </c>
      <c r="CX783" s="388">
        <f>+CW783-CH783</f>
        <v>-7.3846153846034213E-2</v>
      </c>
    </row>
    <row r="784" spans="1:102" ht="12" hidden="1" customHeight="1" x14ac:dyDescent="0.25">
      <c r="A784" s="120" t="s">
        <v>1993</v>
      </c>
      <c r="B784" s="121" t="s">
        <v>1994</v>
      </c>
      <c r="C784" s="121" t="s">
        <v>30</v>
      </c>
      <c r="D784" s="122">
        <v>3780</v>
      </c>
      <c r="E784" s="123">
        <v>310</v>
      </c>
      <c r="F784" s="123">
        <v>4.4982000000000001E-2</v>
      </c>
      <c r="G784" s="123">
        <v>4.4982000000000001E-2</v>
      </c>
      <c r="H784" s="124"/>
      <c r="I784" s="124">
        <v>0</v>
      </c>
      <c r="J784" s="124">
        <v>0</v>
      </c>
      <c r="K784" s="124"/>
      <c r="L784" s="124">
        <v>0</v>
      </c>
      <c r="M784" s="124"/>
      <c r="N784" s="124">
        <v>0</v>
      </c>
      <c r="O784" s="124"/>
      <c r="P784" s="124">
        <v>0</v>
      </c>
      <c r="Q784" s="124"/>
      <c r="R784" s="124">
        <v>0</v>
      </c>
      <c r="S784" s="124"/>
      <c r="T784" s="124">
        <v>0</v>
      </c>
      <c r="U784" s="124"/>
      <c r="V784" s="124">
        <v>0</v>
      </c>
      <c r="W784" s="124"/>
      <c r="X784" s="124">
        <v>0</v>
      </c>
      <c r="Y784" s="124"/>
      <c r="Z784" s="124">
        <v>0</v>
      </c>
      <c r="AA784" s="124"/>
      <c r="AB784" s="124">
        <v>0</v>
      </c>
      <c r="AC784" s="124">
        <v>0</v>
      </c>
      <c r="AD784" s="124">
        <v>0</v>
      </c>
      <c r="AE784" s="124">
        <v>0</v>
      </c>
      <c r="AF784" s="124"/>
      <c r="AG784" s="124">
        <v>0</v>
      </c>
      <c r="AH784" s="124"/>
      <c r="AI784" s="124">
        <v>0</v>
      </c>
      <c r="AJ784" s="124"/>
      <c r="AK784" s="124">
        <v>0</v>
      </c>
      <c r="AL784" s="124"/>
      <c r="AM784" s="124">
        <v>0</v>
      </c>
      <c r="AN784" s="124"/>
      <c r="AO784" s="124">
        <v>0</v>
      </c>
      <c r="AP784" s="124"/>
      <c r="AQ784" s="124">
        <v>0</v>
      </c>
      <c r="AR784" s="124"/>
      <c r="AS784" s="124">
        <v>0</v>
      </c>
      <c r="AT784" s="124"/>
      <c r="AU784" s="124">
        <v>0</v>
      </c>
      <c r="AV784" s="124">
        <v>0</v>
      </c>
      <c r="AW784" s="124">
        <v>0</v>
      </c>
      <c r="AX784" s="124">
        <v>0</v>
      </c>
      <c r="AY784" s="124">
        <v>0</v>
      </c>
      <c r="AZ784" s="124">
        <v>0</v>
      </c>
      <c r="BA784" s="124">
        <v>0</v>
      </c>
      <c r="BB784" s="124">
        <v>0</v>
      </c>
      <c r="BC784" s="124">
        <v>0</v>
      </c>
      <c r="BD784" s="123">
        <v>0</v>
      </c>
      <c r="BE784" s="123">
        <v>0</v>
      </c>
      <c r="BF784" s="124">
        <v>0</v>
      </c>
      <c r="BG784" s="124">
        <v>0</v>
      </c>
      <c r="BH784" s="124">
        <v>0</v>
      </c>
      <c r="BI784" s="124"/>
      <c r="BJ784" s="124">
        <v>0</v>
      </c>
      <c r="BK784" s="124"/>
      <c r="BL784" s="124">
        <v>0</v>
      </c>
      <c r="BM784" s="124">
        <v>0</v>
      </c>
      <c r="BN784" s="124">
        <v>0</v>
      </c>
      <c r="BO784" s="124">
        <v>0</v>
      </c>
      <c r="BP784" s="125">
        <v>0</v>
      </c>
      <c r="BS784" s="97">
        <f t="shared" si="658"/>
        <v>0</v>
      </c>
      <c r="BT784" s="97">
        <f t="shared" si="659"/>
        <v>0</v>
      </c>
      <c r="BU784" s="97">
        <f t="shared" si="660"/>
        <v>0</v>
      </c>
      <c r="BV784" s="296" t="str">
        <f>IF(CA784=0,"NO STOCK",IF(COUNTIF(PKGSUMM_T!$A$2:$A$1245,A784)&gt;0,"OK","ERROR"))</f>
        <v>NO STOCK</v>
      </c>
      <c r="BW784" s="296" t="str">
        <f>IF(CA784=0,"NO STOCK",IF(OR(COUNTIF(COST_SHEETT!$B$3:$B$1238,CI784)&gt;0,COUNTIF(COST_SHEETT!$AB$3:$AB$1238,CI784)&gt;0,COUNTIF(COST_SHEETT1!$B$3:$B$1238,CI784)&gt;0,COUNTIF(COST_SHEETT1!$AB$3:$AB$1238,CI784)&gt;0),"OK","ERROR"))</f>
        <v>NO STOCK</v>
      </c>
      <c r="BX784" s="97">
        <f>SUMIF(HW!$A$2:$A$1573,$A784,HW!BI$2:BI$1573)</f>
        <v>0</v>
      </c>
      <c r="BY784" s="97">
        <f>SUMIF(HW!$A$2:$A$1573,$A784,HW!BJ$2:BJ$1573)</f>
        <v>0</v>
      </c>
      <c r="BZ784" s="197">
        <f t="shared" si="661"/>
        <v>0</v>
      </c>
      <c r="CA784" s="198">
        <f t="shared" si="662"/>
        <v>0</v>
      </c>
      <c r="CI784" s="275"/>
      <c r="CJ784" s="273"/>
      <c r="CK784" s="305"/>
    </row>
    <row r="785" spans="1:102" ht="12" hidden="1" customHeight="1" x14ac:dyDescent="0.25">
      <c r="A785" s="114" t="s">
        <v>1995</v>
      </c>
      <c r="B785" s="115" t="s">
        <v>1996</v>
      </c>
      <c r="C785" s="115" t="s">
        <v>30</v>
      </c>
      <c r="D785" s="116">
        <v>3780</v>
      </c>
      <c r="E785" s="117">
        <v>310</v>
      </c>
      <c r="F785" s="117">
        <v>4.4982000000000001E-2</v>
      </c>
      <c r="G785" s="117">
        <v>4.4982000000000001E-2</v>
      </c>
      <c r="H785" s="118"/>
      <c r="I785" s="118">
        <v>0</v>
      </c>
      <c r="J785" s="118">
        <v>0</v>
      </c>
      <c r="K785" s="118"/>
      <c r="L785" s="118">
        <v>0</v>
      </c>
      <c r="M785" s="118"/>
      <c r="N785" s="118">
        <v>0</v>
      </c>
      <c r="O785" s="118"/>
      <c r="P785" s="118">
        <v>0</v>
      </c>
      <c r="Q785" s="118"/>
      <c r="R785" s="118">
        <v>0</v>
      </c>
      <c r="S785" s="118"/>
      <c r="T785" s="118">
        <v>0</v>
      </c>
      <c r="U785" s="118"/>
      <c r="V785" s="118">
        <v>0</v>
      </c>
      <c r="W785" s="118"/>
      <c r="X785" s="118">
        <v>0</v>
      </c>
      <c r="Y785" s="118"/>
      <c r="Z785" s="118">
        <v>0</v>
      </c>
      <c r="AA785" s="118"/>
      <c r="AB785" s="118">
        <v>0</v>
      </c>
      <c r="AC785" s="118">
        <v>0</v>
      </c>
      <c r="AD785" s="118">
        <v>0</v>
      </c>
      <c r="AE785" s="118">
        <v>0</v>
      </c>
      <c r="AF785" s="118"/>
      <c r="AG785" s="118">
        <v>0</v>
      </c>
      <c r="AH785" s="118"/>
      <c r="AI785" s="118">
        <v>0</v>
      </c>
      <c r="AJ785" s="118"/>
      <c r="AK785" s="118">
        <v>0</v>
      </c>
      <c r="AL785" s="118"/>
      <c r="AM785" s="118">
        <v>0</v>
      </c>
      <c r="AN785" s="118"/>
      <c r="AO785" s="118">
        <v>0</v>
      </c>
      <c r="AP785" s="118"/>
      <c r="AQ785" s="118">
        <v>0</v>
      </c>
      <c r="AR785" s="118"/>
      <c r="AS785" s="118">
        <v>0</v>
      </c>
      <c r="AT785" s="118"/>
      <c r="AU785" s="118">
        <v>0</v>
      </c>
      <c r="AV785" s="118">
        <v>0</v>
      </c>
      <c r="AW785" s="118">
        <v>0</v>
      </c>
      <c r="AX785" s="118">
        <v>0</v>
      </c>
      <c r="AY785" s="118">
        <v>0</v>
      </c>
      <c r="AZ785" s="118">
        <v>0</v>
      </c>
      <c r="BA785" s="118">
        <v>0</v>
      </c>
      <c r="BB785" s="118">
        <v>0</v>
      </c>
      <c r="BC785" s="118">
        <v>0</v>
      </c>
      <c r="BD785" s="117">
        <v>0</v>
      </c>
      <c r="BE785" s="117">
        <v>0</v>
      </c>
      <c r="BF785" s="118">
        <v>0</v>
      </c>
      <c r="BG785" s="118">
        <v>0</v>
      </c>
      <c r="BH785" s="118">
        <v>0</v>
      </c>
      <c r="BI785" s="118"/>
      <c r="BJ785" s="118">
        <v>0</v>
      </c>
      <c r="BK785" s="118"/>
      <c r="BL785" s="118">
        <v>0</v>
      </c>
      <c r="BM785" s="118">
        <v>0</v>
      </c>
      <c r="BN785" s="118">
        <v>0</v>
      </c>
      <c r="BO785" s="118">
        <v>0</v>
      </c>
      <c r="BP785" s="119">
        <v>0</v>
      </c>
      <c r="BS785" s="97">
        <f t="shared" si="658"/>
        <v>0</v>
      </c>
      <c r="BT785" s="97">
        <f t="shared" si="659"/>
        <v>0</v>
      </c>
      <c r="BU785" s="97">
        <f t="shared" si="660"/>
        <v>0</v>
      </c>
      <c r="BV785" s="296" t="str">
        <f>IF(CA785=0,"NO STOCK",IF(COUNTIF(PKGSUMM_T!$A$2:$A$1245,A785)&gt;0,"OK","ERROR"))</f>
        <v>NO STOCK</v>
      </c>
      <c r="BW785" s="296" t="str">
        <f>IF(CA785=0,"NO STOCK",IF(OR(COUNTIF(COST_SHEETT!$B$3:$B$1238,CI785)&gt;0,COUNTIF(COST_SHEETT!$AB$3:$AB$1238,CI785)&gt;0,COUNTIF(COST_SHEETT1!$B$3:$B$1238,CI785)&gt;0,COUNTIF(COST_SHEETT1!$AB$3:$AB$1238,CI785)&gt;0),"OK","ERROR"))</f>
        <v>NO STOCK</v>
      </c>
      <c r="BX785" s="97">
        <f>SUMIF(HW!$A$2:$A$1573,$A785,HW!BI$2:BI$1573)</f>
        <v>0</v>
      </c>
      <c r="BY785" s="97">
        <f>SUMIF(HW!$A$2:$A$1573,$A785,HW!BJ$2:BJ$1573)</f>
        <v>0</v>
      </c>
      <c r="BZ785" s="197">
        <f t="shared" si="661"/>
        <v>0</v>
      </c>
      <c r="CA785" s="198">
        <f t="shared" si="662"/>
        <v>0</v>
      </c>
      <c r="CI785" s="275"/>
      <c r="CJ785" s="273"/>
      <c r="CK785" s="305"/>
    </row>
    <row r="786" spans="1:102" ht="12" customHeight="1" x14ac:dyDescent="0.25">
      <c r="A786" s="120" t="s">
        <v>139</v>
      </c>
      <c r="B786" s="121" t="s">
        <v>140</v>
      </c>
      <c r="C786" s="121" t="s">
        <v>30</v>
      </c>
      <c r="D786" s="122">
        <v>1372</v>
      </c>
      <c r="E786" s="123">
        <v>717</v>
      </c>
      <c r="F786" s="123">
        <v>8.7028999999999995E-2</v>
      </c>
      <c r="G786" s="123">
        <v>8.7028999999999995E-2</v>
      </c>
      <c r="H786" s="127">
        <v>75460</v>
      </c>
      <c r="I786" s="127">
        <v>54.104999999999997</v>
      </c>
      <c r="J786" s="128">
        <v>6567.2079999999996</v>
      </c>
      <c r="K786" s="123"/>
      <c r="L786" s="124">
        <v>0</v>
      </c>
      <c r="M786" s="123"/>
      <c r="N786" s="124">
        <v>0</v>
      </c>
      <c r="O786" s="123"/>
      <c r="P786" s="124">
        <v>0</v>
      </c>
      <c r="Q786" s="123"/>
      <c r="R786" s="124">
        <v>0</v>
      </c>
      <c r="S786" s="123"/>
      <c r="T786" s="124">
        <v>0</v>
      </c>
      <c r="U786" s="123"/>
      <c r="V786" s="124">
        <v>0</v>
      </c>
      <c r="W786" s="123"/>
      <c r="X786" s="124">
        <v>0</v>
      </c>
      <c r="Y786" s="123"/>
      <c r="Z786" s="124">
        <v>0</v>
      </c>
      <c r="AA786" s="123"/>
      <c r="AB786" s="124">
        <v>0</v>
      </c>
      <c r="AC786" s="124">
        <v>0</v>
      </c>
      <c r="AD786" s="124">
        <v>0</v>
      </c>
      <c r="AE786" s="124">
        <v>0</v>
      </c>
      <c r="AF786" s="123"/>
      <c r="AG786" s="124">
        <v>0</v>
      </c>
      <c r="AH786" s="123"/>
      <c r="AI786" s="124">
        <v>0</v>
      </c>
      <c r="AJ786" s="123"/>
      <c r="AK786" s="124">
        <v>0</v>
      </c>
      <c r="AL786" s="123"/>
      <c r="AM786" s="124">
        <v>0</v>
      </c>
      <c r="AN786" s="123"/>
      <c r="AO786" s="124">
        <v>0</v>
      </c>
      <c r="AP786" s="123"/>
      <c r="AQ786" s="124">
        <v>0</v>
      </c>
      <c r="AR786" s="123"/>
      <c r="AS786" s="124">
        <v>0</v>
      </c>
      <c r="AT786" s="123"/>
      <c r="AU786" s="124">
        <v>0</v>
      </c>
      <c r="AV786" s="124">
        <v>0</v>
      </c>
      <c r="AW786" s="124">
        <v>0</v>
      </c>
      <c r="AX786" s="124">
        <v>0</v>
      </c>
      <c r="AY786" s="129">
        <v>75460</v>
      </c>
      <c r="AZ786" s="123">
        <v>55</v>
      </c>
      <c r="BA786" s="127">
        <v>54.104999999999997</v>
      </c>
      <c r="BB786" s="128">
        <v>6567.2079999999996</v>
      </c>
      <c r="BC786" s="128">
        <v>6567.2079999999996</v>
      </c>
      <c r="BD786" s="123">
        <v>0</v>
      </c>
      <c r="BE786" s="123">
        <v>0</v>
      </c>
      <c r="BF786" s="124">
        <v>0</v>
      </c>
      <c r="BG786" s="124">
        <v>0</v>
      </c>
      <c r="BH786" s="124">
        <v>0</v>
      </c>
      <c r="BI786" s="123"/>
      <c r="BJ786" s="124">
        <v>0</v>
      </c>
      <c r="BK786" s="123"/>
      <c r="BL786" s="124">
        <v>0</v>
      </c>
      <c r="BM786" s="124">
        <v>0</v>
      </c>
      <c r="BN786" s="124">
        <v>0</v>
      </c>
      <c r="BO786" s="124">
        <v>0</v>
      </c>
      <c r="BP786" s="125">
        <v>0</v>
      </c>
      <c r="BS786" s="97">
        <f t="shared" si="658"/>
        <v>75460</v>
      </c>
      <c r="BT786" s="97">
        <f t="shared" si="659"/>
        <v>55</v>
      </c>
      <c r="BU786" s="97">
        <f t="shared" si="660"/>
        <v>54.104999999999997</v>
      </c>
      <c r="BV786" s="296" t="str">
        <f>IF(CA786=0,"NO STOCK",IF(COUNTIF(PKGSUMM_T!$A$2:$A$1245,A786)&gt;0,"OK","ERROR"))</f>
        <v>OK</v>
      </c>
      <c r="BW786" s="296" t="str">
        <f>IF(CA786=0,"NO STOCK",IF(OR(COUNTIF(COST_SHEETT!$B$3:$B$1238,CI786)&gt;0,COUNTIF(COST_SHEETT!$AB$3:$AB$1238,CI786)&gt;0,COUNTIF(COST_SHEETT1!$B$3:$B$1238,CI786)&gt;0,COUNTIF(COST_SHEETT1!$AB$3:$AB$1238,CI786)&gt;0),"OK","ERROR"))</f>
        <v>OK</v>
      </c>
      <c r="BX786" s="97">
        <f>SUMIF(HW!$A$2:$A$1573,$A786,HW!BI$2:BI$1573)</f>
        <v>0</v>
      </c>
      <c r="BY786" s="97">
        <f>SUMIF(HW!$A$2:$A$1573,$A786,HW!BJ$2:BJ$1573)</f>
        <v>0</v>
      </c>
      <c r="BZ786" s="197">
        <f t="shared" si="661"/>
        <v>75460</v>
      </c>
      <c r="CA786" s="198">
        <f t="shared" si="662"/>
        <v>54.104999999999997</v>
      </c>
      <c r="CB786" s="296">
        <f>IF(CJ786="Y",IF(C786="FINISHED GOODS",SUMIF(COST_SHEETT!$AB$3:$AB$1227,$CI786,COST_SHEETT!$DD$3:$DD$1227),SUMIF(COST_SHEETT!$B$3:$B$1227,$CI786,COST_SHEETT!$DB$3:$DB$1227)),IF(C786="FINISHED GOODS",SUMIF(COST_SHEETT1!$AB$3:$AB$1227,$CI786,COST_SHEETT1!$DD$3:$DD$1227),SUMIF(COST_SHEETT1!$B$3:$B$1227,$CI786,COST_SHEETT1!$DB$3:$DB$1227)))</f>
        <v>8.7029040370960126E-2</v>
      </c>
      <c r="CC786" s="209">
        <f t="shared" ref="CC786" si="668">ROUND(BZ786*CB786,0)</f>
        <v>6567</v>
      </c>
      <c r="CD786" s="295">
        <v>1</v>
      </c>
      <c r="CE786" s="295"/>
      <c r="CF786" s="376">
        <f>IF(BZ786=0,0,IF(CK786&gt;0,CK786,CD786))</f>
        <v>9.8130617826764618E-2</v>
      </c>
      <c r="CG786" s="301">
        <f t="shared" ref="CG786" si="669">MIN(CF786,CB786)</f>
        <v>8.7029040370960126E-2</v>
      </c>
      <c r="CH786" s="302">
        <f t="shared" ref="CH786" si="670">ROUND(CG786*BZ786,0)</f>
        <v>6567</v>
      </c>
      <c r="CI786" s="275" t="s">
        <v>3662</v>
      </c>
      <c r="CJ786" s="273"/>
      <c r="CK786" s="303">
        <v>9.8130617826764618E-2</v>
      </c>
      <c r="CL786" s="296" t="str">
        <f t="shared" ref="CL786" si="671">IF(CF786&lt;CB786,"NRV","COST")</f>
        <v>COST</v>
      </c>
      <c r="CM786" s="304">
        <f t="shared" ref="CM786" si="672">IF(CA786=0,0,ROUND(CH786/CA786,3))</f>
        <v>121.375</v>
      </c>
      <c r="CU786" s="296">
        <f>+(BZ786-BX786)*CG786</f>
        <v>6567.2113863926506</v>
      </c>
      <c r="CW786" s="296">
        <f>+CT786+CU786+CV786</f>
        <v>6567.2113863926506</v>
      </c>
      <c r="CX786" s="388">
        <f>+CW786-CH786</f>
        <v>0.2113863926506383</v>
      </c>
    </row>
    <row r="787" spans="1:102" ht="12" hidden="1" customHeight="1" x14ac:dyDescent="0.25">
      <c r="A787" s="114" t="s">
        <v>1997</v>
      </c>
      <c r="B787" s="115" t="s">
        <v>1998</v>
      </c>
      <c r="C787" s="115" t="s">
        <v>30</v>
      </c>
      <c r="D787" s="116">
        <v>1372</v>
      </c>
      <c r="E787" s="117">
        <v>750</v>
      </c>
      <c r="F787" s="117">
        <v>0.10882699999999999</v>
      </c>
      <c r="G787" s="117">
        <v>0.10882699999999999</v>
      </c>
      <c r="H787" s="118"/>
      <c r="I787" s="118">
        <v>0</v>
      </c>
      <c r="J787" s="118">
        <v>0</v>
      </c>
      <c r="K787" s="118"/>
      <c r="L787" s="118">
        <v>0</v>
      </c>
      <c r="M787" s="118"/>
      <c r="N787" s="118">
        <v>0</v>
      </c>
      <c r="O787" s="118"/>
      <c r="P787" s="118">
        <v>0</v>
      </c>
      <c r="Q787" s="118"/>
      <c r="R787" s="118">
        <v>0</v>
      </c>
      <c r="S787" s="118"/>
      <c r="T787" s="118">
        <v>0</v>
      </c>
      <c r="U787" s="118"/>
      <c r="V787" s="118">
        <v>0</v>
      </c>
      <c r="W787" s="118"/>
      <c r="X787" s="118">
        <v>0</v>
      </c>
      <c r="Y787" s="118"/>
      <c r="Z787" s="118">
        <v>0</v>
      </c>
      <c r="AA787" s="118"/>
      <c r="AB787" s="118">
        <v>0</v>
      </c>
      <c r="AC787" s="118">
        <v>0</v>
      </c>
      <c r="AD787" s="118">
        <v>0</v>
      </c>
      <c r="AE787" s="118">
        <v>0</v>
      </c>
      <c r="AF787" s="118"/>
      <c r="AG787" s="118">
        <v>0</v>
      </c>
      <c r="AH787" s="118"/>
      <c r="AI787" s="118">
        <v>0</v>
      </c>
      <c r="AJ787" s="118"/>
      <c r="AK787" s="118">
        <v>0</v>
      </c>
      <c r="AL787" s="118"/>
      <c r="AM787" s="118">
        <v>0</v>
      </c>
      <c r="AN787" s="118"/>
      <c r="AO787" s="118">
        <v>0</v>
      </c>
      <c r="AP787" s="118"/>
      <c r="AQ787" s="118">
        <v>0</v>
      </c>
      <c r="AR787" s="118"/>
      <c r="AS787" s="118">
        <v>0</v>
      </c>
      <c r="AT787" s="118"/>
      <c r="AU787" s="118">
        <v>0</v>
      </c>
      <c r="AV787" s="118">
        <v>0</v>
      </c>
      <c r="AW787" s="118">
        <v>0</v>
      </c>
      <c r="AX787" s="118">
        <v>0</v>
      </c>
      <c r="AY787" s="118">
        <v>0</v>
      </c>
      <c r="AZ787" s="118">
        <v>0</v>
      </c>
      <c r="BA787" s="118">
        <v>0</v>
      </c>
      <c r="BB787" s="118">
        <v>0</v>
      </c>
      <c r="BC787" s="118">
        <v>0</v>
      </c>
      <c r="BD787" s="117">
        <v>0</v>
      </c>
      <c r="BE787" s="117">
        <v>0</v>
      </c>
      <c r="BF787" s="118">
        <v>0</v>
      </c>
      <c r="BG787" s="118">
        <v>0</v>
      </c>
      <c r="BH787" s="118">
        <v>0</v>
      </c>
      <c r="BI787" s="118"/>
      <c r="BJ787" s="118">
        <v>0</v>
      </c>
      <c r="BK787" s="118"/>
      <c r="BL787" s="118">
        <v>0</v>
      </c>
      <c r="BM787" s="118">
        <v>0</v>
      </c>
      <c r="BN787" s="118">
        <v>0</v>
      </c>
      <c r="BO787" s="118">
        <v>0</v>
      </c>
      <c r="BP787" s="119">
        <v>0</v>
      </c>
      <c r="BS787" s="97">
        <f t="shared" si="658"/>
        <v>0</v>
      </c>
      <c r="BT787" s="97">
        <f t="shared" si="659"/>
        <v>0</v>
      </c>
      <c r="BU787" s="97">
        <f t="shared" si="660"/>
        <v>0</v>
      </c>
      <c r="BV787" s="296" t="str">
        <f>IF(CA787=0,"NO STOCK",IF(COUNTIF(PKGSUMM_T!$A$2:$A$1245,A787)&gt;0,"OK","ERROR"))</f>
        <v>NO STOCK</v>
      </c>
      <c r="BW787" s="296" t="str">
        <f>IF(CA787=0,"NO STOCK",IF(OR(COUNTIF(COST_SHEETT!$B$3:$B$1238,CI787)&gt;0,COUNTIF(COST_SHEETT!$AB$3:$AB$1238,CI787)&gt;0,COUNTIF(COST_SHEETT1!$B$3:$B$1238,CI787)&gt;0,COUNTIF(COST_SHEETT1!$AB$3:$AB$1238,CI787)&gt;0),"OK","ERROR"))</f>
        <v>NO STOCK</v>
      </c>
      <c r="BX787" s="97">
        <f>SUMIF(HW!$A$2:$A$1573,$A787,HW!BI$2:BI$1573)</f>
        <v>0</v>
      </c>
      <c r="BY787" s="97">
        <f>SUMIF(HW!$A$2:$A$1573,$A787,HW!BJ$2:BJ$1573)</f>
        <v>0</v>
      </c>
      <c r="BZ787" s="197">
        <f t="shared" si="661"/>
        <v>0</v>
      </c>
      <c r="CA787" s="198">
        <f t="shared" si="662"/>
        <v>0</v>
      </c>
      <c r="CI787" s="275"/>
      <c r="CJ787" s="273"/>
      <c r="CK787" s="305"/>
    </row>
    <row r="788" spans="1:102" ht="12" hidden="1" customHeight="1" x14ac:dyDescent="0.25">
      <c r="A788" s="120" t="s">
        <v>1999</v>
      </c>
      <c r="B788" s="121" t="s">
        <v>2000</v>
      </c>
      <c r="C788" s="121" t="s">
        <v>30</v>
      </c>
      <c r="D788" s="122">
        <v>1372</v>
      </c>
      <c r="E788" s="123">
        <v>750</v>
      </c>
      <c r="F788" s="123">
        <v>0.10882699999999999</v>
      </c>
      <c r="G788" s="123">
        <v>0.10882699999999999</v>
      </c>
      <c r="H788" s="124"/>
      <c r="I788" s="124">
        <v>0</v>
      </c>
      <c r="J788" s="124">
        <v>0</v>
      </c>
      <c r="K788" s="124"/>
      <c r="L788" s="124">
        <v>0</v>
      </c>
      <c r="M788" s="124"/>
      <c r="N788" s="124">
        <v>0</v>
      </c>
      <c r="O788" s="124"/>
      <c r="P788" s="124">
        <v>0</v>
      </c>
      <c r="Q788" s="124"/>
      <c r="R788" s="124">
        <v>0</v>
      </c>
      <c r="S788" s="124"/>
      <c r="T788" s="124">
        <v>0</v>
      </c>
      <c r="U788" s="124"/>
      <c r="V788" s="124">
        <v>0</v>
      </c>
      <c r="W788" s="124"/>
      <c r="X788" s="124">
        <v>0</v>
      </c>
      <c r="Y788" s="124"/>
      <c r="Z788" s="124">
        <v>0</v>
      </c>
      <c r="AA788" s="124"/>
      <c r="AB788" s="124">
        <v>0</v>
      </c>
      <c r="AC788" s="124">
        <v>0</v>
      </c>
      <c r="AD788" s="124">
        <v>0</v>
      </c>
      <c r="AE788" s="124">
        <v>0</v>
      </c>
      <c r="AF788" s="124"/>
      <c r="AG788" s="124">
        <v>0</v>
      </c>
      <c r="AH788" s="124"/>
      <c r="AI788" s="124">
        <v>0</v>
      </c>
      <c r="AJ788" s="124"/>
      <c r="AK788" s="124">
        <v>0</v>
      </c>
      <c r="AL788" s="124"/>
      <c r="AM788" s="124">
        <v>0</v>
      </c>
      <c r="AN788" s="124"/>
      <c r="AO788" s="124">
        <v>0</v>
      </c>
      <c r="AP788" s="124"/>
      <c r="AQ788" s="124">
        <v>0</v>
      </c>
      <c r="AR788" s="124"/>
      <c r="AS788" s="124">
        <v>0</v>
      </c>
      <c r="AT788" s="124"/>
      <c r="AU788" s="124">
        <v>0</v>
      </c>
      <c r="AV788" s="124">
        <v>0</v>
      </c>
      <c r="AW788" s="124">
        <v>0</v>
      </c>
      <c r="AX788" s="124">
        <v>0</v>
      </c>
      <c r="AY788" s="124">
        <v>0</v>
      </c>
      <c r="AZ788" s="124">
        <v>0</v>
      </c>
      <c r="BA788" s="124">
        <v>0</v>
      </c>
      <c r="BB788" s="124">
        <v>0</v>
      </c>
      <c r="BC788" s="124">
        <v>0</v>
      </c>
      <c r="BD788" s="123">
        <v>0</v>
      </c>
      <c r="BE788" s="123">
        <v>0</v>
      </c>
      <c r="BF788" s="124">
        <v>0</v>
      </c>
      <c r="BG788" s="124">
        <v>0</v>
      </c>
      <c r="BH788" s="124">
        <v>0</v>
      </c>
      <c r="BI788" s="124"/>
      <c r="BJ788" s="124">
        <v>0</v>
      </c>
      <c r="BK788" s="124"/>
      <c r="BL788" s="124">
        <v>0</v>
      </c>
      <c r="BM788" s="124">
        <v>0</v>
      </c>
      <c r="BN788" s="124">
        <v>0</v>
      </c>
      <c r="BO788" s="124">
        <v>0</v>
      </c>
      <c r="BP788" s="125">
        <v>0</v>
      </c>
      <c r="BS788" s="97">
        <f t="shared" si="658"/>
        <v>0</v>
      </c>
      <c r="BT788" s="97">
        <f t="shared" si="659"/>
        <v>0</v>
      </c>
      <c r="BU788" s="97">
        <f t="shared" si="660"/>
        <v>0</v>
      </c>
      <c r="BV788" s="296" t="str">
        <f>IF(CA788=0,"NO STOCK",IF(COUNTIF(PKGSUMM_T!$A$2:$A$1245,A788)&gt;0,"OK","ERROR"))</f>
        <v>NO STOCK</v>
      </c>
      <c r="BW788" s="296" t="str">
        <f>IF(CA788=0,"NO STOCK",IF(OR(COUNTIF(COST_SHEETT!$B$3:$B$1238,CI788)&gt;0,COUNTIF(COST_SHEETT!$AB$3:$AB$1238,CI788)&gt;0,COUNTIF(COST_SHEETT1!$B$3:$B$1238,CI788)&gt;0,COUNTIF(COST_SHEETT1!$AB$3:$AB$1238,CI788)&gt;0),"OK","ERROR"))</f>
        <v>NO STOCK</v>
      </c>
      <c r="BX788" s="97">
        <f>SUMIF(HW!$A$2:$A$1573,$A788,HW!BI$2:BI$1573)</f>
        <v>0</v>
      </c>
      <c r="BY788" s="97">
        <f>SUMIF(HW!$A$2:$A$1573,$A788,HW!BJ$2:BJ$1573)</f>
        <v>0</v>
      </c>
      <c r="BZ788" s="197">
        <f t="shared" si="661"/>
        <v>0</v>
      </c>
      <c r="CA788" s="198">
        <f t="shared" si="662"/>
        <v>0</v>
      </c>
      <c r="CI788" s="275"/>
      <c r="CJ788" s="273"/>
      <c r="CK788" s="305"/>
    </row>
    <row r="789" spans="1:102" ht="12" customHeight="1" x14ac:dyDescent="0.25">
      <c r="A789" s="114" t="s">
        <v>141</v>
      </c>
      <c r="B789" s="115" t="s">
        <v>2001</v>
      </c>
      <c r="C789" s="115" t="s">
        <v>30</v>
      </c>
      <c r="D789" s="116">
        <v>1372</v>
      </c>
      <c r="E789" s="117">
        <v>750</v>
      </c>
      <c r="F789" s="117">
        <v>9.6333000000000002E-2</v>
      </c>
      <c r="G789" s="117">
        <v>9.6333000000000002E-2</v>
      </c>
      <c r="H789" s="130">
        <v>8232</v>
      </c>
      <c r="I789" s="130">
        <v>6.1740000000000004</v>
      </c>
      <c r="J789" s="130">
        <v>793.01300000000003</v>
      </c>
      <c r="K789" s="117"/>
      <c r="L789" s="118">
        <v>0</v>
      </c>
      <c r="M789" s="117"/>
      <c r="N789" s="118">
        <v>0</v>
      </c>
      <c r="O789" s="117"/>
      <c r="P789" s="118">
        <v>0</v>
      </c>
      <c r="Q789" s="117"/>
      <c r="R789" s="118">
        <v>0</v>
      </c>
      <c r="S789" s="117"/>
      <c r="T789" s="118">
        <v>0</v>
      </c>
      <c r="U789" s="117"/>
      <c r="V789" s="118">
        <v>0</v>
      </c>
      <c r="W789" s="117"/>
      <c r="X789" s="118">
        <v>0</v>
      </c>
      <c r="Y789" s="117"/>
      <c r="Z789" s="118">
        <v>0</v>
      </c>
      <c r="AA789" s="117"/>
      <c r="AB789" s="118">
        <v>0</v>
      </c>
      <c r="AC789" s="118">
        <v>0</v>
      </c>
      <c r="AD789" s="118">
        <v>0</v>
      </c>
      <c r="AE789" s="118">
        <v>0</v>
      </c>
      <c r="AF789" s="117"/>
      <c r="AG789" s="118">
        <v>0</v>
      </c>
      <c r="AH789" s="117"/>
      <c r="AI789" s="118">
        <v>0</v>
      </c>
      <c r="AJ789" s="117"/>
      <c r="AK789" s="118">
        <v>0</v>
      </c>
      <c r="AL789" s="117"/>
      <c r="AM789" s="118">
        <v>0</v>
      </c>
      <c r="AN789" s="117"/>
      <c r="AO789" s="118">
        <v>0</v>
      </c>
      <c r="AP789" s="117"/>
      <c r="AQ789" s="118">
        <v>0</v>
      </c>
      <c r="AR789" s="117"/>
      <c r="AS789" s="118">
        <v>0</v>
      </c>
      <c r="AT789" s="117"/>
      <c r="AU789" s="118">
        <v>0</v>
      </c>
      <c r="AV789" s="118">
        <v>0</v>
      </c>
      <c r="AW789" s="118">
        <v>0</v>
      </c>
      <c r="AX789" s="118">
        <v>0</v>
      </c>
      <c r="AY789" s="132">
        <v>8232</v>
      </c>
      <c r="AZ789" s="117">
        <v>6</v>
      </c>
      <c r="BA789" s="130">
        <v>6.1740000000000004</v>
      </c>
      <c r="BB789" s="130">
        <v>793.01300000000003</v>
      </c>
      <c r="BC789" s="130">
        <v>793.01300000000003</v>
      </c>
      <c r="BD789" s="117">
        <v>0</v>
      </c>
      <c r="BE789" s="117">
        <v>0</v>
      </c>
      <c r="BF789" s="118">
        <v>0</v>
      </c>
      <c r="BG789" s="118">
        <v>0</v>
      </c>
      <c r="BH789" s="118">
        <v>0</v>
      </c>
      <c r="BI789" s="117"/>
      <c r="BJ789" s="118">
        <v>0</v>
      </c>
      <c r="BK789" s="117"/>
      <c r="BL789" s="118">
        <v>0</v>
      </c>
      <c r="BM789" s="118">
        <v>0</v>
      </c>
      <c r="BN789" s="118">
        <v>0</v>
      </c>
      <c r="BO789" s="118">
        <v>0</v>
      </c>
      <c r="BP789" s="119">
        <v>0</v>
      </c>
      <c r="BS789" s="97">
        <f t="shared" si="658"/>
        <v>8232</v>
      </c>
      <c r="BT789" s="97">
        <f t="shared" si="659"/>
        <v>6</v>
      </c>
      <c r="BU789" s="97">
        <f t="shared" si="660"/>
        <v>6.1740000000000004</v>
      </c>
      <c r="BV789" s="296" t="str">
        <f>IF(CA789=0,"NO STOCK",IF(COUNTIF(PKGSUMM_T!$A$2:$A$1245,A789)&gt;0,"OK","ERROR"))</f>
        <v>OK</v>
      </c>
      <c r="BW789" s="296" t="str">
        <f>IF(CA789=0,"NO STOCK",IF(OR(COUNTIF(COST_SHEETT!$B$3:$B$1238,CI789)&gt;0,COUNTIF(COST_SHEETT!$AB$3:$AB$1238,CI789)&gt;0,COUNTIF(COST_SHEETT1!$B$3:$B$1238,CI789)&gt;0,COUNTIF(COST_SHEETT1!$AB$3:$AB$1238,CI789)&gt;0),"OK","ERROR"))</f>
        <v>OK</v>
      </c>
      <c r="BX789" s="97">
        <f>SUMIF(HW!$A$2:$A$1573,$A789,HW!BI$2:BI$1573)</f>
        <v>0</v>
      </c>
      <c r="BY789" s="97">
        <f>SUMIF(HW!$A$2:$A$1573,$A789,HW!BJ$2:BJ$1573)</f>
        <v>0</v>
      </c>
      <c r="BZ789" s="197">
        <f t="shared" si="661"/>
        <v>8232</v>
      </c>
      <c r="CA789" s="198">
        <f t="shared" si="662"/>
        <v>6.1740000000000004</v>
      </c>
      <c r="CB789" s="296">
        <f>IF(CJ789="Y",IF(C789="FINISHED GOODS",SUMIF(COST_SHEETT!$AB$3:$AB$1227,$CI789,COST_SHEETT!$DD$3:$DD$1227),SUMIF(COST_SHEETT!$B$3:$B$1227,$CI789,COST_SHEETT!$DB$3:$DB$1227)),IF(C789="FINISHED GOODS",SUMIF(COST_SHEETT1!$AB$3:$AB$1227,$CI789,COST_SHEETT1!$DD$3:$DD$1227),SUMIF(COST_SHEETT1!$B$3:$B$1227,$CI789,COST_SHEETT1!$DB$3:$DB$1227)))</f>
        <v>0.10758490361122459</v>
      </c>
      <c r="CC789" s="209">
        <f t="shared" ref="CC789" si="673">ROUND(BZ789*CB789,0)</f>
        <v>886</v>
      </c>
      <c r="CD789" s="295">
        <v>1</v>
      </c>
      <c r="CE789" s="295"/>
      <c r="CF789" s="376">
        <f>IF(BZ789=0,0,IF(CK789&gt;0,CK789,CD789))</f>
        <v>9.6333395807302519E-2</v>
      </c>
      <c r="CG789" s="301">
        <f t="shared" ref="CG789" si="674">MIN(CF789,CB789)</f>
        <v>9.6333395807302519E-2</v>
      </c>
      <c r="CH789" s="302">
        <f t="shared" ref="CH789" si="675">ROUND(CG789*BZ789,0)</f>
        <v>793</v>
      </c>
      <c r="CI789" s="275" t="s">
        <v>3669</v>
      </c>
      <c r="CJ789" s="273"/>
      <c r="CK789" s="303">
        <v>9.6333395807302519E-2</v>
      </c>
      <c r="CL789" s="296" t="str">
        <f t="shared" ref="CL789" si="676">IF(CF789&lt;CB789,"NRV","COST")</f>
        <v>NRV</v>
      </c>
      <c r="CM789" s="304">
        <f t="shared" ref="CM789" si="677">IF(CA789=0,0,ROUND(CH789/CA789,3))</f>
        <v>128.44200000000001</v>
      </c>
      <c r="CU789" s="296">
        <f>+(BZ789-BX789)*CG789</f>
        <v>793.01651428571438</v>
      </c>
      <c r="CW789" s="296">
        <f>+CT789+CU789+CV789</f>
        <v>793.01651428571438</v>
      </c>
      <c r="CX789" s="388">
        <f>+CW789-CH789</f>
        <v>1.6514285714379184E-2</v>
      </c>
    </row>
    <row r="790" spans="1:102" ht="12" hidden="1" customHeight="1" x14ac:dyDescent="0.25">
      <c r="A790" s="133" t="s">
        <v>2642</v>
      </c>
      <c r="B790" s="111"/>
      <c r="C790" s="111" t="s">
        <v>1200</v>
      </c>
      <c r="D790" s="126"/>
      <c r="E790" s="126"/>
      <c r="F790" s="126">
        <v>0.531057</v>
      </c>
      <c r="G790" s="126">
        <v>0.531057</v>
      </c>
      <c r="H790" s="112">
        <v>113932</v>
      </c>
      <c r="I790" s="112">
        <v>69.2</v>
      </c>
      <c r="J790" s="134">
        <v>8572.1489999999994</v>
      </c>
      <c r="K790" s="126"/>
      <c r="L790" s="112">
        <v>0</v>
      </c>
      <c r="M790" s="126"/>
      <c r="N790" s="112">
        <v>0</v>
      </c>
      <c r="O790" s="126"/>
      <c r="P790" s="112">
        <v>0</v>
      </c>
      <c r="Q790" s="126"/>
      <c r="R790" s="112">
        <v>0</v>
      </c>
      <c r="S790" s="126"/>
      <c r="T790" s="112">
        <v>0</v>
      </c>
      <c r="U790" s="126"/>
      <c r="V790" s="112">
        <v>0</v>
      </c>
      <c r="W790" s="126"/>
      <c r="X790" s="112">
        <v>0</v>
      </c>
      <c r="Y790" s="126"/>
      <c r="Z790" s="112">
        <v>0</v>
      </c>
      <c r="AA790" s="126"/>
      <c r="AB790" s="112">
        <v>0</v>
      </c>
      <c r="AC790" s="112">
        <v>0</v>
      </c>
      <c r="AD790" s="112">
        <v>0</v>
      </c>
      <c r="AE790" s="112">
        <v>0</v>
      </c>
      <c r="AF790" s="126"/>
      <c r="AG790" s="112">
        <v>0</v>
      </c>
      <c r="AH790" s="126"/>
      <c r="AI790" s="112">
        <v>0</v>
      </c>
      <c r="AJ790" s="126"/>
      <c r="AK790" s="112">
        <v>0</v>
      </c>
      <c r="AL790" s="126"/>
      <c r="AM790" s="112">
        <v>0</v>
      </c>
      <c r="AN790" s="126"/>
      <c r="AO790" s="112">
        <v>0</v>
      </c>
      <c r="AP790" s="126"/>
      <c r="AQ790" s="112">
        <v>0</v>
      </c>
      <c r="AR790" s="126"/>
      <c r="AS790" s="112">
        <v>0</v>
      </c>
      <c r="AT790" s="126"/>
      <c r="AU790" s="112">
        <v>0</v>
      </c>
      <c r="AV790" s="112">
        <v>0</v>
      </c>
      <c r="AW790" s="112">
        <v>0</v>
      </c>
      <c r="AX790" s="112">
        <v>0</v>
      </c>
      <c r="AY790" s="135">
        <v>113932</v>
      </c>
      <c r="AZ790" s="126">
        <v>69</v>
      </c>
      <c r="BA790" s="112">
        <v>69.2</v>
      </c>
      <c r="BB790" s="134">
        <v>8572.1489999999994</v>
      </c>
      <c r="BC790" s="134">
        <v>8572.1489999999994</v>
      </c>
      <c r="BD790" s="126">
        <v>0</v>
      </c>
      <c r="BE790" s="126">
        <v>0</v>
      </c>
      <c r="BF790" s="112">
        <v>0</v>
      </c>
      <c r="BG790" s="112">
        <v>0</v>
      </c>
      <c r="BH790" s="112">
        <v>0</v>
      </c>
      <c r="BI790" s="126"/>
      <c r="BJ790" s="112">
        <v>0</v>
      </c>
      <c r="BK790" s="126"/>
      <c r="BL790" s="112">
        <v>0</v>
      </c>
      <c r="BM790" s="112">
        <v>0</v>
      </c>
      <c r="BN790" s="112">
        <v>0</v>
      </c>
      <c r="BO790" s="112">
        <v>0</v>
      </c>
      <c r="BP790" s="113">
        <v>0</v>
      </c>
      <c r="BS790" s="97">
        <f t="shared" si="658"/>
        <v>0</v>
      </c>
      <c r="BT790" s="97">
        <f t="shared" si="659"/>
        <v>0</v>
      </c>
      <c r="BU790" s="97">
        <f t="shared" si="660"/>
        <v>0</v>
      </c>
      <c r="BV790" s="296" t="str">
        <f>IF(CA790=0,"NO STOCK",IF(COUNTIF(PKGSUMM_T!$A$2:$A$1245,A790)&gt;0,"OK","ERROR"))</f>
        <v>NO STOCK</v>
      </c>
      <c r="BW790" s="296" t="str">
        <f>IF(CA790=0,"NO STOCK",IF(OR(COUNTIF(COST_SHEETT!$B$3:$B$1238,CI790)&gt;0,COUNTIF(COST_SHEETT!$AB$3:$AB$1238,CI790)&gt;0,COUNTIF(COST_SHEETT1!$B$3:$B$1238,CI790)&gt;0,COUNTIF(COST_SHEETT1!$AB$3:$AB$1238,CI790)&gt;0),"OK","ERROR"))</f>
        <v>NO STOCK</v>
      </c>
      <c r="BX790" s="97">
        <f>SUMIF(HW!$A$2:$A$1573,$A790,HW!BI$2:BI$1573)</f>
        <v>0</v>
      </c>
      <c r="BY790" s="97">
        <f>SUMIF(HW!$A$2:$A$1573,$A790,HW!BJ$2:BJ$1573)</f>
        <v>0</v>
      </c>
      <c r="BZ790" s="197">
        <f t="shared" si="661"/>
        <v>0</v>
      </c>
      <c r="CA790" s="198">
        <f t="shared" si="662"/>
        <v>0</v>
      </c>
      <c r="CI790" s="275"/>
      <c r="CJ790" s="273"/>
      <c r="CK790" s="296">
        <f>IF(C790="WORK IN PROGRESS",0.099999,IF(SUMIF(SALE!$L$3:$L$1221,$A790,SALE!$U$3:$U$1221)=0,0,SUMIF(SALE!$L$3:$L$1221,$A790,SALE!$U$3:$U$1221)/SUMIF(SALE!$L$3:$L$1221,$A790,SALE!$F$3:$F$1221)))</f>
        <v>0</v>
      </c>
    </row>
    <row r="791" spans="1:102" ht="12" hidden="1" customHeight="1" x14ac:dyDescent="0.25">
      <c r="A791" s="104" t="s">
        <v>2642</v>
      </c>
      <c r="B791" s="106"/>
      <c r="C791" s="105" t="s">
        <v>77</v>
      </c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  <c r="AX791" s="107"/>
      <c r="AY791" s="107"/>
      <c r="AZ791" s="107"/>
      <c r="BA791" s="107"/>
      <c r="BB791" s="107"/>
      <c r="BC791" s="107"/>
      <c r="BD791" s="107"/>
      <c r="BE791" s="107"/>
      <c r="BF791" s="107"/>
      <c r="BG791" s="107"/>
      <c r="BH791" s="107"/>
      <c r="BI791" s="107"/>
      <c r="BJ791" s="107"/>
      <c r="BK791" s="107"/>
      <c r="BL791" s="107"/>
      <c r="BM791" s="107"/>
      <c r="BN791" s="107"/>
      <c r="BO791" s="107"/>
      <c r="BP791" s="108"/>
      <c r="BS791" s="97">
        <f t="shared" si="658"/>
        <v>0</v>
      </c>
      <c r="BT791" s="97">
        <f t="shared" si="659"/>
        <v>0</v>
      </c>
      <c r="BU791" s="97">
        <f t="shared" si="660"/>
        <v>0</v>
      </c>
      <c r="BV791" s="296" t="str">
        <f>IF(CA791=0,"NO STOCK",IF(COUNTIF(PKGSUMM_T!$A$2:$A$1245,A791)&gt;0,"OK","ERROR"))</f>
        <v>NO STOCK</v>
      </c>
      <c r="BW791" s="296" t="str">
        <f>IF(CA791=0,"NO STOCK",IF(OR(COUNTIF(COST_SHEETT!$B$3:$B$1238,CI791)&gt;0,COUNTIF(COST_SHEETT!$AB$3:$AB$1238,CI791)&gt;0,COUNTIF(COST_SHEETT1!$B$3:$B$1238,CI791)&gt;0,COUNTIF(COST_SHEETT1!$AB$3:$AB$1238,CI791)&gt;0),"OK","ERROR"))</f>
        <v>NO STOCK</v>
      </c>
      <c r="BX791" s="97">
        <f>SUMIF(HW!$A$2:$A$1573,$A791,HW!BI$2:BI$1573)</f>
        <v>0</v>
      </c>
      <c r="BY791" s="97">
        <f>SUMIF(HW!$A$2:$A$1573,$A791,HW!BJ$2:BJ$1573)</f>
        <v>0</v>
      </c>
      <c r="BZ791" s="197">
        <f t="shared" si="661"/>
        <v>0</v>
      </c>
      <c r="CA791" s="198">
        <f t="shared" si="662"/>
        <v>0</v>
      </c>
      <c r="CI791" s="275"/>
      <c r="CJ791" s="273"/>
      <c r="CK791" s="296">
        <f>IF(C791="WORK IN PROGRESS",0.099999,IF(SUMIF(SALE!$L$3:$L$1221,$A791,SALE!$U$3:$U$1221)=0,0,SUMIF(SALE!$L$3:$L$1221,$A791,SALE!$U$3:$U$1221)/SUMIF(SALE!$L$3:$L$1221,$A791,SALE!$F$3:$F$1221)))</f>
        <v>9.9999000000000005E-2</v>
      </c>
    </row>
    <row r="792" spans="1:102" ht="12" hidden="1" customHeight="1" x14ac:dyDescent="0.25">
      <c r="A792" s="120" t="s">
        <v>2002</v>
      </c>
      <c r="B792" s="121" t="s">
        <v>2003</v>
      </c>
      <c r="C792" s="121" t="s">
        <v>77</v>
      </c>
      <c r="D792" s="122">
        <v>3087</v>
      </c>
      <c r="E792" s="123">
        <v>295</v>
      </c>
      <c r="F792" s="123">
        <v>4.2805000000000003E-2</v>
      </c>
      <c r="G792" s="123">
        <v>4.2805000000000003E-2</v>
      </c>
      <c r="H792" s="124"/>
      <c r="I792" s="124">
        <v>0</v>
      </c>
      <c r="J792" s="124">
        <v>0</v>
      </c>
      <c r="K792" s="124"/>
      <c r="L792" s="124">
        <v>0</v>
      </c>
      <c r="M792" s="124"/>
      <c r="N792" s="124">
        <v>0</v>
      </c>
      <c r="O792" s="124"/>
      <c r="P792" s="124">
        <v>0</v>
      </c>
      <c r="Q792" s="124"/>
      <c r="R792" s="124">
        <v>0</v>
      </c>
      <c r="S792" s="124"/>
      <c r="T792" s="124">
        <v>0</v>
      </c>
      <c r="U792" s="124"/>
      <c r="V792" s="124">
        <v>0</v>
      </c>
      <c r="W792" s="124"/>
      <c r="X792" s="124">
        <v>0</v>
      </c>
      <c r="Y792" s="124"/>
      <c r="Z792" s="124">
        <v>0</v>
      </c>
      <c r="AA792" s="124"/>
      <c r="AB792" s="124">
        <v>0</v>
      </c>
      <c r="AC792" s="124">
        <v>0</v>
      </c>
      <c r="AD792" s="124">
        <v>0</v>
      </c>
      <c r="AE792" s="124">
        <v>0</v>
      </c>
      <c r="AF792" s="124"/>
      <c r="AG792" s="124">
        <v>0</v>
      </c>
      <c r="AH792" s="124"/>
      <c r="AI792" s="124">
        <v>0</v>
      </c>
      <c r="AJ792" s="124"/>
      <c r="AK792" s="124">
        <v>0</v>
      </c>
      <c r="AL792" s="124"/>
      <c r="AM792" s="124">
        <v>0</v>
      </c>
      <c r="AN792" s="124"/>
      <c r="AO792" s="124">
        <v>0</v>
      </c>
      <c r="AP792" s="124"/>
      <c r="AQ792" s="124">
        <v>0</v>
      </c>
      <c r="AR792" s="124"/>
      <c r="AS792" s="124">
        <v>0</v>
      </c>
      <c r="AT792" s="124"/>
      <c r="AU792" s="124">
        <v>0</v>
      </c>
      <c r="AV792" s="124">
        <v>0</v>
      </c>
      <c r="AW792" s="124">
        <v>0</v>
      </c>
      <c r="AX792" s="124">
        <v>0</v>
      </c>
      <c r="AY792" s="124">
        <v>0</v>
      </c>
      <c r="AZ792" s="124">
        <v>0</v>
      </c>
      <c r="BA792" s="124">
        <v>0</v>
      </c>
      <c r="BB792" s="124">
        <v>0</v>
      </c>
      <c r="BC792" s="124">
        <v>0</v>
      </c>
      <c r="BD792" s="123">
        <v>0</v>
      </c>
      <c r="BE792" s="123">
        <v>0</v>
      </c>
      <c r="BF792" s="124">
        <v>0</v>
      </c>
      <c r="BG792" s="124">
        <v>0</v>
      </c>
      <c r="BH792" s="124">
        <v>0</v>
      </c>
      <c r="BI792" s="124"/>
      <c r="BJ792" s="124">
        <v>0</v>
      </c>
      <c r="BK792" s="124"/>
      <c r="BL792" s="124">
        <v>0</v>
      </c>
      <c r="BM792" s="124">
        <v>0</v>
      </c>
      <c r="BN792" s="124">
        <v>0</v>
      </c>
      <c r="BO792" s="124">
        <v>0</v>
      </c>
      <c r="BP792" s="125">
        <v>0</v>
      </c>
      <c r="BS792" s="97">
        <f t="shared" si="658"/>
        <v>0</v>
      </c>
      <c r="BT792" s="97">
        <f t="shared" si="659"/>
        <v>0</v>
      </c>
      <c r="BU792" s="97">
        <f t="shared" si="660"/>
        <v>0</v>
      </c>
      <c r="BV792" s="296" t="str">
        <f>IF(CA792=0,"NO STOCK",IF(COUNTIF(PKGSUMM_T!$A$2:$A$1245,A792)&gt;0,"OK","ERROR"))</f>
        <v>NO STOCK</v>
      </c>
      <c r="BW792" s="296" t="str">
        <f>IF(CA792=0,"NO STOCK",IF(OR(COUNTIF(COST_SHEETT!$B$3:$B$1238,CI792)&gt;0,COUNTIF(COST_SHEETT!$AB$3:$AB$1238,CI792)&gt;0,COUNTIF(COST_SHEETT1!$B$3:$B$1238,CI792)&gt;0,COUNTIF(COST_SHEETT1!$AB$3:$AB$1238,CI792)&gt;0),"OK","ERROR"))</f>
        <v>NO STOCK</v>
      </c>
      <c r="BX792" s="97">
        <f>SUMIF(HW!$A$2:$A$1573,$A792,HW!BI$2:BI$1573)</f>
        <v>0</v>
      </c>
      <c r="BY792" s="97">
        <f>SUMIF(HW!$A$2:$A$1573,$A792,HW!BJ$2:BJ$1573)</f>
        <v>0</v>
      </c>
      <c r="BZ792" s="197">
        <f t="shared" si="661"/>
        <v>0</v>
      </c>
      <c r="CA792" s="198">
        <f t="shared" si="662"/>
        <v>0</v>
      </c>
      <c r="CI792" s="275"/>
      <c r="CJ792" s="273"/>
      <c r="CK792" s="296">
        <f>IF(C792="WORK IN PROGRESS",0.099999,IF(SUMIF(SALE!$L$3:$L$1221,$A792,SALE!$U$3:$U$1221)=0,0,SUMIF(SALE!$L$3:$L$1221,$A792,SALE!$U$3:$U$1221)/SUMIF(SALE!$L$3:$L$1221,$A792,SALE!$F$3:$F$1221)))</f>
        <v>9.9999000000000005E-2</v>
      </c>
    </row>
    <row r="793" spans="1:102" ht="12" hidden="1" customHeight="1" x14ac:dyDescent="0.25">
      <c r="A793" s="114" t="s">
        <v>553</v>
      </c>
      <c r="B793" s="115" t="s">
        <v>2004</v>
      </c>
      <c r="C793" s="115" t="s">
        <v>77</v>
      </c>
      <c r="D793" s="116">
        <v>2940</v>
      </c>
      <c r="E793" s="117">
        <v>295</v>
      </c>
      <c r="F793" s="117">
        <v>3.3596000000000001E-2</v>
      </c>
      <c r="G793" s="117">
        <v>3.3596000000000001E-2</v>
      </c>
      <c r="H793" s="118"/>
      <c r="I793" s="118">
        <v>0</v>
      </c>
      <c r="J793" s="118">
        <v>0</v>
      </c>
      <c r="K793" s="118"/>
      <c r="L793" s="118">
        <v>0</v>
      </c>
      <c r="M793" s="118"/>
      <c r="N793" s="118">
        <v>0</v>
      </c>
      <c r="O793" s="118"/>
      <c r="P793" s="118">
        <v>0</v>
      </c>
      <c r="Q793" s="118"/>
      <c r="R793" s="118">
        <v>0</v>
      </c>
      <c r="S793" s="118"/>
      <c r="T793" s="118">
        <v>0</v>
      </c>
      <c r="U793" s="118"/>
      <c r="V793" s="118">
        <v>0</v>
      </c>
      <c r="W793" s="118"/>
      <c r="X793" s="118">
        <v>0</v>
      </c>
      <c r="Y793" s="118"/>
      <c r="Z793" s="118">
        <v>0</v>
      </c>
      <c r="AA793" s="118"/>
      <c r="AB793" s="118">
        <v>0</v>
      </c>
      <c r="AC793" s="118">
        <v>0</v>
      </c>
      <c r="AD793" s="118">
        <v>0</v>
      </c>
      <c r="AE793" s="118">
        <v>0</v>
      </c>
      <c r="AF793" s="118"/>
      <c r="AG793" s="118">
        <v>0</v>
      </c>
      <c r="AH793" s="118"/>
      <c r="AI793" s="118">
        <v>0</v>
      </c>
      <c r="AJ793" s="118"/>
      <c r="AK793" s="118">
        <v>0</v>
      </c>
      <c r="AL793" s="118"/>
      <c r="AM793" s="118">
        <v>0</v>
      </c>
      <c r="AN793" s="118"/>
      <c r="AO793" s="118">
        <v>0</v>
      </c>
      <c r="AP793" s="118"/>
      <c r="AQ793" s="118">
        <v>0</v>
      </c>
      <c r="AR793" s="118"/>
      <c r="AS793" s="118">
        <v>0</v>
      </c>
      <c r="AT793" s="118"/>
      <c r="AU793" s="118">
        <v>0</v>
      </c>
      <c r="AV793" s="118">
        <v>0</v>
      </c>
      <c r="AW793" s="118">
        <v>0</v>
      </c>
      <c r="AX793" s="118">
        <v>0</v>
      </c>
      <c r="AY793" s="118">
        <v>0</v>
      </c>
      <c r="AZ793" s="118">
        <v>0</v>
      </c>
      <c r="BA793" s="118">
        <v>0</v>
      </c>
      <c r="BB793" s="118">
        <v>0</v>
      </c>
      <c r="BC793" s="118">
        <v>0</v>
      </c>
      <c r="BD793" s="117">
        <v>0</v>
      </c>
      <c r="BE793" s="117">
        <v>0</v>
      </c>
      <c r="BF793" s="118">
        <v>0</v>
      </c>
      <c r="BG793" s="118">
        <v>0</v>
      </c>
      <c r="BH793" s="118">
        <v>0</v>
      </c>
      <c r="BI793" s="118"/>
      <c r="BJ793" s="118">
        <v>0</v>
      </c>
      <c r="BK793" s="118"/>
      <c r="BL793" s="118">
        <v>0</v>
      </c>
      <c r="BM793" s="118">
        <v>0</v>
      </c>
      <c r="BN793" s="118">
        <v>0</v>
      </c>
      <c r="BO793" s="118">
        <v>0</v>
      </c>
      <c r="BP793" s="119">
        <v>0</v>
      </c>
      <c r="BS793" s="97">
        <f t="shared" si="658"/>
        <v>0</v>
      </c>
      <c r="BT793" s="97">
        <f t="shared" si="659"/>
        <v>0</v>
      </c>
      <c r="BU793" s="97">
        <f t="shared" si="660"/>
        <v>0</v>
      </c>
      <c r="BV793" s="296" t="str">
        <f>IF(CA793=0,"NO STOCK",IF(COUNTIF(PKGSUMM_T!$A$2:$A$1245,A793)&gt;0,"OK","ERROR"))</f>
        <v>NO STOCK</v>
      </c>
      <c r="BW793" s="296" t="str">
        <f>IF(CA793=0,"NO STOCK",IF(OR(COUNTIF(COST_SHEETT!$B$3:$B$1238,CI793)&gt;0,COUNTIF(COST_SHEETT!$AB$3:$AB$1238,CI793)&gt;0,COUNTIF(COST_SHEETT1!$B$3:$B$1238,CI793)&gt;0,COUNTIF(COST_SHEETT1!$AB$3:$AB$1238,CI793)&gt;0),"OK","ERROR"))</f>
        <v>NO STOCK</v>
      </c>
      <c r="BX793" s="97">
        <f>SUMIF(HW!$A$2:$A$1573,$A793,HW!BI$2:BI$1573)</f>
        <v>0</v>
      </c>
      <c r="BY793" s="97">
        <f>SUMIF(HW!$A$2:$A$1573,$A793,HW!BJ$2:BJ$1573)</f>
        <v>0</v>
      </c>
      <c r="BZ793" s="197">
        <f t="shared" si="661"/>
        <v>0</v>
      </c>
      <c r="CA793" s="198">
        <f t="shared" si="662"/>
        <v>0</v>
      </c>
      <c r="CI793" s="275" t="s">
        <v>3654</v>
      </c>
      <c r="CJ793" s="273"/>
      <c r="CK793" s="296">
        <f>IF(C793="WORK IN PROGRESS",0.099999,IF(SUMIF(SALE!$L$3:$L$1221,$A793,SALE!$U$3:$U$1221)=0,0,SUMIF(SALE!$L$3:$L$1221,$A793,SALE!$U$3:$U$1221)/SUMIF(SALE!$L$3:$L$1221,$A793,SALE!$F$3:$F$1221)))</f>
        <v>9.9999000000000005E-2</v>
      </c>
    </row>
    <row r="794" spans="1:102" ht="12" customHeight="1" x14ac:dyDescent="0.25">
      <c r="A794" s="120" t="s">
        <v>555</v>
      </c>
      <c r="B794" s="121" t="s">
        <v>2005</v>
      </c>
      <c r="C794" s="121" t="s">
        <v>77</v>
      </c>
      <c r="D794" s="122">
        <v>1176</v>
      </c>
      <c r="E794" s="123">
        <v>717</v>
      </c>
      <c r="F794" s="123">
        <v>7.3576000000000003E-2</v>
      </c>
      <c r="G794" s="123">
        <v>7.3576000000000003E-2</v>
      </c>
      <c r="H794" s="127">
        <v>7056</v>
      </c>
      <c r="I794" s="127">
        <v>5.0590000000000002</v>
      </c>
      <c r="J794" s="127">
        <v>519.15200000000004</v>
      </c>
      <c r="K794" s="123"/>
      <c r="L794" s="124">
        <v>0</v>
      </c>
      <c r="M794" s="123"/>
      <c r="N794" s="124">
        <v>0</v>
      </c>
      <c r="O794" s="123"/>
      <c r="P794" s="124">
        <v>0</v>
      </c>
      <c r="Q794" s="123"/>
      <c r="R794" s="124">
        <v>0</v>
      </c>
      <c r="S794" s="123"/>
      <c r="T794" s="124">
        <v>0</v>
      </c>
      <c r="U794" s="123"/>
      <c r="V794" s="124">
        <v>0</v>
      </c>
      <c r="W794" s="123"/>
      <c r="X794" s="124">
        <v>0</v>
      </c>
      <c r="Y794" s="123"/>
      <c r="Z794" s="124">
        <v>0</v>
      </c>
      <c r="AA794" s="123"/>
      <c r="AB794" s="124">
        <v>0</v>
      </c>
      <c r="AC794" s="124">
        <v>0</v>
      </c>
      <c r="AD794" s="124">
        <v>0</v>
      </c>
      <c r="AE794" s="124">
        <v>0</v>
      </c>
      <c r="AF794" s="123"/>
      <c r="AG794" s="124">
        <v>0</v>
      </c>
      <c r="AH794" s="123"/>
      <c r="AI794" s="124">
        <v>0</v>
      </c>
      <c r="AJ794" s="123"/>
      <c r="AK794" s="124">
        <v>0</v>
      </c>
      <c r="AL794" s="123"/>
      <c r="AM794" s="124">
        <v>0</v>
      </c>
      <c r="AN794" s="123"/>
      <c r="AO794" s="124">
        <v>0</v>
      </c>
      <c r="AP794" s="123"/>
      <c r="AQ794" s="124">
        <v>0</v>
      </c>
      <c r="AR794" s="123"/>
      <c r="AS794" s="124">
        <v>0</v>
      </c>
      <c r="AT794" s="123"/>
      <c r="AU794" s="124">
        <v>0</v>
      </c>
      <c r="AV794" s="124">
        <v>0</v>
      </c>
      <c r="AW794" s="124">
        <v>0</v>
      </c>
      <c r="AX794" s="124">
        <v>0</v>
      </c>
      <c r="AY794" s="129">
        <v>7056</v>
      </c>
      <c r="AZ794" s="123">
        <v>6</v>
      </c>
      <c r="BA794" s="127">
        <v>5.0590000000000002</v>
      </c>
      <c r="BB794" s="127">
        <v>519.15200000000004</v>
      </c>
      <c r="BC794" s="127">
        <v>519.15200000000004</v>
      </c>
      <c r="BD794" s="123">
        <v>0</v>
      </c>
      <c r="BE794" s="123">
        <v>0</v>
      </c>
      <c r="BF794" s="124">
        <v>0</v>
      </c>
      <c r="BG794" s="124">
        <v>0</v>
      </c>
      <c r="BH794" s="124">
        <v>0</v>
      </c>
      <c r="BI794" s="123"/>
      <c r="BJ794" s="124">
        <v>0</v>
      </c>
      <c r="BK794" s="123"/>
      <c r="BL794" s="124">
        <v>0</v>
      </c>
      <c r="BM794" s="124">
        <v>0</v>
      </c>
      <c r="BN794" s="124">
        <v>0</v>
      </c>
      <c r="BO794" s="124">
        <v>0</v>
      </c>
      <c r="BP794" s="125">
        <v>0</v>
      </c>
      <c r="BS794" s="97">
        <f t="shared" si="658"/>
        <v>7056</v>
      </c>
      <c r="BT794" s="97">
        <f t="shared" si="659"/>
        <v>6</v>
      </c>
      <c r="BU794" s="97">
        <f t="shared" si="660"/>
        <v>5.0590000000000002</v>
      </c>
      <c r="BV794" s="296" t="str">
        <f>IF(CA794=0,"NO STOCK",IF(COUNTIF(PKGSUMM_T!$A$2:$A$1245,A794)&gt;0,"OK","ERROR"))</f>
        <v>OK</v>
      </c>
      <c r="BW794" s="296" t="str">
        <f>IF(CA794=0,"NO STOCK",IF(OR(COUNTIF(COST_SHEETT!$B$3:$B$1238,CI794)&gt;0,COUNTIF(COST_SHEETT!$AB$3:$AB$1238,CI794)&gt;0,COUNTIF(COST_SHEETT1!$B$3:$B$1238,CI794)&gt;0,COUNTIF(COST_SHEETT1!$AB$3:$AB$1238,CI794)&gt;0),"OK","ERROR"))</f>
        <v>OK</v>
      </c>
      <c r="BX794" s="97">
        <f>SUMIF(HW!$A$2:$A$1573,$A794,HW!BI$2:BI$1573)</f>
        <v>0</v>
      </c>
      <c r="BY794" s="97">
        <f>SUMIF(HW!$A$2:$A$1573,$A794,HW!BJ$2:BJ$1573)</f>
        <v>0</v>
      </c>
      <c r="BZ794" s="197">
        <f t="shared" si="661"/>
        <v>7056</v>
      </c>
      <c r="CA794" s="198">
        <f t="shared" si="662"/>
        <v>5.0590000000000002</v>
      </c>
      <c r="CB794" s="296">
        <f>IF(CJ794="Y",IF(C794="FINISHED GOODS",SUMIF(COST_SHEETT!$AB$3:$AB$1227,$CI794,COST_SHEETT!$DD$3:$DD$1227),SUMIF(COST_SHEETT!$B$3:$B$1227,$CI794,COST_SHEETT!$DB$3:$DB$1227)),IF(C794="FINISHED GOODS",SUMIF(COST_SHEETT1!$AB$3:$AB$1227,$CI794,COST_SHEETT1!$DD$3:$DD$1227),SUMIF(COST_SHEETT1!$B$3:$B$1227,$CI794,COST_SHEETT1!$DB$3:$DB$1227)))</f>
        <v>7.3576060196878498E-2</v>
      </c>
      <c r="CC794" s="209">
        <f t="shared" ref="CC794:CC795" si="678">ROUND(BZ794*CB794,0)</f>
        <v>519</v>
      </c>
      <c r="CD794" s="295">
        <v>1</v>
      </c>
      <c r="CE794" s="295"/>
      <c r="CF794" s="376">
        <f t="shared" ref="CF794:CF795" si="679">IF(BZ794=0,0,IF(CK794&gt;0,CK794,CD794))</f>
        <v>9.9999000000000005E-2</v>
      </c>
      <c r="CG794" s="301">
        <f t="shared" ref="CG794:CG795" si="680">MIN(CF794,CB794)</f>
        <v>7.3576060196878498E-2</v>
      </c>
      <c r="CH794" s="302">
        <f t="shared" ref="CH794:CH795" si="681">ROUND(CG794*BZ794,0)</f>
        <v>519</v>
      </c>
      <c r="CI794" s="275" t="s">
        <v>3661</v>
      </c>
      <c r="CJ794" s="273"/>
      <c r="CK794" s="296">
        <f>IF(C794="WORK IN PROGRESS",0.099999,IF(SUMIF(SALE!$L$3:$L$1221,$A794,SALE!$U$3:$U$1221)=0,0,SUMIF(SALE!$L$3:$L$1221,$A794,SALE!$U$3:$U$1221)/SUMIF(SALE!$L$3:$L$1221,$A794,SALE!$F$3:$F$1221)))</f>
        <v>9.9999000000000005E-2</v>
      </c>
      <c r="CL794" s="296" t="str">
        <f t="shared" ref="CL794:CL795" si="682">IF(CF794&lt;CB794,"NRV","COST")</f>
        <v>COST</v>
      </c>
      <c r="CM794" s="304">
        <f t="shared" ref="CM794:CM795" si="683">IF(CA794=0,0,ROUND(CH794/CA794,3))</f>
        <v>102.589</v>
      </c>
      <c r="CV794" s="296">
        <f t="shared" ref="CV794:CV795" si="684">+(BZ794-BX794)*CG794</f>
        <v>519.15268074917469</v>
      </c>
      <c r="CW794" s="296">
        <f t="shared" ref="CW794:CW795" si="685">+CT794+CU794+CV794</f>
        <v>519.15268074917469</v>
      </c>
      <c r="CX794" s="388">
        <f t="shared" ref="CX794:CX795" si="686">+CW794-CH794</f>
        <v>0.15268074917469221</v>
      </c>
    </row>
    <row r="795" spans="1:102" ht="12" customHeight="1" x14ac:dyDescent="0.25">
      <c r="A795" s="114" t="s">
        <v>557</v>
      </c>
      <c r="B795" s="115" t="s">
        <v>2006</v>
      </c>
      <c r="C795" s="115" t="s">
        <v>77</v>
      </c>
      <c r="D795" s="116">
        <v>1176</v>
      </c>
      <c r="E795" s="117">
        <v>750</v>
      </c>
      <c r="F795" s="117">
        <v>9.3407000000000004E-2</v>
      </c>
      <c r="G795" s="117">
        <v>9.3407000000000004E-2</v>
      </c>
      <c r="H795" s="130">
        <v>77616</v>
      </c>
      <c r="I795" s="130">
        <v>58.212000000000003</v>
      </c>
      <c r="J795" s="131">
        <v>7249.8779999999997</v>
      </c>
      <c r="K795" s="117"/>
      <c r="L795" s="118">
        <v>0</v>
      </c>
      <c r="M795" s="117"/>
      <c r="N795" s="118">
        <v>0</v>
      </c>
      <c r="O795" s="117"/>
      <c r="P795" s="118">
        <v>0</v>
      </c>
      <c r="Q795" s="117"/>
      <c r="R795" s="118">
        <v>0</v>
      </c>
      <c r="S795" s="117"/>
      <c r="T795" s="118">
        <v>0</v>
      </c>
      <c r="U795" s="117"/>
      <c r="V795" s="118">
        <v>0</v>
      </c>
      <c r="W795" s="117"/>
      <c r="X795" s="118">
        <v>0</v>
      </c>
      <c r="Y795" s="117"/>
      <c r="Z795" s="118">
        <v>0</v>
      </c>
      <c r="AA795" s="117"/>
      <c r="AB795" s="118">
        <v>0</v>
      </c>
      <c r="AC795" s="118">
        <v>0</v>
      </c>
      <c r="AD795" s="118">
        <v>0</v>
      </c>
      <c r="AE795" s="118">
        <v>0</v>
      </c>
      <c r="AF795" s="117"/>
      <c r="AG795" s="118">
        <v>0</v>
      </c>
      <c r="AH795" s="117"/>
      <c r="AI795" s="118">
        <v>0</v>
      </c>
      <c r="AJ795" s="117"/>
      <c r="AK795" s="118">
        <v>0</v>
      </c>
      <c r="AL795" s="117"/>
      <c r="AM795" s="118">
        <v>0</v>
      </c>
      <c r="AN795" s="117"/>
      <c r="AO795" s="118">
        <v>0</v>
      </c>
      <c r="AP795" s="117"/>
      <c r="AQ795" s="118">
        <v>0</v>
      </c>
      <c r="AR795" s="117"/>
      <c r="AS795" s="118">
        <v>0</v>
      </c>
      <c r="AT795" s="117"/>
      <c r="AU795" s="118">
        <v>0</v>
      </c>
      <c r="AV795" s="118">
        <v>0</v>
      </c>
      <c r="AW795" s="118">
        <v>0</v>
      </c>
      <c r="AX795" s="118">
        <v>0</v>
      </c>
      <c r="AY795" s="132">
        <v>77616</v>
      </c>
      <c r="AZ795" s="117">
        <v>66</v>
      </c>
      <c r="BA795" s="130">
        <v>58.212000000000003</v>
      </c>
      <c r="BB795" s="131">
        <v>7249.8779999999997</v>
      </c>
      <c r="BC795" s="131">
        <v>7249.8779999999997</v>
      </c>
      <c r="BD795" s="117">
        <v>0</v>
      </c>
      <c r="BE795" s="117">
        <v>0</v>
      </c>
      <c r="BF795" s="118">
        <v>0</v>
      </c>
      <c r="BG795" s="118">
        <v>0</v>
      </c>
      <c r="BH795" s="118">
        <v>0</v>
      </c>
      <c r="BI795" s="117"/>
      <c r="BJ795" s="118">
        <v>0</v>
      </c>
      <c r="BK795" s="117"/>
      <c r="BL795" s="118">
        <v>0</v>
      </c>
      <c r="BM795" s="118">
        <v>0</v>
      </c>
      <c r="BN795" s="118">
        <v>0</v>
      </c>
      <c r="BO795" s="118">
        <v>0</v>
      </c>
      <c r="BP795" s="119">
        <v>0</v>
      </c>
      <c r="BS795" s="97">
        <f t="shared" si="658"/>
        <v>77616</v>
      </c>
      <c r="BT795" s="97">
        <f t="shared" si="659"/>
        <v>66</v>
      </c>
      <c r="BU795" s="97">
        <f t="shared" si="660"/>
        <v>58.212000000000003</v>
      </c>
      <c r="BV795" s="296" t="str">
        <f>IF(CA795=0,"NO STOCK",IF(COUNTIF(PKGSUMM_T!$A$2:$A$1245,A795)&gt;0,"OK","ERROR"))</f>
        <v>OK</v>
      </c>
      <c r="BW795" s="296" t="str">
        <f>IF(CA795=0,"NO STOCK",IF(OR(COUNTIF(COST_SHEETT!$B$3:$B$1238,CI795)&gt;0,COUNTIF(COST_SHEETT!$AB$3:$AB$1238,CI795)&gt;0,COUNTIF(COST_SHEETT1!$B$3:$B$1238,CI795)&gt;0,COUNTIF(COST_SHEETT1!$AB$3:$AB$1238,CI795)&gt;0),"OK","ERROR"))</f>
        <v>OK</v>
      </c>
      <c r="BX795" s="97">
        <f>SUMIF(HW!$A$2:$A$1573,$A795,HW!BI$2:BI$1573)</f>
        <v>0</v>
      </c>
      <c r="BY795" s="97">
        <f>SUMIF(HW!$A$2:$A$1573,$A795,HW!BJ$2:BJ$1573)</f>
        <v>0</v>
      </c>
      <c r="BZ795" s="197">
        <f t="shared" si="661"/>
        <v>77616</v>
      </c>
      <c r="CA795" s="198">
        <f t="shared" si="662"/>
        <v>58.212000000000003</v>
      </c>
      <c r="CB795" s="296">
        <f>IF(CJ795="Y",IF(C795="FINISHED GOODS",SUMIF(COST_SHEETT!$AB$3:$AB$1227,$CI795,COST_SHEETT!$DD$3:$DD$1227),SUMIF(COST_SHEETT!$B$3:$B$1227,$CI795,COST_SHEETT!$DB$3:$DB$1227)),IF(C795="FINISHED GOODS",SUMIF(COST_SHEETT1!$AB$3:$AB$1227,$CI795,COST_SHEETT1!$DD$3:$DD$1227),SUMIF(COST_SHEETT1!$B$3:$B$1227,$CI795,COST_SHEETT1!$DB$3:$DB$1227)))</f>
        <v>9.3406844387939447E-2</v>
      </c>
      <c r="CC795" s="209">
        <f t="shared" si="678"/>
        <v>7250</v>
      </c>
      <c r="CD795" s="295">
        <v>1</v>
      </c>
      <c r="CE795" s="295"/>
      <c r="CF795" s="376">
        <f t="shared" si="679"/>
        <v>9.9999000000000005E-2</v>
      </c>
      <c r="CG795" s="301">
        <f t="shared" si="680"/>
        <v>9.3406844387939447E-2</v>
      </c>
      <c r="CH795" s="302">
        <f t="shared" si="681"/>
        <v>7250</v>
      </c>
      <c r="CI795" s="275" t="s">
        <v>3668</v>
      </c>
      <c r="CJ795" s="273"/>
      <c r="CK795" s="296">
        <f>IF(C795="WORK IN PROGRESS",0.099999,IF(SUMIF(SALE!$L$3:$L$1221,$A795,SALE!$U$3:$U$1221)=0,0,SUMIF(SALE!$L$3:$L$1221,$A795,SALE!$U$3:$U$1221)/SUMIF(SALE!$L$3:$L$1221,$A795,SALE!$F$3:$F$1221)))</f>
        <v>9.9999000000000005E-2</v>
      </c>
      <c r="CL795" s="296" t="str">
        <f t="shared" si="682"/>
        <v>COST</v>
      </c>
      <c r="CM795" s="304">
        <f t="shared" si="683"/>
        <v>124.545</v>
      </c>
      <c r="CV795" s="296">
        <f t="shared" si="684"/>
        <v>7249.8656340143079</v>
      </c>
      <c r="CW795" s="296">
        <f t="shared" si="685"/>
        <v>7249.8656340143079</v>
      </c>
      <c r="CX795" s="388">
        <f t="shared" si="686"/>
        <v>-0.13436598569205671</v>
      </c>
    </row>
    <row r="796" spans="1:102" ht="12" hidden="1" customHeight="1" x14ac:dyDescent="0.25">
      <c r="A796" s="133" t="s">
        <v>2642</v>
      </c>
      <c r="B796" s="111"/>
      <c r="C796" s="111" t="s">
        <v>1200</v>
      </c>
      <c r="D796" s="126"/>
      <c r="E796" s="126"/>
      <c r="F796" s="126">
        <v>0.24338399999999999</v>
      </c>
      <c r="G796" s="126">
        <v>0.24338399999999999</v>
      </c>
      <c r="H796" s="112">
        <v>84672</v>
      </c>
      <c r="I796" s="112">
        <v>63.271000000000001</v>
      </c>
      <c r="J796" s="134">
        <v>7769.03</v>
      </c>
      <c r="K796" s="126"/>
      <c r="L796" s="112">
        <v>0</v>
      </c>
      <c r="M796" s="126"/>
      <c r="N796" s="112">
        <v>0</v>
      </c>
      <c r="O796" s="126"/>
      <c r="P796" s="112">
        <v>0</v>
      </c>
      <c r="Q796" s="126"/>
      <c r="R796" s="112">
        <v>0</v>
      </c>
      <c r="S796" s="126"/>
      <c r="T796" s="112">
        <v>0</v>
      </c>
      <c r="U796" s="126"/>
      <c r="V796" s="112">
        <v>0</v>
      </c>
      <c r="W796" s="126"/>
      <c r="X796" s="112">
        <v>0</v>
      </c>
      <c r="Y796" s="126"/>
      <c r="Z796" s="112">
        <v>0</v>
      </c>
      <c r="AA796" s="126"/>
      <c r="AB796" s="112">
        <v>0</v>
      </c>
      <c r="AC796" s="112">
        <v>0</v>
      </c>
      <c r="AD796" s="112">
        <v>0</v>
      </c>
      <c r="AE796" s="112">
        <v>0</v>
      </c>
      <c r="AF796" s="126"/>
      <c r="AG796" s="112">
        <v>0</v>
      </c>
      <c r="AH796" s="126"/>
      <c r="AI796" s="112">
        <v>0</v>
      </c>
      <c r="AJ796" s="126"/>
      <c r="AK796" s="112">
        <v>0</v>
      </c>
      <c r="AL796" s="126"/>
      <c r="AM796" s="112">
        <v>0</v>
      </c>
      <c r="AN796" s="126"/>
      <c r="AO796" s="112">
        <v>0</v>
      </c>
      <c r="AP796" s="126"/>
      <c r="AQ796" s="112">
        <v>0</v>
      </c>
      <c r="AR796" s="126"/>
      <c r="AS796" s="112">
        <v>0</v>
      </c>
      <c r="AT796" s="126"/>
      <c r="AU796" s="112">
        <v>0</v>
      </c>
      <c r="AV796" s="112">
        <v>0</v>
      </c>
      <c r="AW796" s="112">
        <v>0</v>
      </c>
      <c r="AX796" s="112">
        <v>0</v>
      </c>
      <c r="AY796" s="135">
        <v>84672</v>
      </c>
      <c r="AZ796" s="126">
        <v>72</v>
      </c>
      <c r="BA796" s="112">
        <v>63.271000000000001</v>
      </c>
      <c r="BB796" s="134">
        <v>7769.03</v>
      </c>
      <c r="BC796" s="134">
        <v>7769.03</v>
      </c>
      <c r="BD796" s="126">
        <v>0</v>
      </c>
      <c r="BE796" s="126">
        <v>0</v>
      </c>
      <c r="BF796" s="112">
        <v>0</v>
      </c>
      <c r="BG796" s="112">
        <v>0</v>
      </c>
      <c r="BH796" s="112">
        <v>0</v>
      </c>
      <c r="BI796" s="126"/>
      <c r="BJ796" s="112">
        <v>0</v>
      </c>
      <c r="BK796" s="126"/>
      <c r="BL796" s="112">
        <v>0</v>
      </c>
      <c r="BM796" s="112">
        <v>0</v>
      </c>
      <c r="BN796" s="112">
        <v>0</v>
      </c>
      <c r="BO796" s="112">
        <v>0</v>
      </c>
      <c r="BP796" s="113">
        <v>0</v>
      </c>
      <c r="BS796" s="97">
        <f t="shared" si="658"/>
        <v>0</v>
      </c>
      <c r="BT796" s="97">
        <f t="shared" si="659"/>
        <v>0</v>
      </c>
      <c r="BU796" s="97">
        <f t="shared" si="660"/>
        <v>0</v>
      </c>
      <c r="BV796" s="296" t="str">
        <f>IF(CA796=0,"NO STOCK",IF(COUNTIF(PKGSUMM_T!$A$2:$A$1245,A796)&gt;0,"OK","ERROR"))</f>
        <v>NO STOCK</v>
      </c>
      <c r="BW796" s="296" t="str">
        <f>IF(CA796=0,"NO STOCK",IF(OR(COUNTIF(COST_SHEETT!$B$3:$B$1238,CI796)&gt;0,COUNTIF(COST_SHEETT!$AB$3:$AB$1238,CI796)&gt;0,COUNTIF(COST_SHEETT1!$B$3:$B$1238,CI796)&gt;0,COUNTIF(COST_SHEETT1!$AB$3:$AB$1238,CI796)&gt;0),"OK","ERROR"))</f>
        <v>NO STOCK</v>
      </c>
      <c r="BX796" s="97">
        <f>SUMIF(HW!$A$2:$A$1573,$A796,HW!BI$2:BI$1573)</f>
        <v>0</v>
      </c>
      <c r="BY796" s="97">
        <f>SUMIF(HW!$A$2:$A$1573,$A796,HW!BJ$2:BJ$1573)</f>
        <v>0</v>
      </c>
      <c r="BZ796" s="197">
        <f t="shared" si="661"/>
        <v>0</v>
      </c>
      <c r="CA796" s="198">
        <f t="shared" si="662"/>
        <v>0</v>
      </c>
      <c r="CI796" s="275"/>
      <c r="CJ796" s="273"/>
      <c r="CK796" s="296">
        <f>IF(C796="WORK IN PROGRESS",0.099999,IF(SUMIF(SALE!$L$3:$L$1221,$A796,SALE!$U$3:$U$1221)=0,0,SUMIF(SALE!$L$3:$L$1221,$A796,SALE!$U$3:$U$1221)/SUMIF(SALE!$L$3:$L$1221,$A796,SALE!$F$3:$F$1221)))</f>
        <v>0</v>
      </c>
    </row>
    <row r="797" spans="1:102" ht="12" hidden="1" customHeight="1" x14ac:dyDescent="0.25">
      <c r="A797" s="136" t="s">
        <v>2642</v>
      </c>
      <c r="B797" s="105" t="s">
        <v>1200</v>
      </c>
      <c r="C797" s="105"/>
      <c r="D797" s="137"/>
      <c r="E797" s="137"/>
      <c r="F797" s="137">
        <v>0.77444100000000005</v>
      </c>
      <c r="G797" s="137">
        <v>0.77444100000000005</v>
      </c>
      <c r="H797" s="107">
        <v>198604</v>
      </c>
      <c r="I797" s="107">
        <v>132.471</v>
      </c>
      <c r="J797" s="138">
        <v>16341.179</v>
      </c>
      <c r="K797" s="137"/>
      <c r="L797" s="107">
        <v>0</v>
      </c>
      <c r="M797" s="137"/>
      <c r="N797" s="107">
        <v>0</v>
      </c>
      <c r="O797" s="137"/>
      <c r="P797" s="107">
        <v>0</v>
      </c>
      <c r="Q797" s="137"/>
      <c r="R797" s="107">
        <v>0</v>
      </c>
      <c r="S797" s="137"/>
      <c r="T797" s="107">
        <v>0</v>
      </c>
      <c r="U797" s="137"/>
      <c r="V797" s="107">
        <v>0</v>
      </c>
      <c r="W797" s="137"/>
      <c r="X797" s="107">
        <v>0</v>
      </c>
      <c r="Y797" s="137"/>
      <c r="Z797" s="107">
        <v>0</v>
      </c>
      <c r="AA797" s="137"/>
      <c r="AB797" s="107">
        <v>0</v>
      </c>
      <c r="AC797" s="107">
        <v>0</v>
      </c>
      <c r="AD797" s="107">
        <v>0</v>
      </c>
      <c r="AE797" s="107">
        <v>0</v>
      </c>
      <c r="AF797" s="137"/>
      <c r="AG797" s="107">
        <v>0</v>
      </c>
      <c r="AH797" s="137"/>
      <c r="AI797" s="107">
        <v>0</v>
      </c>
      <c r="AJ797" s="137"/>
      <c r="AK797" s="107">
        <v>0</v>
      </c>
      <c r="AL797" s="137"/>
      <c r="AM797" s="107">
        <v>0</v>
      </c>
      <c r="AN797" s="137"/>
      <c r="AO797" s="107">
        <v>0</v>
      </c>
      <c r="AP797" s="137"/>
      <c r="AQ797" s="107">
        <v>0</v>
      </c>
      <c r="AR797" s="137"/>
      <c r="AS797" s="107">
        <v>0</v>
      </c>
      <c r="AT797" s="137"/>
      <c r="AU797" s="107">
        <v>0</v>
      </c>
      <c r="AV797" s="107">
        <v>0</v>
      </c>
      <c r="AW797" s="107">
        <v>0</v>
      </c>
      <c r="AX797" s="107">
        <v>0</v>
      </c>
      <c r="AY797" s="139">
        <v>198604</v>
      </c>
      <c r="AZ797" s="137">
        <v>141</v>
      </c>
      <c r="BA797" s="107">
        <v>132.471</v>
      </c>
      <c r="BB797" s="138">
        <v>16341.179</v>
      </c>
      <c r="BC797" s="138">
        <v>16341.179</v>
      </c>
      <c r="BD797" s="137">
        <v>0</v>
      </c>
      <c r="BE797" s="137">
        <v>0</v>
      </c>
      <c r="BF797" s="107">
        <v>0</v>
      </c>
      <c r="BG797" s="107">
        <v>0</v>
      </c>
      <c r="BH797" s="107">
        <v>0</v>
      </c>
      <c r="BI797" s="137"/>
      <c r="BJ797" s="107">
        <v>0</v>
      </c>
      <c r="BK797" s="137"/>
      <c r="BL797" s="107">
        <v>0</v>
      </c>
      <c r="BM797" s="107">
        <v>0</v>
      </c>
      <c r="BN797" s="107">
        <v>0</v>
      </c>
      <c r="BO797" s="107">
        <v>0</v>
      </c>
      <c r="BP797" s="108">
        <v>0</v>
      </c>
      <c r="BS797" s="97">
        <f t="shared" si="658"/>
        <v>0</v>
      </c>
      <c r="BT797" s="97">
        <f t="shared" si="659"/>
        <v>0</v>
      </c>
      <c r="BU797" s="97">
        <f t="shared" si="660"/>
        <v>0</v>
      </c>
      <c r="BV797" s="296" t="str">
        <f>IF(CA797=0,"NO STOCK",IF(COUNTIF(PKGSUMM_T!$A$2:$A$1245,A797)&gt;0,"OK","ERROR"))</f>
        <v>NO STOCK</v>
      </c>
      <c r="BW797" s="296" t="str">
        <f>IF(CA797=0,"NO STOCK",IF(OR(COUNTIF(COST_SHEETT!$B$3:$B$1238,CI797)&gt;0,COUNTIF(COST_SHEETT!$AB$3:$AB$1238,CI797)&gt;0,COUNTIF(COST_SHEETT1!$B$3:$B$1238,CI797)&gt;0,COUNTIF(COST_SHEETT1!$AB$3:$AB$1238,CI797)&gt;0),"OK","ERROR"))</f>
        <v>NO STOCK</v>
      </c>
      <c r="BX797" s="97">
        <f>SUMIF(HW!$A$2:$A$1573,$A797,HW!BI$2:BI$1573)</f>
        <v>0</v>
      </c>
      <c r="BY797" s="97">
        <f>SUMIF(HW!$A$2:$A$1573,$A797,HW!BJ$2:BJ$1573)</f>
        <v>0</v>
      </c>
      <c r="BZ797" s="197">
        <f t="shared" si="661"/>
        <v>0</v>
      </c>
      <c r="CA797" s="198">
        <f t="shared" si="662"/>
        <v>0</v>
      </c>
      <c r="CI797" s="275"/>
      <c r="CJ797" s="273"/>
      <c r="CK797" s="296">
        <f>IF(C797="WORK IN PROGRESS",0.099999,IF(SUMIF(SALE!$L$3:$L$1221,$A797,SALE!$U$3:$U$1221)=0,0,SUMIF(SALE!$L$3:$L$1221,$A797,SALE!$U$3:$U$1221)/SUMIF(SALE!$L$3:$L$1221,$A797,SALE!$F$3:$F$1221)))</f>
        <v>0</v>
      </c>
    </row>
    <row r="798" spans="1:102" ht="12" hidden="1" customHeight="1" x14ac:dyDescent="0.25">
      <c r="A798" s="109" t="s">
        <v>2642</v>
      </c>
      <c r="B798" s="111" t="s">
        <v>2007</v>
      </c>
      <c r="C798" s="110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  <c r="BE798" s="112"/>
      <c r="BF798" s="112"/>
      <c r="BG798" s="112"/>
      <c r="BH798" s="112"/>
      <c r="BI798" s="112"/>
      <c r="BJ798" s="112"/>
      <c r="BK798" s="112"/>
      <c r="BL798" s="112"/>
      <c r="BM798" s="112"/>
      <c r="BN798" s="112"/>
      <c r="BO798" s="112"/>
      <c r="BP798" s="113"/>
      <c r="BS798" s="97">
        <f t="shared" si="658"/>
        <v>0</v>
      </c>
      <c r="BT798" s="97">
        <f t="shared" si="659"/>
        <v>0</v>
      </c>
      <c r="BU798" s="97">
        <f t="shared" si="660"/>
        <v>0</v>
      </c>
      <c r="BV798" s="296" t="str">
        <f>IF(CA798=0,"NO STOCK",IF(COUNTIF(PKGSUMM_T!$A$2:$A$1245,A798)&gt;0,"OK","ERROR"))</f>
        <v>NO STOCK</v>
      </c>
      <c r="BW798" s="296" t="str">
        <f>IF(CA798=0,"NO STOCK",IF(OR(COUNTIF(COST_SHEETT!$B$3:$B$1238,CI798)&gt;0,COUNTIF(COST_SHEETT!$AB$3:$AB$1238,CI798)&gt;0,COUNTIF(COST_SHEETT1!$B$3:$B$1238,CI798)&gt;0,COUNTIF(COST_SHEETT1!$AB$3:$AB$1238,CI798)&gt;0),"OK","ERROR"))</f>
        <v>NO STOCK</v>
      </c>
      <c r="BX798" s="97">
        <f>SUMIF(HW!$A$2:$A$1573,$A798,HW!BI$2:BI$1573)</f>
        <v>0</v>
      </c>
      <c r="BY798" s="97">
        <f>SUMIF(HW!$A$2:$A$1573,$A798,HW!BJ$2:BJ$1573)</f>
        <v>0</v>
      </c>
      <c r="BZ798" s="197">
        <f t="shared" si="661"/>
        <v>0</v>
      </c>
      <c r="CA798" s="198">
        <f t="shared" si="662"/>
        <v>0</v>
      </c>
      <c r="CI798" s="275"/>
      <c r="CJ798" s="273"/>
      <c r="CK798" s="296">
        <f>IF(C798="WORK IN PROGRESS",0.099999,IF(SUMIF(SALE!$L$3:$L$1221,$A798,SALE!$U$3:$U$1221)=0,0,SUMIF(SALE!$L$3:$L$1221,$A798,SALE!$U$3:$U$1221)/SUMIF(SALE!$L$3:$L$1221,$A798,SALE!$F$3:$F$1221)))</f>
        <v>0</v>
      </c>
    </row>
    <row r="799" spans="1:102" ht="12" hidden="1" customHeight="1" x14ac:dyDescent="0.25">
      <c r="A799" s="104" t="s">
        <v>2642</v>
      </c>
      <c r="B799" s="106"/>
      <c r="C799" s="105" t="s">
        <v>30</v>
      </c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07"/>
      <c r="AU799" s="107"/>
      <c r="AV799" s="107"/>
      <c r="AW799" s="107"/>
      <c r="AX799" s="107"/>
      <c r="AY799" s="107"/>
      <c r="AZ799" s="107"/>
      <c r="BA799" s="107"/>
      <c r="BB799" s="107"/>
      <c r="BC799" s="107"/>
      <c r="BD799" s="107"/>
      <c r="BE799" s="107"/>
      <c r="BF799" s="107"/>
      <c r="BG799" s="107"/>
      <c r="BH799" s="107"/>
      <c r="BI799" s="107"/>
      <c r="BJ799" s="107"/>
      <c r="BK799" s="107"/>
      <c r="BL799" s="107"/>
      <c r="BM799" s="107"/>
      <c r="BN799" s="107"/>
      <c r="BO799" s="107"/>
      <c r="BP799" s="108"/>
      <c r="BS799" s="97">
        <f t="shared" si="658"/>
        <v>0</v>
      </c>
      <c r="BT799" s="97">
        <f t="shared" si="659"/>
        <v>0</v>
      </c>
      <c r="BU799" s="97">
        <f t="shared" si="660"/>
        <v>0</v>
      </c>
      <c r="BV799" s="296" t="str">
        <f>IF(CA799=0,"NO STOCK",IF(COUNTIF(PKGSUMM_T!$A$2:$A$1245,A799)&gt;0,"OK","ERROR"))</f>
        <v>NO STOCK</v>
      </c>
      <c r="BW799" s="296" t="str">
        <f>IF(CA799=0,"NO STOCK",IF(OR(COUNTIF(COST_SHEETT!$B$3:$B$1238,CI799)&gt;0,COUNTIF(COST_SHEETT!$AB$3:$AB$1238,CI799)&gt;0,COUNTIF(COST_SHEETT1!$B$3:$B$1238,CI799)&gt;0,COUNTIF(COST_SHEETT1!$AB$3:$AB$1238,CI799)&gt;0),"OK","ERROR"))</f>
        <v>NO STOCK</v>
      </c>
      <c r="BX799" s="97">
        <f>SUMIF(HW!$A$2:$A$1573,$A799,HW!BI$2:BI$1573)</f>
        <v>0</v>
      </c>
      <c r="BY799" s="97">
        <f>SUMIF(HW!$A$2:$A$1573,$A799,HW!BJ$2:BJ$1573)</f>
        <v>0</v>
      </c>
      <c r="BZ799" s="197">
        <f t="shared" si="661"/>
        <v>0</v>
      </c>
      <c r="CA799" s="198">
        <f t="shared" si="662"/>
        <v>0</v>
      </c>
      <c r="CI799" s="275"/>
      <c r="CJ799" s="273"/>
      <c r="CK799" s="296">
        <f>IF(C799="WORK IN PROGRESS",0.099999,IF(SUMIF(SALE!$L$3:$L$1221,$A799,SALE!$U$3:$U$1221)=0,0,SUMIF(SALE!$L$3:$L$1221,$A799,SALE!$U$3:$U$1221)/SUMIF(SALE!$L$3:$L$1221,$A799,SALE!$F$3:$F$1221)))</f>
        <v>0</v>
      </c>
    </row>
    <row r="800" spans="1:102" ht="12" hidden="1" customHeight="1" x14ac:dyDescent="0.25">
      <c r="A800" s="120" t="s">
        <v>2008</v>
      </c>
      <c r="B800" s="121" t="s">
        <v>2009</v>
      </c>
      <c r="C800" s="121" t="s">
        <v>30</v>
      </c>
      <c r="D800" s="122">
        <v>6006</v>
      </c>
      <c r="E800" s="123">
        <v>150</v>
      </c>
      <c r="F800" s="123">
        <v>2.1765E-2</v>
      </c>
      <c r="G800" s="123">
        <v>2.1765E-2</v>
      </c>
      <c r="H800" s="124"/>
      <c r="I800" s="124">
        <v>0</v>
      </c>
      <c r="J800" s="124">
        <v>0</v>
      </c>
      <c r="K800" s="124"/>
      <c r="L800" s="124">
        <v>0</v>
      </c>
      <c r="M800" s="124"/>
      <c r="N800" s="124">
        <v>0</v>
      </c>
      <c r="O800" s="124"/>
      <c r="P800" s="124">
        <v>0</v>
      </c>
      <c r="Q800" s="124"/>
      <c r="R800" s="124">
        <v>0</v>
      </c>
      <c r="S800" s="124"/>
      <c r="T800" s="124">
        <v>0</v>
      </c>
      <c r="U800" s="124"/>
      <c r="V800" s="124">
        <v>0</v>
      </c>
      <c r="W800" s="124"/>
      <c r="X800" s="124">
        <v>0</v>
      </c>
      <c r="Y800" s="124"/>
      <c r="Z800" s="124">
        <v>0</v>
      </c>
      <c r="AA800" s="124"/>
      <c r="AB800" s="124">
        <v>0</v>
      </c>
      <c r="AC800" s="124">
        <v>0</v>
      </c>
      <c r="AD800" s="124">
        <v>0</v>
      </c>
      <c r="AE800" s="124">
        <v>0</v>
      </c>
      <c r="AF800" s="124"/>
      <c r="AG800" s="124">
        <v>0</v>
      </c>
      <c r="AH800" s="124"/>
      <c r="AI800" s="124">
        <v>0</v>
      </c>
      <c r="AJ800" s="124"/>
      <c r="AK800" s="124">
        <v>0</v>
      </c>
      <c r="AL800" s="124"/>
      <c r="AM800" s="124">
        <v>0</v>
      </c>
      <c r="AN800" s="124"/>
      <c r="AO800" s="124">
        <v>0</v>
      </c>
      <c r="AP800" s="124"/>
      <c r="AQ800" s="124">
        <v>0</v>
      </c>
      <c r="AR800" s="124"/>
      <c r="AS800" s="124">
        <v>0</v>
      </c>
      <c r="AT800" s="124"/>
      <c r="AU800" s="124">
        <v>0</v>
      </c>
      <c r="AV800" s="124">
        <v>0</v>
      </c>
      <c r="AW800" s="124">
        <v>0</v>
      </c>
      <c r="AX800" s="124">
        <v>0</v>
      </c>
      <c r="AY800" s="124">
        <v>0</v>
      </c>
      <c r="AZ800" s="124">
        <v>0</v>
      </c>
      <c r="BA800" s="124">
        <v>0</v>
      </c>
      <c r="BB800" s="124">
        <v>0</v>
      </c>
      <c r="BC800" s="124">
        <v>0</v>
      </c>
      <c r="BD800" s="123">
        <v>0</v>
      </c>
      <c r="BE800" s="123">
        <v>0</v>
      </c>
      <c r="BF800" s="124">
        <v>0</v>
      </c>
      <c r="BG800" s="124">
        <v>0</v>
      </c>
      <c r="BH800" s="124">
        <v>0</v>
      </c>
      <c r="BI800" s="124"/>
      <c r="BJ800" s="124">
        <v>0</v>
      </c>
      <c r="BK800" s="124"/>
      <c r="BL800" s="124">
        <v>0</v>
      </c>
      <c r="BM800" s="124">
        <v>0</v>
      </c>
      <c r="BN800" s="124">
        <v>0</v>
      </c>
      <c r="BO800" s="124">
        <v>0</v>
      </c>
      <c r="BP800" s="125">
        <v>0</v>
      </c>
      <c r="BS800" s="97">
        <f t="shared" si="658"/>
        <v>0</v>
      </c>
      <c r="BT800" s="97">
        <f t="shared" si="659"/>
        <v>0</v>
      </c>
      <c r="BU800" s="97">
        <f t="shared" si="660"/>
        <v>0</v>
      </c>
      <c r="BV800" s="296" t="str">
        <f>IF(CA800=0,"NO STOCK",IF(COUNTIF(PKGSUMM_T!$A$2:$A$1245,A800)&gt;0,"OK","ERROR"))</f>
        <v>NO STOCK</v>
      </c>
      <c r="BW800" s="296" t="str">
        <f>IF(CA800=0,"NO STOCK",IF(OR(COUNTIF(COST_SHEETT!$B$3:$B$1238,CI800)&gt;0,COUNTIF(COST_SHEETT!$AB$3:$AB$1238,CI800)&gt;0,COUNTIF(COST_SHEETT1!$B$3:$B$1238,CI800)&gt;0,COUNTIF(COST_SHEETT1!$AB$3:$AB$1238,CI800)&gt;0),"OK","ERROR"))</f>
        <v>NO STOCK</v>
      </c>
      <c r="BX800" s="97">
        <f>SUMIF(HW!$A$2:$A$1573,$A800,HW!BI$2:BI$1573)</f>
        <v>0</v>
      </c>
      <c r="BY800" s="97">
        <f>SUMIF(HW!$A$2:$A$1573,$A800,HW!BJ$2:BJ$1573)</f>
        <v>0</v>
      </c>
      <c r="BZ800" s="197">
        <f t="shared" si="661"/>
        <v>0</v>
      </c>
      <c r="CA800" s="198">
        <f t="shared" si="662"/>
        <v>0</v>
      </c>
      <c r="CI800" s="275"/>
      <c r="CJ800" s="273"/>
      <c r="CK800" s="296">
        <f>IF(C800="WORK IN PROGRESS",0.099999,IF(SUMIF(SALE!$L$3:$L$1221,$A800,SALE!$U$3:$U$1221)=0,0,SUMIF(SALE!$L$3:$L$1221,$A800,SALE!$U$3:$U$1221)/SUMIF(SALE!$L$3:$L$1221,$A800,SALE!$F$3:$F$1221)))</f>
        <v>0</v>
      </c>
    </row>
    <row r="801" spans="1:102" ht="12" customHeight="1" x14ac:dyDescent="0.25">
      <c r="A801" s="114" t="s">
        <v>545</v>
      </c>
      <c r="B801" s="115" t="s">
        <v>546</v>
      </c>
      <c r="C801" s="115" t="s">
        <v>30</v>
      </c>
      <c r="D801" s="116">
        <v>6006</v>
      </c>
      <c r="E801" s="117">
        <v>150</v>
      </c>
      <c r="F801" s="117">
        <v>2.1263000000000001E-2</v>
      </c>
      <c r="G801" s="117">
        <v>2.1263000000000001E-2</v>
      </c>
      <c r="H801" s="130">
        <v>96096</v>
      </c>
      <c r="I801" s="130">
        <v>14.414</v>
      </c>
      <c r="J801" s="131">
        <v>2043.289</v>
      </c>
      <c r="K801" s="117"/>
      <c r="L801" s="118">
        <v>0</v>
      </c>
      <c r="M801" s="117"/>
      <c r="N801" s="118">
        <v>0</v>
      </c>
      <c r="O801" s="117"/>
      <c r="P801" s="118">
        <v>0</v>
      </c>
      <c r="Q801" s="117"/>
      <c r="R801" s="118">
        <v>0</v>
      </c>
      <c r="S801" s="117"/>
      <c r="T801" s="118">
        <v>0</v>
      </c>
      <c r="U801" s="117"/>
      <c r="V801" s="118">
        <v>0</v>
      </c>
      <c r="W801" s="117"/>
      <c r="X801" s="118">
        <v>0</v>
      </c>
      <c r="Y801" s="117"/>
      <c r="Z801" s="118">
        <v>0</v>
      </c>
      <c r="AA801" s="117"/>
      <c r="AB801" s="118">
        <v>0</v>
      </c>
      <c r="AC801" s="118">
        <v>0</v>
      </c>
      <c r="AD801" s="118">
        <v>0</v>
      </c>
      <c r="AE801" s="118">
        <v>0</v>
      </c>
      <c r="AF801" s="117"/>
      <c r="AG801" s="118">
        <v>0</v>
      </c>
      <c r="AH801" s="117"/>
      <c r="AI801" s="118">
        <v>0</v>
      </c>
      <c r="AJ801" s="117"/>
      <c r="AK801" s="118">
        <v>0</v>
      </c>
      <c r="AL801" s="117"/>
      <c r="AM801" s="118">
        <v>0</v>
      </c>
      <c r="AN801" s="117"/>
      <c r="AO801" s="118">
        <v>0</v>
      </c>
      <c r="AP801" s="117"/>
      <c r="AQ801" s="118">
        <v>0</v>
      </c>
      <c r="AR801" s="117"/>
      <c r="AS801" s="118">
        <v>0</v>
      </c>
      <c r="AT801" s="117"/>
      <c r="AU801" s="118">
        <v>0</v>
      </c>
      <c r="AV801" s="118">
        <v>0</v>
      </c>
      <c r="AW801" s="118">
        <v>0</v>
      </c>
      <c r="AX801" s="118">
        <v>0</v>
      </c>
      <c r="AY801" s="132">
        <v>96096</v>
      </c>
      <c r="AZ801" s="117">
        <v>16</v>
      </c>
      <c r="BA801" s="130">
        <v>14.414</v>
      </c>
      <c r="BB801" s="131">
        <v>2043.289</v>
      </c>
      <c r="BC801" s="131">
        <v>2043.289</v>
      </c>
      <c r="BD801" s="117">
        <v>0</v>
      </c>
      <c r="BE801" s="117">
        <v>0</v>
      </c>
      <c r="BF801" s="118">
        <v>0</v>
      </c>
      <c r="BG801" s="118">
        <v>0</v>
      </c>
      <c r="BH801" s="118">
        <v>0</v>
      </c>
      <c r="BI801" s="117"/>
      <c r="BJ801" s="118">
        <v>0</v>
      </c>
      <c r="BK801" s="117"/>
      <c r="BL801" s="118">
        <v>0</v>
      </c>
      <c r="BM801" s="118">
        <v>0</v>
      </c>
      <c r="BN801" s="118">
        <v>0</v>
      </c>
      <c r="BO801" s="118">
        <v>0</v>
      </c>
      <c r="BP801" s="119">
        <v>0</v>
      </c>
      <c r="BS801" s="97">
        <f t="shared" si="658"/>
        <v>96096</v>
      </c>
      <c r="BT801" s="97">
        <f t="shared" si="659"/>
        <v>16</v>
      </c>
      <c r="BU801" s="97">
        <f t="shared" si="660"/>
        <v>14.414</v>
      </c>
      <c r="BV801" s="296" t="str">
        <f>IF(CA801=0,"NO STOCK",IF(COUNTIF(PKGSUMM_T!$A$2:$A$1245,A801)&gt;0,"OK","ERROR"))</f>
        <v>OK</v>
      </c>
      <c r="BW801" s="296" t="str">
        <f>IF(CA801=0,"NO STOCK",IF(OR(COUNTIF(COST_SHEETT!$B$3:$B$1238,CI801)&gt;0,COUNTIF(COST_SHEETT!$AB$3:$AB$1238,CI801)&gt;0,COUNTIF(COST_SHEETT1!$B$3:$B$1238,CI801)&gt;0,COUNTIF(COST_SHEETT1!$AB$3:$AB$1238,CI801)&gt;0),"OK","ERROR"))</f>
        <v>OK</v>
      </c>
      <c r="BX801" s="97">
        <f>SUMIF(HW!$A$2:$A$1573,$A801,HW!BI$2:BI$1573)</f>
        <v>0</v>
      </c>
      <c r="BY801" s="97">
        <f>SUMIF(HW!$A$2:$A$1573,$A801,HW!BJ$2:BJ$1573)</f>
        <v>0</v>
      </c>
      <c r="BZ801" s="197">
        <f t="shared" si="661"/>
        <v>96096</v>
      </c>
      <c r="CA801" s="198">
        <f t="shared" si="662"/>
        <v>14.414</v>
      </c>
      <c r="CB801" s="296">
        <f>IF(CJ801="Y",IF(C801="FINISHED GOODS",SUMIF(COST_SHEETT!$AB$3:$AB$1227,$CI801,COST_SHEETT!$DD$3:$DD$1227),SUMIF(COST_SHEETT!$B$3:$B$1227,$CI801,COST_SHEETT!$DB$3:$DB$1227)),IF(C801="FINISHED GOODS",SUMIF(COST_SHEETT1!$AB$3:$AB$1227,$CI801,COST_SHEETT1!$DD$3:$DD$1227),SUMIF(COST_SHEETT1!$B$3:$B$1227,$CI801,COST_SHEETT1!$DB$3:$DB$1227)))</f>
        <v>2.319222557236247E-2</v>
      </c>
      <c r="CC801" s="209">
        <f t="shared" ref="CC801" si="687">ROUND(BZ801*CB801,0)</f>
        <v>2229</v>
      </c>
      <c r="CD801" s="295">
        <v>1</v>
      </c>
      <c r="CE801" s="295"/>
      <c r="CF801" s="376">
        <f>IF(BZ801=0,0,IF(CK801&gt;0,CK801,CD801))</f>
        <v>2.1263000157737001E-2</v>
      </c>
      <c r="CG801" s="301">
        <f t="shared" ref="CG801" si="688">MIN(CF801,CB801)</f>
        <v>2.1263000157737001E-2</v>
      </c>
      <c r="CH801" s="302">
        <f t="shared" ref="CH801" si="689">ROUND(CG801*BZ801,0)</f>
        <v>2043</v>
      </c>
      <c r="CI801" s="275" t="s">
        <v>3634</v>
      </c>
      <c r="CJ801" s="273"/>
      <c r="CK801" s="296">
        <f>IF(C801="WORK IN PROGRESS",0.099999,IF(SUMIF(SALE!$L$3:$L$1221,$A801,SALE!$U$3:$U$1221)=0,0,SUMIF(SALE!$L$3:$L$1221,$A801,SALE!$U$3:$U$1221)/SUMIF(SALE!$L$3:$L$1221,$A801,SALE!$F$3:$F$1221)))</f>
        <v>2.1263000157737001E-2</v>
      </c>
      <c r="CL801" s="296" t="str">
        <f t="shared" ref="CL801" si="690">IF(CF801&lt;CB801,"NRV","COST")</f>
        <v>NRV</v>
      </c>
      <c r="CM801" s="304">
        <f t="shared" ref="CM801" si="691">IF(CA801=0,0,ROUND(CH801/CA801,3))</f>
        <v>141.73699999999999</v>
      </c>
      <c r="CU801" s="296">
        <f>+(BZ801-BX801)*CG801</f>
        <v>2043.2892631578948</v>
      </c>
      <c r="CW801" s="296">
        <f>+CT801+CU801+CV801</f>
        <v>2043.2892631578948</v>
      </c>
      <c r="CX801" s="388">
        <f>+CW801-CH801</f>
        <v>0.28926315789476575</v>
      </c>
    </row>
    <row r="802" spans="1:102" ht="12" hidden="1" customHeight="1" x14ac:dyDescent="0.25">
      <c r="A802" s="120" t="s">
        <v>2010</v>
      </c>
      <c r="B802" s="121" t="s">
        <v>2011</v>
      </c>
      <c r="C802" s="121" t="s">
        <v>30</v>
      </c>
      <c r="D802" s="122">
        <v>4104</v>
      </c>
      <c r="E802" s="123">
        <v>190</v>
      </c>
      <c r="F802" s="123">
        <v>2.7569E-2</v>
      </c>
      <c r="G802" s="123">
        <v>2.7569E-2</v>
      </c>
      <c r="H802" s="124"/>
      <c r="I802" s="124">
        <v>0</v>
      </c>
      <c r="J802" s="124">
        <v>0</v>
      </c>
      <c r="K802" s="124"/>
      <c r="L802" s="124">
        <v>0</v>
      </c>
      <c r="M802" s="124"/>
      <c r="N802" s="124">
        <v>0</v>
      </c>
      <c r="O802" s="124"/>
      <c r="P802" s="124">
        <v>0</v>
      </c>
      <c r="Q802" s="124"/>
      <c r="R802" s="124">
        <v>0</v>
      </c>
      <c r="S802" s="124"/>
      <c r="T802" s="124">
        <v>0</v>
      </c>
      <c r="U802" s="124"/>
      <c r="V802" s="124">
        <v>0</v>
      </c>
      <c r="W802" s="124"/>
      <c r="X802" s="124">
        <v>0</v>
      </c>
      <c r="Y802" s="124"/>
      <c r="Z802" s="124">
        <v>0</v>
      </c>
      <c r="AA802" s="124"/>
      <c r="AB802" s="124">
        <v>0</v>
      </c>
      <c r="AC802" s="124">
        <v>0</v>
      </c>
      <c r="AD802" s="124">
        <v>0</v>
      </c>
      <c r="AE802" s="124">
        <v>0</v>
      </c>
      <c r="AF802" s="124"/>
      <c r="AG802" s="124">
        <v>0</v>
      </c>
      <c r="AH802" s="124"/>
      <c r="AI802" s="124">
        <v>0</v>
      </c>
      <c r="AJ802" s="124"/>
      <c r="AK802" s="124">
        <v>0</v>
      </c>
      <c r="AL802" s="124"/>
      <c r="AM802" s="124">
        <v>0</v>
      </c>
      <c r="AN802" s="124"/>
      <c r="AO802" s="124">
        <v>0</v>
      </c>
      <c r="AP802" s="124"/>
      <c r="AQ802" s="124">
        <v>0</v>
      </c>
      <c r="AR802" s="124"/>
      <c r="AS802" s="124">
        <v>0</v>
      </c>
      <c r="AT802" s="124"/>
      <c r="AU802" s="124">
        <v>0</v>
      </c>
      <c r="AV802" s="124">
        <v>0</v>
      </c>
      <c r="AW802" s="124">
        <v>0</v>
      </c>
      <c r="AX802" s="124">
        <v>0</v>
      </c>
      <c r="AY802" s="124">
        <v>0</v>
      </c>
      <c r="AZ802" s="124">
        <v>0</v>
      </c>
      <c r="BA802" s="124">
        <v>0</v>
      </c>
      <c r="BB802" s="124">
        <v>0</v>
      </c>
      <c r="BC802" s="124">
        <v>0</v>
      </c>
      <c r="BD802" s="123">
        <v>0</v>
      </c>
      <c r="BE802" s="123">
        <v>0</v>
      </c>
      <c r="BF802" s="124">
        <v>0</v>
      </c>
      <c r="BG802" s="124">
        <v>0</v>
      </c>
      <c r="BH802" s="124">
        <v>0</v>
      </c>
      <c r="BI802" s="124"/>
      <c r="BJ802" s="124">
        <v>0</v>
      </c>
      <c r="BK802" s="124"/>
      <c r="BL802" s="124">
        <v>0</v>
      </c>
      <c r="BM802" s="124">
        <v>0</v>
      </c>
      <c r="BN802" s="124">
        <v>0</v>
      </c>
      <c r="BO802" s="124">
        <v>0</v>
      </c>
      <c r="BP802" s="125">
        <v>0</v>
      </c>
      <c r="BS802" s="97">
        <f t="shared" si="658"/>
        <v>0</v>
      </c>
      <c r="BT802" s="97">
        <f t="shared" si="659"/>
        <v>0</v>
      </c>
      <c r="BU802" s="97">
        <f t="shared" si="660"/>
        <v>0</v>
      </c>
      <c r="BV802" s="296" t="str">
        <f>IF(CA802=0,"NO STOCK",IF(COUNTIF(PKGSUMM_T!$A$2:$A$1245,A802)&gt;0,"OK","ERROR"))</f>
        <v>NO STOCK</v>
      </c>
      <c r="BW802" s="296" t="str">
        <f>IF(CA802=0,"NO STOCK",IF(OR(COUNTIF(COST_SHEETT!$B$3:$B$1238,CI802)&gt;0,COUNTIF(COST_SHEETT!$AB$3:$AB$1238,CI802)&gt;0,COUNTIF(COST_SHEETT1!$B$3:$B$1238,CI802)&gt;0,COUNTIF(COST_SHEETT1!$AB$3:$AB$1238,CI802)&gt;0),"OK","ERROR"))</f>
        <v>NO STOCK</v>
      </c>
      <c r="BX802" s="97">
        <f>SUMIF(HW!$A$2:$A$1573,$A802,HW!BI$2:BI$1573)</f>
        <v>0</v>
      </c>
      <c r="BY802" s="97">
        <f>SUMIF(HW!$A$2:$A$1573,$A802,HW!BJ$2:BJ$1573)</f>
        <v>0</v>
      </c>
      <c r="BZ802" s="197">
        <f t="shared" si="661"/>
        <v>0</v>
      </c>
      <c r="CA802" s="198">
        <f t="shared" si="662"/>
        <v>0</v>
      </c>
      <c r="CI802" s="275"/>
      <c r="CJ802" s="273"/>
      <c r="CK802" s="296">
        <f>IF(C802="WORK IN PROGRESS",0.099999,IF(SUMIF(SALE!$L$3:$L$1221,$A802,SALE!$U$3:$U$1221)=0,0,SUMIF(SALE!$L$3:$L$1221,$A802,SALE!$U$3:$U$1221)/SUMIF(SALE!$L$3:$L$1221,$A802,SALE!$F$3:$F$1221)))</f>
        <v>0</v>
      </c>
    </row>
    <row r="803" spans="1:102" ht="12" hidden="1" customHeight="1" x14ac:dyDescent="0.25">
      <c r="A803" s="114" t="s">
        <v>2012</v>
      </c>
      <c r="B803" s="115" t="s">
        <v>2013</v>
      </c>
      <c r="C803" s="115" t="s">
        <v>30</v>
      </c>
      <c r="D803" s="116">
        <v>4104</v>
      </c>
      <c r="E803" s="117">
        <v>190</v>
      </c>
      <c r="F803" s="117">
        <v>2.7569E-2</v>
      </c>
      <c r="G803" s="117">
        <v>2.7569E-2</v>
      </c>
      <c r="H803" s="118"/>
      <c r="I803" s="118">
        <v>0</v>
      </c>
      <c r="J803" s="118">
        <v>0</v>
      </c>
      <c r="K803" s="118"/>
      <c r="L803" s="118">
        <v>0</v>
      </c>
      <c r="M803" s="118"/>
      <c r="N803" s="118">
        <v>0</v>
      </c>
      <c r="O803" s="118"/>
      <c r="P803" s="118">
        <v>0</v>
      </c>
      <c r="Q803" s="118"/>
      <c r="R803" s="118">
        <v>0</v>
      </c>
      <c r="S803" s="118"/>
      <c r="T803" s="118">
        <v>0</v>
      </c>
      <c r="U803" s="118"/>
      <c r="V803" s="118">
        <v>0</v>
      </c>
      <c r="W803" s="118"/>
      <c r="X803" s="118">
        <v>0</v>
      </c>
      <c r="Y803" s="118"/>
      <c r="Z803" s="118">
        <v>0</v>
      </c>
      <c r="AA803" s="118"/>
      <c r="AB803" s="118">
        <v>0</v>
      </c>
      <c r="AC803" s="118">
        <v>0</v>
      </c>
      <c r="AD803" s="118">
        <v>0</v>
      </c>
      <c r="AE803" s="118">
        <v>0</v>
      </c>
      <c r="AF803" s="118"/>
      <c r="AG803" s="118">
        <v>0</v>
      </c>
      <c r="AH803" s="118"/>
      <c r="AI803" s="118">
        <v>0</v>
      </c>
      <c r="AJ803" s="118"/>
      <c r="AK803" s="118">
        <v>0</v>
      </c>
      <c r="AL803" s="118"/>
      <c r="AM803" s="118">
        <v>0</v>
      </c>
      <c r="AN803" s="118"/>
      <c r="AO803" s="118">
        <v>0</v>
      </c>
      <c r="AP803" s="118"/>
      <c r="AQ803" s="118">
        <v>0</v>
      </c>
      <c r="AR803" s="118"/>
      <c r="AS803" s="118">
        <v>0</v>
      </c>
      <c r="AT803" s="118"/>
      <c r="AU803" s="118">
        <v>0</v>
      </c>
      <c r="AV803" s="118">
        <v>0</v>
      </c>
      <c r="AW803" s="118">
        <v>0</v>
      </c>
      <c r="AX803" s="118">
        <v>0</v>
      </c>
      <c r="AY803" s="118">
        <v>0</v>
      </c>
      <c r="AZ803" s="118">
        <v>0</v>
      </c>
      <c r="BA803" s="118">
        <v>0</v>
      </c>
      <c r="BB803" s="118">
        <v>0</v>
      </c>
      <c r="BC803" s="118">
        <v>0</v>
      </c>
      <c r="BD803" s="117">
        <v>0</v>
      </c>
      <c r="BE803" s="117">
        <v>0</v>
      </c>
      <c r="BF803" s="118">
        <v>0</v>
      </c>
      <c r="BG803" s="118">
        <v>0</v>
      </c>
      <c r="BH803" s="118">
        <v>0</v>
      </c>
      <c r="BI803" s="118"/>
      <c r="BJ803" s="118">
        <v>0</v>
      </c>
      <c r="BK803" s="118"/>
      <c r="BL803" s="118">
        <v>0</v>
      </c>
      <c r="BM803" s="118">
        <v>0</v>
      </c>
      <c r="BN803" s="118">
        <v>0</v>
      </c>
      <c r="BO803" s="118">
        <v>0</v>
      </c>
      <c r="BP803" s="119">
        <v>0</v>
      </c>
      <c r="BS803" s="97">
        <f t="shared" si="658"/>
        <v>0</v>
      </c>
      <c r="BT803" s="97">
        <f t="shared" si="659"/>
        <v>0</v>
      </c>
      <c r="BU803" s="97">
        <f t="shared" si="660"/>
        <v>0</v>
      </c>
      <c r="BV803" s="296" t="str">
        <f>IF(CA803=0,"NO STOCK",IF(COUNTIF(PKGSUMM_T!$A$2:$A$1245,A803)&gt;0,"OK","ERROR"))</f>
        <v>NO STOCK</v>
      </c>
      <c r="BW803" s="296" t="str">
        <f>IF(CA803=0,"NO STOCK",IF(OR(COUNTIF(COST_SHEETT!$B$3:$B$1238,CI803)&gt;0,COUNTIF(COST_SHEETT!$AB$3:$AB$1238,CI803)&gt;0,COUNTIF(COST_SHEETT1!$B$3:$B$1238,CI803)&gt;0,COUNTIF(COST_SHEETT1!$AB$3:$AB$1238,CI803)&gt;0),"OK","ERROR"))</f>
        <v>NO STOCK</v>
      </c>
      <c r="BX803" s="97">
        <f>SUMIF(HW!$A$2:$A$1573,$A803,HW!BI$2:BI$1573)</f>
        <v>0</v>
      </c>
      <c r="BY803" s="97">
        <f>SUMIF(HW!$A$2:$A$1573,$A803,HW!BJ$2:BJ$1573)</f>
        <v>0</v>
      </c>
      <c r="BZ803" s="197">
        <f t="shared" si="661"/>
        <v>0</v>
      </c>
      <c r="CA803" s="198">
        <f t="shared" si="662"/>
        <v>0</v>
      </c>
      <c r="CI803" s="275"/>
      <c r="CJ803" s="273"/>
      <c r="CK803" s="296">
        <f>IF(C803="WORK IN PROGRESS",0.099999,IF(SUMIF(SALE!$L$3:$L$1221,$A803,SALE!$U$3:$U$1221)=0,0,SUMIF(SALE!$L$3:$L$1221,$A803,SALE!$U$3:$U$1221)/SUMIF(SALE!$L$3:$L$1221,$A803,SALE!$F$3:$F$1221)))</f>
        <v>0</v>
      </c>
    </row>
    <row r="804" spans="1:102" ht="12" hidden="1" customHeight="1" x14ac:dyDescent="0.25">
      <c r="A804" s="120" t="s">
        <v>2014</v>
      </c>
      <c r="B804" s="121" t="s">
        <v>2015</v>
      </c>
      <c r="C804" s="121" t="s">
        <v>30</v>
      </c>
      <c r="D804" s="122">
        <v>1848</v>
      </c>
      <c r="E804" s="123">
        <v>150</v>
      </c>
      <c r="F804" s="123">
        <v>2.1765E-2</v>
      </c>
      <c r="G804" s="123">
        <v>2.1765E-2</v>
      </c>
      <c r="H804" s="124"/>
      <c r="I804" s="124">
        <v>0</v>
      </c>
      <c r="J804" s="124">
        <v>0</v>
      </c>
      <c r="K804" s="124"/>
      <c r="L804" s="124">
        <v>0</v>
      </c>
      <c r="M804" s="124"/>
      <c r="N804" s="124">
        <v>0</v>
      </c>
      <c r="O804" s="124"/>
      <c r="P804" s="124">
        <v>0</v>
      </c>
      <c r="Q804" s="124"/>
      <c r="R804" s="124">
        <v>0</v>
      </c>
      <c r="S804" s="124"/>
      <c r="T804" s="124">
        <v>0</v>
      </c>
      <c r="U804" s="124"/>
      <c r="V804" s="124">
        <v>0</v>
      </c>
      <c r="W804" s="124"/>
      <c r="X804" s="124">
        <v>0</v>
      </c>
      <c r="Y804" s="124"/>
      <c r="Z804" s="124">
        <v>0</v>
      </c>
      <c r="AA804" s="124"/>
      <c r="AB804" s="124">
        <v>0</v>
      </c>
      <c r="AC804" s="124">
        <v>0</v>
      </c>
      <c r="AD804" s="124">
        <v>0</v>
      </c>
      <c r="AE804" s="124">
        <v>0</v>
      </c>
      <c r="AF804" s="124"/>
      <c r="AG804" s="124">
        <v>0</v>
      </c>
      <c r="AH804" s="124"/>
      <c r="AI804" s="124">
        <v>0</v>
      </c>
      <c r="AJ804" s="124"/>
      <c r="AK804" s="124">
        <v>0</v>
      </c>
      <c r="AL804" s="124"/>
      <c r="AM804" s="124">
        <v>0</v>
      </c>
      <c r="AN804" s="124"/>
      <c r="AO804" s="124">
        <v>0</v>
      </c>
      <c r="AP804" s="124"/>
      <c r="AQ804" s="124">
        <v>0</v>
      </c>
      <c r="AR804" s="124"/>
      <c r="AS804" s="124">
        <v>0</v>
      </c>
      <c r="AT804" s="124"/>
      <c r="AU804" s="124">
        <v>0</v>
      </c>
      <c r="AV804" s="124">
        <v>0</v>
      </c>
      <c r="AW804" s="124">
        <v>0</v>
      </c>
      <c r="AX804" s="124">
        <v>0</v>
      </c>
      <c r="AY804" s="124">
        <v>0</v>
      </c>
      <c r="AZ804" s="124">
        <v>0</v>
      </c>
      <c r="BA804" s="124">
        <v>0</v>
      </c>
      <c r="BB804" s="124">
        <v>0</v>
      </c>
      <c r="BC804" s="124">
        <v>0</v>
      </c>
      <c r="BD804" s="123">
        <v>0</v>
      </c>
      <c r="BE804" s="123">
        <v>0</v>
      </c>
      <c r="BF804" s="124">
        <v>0</v>
      </c>
      <c r="BG804" s="124">
        <v>0</v>
      </c>
      <c r="BH804" s="124">
        <v>0</v>
      </c>
      <c r="BI804" s="124"/>
      <c r="BJ804" s="124">
        <v>0</v>
      </c>
      <c r="BK804" s="124"/>
      <c r="BL804" s="124">
        <v>0</v>
      </c>
      <c r="BM804" s="124">
        <v>0</v>
      </c>
      <c r="BN804" s="124">
        <v>0</v>
      </c>
      <c r="BO804" s="124">
        <v>0</v>
      </c>
      <c r="BP804" s="125">
        <v>0</v>
      </c>
      <c r="BS804" s="97">
        <f t="shared" si="658"/>
        <v>0</v>
      </c>
      <c r="BT804" s="97">
        <f t="shared" si="659"/>
        <v>0</v>
      </c>
      <c r="BU804" s="97">
        <f t="shared" si="660"/>
        <v>0</v>
      </c>
      <c r="BV804" s="296" t="str">
        <f>IF(CA804=0,"NO STOCK",IF(COUNTIF(PKGSUMM_T!$A$2:$A$1245,A804)&gt;0,"OK","ERROR"))</f>
        <v>NO STOCK</v>
      </c>
      <c r="BW804" s="296" t="str">
        <f>IF(CA804=0,"NO STOCK",IF(OR(COUNTIF(COST_SHEETT!$B$3:$B$1238,CI804)&gt;0,COUNTIF(COST_SHEETT!$AB$3:$AB$1238,CI804)&gt;0,COUNTIF(COST_SHEETT1!$B$3:$B$1238,CI804)&gt;0,COUNTIF(COST_SHEETT1!$AB$3:$AB$1238,CI804)&gt;0),"OK","ERROR"))</f>
        <v>NO STOCK</v>
      </c>
      <c r="BX804" s="97">
        <f>SUMIF(HW!$A$2:$A$1573,$A804,HW!BI$2:BI$1573)</f>
        <v>0</v>
      </c>
      <c r="BY804" s="97">
        <f>SUMIF(HW!$A$2:$A$1573,$A804,HW!BJ$2:BJ$1573)</f>
        <v>0</v>
      </c>
      <c r="BZ804" s="197">
        <f t="shared" si="661"/>
        <v>0</v>
      </c>
      <c r="CA804" s="198">
        <f t="shared" si="662"/>
        <v>0</v>
      </c>
      <c r="CI804" s="275"/>
      <c r="CJ804" s="273"/>
      <c r="CK804" s="296">
        <f>IF(C804="WORK IN PROGRESS",0.099999,IF(SUMIF(SALE!$L$3:$L$1221,$A804,SALE!$U$3:$U$1221)=0,0,SUMIF(SALE!$L$3:$L$1221,$A804,SALE!$U$3:$U$1221)/SUMIF(SALE!$L$3:$L$1221,$A804,SALE!$F$3:$F$1221)))</f>
        <v>0</v>
      </c>
    </row>
    <row r="805" spans="1:102" ht="12" hidden="1" customHeight="1" x14ac:dyDescent="0.25">
      <c r="A805" s="114" t="s">
        <v>2016</v>
      </c>
      <c r="B805" s="115" t="s">
        <v>2017</v>
      </c>
      <c r="C805" s="115" t="s">
        <v>30</v>
      </c>
      <c r="D805" s="116">
        <v>6006</v>
      </c>
      <c r="E805" s="117">
        <v>150</v>
      </c>
      <c r="F805" s="117">
        <v>2.1765E-2</v>
      </c>
      <c r="G805" s="117">
        <v>2.1765E-2</v>
      </c>
      <c r="H805" s="118"/>
      <c r="I805" s="118">
        <v>0</v>
      </c>
      <c r="J805" s="118">
        <v>0</v>
      </c>
      <c r="K805" s="118"/>
      <c r="L805" s="118">
        <v>0</v>
      </c>
      <c r="M805" s="118"/>
      <c r="N805" s="118">
        <v>0</v>
      </c>
      <c r="O805" s="118"/>
      <c r="P805" s="118">
        <v>0</v>
      </c>
      <c r="Q805" s="118"/>
      <c r="R805" s="118">
        <v>0</v>
      </c>
      <c r="S805" s="118"/>
      <c r="T805" s="118">
        <v>0</v>
      </c>
      <c r="U805" s="118"/>
      <c r="V805" s="118">
        <v>0</v>
      </c>
      <c r="W805" s="118"/>
      <c r="X805" s="118">
        <v>0</v>
      </c>
      <c r="Y805" s="118"/>
      <c r="Z805" s="118">
        <v>0</v>
      </c>
      <c r="AA805" s="118"/>
      <c r="AB805" s="118">
        <v>0</v>
      </c>
      <c r="AC805" s="118">
        <v>0</v>
      </c>
      <c r="AD805" s="118">
        <v>0</v>
      </c>
      <c r="AE805" s="118">
        <v>0</v>
      </c>
      <c r="AF805" s="118"/>
      <c r="AG805" s="118">
        <v>0</v>
      </c>
      <c r="AH805" s="118"/>
      <c r="AI805" s="118">
        <v>0</v>
      </c>
      <c r="AJ805" s="118"/>
      <c r="AK805" s="118">
        <v>0</v>
      </c>
      <c r="AL805" s="118"/>
      <c r="AM805" s="118">
        <v>0</v>
      </c>
      <c r="AN805" s="118"/>
      <c r="AO805" s="118">
        <v>0</v>
      </c>
      <c r="AP805" s="118"/>
      <c r="AQ805" s="118">
        <v>0</v>
      </c>
      <c r="AR805" s="118"/>
      <c r="AS805" s="118">
        <v>0</v>
      </c>
      <c r="AT805" s="118"/>
      <c r="AU805" s="118">
        <v>0</v>
      </c>
      <c r="AV805" s="118">
        <v>0</v>
      </c>
      <c r="AW805" s="118">
        <v>0</v>
      </c>
      <c r="AX805" s="118">
        <v>0</v>
      </c>
      <c r="AY805" s="118">
        <v>0</v>
      </c>
      <c r="AZ805" s="118">
        <v>0</v>
      </c>
      <c r="BA805" s="118">
        <v>0</v>
      </c>
      <c r="BB805" s="118">
        <v>0</v>
      </c>
      <c r="BC805" s="118">
        <v>0</v>
      </c>
      <c r="BD805" s="117">
        <v>0</v>
      </c>
      <c r="BE805" s="117">
        <v>0</v>
      </c>
      <c r="BF805" s="118">
        <v>0</v>
      </c>
      <c r="BG805" s="118">
        <v>0</v>
      </c>
      <c r="BH805" s="118">
        <v>0</v>
      </c>
      <c r="BI805" s="118"/>
      <c r="BJ805" s="118">
        <v>0</v>
      </c>
      <c r="BK805" s="118"/>
      <c r="BL805" s="118">
        <v>0</v>
      </c>
      <c r="BM805" s="118">
        <v>0</v>
      </c>
      <c r="BN805" s="118">
        <v>0</v>
      </c>
      <c r="BO805" s="118">
        <v>0</v>
      </c>
      <c r="BP805" s="119">
        <v>0</v>
      </c>
      <c r="BS805" s="97">
        <f t="shared" si="658"/>
        <v>0</v>
      </c>
      <c r="BT805" s="97">
        <f t="shared" si="659"/>
        <v>0</v>
      </c>
      <c r="BU805" s="97">
        <f t="shared" si="660"/>
        <v>0</v>
      </c>
      <c r="BV805" s="296" t="str">
        <f>IF(CA805=0,"NO STOCK",IF(COUNTIF(PKGSUMM_T!$A$2:$A$1245,A805)&gt;0,"OK","ERROR"))</f>
        <v>NO STOCK</v>
      </c>
      <c r="BW805" s="296" t="str">
        <f>IF(CA805=0,"NO STOCK",IF(OR(COUNTIF(COST_SHEETT!$B$3:$B$1238,CI805)&gt;0,COUNTIF(COST_SHEETT!$AB$3:$AB$1238,CI805)&gt;0,COUNTIF(COST_SHEETT1!$B$3:$B$1238,CI805)&gt;0,COUNTIF(COST_SHEETT1!$AB$3:$AB$1238,CI805)&gt;0),"OK","ERROR"))</f>
        <v>NO STOCK</v>
      </c>
      <c r="BX805" s="97">
        <f>SUMIF(HW!$A$2:$A$1573,$A805,HW!BI$2:BI$1573)</f>
        <v>0</v>
      </c>
      <c r="BY805" s="97">
        <f>SUMIF(HW!$A$2:$A$1573,$A805,HW!BJ$2:BJ$1573)</f>
        <v>0</v>
      </c>
      <c r="BZ805" s="197">
        <f t="shared" si="661"/>
        <v>0</v>
      </c>
      <c r="CA805" s="198">
        <f t="shared" si="662"/>
        <v>0</v>
      </c>
      <c r="CI805" s="275"/>
      <c r="CJ805" s="273"/>
      <c r="CK805" s="296">
        <f>IF(C805="WORK IN PROGRESS",0.099999,IF(SUMIF(SALE!$L$3:$L$1221,$A805,SALE!$U$3:$U$1221)=0,0,SUMIF(SALE!$L$3:$L$1221,$A805,SALE!$U$3:$U$1221)/SUMIF(SALE!$L$3:$L$1221,$A805,SALE!$F$3:$F$1221)))</f>
        <v>0</v>
      </c>
    </row>
    <row r="806" spans="1:102" ht="12" hidden="1" customHeight="1" x14ac:dyDescent="0.25">
      <c r="A806" s="120" t="s">
        <v>2018</v>
      </c>
      <c r="B806" s="121" t="s">
        <v>2019</v>
      </c>
      <c r="C806" s="121" t="s">
        <v>30</v>
      </c>
      <c r="D806" s="122">
        <v>4940</v>
      </c>
      <c r="E806" s="123">
        <v>195</v>
      </c>
      <c r="F806" s="123">
        <v>2.8295000000000001E-2</v>
      </c>
      <c r="G806" s="123">
        <v>2.8295000000000001E-2</v>
      </c>
      <c r="H806" s="124"/>
      <c r="I806" s="124">
        <v>0</v>
      </c>
      <c r="J806" s="124">
        <v>0</v>
      </c>
      <c r="K806" s="124"/>
      <c r="L806" s="124">
        <v>0</v>
      </c>
      <c r="M806" s="124"/>
      <c r="N806" s="124">
        <v>0</v>
      </c>
      <c r="O806" s="124"/>
      <c r="P806" s="124">
        <v>0</v>
      </c>
      <c r="Q806" s="124"/>
      <c r="R806" s="124">
        <v>0</v>
      </c>
      <c r="S806" s="124"/>
      <c r="T806" s="124">
        <v>0</v>
      </c>
      <c r="U806" s="124"/>
      <c r="V806" s="124">
        <v>0</v>
      </c>
      <c r="W806" s="124"/>
      <c r="X806" s="124">
        <v>0</v>
      </c>
      <c r="Y806" s="124"/>
      <c r="Z806" s="124">
        <v>0</v>
      </c>
      <c r="AA806" s="124"/>
      <c r="AB806" s="124">
        <v>0</v>
      </c>
      <c r="AC806" s="124">
        <v>0</v>
      </c>
      <c r="AD806" s="124">
        <v>0</v>
      </c>
      <c r="AE806" s="124">
        <v>0</v>
      </c>
      <c r="AF806" s="124"/>
      <c r="AG806" s="124">
        <v>0</v>
      </c>
      <c r="AH806" s="124"/>
      <c r="AI806" s="124">
        <v>0</v>
      </c>
      <c r="AJ806" s="124"/>
      <c r="AK806" s="124">
        <v>0</v>
      </c>
      <c r="AL806" s="124"/>
      <c r="AM806" s="124">
        <v>0</v>
      </c>
      <c r="AN806" s="124"/>
      <c r="AO806" s="124">
        <v>0</v>
      </c>
      <c r="AP806" s="124"/>
      <c r="AQ806" s="124">
        <v>0</v>
      </c>
      <c r="AR806" s="124"/>
      <c r="AS806" s="124">
        <v>0</v>
      </c>
      <c r="AT806" s="124"/>
      <c r="AU806" s="124">
        <v>0</v>
      </c>
      <c r="AV806" s="124">
        <v>0</v>
      </c>
      <c r="AW806" s="124">
        <v>0</v>
      </c>
      <c r="AX806" s="124">
        <v>0</v>
      </c>
      <c r="AY806" s="124">
        <v>0</v>
      </c>
      <c r="AZ806" s="124">
        <v>0</v>
      </c>
      <c r="BA806" s="124">
        <v>0</v>
      </c>
      <c r="BB806" s="124">
        <v>0</v>
      </c>
      <c r="BC806" s="124">
        <v>0</v>
      </c>
      <c r="BD806" s="123">
        <v>0</v>
      </c>
      <c r="BE806" s="123">
        <v>0</v>
      </c>
      <c r="BF806" s="124">
        <v>0</v>
      </c>
      <c r="BG806" s="124">
        <v>0</v>
      </c>
      <c r="BH806" s="124">
        <v>0</v>
      </c>
      <c r="BI806" s="124"/>
      <c r="BJ806" s="124">
        <v>0</v>
      </c>
      <c r="BK806" s="124"/>
      <c r="BL806" s="124">
        <v>0</v>
      </c>
      <c r="BM806" s="124">
        <v>0</v>
      </c>
      <c r="BN806" s="124">
        <v>0</v>
      </c>
      <c r="BO806" s="124">
        <v>0</v>
      </c>
      <c r="BP806" s="125">
        <v>0</v>
      </c>
      <c r="BS806" s="97">
        <f t="shared" si="658"/>
        <v>0</v>
      </c>
      <c r="BT806" s="97">
        <f t="shared" si="659"/>
        <v>0</v>
      </c>
      <c r="BU806" s="97">
        <f t="shared" si="660"/>
        <v>0</v>
      </c>
      <c r="BV806" s="296" t="str">
        <f>IF(CA806=0,"NO STOCK",IF(COUNTIF(PKGSUMM_T!$A$2:$A$1245,A806)&gt;0,"OK","ERROR"))</f>
        <v>NO STOCK</v>
      </c>
      <c r="BW806" s="296" t="str">
        <f>IF(CA806=0,"NO STOCK",IF(OR(COUNTIF(COST_SHEETT!$B$3:$B$1238,CI806)&gt;0,COUNTIF(COST_SHEETT!$AB$3:$AB$1238,CI806)&gt;0,COUNTIF(COST_SHEETT1!$B$3:$B$1238,CI806)&gt;0,COUNTIF(COST_SHEETT1!$AB$3:$AB$1238,CI806)&gt;0),"OK","ERROR"))</f>
        <v>NO STOCK</v>
      </c>
      <c r="BX806" s="97">
        <f>SUMIF(HW!$A$2:$A$1573,$A806,HW!BI$2:BI$1573)</f>
        <v>0</v>
      </c>
      <c r="BY806" s="97">
        <f>SUMIF(HW!$A$2:$A$1573,$A806,HW!BJ$2:BJ$1573)</f>
        <v>0</v>
      </c>
      <c r="BZ806" s="197">
        <f t="shared" si="661"/>
        <v>0</v>
      </c>
      <c r="CA806" s="198">
        <f t="shared" si="662"/>
        <v>0</v>
      </c>
      <c r="CI806" s="275"/>
      <c r="CJ806" s="273"/>
      <c r="CK806" s="296">
        <f>IF(C806="WORK IN PROGRESS",0.099999,IF(SUMIF(SALE!$L$3:$L$1221,$A806,SALE!$U$3:$U$1221)=0,0,SUMIF(SALE!$L$3:$L$1221,$A806,SALE!$U$3:$U$1221)/SUMIF(SALE!$L$3:$L$1221,$A806,SALE!$F$3:$F$1221)))</f>
        <v>0</v>
      </c>
    </row>
    <row r="807" spans="1:102" ht="12" hidden="1" customHeight="1" x14ac:dyDescent="0.25">
      <c r="A807" s="114" t="s">
        <v>2020</v>
      </c>
      <c r="B807" s="115" t="s">
        <v>2021</v>
      </c>
      <c r="C807" s="115" t="s">
        <v>30</v>
      </c>
      <c r="D807" s="116">
        <v>4940</v>
      </c>
      <c r="E807" s="117">
        <v>195</v>
      </c>
      <c r="F807" s="117">
        <v>2.8295000000000001E-2</v>
      </c>
      <c r="G807" s="117">
        <v>2.8295000000000001E-2</v>
      </c>
      <c r="H807" s="118"/>
      <c r="I807" s="118">
        <v>0</v>
      </c>
      <c r="J807" s="118">
        <v>0</v>
      </c>
      <c r="K807" s="118"/>
      <c r="L807" s="118">
        <v>0</v>
      </c>
      <c r="M807" s="118"/>
      <c r="N807" s="118">
        <v>0</v>
      </c>
      <c r="O807" s="118"/>
      <c r="P807" s="118">
        <v>0</v>
      </c>
      <c r="Q807" s="118"/>
      <c r="R807" s="118">
        <v>0</v>
      </c>
      <c r="S807" s="118"/>
      <c r="T807" s="118">
        <v>0</v>
      </c>
      <c r="U807" s="118"/>
      <c r="V807" s="118">
        <v>0</v>
      </c>
      <c r="W807" s="118"/>
      <c r="X807" s="118">
        <v>0</v>
      </c>
      <c r="Y807" s="118"/>
      <c r="Z807" s="118">
        <v>0</v>
      </c>
      <c r="AA807" s="118"/>
      <c r="AB807" s="118">
        <v>0</v>
      </c>
      <c r="AC807" s="118">
        <v>0</v>
      </c>
      <c r="AD807" s="118">
        <v>0</v>
      </c>
      <c r="AE807" s="118">
        <v>0</v>
      </c>
      <c r="AF807" s="118"/>
      <c r="AG807" s="118">
        <v>0</v>
      </c>
      <c r="AH807" s="118"/>
      <c r="AI807" s="118">
        <v>0</v>
      </c>
      <c r="AJ807" s="118"/>
      <c r="AK807" s="118">
        <v>0</v>
      </c>
      <c r="AL807" s="118"/>
      <c r="AM807" s="118">
        <v>0</v>
      </c>
      <c r="AN807" s="118"/>
      <c r="AO807" s="118">
        <v>0</v>
      </c>
      <c r="AP807" s="118"/>
      <c r="AQ807" s="118">
        <v>0</v>
      </c>
      <c r="AR807" s="118"/>
      <c r="AS807" s="118">
        <v>0</v>
      </c>
      <c r="AT807" s="118"/>
      <c r="AU807" s="118">
        <v>0</v>
      </c>
      <c r="AV807" s="118">
        <v>0</v>
      </c>
      <c r="AW807" s="118">
        <v>0</v>
      </c>
      <c r="AX807" s="118">
        <v>0</v>
      </c>
      <c r="AY807" s="118">
        <v>0</v>
      </c>
      <c r="AZ807" s="118">
        <v>0</v>
      </c>
      <c r="BA807" s="118">
        <v>0</v>
      </c>
      <c r="BB807" s="118">
        <v>0</v>
      </c>
      <c r="BC807" s="118">
        <v>0</v>
      </c>
      <c r="BD807" s="117">
        <v>0</v>
      </c>
      <c r="BE807" s="117">
        <v>0</v>
      </c>
      <c r="BF807" s="118">
        <v>0</v>
      </c>
      <c r="BG807" s="118">
        <v>0</v>
      </c>
      <c r="BH807" s="118">
        <v>0</v>
      </c>
      <c r="BI807" s="118"/>
      <c r="BJ807" s="118">
        <v>0</v>
      </c>
      <c r="BK807" s="118"/>
      <c r="BL807" s="118">
        <v>0</v>
      </c>
      <c r="BM807" s="118">
        <v>0</v>
      </c>
      <c r="BN807" s="118">
        <v>0</v>
      </c>
      <c r="BO807" s="118">
        <v>0</v>
      </c>
      <c r="BP807" s="119">
        <v>0</v>
      </c>
      <c r="BS807" s="97">
        <f t="shared" si="658"/>
        <v>0</v>
      </c>
      <c r="BT807" s="97">
        <f t="shared" si="659"/>
        <v>0</v>
      </c>
      <c r="BU807" s="97">
        <f t="shared" si="660"/>
        <v>0</v>
      </c>
      <c r="BV807" s="296" t="str">
        <f>IF(CA807=0,"NO STOCK",IF(COUNTIF(PKGSUMM_T!$A$2:$A$1245,A807)&gt;0,"OK","ERROR"))</f>
        <v>NO STOCK</v>
      </c>
      <c r="BW807" s="296" t="str">
        <f>IF(CA807=0,"NO STOCK",IF(OR(COUNTIF(COST_SHEETT!$B$3:$B$1238,CI807)&gt;0,COUNTIF(COST_SHEETT!$AB$3:$AB$1238,CI807)&gt;0,COUNTIF(COST_SHEETT1!$B$3:$B$1238,CI807)&gt;0,COUNTIF(COST_SHEETT1!$AB$3:$AB$1238,CI807)&gt;0),"OK","ERROR"))</f>
        <v>NO STOCK</v>
      </c>
      <c r="BX807" s="97">
        <f>SUMIF(HW!$A$2:$A$1573,$A807,HW!BI$2:BI$1573)</f>
        <v>0</v>
      </c>
      <c r="BY807" s="97">
        <f>SUMIF(HW!$A$2:$A$1573,$A807,HW!BJ$2:BJ$1573)</f>
        <v>0</v>
      </c>
      <c r="BZ807" s="197">
        <f t="shared" si="661"/>
        <v>0</v>
      </c>
      <c r="CA807" s="198">
        <f t="shared" si="662"/>
        <v>0</v>
      </c>
      <c r="CI807" s="275"/>
      <c r="CJ807" s="273"/>
      <c r="CK807" s="296">
        <f>IF(C807="WORK IN PROGRESS",0.099999,IF(SUMIF(SALE!$L$3:$L$1221,$A807,SALE!$U$3:$U$1221)=0,0,SUMIF(SALE!$L$3:$L$1221,$A807,SALE!$U$3:$U$1221)/SUMIF(SALE!$L$3:$L$1221,$A807,SALE!$F$3:$F$1221)))</f>
        <v>0</v>
      </c>
    </row>
    <row r="808" spans="1:102" ht="12" hidden="1" customHeight="1" x14ac:dyDescent="0.25">
      <c r="A808" s="120" t="s">
        <v>2022</v>
      </c>
      <c r="B808" s="121" t="s">
        <v>2023</v>
      </c>
      <c r="C808" s="121" t="s">
        <v>30</v>
      </c>
      <c r="D808" s="122">
        <v>5082</v>
      </c>
      <c r="E808" s="123">
        <v>170</v>
      </c>
      <c r="F808" s="123">
        <v>2.4667000000000001E-2</v>
      </c>
      <c r="G808" s="123">
        <v>2.4667000000000001E-2</v>
      </c>
      <c r="H808" s="124"/>
      <c r="I808" s="124">
        <v>0</v>
      </c>
      <c r="J808" s="124">
        <v>0</v>
      </c>
      <c r="K808" s="124"/>
      <c r="L808" s="124">
        <v>0</v>
      </c>
      <c r="M808" s="124"/>
      <c r="N808" s="124">
        <v>0</v>
      </c>
      <c r="O808" s="124"/>
      <c r="P808" s="124">
        <v>0</v>
      </c>
      <c r="Q808" s="124"/>
      <c r="R808" s="124">
        <v>0</v>
      </c>
      <c r="S808" s="124"/>
      <c r="T808" s="124">
        <v>0</v>
      </c>
      <c r="U808" s="124"/>
      <c r="V808" s="124">
        <v>0</v>
      </c>
      <c r="W808" s="124"/>
      <c r="X808" s="124">
        <v>0</v>
      </c>
      <c r="Y808" s="124"/>
      <c r="Z808" s="124">
        <v>0</v>
      </c>
      <c r="AA808" s="124"/>
      <c r="AB808" s="124">
        <v>0</v>
      </c>
      <c r="AC808" s="124">
        <v>0</v>
      </c>
      <c r="AD808" s="124">
        <v>0</v>
      </c>
      <c r="AE808" s="124">
        <v>0</v>
      </c>
      <c r="AF808" s="124"/>
      <c r="AG808" s="124">
        <v>0</v>
      </c>
      <c r="AH808" s="124"/>
      <c r="AI808" s="124">
        <v>0</v>
      </c>
      <c r="AJ808" s="124"/>
      <c r="AK808" s="124">
        <v>0</v>
      </c>
      <c r="AL808" s="124"/>
      <c r="AM808" s="124">
        <v>0</v>
      </c>
      <c r="AN808" s="124"/>
      <c r="AO808" s="124">
        <v>0</v>
      </c>
      <c r="AP808" s="124"/>
      <c r="AQ808" s="124">
        <v>0</v>
      </c>
      <c r="AR808" s="124"/>
      <c r="AS808" s="124">
        <v>0</v>
      </c>
      <c r="AT808" s="124"/>
      <c r="AU808" s="124">
        <v>0</v>
      </c>
      <c r="AV808" s="124">
        <v>0</v>
      </c>
      <c r="AW808" s="124">
        <v>0</v>
      </c>
      <c r="AX808" s="124">
        <v>0</v>
      </c>
      <c r="AY808" s="124">
        <v>0</v>
      </c>
      <c r="AZ808" s="124">
        <v>0</v>
      </c>
      <c r="BA808" s="124">
        <v>0</v>
      </c>
      <c r="BB808" s="124">
        <v>0</v>
      </c>
      <c r="BC808" s="124">
        <v>0</v>
      </c>
      <c r="BD808" s="123">
        <v>0</v>
      </c>
      <c r="BE808" s="123">
        <v>0</v>
      </c>
      <c r="BF808" s="124">
        <v>0</v>
      </c>
      <c r="BG808" s="124">
        <v>0</v>
      </c>
      <c r="BH808" s="124">
        <v>0</v>
      </c>
      <c r="BI808" s="124"/>
      <c r="BJ808" s="124">
        <v>0</v>
      </c>
      <c r="BK808" s="124"/>
      <c r="BL808" s="124">
        <v>0</v>
      </c>
      <c r="BM808" s="124">
        <v>0</v>
      </c>
      <c r="BN808" s="124">
        <v>0</v>
      </c>
      <c r="BO808" s="124">
        <v>0</v>
      </c>
      <c r="BP808" s="125">
        <v>0</v>
      </c>
      <c r="BS808" s="97">
        <f t="shared" si="658"/>
        <v>0</v>
      </c>
      <c r="BT808" s="97">
        <f t="shared" si="659"/>
        <v>0</v>
      </c>
      <c r="BU808" s="97">
        <f t="shared" si="660"/>
        <v>0</v>
      </c>
      <c r="BV808" s="296" t="str">
        <f>IF(CA808=0,"NO STOCK",IF(COUNTIF(PKGSUMM_T!$A$2:$A$1245,A808)&gt;0,"OK","ERROR"))</f>
        <v>NO STOCK</v>
      </c>
      <c r="BW808" s="296" t="str">
        <f>IF(CA808=0,"NO STOCK",IF(OR(COUNTIF(COST_SHEETT!$B$3:$B$1238,CI808)&gt;0,COUNTIF(COST_SHEETT!$AB$3:$AB$1238,CI808)&gt;0,COUNTIF(COST_SHEETT1!$B$3:$B$1238,CI808)&gt;0,COUNTIF(COST_SHEETT1!$AB$3:$AB$1238,CI808)&gt;0),"OK","ERROR"))</f>
        <v>NO STOCK</v>
      </c>
      <c r="BX808" s="97">
        <f>SUMIF(HW!$A$2:$A$1573,$A808,HW!BI$2:BI$1573)</f>
        <v>0</v>
      </c>
      <c r="BY808" s="97">
        <f>SUMIF(HW!$A$2:$A$1573,$A808,HW!BJ$2:BJ$1573)</f>
        <v>0</v>
      </c>
      <c r="BZ808" s="197">
        <f t="shared" si="661"/>
        <v>0</v>
      </c>
      <c r="CA808" s="198">
        <f t="shared" si="662"/>
        <v>0</v>
      </c>
      <c r="CI808" s="275"/>
      <c r="CJ808" s="273"/>
      <c r="CK808" s="296">
        <f>IF(C808="WORK IN PROGRESS",0.099999,IF(SUMIF(SALE!$L$3:$L$1221,$A808,SALE!$U$3:$U$1221)=0,0,SUMIF(SALE!$L$3:$L$1221,$A808,SALE!$U$3:$U$1221)/SUMIF(SALE!$L$3:$L$1221,$A808,SALE!$F$3:$F$1221)))</f>
        <v>0</v>
      </c>
    </row>
    <row r="809" spans="1:102" ht="12" hidden="1" customHeight="1" x14ac:dyDescent="0.25">
      <c r="A809" s="114" t="s">
        <v>2024</v>
      </c>
      <c r="B809" s="115" t="s">
        <v>2025</v>
      </c>
      <c r="C809" s="115" t="s">
        <v>30</v>
      </c>
      <c r="D809" s="116">
        <v>6006</v>
      </c>
      <c r="E809" s="117">
        <v>170</v>
      </c>
      <c r="F809" s="117">
        <v>2.4667000000000001E-2</v>
      </c>
      <c r="G809" s="117">
        <v>2.4667000000000001E-2</v>
      </c>
      <c r="H809" s="118"/>
      <c r="I809" s="118">
        <v>0</v>
      </c>
      <c r="J809" s="118">
        <v>0</v>
      </c>
      <c r="K809" s="118"/>
      <c r="L809" s="118">
        <v>0</v>
      </c>
      <c r="M809" s="118"/>
      <c r="N809" s="118">
        <v>0</v>
      </c>
      <c r="O809" s="118"/>
      <c r="P809" s="118">
        <v>0</v>
      </c>
      <c r="Q809" s="118"/>
      <c r="R809" s="118">
        <v>0</v>
      </c>
      <c r="S809" s="118"/>
      <c r="T809" s="118">
        <v>0</v>
      </c>
      <c r="U809" s="118"/>
      <c r="V809" s="118">
        <v>0</v>
      </c>
      <c r="W809" s="118"/>
      <c r="X809" s="118">
        <v>0</v>
      </c>
      <c r="Y809" s="118"/>
      <c r="Z809" s="118">
        <v>0</v>
      </c>
      <c r="AA809" s="118"/>
      <c r="AB809" s="118">
        <v>0</v>
      </c>
      <c r="AC809" s="118">
        <v>0</v>
      </c>
      <c r="AD809" s="118">
        <v>0</v>
      </c>
      <c r="AE809" s="118">
        <v>0</v>
      </c>
      <c r="AF809" s="118"/>
      <c r="AG809" s="118">
        <v>0</v>
      </c>
      <c r="AH809" s="118"/>
      <c r="AI809" s="118">
        <v>0</v>
      </c>
      <c r="AJ809" s="118"/>
      <c r="AK809" s="118">
        <v>0</v>
      </c>
      <c r="AL809" s="118"/>
      <c r="AM809" s="118">
        <v>0</v>
      </c>
      <c r="AN809" s="118"/>
      <c r="AO809" s="118">
        <v>0</v>
      </c>
      <c r="AP809" s="118"/>
      <c r="AQ809" s="118">
        <v>0</v>
      </c>
      <c r="AR809" s="118"/>
      <c r="AS809" s="118">
        <v>0</v>
      </c>
      <c r="AT809" s="118"/>
      <c r="AU809" s="118">
        <v>0</v>
      </c>
      <c r="AV809" s="118">
        <v>0</v>
      </c>
      <c r="AW809" s="118">
        <v>0</v>
      </c>
      <c r="AX809" s="118">
        <v>0</v>
      </c>
      <c r="AY809" s="118">
        <v>0</v>
      </c>
      <c r="AZ809" s="118">
        <v>0</v>
      </c>
      <c r="BA809" s="118">
        <v>0</v>
      </c>
      <c r="BB809" s="118">
        <v>0</v>
      </c>
      <c r="BC809" s="118">
        <v>0</v>
      </c>
      <c r="BD809" s="117">
        <v>0</v>
      </c>
      <c r="BE809" s="117">
        <v>0</v>
      </c>
      <c r="BF809" s="118">
        <v>0</v>
      </c>
      <c r="BG809" s="118">
        <v>0</v>
      </c>
      <c r="BH809" s="118">
        <v>0</v>
      </c>
      <c r="BI809" s="118"/>
      <c r="BJ809" s="118">
        <v>0</v>
      </c>
      <c r="BK809" s="118"/>
      <c r="BL809" s="118">
        <v>0</v>
      </c>
      <c r="BM809" s="118">
        <v>0</v>
      </c>
      <c r="BN809" s="118">
        <v>0</v>
      </c>
      <c r="BO809" s="118">
        <v>0</v>
      </c>
      <c r="BP809" s="119">
        <v>0</v>
      </c>
      <c r="BS809" s="97">
        <f t="shared" si="658"/>
        <v>0</v>
      </c>
      <c r="BT809" s="97">
        <f t="shared" si="659"/>
        <v>0</v>
      </c>
      <c r="BU809" s="97">
        <f t="shared" si="660"/>
        <v>0</v>
      </c>
      <c r="BV809" s="296" t="str">
        <f>IF(CA809=0,"NO STOCK",IF(COUNTIF(PKGSUMM_T!$A$2:$A$1245,A809)&gt;0,"OK","ERROR"))</f>
        <v>NO STOCK</v>
      </c>
      <c r="BW809" s="296" t="str">
        <f>IF(CA809=0,"NO STOCK",IF(OR(COUNTIF(COST_SHEETT!$B$3:$B$1238,CI809)&gt;0,COUNTIF(COST_SHEETT!$AB$3:$AB$1238,CI809)&gt;0,COUNTIF(COST_SHEETT1!$B$3:$B$1238,CI809)&gt;0,COUNTIF(COST_SHEETT1!$AB$3:$AB$1238,CI809)&gt;0),"OK","ERROR"))</f>
        <v>NO STOCK</v>
      </c>
      <c r="BX809" s="97">
        <f>SUMIF(HW!$A$2:$A$1573,$A809,HW!BI$2:BI$1573)</f>
        <v>0</v>
      </c>
      <c r="BY809" s="97">
        <f>SUMIF(HW!$A$2:$A$1573,$A809,HW!BJ$2:BJ$1573)</f>
        <v>0</v>
      </c>
      <c r="BZ809" s="197">
        <f t="shared" si="661"/>
        <v>0</v>
      </c>
      <c r="CA809" s="198">
        <f t="shared" si="662"/>
        <v>0</v>
      </c>
      <c r="CI809" s="275"/>
      <c r="CJ809" s="273"/>
      <c r="CK809" s="296">
        <f>IF(C809="WORK IN PROGRESS",0.099999,IF(SUMIF(SALE!$L$3:$L$1221,$A809,SALE!$U$3:$U$1221)=0,0,SUMIF(SALE!$L$3:$L$1221,$A809,SALE!$U$3:$U$1221)/SUMIF(SALE!$L$3:$L$1221,$A809,SALE!$F$3:$F$1221)))</f>
        <v>0</v>
      </c>
    </row>
    <row r="810" spans="1:102" ht="12" customHeight="1" x14ac:dyDescent="0.25">
      <c r="A810" s="120" t="s">
        <v>543</v>
      </c>
      <c r="B810" s="121" t="s">
        <v>544</v>
      </c>
      <c r="C810" s="121" t="s">
        <v>30</v>
      </c>
      <c r="D810" s="122">
        <v>6006</v>
      </c>
      <c r="E810" s="123">
        <v>160</v>
      </c>
      <c r="F810" s="123">
        <v>2.1267999999999999E-2</v>
      </c>
      <c r="G810" s="123">
        <v>2.1267999999999999E-2</v>
      </c>
      <c r="H810" s="127">
        <v>126126</v>
      </c>
      <c r="I810" s="127">
        <v>20.18</v>
      </c>
      <c r="J810" s="128">
        <v>2682.4479999999999</v>
      </c>
      <c r="K810" s="123"/>
      <c r="L810" s="124">
        <v>0</v>
      </c>
      <c r="M810" s="123"/>
      <c r="N810" s="124">
        <v>0</v>
      </c>
      <c r="O810" s="123"/>
      <c r="P810" s="124">
        <v>0</v>
      </c>
      <c r="Q810" s="123"/>
      <c r="R810" s="124">
        <v>0</v>
      </c>
      <c r="S810" s="123"/>
      <c r="T810" s="124">
        <v>0</v>
      </c>
      <c r="U810" s="123"/>
      <c r="V810" s="124">
        <v>0</v>
      </c>
      <c r="W810" s="123"/>
      <c r="X810" s="124">
        <v>0</v>
      </c>
      <c r="Y810" s="123"/>
      <c r="Z810" s="124">
        <v>0</v>
      </c>
      <c r="AA810" s="123"/>
      <c r="AB810" s="124">
        <v>0</v>
      </c>
      <c r="AC810" s="124">
        <v>0</v>
      </c>
      <c r="AD810" s="124">
        <v>0</v>
      </c>
      <c r="AE810" s="124">
        <v>0</v>
      </c>
      <c r="AF810" s="123"/>
      <c r="AG810" s="124">
        <v>0</v>
      </c>
      <c r="AH810" s="123"/>
      <c r="AI810" s="124">
        <v>0</v>
      </c>
      <c r="AJ810" s="123"/>
      <c r="AK810" s="124">
        <v>0</v>
      </c>
      <c r="AL810" s="123"/>
      <c r="AM810" s="124">
        <v>0</v>
      </c>
      <c r="AN810" s="123"/>
      <c r="AO810" s="124">
        <v>0</v>
      </c>
      <c r="AP810" s="123"/>
      <c r="AQ810" s="124">
        <v>0</v>
      </c>
      <c r="AR810" s="123"/>
      <c r="AS810" s="124">
        <v>0</v>
      </c>
      <c r="AT810" s="123"/>
      <c r="AU810" s="124">
        <v>0</v>
      </c>
      <c r="AV810" s="124">
        <v>0</v>
      </c>
      <c r="AW810" s="124">
        <v>0</v>
      </c>
      <c r="AX810" s="124">
        <v>0</v>
      </c>
      <c r="AY810" s="129">
        <v>126126</v>
      </c>
      <c r="AZ810" s="123">
        <v>21</v>
      </c>
      <c r="BA810" s="127">
        <v>20.18</v>
      </c>
      <c r="BB810" s="128">
        <v>2682.4479999999999</v>
      </c>
      <c r="BC810" s="128">
        <v>2682.4479999999999</v>
      </c>
      <c r="BD810" s="123">
        <v>0</v>
      </c>
      <c r="BE810" s="123">
        <v>0</v>
      </c>
      <c r="BF810" s="124">
        <v>0</v>
      </c>
      <c r="BG810" s="124">
        <v>0</v>
      </c>
      <c r="BH810" s="124">
        <v>0</v>
      </c>
      <c r="BI810" s="123"/>
      <c r="BJ810" s="124">
        <v>0</v>
      </c>
      <c r="BK810" s="123"/>
      <c r="BL810" s="124">
        <v>0</v>
      </c>
      <c r="BM810" s="124">
        <v>0</v>
      </c>
      <c r="BN810" s="124">
        <v>0</v>
      </c>
      <c r="BO810" s="124">
        <v>0</v>
      </c>
      <c r="BP810" s="125">
        <v>0</v>
      </c>
      <c r="BS810" s="97">
        <f t="shared" si="658"/>
        <v>126126</v>
      </c>
      <c r="BT810" s="97">
        <f t="shared" si="659"/>
        <v>21</v>
      </c>
      <c r="BU810" s="97">
        <f t="shared" si="660"/>
        <v>20.18</v>
      </c>
      <c r="BV810" s="296" t="str">
        <f>IF(CA810=0,"NO STOCK",IF(COUNTIF(PKGSUMM_T!$A$2:$A$1245,A810)&gt;0,"OK","ERROR"))</f>
        <v>OK</v>
      </c>
      <c r="BW810" s="296" t="str">
        <f>IF(CA810=0,"NO STOCK",IF(OR(COUNTIF(COST_SHEETT!$B$3:$B$1238,CI810)&gt;0,COUNTIF(COST_SHEETT!$AB$3:$AB$1238,CI810)&gt;0,COUNTIF(COST_SHEETT1!$B$3:$B$1238,CI810)&gt;0,COUNTIF(COST_SHEETT1!$AB$3:$AB$1238,CI810)&gt;0),"OK","ERROR"))</f>
        <v>OK</v>
      </c>
      <c r="BX810" s="97">
        <f>SUMIF(HW!$A$2:$A$1573,$A810,HW!BI$2:BI$1573)</f>
        <v>0</v>
      </c>
      <c r="BY810" s="97">
        <f>SUMIF(HW!$A$2:$A$1573,$A810,HW!BJ$2:BJ$1573)</f>
        <v>0</v>
      </c>
      <c r="BZ810" s="197">
        <f t="shared" si="661"/>
        <v>126126</v>
      </c>
      <c r="CA810" s="198">
        <f t="shared" si="662"/>
        <v>20.18</v>
      </c>
      <c r="CB810" s="296">
        <f>IF(CJ810="Y",IF(C810="FINISHED GOODS",SUMIF(COST_SHEETT!$AB$3:$AB$1227,$CI810,COST_SHEETT!$DD$3:$DD$1227),SUMIF(COST_SHEETT!$B$3:$B$1227,$CI810,COST_SHEETT!$DB$3:$DB$1227)),IF(C810="FINISHED GOODS",SUMIF(COST_SHEETT1!$AB$3:$AB$1227,$CI810,COST_SHEETT1!$DD$3:$DD$1227),SUMIF(COST_SHEETT1!$B$3:$B$1227,$CI810,COST_SHEETT1!$DB$3:$DB$1227)))</f>
        <v>2.4431981453808593E-2</v>
      </c>
      <c r="CC810" s="209">
        <f t="shared" ref="CC810" si="692">ROUND(BZ810*CB810,0)</f>
        <v>3082</v>
      </c>
      <c r="CD810" s="295">
        <v>1</v>
      </c>
      <c r="CE810" s="295"/>
      <c r="CF810" s="376">
        <f>IF(BZ810=0,0,IF(CK810&gt;0,CK810,CD810))</f>
        <v>2.126790986790987E-2</v>
      </c>
      <c r="CG810" s="301">
        <f t="shared" ref="CG810" si="693">MIN(CF810,CB810)</f>
        <v>2.126790986790987E-2</v>
      </c>
      <c r="CH810" s="302">
        <f t="shared" ref="CH810" si="694">ROUND(CG810*BZ810,0)</f>
        <v>2682</v>
      </c>
      <c r="CI810" s="275" t="s">
        <v>3629</v>
      </c>
      <c r="CJ810" s="273"/>
      <c r="CK810" s="303">
        <v>2.126790986790987E-2</v>
      </c>
      <c r="CL810" s="296" t="str">
        <f t="shared" ref="CL810" si="695">IF(CF810&lt;CB810,"NRV","COST")</f>
        <v>NRV</v>
      </c>
      <c r="CM810" s="304">
        <f t="shared" ref="CM810" si="696">IF(CA810=0,0,ROUND(CH810/CA810,3))</f>
        <v>132.904</v>
      </c>
      <c r="CU810" s="296">
        <f>+(BZ810-BX810)*CG810</f>
        <v>2682.4364000000005</v>
      </c>
      <c r="CW810" s="296">
        <f>+CT810+CU810+CV810</f>
        <v>2682.4364000000005</v>
      </c>
      <c r="CX810" s="388">
        <f>+CW810-CH810</f>
        <v>0.4364000000005035</v>
      </c>
    </row>
    <row r="811" spans="1:102" ht="12" hidden="1" customHeight="1" x14ac:dyDescent="0.25">
      <c r="A811" s="136" t="s">
        <v>2642</v>
      </c>
      <c r="B811" s="105"/>
      <c r="C811" s="105" t="s">
        <v>1200</v>
      </c>
      <c r="D811" s="137"/>
      <c r="E811" s="137"/>
      <c r="F811" s="137">
        <v>0.26888800000000002</v>
      </c>
      <c r="G811" s="137">
        <v>0.26888800000000002</v>
      </c>
      <c r="H811" s="107">
        <v>222222</v>
      </c>
      <c r="I811" s="107">
        <v>34.594000000000001</v>
      </c>
      <c r="J811" s="138">
        <v>4725.7370000000001</v>
      </c>
      <c r="K811" s="137"/>
      <c r="L811" s="107">
        <v>0</v>
      </c>
      <c r="M811" s="137"/>
      <c r="N811" s="107">
        <v>0</v>
      </c>
      <c r="O811" s="137"/>
      <c r="P811" s="107">
        <v>0</v>
      </c>
      <c r="Q811" s="137"/>
      <c r="R811" s="107">
        <v>0</v>
      </c>
      <c r="S811" s="137"/>
      <c r="T811" s="107">
        <v>0</v>
      </c>
      <c r="U811" s="137"/>
      <c r="V811" s="107">
        <v>0</v>
      </c>
      <c r="W811" s="137"/>
      <c r="X811" s="107">
        <v>0</v>
      </c>
      <c r="Y811" s="137"/>
      <c r="Z811" s="107">
        <v>0</v>
      </c>
      <c r="AA811" s="137"/>
      <c r="AB811" s="107">
        <v>0</v>
      </c>
      <c r="AC811" s="107">
        <v>0</v>
      </c>
      <c r="AD811" s="107">
        <v>0</v>
      </c>
      <c r="AE811" s="107">
        <v>0</v>
      </c>
      <c r="AF811" s="137"/>
      <c r="AG811" s="107">
        <v>0</v>
      </c>
      <c r="AH811" s="137"/>
      <c r="AI811" s="107">
        <v>0</v>
      </c>
      <c r="AJ811" s="137"/>
      <c r="AK811" s="107">
        <v>0</v>
      </c>
      <c r="AL811" s="137"/>
      <c r="AM811" s="107">
        <v>0</v>
      </c>
      <c r="AN811" s="137"/>
      <c r="AO811" s="107">
        <v>0</v>
      </c>
      <c r="AP811" s="137"/>
      <c r="AQ811" s="107">
        <v>0</v>
      </c>
      <c r="AR811" s="137"/>
      <c r="AS811" s="107">
        <v>0</v>
      </c>
      <c r="AT811" s="137"/>
      <c r="AU811" s="107">
        <v>0</v>
      </c>
      <c r="AV811" s="107">
        <v>0</v>
      </c>
      <c r="AW811" s="107">
        <v>0</v>
      </c>
      <c r="AX811" s="107">
        <v>0</v>
      </c>
      <c r="AY811" s="139">
        <v>222222</v>
      </c>
      <c r="AZ811" s="137">
        <v>37</v>
      </c>
      <c r="BA811" s="107">
        <v>34.594000000000001</v>
      </c>
      <c r="BB811" s="138">
        <v>4725.7370000000001</v>
      </c>
      <c r="BC811" s="138">
        <v>4725.7370000000001</v>
      </c>
      <c r="BD811" s="137">
        <v>0</v>
      </c>
      <c r="BE811" s="137">
        <v>0</v>
      </c>
      <c r="BF811" s="107">
        <v>0</v>
      </c>
      <c r="BG811" s="107">
        <v>0</v>
      </c>
      <c r="BH811" s="107">
        <v>0</v>
      </c>
      <c r="BI811" s="137"/>
      <c r="BJ811" s="107">
        <v>0</v>
      </c>
      <c r="BK811" s="137"/>
      <c r="BL811" s="107">
        <v>0</v>
      </c>
      <c r="BM811" s="107">
        <v>0</v>
      </c>
      <c r="BN811" s="107">
        <v>0</v>
      </c>
      <c r="BO811" s="107">
        <v>0</v>
      </c>
      <c r="BP811" s="108">
        <v>0</v>
      </c>
      <c r="BS811" s="97">
        <f t="shared" si="658"/>
        <v>0</v>
      </c>
      <c r="BT811" s="97">
        <f t="shared" si="659"/>
        <v>0</v>
      </c>
      <c r="BU811" s="97">
        <f t="shared" si="660"/>
        <v>0</v>
      </c>
      <c r="BV811" s="296" t="str">
        <f>IF(CA811=0,"NO STOCK",IF(COUNTIF(PKGSUMM_T!$A$2:$A$1245,A811)&gt;0,"OK","ERROR"))</f>
        <v>NO STOCK</v>
      </c>
      <c r="BW811" s="296" t="str">
        <f>IF(CA811=0,"NO STOCK",IF(OR(COUNTIF(COST_SHEETT!$B$3:$B$1238,CI811)&gt;0,COUNTIF(COST_SHEETT!$AB$3:$AB$1238,CI811)&gt;0,COUNTIF(COST_SHEETT1!$B$3:$B$1238,CI811)&gt;0,COUNTIF(COST_SHEETT1!$AB$3:$AB$1238,CI811)&gt;0),"OK","ERROR"))</f>
        <v>NO STOCK</v>
      </c>
      <c r="BX811" s="97">
        <f>SUMIF(HW!$A$2:$A$1573,$A811,HW!BI$2:BI$1573)</f>
        <v>0</v>
      </c>
      <c r="BY811" s="97">
        <f>SUMIF(HW!$A$2:$A$1573,$A811,HW!BJ$2:BJ$1573)</f>
        <v>0</v>
      </c>
      <c r="BZ811" s="197">
        <f t="shared" si="661"/>
        <v>0</v>
      </c>
      <c r="CA811" s="198">
        <f t="shared" si="662"/>
        <v>0</v>
      </c>
      <c r="CI811" s="275"/>
      <c r="CJ811" s="273"/>
      <c r="CK811" s="296">
        <f>IF(C811="WORK IN PROGRESS",0.099999,IF(SUMIF(SALE!$L$3:$L$1221,$A811,SALE!$U$3:$U$1221)=0,0,SUMIF(SALE!$L$3:$L$1221,$A811,SALE!$U$3:$U$1221)/SUMIF(SALE!$L$3:$L$1221,$A811,SALE!$F$3:$F$1221)))</f>
        <v>0</v>
      </c>
    </row>
    <row r="812" spans="1:102" ht="12" hidden="1" customHeight="1" x14ac:dyDescent="0.25">
      <c r="A812" s="109" t="s">
        <v>2642</v>
      </c>
      <c r="B812" s="110"/>
      <c r="C812" s="111" t="s">
        <v>77</v>
      </c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  <c r="BE812" s="112"/>
      <c r="BF812" s="112"/>
      <c r="BG812" s="112"/>
      <c r="BH812" s="112"/>
      <c r="BI812" s="112"/>
      <c r="BJ812" s="112"/>
      <c r="BK812" s="112"/>
      <c r="BL812" s="112"/>
      <c r="BM812" s="112"/>
      <c r="BN812" s="112"/>
      <c r="BO812" s="112"/>
      <c r="BP812" s="113"/>
      <c r="BS812" s="97">
        <f t="shared" si="658"/>
        <v>0</v>
      </c>
      <c r="BT812" s="97">
        <f t="shared" si="659"/>
        <v>0</v>
      </c>
      <c r="BU812" s="97">
        <f t="shared" si="660"/>
        <v>0</v>
      </c>
      <c r="BV812" s="296" t="str">
        <f>IF(CA812=0,"NO STOCK",IF(COUNTIF(PKGSUMM_T!$A$2:$A$1245,A812)&gt;0,"OK","ERROR"))</f>
        <v>NO STOCK</v>
      </c>
      <c r="BW812" s="296" t="str">
        <f>IF(CA812=0,"NO STOCK",IF(OR(COUNTIF(COST_SHEETT!$B$3:$B$1238,CI812)&gt;0,COUNTIF(COST_SHEETT!$AB$3:$AB$1238,CI812)&gt;0,COUNTIF(COST_SHEETT1!$B$3:$B$1238,CI812)&gt;0,COUNTIF(COST_SHEETT1!$AB$3:$AB$1238,CI812)&gt;0),"OK","ERROR"))</f>
        <v>NO STOCK</v>
      </c>
      <c r="BX812" s="97">
        <f>SUMIF(HW!$A$2:$A$1573,$A812,HW!BI$2:BI$1573)</f>
        <v>0</v>
      </c>
      <c r="BY812" s="97">
        <f>SUMIF(HW!$A$2:$A$1573,$A812,HW!BJ$2:BJ$1573)</f>
        <v>0</v>
      </c>
      <c r="BZ812" s="197">
        <f t="shared" si="661"/>
        <v>0</v>
      </c>
      <c r="CA812" s="198">
        <f t="shared" si="662"/>
        <v>0</v>
      </c>
      <c r="CI812" s="275"/>
      <c r="CJ812" s="273"/>
      <c r="CK812" s="296">
        <f>IF(C812="WORK IN PROGRESS",0.099999,IF(SUMIF(SALE!$L$3:$L$1221,$A812,SALE!$U$3:$U$1221)=0,0,SUMIF(SALE!$L$3:$L$1221,$A812,SALE!$U$3:$U$1221)/SUMIF(SALE!$L$3:$L$1221,$A812,SALE!$F$3:$F$1221)))</f>
        <v>9.9999000000000005E-2</v>
      </c>
    </row>
    <row r="813" spans="1:102" ht="12" hidden="1" customHeight="1" x14ac:dyDescent="0.25">
      <c r="A813" s="114" t="s">
        <v>2026</v>
      </c>
      <c r="B813" s="115" t="s">
        <v>2027</v>
      </c>
      <c r="C813" s="115" t="s">
        <v>77</v>
      </c>
      <c r="D813" s="116">
        <v>3420</v>
      </c>
      <c r="E813" s="117">
        <v>195</v>
      </c>
      <c r="F813" s="117">
        <v>2.8295000000000001E-2</v>
      </c>
      <c r="G813" s="117">
        <v>2.8295000000000001E-2</v>
      </c>
      <c r="H813" s="118"/>
      <c r="I813" s="118">
        <v>0</v>
      </c>
      <c r="J813" s="118">
        <v>0</v>
      </c>
      <c r="K813" s="118"/>
      <c r="L813" s="118">
        <v>0</v>
      </c>
      <c r="M813" s="118"/>
      <c r="N813" s="118">
        <v>0</v>
      </c>
      <c r="O813" s="118"/>
      <c r="P813" s="118">
        <v>0</v>
      </c>
      <c r="Q813" s="118"/>
      <c r="R813" s="118">
        <v>0</v>
      </c>
      <c r="S813" s="118"/>
      <c r="T813" s="118">
        <v>0</v>
      </c>
      <c r="U813" s="118"/>
      <c r="V813" s="118">
        <v>0</v>
      </c>
      <c r="W813" s="118"/>
      <c r="X813" s="118">
        <v>0</v>
      </c>
      <c r="Y813" s="118"/>
      <c r="Z813" s="118">
        <v>0</v>
      </c>
      <c r="AA813" s="118"/>
      <c r="AB813" s="118">
        <v>0</v>
      </c>
      <c r="AC813" s="118">
        <v>0</v>
      </c>
      <c r="AD813" s="118">
        <v>0</v>
      </c>
      <c r="AE813" s="118">
        <v>0</v>
      </c>
      <c r="AF813" s="118"/>
      <c r="AG813" s="118">
        <v>0</v>
      </c>
      <c r="AH813" s="118"/>
      <c r="AI813" s="118">
        <v>0</v>
      </c>
      <c r="AJ813" s="118"/>
      <c r="AK813" s="118">
        <v>0</v>
      </c>
      <c r="AL813" s="118"/>
      <c r="AM813" s="118">
        <v>0</v>
      </c>
      <c r="AN813" s="118"/>
      <c r="AO813" s="118">
        <v>0</v>
      </c>
      <c r="AP813" s="118"/>
      <c r="AQ813" s="118">
        <v>0</v>
      </c>
      <c r="AR813" s="118"/>
      <c r="AS813" s="118">
        <v>0</v>
      </c>
      <c r="AT813" s="118"/>
      <c r="AU813" s="118">
        <v>0</v>
      </c>
      <c r="AV813" s="118">
        <v>0</v>
      </c>
      <c r="AW813" s="118">
        <v>0</v>
      </c>
      <c r="AX813" s="118">
        <v>0</v>
      </c>
      <c r="AY813" s="118">
        <v>0</v>
      </c>
      <c r="AZ813" s="118">
        <v>0</v>
      </c>
      <c r="BA813" s="118">
        <v>0</v>
      </c>
      <c r="BB813" s="118">
        <v>0</v>
      </c>
      <c r="BC813" s="118">
        <v>0</v>
      </c>
      <c r="BD813" s="117">
        <v>0</v>
      </c>
      <c r="BE813" s="117">
        <v>0</v>
      </c>
      <c r="BF813" s="118">
        <v>0</v>
      </c>
      <c r="BG813" s="118">
        <v>0</v>
      </c>
      <c r="BH813" s="118">
        <v>0</v>
      </c>
      <c r="BI813" s="118"/>
      <c r="BJ813" s="118">
        <v>0</v>
      </c>
      <c r="BK813" s="118"/>
      <c r="BL813" s="118">
        <v>0</v>
      </c>
      <c r="BM813" s="118">
        <v>0</v>
      </c>
      <c r="BN813" s="118">
        <v>0</v>
      </c>
      <c r="BO813" s="118">
        <v>0</v>
      </c>
      <c r="BP813" s="119">
        <v>0</v>
      </c>
      <c r="BS813" s="97">
        <f t="shared" si="658"/>
        <v>0</v>
      </c>
      <c r="BT813" s="97">
        <f t="shared" si="659"/>
        <v>0</v>
      </c>
      <c r="BU813" s="97">
        <f t="shared" si="660"/>
        <v>0</v>
      </c>
      <c r="BV813" s="296" t="str">
        <f>IF(CA813=0,"NO STOCK",IF(COUNTIF(PKGSUMM_T!$A$2:$A$1245,A813)&gt;0,"OK","ERROR"))</f>
        <v>NO STOCK</v>
      </c>
      <c r="BW813" s="296" t="str">
        <f>IF(CA813=0,"NO STOCK",IF(OR(COUNTIF(COST_SHEETT!$B$3:$B$1238,CI813)&gt;0,COUNTIF(COST_SHEETT!$AB$3:$AB$1238,CI813)&gt;0,COUNTIF(COST_SHEETT1!$B$3:$B$1238,CI813)&gt;0,COUNTIF(COST_SHEETT1!$AB$3:$AB$1238,CI813)&gt;0),"OK","ERROR"))</f>
        <v>NO STOCK</v>
      </c>
      <c r="BX813" s="97">
        <f>SUMIF(HW!$A$2:$A$1573,$A813,HW!BI$2:BI$1573)</f>
        <v>0</v>
      </c>
      <c r="BY813" s="97">
        <f>SUMIF(HW!$A$2:$A$1573,$A813,HW!BJ$2:BJ$1573)</f>
        <v>0</v>
      </c>
      <c r="BZ813" s="197">
        <f t="shared" si="661"/>
        <v>0</v>
      </c>
      <c r="CA813" s="198">
        <f t="shared" si="662"/>
        <v>0</v>
      </c>
      <c r="CI813" s="275"/>
      <c r="CJ813" s="273"/>
      <c r="CK813" s="296">
        <f>IF(C813="WORK IN PROGRESS",0.099999,IF(SUMIF(SALE!$L$3:$L$1221,$A813,SALE!$U$3:$U$1221)=0,0,SUMIF(SALE!$L$3:$L$1221,$A813,SALE!$U$3:$U$1221)/SUMIF(SALE!$L$3:$L$1221,$A813,SALE!$F$3:$F$1221)))</f>
        <v>9.9999000000000005E-2</v>
      </c>
    </row>
    <row r="814" spans="1:102" ht="12" hidden="1" customHeight="1" x14ac:dyDescent="0.25">
      <c r="A814" s="109" t="s">
        <v>2642</v>
      </c>
      <c r="B814" s="110"/>
      <c r="C814" s="111" t="s">
        <v>1200</v>
      </c>
      <c r="D814" s="112"/>
      <c r="E814" s="112"/>
      <c r="F814" s="126">
        <v>2.8295000000000001E-2</v>
      </c>
      <c r="G814" s="126">
        <v>2.8295000000000001E-2</v>
      </c>
      <c r="H814" s="112"/>
      <c r="I814" s="112">
        <v>0</v>
      </c>
      <c r="J814" s="112">
        <v>0</v>
      </c>
      <c r="K814" s="112"/>
      <c r="L814" s="112">
        <v>0</v>
      </c>
      <c r="M814" s="112"/>
      <c r="N814" s="112">
        <v>0</v>
      </c>
      <c r="O814" s="112"/>
      <c r="P814" s="112">
        <v>0</v>
      </c>
      <c r="Q814" s="112"/>
      <c r="R814" s="112">
        <v>0</v>
      </c>
      <c r="S814" s="112"/>
      <c r="T814" s="112">
        <v>0</v>
      </c>
      <c r="U814" s="112"/>
      <c r="V814" s="112">
        <v>0</v>
      </c>
      <c r="W814" s="112"/>
      <c r="X814" s="112">
        <v>0</v>
      </c>
      <c r="Y814" s="112"/>
      <c r="Z814" s="112">
        <v>0</v>
      </c>
      <c r="AA814" s="112"/>
      <c r="AB814" s="112">
        <v>0</v>
      </c>
      <c r="AC814" s="112">
        <v>0</v>
      </c>
      <c r="AD814" s="112">
        <v>0</v>
      </c>
      <c r="AE814" s="112">
        <v>0</v>
      </c>
      <c r="AF814" s="112"/>
      <c r="AG814" s="112">
        <v>0</v>
      </c>
      <c r="AH814" s="112"/>
      <c r="AI814" s="112">
        <v>0</v>
      </c>
      <c r="AJ814" s="112"/>
      <c r="AK814" s="112">
        <v>0</v>
      </c>
      <c r="AL814" s="112"/>
      <c r="AM814" s="112">
        <v>0</v>
      </c>
      <c r="AN814" s="112"/>
      <c r="AO814" s="112">
        <v>0</v>
      </c>
      <c r="AP814" s="112"/>
      <c r="AQ814" s="112">
        <v>0</v>
      </c>
      <c r="AR814" s="112"/>
      <c r="AS814" s="112">
        <v>0</v>
      </c>
      <c r="AT814" s="112"/>
      <c r="AU814" s="112">
        <v>0</v>
      </c>
      <c r="AV814" s="112">
        <v>0</v>
      </c>
      <c r="AW814" s="112">
        <v>0</v>
      </c>
      <c r="AX814" s="112">
        <v>0</v>
      </c>
      <c r="AY814" s="112">
        <v>0</v>
      </c>
      <c r="AZ814" s="112">
        <v>0</v>
      </c>
      <c r="BA814" s="112">
        <v>0</v>
      </c>
      <c r="BB814" s="112">
        <v>0</v>
      </c>
      <c r="BC814" s="112">
        <v>0</v>
      </c>
      <c r="BD814" s="126">
        <v>0</v>
      </c>
      <c r="BE814" s="126">
        <v>0</v>
      </c>
      <c r="BF814" s="112">
        <v>0</v>
      </c>
      <c r="BG814" s="112">
        <v>0</v>
      </c>
      <c r="BH814" s="112">
        <v>0</v>
      </c>
      <c r="BI814" s="112"/>
      <c r="BJ814" s="112">
        <v>0</v>
      </c>
      <c r="BK814" s="112"/>
      <c r="BL814" s="112">
        <v>0</v>
      </c>
      <c r="BM814" s="112">
        <v>0</v>
      </c>
      <c r="BN814" s="112">
        <v>0</v>
      </c>
      <c r="BO814" s="112">
        <v>0</v>
      </c>
      <c r="BP814" s="113">
        <v>0</v>
      </c>
      <c r="BS814" s="97">
        <f t="shared" si="658"/>
        <v>0</v>
      </c>
      <c r="BT814" s="97">
        <f t="shared" si="659"/>
        <v>0</v>
      </c>
      <c r="BU814" s="97">
        <f t="shared" si="660"/>
        <v>0</v>
      </c>
      <c r="BV814" s="296" t="str">
        <f>IF(CA814=0,"NO STOCK",IF(COUNTIF(PKGSUMM_T!$A$2:$A$1245,A814)&gt;0,"OK","ERROR"))</f>
        <v>NO STOCK</v>
      </c>
      <c r="BW814" s="296" t="str">
        <f>IF(CA814=0,"NO STOCK",IF(OR(COUNTIF(COST_SHEETT!$B$3:$B$1238,CI814)&gt;0,COUNTIF(COST_SHEETT!$AB$3:$AB$1238,CI814)&gt;0,COUNTIF(COST_SHEETT1!$B$3:$B$1238,CI814)&gt;0,COUNTIF(COST_SHEETT1!$AB$3:$AB$1238,CI814)&gt;0),"OK","ERROR"))</f>
        <v>NO STOCK</v>
      </c>
      <c r="BX814" s="97">
        <f>SUMIF(HW!$A$2:$A$1573,$A814,HW!BI$2:BI$1573)</f>
        <v>0</v>
      </c>
      <c r="BY814" s="97">
        <f>SUMIF(HW!$A$2:$A$1573,$A814,HW!BJ$2:BJ$1573)</f>
        <v>0</v>
      </c>
      <c r="BZ814" s="197">
        <f t="shared" si="661"/>
        <v>0</v>
      </c>
      <c r="CA814" s="198">
        <f t="shared" si="662"/>
        <v>0</v>
      </c>
      <c r="CI814" s="275"/>
      <c r="CJ814" s="273"/>
      <c r="CK814" s="296">
        <f>IF(C814="WORK IN PROGRESS",0.099999,IF(SUMIF(SALE!$L$3:$L$1221,$A814,SALE!$U$3:$U$1221)=0,0,SUMIF(SALE!$L$3:$L$1221,$A814,SALE!$U$3:$U$1221)/SUMIF(SALE!$L$3:$L$1221,$A814,SALE!$F$3:$F$1221)))</f>
        <v>0</v>
      </c>
    </row>
    <row r="815" spans="1:102" ht="12" hidden="1" customHeight="1" x14ac:dyDescent="0.25">
      <c r="A815" s="136" t="s">
        <v>2642</v>
      </c>
      <c r="B815" s="105" t="s">
        <v>1200</v>
      </c>
      <c r="C815" s="105"/>
      <c r="D815" s="137"/>
      <c r="E815" s="137"/>
      <c r="F815" s="137">
        <v>0.29718299999999997</v>
      </c>
      <c r="G815" s="137">
        <v>0.29718299999999997</v>
      </c>
      <c r="H815" s="107">
        <v>222222</v>
      </c>
      <c r="I815" s="107">
        <v>34.594000000000001</v>
      </c>
      <c r="J815" s="138">
        <v>4725.7370000000001</v>
      </c>
      <c r="K815" s="137"/>
      <c r="L815" s="107">
        <v>0</v>
      </c>
      <c r="M815" s="137"/>
      <c r="N815" s="107">
        <v>0</v>
      </c>
      <c r="O815" s="137"/>
      <c r="P815" s="107">
        <v>0</v>
      </c>
      <c r="Q815" s="137"/>
      <c r="R815" s="107">
        <v>0</v>
      </c>
      <c r="S815" s="137"/>
      <c r="T815" s="107">
        <v>0</v>
      </c>
      <c r="U815" s="137"/>
      <c r="V815" s="107">
        <v>0</v>
      </c>
      <c r="W815" s="137"/>
      <c r="X815" s="107">
        <v>0</v>
      </c>
      <c r="Y815" s="137"/>
      <c r="Z815" s="107">
        <v>0</v>
      </c>
      <c r="AA815" s="137"/>
      <c r="AB815" s="107">
        <v>0</v>
      </c>
      <c r="AC815" s="107">
        <v>0</v>
      </c>
      <c r="AD815" s="107">
        <v>0</v>
      </c>
      <c r="AE815" s="107">
        <v>0</v>
      </c>
      <c r="AF815" s="137"/>
      <c r="AG815" s="107">
        <v>0</v>
      </c>
      <c r="AH815" s="137"/>
      <c r="AI815" s="107">
        <v>0</v>
      </c>
      <c r="AJ815" s="137"/>
      <c r="AK815" s="107">
        <v>0</v>
      </c>
      <c r="AL815" s="137"/>
      <c r="AM815" s="107">
        <v>0</v>
      </c>
      <c r="AN815" s="137"/>
      <c r="AO815" s="107">
        <v>0</v>
      </c>
      <c r="AP815" s="137"/>
      <c r="AQ815" s="107">
        <v>0</v>
      </c>
      <c r="AR815" s="137"/>
      <c r="AS815" s="107">
        <v>0</v>
      </c>
      <c r="AT815" s="137"/>
      <c r="AU815" s="107">
        <v>0</v>
      </c>
      <c r="AV815" s="107">
        <v>0</v>
      </c>
      <c r="AW815" s="107">
        <v>0</v>
      </c>
      <c r="AX815" s="107">
        <v>0</v>
      </c>
      <c r="AY815" s="139">
        <v>222222</v>
      </c>
      <c r="AZ815" s="137">
        <v>37</v>
      </c>
      <c r="BA815" s="107">
        <v>34.594000000000001</v>
      </c>
      <c r="BB815" s="138">
        <v>4725.7370000000001</v>
      </c>
      <c r="BC815" s="138">
        <v>4725.7370000000001</v>
      </c>
      <c r="BD815" s="137">
        <v>0</v>
      </c>
      <c r="BE815" s="137">
        <v>0</v>
      </c>
      <c r="BF815" s="107">
        <v>0</v>
      </c>
      <c r="BG815" s="107">
        <v>0</v>
      </c>
      <c r="BH815" s="107">
        <v>0</v>
      </c>
      <c r="BI815" s="137"/>
      <c r="BJ815" s="107">
        <v>0</v>
      </c>
      <c r="BK815" s="137"/>
      <c r="BL815" s="107">
        <v>0</v>
      </c>
      <c r="BM815" s="107">
        <v>0</v>
      </c>
      <c r="BN815" s="107">
        <v>0</v>
      </c>
      <c r="BO815" s="107">
        <v>0</v>
      </c>
      <c r="BP815" s="108">
        <v>0</v>
      </c>
      <c r="BS815" s="97">
        <f t="shared" si="658"/>
        <v>0</v>
      </c>
      <c r="BT815" s="97">
        <f t="shared" si="659"/>
        <v>0</v>
      </c>
      <c r="BU815" s="97">
        <f t="shared" si="660"/>
        <v>0</v>
      </c>
      <c r="BV815" s="296" t="str">
        <f>IF(CA815=0,"NO STOCK",IF(COUNTIF(PKGSUMM_T!$A$2:$A$1245,A815)&gt;0,"OK","ERROR"))</f>
        <v>NO STOCK</v>
      </c>
      <c r="BW815" s="296" t="str">
        <f>IF(CA815=0,"NO STOCK",IF(OR(COUNTIF(COST_SHEETT!$B$3:$B$1238,CI815)&gt;0,COUNTIF(COST_SHEETT!$AB$3:$AB$1238,CI815)&gt;0,COUNTIF(COST_SHEETT1!$B$3:$B$1238,CI815)&gt;0,COUNTIF(COST_SHEETT1!$AB$3:$AB$1238,CI815)&gt;0),"OK","ERROR"))</f>
        <v>NO STOCK</v>
      </c>
      <c r="BX815" s="97">
        <f>SUMIF(HW!$A$2:$A$1573,$A815,HW!BI$2:BI$1573)</f>
        <v>0</v>
      </c>
      <c r="BY815" s="97">
        <f>SUMIF(HW!$A$2:$A$1573,$A815,HW!BJ$2:BJ$1573)</f>
        <v>0</v>
      </c>
      <c r="BZ815" s="197">
        <f t="shared" si="661"/>
        <v>0</v>
      </c>
      <c r="CA815" s="198">
        <f t="shared" si="662"/>
        <v>0</v>
      </c>
      <c r="CI815" s="275"/>
      <c r="CJ815" s="273"/>
      <c r="CK815" s="296">
        <f>IF(C815="WORK IN PROGRESS",0.099999,IF(SUMIF(SALE!$L$3:$L$1221,$A815,SALE!$U$3:$U$1221)=0,0,SUMIF(SALE!$L$3:$L$1221,$A815,SALE!$U$3:$U$1221)/SUMIF(SALE!$L$3:$L$1221,$A815,SALE!$F$3:$F$1221)))</f>
        <v>0</v>
      </c>
    </row>
    <row r="816" spans="1:102" ht="12" hidden="1" customHeight="1" x14ac:dyDescent="0.25">
      <c r="A816" s="109" t="s">
        <v>2642</v>
      </c>
      <c r="B816" s="111" t="s">
        <v>2028</v>
      </c>
      <c r="C816" s="110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  <c r="BE816" s="112"/>
      <c r="BF816" s="112"/>
      <c r="BG816" s="112"/>
      <c r="BH816" s="112"/>
      <c r="BI816" s="112"/>
      <c r="BJ816" s="112"/>
      <c r="BK816" s="112"/>
      <c r="BL816" s="112"/>
      <c r="BM816" s="112"/>
      <c r="BN816" s="112"/>
      <c r="BO816" s="112"/>
      <c r="BP816" s="113"/>
      <c r="BS816" s="97">
        <f t="shared" si="658"/>
        <v>0</v>
      </c>
      <c r="BT816" s="97">
        <f t="shared" si="659"/>
        <v>0</v>
      </c>
      <c r="BU816" s="97">
        <f t="shared" si="660"/>
        <v>0</v>
      </c>
      <c r="BV816" s="296" t="str">
        <f>IF(CA816=0,"NO STOCK",IF(COUNTIF(PKGSUMM_T!$A$2:$A$1245,A816)&gt;0,"OK","ERROR"))</f>
        <v>NO STOCK</v>
      </c>
      <c r="BW816" s="296" t="str">
        <f>IF(CA816=0,"NO STOCK",IF(OR(COUNTIF(COST_SHEETT!$B$3:$B$1238,CI816)&gt;0,COUNTIF(COST_SHEETT!$AB$3:$AB$1238,CI816)&gt;0,COUNTIF(COST_SHEETT1!$B$3:$B$1238,CI816)&gt;0,COUNTIF(COST_SHEETT1!$AB$3:$AB$1238,CI816)&gt;0),"OK","ERROR"))</f>
        <v>NO STOCK</v>
      </c>
      <c r="BX816" s="97">
        <f>SUMIF(HW!$A$2:$A$1573,$A816,HW!BI$2:BI$1573)</f>
        <v>0</v>
      </c>
      <c r="BY816" s="97">
        <f>SUMIF(HW!$A$2:$A$1573,$A816,HW!BJ$2:BJ$1573)</f>
        <v>0</v>
      </c>
      <c r="BZ816" s="197">
        <f t="shared" si="661"/>
        <v>0</v>
      </c>
      <c r="CA816" s="198">
        <f t="shared" si="662"/>
        <v>0</v>
      </c>
      <c r="CI816" s="275"/>
      <c r="CJ816" s="273"/>
      <c r="CK816" s="296">
        <f>IF(C816="WORK IN PROGRESS",0.099999,IF(SUMIF(SALE!$L$3:$L$1221,$A816,SALE!$U$3:$U$1221)=0,0,SUMIF(SALE!$L$3:$L$1221,$A816,SALE!$U$3:$U$1221)/SUMIF(SALE!$L$3:$L$1221,$A816,SALE!$F$3:$F$1221)))</f>
        <v>0</v>
      </c>
    </row>
    <row r="817" spans="1:102" ht="12" hidden="1" customHeight="1" x14ac:dyDescent="0.25">
      <c r="A817" s="104" t="s">
        <v>2642</v>
      </c>
      <c r="B817" s="106"/>
      <c r="C817" s="105" t="s">
        <v>30</v>
      </c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107"/>
      <c r="AW817" s="107"/>
      <c r="AX817" s="107"/>
      <c r="AY817" s="107"/>
      <c r="AZ817" s="107"/>
      <c r="BA817" s="107"/>
      <c r="BB817" s="107"/>
      <c r="BC817" s="107"/>
      <c r="BD817" s="107"/>
      <c r="BE817" s="107"/>
      <c r="BF817" s="107"/>
      <c r="BG817" s="107"/>
      <c r="BH817" s="107"/>
      <c r="BI817" s="107"/>
      <c r="BJ817" s="107"/>
      <c r="BK817" s="107"/>
      <c r="BL817" s="107"/>
      <c r="BM817" s="107"/>
      <c r="BN817" s="107"/>
      <c r="BO817" s="107"/>
      <c r="BP817" s="108"/>
      <c r="BS817" s="97">
        <f t="shared" si="658"/>
        <v>0</v>
      </c>
      <c r="BT817" s="97">
        <f t="shared" si="659"/>
        <v>0</v>
      </c>
      <c r="BU817" s="97">
        <f t="shared" si="660"/>
        <v>0</v>
      </c>
      <c r="BV817" s="296" t="str">
        <f>IF(CA817=0,"NO STOCK",IF(COUNTIF(PKGSUMM_T!$A$2:$A$1245,A817)&gt;0,"OK","ERROR"))</f>
        <v>NO STOCK</v>
      </c>
      <c r="BW817" s="296" t="str">
        <f>IF(CA817=0,"NO STOCK",IF(OR(COUNTIF(COST_SHEETT!$B$3:$B$1238,CI817)&gt;0,COUNTIF(COST_SHEETT!$AB$3:$AB$1238,CI817)&gt;0,COUNTIF(COST_SHEETT1!$B$3:$B$1238,CI817)&gt;0,COUNTIF(COST_SHEETT1!$AB$3:$AB$1238,CI817)&gt;0),"OK","ERROR"))</f>
        <v>NO STOCK</v>
      </c>
      <c r="BX817" s="97">
        <f>SUMIF(HW!$A$2:$A$1573,$A817,HW!BI$2:BI$1573)</f>
        <v>0</v>
      </c>
      <c r="BY817" s="97">
        <f>SUMIF(HW!$A$2:$A$1573,$A817,HW!BJ$2:BJ$1573)</f>
        <v>0</v>
      </c>
      <c r="BZ817" s="197">
        <f t="shared" si="661"/>
        <v>0</v>
      </c>
      <c r="CA817" s="198">
        <f t="shared" si="662"/>
        <v>0</v>
      </c>
      <c r="CI817" s="275"/>
      <c r="CJ817" s="273"/>
      <c r="CK817" s="296">
        <f>IF(C817="WORK IN PROGRESS",0.099999,IF(SUMIF(SALE!$L$3:$L$1221,$A817,SALE!$U$3:$U$1221)=0,0,SUMIF(SALE!$L$3:$L$1221,$A817,SALE!$U$3:$U$1221)/SUMIF(SALE!$L$3:$L$1221,$A817,SALE!$F$3:$F$1221)))</f>
        <v>0</v>
      </c>
    </row>
    <row r="818" spans="1:102" ht="12" hidden="1" customHeight="1" x14ac:dyDescent="0.25">
      <c r="A818" s="120" t="s">
        <v>2029</v>
      </c>
      <c r="B818" s="121" t="s">
        <v>2030</v>
      </c>
      <c r="C818" s="121" t="s">
        <v>30</v>
      </c>
      <c r="D818" s="122">
        <v>1521</v>
      </c>
      <c r="E818" s="123">
        <v>430</v>
      </c>
      <c r="F818" s="123">
        <v>6.2393999999999998E-2</v>
      </c>
      <c r="G818" s="123">
        <v>6.2393999999999998E-2</v>
      </c>
      <c r="H818" s="124"/>
      <c r="I818" s="124">
        <v>0</v>
      </c>
      <c r="J818" s="124">
        <v>0</v>
      </c>
      <c r="K818" s="124"/>
      <c r="L818" s="124">
        <v>0</v>
      </c>
      <c r="M818" s="124"/>
      <c r="N818" s="124">
        <v>0</v>
      </c>
      <c r="O818" s="124"/>
      <c r="P818" s="124">
        <v>0</v>
      </c>
      <c r="Q818" s="124"/>
      <c r="R818" s="124">
        <v>0</v>
      </c>
      <c r="S818" s="124"/>
      <c r="T818" s="124">
        <v>0</v>
      </c>
      <c r="U818" s="124"/>
      <c r="V818" s="124">
        <v>0</v>
      </c>
      <c r="W818" s="124"/>
      <c r="X818" s="124">
        <v>0</v>
      </c>
      <c r="Y818" s="124"/>
      <c r="Z818" s="124">
        <v>0</v>
      </c>
      <c r="AA818" s="124"/>
      <c r="AB818" s="124">
        <v>0</v>
      </c>
      <c r="AC818" s="124">
        <v>0</v>
      </c>
      <c r="AD818" s="124">
        <v>0</v>
      </c>
      <c r="AE818" s="124">
        <v>0</v>
      </c>
      <c r="AF818" s="124"/>
      <c r="AG818" s="124">
        <v>0</v>
      </c>
      <c r="AH818" s="124"/>
      <c r="AI818" s="124">
        <v>0</v>
      </c>
      <c r="AJ818" s="124"/>
      <c r="AK818" s="124">
        <v>0</v>
      </c>
      <c r="AL818" s="124"/>
      <c r="AM818" s="124">
        <v>0</v>
      </c>
      <c r="AN818" s="124"/>
      <c r="AO818" s="124">
        <v>0</v>
      </c>
      <c r="AP818" s="124"/>
      <c r="AQ818" s="124">
        <v>0</v>
      </c>
      <c r="AR818" s="124"/>
      <c r="AS818" s="124">
        <v>0</v>
      </c>
      <c r="AT818" s="124"/>
      <c r="AU818" s="124">
        <v>0</v>
      </c>
      <c r="AV818" s="124">
        <v>0</v>
      </c>
      <c r="AW818" s="124">
        <v>0</v>
      </c>
      <c r="AX818" s="124">
        <v>0</v>
      </c>
      <c r="AY818" s="124">
        <v>0</v>
      </c>
      <c r="AZ818" s="124">
        <v>0</v>
      </c>
      <c r="BA818" s="124">
        <v>0</v>
      </c>
      <c r="BB818" s="124">
        <v>0</v>
      </c>
      <c r="BC818" s="124">
        <v>0</v>
      </c>
      <c r="BD818" s="123">
        <v>0</v>
      </c>
      <c r="BE818" s="123">
        <v>0</v>
      </c>
      <c r="BF818" s="124">
        <v>0</v>
      </c>
      <c r="BG818" s="124">
        <v>0</v>
      </c>
      <c r="BH818" s="124">
        <v>0</v>
      </c>
      <c r="BI818" s="124"/>
      <c r="BJ818" s="124">
        <v>0</v>
      </c>
      <c r="BK818" s="124"/>
      <c r="BL818" s="124">
        <v>0</v>
      </c>
      <c r="BM818" s="124">
        <v>0</v>
      </c>
      <c r="BN818" s="124">
        <v>0</v>
      </c>
      <c r="BO818" s="124">
        <v>0</v>
      </c>
      <c r="BP818" s="125">
        <v>0</v>
      </c>
      <c r="BS818" s="97">
        <f t="shared" si="658"/>
        <v>0</v>
      </c>
      <c r="BT818" s="97">
        <f t="shared" si="659"/>
        <v>0</v>
      </c>
      <c r="BU818" s="97">
        <f t="shared" si="660"/>
        <v>0</v>
      </c>
      <c r="BV818" s="296" t="str">
        <f>IF(CA818=0,"NO STOCK",IF(COUNTIF(PKGSUMM_T!$A$2:$A$1245,A818)&gt;0,"OK","ERROR"))</f>
        <v>NO STOCK</v>
      </c>
      <c r="BW818" s="296" t="str">
        <f>IF(CA818=0,"NO STOCK",IF(OR(COUNTIF(COST_SHEETT!$B$3:$B$1238,CI818)&gt;0,COUNTIF(COST_SHEETT!$AB$3:$AB$1238,CI818)&gt;0,COUNTIF(COST_SHEETT1!$B$3:$B$1238,CI818)&gt;0,COUNTIF(COST_SHEETT1!$AB$3:$AB$1238,CI818)&gt;0),"OK","ERROR"))</f>
        <v>NO STOCK</v>
      </c>
      <c r="BX818" s="97">
        <f>SUMIF(HW!$A$2:$A$1573,$A818,HW!BI$2:BI$1573)</f>
        <v>0</v>
      </c>
      <c r="BY818" s="97">
        <f>SUMIF(HW!$A$2:$A$1573,$A818,HW!BJ$2:BJ$1573)</f>
        <v>0</v>
      </c>
      <c r="BZ818" s="197">
        <f t="shared" si="661"/>
        <v>0</v>
      </c>
      <c r="CA818" s="198">
        <f t="shared" si="662"/>
        <v>0</v>
      </c>
      <c r="CI818" s="275"/>
      <c r="CJ818" s="273"/>
      <c r="CK818" s="296">
        <f>IF(C818="WORK IN PROGRESS",0.099999,IF(SUMIF(SALE!$L$3:$L$1221,$A818,SALE!$U$3:$U$1221)=0,0,SUMIF(SALE!$L$3:$L$1221,$A818,SALE!$U$3:$U$1221)/SUMIF(SALE!$L$3:$L$1221,$A818,SALE!$F$3:$F$1221)))</f>
        <v>0</v>
      </c>
    </row>
    <row r="819" spans="1:102" ht="12" hidden="1" customHeight="1" x14ac:dyDescent="0.25">
      <c r="A819" s="114" t="s">
        <v>2031</v>
      </c>
      <c r="B819" s="115" t="s">
        <v>2032</v>
      </c>
      <c r="C819" s="115" t="s">
        <v>30</v>
      </c>
      <c r="D819" s="116">
        <v>1352</v>
      </c>
      <c r="E819" s="117">
        <v>430</v>
      </c>
      <c r="F819" s="117">
        <v>6.2393999999999998E-2</v>
      </c>
      <c r="G819" s="117">
        <v>6.2393999999999998E-2</v>
      </c>
      <c r="H819" s="118"/>
      <c r="I819" s="118">
        <v>0</v>
      </c>
      <c r="J819" s="118">
        <v>0</v>
      </c>
      <c r="K819" s="118"/>
      <c r="L819" s="118">
        <v>0</v>
      </c>
      <c r="M819" s="118"/>
      <c r="N819" s="118">
        <v>0</v>
      </c>
      <c r="O819" s="118"/>
      <c r="P819" s="118">
        <v>0</v>
      </c>
      <c r="Q819" s="118"/>
      <c r="R819" s="118">
        <v>0</v>
      </c>
      <c r="S819" s="118"/>
      <c r="T819" s="118">
        <v>0</v>
      </c>
      <c r="U819" s="118"/>
      <c r="V819" s="118">
        <v>0</v>
      </c>
      <c r="W819" s="118"/>
      <c r="X819" s="118">
        <v>0</v>
      </c>
      <c r="Y819" s="118"/>
      <c r="Z819" s="118">
        <v>0</v>
      </c>
      <c r="AA819" s="118"/>
      <c r="AB819" s="118">
        <v>0</v>
      </c>
      <c r="AC819" s="118">
        <v>0</v>
      </c>
      <c r="AD819" s="118">
        <v>0</v>
      </c>
      <c r="AE819" s="118">
        <v>0</v>
      </c>
      <c r="AF819" s="118"/>
      <c r="AG819" s="118">
        <v>0</v>
      </c>
      <c r="AH819" s="118"/>
      <c r="AI819" s="118">
        <v>0</v>
      </c>
      <c r="AJ819" s="118"/>
      <c r="AK819" s="118">
        <v>0</v>
      </c>
      <c r="AL819" s="118"/>
      <c r="AM819" s="118">
        <v>0</v>
      </c>
      <c r="AN819" s="118"/>
      <c r="AO819" s="118">
        <v>0</v>
      </c>
      <c r="AP819" s="118"/>
      <c r="AQ819" s="118">
        <v>0</v>
      </c>
      <c r="AR819" s="118"/>
      <c r="AS819" s="118">
        <v>0</v>
      </c>
      <c r="AT819" s="118"/>
      <c r="AU819" s="118">
        <v>0</v>
      </c>
      <c r="AV819" s="118">
        <v>0</v>
      </c>
      <c r="AW819" s="118">
        <v>0</v>
      </c>
      <c r="AX819" s="118">
        <v>0</v>
      </c>
      <c r="AY819" s="118">
        <v>0</v>
      </c>
      <c r="AZ819" s="118">
        <v>0</v>
      </c>
      <c r="BA819" s="118">
        <v>0</v>
      </c>
      <c r="BB819" s="118">
        <v>0</v>
      </c>
      <c r="BC819" s="118">
        <v>0</v>
      </c>
      <c r="BD819" s="117">
        <v>0</v>
      </c>
      <c r="BE819" s="117">
        <v>0</v>
      </c>
      <c r="BF819" s="118">
        <v>0</v>
      </c>
      <c r="BG819" s="118">
        <v>0</v>
      </c>
      <c r="BH819" s="118">
        <v>0</v>
      </c>
      <c r="BI819" s="118"/>
      <c r="BJ819" s="118">
        <v>0</v>
      </c>
      <c r="BK819" s="118"/>
      <c r="BL819" s="118">
        <v>0</v>
      </c>
      <c r="BM819" s="118">
        <v>0</v>
      </c>
      <c r="BN819" s="118">
        <v>0</v>
      </c>
      <c r="BO819" s="118">
        <v>0</v>
      </c>
      <c r="BP819" s="119">
        <v>0</v>
      </c>
      <c r="BS819" s="97">
        <f t="shared" si="658"/>
        <v>0</v>
      </c>
      <c r="BT819" s="97">
        <f t="shared" si="659"/>
        <v>0</v>
      </c>
      <c r="BU819" s="97">
        <f t="shared" si="660"/>
        <v>0</v>
      </c>
      <c r="BV819" s="296" t="str">
        <f>IF(CA819=0,"NO STOCK",IF(COUNTIF(PKGSUMM_T!$A$2:$A$1245,A819)&gt;0,"OK","ERROR"))</f>
        <v>NO STOCK</v>
      </c>
      <c r="BW819" s="296" t="str">
        <f>IF(CA819=0,"NO STOCK",IF(OR(COUNTIF(COST_SHEETT!$B$3:$B$1238,CI819)&gt;0,COUNTIF(COST_SHEETT!$AB$3:$AB$1238,CI819)&gt;0,COUNTIF(COST_SHEETT1!$B$3:$B$1238,CI819)&gt;0,COUNTIF(COST_SHEETT1!$AB$3:$AB$1238,CI819)&gt;0),"OK","ERROR"))</f>
        <v>NO STOCK</v>
      </c>
      <c r="BX819" s="97">
        <f>SUMIF(HW!$A$2:$A$1573,$A819,HW!BI$2:BI$1573)</f>
        <v>0</v>
      </c>
      <c r="BY819" s="97">
        <f>SUMIF(HW!$A$2:$A$1573,$A819,HW!BJ$2:BJ$1573)</f>
        <v>0</v>
      </c>
      <c r="BZ819" s="197">
        <f t="shared" si="661"/>
        <v>0</v>
      </c>
      <c r="CA819" s="198">
        <f t="shared" si="662"/>
        <v>0</v>
      </c>
      <c r="CI819" s="275"/>
      <c r="CJ819" s="273"/>
      <c r="CK819" s="296">
        <f>IF(C819="WORK IN PROGRESS",0.099999,IF(SUMIF(SALE!$L$3:$L$1221,$A819,SALE!$U$3:$U$1221)=0,0,SUMIF(SALE!$L$3:$L$1221,$A819,SALE!$U$3:$U$1221)/SUMIF(SALE!$L$3:$L$1221,$A819,SALE!$F$3:$F$1221)))</f>
        <v>0</v>
      </c>
    </row>
    <row r="820" spans="1:102" ht="12" customHeight="1" x14ac:dyDescent="0.25">
      <c r="A820" s="120" t="s">
        <v>551</v>
      </c>
      <c r="B820" s="121" t="s">
        <v>552</v>
      </c>
      <c r="C820" s="121" t="s">
        <v>30</v>
      </c>
      <c r="D820" s="122">
        <v>1352</v>
      </c>
      <c r="E820" s="123">
        <v>450</v>
      </c>
      <c r="F820" s="123">
        <v>7.0999999999999994E-2</v>
      </c>
      <c r="G820" s="123">
        <v>7.0999999999999994E-2</v>
      </c>
      <c r="H820" s="127">
        <v>39884</v>
      </c>
      <c r="I820" s="127">
        <v>17.948</v>
      </c>
      <c r="J820" s="128">
        <v>2831.7640000000001</v>
      </c>
      <c r="K820" s="123"/>
      <c r="L820" s="124">
        <v>0</v>
      </c>
      <c r="M820" s="123"/>
      <c r="N820" s="124">
        <v>0</v>
      </c>
      <c r="O820" s="123"/>
      <c r="P820" s="124">
        <v>0</v>
      </c>
      <c r="Q820" s="123"/>
      <c r="R820" s="124">
        <v>0</v>
      </c>
      <c r="S820" s="123"/>
      <c r="T820" s="124">
        <v>0</v>
      </c>
      <c r="U820" s="123"/>
      <c r="V820" s="124">
        <v>0</v>
      </c>
      <c r="W820" s="123"/>
      <c r="X820" s="124">
        <v>0</v>
      </c>
      <c r="Y820" s="123"/>
      <c r="Z820" s="124">
        <v>0</v>
      </c>
      <c r="AA820" s="123"/>
      <c r="AB820" s="124">
        <v>0</v>
      </c>
      <c r="AC820" s="124">
        <v>0</v>
      </c>
      <c r="AD820" s="124">
        <v>0</v>
      </c>
      <c r="AE820" s="124">
        <v>0</v>
      </c>
      <c r="AF820" s="123"/>
      <c r="AG820" s="124">
        <v>0</v>
      </c>
      <c r="AH820" s="123"/>
      <c r="AI820" s="124">
        <v>0</v>
      </c>
      <c r="AJ820" s="123"/>
      <c r="AK820" s="124">
        <v>0</v>
      </c>
      <c r="AL820" s="123"/>
      <c r="AM820" s="124">
        <v>0</v>
      </c>
      <c r="AN820" s="123"/>
      <c r="AO820" s="124">
        <v>0</v>
      </c>
      <c r="AP820" s="123"/>
      <c r="AQ820" s="124">
        <v>0</v>
      </c>
      <c r="AR820" s="123"/>
      <c r="AS820" s="124">
        <v>0</v>
      </c>
      <c r="AT820" s="123"/>
      <c r="AU820" s="124">
        <v>0</v>
      </c>
      <c r="AV820" s="124">
        <v>0</v>
      </c>
      <c r="AW820" s="124">
        <v>0</v>
      </c>
      <c r="AX820" s="124">
        <v>0</v>
      </c>
      <c r="AY820" s="129">
        <v>39884</v>
      </c>
      <c r="AZ820" s="123">
        <v>30</v>
      </c>
      <c r="BA820" s="127">
        <v>17.948</v>
      </c>
      <c r="BB820" s="128">
        <v>2831.7640000000001</v>
      </c>
      <c r="BC820" s="128">
        <v>2831.7640000000001</v>
      </c>
      <c r="BD820" s="123">
        <v>0</v>
      </c>
      <c r="BE820" s="123">
        <v>0</v>
      </c>
      <c r="BF820" s="124">
        <v>0</v>
      </c>
      <c r="BG820" s="124">
        <v>0</v>
      </c>
      <c r="BH820" s="124">
        <v>0</v>
      </c>
      <c r="BI820" s="123"/>
      <c r="BJ820" s="124">
        <v>0</v>
      </c>
      <c r="BK820" s="123"/>
      <c r="BL820" s="124">
        <v>0</v>
      </c>
      <c r="BM820" s="124">
        <v>0</v>
      </c>
      <c r="BN820" s="124">
        <v>0</v>
      </c>
      <c r="BO820" s="124">
        <v>0</v>
      </c>
      <c r="BP820" s="125">
        <v>0</v>
      </c>
      <c r="BS820" s="97">
        <f t="shared" si="658"/>
        <v>39884</v>
      </c>
      <c r="BT820" s="97">
        <f t="shared" si="659"/>
        <v>30</v>
      </c>
      <c r="BU820" s="97">
        <f t="shared" si="660"/>
        <v>17.948</v>
      </c>
      <c r="BV820" s="296" t="str">
        <f>IF(CA820=0,"NO STOCK",IF(COUNTIF(PKGSUMM_T!$A$2:$A$1245,A820)&gt;0,"OK","ERROR"))</f>
        <v>OK</v>
      </c>
      <c r="BW820" s="296" t="str">
        <f>IF(CA820=0,"NO STOCK",IF(OR(COUNTIF(COST_SHEETT!$B$3:$B$1238,CI820)&gt;0,COUNTIF(COST_SHEETT!$AB$3:$AB$1238,CI820)&gt;0,COUNTIF(COST_SHEETT1!$B$3:$B$1238,CI820)&gt;0,COUNTIF(COST_SHEETT1!$AB$3:$AB$1238,CI820)&gt;0),"OK","ERROR"))</f>
        <v>OK</v>
      </c>
      <c r="BX820" s="97">
        <f>SUMIF(HW!$A$2:$A$1573,$A820,HW!BI$2:BI$1573)</f>
        <v>0</v>
      </c>
      <c r="BY820" s="97">
        <f>SUMIF(HW!$A$2:$A$1573,$A820,HW!BJ$2:BJ$1573)</f>
        <v>0</v>
      </c>
      <c r="BZ820" s="197">
        <f t="shared" si="661"/>
        <v>39884</v>
      </c>
      <c r="CA820" s="198">
        <f t="shared" si="662"/>
        <v>17.948</v>
      </c>
      <c r="CB820" s="296">
        <f>IF(CJ820="Y",IF(C820="FINISHED GOODS",SUMIF(COST_SHEETT!$AB$3:$AB$1227,$CI820,COST_SHEETT!$DD$3:$DD$1227),SUMIF(COST_SHEETT!$B$3:$B$1227,$CI820,COST_SHEETT!$DB$3:$DB$1227)),IF(C820="FINISHED GOODS",SUMIF(COST_SHEETT1!$AB$3:$AB$1227,$CI820,COST_SHEETT1!$DD$3:$DD$1227),SUMIF(COST_SHEETT1!$B$3:$B$1227,$CI820,COST_SHEETT1!$DB$3:$DB$1227)))</f>
        <v>7.3748437595221011E-2</v>
      </c>
      <c r="CC820" s="209">
        <f t="shared" ref="CC820:CC822" si="697">ROUND(BZ820*CB820,0)</f>
        <v>2941</v>
      </c>
      <c r="CD820" s="295">
        <v>1</v>
      </c>
      <c r="CE820" s="295"/>
      <c r="CF820" s="376">
        <f t="shared" ref="CF820:CF822" si="698">IF(BZ820=0,0,IF(CK820&gt;0,CK820,CD820))</f>
        <v>7.1000000000000008E-2</v>
      </c>
      <c r="CG820" s="301">
        <f t="shared" ref="CG820:CG822" si="699">MIN(CF820,CB820)</f>
        <v>7.1000000000000008E-2</v>
      </c>
      <c r="CH820" s="302">
        <f t="shared" ref="CH820:CH822" si="700">ROUND(CG820*BZ820,0)</f>
        <v>2832</v>
      </c>
      <c r="CI820" s="275" t="s">
        <v>3649</v>
      </c>
      <c r="CJ820" s="273"/>
      <c r="CK820" s="303">
        <v>7.1000000000000008E-2</v>
      </c>
      <c r="CL820" s="296" t="str">
        <f t="shared" ref="CL820:CL822" si="701">IF(CF820&lt;CB820,"NRV","COST")</f>
        <v>NRV</v>
      </c>
      <c r="CM820" s="304">
        <f t="shared" ref="CM820:CM822" si="702">IF(CA820=0,0,ROUND(CH820/CA820,3))</f>
        <v>157.78899999999999</v>
      </c>
      <c r="CU820" s="296">
        <f t="shared" ref="CU820:CU822" si="703">+(BZ820-BX820)*CG820</f>
        <v>2831.7640000000001</v>
      </c>
      <c r="CW820" s="296">
        <f t="shared" ref="CW820:CW822" si="704">+CT820+CU820+CV820</f>
        <v>2831.7640000000001</v>
      </c>
      <c r="CX820" s="388">
        <f t="shared" ref="CX820:CX822" si="705">+CW820-CH820</f>
        <v>-0.23599999999987631</v>
      </c>
    </row>
    <row r="821" spans="1:102" ht="12" customHeight="1" x14ac:dyDescent="0.25">
      <c r="A821" s="114" t="s">
        <v>547</v>
      </c>
      <c r="B821" s="115" t="s">
        <v>548</v>
      </c>
      <c r="C821" s="115" t="s">
        <v>30</v>
      </c>
      <c r="D821" s="116">
        <v>4940</v>
      </c>
      <c r="E821" s="117">
        <v>135</v>
      </c>
      <c r="F821" s="117">
        <v>2.0691999999999999E-2</v>
      </c>
      <c r="G821" s="117">
        <v>2.0691999999999999E-2</v>
      </c>
      <c r="H821" s="130">
        <v>103740</v>
      </c>
      <c r="I821" s="130">
        <v>14.005000000000001</v>
      </c>
      <c r="J821" s="131">
        <v>2146.5880000000002</v>
      </c>
      <c r="K821" s="117"/>
      <c r="L821" s="118">
        <v>0</v>
      </c>
      <c r="M821" s="117"/>
      <c r="N821" s="118">
        <v>0</v>
      </c>
      <c r="O821" s="117"/>
      <c r="P821" s="118">
        <v>0</v>
      </c>
      <c r="Q821" s="117"/>
      <c r="R821" s="118">
        <v>0</v>
      </c>
      <c r="S821" s="117"/>
      <c r="T821" s="118">
        <v>0</v>
      </c>
      <c r="U821" s="117"/>
      <c r="V821" s="118">
        <v>0</v>
      </c>
      <c r="W821" s="117"/>
      <c r="X821" s="118">
        <v>0</v>
      </c>
      <c r="Y821" s="117"/>
      <c r="Z821" s="118">
        <v>0</v>
      </c>
      <c r="AA821" s="117"/>
      <c r="AB821" s="118">
        <v>0</v>
      </c>
      <c r="AC821" s="118">
        <v>0</v>
      </c>
      <c r="AD821" s="118">
        <v>0</v>
      </c>
      <c r="AE821" s="118">
        <v>0</v>
      </c>
      <c r="AF821" s="117"/>
      <c r="AG821" s="118">
        <v>0</v>
      </c>
      <c r="AH821" s="117"/>
      <c r="AI821" s="118">
        <v>0</v>
      </c>
      <c r="AJ821" s="117"/>
      <c r="AK821" s="118">
        <v>0</v>
      </c>
      <c r="AL821" s="117"/>
      <c r="AM821" s="118">
        <v>0</v>
      </c>
      <c r="AN821" s="117"/>
      <c r="AO821" s="118">
        <v>0</v>
      </c>
      <c r="AP821" s="117"/>
      <c r="AQ821" s="118">
        <v>0</v>
      </c>
      <c r="AR821" s="117"/>
      <c r="AS821" s="118">
        <v>0</v>
      </c>
      <c r="AT821" s="117"/>
      <c r="AU821" s="118">
        <v>0</v>
      </c>
      <c r="AV821" s="118">
        <v>0</v>
      </c>
      <c r="AW821" s="118">
        <v>0</v>
      </c>
      <c r="AX821" s="118">
        <v>0</v>
      </c>
      <c r="AY821" s="132">
        <v>103740</v>
      </c>
      <c r="AZ821" s="117">
        <v>21</v>
      </c>
      <c r="BA821" s="130">
        <v>14.005000000000001</v>
      </c>
      <c r="BB821" s="131">
        <v>2146.5880000000002</v>
      </c>
      <c r="BC821" s="131">
        <v>2146.5880000000002</v>
      </c>
      <c r="BD821" s="117">
        <v>0</v>
      </c>
      <c r="BE821" s="117">
        <v>0</v>
      </c>
      <c r="BF821" s="118">
        <v>0</v>
      </c>
      <c r="BG821" s="118">
        <v>0</v>
      </c>
      <c r="BH821" s="118">
        <v>0</v>
      </c>
      <c r="BI821" s="117"/>
      <c r="BJ821" s="118">
        <v>0</v>
      </c>
      <c r="BK821" s="117"/>
      <c r="BL821" s="118">
        <v>0</v>
      </c>
      <c r="BM821" s="118">
        <v>0</v>
      </c>
      <c r="BN821" s="118">
        <v>0</v>
      </c>
      <c r="BO821" s="118">
        <v>0</v>
      </c>
      <c r="BP821" s="119">
        <v>0</v>
      </c>
      <c r="BS821" s="97">
        <f t="shared" si="658"/>
        <v>103740</v>
      </c>
      <c r="BT821" s="97">
        <f t="shared" si="659"/>
        <v>21</v>
      </c>
      <c r="BU821" s="97">
        <f t="shared" si="660"/>
        <v>14.005000000000001</v>
      </c>
      <c r="BV821" s="296" t="str">
        <f>IF(CA821=0,"NO STOCK",IF(COUNTIF(PKGSUMM_T!$A$2:$A$1245,A821)&gt;0,"OK","ERROR"))</f>
        <v>OK</v>
      </c>
      <c r="BW821" s="296" t="str">
        <f>IF(CA821=0,"NO STOCK",IF(OR(COUNTIF(COST_SHEETT!$B$3:$B$1238,CI821)&gt;0,COUNTIF(COST_SHEETT!$AB$3:$AB$1238,CI821)&gt;0,COUNTIF(COST_SHEETT1!$B$3:$B$1238,CI821)&gt;0,COUNTIF(COST_SHEETT1!$AB$3:$AB$1238,CI821)&gt;0),"OK","ERROR"))</f>
        <v>OK</v>
      </c>
      <c r="BX821" s="97">
        <f>SUMIF(HW!$A$2:$A$1573,$A821,HW!BI$2:BI$1573)</f>
        <v>0</v>
      </c>
      <c r="BY821" s="97">
        <f>SUMIF(HW!$A$2:$A$1573,$A821,HW!BJ$2:BJ$1573)</f>
        <v>0</v>
      </c>
      <c r="BZ821" s="197">
        <f t="shared" si="661"/>
        <v>103740</v>
      </c>
      <c r="CA821" s="198">
        <f t="shared" si="662"/>
        <v>14.005000000000001</v>
      </c>
      <c r="CB821" s="296">
        <f>IF(CJ821="Y",IF(C821="FINISHED GOODS",SUMIF(COST_SHEETT!$AB$3:$AB$1227,$CI821,COST_SHEETT!$DD$3:$DD$1227),SUMIF(COST_SHEETT!$B$3:$B$1227,$CI821,COST_SHEETT!$DB$3:$DB$1227)),IF(C821="FINISHED GOODS",SUMIF(COST_SHEETT1!$AB$3:$AB$1227,$CI821,COST_SHEETT1!$DD$3:$DD$1227),SUMIF(COST_SHEETT1!$B$3:$B$1227,$CI821,COST_SHEETT1!$DB$3:$DB$1227)))</f>
        <v>2.1964227217920431E-2</v>
      </c>
      <c r="CC821" s="209">
        <f t="shared" si="697"/>
        <v>2279</v>
      </c>
      <c r="CD821" s="295">
        <v>1</v>
      </c>
      <c r="CE821" s="295"/>
      <c r="CF821" s="376">
        <f t="shared" si="698"/>
        <v>2.069230769230769E-2</v>
      </c>
      <c r="CG821" s="301">
        <f t="shared" si="699"/>
        <v>2.069230769230769E-2</v>
      </c>
      <c r="CH821" s="302">
        <f t="shared" si="700"/>
        <v>2147</v>
      </c>
      <c r="CI821" s="275" t="s">
        <v>3639</v>
      </c>
      <c r="CJ821" s="273"/>
      <c r="CK821" s="303">
        <v>2.069230769230769E-2</v>
      </c>
      <c r="CL821" s="296" t="str">
        <f t="shared" si="701"/>
        <v>NRV</v>
      </c>
      <c r="CM821" s="304">
        <f t="shared" si="702"/>
        <v>153.30199999999999</v>
      </c>
      <c r="CU821" s="296">
        <f t="shared" si="703"/>
        <v>2146.62</v>
      </c>
      <c r="CW821" s="296">
        <f t="shared" si="704"/>
        <v>2146.62</v>
      </c>
      <c r="CX821" s="388">
        <f t="shared" si="705"/>
        <v>-0.38000000000010914</v>
      </c>
    </row>
    <row r="822" spans="1:102" ht="12" customHeight="1" x14ac:dyDescent="0.25">
      <c r="A822" s="120" t="s">
        <v>549</v>
      </c>
      <c r="B822" s="121" t="s">
        <v>550</v>
      </c>
      <c r="C822" s="121" t="s">
        <v>30</v>
      </c>
      <c r="D822" s="122">
        <v>4940</v>
      </c>
      <c r="E822" s="123">
        <v>140</v>
      </c>
      <c r="F822" s="123">
        <v>2.0018999999999999E-2</v>
      </c>
      <c r="G822" s="123">
        <v>2.0018999999999999E-2</v>
      </c>
      <c r="H822" s="127">
        <v>39520</v>
      </c>
      <c r="I822" s="127">
        <v>5.5330000000000004</v>
      </c>
      <c r="J822" s="127">
        <v>791.15099999999995</v>
      </c>
      <c r="K822" s="123"/>
      <c r="L822" s="124">
        <v>0</v>
      </c>
      <c r="M822" s="123"/>
      <c r="N822" s="124">
        <v>0</v>
      </c>
      <c r="O822" s="123"/>
      <c r="P822" s="124">
        <v>0</v>
      </c>
      <c r="Q822" s="123"/>
      <c r="R822" s="124">
        <v>0</v>
      </c>
      <c r="S822" s="123"/>
      <c r="T822" s="124">
        <v>0</v>
      </c>
      <c r="U822" s="123"/>
      <c r="V822" s="124">
        <v>0</v>
      </c>
      <c r="W822" s="123"/>
      <c r="X822" s="124">
        <v>0</v>
      </c>
      <c r="Y822" s="123"/>
      <c r="Z822" s="124">
        <v>0</v>
      </c>
      <c r="AA822" s="123"/>
      <c r="AB822" s="124">
        <v>0</v>
      </c>
      <c r="AC822" s="124">
        <v>0</v>
      </c>
      <c r="AD822" s="124">
        <v>0</v>
      </c>
      <c r="AE822" s="124">
        <v>0</v>
      </c>
      <c r="AF822" s="123"/>
      <c r="AG822" s="124">
        <v>0</v>
      </c>
      <c r="AH822" s="123"/>
      <c r="AI822" s="124">
        <v>0</v>
      </c>
      <c r="AJ822" s="123"/>
      <c r="AK822" s="124">
        <v>0</v>
      </c>
      <c r="AL822" s="123"/>
      <c r="AM822" s="124">
        <v>0</v>
      </c>
      <c r="AN822" s="123"/>
      <c r="AO822" s="124">
        <v>0</v>
      </c>
      <c r="AP822" s="123"/>
      <c r="AQ822" s="124">
        <v>0</v>
      </c>
      <c r="AR822" s="123"/>
      <c r="AS822" s="124">
        <v>0</v>
      </c>
      <c r="AT822" s="123"/>
      <c r="AU822" s="124">
        <v>0</v>
      </c>
      <c r="AV822" s="124">
        <v>0</v>
      </c>
      <c r="AW822" s="124">
        <v>0</v>
      </c>
      <c r="AX822" s="124">
        <v>0</v>
      </c>
      <c r="AY822" s="129">
        <v>39520</v>
      </c>
      <c r="AZ822" s="123">
        <v>8</v>
      </c>
      <c r="BA822" s="127">
        <v>5.5330000000000004</v>
      </c>
      <c r="BB822" s="127">
        <v>791.15099999999995</v>
      </c>
      <c r="BC822" s="127">
        <v>791.15099999999995</v>
      </c>
      <c r="BD822" s="123">
        <v>0</v>
      </c>
      <c r="BE822" s="123">
        <v>0</v>
      </c>
      <c r="BF822" s="124">
        <v>0</v>
      </c>
      <c r="BG822" s="124">
        <v>0</v>
      </c>
      <c r="BH822" s="124">
        <v>0</v>
      </c>
      <c r="BI822" s="123"/>
      <c r="BJ822" s="124">
        <v>0</v>
      </c>
      <c r="BK822" s="123"/>
      <c r="BL822" s="124">
        <v>0</v>
      </c>
      <c r="BM822" s="124">
        <v>0</v>
      </c>
      <c r="BN822" s="124">
        <v>0</v>
      </c>
      <c r="BO822" s="124">
        <v>0</v>
      </c>
      <c r="BP822" s="125">
        <v>0</v>
      </c>
      <c r="BS822" s="97">
        <f t="shared" si="658"/>
        <v>39520</v>
      </c>
      <c r="BT822" s="97">
        <f t="shared" si="659"/>
        <v>8</v>
      </c>
      <c r="BU822" s="97">
        <f t="shared" si="660"/>
        <v>5.5330000000000004</v>
      </c>
      <c r="BV822" s="296" t="str">
        <f>IF(CA822=0,"NO STOCK",IF(COUNTIF(PKGSUMM_T!$A$2:$A$1245,A822)&gt;0,"OK","ERROR"))</f>
        <v>OK</v>
      </c>
      <c r="BW822" s="296" t="str">
        <f>IF(CA822=0,"NO STOCK",IF(OR(COUNTIF(COST_SHEETT!$B$3:$B$1238,CI822)&gt;0,COUNTIF(COST_SHEETT!$AB$3:$AB$1238,CI822)&gt;0,COUNTIF(COST_SHEETT1!$B$3:$B$1238,CI822)&gt;0,COUNTIF(COST_SHEETT1!$AB$3:$AB$1238,CI822)&gt;0),"OK","ERROR"))</f>
        <v>OK</v>
      </c>
      <c r="BX822" s="97">
        <f>SUMIF(HW!$A$2:$A$1573,$A822,HW!BI$2:BI$1573)</f>
        <v>0</v>
      </c>
      <c r="BY822" s="97">
        <f>SUMIF(HW!$A$2:$A$1573,$A822,HW!BJ$2:BJ$1573)</f>
        <v>0</v>
      </c>
      <c r="BZ822" s="197">
        <f t="shared" si="661"/>
        <v>39520</v>
      </c>
      <c r="CA822" s="198">
        <f t="shared" si="662"/>
        <v>5.5330000000000004</v>
      </c>
      <c r="CB822" s="296">
        <f>IF(CJ822="Y",IF(C822="FINISHED GOODS",SUMIF(COST_SHEETT!$AB$3:$AB$1227,$CI822,COST_SHEETT!$DD$3:$DD$1227),SUMIF(COST_SHEETT!$B$3:$B$1227,$CI822,COST_SHEETT!$DB$3:$DB$1227)),IF(C822="FINISHED GOODS",SUMIF(COST_SHEETT1!$AB$3:$AB$1227,$CI822,COST_SHEETT1!$DD$3:$DD$1227),SUMIF(COST_SHEETT1!$B$3:$B$1227,$CI822,COST_SHEETT1!$DB$3:$DB$1227)))</f>
        <v>2.2331771648978704E-2</v>
      </c>
      <c r="CC822" s="209">
        <f t="shared" si="697"/>
        <v>883</v>
      </c>
      <c r="CD822" s="295">
        <v>1</v>
      </c>
      <c r="CE822" s="295"/>
      <c r="CF822" s="376">
        <f t="shared" si="698"/>
        <v>2.0018999421631004E-2</v>
      </c>
      <c r="CG822" s="301">
        <f t="shared" si="699"/>
        <v>2.0018999421631004E-2</v>
      </c>
      <c r="CH822" s="302">
        <f t="shared" si="700"/>
        <v>791</v>
      </c>
      <c r="CI822" s="275" t="s">
        <v>3644</v>
      </c>
      <c r="CJ822" s="273"/>
      <c r="CK822" s="296">
        <f>IF(C822="WORK IN PROGRESS",0.099999,IF(SUMIF(SALE!$L$3:$L$1221,$A822,SALE!$U$3:$U$1221)=0,0,SUMIF(SALE!$L$3:$L$1221,$A822,SALE!$U$3:$U$1221)/SUMIF(SALE!$L$3:$L$1221,$A822,SALE!$F$3:$F$1221)))</f>
        <v>2.0018999421631004E-2</v>
      </c>
      <c r="CL822" s="296" t="str">
        <f t="shared" si="701"/>
        <v>NRV</v>
      </c>
      <c r="CM822" s="304">
        <f t="shared" si="702"/>
        <v>142.96</v>
      </c>
      <c r="CU822" s="296">
        <f t="shared" si="703"/>
        <v>791.15085714285726</v>
      </c>
      <c r="CW822" s="296">
        <f t="shared" si="704"/>
        <v>791.15085714285726</v>
      </c>
      <c r="CX822" s="388">
        <f t="shared" si="705"/>
        <v>0.15085714285726226</v>
      </c>
    </row>
    <row r="823" spans="1:102" ht="12" hidden="1" customHeight="1" x14ac:dyDescent="0.25">
      <c r="A823" s="136" t="s">
        <v>2642</v>
      </c>
      <c r="B823" s="105"/>
      <c r="C823" s="105" t="s">
        <v>1200</v>
      </c>
      <c r="D823" s="137"/>
      <c r="E823" s="137"/>
      <c r="F823" s="137">
        <v>0.23649899999999999</v>
      </c>
      <c r="G823" s="137">
        <v>0.23649899999999999</v>
      </c>
      <c r="H823" s="107">
        <v>183144</v>
      </c>
      <c r="I823" s="107">
        <v>37.485999999999997</v>
      </c>
      <c r="J823" s="138">
        <v>5769.5029999999997</v>
      </c>
      <c r="K823" s="137"/>
      <c r="L823" s="107">
        <v>0</v>
      </c>
      <c r="M823" s="137"/>
      <c r="N823" s="107">
        <v>0</v>
      </c>
      <c r="O823" s="137"/>
      <c r="P823" s="107">
        <v>0</v>
      </c>
      <c r="Q823" s="137"/>
      <c r="R823" s="107">
        <v>0</v>
      </c>
      <c r="S823" s="137"/>
      <c r="T823" s="107">
        <v>0</v>
      </c>
      <c r="U823" s="137"/>
      <c r="V823" s="107">
        <v>0</v>
      </c>
      <c r="W823" s="137"/>
      <c r="X823" s="107">
        <v>0</v>
      </c>
      <c r="Y823" s="137"/>
      <c r="Z823" s="107">
        <v>0</v>
      </c>
      <c r="AA823" s="137"/>
      <c r="AB823" s="107">
        <v>0</v>
      </c>
      <c r="AC823" s="107">
        <v>0</v>
      </c>
      <c r="AD823" s="107">
        <v>0</v>
      </c>
      <c r="AE823" s="107">
        <v>0</v>
      </c>
      <c r="AF823" s="137"/>
      <c r="AG823" s="107">
        <v>0</v>
      </c>
      <c r="AH823" s="137"/>
      <c r="AI823" s="107">
        <v>0</v>
      </c>
      <c r="AJ823" s="137"/>
      <c r="AK823" s="107">
        <v>0</v>
      </c>
      <c r="AL823" s="137"/>
      <c r="AM823" s="107">
        <v>0</v>
      </c>
      <c r="AN823" s="137"/>
      <c r="AO823" s="107">
        <v>0</v>
      </c>
      <c r="AP823" s="137"/>
      <c r="AQ823" s="107">
        <v>0</v>
      </c>
      <c r="AR823" s="137"/>
      <c r="AS823" s="107">
        <v>0</v>
      </c>
      <c r="AT823" s="137"/>
      <c r="AU823" s="107">
        <v>0</v>
      </c>
      <c r="AV823" s="107">
        <v>0</v>
      </c>
      <c r="AW823" s="107">
        <v>0</v>
      </c>
      <c r="AX823" s="107">
        <v>0</v>
      </c>
      <c r="AY823" s="139">
        <v>183144</v>
      </c>
      <c r="AZ823" s="137">
        <v>59</v>
      </c>
      <c r="BA823" s="107">
        <v>37.485999999999997</v>
      </c>
      <c r="BB823" s="138">
        <v>5769.5029999999997</v>
      </c>
      <c r="BC823" s="138">
        <v>5769.5029999999997</v>
      </c>
      <c r="BD823" s="137">
        <v>0</v>
      </c>
      <c r="BE823" s="137">
        <v>0</v>
      </c>
      <c r="BF823" s="107">
        <v>0</v>
      </c>
      <c r="BG823" s="107">
        <v>0</v>
      </c>
      <c r="BH823" s="107">
        <v>0</v>
      </c>
      <c r="BI823" s="137"/>
      <c r="BJ823" s="107">
        <v>0</v>
      </c>
      <c r="BK823" s="137"/>
      <c r="BL823" s="107">
        <v>0</v>
      </c>
      <c r="BM823" s="107">
        <v>0</v>
      </c>
      <c r="BN823" s="107">
        <v>0</v>
      </c>
      <c r="BO823" s="107">
        <v>0</v>
      </c>
      <c r="BP823" s="108">
        <v>0</v>
      </c>
      <c r="BS823" s="97">
        <f t="shared" si="658"/>
        <v>0</v>
      </c>
      <c r="BT823" s="97">
        <f t="shared" si="659"/>
        <v>0</v>
      </c>
      <c r="BU823" s="97">
        <f t="shared" si="660"/>
        <v>0</v>
      </c>
      <c r="BV823" s="296" t="str">
        <f>IF(CA823=0,"NO STOCK",IF(COUNTIF(PKGSUMM_T!$A$2:$A$1245,A823)&gt;0,"OK","ERROR"))</f>
        <v>NO STOCK</v>
      </c>
      <c r="BW823" s="296" t="str">
        <f>IF(CA823=0,"NO STOCK",IF(OR(COUNTIF(COST_SHEETT!$B$3:$B$1238,CI823)&gt;0,COUNTIF(COST_SHEETT!$AB$3:$AB$1238,CI823)&gt;0,COUNTIF(COST_SHEETT1!$B$3:$B$1238,CI823)&gt;0,COUNTIF(COST_SHEETT1!$AB$3:$AB$1238,CI823)&gt;0),"OK","ERROR"))</f>
        <v>NO STOCK</v>
      </c>
      <c r="BX823" s="97">
        <f>SUMIF(HW!$A$2:$A$1573,$A823,HW!BI$2:BI$1573)</f>
        <v>0</v>
      </c>
      <c r="BY823" s="97">
        <f>SUMIF(HW!$A$2:$A$1573,$A823,HW!BJ$2:BJ$1573)</f>
        <v>0</v>
      </c>
      <c r="BZ823" s="197">
        <f t="shared" si="661"/>
        <v>0</v>
      </c>
      <c r="CA823" s="198">
        <f t="shared" si="662"/>
        <v>0</v>
      </c>
      <c r="CI823" s="275"/>
      <c r="CJ823" s="273"/>
      <c r="CK823" s="296">
        <f>IF(C823="WORK IN PROGRESS",0.099999,IF(SUMIF(SALE!$L$3:$L$1221,$A823,SALE!$U$3:$U$1221)=0,0,SUMIF(SALE!$L$3:$L$1221,$A823,SALE!$U$3:$U$1221)/SUMIF(SALE!$L$3:$L$1221,$A823,SALE!$F$3:$F$1221)))</f>
        <v>0</v>
      </c>
    </row>
    <row r="824" spans="1:102" ht="12" hidden="1" customHeight="1" x14ac:dyDescent="0.25">
      <c r="A824" s="133" t="s">
        <v>2642</v>
      </c>
      <c r="B824" s="111" t="s">
        <v>1200</v>
      </c>
      <c r="C824" s="111"/>
      <c r="D824" s="126"/>
      <c r="E824" s="126"/>
      <c r="F824" s="126">
        <v>0.23649899999999999</v>
      </c>
      <c r="G824" s="126">
        <v>0.23649899999999999</v>
      </c>
      <c r="H824" s="112">
        <v>183144</v>
      </c>
      <c r="I824" s="112">
        <v>37.485999999999997</v>
      </c>
      <c r="J824" s="134">
        <v>5769.5029999999997</v>
      </c>
      <c r="K824" s="126"/>
      <c r="L824" s="112">
        <v>0</v>
      </c>
      <c r="M824" s="126"/>
      <c r="N824" s="112">
        <v>0</v>
      </c>
      <c r="O824" s="126"/>
      <c r="P824" s="112">
        <v>0</v>
      </c>
      <c r="Q824" s="126"/>
      <c r="R824" s="112">
        <v>0</v>
      </c>
      <c r="S824" s="126"/>
      <c r="T824" s="112">
        <v>0</v>
      </c>
      <c r="U824" s="126"/>
      <c r="V824" s="112">
        <v>0</v>
      </c>
      <c r="W824" s="126"/>
      <c r="X824" s="112">
        <v>0</v>
      </c>
      <c r="Y824" s="126"/>
      <c r="Z824" s="112">
        <v>0</v>
      </c>
      <c r="AA824" s="126"/>
      <c r="AB824" s="112">
        <v>0</v>
      </c>
      <c r="AC824" s="112">
        <v>0</v>
      </c>
      <c r="AD824" s="112">
        <v>0</v>
      </c>
      <c r="AE824" s="112">
        <v>0</v>
      </c>
      <c r="AF824" s="126"/>
      <c r="AG824" s="112">
        <v>0</v>
      </c>
      <c r="AH824" s="126"/>
      <c r="AI824" s="112">
        <v>0</v>
      </c>
      <c r="AJ824" s="126"/>
      <c r="AK824" s="112">
        <v>0</v>
      </c>
      <c r="AL824" s="126"/>
      <c r="AM824" s="112">
        <v>0</v>
      </c>
      <c r="AN824" s="126"/>
      <c r="AO824" s="112">
        <v>0</v>
      </c>
      <c r="AP824" s="126"/>
      <c r="AQ824" s="112">
        <v>0</v>
      </c>
      <c r="AR824" s="126"/>
      <c r="AS824" s="112">
        <v>0</v>
      </c>
      <c r="AT824" s="126"/>
      <c r="AU824" s="112">
        <v>0</v>
      </c>
      <c r="AV824" s="112">
        <v>0</v>
      </c>
      <c r="AW824" s="112">
        <v>0</v>
      </c>
      <c r="AX824" s="112">
        <v>0</v>
      </c>
      <c r="AY824" s="135">
        <v>183144</v>
      </c>
      <c r="AZ824" s="126">
        <v>59</v>
      </c>
      <c r="BA824" s="112">
        <v>37.485999999999997</v>
      </c>
      <c r="BB824" s="134">
        <v>5769.5029999999997</v>
      </c>
      <c r="BC824" s="134">
        <v>5769.5029999999997</v>
      </c>
      <c r="BD824" s="126">
        <v>0</v>
      </c>
      <c r="BE824" s="126">
        <v>0</v>
      </c>
      <c r="BF824" s="112">
        <v>0</v>
      </c>
      <c r="BG824" s="112">
        <v>0</v>
      </c>
      <c r="BH824" s="112">
        <v>0</v>
      </c>
      <c r="BI824" s="126"/>
      <c r="BJ824" s="112">
        <v>0</v>
      </c>
      <c r="BK824" s="126"/>
      <c r="BL824" s="112">
        <v>0</v>
      </c>
      <c r="BM824" s="112">
        <v>0</v>
      </c>
      <c r="BN824" s="112">
        <v>0</v>
      </c>
      <c r="BO824" s="112">
        <v>0</v>
      </c>
      <c r="BP824" s="113">
        <v>0</v>
      </c>
      <c r="BS824" s="97">
        <f t="shared" si="658"/>
        <v>0</v>
      </c>
      <c r="BT824" s="97">
        <f t="shared" si="659"/>
        <v>0</v>
      </c>
      <c r="BU824" s="97">
        <f t="shared" si="660"/>
        <v>0</v>
      </c>
      <c r="BV824" s="296" t="str">
        <f>IF(CA824=0,"NO STOCK",IF(COUNTIF(PKGSUMM_T!$A$2:$A$1245,A824)&gt;0,"OK","ERROR"))</f>
        <v>NO STOCK</v>
      </c>
      <c r="BW824" s="296" t="str">
        <f>IF(CA824=0,"NO STOCK",IF(OR(COUNTIF(COST_SHEETT!$B$3:$B$1238,CI824)&gt;0,COUNTIF(COST_SHEETT!$AB$3:$AB$1238,CI824)&gt;0,COUNTIF(COST_SHEETT1!$B$3:$B$1238,CI824)&gt;0,COUNTIF(COST_SHEETT1!$AB$3:$AB$1238,CI824)&gt;0),"OK","ERROR"))</f>
        <v>NO STOCK</v>
      </c>
      <c r="BX824" s="97">
        <f>SUMIF(HW!$A$2:$A$1573,$A824,HW!BI$2:BI$1573)</f>
        <v>0</v>
      </c>
      <c r="BY824" s="97">
        <f>SUMIF(HW!$A$2:$A$1573,$A824,HW!BJ$2:BJ$1573)</f>
        <v>0</v>
      </c>
      <c r="BZ824" s="197">
        <f t="shared" si="661"/>
        <v>0</v>
      </c>
      <c r="CA824" s="198">
        <f t="shared" si="662"/>
        <v>0</v>
      </c>
      <c r="CI824" s="275"/>
      <c r="CJ824" s="273"/>
      <c r="CK824" s="296">
        <f>IF(C824="WORK IN PROGRESS",0.099999,IF(SUMIF(SALE!$L$3:$L$1221,$A824,SALE!$U$3:$U$1221)=0,0,SUMIF(SALE!$L$3:$L$1221,$A824,SALE!$U$3:$U$1221)/SUMIF(SALE!$L$3:$L$1221,$A824,SALE!$F$3:$F$1221)))</f>
        <v>0</v>
      </c>
    </row>
    <row r="825" spans="1:102" ht="12" hidden="1" customHeight="1" x14ac:dyDescent="0.25">
      <c r="A825" s="104" t="s">
        <v>2642</v>
      </c>
      <c r="B825" s="105" t="s">
        <v>2033</v>
      </c>
      <c r="C825" s="106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  <c r="BH825" s="107"/>
      <c r="BI825" s="107"/>
      <c r="BJ825" s="107"/>
      <c r="BK825" s="107"/>
      <c r="BL825" s="107"/>
      <c r="BM825" s="107"/>
      <c r="BN825" s="107"/>
      <c r="BO825" s="107"/>
      <c r="BP825" s="108"/>
      <c r="BS825" s="97">
        <f t="shared" si="658"/>
        <v>0</v>
      </c>
      <c r="BT825" s="97">
        <f t="shared" si="659"/>
        <v>0</v>
      </c>
      <c r="BU825" s="97">
        <f t="shared" si="660"/>
        <v>0</v>
      </c>
      <c r="BV825" s="296" t="str">
        <f>IF(CA825=0,"NO STOCK",IF(COUNTIF(PKGSUMM_T!$A$2:$A$1245,A825)&gt;0,"OK","ERROR"))</f>
        <v>NO STOCK</v>
      </c>
      <c r="BW825" s="296" t="str">
        <f>IF(CA825=0,"NO STOCK",IF(OR(COUNTIF(COST_SHEETT!$B$3:$B$1238,CI825)&gt;0,COUNTIF(COST_SHEETT!$AB$3:$AB$1238,CI825)&gt;0,COUNTIF(COST_SHEETT1!$B$3:$B$1238,CI825)&gt;0,COUNTIF(COST_SHEETT1!$AB$3:$AB$1238,CI825)&gt;0),"OK","ERROR"))</f>
        <v>NO STOCK</v>
      </c>
      <c r="BX825" s="97">
        <f>SUMIF(HW!$A$2:$A$1573,$A825,HW!BI$2:BI$1573)</f>
        <v>0</v>
      </c>
      <c r="BY825" s="97">
        <f>SUMIF(HW!$A$2:$A$1573,$A825,HW!BJ$2:BJ$1573)</f>
        <v>0</v>
      </c>
      <c r="BZ825" s="197">
        <f t="shared" si="661"/>
        <v>0</v>
      </c>
      <c r="CA825" s="198">
        <f t="shared" si="662"/>
        <v>0</v>
      </c>
      <c r="CI825" s="275"/>
      <c r="CJ825" s="273"/>
      <c r="CK825" s="296">
        <f>IF(C825="WORK IN PROGRESS",0.099999,IF(SUMIF(SALE!$L$3:$L$1221,$A825,SALE!$U$3:$U$1221)=0,0,SUMIF(SALE!$L$3:$L$1221,$A825,SALE!$U$3:$U$1221)/SUMIF(SALE!$L$3:$L$1221,$A825,SALE!$F$3:$F$1221)))</f>
        <v>0</v>
      </c>
    </row>
    <row r="826" spans="1:102" ht="12" hidden="1" customHeight="1" x14ac:dyDescent="0.25">
      <c r="A826" s="109" t="s">
        <v>2642</v>
      </c>
      <c r="B826" s="110"/>
      <c r="C826" s="111" t="s">
        <v>30</v>
      </c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  <c r="BE826" s="112"/>
      <c r="BF826" s="112"/>
      <c r="BG826" s="112"/>
      <c r="BH826" s="112"/>
      <c r="BI826" s="112"/>
      <c r="BJ826" s="112"/>
      <c r="BK826" s="112"/>
      <c r="BL826" s="112"/>
      <c r="BM826" s="112"/>
      <c r="BN826" s="112"/>
      <c r="BO826" s="112"/>
      <c r="BP826" s="113"/>
      <c r="BS826" s="97">
        <f t="shared" si="658"/>
        <v>0</v>
      </c>
      <c r="BT826" s="97">
        <f t="shared" si="659"/>
        <v>0</v>
      </c>
      <c r="BU826" s="97">
        <f t="shared" si="660"/>
        <v>0</v>
      </c>
      <c r="BV826" s="296" t="str">
        <f>IF(CA826=0,"NO STOCK",IF(COUNTIF(PKGSUMM_T!$A$2:$A$1245,A826)&gt;0,"OK","ERROR"))</f>
        <v>NO STOCK</v>
      </c>
      <c r="BW826" s="296" t="str">
        <f>IF(CA826=0,"NO STOCK",IF(OR(COUNTIF(COST_SHEETT!$B$3:$B$1238,CI826)&gt;0,COUNTIF(COST_SHEETT!$AB$3:$AB$1238,CI826)&gt;0,COUNTIF(COST_SHEETT1!$B$3:$B$1238,CI826)&gt;0,COUNTIF(COST_SHEETT1!$AB$3:$AB$1238,CI826)&gt;0),"OK","ERROR"))</f>
        <v>NO STOCK</v>
      </c>
      <c r="BX826" s="97">
        <f>SUMIF(HW!$A$2:$A$1573,$A826,HW!BI$2:BI$1573)</f>
        <v>0</v>
      </c>
      <c r="BY826" s="97">
        <f>SUMIF(HW!$A$2:$A$1573,$A826,HW!BJ$2:BJ$1573)</f>
        <v>0</v>
      </c>
      <c r="BZ826" s="197">
        <f t="shared" si="661"/>
        <v>0</v>
      </c>
      <c r="CA826" s="198">
        <f t="shared" si="662"/>
        <v>0</v>
      </c>
      <c r="CI826" s="275"/>
      <c r="CJ826" s="273"/>
      <c r="CK826" s="296">
        <f>IF(C826="WORK IN PROGRESS",0.099999,IF(SUMIF(SALE!$L$3:$L$1221,$A826,SALE!$U$3:$U$1221)=0,0,SUMIF(SALE!$L$3:$L$1221,$A826,SALE!$U$3:$U$1221)/SUMIF(SALE!$L$3:$L$1221,$A826,SALE!$F$3:$F$1221)))</f>
        <v>0</v>
      </c>
    </row>
    <row r="827" spans="1:102" ht="12" customHeight="1" x14ac:dyDescent="0.25">
      <c r="A827" s="114" t="s">
        <v>289</v>
      </c>
      <c r="B827" s="115" t="s">
        <v>290</v>
      </c>
      <c r="C827" s="115" t="s">
        <v>30</v>
      </c>
      <c r="D827" s="116">
        <v>5940</v>
      </c>
      <c r="E827" s="117">
        <v>145</v>
      </c>
      <c r="F827" s="117">
        <v>2.0341999999999999E-2</v>
      </c>
      <c r="G827" s="117">
        <v>2.0341999999999999E-2</v>
      </c>
      <c r="H827" s="130">
        <v>112860</v>
      </c>
      <c r="I827" s="130">
        <v>16.364999999999998</v>
      </c>
      <c r="J827" s="131">
        <v>2295.7979999999998</v>
      </c>
      <c r="K827" s="117"/>
      <c r="L827" s="118">
        <v>0</v>
      </c>
      <c r="M827" s="117"/>
      <c r="N827" s="118">
        <v>0</v>
      </c>
      <c r="O827" s="117"/>
      <c r="P827" s="118">
        <v>0</v>
      </c>
      <c r="Q827" s="117"/>
      <c r="R827" s="118">
        <v>0</v>
      </c>
      <c r="S827" s="117"/>
      <c r="T827" s="118">
        <v>0</v>
      </c>
      <c r="U827" s="117"/>
      <c r="V827" s="118">
        <v>0</v>
      </c>
      <c r="W827" s="117"/>
      <c r="X827" s="118">
        <v>0</v>
      </c>
      <c r="Y827" s="117"/>
      <c r="Z827" s="118">
        <v>0</v>
      </c>
      <c r="AA827" s="117"/>
      <c r="AB827" s="118">
        <v>0</v>
      </c>
      <c r="AC827" s="118">
        <v>0</v>
      </c>
      <c r="AD827" s="118">
        <v>0</v>
      </c>
      <c r="AE827" s="118">
        <v>0</v>
      </c>
      <c r="AF827" s="117"/>
      <c r="AG827" s="118">
        <v>0</v>
      </c>
      <c r="AH827" s="117"/>
      <c r="AI827" s="118">
        <v>0</v>
      </c>
      <c r="AJ827" s="117"/>
      <c r="AK827" s="118">
        <v>0</v>
      </c>
      <c r="AL827" s="117"/>
      <c r="AM827" s="118">
        <v>0</v>
      </c>
      <c r="AN827" s="117"/>
      <c r="AO827" s="118">
        <v>0</v>
      </c>
      <c r="AP827" s="117"/>
      <c r="AQ827" s="118">
        <v>0</v>
      </c>
      <c r="AR827" s="117"/>
      <c r="AS827" s="118">
        <v>0</v>
      </c>
      <c r="AT827" s="117"/>
      <c r="AU827" s="118">
        <v>0</v>
      </c>
      <c r="AV827" s="118">
        <v>0</v>
      </c>
      <c r="AW827" s="118">
        <v>0</v>
      </c>
      <c r="AX827" s="118">
        <v>0</v>
      </c>
      <c r="AY827" s="132">
        <v>112860</v>
      </c>
      <c r="AZ827" s="117">
        <v>19</v>
      </c>
      <c r="BA827" s="130">
        <v>16.364999999999998</v>
      </c>
      <c r="BB827" s="131">
        <v>2295.7979999999998</v>
      </c>
      <c r="BC827" s="131">
        <v>2295.7979999999998</v>
      </c>
      <c r="BD827" s="117">
        <v>0</v>
      </c>
      <c r="BE827" s="117">
        <v>0</v>
      </c>
      <c r="BF827" s="118">
        <v>0</v>
      </c>
      <c r="BG827" s="118">
        <v>0</v>
      </c>
      <c r="BH827" s="118">
        <v>0</v>
      </c>
      <c r="BI827" s="117"/>
      <c r="BJ827" s="118">
        <v>0</v>
      </c>
      <c r="BK827" s="117"/>
      <c r="BL827" s="118">
        <v>0</v>
      </c>
      <c r="BM827" s="118">
        <v>0</v>
      </c>
      <c r="BN827" s="118">
        <v>0</v>
      </c>
      <c r="BO827" s="118">
        <v>0</v>
      </c>
      <c r="BP827" s="119">
        <v>0</v>
      </c>
      <c r="BS827" s="97">
        <f t="shared" si="658"/>
        <v>112860</v>
      </c>
      <c r="BT827" s="97">
        <f t="shared" si="659"/>
        <v>19</v>
      </c>
      <c r="BU827" s="97">
        <f t="shared" si="660"/>
        <v>16.364999999999998</v>
      </c>
      <c r="BV827" s="296" t="str">
        <f>IF(CA827=0,"NO STOCK",IF(COUNTIF(PKGSUMM_T!$A$2:$A$1245,A827)&gt;0,"OK","ERROR"))</f>
        <v>OK</v>
      </c>
      <c r="BW827" s="296" t="str">
        <f>IF(CA827=0,"NO STOCK",IF(OR(COUNTIF(COST_SHEETT!$B$3:$B$1238,CI827)&gt;0,COUNTIF(COST_SHEETT!$AB$3:$AB$1238,CI827)&gt;0,COUNTIF(COST_SHEETT1!$B$3:$B$1238,CI827)&gt;0,COUNTIF(COST_SHEETT1!$AB$3:$AB$1238,CI827)&gt;0),"OK","ERROR"))</f>
        <v>OK</v>
      </c>
      <c r="BX827" s="97">
        <f>SUMIF(HW!$A$2:$A$1573,$A827,HW!BI$2:BI$1573)</f>
        <v>0</v>
      </c>
      <c r="BY827" s="97">
        <f>SUMIF(HW!$A$2:$A$1573,$A827,HW!BJ$2:BJ$1573)</f>
        <v>0</v>
      </c>
      <c r="BZ827" s="197">
        <f t="shared" si="661"/>
        <v>112860</v>
      </c>
      <c r="CA827" s="198">
        <f t="shared" si="662"/>
        <v>16.364999999999998</v>
      </c>
      <c r="CB827" s="296">
        <f>IF(CJ827="Y",IF(C827="FINISHED GOODS",SUMIF(COST_SHEETT!$AB$3:$AB$1227,$CI827,COST_SHEETT!$DD$3:$DD$1227),SUMIF(COST_SHEETT!$B$3:$B$1227,$CI827,COST_SHEETT!$DB$3:$DB$1227)),IF(C827="FINISHED GOODS",SUMIF(COST_SHEETT1!$AB$3:$AB$1227,$CI827,COST_SHEETT1!$DD$3:$DD$1227),SUMIF(COST_SHEETT1!$B$3:$B$1227,$CI827,COST_SHEETT1!$DB$3:$DB$1227)))</f>
        <v>2.3739026061534087E-2</v>
      </c>
      <c r="CC827" s="209">
        <f t="shared" ref="CC827:CC828" si="706">ROUND(BZ827*CB827,0)</f>
        <v>2679</v>
      </c>
      <c r="CD827" s="295">
        <v>1</v>
      </c>
      <c r="CE827" s="295"/>
      <c r="CF827" s="376">
        <f t="shared" ref="CF827:CF828" si="707">IF(BZ827=0,0,IF(CK827&gt;0,CK827,CD827))</f>
        <v>2.0342000026722248E-2</v>
      </c>
      <c r="CG827" s="301">
        <f t="shared" ref="CG827:CG828" si="708">MIN(CF827,CB827)</f>
        <v>2.0342000026722248E-2</v>
      </c>
      <c r="CH827" s="302">
        <f t="shared" ref="CH827:CH828" si="709">ROUND(CG827*BZ827,0)</f>
        <v>2296</v>
      </c>
      <c r="CI827" s="275" t="s">
        <v>4149</v>
      </c>
      <c r="CJ827" s="274" t="s">
        <v>2666</v>
      </c>
      <c r="CK827" s="296">
        <f>IF(C827="WORK IN PROGRESS",0.099999,IF(SUMIF(SALE!$L$3:$L$1221,$A827,SALE!$U$3:$U$1221)=0,0,SUMIF(SALE!$L$3:$L$1221,$A827,SALE!$U$3:$U$1221)/SUMIF(SALE!$L$3:$L$1221,$A827,SALE!$F$3:$F$1221)))</f>
        <v>2.0342000026722248E-2</v>
      </c>
      <c r="CL827" s="296" t="str">
        <f t="shared" ref="CL827:CL828" si="710">IF(CF827&lt;CB827,"NRV","COST")</f>
        <v>NRV</v>
      </c>
      <c r="CM827" s="304">
        <f t="shared" ref="CM827:CM828" si="711">IF(CA827=0,0,ROUND(CH827/CA827,3))</f>
        <v>140.29900000000001</v>
      </c>
      <c r="CU827" s="296">
        <f t="shared" ref="CU827:CU828" si="712">+(BZ827-BX827)*CG827</f>
        <v>2295.798123015873</v>
      </c>
      <c r="CW827" s="296">
        <f t="shared" ref="CW827:CW828" si="713">+CT827+CU827+CV827</f>
        <v>2295.798123015873</v>
      </c>
      <c r="CX827" s="388">
        <f t="shared" ref="CX827:CX828" si="714">+CW827-CH827</f>
        <v>-0.20187698412701138</v>
      </c>
    </row>
    <row r="828" spans="1:102" ht="12" customHeight="1" x14ac:dyDescent="0.25">
      <c r="A828" s="120" t="s">
        <v>291</v>
      </c>
      <c r="B828" s="121" t="s">
        <v>292</v>
      </c>
      <c r="C828" s="121" t="s">
        <v>30</v>
      </c>
      <c r="D828" s="122">
        <v>4972</v>
      </c>
      <c r="E828" s="123">
        <v>170</v>
      </c>
      <c r="F828" s="123">
        <v>2.0861999999999999E-2</v>
      </c>
      <c r="G828" s="123">
        <v>2.0861999999999999E-2</v>
      </c>
      <c r="H828" s="127">
        <v>94468</v>
      </c>
      <c r="I828" s="127">
        <v>16.059999999999999</v>
      </c>
      <c r="J828" s="128">
        <v>1970.7909999999999</v>
      </c>
      <c r="K828" s="123"/>
      <c r="L828" s="124">
        <v>0</v>
      </c>
      <c r="M828" s="123"/>
      <c r="N828" s="124">
        <v>0</v>
      </c>
      <c r="O828" s="123"/>
      <c r="P828" s="124">
        <v>0</v>
      </c>
      <c r="Q828" s="123"/>
      <c r="R828" s="124">
        <v>0</v>
      </c>
      <c r="S828" s="123"/>
      <c r="T828" s="124">
        <v>0</v>
      </c>
      <c r="U828" s="123"/>
      <c r="V828" s="124">
        <v>0</v>
      </c>
      <c r="W828" s="123"/>
      <c r="X828" s="124">
        <v>0</v>
      </c>
      <c r="Y828" s="123"/>
      <c r="Z828" s="124">
        <v>0</v>
      </c>
      <c r="AA828" s="123"/>
      <c r="AB828" s="124">
        <v>0</v>
      </c>
      <c r="AC828" s="124">
        <v>0</v>
      </c>
      <c r="AD828" s="124">
        <v>0</v>
      </c>
      <c r="AE828" s="124">
        <v>0</v>
      </c>
      <c r="AF828" s="123"/>
      <c r="AG828" s="124">
        <v>0</v>
      </c>
      <c r="AH828" s="123"/>
      <c r="AI828" s="124">
        <v>0</v>
      </c>
      <c r="AJ828" s="123"/>
      <c r="AK828" s="124">
        <v>0</v>
      </c>
      <c r="AL828" s="123"/>
      <c r="AM828" s="124">
        <v>0</v>
      </c>
      <c r="AN828" s="123"/>
      <c r="AO828" s="124">
        <v>0</v>
      </c>
      <c r="AP828" s="123"/>
      <c r="AQ828" s="124">
        <v>0</v>
      </c>
      <c r="AR828" s="123"/>
      <c r="AS828" s="124">
        <v>0</v>
      </c>
      <c r="AT828" s="123"/>
      <c r="AU828" s="124">
        <v>0</v>
      </c>
      <c r="AV828" s="124">
        <v>0</v>
      </c>
      <c r="AW828" s="124">
        <v>0</v>
      </c>
      <c r="AX828" s="124">
        <v>0</v>
      </c>
      <c r="AY828" s="129">
        <v>94468</v>
      </c>
      <c r="AZ828" s="123">
        <v>19</v>
      </c>
      <c r="BA828" s="127">
        <v>16.059999999999999</v>
      </c>
      <c r="BB828" s="128">
        <v>1970.7909999999999</v>
      </c>
      <c r="BC828" s="128">
        <v>1970.7909999999999</v>
      </c>
      <c r="BD828" s="123">
        <v>0</v>
      </c>
      <c r="BE828" s="123">
        <v>0</v>
      </c>
      <c r="BF828" s="124">
        <v>0</v>
      </c>
      <c r="BG828" s="124">
        <v>0</v>
      </c>
      <c r="BH828" s="124">
        <v>0</v>
      </c>
      <c r="BI828" s="123"/>
      <c r="BJ828" s="124">
        <v>0</v>
      </c>
      <c r="BK828" s="123"/>
      <c r="BL828" s="124">
        <v>0</v>
      </c>
      <c r="BM828" s="124">
        <v>0</v>
      </c>
      <c r="BN828" s="124">
        <v>0</v>
      </c>
      <c r="BO828" s="124">
        <v>0</v>
      </c>
      <c r="BP828" s="125">
        <v>0</v>
      </c>
      <c r="BS828" s="97">
        <f t="shared" si="658"/>
        <v>94468</v>
      </c>
      <c r="BT828" s="97">
        <f t="shared" si="659"/>
        <v>19</v>
      </c>
      <c r="BU828" s="97">
        <f t="shared" si="660"/>
        <v>16.059999999999999</v>
      </c>
      <c r="BV828" s="296" t="str">
        <f>IF(CA828=0,"NO STOCK",IF(COUNTIF(PKGSUMM_T!$A$2:$A$1245,A828)&gt;0,"OK","ERROR"))</f>
        <v>OK</v>
      </c>
      <c r="BW828" s="296" t="str">
        <f>IF(CA828=0,"NO STOCK",IF(OR(COUNTIF(COST_SHEETT!$B$3:$B$1238,CI828)&gt;0,COUNTIF(COST_SHEETT!$AB$3:$AB$1238,CI828)&gt;0,COUNTIF(COST_SHEETT1!$B$3:$B$1238,CI828)&gt;0,COUNTIF(COST_SHEETT1!$AB$3:$AB$1238,CI828)&gt;0),"OK","ERROR"))</f>
        <v>OK</v>
      </c>
      <c r="BX828" s="97">
        <f>SUMIF(HW!$A$2:$A$1573,$A828,HW!BI$2:BI$1573)</f>
        <v>17176</v>
      </c>
      <c r="BY828" s="97">
        <f>SUMIF(HW!$A$2:$A$1573,$A828,HW!BJ$2:BJ$1573)</f>
        <v>2.92</v>
      </c>
      <c r="BZ828" s="197">
        <f t="shared" si="661"/>
        <v>111644</v>
      </c>
      <c r="CA828" s="198">
        <f t="shared" si="662"/>
        <v>18.979999999999997</v>
      </c>
      <c r="CB828" s="296">
        <f>IF(CJ828="Y",IF(C828="FINISHED GOODS",SUMIF(COST_SHEETT!$AB$3:$AB$1227,$CI828,COST_SHEETT!$DD$3:$DD$1227),SUMIF(COST_SHEETT!$B$3:$B$1227,$CI828,COST_SHEETT!$DB$3:$DB$1227)),IF(C828="FINISHED GOODS",SUMIF(COST_SHEETT1!$AB$3:$AB$1227,$CI828,COST_SHEETT1!$DD$3:$DD$1227),SUMIF(COST_SHEETT1!$B$3:$B$1227,$CI828,COST_SHEETT1!$DB$3:$DB$1227)))</f>
        <v>2.4297390872109859E-2</v>
      </c>
      <c r="CC828" s="209">
        <f t="shared" si="706"/>
        <v>2713</v>
      </c>
      <c r="CD828" s="295">
        <v>1</v>
      </c>
      <c r="CE828" s="295"/>
      <c r="CF828" s="376">
        <f t="shared" si="707"/>
        <v>2.0862076810466479E-2</v>
      </c>
      <c r="CG828" s="301">
        <f t="shared" si="708"/>
        <v>2.0862076810466479E-2</v>
      </c>
      <c r="CH828" s="302">
        <f t="shared" si="709"/>
        <v>2329</v>
      </c>
      <c r="CI828" s="275" t="s">
        <v>3122</v>
      </c>
      <c r="CJ828" s="273"/>
      <c r="CK828" s="303">
        <v>2.0862076810466479E-2</v>
      </c>
      <c r="CL828" s="296" t="str">
        <f t="shared" si="710"/>
        <v>NRV</v>
      </c>
      <c r="CM828" s="304">
        <f t="shared" si="711"/>
        <v>122.708</v>
      </c>
      <c r="CT828" s="296">
        <f>+(BX828*CG828)</f>
        <v>358.32703129657222</v>
      </c>
      <c r="CU828" s="296">
        <f t="shared" si="712"/>
        <v>1970.7986721311472</v>
      </c>
      <c r="CW828" s="296">
        <f t="shared" si="713"/>
        <v>2329.1257034277196</v>
      </c>
      <c r="CX828" s="388">
        <f t="shared" si="714"/>
        <v>0.12570342771959986</v>
      </c>
    </row>
    <row r="829" spans="1:102" ht="12" hidden="1" customHeight="1" x14ac:dyDescent="0.25">
      <c r="A829" s="136" t="s">
        <v>2642</v>
      </c>
      <c r="B829" s="105"/>
      <c r="C829" s="105" t="s">
        <v>1200</v>
      </c>
      <c r="D829" s="137"/>
      <c r="E829" s="137"/>
      <c r="F829" s="137">
        <v>4.1203999999999998E-2</v>
      </c>
      <c r="G829" s="137">
        <v>4.1203999999999998E-2</v>
      </c>
      <c r="H829" s="107">
        <v>207328</v>
      </c>
      <c r="I829" s="107">
        <v>32.424999999999997</v>
      </c>
      <c r="J829" s="138">
        <v>4266.5889999999999</v>
      </c>
      <c r="K829" s="137"/>
      <c r="L829" s="107">
        <v>0</v>
      </c>
      <c r="M829" s="137"/>
      <c r="N829" s="107">
        <v>0</v>
      </c>
      <c r="O829" s="137"/>
      <c r="P829" s="107">
        <v>0</v>
      </c>
      <c r="Q829" s="137"/>
      <c r="R829" s="107">
        <v>0</v>
      </c>
      <c r="S829" s="137"/>
      <c r="T829" s="107">
        <v>0</v>
      </c>
      <c r="U829" s="137"/>
      <c r="V829" s="107">
        <v>0</v>
      </c>
      <c r="W829" s="137"/>
      <c r="X829" s="107">
        <v>0</v>
      </c>
      <c r="Y829" s="137"/>
      <c r="Z829" s="107">
        <v>0</v>
      </c>
      <c r="AA829" s="137"/>
      <c r="AB829" s="107">
        <v>0</v>
      </c>
      <c r="AC829" s="107">
        <v>0</v>
      </c>
      <c r="AD829" s="107">
        <v>0</v>
      </c>
      <c r="AE829" s="107">
        <v>0</v>
      </c>
      <c r="AF829" s="137"/>
      <c r="AG829" s="107">
        <v>0</v>
      </c>
      <c r="AH829" s="137"/>
      <c r="AI829" s="107">
        <v>0</v>
      </c>
      <c r="AJ829" s="137"/>
      <c r="AK829" s="107">
        <v>0</v>
      </c>
      <c r="AL829" s="137"/>
      <c r="AM829" s="107">
        <v>0</v>
      </c>
      <c r="AN829" s="137"/>
      <c r="AO829" s="107">
        <v>0</v>
      </c>
      <c r="AP829" s="137"/>
      <c r="AQ829" s="107">
        <v>0</v>
      </c>
      <c r="AR829" s="137"/>
      <c r="AS829" s="107">
        <v>0</v>
      </c>
      <c r="AT829" s="137"/>
      <c r="AU829" s="107">
        <v>0</v>
      </c>
      <c r="AV829" s="107">
        <v>0</v>
      </c>
      <c r="AW829" s="107">
        <v>0</v>
      </c>
      <c r="AX829" s="107">
        <v>0</v>
      </c>
      <c r="AY829" s="139">
        <v>207328</v>
      </c>
      <c r="AZ829" s="137">
        <v>38</v>
      </c>
      <c r="BA829" s="107">
        <v>32.424999999999997</v>
      </c>
      <c r="BB829" s="138">
        <v>4266.5889999999999</v>
      </c>
      <c r="BC829" s="138">
        <v>4266.5889999999999</v>
      </c>
      <c r="BD829" s="137">
        <v>0</v>
      </c>
      <c r="BE829" s="137">
        <v>0</v>
      </c>
      <c r="BF829" s="107">
        <v>0</v>
      </c>
      <c r="BG829" s="107">
        <v>0</v>
      </c>
      <c r="BH829" s="107">
        <v>0</v>
      </c>
      <c r="BI829" s="137"/>
      <c r="BJ829" s="107">
        <v>0</v>
      </c>
      <c r="BK829" s="137"/>
      <c r="BL829" s="107">
        <v>0</v>
      </c>
      <c r="BM829" s="107">
        <v>0</v>
      </c>
      <c r="BN829" s="107">
        <v>0</v>
      </c>
      <c r="BO829" s="107">
        <v>0</v>
      </c>
      <c r="BP829" s="108">
        <v>0</v>
      </c>
      <c r="BS829" s="97">
        <f t="shared" si="658"/>
        <v>0</v>
      </c>
      <c r="BT829" s="97">
        <f t="shared" si="659"/>
        <v>0</v>
      </c>
      <c r="BU829" s="97">
        <f t="shared" si="660"/>
        <v>0</v>
      </c>
      <c r="BV829" s="296" t="str">
        <f>IF(CA829=0,"NO STOCK",IF(COUNTIF(PKGSUMM_T!$A$2:$A$1245,A829)&gt;0,"OK","ERROR"))</f>
        <v>NO STOCK</v>
      </c>
      <c r="BW829" s="296" t="str">
        <f>IF(CA829=0,"NO STOCK",IF(OR(COUNTIF(COST_SHEETT!$B$3:$B$1238,CI829)&gt;0,COUNTIF(COST_SHEETT!$AB$3:$AB$1238,CI829)&gt;0,COUNTIF(COST_SHEETT1!$B$3:$B$1238,CI829)&gt;0,COUNTIF(COST_SHEETT1!$AB$3:$AB$1238,CI829)&gt;0),"OK","ERROR"))</f>
        <v>NO STOCK</v>
      </c>
      <c r="BX829" s="97">
        <f>SUMIF(HW!$A$2:$A$1573,$A829,HW!BI$2:BI$1573)</f>
        <v>0</v>
      </c>
      <c r="BY829" s="97">
        <f>SUMIF(HW!$A$2:$A$1573,$A829,HW!BJ$2:BJ$1573)</f>
        <v>0</v>
      </c>
      <c r="BZ829" s="197">
        <f t="shared" si="661"/>
        <v>0</v>
      </c>
      <c r="CA829" s="198">
        <f t="shared" si="662"/>
        <v>0</v>
      </c>
      <c r="CI829" s="275"/>
      <c r="CJ829" s="273"/>
      <c r="CK829" s="296">
        <f>IF(C829="WORK IN PROGRESS",0.099999,IF(SUMIF(SALE!$L$3:$L$1221,$A829,SALE!$U$3:$U$1221)=0,0,SUMIF(SALE!$L$3:$L$1221,$A829,SALE!$U$3:$U$1221)/SUMIF(SALE!$L$3:$L$1221,$A829,SALE!$F$3:$F$1221)))</f>
        <v>0</v>
      </c>
    </row>
    <row r="830" spans="1:102" ht="12" hidden="1" customHeight="1" x14ac:dyDescent="0.25">
      <c r="A830" s="133" t="s">
        <v>2642</v>
      </c>
      <c r="B830" s="111" t="s">
        <v>1200</v>
      </c>
      <c r="C830" s="111"/>
      <c r="D830" s="126"/>
      <c r="E830" s="126"/>
      <c r="F830" s="126">
        <v>4.1203999999999998E-2</v>
      </c>
      <c r="G830" s="126">
        <v>4.1203999999999998E-2</v>
      </c>
      <c r="H830" s="112">
        <v>207328</v>
      </c>
      <c r="I830" s="112">
        <v>32.424999999999997</v>
      </c>
      <c r="J830" s="134">
        <v>4266.5889999999999</v>
      </c>
      <c r="K830" s="126"/>
      <c r="L830" s="112">
        <v>0</v>
      </c>
      <c r="M830" s="126"/>
      <c r="N830" s="112">
        <v>0</v>
      </c>
      <c r="O830" s="126"/>
      <c r="P830" s="112">
        <v>0</v>
      </c>
      <c r="Q830" s="126"/>
      <c r="R830" s="112">
        <v>0</v>
      </c>
      <c r="S830" s="126"/>
      <c r="T830" s="112">
        <v>0</v>
      </c>
      <c r="U830" s="126"/>
      <c r="V830" s="112">
        <v>0</v>
      </c>
      <c r="W830" s="126"/>
      <c r="X830" s="112">
        <v>0</v>
      </c>
      <c r="Y830" s="126"/>
      <c r="Z830" s="112">
        <v>0</v>
      </c>
      <c r="AA830" s="126"/>
      <c r="AB830" s="112">
        <v>0</v>
      </c>
      <c r="AC830" s="112">
        <v>0</v>
      </c>
      <c r="AD830" s="112">
        <v>0</v>
      </c>
      <c r="AE830" s="112">
        <v>0</v>
      </c>
      <c r="AF830" s="126"/>
      <c r="AG830" s="112">
        <v>0</v>
      </c>
      <c r="AH830" s="126"/>
      <c r="AI830" s="112">
        <v>0</v>
      </c>
      <c r="AJ830" s="126"/>
      <c r="AK830" s="112">
        <v>0</v>
      </c>
      <c r="AL830" s="126"/>
      <c r="AM830" s="112">
        <v>0</v>
      </c>
      <c r="AN830" s="126"/>
      <c r="AO830" s="112">
        <v>0</v>
      </c>
      <c r="AP830" s="126"/>
      <c r="AQ830" s="112">
        <v>0</v>
      </c>
      <c r="AR830" s="126"/>
      <c r="AS830" s="112">
        <v>0</v>
      </c>
      <c r="AT830" s="126"/>
      <c r="AU830" s="112">
        <v>0</v>
      </c>
      <c r="AV830" s="112">
        <v>0</v>
      </c>
      <c r="AW830" s="112">
        <v>0</v>
      </c>
      <c r="AX830" s="112">
        <v>0</v>
      </c>
      <c r="AY830" s="135">
        <v>207328</v>
      </c>
      <c r="AZ830" s="126">
        <v>38</v>
      </c>
      <c r="BA830" s="112">
        <v>32.424999999999997</v>
      </c>
      <c r="BB830" s="134">
        <v>4266.5889999999999</v>
      </c>
      <c r="BC830" s="134">
        <v>4266.5889999999999</v>
      </c>
      <c r="BD830" s="126">
        <v>0</v>
      </c>
      <c r="BE830" s="126">
        <v>0</v>
      </c>
      <c r="BF830" s="112">
        <v>0</v>
      </c>
      <c r="BG830" s="112">
        <v>0</v>
      </c>
      <c r="BH830" s="112">
        <v>0</v>
      </c>
      <c r="BI830" s="126"/>
      <c r="BJ830" s="112">
        <v>0</v>
      </c>
      <c r="BK830" s="126"/>
      <c r="BL830" s="112">
        <v>0</v>
      </c>
      <c r="BM830" s="112">
        <v>0</v>
      </c>
      <c r="BN830" s="112">
        <v>0</v>
      </c>
      <c r="BO830" s="112">
        <v>0</v>
      </c>
      <c r="BP830" s="113">
        <v>0</v>
      </c>
      <c r="BS830" s="97">
        <f t="shared" si="658"/>
        <v>0</v>
      </c>
      <c r="BT830" s="97">
        <f t="shared" si="659"/>
        <v>0</v>
      </c>
      <c r="BU830" s="97">
        <f t="shared" si="660"/>
        <v>0</v>
      </c>
      <c r="BV830" s="296" t="str">
        <f>IF(CA830=0,"NO STOCK",IF(COUNTIF(PKGSUMM_T!$A$2:$A$1245,A830)&gt;0,"OK","ERROR"))</f>
        <v>NO STOCK</v>
      </c>
      <c r="BW830" s="296" t="str">
        <f>IF(CA830=0,"NO STOCK",IF(OR(COUNTIF(COST_SHEETT!$B$3:$B$1238,CI830)&gt;0,COUNTIF(COST_SHEETT!$AB$3:$AB$1238,CI830)&gt;0,COUNTIF(COST_SHEETT1!$B$3:$B$1238,CI830)&gt;0,COUNTIF(COST_SHEETT1!$AB$3:$AB$1238,CI830)&gt;0),"OK","ERROR"))</f>
        <v>NO STOCK</v>
      </c>
      <c r="BX830" s="97">
        <f>SUMIF(HW!$A$2:$A$1573,$A830,HW!BI$2:BI$1573)</f>
        <v>0</v>
      </c>
      <c r="BY830" s="97">
        <f>SUMIF(HW!$A$2:$A$1573,$A830,HW!BJ$2:BJ$1573)</f>
        <v>0</v>
      </c>
      <c r="BZ830" s="197">
        <f t="shared" si="661"/>
        <v>0</v>
      </c>
      <c r="CA830" s="198">
        <f t="shared" si="662"/>
        <v>0</v>
      </c>
      <c r="CI830" s="275"/>
      <c r="CJ830" s="273"/>
      <c r="CK830" s="296">
        <f>IF(C830="WORK IN PROGRESS",0.099999,IF(SUMIF(SALE!$L$3:$L$1221,$A830,SALE!$U$3:$U$1221)=0,0,SUMIF(SALE!$L$3:$L$1221,$A830,SALE!$U$3:$U$1221)/SUMIF(SALE!$L$3:$L$1221,$A830,SALE!$F$3:$F$1221)))</f>
        <v>0</v>
      </c>
    </row>
    <row r="831" spans="1:102" ht="12" hidden="1" customHeight="1" x14ac:dyDescent="0.25">
      <c r="A831" s="104" t="s">
        <v>2642</v>
      </c>
      <c r="B831" s="105" t="s">
        <v>2034</v>
      </c>
      <c r="C831" s="106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  <c r="BH831" s="107"/>
      <c r="BI831" s="107"/>
      <c r="BJ831" s="107"/>
      <c r="BK831" s="107"/>
      <c r="BL831" s="107"/>
      <c r="BM831" s="107"/>
      <c r="BN831" s="107"/>
      <c r="BO831" s="107"/>
      <c r="BP831" s="108"/>
      <c r="BS831" s="97">
        <f t="shared" si="658"/>
        <v>0</v>
      </c>
      <c r="BT831" s="97">
        <f t="shared" si="659"/>
        <v>0</v>
      </c>
      <c r="BU831" s="97">
        <f t="shared" si="660"/>
        <v>0</v>
      </c>
      <c r="BV831" s="296" t="str">
        <f>IF(CA831=0,"NO STOCK",IF(COUNTIF(PKGSUMM_T!$A$2:$A$1245,A831)&gt;0,"OK","ERROR"))</f>
        <v>NO STOCK</v>
      </c>
      <c r="BW831" s="296" t="str">
        <f>IF(CA831=0,"NO STOCK",IF(OR(COUNTIF(COST_SHEETT!$B$3:$B$1238,CI831)&gt;0,COUNTIF(COST_SHEETT!$AB$3:$AB$1238,CI831)&gt;0,COUNTIF(COST_SHEETT1!$B$3:$B$1238,CI831)&gt;0,COUNTIF(COST_SHEETT1!$AB$3:$AB$1238,CI831)&gt;0),"OK","ERROR"))</f>
        <v>NO STOCK</v>
      </c>
      <c r="BX831" s="97">
        <f>SUMIF(HW!$A$2:$A$1573,$A831,HW!BI$2:BI$1573)</f>
        <v>0</v>
      </c>
      <c r="BY831" s="97">
        <f>SUMIF(HW!$A$2:$A$1573,$A831,HW!BJ$2:BJ$1573)</f>
        <v>0</v>
      </c>
      <c r="BZ831" s="197">
        <f t="shared" si="661"/>
        <v>0</v>
      </c>
      <c r="CA831" s="198">
        <f t="shared" si="662"/>
        <v>0</v>
      </c>
      <c r="CI831" s="275"/>
      <c r="CJ831" s="273"/>
      <c r="CK831" s="296">
        <f>IF(C831="WORK IN PROGRESS",0.099999,IF(SUMIF(SALE!$L$3:$L$1221,$A831,SALE!$U$3:$U$1221)=0,0,SUMIF(SALE!$L$3:$L$1221,$A831,SALE!$U$3:$U$1221)/SUMIF(SALE!$L$3:$L$1221,$A831,SALE!$F$3:$F$1221)))</f>
        <v>0</v>
      </c>
    </row>
    <row r="832" spans="1:102" ht="12" hidden="1" customHeight="1" x14ac:dyDescent="0.25">
      <c r="A832" s="109" t="s">
        <v>2642</v>
      </c>
      <c r="B832" s="110"/>
      <c r="C832" s="111" t="s">
        <v>30</v>
      </c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  <c r="BE832" s="112"/>
      <c r="BF832" s="112"/>
      <c r="BG832" s="112"/>
      <c r="BH832" s="112"/>
      <c r="BI832" s="112"/>
      <c r="BJ832" s="112"/>
      <c r="BK832" s="112"/>
      <c r="BL832" s="112"/>
      <c r="BM832" s="112"/>
      <c r="BN832" s="112"/>
      <c r="BO832" s="112"/>
      <c r="BP832" s="113"/>
      <c r="BS832" s="97">
        <f t="shared" si="658"/>
        <v>0</v>
      </c>
      <c r="BT832" s="97">
        <f t="shared" si="659"/>
        <v>0</v>
      </c>
      <c r="BU832" s="97">
        <f t="shared" si="660"/>
        <v>0</v>
      </c>
      <c r="BV832" s="296" t="str">
        <f>IF(CA832=0,"NO STOCK",IF(COUNTIF(PKGSUMM_T!$A$2:$A$1245,A832)&gt;0,"OK","ERROR"))</f>
        <v>NO STOCK</v>
      </c>
      <c r="BW832" s="296" t="str">
        <f>IF(CA832=0,"NO STOCK",IF(OR(COUNTIF(COST_SHEETT!$B$3:$B$1238,CI832)&gt;0,COUNTIF(COST_SHEETT!$AB$3:$AB$1238,CI832)&gt;0,COUNTIF(COST_SHEETT1!$B$3:$B$1238,CI832)&gt;0,COUNTIF(COST_SHEETT1!$AB$3:$AB$1238,CI832)&gt;0),"OK","ERROR"))</f>
        <v>NO STOCK</v>
      </c>
      <c r="BX832" s="97">
        <f>SUMIF(HW!$A$2:$A$1573,$A832,HW!BI$2:BI$1573)</f>
        <v>0</v>
      </c>
      <c r="BY832" s="97">
        <f>SUMIF(HW!$A$2:$A$1573,$A832,HW!BJ$2:BJ$1573)</f>
        <v>0</v>
      </c>
      <c r="BZ832" s="197">
        <f t="shared" si="661"/>
        <v>0</v>
      </c>
      <c r="CA832" s="198">
        <f t="shared" si="662"/>
        <v>0</v>
      </c>
      <c r="CI832" s="275"/>
      <c r="CJ832" s="273"/>
      <c r="CK832" s="296">
        <f>IF(C832="WORK IN PROGRESS",0.099999,IF(SUMIF(SALE!$L$3:$L$1221,$A832,SALE!$U$3:$U$1221)=0,0,SUMIF(SALE!$L$3:$L$1221,$A832,SALE!$U$3:$U$1221)/SUMIF(SALE!$L$3:$L$1221,$A832,SALE!$F$3:$F$1221)))</f>
        <v>0</v>
      </c>
    </row>
    <row r="833" spans="1:102" ht="12" hidden="1" customHeight="1" x14ac:dyDescent="0.25">
      <c r="A833" s="114" t="s">
        <v>2035</v>
      </c>
      <c r="B833" s="115" t="s">
        <v>2036</v>
      </c>
      <c r="C833" s="115" t="s">
        <v>30</v>
      </c>
      <c r="D833" s="116">
        <v>6776</v>
      </c>
      <c r="E833" s="117">
        <v>130</v>
      </c>
      <c r="F833" s="117">
        <v>1.8863000000000001E-2</v>
      </c>
      <c r="G833" s="117">
        <v>1.8863000000000001E-2</v>
      </c>
      <c r="H833" s="118"/>
      <c r="I833" s="118">
        <v>0</v>
      </c>
      <c r="J833" s="118">
        <v>0</v>
      </c>
      <c r="K833" s="118"/>
      <c r="L833" s="118">
        <v>0</v>
      </c>
      <c r="M833" s="118"/>
      <c r="N833" s="118">
        <v>0</v>
      </c>
      <c r="O833" s="118"/>
      <c r="P833" s="118">
        <v>0</v>
      </c>
      <c r="Q833" s="118"/>
      <c r="R833" s="118">
        <v>0</v>
      </c>
      <c r="S833" s="118"/>
      <c r="T833" s="118">
        <v>0</v>
      </c>
      <c r="U833" s="118"/>
      <c r="V833" s="118">
        <v>0</v>
      </c>
      <c r="W833" s="118"/>
      <c r="X833" s="118">
        <v>0</v>
      </c>
      <c r="Y833" s="118"/>
      <c r="Z833" s="118">
        <v>0</v>
      </c>
      <c r="AA833" s="118"/>
      <c r="AB833" s="118">
        <v>0</v>
      </c>
      <c r="AC833" s="118">
        <v>0</v>
      </c>
      <c r="AD833" s="118">
        <v>0</v>
      </c>
      <c r="AE833" s="118">
        <v>0</v>
      </c>
      <c r="AF833" s="118"/>
      <c r="AG833" s="118">
        <v>0</v>
      </c>
      <c r="AH833" s="118"/>
      <c r="AI833" s="118">
        <v>0</v>
      </c>
      <c r="AJ833" s="118"/>
      <c r="AK833" s="118">
        <v>0</v>
      </c>
      <c r="AL833" s="118"/>
      <c r="AM833" s="118">
        <v>0</v>
      </c>
      <c r="AN833" s="118"/>
      <c r="AO833" s="118">
        <v>0</v>
      </c>
      <c r="AP833" s="118"/>
      <c r="AQ833" s="118">
        <v>0</v>
      </c>
      <c r="AR833" s="118"/>
      <c r="AS833" s="118">
        <v>0</v>
      </c>
      <c r="AT833" s="118"/>
      <c r="AU833" s="118">
        <v>0</v>
      </c>
      <c r="AV833" s="118">
        <v>0</v>
      </c>
      <c r="AW833" s="118">
        <v>0</v>
      </c>
      <c r="AX833" s="118">
        <v>0</v>
      </c>
      <c r="AY833" s="118">
        <v>0</v>
      </c>
      <c r="AZ833" s="118">
        <v>0</v>
      </c>
      <c r="BA833" s="118">
        <v>0</v>
      </c>
      <c r="BB833" s="118">
        <v>0</v>
      </c>
      <c r="BC833" s="118">
        <v>0</v>
      </c>
      <c r="BD833" s="117">
        <v>0</v>
      </c>
      <c r="BE833" s="117">
        <v>0</v>
      </c>
      <c r="BF833" s="118">
        <v>0</v>
      </c>
      <c r="BG833" s="118">
        <v>0</v>
      </c>
      <c r="BH833" s="118">
        <v>0</v>
      </c>
      <c r="BI833" s="118"/>
      <c r="BJ833" s="118">
        <v>0</v>
      </c>
      <c r="BK833" s="118"/>
      <c r="BL833" s="118">
        <v>0</v>
      </c>
      <c r="BM833" s="118">
        <v>0</v>
      </c>
      <c r="BN833" s="118">
        <v>0</v>
      </c>
      <c r="BO833" s="118">
        <v>0</v>
      </c>
      <c r="BP833" s="119">
        <v>0</v>
      </c>
      <c r="BS833" s="97">
        <f t="shared" si="658"/>
        <v>0</v>
      </c>
      <c r="BT833" s="97">
        <f t="shared" si="659"/>
        <v>0</v>
      </c>
      <c r="BU833" s="97">
        <f t="shared" si="660"/>
        <v>0</v>
      </c>
      <c r="BV833" s="296" t="str">
        <f>IF(CA833=0,"NO STOCK",IF(COUNTIF(PKGSUMM_T!$A$2:$A$1245,A833)&gt;0,"OK","ERROR"))</f>
        <v>NO STOCK</v>
      </c>
      <c r="BW833" s="296" t="str">
        <f>IF(CA833=0,"NO STOCK",IF(OR(COUNTIF(COST_SHEETT!$B$3:$B$1238,CI833)&gt;0,COUNTIF(COST_SHEETT!$AB$3:$AB$1238,CI833)&gt;0,COUNTIF(COST_SHEETT1!$B$3:$B$1238,CI833)&gt;0,COUNTIF(COST_SHEETT1!$AB$3:$AB$1238,CI833)&gt;0),"OK","ERROR"))</f>
        <v>NO STOCK</v>
      </c>
      <c r="BX833" s="97">
        <f>SUMIF(HW!$A$2:$A$1573,$A833,HW!BI$2:BI$1573)</f>
        <v>0</v>
      </c>
      <c r="BY833" s="97">
        <f>SUMIF(HW!$A$2:$A$1573,$A833,HW!BJ$2:BJ$1573)</f>
        <v>0</v>
      </c>
      <c r="BZ833" s="197">
        <f t="shared" si="661"/>
        <v>0</v>
      </c>
      <c r="CA833" s="198">
        <f t="shared" si="662"/>
        <v>0</v>
      </c>
      <c r="CI833" s="275"/>
      <c r="CJ833" s="273"/>
      <c r="CK833" s="296">
        <f>IF(C833="WORK IN PROGRESS",0.099999,IF(SUMIF(SALE!$L$3:$L$1221,$A833,SALE!$U$3:$U$1221)=0,0,SUMIF(SALE!$L$3:$L$1221,$A833,SALE!$U$3:$U$1221)/SUMIF(SALE!$L$3:$L$1221,$A833,SALE!$F$3:$F$1221)))</f>
        <v>0</v>
      </c>
    </row>
    <row r="834" spans="1:102" ht="12" hidden="1" customHeight="1" x14ac:dyDescent="0.25">
      <c r="A834" s="120" t="s">
        <v>563</v>
      </c>
      <c r="B834" s="121" t="s">
        <v>564</v>
      </c>
      <c r="C834" s="121" t="s">
        <v>30</v>
      </c>
      <c r="D834" s="122">
        <v>6776</v>
      </c>
      <c r="E834" s="123">
        <v>130</v>
      </c>
      <c r="F834" s="123">
        <v>1.8863000000000001E-2</v>
      </c>
      <c r="G834" s="123">
        <v>1.8863000000000001E-2</v>
      </c>
      <c r="H834" s="124"/>
      <c r="I834" s="124">
        <v>0</v>
      </c>
      <c r="J834" s="124">
        <v>0</v>
      </c>
      <c r="K834" s="124"/>
      <c r="L834" s="124">
        <v>0</v>
      </c>
      <c r="M834" s="124"/>
      <c r="N834" s="124">
        <v>0</v>
      </c>
      <c r="O834" s="124"/>
      <c r="P834" s="124">
        <v>0</v>
      </c>
      <c r="Q834" s="124"/>
      <c r="R834" s="124">
        <v>0</v>
      </c>
      <c r="S834" s="124"/>
      <c r="T834" s="124">
        <v>0</v>
      </c>
      <c r="U834" s="124"/>
      <c r="V834" s="124">
        <v>0</v>
      </c>
      <c r="W834" s="124"/>
      <c r="X834" s="124">
        <v>0</v>
      </c>
      <c r="Y834" s="124"/>
      <c r="Z834" s="124">
        <v>0</v>
      </c>
      <c r="AA834" s="124"/>
      <c r="AB834" s="124">
        <v>0</v>
      </c>
      <c r="AC834" s="124">
        <v>0</v>
      </c>
      <c r="AD834" s="124">
        <v>0</v>
      </c>
      <c r="AE834" s="124">
        <v>0</v>
      </c>
      <c r="AF834" s="124"/>
      <c r="AG834" s="124">
        <v>0</v>
      </c>
      <c r="AH834" s="124"/>
      <c r="AI834" s="124">
        <v>0</v>
      </c>
      <c r="AJ834" s="124"/>
      <c r="AK834" s="124">
        <v>0</v>
      </c>
      <c r="AL834" s="124"/>
      <c r="AM834" s="124">
        <v>0</v>
      </c>
      <c r="AN834" s="124"/>
      <c r="AO834" s="124">
        <v>0</v>
      </c>
      <c r="AP834" s="124"/>
      <c r="AQ834" s="124">
        <v>0</v>
      </c>
      <c r="AR834" s="124"/>
      <c r="AS834" s="124">
        <v>0</v>
      </c>
      <c r="AT834" s="124"/>
      <c r="AU834" s="124">
        <v>0</v>
      </c>
      <c r="AV834" s="124">
        <v>0</v>
      </c>
      <c r="AW834" s="124">
        <v>0</v>
      </c>
      <c r="AX834" s="124">
        <v>0</v>
      </c>
      <c r="AY834" s="124">
        <v>0</v>
      </c>
      <c r="AZ834" s="124">
        <v>0</v>
      </c>
      <c r="BA834" s="124">
        <v>0</v>
      </c>
      <c r="BB834" s="124">
        <v>0</v>
      </c>
      <c r="BC834" s="124">
        <v>0</v>
      </c>
      <c r="BD834" s="123">
        <v>0</v>
      </c>
      <c r="BE834" s="123">
        <v>0</v>
      </c>
      <c r="BF834" s="124">
        <v>0</v>
      </c>
      <c r="BG834" s="124">
        <v>0</v>
      </c>
      <c r="BH834" s="124">
        <v>0</v>
      </c>
      <c r="BI834" s="124"/>
      <c r="BJ834" s="124">
        <v>0</v>
      </c>
      <c r="BK834" s="124"/>
      <c r="BL834" s="124">
        <v>0</v>
      </c>
      <c r="BM834" s="124">
        <v>0</v>
      </c>
      <c r="BN834" s="124">
        <v>0</v>
      </c>
      <c r="BO834" s="124">
        <v>0</v>
      </c>
      <c r="BP834" s="125">
        <v>0</v>
      </c>
      <c r="BS834" s="97">
        <f t="shared" si="658"/>
        <v>0</v>
      </c>
      <c r="BT834" s="97">
        <f t="shared" si="659"/>
        <v>0</v>
      </c>
      <c r="BU834" s="97">
        <f t="shared" si="660"/>
        <v>0</v>
      </c>
      <c r="BV834" s="296" t="str">
        <f>IF(CA834=0,"NO STOCK",IF(COUNTIF(PKGSUMM_T!$A$2:$A$1245,A834)&gt;0,"OK","ERROR"))</f>
        <v>NO STOCK</v>
      </c>
      <c r="BW834" s="296" t="str">
        <f>IF(CA834=0,"NO STOCK",IF(OR(COUNTIF(COST_SHEETT!$B$3:$B$1238,CI834)&gt;0,COUNTIF(COST_SHEETT!$AB$3:$AB$1238,CI834)&gt;0,COUNTIF(COST_SHEETT1!$B$3:$B$1238,CI834)&gt;0,COUNTIF(COST_SHEETT1!$AB$3:$AB$1238,CI834)&gt;0),"OK","ERROR"))</f>
        <v>NO STOCK</v>
      </c>
      <c r="BX834" s="97">
        <f>SUMIF(HW!$A$2:$A$1573,$A834,HW!BI$2:BI$1573)</f>
        <v>0</v>
      </c>
      <c r="BY834" s="97">
        <f>SUMIF(HW!$A$2:$A$1573,$A834,HW!BJ$2:BJ$1573)</f>
        <v>0</v>
      </c>
      <c r="BZ834" s="197">
        <f t="shared" si="661"/>
        <v>0</v>
      </c>
      <c r="CA834" s="198">
        <f t="shared" si="662"/>
        <v>0</v>
      </c>
      <c r="CI834" s="275"/>
      <c r="CJ834" s="273"/>
      <c r="CK834" s="296">
        <f>IF(C834="WORK IN PROGRESS",0.099999,IF(SUMIF(SALE!$L$3:$L$1221,$A834,SALE!$U$3:$U$1221)=0,0,SUMIF(SALE!$L$3:$L$1221,$A834,SALE!$U$3:$U$1221)/SUMIF(SALE!$L$3:$L$1221,$A834,SALE!$F$3:$F$1221)))</f>
        <v>0</v>
      </c>
    </row>
    <row r="835" spans="1:102" ht="12" hidden="1" customHeight="1" x14ac:dyDescent="0.25">
      <c r="A835" s="114" t="s">
        <v>2037</v>
      </c>
      <c r="B835" s="115" t="s">
        <v>2038</v>
      </c>
      <c r="C835" s="115" t="s">
        <v>30</v>
      </c>
      <c r="D835" s="116">
        <v>6776</v>
      </c>
      <c r="E835" s="117">
        <v>130</v>
      </c>
      <c r="F835" s="117">
        <v>1.8863000000000001E-2</v>
      </c>
      <c r="G835" s="117">
        <v>1.8863000000000001E-2</v>
      </c>
      <c r="H835" s="118"/>
      <c r="I835" s="118">
        <v>0</v>
      </c>
      <c r="J835" s="118">
        <v>0</v>
      </c>
      <c r="K835" s="118"/>
      <c r="L835" s="118">
        <v>0</v>
      </c>
      <c r="M835" s="118"/>
      <c r="N835" s="118">
        <v>0</v>
      </c>
      <c r="O835" s="118"/>
      <c r="P835" s="118">
        <v>0</v>
      </c>
      <c r="Q835" s="118"/>
      <c r="R835" s="118">
        <v>0</v>
      </c>
      <c r="S835" s="118"/>
      <c r="T835" s="118">
        <v>0</v>
      </c>
      <c r="U835" s="118"/>
      <c r="V835" s="118">
        <v>0</v>
      </c>
      <c r="W835" s="118"/>
      <c r="X835" s="118">
        <v>0</v>
      </c>
      <c r="Y835" s="118"/>
      <c r="Z835" s="118">
        <v>0</v>
      </c>
      <c r="AA835" s="118"/>
      <c r="AB835" s="118">
        <v>0</v>
      </c>
      <c r="AC835" s="118">
        <v>0</v>
      </c>
      <c r="AD835" s="118">
        <v>0</v>
      </c>
      <c r="AE835" s="118">
        <v>0</v>
      </c>
      <c r="AF835" s="118"/>
      <c r="AG835" s="118">
        <v>0</v>
      </c>
      <c r="AH835" s="118"/>
      <c r="AI835" s="118">
        <v>0</v>
      </c>
      <c r="AJ835" s="118"/>
      <c r="AK835" s="118">
        <v>0</v>
      </c>
      <c r="AL835" s="118"/>
      <c r="AM835" s="118">
        <v>0</v>
      </c>
      <c r="AN835" s="118"/>
      <c r="AO835" s="118">
        <v>0</v>
      </c>
      <c r="AP835" s="118"/>
      <c r="AQ835" s="118">
        <v>0</v>
      </c>
      <c r="AR835" s="118"/>
      <c r="AS835" s="118">
        <v>0</v>
      </c>
      <c r="AT835" s="118"/>
      <c r="AU835" s="118">
        <v>0</v>
      </c>
      <c r="AV835" s="118">
        <v>0</v>
      </c>
      <c r="AW835" s="118">
        <v>0</v>
      </c>
      <c r="AX835" s="118">
        <v>0</v>
      </c>
      <c r="AY835" s="118">
        <v>0</v>
      </c>
      <c r="AZ835" s="118">
        <v>0</v>
      </c>
      <c r="BA835" s="118">
        <v>0</v>
      </c>
      <c r="BB835" s="118">
        <v>0</v>
      </c>
      <c r="BC835" s="118">
        <v>0</v>
      </c>
      <c r="BD835" s="117">
        <v>0</v>
      </c>
      <c r="BE835" s="117">
        <v>0</v>
      </c>
      <c r="BF835" s="118">
        <v>0</v>
      </c>
      <c r="BG835" s="118">
        <v>0</v>
      </c>
      <c r="BH835" s="118">
        <v>0</v>
      </c>
      <c r="BI835" s="118"/>
      <c r="BJ835" s="118">
        <v>0</v>
      </c>
      <c r="BK835" s="118"/>
      <c r="BL835" s="118">
        <v>0</v>
      </c>
      <c r="BM835" s="118">
        <v>0</v>
      </c>
      <c r="BN835" s="118">
        <v>0</v>
      </c>
      <c r="BO835" s="118">
        <v>0</v>
      </c>
      <c r="BP835" s="119">
        <v>0</v>
      </c>
      <c r="BS835" s="97">
        <f t="shared" si="658"/>
        <v>0</v>
      </c>
      <c r="BT835" s="97">
        <f t="shared" si="659"/>
        <v>0</v>
      </c>
      <c r="BU835" s="97">
        <f t="shared" si="660"/>
        <v>0</v>
      </c>
      <c r="BV835" s="296" t="str">
        <f>IF(CA835=0,"NO STOCK",IF(COUNTIF(PKGSUMM_T!$A$2:$A$1245,A835)&gt;0,"OK","ERROR"))</f>
        <v>NO STOCK</v>
      </c>
      <c r="BW835" s="296" t="str">
        <f>IF(CA835=0,"NO STOCK",IF(OR(COUNTIF(COST_SHEETT!$B$3:$B$1238,CI835)&gt;0,COUNTIF(COST_SHEETT!$AB$3:$AB$1238,CI835)&gt;0,COUNTIF(COST_SHEETT1!$B$3:$B$1238,CI835)&gt;0,COUNTIF(COST_SHEETT1!$AB$3:$AB$1238,CI835)&gt;0),"OK","ERROR"))</f>
        <v>NO STOCK</v>
      </c>
      <c r="BX835" s="97">
        <f>SUMIF(HW!$A$2:$A$1573,$A835,HW!BI$2:BI$1573)</f>
        <v>0</v>
      </c>
      <c r="BY835" s="97">
        <f>SUMIF(HW!$A$2:$A$1573,$A835,HW!BJ$2:BJ$1573)</f>
        <v>0</v>
      </c>
      <c r="BZ835" s="197">
        <f t="shared" si="661"/>
        <v>0</v>
      </c>
      <c r="CA835" s="198">
        <f t="shared" si="662"/>
        <v>0</v>
      </c>
      <c r="CI835" s="275"/>
      <c r="CJ835" s="273"/>
      <c r="CK835" s="296">
        <f>IF(C835="WORK IN PROGRESS",0.099999,IF(SUMIF(SALE!$L$3:$L$1221,$A835,SALE!$U$3:$U$1221)=0,0,SUMIF(SALE!$L$3:$L$1221,$A835,SALE!$U$3:$U$1221)/SUMIF(SALE!$L$3:$L$1221,$A835,SALE!$F$3:$F$1221)))</f>
        <v>0</v>
      </c>
    </row>
    <row r="836" spans="1:102" ht="12" hidden="1" customHeight="1" x14ac:dyDescent="0.25">
      <c r="A836" s="120" t="s">
        <v>2039</v>
      </c>
      <c r="B836" s="121" t="s">
        <v>2040</v>
      </c>
      <c r="C836" s="121" t="s">
        <v>30</v>
      </c>
      <c r="D836" s="122">
        <v>6292</v>
      </c>
      <c r="E836" s="123">
        <v>130</v>
      </c>
      <c r="F836" s="123">
        <v>1.8863000000000001E-2</v>
      </c>
      <c r="G836" s="123">
        <v>1.8863000000000001E-2</v>
      </c>
      <c r="H836" s="124"/>
      <c r="I836" s="124">
        <v>0</v>
      </c>
      <c r="J836" s="124">
        <v>0</v>
      </c>
      <c r="K836" s="124"/>
      <c r="L836" s="124">
        <v>0</v>
      </c>
      <c r="M836" s="124"/>
      <c r="N836" s="124">
        <v>0</v>
      </c>
      <c r="O836" s="124"/>
      <c r="P836" s="124">
        <v>0</v>
      </c>
      <c r="Q836" s="124"/>
      <c r="R836" s="124">
        <v>0</v>
      </c>
      <c r="S836" s="124"/>
      <c r="T836" s="124">
        <v>0</v>
      </c>
      <c r="U836" s="124"/>
      <c r="V836" s="124">
        <v>0</v>
      </c>
      <c r="W836" s="124"/>
      <c r="X836" s="124">
        <v>0</v>
      </c>
      <c r="Y836" s="124"/>
      <c r="Z836" s="124">
        <v>0</v>
      </c>
      <c r="AA836" s="124"/>
      <c r="AB836" s="124">
        <v>0</v>
      </c>
      <c r="AC836" s="124">
        <v>0</v>
      </c>
      <c r="AD836" s="124">
        <v>0</v>
      </c>
      <c r="AE836" s="124">
        <v>0</v>
      </c>
      <c r="AF836" s="124"/>
      <c r="AG836" s="124">
        <v>0</v>
      </c>
      <c r="AH836" s="124"/>
      <c r="AI836" s="124">
        <v>0</v>
      </c>
      <c r="AJ836" s="124"/>
      <c r="AK836" s="124">
        <v>0</v>
      </c>
      <c r="AL836" s="124"/>
      <c r="AM836" s="124">
        <v>0</v>
      </c>
      <c r="AN836" s="124"/>
      <c r="AO836" s="124">
        <v>0</v>
      </c>
      <c r="AP836" s="124"/>
      <c r="AQ836" s="124">
        <v>0</v>
      </c>
      <c r="AR836" s="124"/>
      <c r="AS836" s="124">
        <v>0</v>
      </c>
      <c r="AT836" s="124"/>
      <c r="AU836" s="124">
        <v>0</v>
      </c>
      <c r="AV836" s="124">
        <v>0</v>
      </c>
      <c r="AW836" s="124">
        <v>0</v>
      </c>
      <c r="AX836" s="124">
        <v>0</v>
      </c>
      <c r="AY836" s="124">
        <v>0</v>
      </c>
      <c r="AZ836" s="124">
        <v>0</v>
      </c>
      <c r="BA836" s="124">
        <v>0</v>
      </c>
      <c r="BB836" s="124">
        <v>0</v>
      </c>
      <c r="BC836" s="124">
        <v>0</v>
      </c>
      <c r="BD836" s="123">
        <v>0</v>
      </c>
      <c r="BE836" s="123">
        <v>0</v>
      </c>
      <c r="BF836" s="124">
        <v>0</v>
      </c>
      <c r="BG836" s="124">
        <v>0</v>
      </c>
      <c r="BH836" s="124">
        <v>0</v>
      </c>
      <c r="BI836" s="124"/>
      <c r="BJ836" s="124">
        <v>0</v>
      </c>
      <c r="BK836" s="124"/>
      <c r="BL836" s="124">
        <v>0</v>
      </c>
      <c r="BM836" s="124">
        <v>0</v>
      </c>
      <c r="BN836" s="124">
        <v>0</v>
      </c>
      <c r="BO836" s="124">
        <v>0</v>
      </c>
      <c r="BP836" s="125">
        <v>0</v>
      </c>
      <c r="BS836" s="97">
        <f t="shared" si="658"/>
        <v>0</v>
      </c>
      <c r="BT836" s="97">
        <f t="shared" si="659"/>
        <v>0</v>
      </c>
      <c r="BU836" s="97">
        <f t="shared" si="660"/>
        <v>0</v>
      </c>
      <c r="BV836" s="296" t="str">
        <f>IF(CA836=0,"NO STOCK",IF(COUNTIF(PKGSUMM_T!$A$2:$A$1245,A836)&gt;0,"OK","ERROR"))</f>
        <v>NO STOCK</v>
      </c>
      <c r="BW836" s="296" t="str">
        <f>IF(CA836=0,"NO STOCK",IF(OR(COUNTIF(COST_SHEETT!$B$3:$B$1238,CI836)&gt;0,COUNTIF(COST_SHEETT!$AB$3:$AB$1238,CI836)&gt;0,COUNTIF(COST_SHEETT1!$B$3:$B$1238,CI836)&gt;0,COUNTIF(COST_SHEETT1!$AB$3:$AB$1238,CI836)&gt;0),"OK","ERROR"))</f>
        <v>NO STOCK</v>
      </c>
      <c r="BX836" s="97">
        <f>SUMIF(HW!$A$2:$A$1573,$A836,HW!BI$2:BI$1573)</f>
        <v>0</v>
      </c>
      <c r="BY836" s="97">
        <f>SUMIF(HW!$A$2:$A$1573,$A836,HW!BJ$2:BJ$1573)</f>
        <v>0</v>
      </c>
      <c r="BZ836" s="197">
        <f t="shared" si="661"/>
        <v>0</v>
      </c>
      <c r="CA836" s="198">
        <f t="shared" si="662"/>
        <v>0</v>
      </c>
      <c r="CI836" s="275"/>
      <c r="CJ836" s="273"/>
      <c r="CK836" s="296">
        <f>IF(C836="WORK IN PROGRESS",0.099999,IF(SUMIF(SALE!$L$3:$L$1221,$A836,SALE!$U$3:$U$1221)=0,0,SUMIF(SALE!$L$3:$L$1221,$A836,SALE!$U$3:$U$1221)/SUMIF(SALE!$L$3:$L$1221,$A836,SALE!$F$3:$F$1221)))</f>
        <v>0</v>
      </c>
    </row>
    <row r="837" spans="1:102" ht="12" hidden="1" customHeight="1" x14ac:dyDescent="0.25">
      <c r="A837" s="114" t="s">
        <v>2041</v>
      </c>
      <c r="B837" s="115" t="s">
        <v>2042</v>
      </c>
      <c r="C837" s="115" t="s">
        <v>30</v>
      </c>
      <c r="D837" s="116">
        <v>6292</v>
      </c>
      <c r="E837" s="117">
        <v>130</v>
      </c>
      <c r="F837" s="117">
        <v>1.8863000000000001E-2</v>
      </c>
      <c r="G837" s="117">
        <v>1.8863000000000001E-2</v>
      </c>
      <c r="H837" s="118"/>
      <c r="I837" s="118">
        <v>0</v>
      </c>
      <c r="J837" s="118">
        <v>0</v>
      </c>
      <c r="K837" s="118"/>
      <c r="L837" s="118">
        <v>0</v>
      </c>
      <c r="M837" s="118"/>
      <c r="N837" s="118">
        <v>0</v>
      </c>
      <c r="O837" s="118"/>
      <c r="P837" s="118">
        <v>0</v>
      </c>
      <c r="Q837" s="118"/>
      <c r="R837" s="118">
        <v>0</v>
      </c>
      <c r="S837" s="118"/>
      <c r="T837" s="118">
        <v>0</v>
      </c>
      <c r="U837" s="118"/>
      <c r="V837" s="118">
        <v>0</v>
      </c>
      <c r="W837" s="118"/>
      <c r="X837" s="118">
        <v>0</v>
      </c>
      <c r="Y837" s="118"/>
      <c r="Z837" s="118">
        <v>0</v>
      </c>
      <c r="AA837" s="118"/>
      <c r="AB837" s="118">
        <v>0</v>
      </c>
      <c r="AC837" s="118">
        <v>0</v>
      </c>
      <c r="AD837" s="118">
        <v>0</v>
      </c>
      <c r="AE837" s="118">
        <v>0</v>
      </c>
      <c r="AF837" s="118"/>
      <c r="AG837" s="118">
        <v>0</v>
      </c>
      <c r="AH837" s="118"/>
      <c r="AI837" s="118">
        <v>0</v>
      </c>
      <c r="AJ837" s="118"/>
      <c r="AK837" s="118">
        <v>0</v>
      </c>
      <c r="AL837" s="118"/>
      <c r="AM837" s="118">
        <v>0</v>
      </c>
      <c r="AN837" s="118"/>
      <c r="AO837" s="118">
        <v>0</v>
      </c>
      <c r="AP837" s="118"/>
      <c r="AQ837" s="118">
        <v>0</v>
      </c>
      <c r="AR837" s="118"/>
      <c r="AS837" s="118">
        <v>0</v>
      </c>
      <c r="AT837" s="118"/>
      <c r="AU837" s="118">
        <v>0</v>
      </c>
      <c r="AV837" s="118">
        <v>0</v>
      </c>
      <c r="AW837" s="118">
        <v>0</v>
      </c>
      <c r="AX837" s="118">
        <v>0</v>
      </c>
      <c r="AY837" s="118">
        <v>0</v>
      </c>
      <c r="AZ837" s="118">
        <v>0</v>
      </c>
      <c r="BA837" s="118">
        <v>0</v>
      </c>
      <c r="BB837" s="118">
        <v>0</v>
      </c>
      <c r="BC837" s="118">
        <v>0</v>
      </c>
      <c r="BD837" s="117">
        <v>0</v>
      </c>
      <c r="BE837" s="117">
        <v>0</v>
      </c>
      <c r="BF837" s="118">
        <v>0</v>
      </c>
      <c r="BG837" s="118">
        <v>0</v>
      </c>
      <c r="BH837" s="118">
        <v>0</v>
      </c>
      <c r="BI837" s="118"/>
      <c r="BJ837" s="118">
        <v>0</v>
      </c>
      <c r="BK837" s="118"/>
      <c r="BL837" s="118">
        <v>0</v>
      </c>
      <c r="BM837" s="118">
        <v>0</v>
      </c>
      <c r="BN837" s="118">
        <v>0</v>
      </c>
      <c r="BO837" s="118">
        <v>0</v>
      </c>
      <c r="BP837" s="119">
        <v>0</v>
      </c>
      <c r="BS837" s="97">
        <f t="shared" si="658"/>
        <v>0</v>
      </c>
      <c r="BT837" s="97">
        <f t="shared" si="659"/>
        <v>0</v>
      </c>
      <c r="BU837" s="97">
        <f t="shared" si="660"/>
        <v>0</v>
      </c>
      <c r="BV837" s="296" t="str">
        <f>IF(CA837=0,"NO STOCK",IF(COUNTIF(PKGSUMM_T!$A$2:$A$1245,A837)&gt;0,"OK","ERROR"))</f>
        <v>NO STOCK</v>
      </c>
      <c r="BW837" s="296" t="str">
        <f>IF(CA837=0,"NO STOCK",IF(OR(COUNTIF(COST_SHEETT!$B$3:$B$1238,CI837)&gt;0,COUNTIF(COST_SHEETT!$AB$3:$AB$1238,CI837)&gt;0,COUNTIF(COST_SHEETT1!$B$3:$B$1238,CI837)&gt;0,COUNTIF(COST_SHEETT1!$AB$3:$AB$1238,CI837)&gt;0),"OK","ERROR"))</f>
        <v>NO STOCK</v>
      </c>
      <c r="BX837" s="97">
        <f>SUMIF(HW!$A$2:$A$1573,$A837,HW!BI$2:BI$1573)</f>
        <v>0</v>
      </c>
      <c r="BY837" s="97">
        <f>SUMIF(HW!$A$2:$A$1573,$A837,HW!BJ$2:BJ$1573)</f>
        <v>0</v>
      </c>
      <c r="BZ837" s="197">
        <f t="shared" si="661"/>
        <v>0</v>
      </c>
      <c r="CA837" s="198">
        <f t="shared" si="662"/>
        <v>0</v>
      </c>
      <c r="CI837" s="275"/>
      <c r="CJ837" s="273"/>
      <c r="CK837" s="296">
        <f>IF(C837="WORK IN PROGRESS",0.099999,IF(SUMIF(SALE!$L$3:$L$1221,$A837,SALE!$U$3:$U$1221)=0,0,SUMIF(SALE!$L$3:$L$1221,$A837,SALE!$U$3:$U$1221)/SUMIF(SALE!$L$3:$L$1221,$A837,SALE!$F$3:$F$1221)))</f>
        <v>0</v>
      </c>
    </row>
    <row r="838" spans="1:102" ht="12" hidden="1" customHeight="1" x14ac:dyDescent="0.25">
      <c r="A838" s="120" t="s">
        <v>2043</v>
      </c>
      <c r="B838" s="121" t="s">
        <v>2044</v>
      </c>
      <c r="C838" s="121" t="s">
        <v>30</v>
      </c>
      <c r="D838" s="122">
        <v>6292</v>
      </c>
      <c r="E838" s="123">
        <v>130</v>
      </c>
      <c r="F838" s="123">
        <v>1.8863000000000001E-2</v>
      </c>
      <c r="G838" s="123">
        <v>1.8863000000000001E-2</v>
      </c>
      <c r="H838" s="124"/>
      <c r="I838" s="124">
        <v>0</v>
      </c>
      <c r="J838" s="124">
        <v>0</v>
      </c>
      <c r="K838" s="124"/>
      <c r="L838" s="124">
        <v>0</v>
      </c>
      <c r="M838" s="124"/>
      <c r="N838" s="124">
        <v>0</v>
      </c>
      <c r="O838" s="124"/>
      <c r="P838" s="124">
        <v>0</v>
      </c>
      <c r="Q838" s="124"/>
      <c r="R838" s="124">
        <v>0</v>
      </c>
      <c r="S838" s="124"/>
      <c r="T838" s="124">
        <v>0</v>
      </c>
      <c r="U838" s="124"/>
      <c r="V838" s="124">
        <v>0</v>
      </c>
      <c r="W838" s="124"/>
      <c r="X838" s="124">
        <v>0</v>
      </c>
      <c r="Y838" s="124"/>
      <c r="Z838" s="124">
        <v>0</v>
      </c>
      <c r="AA838" s="124"/>
      <c r="AB838" s="124">
        <v>0</v>
      </c>
      <c r="AC838" s="124">
        <v>0</v>
      </c>
      <c r="AD838" s="124">
        <v>0</v>
      </c>
      <c r="AE838" s="124">
        <v>0</v>
      </c>
      <c r="AF838" s="124"/>
      <c r="AG838" s="124">
        <v>0</v>
      </c>
      <c r="AH838" s="124"/>
      <c r="AI838" s="124">
        <v>0</v>
      </c>
      <c r="AJ838" s="124"/>
      <c r="AK838" s="124">
        <v>0</v>
      </c>
      <c r="AL838" s="124"/>
      <c r="AM838" s="124">
        <v>0</v>
      </c>
      <c r="AN838" s="124"/>
      <c r="AO838" s="124">
        <v>0</v>
      </c>
      <c r="AP838" s="124"/>
      <c r="AQ838" s="124">
        <v>0</v>
      </c>
      <c r="AR838" s="124"/>
      <c r="AS838" s="124">
        <v>0</v>
      </c>
      <c r="AT838" s="124"/>
      <c r="AU838" s="124">
        <v>0</v>
      </c>
      <c r="AV838" s="124">
        <v>0</v>
      </c>
      <c r="AW838" s="124">
        <v>0</v>
      </c>
      <c r="AX838" s="124">
        <v>0</v>
      </c>
      <c r="AY838" s="124">
        <v>0</v>
      </c>
      <c r="AZ838" s="124">
        <v>0</v>
      </c>
      <c r="BA838" s="124">
        <v>0</v>
      </c>
      <c r="BB838" s="124">
        <v>0</v>
      </c>
      <c r="BC838" s="124">
        <v>0</v>
      </c>
      <c r="BD838" s="123">
        <v>0</v>
      </c>
      <c r="BE838" s="123">
        <v>0</v>
      </c>
      <c r="BF838" s="124">
        <v>0</v>
      </c>
      <c r="BG838" s="124">
        <v>0</v>
      </c>
      <c r="BH838" s="124">
        <v>0</v>
      </c>
      <c r="BI838" s="124"/>
      <c r="BJ838" s="124">
        <v>0</v>
      </c>
      <c r="BK838" s="124"/>
      <c r="BL838" s="124">
        <v>0</v>
      </c>
      <c r="BM838" s="124">
        <v>0</v>
      </c>
      <c r="BN838" s="124">
        <v>0</v>
      </c>
      <c r="BO838" s="124">
        <v>0</v>
      </c>
      <c r="BP838" s="125">
        <v>0</v>
      </c>
      <c r="BS838" s="97">
        <f t="shared" si="658"/>
        <v>0</v>
      </c>
      <c r="BT838" s="97">
        <f t="shared" si="659"/>
        <v>0</v>
      </c>
      <c r="BU838" s="97">
        <f t="shared" si="660"/>
        <v>0</v>
      </c>
      <c r="BV838" s="296" t="str">
        <f>IF(CA838=0,"NO STOCK",IF(COUNTIF(PKGSUMM_T!$A$2:$A$1245,A838)&gt;0,"OK","ERROR"))</f>
        <v>NO STOCK</v>
      </c>
      <c r="BW838" s="296" t="str">
        <f>IF(CA838=0,"NO STOCK",IF(OR(COUNTIF(COST_SHEETT!$B$3:$B$1238,CI838)&gt;0,COUNTIF(COST_SHEETT!$AB$3:$AB$1238,CI838)&gt;0,COUNTIF(COST_SHEETT1!$B$3:$B$1238,CI838)&gt;0,COUNTIF(COST_SHEETT1!$AB$3:$AB$1238,CI838)&gt;0),"OK","ERROR"))</f>
        <v>NO STOCK</v>
      </c>
      <c r="BX838" s="97">
        <f>SUMIF(HW!$A$2:$A$1573,$A838,HW!BI$2:BI$1573)</f>
        <v>0</v>
      </c>
      <c r="BY838" s="97">
        <f>SUMIF(HW!$A$2:$A$1573,$A838,HW!BJ$2:BJ$1573)</f>
        <v>0</v>
      </c>
      <c r="BZ838" s="197">
        <f t="shared" si="661"/>
        <v>0</v>
      </c>
      <c r="CA838" s="198">
        <f t="shared" si="662"/>
        <v>0</v>
      </c>
      <c r="CI838" s="275"/>
      <c r="CJ838" s="273"/>
      <c r="CK838" s="296">
        <f>IF(C838="WORK IN PROGRESS",0.099999,IF(SUMIF(SALE!$L$3:$L$1221,$A838,SALE!$U$3:$U$1221)=0,0,SUMIF(SALE!$L$3:$L$1221,$A838,SALE!$U$3:$U$1221)/SUMIF(SALE!$L$3:$L$1221,$A838,SALE!$F$3:$F$1221)))</f>
        <v>0</v>
      </c>
    </row>
    <row r="839" spans="1:102" ht="12" hidden="1" customHeight="1" x14ac:dyDescent="0.25">
      <c r="A839" s="114" t="s">
        <v>2045</v>
      </c>
      <c r="B839" s="115" t="s">
        <v>2046</v>
      </c>
      <c r="C839" s="115" t="s">
        <v>30</v>
      </c>
      <c r="D839" s="116">
        <v>6292</v>
      </c>
      <c r="E839" s="117">
        <v>130</v>
      </c>
      <c r="F839" s="117">
        <v>1.8863000000000001E-2</v>
      </c>
      <c r="G839" s="117">
        <v>1.8863000000000001E-2</v>
      </c>
      <c r="H839" s="118"/>
      <c r="I839" s="118">
        <v>0</v>
      </c>
      <c r="J839" s="118">
        <v>0</v>
      </c>
      <c r="K839" s="118"/>
      <c r="L839" s="118">
        <v>0</v>
      </c>
      <c r="M839" s="118"/>
      <c r="N839" s="118">
        <v>0</v>
      </c>
      <c r="O839" s="118"/>
      <c r="P839" s="118">
        <v>0</v>
      </c>
      <c r="Q839" s="118"/>
      <c r="R839" s="118">
        <v>0</v>
      </c>
      <c r="S839" s="118"/>
      <c r="T839" s="118">
        <v>0</v>
      </c>
      <c r="U839" s="118"/>
      <c r="V839" s="118">
        <v>0</v>
      </c>
      <c r="W839" s="118"/>
      <c r="X839" s="118">
        <v>0</v>
      </c>
      <c r="Y839" s="118"/>
      <c r="Z839" s="118">
        <v>0</v>
      </c>
      <c r="AA839" s="118"/>
      <c r="AB839" s="118">
        <v>0</v>
      </c>
      <c r="AC839" s="118">
        <v>0</v>
      </c>
      <c r="AD839" s="118">
        <v>0</v>
      </c>
      <c r="AE839" s="118">
        <v>0</v>
      </c>
      <c r="AF839" s="118"/>
      <c r="AG839" s="118">
        <v>0</v>
      </c>
      <c r="AH839" s="118"/>
      <c r="AI839" s="118">
        <v>0</v>
      </c>
      <c r="AJ839" s="118"/>
      <c r="AK839" s="118">
        <v>0</v>
      </c>
      <c r="AL839" s="118"/>
      <c r="AM839" s="118">
        <v>0</v>
      </c>
      <c r="AN839" s="118"/>
      <c r="AO839" s="118">
        <v>0</v>
      </c>
      <c r="AP839" s="118"/>
      <c r="AQ839" s="118">
        <v>0</v>
      </c>
      <c r="AR839" s="118"/>
      <c r="AS839" s="118">
        <v>0</v>
      </c>
      <c r="AT839" s="118"/>
      <c r="AU839" s="118">
        <v>0</v>
      </c>
      <c r="AV839" s="118">
        <v>0</v>
      </c>
      <c r="AW839" s="118">
        <v>0</v>
      </c>
      <c r="AX839" s="118">
        <v>0</v>
      </c>
      <c r="AY839" s="118">
        <v>0</v>
      </c>
      <c r="AZ839" s="118">
        <v>0</v>
      </c>
      <c r="BA839" s="118">
        <v>0</v>
      </c>
      <c r="BB839" s="118">
        <v>0</v>
      </c>
      <c r="BC839" s="118">
        <v>0</v>
      </c>
      <c r="BD839" s="117">
        <v>0</v>
      </c>
      <c r="BE839" s="117">
        <v>0</v>
      </c>
      <c r="BF839" s="118">
        <v>0</v>
      </c>
      <c r="BG839" s="118">
        <v>0</v>
      </c>
      <c r="BH839" s="118">
        <v>0</v>
      </c>
      <c r="BI839" s="118"/>
      <c r="BJ839" s="118">
        <v>0</v>
      </c>
      <c r="BK839" s="118"/>
      <c r="BL839" s="118">
        <v>0</v>
      </c>
      <c r="BM839" s="118">
        <v>0</v>
      </c>
      <c r="BN839" s="118">
        <v>0</v>
      </c>
      <c r="BO839" s="118">
        <v>0</v>
      </c>
      <c r="BP839" s="119">
        <v>0</v>
      </c>
      <c r="BS839" s="97">
        <f t="shared" si="658"/>
        <v>0</v>
      </c>
      <c r="BT839" s="97">
        <f t="shared" si="659"/>
        <v>0</v>
      </c>
      <c r="BU839" s="97">
        <f t="shared" si="660"/>
        <v>0</v>
      </c>
      <c r="BV839" s="296" t="str">
        <f>IF(CA839=0,"NO STOCK",IF(COUNTIF(PKGSUMM_T!$A$2:$A$1245,A839)&gt;0,"OK","ERROR"))</f>
        <v>NO STOCK</v>
      </c>
      <c r="BW839" s="296" t="str">
        <f>IF(CA839=0,"NO STOCK",IF(OR(COUNTIF(COST_SHEETT!$B$3:$B$1238,CI839)&gt;0,COUNTIF(COST_SHEETT!$AB$3:$AB$1238,CI839)&gt;0,COUNTIF(COST_SHEETT1!$B$3:$B$1238,CI839)&gt;0,COUNTIF(COST_SHEETT1!$AB$3:$AB$1238,CI839)&gt;0),"OK","ERROR"))</f>
        <v>NO STOCK</v>
      </c>
      <c r="BX839" s="97">
        <f>SUMIF(HW!$A$2:$A$1573,$A839,HW!BI$2:BI$1573)</f>
        <v>0</v>
      </c>
      <c r="BY839" s="97">
        <f>SUMIF(HW!$A$2:$A$1573,$A839,HW!BJ$2:BJ$1573)</f>
        <v>0</v>
      </c>
      <c r="BZ839" s="197">
        <f t="shared" si="661"/>
        <v>0</v>
      </c>
      <c r="CA839" s="198">
        <f t="shared" si="662"/>
        <v>0</v>
      </c>
      <c r="CI839" s="275"/>
      <c r="CJ839" s="273"/>
      <c r="CK839" s="296">
        <f>IF(C839="WORK IN PROGRESS",0.099999,IF(SUMIF(SALE!$L$3:$L$1221,$A839,SALE!$U$3:$U$1221)=0,0,SUMIF(SALE!$L$3:$L$1221,$A839,SALE!$U$3:$U$1221)/SUMIF(SALE!$L$3:$L$1221,$A839,SALE!$F$3:$F$1221)))</f>
        <v>0</v>
      </c>
    </row>
    <row r="840" spans="1:102" ht="12" hidden="1" customHeight="1" x14ac:dyDescent="0.25">
      <c r="A840" s="120" t="s">
        <v>2047</v>
      </c>
      <c r="B840" s="121" t="s">
        <v>2048</v>
      </c>
      <c r="C840" s="121" t="s">
        <v>30</v>
      </c>
      <c r="D840" s="122">
        <v>6292</v>
      </c>
      <c r="E840" s="123">
        <v>130</v>
      </c>
      <c r="F840" s="123">
        <v>1.8863000000000001E-2</v>
      </c>
      <c r="G840" s="123">
        <v>1.8863000000000001E-2</v>
      </c>
      <c r="H840" s="124"/>
      <c r="I840" s="124">
        <v>0</v>
      </c>
      <c r="J840" s="124">
        <v>0</v>
      </c>
      <c r="K840" s="124"/>
      <c r="L840" s="124">
        <v>0</v>
      </c>
      <c r="M840" s="124"/>
      <c r="N840" s="124">
        <v>0</v>
      </c>
      <c r="O840" s="124"/>
      <c r="P840" s="124">
        <v>0</v>
      </c>
      <c r="Q840" s="124"/>
      <c r="R840" s="124">
        <v>0</v>
      </c>
      <c r="S840" s="124"/>
      <c r="T840" s="124">
        <v>0</v>
      </c>
      <c r="U840" s="124"/>
      <c r="V840" s="124">
        <v>0</v>
      </c>
      <c r="W840" s="124"/>
      <c r="X840" s="124">
        <v>0</v>
      </c>
      <c r="Y840" s="124"/>
      <c r="Z840" s="124">
        <v>0</v>
      </c>
      <c r="AA840" s="124"/>
      <c r="AB840" s="124">
        <v>0</v>
      </c>
      <c r="AC840" s="124">
        <v>0</v>
      </c>
      <c r="AD840" s="124">
        <v>0</v>
      </c>
      <c r="AE840" s="124">
        <v>0</v>
      </c>
      <c r="AF840" s="124"/>
      <c r="AG840" s="124">
        <v>0</v>
      </c>
      <c r="AH840" s="124"/>
      <c r="AI840" s="124">
        <v>0</v>
      </c>
      <c r="AJ840" s="124"/>
      <c r="AK840" s="124">
        <v>0</v>
      </c>
      <c r="AL840" s="124"/>
      <c r="AM840" s="124">
        <v>0</v>
      </c>
      <c r="AN840" s="124"/>
      <c r="AO840" s="124">
        <v>0</v>
      </c>
      <c r="AP840" s="124"/>
      <c r="AQ840" s="124">
        <v>0</v>
      </c>
      <c r="AR840" s="124"/>
      <c r="AS840" s="124">
        <v>0</v>
      </c>
      <c r="AT840" s="124"/>
      <c r="AU840" s="124">
        <v>0</v>
      </c>
      <c r="AV840" s="124">
        <v>0</v>
      </c>
      <c r="AW840" s="124">
        <v>0</v>
      </c>
      <c r="AX840" s="124">
        <v>0</v>
      </c>
      <c r="AY840" s="124">
        <v>0</v>
      </c>
      <c r="AZ840" s="124">
        <v>0</v>
      </c>
      <c r="BA840" s="124">
        <v>0</v>
      </c>
      <c r="BB840" s="124">
        <v>0</v>
      </c>
      <c r="BC840" s="124">
        <v>0</v>
      </c>
      <c r="BD840" s="123">
        <v>0</v>
      </c>
      <c r="BE840" s="123">
        <v>0</v>
      </c>
      <c r="BF840" s="124">
        <v>0</v>
      </c>
      <c r="BG840" s="124">
        <v>0</v>
      </c>
      <c r="BH840" s="124">
        <v>0</v>
      </c>
      <c r="BI840" s="124"/>
      <c r="BJ840" s="124">
        <v>0</v>
      </c>
      <c r="BK840" s="124"/>
      <c r="BL840" s="124">
        <v>0</v>
      </c>
      <c r="BM840" s="124">
        <v>0</v>
      </c>
      <c r="BN840" s="124">
        <v>0</v>
      </c>
      <c r="BO840" s="124">
        <v>0</v>
      </c>
      <c r="BP840" s="125">
        <v>0</v>
      </c>
      <c r="BS840" s="97">
        <f t="shared" ref="BS840:BS903" si="715">IF($A840="YYYYY",0,AY840)</f>
        <v>0</v>
      </c>
      <c r="BT840" s="97">
        <f t="shared" ref="BT840:BT903" si="716">IF($A840="YYYYY",0,AZ840)</f>
        <v>0</v>
      </c>
      <c r="BU840" s="97">
        <f t="shared" ref="BU840:BU903" si="717">IF($A840="YYYYY",0,BA840)</f>
        <v>0</v>
      </c>
      <c r="BV840" s="296" t="str">
        <f>IF(CA840=0,"NO STOCK",IF(COUNTIF(PKGSUMM_T!$A$2:$A$1245,A840)&gt;0,"OK","ERROR"))</f>
        <v>NO STOCK</v>
      </c>
      <c r="BW840" s="296" t="str">
        <f>IF(CA840=0,"NO STOCK",IF(OR(COUNTIF(COST_SHEETT!$B$3:$B$1238,CI840)&gt;0,COUNTIF(COST_SHEETT!$AB$3:$AB$1238,CI840)&gt;0,COUNTIF(COST_SHEETT1!$B$3:$B$1238,CI840)&gt;0,COUNTIF(COST_SHEETT1!$AB$3:$AB$1238,CI840)&gt;0),"OK","ERROR"))</f>
        <v>NO STOCK</v>
      </c>
      <c r="BX840" s="97">
        <f>SUMIF(HW!$A$2:$A$1573,$A840,HW!BI$2:BI$1573)</f>
        <v>0</v>
      </c>
      <c r="BY840" s="97">
        <f>SUMIF(HW!$A$2:$A$1573,$A840,HW!BJ$2:BJ$1573)</f>
        <v>0</v>
      </c>
      <c r="BZ840" s="197">
        <f t="shared" ref="BZ840:BZ903" si="718">BS840+BX840</f>
        <v>0</v>
      </c>
      <c r="CA840" s="198">
        <f t="shared" ref="CA840:CA903" si="719">BY840+BU840</f>
        <v>0</v>
      </c>
      <c r="CI840" s="275"/>
      <c r="CJ840" s="273"/>
      <c r="CK840" s="296">
        <f>IF(C840="WORK IN PROGRESS",0.099999,IF(SUMIF(SALE!$L$3:$L$1221,$A840,SALE!$U$3:$U$1221)=0,0,SUMIF(SALE!$L$3:$L$1221,$A840,SALE!$U$3:$U$1221)/SUMIF(SALE!$L$3:$L$1221,$A840,SALE!$F$3:$F$1221)))</f>
        <v>0</v>
      </c>
    </row>
    <row r="841" spans="1:102" ht="12" customHeight="1" x14ac:dyDescent="0.25">
      <c r="A841" s="114" t="s">
        <v>569</v>
      </c>
      <c r="B841" s="115" t="s">
        <v>2049</v>
      </c>
      <c r="C841" s="115" t="s">
        <v>30</v>
      </c>
      <c r="D841" s="139">
        <v>6006</v>
      </c>
      <c r="E841" s="117">
        <v>150</v>
      </c>
      <c r="F841" s="117">
        <v>2.0629999999999999E-2</v>
      </c>
      <c r="G841" s="117">
        <v>2.0629999999999999E-2</v>
      </c>
      <c r="H841" s="118">
        <v>6006</v>
      </c>
      <c r="I841" s="107">
        <v>0.90100000000000002</v>
      </c>
      <c r="J841" s="107">
        <v>123.904</v>
      </c>
      <c r="K841" s="117"/>
      <c r="L841" s="118">
        <v>0</v>
      </c>
      <c r="M841" s="117"/>
      <c r="N841" s="118">
        <v>0</v>
      </c>
      <c r="O841" s="117"/>
      <c r="P841" s="118">
        <v>0</v>
      </c>
      <c r="Q841" s="117"/>
      <c r="R841" s="118">
        <v>0</v>
      </c>
      <c r="S841" s="117"/>
      <c r="T841" s="118">
        <v>0</v>
      </c>
      <c r="U841" s="117"/>
      <c r="V841" s="118">
        <v>0</v>
      </c>
      <c r="W841" s="117"/>
      <c r="X841" s="118">
        <v>0</v>
      </c>
      <c r="Y841" s="117"/>
      <c r="Z841" s="118">
        <v>0</v>
      </c>
      <c r="AA841" s="117"/>
      <c r="AB841" s="118">
        <v>0</v>
      </c>
      <c r="AC841" s="118">
        <v>0</v>
      </c>
      <c r="AD841" s="118">
        <v>0</v>
      </c>
      <c r="AE841" s="118">
        <v>0</v>
      </c>
      <c r="AF841" s="117"/>
      <c r="AG841" s="118">
        <v>0</v>
      </c>
      <c r="AH841" s="117"/>
      <c r="AI841" s="118">
        <v>0</v>
      </c>
      <c r="AJ841" s="117"/>
      <c r="AK841" s="118">
        <v>0</v>
      </c>
      <c r="AL841" s="117"/>
      <c r="AM841" s="118">
        <v>0</v>
      </c>
      <c r="AN841" s="118">
        <v>6006</v>
      </c>
      <c r="AO841" s="107">
        <v>0.90100000000000002</v>
      </c>
      <c r="AP841" s="117"/>
      <c r="AQ841" s="118">
        <v>0</v>
      </c>
      <c r="AR841" s="117"/>
      <c r="AS841" s="118">
        <v>0</v>
      </c>
      <c r="AT841" s="117"/>
      <c r="AU841" s="118">
        <v>0</v>
      </c>
      <c r="AV841" s="139">
        <v>6006</v>
      </c>
      <c r="AW841" s="107">
        <v>0.90100000000000002</v>
      </c>
      <c r="AX841" s="107">
        <v>123.904</v>
      </c>
      <c r="AY841" s="118">
        <v>0</v>
      </c>
      <c r="AZ841" s="118">
        <v>0</v>
      </c>
      <c r="BA841" s="118">
        <v>0</v>
      </c>
      <c r="BB841" s="118">
        <v>0</v>
      </c>
      <c r="BC841" s="118">
        <v>0</v>
      </c>
      <c r="BD841" s="117">
        <v>0</v>
      </c>
      <c r="BE841" s="117">
        <v>0</v>
      </c>
      <c r="BF841" s="118">
        <v>0</v>
      </c>
      <c r="BG841" s="118">
        <v>0</v>
      </c>
      <c r="BH841" s="118">
        <v>0</v>
      </c>
      <c r="BI841" s="117"/>
      <c r="BJ841" s="118">
        <v>0</v>
      </c>
      <c r="BK841" s="117"/>
      <c r="BL841" s="118">
        <v>0</v>
      </c>
      <c r="BM841" s="118">
        <v>0</v>
      </c>
      <c r="BN841" s="118">
        <v>0</v>
      </c>
      <c r="BO841" s="118">
        <v>0</v>
      </c>
      <c r="BP841" s="119">
        <v>0</v>
      </c>
      <c r="BS841" s="97">
        <f t="shared" si="715"/>
        <v>0</v>
      </c>
      <c r="BT841" s="97">
        <f t="shared" si="716"/>
        <v>0</v>
      </c>
      <c r="BU841" s="97">
        <f t="shared" si="717"/>
        <v>0</v>
      </c>
      <c r="BV841" s="296" t="str">
        <f>IF(CA841=0,"NO STOCK",IF(COUNTIF(PKGSUMM_T!$A$2:$A$1245,A841)&gt;0,"OK","ERROR"))</f>
        <v>OK</v>
      </c>
      <c r="BW841" s="296" t="str">
        <f>IF(CA841=0,"NO STOCK",IF(OR(COUNTIF(COST_SHEETT!$B$3:$B$1238,CI841)&gt;0,COUNTIF(COST_SHEETT!$AB$3:$AB$1238,CI841)&gt;0,COUNTIF(COST_SHEETT1!$B$3:$B$1238,CI841)&gt;0,COUNTIF(COST_SHEETT1!$AB$3:$AB$1238,CI841)&gt;0),"OK","ERROR"))</f>
        <v>OK</v>
      </c>
      <c r="BX841" s="97">
        <f>SUMIF(HW!$A$2:$A$1573,$A841,HW!BI$2:BI$1573)</f>
        <v>111342</v>
      </c>
      <c r="BY841" s="97">
        <f>SUMIF(HW!$A$2:$A$1573,$A841,HW!BJ$2:BJ$1573)</f>
        <v>16.701000000000001</v>
      </c>
      <c r="BZ841" s="197">
        <f t="shared" si="718"/>
        <v>111342</v>
      </c>
      <c r="CA841" s="198">
        <f t="shared" si="719"/>
        <v>16.701000000000001</v>
      </c>
      <c r="CB841" s="296">
        <f>IF(CJ841="Y",IF(C841="FINISHED GOODS",SUMIF(COST_SHEETT!$AB$3:$AB$1227,$CI841,COST_SHEETT!$DD$3:$DD$1227),SUMIF(COST_SHEETT!$B$3:$B$1227,$CI841,COST_SHEETT!$DB$3:$DB$1227)),IF(C841="FINISHED GOODS",SUMIF(COST_SHEETT1!$AB$3:$AB$1227,$CI841,COST_SHEETT1!$DD$3:$DD$1227),SUMIF(COST_SHEETT1!$B$3:$B$1227,$CI841,COST_SHEETT1!$DB$3:$DB$1227)))</f>
        <v>2.4172033128328427E-2</v>
      </c>
      <c r="CC841" s="209">
        <f t="shared" ref="CC841:CC842" si="720">ROUND(BZ841*CB841,0)</f>
        <v>2691</v>
      </c>
      <c r="CD841" s="295">
        <v>1</v>
      </c>
      <c r="CE841" s="295"/>
      <c r="CF841" s="376">
        <f t="shared" ref="CF841:CF842" si="721">IF(BZ841=0,0,IF(CK841&gt;0,CK841,CD841))</f>
        <v>2.0630000010060434E-2</v>
      </c>
      <c r="CG841" s="301">
        <f t="shared" ref="CG841:CG842" si="722">MIN(CF841,CB841)</f>
        <v>2.0630000010060434E-2</v>
      </c>
      <c r="CH841" s="302">
        <f t="shared" ref="CH841:CH842" si="723">ROUND(CG841*BZ841,0)</f>
        <v>2297</v>
      </c>
      <c r="CI841" s="275" t="s">
        <v>3700</v>
      </c>
      <c r="CJ841" s="274" t="s">
        <v>2666</v>
      </c>
      <c r="CK841" s="296">
        <f>IF(C841="WORK IN PROGRESS",0.099999,IF(SUMIF(SALE!$L$3:$L$1221,$A841,SALE!$U$3:$U$1221)=0,0,SUMIF(SALE!$L$3:$L$1221,$A841,SALE!$U$3:$U$1221)/SUMIF(SALE!$L$3:$L$1221,$A841,SALE!$F$3:$F$1221)))</f>
        <v>2.0630000010060434E-2</v>
      </c>
      <c r="CL841" s="296" t="str">
        <f t="shared" ref="CL841:CL842" si="724">IF(CF841&lt;CB841,"NRV","COST")</f>
        <v>NRV</v>
      </c>
      <c r="CM841" s="304">
        <f t="shared" ref="CM841:CM842" si="725">IF(CA841=0,0,ROUND(CH841/CA841,3))</f>
        <v>137.53700000000001</v>
      </c>
      <c r="CT841" s="296">
        <f>+(BX841*CG841)</f>
        <v>2296.985461120149</v>
      </c>
      <c r="CU841" s="296">
        <f t="shared" ref="CU841:CU842" si="726">+(BZ841-BX841)*CG841</f>
        <v>0</v>
      </c>
      <c r="CW841" s="296">
        <f t="shared" ref="CW841:CW842" si="727">+CT841+CU841+CV841</f>
        <v>2296.985461120149</v>
      </c>
      <c r="CX841" s="388">
        <f t="shared" ref="CX841:CX842" si="728">+CW841-CH841</f>
        <v>-1.4538879850988451E-2</v>
      </c>
    </row>
    <row r="842" spans="1:102" ht="12" customHeight="1" x14ac:dyDescent="0.25">
      <c r="A842" s="120" t="s">
        <v>731</v>
      </c>
      <c r="B842" s="121" t="s">
        <v>730</v>
      </c>
      <c r="C842" s="121" t="s">
        <v>30</v>
      </c>
      <c r="D842" s="122">
        <v>6006</v>
      </c>
      <c r="E842" s="123">
        <v>150</v>
      </c>
      <c r="F842" s="123">
        <v>2.0752E-2</v>
      </c>
      <c r="G842" s="123">
        <v>2.0752E-2</v>
      </c>
      <c r="H842" s="127">
        <v>42042</v>
      </c>
      <c r="I842" s="127">
        <v>6.306</v>
      </c>
      <c r="J842" s="127">
        <v>872.45600000000002</v>
      </c>
      <c r="K842" s="123"/>
      <c r="L842" s="124">
        <v>0</v>
      </c>
      <c r="M842" s="123"/>
      <c r="N842" s="124">
        <v>0</v>
      </c>
      <c r="O842" s="123"/>
      <c r="P842" s="124">
        <v>0</v>
      </c>
      <c r="Q842" s="123"/>
      <c r="R842" s="124">
        <v>0</v>
      </c>
      <c r="S842" s="123"/>
      <c r="T842" s="124">
        <v>0</v>
      </c>
      <c r="U842" s="123"/>
      <c r="V842" s="124">
        <v>0</v>
      </c>
      <c r="W842" s="123"/>
      <c r="X842" s="124">
        <v>0</v>
      </c>
      <c r="Y842" s="123"/>
      <c r="Z842" s="124">
        <v>0</v>
      </c>
      <c r="AA842" s="123"/>
      <c r="AB842" s="124">
        <v>0</v>
      </c>
      <c r="AC842" s="124">
        <v>0</v>
      </c>
      <c r="AD842" s="124">
        <v>0</v>
      </c>
      <c r="AE842" s="124">
        <v>0</v>
      </c>
      <c r="AF842" s="123"/>
      <c r="AG842" s="124">
        <v>0</v>
      </c>
      <c r="AH842" s="123"/>
      <c r="AI842" s="124">
        <v>0</v>
      </c>
      <c r="AJ842" s="123"/>
      <c r="AK842" s="124">
        <v>0</v>
      </c>
      <c r="AL842" s="123"/>
      <c r="AM842" s="124">
        <v>0</v>
      </c>
      <c r="AN842" s="123"/>
      <c r="AO842" s="124">
        <v>0</v>
      </c>
      <c r="AP842" s="123"/>
      <c r="AQ842" s="124">
        <v>0</v>
      </c>
      <c r="AR842" s="123"/>
      <c r="AS842" s="124">
        <v>0</v>
      </c>
      <c r="AT842" s="123"/>
      <c r="AU842" s="124">
        <v>0</v>
      </c>
      <c r="AV842" s="124">
        <v>0</v>
      </c>
      <c r="AW842" s="124">
        <v>0</v>
      </c>
      <c r="AX842" s="124">
        <v>0</v>
      </c>
      <c r="AY842" s="129">
        <v>42042</v>
      </c>
      <c r="AZ842" s="123">
        <v>7</v>
      </c>
      <c r="BA842" s="127">
        <v>6.306</v>
      </c>
      <c r="BB842" s="127">
        <v>872.45600000000002</v>
      </c>
      <c r="BC842" s="127">
        <v>872.45600000000002</v>
      </c>
      <c r="BD842" s="123">
        <v>0</v>
      </c>
      <c r="BE842" s="123">
        <v>0</v>
      </c>
      <c r="BF842" s="124">
        <v>0</v>
      </c>
      <c r="BG842" s="124">
        <v>0</v>
      </c>
      <c r="BH842" s="124">
        <v>0</v>
      </c>
      <c r="BI842" s="123"/>
      <c r="BJ842" s="124">
        <v>0</v>
      </c>
      <c r="BK842" s="123"/>
      <c r="BL842" s="124">
        <v>0</v>
      </c>
      <c r="BM842" s="124">
        <v>0</v>
      </c>
      <c r="BN842" s="124">
        <v>0</v>
      </c>
      <c r="BO842" s="124">
        <v>0</v>
      </c>
      <c r="BP842" s="125">
        <v>0</v>
      </c>
      <c r="BS842" s="97">
        <f t="shared" si="715"/>
        <v>42042</v>
      </c>
      <c r="BT842" s="97">
        <f t="shared" si="716"/>
        <v>7</v>
      </c>
      <c r="BU842" s="97">
        <f t="shared" si="717"/>
        <v>6.306</v>
      </c>
      <c r="BV842" s="296" t="str">
        <f>IF(CA842=0,"NO STOCK",IF(COUNTIF(PKGSUMM_T!$A$2:$A$1245,A842)&gt;0,"OK","ERROR"))</f>
        <v>OK</v>
      </c>
      <c r="BW842" s="296" t="str">
        <f>IF(CA842=0,"NO STOCK",IF(OR(COUNTIF(COST_SHEETT!$B$3:$B$1238,CI842)&gt;0,COUNTIF(COST_SHEETT!$AB$3:$AB$1238,CI842)&gt;0,COUNTIF(COST_SHEETT1!$B$3:$B$1238,CI842)&gt;0,COUNTIF(COST_SHEETT1!$AB$3:$AB$1238,CI842)&gt;0),"OK","ERROR"))</f>
        <v>OK</v>
      </c>
      <c r="BX842" s="97">
        <f>SUMIF(HW!$A$2:$A$1573,$A842,HW!BI$2:BI$1573)</f>
        <v>0</v>
      </c>
      <c r="BY842" s="97">
        <f>SUMIF(HW!$A$2:$A$1573,$A842,HW!BJ$2:BJ$1573)</f>
        <v>0</v>
      </c>
      <c r="BZ842" s="197">
        <f t="shared" si="718"/>
        <v>42042</v>
      </c>
      <c r="CA842" s="198">
        <f t="shared" si="719"/>
        <v>6.306</v>
      </c>
      <c r="CB842" s="296">
        <f>IF(CJ842="Y",IF(C842="FINISHED GOODS",SUMIF(COST_SHEETT!$AB$3:$AB$1227,$CI842,COST_SHEETT!$DD$3:$DD$1227),SUMIF(COST_SHEETT!$B$3:$B$1227,$CI842,COST_SHEETT!$DB$3:$DB$1227)),IF(C842="FINISHED GOODS",SUMIF(COST_SHEETT1!$AB$3:$AB$1227,$CI842,COST_SHEETT1!$DD$3:$DD$1227),SUMIF(COST_SHEETT1!$B$3:$B$1227,$CI842,COST_SHEETT1!$DB$3:$DB$1227)))</f>
        <v>2.296617392223109E-2</v>
      </c>
      <c r="CC842" s="209">
        <f t="shared" si="720"/>
        <v>966</v>
      </c>
      <c r="CD842" s="295">
        <v>1</v>
      </c>
      <c r="CE842" s="295"/>
      <c r="CF842" s="376">
        <f t="shared" si="721"/>
        <v>2.0751999851999849E-2</v>
      </c>
      <c r="CG842" s="301">
        <f t="shared" si="722"/>
        <v>2.0751999851999849E-2</v>
      </c>
      <c r="CH842" s="302">
        <f t="shared" si="723"/>
        <v>872</v>
      </c>
      <c r="CI842" s="275" t="s">
        <v>4084</v>
      </c>
      <c r="CJ842" s="274" t="s">
        <v>2666</v>
      </c>
      <c r="CK842" s="296">
        <f>IF(C842="WORK IN PROGRESS",0.099999,IF(SUMIF(SALE!$L$3:$L$1221,$A842,SALE!$U$3:$U$1221)=0,0,SUMIF(SALE!$L$3:$L$1221,$A842,SALE!$U$3:$U$1221)/SUMIF(SALE!$L$3:$L$1221,$A842,SALE!$F$3:$F$1221)))</f>
        <v>2.0751999851999849E-2</v>
      </c>
      <c r="CL842" s="296" t="str">
        <f t="shared" si="724"/>
        <v>NRV</v>
      </c>
      <c r="CM842" s="304">
        <f t="shared" si="725"/>
        <v>138.28100000000001</v>
      </c>
      <c r="CU842" s="296">
        <f t="shared" si="726"/>
        <v>872.45557777777765</v>
      </c>
      <c r="CW842" s="296">
        <f t="shared" si="727"/>
        <v>872.45557777777765</v>
      </c>
      <c r="CX842" s="388">
        <f t="shared" si="728"/>
        <v>0.45557777777764841</v>
      </c>
    </row>
    <row r="843" spans="1:102" ht="12" hidden="1" customHeight="1" x14ac:dyDescent="0.25">
      <c r="A843" s="114" t="s">
        <v>2050</v>
      </c>
      <c r="B843" s="115" t="s">
        <v>2049</v>
      </c>
      <c r="C843" s="115" t="s">
        <v>30</v>
      </c>
      <c r="D843" s="116">
        <v>6006</v>
      </c>
      <c r="E843" s="117">
        <v>160</v>
      </c>
      <c r="F843" s="117">
        <v>2.3216000000000001E-2</v>
      </c>
      <c r="G843" s="117">
        <v>2.3216000000000001E-2</v>
      </c>
      <c r="H843" s="118"/>
      <c r="I843" s="118">
        <v>0</v>
      </c>
      <c r="J843" s="118">
        <v>0</v>
      </c>
      <c r="K843" s="118"/>
      <c r="L843" s="118">
        <v>0</v>
      </c>
      <c r="M843" s="118"/>
      <c r="N843" s="118">
        <v>0</v>
      </c>
      <c r="O843" s="118"/>
      <c r="P843" s="118">
        <v>0</v>
      </c>
      <c r="Q843" s="118"/>
      <c r="R843" s="118">
        <v>0</v>
      </c>
      <c r="S843" s="118"/>
      <c r="T843" s="118">
        <v>0</v>
      </c>
      <c r="U843" s="118"/>
      <c r="V843" s="118">
        <v>0</v>
      </c>
      <c r="W843" s="118"/>
      <c r="X843" s="118">
        <v>0</v>
      </c>
      <c r="Y843" s="118"/>
      <c r="Z843" s="118">
        <v>0</v>
      </c>
      <c r="AA843" s="118"/>
      <c r="AB843" s="118">
        <v>0</v>
      </c>
      <c r="AC843" s="118">
        <v>0</v>
      </c>
      <c r="AD843" s="118">
        <v>0</v>
      </c>
      <c r="AE843" s="118">
        <v>0</v>
      </c>
      <c r="AF843" s="118"/>
      <c r="AG843" s="118">
        <v>0</v>
      </c>
      <c r="AH843" s="118"/>
      <c r="AI843" s="118">
        <v>0</v>
      </c>
      <c r="AJ843" s="118"/>
      <c r="AK843" s="118">
        <v>0</v>
      </c>
      <c r="AL843" s="118"/>
      <c r="AM843" s="118">
        <v>0</v>
      </c>
      <c r="AN843" s="118"/>
      <c r="AO843" s="118">
        <v>0</v>
      </c>
      <c r="AP843" s="118"/>
      <c r="AQ843" s="118">
        <v>0</v>
      </c>
      <c r="AR843" s="118"/>
      <c r="AS843" s="118">
        <v>0</v>
      </c>
      <c r="AT843" s="118"/>
      <c r="AU843" s="118">
        <v>0</v>
      </c>
      <c r="AV843" s="118">
        <v>0</v>
      </c>
      <c r="AW843" s="118">
        <v>0</v>
      </c>
      <c r="AX843" s="118">
        <v>0</v>
      </c>
      <c r="AY843" s="118">
        <v>0</v>
      </c>
      <c r="AZ843" s="118">
        <v>0</v>
      </c>
      <c r="BA843" s="118">
        <v>0</v>
      </c>
      <c r="BB843" s="118">
        <v>0</v>
      </c>
      <c r="BC843" s="118">
        <v>0</v>
      </c>
      <c r="BD843" s="117">
        <v>0</v>
      </c>
      <c r="BE843" s="117">
        <v>0</v>
      </c>
      <c r="BF843" s="118">
        <v>0</v>
      </c>
      <c r="BG843" s="118">
        <v>0</v>
      </c>
      <c r="BH843" s="118">
        <v>0</v>
      </c>
      <c r="BI843" s="118"/>
      <c r="BJ843" s="118">
        <v>0</v>
      </c>
      <c r="BK843" s="118"/>
      <c r="BL843" s="118">
        <v>0</v>
      </c>
      <c r="BM843" s="118">
        <v>0</v>
      </c>
      <c r="BN843" s="118">
        <v>0</v>
      </c>
      <c r="BO843" s="118">
        <v>0</v>
      </c>
      <c r="BP843" s="119">
        <v>0</v>
      </c>
      <c r="BS843" s="97">
        <f t="shared" si="715"/>
        <v>0</v>
      </c>
      <c r="BT843" s="97">
        <f t="shared" si="716"/>
        <v>0</v>
      </c>
      <c r="BU843" s="97">
        <f t="shared" si="717"/>
        <v>0</v>
      </c>
      <c r="BV843" s="296" t="str">
        <f>IF(CA843=0,"NO STOCK",IF(COUNTIF(PKGSUMM_T!$A$2:$A$1245,A843)&gt;0,"OK","ERROR"))</f>
        <v>NO STOCK</v>
      </c>
      <c r="BW843" s="296" t="str">
        <f>IF(CA843=0,"NO STOCK",IF(OR(COUNTIF(COST_SHEETT!$B$3:$B$1238,CI843)&gt;0,COUNTIF(COST_SHEETT!$AB$3:$AB$1238,CI843)&gt;0,COUNTIF(COST_SHEETT1!$B$3:$B$1238,CI843)&gt;0,COUNTIF(COST_SHEETT1!$AB$3:$AB$1238,CI843)&gt;0),"OK","ERROR"))</f>
        <v>NO STOCK</v>
      </c>
      <c r="BX843" s="97">
        <f>SUMIF(HW!$A$2:$A$1573,$A843,HW!BI$2:BI$1573)</f>
        <v>0</v>
      </c>
      <c r="BY843" s="97">
        <f>SUMIF(HW!$A$2:$A$1573,$A843,HW!BJ$2:BJ$1573)</f>
        <v>0</v>
      </c>
      <c r="BZ843" s="197">
        <f t="shared" si="718"/>
        <v>0</v>
      </c>
      <c r="CA843" s="198">
        <f t="shared" si="719"/>
        <v>0</v>
      </c>
      <c r="CI843" s="275"/>
      <c r="CJ843" s="273"/>
      <c r="CK843" s="296">
        <f>IF(C843="WORK IN PROGRESS",0.099999,IF(SUMIF(SALE!$L$3:$L$1221,$A843,SALE!$U$3:$U$1221)=0,0,SUMIF(SALE!$L$3:$L$1221,$A843,SALE!$U$3:$U$1221)/SUMIF(SALE!$L$3:$L$1221,$A843,SALE!$F$3:$F$1221)))</f>
        <v>0</v>
      </c>
    </row>
    <row r="844" spans="1:102" ht="12" customHeight="1" x14ac:dyDescent="0.25">
      <c r="A844" s="120" t="s">
        <v>565</v>
      </c>
      <c r="B844" s="121" t="s">
        <v>566</v>
      </c>
      <c r="C844" s="121" t="s">
        <v>30</v>
      </c>
      <c r="D844" s="122">
        <v>5544</v>
      </c>
      <c r="E844" s="123">
        <v>160</v>
      </c>
      <c r="F844" s="123">
        <v>2.0153999999999998E-2</v>
      </c>
      <c r="G844" s="123">
        <v>2.0153999999999998E-2</v>
      </c>
      <c r="H844" s="127">
        <v>16632</v>
      </c>
      <c r="I844" s="127">
        <v>2.661</v>
      </c>
      <c r="J844" s="127">
        <v>335.20100000000002</v>
      </c>
      <c r="K844" s="123"/>
      <c r="L844" s="124">
        <v>0</v>
      </c>
      <c r="M844" s="123"/>
      <c r="N844" s="124">
        <v>0</v>
      </c>
      <c r="O844" s="123"/>
      <c r="P844" s="124">
        <v>0</v>
      </c>
      <c r="Q844" s="123"/>
      <c r="R844" s="124">
        <v>0</v>
      </c>
      <c r="S844" s="123"/>
      <c r="T844" s="124">
        <v>0</v>
      </c>
      <c r="U844" s="123"/>
      <c r="V844" s="124">
        <v>0</v>
      </c>
      <c r="W844" s="123"/>
      <c r="X844" s="124">
        <v>0</v>
      </c>
      <c r="Y844" s="123"/>
      <c r="Z844" s="124">
        <v>0</v>
      </c>
      <c r="AA844" s="123"/>
      <c r="AB844" s="124">
        <v>0</v>
      </c>
      <c r="AC844" s="124">
        <v>0</v>
      </c>
      <c r="AD844" s="124">
        <v>0</v>
      </c>
      <c r="AE844" s="124">
        <v>0</v>
      </c>
      <c r="AF844" s="123"/>
      <c r="AG844" s="124">
        <v>0</v>
      </c>
      <c r="AH844" s="123"/>
      <c r="AI844" s="124">
        <v>0</v>
      </c>
      <c r="AJ844" s="123"/>
      <c r="AK844" s="124">
        <v>0</v>
      </c>
      <c r="AL844" s="123"/>
      <c r="AM844" s="124">
        <v>0</v>
      </c>
      <c r="AN844" s="123"/>
      <c r="AO844" s="124">
        <v>0</v>
      </c>
      <c r="AP844" s="123"/>
      <c r="AQ844" s="124">
        <v>0</v>
      </c>
      <c r="AR844" s="123"/>
      <c r="AS844" s="124">
        <v>0</v>
      </c>
      <c r="AT844" s="123"/>
      <c r="AU844" s="124">
        <v>0</v>
      </c>
      <c r="AV844" s="124">
        <v>0</v>
      </c>
      <c r="AW844" s="124">
        <v>0</v>
      </c>
      <c r="AX844" s="124">
        <v>0</v>
      </c>
      <c r="AY844" s="129">
        <v>16632</v>
      </c>
      <c r="AZ844" s="123">
        <v>3</v>
      </c>
      <c r="BA844" s="127">
        <v>2.661</v>
      </c>
      <c r="BB844" s="127">
        <v>335.20100000000002</v>
      </c>
      <c r="BC844" s="127">
        <v>335.20100000000002</v>
      </c>
      <c r="BD844" s="123">
        <v>0</v>
      </c>
      <c r="BE844" s="123">
        <v>0</v>
      </c>
      <c r="BF844" s="124">
        <v>0</v>
      </c>
      <c r="BG844" s="124">
        <v>0</v>
      </c>
      <c r="BH844" s="124">
        <v>0</v>
      </c>
      <c r="BI844" s="123"/>
      <c r="BJ844" s="124">
        <v>0</v>
      </c>
      <c r="BK844" s="123"/>
      <c r="BL844" s="124">
        <v>0</v>
      </c>
      <c r="BM844" s="124">
        <v>0</v>
      </c>
      <c r="BN844" s="124">
        <v>0</v>
      </c>
      <c r="BO844" s="124">
        <v>0</v>
      </c>
      <c r="BP844" s="125">
        <v>0</v>
      </c>
      <c r="BS844" s="97">
        <f t="shared" si="715"/>
        <v>16632</v>
      </c>
      <c r="BT844" s="97">
        <f t="shared" si="716"/>
        <v>3</v>
      </c>
      <c r="BU844" s="97">
        <f t="shared" si="717"/>
        <v>2.661</v>
      </c>
      <c r="BV844" s="296" t="str">
        <f>IF(CA844=0,"NO STOCK",IF(COUNTIF(PKGSUMM_T!$A$2:$A$1245,A844)&gt;0,"OK","ERROR"))</f>
        <v>OK</v>
      </c>
      <c r="BW844" s="296" t="str">
        <f>IF(CA844=0,"NO STOCK",IF(OR(COUNTIF(COST_SHEETT!$B$3:$B$1238,CI844)&gt;0,COUNTIF(COST_SHEETT!$AB$3:$AB$1238,CI844)&gt;0,COUNTIF(COST_SHEETT1!$B$3:$B$1238,CI844)&gt;0,COUNTIF(COST_SHEETT1!$AB$3:$AB$1238,CI844)&gt;0),"OK","ERROR"))</f>
        <v>OK</v>
      </c>
      <c r="BX844" s="97">
        <f>SUMIF(HW!$A$2:$A$1573,$A844,HW!BI$2:BI$1573)</f>
        <v>0</v>
      </c>
      <c r="BY844" s="97">
        <f>SUMIF(HW!$A$2:$A$1573,$A844,HW!BJ$2:BJ$1573)</f>
        <v>0</v>
      </c>
      <c r="BZ844" s="197">
        <f t="shared" si="718"/>
        <v>16632</v>
      </c>
      <c r="CA844" s="198">
        <f t="shared" si="719"/>
        <v>2.661</v>
      </c>
      <c r="CB844" s="296">
        <f>IF(CJ844="Y",IF(C844="FINISHED GOODS",SUMIF(COST_SHEETT!$AB$3:$AB$1227,$CI844,COST_SHEETT!$DD$3:$DD$1227),SUMIF(COST_SHEETT!$B$3:$B$1227,$CI844,COST_SHEETT!$DB$3:$DB$1227)),IF(C844="FINISHED GOODS",SUMIF(COST_SHEETT1!$AB$3:$AB$1227,$CI844,COST_SHEETT1!$DD$3:$DD$1227),SUMIF(COST_SHEETT1!$B$3:$B$1227,$CI844,COST_SHEETT1!$DB$3:$DB$1227)))</f>
        <v>3.1930977719938365E-2</v>
      </c>
      <c r="CC844" s="209">
        <f t="shared" ref="CC844" si="729">ROUND(BZ844*CB844,0)</f>
        <v>531</v>
      </c>
      <c r="CD844" s="295">
        <v>1</v>
      </c>
      <c r="CE844" s="295"/>
      <c r="CF844" s="376">
        <f>IF(BZ844=0,0,IF(CK844&gt;0,CK844,CD844))</f>
        <v>2.0153846153846154E-2</v>
      </c>
      <c r="CG844" s="301">
        <f t="shared" ref="CG844" si="730">MIN(CF844,CB844)</f>
        <v>2.0153846153846154E-2</v>
      </c>
      <c r="CH844" s="302">
        <f t="shared" ref="CH844" si="731">ROUND(CG844*BZ844,0)</f>
        <v>335</v>
      </c>
      <c r="CI844" s="275" t="s">
        <v>3690</v>
      </c>
      <c r="CJ844" s="273"/>
      <c r="CK844" s="303">
        <v>2.0153846153846154E-2</v>
      </c>
      <c r="CL844" s="296" t="str">
        <f t="shared" ref="CL844" si="732">IF(CF844&lt;CB844,"NRV","COST")</f>
        <v>NRV</v>
      </c>
      <c r="CM844" s="304">
        <f t="shared" ref="CM844" si="733">IF(CA844=0,0,ROUND(CH844/CA844,3))</f>
        <v>125.893</v>
      </c>
      <c r="CU844" s="296">
        <f>+(BZ844-BX844)*CG844</f>
        <v>335.19876923076924</v>
      </c>
      <c r="CW844" s="296">
        <f>+CT844+CU844+CV844</f>
        <v>335.19876923076924</v>
      </c>
      <c r="CX844" s="388">
        <f>+CW844-CH844</f>
        <v>0.19876923076924413</v>
      </c>
    </row>
    <row r="845" spans="1:102" ht="12" hidden="1" customHeight="1" x14ac:dyDescent="0.25">
      <c r="A845" s="114" t="s">
        <v>567</v>
      </c>
      <c r="B845" s="115" t="s">
        <v>568</v>
      </c>
      <c r="C845" s="115" t="s">
        <v>30</v>
      </c>
      <c r="D845" s="116">
        <v>5544</v>
      </c>
      <c r="E845" s="117">
        <v>150</v>
      </c>
      <c r="F845" s="117">
        <v>2.1765E-2</v>
      </c>
      <c r="G845" s="117">
        <v>2.1765E-2</v>
      </c>
      <c r="H845" s="118"/>
      <c r="I845" s="118">
        <v>0</v>
      </c>
      <c r="J845" s="118">
        <v>0</v>
      </c>
      <c r="K845" s="118"/>
      <c r="L845" s="118">
        <v>0</v>
      </c>
      <c r="M845" s="118"/>
      <c r="N845" s="118">
        <v>0</v>
      </c>
      <c r="O845" s="118"/>
      <c r="P845" s="118">
        <v>0</v>
      </c>
      <c r="Q845" s="118"/>
      <c r="R845" s="118">
        <v>0</v>
      </c>
      <c r="S845" s="118"/>
      <c r="T845" s="118">
        <v>0</v>
      </c>
      <c r="U845" s="118"/>
      <c r="V845" s="118">
        <v>0</v>
      </c>
      <c r="W845" s="118"/>
      <c r="X845" s="118">
        <v>0</v>
      </c>
      <c r="Y845" s="118"/>
      <c r="Z845" s="118">
        <v>0</v>
      </c>
      <c r="AA845" s="118"/>
      <c r="AB845" s="118">
        <v>0</v>
      </c>
      <c r="AC845" s="118">
        <v>0</v>
      </c>
      <c r="AD845" s="118">
        <v>0</v>
      </c>
      <c r="AE845" s="118">
        <v>0</v>
      </c>
      <c r="AF845" s="118"/>
      <c r="AG845" s="118">
        <v>0</v>
      </c>
      <c r="AH845" s="118"/>
      <c r="AI845" s="118">
        <v>0</v>
      </c>
      <c r="AJ845" s="118"/>
      <c r="AK845" s="118">
        <v>0</v>
      </c>
      <c r="AL845" s="118"/>
      <c r="AM845" s="118">
        <v>0</v>
      </c>
      <c r="AN845" s="118"/>
      <c r="AO845" s="118">
        <v>0</v>
      </c>
      <c r="AP845" s="118"/>
      <c r="AQ845" s="118">
        <v>0</v>
      </c>
      <c r="AR845" s="118"/>
      <c r="AS845" s="118">
        <v>0</v>
      </c>
      <c r="AT845" s="118"/>
      <c r="AU845" s="118">
        <v>0</v>
      </c>
      <c r="AV845" s="118">
        <v>0</v>
      </c>
      <c r="AW845" s="118">
        <v>0</v>
      </c>
      <c r="AX845" s="118">
        <v>0</v>
      </c>
      <c r="AY845" s="118">
        <v>0</v>
      </c>
      <c r="AZ845" s="118">
        <v>0</v>
      </c>
      <c r="BA845" s="118">
        <v>0</v>
      </c>
      <c r="BB845" s="118">
        <v>0</v>
      </c>
      <c r="BC845" s="118">
        <v>0</v>
      </c>
      <c r="BD845" s="117">
        <v>0</v>
      </c>
      <c r="BE845" s="117">
        <v>0</v>
      </c>
      <c r="BF845" s="118">
        <v>0</v>
      </c>
      <c r="BG845" s="118">
        <v>0</v>
      </c>
      <c r="BH845" s="118">
        <v>0</v>
      </c>
      <c r="BI845" s="118"/>
      <c r="BJ845" s="118">
        <v>0</v>
      </c>
      <c r="BK845" s="118"/>
      <c r="BL845" s="118">
        <v>0</v>
      </c>
      <c r="BM845" s="118">
        <v>0</v>
      </c>
      <c r="BN845" s="118">
        <v>0</v>
      </c>
      <c r="BO845" s="118">
        <v>0</v>
      </c>
      <c r="BP845" s="119">
        <v>0</v>
      </c>
      <c r="BS845" s="97">
        <f t="shared" si="715"/>
        <v>0</v>
      </c>
      <c r="BT845" s="97">
        <f t="shared" si="716"/>
        <v>0</v>
      </c>
      <c r="BU845" s="97">
        <f t="shared" si="717"/>
        <v>0</v>
      </c>
      <c r="BV845" s="296" t="str">
        <f>IF(CA845=0,"NO STOCK",IF(COUNTIF(PKGSUMM_T!$A$2:$A$1245,A845)&gt;0,"OK","ERROR"))</f>
        <v>NO STOCK</v>
      </c>
      <c r="BW845" s="296" t="str">
        <f>IF(CA845=0,"NO STOCK",IF(OR(COUNTIF(COST_SHEETT!$B$3:$B$1238,CI845)&gt;0,COUNTIF(COST_SHEETT!$AB$3:$AB$1238,CI845)&gt;0,COUNTIF(COST_SHEETT1!$B$3:$B$1238,CI845)&gt;0,COUNTIF(COST_SHEETT1!$AB$3:$AB$1238,CI845)&gt;0),"OK","ERROR"))</f>
        <v>NO STOCK</v>
      </c>
      <c r="BX845" s="97">
        <f>SUMIF(HW!$A$2:$A$1573,$A845,HW!BI$2:BI$1573)</f>
        <v>0</v>
      </c>
      <c r="BY845" s="97">
        <f>SUMIF(HW!$A$2:$A$1573,$A845,HW!BJ$2:BJ$1573)</f>
        <v>0</v>
      </c>
      <c r="BZ845" s="197">
        <f t="shared" si="718"/>
        <v>0</v>
      </c>
      <c r="CA845" s="198">
        <f t="shared" si="719"/>
        <v>0</v>
      </c>
      <c r="CI845" s="275"/>
      <c r="CJ845" s="273"/>
      <c r="CK845" s="296">
        <f>IF(C845="WORK IN PROGRESS",0.099999,IF(SUMIF(SALE!$L$3:$L$1221,$A845,SALE!$U$3:$U$1221)=0,0,SUMIF(SALE!$L$3:$L$1221,$A845,SALE!$U$3:$U$1221)/SUMIF(SALE!$L$3:$L$1221,$A845,SALE!$F$3:$F$1221)))</f>
        <v>0</v>
      </c>
    </row>
    <row r="846" spans="1:102" ht="12" hidden="1" customHeight="1" x14ac:dyDescent="0.25">
      <c r="A846" s="133" t="s">
        <v>2642</v>
      </c>
      <c r="B846" s="111"/>
      <c r="C846" s="111" t="s">
        <v>1200</v>
      </c>
      <c r="D846" s="126"/>
      <c r="E846" s="126"/>
      <c r="F846" s="126">
        <v>0.25742100000000001</v>
      </c>
      <c r="G846" s="126">
        <v>0.25742100000000001</v>
      </c>
      <c r="H846" s="112">
        <v>64680</v>
      </c>
      <c r="I846" s="112">
        <v>9.8680000000000003</v>
      </c>
      <c r="J846" s="134">
        <v>1331.5609999999999</v>
      </c>
      <c r="K846" s="126"/>
      <c r="L846" s="112">
        <v>0</v>
      </c>
      <c r="M846" s="126"/>
      <c r="N846" s="112">
        <v>0</v>
      </c>
      <c r="O846" s="126"/>
      <c r="P846" s="112">
        <v>0</v>
      </c>
      <c r="Q846" s="126"/>
      <c r="R846" s="112">
        <v>0</v>
      </c>
      <c r="S846" s="126"/>
      <c r="T846" s="112">
        <v>0</v>
      </c>
      <c r="U846" s="126"/>
      <c r="V846" s="112">
        <v>0</v>
      </c>
      <c r="W846" s="126"/>
      <c r="X846" s="112">
        <v>0</v>
      </c>
      <c r="Y846" s="126"/>
      <c r="Z846" s="112">
        <v>0</v>
      </c>
      <c r="AA846" s="126"/>
      <c r="AB846" s="112">
        <v>0</v>
      </c>
      <c r="AC846" s="112">
        <v>0</v>
      </c>
      <c r="AD846" s="112">
        <v>0</v>
      </c>
      <c r="AE846" s="112">
        <v>0</v>
      </c>
      <c r="AF846" s="126"/>
      <c r="AG846" s="112">
        <v>0</v>
      </c>
      <c r="AH846" s="126"/>
      <c r="AI846" s="112">
        <v>0</v>
      </c>
      <c r="AJ846" s="126"/>
      <c r="AK846" s="112">
        <v>0</v>
      </c>
      <c r="AL846" s="126"/>
      <c r="AM846" s="112">
        <v>0</v>
      </c>
      <c r="AN846" s="126">
        <v>6006</v>
      </c>
      <c r="AO846" s="112">
        <v>0.90100000000000002</v>
      </c>
      <c r="AP846" s="126"/>
      <c r="AQ846" s="112">
        <v>0</v>
      </c>
      <c r="AR846" s="126"/>
      <c r="AS846" s="112">
        <v>0</v>
      </c>
      <c r="AT846" s="126"/>
      <c r="AU846" s="112">
        <v>0</v>
      </c>
      <c r="AV846" s="135">
        <v>6006</v>
      </c>
      <c r="AW846" s="112">
        <v>0.90100000000000002</v>
      </c>
      <c r="AX846" s="112">
        <v>123.904</v>
      </c>
      <c r="AY846" s="135">
        <v>58674</v>
      </c>
      <c r="AZ846" s="126">
        <v>10</v>
      </c>
      <c r="BA846" s="112">
        <v>8.9670000000000005</v>
      </c>
      <c r="BB846" s="134">
        <v>1207.6569999999999</v>
      </c>
      <c r="BC846" s="134">
        <v>1207.6569999999999</v>
      </c>
      <c r="BD846" s="126">
        <v>0</v>
      </c>
      <c r="BE846" s="126">
        <v>0</v>
      </c>
      <c r="BF846" s="112">
        <v>0</v>
      </c>
      <c r="BG846" s="112">
        <v>0</v>
      </c>
      <c r="BH846" s="112">
        <v>0</v>
      </c>
      <c r="BI846" s="126"/>
      <c r="BJ846" s="112">
        <v>0</v>
      </c>
      <c r="BK846" s="126"/>
      <c r="BL846" s="112">
        <v>0</v>
      </c>
      <c r="BM846" s="112">
        <v>0</v>
      </c>
      <c r="BN846" s="112">
        <v>0</v>
      </c>
      <c r="BO846" s="112">
        <v>0</v>
      </c>
      <c r="BP846" s="113">
        <v>0</v>
      </c>
      <c r="BS846" s="97">
        <f t="shared" si="715"/>
        <v>0</v>
      </c>
      <c r="BT846" s="97">
        <f t="shared" si="716"/>
        <v>0</v>
      </c>
      <c r="BU846" s="97">
        <f t="shared" si="717"/>
        <v>0</v>
      </c>
      <c r="BV846" s="296" t="str">
        <f>IF(CA846=0,"NO STOCK",IF(COUNTIF(PKGSUMM_T!$A$2:$A$1245,A846)&gt;0,"OK","ERROR"))</f>
        <v>NO STOCK</v>
      </c>
      <c r="BW846" s="296" t="str">
        <f>IF(CA846=0,"NO STOCK",IF(OR(COUNTIF(COST_SHEETT!$B$3:$B$1238,CI846)&gt;0,COUNTIF(COST_SHEETT!$AB$3:$AB$1238,CI846)&gt;0,COUNTIF(COST_SHEETT1!$B$3:$B$1238,CI846)&gt;0,COUNTIF(COST_SHEETT1!$AB$3:$AB$1238,CI846)&gt;0),"OK","ERROR"))</f>
        <v>NO STOCK</v>
      </c>
      <c r="BX846" s="97">
        <f>SUMIF(HW!$A$2:$A$1573,$A846,HW!BI$2:BI$1573)</f>
        <v>0</v>
      </c>
      <c r="BY846" s="97">
        <f>SUMIF(HW!$A$2:$A$1573,$A846,HW!BJ$2:BJ$1573)</f>
        <v>0</v>
      </c>
      <c r="BZ846" s="197">
        <f t="shared" si="718"/>
        <v>0</v>
      </c>
      <c r="CA846" s="198">
        <f t="shared" si="719"/>
        <v>0</v>
      </c>
      <c r="CI846" s="275"/>
      <c r="CJ846" s="273"/>
      <c r="CK846" s="296">
        <f>IF(C846="WORK IN PROGRESS",0.099999,IF(SUMIF(SALE!$L$3:$L$1221,$A846,SALE!$U$3:$U$1221)=0,0,SUMIF(SALE!$L$3:$L$1221,$A846,SALE!$U$3:$U$1221)/SUMIF(SALE!$L$3:$L$1221,$A846,SALE!$F$3:$F$1221)))</f>
        <v>0</v>
      </c>
    </row>
    <row r="847" spans="1:102" ht="12" hidden="1" customHeight="1" x14ac:dyDescent="0.25">
      <c r="A847" s="104" t="s">
        <v>2642</v>
      </c>
      <c r="B847" s="106"/>
      <c r="C847" s="105" t="s">
        <v>77</v>
      </c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  <c r="BH847" s="107"/>
      <c r="BI847" s="107"/>
      <c r="BJ847" s="107"/>
      <c r="BK847" s="107"/>
      <c r="BL847" s="107"/>
      <c r="BM847" s="107"/>
      <c r="BN847" s="107"/>
      <c r="BO847" s="107"/>
      <c r="BP847" s="108"/>
      <c r="BS847" s="97">
        <f t="shared" si="715"/>
        <v>0</v>
      </c>
      <c r="BT847" s="97">
        <f t="shared" si="716"/>
        <v>0</v>
      </c>
      <c r="BU847" s="97">
        <f t="shared" si="717"/>
        <v>0</v>
      </c>
      <c r="BV847" s="296" t="str">
        <f>IF(CA847=0,"NO STOCK",IF(COUNTIF(PKGSUMM_T!$A$2:$A$1245,A847)&gt;0,"OK","ERROR"))</f>
        <v>NO STOCK</v>
      </c>
      <c r="BW847" s="296" t="str">
        <f>IF(CA847=0,"NO STOCK",IF(OR(COUNTIF(COST_SHEETT!$B$3:$B$1238,CI847)&gt;0,COUNTIF(COST_SHEETT!$AB$3:$AB$1238,CI847)&gt;0,COUNTIF(COST_SHEETT1!$B$3:$B$1238,CI847)&gt;0,COUNTIF(COST_SHEETT1!$AB$3:$AB$1238,CI847)&gt;0),"OK","ERROR"))</f>
        <v>NO STOCK</v>
      </c>
      <c r="BX847" s="97">
        <f>SUMIF(HW!$A$2:$A$1573,$A847,HW!BI$2:BI$1573)</f>
        <v>0</v>
      </c>
      <c r="BY847" s="97">
        <f>SUMIF(HW!$A$2:$A$1573,$A847,HW!BJ$2:BJ$1573)</f>
        <v>0</v>
      </c>
      <c r="BZ847" s="197">
        <f t="shared" si="718"/>
        <v>0</v>
      </c>
      <c r="CA847" s="198">
        <f t="shared" si="719"/>
        <v>0</v>
      </c>
      <c r="CI847" s="275"/>
      <c r="CJ847" s="273"/>
      <c r="CK847" s="296">
        <f>IF(C847="WORK IN PROGRESS",0.099999,IF(SUMIF(SALE!$L$3:$L$1221,$A847,SALE!$U$3:$U$1221)=0,0,SUMIF(SALE!$L$3:$L$1221,$A847,SALE!$U$3:$U$1221)/SUMIF(SALE!$L$3:$L$1221,$A847,SALE!$F$3:$F$1221)))</f>
        <v>9.9999000000000005E-2</v>
      </c>
    </row>
    <row r="848" spans="1:102" ht="12" hidden="1" customHeight="1" x14ac:dyDescent="0.25">
      <c r="A848" s="120" t="s">
        <v>561</v>
      </c>
      <c r="B848" s="121" t="s">
        <v>562</v>
      </c>
      <c r="C848" s="121" t="s">
        <v>77</v>
      </c>
      <c r="D848" s="122">
        <v>4257</v>
      </c>
      <c r="E848" s="123">
        <v>130</v>
      </c>
      <c r="F848" s="123">
        <v>1.8863000000000001E-2</v>
      </c>
      <c r="G848" s="123">
        <v>1.8863000000000001E-2</v>
      </c>
      <c r="H848" s="124"/>
      <c r="I848" s="124">
        <v>0</v>
      </c>
      <c r="J848" s="124">
        <v>0</v>
      </c>
      <c r="K848" s="124"/>
      <c r="L848" s="124">
        <v>0</v>
      </c>
      <c r="M848" s="124"/>
      <c r="N848" s="124">
        <v>0</v>
      </c>
      <c r="O848" s="124"/>
      <c r="P848" s="124">
        <v>0</v>
      </c>
      <c r="Q848" s="124"/>
      <c r="R848" s="124">
        <v>0</v>
      </c>
      <c r="S848" s="124"/>
      <c r="T848" s="124">
        <v>0</v>
      </c>
      <c r="U848" s="124"/>
      <c r="V848" s="124">
        <v>0</v>
      </c>
      <c r="W848" s="124"/>
      <c r="X848" s="124">
        <v>0</v>
      </c>
      <c r="Y848" s="124"/>
      <c r="Z848" s="124">
        <v>0</v>
      </c>
      <c r="AA848" s="124"/>
      <c r="AB848" s="124">
        <v>0</v>
      </c>
      <c r="AC848" s="124">
        <v>0</v>
      </c>
      <c r="AD848" s="124">
        <v>0</v>
      </c>
      <c r="AE848" s="124">
        <v>0</v>
      </c>
      <c r="AF848" s="124"/>
      <c r="AG848" s="124">
        <v>0</v>
      </c>
      <c r="AH848" s="124"/>
      <c r="AI848" s="124">
        <v>0</v>
      </c>
      <c r="AJ848" s="124"/>
      <c r="AK848" s="124">
        <v>0</v>
      </c>
      <c r="AL848" s="124"/>
      <c r="AM848" s="124">
        <v>0</v>
      </c>
      <c r="AN848" s="124"/>
      <c r="AO848" s="124">
        <v>0</v>
      </c>
      <c r="AP848" s="124"/>
      <c r="AQ848" s="124">
        <v>0</v>
      </c>
      <c r="AR848" s="124"/>
      <c r="AS848" s="124">
        <v>0</v>
      </c>
      <c r="AT848" s="124"/>
      <c r="AU848" s="124">
        <v>0</v>
      </c>
      <c r="AV848" s="124">
        <v>0</v>
      </c>
      <c r="AW848" s="124">
        <v>0</v>
      </c>
      <c r="AX848" s="124">
        <v>0</v>
      </c>
      <c r="AY848" s="124">
        <v>0</v>
      </c>
      <c r="AZ848" s="124">
        <v>0</v>
      </c>
      <c r="BA848" s="124">
        <v>0</v>
      </c>
      <c r="BB848" s="124">
        <v>0</v>
      </c>
      <c r="BC848" s="124">
        <v>0</v>
      </c>
      <c r="BD848" s="123">
        <v>0</v>
      </c>
      <c r="BE848" s="123">
        <v>0</v>
      </c>
      <c r="BF848" s="124">
        <v>0</v>
      </c>
      <c r="BG848" s="124">
        <v>0</v>
      </c>
      <c r="BH848" s="124">
        <v>0</v>
      </c>
      <c r="BI848" s="124"/>
      <c r="BJ848" s="124">
        <v>0</v>
      </c>
      <c r="BK848" s="124"/>
      <c r="BL848" s="124">
        <v>0</v>
      </c>
      <c r="BM848" s="124">
        <v>0</v>
      </c>
      <c r="BN848" s="124">
        <v>0</v>
      </c>
      <c r="BO848" s="124">
        <v>0</v>
      </c>
      <c r="BP848" s="125">
        <v>0</v>
      </c>
      <c r="BS848" s="97">
        <f t="shared" si="715"/>
        <v>0</v>
      </c>
      <c r="BT848" s="97">
        <f t="shared" si="716"/>
        <v>0</v>
      </c>
      <c r="BU848" s="97">
        <f t="shared" si="717"/>
        <v>0</v>
      </c>
      <c r="BV848" s="296" t="str">
        <f>IF(CA848=0,"NO STOCK",IF(COUNTIF(PKGSUMM_T!$A$2:$A$1245,A848)&gt;0,"OK","ERROR"))</f>
        <v>NO STOCK</v>
      </c>
      <c r="BW848" s="296" t="str">
        <f>IF(CA848=0,"NO STOCK",IF(OR(COUNTIF(COST_SHEETT!$B$3:$B$1238,CI848)&gt;0,COUNTIF(COST_SHEETT!$AB$3:$AB$1238,CI848)&gt;0,COUNTIF(COST_SHEETT1!$B$3:$B$1238,CI848)&gt;0,COUNTIF(COST_SHEETT1!$AB$3:$AB$1238,CI848)&gt;0),"OK","ERROR"))</f>
        <v>NO STOCK</v>
      </c>
      <c r="BX848" s="97">
        <f>SUMIF(HW!$A$2:$A$1573,$A848,HW!BI$2:BI$1573)</f>
        <v>0</v>
      </c>
      <c r="BY848" s="97">
        <f>SUMIF(HW!$A$2:$A$1573,$A848,HW!BJ$2:BJ$1573)</f>
        <v>0</v>
      </c>
      <c r="BZ848" s="197">
        <f t="shared" si="718"/>
        <v>0</v>
      </c>
      <c r="CA848" s="198">
        <f t="shared" si="719"/>
        <v>0</v>
      </c>
      <c r="CI848" s="275"/>
      <c r="CJ848" s="273"/>
      <c r="CK848" s="296">
        <f>IF(C848="WORK IN PROGRESS",0.099999,IF(SUMIF(SALE!$L$3:$L$1221,$A848,SALE!$U$3:$U$1221)=0,0,SUMIF(SALE!$L$3:$L$1221,$A848,SALE!$U$3:$U$1221)/SUMIF(SALE!$L$3:$L$1221,$A848,SALE!$F$3:$F$1221)))</f>
        <v>9.9999000000000005E-2</v>
      </c>
    </row>
    <row r="849" spans="1:102" ht="12" hidden="1" customHeight="1" x14ac:dyDescent="0.25">
      <c r="A849" s="114" t="s">
        <v>559</v>
      </c>
      <c r="B849" s="115" t="s">
        <v>560</v>
      </c>
      <c r="C849" s="115" t="s">
        <v>77</v>
      </c>
      <c r="D849" s="116">
        <v>4356</v>
      </c>
      <c r="E849" s="117">
        <v>130</v>
      </c>
      <c r="F849" s="117">
        <v>1.8863000000000001E-2</v>
      </c>
      <c r="G849" s="117">
        <v>1.8863000000000001E-2</v>
      </c>
      <c r="H849" s="118"/>
      <c r="I849" s="118">
        <v>0</v>
      </c>
      <c r="J849" s="118">
        <v>0</v>
      </c>
      <c r="K849" s="118"/>
      <c r="L849" s="118">
        <v>0</v>
      </c>
      <c r="M849" s="118"/>
      <c r="N849" s="118">
        <v>0</v>
      </c>
      <c r="O849" s="118"/>
      <c r="P849" s="118">
        <v>0</v>
      </c>
      <c r="Q849" s="118"/>
      <c r="R849" s="118">
        <v>0</v>
      </c>
      <c r="S849" s="118"/>
      <c r="T849" s="118">
        <v>0</v>
      </c>
      <c r="U849" s="118"/>
      <c r="V849" s="118">
        <v>0</v>
      </c>
      <c r="W849" s="118"/>
      <c r="X849" s="118">
        <v>0</v>
      </c>
      <c r="Y849" s="118"/>
      <c r="Z849" s="118">
        <v>0</v>
      </c>
      <c r="AA849" s="118"/>
      <c r="AB849" s="118">
        <v>0</v>
      </c>
      <c r="AC849" s="118">
        <v>0</v>
      </c>
      <c r="AD849" s="118">
        <v>0</v>
      </c>
      <c r="AE849" s="118">
        <v>0</v>
      </c>
      <c r="AF849" s="118"/>
      <c r="AG849" s="118">
        <v>0</v>
      </c>
      <c r="AH849" s="118"/>
      <c r="AI849" s="118">
        <v>0</v>
      </c>
      <c r="AJ849" s="118"/>
      <c r="AK849" s="118">
        <v>0</v>
      </c>
      <c r="AL849" s="118"/>
      <c r="AM849" s="118">
        <v>0</v>
      </c>
      <c r="AN849" s="118"/>
      <c r="AO849" s="118">
        <v>0</v>
      </c>
      <c r="AP849" s="118"/>
      <c r="AQ849" s="118">
        <v>0</v>
      </c>
      <c r="AR849" s="118"/>
      <c r="AS849" s="118">
        <v>0</v>
      </c>
      <c r="AT849" s="118"/>
      <c r="AU849" s="118">
        <v>0</v>
      </c>
      <c r="AV849" s="118">
        <v>0</v>
      </c>
      <c r="AW849" s="118">
        <v>0</v>
      </c>
      <c r="AX849" s="118">
        <v>0</v>
      </c>
      <c r="AY849" s="118">
        <v>0</v>
      </c>
      <c r="AZ849" s="118">
        <v>0</v>
      </c>
      <c r="BA849" s="118">
        <v>0</v>
      </c>
      <c r="BB849" s="118">
        <v>0</v>
      </c>
      <c r="BC849" s="118">
        <v>0</v>
      </c>
      <c r="BD849" s="117">
        <v>0</v>
      </c>
      <c r="BE849" s="117">
        <v>0</v>
      </c>
      <c r="BF849" s="118">
        <v>0</v>
      </c>
      <c r="BG849" s="118">
        <v>0</v>
      </c>
      <c r="BH849" s="118">
        <v>0</v>
      </c>
      <c r="BI849" s="118"/>
      <c r="BJ849" s="118">
        <v>0</v>
      </c>
      <c r="BK849" s="118"/>
      <c r="BL849" s="118">
        <v>0</v>
      </c>
      <c r="BM849" s="118">
        <v>0</v>
      </c>
      <c r="BN849" s="118">
        <v>0</v>
      </c>
      <c r="BO849" s="118">
        <v>0</v>
      </c>
      <c r="BP849" s="119">
        <v>0</v>
      </c>
      <c r="BS849" s="97">
        <f t="shared" si="715"/>
        <v>0</v>
      </c>
      <c r="BT849" s="97">
        <f t="shared" si="716"/>
        <v>0</v>
      </c>
      <c r="BU849" s="97">
        <f t="shared" si="717"/>
        <v>0</v>
      </c>
      <c r="BV849" s="296" t="str">
        <f>IF(CA849=0,"NO STOCK",IF(COUNTIF(PKGSUMM_T!$A$2:$A$1245,A849)&gt;0,"OK","ERROR"))</f>
        <v>NO STOCK</v>
      </c>
      <c r="BW849" s="296" t="str">
        <f>IF(CA849=0,"NO STOCK",IF(OR(COUNTIF(COST_SHEETT!$B$3:$B$1238,CI849)&gt;0,COUNTIF(COST_SHEETT!$AB$3:$AB$1238,CI849)&gt;0,COUNTIF(COST_SHEETT1!$B$3:$B$1238,CI849)&gt;0,COUNTIF(COST_SHEETT1!$AB$3:$AB$1238,CI849)&gt;0),"OK","ERROR"))</f>
        <v>NO STOCK</v>
      </c>
      <c r="BX849" s="97">
        <f>SUMIF(HW!$A$2:$A$1573,$A849,HW!BI$2:BI$1573)</f>
        <v>0</v>
      </c>
      <c r="BY849" s="97">
        <f>SUMIF(HW!$A$2:$A$1573,$A849,HW!BJ$2:BJ$1573)</f>
        <v>0</v>
      </c>
      <c r="BZ849" s="197">
        <f t="shared" si="718"/>
        <v>0</v>
      </c>
      <c r="CA849" s="198">
        <f t="shared" si="719"/>
        <v>0</v>
      </c>
      <c r="CI849" s="275"/>
      <c r="CJ849" s="273"/>
      <c r="CK849" s="296">
        <f>IF(C849="WORK IN PROGRESS",0.099999,IF(SUMIF(SALE!$L$3:$L$1221,$A849,SALE!$U$3:$U$1221)=0,0,SUMIF(SALE!$L$3:$L$1221,$A849,SALE!$U$3:$U$1221)/SUMIF(SALE!$L$3:$L$1221,$A849,SALE!$F$3:$F$1221)))</f>
        <v>9.9999000000000005E-2</v>
      </c>
    </row>
    <row r="850" spans="1:102" ht="12" hidden="1" customHeight="1" x14ac:dyDescent="0.25">
      <c r="A850" s="109" t="s">
        <v>2642</v>
      </c>
      <c r="B850" s="110"/>
      <c r="C850" s="111" t="s">
        <v>1200</v>
      </c>
      <c r="D850" s="112"/>
      <c r="E850" s="112"/>
      <c r="F850" s="126">
        <v>3.7726000000000003E-2</v>
      </c>
      <c r="G850" s="126">
        <v>3.7726000000000003E-2</v>
      </c>
      <c r="H850" s="112"/>
      <c r="I850" s="112">
        <v>0</v>
      </c>
      <c r="J850" s="112">
        <v>0</v>
      </c>
      <c r="K850" s="112"/>
      <c r="L850" s="112">
        <v>0</v>
      </c>
      <c r="M850" s="112"/>
      <c r="N850" s="112">
        <v>0</v>
      </c>
      <c r="O850" s="112"/>
      <c r="P850" s="112">
        <v>0</v>
      </c>
      <c r="Q850" s="112"/>
      <c r="R850" s="112">
        <v>0</v>
      </c>
      <c r="S850" s="112"/>
      <c r="T850" s="112">
        <v>0</v>
      </c>
      <c r="U850" s="112"/>
      <c r="V850" s="112">
        <v>0</v>
      </c>
      <c r="W850" s="112"/>
      <c r="X850" s="112">
        <v>0</v>
      </c>
      <c r="Y850" s="112"/>
      <c r="Z850" s="112">
        <v>0</v>
      </c>
      <c r="AA850" s="112"/>
      <c r="AB850" s="112">
        <v>0</v>
      </c>
      <c r="AC850" s="112">
        <v>0</v>
      </c>
      <c r="AD850" s="112">
        <v>0</v>
      </c>
      <c r="AE850" s="112">
        <v>0</v>
      </c>
      <c r="AF850" s="112"/>
      <c r="AG850" s="112">
        <v>0</v>
      </c>
      <c r="AH850" s="112"/>
      <c r="AI850" s="112">
        <v>0</v>
      </c>
      <c r="AJ850" s="112"/>
      <c r="AK850" s="112">
        <v>0</v>
      </c>
      <c r="AL850" s="112"/>
      <c r="AM850" s="112">
        <v>0</v>
      </c>
      <c r="AN850" s="112"/>
      <c r="AO850" s="112">
        <v>0</v>
      </c>
      <c r="AP850" s="112"/>
      <c r="AQ850" s="112">
        <v>0</v>
      </c>
      <c r="AR850" s="112"/>
      <c r="AS850" s="112">
        <v>0</v>
      </c>
      <c r="AT850" s="112"/>
      <c r="AU850" s="112">
        <v>0</v>
      </c>
      <c r="AV850" s="112">
        <v>0</v>
      </c>
      <c r="AW850" s="112">
        <v>0</v>
      </c>
      <c r="AX850" s="112">
        <v>0</v>
      </c>
      <c r="AY850" s="112">
        <v>0</v>
      </c>
      <c r="AZ850" s="112">
        <v>0</v>
      </c>
      <c r="BA850" s="112">
        <v>0</v>
      </c>
      <c r="BB850" s="112">
        <v>0</v>
      </c>
      <c r="BC850" s="112">
        <v>0</v>
      </c>
      <c r="BD850" s="126">
        <v>0</v>
      </c>
      <c r="BE850" s="126">
        <v>0</v>
      </c>
      <c r="BF850" s="112">
        <v>0</v>
      </c>
      <c r="BG850" s="112">
        <v>0</v>
      </c>
      <c r="BH850" s="112">
        <v>0</v>
      </c>
      <c r="BI850" s="112"/>
      <c r="BJ850" s="112">
        <v>0</v>
      </c>
      <c r="BK850" s="112"/>
      <c r="BL850" s="112">
        <v>0</v>
      </c>
      <c r="BM850" s="112">
        <v>0</v>
      </c>
      <c r="BN850" s="112">
        <v>0</v>
      </c>
      <c r="BO850" s="112">
        <v>0</v>
      </c>
      <c r="BP850" s="113">
        <v>0</v>
      </c>
      <c r="BS850" s="97">
        <f t="shared" si="715"/>
        <v>0</v>
      </c>
      <c r="BT850" s="97">
        <f t="shared" si="716"/>
        <v>0</v>
      </c>
      <c r="BU850" s="97">
        <f t="shared" si="717"/>
        <v>0</v>
      </c>
      <c r="BV850" s="296" t="str">
        <f>IF(CA850=0,"NO STOCK",IF(COUNTIF(PKGSUMM_T!$A$2:$A$1245,A850)&gt;0,"OK","ERROR"))</f>
        <v>NO STOCK</v>
      </c>
      <c r="BW850" s="296" t="str">
        <f>IF(CA850=0,"NO STOCK",IF(OR(COUNTIF(COST_SHEETT!$B$3:$B$1238,CI850)&gt;0,COUNTIF(COST_SHEETT!$AB$3:$AB$1238,CI850)&gt;0,COUNTIF(COST_SHEETT1!$B$3:$B$1238,CI850)&gt;0,COUNTIF(COST_SHEETT1!$AB$3:$AB$1238,CI850)&gt;0),"OK","ERROR"))</f>
        <v>NO STOCK</v>
      </c>
      <c r="BX850" s="97">
        <f>SUMIF(HW!$A$2:$A$1573,$A850,HW!BI$2:BI$1573)</f>
        <v>0</v>
      </c>
      <c r="BY850" s="97">
        <f>SUMIF(HW!$A$2:$A$1573,$A850,HW!BJ$2:BJ$1573)</f>
        <v>0</v>
      </c>
      <c r="BZ850" s="197">
        <f t="shared" si="718"/>
        <v>0</v>
      </c>
      <c r="CA850" s="198">
        <f t="shared" si="719"/>
        <v>0</v>
      </c>
      <c r="CI850" s="275"/>
      <c r="CJ850" s="273"/>
      <c r="CK850" s="296">
        <f>IF(C850="WORK IN PROGRESS",0.099999,IF(SUMIF(SALE!$L$3:$L$1221,$A850,SALE!$U$3:$U$1221)=0,0,SUMIF(SALE!$L$3:$L$1221,$A850,SALE!$U$3:$U$1221)/SUMIF(SALE!$L$3:$L$1221,$A850,SALE!$F$3:$F$1221)))</f>
        <v>0</v>
      </c>
    </row>
    <row r="851" spans="1:102" ht="12" hidden="1" customHeight="1" x14ac:dyDescent="0.25">
      <c r="A851" s="136" t="s">
        <v>2642</v>
      </c>
      <c r="B851" s="105" t="s">
        <v>1200</v>
      </c>
      <c r="C851" s="105"/>
      <c r="D851" s="137"/>
      <c r="E851" s="137"/>
      <c r="F851" s="137">
        <v>0.29514699999999999</v>
      </c>
      <c r="G851" s="137">
        <v>0.29514699999999999</v>
      </c>
      <c r="H851" s="107">
        <v>64680</v>
      </c>
      <c r="I851" s="107">
        <v>9.8680000000000003</v>
      </c>
      <c r="J851" s="138">
        <v>1331.5609999999999</v>
      </c>
      <c r="K851" s="137"/>
      <c r="L851" s="107">
        <v>0</v>
      </c>
      <c r="M851" s="137"/>
      <c r="N851" s="107">
        <v>0</v>
      </c>
      <c r="O851" s="137"/>
      <c r="P851" s="107">
        <v>0</v>
      </c>
      <c r="Q851" s="137"/>
      <c r="R851" s="107">
        <v>0</v>
      </c>
      <c r="S851" s="137"/>
      <c r="T851" s="107">
        <v>0</v>
      </c>
      <c r="U851" s="137"/>
      <c r="V851" s="107">
        <v>0</v>
      </c>
      <c r="W851" s="137"/>
      <c r="X851" s="107">
        <v>0</v>
      </c>
      <c r="Y851" s="137"/>
      <c r="Z851" s="107">
        <v>0</v>
      </c>
      <c r="AA851" s="137"/>
      <c r="AB851" s="107">
        <v>0</v>
      </c>
      <c r="AC851" s="107">
        <v>0</v>
      </c>
      <c r="AD851" s="107">
        <v>0</v>
      </c>
      <c r="AE851" s="107">
        <v>0</v>
      </c>
      <c r="AF851" s="137"/>
      <c r="AG851" s="107">
        <v>0</v>
      </c>
      <c r="AH851" s="137"/>
      <c r="AI851" s="107">
        <v>0</v>
      </c>
      <c r="AJ851" s="137"/>
      <c r="AK851" s="107">
        <v>0</v>
      </c>
      <c r="AL851" s="137"/>
      <c r="AM851" s="107">
        <v>0</v>
      </c>
      <c r="AN851" s="137">
        <v>6006</v>
      </c>
      <c r="AO851" s="107">
        <v>0.90100000000000002</v>
      </c>
      <c r="AP851" s="137"/>
      <c r="AQ851" s="107">
        <v>0</v>
      </c>
      <c r="AR851" s="137"/>
      <c r="AS851" s="107">
        <v>0</v>
      </c>
      <c r="AT851" s="137"/>
      <c r="AU851" s="107">
        <v>0</v>
      </c>
      <c r="AV851" s="139">
        <v>6006</v>
      </c>
      <c r="AW851" s="107">
        <v>0.90100000000000002</v>
      </c>
      <c r="AX851" s="107">
        <v>123.904</v>
      </c>
      <c r="AY851" s="139">
        <v>58674</v>
      </c>
      <c r="AZ851" s="137">
        <v>10</v>
      </c>
      <c r="BA851" s="107">
        <v>8.9670000000000005</v>
      </c>
      <c r="BB851" s="138">
        <v>1207.6569999999999</v>
      </c>
      <c r="BC851" s="138">
        <v>1207.6569999999999</v>
      </c>
      <c r="BD851" s="137">
        <v>0</v>
      </c>
      <c r="BE851" s="137">
        <v>0</v>
      </c>
      <c r="BF851" s="107">
        <v>0</v>
      </c>
      <c r="BG851" s="107">
        <v>0</v>
      </c>
      <c r="BH851" s="107">
        <v>0</v>
      </c>
      <c r="BI851" s="137"/>
      <c r="BJ851" s="107">
        <v>0</v>
      </c>
      <c r="BK851" s="137"/>
      <c r="BL851" s="107">
        <v>0</v>
      </c>
      <c r="BM851" s="107">
        <v>0</v>
      </c>
      <c r="BN851" s="107">
        <v>0</v>
      </c>
      <c r="BO851" s="107">
        <v>0</v>
      </c>
      <c r="BP851" s="108">
        <v>0</v>
      </c>
      <c r="BS851" s="97">
        <f t="shared" si="715"/>
        <v>0</v>
      </c>
      <c r="BT851" s="97">
        <f t="shared" si="716"/>
        <v>0</v>
      </c>
      <c r="BU851" s="97">
        <f t="shared" si="717"/>
        <v>0</v>
      </c>
      <c r="BV851" s="296" t="str">
        <f>IF(CA851=0,"NO STOCK",IF(COUNTIF(PKGSUMM_T!$A$2:$A$1245,A851)&gt;0,"OK","ERROR"))</f>
        <v>NO STOCK</v>
      </c>
      <c r="BW851" s="296" t="str">
        <f>IF(CA851=0,"NO STOCK",IF(OR(COUNTIF(COST_SHEETT!$B$3:$B$1238,CI851)&gt;0,COUNTIF(COST_SHEETT!$AB$3:$AB$1238,CI851)&gt;0,COUNTIF(COST_SHEETT1!$B$3:$B$1238,CI851)&gt;0,COUNTIF(COST_SHEETT1!$AB$3:$AB$1238,CI851)&gt;0),"OK","ERROR"))</f>
        <v>NO STOCK</v>
      </c>
      <c r="BX851" s="97">
        <f>SUMIF(HW!$A$2:$A$1573,$A851,HW!BI$2:BI$1573)</f>
        <v>0</v>
      </c>
      <c r="BY851" s="97">
        <f>SUMIF(HW!$A$2:$A$1573,$A851,HW!BJ$2:BJ$1573)</f>
        <v>0</v>
      </c>
      <c r="BZ851" s="197">
        <f t="shared" si="718"/>
        <v>0</v>
      </c>
      <c r="CA851" s="198">
        <f t="shared" si="719"/>
        <v>0</v>
      </c>
      <c r="CI851" s="275"/>
      <c r="CJ851" s="273"/>
      <c r="CK851" s="296">
        <f>IF(C851="WORK IN PROGRESS",0.099999,IF(SUMIF(SALE!$L$3:$L$1221,$A851,SALE!$U$3:$U$1221)=0,0,SUMIF(SALE!$L$3:$L$1221,$A851,SALE!$U$3:$U$1221)/SUMIF(SALE!$L$3:$L$1221,$A851,SALE!$F$3:$F$1221)))</f>
        <v>0</v>
      </c>
    </row>
    <row r="852" spans="1:102" ht="12" hidden="1" customHeight="1" x14ac:dyDescent="0.25">
      <c r="A852" s="109" t="s">
        <v>2642</v>
      </c>
      <c r="B852" s="111" t="s">
        <v>2051</v>
      </c>
      <c r="C852" s="110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  <c r="BE852" s="112"/>
      <c r="BF852" s="112"/>
      <c r="BG852" s="112"/>
      <c r="BH852" s="112"/>
      <c r="BI852" s="112"/>
      <c r="BJ852" s="112"/>
      <c r="BK852" s="112"/>
      <c r="BL852" s="112"/>
      <c r="BM852" s="112"/>
      <c r="BN852" s="112"/>
      <c r="BO852" s="112"/>
      <c r="BP852" s="113"/>
      <c r="BS852" s="97">
        <f t="shared" si="715"/>
        <v>0</v>
      </c>
      <c r="BT852" s="97">
        <f t="shared" si="716"/>
        <v>0</v>
      </c>
      <c r="BU852" s="97">
        <f t="shared" si="717"/>
        <v>0</v>
      </c>
      <c r="BV852" s="296" t="str">
        <f>IF(CA852=0,"NO STOCK",IF(COUNTIF(PKGSUMM_T!$A$2:$A$1245,A852)&gt;0,"OK","ERROR"))</f>
        <v>NO STOCK</v>
      </c>
      <c r="BW852" s="296" t="str">
        <f>IF(CA852=0,"NO STOCK",IF(OR(COUNTIF(COST_SHEETT!$B$3:$B$1238,CI852)&gt;0,COUNTIF(COST_SHEETT!$AB$3:$AB$1238,CI852)&gt;0,COUNTIF(COST_SHEETT1!$B$3:$B$1238,CI852)&gt;0,COUNTIF(COST_SHEETT1!$AB$3:$AB$1238,CI852)&gt;0),"OK","ERROR"))</f>
        <v>NO STOCK</v>
      </c>
      <c r="BX852" s="97">
        <f>SUMIF(HW!$A$2:$A$1573,$A852,HW!BI$2:BI$1573)</f>
        <v>0</v>
      </c>
      <c r="BY852" s="97">
        <f>SUMIF(HW!$A$2:$A$1573,$A852,HW!BJ$2:BJ$1573)</f>
        <v>0</v>
      </c>
      <c r="BZ852" s="197">
        <f t="shared" si="718"/>
        <v>0</v>
      </c>
      <c r="CA852" s="198">
        <f t="shared" si="719"/>
        <v>0</v>
      </c>
      <c r="CI852" s="275"/>
      <c r="CJ852" s="273"/>
      <c r="CK852" s="296">
        <f>IF(C852="WORK IN PROGRESS",0.099999,IF(SUMIF(SALE!$L$3:$L$1221,$A852,SALE!$U$3:$U$1221)=0,0,SUMIF(SALE!$L$3:$L$1221,$A852,SALE!$U$3:$U$1221)/SUMIF(SALE!$L$3:$L$1221,$A852,SALE!$F$3:$F$1221)))</f>
        <v>0</v>
      </c>
    </row>
    <row r="853" spans="1:102" ht="12" hidden="1" customHeight="1" x14ac:dyDescent="0.25">
      <c r="A853" s="104" t="s">
        <v>2642</v>
      </c>
      <c r="B853" s="106"/>
      <c r="C853" s="105" t="s">
        <v>30</v>
      </c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  <c r="BH853" s="107"/>
      <c r="BI853" s="107"/>
      <c r="BJ853" s="107"/>
      <c r="BK853" s="107"/>
      <c r="BL853" s="107"/>
      <c r="BM853" s="107"/>
      <c r="BN853" s="107"/>
      <c r="BO853" s="107"/>
      <c r="BP853" s="108"/>
      <c r="BS853" s="97">
        <f t="shared" si="715"/>
        <v>0</v>
      </c>
      <c r="BT853" s="97">
        <f t="shared" si="716"/>
        <v>0</v>
      </c>
      <c r="BU853" s="97">
        <f t="shared" si="717"/>
        <v>0</v>
      </c>
      <c r="BV853" s="296" t="str">
        <f>IF(CA853=0,"NO STOCK",IF(COUNTIF(PKGSUMM_T!$A$2:$A$1245,A853)&gt;0,"OK","ERROR"))</f>
        <v>NO STOCK</v>
      </c>
      <c r="BW853" s="296" t="str">
        <f>IF(CA853=0,"NO STOCK",IF(OR(COUNTIF(COST_SHEETT!$B$3:$B$1238,CI853)&gt;0,COUNTIF(COST_SHEETT!$AB$3:$AB$1238,CI853)&gt;0,COUNTIF(COST_SHEETT1!$B$3:$B$1238,CI853)&gt;0,COUNTIF(COST_SHEETT1!$AB$3:$AB$1238,CI853)&gt;0),"OK","ERROR"))</f>
        <v>NO STOCK</v>
      </c>
      <c r="BX853" s="97">
        <f>SUMIF(HW!$A$2:$A$1573,$A853,HW!BI$2:BI$1573)</f>
        <v>0</v>
      </c>
      <c r="BY853" s="97">
        <f>SUMIF(HW!$A$2:$A$1573,$A853,HW!BJ$2:BJ$1573)</f>
        <v>0</v>
      </c>
      <c r="BZ853" s="197">
        <f t="shared" si="718"/>
        <v>0</v>
      </c>
      <c r="CA853" s="198">
        <f t="shared" si="719"/>
        <v>0</v>
      </c>
      <c r="CI853" s="275"/>
      <c r="CJ853" s="273"/>
      <c r="CK853" s="296">
        <f>IF(C853="WORK IN PROGRESS",0.099999,IF(SUMIF(SALE!$L$3:$L$1221,$A853,SALE!$U$3:$U$1221)=0,0,SUMIF(SALE!$L$3:$L$1221,$A853,SALE!$U$3:$U$1221)/SUMIF(SALE!$L$3:$L$1221,$A853,SALE!$F$3:$F$1221)))</f>
        <v>0</v>
      </c>
    </row>
    <row r="854" spans="1:102" ht="12" customHeight="1" x14ac:dyDescent="0.25">
      <c r="A854" s="120" t="s">
        <v>143</v>
      </c>
      <c r="B854" s="121" t="s">
        <v>2052</v>
      </c>
      <c r="C854" s="121" t="s">
        <v>30</v>
      </c>
      <c r="D854" s="122">
        <v>3780</v>
      </c>
      <c r="E854" s="123">
        <v>310</v>
      </c>
      <c r="F854" s="123">
        <v>4.496E-2</v>
      </c>
      <c r="G854" s="123">
        <v>4.496E-2</v>
      </c>
      <c r="H854" s="127">
        <v>7560</v>
      </c>
      <c r="I854" s="127">
        <v>2.3439999999999999</v>
      </c>
      <c r="J854" s="127">
        <v>339.89800000000002</v>
      </c>
      <c r="K854" s="123"/>
      <c r="L854" s="124">
        <v>0</v>
      </c>
      <c r="M854" s="123"/>
      <c r="N854" s="124">
        <v>0</v>
      </c>
      <c r="O854" s="123"/>
      <c r="P854" s="124">
        <v>0</v>
      </c>
      <c r="Q854" s="123"/>
      <c r="R854" s="124">
        <v>0</v>
      </c>
      <c r="S854" s="123"/>
      <c r="T854" s="124">
        <v>0</v>
      </c>
      <c r="U854" s="123"/>
      <c r="V854" s="124">
        <v>0</v>
      </c>
      <c r="W854" s="123"/>
      <c r="X854" s="124">
        <v>0</v>
      </c>
      <c r="Y854" s="123"/>
      <c r="Z854" s="124">
        <v>0</v>
      </c>
      <c r="AA854" s="123"/>
      <c r="AB854" s="124">
        <v>0</v>
      </c>
      <c r="AC854" s="124">
        <v>0</v>
      </c>
      <c r="AD854" s="124">
        <v>0</v>
      </c>
      <c r="AE854" s="124">
        <v>0</v>
      </c>
      <c r="AF854" s="123"/>
      <c r="AG854" s="124">
        <v>0</v>
      </c>
      <c r="AH854" s="123"/>
      <c r="AI854" s="124">
        <v>0</v>
      </c>
      <c r="AJ854" s="123"/>
      <c r="AK854" s="124">
        <v>0</v>
      </c>
      <c r="AL854" s="123"/>
      <c r="AM854" s="124">
        <v>0</v>
      </c>
      <c r="AN854" s="123"/>
      <c r="AO854" s="124">
        <v>0</v>
      </c>
      <c r="AP854" s="123"/>
      <c r="AQ854" s="124">
        <v>0</v>
      </c>
      <c r="AR854" s="123"/>
      <c r="AS854" s="124">
        <v>0</v>
      </c>
      <c r="AT854" s="123"/>
      <c r="AU854" s="124">
        <v>0</v>
      </c>
      <c r="AV854" s="124">
        <v>0</v>
      </c>
      <c r="AW854" s="124">
        <v>0</v>
      </c>
      <c r="AX854" s="124">
        <v>0</v>
      </c>
      <c r="AY854" s="129">
        <v>7560</v>
      </c>
      <c r="AZ854" s="123">
        <v>2</v>
      </c>
      <c r="BA854" s="127">
        <v>2.3439999999999999</v>
      </c>
      <c r="BB854" s="127">
        <v>339.89800000000002</v>
      </c>
      <c r="BC854" s="127">
        <v>339.89800000000002</v>
      </c>
      <c r="BD854" s="123">
        <v>0</v>
      </c>
      <c r="BE854" s="123">
        <v>0</v>
      </c>
      <c r="BF854" s="124">
        <v>0</v>
      </c>
      <c r="BG854" s="124">
        <v>0</v>
      </c>
      <c r="BH854" s="124">
        <v>0</v>
      </c>
      <c r="BI854" s="123"/>
      <c r="BJ854" s="124">
        <v>0</v>
      </c>
      <c r="BK854" s="123"/>
      <c r="BL854" s="124">
        <v>0</v>
      </c>
      <c r="BM854" s="124">
        <v>0</v>
      </c>
      <c r="BN854" s="124">
        <v>0</v>
      </c>
      <c r="BO854" s="124">
        <v>0</v>
      </c>
      <c r="BP854" s="125">
        <v>0</v>
      </c>
      <c r="BS854" s="97">
        <f t="shared" si="715"/>
        <v>7560</v>
      </c>
      <c r="BT854" s="97">
        <f t="shared" si="716"/>
        <v>2</v>
      </c>
      <c r="BU854" s="97">
        <f t="shared" si="717"/>
        <v>2.3439999999999999</v>
      </c>
      <c r="BV854" s="296" t="str">
        <f>IF(CA854=0,"NO STOCK",IF(COUNTIF(PKGSUMM_T!$A$2:$A$1245,A854)&gt;0,"OK","ERROR"))</f>
        <v>OK</v>
      </c>
      <c r="BW854" s="296" t="str">
        <f>IF(CA854=0,"NO STOCK",IF(OR(COUNTIF(COST_SHEETT!$B$3:$B$1238,CI854)&gt;0,COUNTIF(COST_SHEETT!$AB$3:$AB$1238,CI854)&gt;0,COUNTIF(COST_SHEETT1!$B$3:$B$1238,CI854)&gt;0,COUNTIF(COST_SHEETT1!$AB$3:$AB$1238,CI854)&gt;0),"OK","ERROR"))</f>
        <v>OK</v>
      </c>
      <c r="BX854" s="97">
        <f>SUMIF(HW!$A$2:$A$1573,$A854,HW!BI$2:BI$1573)</f>
        <v>0</v>
      </c>
      <c r="BY854" s="97">
        <f>SUMIF(HW!$A$2:$A$1573,$A854,HW!BJ$2:BJ$1573)</f>
        <v>0</v>
      </c>
      <c r="BZ854" s="197">
        <f t="shared" si="718"/>
        <v>7560</v>
      </c>
      <c r="CA854" s="198">
        <f t="shared" si="719"/>
        <v>2.3439999999999999</v>
      </c>
      <c r="CB854" s="296">
        <f>IF(CJ854="Y",IF(C854="FINISHED GOODS",SUMIF(COST_SHEETT!$AB$3:$AB$1227,$CI854,COST_SHEETT!$DD$3:$DD$1227),SUMIF(COST_SHEETT!$B$3:$B$1227,$CI854,COST_SHEETT!$DB$3:$DB$1227)),IF(C854="FINISHED GOODS",SUMIF(COST_SHEETT1!$AB$3:$AB$1227,$CI854,COST_SHEETT1!$DD$3:$DD$1227),SUMIF(COST_SHEETT1!$B$3:$B$1227,$CI854,COST_SHEETT1!$DB$3:$DB$1227)))</f>
        <v>5.3992208177104352E-2</v>
      </c>
      <c r="CC854" s="209">
        <f t="shared" ref="CC854" si="734">ROUND(BZ854*CB854,0)</f>
        <v>408</v>
      </c>
      <c r="CD854" s="295">
        <v>1</v>
      </c>
      <c r="CE854" s="295"/>
      <c r="CF854" s="376">
        <f>IF(BZ854=0,0,IF(CK854&gt;0,CK854,CD854))</f>
        <v>4.4959521742220149E-2</v>
      </c>
      <c r="CG854" s="301">
        <f t="shared" ref="CG854" si="735">MIN(CF854,CB854)</f>
        <v>4.4959521742220149E-2</v>
      </c>
      <c r="CH854" s="302">
        <f t="shared" ref="CH854" si="736">ROUND(CG854*BZ854,0)</f>
        <v>340</v>
      </c>
      <c r="CI854" s="275" t="s">
        <v>3130</v>
      </c>
      <c r="CJ854" s="273"/>
      <c r="CK854" s="303">
        <v>4.4959521742220149E-2</v>
      </c>
      <c r="CL854" s="296" t="str">
        <f t="shared" ref="CL854" si="737">IF(CF854&lt;CB854,"NRV","COST")</f>
        <v>NRV</v>
      </c>
      <c r="CM854" s="304">
        <f t="shared" ref="CM854" si="738">IF(CA854=0,0,ROUND(CH854/CA854,3))</f>
        <v>145.05099999999999</v>
      </c>
      <c r="CU854" s="296">
        <f>+(BZ854-BX854)*CG854</f>
        <v>339.89398437118433</v>
      </c>
      <c r="CW854" s="296">
        <f>+CT854+CU854+CV854</f>
        <v>339.89398437118433</v>
      </c>
      <c r="CX854" s="388">
        <f>+CW854-CH854</f>
        <v>-0.10601562881566906</v>
      </c>
    </row>
    <row r="855" spans="1:102" ht="12" hidden="1" customHeight="1" x14ac:dyDescent="0.25">
      <c r="A855" s="114" t="s">
        <v>2053</v>
      </c>
      <c r="B855" s="115" t="s">
        <v>2054</v>
      </c>
      <c r="C855" s="115" t="s">
        <v>30</v>
      </c>
      <c r="D855" s="116">
        <v>3969</v>
      </c>
      <c r="E855" s="117">
        <v>295</v>
      </c>
      <c r="F855" s="117">
        <v>4.2805000000000003E-2</v>
      </c>
      <c r="G855" s="117">
        <v>4.2805000000000003E-2</v>
      </c>
      <c r="H855" s="118"/>
      <c r="I855" s="118">
        <v>0</v>
      </c>
      <c r="J855" s="118">
        <v>0</v>
      </c>
      <c r="K855" s="118"/>
      <c r="L855" s="118">
        <v>0</v>
      </c>
      <c r="M855" s="118"/>
      <c r="N855" s="118">
        <v>0</v>
      </c>
      <c r="O855" s="118"/>
      <c r="P855" s="118">
        <v>0</v>
      </c>
      <c r="Q855" s="118"/>
      <c r="R855" s="118">
        <v>0</v>
      </c>
      <c r="S855" s="118"/>
      <c r="T855" s="118">
        <v>0</v>
      </c>
      <c r="U855" s="118"/>
      <c r="V855" s="118">
        <v>0</v>
      </c>
      <c r="W855" s="118"/>
      <c r="X855" s="118">
        <v>0</v>
      </c>
      <c r="Y855" s="118"/>
      <c r="Z855" s="118">
        <v>0</v>
      </c>
      <c r="AA855" s="118"/>
      <c r="AB855" s="118">
        <v>0</v>
      </c>
      <c r="AC855" s="118">
        <v>0</v>
      </c>
      <c r="AD855" s="118">
        <v>0</v>
      </c>
      <c r="AE855" s="118">
        <v>0</v>
      </c>
      <c r="AF855" s="118"/>
      <c r="AG855" s="118">
        <v>0</v>
      </c>
      <c r="AH855" s="118"/>
      <c r="AI855" s="118">
        <v>0</v>
      </c>
      <c r="AJ855" s="118"/>
      <c r="AK855" s="118">
        <v>0</v>
      </c>
      <c r="AL855" s="118"/>
      <c r="AM855" s="118">
        <v>0</v>
      </c>
      <c r="AN855" s="118"/>
      <c r="AO855" s="118">
        <v>0</v>
      </c>
      <c r="AP855" s="118"/>
      <c r="AQ855" s="118">
        <v>0</v>
      </c>
      <c r="AR855" s="118"/>
      <c r="AS855" s="118">
        <v>0</v>
      </c>
      <c r="AT855" s="118"/>
      <c r="AU855" s="118">
        <v>0</v>
      </c>
      <c r="AV855" s="118">
        <v>0</v>
      </c>
      <c r="AW855" s="118">
        <v>0</v>
      </c>
      <c r="AX855" s="118">
        <v>0</v>
      </c>
      <c r="AY855" s="118">
        <v>0</v>
      </c>
      <c r="AZ855" s="118">
        <v>0</v>
      </c>
      <c r="BA855" s="118">
        <v>0</v>
      </c>
      <c r="BB855" s="118">
        <v>0</v>
      </c>
      <c r="BC855" s="118">
        <v>0</v>
      </c>
      <c r="BD855" s="117">
        <v>0</v>
      </c>
      <c r="BE855" s="117">
        <v>0</v>
      </c>
      <c r="BF855" s="118">
        <v>0</v>
      </c>
      <c r="BG855" s="118">
        <v>0</v>
      </c>
      <c r="BH855" s="118">
        <v>0</v>
      </c>
      <c r="BI855" s="118"/>
      <c r="BJ855" s="118">
        <v>0</v>
      </c>
      <c r="BK855" s="118"/>
      <c r="BL855" s="118">
        <v>0</v>
      </c>
      <c r="BM855" s="118">
        <v>0</v>
      </c>
      <c r="BN855" s="118">
        <v>0</v>
      </c>
      <c r="BO855" s="118">
        <v>0</v>
      </c>
      <c r="BP855" s="119">
        <v>0</v>
      </c>
      <c r="BS855" s="97">
        <f t="shared" si="715"/>
        <v>0</v>
      </c>
      <c r="BT855" s="97">
        <f t="shared" si="716"/>
        <v>0</v>
      </c>
      <c r="BU855" s="97">
        <f t="shared" si="717"/>
        <v>0</v>
      </c>
      <c r="BV855" s="296" t="str">
        <f>IF(CA855=0,"NO STOCK",IF(COUNTIF(PKGSUMM_T!$A$2:$A$1245,A855)&gt;0,"OK","ERROR"))</f>
        <v>NO STOCK</v>
      </c>
      <c r="BW855" s="296" t="str">
        <f>IF(CA855=0,"NO STOCK",IF(OR(COUNTIF(COST_SHEETT!$B$3:$B$1238,CI855)&gt;0,COUNTIF(COST_SHEETT!$AB$3:$AB$1238,CI855)&gt;0,COUNTIF(COST_SHEETT1!$B$3:$B$1238,CI855)&gt;0,COUNTIF(COST_SHEETT1!$AB$3:$AB$1238,CI855)&gt;0),"OK","ERROR"))</f>
        <v>NO STOCK</v>
      </c>
      <c r="BX855" s="97">
        <f>SUMIF(HW!$A$2:$A$1573,$A855,HW!BI$2:BI$1573)</f>
        <v>0</v>
      </c>
      <c r="BY855" s="97">
        <f>SUMIF(HW!$A$2:$A$1573,$A855,HW!BJ$2:BJ$1573)</f>
        <v>0</v>
      </c>
      <c r="BZ855" s="197">
        <f t="shared" si="718"/>
        <v>0</v>
      </c>
      <c r="CA855" s="198">
        <f t="shared" si="719"/>
        <v>0</v>
      </c>
      <c r="CI855" s="275"/>
      <c r="CJ855" s="273"/>
      <c r="CK855" s="296">
        <f>IF(C855="WORK IN PROGRESS",0.099999,IF(SUMIF(SALE!$L$3:$L$1221,$A855,SALE!$U$3:$U$1221)=0,0,SUMIF(SALE!$L$3:$L$1221,$A855,SALE!$U$3:$U$1221)/SUMIF(SALE!$L$3:$L$1221,$A855,SALE!$F$3:$F$1221)))</f>
        <v>0</v>
      </c>
    </row>
    <row r="856" spans="1:102" ht="12" hidden="1" customHeight="1" x14ac:dyDescent="0.25">
      <c r="A856" s="120" t="s">
        <v>2055</v>
      </c>
      <c r="B856" s="121" t="s">
        <v>2056</v>
      </c>
      <c r="C856" s="121" t="s">
        <v>30</v>
      </c>
      <c r="D856" s="122">
        <v>3780</v>
      </c>
      <c r="E856" s="123">
        <v>310</v>
      </c>
      <c r="F856" s="123">
        <v>4.4982000000000001E-2</v>
      </c>
      <c r="G856" s="123">
        <v>4.4982000000000001E-2</v>
      </c>
      <c r="H856" s="124"/>
      <c r="I856" s="124">
        <v>0</v>
      </c>
      <c r="J856" s="124">
        <v>0</v>
      </c>
      <c r="K856" s="124"/>
      <c r="L856" s="124">
        <v>0</v>
      </c>
      <c r="M856" s="124"/>
      <c r="N856" s="124">
        <v>0</v>
      </c>
      <c r="O856" s="124"/>
      <c r="P856" s="124">
        <v>0</v>
      </c>
      <c r="Q856" s="124"/>
      <c r="R856" s="124">
        <v>0</v>
      </c>
      <c r="S856" s="124"/>
      <c r="T856" s="124">
        <v>0</v>
      </c>
      <c r="U856" s="124"/>
      <c r="V856" s="124">
        <v>0</v>
      </c>
      <c r="W856" s="124"/>
      <c r="X856" s="124">
        <v>0</v>
      </c>
      <c r="Y856" s="124"/>
      <c r="Z856" s="124">
        <v>0</v>
      </c>
      <c r="AA856" s="124"/>
      <c r="AB856" s="124">
        <v>0</v>
      </c>
      <c r="AC856" s="124">
        <v>0</v>
      </c>
      <c r="AD856" s="124">
        <v>0</v>
      </c>
      <c r="AE856" s="124">
        <v>0</v>
      </c>
      <c r="AF856" s="124"/>
      <c r="AG856" s="124">
        <v>0</v>
      </c>
      <c r="AH856" s="124"/>
      <c r="AI856" s="124">
        <v>0</v>
      </c>
      <c r="AJ856" s="124"/>
      <c r="AK856" s="124">
        <v>0</v>
      </c>
      <c r="AL856" s="124"/>
      <c r="AM856" s="124">
        <v>0</v>
      </c>
      <c r="AN856" s="124"/>
      <c r="AO856" s="124">
        <v>0</v>
      </c>
      <c r="AP856" s="124"/>
      <c r="AQ856" s="124">
        <v>0</v>
      </c>
      <c r="AR856" s="124"/>
      <c r="AS856" s="124">
        <v>0</v>
      </c>
      <c r="AT856" s="124"/>
      <c r="AU856" s="124">
        <v>0</v>
      </c>
      <c r="AV856" s="124">
        <v>0</v>
      </c>
      <c r="AW856" s="124">
        <v>0</v>
      </c>
      <c r="AX856" s="124">
        <v>0</v>
      </c>
      <c r="AY856" s="124">
        <v>0</v>
      </c>
      <c r="AZ856" s="124">
        <v>0</v>
      </c>
      <c r="BA856" s="124">
        <v>0</v>
      </c>
      <c r="BB856" s="124">
        <v>0</v>
      </c>
      <c r="BC856" s="124">
        <v>0</v>
      </c>
      <c r="BD856" s="123">
        <v>0</v>
      </c>
      <c r="BE856" s="123">
        <v>0</v>
      </c>
      <c r="BF856" s="124">
        <v>0</v>
      </c>
      <c r="BG856" s="124">
        <v>0</v>
      </c>
      <c r="BH856" s="124">
        <v>0</v>
      </c>
      <c r="BI856" s="124"/>
      <c r="BJ856" s="124">
        <v>0</v>
      </c>
      <c r="BK856" s="124"/>
      <c r="BL856" s="124">
        <v>0</v>
      </c>
      <c r="BM856" s="124">
        <v>0</v>
      </c>
      <c r="BN856" s="124">
        <v>0</v>
      </c>
      <c r="BO856" s="124">
        <v>0</v>
      </c>
      <c r="BP856" s="125">
        <v>0</v>
      </c>
      <c r="BS856" s="97">
        <f t="shared" si="715"/>
        <v>0</v>
      </c>
      <c r="BT856" s="97">
        <f t="shared" si="716"/>
        <v>0</v>
      </c>
      <c r="BU856" s="97">
        <f t="shared" si="717"/>
        <v>0</v>
      </c>
      <c r="BV856" s="296" t="str">
        <f>IF(CA856=0,"NO STOCK",IF(COUNTIF(PKGSUMM_T!$A$2:$A$1245,A856)&gt;0,"OK","ERROR"))</f>
        <v>NO STOCK</v>
      </c>
      <c r="BW856" s="296" t="str">
        <f>IF(CA856=0,"NO STOCK",IF(OR(COUNTIF(COST_SHEETT!$B$3:$B$1238,CI856)&gt;0,COUNTIF(COST_SHEETT!$AB$3:$AB$1238,CI856)&gt;0,COUNTIF(COST_SHEETT1!$B$3:$B$1238,CI856)&gt;0,COUNTIF(COST_SHEETT1!$AB$3:$AB$1238,CI856)&gt;0),"OK","ERROR"))</f>
        <v>NO STOCK</v>
      </c>
      <c r="BX856" s="97">
        <f>SUMIF(HW!$A$2:$A$1573,$A856,HW!BI$2:BI$1573)</f>
        <v>0</v>
      </c>
      <c r="BY856" s="97">
        <f>SUMIF(HW!$A$2:$A$1573,$A856,HW!BJ$2:BJ$1573)</f>
        <v>0</v>
      </c>
      <c r="BZ856" s="197">
        <f t="shared" si="718"/>
        <v>0</v>
      </c>
      <c r="CA856" s="198">
        <f t="shared" si="719"/>
        <v>0</v>
      </c>
      <c r="CI856" s="275"/>
      <c r="CJ856" s="273"/>
      <c r="CK856" s="296">
        <f>IF(C856="WORK IN PROGRESS",0.099999,IF(SUMIF(SALE!$L$3:$L$1221,$A856,SALE!$U$3:$U$1221)=0,0,SUMIF(SALE!$L$3:$L$1221,$A856,SALE!$U$3:$U$1221)/SUMIF(SALE!$L$3:$L$1221,$A856,SALE!$F$3:$F$1221)))</f>
        <v>0</v>
      </c>
    </row>
    <row r="857" spans="1:102" ht="12" hidden="1" customHeight="1" x14ac:dyDescent="0.25">
      <c r="A857" s="136" t="s">
        <v>2642</v>
      </c>
      <c r="B857" s="105"/>
      <c r="C857" s="105" t="s">
        <v>1200</v>
      </c>
      <c r="D857" s="137"/>
      <c r="E857" s="137"/>
      <c r="F857" s="137">
        <v>0.132747</v>
      </c>
      <c r="G857" s="137">
        <v>0.132747</v>
      </c>
      <c r="H857" s="107">
        <v>7560</v>
      </c>
      <c r="I857" s="107">
        <v>2.3439999999999999</v>
      </c>
      <c r="J857" s="107">
        <v>339.89800000000002</v>
      </c>
      <c r="K857" s="137"/>
      <c r="L857" s="107">
        <v>0</v>
      </c>
      <c r="M857" s="137"/>
      <c r="N857" s="107">
        <v>0</v>
      </c>
      <c r="O857" s="137"/>
      <c r="P857" s="107">
        <v>0</v>
      </c>
      <c r="Q857" s="137"/>
      <c r="R857" s="107">
        <v>0</v>
      </c>
      <c r="S857" s="137"/>
      <c r="T857" s="107">
        <v>0</v>
      </c>
      <c r="U857" s="137"/>
      <c r="V857" s="107">
        <v>0</v>
      </c>
      <c r="W857" s="137"/>
      <c r="X857" s="107">
        <v>0</v>
      </c>
      <c r="Y857" s="137"/>
      <c r="Z857" s="107">
        <v>0</v>
      </c>
      <c r="AA857" s="137"/>
      <c r="AB857" s="107">
        <v>0</v>
      </c>
      <c r="AC857" s="107">
        <v>0</v>
      </c>
      <c r="AD857" s="107">
        <v>0</v>
      </c>
      <c r="AE857" s="107">
        <v>0</v>
      </c>
      <c r="AF857" s="137"/>
      <c r="AG857" s="107">
        <v>0</v>
      </c>
      <c r="AH857" s="137"/>
      <c r="AI857" s="107">
        <v>0</v>
      </c>
      <c r="AJ857" s="137"/>
      <c r="AK857" s="107">
        <v>0</v>
      </c>
      <c r="AL857" s="137"/>
      <c r="AM857" s="107">
        <v>0</v>
      </c>
      <c r="AN857" s="137"/>
      <c r="AO857" s="107">
        <v>0</v>
      </c>
      <c r="AP857" s="137"/>
      <c r="AQ857" s="107">
        <v>0</v>
      </c>
      <c r="AR857" s="137"/>
      <c r="AS857" s="107">
        <v>0</v>
      </c>
      <c r="AT857" s="137"/>
      <c r="AU857" s="107">
        <v>0</v>
      </c>
      <c r="AV857" s="107">
        <v>0</v>
      </c>
      <c r="AW857" s="107">
        <v>0</v>
      </c>
      <c r="AX857" s="107">
        <v>0</v>
      </c>
      <c r="AY857" s="139">
        <v>7560</v>
      </c>
      <c r="AZ857" s="137">
        <v>2</v>
      </c>
      <c r="BA857" s="107">
        <v>2.3439999999999999</v>
      </c>
      <c r="BB857" s="107">
        <v>339.89800000000002</v>
      </c>
      <c r="BC857" s="107">
        <v>339.89800000000002</v>
      </c>
      <c r="BD857" s="137">
        <v>0</v>
      </c>
      <c r="BE857" s="137">
        <v>0</v>
      </c>
      <c r="BF857" s="107">
        <v>0</v>
      </c>
      <c r="BG857" s="107">
        <v>0</v>
      </c>
      <c r="BH857" s="107">
        <v>0</v>
      </c>
      <c r="BI857" s="137"/>
      <c r="BJ857" s="107">
        <v>0</v>
      </c>
      <c r="BK857" s="137"/>
      <c r="BL857" s="107">
        <v>0</v>
      </c>
      <c r="BM857" s="107">
        <v>0</v>
      </c>
      <c r="BN857" s="107">
        <v>0</v>
      </c>
      <c r="BO857" s="107">
        <v>0</v>
      </c>
      <c r="BP857" s="108">
        <v>0</v>
      </c>
      <c r="BS857" s="97">
        <f t="shared" si="715"/>
        <v>0</v>
      </c>
      <c r="BT857" s="97">
        <f t="shared" si="716"/>
        <v>0</v>
      </c>
      <c r="BU857" s="97">
        <f t="shared" si="717"/>
        <v>0</v>
      </c>
      <c r="BV857" s="296" t="str">
        <f>IF(CA857=0,"NO STOCK",IF(COUNTIF(PKGSUMM_T!$A$2:$A$1245,A857)&gt;0,"OK","ERROR"))</f>
        <v>NO STOCK</v>
      </c>
      <c r="BW857" s="296" t="str">
        <f>IF(CA857=0,"NO STOCK",IF(OR(COUNTIF(COST_SHEETT!$B$3:$B$1238,CI857)&gt;0,COUNTIF(COST_SHEETT!$AB$3:$AB$1238,CI857)&gt;0,COUNTIF(COST_SHEETT1!$B$3:$B$1238,CI857)&gt;0,COUNTIF(COST_SHEETT1!$AB$3:$AB$1238,CI857)&gt;0),"OK","ERROR"))</f>
        <v>NO STOCK</v>
      </c>
      <c r="BX857" s="97">
        <f>SUMIF(HW!$A$2:$A$1573,$A857,HW!BI$2:BI$1573)</f>
        <v>0</v>
      </c>
      <c r="BY857" s="97">
        <f>SUMIF(HW!$A$2:$A$1573,$A857,HW!BJ$2:BJ$1573)</f>
        <v>0</v>
      </c>
      <c r="BZ857" s="197">
        <f t="shared" si="718"/>
        <v>0</v>
      </c>
      <c r="CA857" s="198">
        <f t="shared" si="719"/>
        <v>0</v>
      </c>
      <c r="CI857" s="275"/>
      <c r="CJ857" s="273"/>
      <c r="CK857" s="296">
        <f>IF(C857="WORK IN PROGRESS",0.099999,IF(SUMIF(SALE!$L$3:$L$1221,$A857,SALE!$U$3:$U$1221)=0,0,SUMIF(SALE!$L$3:$L$1221,$A857,SALE!$U$3:$U$1221)/SUMIF(SALE!$L$3:$L$1221,$A857,SALE!$F$3:$F$1221)))</f>
        <v>0</v>
      </c>
    </row>
    <row r="858" spans="1:102" ht="12" hidden="1" customHeight="1" x14ac:dyDescent="0.25">
      <c r="A858" s="109" t="s">
        <v>2642</v>
      </c>
      <c r="B858" s="110"/>
      <c r="C858" s="111" t="s">
        <v>77</v>
      </c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  <c r="BE858" s="112"/>
      <c r="BF858" s="112"/>
      <c r="BG858" s="112"/>
      <c r="BH858" s="112"/>
      <c r="BI858" s="112"/>
      <c r="BJ858" s="112"/>
      <c r="BK858" s="112"/>
      <c r="BL858" s="112"/>
      <c r="BM858" s="112"/>
      <c r="BN858" s="112"/>
      <c r="BO858" s="112"/>
      <c r="BP858" s="113"/>
      <c r="BS858" s="97">
        <f t="shared" si="715"/>
        <v>0</v>
      </c>
      <c r="BT858" s="97">
        <f t="shared" si="716"/>
        <v>0</v>
      </c>
      <c r="BU858" s="97">
        <f t="shared" si="717"/>
        <v>0</v>
      </c>
      <c r="BV858" s="296" t="str">
        <f>IF(CA858=0,"NO STOCK",IF(COUNTIF(PKGSUMM_T!$A$2:$A$1245,A858)&gt;0,"OK","ERROR"))</f>
        <v>NO STOCK</v>
      </c>
      <c r="BW858" s="296" t="str">
        <f>IF(CA858=0,"NO STOCK",IF(OR(COUNTIF(COST_SHEETT!$B$3:$B$1238,CI858)&gt;0,COUNTIF(COST_SHEETT!$AB$3:$AB$1238,CI858)&gt;0,COUNTIF(COST_SHEETT1!$B$3:$B$1238,CI858)&gt;0,COUNTIF(COST_SHEETT1!$AB$3:$AB$1238,CI858)&gt;0),"OK","ERROR"))</f>
        <v>NO STOCK</v>
      </c>
      <c r="BX858" s="97">
        <f>SUMIF(HW!$A$2:$A$1573,$A858,HW!BI$2:BI$1573)</f>
        <v>0</v>
      </c>
      <c r="BY858" s="97">
        <f>SUMIF(HW!$A$2:$A$1573,$A858,HW!BJ$2:BJ$1573)</f>
        <v>0</v>
      </c>
      <c r="BZ858" s="197">
        <f t="shared" si="718"/>
        <v>0</v>
      </c>
      <c r="CA858" s="198">
        <f t="shared" si="719"/>
        <v>0</v>
      </c>
      <c r="CI858" s="275"/>
      <c r="CJ858" s="273"/>
      <c r="CK858" s="296">
        <f>IF(C858="WORK IN PROGRESS",0.099999,IF(SUMIF(SALE!$L$3:$L$1221,$A858,SALE!$U$3:$U$1221)=0,0,SUMIF(SALE!$L$3:$L$1221,$A858,SALE!$U$3:$U$1221)/SUMIF(SALE!$L$3:$L$1221,$A858,SALE!$F$3:$F$1221)))</f>
        <v>9.9999000000000005E-2</v>
      </c>
    </row>
    <row r="859" spans="1:102" ht="12" hidden="1" customHeight="1" x14ac:dyDescent="0.25">
      <c r="A859" s="114" t="s">
        <v>2057</v>
      </c>
      <c r="B859" s="115" t="s">
        <v>2058</v>
      </c>
      <c r="C859" s="115" t="s">
        <v>77</v>
      </c>
      <c r="D859" s="116">
        <v>3087</v>
      </c>
      <c r="E859" s="117">
        <v>295</v>
      </c>
      <c r="F859" s="117">
        <v>4.2805000000000003E-2</v>
      </c>
      <c r="G859" s="117">
        <v>4.2805000000000003E-2</v>
      </c>
      <c r="H859" s="118"/>
      <c r="I859" s="118">
        <v>0</v>
      </c>
      <c r="J859" s="118">
        <v>0</v>
      </c>
      <c r="K859" s="118"/>
      <c r="L859" s="118">
        <v>0</v>
      </c>
      <c r="M859" s="118"/>
      <c r="N859" s="118">
        <v>0</v>
      </c>
      <c r="O859" s="118"/>
      <c r="P859" s="118">
        <v>0</v>
      </c>
      <c r="Q859" s="118"/>
      <c r="R859" s="118">
        <v>0</v>
      </c>
      <c r="S859" s="118"/>
      <c r="T859" s="118">
        <v>0</v>
      </c>
      <c r="U859" s="118"/>
      <c r="V859" s="118">
        <v>0</v>
      </c>
      <c r="W859" s="118"/>
      <c r="X859" s="118">
        <v>0</v>
      </c>
      <c r="Y859" s="118"/>
      <c r="Z859" s="118">
        <v>0</v>
      </c>
      <c r="AA859" s="118"/>
      <c r="AB859" s="118">
        <v>0</v>
      </c>
      <c r="AC859" s="118">
        <v>0</v>
      </c>
      <c r="AD859" s="118">
        <v>0</v>
      </c>
      <c r="AE859" s="118">
        <v>0</v>
      </c>
      <c r="AF859" s="118"/>
      <c r="AG859" s="118">
        <v>0</v>
      </c>
      <c r="AH859" s="118"/>
      <c r="AI859" s="118">
        <v>0</v>
      </c>
      <c r="AJ859" s="118"/>
      <c r="AK859" s="118">
        <v>0</v>
      </c>
      <c r="AL859" s="118"/>
      <c r="AM859" s="118">
        <v>0</v>
      </c>
      <c r="AN859" s="118"/>
      <c r="AO859" s="118">
        <v>0</v>
      </c>
      <c r="AP859" s="118"/>
      <c r="AQ859" s="118">
        <v>0</v>
      </c>
      <c r="AR859" s="118"/>
      <c r="AS859" s="118">
        <v>0</v>
      </c>
      <c r="AT859" s="118"/>
      <c r="AU859" s="118">
        <v>0</v>
      </c>
      <c r="AV859" s="118">
        <v>0</v>
      </c>
      <c r="AW859" s="118">
        <v>0</v>
      </c>
      <c r="AX859" s="118">
        <v>0</v>
      </c>
      <c r="AY859" s="118">
        <v>0</v>
      </c>
      <c r="AZ859" s="118">
        <v>0</v>
      </c>
      <c r="BA859" s="118">
        <v>0</v>
      </c>
      <c r="BB859" s="118">
        <v>0</v>
      </c>
      <c r="BC859" s="118">
        <v>0</v>
      </c>
      <c r="BD859" s="117">
        <v>0</v>
      </c>
      <c r="BE859" s="117">
        <v>0</v>
      </c>
      <c r="BF859" s="118">
        <v>0</v>
      </c>
      <c r="BG859" s="118">
        <v>0</v>
      </c>
      <c r="BH859" s="118">
        <v>0</v>
      </c>
      <c r="BI859" s="118"/>
      <c r="BJ859" s="118">
        <v>0</v>
      </c>
      <c r="BK859" s="118"/>
      <c r="BL859" s="118">
        <v>0</v>
      </c>
      <c r="BM859" s="118">
        <v>0</v>
      </c>
      <c r="BN859" s="118">
        <v>0</v>
      </c>
      <c r="BO859" s="118">
        <v>0</v>
      </c>
      <c r="BP859" s="119">
        <v>0</v>
      </c>
      <c r="BS859" s="97">
        <f t="shared" si="715"/>
        <v>0</v>
      </c>
      <c r="BT859" s="97">
        <f t="shared" si="716"/>
        <v>0</v>
      </c>
      <c r="BU859" s="97">
        <f t="shared" si="717"/>
        <v>0</v>
      </c>
      <c r="BV859" s="296" t="str">
        <f>IF(CA859=0,"NO STOCK",IF(COUNTIF(PKGSUMM_T!$A$2:$A$1245,A859)&gt;0,"OK","ERROR"))</f>
        <v>NO STOCK</v>
      </c>
      <c r="BW859" s="296" t="str">
        <f>IF(CA859=0,"NO STOCK",IF(OR(COUNTIF(COST_SHEETT!$B$3:$B$1238,CI859)&gt;0,COUNTIF(COST_SHEETT!$AB$3:$AB$1238,CI859)&gt;0,COUNTIF(COST_SHEETT1!$B$3:$B$1238,CI859)&gt;0,COUNTIF(COST_SHEETT1!$AB$3:$AB$1238,CI859)&gt;0),"OK","ERROR"))</f>
        <v>NO STOCK</v>
      </c>
      <c r="BX859" s="97">
        <f>SUMIF(HW!$A$2:$A$1573,$A859,HW!BI$2:BI$1573)</f>
        <v>0</v>
      </c>
      <c r="BY859" s="97">
        <f>SUMIF(HW!$A$2:$A$1573,$A859,HW!BJ$2:BJ$1573)</f>
        <v>0</v>
      </c>
      <c r="BZ859" s="197">
        <f t="shared" si="718"/>
        <v>0</v>
      </c>
      <c r="CA859" s="198">
        <f t="shared" si="719"/>
        <v>0</v>
      </c>
      <c r="CI859" s="275"/>
      <c r="CJ859" s="273"/>
      <c r="CK859" s="296">
        <f>IF(C859="WORK IN PROGRESS",0.099999,IF(SUMIF(SALE!$L$3:$L$1221,$A859,SALE!$U$3:$U$1221)=0,0,SUMIF(SALE!$L$3:$L$1221,$A859,SALE!$U$3:$U$1221)/SUMIF(SALE!$L$3:$L$1221,$A859,SALE!$F$3:$F$1221)))</f>
        <v>9.9999000000000005E-2</v>
      </c>
    </row>
    <row r="860" spans="1:102" ht="12" hidden="1" customHeight="1" x14ac:dyDescent="0.25">
      <c r="A860" s="109" t="s">
        <v>2642</v>
      </c>
      <c r="B860" s="110"/>
      <c r="C860" s="111" t="s">
        <v>1200</v>
      </c>
      <c r="D860" s="112"/>
      <c r="E860" s="112"/>
      <c r="F860" s="126">
        <v>4.2805000000000003E-2</v>
      </c>
      <c r="G860" s="126">
        <v>4.2805000000000003E-2</v>
      </c>
      <c r="H860" s="112"/>
      <c r="I860" s="112">
        <v>0</v>
      </c>
      <c r="J860" s="112">
        <v>0</v>
      </c>
      <c r="K860" s="112"/>
      <c r="L860" s="112">
        <v>0</v>
      </c>
      <c r="M860" s="112"/>
      <c r="N860" s="112">
        <v>0</v>
      </c>
      <c r="O860" s="112"/>
      <c r="P860" s="112">
        <v>0</v>
      </c>
      <c r="Q860" s="112"/>
      <c r="R860" s="112">
        <v>0</v>
      </c>
      <c r="S860" s="112"/>
      <c r="T860" s="112">
        <v>0</v>
      </c>
      <c r="U860" s="112"/>
      <c r="V860" s="112">
        <v>0</v>
      </c>
      <c r="W860" s="112"/>
      <c r="X860" s="112">
        <v>0</v>
      </c>
      <c r="Y860" s="112"/>
      <c r="Z860" s="112">
        <v>0</v>
      </c>
      <c r="AA860" s="112"/>
      <c r="AB860" s="112">
        <v>0</v>
      </c>
      <c r="AC860" s="112">
        <v>0</v>
      </c>
      <c r="AD860" s="112">
        <v>0</v>
      </c>
      <c r="AE860" s="112">
        <v>0</v>
      </c>
      <c r="AF860" s="112"/>
      <c r="AG860" s="112">
        <v>0</v>
      </c>
      <c r="AH860" s="112"/>
      <c r="AI860" s="112">
        <v>0</v>
      </c>
      <c r="AJ860" s="112"/>
      <c r="AK860" s="112">
        <v>0</v>
      </c>
      <c r="AL860" s="112"/>
      <c r="AM860" s="112">
        <v>0</v>
      </c>
      <c r="AN860" s="112"/>
      <c r="AO860" s="112">
        <v>0</v>
      </c>
      <c r="AP860" s="112"/>
      <c r="AQ860" s="112">
        <v>0</v>
      </c>
      <c r="AR860" s="112"/>
      <c r="AS860" s="112">
        <v>0</v>
      </c>
      <c r="AT860" s="112"/>
      <c r="AU860" s="112">
        <v>0</v>
      </c>
      <c r="AV860" s="112">
        <v>0</v>
      </c>
      <c r="AW860" s="112">
        <v>0</v>
      </c>
      <c r="AX860" s="112">
        <v>0</v>
      </c>
      <c r="AY860" s="112">
        <v>0</v>
      </c>
      <c r="AZ860" s="112">
        <v>0</v>
      </c>
      <c r="BA860" s="112">
        <v>0</v>
      </c>
      <c r="BB860" s="112">
        <v>0</v>
      </c>
      <c r="BC860" s="112">
        <v>0</v>
      </c>
      <c r="BD860" s="126">
        <v>0</v>
      </c>
      <c r="BE860" s="126">
        <v>0</v>
      </c>
      <c r="BF860" s="112">
        <v>0</v>
      </c>
      <c r="BG860" s="112">
        <v>0</v>
      </c>
      <c r="BH860" s="112">
        <v>0</v>
      </c>
      <c r="BI860" s="112"/>
      <c r="BJ860" s="112">
        <v>0</v>
      </c>
      <c r="BK860" s="112"/>
      <c r="BL860" s="112">
        <v>0</v>
      </c>
      <c r="BM860" s="112">
        <v>0</v>
      </c>
      <c r="BN860" s="112">
        <v>0</v>
      </c>
      <c r="BO860" s="112">
        <v>0</v>
      </c>
      <c r="BP860" s="113">
        <v>0</v>
      </c>
      <c r="BS860" s="97">
        <f t="shared" si="715"/>
        <v>0</v>
      </c>
      <c r="BT860" s="97">
        <f t="shared" si="716"/>
        <v>0</v>
      </c>
      <c r="BU860" s="97">
        <f t="shared" si="717"/>
        <v>0</v>
      </c>
      <c r="BV860" s="296" t="str">
        <f>IF(CA860=0,"NO STOCK",IF(COUNTIF(PKGSUMM_T!$A$2:$A$1245,A860)&gt;0,"OK","ERROR"))</f>
        <v>NO STOCK</v>
      </c>
      <c r="BW860" s="296" t="str">
        <f>IF(CA860=0,"NO STOCK",IF(OR(COUNTIF(COST_SHEETT!$B$3:$B$1238,CI860)&gt;0,COUNTIF(COST_SHEETT!$AB$3:$AB$1238,CI860)&gt;0,COUNTIF(COST_SHEETT1!$B$3:$B$1238,CI860)&gt;0,COUNTIF(COST_SHEETT1!$AB$3:$AB$1238,CI860)&gt;0),"OK","ERROR"))</f>
        <v>NO STOCK</v>
      </c>
      <c r="BX860" s="97">
        <f>SUMIF(HW!$A$2:$A$1573,$A860,HW!BI$2:BI$1573)</f>
        <v>0</v>
      </c>
      <c r="BY860" s="97">
        <f>SUMIF(HW!$A$2:$A$1573,$A860,HW!BJ$2:BJ$1573)</f>
        <v>0</v>
      </c>
      <c r="BZ860" s="197">
        <f t="shared" si="718"/>
        <v>0</v>
      </c>
      <c r="CA860" s="198">
        <f t="shared" si="719"/>
        <v>0</v>
      </c>
      <c r="CI860" s="275"/>
      <c r="CJ860" s="273"/>
      <c r="CK860" s="296">
        <f>IF(C860="WORK IN PROGRESS",0.099999,IF(SUMIF(SALE!$L$3:$L$1221,$A860,SALE!$U$3:$U$1221)=0,0,SUMIF(SALE!$L$3:$L$1221,$A860,SALE!$U$3:$U$1221)/SUMIF(SALE!$L$3:$L$1221,$A860,SALE!$F$3:$F$1221)))</f>
        <v>0</v>
      </c>
    </row>
    <row r="861" spans="1:102" ht="12" hidden="1" customHeight="1" x14ac:dyDescent="0.25">
      <c r="A861" s="136" t="s">
        <v>2642</v>
      </c>
      <c r="B861" s="105" t="s">
        <v>1200</v>
      </c>
      <c r="C861" s="105"/>
      <c r="D861" s="137"/>
      <c r="E861" s="137"/>
      <c r="F861" s="137">
        <v>0.17555200000000001</v>
      </c>
      <c r="G861" s="137">
        <v>0.17555200000000001</v>
      </c>
      <c r="H861" s="107">
        <v>7560</v>
      </c>
      <c r="I861" s="107">
        <v>2.3439999999999999</v>
      </c>
      <c r="J861" s="107">
        <v>339.89800000000002</v>
      </c>
      <c r="K861" s="137"/>
      <c r="L861" s="107">
        <v>0</v>
      </c>
      <c r="M861" s="137"/>
      <c r="N861" s="107">
        <v>0</v>
      </c>
      <c r="O861" s="137"/>
      <c r="P861" s="107">
        <v>0</v>
      </c>
      <c r="Q861" s="137"/>
      <c r="R861" s="107">
        <v>0</v>
      </c>
      <c r="S861" s="137"/>
      <c r="T861" s="107">
        <v>0</v>
      </c>
      <c r="U861" s="137"/>
      <c r="V861" s="107">
        <v>0</v>
      </c>
      <c r="W861" s="137"/>
      <c r="X861" s="107">
        <v>0</v>
      </c>
      <c r="Y861" s="137"/>
      <c r="Z861" s="107">
        <v>0</v>
      </c>
      <c r="AA861" s="137"/>
      <c r="AB861" s="107">
        <v>0</v>
      </c>
      <c r="AC861" s="107">
        <v>0</v>
      </c>
      <c r="AD861" s="107">
        <v>0</v>
      </c>
      <c r="AE861" s="107">
        <v>0</v>
      </c>
      <c r="AF861" s="137"/>
      <c r="AG861" s="107">
        <v>0</v>
      </c>
      <c r="AH861" s="137"/>
      <c r="AI861" s="107">
        <v>0</v>
      </c>
      <c r="AJ861" s="137"/>
      <c r="AK861" s="107">
        <v>0</v>
      </c>
      <c r="AL861" s="137"/>
      <c r="AM861" s="107">
        <v>0</v>
      </c>
      <c r="AN861" s="137"/>
      <c r="AO861" s="107">
        <v>0</v>
      </c>
      <c r="AP861" s="137"/>
      <c r="AQ861" s="107">
        <v>0</v>
      </c>
      <c r="AR861" s="137"/>
      <c r="AS861" s="107">
        <v>0</v>
      </c>
      <c r="AT861" s="137"/>
      <c r="AU861" s="107">
        <v>0</v>
      </c>
      <c r="AV861" s="107">
        <v>0</v>
      </c>
      <c r="AW861" s="107">
        <v>0</v>
      </c>
      <c r="AX861" s="107">
        <v>0</v>
      </c>
      <c r="AY861" s="139">
        <v>7560</v>
      </c>
      <c r="AZ861" s="137">
        <v>2</v>
      </c>
      <c r="BA861" s="107">
        <v>2.3439999999999999</v>
      </c>
      <c r="BB861" s="107">
        <v>339.89800000000002</v>
      </c>
      <c r="BC861" s="107">
        <v>339.89800000000002</v>
      </c>
      <c r="BD861" s="137">
        <v>0</v>
      </c>
      <c r="BE861" s="137">
        <v>0</v>
      </c>
      <c r="BF861" s="107">
        <v>0</v>
      </c>
      <c r="BG861" s="107">
        <v>0</v>
      </c>
      <c r="BH861" s="107">
        <v>0</v>
      </c>
      <c r="BI861" s="137"/>
      <c r="BJ861" s="107">
        <v>0</v>
      </c>
      <c r="BK861" s="137"/>
      <c r="BL861" s="107">
        <v>0</v>
      </c>
      <c r="BM861" s="107">
        <v>0</v>
      </c>
      <c r="BN861" s="107">
        <v>0</v>
      </c>
      <c r="BO861" s="107">
        <v>0</v>
      </c>
      <c r="BP861" s="108">
        <v>0</v>
      </c>
      <c r="BS861" s="97">
        <f t="shared" si="715"/>
        <v>0</v>
      </c>
      <c r="BT861" s="97">
        <f t="shared" si="716"/>
        <v>0</v>
      </c>
      <c r="BU861" s="97">
        <f t="shared" si="717"/>
        <v>0</v>
      </c>
      <c r="BV861" s="296" t="str">
        <f>IF(CA861=0,"NO STOCK",IF(COUNTIF(PKGSUMM_T!$A$2:$A$1245,A861)&gt;0,"OK","ERROR"))</f>
        <v>NO STOCK</v>
      </c>
      <c r="BW861" s="296" t="str">
        <f>IF(CA861=0,"NO STOCK",IF(OR(COUNTIF(COST_SHEETT!$B$3:$B$1238,CI861)&gt;0,COUNTIF(COST_SHEETT!$AB$3:$AB$1238,CI861)&gt;0,COUNTIF(COST_SHEETT1!$B$3:$B$1238,CI861)&gt;0,COUNTIF(COST_SHEETT1!$AB$3:$AB$1238,CI861)&gt;0),"OK","ERROR"))</f>
        <v>NO STOCK</v>
      </c>
      <c r="BX861" s="97">
        <f>SUMIF(HW!$A$2:$A$1573,$A861,HW!BI$2:BI$1573)</f>
        <v>0</v>
      </c>
      <c r="BY861" s="97">
        <f>SUMIF(HW!$A$2:$A$1573,$A861,HW!BJ$2:BJ$1573)</f>
        <v>0</v>
      </c>
      <c r="BZ861" s="197">
        <f t="shared" si="718"/>
        <v>0</v>
      </c>
      <c r="CA861" s="198">
        <f t="shared" si="719"/>
        <v>0</v>
      </c>
      <c r="CI861" s="275"/>
      <c r="CJ861" s="273"/>
      <c r="CK861" s="296">
        <f>IF(C861="WORK IN PROGRESS",0.099999,IF(SUMIF(SALE!$L$3:$L$1221,$A861,SALE!$U$3:$U$1221)=0,0,SUMIF(SALE!$L$3:$L$1221,$A861,SALE!$U$3:$U$1221)/SUMIF(SALE!$L$3:$L$1221,$A861,SALE!$F$3:$F$1221)))</f>
        <v>0</v>
      </c>
    </row>
    <row r="862" spans="1:102" ht="12" hidden="1" customHeight="1" x14ac:dyDescent="0.25">
      <c r="A862" s="109" t="s">
        <v>2642</v>
      </c>
      <c r="B862" s="111" t="s">
        <v>2059</v>
      </c>
      <c r="C862" s="110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  <c r="BE862" s="112"/>
      <c r="BF862" s="112"/>
      <c r="BG862" s="112"/>
      <c r="BH862" s="112"/>
      <c r="BI862" s="112"/>
      <c r="BJ862" s="112"/>
      <c r="BK862" s="112"/>
      <c r="BL862" s="112"/>
      <c r="BM862" s="112"/>
      <c r="BN862" s="112"/>
      <c r="BO862" s="112"/>
      <c r="BP862" s="113"/>
      <c r="BS862" s="97">
        <f t="shared" si="715"/>
        <v>0</v>
      </c>
      <c r="BT862" s="97">
        <f t="shared" si="716"/>
        <v>0</v>
      </c>
      <c r="BU862" s="97">
        <f t="shared" si="717"/>
        <v>0</v>
      </c>
      <c r="BV862" s="296" t="str">
        <f>IF(CA862=0,"NO STOCK",IF(COUNTIF(PKGSUMM_T!$A$2:$A$1245,A862)&gt;0,"OK","ERROR"))</f>
        <v>NO STOCK</v>
      </c>
      <c r="BW862" s="296" t="str">
        <f>IF(CA862=0,"NO STOCK",IF(OR(COUNTIF(COST_SHEETT!$B$3:$B$1238,CI862)&gt;0,COUNTIF(COST_SHEETT!$AB$3:$AB$1238,CI862)&gt;0,COUNTIF(COST_SHEETT1!$B$3:$B$1238,CI862)&gt;0,COUNTIF(COST_SHEETT1!$AB$3:$AB$1238,CI862)&gt;0),"OK","ERROR"))</f>
        <v>NO STOCK</v>
      </c>
      <c r="BX862" s="97">
        <f>SUMIF(HW!$A$2:$A$1573,$A862,HW!BI$2:BI$1573)</f>
        <v>0</v>
      </c>
      <c r="BY862" s="97">
        <f>SUMIF(HW!$A$2:$A$1573,$A862,HW!BJ$2:BJ$1573)</f>
        <v>0</v>
      </c>
      <c r="BZ862" s="197">
        <f t="shared" si="718"/>
        <v>0</v>
      </c>
      <c r="CA862" s="198">
        <f t="shared" si="719"/>
        <v>0</v>
      </c>
      <c r="CI862" s="275"/>
      <c r="CJ862" s="273"/>
      <c r="CK862" s="296">
        <f>IF(C862="WORK IN PROGRESS",0.099999,IF(SUMIF(SALE!$L$3:$L$1221,$A862,SALE!$U$3:$U$1221)=0,0,SUMIF(SALE!$L$3:$L$1221,$A862,SALE!$U$3:$U$1221)/SUMIF(SALE!$L$3:$L$1221,$A862,SALE!$F$3:$F$1221)))</f>
        <v>0</v>
      </c>
    </row>
    <row r="863" spans="1:102" ht="12" hidden="1" customHeight="1" x14ac:dyDescent="0.25">
      <c r="A863" s="104" t="s">
        <v>2642</v>
      </c>
      <c r="B863" s="106"/>
      <c r="C863" s="105" t="s">
        <v>30</v>
      </c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  <c r="BH863" s="107"/>
      <c r="BI863" s="107"/>
      <c r="BJ863" s="107"/>
      <c r="BK863" s="107"/>
      <c r="BL863" s="107"/>
      <c r="BM863" s="107"/>
      <c r="BN863" s="107"/>
      <c r="BO863" s="107"/>
      <c r="BP863" s="108"/>
      <c r="BS863" s="97">
        <f t="shared" si="715"/>
        <v>0</v>
      </c>
      <c r="BT863" s="97">
        <f t="shared" si="716"/>
        <v>0</v>
      </c>
      <c r="BU863" s="97">
        <f t="shared" si="717"/>
        <v>0</v>
      </c>
      <c r="BV863" s="296" t="str">
        <f>IF(CA863=0,"NO STOCK",IF(COUNTIF(PKGSUMM_T!$A$2:$A$1245,A863)&gt;0,"OK","ERROR"))</f>
        <v>NO STOCK</v>
      </c>
      <c r="BW863" s="296" t="str">
        <f>IF(CA863=0,"NO STOCK",IF(OR(COUNTIF(COST_SHEETT!$B$3:$B$1238,CI863)&gt;0,COUNTIF(COST_SHEETT!$AB$3:$AB$1238,CI863)&gt;0,COUNTIF(COST_SHEETT1!$B$3:$B$1238,CI863)&gt;0,COUNTIF(COST_SHEETT1!$AB$3:$AB$1238,CI863)&gt;0),"OK","ERROR"))</f>
        <v>NO STOCK</v>
      </c>
      <c r="BX863" s="97">
        <f>SUMIF(HW!$A$2:$A$1573,$A863,HW!BI$2:BI$1573)</f>
        <v>0</v>
      </c>
      <c r="BY863" s="97">
        <f>SUMIF(HW!$A$2:$A$1573,$A863,HW!BJ$2:BJ$1573)</f>
        <v>0</v>
      </c>
      <c r="BZ863" s="197">
        <f t="shared" si="718"/>
        <v>0</v>
      </c>
      <c r="CA863" s="198">
        <f t="shared" si="719"/>
        <v>0</v>
      </c>
      <c r="CI863" s="275"/>
      <c r="CJ863" s="273"/>
      <c r="CK863" s="296">
        <f>IF(C863="WORK IN PROGRESS",0.099999,IF(SUMIF(SALE!$L$3:$L$1221,$A863,SALE!$U$3:$U$1221)=0,0,SUMIF(SALE!$L$3:$L$1221,$A863,SALE!$U$3:$U$1221)/SUMIF(SALE!$L$3:$L$1221,$A863,SALE!$F$3:$F$1221)))</f>
        <v>0</v>
      </c>
    </row>
    <row r="864" spans="1:102" ht="12" hidden="1" customHeight="1" x14ac:dyDescent="0.25">
      <c r="A864" s="120" t="s">
        <v>2060</v>
      </c>
      <c r="B864" s="121" t="s">
        <v>2061</v>
      </c>
      <c r="C864" s="121" t="s">
        <v>30</v>
      </c>
      <c r="D864" s="122">
        <v>4200</v>
      </c>
      <c r="E864" s="123">
        <v>160</v>
      </c>
      <c r="F864" s="123">
        <v>2.3216000000000001E-2</v>
      </c>
      <c r="G864" s="123">
        <v>2.3216000000000001E-2</v>
      </c>
      <c r="H864" s="124"/>
      <c r="I864" s="124">
        <v>0</v>
      </c>
      <c r="J864" s="124">
        <v>0</v>
      </c>
      <c r="K864" s="124"/>
      <c r="L864" s="124">
        <v>0</v>
      </c>
      <c r="M864" s="124"/>
      <c r="N864" s="124">
        <v>0</v>
      </c>
      <c r="O864" s="124"/>
      <c r="P864" s="124">
        <v>0</v>
      </c>
      <c r="Q864" s="124"/>
      <c r="R864" s="124">
        <v>0</v>
      </c>
      <c r="S864" s="124"/>
      <c r="T864" s="124">
        <v>0</v>
      </c>
      <c r="U864" s="124"/>
      <c r="V864" s="124">
        <v>0</v>
      </c>
      <c r="W864" s="124"/>
      <c r="X864" s="124">
        <v>0</v>
      </c>
      <c r="Y864" s="124"/>
      <c r="Z864" s="124">
        <v>0</v>
      </c>
      <c r="AA864" s="124"/>
      <c r="AB864" s="124">
        <v>0</v>
      </c>
      <c r="AC864" s="124">
        <v>0</v>
      </c>
      <c r="AD864" s="124">
        <v>0</v>
      </c>
      <c r="AE864" s="124">
        <v>0</v>
      </c>
      <c r="AF864" s="124"/>
      <c r="AG864" s="124">
        <v>0</v>
      </c>
      <c r="AH864" s="124"/>
      <c r="AI864" s="124">
        <v>0</v>
      </c>
      <c r="AJ864" s="124"/>
      <c r="AK864" s="124">
        <v>0</v>
      </c>
      <c r="AL864" s="124"/>
      <c r="AM864" s="124">
        <v>0</v>
      </c>
      <c r="AN864" s="124"/>
      <c r="AO864" s="124">
        <v>0</v>
      </c>
      <c r="AP864" s="124"/>
      <c r="AQ864" s="124">
        <v>0</v>
      </c>
      <c r="AR864" s="124"/>
      <c r="AS864" s="124">
        <v>0</v>
      </c>
      <c r="AT864" s="124"/>
      <c r="AU864" s="124">
        <v>0</v>
      </c>
      <c r="AV864" s="124">
        <v>0</v>
      </c>
      <c r="AW864" s="124">
        <v>0</v>
      </c>
      <c r="AX864" s="124">
        <v>0</v>
      </c>
      <c r="AY864" s="124">
        <v>0</v>
      </c>
      <c r="AZ864" s="124">
        <v>0</v>
      </c>
      <c r="BA864" s="124">
        <v>0</v>
      </c>
      <c r="BB864" s="124">
        <v>0</v>
      </c>
      <c r="BC864" s="124">
        <v>0</v>
      </c>
      <c r="BD864" s="123">
        <v>0</v>
      </c>
      <c r="BE864" s="123">
        <v>0</v>
      </c>
      <c r="BF864" s="124">
        <v>0</v>
      </c>
      <c r="BG864" s="124">
        <v>0</v>
      </c>
      <c r="BH864" s="124">
        <v>0</v>
      </c>
      <c r="BI864" s="124"/>
      <c r="BJ864" s="124">
        <v>0</v>
      </c>
      <c r="BK864" s="124"/>
      <c r="BL864" s="124">
        <v>0</v>
      </c>
      <c r="BM864" s="124">
        <v>0</v>
      </c>
      <c r="BN864" s="124">
        <v>0</v>
      </c>
      <c r="BO864" s="124">
        <v>0</v>
      </c>
      <c r="BP864" s="125">
        <v>0</v>
      </c>
      <c r="BS864" s="97">
        <f t="shared" si="715"/>
        <v>0</v>
      </c>
      <c r="BT864" s="97">
        <f t="shared" si="716"/>
        <v>0</v>
      </c>
      <c r="BU864" s="97">
        <f t="shared" si="717"/>
        <v>0</v>
      </c>
      <c r="BV864" s="296" t="str">
        <f>IF(CA864=0,"NO STOCK",IF(COUNTIF(PKGSUMM_T!$A$2:$A$1245,A864)&gt;0,"OK","ERROR"))</f>
        <v>NO STOCK</v>
      </c>
      <c r="BW864" s="296" t="str">
        <f>IF(CA864=0,"NO STOCK",IF(OR(COUNTIF(COST_SHEETT!$B$3:$B$1238,CI864)&gt;0,COUNTIF(COST_SHEETT!$AB$3:$AB$1238,CI864)&gt;0,COUNTIF(COST_SHEETT1!$B$3:$B$1238,CI864)&gt;0,COUNTIF(COST_SHEETT1!$AB$3:$AB$1238,CI864)&gt;0),"OK","ERROR"))</f>
        <v>NO STOCK</v>
      </c>
      <c r="BX864" s="97">
        <f>SUMIF(HW!$A$2:$A$1573,$A864,HW!BI$2:BI$1573)</f>
        <v>0</v>
      </c>
      <c r="BY864" s="97">
        <f>SUMIF(HW!$A$2:$A$1573,$A864,HW!BJ$2:BJ$1573)</f>
        <v>0</v>
      </c>
      <c r="BZ864" s="197">
        <f t="shared" si="718"/>
        <v>0</v>
      </c>
      <c r="CA864" s="198">
        <f t="shared" si="719"/>
        <v>0</v>
      </c>
      <c r="CI864" s="275"/>
      <c r="CJ864" s="273"/>
      <c r="CK864" s="296">
        <f>IF(C864="WORK IN PROGRESS",0.099999,IF(SUMIF(SALE!$L$3:$L$1221,$A864,SALE!$U$3:$U$1221)=0,0,SUMIF(SALE!$L$3:$L$1221,$A864,SALE!$U$3:$U$1221)/SUMIF(SALE!$L$3:$L$1221,$A864,SALE!$F$3:$F$1221)))</f>
        <v>0</v>
      </c>
    </row>
    <row r="865" spans="1:102" ht="12" hidden="1" customHeight="1" x14ac:dyDescent="0.25">
      <c r="A865" s="114" t="s">
        <v>2062</v>
      </c>
      <c r="B865" s="115" t="s">
        <v>2063</v>
      </c>
      <c r="C865" s="115" t="s">
        <v>30</v>
      </c>
      <c r="D865" s="116">
        <v>4200</v>
      </c>
      <c r="E865" s="117">
        <v>160</v>
      </c>
      <c r="F865" s="117">
        <v>2.3216000000000001E-2</v>
      </c>
      <c r="G865" s="117">
        <v>2.3216000000000001E-2</v>
      </c>
      <c r="H865" s="118"/>
      <c r="I865" s="118">
        <v>0</v>
      </c>
      <c r="J865" s="118">
        <v>0</v>
      </c>
      <c r="K865" s="118"/>
      <c r="L865" s="118">
        <v>0</v>
      </c>
      <c r="M865" s="118"/>
      <c r="N865" s="118">
        <v>0</v>
      </c>
      <c r="O865" s="118"/>
      <c r="P865" s="118">
        <v>0</v>
      </c>
      <c r="Q865" s="118"/>
      <c r="R865" s="118">
        <v>0</v>
      </c>
      <c r="S865" s="118"/>
      <c r="T865" s="118">
        <v>0</v>
      </c>
      <c r="U865" s="118"/>
      <c r="V865" s="118">
        <v>0</v>
      </c>
      <c r="W865" s="118"/>
      <c r="X865" s="118">
        <v>0</v>
      </c>
      <c r="Y865" s="118"/>
      <c r="Z865" s="118">
        <v>0</v>
      </c>
      <c r="AA865" s="118"/>
      <c r="AB865" s="118">
        <v>0</v>
      </c>
      <c r="AC865" s="118">
        <v>0</v>
      </c>
      <c r="AD865" s="118">
        <v>0</v>
      </c>
      <c r="AE865" s="118">
        <v>0</v>
      </c>
      <c r="AF865" s="118"/>
      <c r="AG865" s="118">
        <v>0</v>
      </c>
      <c r="AH865" s="118"/>
      <c r="AI865" s="118">
        <v>0</v>
      </c>
      <c r="AJ865" s="118"/>
      <c r="AK865" s="118">
        <v>0</v>
      </c>
      <c r="AL865" s="118"/>
      <c r="AM865" s="118">
        <v>0</v>
      </c>
      <c r="AN865" s="118"/>
      <c r="AO865" s="118">
        <v>0</v>
      </c>
      <c r="AP865" s="118"/>
      <c r="AQ865" s="118">
        <v>0</v>
      </c>
      <c r="AR865" s="118"/>
      <c r="AS865" s="118">
        <v>0</v>
      </c>
      <c r="AT865" s="118"/>
      <c r="AU865" s="118">
        <v>0</v>
      </c>
      <c r="AV865" s="118">
        <v>0</v>
      </c>
      <c r="AW865" s="118">
        <v>0</v>
      </c>
      <c r="AX865" s="118">
        <v>0</v>
      </c>
      <c r="AY865" s="118">
        <v>0</v>
      </c>
      <c r="AZ865" s="118">
        <v>0</v>
      </c>
      <c r="BA865" s="118">
        <v>0</v>
      </c>
      <c r="BB865" s="118">
        <v>0</v>
      </c>
      <c r="BC865" s="118">
        <v>0</v>
      </c>
      <c r="BD865" s="117">
        <v>0</v>
      </c>
      <c r="BE865" s="117">
        <v>0</v>
      </c>
      <c r="BF865" s="118">
        <v>0</v>
      </c>
      <c r="BG865" s="118">
        <v>0</v>
      </c>
      <c r="BH865" s="118">
        <v>0</v>
      </c>
      <c r="BI865" s="118"/>
      <c r="BJ865" s="118">
        <v>0</v>
      </c>
      <c r="BK865" s="118"/>
      <c r="BL865" s="118">
        <v>0</v>
      </c>
      <c r="BM865" s="118">
        <v>0</v>
      </c>
      <c r="BN865" s="118">
        <v>0</v>
      </c>
      <c r="BO865" s="118">
        <v>0</v>
      </c>
      <c r="BP865" s="119">
        <v>0</v>
      </c>
      <c r="BS865" s="97">
        <f t="shared" si="715"/>
        <v>0</v>
      </c>
      <c r="BT865" s="97">
        <f t="shared" si="716"/>
        <v>0</v>
      </c>
      <c r="BU865" s="97">
        <f t="shared" si="717"/>
        <v>0</v>
      </c>
      <c r="BV865" s="296" t="str">
        <f>IF(CA865=0,"NO STOCK",IF(COUNTIF(PKGSUMM_T!$A$2:$A$1245,A865)&gt;0,"OK","ERROR"))</f>
        <v>NO STOCK</v>
      </c>
      <c r="BW865" s="296" t="str">
        <f>IF(CA865=0,"NO STOCK",IF(OR(COUNTIF(COST_SHEETT!$B$3:$B$1238,CI865)&gt;0,COUNTIF(COST_SHEETT!$AB$3:$AB$1238,CI865)&gt;0,COUNTIF(COST_SHEETT1!$B$3:$B$1238,CI865)&gt;0,COUNTIF(COST_SHEETT1!$AB$3:$AB$1238,CI865)&gt;0),"OK","ERROR"))</f>
        <v>NO STOCK</v>
      </c>
      <c r="BX865" s="97">
        <f>SUMIF(HW!$A$2:$A$1573,$A865,HW!BI$2:BI$1573)</f>
        <v>0</v>
      </c>
      <c r="BY865" s="97">
        <f>SUMIF(HW!$A$2:$A$1573,$A865,HW!BJ$2:BJ$1573)</f>
        <v>0</v>
      </c>
      <c r="BZ865" s="197">
        <f t="shared" si="718"/>
        <v>0</v>
      </c>
      <c r="CA865" s="198">
        <f t="shared" si="719"/>
        <v>0</v>
      </c>
      <c r="CI865" s="275"/>
      <c r="CJ865" s="273"/>
      <c r="CK865" s="296">
        <f>IF(C865="WORK IN PROGRESS",0.099999,IF(SUMIF(SALE!$L$3:$L$1221,$A865,SALE!$U$3:$U$1221)=0,0,SUMIF(SALE!$L$3:$L$1221,$A865,SALE!$U$3:$U$1221)/SUMIF(SALE!$L$3:$L$1221,$A865,SALE!$F$3:$F$1221)))</f>
        <v>0</v>
      </c>
    </row>
    <row r="866" spans="1:102" ht="12" hidden="1" customHeight="1" x14ac:dyDescent="0.25">
      <c r="A866" s="109" t="s">
        <v>2642</v>
      </c>
      <c r="B866" s="110"/>
      <c r="C866" s="111" t="s">
        <v>1200</v>
      </c>
      <c r="D866" s="112"/>
      <c r="E866" s="112"/>
      <c r="F866" s="126">
        <v>4.6432000000000001E-2</v>
      </c>
      <c r="G866" s="126">
        <v>4.6432000000000001E-2</v>
      </c>
      <c r="H866" s="112"/>
      <c r="I866" s="112">
        <v>0</v>
      </c>
      <c r="J866" s="112">
        <v>0</v>
      </c>
      <c r="K866" s="112"/>
      <c r="L866" s="112">
        <v>0</v>
      </c>
      <c r="M866" s="112"/>
      <c r="N866" s="112">
        <v>0</v>
      </c>
      <c r="O866" s="112"/>
      <c r="P866" s="112">
        <v>0</v>
      </c>
      <c r="Q866" s="112"/>
      <c r="R866" s="112">
        <v>0</v>
      </c>
      <c r="S866" s="112"/>
      <c r="T866" s="112">
        <v>0</v>
      </c>
      <c r="U866" s="112"/>
      <c r="V866" s="112">
        <v>0</v>
      </c>
      <c r="W866" s="112"/>
      <c r="X866" s="112">
        <v>0</v>
      </c>
      <c r="Y866" s="112"/>
      <c r="Z866" s="112">
        <v>0</v>
      </c>
      <c r="AA866" s="112"/>
      <c r="AB866" s="112">
        <v>0</v>
      </c>
      <c r="AC866" s="112">
        <v>0</v>
      </c>
      <c r="AD866" s="112">
        <v>0</v>
      </c>
      <c r="AE866" s="112">
        <v>0</v>
      </c>
      <c r="AF866" s="112"/>
      <c r="AG866" s="112">
        <v>0</v>
      </c>
      <c r="AH866" s="112"/>
      <c r="AI866" s="112">
        <v>0</v>
      </c>
      <c r="AJ866" s="112"/>
      <c r="AK866" s="112">
        <v>0</v>
      </c>
      <c r="AL866" s="112"/>
      <c r="AM866" s="112">
        <v>0</v>
      </c>
      <c r="AN866" s="112"/>
      <c r="AO866" s="112">
        <v>0</v>
      </c>
      <c r="AP866" s="112"/>
      <c r="AQ866" s="112">
        <v>0</v>
      </c>
      <c r="AR866" s="112"/>
      <c r="AS866" s="112">
        <v>0</v>
      </c>
      <c r="AT866" s="112"/>
      <c r="AU866" s="112">
        <v>0</v>
      </c>
      <c r="AV866" s="112">
        <v>0</v>
      </c>
      <c r="AW866" s="112">
        <v>0</v>
      </c>
      <c r="AX866" s="112">
        <v>0</v>
      </c>
      <c r="AY866" s="112">
        <v>0</v>
      </c>
      <c r="AZ866" s="112">
        <v>0</v>
      </c>
      <c r="BA866" s="112">
        <v>0</v>
      </c>
      <c r="BB866" s="112">
        <v>0</v>
      </c>
      <c r="BC866" s="112">
        <v>0</v>
      </c>
      <c r="BD866" s="126">
        <v>0</v>
      </c>
      <c r="BE866" s="126">
        <v>0</v>
      </c>
      <c r="BF866" s="112">
        <v>0</v>
      </c>
      <c r="BG866" s="112">
        <v>0</v>
      </c>
      <c r="BH866" s="112">
        <v>0</v>
      </c>
      <c r="BI866" s="112"/>
      <c r="BJ866" s="112">
        <v>0</v>
      </c>
      <c r="BK866" s="112"/>
      <c r="BL866" s="112">
        <v>0</v>
      </c>
      <c r="BM866" s="112">
        <v>0</v>
      </c>
      <c r="BN866" s="112">
        <v>0</v>
      </c>
      <c r="BO866" s="112">
        <v>0</v>
      </c>
      <c r="BP866" s="113">
        <v>0</v>
      </c>
      <c r="BS866" s="97">
        <f t="shared" si="715"/>
        <v>0</v>
      </c>
      <c r="BT866" s="97">
        <f t="shared" si="716"/>
        <v>0</v>
      </c>
      <c r="BU866" s="97">
        <f t="shared" si="717"/>
        <v>0</v>
      </c>
      <c r="BV866" s="296" t="str">
        <f>IF(CA866=0,"NO STOCK",IF(COUNTIF(PKGSUMM_T!$A$2:$A$1245,A866)&gt;0,"OK","ERROR"))</f>
        <v>NO STOCK</v>
      </c>
      <c r="BW866" s="296" t="str">
        <f>IF(CA866=0,"NO STOCK",IF(OR(COUNTIF(COST_SHEETT!$B$3:$B$1238,CI866)&gt;0,COUNTIF(COST_SHEETT!$AB$3:$AB$1238,CI866)&gt;0,COUNTIF(COST_SHEETT1!$B$3:$B$1238,CI866)&gt;0,COUNTIF(COST_SHEETT1!$AB$3:$AB$1238,CI866)&gt;0),"OK","ERROR"))</f>
        <v>NO STOCK</v>
      </c>
      <c r="BX866" s="97">
        <f>SUMIF(HW!$A$2:$A$1573,$A866,HW!BI$2:BI$1573)</f>
        <v>0</v>
      </c>
      <c r="BY866" s="97">
        <f>SUMIF(HW!$A$2:$A$1573,$A866,HW!BJ$2:BJ$1573)</f>
        <v>0</v>
      </c>
      <c r="BZ866" s="197">
        <f t="shared" si="718"/>
        <v>0</v>
      </c>
      <c r="CA866" s="198">
        <f t="shared" si="719"/>
        <v>0</v>
      </c>
      <c r="CI866" s="275"/>
      <c r="CJ866" s="273"/>
      <c r="CK866" s="296">
        <f>IF(C866="WORK IN PROGRESS",0.099999,IF(SUMIF(SALE!$L$3:$L$1221,$A866,SALE!$U$3:$U$1221)=0,0,SUMIF(SALE!$L$3:$L$1221,$A866,SALE!$U$3:$U$1221)/SUMIF(SALE!$L$3:$L$1221,$A866,SALE!$F$3:$F$1221)))</f>
        <v>0</v>
      </c>
    </row>
    <row r="867" spans="1:102" ht="12" hidden="1" customHeight="1" x14ac:dyDescent="0.25">
      <c r="A867" s="104" t="s">
        <v>2642</v>
      </c>
      <c r="B867" s="105" t="s">
        <v>1200</v>
      </c>
      <c r="C867" s="106"/>
      <c r="D867" s="107"/>
      <c r="E867" s="107"/>
      <c r="F867" s="137">
        <v>4.6432000000000001E-2</v>
      </c>
      <c r="G867" s="137">
        <v>4.6432000000000001E-2</v>
      </c>
      <c r="H867" s="107"/>
      <c r="I867" s="107">
        <v>0</v>
      </c>
      <c r="J867" s="107">
        <v>0</v>
      </c>
      <c r="K867" s="107"/>
      <c r="L867" s="107">
        <v>0</v>
      </c>
      <c r="M867" s="107"/>
      <c r="N867" s="107">
        <v>0</v>
      </c>
      <c r="O867" s="107"/>
      <c r="P867" s="107">
        <v>0</v>
      </c>
      <c r="Q867" s="107"/>
      <c r="R867" s="107">
        <v>0</v>
      </c>
      <c r="S867" s="107"/>
      <c r="T867" s="107">
        <v>0</v>
      </c>
      <c r="U867" s="107"/>
      <c r="V867" s="107">
        <v>0</v>
      </c>
      <c r="W867" s="107"/>
      <c r="X867" s="107">
        <v>0</v>
      </c>
      <c r="Y867" s="107"/>
      <c r="Z867" s="107">
        <v>0</v>
      </c>
      <c r="AA867" s="107"/>
      <c r="AB867" s="107">
        <v>0</v>
      </c>
      <c r="AC867" s="107">
        <v>0</v>
      </c>
      <c r="AD867" s="107">
        <v>0</v>
      </c>
      <c r="AE867" s="107">
        <v>0</v>
      </c>
      <c r="AF867" s="107"/>
      <c r="AG867" s="107">
        <v>0</v>
      </c>
      <c r="AH867" s="107"/>
      <c r="AI867" s="107">
        <v>0</v>
      </c>
      <c r="AJ867" s="107"/>
      <c r="AK867" s="107">
        <v>0</v>
      </c>
      <c r="AL867" s="107"/>
      <c r="AM867" s="107">
        <v>0</v>
      </c>
      <c r="AN867" s="107"/>
      <c r="AO867" s="107">
        <v>0</v>
      </c>
      <c r="AP867" s="107"/>
      <c r="AQ867" s="107">
        <v>0</v>
      </c>
      <c r="AR867" s="107"/>
      <c r="AS867" s="107">
        <v>0</v>
      </c>
      <c r="AT867" s="107"/>
      <c r="AU867" s="107">
        <v>0</v>
      </c>
      <c r="AV867" s="107">
        <v>0</v>
      </c>
      <c r="AW867" s="107">
        <v>0</v>
      </c>
      <c r="AX867" s="107">
        <v>0</v>
      </c>
      <c r="AY867" s="107">
        <v>0</v>
      </c>
      <c r="AZ867" s="107">
        <v>0</v>
      </c>
      <c r="BA867" s="107">
        <v>0</v>
      </c>
      <c r="BB867" s="107">
        <v>0</v>
      </c>
      <c r="BC867" s="107">
        <v>0</v>
      </c>
      <c r="BD867" s="137">
        <v>0</v>
      </c>
      <c r="BE867" s="137">
        <v>0</v>
      </c>
      <c r="BF867" s="107">
        <v>0</v>
      </c>
      <c r="BG867" s="107">
        <v>0</v>
      </c>
      <c r="BH867" s="107">
        <v>0</v>
      </c>
      <c r="BI867" s="107"/>
      <c r="BJ867" s="107">
        <v>0</v>
      </c>
      <c r="BK867" s="107"/>
      <c r="BL867" s="107">
        <v>0</v>
      </c>
      <c r="BM867" s="107">
        <v>0</v>
      </c>
      <c r="BN867" s="107">
        <v>0</v>
      </c>
      <c r="BO867" s="107">
        <v>0</v>
      </c>
      <c r="BP867" s="108">
        <v>0</v>
      </c>
      <c r="BS867" s="97">
        <f t="shared" si="715"/>
        <v>0</v>
      </c>
      <c r="BT867" s="97">
        <f t="shared" si="716"/>
        <v>0</v>
      </c>
      <c r="BU867" s="97">
        <f t="shared" si="717"/>
        <v>0</v>
      </c>
      <c r="BV867" s="296" t="str">
        <f>IF(CA867=0,"NO STOCK",IF(COUNTIF(PKGSUMM_T!$A$2:$A$1245,A867)&gt;0,"OK","ERROR"))</f>
        <v>NO STOCK</v>
      </c>
      <c r="BW867" s="296" t="str">
        <f>IF(CA867=0,"NO STOCK",IF(OR(COUNTIF(COST_SHEETT!$B$3:$B$1238,CI867)&gt;0,COUNTIF(COST_SHEETT!$AB$3:$AB$1238,CI867)&gt;0,COUNTIF(COST_SHEETT1!$B$3:$B$1238,CI867)&gt;0,COUNTIF(COST_SHEETT1!$AB$3:$AB$1238,CI867)&gt;0),"OK","ERROR"))</f>
        <v>NO STOCK</v>
      </c>
      <c r="BX867" s="97">
        <f>SUMIF(HW!$A$2:$A$1573,$A867,HW!BI$2:BI$1573)</f>
        <v>0</v>
      </c>
      <c r="BY867" s="97">
        <f>SUMIF(HW!$A$2:$A$1573,$A867,HW!BJ$2:BJ$1573)</f>
        <v>0</v>
      </c>
      <c r="BZ867" s="197">
        <f t="shared" si="718"/>
        <v>0</v>
      </c>
      <c r="CA867" s="198">
        <f t="shared" si="719"/>
        <v>0</v>
      </c>
      <c r="CI867" s="275"/>
      <c r="CJ867" s="273"/>
      <c r="CK867" s="296">
        <f>IF(C867="WORK IN PROGRESS",0.099999,IF(SUMIF(SALE!$L$3:$L$1221,$A867,SALE!$U$3:$U$1221)=0,0,SUMIF(SALE!$L$3:$L$1221,$A867,SALE!$U$3:$U$1221)/SUMIF(SALE!$L$3:$L$1221,$A867,SALE!$F$3:$F$1221)))</f>
        <v>0</v>
      </c>
    </row>
    <row r="868" spans="1:102" ht="12" hidden="1" customHeight="1" x14ac:dyDescent="0.25">
      <c r="A868" s="109" t="s">
        <v>2642</v>
      </c>
      <c r="B868" s="111" t="s">
        <v>2064</v>
      </c>
      <c r="C868" s="110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  <c r="BE868" s="112"/>
      <c r="BF868" s="112"/>
      <c r="BG868" s="112"/>
      <c r="BH868" s="112"/>
      <c r="BI868" s="112"/>
      <c r="BJ868" s="112"/>
      <c r="BK868" s="112"/>
      <c r="BL868" s="112"/>
      <c r="BM868" s="112"/>
      <c r="BN868" s="112"/>
      <c r="BO868" s="112"/>
      <c r="BP868" s="113"/>
      <c r="BS868" s="97">
        <f t="shared" si="715"/>
        <v>0</v>
      </c>
      <c r="BT868" s="97">
        <f t="shared" si="716"/>
        <v>0</v>
      </c>
      <c r="BU868" s="97">
        <f t="shared" si="717"/>
        <v>0</v>
      </c>
      <c r="BV868" s="296" t="str">
        <f>IF(CA868=0,"NO STOCK",IF(COUNTIF(PKGSUMM_T!$A$2:$A$1245,A868)&gt;0,"OK","ERROR"))</f>
        <v>NO STOCK</v>
      </c>
      <c r="BW868" s="296" t="str">
        <f>IF(CA868=0,"NO STOCK",IF(OR(COUNTIF(COST_SHEETT!$B$3:$B$1238,CI868)&gt;0,COUNTIF(COST_SHEETT!$AB$3:$AB$1238,CI868)&gt;0,COUNTIF(COST_SHEETT1!$B$3:$B$1238,CI868)&gt;0,COUNTIF(COST_SHEETT1!$AB$3:$AB$1238,CI868)&gt;0),"OK","ERROR"))</f>
        <v>NO STOCK</v>
      </c>
      <c r="BX868" s="97">
        <f>SUMIF(HW!$A$2:$A$1573,$A868,HW!BI$2:BI$1573)</f>
        <v>0</v>
      </c>
      <c r="BY868" s="97">
        <f>SUMIF(HW!$A$2:$A$1573,$A868,HW!BJ$2:BJ$1573)</f>
        <v>0</v>
      </c>
      <c r="BZ868" s="197">
        <f t="shared" si="718"/>
        <v>0</v>
      </c>
      <c r="CA868" s="198">
        <f t="shared" si="719"/>
        <v>0</v>
      </c>
      <c r="CI868" s="275"/>
      <c r="CJ868" s="273"/>
      <c r="CK868" s="296">
        <f>IF(C868="WORK IN PROGRESS",0.099999,IF(SUMIF(SALE!$L$3:$L$1221,$A868,SALE!$U$3:$U$1221)=0,0,SUMIF(SALE!$L$3:$L$1221,$A868,SALE!$U$3:$U$1221)/SUMIF(SALE!$L$3:$L$1221,$A868,SALE!$F$3:$F$1221)))</f>
        <v>0</v>
      </c>
    </row>
    <row r="869" spans="1:102" ht="12" hidden="1" customHeight="1" x14ac:dyDescent="0.25">
      <c r="A869" s="104" t="s">
        <v>2642</v>
      </c>
      <c r="B869" s="106"/>
      <c r="C869" s="105" t="s">
        <v>30</v>
      </c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  <c r="BH869" s="107"/>
      <c r="BI869" s="107"/>
      <c r="BJ869" s="107"/>
      <c r="BK869" s="107"/>
      <c r="BL869" s="107"/>
      <c r="BM869" s="107"/>
      <c r="BN869" s="107"/>
      <c r="BO869" s="107"/>
      <c r="BP869" s="108"/>
      <c r="BS869" s="97">
        <f t="shared" si="715"/>
        <v>0</v>
      </c>
      <c r="BT869" s="97">
        <f t="shared" si="716"/>
        <v>0</v>
      </c>
      <c r="BU869" s="97">
        <f t="shared" si="717"/>
        <v>0</v>
      </c>
      <c r="BV869" s="296" t="str">
        <f>IF(CA869=0,"NO STOCK",IF(COUNTIF(PKGSUMM_T!$A$2:$A$1245,A869)&gt;0,"OK","ERROR"))</f>
        <v>NO STOCK</v>
      </c>
      <c r="BW869" s="296" t="str">
        <f>IF(CA869=0,"NO STOCK",IF(OR(COUNTIF(COST_SHEETT!$B$3:$B$1238,CI869)&gt;0,COUNTIF(COST_SHEETT!$AB$3:$AB$1238,CI869)&gt;0,COUNTIF(COST_SHEETT1!$B$3:$B$1238,CI869)&gt;0,COUNTIF(COST_SHEETT1!$AB$3:$AB$1238,CI869)&gt;0),"OK","ERROR"))</f>
        <v>NO STOCK</v>
      </c>
      <c r="BX869" s="97">
        <f>SUMIF(HW!$A$2:$A$1573,$A869,HW!BI$2:BI$1573)</f>
        <v>0</v>
      </c>
      <c r="BY869" s="97">
        <f>SUMIF(HW!$A$2:$A$1573,$A869,HW!BJ$2:BJ$1573)</f>
        <v>0</v>
      </c>
      <c r="BZ869" s="197">
        <f t="shared" si="718"/>
        <v>0</v>
      </c>
      <c r="CA869" s="198">
        <f t="shared" si="719"/>
        <v>0</v>
      </c>
      <c r="CI869" s="275"/>
      <c r="CJ869" s="273"/>
      <c r="CK869" s="296">
        <f>IF(C869="WORK IN PROGRESS",0.099999,IF(SUMIF(SALE!$L$3:$L$1221,$A869,SALE!$U$3:$U$1221)=0,0,SUMIF(SALE!$L$3:$L$1221,$A869,SALE!$U$3:$U$1221)/SUMIF(SALE!$L$3:$L$1221,$A869,SALE!$F$3:$F$1221)))</f>
        <v>0</v>
      </c>
    </row>
    <row r="870" spans="1:102" ht="12" hidden="1" customHeight="1" x14ac:dyDescent="0.25">
      <c r="A870" s="120" t="s">
        <v>579</v>
      </c>
      <c r="B870" s="121" t="s">
        <v>580</v>
      </c>
      <c r="C870" s="121" t="s">
        <v>30</v>
      </c>
      <c r="D870" s="122">
        <v>1350</v>
      </c>
      <c r="E870" s="123">
        <v>255</v>
      </c>
      <c r="F870" s="123">
        <v>3.7000999999999999E-2</v>
      </c>
      <c r="G870" s="123">
        <v>3.7000999999999999E-2</v>
      </c>
      <c r="H870" s="124"/>
      <c r="I870" s="124">
        <v>0</v>
      </c>
      <c r="J870" s="124">
        <v>0</v>
      </c>
      <c r="K870" s="124"/>
      <c r="L870" s="124">
        <v>0</v>
      </c>
      <c r="M870" s="124"/>
      <c r="N870" s="124">
        <v>0</v>
      </c>
      <c r="O870" s="124"/>
      <c r="P870" s="124">
        <v>0</v>
      </c>
      <c r="Q870" s="124"/>
      <c r="R870" s="124">
        <v>0</v>
      </c>
      <c r="S870" s="124"/>
      <c r="T870" s="124">
        <v>0</v>
      </c>
      <c r="U870" s="124"/>
      <c r="V870" s="124">
        <v>0</v>
      </c>
      <c r="W870" s="124"/>
      <c r="X870" s="124">
        <v>0</v>
      </c>
      <c r="Y870" s="124"/>
      <c r="Z870" s="124">
        <v>0</v>
      </c>
      <c r="AA870" s="124"/>
      <c r="AB870" s="124">
        <v>0</v>
      </c>
      <c r="AC870" s="124">
        <v>0</v>
      </c>
      <c r="AD870" s="124">
        <v>0</v>
      </c>
      <c r="AE870" s="124">
        <v>0</v>
      </c>
      <c r="AF870" s="124"/>
      <c r="AG870" s="124">
        <v>0</v>
      </c>
      <c r="AH870" s="124"/>
      <c r="AI870" s="124">
        <v>0</v>
      </c>
      <c r="AJ870" s="124"/>
      <c r="AK870" s="124">
        <v>0</v>
      </c>
      <c r="AL870" s="124"/>
      <c r="AM870" s="124">
        <v>0</v>
      </c>
      <c r="AN870" s="124"/>
      <c r="AO870" s="124">
        <v>0</v>
      </c>
      <c r="AP870" s="124"/>
      <c r="AQ870" s="124">
        <v>0</v>
      </c>
      <c r="AR870" s="124"/>
      <c r="AS870" s="124">
        <v>0</v>
      </c>
      <c r="AT870" s="124"/>
      <c r="AU870" s="124">
        <v>0</v>
      </c>
      <c r="AV870" s="124">
        <v>0</v>
      </c>
      <c r="AW870" s="124">
        <v>0</v>
      </c>
      <c r="AX870" s="124">
        <v>0</v>
      </c>
      <c r="AY870" s="124">
        <v>0</v>
      </c>
      <c r="AZ870" s="124">
        <v>0</v>
      </c>
      <c r="BA870" s="124">
        <v>0</v>
      </c>
      <c r="BB870" s="124">
        <v>0</v>
      </c>
      <c r="BC870" s="124">
        <v>0</v>
      </c>
      <c r="BD870" s="123">
        <v>0</v>
      </c>
      <c r="BE870" s="123">
        <v>0</v>
      </c>
      <c r="BF870" s="124">
        <v>0</v>
      </c>
      <c r="BG870" s="124">
        <v>0</v>
      </c>
      <c r="BH870" s="124">
        <v>0</v>
      </c>
      <c r="BI870" s="124"/>
      <c r="BJ870" s="124">
        <v>0</v>
      </c>
      <c r="BK870" s="124"/>
      <c r="BL870" s="124">
        <v>0</v>
      </c>
      <c r="BM870" s="124">
        <v>0</v>
      </c>
      <c r="BN870" s="124">
        <v>0</v>
      </c>
      <c r="BO870" s="124">
        <v>0</v>
      </c>
      <c r="BP870" s="125">
        <v>0</v>
      </c>
      <c r="BS870" s="97">
        <f t="shared" si="715"/>
        <v>0</v>
      </c>
      <c r="BT870" s="97">
        <f t="shared" si="716"/>
        <v>0</v>
      </c>
      <c r="BU870" s="97">
        <f t="shared" si="717"/>
        <v>0</v>
      </c>
      <c r="BV870" s="296" t="str">
        <f>IF(CA870=0,"NO STOCK",IF(COUNTIF(PKGSUMM_T!$A$2:$A$1245,A870)&gt;0,"OK","ERROR"))</f>
        <v>NO STOCK</v>
      </c>
      <c r="BW870" s="296" t="str">
        <f>IF(CA870=0,"NO STOCK",IF(OR(COUNTIF(COST_SHEETT!$B$3:$B$1238,CI870)&gt;0,COUNTIF(COST_SHEETT!$AB$3:$AB$1238,CI870)&gt;0,COUNTIF(COST_SHEETT1!$B$3:$B$1238,CI870)&gt;0,COUNTIF(COST_SHEETT1!$AB$3:$AB$1238,CI870)&gt;0),"OK","ERROR"))</f>
        <v>NO STOCK</v>
      </c>
      <c r="BX870" s="97">
        <f>SUMIF(HW!$A$2:$A$1573,$A870,HW!BI$2:BI$1573)</f>
        <v>0</v>
      </c>
      <c r="BY870" s="97">
        <f>SUMIF(HW!$A$2:$A$1573,$A870,HW!BJ$2:BJ$1573)</f>
        <v>0</v>
      </c>
      <c r="BZ870" s="197">
        <f t="shared" si="718"/>
        <v>0</v>
      </c>
      <c r="CA870" s="198">
        <f t="shared" si="719"/>
        <v>0</v>
      </c>
      <c r="CI870" s="275"/>
      <c r="CJ870" s="273"/>
      <c r="CK870" s="296">
        <f>IF(C870="WORK IN PROGRESS",0.099999,IF(SUMIF(SALE!$L$3:$L$1221,$A870,SALE!$U$3:$U$1221)=0,0,SUMIF(SALE!$L$3:$L$1221,$A870,SALE!$U$3:$U$1221)/SUMIF(SALE!$L$3:$L$1221,$A870,SALE!$F$3:$F$1221)))</f>
        <v>0</v>
      </c>
    </row>
    <row r="871" spans="1:102" ht="12" customHeight="1" x14ac:dyDescent="0.25">
      <c r="A871" s="114" t="s">
        <v>581</v>
      </c>
      <c r="B871" s="115" t="s">
        <v>582</v>
      </c>
      <c r="C871" s="115" t="s">
        <v>30</v>
      </c>
      <c r="D871" s="116">
        <v>4284</v>
      </c>
      <c r="E871" s="117">
        <v>255</v>
      </c>
      <c r="F871" s="117">
        <v>3.6683E-2</v>
      </c>
      <c r="G871" s="117">
        <v>3.6683E-2</v>
      </c>
      <c r="H871" s="130">
        <v>951048</v>
      </c>
      <c r="I871" s="130">
        <v>242.517</v>
      </c>
      <c r="J871" s="131">
        <v>34887.294000000002</v>
      </c>
      <c r="K871" s="117"/>
      <c r="L871" s="118">
        <v>0</v>
      </c>
      <c r="M871" s="117"/>
      <c r="N871" s="118">
        <v>0</v>
      </c>
      <c r="O871" s="117"/>
      <c r="P871" s="118">
        <v>0</v>
      </c>
      <c r="Q871" s="117"/>
      <c r="R871" s="118">
        <v>0</v>
      </c>
      <c r="S871" s="117"/>
      <c r="T871" s="118">
        <v>0</v>
      </c>
      <c r="U871" s="117"/>
      <c r="V871" s="118">
        <v>0</v>
      </c>
      <c r="W871" s="117"/>
      <c r="X871" s="118">
        <v>0</v>
      </c>
      <c r="Y871" s="117"/>
      <c r="Z871" s="118">
        <v>0</v>
      </c>
      <c r="AA871" s="117"/>
      <c r="AB871" s="118">
        <v>0</v>
      </c>
      <c r="AC871" s="118">
        <v>0</v>
      </c>
      <c r="AD871" s="118">
        <v>0</v>
      </c>
      <c r="AE871" s="118">
        <v>0</v>
      </c>
      <c r="AF871" s="117"/>
      <c r="AG871" s="118">
        <v>0</v>
      </c>
      <c r="AH871" s="117"/>
      <c r="AI871" s="118">
        <v>0</v>
      </c>
      <c r="AJ871" s="117"/>
      <c r="AK871" s="118">
        <v>0</v>
      </c>
      <c r="AL871" s="117"/>
      <c r="AM871" s="118">
        <v>0</v>
      </c>
      <c r="AN871" s="117"/>
      <c r="AO871" s="118">
        <v>0</v>
      </c>
      <c r="AP871" s="117">
        <v>342720</v>
      </c>
      <c r="AQ871" s="107">
        <v>87.394000000000005</v>
      </c>
      <c r="AR871" s="117"/>
      <c r="AS871" s="118">
        <v>0</v>
      </c>
      <c r="AT871" s="117"/>
      <c r="AU871" s="118">
        <v>0</v>
      </c>
      <c r="AV871" s="139">
        <v>342720</v>
      </c>
      <c r="AW871" s="107">
        <v>87.394000000000005</v>
      </c>
      <c r="AX871" s="138">
        <v>12571.998</v>
      </c>
      <c r="AY871" s="132">
        <v>608328</v>
      </c>
      <c r="AZ871" s="117">
        <v>142</v>
      </c>
      <c r="BA871" s="130">
        <v>155.124</v>
      </c>
      <c r="BB871" s="131">
        <v>22315.295999999998</v>
      </c>
      <c r="BC871" s="131">
        <v>22315.295999999998</v>
      </c>
      <c r="BD871" s="117">
        <v>0</v>
      </c>
      <c r="BE871" s="117">
        <v>0</v>
      </c>
      <c r="BF871" s="118">
        <v>0</v>
      </c>
      <c r="BG871" s="118">
        <v>0</v>
      </c>
      <c r="BH871" s="118">
        <v>0</v>
      </c>
      <c r="BI871" s="117"/>
      <c r="BJ871" s="118">
        <v>0</v>
      </c>
      <c r="BK871" s="117"/>
      <c r="BL871" s="118">
        <v>0</v>
      </c>
      <c r="BM871" s="118">
        <v>0</v>
      </c>
      <c r="BN871" s="118">
        <v>0</v>
      </c>
      <c r="BO871" s="118">
        <v>0</v>
      </c>
      <c r="BP871" s="119">
        <v>0</v>
      </c>
      <c r="BS871" s="97">
        <f t="shared" si="715"/>
        <v>608328</v>
      </c>
      <c r="BT871" s="97">
        <f t="shared" si="716"/>
        <v>142</v>
      </c>
      <c r="BU871" s="97">
        <f t="shared" si="717"/>
        <v>155.124</v>
      </c>
      <c r="BV871" s="296" t="str">
        <f>IF(CA871=0,"NO STOCK",IF(COUNTIF(PKGSUMM_T!$A$2:$A$1245,A871)&gt;0,"OK","ERROR"))</f>
        <v>OK</v>
      </c>
      <c r="BW871" s="296" t="str">
        <f>IF(CA871=0,"NO STOCK",IF(OR(COUNTIF(COST_SHEETT!$B$3:$B$1238,CI871)&gt;0,COUNTIF(COST_SHEETT!$AB$3:$AB$1238,CI871)&gt;0,COUNTIF(COST_SHEETT1!$B$3:$B$1238,CI871)&gt;0,COUNTIF(COST_SHEETT1!$AB$3:$AB$1238,CI871)&gt;0),"OK","ERROR"))</f>
        <v>OK</v>
      </c>
      <c r="BX871" s="97">
        <f>SUMIF(HW!$A$2:$A$1573,$A871,HW!BI$2:BI$1573)</f>
        <v>0</v>
      </c>
      <c r="BY871" s="97">
        <f>SUMIF(HW!$A$2:$A$1573,$A871,HW!BJ$2:BJ$1573)</f>
        <v>0</v>
      </c>
      <c r="BZ871" s="197">
        <f t="shared" si="718"/>
        <v>608328</v>
      </c>
      <c r="CA871" s="198">
        <f t="shared" si="719"/>
        <v>155.124</v>
      </c>
      <c r="CB871" s="296">
        <f>IF(CJ871="Y",IF(C871="FINISHED GOODS",SUMIF(COST_SHEETT!$AB$3:$AB$1227,$CI871,COST_SHEETT!$DD$3:$DD$1227),SUMIF(COST_SHEETT!$B$3:$B$1227,$CI871,COST_SHEETT!$DB$3:$DB$1227)),IF(C871="FINISHED GOODS",SUMIF(COST_SHEETT1!$AB$3:$AB$1227,$CI871,COST_SHEETT1!$DD$3:$DD$1227),SUMIF(COST_SHEETT1!$B$3:$B$1227,$CI871,COST_SHEETT1!$DB$3:$DB$1227)))</f>
        <v>3.6682945630137985E-2</v>
      </c>
      <c r="CC871" s="209">
        <f t="shared" ref="CC871:CC874" si="739">ROUND(BZ871*CB871,0)</f>
        <v>22315</v>
      </c>
      <c r="CD871" s="295">
        <v>1</v>
      </c>
      <c r="CE871" s="295"/>
      <c r="CF871" s="376">
        <f t="shared" ref="CF871:CF874" si="740">IF(BZ871=0,0,IF(CK871&gt;0,CK871,CD871))</f>
        <v>4.6228999933306654E-2</v>
      </c>
      <c r="CG871" s="301">
        <f t="shared" ref="CG871:CG874" si="741">MIN(CF871,CB871)</f>
        <v>3.6682945630137985E-2</v>
      </c>
      <c r="CH871" s="302">
        <f t="shared" ref="CH871:CH874" si="742">ROUND(CG871*BZ871,0)</f>
        <v>22315</v>
      </c>
      <c r="CI871" s="275" t="s">
        <v>3732</v>
      </c>
      <c r="CJ871" s="273"/>
      <c r="CK871" s="296">
        <f>IF(C871="WORK IN PROGRESS",0.099999,IF(SUMIF(SALE!$L$3:$L$1221,$A871,SALE!$U$3:$U$1221)=0,0,SUMIF(SALE!$L$3:$L$1221,$A871,SALE!$U$3:$U$1221)/SUMIF(SALE!$L$3:$L$1221,$A871,SALE!$F$3:$F$1221)))</f>
        <v>4.6228999933306654E-2</v>
      </c>
      <c r="CL871" s="296" t="str">
        <f t="shared" ref="CL871:CL874" si="743">IF(CF871&lt;CB871,"NRV","COST")</f>
        <v>COST</v>
      </c>
      <c r="CM871" s="304">
        <f t="shared" ref="CM871:CM874" si="744">IF(CA871=0,0,ROUND(CH871/CA871,3))</f>
        <v>143.85300000000001</v>
      </c>
      <c r="CU871" s="296">
        <f t="shared" ref="CU871:CU874" si="745">+(BZ871-BX871)*CG871</f>
        <v>22315.26294929058</v>
      </c>
      <c r="CW871" s="296">
        <f t="shared" ref="CW871:CW874" si="746">+CT871+CU871+CV871</f>
        <v>22315.26294929058</v>
      </c>
      <c r="CX871" s="388">
        <f t="shared" ref="CX871:CX874" si="747">+CW871-CH871</f>
        <v>0.26294929057985428</v>
      </c>
    </row>
    <row r="872" spans="1:102" ht="12" customHeight="1" x14ac:dyDescent="0.25">
      <c r="A872" s="120" t="s">
        <v>585</v>
      </c>
      <c r="B872" s="121" t="s">
        <v>586</v>
      </c>
      <c r="C872" s="121" t="s">
        <v>30</v>
      </c>
      <c r="D872" s="122">
        <v>2912</v>
      </c>
      <c r="E872" s="123">
        <v>385</v>
      </c>
      <c r="F872" s="123">
        <v>5.5347E-2</v>
      </c>
      <c r="G872" s="123">
        <v>5.5347E-2</v>
      </c>
      <c r="H872" s="127">
        <v>26208</v>
      </c>
      <c r="I872" s="127">
        <v>10.09</v>
      </c>
      <c r="J872" s="128">
        <v>1450.5340000000001</v>
      </c>
      <c r="K872" s="123"/>
      <c r="L872" s="124">
        <v>0</v>
      </c>
      <c r="M872" s="123"/>
      <c r="N872" s="124">
        <v>0</v>
      </c>
      <c r="O872" s="123"/>
      <c r="P872" s="124">
        <v>0</v>
      </c>
      <c r="Q872" s="123"/>
      <c r="R872" s="124">
        <v>0</v>
      </c>
      <c r="S872" s="123"/>
      <c r="T872" s="124">
        <v>0</v>
      </c>
      <c r="U872" s="123"/>
      <c r="V872" s="124">
        <v>0</v>
      </c>
      <c r="W872" s="123"/>
      <c r="X872" s="124">
        <v>0</v>
      </c>
      <c r="Y872" s="123"/>
      <c r="Z872" s="124">
        <v>0</v>
      </c>
      <c r="AA872" s="123"/>
      <c r="AB872" s="124">
        <v>0</v>
      </c>
      <c r="AC872" s="124">
        <v>0</v>
      </c>
      <c r="AD872" s="124">
        <v>0</v>
      </c>
      <c r="AE872" s="124">
        <v>0</v>
      </c>
      <c r="AF872" s="123"/>
      <c r="AG872" s="124">
        <v>0</v>
      </c>
      <c r="AH872" s="123"/>
      <c r="AI872" s="124">
        <v>0</v>
      </c>
      <c r="AJ872" s="123"/>
      <c r="AK872" s="124">
        <v>0</v>
      </c>
      <c r="AL872" s="123"/>
      <c r="AM872" s="124">
        <v>0</v>
      </c>
      <c r="AN872" s="123"/>
      <c r="AO872" s="124">
        <v>0</v>
      </c>
      <c r="AP872" s="123"/>
      <c r="AQ872" s="124">
        <v>0</v>
      </c>
      <c r="AR872" s="123"/>
      <c r="AS872" s="124">
        <v>0</v>
      </c>
      <c r="AT872" s="123"/>
      <c r="AU872" s="124">
        <v>0</v>
      </c>
      <c r="AV872" s="124">
        <v>0</v>
      </c>
      <c r="AW872" s="124">
        <v>0</v>
      </c>
      <c r="AX872" s="124">
        <v>0</v>
      </c>
      <c r="AY872" s="129">
        <v>26208</v>
      </c>
      <c r="AZ872" s="123">
        <v>9</v>
      </c>
      <c r="BA872" s="127">
        <v>10.09</v>
      </c>
      <c r="BB872" s="128">
        <v>1450.5340000000001</v>
      </c>
      <c r="BC872" s="128">
        <v>1450.5340000000001</v>
      </c>
      <c r="BD872" s="123">
        <v>0</v>
      </c>
      <c r="BE872" s="123">
        <v>0</v>
      </c>
      <c r="BF872" s="124">
        <v>0</v>
      </c>
      <c r="BG872" s="124">
        <v>0</v>
      </c>
      <c r="BH872" s="124">
        <v>0</v>
      </c>
      <c r="BI872" s="123"/>
      <c r="BJ872" s="124">
        <v>0</v>
      </c>
      <c r="BK872" s="123"/>
      <c r="BL872" s="124">
        <v>0</v>
      </c>
      <c r="BM872" s="124">
        <v>0</v>
      </c>
      <c r="BN872" s="124">
        <v>0</v>
      </c>
      <c r="BO872" s="124">
        <v>0</v>
      </c>
      <c r="BP872" s="125">
        <v>0</v>
      </c>
      <c r="BS872" s="97">
        <f t="shared" si="715"/>
        <v>26208</v>
      </c>
      <c r="BT872" s="97">
        <f t="shared" si="716"/>
        <v>9</v>
      </c>
      <c r="BU872" s="97">
        <f t="shared" si="717"/>
        <v>10.09</v>
      </c>
      <c r="BV872" s="296" t="str">
        <f>IF(CA872=0,"NO STOCK",IF(COUNTIF(PKGSUMM_T!$A$2:$A$1245,A872)&gt;0,"OK","ERROR"))</f>
        <v>OK</v>
      </c>
      <c r="BW872" s="296" t="str">
        <f>IF(CA872=0,"NO STOCK",IF(OR(COUNTIF(COST_SHEETT!$B$3:$B$1238,CI872)&gt;0,COUNTIF(COST_SHEETT!$AB$3:$AB$1238,CI872)&gt;0,COUNTIF(COST_SHEETT1!$B$3:$B$1238,CI872)&gt;0,COUNTIF(COST_SHEETT1!$AB$3:$AB$1238,CI872)&gt;0),"OK","ERROR"))</f>
        <v>OK</v>
      </c>
      <c r="BX872" s="97">
        <f>SUMIF(HW!$A$2:$A$1573,$A872,HW!BI$2:BI$1573)</f>
        <v>0</v>
      </c>
      <c r="BY872" s="97">
        <f>SUMIF(HW!$A$2:$A$1573,$A872,HW!BJ$2:BJ$1573)</f>
        <v>0</v>
      </c>
      <c r="BZ872" s="197">
        <f t="shared" si="718"/>
        <v>26208</v>
      </c>
      <c r="CA872" s="198">
        <f t="shared" si="719"/>
        <v>10.09</v>
      </c>
      <c r="CB872" s="296">
        <f>IF(CJ872="Y",IF(C872="FINISHED GOODS",SUMIF(COST_SHEETT!$AB$3:$AB$1227,$CI872,COST_SHEETT!$DD$3:$DD$1227),SUMIF(COST_SHEETT!$B$3:$B$1227,$CI872,COST_SHEETT!$DB$3:$DB$1227)),IF(C872="FINISHED GOODS",SUMIF(COST_SHEETT1!$AB$3:$AB$1227,$CI872,COST_SHEETT1!$DD$3:$DD$1227),SUMIF(COST_SHEETT1!$B$3:$B$1227,$CI872,COST_SHEETT1!$DB$3:$DB$1227)))</f>
        <v>5.534673266180716E-2</v>
      </c>
      <c r="CC872" s="209">
        <f t="shared" si="739"/>
        <v>1451</v>
      </c>
      <c r="CD872" s="295">
        <v>1</v>
      </c>
      <c r="CE872" s="295"/>
      <c r="CF872" s="376">
        <f t="shared" si="740"/>
        <v>5.8084199004120873E-2</v>
      </c>
      <c r="CG872" s="301">
        <f t="shared" si="741"/>
        <v>5.534673266180716E-2</v>
      </c>
      <c r="CH872" s="302">
        <f t="shared" si="742"/>
        <v>1451</v>
      </c>
      <c r="CI872" s="275" t="s">
        <v>3738</v>
      </c>
      <c r="CJ872" s="273"/>
      <c r="CK872" s="303">
        <v>5.8084199004120873E-2</v>
      </c>
      <c r="CL872" s="296" t="str">
        <f t="shared" si="743"/>
        <v>COST</v>
      </c>
      <c r="CM872" s="304">
        <f t="shared" si="744"/>
        <v>143.80600000000001</v>
      </c>
      <c r="CU872" s="296">
        <f t="shared" si="745"/>
        <v>1450.5271696006421</v>
      </c>
      <c r="CW872" s="296">
        <f t="shared" si="746"/>
        <v>1450.5271696006421</v>
      </c>
      <c r="CX872" s="388">
        <f t="shared" si="747"/>
        <v>-0.47283039935791749</v>
      </c>
    </row>
    <row r="873" spans="1:102" ht="12" customHeight="1" x14ac:dyDescent="0.25">
      <c r="A873" s="114" t="s">
        <v>573</v>
      </c>
      <c r="B873" s="115" t="s">
        <v>574</v>
      </c>
      <c r="C873" s="115" t="s">
        <v>30</v>
      </c>
      <c r="D873" s="116">
        <v>2912</v>
      </c>
      <c r="E873" s="117">
        <v>385</v>
      </c>
      <c r="F873" s="117">
        <v>6.2931000000000001E-2</v>
      </c>
      <c r="G873" s="117">
        <v>6.2931000000000001E-2</v>
      </c>
      <c r="H873" s="130">
        <v>334880</v>
      </c>
      <c r="I873" s="130">
        <v>128.929</v>
      </c>
      <c r="J873" s="131">
        <v>21074.332999999999</v>
      </c>
      <c r="K873" s="117"/>
      <c r="L873" s="118">
        <v>0</v>
      </c>
      <c r="M873" s="117"/>
      <c r="N873" s="118">
        <v>0</v>
      </c>
      <c r="O873" s="117"/>
      <c r="P873" s="118">
        <v>0</v>
      </c>
      <c r="Q873" s="117"/>
      <c r="R873" s="118">
        <v>0</v>
      </c>
      <c r="S873" s="117"/>
      <c r="T873" s="118">
        <v>0</v>
      </c>
      <c r="U873" s="117"/>
      <c r="V873" s="118">
        <v>0</v>
      </c>
      <c r="W873" s="117"/>
      <c r="X873" s="118">
        <v>0</v>
      </c>
      <c r="Y873" s="117"/>
      <c r="Z873" s="118">
        <v>0</v>
      </c>
      <c r="AA873" s="117"/>
      <c r="AB873" s="118">
        <v>0</v>
      </c>
      <c r="AC873" s="118">
        <v>0</v>
      </c>
      <c r="AD873" s="118">
        <v>0</v>
      </c>
      <c r="AE873" s="118">
        <v>0</v>
      </c>
      <c r="AF873" s="117"/>
      <c r="AG873" s="118">
        <v>0</v>
      </c>
      <c r="AH873" s="117"/>
      <c r="AI873" s="118">
        <v>0</v>
      </c>
      <c r="AJ873" s="117"/>
      <c r="AK873" s="118">
        <v>0</v>
      </c>
      <c r="AL873" s="117"/>
      <c r="AM873" s="118">
        <v>0</v>
      </c>
      <c r="AN873" s="117"/>
      <c r="AO873" s="118">
        <v>0</v>
      </c>
      <c r="AP873" s="117"/>
      <c r="AQ873" s="118">
        <v>0</v>
      </c>
      <c r="AR873" s="117"/>
      <c r="AS873" s="118">
        <v>0</v>
      </c>
      <c r="AT873" s="117"/>
      <c r="AU873" s="118">
        <v>0</v>
      </c>
      <c r="AV873" s="118">
        <v>0</v>
      </c>
      <c r="AW873" s="118">
        <v>0</v>
      </c>
      <c r="AX873" s="118">
        <v>0</v>
      </c>
      <c r="AY873" s="132">
        <v>334880</v>
      </c>
      <c r="AZ873" s="117">
        <v>115</v>
      </c>
      <c r="BA873" s="130">
        <v>128.929</v>
      </c>
      <c r="BB873" s="131">
        <v>21074.332999999999</v>
      </c>
      <c r="BC873" s="131">
        <v>21074.332999999999</v>
      </c>
      <c r="BD873" s="117">
        <v>0</v>
      </c>
      <c r="BE873" s="117">
        <v>0</v>
      </c>
      <c r="BF873" s="118">
        <v>0</v>
      </c>
      <c r="BG873" s="118">
        <v>0</v>
      </c>
      <c r="BH873" s="118">
        <v>0</v>
      </c>
      <c r="BI873" s="117"/>
      <c r="BJ873" s="118">
        <v>0</v>
      </c>
      <c r="BK873" s="117"/>
      <c r="BL873" s="118">
        <v>0</v>
      </c>
      <c r="BM873" s="118">
        <v>0</v>
      </c>
      <c r="BN873" s="118">
        <v>0</v>
      </c>
      <c r="BO873" s="118">
        <v>0</v>
      </c>
      <c r="BP873" s="119">
        <v>0</v>
      </c>
      <c r="BS873" s="97">
        <f t="shared" si="715"/>
        <v>334880</v>
      </c>
      <c r="BT873" s="97">
        <f t="shared" si="716"/>
        <v>115</v>
      </c>
      <c r="BU873" s="97">
        <f t="shared" si="717"/>
        <v>128.929</v>
      </c>
      <c r="BV873" s="296" t="str">
        <f>IF(CA873=0,"NO STOCK",IF(COUNTIF(PKGSUMM_T!$A$2:$A$1245,A873)&gt;0,"OK","ERROR"))</f>
        <v>OK</v>
      </c>
      <c r="BW873" s="296" t="str">
        <f>IF(CA873=0,"NO STOCK",IF(OR(COUNTIF(COST_SHEETT!$B$3:$B$1238,CI873)&gt;0,COUNTIF(COST_SHEETT!$AB$3:$AB$1238,CI873)&gt;0,COUNTIF(COST_SHEETT1!$B$3:$B$1238,CI873)&gt;0,COUNTIF(COST_SHEETT1!$AB$3:$AB$1238,CI873)&gt;0),"OK","ERROR"))</f>
        <v>OK</v>
      </c>
      <c r="BX873" s="97">
        <f>SUMIF(HW!$A$2:$A$1573,$A873,HW!BI$2:BI$1573)</f>
        <v>6496</v>
      </c>
      <c r="BY873" s="97">
        <f>SUMIF(HW!$A$2:$A$1573,$A873,HW!BJ$2:BJ$1573)</f>
        <v>2.5009999999999999</v>
      </c>
      <c r="BZ873" s="197">
        <f t="shared" si="718"/>
        <v>341376</v>
      </c>
      <c r="CA873" s="198">
        <f t="shared" si="719"/>
        <v>131.43</v>
      </c>
      <c r="CB873" s="296">
        <f>IF(CJ873="Y",IF(C873="FINISHED GOODS",SUMIF(COST_SHEETT!$AB$3:$AB$1227,$CI873,COST_SHEETT!$DD$3:$DD$1227),SUMIF(COST_SHEETT!$B$3:$B$1227,$CI873,COST_SHEETT!$DB$3:$DB$1227)),IF(C873="FINISHED GOODS",SUMIF(COST_SHEETT1!$AB$3:$AB$1227,$CI873,COST_SHEETT1!$DD$3:$DD$1227),SUMIF(COST_SHEETT1!$B$3:$B$1227,$CI873,COST_SHEETT1!$DB$3:$DB$1227)))</f>
        <v>6.2737835914899426E-2</v>
      </c>
      <c r="CC873" s="209">
        <f t="shared" si="739"/>
        <v>21417</v>
      </c>
      <c r="CD873" s="295">
        <v>1</v>
      </c>
      <c r="CE873" s="295"/>
      <c r="CF873" s="376">
        <f t="shared" si="740"/>
        <v>6.390700012877748E-2</v>
      </c>
      <c r="CG873" s="301">
        <f t="shared" si="741"/>
        <v>6.2737835914899426E-2</v>
      </c>
      <c r="CH873" s="302">
        <f t="shared" si="742"/>
        <v>21417</v>
      </c>
      <c r="CI873" s="275" t="s">
        <v>4255</v>
      </c>
      <c r="CJ873" s="274" t="s">
        <v>2666</v>
      </c>
      <c r="CK873" s="296">
        <f>IF(C873="WORK IN PROGRESS",0.099999,IF(SUMIF(SALE!$L$3:$L$1221,$A873,SALE!$U$3:$U$1221)=0,0,SUMIF(SALE!$L$3:$L$1221,$A873,SALE!$U$3:$U$1221)/SUMIF(SALE!$L$3:$L$1221,$A873,SALE!$F$3:$F$1221)))</f>
        <v>6.390700012877748E-2</v>
      </c>
      <c r="CL873" s="296" t="str">
        <f t="shared" si="743"/>
        <v>COST</v>
      </c>
      <c r="CM873" s="304">
        <f t="shared" si="744"/>
        <v>162.95400000000001</v>
      </c>
      <c r="CT873" s="296">
        <f>+(BX873*CG873)</f>
        <v>407.54498210318667</v>
      </c>
      <c r="CU873" s="296">
        <f t="shared" si="745"/>
        <v>21009.64649118152</v>
      </c>
      <c r="CW873" s="296">
        <f t="shared" si="746"/>
        <v>21417.191473284707</v>
      </c>
      <c r="CX873" s="388">
        <f t="shared" si="747"/>
        <v>0.19147328470717184</v>
      </c>
    </row>
    <row r="874" spans="1:102" ht="12" customHeight="1" x14ac:dyDescent="0.25">
      <c r="A874" s="120" t="s">
        <v>575</v>
      </c>
      <c r="B874" s="121" t="s">
        <v>576</v>
      </c>
      <c r="C874" s="121" t="s">
        <v>30</v>
      </c>
      <c r="D874" s="122">
        <v>5796</v>
      </c>
      <c r="E874" s="123">
        <v>198</v>
      </c>
      <c r="F874" s="123">
        <v>3.2224000000000003E-2</v>
      </c>
      <c r="G874" s="123">
        <v>3.2224000000000003E-2</v>
      </c>
      <c r="H874" s="127">
        <v>98532</v>
      </c>
      <c r="I874" s="127">
        <v>19.553999999999998</v>
      </c>
      <c r="J874" s="128">
        <v>3175.0949999999998</v>
      </c>
      <c r="K874" s="123"/>
      <c r="L874" s="124">
        <v>0</v>
      </c>
      <c r="M874" s="123"/>
      <c r="N874" s="124">
        <v>0</v>
      </c>
      <c r="O874" s="123"/>
      <c r="P874" s="124">
        <v>0</v>
      </c>
      <c r="Q874" s="123"/>
      <c r="R874" s="124">
        <v>0</v>
      </c>
      <c r="S874" s="123"/>
      <c r="T874" s="124">
        <v>0</v>
      </c>
      <c r="U874" s="123"/>
      <c r="V874" s="124">
        <v>0</v>
      </c>
      <c r="W874" s="123"/>
      <c r="X874" s="124">
        <v>0</v>
      </c>
      <c r="Y874" s="123"/>
      <c r="Z874" s="124">
        <v>0</v>
      </c>
      <c r="AA874" s="123"/>
      <c r="AB874" s="124">
        <v>0</v>
      </c>
      <c r="AC874" s="124">
        <v>0</v>
      </c>
      <c r="AD874" s="124">
        <v>0</v>
      </c>
      <c r="AE874" s="124">
        <v>0</v>
      </c>
      <c r="AF874" s="123"/>
      <c r="AG874" s="124">
        <v>0</v>
      </c>
      <c r="AH874" s="123"/>
      <c r="AI874" s="124">
        <v>0</v>
      </c>
      <c r="AJ874" s="123"/>
      <c r="AK874" s="124">
        <v>0</v>
      </c>
      <c r="AL874" s="123"/>
      <c r="AM874" s="124">
        <v>0</v>
      </c>
      <c r="AN874" s="123"/>
      <c r="AO874" s="124">
        <v>0</v>
      </c>
      <c r="AP874" s="123"/>
      <c r="AQ874" s="124">
        <v>0</v>
      </c>
      <c r="AR874" s="123"/>
      <c r="AS874" s="124">
        <v>0</v>
      </c>
      <c r="AT874" s="123"/>
      <c r="AU874" s="124">
        <v>0</v>
      </c>
      <c r="AV874" s="124">
        <v>0</v>
      </c>
      <c r="AW874" s="124">
        <v>0</v>
      </c>
      <c r="AX874" s="124">
        <v>0</v>
      </c>
      <c r="AY874" s="129">
        <v>98532</v>
      </c>
      <c r="AZ874" s="123">
        <v>17</v>
      </c>
      <c r="BA874" s="127">
        <v>19.553999999999998</v>
      </c>
      <c r="BB874" s="128">
        <v>3175.0949999999998</v>
      </c>
      <c r="BC874" s="128">
        <v>3175.0949999999998</v>
      </c>
      <c r="BD874" s="123">
        <v>0</v>
      </c>
      <c r="BE874" s="123">
        <v>0</v>
      </c>
      <c r="BF874" s="124">
        <v>0</v>
      </c>
      <c r="BG874" s="124">
        <v>0</v>
      </c>
      <c r="BH874" s="124">
        <v>0</v>
      </c>
      <c r="BI874" s="123"/>
      <c r="BJ874" s="124">
        <v>0</v>
      </c>
      <c r="BK874" s="123"/>
      <c r="BL874" s="124">
        <v>0</v>
      </c>
      <c r="BM874" s="124">
        <v>0</v>
      </c>
      <c r="BN874" s="124">
        <v>0</v>
      </c>
      <c r="BO874" s="124">
        <v>0</v>
      </c>
      <c r="BP874" s="125">
        <v>0</v>
      </c>
      <c r="BS874" s="97">
        <f t="shared" si="715"/>
        <v>98532</v>
      </c>
      <c r="BT874" s="97">
        <f t="shared" si="716"/>
        <v>17</v>
      </c>
      <c r="BU874" s="97">
        <f t="shared" si="717"/>
        <v>19.553999999999998</v>
      </c>
      <c r="BV874" s="296" t="str">
        <f>IF(CA874=0,"NO STOCK",IF(COUNTIF(PKGSUMM_T!$A$2:$A$1245,A874)&gt;0,"OK","ERROR"))</f>
        <v>OK</v>
      </c>
      <c r="BW874" s="296" t="str">
        <f>IF(CA874=0,"NO STOCK",IF(OR(COUNTIF(COST_SHEETT!$B$3:$B$1238,CI874)&gt;0,COUNTIF(COST_SHEETT!$AB$3:$AB$1238,CI874)&gt;0,COUNTIF(COST_SHEETT1!$B$3:$B$1238,CI874)&gt;0,COUNTIF(COST_SHEETT1!$AB$3:$AB$1238,CI874)&gt;0),"OK","ERROR"))</f>
        <v>OK</v>
      </c>
      <c r="BX874" s="97">
        <f>SUMIF(HW!$A$2:$A$1573,$A874,HW!BI$2:BI$1573)</f>
        <v>0</v>
      </c>
      <c r="BY874" s="97">
        <f>SUMIF(HW!$A$2:$A$1573,$A874,HW!BJ$2:BJ$1573)</f>
        <v>0</v>
      </c>
      <c r="BZ874" s="197">
        <f t="shared" si="718"/>
        <v>98532</v>
      </c>
      <c r="CA874" s="198">
        <f t="shared" si="719"/>
        <v>19.553999999999998</v>
      </c>
      <c r="CB874" s="296">
        <f>IF(CJ874="Y",IF(C874="FINISHED GOODS",SUMIF(COST_SHEETT!$AB$3:$AB$1227,$CI874,COST_SHEETT!$DD$3:$DD$1227),SUMIF(COST_SHEETT!$B$3:$B$1227,$CI874,COST_SHEETT!$DB$3:$DB$1227)),IF(C874="FINISHED GOODS",SUMIF(COST_SHEETT1!$AB$3:$AB$1227,$CI874,COST_SHEETT1!$DD$3:$DD$1227),SUMIF(COST_SHEETT1!$B$3:$B$1227,$CI874,COST_SHEETT1!$DB$3:$DB$1227)))</f>
        <v>3.1968669651447068E-2</v>
      </c>
      <c r="CC874" s="209">
        <f t="shared" si="739"/>
        <v>3150</v>
      </c>
      <c r="CD874" s="295">
        <v>1</v>
      </c>
      <c r="CE874" s="295"/>
      <c r="CF874" s="376">
        <f t="shared" si="740"/>
        <v>3.6880000080874747E-2</v>
      </c>
      <c r="CG874" s="301">
        <f t="shared" si="741"/>
        <v>3.1968669651447068E-2</v>
      </c>
      <c r="CH874" s="302">
        <f t="shared" si="742"/>
        <v>3150</v>
      </c>
      <c r="CI874" s="275" t="s">
        <v>3717</v>
      </c>
      <c r="CJ874" s="274" t="s">
        <v>2666</v>
      </c>
      <c r="CK874" s="296">
        <f>IF(C874="WORK IN PROGRESS",0.099999,IF(SUMIF(SALE!$L$3:$L$1221,$A874,SALE!$U$3:$U$1221)=0,0,SUMIF(SALE!$L$3:$L$1221,$A874,SALE!$U$3:$U$1221)/SUMIF(SALE!$L$3:$L$1221,$A874,SALE!$F$3:$F$1221)))</f>
        <v>3.6880000080874747E-2</v>
      </c>
      <c r="CL874" s="296" t="str">
        <f t="shared" si="743"/>
        <v>COST</v>
      </c>
      <c r="CM874" s="304">
        <f t="shared" si="744"/>
        <v>161.09200000000001</v>
      </c>
      <c r="CU874" s="296">
        <f t="shared" si="745"/>
        <v>3149.9369580963826</v>
      </c>
      <c r="CW874" s="296">
        <f t="shared" si="746"/>
        <v>3149.9369580963826</v>
      </c>
      <c r="CX874" s="388">
        <f t="shared" si="747"/>
        <v>-6.3041903617431672E-2</v>
      </c>
    </row>
    <row r="875" spans="1:102" ht="12" hidden="1" customHeight="1" x14ac:dyDescent="0.25">
      <c r="A875" s="136" t="s">
        <v>2642</v>
      </c>
      <c r="B875" s="105"/>
      <c r="C875" s="105" t="s">
        <v>1200</v>
      </c>
      <c r="D875" s="137"/>
      <c r="E875" s="137"/>
      <c r="F875" s="137">
        <v>0.224186</v>
      </c>
      <c r="G875" s="137">
        <v>0.224186</v>
      </c>
      <c r="H875" s="107">
        <v>1410668</v>
      </c>
      <c r="I875" s="107">
        <v>401.09</v>
      </c>
      <c r="J875" s="138">
        <v>60587.256000000001</v>
      </c>
      <c r="K875" s="137"/>
      <c r="L875" s="107">
        <v>0</v>
      </c>
      <c r="M875" s="137"/>
      <c r="N875" s="107">
        <v>0</v>
      </c>
      <c r="O875" s="137"/>
      <c r="P875" s="107">
        <v>0</v>
      </c>
      <c r="Q875" s="137"/>
      <c r="R875" s="107">
        <v>0</v>
      </c>
      <c r="S875" s="137"/>
      <c r="T875" s="107">
        <v>0</v>
      </c>
      <c r="U875" s="137"/>
      <c r="V875" s="107">
        <v>0</v>
      </c>
      <c r="W875" s="137"/>
      <c r="X875" s="107">
        <v>0</v>
      </c>
      <c r="Y875" s="137"/>
      <c r="Z875" s="107">
        <v>0</v>
      </c>
      <c r="AA875" s="137"/>
      <c r="AB875" s="107">
        <v>0</v>
      </c>
      <c r="AC875" s="107">
        <v>0</v>
      </c>
      <c r="AD875" s="107">
        <v>0</v>
      </c>
      <c r="AE875" s="107">
        <v>0</v>
      </c>
      <c r="AF875" s="137"/>
      <c r="AG875" s="107">
        <v>0</v>
      </c>
      <c r="AH875" s="137"/>
      <c r="AI875" s="107">
        <v>0</v>
      </c>
      <c r="AJ875" s="137"/>
      <c r="AK875" s="107">
        <v>0</v>
      </c>
      <c r="AL875" s="137"/>
      <c r="AM875" s="107">
        <v>0</v>
      </c>
      <c r="AN875" s="137"/>
      <c r="AO875" s="107">
        <v>0</v>
      </c>
      <c r="AP875" s="137">
        <v>342720</v>
      </c>
      <c r="AQ875" s="107">
        <v>87.394000000000005</v>
      </c>
      <c r="AR875" s="137"/>
      <c r="AS875" s="107">
        <v>0</v>
      </c>
      <c r="AT875" s="137"/>
      <c r="AU875" s="107">
        <v>0</v>
      </c>
      <c r="AV875" s="139">
        <v>342720</v>
      </c>
      <c r="AW875" s="107">
        <v>87.394000000000005</v>
      </c>
      <c r="AX875" s="138">
        <v>12571.998</v>
      </c>
      <c r="AY875" s="139">
        <v>1067948</v>
      </c>
      <c r="AZ875" s="137">
        <v>283</v>
      </c>
      <c r="BA875" s="107">
        <v>313.697</v>
      </c>
      <c r="BB875" s="138">
        <v>48015.258000000002</v>
      </c>
      <c r="BC875" s="138">
        <v>48015.258000000002</v>
      </c>
      <c r="BD875" s="137">
        <v>0</v>
      </c>
      <c r="BE875" s="137">
        <v>0</v>
      </c>
      <c r="BF875" s="107">
        <v>0</v>
      </c>
      <c r="BG875" s="107">
        <v>0</v>
      </c>
      <c r="BH875" s="107">
        <v>0</v>
      </c>
      <c r="BI875" s="137"/>
      <c r="BJ875" s="107">
        <v>0</v>
      </c>
      <c r="BK875" s="137"/>
      <c r="BL875" s="107">
        <v>0</v>
      </c>
      <c r="BM875" s="107">
        <v>0</v>
      </c>
      <c r="BN875" s="107">
        <v>0</v>
      </c>
      <c r="BO875" s="107">
        <v>0</v>
      </c>
      <c r="BP875" s="108">
        <v>0</v>
      </c>
      <c r="BS875" s="97">
        <f t="shared" si="715"/>
        <v>0</v>
      </c>
      <c r="BT875" s="97">
        <f t="shared" si="716"/>
        <v>0</v>
      </c>
      <c r="BU875" s="97">
        <f t="shared" si="717"/>
        <v>0</v>
      </c>
      <c r="BV875" s="296" t="str">
        <f>IF(CA875=0,"NO STOCK",IF(COUNTIF(PKGSUMM_T!$A$2:$A$1245,A875)&gt;0,"OK","ERROR"))</f>
        <v>NO STOCK</v>
      </c>
      <c r="BW875" s="296" t="str">
        <f>IF(CA875=0,"NO STOCK",IF(OR(COUNTIF(COST_SHEETT!$B$3:$B$1238,CI875)&gt;0,COUNTIF(COST_SHEETT!$AB$3:$AB$1238,CI875)&gt;0,COUNTIF(COST_SHEETT1!$B$3:$B$1238,CI875)&gt;0,COUNTIF(COST_SHEETT1!$AB$3:$AB$1238,CI875)&gt;0),"OK","ERROR"))</f>
        <v>NO STOCK</v>
      </c>
      <c r="BX875" s="97">
        <f>SUMIF(HW!$A$2:$A$1573,$A875,HW!BI$2:BI$1573)</f>
        <v>0</v>
      </c>
      <c r="BY875" s="97">
        <f>SUMIF(HW!$A$2:$A$1573,$A875,HW!BJ$2:BJ$1573)</f>
        <v>0</v>
      </c>
      <c r="BZ875" s="197">
        <f t="shared" si="718"/>
        <v>0</v>
      </c>
      <c r="CA875" s="198">
        <f t="shared" si="719"/>
        <v>0</v>
      </c>
      <c r="CI875" s="275"/>
      <c r="CJ875" s="273"/>
      <c r="CK875" s="296">
        <f>IF(C875="WORK IN PROGRESS",0.099999,IF(SUMIF(SALE!$L$3:$L$1221,$A875,SALE!$U$3:$U$1221)=0,0,SUMIF(SALE!$L$3:$L$1221,$A875,SALE!$U$3:$U$1221)/SUMIF(SALE!$L$3:$L$1221,$A875,SALE!$F$3:$F$1221)))</f>
        <v>0</v>
      </c>
    </row>
    <row r="876" spans="1:102" ht="12" hidden="1" customHeight="1" x14ac:dyDescent="0.25">
      <c r="A876" s="109" t="s">
        <v>2642</v>
      </c>
      <c r="B876" s="110"/>
      <c r="C876" s="111" t="s">
        <v>77</v>
      </c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  <c r="BE876" s="112"/>
      <c r="BF876" s="112"/>
      <c r="BG876" s="112"/>
      <c r="BH876" s="112"/>
      <c r="BI876" s="112"/>
      <c r="BJ876" s="112"/>
      <c r="BK876" s="112"/>
      <c r="BL876" s="112"/>
      <c r="BM876" s="112"/>
      <c r="BN876" s="112"/>
      <c r="BO876" s="112"/>
      <c r="BP876" s="113"/>
      <c r="BS876" s="97">
        <f t="shared" si="715"/>
        <v>0</v>
      </c>
      <c r="BT876" s="97">
        <f t="shared" si="716"/>
        <v>0</v>
      </c>
      <c r="BU876" s="97">
        <f t="shared" si="717"/>
        <v>0</v>
      </c>
      <c r="BV876" s="296" t="str">
        <f>IF(CA876=0,"NO STOCK",IF(COUNTIF(PKGSUMM_T!$A$2:$A$1245,A876)&gt;0,"OK","ERROR"))</f>
        <v>NO STOCK</v>
      </c>
      <c r="BW876" s="296" t="str">
        <f>IF(CA876=0,"NO STOCK",IF(OR(COUNTIF(COST_SHEETT!$B$3:$B$1238,CI876)&gt;0,COUNTIF(COST_SHEETT!$AB$3:$AB$1238,CI876)&gt;0,COUNTIF(COST_SHEETT1!$B$3:$B$1238,CI876)&gt;0,COUNTIF(COST_SHEETT1!$AB$3:$AB$1238,CI876)&gt;0),"OK","ERROR"))</f>
        <v>NO STOCK</v>
      </c>
      <c r="BX876" s="97">
        <f>SUMIF(HW!$A$2:$A$1573,$A876,HW!BI$2:BI$1573)</f>
        <v>0</v>
      </c>
      <c r="BY876" s="97">
        <f>SUMIF(HW!$A$2:$A$1573,$A876,HW!BJ$2:BJ$1573)</f>
        <v>0</v>
      </c>
      <c r="BZ876" s="197">
        <f t="shared" si="718"/>
        <v>0</v>
      </c>
      <c r="CA876" s="198">
        <f t="shared" si="719"/>
        <v>0</v>
      </c>
      <c r="CI876" s="275"/>
      <c r="CJ876" s="273"/>
      <c r="CK876" s="296">
        <f>IF(C876="WORK IN PROGRESS",0.099999,IF(SUMIF(SALE!$L$3:$L$1221,$A876,SALE!$U$3:$U$1221)=0,0,SUMIF(SALE!$L$3:$L$1221,$A876,SALE!$U$3:$U$1221)/SUMIF(SALE!$L$3:$L$1221,$A876,SALE!$F$3:$F$1221)))</f>
        <v>9.9999000000000005E-2</v>
      </c>
    </row>
    <row r="877" spans="1:102" ht="12" hidden="1" customHeight="1" x14ac:dyDescent="0.25">
      <c r="A877" s="114" t="s">
        <v>577</v>
      </c>
      <c r="B877" s="115" t="s">
        <v>578</v>
      </c>
      <c r="C877" s="115" t="s">
        <v>77</v>
      </c>
      <c r="D877" s="116">
        <v>1350</v>
      </c>
      <c r="E877" s="117">
        <v>255</v>
      </c>
      <c r="F877" s="117">
        <v>3.7000999999999999E-2</v>
      </c>
      <c r="G877" s="117">
        <v>3.7000999999999999E-2</v>
      </c>
      <c r="H877" s="118"/>
      <c r="I877" s="118">
        <v>0</v>
      </c>
      <c r="J877" s="118">
        <v>0</v>
      </c>
      <c r="K877" s="118"/>
      <c r="L877" s="118">
        <v>0</v>
      </c>
      <c r="M877" s="118"/>
      <c r="N877" s="118">
        <v>0</v>
      </c>
      <c r="O877" s="118"/>
      <c r="P877" s="118">
        <v>0</v>
      </c>
      <c r="Q877" s="118"/>
      <c r="R877" s="118">
        <v>0</v>
      </c>
      <c r="S877" s="118"/>
      <c r="T877" s="118">
        <v>0</v>
      </c>
      <c r="U877" s="118"/>
      <c r="V877" s="118">
        <v>0</v>
      </c>
      <c r="W877" s="118"/>
      <c r="X877" s="118">
        <v>0</v>
      </c>
      <c r="Y877" s="118"/>
      <c r="Z877" s="118">
        <v>0</v>
      </c>
      <c r="AA877" s="118"/>
      <c r="AB877" s="118">
        <v>0</v>
      </c>
      <c r="AC877" s="118">
        <v>0</v>
      </c>
      <c r="AD877" s="118">
        <v>0</v>
      </c>
      <c r="AE877" s="118">
        <v>0</v>
      </c>
      <c r="AF877" s="118"/>
      <c r="AG877" s="118">
        <v>0</v>
      </c>
      <c r="AH877" s="118"/>
      <c r="AI877" s="118">
        <v>0</v>
      </c>
      <c r="AJ877" s="118"/>
      <c r="AK877" s="118">
        <v>0</v>
      </c>
      <c r="AL877" s="118"/>
      <c r="AM877" s="118">
        <v>0</v>
      </c>
      <c r="AN877" s="118"/>
      <c r="AO877" s="118">
        <v>0</v>
      </c>
      <c r="AP877" s="118"/>
      <c r="AQ877" s="118">
        <v>0</v>
      </c>
      <c r="AR877" s="118"/>
      <c r="AS877" s="118">
        <v>0</v>
      </c>
      <c r="AT877" s="118"/>
      <c r="AU877" s="118">
        <v>0</v>
      </c>
      <c r="AV877" s="118">
        <v>0</v>
      </c>
      <c r="AW877" s="118">
        <v>0</v>
      </c>
      <c r="AX877" s="118">
        <v>0</v>
      </c>
      <c r="AY877" s="118">
        <v>0</v>
      </c>
      <c r="AZ877" s="118">
        <v>0</v>
      </c>
      <c r="BA877" s="118">
        <v>0</v>
      </c>
      <c r="BB877" s="118">
        <v>0</v>
      </c>
      <c r="BC877" s="118">
        <v>0</v>
      </c>
      <c r="BD877" s="117">
        <v>0</v>
      </c>
      <c r="BE877" s="117">
        <v>0</v>
      </c>
      <c r="BF877" s="118">
        <v>0</v>
      </c>
      <c r="BG877" s="118">
        <v>0</v>
      </c>
      <c r="BH877" s="118">
        <v>0</v>
      </c>
      <c r="BI877" s="118"/>
      <c r="BJ877" s="118">
        <v>0</v>
      </c>
      <c r="BK877" s="118"/>
      <c r="BL877" s="118">
        <v>0</v>
      </c>
      <c r="BM877" s="118">
        <v>0</v>
      </c>
      <c r="BN877" s="118">
        <v>0</v>
      </c>
      <c r="BO877" s="118">
        <v>0</v>
      </c>
      <c r="BP877" s="119">
        <v>0</v>
      </c>
      <c r="BS877" s="97">
        <f t="shared" si="715"/>
        <v>0</v>
      </c>
      <c r="BT877" s="97">
        <f t="shared" si="716"/>
        <v>0</v>
      </c>
      <c r="BU877" s="97">
        <f t="shared" si="717"/>
        <v>0</v>
      </c>
      <c r="BV877" s="296" t="str">
        <f>IF(CA877=0,"NO STOCK",IF(COUNTIF(PKGSUMM_T!$A$2:$A$1245,A877)&gt;0,"OK","ERROR"))</f>
        <v>NO STOCK</v>
      </c>
      <c r="BW877" s="296" t="str">
        <f>IF(CA877=0,"NO STOCK",IF(OR(COUNTIF(COST_SHEETT!$B$3:$B$1238,CI877)&gt;0,COUNTIF(COST_SHEETT!$AB$3:$AB$1238,CI877)&gt;0,COUNTIF(COST_SHEETT1!$B$3:$B$1238,CI877)&gt;0,COUNTIF(COST_SHEETT1!$AB$3:$AB$1238,CI877)&gt;0),"OK","ERROR"))</f>
        <v>NO STOCK</v>
      </c>
      <c r="BX877" s="97">
        <f>SUMIF(HW!$A$2:$A$1573,$A877,HW!BI$2:BI$1573)</f>
        <v>0</v>
      </c>
      <c r="BY877" s="97">
        <f>SUMIF(HW!$A$2:$A$1573,$A877,HW!BJ$2:BJ$1573)</f>
        <v>0</v>
      </c>
      <c r="BZ877" s="197">
        <f t="shared" si="718"/>
        <v>0</v>
      </c>
      <c r="CA877" s="198">
        <f t="shared" si="719"/>
        <v>0</v>
      </c>
      <c r="CI877" s="275"/>
      <c r="CJ877" s="273"/>
      <c r="CK877" s="296">
        <f>IF(C877="WORK IN PROGRESS",0.099999,IF(SUMIF(SALE!$L$3:$L$1221,$A877,SALE!$U$3:$U$1221)=0,0,SUMIF(SALE!$L$3:$L$1221,$A877,SALE!$U$3:$U$1221)/SUMIF(SALE!$L$3:$L$1221,$A877,SALE!$F$3:$F$1221)))</f>
        <v>9.9999000000000005E-2</v>
      </c>
    </row>
    <row r="878" spans="1:102" ht="12" hidden="1" customHeight="1" x14ac:dyDescent="0.25">
      <c r="A878" s="120" t="s">
        <v>2065</v>
      </c>
      <c r="B878" s="121" t="s">
        <v>2066</v>
      </c>
      <c r="C878" s="121" t="s">
        <v>77</v>
      </c>
      <c r="D878" s="122">
        <v>1078</v>
      </c>
      <c r="E878" s="123">
        <v>385</v>
      </c>
      <c r="F878" s="123">
        <v>5.5863999999999997E-2</v>
      </c>
      <c r="G878" s="123">
        <v>5.5863999999999997E-2</v>
      </c>
      <c r="H878" s="124"/>
      <c r="I878" s="124">
        <v>0</v>
      </c>
      <c r="J878" s="124">
        <v>0</v>
      </c>
      <c r="K878" s="124"/>
      <c r="L878" s="124">
        <v>0</v>
      </c>
      <c r="M878" s="124"/>
      <c r="N878" s="124">
        <v>0</v>
      </c>
      <c r="O878" s="124"/>
      <c r="P878" s="124">
        <v>0</v>
      </c>
      <c r="Q878" s="124"/>
      <c r="R878" s="124">
        <v>0</v>
      </c>
      <c r="S878" s="124"/>
      <c r="T878" s="124">
        <v>0</v>
      </c>
      <c r="U878" s="124"/>
      <c r="V878" s="124">
        <v>0</v>
      </c>
      <c r="W878" s="124"/>
      <c r="X878" s="124">
        <v>0</v>
      </c>
      <c r="Y878" s="124"/>
      <c r="Z878" s="124">
        <v>0</v>
      </c>
      <c r="AA878" s="124"/>
      <c r="AB878" s="124">
        <v>0</v>
      </c>
      <c r="AC878" s="124">
        <v>0</v>
      </c>
      <c r="AD878" s="124">
        <v>0</v>
      </c>
      <c r="AE878" s="124">
        <v>0</v>
      </c>
      <c r="AF878" s="124"/>
      <c r="AG878" s="124">
        <v>0</v>
      </c>
      <c r="AH878" s="124"/>
      <c r="AI878" s="124">
        <v>0</v>
      </c>
      <c r="AJ878" s="124"/>
      <c r="AK878" s="124">
        <v>0</v>
      </c>
      <c r="AL878" s="124"/>
      <c r="AM878" s="124">
        <v>0</v>
      </c>
      <c r="AN878" s="124"/>
      <c r="AO878" s="124">
        <v>0</v>
      </c>
      <c r="AP878" s="124"/>
      <c r="AQ878" s="124">
        <v>0</v>
      </c>
      <c r="AR878" s="124"/>
      <c r="AS878" s="124">
        <v>0</v>
      </c>
      <c r="AT878" s="124"/>
      <c r="AU878" s="124">
        <v>0</v>
      </c>
      <c r="AV878" s="124">
        <v>0</v>
      </c>
      <c r="AW878" s="124">
        <v>0</v>
      </c>
      <c r="AX878" s="124">
        <v>0</v>
      </c>
      <c r="AY878" s="124">
        <v>0</v>
      </c>
      <c r="AZ878" s="124">
        <v>0</v>
      </c>
      <c r="BA878" s="124">
        <v>0</v>
      </c>
      <c r="BB878" s="124">
        <v>0</v>
      </c>
      <c r="BC878" s="124">
        <v>0</v>
      </c>
      <c r="BD878" s="123">
        <v>0</v>
      </c>
      <c r="BE878" s="123">
        <v>0</v>
      </c>
      <c r="BF878" s="124">
        <v>0</v>
      </c>
      <c r="BG878" s="124">
        <v>0</v>
      </c>
      <c r="BH878" s="124">
        <v>0</v>
      </c>
      <c r="BI878" s="124"/>
      <c r="BJ878" s="124">
        <v>0</v>
      </c>
      <c r="BK878" s="124"/>
      <c r="BL878" s="124">
        <v>0</v>
      </c>
      <c r="BM878" s="124">
        <v>0</v>
      </c>
      <c r="BN878" s="124">
        <v>0</v>
      </c>
      <c r="BO878" s="124">
        <v>0</v>
      </c>
      <c r="BP878" s="125">
        <v>0</v>
      </c>
      <c r="BS878" s="97">
        <f t="shared" si="715"/>
        <v>0</v>
      </c>
      <c r="BT878" s="97">
        <f t="shared" si="716"/>
        <v>0</v>
      </c>
      <c r="BU878" s="97">
        <f t="shared" si="717"/>
        <v>0</v>
      </c>
      <c r="BV878" s="296" t="str">
        <f>IF(CA878=0,"NO STOCK",IF(COUNTIF(PKGSUMM_T!$A$2:$A$1245,A878)&gt;0,"OK","ERROR"))</f>
        <v>NO STOCK</v>
      </c>
      <c r="BW878" s="296" t="str">
        <f>IF(CA878=0,"NO STOCK",IF(OR(COUNTIF(COST_SHEETT!$B$3:$B$1238,CI878)&gt;0,COUNTIF(COST_SHEETT!$AB$3:$AB$1238,CI878)&gt;0,COUNTIF(COST_SHEETT1!$B$3:$B$1238,CI878)&gt;0,COUNTIF(COST_SHEETT1!$AB$3:$AB$1238,CI878)&gt;0),"OK","ERROR"))</f>
        <v>NO STOCK</v>
      </c>
      <c r="BX878" s="97">
        <f>SUMIF(HW!$A$2:$A$1573,$A878,HW!BI$2:BI$1573)</f>
        <v>0</v>
      </c>
      <c r="BY878" s="97">
        <f>SUMIF(HW!$A$2:$A$1573,$A878,HW!BJ$2:BJ$1573)</f>
        <v>0</v>
      </c>
      <c r="BZ878" s="197">
        <f t="shared" si="718"/>
        <v>0</v>
      </c>
      <c r="CA878" s="198">
        <f t="shared" si="719"/>
        <v>0</v>
      </c>
      <c r="CI878" s="275"/>
      <c r="CJ878" s="273"/>
      <c r="CK878" s="296">
        <f>IF(C878="WORK IN PROGRESS",0.099999,IF(SUMIF(SALE!$L$3:$L$1221,$A878,SALE!$U$3:$U$1221)=0,0,SUMIF(SALE!$L$3:$L$1221,$A878,SALE!$U$3:$U$1221)/SUMIF(SALE!$L$3:$L$1221,$A878,SALE!$F$3:$F$1221)))</f>
        <v>9.9999000000000005E-2</v>
      </c>
    </row>
    <row r="879" spans="1:102" ht="12" customHeight="1" x14ac:dyDescent="0.25">
      <c r="A879" s="114" t="s">
        <v>583</v>
      </c>
      <c r="B879" s="115" t="s">
        <v>2067</v>
      </c>
      <c r="C879" s="115" t="s">
        <v>77</v>
      </c>
      <c r="D879" s="117">
        <v>924</v>
      </c>
      <c r="E879" s="117">
        <v>385</v>
      </c>
      <c r="F879" s="117">
        <v>4.777E-2</v>
      </c>
      <c r="G879" s="117">
        <v>4.777E-2</v>
      </c>
      <c r="H879" s="130">
        <v>6468</v>
      </c>
      <c r="I879" s="130">
        <v>2.4900000000000002</v>
      </c>
      <c r="J879" s="130">
        <v>308.976</v>
      </c>
      <c r="K879" s="117"/>
      <c r="L879" s="118">
        <v>0</v>
      </c>
      <c r="M879" s="117"/>
      <c r="N879" s="118">
        <v>0</v>
      </c>
      <c r="O879" s="117"/>
      <c r="P879" s="118">
        <v>0</v>
      </c>
      <c r="Q879" s="117"/>
      <c r="R879" s="118">
        <v>0</v>
      </c>
      <c r="S879" s="117"/>
      <c r="T879" s="118">
        <v>0</v>
      </c>
      <c r="U879" s="117"/>
      <c r="V879" s="118">
        <v>0</v>
      </c>
      <c r="W879" s="117"/>
      <c r="X879" s="118">
        <v>0</v>
      </c>
      <c r="Y879" s="117"/>
      <c r="Z879" s="118">
        <v>0</v>
      </c>
      <c r="AA879" s="117"/>
      <c r="AB879" s="118">
        <v>0</v>
      </c>
      <c r="AC879" s="118">
        <v>0</v>
      </c>
      <c r="AD879" s="118">
        <v>0</v>
      </c>
      <c r="AE879" s="118">
        <v>0</v>
      </c>
      <c r="AF879" s="117"/>
      <c r="AG879" s="118">
        <v>0</v>
      </c>
      <c r="AH879" s="117"/>
      <c r="AI879" s="118">
        <v>0</v>
      </c>
      <c r="AJ879" s="117"/>
      <c r="AK879" s="118">
        <v>0</v>
      </c>
      <c r="AL879" s="117"/>
      <c r="AM879" s="118">
        <v>0</v>
      </c>
      <c r="AN879" s="117"/>
      <c r="AO879" s="118">
        <v>0</v>
      </c>
      <c r="AP879" s="117"/>
      <c r="AQ879" s="118">
        <v>0</v>
      </c>
      <c r="AR879" s="117"/>
      <c r="AS879" s="118">
        <v>0</v>
      </c>
      <c r="AT879" s="117"/>
      <c r="AU879" s="118">
        <v>0</v>
      </c>
      <c r="AV879" s="118">
        <v>0</v>
      </c>
      <c r="AW879" s="118">
        <v>0</v>
      </c>
      <c r="AX879" s="118">
        <v>0</v>
      </c>
      <c r="AY879" s="132">
        <v>6468</v>
      </c>
      <c r="AZ879" s="117">
        <v>7</v>
      </c>
      <c r="BA879" s="130">
        <v>2.4900000000000002</v>
      </c>
      <c r="BB879" s="130">
        <v>308.976</v>
      </c>
      <c r="BC879" s="130">
        <v>308.976</v>
      </c>
      <c r="BD879" s="117">
        <v>0</v>
      </c>
      <c r="BE879" s="117">
        <v>0</v>
      </c>
      <c r="BF879" s="118">
        <v>0</v>
      </c>
      <c r="BG879" s="118">
        <v>0</v>
      </c>
      <c r="BH879" s="118">
        <v>0</v>
      </c>
      <c r="BI879" s="117"/>
      <c r="BJ879" s="118">
        <v>0</v>
      </c>
      <c r="BK879" s="117"/>
      <c r="BL879" s="118">
        <v>0</v>
      </c>
      <c r="BM879" s="118">
        <v>0</v>
      </c>
      <c r="BN879" s="118">
        <v>0</v>
      </c>
      <c r="BO879" s="118">
        <v>0</v>
      </c>
      <c r="BP879" s="119">
        <v>0</v>
      </c>
      <c r="BS879" s="97">
        <f t="shared" si="715"/>
        <v>6468</v>
      </c>
      <c r="BT879" s="97">
        <f t="shared" si="716"/>
        <v>7</v>
      </c>
      <c r="BU879" s="97">
        <f t="shared" si="717"/>
        <v>2.4900000000000002</v>
      </c>
      <c r="BV879" s="296" t="str">
        <f>IF(CA879=0,"NO STOCK",IF(COUNTIF(PKGSUMM_T!$A$2:$A$1245,A879)&gt;0,"OK","ERROR"))</f>
        <v>OK</v>
      </c>
      <c r="BW879" s="296" t="str">
        <f>IF(CA879=0,"NO STOCK",IF(OR(COUNTIF(COST_SHEETT!$B$3:$B$1238,CI879)&gt;0,COUNTIF(COST_SHEETT!$AB$3:$AB$1238,CI879)&gt;0,COUNTIF(COST_SHEETT1!$B$3:$B$1238,CI879)&gt;0,COUNTIF(COST_SHEETT1!$AB$3:$AB$1238,CI879)&gt;0),"OK","ERROR"))</f>
        <v>OK</v>
      </c>
      <c r="BX879" s="97">
        <f>SUMIF(HW!$A$2:$A$1573,$A879,HW!BI$2:BI$1573)</f>
        <v>0</v>
      </c>
      <c r="BY879" s="97">
        <f>SUMIF(HW!$A$2:$A$1573,$A879,HW!BJ$2:BJ$1573)</f>
        <v>0</v>
      </c>
      <c r="BZ879" s="197">
        <f t="shared" si="718"/>
        <v>6468</v>
      </c>
      <c r="CA879" s="198">
        <f t="shared" si="719"/>
        <v>2.4900000000000002</v>
      </c>
      <c r="CB879" s="296">
        <f>IF(CJ879="Y",IF(C879="FINISHED GOODS",SUMIF(COST_SHEETT!$AB$3:$AB$1227,$CI879,COST_SHEETT!$DD$3:$DD$1227),SUMIF(COST_SHEETT!$B$3:$B$1227,$CI879,COST_SHEETT!$DB$3:$DB$1227)),IF(C879="FINISHED GOODS",SUMIF(COST_SHEETT1!$AB$3:$AB$1227,$CI879,COST_SHEETT1!$DD$3:$DD$1227),SUMIF(COST_SHEETT1!$B$3:$B$1227,$CI879,COST_SHEETT1!$DB$3:$DB$1227)))</f>
        <v>4.7769971676153926E-2</v>
      </c>
      <c r="CC879" s="209">
        <f t="shared" ref="CC879:CC880" si="748">ROUND(BZ879*CB879,0)</f>
        <v>309</v>
      </c>
      <c r="CD879" s="295">
        <v>1</v>
      </c>
      <c r="CE879" s="295"/>
      <c r="CF879" s="376">
        <f t="shared" ref="CF879:CF880" si="749">IF(BZ879=0,0,IF(CK879&gt;0,CK879,CD879))</f>
        <v>9.9999000000000005E-2</v>
      </c>
      <c r="CG879" s="301">
        <f t="shared" ref="CG879:CG880" si="750">MIN(CF879,CB879)</f>
        <v>4.7769971676153926E-2</v>
      </c>
      <c r="CH879" s="302">
        <f t="shared" ref="CH879:CH880" si="751">ROUND(CG879*BZ879,0)</f>
        <v>309</v>
      </c>
      <c r="CI879" s="275" t="s">
        <v>3737</v>
      </c>
      <c r="CJ879" s="273"/>
      <c r="CK879" s="296">
        <f>IF(C879="WORK IN PROGRESS",0.099999,IF(SUMIF(SALE!$L$3:$L$1221,$A879,SALE!$U$3:$U$1221)=0,0,SUMIF(SALE!$L$3:$L$1221,$A879,SALE!$U$3:$U$1221)/SUMIF(SALE!$L$3:$L$1221,$A879,SALE!$F$3:$F$1221)))</f>
        <v>9.9999000000000005E-2</v>
      </c>
      <c r="CL879" s="296" t="str">
        <f t="shared" ref="CL879:CL880" si="752">IF(CF879&lt;CB879,"NRV","COST")</f>
        <v>COST</v>
      </c>
      <c r="CM879" s="304">
        <f t="shared" ref="CM879:CM880" si="753">IF(CA879=0,0,ROUND(CH879/CA879,3))</f>
        <v>124.096</v>
      </c>
      <c r="CV879" s="296">
        <f t="shared" ref="CV879:CV880" si="754">+(BZ879-BX879)*CG879</f>
        <v>308.97617680136358</v>
      </c>
      <c r="CW879" s="296">
        <f t="shared" ref="CW879:CW880" si="755">+CT879+CU879+CV879</f>
        <v>308.97617680136358</v>
      </c>
      <c r="CX879" s="388">
        <f t="shared" ref="CX879:CX880" si="756">+CW879-CH879</f>
        <v>-2.3823198636421239E-2</v>
      </c>
    </row>
    <row r="880" spans="1:102" ht="12" customHeight="1" x14ac:dyDescent="0.25">
      <c r="A880" s="120" t="s">
        <v>571</v>
      </c>
      <c r="B880" s="121" t="s">
        <v>572</v>
      </c>
      <c r="C880" s="121" t="s">
        <v>77</v>
      </c>
      <c r="D880" s="122">
        <v>1568</v>
      </c>
      <c r="E880" s="123">
        <v>385</v>
      </c>
      <c r="F880" s="123">
        <v>4.9007000000000002E-2</v>
      </c>
      <c r="G880" s="123">
        <v>4.9007000000000002E-2</v>
      </c>
      <c r="H880" s="127">
        <v>14112</v>
      </c>
      <c r="I880" s="127">
        <v>5.4329999999999998</v>
      </c>
      <c r="J880" s="127">
        <v>691.58699999999999</v>
      </c>
      <c r="K880" s="123"/>
      <c r="L880" s="124">
        <v>0</v>
      </c>
      <c r="M880" s="123"/>
      <c r="N880" s="124">
        <v>0</v>
      </c>
      <c r="O880" s="123"/>
      <c r="P880" s="124">
        <v>0</v>
      </c>
      <c r="Q880" s="123"/>
      <c r="R880" s="124">
        <v>0</v>
      </c>
      <c r="S880" s="123"/>
      <c r="T880" s="124">
        <v>0</v>
      </c>
      <c r="U880" s="123"/>
      <c r="V880" s="124">
        <v>0</v>
      </c>
      <c r="W880" s="123"/>
      <c r="X880" s="124">
        <v>0</v>
      </c>
      <c r="Y880" s="123"/>
      <c r="Z880" s="124">
        <v>0</v>
      </c>
      <c r="AA880" s="123"/>
      <c r="AB880" s="124">
        <v>0</v>
      </c>
      <c r="AC880" s="124">
        <v>0</v>
      </c>
      <c r="AD880" s="124">
        <v>0</v>
      </c>
      <c r="AE880" s="124">
        <v>0</v>
      </c>
      <c r="AF880" s="123"/>
      <c r="AG880" s="124">
        <v>0</v>
      </c>
      <c r="AH880" s="123"/>
      <c r="AI880" s="124">
        <v>0</v>
      </c>
      <c r="AJ880" s="123"/>
      <c r="AK880" s="124">
        <v>0</v>
      </c>
      <c r="AL880" s="123"/>
      <c r="AM880" s="124">
        <v>0</v>
      </c>
      <c r="AN880" s="123"/>
      <c r="AO880" s="124">
        <v>0</v>
      </c>
      <c r="AP880" s="123"/>
      <c r="AQ880" s="124">
        <v>0</v>
      </c>
      <c r="AR880" s="123"/>
      <c r="AS880" s="124">
        <v>0</v>
      </c>
      <c r="AT880" s="123"/>
      <c r="AU880" s="124">
        <v>0</v>
      </c>
      <c r="AV880" s="124">
        <v>0</v>
      </c>
      <c r="AW880" s="124">
        <v>0</v>
      </c>
      <c r="AX880" s="124">
        <v>0</v>
      </c>
      <c r="AY880" s="129">
        <v>14112</v>
      </c>
      <c r="AZ880" s="123">
        <v>9</v>
      </c>
      <c r="BA880" s="127">
        <v>5.4329999999999998</v>
      </c>
      <c r="BB880" s="127">
        <v>691.58699999999999</v>
      </c>
      <c r="BC880" s="127">
        <v>691.58699999999999</v>
      </c>
      <c r="BD880" s="123">
        <v>0</v>
      </c>
      <c r="BE880" s="123">
        <v>0</v>
      </c>
      <c r="BF880" s="124">
        <v>0</v>
      </c>
      <c r="BG880" s="124">
        <v>0</v>
      </c>
      <c r="BH880" s="124">
        <v>0</v>
      </c>
      <c r="BI880" s="123"/>
      <c r="BJ880" s="124">
        <v>0</v>
      </c>
      <c r="BK880" s="123"/>
      <c r="BL880" s="124">
        <v>0</v>
      </c>
      <c r="BM880" s="124">
        <v>0</v>
      </c>
      <c r="BN880" s="124">
        <v>0</v>
      </c>
      <c r="BO880" s="124">
        <v>0</v>
      </c>
      <c r="BP880" s="125">
        <v>0</v>
      </c>
      <c r="BS880" s="97">
        <f t="shared" si="715"/>
        <v>14112</v>
      </c>
      <c r="BT880" s="97">
        <f t="shared" si="716"/>
        <v>9</v>
      </c>
      <c r="BU880" s="97">
        <f t="shared" si="717"/>
        <v>5.4329999999999998</v>
      </c>
      <c r="BV880" s="296" t="str">
        <f>IF(CA880=0,"NO STOCK",IF(COUNTIF(PKGSUMM_T!$A$2:$A$1245,A880)&gt;0,"OK","ERROR"))</f>
        <v>OK</v>
      </c>
      <c r="BW880" s="296" t="str">
        <f>IF(CA880=0,"NO STOCK",IF(OR(COUNTIF(COST_SHEETT!$B$3:$B$1238,CI880)&gt;0,COUNTIF(COST_SHEETT!$AB$3:$AB$1238,CI880)&gt;0,COUNTIF(COST_SHEETT1!$B$3:$B$1238,CI880)&gt;0,COUNTIF(COST_SHEETT1!$AB$3:$AB$1238,CI880)&gt;0),"OK","ERROR"))</f>
        <v>OK</v>
      </c>
      <c r="BX880" s="97">
        <f>SUMIF(HW!$A$2:$A$1573,$A880,HW!BI$2:BI$1573)</f>
        <v>1568</v>
      </c>
      <c r="BY880" s="97">
        <f>SUMIF(HW!$A$2:$A$1573,$A880,HW!BJ$2:BJ$1573)</f>
        <v>0.60399999999999998</v>
      </c>
      <c r="BZ880" s="197">
        <f t="shared" si="718"/>
        <v>15680</v>
      </c>
      <c r="CA880" s="198">
        <f t="shared" si="719"/>
        <v>6.0369999999999999</v>
      </c>
      <c r="CB880" s="296">
        <f>IF(CJ880="Y",IF(C880="FINISHED GOODS",SUMIF(COST_SHEETT!$AB$3:$AB$1227,$CI880,COST_SHEETT!$DD$3:$DD$1227),SUMIF(COST_SHEETT!$B$3:$B$1227,$CI880,COST_SHEETT!$DB$3:$DB$1227)),IF(C880="FINISHED GOODS",SUMIF(COST_SHEETT1!$AB$3:$AB$1227,$CI880,COST_SHEETT1!$DD$3:$DD$1227),SUMIF(COST_SHEETT1!$B$3:$B$1227,$CI880,COST_SHEETT1!$DB$3:$DB$1227)))</f>
        <v>4.900678010312283E-2</v>
      </c>
      <c r="CC880" s="209">
        <f t="shared" si="748"/>
        <v>768</v>
      </c>
      <c r="CD880" s="295">
        <v>1</v>
      </c>
      <c r="CE880" s="295"/>
      <c r="CF880" s="376">
        <f t="shared" si="749"/>
        <v>9.9999000000000005E-2</v>
      </c>
      <c r="CG880" s="301">
        <f t="shared" si="750"/>
        <v>4.900678010312283E-2</v>
      </c>
      <c r="CH880" s="302">
        <f t="shared" si="751"/>
        <v>768</v>
      </c>
      <c r="CI880" s="275" t="s">
        <v>3707</v>
      </c>
      <c r="CJ880" s="273"/>
      <c r="CK880" s="296">
        <f>IF(C880="WORK IN PROGRESS",0.099999,IF(SUMIF(SALE!$L$3:$L$1221,$A880,SALE!$U$3:$U$1221)=0,0,SUMIF(SALE!$L$3:$L$1221,$A880,SALE!$U$3:$U$1221)/SUMIF(SALE!$L$3:$L$1221,$A880,SALE!$F$3:$F$1221)))</f>
        <v>9.9999000000000005E-2</v>
      </c>
      <c r="CL880" s="296" t="str">
        <f t="shared" si="752"/>
        <v>COST</v>
      </c>
      <c r="CM880" s="304">
        <f t="shared" si="753"/>
        <v>127.21599999999999</v>
      </c>
      <c r="CT880" s="296">
        <f>+(BX880*CG880)</f>
        <v>76.842631201696591</v>
      </c>
      <c r="CV880" s="296">
        <f t="shared" si="754"/>
        <v>691.58368081526942</v>
      </c>
      <c r="CW880" s="296">
        <f t="shared" si="755"/>
        <v>768.42631201696599</v>
      </c>
      <c r="CX880" s="388">
        <f t="shared" si="756"/>
        <v>0.42631201696599419</v>
      </c>
    </row>
    <row r="881" spans="1:102" ht="12" hidden="1" customHeight="1" x14ac:dyDescent="0.25">
      <c r="A881" s="136" t="s">
        <v>2642</v>
      </c>
      <c r="B881" s="105"/>
      <c r="C881" s="105" t="s">
        <v>1200</v>
      </c>
      <c r="D881" s="137"/>
      <c r="E881" s="137"/>
      <c r="F881" s="137">
        <v>0.18964200000000001</v>
      </c>
      <c r="G881" s="137">
        <v>0.18964200000000001</v>
      </c>
      <c r="H881" s="107">
        <v>20580</v>
      </c>
      <c r="I881" s="107">
        <v>7.923</v>
      </c>
      <c r="J881" s="138">
        <v>1000.563</v>
      </c>
      <c r="K881" s="137"/>
      <c r="L881" s="107">
        <v>0</v>
      </c>
      <c r="M881" s="137"/>
      <c r="N881" s="107">
        <v>0</v>
      </c>
      <c r="O881" s="137"/>
      <c r="P881" s="107">
        <v>0</v>
      </c>
      <c r="Q881" s="137"/>
      <c r="R881" s="107">
        <v>0</v>
      </c>
      <c r="S881" s="137"/>
      <c r="T881" s="107">
        <v>0</v>
      </c>
      <c r="U881" s="137"/>
      <c r="V881" s="107">
        <v>0</v>
      </c>
      <c r="W881" s="137"/>
      <c r="X881" s="107">
        <v>0</v>
      </c>
      <c r="Y881" s="137"/>
      <c r="Z881" s="107">
        <v>0</v>
      </c>
      <c r="AA881" s="137"/>
      <c r="AB881" s="107">
        <v>0</v>
      </c>
      <c r="AC881" s="107">
        <v>0</v>
      </c>
      <c r="AD881" s="107">
        <v>0</v>
      </c>
      <c r="AE881" s="107">
        <v>0</v>
      </c>
      <c r="AF881" s="137"/>
      <c r="AG881" s="107">
        <v>0</v>
      </c>
      <c r="AH881" s="137"/>
      <c r="AI881" s="107">
        <v>0</v>
      </c>
      <c r="AJ881" s="137"/>
      <c r="AK881" s="107">
        <v>0</v>
      </c>
      <c r="AL881" s="137"/>
      <c r="AM881" s="107">
        <v>0</v>
      </c>
      <c r="AN881" s="137"/>
      <c r="AO881" s="107">
        <v>0</v>
      </c>
      <c r="AP881" s="137"/>
      <c r="AQ881" s="107">
        <v>0</v>
      </c>
      <c r="AR881" s="137"/>
      <c r="AS881" s="107">
        <v>0</v>
      </c>
      <c r="AT881" s="137"/>
      <c r="AU881" s="107">
        <v>0</v>
      </c>
      <c r="AV881" s="107">
        <v>0</v>
      </c>
      <c r="AW881" s="107">
        <v>0</v>
      </c>
      <c r="AX881" s="107">
        <v>0</v>
      </c>
      <c r="AY881" s="139">
        <v>20580</v>
      </c>
      <c r="AZ881" s="137">
        <v>16</v>
      </c>
      <c r="BA881" s="107">
        <v>7.923</v>
      </c>
      <c r="BB881" s="138">
        <v>1000.563</v>
      </c>
      <c r="BC881" s="138">
        <v>1000.563</v>
      </c>
      <c r="BD881" s="137">
        <v>0</v>
      </c>
      <c r="BE881" s="137">
        <v>0</v>
      </c>
      <c r="BF881" s="107">
        <v>0</v>
      </c>
      <c r="BG881" s="107">
        <v>0</v>
      </c>
      <c r="BH881" s="107">
        <v>0</v>
      </c>
      <c r="BI881" s="137"/>
      <c r="BJ881" s="107">
        <v>0</v>
      </c>
      <c r="BK881" s="137"/>
      <c r="BL881" s="107">
        <v>0</v>
      </c>
      <c r="BM881" s="107">
        <v>0</v>
      </c>
      <c r="BN881" s="107">
        <v>0</v>
      </c>
      <c r="BO881" s="107">
        <v>0</v>
      </c>
      <c r="BP881" s="108">
        <v>0</v>
      </c>
      <c r="BS881" s="97">
        <f t="shared" si="715"/>
        <v>0</v>
      </c>
      <c r="BT881" s="97">
        <f t="shared" si="716"/>
        <v>0</v>
      </c>
      <c r="BU881" s="97">
        <f t="shared" si="717"/>
        <v>0</v>
      </c>
      <c r="BV881" s="296" t="str">
        <f>IF(CA881=0,"NO STOCK",IF(COUNTIF(PKGSUMM_T!$A$2:$A$1245,A881)&gt;0,"OK","ERROR"))</f>
        <v>NO STOCK</v>
      </c>
      <c r="BW881" s="296" t="str">
        <f>IF(CA881=0,"NO STOCK",IF(OR(COUNTIF(COST_SHEETT!$B$3:$B$1238,CI881)&gt;0,COUNTIF(COST_SHEETT!$AB$3:$AB$1238,CI881)&gt;0,COUNTIF(COST_SHEETT1!$B$3:$B$1238,CI881)&gt;0,COUNTIF(COST_SHEETT1!$AB$3:$AB$1238,CI881)&gt;0),"OK","ERROR"))</f>
        <v>NO STOCK</v>
      </c>
      <c r="BX881" s="97">
        <f>SUMIF(HW!$A$2:$A$1573,$A881,HW!BI$2:BI$1573)</f>
        <v>0</v>
      </c>
      <c r="BY881" s="97">
        <f>SUMIF(HW!$A$2:$A$1573,$A881,HW!BJ$2:BJ$1573)</f>
        <v>0</v>
      </c>
      <c r="BZ881" s="197">
        <f t="shared" si="718"/>
        <v>0</v>
      </c>
      <c r="CA881" s="198">
        <f t="shared" si="719"/>
        <v>0</v>
      </c>
      <c r="CI881" s="275"/>
      <c r="CJ881" s="273"/>
      <c r="CK881" s="296">
        <f>IF(C881="WORK IN PROGRESS",0.099999,IF(SUMIF(SALE!$L$3:$L$1221,$A881,SALE!$U$3:$U$1221)=0,0,SUMIF(SALE!$L$3:$L$1221,$A881,SALE!$U$3:$U$1221)/SUMIF(SALE!$L$3:$L$1221,$A881,SALE!$F$3:$F$1221)))</f>
        <v>0</v>
      </c>
    </row>
    <row r="882" spans="1:102" ht="12" hidden="1" customHeight="1" x14ac:dyDescent="0.25">
      <c r="A882" s="133" t="s">
        <v>2642</v>
      </c>
      <c r="B882" s="111" t="s">
        <v>1200</v>
      </c>
      <c r="C882" s="111"/>
      <c r="D882" s="126"/>
      <c r="E882" s="126"/>
      <c r="F882" s="126">
        <v>0.41382799999999997</v>
      </c>
      <c r="G882" s="126">
        <v>0.41382799999999997</v>
      </c>
      <c r="H882" s="112">
        <v>1431248</v>
      </c>
      <c r="I882" s="112">
        <v>409.01299999999998</v>
      </c>
      <c r="J882" s="134">
        <v>61587.819000000003</v>
      </c>
      <c r="K882" s="126"/>
      <c r="L882" s="112">
        <v>0</v>
      </c>
      <c r="M882" s="126"/>
      <c r="N882" s="112">
        <v>0</v>
      </c>
      <c r="O882" s="126"/>
      <c r="P882" s="112">
        <v>0</v>
      </c>
      <c r="Q882" s="126"/>
      <c r="R882" s="112">
        <v>0</v>
      </c>
      <c r="S882" s="126"/>
      <c r="T882" s="112">
        <v>0</v>
      </c>
      <c r="U882" s="126"/>
      <c r="V882" s="112">
        <v>0</v>
      </c>
      <c r="W882" s="126"/>
      <c r="X882" s="112">
        <v>0</v>
      </c>
      <c r="Y882" s="126"/>
      <c r="Z882" s="112">
        <v>0</v>
      </c>
      <c r="AA882" s="126"/>
      <c r="AB882" s="112">
        <v>0</v>
      </c>
      <c r="AC882" s="112">
        <v>0</v>
      </c>
      <c r="AD882" s="112">
        <v>0</v>
      </c>
      <c r="AE882" s="112">
        <v>0</v>
      </c>
      <c r="AF882" s="126"/>
      <c r="AG882" s="112">
        <v>0</v>
      </c>
      <c r="AH882" s="126"/>
      <c r="AI882" s="112">
        <v>0</v>
      </c>
      <c r="AJ882" s="126"/>
      <c r="AK882" s="112">
        <v>0</v>
      </c>
      <c r="AL882" s="126"/>
      <c r="AM882" s="112">
        <v>0</v>
      </c>
      <c r="AN882" s="126"/>
      <c r="AO882" s="112">
        <v>0</v>
      </c>
      <c r="AP882" s="126">
        <v>342720</v>
      </c>
      <c r="AQ882" s="112">
        <v>87.394000000000005</v>
      </c>
      <c r="AR882" s="126"/>
      <c r="AS882" s="112">
        <v>0</v>
      </c>
      <c r="AT882" s="126"/>
      <c r="AU882" s="112">
        <v>0</v>
      </c>
      <c r="AV882" s="135">
        <v>342720</v>
      </c>
      <c r="AW882" s="112">
        <v>87.394000000000005</v>
      </c>
      <c r="AX882" s="134">
        <v>12571.998</v>
      </c>
      <c r="AY882" s="135">
        <v>1088528</v>
      </c>
      <c r="AZ882" s="126">
        <v>299</v>
      </c>
      <c r="BA882" s="112">
        <v>321.62</v>
      </c>
      <c r="BB882" s="134">
        <v>49015.821000000004</v>
      </c>
      <c r="BC882" s="134">
        <v>49015.821000000004</v>
      </c>
      <c r="BD882" s="126">
        <v>0</v>
      </c>
      <c r="BE882" s="126">
        <v>0</v>
      </c>
      <c r="BF882" s="112">
        <v>0</v>
      </c>
      <c r="BG882" s="112">
        <v>0</v>
      </c>
      <c r="BH882" s="112">
        <v>0</v>
      </c>
      <c r="BI882" s="126"/>
      <c r="BJ882" s="112">
        <v>0</v>
      </c>
      <c r="BK882" s="126"/>
      <c r="BL882" s="112">
        <v>0</v>
      </c>
      <c r="BM882" s="112">
        <v>0</v>
      </c>
      <c r="BN882" s="112">
        <v>0</v>
      </c>
      <c r="BO882" s="112">
        <v>0</v>
      </c>
      <c r="BP882" s="113">
        <v>0</v>
      </c>
      <c r="BS882" s="97">
        <f t="shared" si="715"/>
        <v>0</v>
      </c>
      <c r="BT882" s="97">
        <f t="shared" si="716"/>
        <v>0</v>
      </c>
      <c r="BU882" s="97">
        <f t="shared" si="717"/>
        <v>0</v>
      </c>
      <c r="BV882" s="296" t="str">
        <f>IF(CA882=0,"NO STOCK",IF(COUNTIF(PKGSUMM_T!$A$2:$A$1245,A882)&gt;0,"OK","ERROR"))</f>
        <v>NO STOCK</v>
      </c>
      <c r="BW882" s="296" t="str">
        <f>IF(CA882=0,"NO STOCK",IF(OR(COUNTIF(COST_SHEETT!$B$3:$B$1238,CI882)&gt;0,COUNTIF(COST_SHEETT!$AB$3:$AB$1238,CI882)&gt;0,COUNTIF(COST_SHEETT1!$B$3:$B$1238,CI882)&gt;0,COUNTIF(COST_SHEETT1!$AB$3:$AB$1238,CI882)&gt;0),"OK","ERROR"))</f>
        <v>NO STOCK</v>
      </c>
      <c r="BX882" s="97">
        <f>SUMIF(HW!$A$2:$A$1573,$A882,HW!BI$2:BI$1573)</f>
        <v>0</v>
      </c>
      <c r="BY882" s="97">
        <f>SUMIF(HW!$A$2:$A$1573,$A882,HW!BJ$2:BJ$1573)</f>
        <v>0</v>
      </c>
      <c r="BZ882" s="197">
        <f t="shared" si="718"/>
        <v>0</v>
      </c>
      <c r="CA882" s="198">
        <f t="shared" si="719"/>
        <v>0</v>
      </c>
      <c r="CI882" s="275"/>
      <c r="CJ882" s="273"/>
      <c r="CK882" s="296">
        <f>IF(C882="WORK IN PROGRESS",0.099999,IF(SUMIF(SALE!$L$3:$L$1221,$A882,SALE!$U$3:$U$1221)=0,0,SUMIF(SALE!$L$3:$L$1221,$A882,SALE!$U$3:$U$1221)/SUMIF(SALE!$L$3:$L$1221,$A882,SALE!$F$3:$F$1221)))</f>
        <v>0</v>
      </c>
    </row>
    <row r="883" spans="1:102" ht="12" hidden="1" customHeight="1" x14ac:dyDescent="0.25">
      <c r="A883" s="104" t="s">
        <v>2642</v>
      </c>
      <c r="B883" s="105" t="s">
        <v>2068</v>
      </c>
      <c r="C883" s="106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  <c r="BH883" s="107"/>
      <c r="BI883" s="107"/>
      <c r="BJ883" s="107"/>
      <c r="BK883" s="107"/>
      <c r="BL883" s="107"/>
      <c r="BM883" s="107"/>
      <c r="BN883" s="107"/>
      <c r="BO883" s="107"/>
      <c r="BP883" s="108"/>
      <c r="BS883" s="97">
        <f t="shared" si="715"/>
        <v>0</v>
      </c>
      <c r="BT883" s="97">
        <f t="shared" si="716"/>
        <v>0</v>
      </c>
      <c r="BU883" s="97">
        <f t="shared" si="717"/>
        <v>0</v>
      </c>
      <c r="BV883" s="296" t="str">
        <f>IF(CA883=0,"NO STOCK",IF(COUNTIF(PKGSUMM_T!$A$2:$A$1245,A883)&gt;0,"OK","ERROR"))</f>
        <v>NO STOCK</v>
      </c>
      <c r="BW883" s="296" t="str">
        <f>IF(CA883=0,"NO STOCK",IF(OR(COUNTIF(COST_SHEETT!$B$3:$B$1238,CI883)&gt;0,COUNTIF(COST_SHEETT!$AB$3:$AB$1238,CI883)&gt;0,COUNTIF(COST_SHEETT1!$B$3:$B$1238,CI883)&gt;0,COUNTIF(COST_SHEETT1!$AB$3:$AB$1238,CI883)&gt;0),"OK","ERROR"))</f>
        <v>NO STOCK</v>
      </c>
      <c r="BX883" s="97">
        <f>SUMIF(HW!$A$2:$A$1573,$A883,HW!BI$2:BI$1573)</f>
        <v>0</v>
      </c>
      <c r="BY883" s="97">
        <f>SUMIF(HW!$A$2:$A$1573,$A883,HW!BJ$2:BJ$1573)</f>
        <v>0</v>
      </c>
      <c r="BZ883" s="197">
        <f t="shared" si="718"/>
        <v>0</v>
      </c>
      <c r="CA883" s="198">
        <f t="shared" si="719"/>
        <v>0</v>
      </c>
      <c r="CI883" s="275"/>
      <c r="CJ883" s="273"/>
      <c r="CK883" s="296">
        <f>IF(C883="WORK IN PROGRESS",0.099999,IF(SUMIF(SALE!$L$3:$L$1221,$A883,SALE!$U$3:$U$1221)=0,0,SUMIF(SALE!$L$3:$L$1221,$A883,SALE!$U$3:$U$1221)/SUMIF(SALE!$L$3:$L$1221,$A883,SALE!$F$3:$F$1221)))</f>
        <v>0</v>
      </c>
    </row>
    <row r="884" spans="1:102" ht="12" hidden="1" customHeight="1" x14ac:dyDescent="0.25">
      <c r="A884" s="109" t="s">
        <v>2642</v>
      </c>
      <c r="B884" s="110"/>
      <c r="C884" s="111" t="s">
        <v>30</v>
      </c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  <c r="BE884" s="112"/>
      <c r="BF884" s="112"/>
      <c r="BG884" s="112"/>
      <c r="BH884" s="112"/>
      <c r="BI884" s="112"/>
      <c r="BJ884" s="112"/>
      <c r="BK884" s="112"/>
      <c r="BL884" s="112"/>
      <c r="BM884" s="112"/>
      <c r="BN884" s="112"/>
      <c r="BO884" s="112"/>
      <c r="BP884" s="113"/>
      <c r="BS884" s="97">
        <f t="shared" si="715"/>
        <v>0</v>
      </c>
      <c r="BT884" s="97">
        <f t="shared" si="716"/>
        <v>0</v>
      </c>
      <c r="BU884" s="97">
        <f t="shared" si="717"/>
        <v>0</v>
      </c>
      <c r="BV884" s="296" t="str">
        <f>IF(CA884=0,"NO STOCK",IF(COUNTIF(PKGSUMM_T!$A$2:$A$1245,A884)&gt;0,"OK","ERROR"))</f>
        <v>NO STOCK</v>
      </c>
      <c r="BW884" s="296" t="str">
        <f>IF(CA884=0,"NO STOCK",IF(OR(COUNTIF(COST_SHEETT!$B$3:$B$1238,CI884)&gt;0,COUNTIF(COST_SHEETT!$AB$3:$AB$1238,CI884)&gt;0,COUNTIF(COST_SHEETT1!$B$3:$B$1238,CI884)&gt;0,COUNTIF(COST_SHEETT1!$AB$3:$AB$1238,CI884)&gt;0),"OK","ERROR"))</f>
        <v>NO STOCK</v>
      </c>
      <c r="BX884" s="97">
        <f>SUMIF(HW!$A$2:$A$1573,$A884,HW!BI$2:BI$1573)</f>
        <v>0</v>
      </c>
      <c r="BY884" s="97">
        <f>SUMIF(HW!$A$2:$A$1573,$A884,HW!BJ$2:BJ$1573)</f>
        <v>0</v>
      </c>
      <c r="BZ884" s="197">
        <f t="shared" si="718"/>
        <v>0</v>
      </c>
      <c r="CA884" s="198">
        <f t="shared" si="719"/>
        <v>0</v>
      </c>
      <c r="CI884" s="275"/>
      <c r="CJ884" s="273"/>
      <c r="CK884" s="296">
        <f>IF(C884="WORK IN PROGRESS",0.099999,IF(SUMIF(SALE!$L$3:$L$1221,$A884,SALE!$U$3:$U$1221)=0,0,SUMIF(SALE!$L$3:$L$1221,$A884,SALE!$U$3:$U$1221)/SUMIF(SALE!$L$3:$L$1221,$A884,SALE!$F$3:$F$1221)))</f>
        <v>0</v>
      </c>
    </row>
    <row r="885" spans="1:102" ht="12" hidden="1" customHeight="1" x14ac:dyDescent="0.25">
      <c r="A885" s="114" t="s">
        <v>2069</v>
      </c>
      <c r="B885" s="115" t="s">
        <v>2070</v>
      </c>
      <c r="C885" s="115" t="s">
        <v>30</v>
      </c>
      <c r="D885" s="116">
        <v>3036</v>
      </c>
      <c r="E885" s="117">
        <v>170</v>
      </c>
      <c r="F885" s="117">
        <v>2.4667000000000001E-2</v>
      </c>
      <c r="G885" s="117">
        <v>2.4667000000000001E-2</v>
      </c>
      <c r="H885" s="118"/>
      <c r="I885" s="118">
        <v>0</v>
      </c>
      <c r="J885" s="118">
        <v>0</v>
      </c>
      <c r="K885" s="118"/>
      <c r="L885" s="118">
        <v>0</v>
      </c>
      <c r="M885" s="118"/>
      <c r="N885" s="118">
        <v>0</v>
      </c>
      <c r="O885" s="118"/>
      <c r="P885" s="118">
        <v>0</v>
      </c>
      <c r="Q885" s="118"/>
      <c r="R885" s="118">
        <v>0</v>
      </c>
      <c r="S885" s="118"/>
      <c r="T885" s="118">
        <v>0</v>
      </c>
      <c r="U885" s="118"/>
      <c r="V885" s="118">
        <v>0</v>
      </c>
      <c r="W885" s="118"/>
      <c r="X885" s="118">
        <v>0</v>
      </c>
      <c r="Y885" s="118"/>
      <c r="Z885" s="118">
        <v>0</v>
      </c>
      <c r="AA885" s="118"/>
      <c r="AB885" s="118">
        <v>0</v>
      </c>
      <c r="AC885" s="118">
        <v>0</v>
      </c>
      <c r="AD885" s="118">
        <v>0</v>
      </c>
      <c r="AE885" s="118">
        <v>0</v>
      </c>
      <c r="AF885" s="118"/>
      <c r="AG885" s="118">
        <v>0</v>
      </c>
      <c r="AH885" s="118"/>
      <c r="AI885" s="118">
        <v>0</v>
      </c>
      <c r="AJ885" s="118"/>
      <c r="AK885" s="118">
        <v>0</v>
      </c>
      <c r="AL885" s="118"/>
      <c r="AM885" s="118">
        <v>0</v>
      </c>
      <c r="AN885" s="118"/>
      <c r="AO885" s="118">
        <v>0</v>
      </c>
      <c r="AP885" s="118"/>
      <c r="AQ885" s="118">
        <v>0</v>
      </c>
      <c r="AR885" s="118"/>
      <c r="AS885" s="118">
        <v>0</v>
      </c>
      <c r="AT885" s="118"/>
      <c r="AU885" s="118">
        <v>0</v>
      </c>
      <c r="AV885" s="118">
        <v>0</v>
      </c>
      <c r="AW885" s="118">
        <v>0</v>
      </c>
      <c r="AX885" s="118">
        <v>0</v>
      </c>
      <c r="AY885" s="118">
        <v>0</v>
      </c>
      <c r="AZ885" s="118">
        <v>0</v>
      </c>
      <c r="BA885" s="118">
        <v>0</v>
      </c>
      <c r="BB885" s="118">
        <v>0</v>
      </c>
      <c r="BC885" s="118">
        <v>0</v>
      </c>
      <c r="BD885" s="117">
        <v>0</v>
      </c>
      <c r="BE885" s="117">
        <v>0</v>
      </c>
      <c r="BF885" s="118">
        <v>0</v>
      </c>
      <c r="BG885" s="118">
        <v>0</v>
      </c>
      <c r="BH885" s="118">
        <v>0</v>
      </c>
      <c r="BI885" s="118"/>
      <c r="BJ885" s="118">
        <v>0</v>
      </c>
      <c r="BK885" s="118"/>
      <c r="BL885" s="118">
        <v>0</v>
      </c>
      <c r="BM885" s="118">
        <v>0</v>
      </c>
      <c r="BN885" s="118">
        <v>0</v>
      </c>
      <c r="BO885" s="118">
        <v>0</v>
      </c>
      <c r="BP885" s="119">
        <v>0</v>
      </c>
      <c r="BS885" s="97">
        <f t="shared" si="715"/>
        <v>0</v>
      </c>
      <c r="BT885" s="97">
        <f t="shared" si="716"/>
        <v>0</v>
      </c>
      <c r="BU885" s="97">
        <f t="shared" si="717"/>
        <v>0</v>
      </c>
      <c r="BV885" s="296" t="str">
        <f>IF(CA885=0,"NO STOCK",IF(COUNTIF(PKGSUMM_T!$A$2:$A$1245,A885)&gt;0,"OK","ERROR"))</f>
        <v>NO STOCK</v>
      </c>
      <c r="BW885" s="296" t="str">
        <f>IF(CA885=0,"NO STOCK",IF(OR(COUNTIF(COST_SHEETT!$B$3:$B$1238,CI885)&gt;0,COUNTIF(COST_SHEETT!$AB$3:$AB$1238,CI885)&gt;0,COUNTIF(COST_SHEETT1!$B$3:$B$1238,CI885)&gt;0,COUNTIF(COST_SHEETT1!$AB$3:$AB$1238,CI885)&gt;0),"OK","ERROR"))</f>
        <v>NO STOCK</v>
      </c>
      <c r="BX885" s="97">
        <f>SUMIF(HW!$A$2:$A$1573,$A885,HW!BI$2:BI$1573)</f>
        <v>0</v>
      </c>
      <c r="BY885" s="97">
        <f>SUMIF(HW!$A$2:$A$1573,$A885,HW!BJ$2:BJ$1573)</f>
        <v>0</v>
      </c>
      <c r="BZ885" s="197">
        <f t="shared" si="718"/>
        <v>0</v>
      </c>
      <c r="CA885" s="198">
        <f t="shared" si="719"/>
        <v>0</v>
      </c>
      <c r="CI885" s="275"/>
      <c r="CJ885" s="273"/>
      <c r="CK885" s="296">
        <f>IF(C885="WORK IN PROGRESS",0.099999,IF(SUMIF(SALE!$L$3:$L$1221,$A885,SALE!$U$3:$U$1221)=0,0,SUMIF(SALE!$L$3:$L$1221,$A885,SALE!$U$3:$U$1221)/SUMIF(SALE!$L$3:$L$1221,$A885,SALE!$F$3:$F$1221)))</f>
        <v>0</v>
      </c>
    </row>
    <row r="886" spans="1:102" ht="12" customHeight="1" x14ac:dyDescent="0.25">
      <c r="A886" s="120" t="s">
        <v>587</v>
      </c>
      <c r="B886" s="121" t="s">
        <v>588</v>
      </c>
      <c r="C886" s="121" t="s">
        <v>30</v>
      </c>
      <c r="D886" s="122">
        <v>3036</v>
      </c>
      <c r="E886" s="123">
        <v>170</v>
      </c>
      <c r="F886" s="123">
        <v>1.8967999999999999E-2</v>
      </c>
      <c r="G886" s="123">
        <v>1.8967999999999999E-2</v>
      </c>
      <c r="H886" s="127">
        <v>30360</v>
      </c>
      <c r="I886" s="127">
        <v>5.1609999999999996</v>
      </c>
      <c r="J886" s="127">
        <v>575.86800000000005</v>
      </c>
      <c r="K886" s="123"/>
      <c r="L886" s="124">
        <v>0</v>
      </c>
      <c r="M886" s="123"/>
      <c r="N886" s="124">
        <v>0</v>
      </c>
      <c r="O886" s="123"/>
      <c r="P886" s="124">
        <v>0</v>
      </c>
      <c r="Q886" s="123"/>
      <c r="R886" s="124">
        <v>0</v>
      </c>
      <c r="S886" s="123"/>
      <c r="T886" s="124">
        <v>0</v>
      </c>
      <c r="U886" s="123"/>
      <c r="V886" s="124">
        <v>0</v>
      </c>
      <c r="W886" s="123"/>
      <c r="X886" s="124">
        <v>0</v>
      </c>
      <c r="Y886" s="123"/>
      <c r="Z886" s="124">
        <v>0</v>
      </c>
      <c r="AA886" s="123"/>
      <c r="AB886" s="124">
        <v>0</v>
      </c>
      <c r="AC886" s="124">
        <v>0</v>
      </c>
      <c r="AD886" s="124">
        <v>0</v>
      </c>
      <c r="AE886" s="124">
        <v>0</v>
      </c>
      <c r="AF886" s="123"/>
      <c r="AG886" s="124">
        <v>0</v>
      </c>
      <c r="AH886" s="123"/>
      <c r="AI886" s="124">
        <v>0</v>
      </c>
      <c r="AJ886" s="123"/>
      <c r="AK886" s="124">
        <v>0</v>
      </c>
      <c r="AL886" s="123"/>
      <c r="AM886" s="124">
        <v>0</v>
      </c>
      <c r="AN886" s="123"/>
      <c r="AO886" s="124">
        <v>0</v>
      </c>
      <c r="AP886" s="123"/>
      <c r="AQ886" s="124">
        <v>0</v>
      </c>
      <c r="AR886" s="123"/>
      <c r="AS886" s="124">
        <v>0</v>
      </c>
      <c r="AT886" s="123"/>
      <c r="AU886" s="124">
        <v>0</v>
      </c>
      <c r="AV886" s="124">
        <v>0</v>
      </c>
      <c r="AW886" s="124">
        <v>0</v>
      </c>
      <c r="AX886" s="124">
        <v>0</v>
      </c>
      <c r="AY886" s="129">
        <v>30360</v>
      </c>
      <c r="AZ886" s="123">
        <v>10</v>
      </c>
      <c r="BA886" s="127">
        <v>5.1609999999999996</v>
      </c>
      <c r="BB886" s="127">
        <v>575.86800000000005</v>
      </c>
      <c r="BC886" s="127">
        <v>575.86800000000005</v>
      </c>
      <c r="BD886" s="123">
        <v>0</v>
      </c>
      <c r="BE886" s="123">
        <v>0</v>
      </c>
      <c r="BF886" s="124">
        <v>0</v>
      </c>
      <c r="BG886" s="124">
        <v>0</v>
      </c>
      <c r="BH886" s="124">
        <v>0</v>
      </c>
      <c r="BI886" s="123"/>
      <c r="BJ886" s="124">
        <v>0</v>
      </c>
      <c r="BK886" s="123"/>
      <c r="BL886" s="124">
        <v>0</v>
      </c>
      <c r="BM886" s="124">
        <v>0</v>
      </c>
      <c r="BN886" s="124">
        <v>0</v>
      </c>
      <c r="BO886" s="124">
        <v>0</v>
      </c>
      <c r="BP886" s="125">
        <v>0</v>
      </c>
      <c r="BS886" s="97">
        <f t="shared" si="715"/>
        <v>30360</v>
      </c>
      <c r="BT886" s="97">
        <f t="shared" si="716"/>
        <v>10</v>
      </c>
      <c r="BU886" s="97">
        <f t="shared" si="717"/>
        <v>5.1609999999999996</v>
      </c>
      <c r="BV886" s="296" t="str">
        <f>IF(CA886=0,"NO STOCK",IF(COUNTIF(PKGSUMM_T!$A$2:$A$1245,A886)&gt;0,"OK","ERROR"))</f>
        <v>OK</v>
      </c>
      <c r="BW886" s="296" t="str">
        <f>IF(CA886=0,"NO STOCK",IF(OR(COUNTIF(COST_SHEETT!$B$3:$B$1238,CI886)&gt;0,COUNTIF(COST_SHEETT!$AB$3:$AB$1238,CI886)&gt;0,COUNTIF(COST_SHEETT1!$B$3:$B$1238,CI886)&gt;0,COUNTIF(COST_SHEETT1!$AB$3:$AB$1238,CI886)&gt;0),"OK","ERROR"))</f>
        <v>OK</v>
      </c>
      <c r="BX886" s="97">
        <f>SUMIF(HW!$A$2:$A$1573,$A886,HW!BI$2:BI$1573)</f>
        <v>0</v>
      </c>
      <c r="BY886" s="97">
        <f>SUMIF(HW!$A$2:$A$1573,$A886,HW!BJ$2:BJ$1573)</f>
        <v>0</v>
      </c>
      <c r="BZ886" s="197">
        <f t="shared" si="718"/>
        <v>30360</v>
      </c>
      <c r="CA886" s="198">
        <f t="shared" si="719"/>
        <v>5.1609999999999996</v>
      </c>
      <c r="CB886" s="296">
        <f>IF(CJ886="Y",IF(C886="FINISHED GOODS",SUMIF(COST_SHEETT!$AB$3:$AB$1227,$CI886,COST_SHEETT!$DD$3:$DD$1227),SUMIF(COST_SHEETT!$B$3:$B$1227,$CI886,COST_SHEETT!$DB$3:$DB$1227)),IF(C886="FINISHED GOODS",SUMIF(COST_SHEETT1!$AB$3:$AB$1227,$CI886,COST_SHEETT1!$DD$3:$DD$1227),SUMIF(COST_SHEETT1!$B$3:$B$1227,$CI886,COST_SHEETT1!$DB$3:$DB$1227)))</f>
        <v>3.2687231098808923E-2</v>
      </c>
      <c r="CC886" s="209">
        <f t="shared" ref="CC886" si="757">ROUND(BZ886*CB886,0)</f>
        <v>992</v>
      </c>
      <c r="CD886" s="295">
        <v>1</v>
      </c>
      <c r="CE886" s="295"/>
      <c r="CF886" s="376">
        <f>IF(BZ886=0,0,IF(CK886&gt;0,CK886,CD886))</f>
        <v>1.89681755442625E-2</v>
      </c>
      <c r="CG886" s="301">
        <f t="shared" ref="CG886" si="758">MIN(CF886,CB886)</f>
        <v>1.89681755442625E-2</v>
      </c>
      <c r="CH886" s="302">
        <f t="shared" ref="CH886" si="759">ROUND(CG886*BZ886,0)</f>
        <v>576</v>
      </c>
      <c r="CI886" s="275" t="s">
        <v>3744</v>
      </c>
      <c r="CJ886" s="273"/>
      <c r="CK886" s="303">
        <v>1.89681755442625E-2</v>
      </c>
      <c r="CL886" s="296" t="str">
        <f t="shared" ref="CL886" si="760">IF(CF886&lt;CB886,"NRV","COST")</f>
        <v>NRV</v>
      </c>
      <c r="CM886" s="304">
        <f t="shared" ref="CM886" si="761">IF(CA886=0,0,ROUND(CH886/CA886,3))</f>
        <v>111.60599999999999</v>
      </c>
      <c r="CU886" s="296">
        <f>+(BZ886-BX886)*CG886</f>
        <v>575.87380952380954</v>
      </c>
      <c r="CW886" s="296">
        <f>+CT886+CU886+CV886</f>
        <v>575.87380952380954</v>
      </c>
      <c r="CX886" s="388">
        <f>+CW886-CH886</f>
        <v>-0.12619047619045887</v>
      </c>
    </row>
    <row r="887" spans="1:102" ht="12" hidden="1" customHeight="1" x14ac:dyDescent="0.25">
      <c r="A887" s="114" t="s">
        <v>2071</v>
      </c>
      <c r="B887" s="115" t="s">
        <v>2072</v>
      </c>
      <c r="C887" s="115" t="s">
        <v>30</v>
      </c>
      <c r="D887" s="116">
        <v>3542</v>
      </c>
      <c r="E887" s="117">
        <v>170</v>
      </c>
      <c r="F887" s="117">
        <v>2.4667000000000001E-2</v>
      </c>
      <c r="G887" s="117">
        <v>2.4667000000000001E-2</v>
      </c>
      <c r="H887" s="118"/>
      <c r="I887" s="118">
        <v>0</v>
      </c>
      <c r="J887" s="118">
        <v>0</v>
      </c>
      <c r="K887" s="118"/>
      <c r="L887" s="118">
        <v>0</v>
      </c>
      <c r="M887" s="118"/>
      <c r="N887" s="118">
        <v>0</v>
      </c>
      <c r="O887" s="118"/>
      <c r="P887" s="118">
        <v>0</v>
      </c>
      <c r="Q887" s="118"/>
      <c r="R887" s="118">
        <v>0</v>
      </c>
      <c r="S887" s="118"/>
      <c r="T887" s="118">
        <v>0</v>
      </c>
      <c r="U887" s="118"/>
      <c r="V887" s="118">
        <v>0</v>
      </c>
      <c r="W887" s="118"/>
      <c r="X887" s="118">
        <v>0</v>
      </c>
      <c r="Y887" s="118"/>
      <c r="Z887" s="118">
        <v>0</v>
      </c>
      <c r="AA887" s="118"/>
      <c r="AB887" s="118">
        <v>0</v>
      </c>
      <c r="AC887" s="118">
        <v>0</v>
      </c>
      <c r="AD887" s="118">
        <v>0</v>
      </c>
      <c r="AE887" s="118">
        <v>0</v>
      </c>
      <c r="AF887" s="118"/>
      <c r="AG887" s="118">
        <v>0</v>
      </c>
      <c r="AH887" s="118"/>
      <c r="AI887" s="118">
        <v>0</v>
      </c>
      <c r="AJ887" s="118"/>
      <c r="AK887" s="118">
        <v>0</v>
      </c>
      <c r="AL887" s="118"/>
      <c r="AM887" s="118">
        <v>0</v>
      </c>
      <c r="AN887" s="118"/>
      <c r="AO887" s="118">
        <v>0</v>
      </c>
      <c r="AP887" s="118"/>
      <c r="AQ887" s="118">
        <v>0</v>
      </c>
      <c r="AR887" s="118"/>
      <c r="AS887" s="118">
        <v>0</v>
      </c>
      <c r="AT887" s="118"/>
      <c r="AU887" s="118">
        <v>0</v>
      </c>
      <c r="AV887" s="118">
        <v>0</v>
      </c>
      <c r="AW887" s="118">
        <v>0</v>
      </c>
      <c r="AX887" s="118">
        <v>0</v>
      </c>
      <c r="AY887" s="118">
        <v>0</v>
      </c>
      <c r="AZ887" s="118">
        <v>0</v>
      </c>
      <c r="BA887" s="118">
        <v>0</v>
      </c>
      <c r="BB887" s="118">
        <v>0</v>
      </c>
      <c r="BC887" s="118">
        <v>0</v>
      </c>
      <c r="BD887" s="117">
        <v>0</v>
      </c>
      <c r="BE887" s="117">
        <v>0</v>
      </c>
      <c r="BF887" s="118">
        <v>0</v>
      </c>
      <c r="BG887" s="118">
        <v>0</v>
      </c>
      <c r="BH887" s="118">
        <v>0</v>
      </c>
      <c r="BI887" s="118"/>
      <c r="BJ887" s="118">
        <v>0</v>
      </c>
      <c r="BK887" s="118"/>
      <c r="BL887" s="118">
        <v>0</v>
      </c>
      <c r="BM887" s="118">
        <v>0</v>
      </c>
      <c r="BN887" s="118">
        <v>0</v>
      </c>
      <c r="BO887" s="118">
        <v>0</v>
      </c>
      <c r="BP887" s="119">
        <v>0</v>
      </c>
      <c r="BS887" s="97">
        <f t="shared" si="715"/>
        <v>0</v>
      </c>
      <c r="BT887" s="97">
        <f t="shared" si="716"/>
        <v>0</v>
      </c>
      <c r="BU887" s="97">
        <f t="shared" si="717"/>
        <v>0</v>
      </c>
      <c r="BV887" s="296" t="str">
        <f>IF(CA887=0,"NO STOCK",IF(COUNTIF(PKGSUMM_T!$A$2:$A$1245,A887)&gt;0,"OK","ERROR"))</f>
        <v>NO STOCK</v>
      </c>
      <c r="BW887" s="296" t="str">
        <f>IF(CA887=0,"NO STOCK",IF(OR(COUNTIF(COST_SHEETT!$B$3:$B$1238,CI887)&gt;0,COUNTIF(COST_SHEETT!$AB$3:$AB$1238,CI887)&gt;0,COUNTIF(COST_SHEETT1!$B$3:$B$1238,CI887)&gt;0,COUNTIF(COST_SHEETT1!$AB$3:$AB$1238,CI887)&gt;0),"OK","ERROR"))</f>
        <v>NO STOCK</v>
      </c>
      <c r="BX887" s="97">
        <f>SUMIF(HW!$A$2:$A$1573,$A887,HW!BI$2:BI$1573)</f>
        <v>0</v>
      </c>
      <c r="BY887" s="97">
        <f>SUMIF(HW!$A$2:$A$1573,$A887,HW!BJ$2:BJ$1573)</f>
        <v>0</v>
      </c>
      <c r="BZ887" s="197">
        <f t="shared" si="718"/>
        <v>0</v>
      </c>
      <c r="CA887" s="198">
        <f t="shared" si="719"/>
        <v>0</v>
      </c>
      <c r="CI887" s="275"/>
      <c r="CJ887" s="273"/>
      <c r="CK887" s="296"/>
    </row>
    <row r="888" spans="1:102" ht="12" hidden="1" customHeight="1" x14ac:dyDescent="0.25">
      <c r="A888" s="120" t="s">
        <v>589</v>
      </c>
      <c r="B888" s="121" t="s">
        <v>590</v>
      </c>
      <c r="C888" s="121" t="s">
        <v>30</v>
      </c>
      <c r="D888" s="122">
        <v>3542</v>
      </c>
      <c r="E888" s="123">
        <v>170</v>
      </c>
      <c r="F888" s="123">
        <v>1.8967999999999999E-2</v>
      </c>
      <c r="G888" s="123">
        <v>1.8967999999999999E-2</v>
      </c>
      <c r="H888" s="124"/>
      <c r="I888" s="124">
        <v>0</v>
      </c>
      <c r="J888" s="124">
        <v>0</v>
      </c>
      <c r="K888" s="124"/>
      <c r="L888" s="124">
        <v>0</v>
      </c>
      <c r="M888" s="124"/>
      <c r="N888" s="124">
        <v>0</v>
      </c>
      <c r="O888" s="124"/>
      <c r="P888" s="124">
        <v>0</v>
      </c>
      <c r="Q888" s="124"/>
      <c r="R888" s="124">
        <v>0</v>
      </c>
      <c r="S888" s="124"/>
      <c r="T888" s="124">
        <v>0</v>
      </c>
      <c r="U888" s="124"/>
      <c r="V888" s="124">
        <v>0</v>
      </c>
      <c r="W888" s="124"/>
      <c r="X888" s="124">
        <v>0</v>
      </c>
      <c r="Y888" s="124"/>
      <c r="Z888" s="124">
        <v>0</v>
      </c>
      <c r="AA888" s="124"/>
      <c r="AB888" s="124">
        <v>0</v>
      </c>
      <c r="AC888" s="124">
        <v>0</v>
      </c>
      <c r="AD888" s="124">
        <v>0</v>
      </c>
      <c r="AE888" s="124">
        <v>0</v>
      </c>
      <c r="AF888" s="124"/>
      <c r="AG888" s="124">
        <v>0</v>
      </c>
      <c r="AH888" s="124"/>
      <c r="AI888" s="124">
        <v>0</v>
      </c>
      <c r="AJ888" s="124"/>
      <c r="AK888" s="124">
        <v>0</v>
      </c>
      <c r="AL888" s="124"/>
      <c r="AM888" s="124">
        <v>0</v>
      </c>
      <c r="AN888" s="124"/>
      <c r="AO888" s="124">
        <v>0</v>
      </c>
      <c r="AP888" s="124"/>
      <c r="AQ888" s="124">
        <v>0</v>
      </c>
      <c r="AR888" s="124"/>
      <c r="AS888" s="124">
        <v>0</v>
      </c>
      <c r="AT888" s="124"/>
      <c r="AU888" s="124">
        <v>0</v>
      </c>
      <c r="AV888" s="124">
        <v>0</v>
      </c>
      <c r="AW888" s="124">
        <v>0</v>
      </c>
      <c r="AX888" s="124">
        <v>0</v>
      </c>
      <c r="AY888" s="124">
        <v>0</v>
      </c>
      <c r="AZ888" s="124">
        <v>0</v>
      </c>
      <c r="BA888" s="124">
        <v>0</v>
      </c>
      <c r="BB888" s="124">
        <v>0</v>
      </c>
      <c r="BC888" s="124">
        <v>0</v>
      </c>
      <c r="BD888" s="123">
        <v>0</v>
      </c>
      <c r="BE888" s="123">
        <v>0</v>
      </c>
      <c r="BF888" s="124">
        <v>0</v>
      </c>
      <c r="BG888" s="124">
        <v>0</v>
      </c>
      <c r="BH888" s="124">
        <v>0</v>
      </c>
      <c r="BI888" s="124"/>
      <c r="BJ888" s="124">
        <v>0</v>
      </c>
      <c r="BK888" s="124"/>
      <c r="BL888" s="124">
        <v>0</v>
      </c>
      <c r="BM888" s="124">
        <v>0</v>
      </c>
      <c r="BN888" s="124">
        <v>0</v>
      </c>
      <c r="BO888" s="124">
        <v>0</v>
      </c>
      <c r="BP888" s="125">
        <v>0</v>
      </c>
      <c r="BS888" s="97">
        <f t="shared" si="715"/>
        <v>0</v>
      </c>
      <c r="BT888" s="97">
        <f t="shared" si="716"/>
        <v>0</v>
      </c>
      <c r="BU888" s="97">
        <f t="shared" si="717"/>
        <v>0</v>
      </c>
      <c r="BV888" s="296" t="str">
        <f>IF(CA888=0,"NO STOCK",IF(COUNTIF(PKGSUMM_T!$A$2:$A$1245,A888)&gt;0,"OK","ERROR"))</f>
        <v>NO STOCK</v>
      </c>
      <c r="BW888" s="296" t="str">
        <f>IF(CA888=0,"NO STOCK",IF(OR(COUNTIF(COST_SHEETT!$B$3:$B$1238,CI888)&gt;0,COUNTIF(COST_SHEETT!$AB$3:$AB$1238,CI888)&gt;0,COUNTIF(COST_SHEETT1!$B$3:$B$1238,CI888)&gt;0,COUNTIF(COST_SHEETT1!$AB$3:$AB$1238,CI888)&gt;0),"OK","ERROR"))</f>
        <v>NO STOCK</v>
      </c>
      <c r="BX888" s="97">
        <f>SUMIF(HW!$A$2:$A$1573,$A888,HW!BI$2:BI$1573)</f>
        <v>0</v>
      </c>
      <c r="BY888" s="97">
        <f>SUMIF(HW!$A$2:$A$1573,$A888,HW!BJ$2:BJ$1573)</f>
        <v>0</v>
      </c>
      <c r="BZ888" s="197">
        <f t="shared" si="718"/>
        <v>0</v>
      </c>
      <c r="CA888" s="198">
        <f t="shared" si="719"/>
        <v>0</v>
      </c>
      <c r="CI888" s="275" t="s">
        <v>3749</v>
      </c>
      <c r="CJ888" s="273"/>
      <c r="CK888" s="303">
        <v>1.89681755442625E-2</v>
      </c>
    </row>
    <row r="889" spans="1:102" ht="12" hidden="1" customHeight="1" x14ac:dyDescent="0.25">
      <c r="A889" s="114" t="s">
        <v>2073</v>
      </c>
      <c r="B889" s="115" t="s">
        <v>2074</v>
      </c>
      <c r="C889" s="115" t="s">
        <v>30</v>
      </c>
      <c r="D889" s="116">
        <v>3542</v>
      </c>
      <c r="E889" s="117">
        <v>170</v>
      </c>
      <c r="F889" s="117">
        <v>2.4667000000000001E-2</v>
      </c>
      <c r="G889" s="117">
        <v>2.4667000000000001E-2</v>
      </c>
      <c r="H889" s="118"/>
      <c r="I889" s="118">
        <v>0</v>
      </c>
      <c r="J889" s="118">
        <v>0</v>
      </c>
      <c r="K889" s="118"/>
      <c r="L889" s="118">
        <v>0</v>
      </c>
      <c r="M889" s="118"/>
      <c r="N889" s="118">
        <v>0</v>
      </c>
      <c r="O889" s="118"/>
      <c r="P889" s="118">
        <v>0</v>
      </c>
      <c r="Q889" s="118"/>
      <c r="R889" s="118">
        <v>0</v>
      </c>
      <c r="S889" s="118"/>
      <c r="T889" s="118">
        <v>0</v>
      </c>
      <c r="U889" s="118"/>
      <c r="V889" s="118">
        <v>0</v>
      </c>
      <c r="W889" s="118"/>
      <c r="X889" s="118">
        <v>0</v>
      </c>
      <c r="Y889" s="118"/>
      <c r="Z889" s="118">
        <v>0</v>
      </c>
      <c r="AA889" s="118"/>
      <c r="AB889" s="118">
        <v>0</v>
      </c>
      <c r="AC889" s="118">
        <v>0</v>
      </c>
      <c r="AD889" s="118">
        <v>0</v>
      </c>
      <c r="AE889" s="118">
        <v>0</v>
      </c>
      <c r="AF889" s="118"/>
      <c r="AG889" s="118">
        <v>0</v>
      </c>
      <c r="AH889" s="118"/>
      <c r="AI889" s="118">
        <v>0</v>
      </c>
      <c r="AJ889" s="118"/>
      <c r="AK889" s="118">
        <v>0</v>
      </c>
      <c r="AL889" s="118"/>
      <c r="AM889" s="118">
        <v>0</v>
      </c>
      <c r="AN889" s="118"/>
      <c r="AO889" s="118">
        <v>0</v>
      </c>
      <c r="AP889" s="118"/>
      <c r="AQ889" s="118">
        <v>0</v>
      </c>
      <c r="AR889" s="118"/>
      <c r="AS889" s="118">
        <v>0</v>
      </c>
      <c r="AT889" s="118"/>
      <c r="AU889" s="118">
        <v>0</v>
      </c>
      <c r="AV889" s="118">
        <v>0</v>
      </c>
      <c r="AW889" s="118">
        <v>0</v>
      </c>
      <c r="AX889" s="118">
        <v>0</v>
      </c>
      <c r="AY889" s="118">
        <v>0</v>
      </c>
      <c r="AZ889" s="118">
        <v>0</v>
      </c>
      <c r="BA889" s="118">
        <v>0</v>
      </c>
      <c r="BB889" s="118">
        <v>0</v>
      </c>
      <c r="BC889" s="118">
        <v>0</v>
      </c>
      <c r="BD889" s="117">
        <v>0</v>
      </c>
      <c r="BE889" s="117">
        <v>0</v>
      </c>
      <c r="BF889" s="118">
        <v>0</v>
      </c>
      <c r="BG889" s="118">
        <v>0</v>
      </c>
      <c r="BH889" s="118">
        <v>0</v>
      </c>
      <c r="BI889" s="118"/>
      <c r="BJ889" s="118">
        <v>0</v>
      </c>
      <c r="BK889" s="118"/>
      <c r="BL889" s="118">
        <v>0</v>
      </c>
      <c r="BM889" s="118">
        <v>0</v>
      </c>
      <c r="BN889" s="118">
        <v>0</v>
      </c>
      <c r="BO889" s="118">
        <v>0</v>
      </c>
      <c r="BP889" s="119">
        <v>0</v>
      </c>
      <c r="BS889" s="97">
        <f t="shared" si="715"/>
        <v>0</v>
      </c>
      <c r="BT889" s="97">
        <f t="shared" si="716"/>
        <v>0</v>
      </c>
      <c r="BU889" s="97">
        <f t="shared" si="717"/>
        <v>0</v>
      </c>
      <c r="BV889" s="296" t="str">
        <f>IF(CA889=0,"NO STOCK",IF(COUNTIF(PKGSUMM_T!$A$2:$A$1245,A889)&gt;0,"OK","ERROR"))</f>
        <v>NO STOCK</v>
      </c>
      <c r="BW889" s="296" t="str">
        <f>IF(CA889=0,"NO STOCK",IF(OR(COUNTIF(COST_SHEETT!$B$3:$B$1238,CI889)&gt;0,COUNTIF(COST_SHEETT!$AB$3:$AB$1238,CI889)&gt;0,COUNTIF(COST_SHEETT1!$B$3:$B$1238,CI889)&gt;0,COUNTIF(COST_SHEETT1!$AB$3:$AB$1238,CI889)&gt;0),"OK","ERROR"))</f>
        <v>NO STOCK</v>
      </c>
      <c r="BX889" s="97">
        <f>SUMIF(HW!$A$2:$A$1573,$A889,HW!BI$2:BI$1573)</f>
        <v>0</v>
      </c>
      <c r="BY889" s="97">
        <f>SUMIF(HW!$A$2:$A$1573,$A889,HW!BJ$2:BJ$1573)</f>
        <v>0</v>
      </c>
      <c r="BZ889" s="197">
        <f t="shared" si="718"/>
        <v>0</v>
      </c>
      <c r="CA889" s="198">
        <f t="shared" si="719"/>
        <v>0</v>
      </c>
      <c r="CK889" s="296">
        <f>IF(C889="WORK IN PROGRESS",0.099999,IF(SUMIF(SALE!$L$3:$L$1221,$A889,SALE!$U$3:$U$1221)=0,0,SUMIF(SALE!$L$3:$L$1221,$A889,SALE!$U$3:$U$1221)/SUMIF(SALE!$L$3:$L$1221,$A889,SALE!$F$3:$F$1221)))</f>
        <v>0</v>
      </c>
    </row>
    <row r="890" spans="1:102" ht="12" hidden="1" customHeight="1" x14ac:dyDescent="0.25">
      <c r="A890" s="133" t="s">
        <v>2642</v>
      </c>
      <c r="B890" s="111"/>
      <c r="C890" s="111" t="s">
        <v>1200</v>
      </c>
      <c r="D890" s="126"/>
      <c r="E890" s="126"/>
      <c r="F890" s="126">
        <v>0.11193699999999999</v>
      </c>
      <c r="G890" s="126">
        <v>0.11193699999999999</v>
      </c>
      <c r="H890" s="112">
        <v>30360</v>
      </c>
      <c r="I890" s="112">
        <v>5.1609999999999996</v>
      </c>
      <c r="J890" s="112">
        <v>575.86800000000005</v>
      </c>
      <c r="K890" s="126"/>
      <c r="L890" s="112">
        <v>0</v>
      </c>
      <c r="M890" s="126"/>
      <c r="N890" s="112">
        <v>0</v>
      </c>
      <c r="O890" s="126"/>
      <c r="P890" s="112">
        <v>0</v>
      </c>
      <c r="Q890" s="126"/>
      <c r="R890" s="112">
        <v>0</v>
      </c>
      <c r="S890" s="126"/>
      <c r="T890" s="112">
        <v>0</v>
      </c>
      <c r="U890" s="126"/>
      <c r="V890" s="112">
        <v>0</v>
      </c>
      <c r="W890" s="126"/>
      <c r="X890" s="112">
        <v>0</v>
      </c>
      <c r="Y890" s="126"/>
      <c r="Z890" s="112">
        <v>0</v>
      </c>
      <c r="AA890" s="126"/>
      <c r="AB890" s="112">
        <v>0</v>
      </c>
      <c r="AC890" s="112">
        <v>0</v>
      </c>
      <c r="AD890" s="112">
        <v>0</v>
      </c>
      <c r="AE890" s="112">
        <v>0</v>
      </c>
      <c r="AF890" s="126"/>
      <c r="AG890" s="112">
        <v>0</v>
      </c>
      <c r="AH890" s="126"/>
      <c r="AI890" s="112">
        <v>0</v>
      </c>
      <c r="AJ890" s="126"/>
      <c r="AK890" s="112">
        <v>0</v>
      </c>
      <c r="AL890" s="126"/>
      <c r="AM890" s="112">
        <v>0</v>
      </c>
      <c r="AN890" s="126"/>
      <c r="AO890" s="112">
        <v>0</v>
      </c>
      <c r="AP890" s="126"/>
      <c r="AQ890" s="112">
        <v>0</v>
      </c>
      <c r="AR890" s="126"/>
      <c r="AS890" s="112">
        <v>0</v>
      </c>
      <c r="AT890" s="126"/>
      <c r="AU890" s="112">
        <v>0</v>
      </c>
      <c r="AV890" s="112">
        <v>0</v>
      </c>
      <c r="AW890" s="112">
        <v>0</v>
      </c>
      <c r="AX890" s="112">
        <v>0</v>
      </c>
      <c r="AY890" s="135">
        <v>30360</v>
      </c>
      <c r="AZ890" s="126">
        <v>10</v>
      </c>
      <c r="BA890" s="112">
        <v>5.1609999999999996</v>
      </c>
      <c r="BB890" s="112">
        <v>575.86800000000005</v>
      </c>
      <c r="BC890" s="112">
        <v>575.86800000000005</v>
      </c>
      <c r="BD890" s="126">
        <v>0</v>
      </c>
      <c r="BE890" s="126">
        <v>0</v>
      </c>
      <c r="BF890" s="112">
        <v>0</v>
      </c>
      <c r="BG890" s="112">
        <v>0</v>
      </c>
      <c r="BH890" s="112">
        <v>0</v>
      </c>
      <c r="BI890" s="126"/>
      <c r="BJ890" s="112">
        <v>0</v>
      </c>
      <c r="BK890" s="126"/>
      <c r="BL890" s="112">
        <v>0</v>
      </c>
      <c r="BM890" s="112">
        <v>0</v>
      </c>
      <c r="BN890" s="112">
        <v>0</v>
      </c>
      <c r="BO890" s="112">
        <v>0</v>
      </c>
      <c r="BP890" s="113">
        <v>0</v>
      </c>
      <c r="BS890" s="97">
        <f t="shared" si="715"/>
        <v>0</v>
      </c>
      <c r="BT890" s="97">
        <f t="shared" si="716"/>
        <v>0</v>
      </c>
      <c r="BU890" s="97">
        <f t="shared" si="717"/>
        <v>0</v>
      </c>
      <c r="BV890" s="296" t="str">
        <f>IF(CA890=0,"NO STOCK",IF(COUNTIF(PKGSUMM_T!$A$2:$A$1245,A890)&gt;0,"OK","ERROR"))</f>
        <v>NO STOCK</v>
      </c>
      <c r="BW890" s="296" t="str">
        <f>IF(CA890=0,"NO STOCK",IF(OR(COUNTIF(COST_SHEETT!$B$3:$B$1238,CI890)&gt;0,COUNTIF(COST_SHEETT!$AB$3:$AB$1238,CI890)&gt;0,COUNTIF(COST_SHEETT1!$B$3:$B$1238,CI890)&gt;0,COUNTIF(COST_SHEETT1!$AB$3:$AB$1238,CI890)&gt;0),"OK","ERROR"))</f>
        <v>NO STOCK</v>
      </c>
      <c r="BX890" s="97">
        <f>SUMIF(HW!$A$2:$A$1573,$A890,HW!BI$2:BI$1573)</f>
        <v>0</v>
      </c>
      <c r="BY890" s="97">
        <f>SUMIF(HW!$A$2:$A$1573,$A890,HW!BJ$2:BJ$1573)</f>
        <v>0</v>
      </c>
      <c r="BZ890" s="197">
        <f t="shared" si="718"/>
        <v>0</v>
      </c>
      <c r="CA890" s="198">
        <f t="shared" si="719"/>
        <v>0</v>
      </c>
      <c r="CK890" s="296">
        <f>IF(C890="WORK IN PROGRESS",0.099999,IF(SUMIF(SALE!$L$3:$L$1221,$A890,SALE!$U$3:$U$1221)=0,0,SUMIF(SALE!$L$3:$L$1221,$A890,SALE!$U$3:$U$1221)/SUMIF(SALE!$L$3:$L$1221,$A890,SALE!$F$3:$F$1221)))</f>
        <v>0</v>
      </c>
    </row>
    <row r="891" spans="1:102" ht="12" hidden="1" customHeight="1" x14ac:dyDescent="0.25">
      <c r="A891" s="136" t="s">
        <v>2642</v>
      </c>
      <c r="B891" s="105" t="s">
        <v>1200</v>
      </c>
      <c r="C891" s="105"/>
      <c r="D891" s="137"/>
      <c r="E891" s="137"/>
      <c r="F891" s="137">
        <v>0.11193699999999999</v>
      </c>
      <c r="G891" s="137">
        <v>0.11193699999999999</v>
      </c>
      <c r="H891" s="107">
        <v>30360</v>
      </c>
      <c r="I891" s="107">
        <v>5.1609999999999996</v>
      </c>
      <c r="J891" s="107">
        <v>575.86800000000005</v>
      </c>
      <c r="K891" s="137"/>
      <c r="L891" s="107">
        <v>0</v>
      </c>
      <c r="M891" s="137"/>
      <c r="N891" s="107">
        <v>0</v>
      </c>
      <c r="O891" s="137"/>
      <c r="P891" s="107">
        <v>0</v>
      </c>
      <c r="Q891" s="137"/>
      <c r="R891" s="107">
        <v>0</v>
      </c>
      <c r="S891" s="137"/>
      <c r="T891" s="107">
        <v>0</v>
      </c>
      <c r="U891" s="137"/>
      <c r="V891" s="107">
        <v>0</v>
      </c>
      <c r="W891" s="137"/>
      <c r="X891" s="107">
        <v>0</v>
      </c>
      <c r="Y891" s="137"/>
      <c r="Z891" s="107">
        <v>0</v>
      </c>
      <c r="AA891" s="137"/>
      <c r="AB891" s="107">
        <v>0</v>
      </c>
      <c r="AC891" s="107">
        <v>0</v>
      </c>
      <c r="AD891" s="107">
        <v>0</v>
      </c>
      <c r="AE891" s="107">
        <v>0</v>
      </c>
      <c r="AF891" s="137"/>
      <c r="AG891" s="107">
        <v>0</v>
      </c>
      <c r="AH891" s="137"/>
      <c r="AI891" s="107">
        <v>0</v>
      </c>
      <c r="AJ891" s="137"/>
      <c r="AK891" s="107">
        <v>0</v>
      </c>
      <c r="AL891" s="137"/>
      <c r="AM891" s="107">
        <v>0</v>
      </c>
      <c r="AN891" s="137"/>
      <c r="AO891" s="107">
        <v>0</v>
      </c>
      <c r="AP891" s="137"/>
      <c r="AQ891" s="107">
        <v>0</v>
      </c>
      <c r="AR891" s="137"/>
      <c r="AS891" s="107">
        <v>0</v>
      </c>
      <c r="AT891" s="137"/>
      <c r="AU891" s="107">
        <v>0</v>
      </c>
      <c r="AV891" s="107">
        <v>0</v>
      </c>
      <c r="AW891" s="107">
        <v>0</v>
      </c>
      <c r="AX891" s="107">
        <v>0</v>
      </c>
      <c r="AY891" s="139">
        <v>30360</v>
      </c>
      <c r="AZ891" s="137">
        <v>10</v>
      </c>
      <c r="BA891" s="107">
        <v>5.1609999999999996</v>
      </c>
      <c r="BB891" s="107">
        <v>575.86800000000005</v>
      </c>
      <c r="BC891" s="107">
        <v>575.86800000000005</v>
      </c>
      <c r="BD891" s="137">
        <v>0</v>
      </c>
      <c r="BE891" s="137">
        <v>0</v>
      </c>
      <c r="BF891" s="107">
        <v>0</v>
      </c>
      <c r="BG891" s="107">
        <v>0</v>
      </c>
      <c r="BH891" s="107">
        <v>0</v>
      </c>
      <c r="BI891" s="137"/>
      <c r="BJ891" s="107">
        <v>0</v>
      </c>
      <c r="BK891" s="137"/>
      <c r="BL891" s="107">
        <v>0</v>
      </c>
      <c r="BM891" s="107">
        <v>0</v>
      </c>
      <c r="BN891" s="107">
        <v>0</v>
      </c>
      <c r="BO891" s="107">
        <v>0</v>
      </c>
      <c r="BP891" s="108">
        <v>0</v>
      </c>
      <c r="BS891" s="97">
        <f t="shared" si="715"/>
        <v>0</v>
      </c>
      <c r="BT891" s="97">
        <f t="shared" si="716"/>
        <v>0</v>
      </c>
      <c r="BU891" s="97">
        <f t="shared" si="717"/>
        <v>0</v>
      </c>
      <c r="BV891" s="296" t="str">
        <f>IF(CA891=0,"NO STOCK",IF(COUNTIF(PKGSUMM_T!$A$2:$A$1245,A891)&gt;0,"OK","ERROR"))</f>
        <v>NO STOCK</v>
      </c>
      <c r="BW891" s="296" t="str">
        <f>IF(CA891=0,"NO STOCK",IF(OR(COUNTIF(COST_SHEETT!$B$3:$B$1238,CI891)&gt;0,COUNTIF(COST_SHEETT!$AB$3:$AB$1238,CI891)&gt;0,COUNTIF(COST_SHEETT1!$B$3:$B$1238,CI891)&gt;0,COUNTIF(COST_SHEETT1!$AB$3:$AB$1238,CI891)&gt;0),"OK","ERROR"))</f>
        <v>NO STOCK</v>
      </c>
      <c r="BX891" s="97">
        <f>SUMIF(HW!$A$2:$A$1573,$A891,HW!BI$2:BI$1573)</f>
        <v>0</v>
      </c>
      <c r="BY891" s="97">
        <f>SUMIF(HW!$A$2:$A$1573,$A891,HW!BJ$2:BJ$1573)</f>
        <v>0</v>
      </c>
      <c r="BZ891" s="197">
        <f t="shared" si="718"/>
        <v>0</v>
      </c>
      <c r="CA891" s="198">
        <f t="shared" si="719"/>
        <v>0</v>
      </c>
      <c r="CK891" s="296">
        <f>IF(C891="WORK IN PROGRESS",0.099999,IF(SUMIF(SALE!$L$3:$L$1221,$A891,SALE!$U$3:$U$1221)=0,0,SUMIF(SALE!$L$3:$L$1221,$A891,SALE!$U$3:$U$1221)/SUMIF(SALE!$L$3:$L$1221,$A891,SALE!$F$3:$F$1221)))</f>
        <v>0</v>
      </c>
    </row>
    <row r="892" spans="1:102" ht="12" hidden="1" customHeight="1" x14ac:dyDescent="0.25">
      <c r="A892" s="109" t="s">
        <v>2642</v>
      </c>
      <c r="B892" s="111" t="s">
        <v>33</v>
      </c>
      <c r="C892" s="110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  <c r="BE892" s="112"/>
      <c r="BF892" s="112"/>
      <c r="BG892" s="112"/>
      <c r="BH892" s="112"/>
      <c r="BI892" s="112"/>
      <c r="BJ892" s="112"/>
      <c r="BK892" s="112"/>
      <c r="BL892" s="112"/>
      <c r="BM892" s="112"/>
      <c r="BN892" s="112"/>
      <c r="BO892" s="112"/>
      <c r="BP892" s="113"/>
      <c r="BS892" s="97">
        <f t="shared" si="715"/>
        <v>0</v>
      </c>
      <c r="BT892" s="97">
        <f t="shared" si="716"/>
        <v>0</v>
      </c>
      <c r="BU892" s="97">
        <f t="shared" si="717"/>
        <v>0</v>
      </c>
      <c r="BV892" s="296" t="str">
        <f>IF(CA892=0,"NO STOCK",IF(COUNTIF(PKGSUMM_T!$A$2:$A$1245,A892)&gt;0,"OK","ERROR"))</f>
        <v>NO STOCK</v>
      </c>
      <c r="BW892" s="296" t="str">
        <f>IF(CA892=0,"NO STOCK",IF(OR(COUNTIF(COST_SHEETT!$B$3:$B$1238,CI892)&gt;0,COUNTIF(COST_SHEETT!$AB$3:$AB$1238,CI892)&gt;0,COUNTIF(COST_SHEETT1!$B$3:$B$1238,CI892)&gt;0,COUNTIF(COST_SHEETT1!$AB$3:$AB$1238,CI892)&gt;0),"OK","ERROR"))</f>
        <v>NO STOCK</v>
      </c>
      <c r="BX892" s="97">
        <f>SUMIF(HW!$A$2:$A$1573,$A892,HW!BI$2:BI$1573)</f>
        <v>0</v>
      </c>
      <c r="BY892" s="97">
        <f>SUMIF(HW!$A$2:$A$1573,$A892,HW!BJ$2:BJ$1573)</f>
        <v>0</v>
      </c>
      <c r="BZ892" s="197">
        <f t="shared" si="718"/>
        <v>0</v>
      </c>
      <c r="CA892" s="198">
        <f t="shared" si="719"/>
        <v>0</v>
      </c>
      <c r="CK892" s="296">
        <f>IF(C892="WORK IN PROGRESS",0.099999,IF(SUMIF(SALE!$L$3:$L$1221,$A892,SALE!$U$3:$U$1221)=0,0,SUMIF(SALE!$L$3:$L$1221,$A892,SALE!$U$3:$U$1221)/SUMIF(SALE!$L$3:$L$1221,$A892,SALE!$F$3:$F$1221)))</f>
        <v>0</v>
      </c>
    </row>
    <row r="893" spans="1:102" ht="12" hidden="1" customHeight="1" x14ac:dyDescent="0.25">
      <c r="A893" s="104" t="s">
        <v>2642</v>
      </c>
      <c r="B893" s="106"/>
      <c r="C893" s="105" t="s">
        <v>30</v>
      </c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  <c r="BH893" s="107"/>
      <c r="BI893" s="107"/>
      <c r="BJ893" s="107"/>
      <c r="BK893" s="107"/>
      <c r="BL893" s="107"/>
      <c r="BM893" s="107"/>
      <c r="BN893" s="107"/>
      <c r="BO893" s="107"/>
      <c r="BP893" s="108"/>
      <c r="BS893" s="97">
        <f t="shared" si="715"/>
        <v>0</v>
      </c>
      <c r="BT893" s="97">
        <f t="shared" si="716"/>
        <v>0</v>
      </c>
      <c r="BU893" s="97">
        <f t="shared" si="717"/>
        <v>0</v>
      </c>
      <c r="BV893" s="296" t="str">
        <f>IF(CA893=0,"NO STOCK",IF(COUNTIF(PKGSUMM_T!$A$2:$A$1245,A893)&gt;0,"OK","ERROR"))</f>
        <v>NO STOCK</v>
      </c>
      <c r="BW893" s="296" t="str">
        <f>IF(CA893=0,"NO STOCK",IF(OR(COUNTIF(COST_SHEETT!$B$3:$B$1238,CI893)&gt;0,COUNTIF(COST_SHEETT!$AB$3:$AB$1238,CI893)&gt;0,COUNTIF(COST_SHEETT1!$B$3:$B$1238,CI893)&gt;0,COUNTIF(COST_SHEETT1!$AB$3:$AB$1238,CI893)&gt;0),"OK","ERROR"))</f>
        <v>NO STOCK</v>
      </c>
      <c r="BX893" s="97">
        <f>SUMIF(HW!$A$2:$A$1573,$A893,HW!BI$2:BI$1573)</f>
        <v>0</v>
      </c>
      <c r="BY893" s="97">
        <f>SUMIF(HW!$A$2:$A$1573,$A893,HW!BJ$2:BJ$1573)</f>
        <v>0</v>
      </c>
      <c r="BZ893" s="197">
        <f t="shared" si="718"/>
        <v>0</v>
      </c>
      <c r="CA893" s="198">
        <f t="shared" si="719"/>
        <v>0</v>
      </c>
      <c r="CK893" s="296">
        <f>IF(C893="WORK IN PROGRESS",0.099999,IF(SUMIF(SALE!$L$3:$L$1221,$A893,SALE!$U$3:$U$1221)=0,0,SUMIF(SALE!$L$3:$L$1221,$A893,SALE!$U$3:$U$1221)/SUMIF(SALE!$L$3:$L$1221,$A893,SALE!$F$3:$F$1221)))</f>
        <v>0</v>
      </c>
    </row>
    <row r="894" spans="1:102" ht="12" customHeight="1" x14ac:dyDescent="0.25">
      <c r="A894" s="120" t="s">
        <v>597</v>
      </c>
      <c r="B894" s="121" t="s">
        <v>2075</v>
      </c>
      <c r="C894" s="121" t="s">
        <v>30</v>
      </c>
      <c r="D894" s="122">
        <v>1274</v>
      </c>
      <c r="E894" s="123">
        <v>495</v>
      </c>
      <c r="F894" s="123">
        <v>6.5917000000000003E-2</v>
      </c>
      <c r="G894" s="123">
        <v>6.5917000000000003E-2</v>
      </c>
      <c r="H894" s="127">
        <v>3822</v>
      </c>
      <c r="I894" s="127">
        <v>1.8919999999999999</v>
      </c>
      <c r="J894" s="127">
        <v>251.935</v>
      </c>
      <c r="K894" s="123"/>
      <c r="L894" s="124">
        <v>0</v>
      </c>
      <c r="M894" s="123"/>
      <c r="N894" s="124">
        <v>0</v>
      </c>
      <c r="O894" s="123"/>
      <c r="P894" s="124">
        <v>0</v>
      </c>
      <c r="Q894" s="123"/>
      <c r="R894" s="124">
        <v>0</v>
      </c>
      <c r="S894" s="123"/>
      <c r="T894" s="124">
        <v>0</v>
      </c>
      <c r="U894" s="123"/>
      <c r="V894" s="124">
        <v>0</v>
      </c>
      <c r="W894" s="123"/>
      <c r="X894" s="124">
        <v>0</v>
      </c>
      <c r="Y894" s="123"/>
      <c r="Z894" s="124">
        <v>0</v>
      </c>
      <c r="AA894" s="123"/>
      <c r="AB894" s="124">
        <v>0</v>
      </c>
      <c r="AC894" s="124">
        <v>0</v>
      </c>
      <c r="AD894" s="124">
        <v>0</v>
      </c>
      <c r="AE894" s="124">
        <v>0</v>
      </c>
      <c r="AF894" s="123"/>
      <c r="AG894" s="124">
        <v>0</v>
      </c>
      <c r="AH894" s="123"/>
      <c r="AI894" s="124">
        <v>0</v>
      </c>
      <c r="AJ894" s="123"/>
      <c r="AK894" s="124">
        <v>0</v>
      </c>
      <c r="AL894" s="123"/>
      <c r="AM894" s="124">
        <v>0</v>
      </c>
      <c r="AN894" s="123"/>
      <c r="AO894" s="124">
        <v>0</v>
      </c>
      <c r="AP894" s="123"/>
      <c r="AQ894" s="124">
        <v>0</v>
      </c>
      <c r="AR894" s="123"/>
      <c r="AS894" s="124">
        <v>0</v>
      </c>
      <c r="AT894" s="123"/>
      <c r="AU894" s="124">
        <v>0</v>
      </c>
      <c r="AV894" s="124">
        <v>0</v>
      </c>
      <c r="AW894" s="124">
        <v>0</v>
      </c>
      <c r="AX894" s="124">
        <v>0</v>
      </c>
      <c r="AY894" s="129">
        <v>3822</v>
      </c>
      <c r="AZ894" s="123">
        <v>3</v>
      </c>
      <c r="BA894" s="127">
        <v>1.8919999999999999</v>
      </c>
      <c r="BB894" s="127">
        <v>251.935</v>
      </c>
      <c r="BC894" s="127">
        <v>251.935</v>
      </c>
      <c r="BD894" s="123">
        <v>0</v>
      </c>
      <c r="BE894" s="123">
        <v>0</v>
      </c>
      <c r="BF894" s="124">
        <v>0</v>
      </c>
      <c r="BG894" s="124">
        <v>0</v>
      </c>
      <c r="BH894" s="124">
        <v>0</v>
      </c>
      <c r="BI894" s="123"/>
      <c r="BJ894" s="124">
        <v>0</v>
      </c>
      <c r="BK894" s="123"/>
      <c r="BL894" s="124">
        <v>0</v>
      </c>
      <c r="BM894" s="124">
        <v>0</v>
      </c>
      <c r="BN894" s="124">
        <v>0</v>
      </c>
      <c r="BO894" s="124">
        <v>0</v>
      </c>
      <c r="BP894" s="125">
        <v>0</v>
      </c>
      <c r="BS894" s="97">
        <f t="shared" si="715"/>
        <v>3822</v>
      </c>
      <c r="BT894" s="97">
        <f t="shared" si="716"/>
        <v>3</v>
      </c>
      <c r="BU894" s="97">
        <f t="shared" si="717"/>
        <v>1.8919999999999999</v>
      </c>
      <c r="BV894" s="296" t="str">
        <f>IF(CA894=0,"NO STOCK",IF(COUNTIF(PKGSUMM_T!$A$2:$A$1245,A894)&gt;0,"OK","ERROR"))</f>
        <v>OK</v>
      </c>
      <c r="BW894" s="296" t="str">
        <f>IF(CA894=0,"NO STOCK",IF(OR(COUNTIF(COST_SHEETT!$B$3:$B$1238,CI894)&gt;0,COUNTIF(COST_SHEETT!$AB$3:$AB$1238,CI894)&gt;0,COUNTIF(COST_SHEETT1!$B$3:$B$1238,CI894)&gt;0,COUNTIF(COST_SHEETT1!$AB$3:$AB$1238,CI894)&gt;0),"OK","ERROR"))</f>
        <v>OK</v>
      </c>
      <c r="BX894" s="97">
        <f>SUMIF(HW!$A$2:$A$1573,$A894,HW!BI$2:BI$1573)</f>
        <v>0</v>
      </c>
      <c r="BY894" s="97">
        <f>SUMIF(HW!$A$2:$A$1573,$A894,HW!BJ$2:BJ$1573)</f>
        <v>0</v>
      </c>
      <c r="BZ894" s="197">
        <f t="shared" si="718"/>
        <v>3822</v>
      </c>
      <c r="CA894" s="198">
        <f t="shared" si="719"/>
        <v>1.8919999999999999</v>
      </c>
      <c r="CB894" s="296">
        <f>IF(CJ894="Y",IF(C894="FINISHED GOODS",SUMIF(COST_SHEETT!$AB$3:$AB$1227,$CI894,COST_SHEETT!$DD$3:$DD$1227),SUMIF(COST_SHEETT!$B$3:$B$1227,$CI894,COST_SHEETT!$DB$3:$DB$1227)),IF(C894="FINISHED GOODS",SUMIF(COST_SHEETT1!$AB$3:$AB$1227,$CI894,COST_SHEETT1!$DD$3:$DD$1227),SUMIF(COST_SHEETT1!$B$3:$B$1227,$CI894,COST_SHEETT1!$DB$3:$DB$1227)))</f>
        <v>6.5420506690186203E-2</v>
      </c>
      <c r="CC894" s="209">
        <f t="shared" ref="CC894:CC896" si="762">ROUND(BZ894*CB894,0)</f>
        <v>250</v>
      </c>
      <c r="CD894" s="295">
        <v>1</v>
      </c>
      <c r="CE894" s="295"/>
      <c r="CF894" s="376">
        <f t="shared" ref="CF894:CF896" si="763">IF(BZ894=0,0,IF(CK894&gt;0,CK894,CD894))</f>
        <v>6.8530000299973012E-2</v>
      </c>
      <c r="CG894" s="301">
        <f t="shared" ref="CG894:CG896" si="764">MIN(CF894,CB894)</f>
        <v>6.5420506690186203E-2</v>
      </c>
      <c r="CH894" s="302">
        <f t="shared" ref="CH894:CH896" si="765">ROUND(CG894*BZ894,0)</f>
        <v>250</v>
      </c>
      <c r="CI894" s="278" t="s">
        <v>3764</v>
      </c>
      <c r="CJ894" s="277" t="s">
        <v>2666</v>
      </c>
      <c r="CK894" s="296">
        <f>IF(C894="WORK IN PROGRESS",0.099999,IF(SUMIF(SALE!$L$3:$L$1221,$A894,SALE!$U$3:$U$1221)=0,0,SUMIF(SALE!$L$3:$L$1221,$A894,SALE!$U$3:$U$1221)/SUMIF(SALE!$L$3:$L$1221,$A894,SALE!$F$3:$F$1221)))</f>
        <v>6.8530000299973012E-2</v>
      </c>
      <c r="CL894" s="296" t="str">
        <f t="shared" ref="CL894:CL896" si="766">IF(CF894&lt;CB894,"NRV","COST")</f>
        <v>COST</v>
      </c>
      <c r="CM894" s="304">
        <f t="shared" ref="CM894:CM896" si="767">IF(CA894=0,0,ROUND(CH894/CA894,3))</f>
        <v>132.13499999999999</v>
      </c>
      <c r="CU894" s="296">
        <f t="shared" ref="CU894:CU896" si="768">+(BZ894-BX894)*CG894</f>
        <v>250.03717656989167</v>
      </c>
      <c r="CW894" s="296">
        <f t="shared" ref="CW894:CW896" si="769">+CT894+CU894+CV894</f>
        <v>250.03717656989167</v>
      </c>
      <c r="CX894" s="388">
        <f t="shared" ref="CX894:CX896" si="770">+CW894-CH894</f>
        <v>3.7176569891670397E-2</v>
      </c>
    </row>
    <row r="895" spans="1:102" ht="12" customHeight="1" x14ac:dyDescent="0.25">
      <c r="A895" s="114" t="s">
        <v>595</v>
      </c>
      <c r="B895" s="115" t="s">
        <v>2076</v>
      </c>
      <c r="C895" s="115" t="s">
        <v>30</v>
      </c>
      <c r="D895" s="116">
        <v>1288</v>
      </c>
      <c r="E895" s="117">
        <v>495</v>
      </c>
      <c r="F895" s="117">
        <v>6.8070000000000006E-2</v>
      </c>
      <c r="G895" s="117">
        <v>6.8070000000000006E-2</v>
      </c>
      <c r="H895" s="118">
        <v>7728</v>
      </c>
      <c r="I895" s="107">
        <v>3.8250000000000002</v>
      </c>
      <c r="J895" s="107">
        <v>526.04499999999996</v>
      </c>
      <c r="K895" s="117"/>
      <c r="L895" s="117">
        <v>0</v>
      </c>
      <c r="M895" s="117"/>
      <c r="N895" s="117">
        <v>0</v>
      </c>
      <c r="O895" s="117"/>
      <c r="P895" s="117">
        <v>0</v>
      </c>
      <c r="Q895" s="117">
        <v>131376</v>
      </c>
      <c r="R895" s="145">
        <v>65.031000000000006</v>
      </c>
      <c r="S895" s="117"/>
      <c r="T895" s="117">
        <v>0</v>
      </c>
      <c r="U895" s="117"/>
      <c r="V895" s="117">
        <v>0</v>
      </c>
      <c r="W895" s="117"/>
      <c r="X895" s="117">
        <v>0</v>
      </c>
      <c r="Y895" s="117"/>
      <c r="Z895" s="117">
        <v>0</v>
      </c>
      <c r="AA895" s="117"/>
      <c r="AB895" s="117">
        <v>0</v>
      </c>
      <c r="AC895" s="144">
        <v>131376</v>
      </c>
      <c r="AD895" s="145">
        <v>65.031000000000006</v>
      </c>
      <c r="AE895" s="131">
        <v>8942.7639999999992</v>
      </c>
      <c r="AF895" s="117"/>
      <c r="AG895" s="117">
        <v>0</v>
      </c>
      <c r="AH895" s="117"/>
      <c r="AI895" s="117">
        <v>0</v>
      </c>
      <c r="AJ895" s="117"/>
      <c r="AK895" s="117">
        <v>0</v>
      </c>
      <c r="AL895" s="117"/>
      <c r="AM895" s="117">
        <v>0</v>
      </c>
      <c r="AN895" s="118">
        <v>7728</v>
      </c>
      <c r="AO895" s="107">
        <v>3.8250000000000002</v>
      </c>
      <c r="AP895" s="117"/>
      <c r="AQ895" s="117">
        <v>0</v>
      </c>
      <c r="AR895" s="117"/>
      <c r="AS895" s="117">
        <v>0</v>
      </c>
      <c r="AT895" s="117"/>
      <c r="AU895" s="117">
        <v>0</v>
      </c>
      <c r="AV895" s="139">
        <v>7728</v>
      </c>
      <c r="AW895" s="107">
        <v>3.8250000000000002</v>
      </c>
      <c r="AX895" s="107">
        <v>526.04499999999996</v>
      </c>
      <c r="AY895" s="144">
        <v>131376</v>
      </c>
      <c r="AZ895" s="117">
        <v>102</v>
      </c>
      <c r="BA895" s="145">
        <v>65.031000000000006</v>
      </c>
      <c r="BB895" s="131">
        <v>8942.7639999999992</v>
      </c>
      <c r="BC895" s="131">
        <v>8942.7639999999992</v>
      </c>
      <c r="BD895" s="117">
        <v>0</v>
      </c>
      <c r="BE895" s="117">
        <v>0</v>
      </c>
      <c r="BF895" s="117">
        <v>0</v>
      </c>
      <c r="BG895" s="144">
        <v>131376</v>
      </c>
      <c r="BH895" s="145">
        <v>65.031000000000006</v>
      </c>
      <c r="BI895" s="117">
        <v>10304</v>
      </c>
      <c r="BJ895" s="117">
        <v>5.0999999999999996</v>
      </c>
      <c r="BK895" s="117">
        <v>7360</v>
      </c>
      <c r="BL895" s="117">
        <v>3.6429999999999998</v>
      </c>
      <c r="BM895" s="116">
        <v>2944</v>
      </c>
      <c r="BN895" s="117">
        <v>1.4570000000000001</v>
      </c>
      <c r="BO895" s="116">
        <v>134320</v>
      </c>
      <c r="BP895" s="146">
        <v>66.488</v>
      </c>
      <c r="BS895" s="97">
        <f t="shared" si="715"/>
        <v>131376</v>
      </c>
      <c r="BT895" s="97">
        <f t="shared" si="716"/>
        <v>102</v>
      </c>
      <c r="BU895" s="97">
        <f t="shared" si="717"/>
        <v>65.031000000000006</v>
      </c>
      <c r="BV895" s="296" t="str">
        <f>IF(CA895=0,"NO STOCK",IF(COUNTIF(PKGSUMM_T!$A$2:$A$1245,A895)&gt;0,"OK","ERROR"))</f>
        <v>OK</v>
      </c>
      <c r="BW895" s="296" t="str">
        <f>IF(CA895=0,"NO STOCK",IF(OR(COUNTIF(COST_SHEETT!$B$3:$B$1238,CI895)&gt;0,COUNTIF(COST_SHEETT!$AB$3:$AB$1238,CI895)&gt;0,COUNTIF(COST_SHEETT1!$B$3:$B$1238,CI895)&gt;0,COUNTIF(COST_SHEETT1!$AB$3:$AB$1238,CI895)&gt;0),"OK","ERROR"))</f>
        <v>OK</v>
      </c>
      <c r="BX895" s="97">
        <f>SUMIF(HW!$A$2:$A$1573,$A895,HW!BI$2:BI$1573)</f>
        <v>0</v>
      </c>
      <c r="BY895" s="97">
        <f>SUMIF(HW!$A$2:$A$1573,$A895,HW!BJ$2:BJ$1573)</f>
        <v>0</v>
      </c>
      <c r="BZ895" s="197">
        <f t="shared" si="718"/>
        <v>131376</v>
      </c>
      <c r="CA895" s="198">
        <f t="shared" si="719"/>
        <v>65.031000000000006</v>
      </c>
      <c r="CB895" s="296">
        <f>IF(CJ895="Y",IF(C895="FINISHED GOODS",SUMIF(COST_SHEETT!$AB$3:$AB$1227,$CI895,COST_SHEETT!$DD$3:$DD$1227),SUMIF(COST_SHEETT!$B$3:$B$1227,$CI895,COST_SHEETT!$DB$3:$DB$1227)),IF(C895="FINISHED GOODS",SUMIF(COST_SHEETT1!$AB$3:$AB$1227,$CI895,COST_SHEETT1!$DD$3:$DD$1227),SUMIF(COST_SHEETT1!$B$3:$B$1227,$CI895,COST_SHEETT1!$DB$3:$DB$1227)))</f>
        <v>7.6013636314036168E-2</v>
      </c>
      <c r="CC895" s="209">
        <f t="shared" si="762"/>
        <v>9986</v>
      </c>
      <c r="CD895" s="295">
        <v>1</v>
      </c>
      <c r="CE895" s="295"/>
      <c r="CF895" s="376">
        <f t="shared" si="763"/>
        <v>6.8069659425767093E-2</v>
      </c>
      <c r="CG895" s="301">
        <f t="shared" si="764"/>
        <v>6.8069659425767093E-2</v>
      </c>
      <c r="CH895" s="302">
        <f t="shared" si="765"/>
        <v>8943</v>
      </c>
      <c r="CI895" s="278" t="s">
        <v>3759</v>
      </c>
      <c r="CJ895" s="276" t="s">
        <v>2666</v>
      </c>
      <c r="CK895" s="303">
        <v>6.8069659425767093E-2</v>
      </c>
      <c r="CL895" s="296" t="str">
        <f t="shared" si="766"/>
        <v>NRV</v>
      </c>
      <c r="CM895" s="304">
        <f t="shared" si="767"/>
        <v>137.51900000000001</v>
      </c>
      <c r="CU895" s="296">
        <f t="shared" si="768"/>
        <v>8942.7195767195772</v>
      </c>
      <c r="CW895" s="296">
        <f t="shared" si="769"/>
        <v>8942.7195767195772</v>
      </c>
      <c r="CX895" s="388">
        <f t="shared" si="770"/>
        <v>-0.28042328042283771</v>
      </c>
    </row>
    <row r="896" spans="1:102" ht="12" customHeight="1" x14ac:dyDescent="0.25">
      <c r="A896" s="120" t="s">
        <v>599</v>
      </c>
      <c r="B896" s="121" t="s">
        <v>600</v>
      </c>
      <c r="C896" s="121" t="s">
        <v>30</v>
      </c>
      <c r="D896" s="122">
        <v>1274</v>
      </c>
      <c r="E896" s="123">
        <v>495</v>
      </c>
      <c r="F896" s="123">
        <v>6.9568000000000005E-2</v>
      </c>
      <c r="G896" s="123">
        <v>6.9568000000000005E-2</v>
      </c>
      <c r="H896" s="127">
        <v>11466</v>
      </c>
      <c r="I896" s="127">
        <v>5.6760000000000002</v>
      </c>
      <c r="J896" s="127">
        <v>797.66700000000003</v>
      </c>
      <c r="K896" s="123"/>
      <c r="L896" s="124">
        <v>0</v>
      </c>
      <c r="M896" s="123"/>
      <c r="N896" s="124">
        <v>0</v>
      </c>
      <c r="O896" s="123"/>
      <c r="P896" s="124">
        <v>0</v>
      </c>
      <c r="Q896" s="123"/>
      <c r="R896" s="124">
        <v>0</v>
      </c>
      <c r="S896" s="123"/>
      <c r="T896" s="124">
        <v>0</v>
      </c>
      <c r="U896" s="123"/>
      <c r="V896" s="124">
        <v>0</v>
      </c>
      <c r="W896" s="123"/>
      <c r="X896" s="124">
        <v>0</v>
      </c>
      <c r="Y896" s="123"/>
      <c r="Z896" s="124">
        <v>0</v>
      </c>
      <c r="AA896" s="123"/>
      <c r="AB896" s="124">
        <v>0</v>
      </c>
      <c r="AC896" s="124">
        <v>0</v>
      </c>
      <c r="AD896" s="124">
        <v>0</v>
      </c>
      <c r="AE896" s="124">
        <v>0</v>
      </c>
      <c r="AF896" s="123"/>
      <c r="AG896" s="124">
        <v>0</v>
      </c>
      <c r="AH896" s="123"/>
      <c r="AI896" s="124">
        <v>0</v>
      </c>
      <c r="AJ896" s="123"/>
      <c r="AK896" s="124">
        <v>0</v>
      </c>
      <c r="AL896" s="123"/>
      <c r="AM896" s="124">
        <v>0</v>
      </c>
      <c r="AN896" s="123"/>
      <c r="AO896" s="124">
        <v>0</v>
      </c>
      <c r="AP896" s="123"/>
      <c r="AQ896" s="124">
        <v>0</v>
      </c>
      <c r="AR896" s="123"/>
      <c r="AS896" s="124">
        <v>0</v>
      </c>
      <c r="AT896" s="123"/>
      <c r="AU896" s="124">
        <v>0</v>
      </c>
      <c r="AV896" s="124">
        <v>0</v>
      </c>
      <c r="AW896" s="124">
        <v>0</v>
      </c>
      <c r="AX896" s="124">
        <v>0</v>
      </c>
      <c r="AY896" s="129">
        <v>11466</v>
      </c>
      <c r="AZ896" s="123">
        <v>9</v>
      </c>
      <c r="BA896" s="127">
        <v>5.6760000000000002</v>
      </c>
      <c r="BB896" s="127">
        <v>797.66700000000003</v>
      </c>
      <c r="BC896" s="127">
        <v>797.66700000000003</v>
      </c>
      <c r="BD896" s="123">
        <v>0</v>
      </c>
      <c r="BE896" s="123">
        <v>0</v>
      </c>
      <c r="BF896" s="124">
        <v>0</v>
      </c>
      <c r="BG896" s="124">
        <v>0</v>
      </c>
      <c r="BH896" s="124">
        <v>0</v>
      </c>
      <c r="BI896" s="123"/>
      <c r="BJ896" s="124">
        <v>0</v>
      </c>
      <c r="BK896" s="123"/>
      <c r="BL896" s="124">
        <v>0</v>
      </c>
      <c r="BM896" s="124">
        <v>0</v>
      </c>
      <c r="BN896" s="124">
        <v>0</v>
      </c>
      <c r="BO896" s="124">
        <v>0</v>
      </c>
      <c r="BP896" s="125">
        <v>0</v>
      </c>
      <c r="BS896" s="97">
        <f t="shared" si="715"/>
        <v>11466</v>
      </c>
      <c r="BT896" s="97">
        <f t="shared" si="716"/>
        <v>9</v>
      </c>
      <c r="BU896" s="97">
        <f t="shared" si="717"/>
        <v>5.6760000000000002</v>
      </c>
      <c r="BV896" s="296" t="str">
        <f>IF(CA896=0,"NO STOCK",IF(COUNTIF(PKGSUMM_T!$A$2:$A$1245,A896)&gt;0,"OK","ERROR"))</f>
        <v>OK</v>
      </c>
      <c r="BW896" s="296" t="str">
        <f>IF(CA896=0,"NO STOCK",IF(OR(COUNTIF(COST_SHEETT!$B$3:$B$1238,CI896)&gt;0,COUNTIF(COST_SHEETT!$AB$3:$AB$1238,CI896)&gt;0,COUNTIF(COST_SHEETT1!$B$3:$B$1238,CI896)&gt;0,COUNTIF(COST_SHEETT1!$AB$3:$AB$1238,CI896)&gt;0),"OK","ERROR"))</f>
        <v>OK</v>
      </c>
      <c r="BX896" s="97">
        <f>SUMIF(HW!$A$2:$A$1573,$A896,HW!BI$2:BI$1573)</f>
        <v>364</v>
      </c>
      <c r="BY896" s="97">
        <f>SUMIF(HW!$A$2:$A$1573,$A896,HW!BJ$2:BJ$1573)</f>
        <v>0.18</v>
      </c>
      <c r="BZ896" s="197">
        <f t="shared" si="718"/>
        <v>11830</v>
      </c>
      <c r="CA896" s="198">
        <f t="shared" si="719"/>
        <v>5.8559999999999999</v>
      </c>
      <c r="CB896" s="296">
        <f>IF(CJ896="Y",IF(C896="FINISHED GOODS",SUMIF(COST_SHEETT!$AB$3:$AB$1227,$CI896,COST_SHEETT!$DD$3:$DD$1227),SUMIF(COST_SHEETT!$B$3:$B$1227,$CI896,COST_SHEETT!$DB$3:$DB$1227)),IF(C896="FINISHED GOODS",SUMIF(COST_SHEETT1!$AB$3:$AB$1227,$CI896,COST_SHEETT1!$DD$3:$DD$1227),SUMIF(COST_SHEETT1!$B$3:$B$1227,$CI896,COST_SHEETT1!$DB$3:$DB$1227)))</f>
        <v>6.9575009447818498E-2</v>
      </c>
      <c r="CC896" s="209">
        <f t="shared" si="762"/>
        <v>823</v>
      </c>
      <c r="CD896" s="295">
        <v>1</v>
      </c>
      <c r="CE896" s="295"/>
      <c r="CF896" s="376">
        <f t="shared" si="763"/>
        <v>7.5093000054451298E-2</v>
      </c>
      <c r="CG896" s="301">
        <f t="shared" si="764"/>
        <v>6.9575009447818498E-2</v>
      </c>
      <c r="CH896" s="302">
        <f t="shared" si="765"/>
        <v>823</v>
      </c>
      <c r="CI896" s="278" t="s">
        <v>4259</v>
      </c>
      <c r="CJ896" s="277" t="s">
        <v>2666</v>
      </c>
      <c r="CK896" s="296">
        <f>IF(C896="WORK IN PROGRESS",0.099999,IF(SUMIF(SALE!$L$3:$L$1221,$A896,SALE!$U$3:$U$1221)=0,0,SUMIF(SALE!$L$3:$L$1221,$A896,SALE!$U$3:$U$1221)/SUMIF(SALE!$L$3:$L$1221,$A896,SALE!$F$3:$F$1221)))</f>
        <v>7.5093000054451298E-2</v>
      </c>
      <c r="CL896" s="296" t="str">
        <f t="shared" si="766"/>
        <v>COST</v>
      </c>
      <c r="CM896" s="304">
        <f t="shared" si="767"/>
        <v>140.54</v>
      </c>
      <c r="CT896" s="296">
        <f>+(BX896*CG896)</f>
        <v>25.325303439005932</v>
      </c>
      <c r="CU896" s="296">
        <f t="shared" si="768"/>
        <v>797.74705832868688</v>
      </c>
      <c r="CW896" s="296">
        <f t="shared" si="769"/>
        <v>823.07236176769277</v>
      </c>
      <c r="CX896" s="388">
        <f t="shared" si="770"/>
        <v>7.2361767692768808E-2</v>
      </c>
    </row>
    <row r="897" spans="1:102" ht="12" hidden="1" customHeight="1" x14ac:dyDescent="0.25">
      <c r="A897" s="114" t="s">
        <v>593</v>
      </c>
      <c r="B897" s="115" t="s">
        <v>594</v>
      </c>
      <c r="C897" s="115" t="s">
        <v>30</v>
      </c>
      <c r="D897" s="116">
        <v>1232</v>
      </c>
      <c r="E897" s="117">
        <v>495</v>
      </c>
      <c r="F897" s="117">
        <v>7.1826000000000001E-2</v>
      </c>
      <c r="G897" s="117">
        <v>7.1826000000000001E-2</v>
      </c>
      <c r="H897" s="118"/>
      <c r="I897" s="118">
        <v>0</v>
      </c>
      <c r="J897" s="118">
        <v>0</v>
      </c>
      <c r="K897" s="118"/>
      <c r="L897" s="118">
        <v>0</v>
      </c>
      <c r="M897" s="118"/>
      <c r="N897" s="118">
        <v>0</v>
      </c>
      <c r="O897" s="118"/>
      <c r="P897" s="118">
        <v>0</v>
      </c>
      <c r="Q897" s="118"/>
      <c r="R897" s="118">
        <v>0</v>
      </c>
      <c r="S897" s="118"/>
      <c r="T897" s="118">
        <v>0</v>
      </c>
      <c r="U897" s="118"/>
      <c r="V897" s="118">
        <v>0</v>
      </c>
      <c r="W897" s="118"/>
      <c r="X897" s="118">
        <v>0</v>
      </c>
      <c r="Y897" s="118"/>
      <c r="Z897" s="118">
        <v>0</v>
      </c>
      <c r="AA897" s="118"/>
      <c r="AB897" s="118">
        <v>0</v>
      </c>
      <c r="AC897" s="118">
        <v>0</v>
      </c>
      <c r="AD897" s="118">
        <v>0</v>
      </c>
      <c r="AE897" s="118">
        <v>0</v>
      </c>
      <c r="AF897" s="118"/>
      <c r="AG897" s="118">
        <v>0</v>
      </c>
      <c r="AH897" s="118"/>
      <c r="AI897" s="118">
        <v>0</v>
      </c>
      <c r="AJ897" s="118"/>
      <c r="AK897" s="118">
        <v>0</v>
      </c>
      <c r="AL897" s="118"/>
      <c r="AM897" s="118">
        <v>0</v>
      </c>
      <c r="AN897" s="118"/>
      <c r="AO897" s="118">
        <v>0</v>
      </c>
      <c r="AP897" s="118"/>
      <c r="AQ897" s="118">
        <v>0</v>
      </c>
      <c r="AR897" s="118"/>
      <c r="AS897" s="118">
        <v>0</v>
      </c>
      <c r="AT897" s="118"/>
      <c r="AU897" s="118">
        <v>0</v>
      </c>
      <c r="AV897" s="118">
        <v>0</v>
      </c>
      <c r="AW897" s="118">
        <v>0</v>
      </c>
      <c r="AX897" s="118">
        <v>0</v>
      </c>
      <c r="AY897" s="118">
        <v>0</v>
      </c>
      <c r="AZ897" s="118">
        <v>0</v>
      </c>
      <c r="BA897" s="118">
        <v>0</v>
      </c>
      <c r="BB897" s="118">
        <v>0</v>
      </c>
      <c r="BC897" s="118">
        <v>0</v>
      </c>
      <c r="BD897" s="117">
        <v>0</v>
      </c>
      <c r="BE897" s="117">
        <v>0</v>
      </c>
      <c r="BF897" s="118">
        <v>0</v>
      </c>
      <c r="BG897" s="118">
        <v>0</v>
      </c>
      <c r="BH897" s="118">
        <v>0</v>
      </c>
      <c r="BI897" s="118"/>
      <c r="BJ897" s="118">
        <v>0</v>
      </c>
      <c r="BK897" s="118"/>
      <c r="BL897" s="118">
        <v>0</v>
      </c>
      <c r="BM897" s="118">
        <v>0</v>
      </c>
      <c r="BN897" s="118">
        <v>0</v>
      </c>
      <c r="BO897" s="118">
        <v>0</v>
      </c>
      <c r="BP897" s="119">
        <v>0</v>
      </c>
      <c r="BS897" s="97">
        <f t="shared" si="715"/>
        <v>0</v>
      </c>
      <c r="BT897" s="97">
        <f t="shared" si="716"/>
        <v>0</v>
      </c>
      <c r="BU897" s="97">
        <f t="shared" si="717"/>
        <v>0</v>
      </c>
      <c r="BV897" s="296" t="str">
        <f>IF(CA897=0,"NO STOCK",IF(COUNTIF(PKGSUMM_T!$A$2:$A$1245,A897)&gt;0,"OK","ERROR"))</f>
        <v>NO STOCK</v>
      </c>
      <c r="BW897" s="296" t="str">
        <f>IF(CA897=0,"NO STOCK",IF(OR(COUNTIF(COST_SHEETT!$B$3:$B$1238,CI897)&gt;0,COUNTIF(COST_SHEETT!$AB$3:$AB$1238,CI897)&gt;0,COUNTIF(COST_SHEETT1!$B$3:$B$1238,CI897)&gt;0,COUNTIF(COST_SHEETT1!$AB$3:$AB$1238,CI897)&gt;0),"OK","ERROR"))</f>
        <v>NO STOCK</v>
      </c>
      <c r="BX897" s="97">
        <f>SUMIF(HW!$A$2:$A$1573,$A897,HW!BI$2:BI$1573)</f>
        <v>0</v>
      </c>
      <c r="BY897" s="97">
        <f>SUMIF(HW!$A$2:$A$1573,$A897,HW!BJ$2:BJ$1573)</f>
        <v>0</v>
      </c>
      <c r="BZ897" s="197">
        <f t="shared" si="718"/>
        <v>0</v>
      </c>
      <c r="CA897" s="198">
        <f t="shared" si="719"/>
        <v>0</v>
      </c>
      <c r="CI897" s="278"/>
      <c r="CJ897" s="276"/>
      <c r="CK897" s="296">
        <f>IF(C897="WORK IN PROGRESS",0.099999,IF(SUMIF(SALE!$L$3:$L$1221,$A897,SALE!$U$3:$U$1221)=0,0,SUMIF(SALE!$L$3:$L$1221,$A897,SALE!$U$3:$U$1221)/SUMIF(SALE!$L$3:$L$1221,$A897,SALE!$F$3:$F$1221)))</f>
        <v>0</v>
      </c>
    </row>
    <row r="898" spans="1:102" ht="12" customHeight="1" x14ac:dyDescent="0.25">
      <c r="A898" s="120" t="s">
        <v>43</v>
      </c>
      <c r="B898" s="121" t="s">
        <v>766</v>
      </c>
      <c r="C898" s="121" t="s">
        <v>30</v>
      </c>
      <c r="D898" s="127">
        <v>546</v>
      </c>
      <c r="E898" s="123">
        <v>495</v>
      </c>
      <c r="F898" s="123">
        <v>7.5633000000000006E-2</v>
      </c>
      <c r="G898" s="123">
        <v>7.5633000000000006E-2</v>
      </c>
      <c r="H898" s="124"/>
      <c r="I898" s="124">
        <v>0</v>
      </c>
      <c r="J898" s="124">
        <v>0</v>
      </c>
      <c r="K898" s="124"/>
      <c r="L898" s="124">
        <v>0</v>
      </c>
      <c r="M898" s="124"/>
      <c r="N898" s="124">
        <v>0</v>
      </c>
      <c r="O898" s="124"/>
      <c r="P898" s="124">
        <v>0</v>
      </c>
      <c r="Q898" s="123">
        <v>699972</v>
      </c>
      <c r="R898" s="151">
        <v>346.48599999999999</v>
      </c>
      <c r="S898" s="124"/>
      <c r="T898" s="124">
        <v>0</v>
      </c>
      <c r="U898" s="124"/>
      <c r="V898" s="124">
        <v>0</v>
      </c>
      <c r="W898" s="124"/>
      <c r="X898" s="124">
        <v>0</v>
      </c>
      <c r="Y898" s="124"/>
      <c r="Z898" s="124">
        <v>0</v>
      </c>
      <c r="AA898" s="124"/>
      <c r="AB898" s="124">
        <v>0</v>
      </c>
      <c r="AC898" s="152">
        <v>699972</v>
      </c>
      <c r="AD898" s="151">
        <v>346.48599999999999</v>
      </c>
      <c r="AE898" s="153">
        <v>52940.982000000004</v>
      </c>
      <c r="AF898" s="124"/>
      <c r="AG898" s="124">
        <v>0</v>
      </c>
      <c r="AH898" s="124"/>
      <c r="AI898" s="124">
        <v>0</v>
      </c>
      <c r="AJ898" s="124"/>
      <c r="AK898" s="124">
        <v>0</v>
      </c>
      <c r="AL898" s="124"/>
      <c r="AM898" s="124">
        <v>0</v>
      </c>
      <c r="AN898" s="124"/>
      <c r="AO898" s="124">
        <v>0</v>
      </c>
      <c r="AP898" s="123">
        <v>699426</v>
      </c>
      <c r="AQ898" s="112">
        <v>346.21600000000001</v>
      </c>
      <c r="AR898" s="124"/>
      <c r="AS898" s="124">
        <v>0</v>
      </c>
      <c r="AT898" s="124"/>
      <c r="AU898" s="124">
        <v>0</v>
      </c>
      <c r="AV898" s="135">
        <v>699426</v>
      </c>
      <c r="AW898" s="112">
        <v>346.21600000000001</v>
      </c>
      <c r="AX898" s="134">
        <v>52899.686999999998</v>
      </c>
      <c r="AY898" s="127">
        <v>546</v>
      </c>
      <c r="AZ898" s="123">
        <v>1</v>
      </c>
      <c r="BA898" s="127">
        <v>0.27</v>
      </c>
      <c r="BB898" s="127">
        <v>41.295999999999999</v>
      </c>
      <c r="BC898" s="127">
        <v>41.295999999999999</v>
      </c>
      <c r="BD898" s="123">
        <v>0</v>
      </c>
      <c r="BE898" s="123">
        <v>0</v>
      </c>
      <c r="BF898" s="124">
        <v>0</v>
      </c>
      <c r="BG898" s="152">
        <v>699972</v>
      </c>
      <c r="BH898" s="151">
        <v>346.48599999999999</v>
      </c>
      <c r="BI898" s="123">
        <v>23478</v>
      </c>
      <c r="BJ898" s="123">
        <v>11.622</v>
      </c>
      <c r="BK898" s="123">
        <v>17108</v>
      </c>
      <c r="BL898" s="123">
        <v>8.468</v>
      </c>
      <c r="BM898" s="122">
        <v>6370</v>
      </c>
      <c r="BN898" s="123">
        <v>3.1539999999999999</v>
      </c>
      <c r="BO898" s="122">
        <v>706342</v>
      </c>
      <c r="BP898" s="154">
        <v>349.64</v>
      </c>
      <c r="BS898" s="97">
        <f t="shared" si="715"/>
        <v>546</v>
      </c>
      <c r="BT898" s="97">
        <f t="shared" si="716"/>
        <v>1</v>
      </c>
      <c r="BU898" s="97">
        <f t="shared" si="717"/>
        <v>0.27</v>
      </c>
      <c r="BV898" s="296" t="str">
        <f>IF(CA898=0,"NO STOCK",IF(COUNTIF(PKGSUMM_T!$A$2:$A$1245,A898)&gt;0,"OK","ERROR"))</f>
        <v>OK</v>
      </c>
      <c r="BW898" s="296" t="str">
        <f>IF(CA898=0,"NO STOCK",IF(OR(COUNTIF(COST_SHEETT!$B$3:$B$1238,CI898)&gt;0,COUNTIF(COST_SHEETT!$AB$3:$AB$1238,CI898)&gt;0,COUNTIF(COST_SHEETT1!$B$3:$B$1238,CI898)&gt;0,COUNTIF(COST_SHEETT1!$AB$3:$AB$1238,CI898)&gt;0),"OK","ERROR"))</f>
        <v>OK</v>
      </c>
      <c r="BX898" s="97">
        <f>SUMIF(HW!$A$2:$A$1573,$A898,HW!BI$2:BI$1573)</f>
        <v>0</v>
      </c>
      <c r="BY898" s="97">
        <f>SUMIF(HW!$A$2:$A$1573,$A898,HW!BJ$2:BJ$1573)</f>
        <v>0</v>
      </c>
      <c r="BZ898" s="197">
        <f t="shared" si="718"/>
        <v>546</v>
      </c>
      <c r="CA898" s="198">
        <f t="shared" si="719"/>
        <v>0.27</v>
      </c>
      <c r="CB898" s="296">
        <f>IF(CJ898="Y",IF(C898="FINISHED GOODS",SUMIF(COST_SHEETT!$AB$3:$AB$1227,$CI898,COST_SHEETT!$DD$3:$DD$1227),SUMIF(COST_SHEETT!$B$3:$B$1227,$CI898,COST_SHEETT!$DB$3:$DB$1227)),IF(C898="FINISHED GOODS",SUMIF(COST_SHEETT1!$AB$3:$AB$1227,$CI898,COST_SHEETT1!$DD$3:$DD$1227),SUMIF(COST_SHEETT1!$B$3:$B$1227,$CI898,COST_SHEETT1!$DB$3:$DB$1227)))</f>
        <v>0.17040580833163438</v>
      </c>
      <c r="CC898" s="209">
        <f t="shared" ref="CC898:CC900" si="771">ROUND(BZ898*CB898,0)</f>
        <v>93</v>
      </c>
      <c r="CD898" s="295">
        <v>1</v>
      </c>
      <c r="CE898" s="295"/>
      <c r="CF898" s="376">
        <f t="shared" ref="CF898:CF900" si="772">IF(BZ898=0,0,IF(CK898&gt;0,CK898,CD898))</f>
        <v>8.0359999485292224E-2</v>
      </c>
      <c r="CG898" s="301">
        <f t="shared" ref="CG898:CG900" si="773">MIN(CF898,CB898)</f>
        <v>8.0359999485292224E-2</v>
      </c>
      <c r="CH898" s="302">
        <f t="shared" ref="CH898:CH900" si="774">ROUND(CG898*BZ898,0)</f>
        <v>44</v>
      </c>
      <c r="CI898" s="284" t="s">
        <v>4316</v>
      </c>
      <c r="CJ898" s="242" t="s">
        <v>2666</v>
      </c>
      <c r="CK898" s="296">
        <f>IF(C898="WORK IN PROGRESS",0.099999,IF(SUMIF(SALE!$L$3:$L$1221,$A898,SALE!$U$3:$U$1221)=0,0,SUMIF(SALE!$L$3:$L$1221,$A898,SALE!$U$3:$U$1221)/SUMIF(SALE!$L$3:$L$1221,$A898,SALE!$F$3:$F$1221)))</f>
        <v>8.0359999485292224E-2</v>
      </c>
      <c r="CL898" s="296" t="str">
        <f t="shared" ref="CL898:CL900" si="775">IF(CF898&lt;CB898,"NRV","COST")</f>
        <v>NRV</v>
      </c>
      <c r="CM898" s="304">
        <f t="shared" ref="CM898:CM900" si="776">IF(CA898=0,0,ROUND(CH898/CA898,3))</f>
        <v>162.96299999999999</v>
      </c>
      <c r="CU898" s="296">
        <f t="shared" ref="CU898:CU900" si="777">+(BZ898-BX898)*CG898</f>
        <v>43.876559718969553</v>
      </c>
      <c r="CW898" s="296">
        <f t="shared" ref="CW898:CW900" si="778">+CT898+CU898+CV898</f>
        <v>43.876559718969553</v>
      </c>
      <c r="CX898" s="388">
        <f t="shared" ref="CX898:CX900" si="779">+CW898-CH898</f>
        <v>-0.12344028103044735</v>
      </c>
    </row>
    <row r="899" spans="1:102" ht="12" customHeight="1" x14ac:dyDescent="0.25">
      <c r="A899" s="114" t="s">
        <v>39</v>
      </c>
      <c r="B899" s="115" t="s">
        <v>770</v>
      </c>
      <c r="C899" s="115" t="s">
        <v>30</v>
      </c>
      <c r="D899" s="117">
        <v>728</v>
      </c>
      <c r="E899" s="117">
        <v>495</v>
      </c>
      <c r="F899" s="117">
        <v>7.5633000000000006E-2</v>
      </c>
      <c r="G899" s="117">
        <v>7.5633000000000006E-2</v>
      </c>
      <c r="H899" s="118"/>
      <c r="I899" s="118">
        <v>0</v>
      </c>
      <c r="J899" s="118">
        <v>0</v>
      </c>
      <c r="K899" s="118"/>
      <c r="L899" s="118">
        <v>0</v>
      </c>
      <c r="M899" s="118"/>
      <c r="N899" s="118">
        <v>0</v>
      </c>
      <c r="O899" s="118"/>
      <c r="P899" s="118">
        <v>0</v>
      </c>
      <c r="Q899" s="117">
        <v>942760</v>
      </c>
      <c r="R899" s="145">
        <v>466.666</v>
      </c>
      <c r="S899" s="118"/>
      <c r="T899" s="118">
        <v>0</v>
      </c>
      <c r="U899" s="118"/>
      <c r="V899" s="118">
        <v>0</v>
      </c>
      <c r="W899" s="118"/>
      <c r="X899" s="118">
        <v>0</v>
      </c>
      <c r="Y899" s="118"/>
      <c r="Z899" s="118">
        <v>0</v>
      </c>
      <c r="AA899" s="118"/>
      <c r="AB899" s="118">
        <v>0</v>
      </c>
      <c r="AC899" s="144">
        <v>942760</v>
      </c>
      <c r="AD899" s="145">
        <v>466.666</v>
      </c>
      <c r="AE899" s="141">
        <v>71303.767000000007</v>
      </c>
      <c r="AF899" s="118"/>
      <c r="AG899" s="118">
        <v>0</v>
      </c>
      <c r="AH899" s="118"/>
      <c r="AI899" s="118">
        <v>0</v>
      </c>
      <c r="AJ899" s="118"/>
      <c r="AK899" s="118">
        <v>0</v>
      </c>
      <c r="AL899" s="118"/>
      <c r="AM899" s="118">
        <v>0</v>
      </c>
      <c r="AN899" s="118"/>
      <c r="AO899" s="118">
        <v>0</v>
      </c>
      <c r="AP899" s="117">
        <v>932568</v>
      </c>
      <c r="AQ899" s="107">
        <v>461.62099999999998</v>
      </c>
      <c r="AR899" s="118"/>
      <c r="AS899" s="118">
        <v>0</v>
      </c>
      <c r="AT899" s="118"/>
      <c r="AU899" s="118">
        <v>0</v>
      </c>
      <c r="AV899" s="139">
        <v>932568</v>
      </c>
      <c r="AW899" s="107">
        <v>461.62099999999998</v>
      </c>
      <c r="AX899" s="138">
        <v>70532.915999999997</v>
      </c>
      <c r="AY899" s="132">
        <v>10192</v>
      </c>
      <c r="AZ899" s="117">
        <v>14</v>
      </c>
      <c r="BA899" s="130">
        <v>5.0449999999999999</v>
      </c>
      <c r="BB899" s="130">
        <v>770.85199999999998</v>
      </c>
      <c r="BC899" s="130">
        <v>770.85199999999998</v>
      </c>
      <c r="BD899" s="117">
        <v>0</v>
      </c>
      <c r="BE899" s="117">
        <v>0</v>
      </c>
      <c r="BF899" s="118">
        <v>0</v>
      </c>
      <c r="BG899" s="144">
        <v>942760</v>
      </c>
      <c r="BH899" s="145">
        <v>466.666</v>
      </c>
      <c r="BI899" s="117">
        <v>59696</v>
      </c>
      <c r="BJ899" s="117">
        <v>29.55</v>
      </c>
      <c r="BK899" s="117">
        <v>42406</v>
      </c>
      <c r="BL899" s="117">
        <v>20.991</v>
      </c>
      <c r="BM899" s="116">
        <v>17290</v>
      </c>
      <c r="BN899" s="117">
        <v>8.5589999999999993</v>
      </c>
      <c r="BO899" s="116">
        <v>960050</v>
      </c>
      <c r="BP899" s="146">
        <v>475.22500000000002</v>
      </c>
      <c r="BS899" s="97">
        <f t="shared" si="715"/>
        <v>10192</v>
      </c>
      <c r="BT899" s="97">
        <f t="shared" si="716"/>
        <v>14</v>
      </c>
      <c r="BU899" s="97">
        <f t="shared" si="717"/>
        <v>5.0449999999999999</v>
      </c>
      <c r="BV899" s="296" t="str">
        <f>IF(CA899=0,"NO STOCK",IF(COUNTIF(PKGSUMM_T!$A$2:$A$1245,A899)&gt;0,"OK","ERROR"))</f>
        <v>OK</v>
      </c>
      <c r="BW899" s="296" t="str">
        <f>IF(CA899=0,"NO STOCK",IF(OR(COUNTIF(COST_SHEETT!$B$3:$B$1238,CI899)&gt;0,COUNTIF(COST_SHEETT!$AB$3:$AB$1238,CI899)&gt;0,COUNTIF(COST_SHEETT1!$B$3:$B$1238,CI899)&gt;0,COUNTIF(COST_SHEETT1!$AB$3:$AB$1238,CI899)&gt;0),"OK","ERROR"))</f>
        <v>OK</v>
      </c>
      <c r="BX899" s="97">
        <f>SUMIF(HW!$A$2:$A$1573,$A899,HW!BI$2:BI$1573)</f>
        <v>0</v>
      </c>
      <c r="BY899" s="97">
        <f>SUMIF(HW!$A$2:$A$1573,$A899,HW!BJ$2:BJ$1573)</f>
        <v>0</v>
      </c>
      <c r="BZ899" s="197">
        <f t="shared" si="718"/>
        <v>10192</v>
      </c>
      <c r="CA899" s="198">
        <f t="shared" si="719"/>
        <v>5.0449999999999999</v>
      </c>
      <c r="CB899" s="296">
        <f>IF(CJ899="Y",IF(C899="FINISHED GOODS",SUMIF(COST_SHEETT!$AB$3:$AB$1227,$CI899,COST_SHEETT!$DD$3:$DD$1227),SUMIF(COST_SHEETT!$B$3:$B$1227,$CI899,COST_SHEETT!$DB$3:$DB$1227)),IF(C899="FINISHED GOODS",SUMIF(COST_SHEETT1!$AB$3:$AB$1227,$CI899,COST_SHEETT1!$DD$3:$DD$1227),SUMIF(COST_SHEETT1!$B$3:$B$1227,$CI899,COST_SHEETT1!$DB$3:$DB$1227)))</f>
        <v>0.16202337984811777</v>
      </c>
      <c r="CC899" s="209">
        <f t="shared" si="771"/>
        <v>1651</v>
      </c>
      <c r="CD899" s="295">
        <v>1</v>
      </c>
      <c r="CE899" s="295"/>
      <c r="CF899" s="376">
        <f t="shared" si="772"/>
        <v>8.0359999485292224E-2</v>
      </c>
      <c r="CG899" s="301">
        <f t="shared" si="773"/>
        <v>8.0359999485292224E-2</v>
      </c>
      <c r="CH899" s="302">
        <f t="shared" si="774"/>
        <v>819</v>
      </c>
      <c r="CI899" s="284" t="s">
        <v>4320</v>
      </c>
      <c r="CJ899" s="276" t="s">
        <v>2666</v>
      </c>
      <c r="CK899" s="296">
        <f>IF(C899="WORK IN PROGRESS",0.099999,IF(SUMIF(SALE!$L$3:$L$1221,$A899,SALE!$U$3:$U$1221)=0,0,SUMIF(SALE!$L$3:$L$1221,$A899,SALE!$U$3:$U$1221)/SUMIF(SALE!$L$3:$L$1221,$A899,SALE!$F$3:$F$1221)))</f>
        <v>8.0359999485292224E-2</v>
      </c>
      <c r="CL899" s="296" t="str">
        <f t="shared" si="775"/>
        <v>NRV</v>
      </c>
      <c r="CM899" s="304">
        <f t="shared" si="776"/>
        <v>162.339</v>
      </c>
      <c r="CU899" s="296">
        <f t="shared" si="777"/>
        <v>819.02911475409837</v>
      </c>
      <c r="CW899" s="296">
        <f t="shared" si="778"/>
        <v>819.02911475409837</v>
      </c>
      <c r="CX899" s="388">
        <f t="shared" si="779"/>
        <v>2.9114754098372941E-2</v>
      </c>
    </row>
    <row r="900" spans="1:102" ht="12" customHeight="1" x14ac:dyDescent="0.25">
      <c r="A900" s="120" t="s">
        <v>591</v>
      </c>
      <c r="B900" s="121" t="s">
        <v>592</v>
      </c>
      <c r="C900" s="121" t="s">
        <v>30</v>
      </c>
      <c r="D900" s="122">
        <v>1631</v>
      </c>
      <c r="E900" s="123">
        <v>425</v>
      </c>
      <c r="F900" s="123">
        <v>6.0768000000000003E-2</v>
      </c>
      <c r="G900" s="123">
        <v>6.0768000000000003E-2</v>
      </c>
      <c r="H900" s="127">
        <v>972076</v>
      </c>
      <c r="I900" s="127">
        <v>413.13200000000001</v>
      </c>
      <c r="J900" s="128">
        <v>59071.114000000001</v>
      </c>
      <c r="K900" s="123"/>
      <c r="L900" s="124">
        <v>0</v>
      </c>
      <c r="M900" s="123"/>
      <c r="N900" s="124">
        <v>0</v>
      </c>
      <c r="O900" s="123"/>
      <c r="P900" s="124">
        <v>0</v>
      </c>
      <c r="Q900" s="123"/>
      <c r="R900" s="124">
        <v>0</v>
      </c>
      <c r="S900" s="123"/>
      <c r="T900" s="124">
        <v>0</v>
      </c>
      <c r="U900" s="123"/>
      <c r="V900" s="124">
        <v>0</v>
      </c>
      <c r="W900" s="123"/>
      <c r="X900" s="124">
        <v>0</v>
      </c>
      <c r="Y900" s="123"/>
      <c r="Z900" s="124">
        <v>0</v>
      </c>
      <c r="AA900" s="123"/>
      <c r="AB900" s="124">
        <v>0</v>
      </c>
      <c r="AC900" s="124">
        <v>0</v>
      </c>
      <c r="AD900" s="124">
        <v>0</v>
      </c>
      <c r="AE900" s="124">
        <v>0</v>
      </c>
      <c r="AF900" s="123"/>
      <c r="AG900" s="124">
        <v>0</v>
      </c>
      <c r="AH900" s="123"/>
      <c r="AI900" s="124">
        <v>0</v>
      </c>
      <c r="AJ900" s="123"/>
      <c r="AK900" s="124">
        <v>0</v>
      </c>
      <c r="AL900" s="123"/>
      <c r="AM900" s="124">
        <v>0</v>
      </c>
      <c r="AN900" s="123"/>
      <c r="AO900" s="124">
        <v>0</v>
      </c>
      <c r="AP900" s="123"/>
      <c r="AQ900" s="124">
        <v>0</v>
      </c>
      <c r="AR900" s="123"/>
      <c r="AS900" s="124">
        <v>0</v>
      </c>
      <c r="AT900" s="123"/>
      <c r="AU900" s="124">
        <v>0</v>
      </c>
      <c r="AV900" s="124">
        <v>0</v>
      </c>
      <c r="AW900" s="124">
        <v>0</v>
      </c>
      <c r="AX900" s="124">
        <v>0</v>
      </c>
      <c r="AY900" s="129">
        <v>972076</v>
      </c>
      <c r="AZ900" s="123">
        <v>596</v>
      </c>
      <c r="BA900" s="127">
        <v>413.13200000000001</v>
      </c>
      <c r="BB900" s="128">
        <v>59071.114000000001</v>
      </c>
      <c r="BC900" s="128">
        <v>59071.114000000001</v>
      </c>
      <c r="BD900" s="123">
        <v>0</v>
      </c>
      <c r="BE900" s="123">
        <v>0</v>
      </c>
      <c r="BF900" s="124">
        <v>0</v>
      </c>
      <c r="BG900" s="124">
        <v>0</v>
      </c>
      <c r="BH900" s="124">
        <v>0</v>
      </c>
      <c r="BI900" s="123"/>
      <c r="BJ900" s="124">
        <v>0</v>
      </c>
      <c r="BK900" s="123"/>
      <c r="BL900" s="124">
        <v>0</v>
      </c>
      <c r="BM900" s="124">
        <v>0</v>
      </c>
      <c r="BN900" s="124">
        <v>0</v>
      </c>
      <c r="BO900" s="124">
        <v>0</v>
      </c>
      <c r="BP900" s="125">
        <v>0</v>
      </c>
      <c r="BS900" s="97">
        <f t="shared" si="715"/>
        <v>972076</v>
      </c>
      <c r="BT900" s="97">
        <f t="shared" si="716"/>
        <v>596</v>
      </c>
      <c r="BU900" s="97">
        <f t="shared" si="717"/>
        <v>413.13200000000001</v>
      </c>
      <c r="BV900" s="296" t="str">
        <f>IF(CA900=0,"NO STOCK",IF(COUNTIF(PKGSUMM_T!$A$2:$A$1245,A900)&gt;0,"OK","ERROR"))</f>
        <v>OK</v>
      </c>
      <c r="BW900" s="296" t="str">
        <f>IF(CA900=0,"NO STOCK",IF(OR(COUNTIF(COST_SHEETT!$B$3:$B$1238,CI900)&gt;0,COUNTIF(COST_SHEETT!$AB$3:$AB$1238,CI900)&gt;0,COUNTIF(COST_SHEETT1!$B$3:$B$1238,CI900)&gt;0,COUNTIF(COST_SHEETT1!$AB$3:$AB$1238,CI900)&gt;0),"OK","ERROR"))</f>
        <v>OK</v>
      </c>
      <c r="BX900" s="97">
        <f>SUMIF(HW!$A$2:$A$1573,$A900,HW!BI$2:BI$1573)</f>
        <v>58716</v>
      </c>
      <c r="BY900" s="97">
        <f>SUMIF(HW!$A$2:$A$1573,$A900,HW!BJ$2:BJ$1573)</f>
        <v>24.954000000000001</v>
      </c>
      <c r="BZ900" s="197">
        <f t="shared" si="718"/>
        <v>1030792</v>
      </c>
      <c r="CA900" s="198">
        <f t="shared" si="719"/>
        <v>438.08600000000001</v>
      </c>
      <c r="CB900" s="296">
        <f>IF(CJ900="Y",IF(C900="FINISHED GOODS",SUMIF(COST_SHEETT!$AB$3:$AB$1227,$CI900,COST_SHEETT!$DD$3:$DD$1227),SUMIF(COST_SHEETT!$B$3:$B$1227,$CI900,COST_SHEETT!$DB$3:$DB$1227)),IF(C900="FINISHED GOODS",SUMIF(COST_SHEETT1!$AB$3:$AB$1227,$CI900,COST_SHEETT1!$DD$3:$DD$1227),SUMIF(COST_SHEETT1!$B$3:$B$1227,$CI900,COST_SHEETT1!$DB$3:$DB$1227)))</f>
        <v>6.0841940144848103E-2</v>
      </c>
      <c r="CC900" s="209">
        <f t="shared" si="771"/>
        <v>62715</v>
      </c>
      <c r="CD900" s="295">
        <v>1</v>
      </c>
      <c r="CE900" s="295"/>
      <c r="CF900" s="376">
        <f t="shared" si="772"/>
        <v>6.0768000140392589E-2</v>
      </c>
      <c r="CG900" s="301">
        <f t="shared" si="773"/>
        <v>6.0768000140392589E-2</v>
      </c>
      <c r="CH900" s="302">
        <f t="shared" si="774"/>
        <v>62639</v>
      </c>
      <c r="CI900" s="278" t="s">
        <v>4258</v>
      </c>
      <c r="CJ900" s="277" t="s">
        <v>2666</v>
      </c>
      <c r="CK900" s="296">
        <f>IF(C900="WORK IN PROGRESS",0.099999,IF(SUMIF(SALE!$L$3:$L$1221,$A900,SALE!$U$3:$U$1221)=0,0,SUMIF(SALE!$L$3:$L$1221,$A900,SALE!$U$3:$U$1221)/SUMIF(SALE!$L$3:$L$1221,$A900,SALE!$F$3:$F$1221)))</f>
        <v>6.0768000140392589E-2</v>
      </c>
      <c r="CL900" s="296" t="str">
        <f t="shared" si="775"/>
        <v>NRV</v>
      </c>
      <c r="CM900" s="304">
        <f t="shared" si="776"/>
        <v>142.983</v>
      </c>
      <c r="CT900" s="296">
        <f>+(BX900*CG900)</f>
        <v>3568.0538962432911</v>
      </c>
      <c r="CU900" s="296">
        <f t="shared" si="777"/>
        <v>59071.114504472265</v>
      </c>
      <c r="CW900" s="296">
        <f t="shared" si="778"/>
        <v>62639.168400715556</v>
      </c>
      <c r="CX900" s="388">
        <f t="shared" si="779"/>
        <v>0.16840071555634495</v>
      </c>
    </row>
    <row r="901" spans="1:102" ht="12" hidden="1" customHeight="1" x14ac:dyDescent="0.25">
      <c r="A901" s="136" t="s">
        <v>2642</v>
      </c>
      <c r="B901" s="105"/>
      <c r="C901" s="105" t="s">
        <v>1200</v>
      </c>
      <c r="D901" s="137"/>
      <c r="E901" s="137"/>
      <c r="F901" s="137">
        <v>0.48741499999999999</v>
      </c>
      <c r="G901" s="137">
        <v>0.48741499999999999</v>
      </c>
      <c r="H901" s="107">
        <v>995092</v>
      </c>
      <c r="I901" s="107">
        <v>424.52499999999998</v>
      </c>
      <c r="J901" s="138">
        <v>60646.760999999999</v>
      </c>
      <c r="K901" s="137"/>
      <c r="L901" s="137">
        <v>0</v>
      </c>
      <c r="M901" s="137"/>
      <c r="N901" s="137">
        <v>0</v>
      </c>
      <c r="O901" s="137"/>
      <c r="P901" s="137">
        <v>0</v>
      </c>
      <c r="Q901" s="137">
        <v>1774108</v>
      </c>
      <c r="R901" s="107">
        <v>878.18299999999999</v>
      </c>
      <c r="S901" s="137"/>
      <c r="T901" s="137">
        <v>0</v>
      </c>
      <c r="U901" s="137"/>
      <c r="V901" s="137">
        <v>0</v>
      </c>
      <c r="W901" s="137"/>
      <c r="X901" s="137">
        <v>0</v>
      </c>
      <c r="Y901" s="137"/>
      <c r="Z901" s="137">
        <v>0</v>
      </c>
      <c r="AA901" s="137"/>
      <c r="AB901" s="137">
        <v>0</v>
      </c>
      <c r="AC901" s="139">
        <v>1774108</v>
      </c>
      <c r="AD901" s="107">
        <v>878.18299999999999</v>
      </c>
      <c r="AE901" s="138">
        <v>133187.51300000001</v>
      </c>
      <c r="AF901" s="137"/>
      <c r="AG901" s="137">
        <v>0</v>
      </c>
      <c r="AH901" s="137"/>
      <c r="AI901" s="137">
        <v>0</v>
      </c>
      <c r="AJ901" s="137"/>
      <c r="AK901" s="137">
        <v>0</v>
      </c>
      <c r="AL901" s="137"/>
      <c r="AM901" s="137">
        <v>0</v>
      </c>
      <c r="AN901" s="137">
        <v>7728</v>
      </c>
      <c r="AO901" s="137">
        <v>3.8250000000000002</v>
      </c>
      <c r="AP901" s="137">
        <v>1631994</v>
      </c>
      <c r="AQ901" s="137">
        <v>807.83699999999999</v>
      </c>
      <c r="AR901" s="137"/>
      <c r="AS901" s="137">
        <v>0</v>
      </c>
      <c r="AT901" s="137"/>
      <c r="AU901" s="137">
        <v>0</v>
      </c>
      <c r="AV901" s="139">
        <v>1639722</v>
      </c>
      <c r="AW901" s="107">
        <v>811.66200000000003</v>
      </c>
      <c r="AX901" s="138">
        <v>123958.648</v>
      </c>
      <c r="AY901" s="139">
        <v>1129478</v>
      </c>
      <c r="AZ901" s="137">
        <v>725</v>
      </c>
      <c r="BA901" s="107">
        <v>491.04599999999999</v>
      </c>
      <c r="BB901" s="138">
        <v>69875.627999999997</v>
      </c>
      <c r="BC901" s="138">
        <v>69875.627999999997</v>
      </c>
      <c r="BD901" s="137">
        <v>0</v>
      </c>
      <c r="BE901" s="137">
        <v>0</v>
      </c>
      <c r="BF901" s="137">
        <v>0</v>
      </c>
      <c r="BG901" s="139">
        <v>1774108</v>
      </c>
      <c r="BH901" s="107">
        <v>878.18299999999999</v>
      </c>
      <c r="BI901" s="137">
        <v>93478</v>
      </c>
      <c r="BJ901" s="137">
        <v>46.271999999999998</v>
      </c>
      <c r="BK901" s="137">
        <v>66874</v>
      </c>
      <c r="BL901" s="137">
        <v>33.101999999999997</v>
      </c>
      <c r="BM901" s="147">
        <v>26604</v>
      </c>
      <c r="BN901" s="137">
        <v>13.17</v>
      </c>
      <c r="BO901" s="147">
        <v>1800712</v>
      </c>
      <c r="BP901" s="148">
        <v>891.35299999999995</v>
      </c>
      <c r="BS901" s="97">
        <f t="shared" si="715"/>
        <v>0</v>
      </c>
      <c r="BT901" s="97">
        <f t="shared" si="716"/>
        <v>0</v>
      </c>
      <c r="BU901" s="97">
        <f t="shared" si="717"/>
        <v>0</v>
      </c>
      <c r="BV901" s="296" t="str">
        <f>IF(CA901=0,"NO STOCK",IF(COUNTIF(PKGSUMM_T!$A$2:$A$1245,A901)&gt;0,"OK","ERROR"))</f>
        <v>NO STOCK</v>
      </c>
      <c r="BW901" s="296" t="str">
        <f>IF(CA901=0,"NO STOCK",IF(OR(COUNTIF(COST_SHEETT!$B$3:$B$1238,CI901)&gt;0,COUNTIF(COST_SHEETT!$AB$3:$AB$1238,CI901)&gt;0,COUNTIF(COST_SHEETT1!$B$3:$B$1238,CI901)&gt;0,COUNTIF(COST_SHEETT1!$AB$3:$AB$1238,CI901)&gt;0),"OK","ERROR"))</f>
        <v>NO STOCK</v>
      </c>
      <c r="BX901" s="97">
        <f>SUMIF(HW!$A$2:$A$1573,$A901,HW!BI$2:BI$1573)</f>
        <v>0</v>
      </c>
      <c r="BY901" s="97">
        <f>SUMIF(HW!$A$2:$A$1573,$A901,HW!BJ$2:BJ$1573)</f>
        <v>0</v>
      </c>
      <c r="BZ901" s="197">
        <f t="shared" si="718"/>
        <v>0</v>
      </c>
      <c r="CA901" s="198">
        <f t="shared" si="719"/>
        <v>0</v>
      </c>
      <c r="CI901" s="278"/>
      <c r="CJ901" s="276"/>
      <c r="CK901" s="296">
        <f>IF(C901="WORK IN PROGRESS",0.099999,IF(SUMIF(SALE!$L$3:$L$1221,$A901,SALE!$U$3:$U$1221)=0,0,SUMIF(SALE!$L$3:$L$1221,$A901,SALE!$U$3:$U$1221)/SUMIF(SALE!$L$3:$L$1221,$A901,SALE!$F$3:$F$1221)))</f>
        <v>0</v>
      </c>
    </row>
    <row r="902" spans="1:102" ht="12" hidden="1" customHeight="1" x14ac:dyDescent="0.25">
      <c r="A902" s="133" t="s">
        <v>2642</v>
      </c>
      <c r="B902" s="111" t="s">
        <v>1200</v>
      </c>
      <c r="C902" s="111"/>
      <c r="D902" s="126"/>
      <c r="E902" s="126"/>
      <c r="F902" s="126">
        <v>0.48741499999999999</v>
      </c>
      <c r="G902" s="126">
        <v>0.48741499999999999</v>
      </c>
      <c r="H902" s="112">
        <v>995092</v>
      </c>
      <c r="I902" s="112">
        <v>424.52499999999998</v>
      </c>
      <c r="J902" s="134">
        <v>60646.760999999999</v>
      </c>
      <c r="K902" s="126"/>
      <c r="L902" s="126">
        <v>0</v>
      </c>
      <c r="M902" s="126"/>
      <c r="N902" s="126">
        <v>0</v>
      </c>
      <c r="O902" s="126"/>
      <c r="P902" s="126">
        <v>0</v>
      </c>
      <c r="Q902" s="126">
        <v>1774108</v>
      </c>
      <c r="R902" s="112">
        <v>878.18299999999999</v>
      </c>
      <c r="S902" s="126"/>
      <c r="T902" s="126">
        <v>0</v>
      </c>
      <c r="U902" s="126"/>
      <c r="V902" s="126">
        <v>0</v>
      </c>
      <c r="W902" s="126"/>
      <c r="X902" s="126">
        <v>0</v>
      </c>
      <c r="Y902" s="126"/>
      <c r="Z902" s="126">
        <v>0</v>
      </c>
      <c r="AA902" s="126"/>
      <c r="AB902" s="126">
        <v>0</v>
      </c>
      <c r="AC902" s="135">
        <v>1774108</v>
      </c>
      <c r="AD902" s="112">
        <v>878.18299999999999</v>
      </c>
      <c r="AE902" s="134">
        <v>133187.51300000001</v>
      </c>
      <c r="AF902" s="126"/>
      <c r="AG902" s="126">
        <v>0</v>
      </c>
      <c r="AH902" s="126"/>
      <c r="AI902" s="126">
        <v>0</v>
      </c>
      <c r="AJ902" s="126"/>
      <c r="AK902" s="126">
        <v>0</v>
      </c>
      <c r="AL902" s="126"/>
      <c r="AM902" s="126">
        <v>0</v>
      </c>
      <c r="AN902" s="126">
        <v>7728</v>
      </c>
      <c r="AO902" s="126">
        <v>3.8250000000000002</v>
      </c>
      <c r="AP902" s="126">
        <v>1631994</v>
      </c>
      <c r="AQ902" s="126">
        <v>807.83699999999999</v>
      </c>
      <c r="AR902" s="126"/>
      <c r="AS902" s="126">
        <v>0</v>
      </c>
      <c r="AT902" s="126"/>
      <c r="AU902" s="126">
        <v>0</v>
      </c>
      <c r="AV902" s="135">
        <v>1639722</v>
      </c>
      <c r="AW902" s="112">
        <v>811.66200000000003</v>
      </c>
      <c r="AX902" s="134">
        <v>123958.648</v>
      </c>
      <c r="AY902" s="135">
        <v>1129478</v>
      </c>
      <c r="AZ902" s="126">
        <v>725</v>
      </c>
      <c r="BA902" s="112">
        <v>491.04599999999999</v>
      </c>
      <c r="BB902" s="134">
        <v>69875.627999999997</v>
      </c>
      <c r="BC902" s="134">
        <v>69875.627999999997</v>
      </c>
      <c r="BD902" s="126">
        <v>0</v>
      </c>
      <c r="BE902" s="126">
        <v>0</v>
      </c>
      <c r="BF902" s="126">
        <v>0</v>
      </c>
      <c r="BG902" s="135">
        <v>1774108</v>
      </c>
      <c r="BH902" s="112">
        <v>878.18299999999999</v>
      </c>
      <c r="BI902" s="126">
        <v>93478</v>
      </c>
      <c r="BJ902" s="126">
        <v>46.271999999999998</v>
      </c>
      <c r="BK902" s="126">
        <v>66874</v>
      </c>
      <c r="BL902" s="126">
        <v>33.101999999999997</v>
      </c>
      <c r="BM902" s="149">
        <v>26604</v>
      </c>
      <c r="BN902" s="126">
        <v>13.17</v>
      </c>
      <c r="BO902" s="149">
        <v>1800712</v>
      </c>
      <c r="BP902" s="150">
        <v>891.35299999999995</v>
      </c>
      <c r="BS902" s="97">
        <f t="shared" si="715"/>
        <v>0</v>
      </c>
      <c r="BT902" s="97">
        <f t="shared" si="716"/>
        <v>0</v>
      </c>
      <c r="BU902" s="97">
        <f t="shared" si="717"/>
        <v>0</v>
      </c>
      <c r="BV902" s="296" t="str">
        <f>IF(CA902=0,"NO STOCK",IF(COUNTIF(PKGSUMM_T!$A$2:$A$1245,A902)&gt;0,"OK","ERROR"))</f>
        <v>NO STOCK</v>
      </c>
      <c r="BW902" s="296" t="str">
        <f>IF(CA902=0,"NO STOCK",IF(OR(COUNTIF(COST_SHEETT!$B$3:$B$1238,CI902)&gt;0,COUNTIF(COST_SHEETT!$AB$3:$AB$1238,CI902)&gt;0,COUNTIF(COST_SHEETT1!$B$3:$B$1238,CI902)&gt;0,COUNTIF(COST_SHEETT1!$AB$3:$AB$1238,CI902)&gt;0),"OK","ERROR"))</f>
        <v>NO STOCK</v>
      </c>
      <c r="BX902" s="97">
        <f>SUMIF(HW!$A$2:$A$1573,$A902,HW!BI$2:BI$1573)</f>
        <v>0</v>
      </c>
      <c r="BY902" s="97">
        <f>SUMIF(HW!$A$2:$A$1573,$A902,HW!BJ$2:BJ$1573)</f>
        <v>0</v>
      </c>
      <c r="BZ902" s="197">
        <f t="shared" si="718"/>
        <v>0</v>
      </c>
      <c r="CA902" s="198">
        <f t="shared" si="719"/>
        <v>0</v>
      </c>
      <c r="CI902" s="278"/>
      <c r="CJ902" s="276"/>
      <c r="CK902" s="296">
        <f>IF(C902="WORK IN PROGRESS",0.099999,IF(SUMIF(SALE!$L$3:$L$1221,$A902,SALE!$U$3:$U$1221)=0,0,SUMIF(SALE!$L$3:$L$1221,$A902,SALE!$U$3:$U$1221)/SUMIF(SALE!$L$3:$L$1221,$A902,SALE!$F$3:$F$1221)))</f>
        <v>0</v>
      </c>
    </row>
    <row r="903" spans="1:102" ht="12" hidden="1" customHeight="1" x14ac:dyDescent="0.25">
      <c r="A903" s="104" t="s">
        <v>2642</v>
      </c>
      <c r="B903" s="105" t="s">
        <v>2077</v>
      </c>
      <c r="C903" s="106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  <c r="BH903" s="107"/>
      <c r="BI903" s="107"/>
      <c r="BJ903" s="107"/>
      <c r="BK903" s="107"/>
      <c r="BL903" s="107"/>
      <c r="BM903" s="107"/>
      <c r="BN903" s="107"/>
      <c r="BO903" s="107"/>
      <c r="BP903" s="108"/>
      <c r="BS903" s="97">
        <f t="shared" si="715"/>
        <v>0</v>
      </c>
      <c r="BT903" s="97">
        <f t="shared" si="716"/>
        <v>0</v>
      </c>
      <c r="BU903" s="97">
        <f t="shared" si="717"/>
        <v>0</v>
      </c>
      <c r="BV903" s="296" t="str">
        <f>IF(CA903=0,"NO STOCK",IF(COUNTIF(PKGSUMM_T!$A$2:$A$1245,A903)&gt;0,"OK","ERROR"))</f>
        <v>NO STOCK</v>
      </c>
      <c r="BW903" s="296" t="str">
        <f>IF(CA903=0,"NO STOCK",IF(OR(COUNTIF(COST_SHEETT!$B$3:$B$1238,CI903)&gt;0,COUNTIF(COST_SHEETT!$AB$3:$AB$1238,CI903)&gt;0,COUNTIF(COST_SHEETT1!$B$3:$B$1238,CI903)&gt;0,COUNTIF(COST_SHEETT1!$AB$3:$AB$1238,CI903)&gt;0),"OK","ERROR"))</f>
        <v>NO STOCK</v>
      </c>
      <c r="BX903" s="97">
        <f>SUMIF(HW!$A$2:$A$1573,$A903,HW!BI$2:BI$1573)</f>
        <v>0</v>
      </c>
      <c r="BY903" s="97">
        <f>SUMIF(HW!$A$2:$A$1573,$A903,HW!BJ$2:BJ$1573)</f>
        <v>0</v>
      </c>
      <c r="BZ903" s="197">
        <f t="shared" si="718"/>
        <v>0</v>
      </c>
      <c r="CA903" s="198">
        <f t="shared" si="719"/>
        <v>0</v>
      </c>
      <c r="CI903" s="278"/>
      <c r="CJ903" s="276"/>
      <c r="CK903" s="296">
        <f>IF(C903="WORK IN PROGRESS",0.099999,IF(SUMIF(SALE!$L$3:$L$1221,$A903,SALE!$U$3:$U$1221)=0,0,SUMIF(SALE!$L$3:$L$1221,$A903,SALE!$U$3:$U$1221)/SUMIF(SALE!$L$3:$L$1221,$A903,SALE!$F$3:$F$1221)))</f>
        <v>0</v>
      </c>
    </row>
    <row r="904" spans="1:102" ht="12" hidden="1" customHeight="1" x14ac:dyDescent="0.25">
      <c r="A904" s="109" t="s">
        <v>2642</v>
      </c>
      <c r="B904" s="110"/>
      <c r="C904" s="111" t="s">
        <v>30</v>
      </c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  <c r="BE904" s="112"/>
      <c r="BF904" s="112"/>
      <c r="BG904" s="112"/>
      <c r="BH904" s="112"/>
      <c r="BI904" s="112"/>
      <c r="BJ904" s="112"/>
      <c r="BK904" s="112"/>
      <c r="BL904" s="112"/>
      <c r="BM904" s="112"/>
      <c r="BN904" s="112"/>
      <c r="BO904" s="112"/>
      <c r="BP904" s="113"/>
      <c r="BS904" s="97">
        <f t="shared" ref="BS904:BS967" si="780">IF($A904="YYYYY",0,AY904)</f>
        <v>0</v>
      </c>
      <c r="BT904" s="97">
        <f t="shared" ref="BT904:BT967" si="781">IF($A904="YYYYY",0,AZ904)</f>
        <v>0</v>
      </c>
      <c r="BU904" s="97">
        <f t="shared" ref="BU904:BU967" si="782">IF($A904="YYYYY",0,BA904)</f>
        <v>0</v>
      </c>
      <c r="BV904" s="296" t="str">
        <f>IF(CA904=0,"NO STOCK",IF(COUNTIF(PKGSUMM_T!$A$2:$A$1245,A904)&gt;0,"OK","ERROR"))</f>
        <v>NO STOCK</v>
      </c>
      <c r="BW904" s="296" t="str">
        <f>IF(CA904=0,"NO STOCK",IF(OR(COUNTIF(COST_SHEETT!$B$3:$B$1238,CI904)&gt;0,COUNTIF(COST_SHEETT!$AB$3:$AB$1238,CI904)&gt;0,COUNTIF(COST_SHEETT1!$B$3:$B$1238,CI904)&gt;0,COUNTIF(COST_SHEETT1!$AB$3:$AB$1238,CI904)&gt;0),"OK","ERROR"))</f>
        <v>NO STOCK</v>
      </c>
      <c r="BX904" s="97">
        <f>SUMIF(HW!$A$2:$A$1573,$A904,HW!BI$2:BI$1573)</f>
        <v>0</v>
      </c>
      <c r="BY904" s="97">
        <f>SUMIF(HW!$A$2:$A$1573,$A904,HW!BJ$2:BJ$1573)</f>
        <v>0</v>
      </c>
      <c r="BZ904" s="197">
        <f t="shared" ref="BZ904:BZ967" si="783">BS904+BX904</f>
        <v>0</v>
      </c>
      <c r="CA904" s="198">
        <f t="shared" ref="CA904:CA967" si="784">BY904+BU904</f>
        <v>0</v>
      </c>
      <c r="CI904" s="278"/>
      <c r="CJ904" s="276"/>
      <c r="CK904" s="296">
        <f>IF(C904="WORK IN PROGRESS",0.099999,IF(SUMIF(SALE!$L$3:$L$1221,$A904,SALE!$U$3:$U$1221)=0,0,SUMIF(SALE!$L$3:$L$1221,$A904,SALE!$U$3:$U$1221)/SUMIF(SALE!$L$3:$L$1221,$A904,SALE!$F$3:$F$1221)))</f>
        <v>0</v>
      </c>
    </row>
    <row r="905" spans="1:102" ht="12" customHeight="1" x14ac:dyDescent="0.25">
      <c r="A905" s="114" t="s">
        <v>611</v>
      </c>
      <c r="B905" s="115" t="s">
        <v>612</v>
      </c>
      <c r="C905" s="115" t="s">
        <v>30</v>
      </c>
      <c r="D905" s="116">
        <v>4340</v>
      </c>
      <c r="E905" s="117">
        <v>266</v>
      </c>
      <c r="F905" s="117">
        <v>3.9697999999999997E-2</v>
      </c>
      <c r="G905" s="117">
        <v>3.9697999999999997E-2</v>
      </c>
      <c r="H905" s="130">
        <v>86800</v>
      </c>
      <c r="I905" s="130">
        <v>23.088999999999999</v>
      </c>
      <c r="J905" s="131">
        <v>3445.7860000000001</v>
      </c>
      <c r="K905" s="117"/>
      <c r="L905" s="118">
        <v>0</v>
      </c>
      <c r="M905" s="117"/>
      <c r="N905" s="118">
        <v>0</v>
      </c>
      <c r="O905" s="117"/>
      <c r="P905" s="118">
        <v>0</v>
      </c>
      <c r="Q905" s="117"/>
      <c r="R905" s="118">
        <v>0</v>
      </c>
      <c r="S905" s="117"/>
      <c r="T905" s="118">
        <v>0</v>
      </c>
      <c r="U905" s="117"/>
      <c r="V905" s="118">
        <v>0</v>
      </c>
      <c r="W905" s="117"/>
      <c r="X905" s="118">
        <v>0</v>
      </c>
      <c r="Y905" s="117"/>
      <c r="Z905" s="118">
        <v>0</v>
      </c>
      <c r="AA905" s="117"/>
      <c r="AB905" s="118">
        <v>0</v>
      </c>
      <c r="AC905" s="118">
        <v>0</v>
      </c>
      <c r="AD905" s="118">
        <v>0</v>
      </c>
      <c r="AE905" s="118">
        <v>0</v>
      </c>
      <c r="AF905" s="117"/>
      <c r="AG905" s="118">
        <v>0</v>
      </c>
      <c r="AH905" s="117"/>
      <c r="AI905" s="118">
        <v>0</v>
      </c>
      <c r="AJ905" s="117"/>
      <c r="AK905" s="118">
        <v>0</v>
      </c>
      <c r="AL905" s="117"/>
      <c r="AM905" s="118">
        <v>0</v>
      </c>
      <c r="AN905" s="117"/>
      <c r="AO905" s="118">
        <v>0</v>
      </c>
      <c r="AP905" s="117"/>
      <c r="AQ905" s="118">
        <v>0</v>
      </c>
      <c r="AR905" s="117"/>
      <c r="AS905" s="118">
        <v>0</v>
      </c>
      <c r="AT905" s="117"/>
      <c r="AU905" s="118">
        <v>0</v>
      </c>
      <c r="AV905" s="118">
        <v>0</v>
      </c>
      <c r="AW905" s="118">
        <v>0</v>
      </c>
      <c r="AX905" s="118">
        <v>0</v>
      </c>
      <c r="AY905" s="132">
        <v>86800</v>
      </c>
      <c r="AZ905" s="117">
        <v>20</v>
      </c>
      <c r="BA905" s="130">
        <v>23.088999999999999</v>
      </c>
      <c r="BB905" s="131">
        <v>3445.7860000000001</v>
      </c>
      <c r="BC905" s="131">
        <v>3445.7860000000001</v>
      </c>
      <c r="BD905" s="117">
        <v>0</v>
      </c>
      <c r="BE905" s="117">
        <v>0</v>
      </c>
      <c r="BF905" s="118">
        <v>0</v>
      </c>
      <c r="BG905" s="118">
        <v>0</v>
      </c>
      <c r="BH905" s="118">
        <v>0</v>
      </c>
      <c r="BI905" s="117"/>
      <c r="BJ905" s="118">
        <v>0</v>
      </c>
      <c r="BK905" s="117"/>
      <c r="BL905" s="118">
        <v>0</v>
      </c>
      <c r="BM905" s="118">
        <v>0</v>
      </c>
      <c r="BN905" s="118">
        <v>0</v>
      </c>
      <c r="BO905" s="118">
        <v>0</v>
      </c>
      <c r="BP905" s="119">
        <v>0</v>
      </c>
      <c r="BS905" s="97">
        <f t="shared" si="780"/>
        <v>86800</v>
      </c>
      <c r="BT905" s="97">
        <f t="shared" si="781"/>
        <v>20</v>
      </c>
      <c r="BU905" s="97">
        <f t="shared" si="782"/>
        <v>23.088999999999999</v>
      </c>
      <c r="BV905" s="296" t="str">
        <f>IF(CA905=0,"NO STOCK",IF(COUNTIF(PKGSUMM_T!$A$2:$A$1245,A905)&gt;0,"OK","ERROR"))</f>
        <v>OK</v>
      </c>
      <c r="BW905" s="296" t="str">
        <f>IF(CA905=0,"NO STOCK",IF(OR(COUNTIF(COST_SHEETT!$B$3:$B$1238,CI905)&gt;0,COUNTIF(COST_SHEETT!$AB$3:$AB$1238,CI905)&gt;0,COUNTIF(COST_SHEETT1!$B$3:$B$1238,CI905)&gt;0,COUNTIF(COST_SHEETT1!$AB$3:$AB$1238,CI905)&gt;0),"OK","ERROR"))</f>
        <v>OK</v>
      </c>
      <c r="BX905" s="97">
        <f>SUMIF(HW!$A$2:$A$1573,$A905,HW!BI$2:BI$1573)</f>
        <v>0</v>
      </c>
      <c r="BY905" s="97">
        <f>SUMIF(HW!$A$2:$A$1573,$A905,HW!BJ$2:BJ$1573)</f>
        <v>0</v>
      </c>
      <c r="BZ905" s="197">
        <f t="shared" si="783"/>
        <v>86800</v>
      </c>
      <c r="CA905" s="198">
        <f t="shared" si="784"/>
        <v>23.088999999999999</v>
      </c>
      <c r="CB905" s="296">
        <f>IF(CJ905="Y",IF(C905="FINISHED GOODS",SUMIF(COST_SHEETT!$AB$3:$AB$1227,$CI905,COST_SHEETT!$DD$3:$DD$1227),SUMIF(COST_SHEETT!$B$3:$B$1227,$CI905,COST_SHEETT!$DB$3:$DB$1227)),IF(C905="FINISHED GOODS",SUMIF(COST_SHEETT1!$AB$3:$AB$1227,$CI905,COST_SHEETT1!$DD$3:$DD$1227),SUMIF(COST_SHEETT1!$B$3:$B$1227,$CI905,COST_SHEETT1!$DB$3:$DB$1227)))</f>
        <v>3.9204475406832702E-2</v>
      </c>
      <c r="CC905" s="209">
        <f t="shared" ref="CC905:CC908" si="785">ROUND(BZ905*CB905,0)</f>
        <v>3403</v>
      </c>
      <c r="CD905" s="295">
        <v>1</v>
      </c>
      <c r="CE905" s="295"/>
      <c r="CF905" s="376">
        <f t="shared" ref="CF905:CF908" si="786">IF(BZ905=0,0,IF(CK905&gt;0,CK905,CD905))</f>
        <v>4.8141999773699796E-2</v>
      </c>
      <c r="CG905" s="301">
        <f t="shared" ref="CG905:CG908" si="787">MIN(CF905,CB905)</f>
        <v>3.9204475406832702E-2</v>
      </c>
      <c r="CH905" s="302">
        <f t="shared" ref="CH905:CH908" si="788">ROUND(CG905*BZ905,0)</f>
        <v>3403</v>
      </c>
      <c r="CI905" s="278" t="s">
        <v>3798</v>
      </c>
      <c r="CJ905" s="277" t="s">
        <v>2666</v>
      </c>
      <c r="CK905" s="296">
        <f>IF(C905="WORK IN PROGRESS",0.099999,IF(SUMIF(SALE!$L$3:$L$1221,$A905,SALE!$U$3:$U$1221)=0,0,SUMIF(SALE!$L$3:$L$1221,$A905,SALE!$U$3:$U$1221)/SUMIF(SALE!$L$3:$L$1221,$A905,SALE!$F$3:$F$1221)))</f>
        <v>4.8141999773699796E-2</v>
      </c>
      <c r="CL905" s="296" t="str">
        <f t="shared" ref="CL905:CL908" si="789">IF(CF905&lt;CB905,"NRV","COST")</f>
        <v>COST</v>
      </c>
      <c r="CM905" s="304">
        <f t="shared" ref="CM905:CM908" si="790">IF(CA905=0,0,ROUND(CH905/CA905,3))</f>
        <v>147.386</v>
      </c>
      <c r="CU905" s="296">
        <f t="shared" ref="CU905:CU908" si="791">+(BZ905-BX905)*CG905</f>
        <v>3402.9484653130785</v>
      </c>
      <c r="CW905" s="296">
        <f t="shared" ref="CW905:CW908" si="792">+CT905+CU905+CV905</f>
        <v>3402.9484653130785</v>
      </c>
      <c r="CX905" s="388">
        <f t="shared" ref="CX905:CX908" si="793">+CW905-CH905</f>
        <v>-5.1534686921513639E-2</v>
      </c>
    </row>
    <row r="906" spans="1:102" ht="12" customHeight="1" x14ac:dyDescent="0.25">
      <c r="A906" s="120" t="s">
        <v>607</v>
      </c>
      <c r="B906" s="121" t="s">
        <v>608</v>
      </c>
      <c r="C906" s="121" t="s">
        <v>30</v>
      </c>
      <c r="D906" s="122">
        <v>1953</v>
      </c>
      <c r="E906" s="123">
        <v>266</v>
      </c>
      <c r="F906" s="123">
        <v>4.4422999999999997E-2</v>
      </c>
      <c r="G906" s="123">
        <v>4.4422999999999997E-2</v>
      </c>
      <c r="H906" s="127">
        <v>537075</v>
      </c>
      <c r="I906" s="127">
        <v>142.86199999999999</v>
      </c>
      <c r="J906" s="128">
        <v>23858.483</v>
      </c>
      <c r="K906" s="123"/>
      <c r="L906" s="124">
        <v>0</v>
      </c>
      <c r="M906" s="123"/>
      <c r="N906" s="124">
        <v>0</v>
      </c>
      <c r="O906" s="123"/>
      <c r="P906" s="124">
        <v>0</v>
      </c>
      <c r="Q906" s="123"/>
      <c r="R906" s="124">
        <v>0</v>
      </c>
      <c r="S906" s="123"/>
      <c r="T906" s="124">
        <v>0</v>
      </c>
      <c r="U906" s="123"/>
      <c r="V906" s="124">
        <v>0</v>
      </c>
      <c r="W906" s="123"/>
      <c r="X906" s="124">
        <v>0</v>
      </c>
      <c r="Y906" s="123"/>
      <c r="Z906" s="124">
        <v>0</v>
      </c>
      <c r="AA906" s="123"/>
      <c r="AB906" s="124">
        <v>0</v>
      </c>
      <c r="AC906" s="124">
        <v>0</v>
      </c>
      <c r="AD906" s="124">
        <v>0</v>
      </c>
      <c r="AE906" s="124">
        <v>0</v>
      </c>
      <c r="AF906" s="123"/>
      <c r="AG906" s="124">
        <v>0</v>
      </c>
      <c r="AH906" s="123"/>
      <c r="AI906" s="124">
        <v>0</v>
      </c>
      <c r="AJ906" s="123"/>
      <c r="AK906" s="124">
        <v>0</v>
      </c>
      <c r="AL906" s="123"/>
      <c r="AM906" s="124">
        <v>0</v>
      </c>
      <c r="AN906" s="123">
        <v>42966</v>
      </c>
      <c r="AO906" s="123">
        <v>11.429</v>
      </c>
      <c r="AP906" s="123">
        <v>187488</v>
      </c>
      <c r="AQ906" s="123">
        <v>49.872</v>
      </c>
      <c r="AR906" s="123"/>
      <c r="AS906" s="124">
        <v>0</v>
      </c>
      <c r="AT906" s="123"/>
      <c r="AU906" s="124">
        <v>0</v>
      </c>
      <c r="AV906" s="135">
        <v>230454</v>
      </c>
      <c r="AW906" s="112">
        <v>61.301000000000002</v>
      </c>
      <c r="AX906" s="134">
        <v>10237.458000000001</v>
      </c>
      <c r="AY906" s="129">
        <v>306621</v>
      </c>
      <c r="AZ906" s="123">
        <v>157</v>
      </c>
      <c r="BA906" s="127">
        <v>81.561000000000007</v>
      </c>
      <c r="BB906" s="128">
        <v>13621.025</v>
      </c>
      <c r="BC906" s="128">
        <v>13621.025</v>
      </c>
      <c r="BD906" s="123">
        <v>0</v>
      </c>
      <c r="BE906" s="123">
        <v>0</v>
      </c>
      <c r="BF906" s="124">
        <v>0</v>
      </c>
      <c r="BG906" s="124">
        <v>0</v>
      </c>
      <c r="BH906" s="124">
        <v>0</v>
      </c>
      <c r="BI906" s="123"/>
      <c r="BJ906" s="124">
        <v>0</v>
      </c>
      <c r="BK906" s="123"/>
      <c r="BL906" s="124">
        <v>0</v>
      </c>
      <c r="BM906" s="124">
        <v>0</v>
      </c>
      <c r="BN906" s="124">
        <v>0</v>
      </c>
      <c r="BO906" s="124">
        <v>0</v>
      </c>
      <c r="BP906" s="125">
        <v>0</v>
      </c>
      <c r="BS906" s="97">
        <f t="shared" si="780"/>
        <v>306621</v>
      </c>
      <c r="BT906" s="97">
        <f t="shared" si="781"/>
        <v>157</v>
      </c>
      <c r="BU906" s="97">
        <f t="shared" si="782"/>
        <v>81.561000000000007</v>
      </c>
      <c r="BV906" s="296" t="str">
        <f>IF(CA906=0,"NO STOCK",IF(COUNTIF(PKGSUMM_T!$A$2:$A$1245,A906)&gt;0,"OK","ERROR"))</f>
        <v>OK</v>
      </c>
      <c r="BW906" s="296" t="str">
        <f>IF(CA906=0,"NO STOCK",IF(OR(COUNTIF(COST_SHEETT!$B$3:$B$1238,CI906)&gt;0,COUNTIF(COST_SHEETT!$AB$3:$AB$1238,CI906)&gt;0,COUNTIF(COST_SHEETT1!$B$3:$B$1238,CI906)&gt;0,COUNTIF(COST_SHEETT1!$AB$3:$AB$1238,CI906)&gt;0),"OK","ERROR"))</f>
        <v>OK</v>
      </c>
      <c r="BX906" s="97">
        <f>SUMIF(HW!$A$2:$A$1573,$A906,HW!BI$2:BI$1573)</f>
        <v>36673</v>
      </c>
      <c r="BY906" s="97">
        <f>SUMIF(HW!$A$2:$A$1573,$A906,HW!BJ$2:BJ$1573)</f>
        <v>9.7550000000000008</v>
      </c>
      <c r="BZ906" s="197">
        <f t="shared" si="783"/>
        <v>343294</v>
      </c>
      <c r="CA906" s="198">
        <f t="shared" si="784"/>
        <v>91.316000000000003</v>
      </c>
      <c r="CB906" s="296">
        <f>IF(CJ906="Y",IF(C906="FINISHED GOODS",SUMIF(COST_SHEETT!$AB$3:$AB$1227,$CI906,COST_SHEETT!$DD$3:$DD$1227),SUMIF(COST_SHEETT!$B$3:$B$1227,$CI906,COST_SHEETT!$DB$3:$DB$1227)),IF(C906="FINISHED GOODS",SUMIF(COST_SHEETT1!$AB$3:$AB$1227,$CI906,COST_SHEETT1!$DD$3:$DD$1227),SUMIF(COST_SHEETT1!$B$3:$B$1227,$CI906,COST_SHEETT1!$DB$3:$DB$1227)))</f>
        <v>4.3920423453129763E-2</v>
      </c>
      <c r="CC906" s="209">
        <f t="shared" si="785"/>
        <v>15078</v>
      </c>
      <c r="CD906" s="295">
        <v>1</v>
      </c>
      <c r="CE906" s="295"/>
      <c r="CF906" s="376">
        <f t="shared" si="786"/>
        <v>5.1114999359959043E-2</v>
      </c>
      <c r="CG906" s="301">
        <f t="shared" si="787"/>
        <v>4.3920423453129763E-2</v>
      </c>
      <c r="CH906" s="302">
        <f t="shared" si="788"/>
        <v>15078</v>
      </c>
      <c r="CI906" s="278" t="s">
        <v>4266</v>
      </c>
      <c r="CJ906" s="277" t="s">
        <v>2666</v>
      </c>
      <c r="CK906" s="296">
        <f>IF(C906="WORK IN PROGRESS",0.099999,IF(SUMIF(SALE!$L$3:$L$1221,$A906,SALE!$U$3:$U$1221)=0,0,SUMIF(SALE!$L$3:$L$1221,$A906,SALE!$U$3:$U$1221)/SUMIF(SALE!$L$3:$L$1221,$A906,SALE!$F$3:$F$1221)))</f>
        <v>5.1114999359959043E-2</v>
      </c>
      <c r="CL906" s="296" t="str">
        <f t="shared" si="789"/>
        <v>COST</v>
      </c>
      <c r="CM906" s="304">
        <f t="shared" si="790"/>
        <v>165.119</v>
      </c>
      <c r="CT906" s="296">
        <f>+(BX906*CG906)</f>
        <v>1610.6936892966278</v>
      </c>
      <c r="CU906" s="296">
        <f t="shared" si="791"/>
        <v>13466.924159622102</v>
      </c>
      <c r="CW906" s="296">
        <f t="shared" si="792"/>
        <v>15077.61784891873</v>
      </c>
      <c r="CX906" s="388">
        <f t="shared" si="793"/>
        <v>-0.38215108127042186</v>
      </c>
    </row>
    <row r="907" spans="1:102" ht="12" customHeight="1" x14ac:dyDescent="0.25">
      <c r="A907" s="114" t="s">
        <v>613</v>
      </c>
      <c r="B907" s="115" t="s">
        <v>614</v>
      </c>
      <c r="C907" s="115" t="s">
        <v>30</v>
      </c>
      <c r="D907" s="116">
        <v>3549</v>
      </c>
      <c r="E907" s="117">
        <v>266</v>
      </c>
      <c r="F907" s="117">
        <v>3.5965999999999998E-2</v>
      </c>
      <c r="G907" s="117">
        <v>3.5965999999999998E-2</v>
      </c>
      <c r="H907" s="130">
        <v>202293</v>
      </c>
      <c r="I907" s="130">
        <v>53.81</v>
      </c>
      <c r="J907" s="131">
        <v>7275.67</v>
      </c>
      <c r="K907" s="117"/>
      <c r="L907" s="118">
        <v>0</v>
      </c>
      <c r="M907" s="117"/>
      <c r="N907" s="118">
        <v>0</v>
      </c>
      <c r="O907" s="117"/>
      <c r="P907" s="118">
        <v>0</v>
      </c>
      <c r="Q907" s="117"/>
      <c r="R907" s="118">
        <v>0</v>
      </c>
      <c r="S907" s="117"/>
      <c r="T907" s="118">
        <v>0</v>
      </c>
      <c r="U907" s="117"/>
      <c r="V907" s="118">
        <v>0</v>
      </c>
      <c r="W907" s="117"/>
      <c r="X907" s="118">
        <v>0</v>
      </c>
      <c r="Y907" s="117"/>
      <c r="Z907" s="118">
        <v>0</v>
      </c>
      <c r="AA907" s="117"/>
      <c r="AB907" s="118">
        <v>0</v>
      </c>
      <c r="AC907" s="118">
        <v>0</v>
      </c>
      <c r="AD907" s="118">
        <v>0</v>
      </c>
      <c r="AE907" s="118">
        <v>0</v>
      </c>
      <c r="AF907" s="117"/>
      <c r="AG907" s="118">
        <v>0</v>
      </c>
      <c r="AH907" s="117"/>
      <c r="AI907" s="118">
        <v>0</v>
      </c>
      <c r="AJ907" s="117"/>
      <c r="AK907" s="118">
        <v>0</v>
      </c>
      <c r="AL907" s="117"/>
      <c r="AM907" s="118">
        <v>0</v>
      </c>
      <c r="AN907" s="117"/>
      <c r="AO907" s="118">
        <v>0</v>
      </c>
      <c r="AP907" s="117"/>
      <c r="AQ907" s="118">
        <v>0</v>
      </c>
      <c r="AR907" s="117"/>
      <c r="AS907" s="118">
        <v>0</v>
      </c>
      <c r="AT907" s="117"/>
      <c r="AU907" s="118">
        <v>0</v>
      </c>
      <c r="AV907" s="118">
        <v>0</v>
      </c>
      <c r="AW907" s="118">
        <v>0</v>
      </c>
      <c r="AX907" s="118">
        <v>0</v>
      </c>
      <c r="AY907" s="132">
        <v>202293</v>
      </c>
      <c r="AZ907" s="117">
        <v>57</v>
      </c>
      <c r="BA907" s="130">
        <v>53.81</v>
      </c>
      <c r="BB907" s="131">
        <v>7275.67</v>
      </c>
      <c r="BC907" s="131">
        <v>7275.67</v>
      </c>
      <c r="BD907" s="117">
        <v>0</v>
      </c>
      <c r="BE907" s="117">
        <v>0</v>
      </c>
      <c r="BF907" s="118">
        <v>0</v>
      </c>
      <c r="BG907" s="118">
        <v>0</v>
      </c>
      <c r="BH907" s="118">
        <v>0</v>
      </c>
      <c r="BI907" s="117"/>
      <c r="BJ907" s="118">
        <v>0</v>
      </c>
      <c r="BK907" s="117"/>
      <c r="BL907" s="118">
        <v>0</v>
      </c>
      <c r="BM907" s="118">
        <v>0</v>
      </c>
      <c r="BN907" s="118">
        <v>0</v>
      </c>
      <c r="BO907" s="118">
        <v>0</v>
      </c>
      <c r="BP907" s="119">
        <v>0</v>
      </c>
      <c r="BS907" s="97">
        <f t="shared" si="780"/>
        <v>202293</v>
      </c>
      <c r="BT907" s="97">
        <f t="shared" si="781"/>
        <v>57</v>
      </c>
      <c r="BU907" s="97">
        <f t="shared" si="782"/>
        <v>53.81</v>
      </c>
      <c r="BV907" s="296" t="str">
        <f>IF(CA907=0,"NO STOCK",IF(COUNTIF(PKGSUMM_T!$A$2:$A$1245,A907)&gt;0,"OK","ERROR"))</f>
        <v>OK</v>
      </c>
      <c r="BW907" s="296" t="str">
        <f>IF(CA907=0,"NO STOCK",IF(OR(COUNTIF(COST_SHEETT!$B$3:$B$1238,CI907)&gt;0,COUNTIF(COST_SHEETT!$AB$3:$AB$1238,CI907)&gt;0,COUNTIF(COST_SHEETT1!$B$3:$B$1238,CI907)&gt;0,COUNTIF(COST_SHEETT1!$AB$3:$AB$1238,CI907)&gt;0),"OK","ERROR"))</f>
        <v>OK</v>
      </c>
      <c r="BX907" s="97">
        <f>SUMIF(HW!$A$2:$A$1573,$A907,HW!BI$2:BI$1573)</f>
        <v>0</v>
      </c>
      <c r="BY907" s="97">
        <f>SUMIF(HW!$A$2:$A$1573,$A907,HW!BJ$2:BJ$1573)</f>
        <v>0</v>
      </c>
      <c r="BZ907" s="197">
        <f t="shared" si="783"/>
        <v>202293</v>
      </c>
      <c r="CA907" s="198">
        <f t="shared" si="784"/>
        <v>53.81</v>
      </c>
      <c r="CB907" s="296">
        <f>IF(CJ907="Y",IF(C907="FINISHED GOODS",SUMIF(COST_SHEETT!$AB$3:$AB$1227,$CI907,COST_SHEETT!$DD$3:$DD$1227),SUMIF(COST_SHEETT!$B$3:$B$1227,$CI907,COST_SHEETT!$DB$3:$DB$1227)),IF(C907="FINISHED GOODS",SUMIF(COST_SHEETT1!$AB$3:$AB$1227,$CI907,COST_SHEETT1!$DD$3:$DD$1227),SUMIF(COST_SHEETT1!$B$3:$B$1227,$CI907,COST_SHEETT1!$DB$3:$DB$1227)))</f>
        <v>3.5966238830831429E-2</v>
      </c>
      <c r="CC907" s="209">
        <f t="shared" si="785"/>
        <v>7276</v>
      </c>
      <c r="CD907" s="295">
        <v>1</v>
      </c>
      <c r="CE907" s="295"/>
      <c r="CF907" s="376">
        <f t="shared" si="786"/>
        <v>4.4690270281986258E-2</v>
      </c>
      <c r="CG907" s="301">
        <f t="shared" si="787"/>
        <v>3.5966238830831429E-2</v>
      </c>
      <c r="CH907" s="302">
        <f t="shared" si="788"/>
        <v>7276</v>
      </c>
      <c r="CI907" s="278" t="s">
        <v>3800</v>
      </c>
      <c r="CJ907" s="276"/>
      <c r="CK907" s="303">
        <f>(12.5/(2.6*100))-(500/(2.6*D907*16))</f>
        <v>4.4690270281986258E-2</v>
      </c>
      <c r="CL907" s="296" t="str">
        <f t="shared" si="789"/>
        <v>COST</v>
      </c>
      <c r="CM907" s="304">
        <f t="shared" si="790"/>
        <v>135.21700000000001</v>
      </c>
      <c r="CU907" s="296">
        <f t="shared" si="791"/>
        <v>7275.7183518053826</v>
      </c>
      <c r="CW907" s="296">
        <f t="shared" si="792"/>
        <v>7275.7183518053826</v>
      </c>
      <c r="CX907" s="388">
        <f t="shared" si="793"/>
        <v>-0.28164819461744628</v>
      </c>
    </row>
    <row r="908" spans="1:102" ht="12" customHeight="1" x14ac:dyDescent="0.25">
      <c r="A908" s="120" t="s">
        <v>619</v>
      </c>
      <c r="B908" s="121" t="s">
        <v>620</v>
      </c>
      <c r="C908" s="121" t="s">
        <v>30</v>
      </c>
      <c r="D908" s="122">
        <v>3360</v>
      </c>
      <c r="E908" s="123">
        <v>340</v>
      </c>
      <c r="F908" s="123">
        <v>5.2798999999999999E-2</v>
      </c>
      <c r="G908" s="123">
        <v>5.2798999999999999E-2</v>
      </c>
      <c r="H908" s="127">
        <v>131040</v>
      </c>
      <c r="I908" s="127">
        <v>44.554000000000002</v>
      </c>
      <c r="J908" s="128">
        <v>6918.7809999999999</v>
      </c>
      <c r="K908" s="123"/>
      <c r="L908" s="124">
        <v>0</v>
      </c>
      <c r="M908" s="123"/>
      <c r="N908" s="124">
        <v>0</v>
      </c>
      <c r="O908" s="123"/>
      <c r="P908" s="124">
        <v>0</v>
      </c>
      <c r="Q908" s="123"/>
      <c r="R908" s="124">
        <v>0</v>
      </c>
      <c r="S908" s="123"/>
      <c r="T908" s="124">
        <v>0</v>
      </c>
      <c r="U908" s="123"/>
      <c r="V908" s="124">
        <v>0</v>
      </c>
      <c r="W908" s="123"/>
      <c r="X908" s="124">
        <v>0</v>
      </c>
      <c r="Y908" s="123"/>
      <c r="Z908" s="124">
        <v>0</v>
      </c>
      <c r="AA908" s="123"/>
      <c r="AB908" s="124">
        <v>0</v>
      </c>
      <c r="AC908" s="124">
        <v>0</v>
      </c>
      <c r="AD908" s="124">
        <v>0</v>
      </c>
      <c r="AE908" s="124">
        <v>0</v>
      </c>
      <c r="AF908" s="123"/>
      <c r="AG908" s="124">
        <v>0</v>
      </c>
      <c r="AH908" s="123"/>
      <c r="AI908" s="124">
        <v>0</v>
      </c>
      <c r="AJ908" s="123"/>
      <c r="AK908" s="124">
        <v>0</v>
      </c>
      <c r="AL908" s="123"/>
      <c r="AM908" s="124">
        <v>0</v>
      </c>
      <c r="AN908" s="123"/>
      <c r="AO908" s="124">
        <v>0</v>
      </c>
      <c r="AP908" s="123"/>
      <c r="AQ908" s="124">
        <v>0</v>
      </c>
      <c r="AR908" s="123"/>
      <c r="AS908" s="124">
        <v>0</v>
      </c>
      <c r="AT908" s="123"/>
      <c r="AU908" s="124">
        <v>0</v>
      </c>
      <c r="AV908" s="124">
        <v>0</v>
      </c>
      <c r="AW908" s="124">
        <v>0</v>
      </c>
      <c r="AX908" s="124">
        <v>0</v>
      </c>
      <c r="AY908" s="129">
        <v>131040</v>
      </c>
      <c r="AZ908" s="123">
        <v>39</v>
      </c>
      <c r="BA908" s="127">
        <v>44.554000000000002</v>
      </c>
      <c r="BB908" s="128">
        <v>6918.7809999999999</v>
      </c>
      <c r="BC908" s="128">
        <v>6918.7809999999999</v>
      </c>
      <c r="BD908" s="123">
        <v>0</v>
      </c>
      <c r="BE908" s="123">
        <v>0</v>
      </c>
      <c r="BF908" s="124">
        <v>0</v>
      </c>
      <c r="BG908" s="124">
        <v>0</v>
      </c>
      <c r="BH908" s="124">
        <v>0</v>
      </c>
      <c r="BI908" s="123"/>
      <c r="BJ908" s="124">
        <v>0</v>
      </c>
      <c r="BK908" s="123"/>
      <c r="BL908" s="124">
        <v>0</v>
      </c>
      <c r="BM908" s="124">
        <v>0</v>
      </c>
      <c r="BN908" s="124">
        <v>0</v>
      </c>
      <c r="BO908" s="124">
        <v>0</v>
      </c>
      <c r="BP908" s="125">
        <v>0</v>
      </c>
      <c r="BS908" s="97">
        <f t="shared" si="780"/>
        <v>131040</v>
      </c>
      <c r="BT908" s="97">
        <f t="shared" si="781"/>
        <v>39</v>
      </c>
      <c r="BU908" s="97">
        <f t="shared" si="782"/>
        <v>44.554000000000002</v>
      </c>
      <c r="BV908" s="296" t="str">
        <f>IF(CA908=0,"NO STOCK",IF(COUNTIF(PKGSUMM_T!$A$2:$A$1245,A908)&gt;0,"OK","ERROR"))</f>
        <v>OK</v>
      </c>
      <c r="BW908" s="296" t="str">
        <f>IF(CA908=0,"NO STOCK",IF(OR(COUNTIF(COST_SHEETT!$B$3:$B$1238,CI908)&gt;0,COUNTIF(COST_SHEETT!$AB$3:$AB$1238,CI908)&gt;0,COUNTIF(COST_SHEETT1!$B$3:$B$1238,CI908)&gt;0,COUNTIF(COST_SHEETT1!$AB$3:$AB$1238,CI908)&gt;0),"OK","ERROR"))</f>
        <v>OK</v>
      </c>
      <c r="BX908" s="97">
        <f>SUMIF(HW!$A$2:$A$1573,$A908,HW!BI$2:BI$1573)</f>
        <v>0</v>
      </c>
      <c r="BY908" s="97">
        <f>SUMIF(HW!$A$2:$A$1573,$A908,HW!BJ$2:BJ$1573)</f>
        <v>0</v>
      </c>
      <c r="BZ908" s="197">
        <f t="shared" si="783"/>
        <v>131040</v>
      </c>
      <c r="CA908" s="198">
        <f t="shared" si="784"/>
        <v>44.554000000000002</v>
      </c>
      <c r="CB908" s="296">
        <f>IF(CJ908="Y",IF(C908="FINISHED GOODS",SUMIF(COST_SHEETT!$AB$3:$AB$1227,$CI908,COST_SHEETT!$DD$3:$DD$1227),SUMIF(COST_SHEETT!$B$3:$B$1227,$CI908,COST_SHEETT!$DB$3:$DB$1227)),IF(C908="FINISHED GOODS",SUMIF(COST_SHEETT1!$AB$3:$AB$1227,$CI908,COST_SHEETT1!$DD$3:$DD$1227),SUMIF(COST_SHEETT1!$B$3:$B$1227,$CI908,COST_SHEETT1!$DB$3:$DB$1227)))</f>
        <v>6.276112823021579E-2</v>
      </c>
      <c r="CC908" s="209">
        <f t="shared" si="785"/>
        <v>8224</v>
      </c>
      <c r="CD908" s="295">
        <v>1</v>
      </c>
      <c r="CE908" s="295"/>
      <c r="CF908" s="376">
        <f t="shared" si="786"/>
        <v>5.279899996456916E-2</v>
      </c>
      <c r="CG908" s="301">
        <f t="shared" si="787"/>
        <v>5.279899996456916E-2</v>
      </c>
      <c r="CH908" s="302">
        <f t="shared" si="788"/>
        <v>6919</v>
      </c>
      <c r="CI908" s="278" t="s">
        <v>3817</v>
      </c>
      <c r="CJ908" s="277" t="s">
        <v>2666</v>
      </c>
      <c r="CK908" s="296">
        <f>IF(C908="WORK IN PROGRESS",0.099999,IF(SUMIF(SALE!$L$3:$L$1221,$A908,SALE!$U$3:$U$1221)=0,0,SUMIF(SALE!$L$3:$L$1221,$A908,SALE!$U$3:$U$1221)/SUMIF(SALE!$L$3:$L$1221,$A908,SALE!$F$3:$F$1221)))</f>
        <v>5.279899996456916E-2</v>
      </c>
      <c r="CL908" s="296" t="str">
        <f t="shared" si="789"/>
        <v>NRV</v>
      </c>
      <c r="CM908" s="304">
        <f t="shared" si="790"/>
        <v>155.29499999999999</v>
      </c>
      <c r="CU908" s="296">
        <f t="shared" si="791"/>
        <v>6918.7809553571424</v>
      </c>
      <c r="CW908" s="296">
        <f t="shared" si="792"/>
        <v>6918.7809553571424</v>
      </c>
      <c r="CX908" s="388">
        <f t="shared" si="793"/>
        <v>-0.21904464285762515</v>
      </c>
    </row>
    <row r="909" spans="1:102" ht="12" hidden="1" customHeight="1" x14ac:dyDescent="0.25">
      <c r="A909" s="114" t="s">
        <v>621</v>
      </c>
      <c r="B909" s="115" t="s">
        <v>622</v>
      </c>
      <c r="C909" s="115" t="s">
        <v>30</v>
      </c>
      <c r="D909" s="116">
        <v>1848</v>
      </c>
      <c r="E909" s="117">
        <v>340</v>
      </c>
      <c r="F909" s="117">
        <v>4.9334999999999997E-2</v>
      </c>
      <c r="G909" s="117">
        <v>4.9334999999999997E-2</v>
      </c>
      <c r="H909" s="118"/>
      <c r="I909" s="118">
        <v>0</v>
      </c>
      <c r="J909" s="118">
        <v>0</v>
      </c>
      <c r="K909" s="118"/>
      <c r="L909" s="118">
        <v>0</v>
      </c>
      <c r="M909" s="118"/>
      <c r="N909" s="118">
        <v>0</v>
      </c>
      <c r="O909" s="118"/>
      <c r="P909" s="118">
        <v>0</v>
      </c>
      <c r="Q909" s="118"/>
      <c r="R909" s="118">
        <v>0</v>
      </c>
      <c r="S909" s="118"/>
      <c r="T909" s="118">
        <v>0</v>
      </c>
      <c r="U909" s="118"/>
      <c r="V909" s="118">
        <v>0</v>
      </c>
      <c r="W909" s="118"/>
      <c r="X909" s="118">
        <v>0</v>
      </c>
      <c r="Y909" s="118"/>
      <c r="Z909" s="118">
        <v>0</v>
      </c>
      <c r="AA909" s="118"/>
      <c r="AB909" s="118">
        <v>0</v>
      </c>
      <c r="AC909" s="118">
        <v>0</v>
      </c>
      <c r="AD909" s="118">
        <v>0</v>
      </c>
      <c r="AE909" s="118">
        <v>0</v>
      </c>
      <c r="AF909" s="118"/>
      <c r="AG909" s="118">
        <v>0</v>
      </c>
      <c r="AH909" s="118"/>
      <c r="AI909" s="118">
        <v>0</v>
      </c>
      <c r="AJ909" s="118"/>
      <c r="AK909" s="118">
        <v>0</v>
      </c>
      <c r="AL909" s="118"/>
      <c r="AM909" s="118">
        <v>0</v>
      </c>
      <c r="AN909" s="118"/>
      <c r="AO909" s="118">
        <v>0</v>
      </c>
      <c r="AP909" s="118"/>
      <c r="AQ909" s="118">
        <v>0</v>
      </c>
      <c r="AR909" s="118"/>
      <c r="AS909" s="118">
        <v>0</v>
      </c>
      <c r="AT909" s="118"/>
      <c r="AU909" s="118">
        <v>0</v>
      </c>
      <c r="AV909" s="118">
        <v>0</v>
      </c>
      <c r="AW909" s="118">
        <v>0</v>
      </c>
      <c r="AX909" s="118">
        <v>0</v>
      </c>
      <c r="AY909" s="118">
        <v>0</v>
      </c>
      <c r="AZ909" s="118">
        <v>0</v>
      </c>
      <c r="BA909" s="118">
        <v>0</v>
      </c>
      <c r="BB909" s="118">
        <v>0</v>
      </c>
      <c r="BC909" s="118">
        <v>0</v>
      </c>
      <c r="BD909" s="117">
        <v>0</v>
      </c>
      <c r="BE909" s="117">
        <v>0</v>
      </c>
      <c r="BF909" s="118">
        <v>0</v>
      </c>
      <c r="BG909" s="118">
        <v>0</v>
      </c>
      <c r="BH909" s="118">
        <v>0</v>
      </c>
      <c r="BI909" s="118"/>
      <c r="BJ909" s="118">
        <v>0</v>
      </c>
      <c r="BK909" s="118"/>
      <c r="BL909" s="118">
        <v>0</v>
      </c>
      <c r="BM909" s="118">
        <v>0</v>
      </c>
      <c r="BN909" s="118">
        <v>0</v>
      </c>
      <c r="BO909" s="118">
        <v>0</v>
      </c>
      <c r="BP909" s="119">
        <v>0</v>
      </c>
      <c r="BS909" s="97">
        <f t="shared" si="780"/>
        <v>0</v>
      </c>
      <c r="BT909" s="97">
        <f t="shared" si="781"/>
        <v>0</v>
      </c>
      <c r="BU909" s="97">
        <f t="shared" si="782"/>
        <v>0</v>
      </c>
      <c r="BV909" s="296" t="str">
        <f>IF(CA909=0,"NO STOCK",IF(COUNTIF(PKGSUMM_T!$A$2:$A$1245,A909)&gt;0,"OK","ERROR"))</f>
        <v>NO STOCK</v>
      </c>
      <c r="BW909" s="296" t="str">
        <f>IF(CA909=0,"NO STOCK",IF(OR(COUNTIF(COST_SHEETT!$B$3:$B$1238,CI909)&gt;0,COUNTIF(COST_SHEETT!$AB$3:$AB$1238,CI909)&gt;0,COUNTIF(COST_SHEETT1!$B$3:$B$1238,CI909)&gt;0,COUNTIF(COST_SHEETT1!$AB$3:$AB$1238,CI909)&gt;0),"OK","ERROR"))</f>
        <v>NO STOCK</v>
      </c>
      <c r="BX909" s="97">
        <f>SUMIF(HW!$A$2:$A$1573,$A909,HW!BI$2:BI$1573)</f>
        <v>0</v>
      </c>
      <c r="BY909" s="97">
        <f>SUMIF(HW!$A$2:$A$1573,$A909,HW!BJ$2:BJ$1573)</f>
        <v>0</v>
      </c>
      <c r="BZ909" s="197">
        <f t="shared" si="783"/>
        <v>0</v>
      </c>
      <c r="CA909" s="198">
        <f t="shared" si="784"/>
        <v>0</v>
      </c>
      <c r="CI909" s="278"/>
      <c r="CJ909" s="276"/>
      <c r="CK909" s="296">
        <f>IF(C909="WORK IN PROGRESS",0.099999,IF(SUMIF(SALE!$L$3:$L$1221,$A909,SALE!$U$3:$U$1221)=0,0,SUMIF(SALE!$L$3:$L$1221,$A909,SALE!$U$3:$U$1221)/SUMIF(SALE!$L$3:$L$1221,$A909,SALE!$F$3:$F$1221)))</f>
        <v>8.0779993815708093E-2</v>
      </c>
    </row>
    <row r="910" spans="1:102" ht="12" hidden="1" customHeight="1" x14ac:dyDescent="0.25">
      <c r="A910" s="133" t="s">
        <v>2642</v>
      </c>
      <c r="B910" s="111"/>
      <c r="C910" s="111" t="s">
        <v>1200</v>
      </c>
      <c r="D910" s="126"/>
      <c r="E910" s="126"/>
      <c r="F910" s="126">
        <v>0.222221</v>
      </c>
      <c r="G910" s="126">
        <v>0.222221</v>
      </c>
      <c r="H910" s="112">
        <v>957208</v>
      </c>
      <c r="I910" s="112">
        <v>264.315</v>
      </c>
      <c r="J910" s="134">
        <v>41498.720000000001</v>
      </c>
      <c r="K910" s="126"/>
      <c r="L910" s="112">
        <v>0</v>
      </c>
      <c r="M910" s="126"/>
      <c r="N910" s="112">
        <v>0</v>
      </c>
      <c r="O910" s="126"/>
      <c r="P910" s="112">
        <v>0</v>
      </c>
      <c r="Q910" s="126"/>
      <c r="R910" s="112">
        <v>0</v>
      </c>
      <c r="S910" s="126"/>
      <c r="T910" s="112">
        <v>0</v>
      </c>
      <c r="U910" s="126"/>
      <c r="V910" s="112">
        <v>0</v>
      </c>
      <c r="W910" s="126"/>
      <c r="X910" s="112">
        <v>0</v>
      </c>
      <c r="Y910" s="126"/>
      <c r="Z910" s="112">
        <v>0</v>
      </c>
      <c r="AA910" s="126"/>
      <c r="AB910" s="112">
        <v>0</v>
      </c>
      <c r="AC910" s="112">
        <v>0</v>
      </c>
      <c r="AD910" s="112">
        <v>0</v>
      </c>
      <c r="AE910" s="112">
        <v>0</v>
      </c>
      <c r="AF910" s="126"/>
      <c r="AG910" s="112">
        <v>0</v>
      </c>
      <c r="AH910" s="126"/>
      <c r="AI910" s="112">
        <v>0</v>
      </c>
      <c r="AJ910" s="126"/>
      <c r="AK910" s="112">
        <v>0</v>
      </c>
      <c r="AL910" s="126"/>
      <c r="AM910" s="112">
        <v>0</v>
      </c>
      <c r="AN910" s="126">
        <v>42966</v>
      </c>
      <c r="AO910" s="126">
        <v>11.429</v>
      </c>
      <c r="AP910" s="126">
        <v>187488</v>
      </c>
      <c r="AQ910" s="126">
        <v>49.872</v>
      </c>
      <c r="AR910" s="126"/>
      <c r="AS910" s="112">
        <v>0</v>
      </c>
      <c r="AT910" s="126"/>
      <c r="AU910" s="112">
        <v>0</v>
      </c>
      <c r="AV910" s="135">
        <v>230454</v>
      </c>
      <c r="AW910" s="112">
        <v>61.301000000000002</v>
      </c>
      <c r="AX910" s="134">
        <v>10237.458000000001</v>
      </c>
      <c r="AY910" s="135">
        <v>726754</v>
      </c>
      <c r="AZ910" s="126">
        <v>273</v>
      </c>
      <c r="BA910" s="112">
        <v>203.01400000000001</v>
      </c>
      <c r="BB910" s="134">
        <v>31261.261999999999</v>
      </c>
      <c r="BC910" s="134">
        <v>31261.261999999999</v>
      </c>
      <c r="BD910" s="126">
        <v>0</v>
      </c>
      <c r="BE910" s="126">
        <v>0</v>
      </c>
      <c r="BF910" s="112">
        <v>0</v>
      </c>
      <c r="BG910" s="112">
        <v>0</v>
      </c>
      <c r="BH910" s="112">
        <v>0</v>
      </c>
      <c r="BI910" s="126"/>
      <c r="BJ910" s="112">
        <v>0</v>
      </c>
      <c r="BK910" s="126"/>
      <c r="BL910" s="112">
        <v>0</v>
      </c>
      <c r="BM910" s="112">
        <v>0</v>
      </c>
      <c r="BN910" s="112">
        <v>0</v>
      </c>
      <c r="BO910" s="112">
        <v>0</v>
      </c>
      <c r="BP910" s="113">
        <v>0</v>
      </c>
      <c r="BS910" s="97">
        <f t="shared" si="780"/>
        <v>0</v>
      </c>
      <c r="BT910" s="97">
        <f t="shared" si="781"/>
        <v>0</v>
      </c>
      <c r="BU910" s="97">
        <f t="shared" si="782"/>
        <v>0</v>
      </c>
      <c r="BV910" s="296" t="str">
        <f>IF(CA910=0,"NO STOCK",IF(COUNTIF(PKGSUMM_T!$A$2:$A$1245,A910)&gt;0,"OK","ERROR"))</f>
        <v>NO STOCK</v>
      </c>
      <c r="BW910" s="296" t="str">
        <f>IF(CA910=0,"NO STOCK",IF(OR(COUNTIF(COST_SHEETT!$B$3:$B$1238,CI910)&gt;0,COUNTIF(COST_SHEETT!$AB$3:$AB$1238,CI910)&gt;0,COUNTIF(COST_SHEETT1!$B$3:$B$1238,CI910)&gt;0,COUNTIF(COST_SHEETT1!$AB$3:$AB$1238,CI910)&gt;0),"OK","ERROR"))</f>
        <v>NO STOCK</v>
      </c>
      <c r="BX910" s="97">
        <f>SUMIF(HW!$A$2:$A$1573,$A910,HW!BI$2:BI$1573)</f>
        <v>0</v>
      </c>
      <c r="BY910" s="97">
        <f>SUMIF(HW!$A$2:$A$1573,$A910,HW!BJ$2:BJ$1573)</f>
        <v>0</v>
      </c>
      <c r="BZ910" s="197">
        <f t="shared" si="783"/>
        <v>0</v>
      </c>
      <c r="CA910" s="198">
        <f t="shared" si="784"/>
        <v>0</v>
      </c>
      <c r="CI910" s="278"/>
      <c r="CJ910" s="276"/>
      <c r="CK910" s="296">
        <f>IF(C910="WORK IN PROGRESS",0.099999,IF(SUMIF(SALE!$L$3:$L$1221,$A910,SALE!$U$3:$U$1221)=0,0,SUMIF(SALE!$L$3:$L$1221,$A910,SALE!$U$3:$U$1221)/SUMIF(SALE!$L$3:$L$1221,$A910,SALE!$F$3:$F$1221)))</f>
        <v>0</v>
      </c>
    </row>
    <row r="911" spans="1:102" ht="12" hidden="1" customHeight="1" x14ac:dyDescent="0.25">
      <c r="A911" s="104" t="s">
        <v>2642</v>
      </c>
      <c r="B911" s="106"/>
      <c r="C911" s="105" t="s">
        <v>77</v>
      </c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  <c r="BH911" s="107"/>
      <c r="BI911" s="107"/>
      <c r="BJ911" s="107"/>
      <c r="BK911" s="107"/>
      <c r="BL911" s="107"/>
      <c r="BM911" s="107"/>
      <c r="BN911" s="107"/>
      <c r="BO911" s="107"/>
      <c r="BP911" s="108"/>
      <c r="BS911" s="97">
        <f t="shared" si="780"/>
        <v>0</v>
      </c>
      <c r="BT911" s="97">
        <f t="shared" si="781"/>
        <v>0</v>
      </c>
      <c r="BU911" s="97">
        <f t="shared" si="782"/>
        <v>0</v>
      </c>
      <c r="BV911" s="296" t="str">
        <f>IF(CA911=0,"NO STOCK",IF(COUNTIF(PKGSUMM_T!$A$2:$A$1245,A911)&gt;0,"OK","ERROR"))</f>
        <v>NO STOCK</v>
      </c>
      <c r="BW911" s="296" t="str">
        <f>IF(CA911=0,"NO STOCK",IF(OR(COUNTIF(COST_SHEETT!$B$3:$B$1238,CI911)&gt;0,COUNTIF(COST_SHEETT!$AB$3:$AB$1238,CI911)&gt;0,COUNTIF(COST_SHEETT1!$B$3:$B$1238,CI911)&gt;0,COUNTIF(COST_SHEETT1!$AB$3:$AB$1238,CI911)&gt;0),"OK","ERROR"))</f>
        <v>NO STOCK</v>
      </c>
      <c r="BX911" s="97">
        <f>SUMIF(HW!$A$2:$A$1573,$A911,HW!BI$2:BI$1573)</f>
        <v>0</v>
      </c>
      <c r="BY911" s="97">
        <f>SUMIF(HW!$A$2:$A$1573,$A911,HW!BJ$2:BJ$1573)</f>
        <v>0</v>
      </c>
      <c r="BZ911" s="197">
        <f t="shared" si="783"/>
        <v>0</v>
      </c>
      <c r="CA911" s="198">
        <f t="shared" si="784"/>
        <v>0</v>
      </c>
      <c r="CI911" s="278"/>
      <c r="CJ911" s="276"/>
      <c r="CK911" s="296">
        <f>IF(C911="WORK IN PROGRESS",0.099999,IF(SUMIF(SALE!$L$3:$L$1221,$A911,SALE!$U$3:$U$1221)=0,0,SUMIF(SALE!$L$3:$L$1221,$A911,SALE!$U$3:$U$1221)/SUMIF(SALE!$L$3:$L$1221,$A911,SALE!$F$3:$F$1221)))</f>
        <v>9.9999000000000005E-2</v>
      </c>
    </row>
    <row r="912" spans="1:102" ht="12" customHeight="1" x14ac:dyDescent="0.25">
      <c r="A912" s="120" t="s">
        <v>609</v>
      </c>
      <c r="B912" s="121" t="s">
        <v>610</v>
      </c>
      <c r="C912" s="121" t="s">
        <v>77</v>
      </c>
      <c r="D912" s="122">
        <v>1690</v>
      </c>
      <c r="E912" s="123">
        <v>266</v>
      </c>
      <c r="F912" s="123">
        <v>3.7041999999999999E-2</v>
      </c>
      <c r="G912" s="123">
        <v>3.7041999999999999E-2</v>
      </c>
      <c r="H912" s="127">
        <v>49010</v>
      </c>
      <c r="I912" s="127">
        <v>13.037000000000001</v>
      </c>
      <c r="J912" s="128">
        <v>1815.4280000000001</v>
      </c>
      <c r="K912" s="123"/>
      <c r="L912" s="124">
        <v>0</v>
      </c>
      <c r="M912" s="123"/>
      <c r="N912" s="124">
        <v>0</v>
      </c>
      <c r="O912" s="123"/>
      <c r="P912" s="124">
        <v>0</v>
      </c>
      <c r="Q912" s="123"/>
      <c r="R912" s="124">
        <v>0</v>
      </c>
      <c r="S912" s="123"/>
      <c r="T912" s="124">
        <v>0</v>
      </c>
      <c r="U912" s="123"/>
      <c r="V912" s="124">
        <v>0</v>
      </c>
      <c r="W912" s="123"/>
      <c r="X912" s="124">
        <v>0</v>
      </c>
      <c r="Y912" s="123"/>
      <c r="Z912" s="124">
        <v>0</v>
      </c>
      <c r="AA912" s="123"/>
      <c r="AB912" s="124">
        <v>0</v>
      </c>
      <c r="AC912" s="124">
        <v>0</v>
      </c>
      <c r="AD912" s="124">
        <v>0</v>
      </c>
      <c r="AE912" s="124">
        <v>0</v>
      </c>
      <c r="AF912" s="123"/>
      <c r="AG912" s="124">
        <v>0</v>
      </c>
      <c r="AH912" s="123"/>
      <c r="AI912" s="124">
        <v>0</v>
      </c>
      <c r="AJ912" s="123"/>
      <c r="AK912" s="124">
        <v>0</v>
      </c>
      <c r="AL912" s="123"/>
      <c r="AM912" s="124">
        <v>0</v>
      </c>
      <c r="AN912" s="123"/>
      <c r="AO912" s="124">
        <v>0</v>
      </c>
      <c r="AP912" s="123"/>
      <c r="AQ912" s="124">
        <v>0</v>
      </c>
      <c r="AR912" s="123"/>
      <c r="AS912" s="124">
        <v>0</v>
      </c>
      <c r="AT912" s="123"/>
      <c r="AU912" s="124">
        <v>0</v>
      </c>
      <c r="AV912" s="124">
        <v>0</v>
      </c>
      <c r="AW912" s="124">
        <v>0</v>
      </c>
      <c r="AX912" s="124">
        <v>0</v>
      </c>
      <c r="AY912" s="129">
        <v>49010</v>
      </c>
      <c r="AZ912" s="123">
        <v>29</v>
      </c>
      <c r="BA912" s="127">
        <v>13.037000000000001</v>
      </c>
      <c r="BB912" s="128">
        <v>1815.4280000000001</v>
      </c>
      <c r="BC912" s="128">
        <v>1815.4280000000001</v>
      </c>
      <c r="BD912" s="123">
        <v>0</v>
      </c>
      <c r="BE912" s="123">
        <v>0</v>
      </c>
      <c r="BF912" s="124">
        <v>0</v>
      </c>
      <c r="BG912" s="124">
        <v>0</v>
      </c>
      <c r="BH912" s="124">
        <v>0</v>
      </c>
      <c r="BI912" s="123"/>
      <c r="BJ912" s="124">
        <v>0</v>
      </c>
      <c r="BK912" s="123"/>
      <c r="BL912" s="124">
        <v>0</v>
      </c>
      <c r="BM912" s="124">
        <v>0</v>
      </c>
      <c r="BN912" s="124">
        <v>0</v>
      </c>
      <c r="BO912" s="124">
        <v>0</v>
      </c>
      <c r="BP912" s="125">
        <v>0</v>
      </c>
      <c r="BS912" s="97">
        <f t="shared" si="780"/>
        <v>49010</v>
      </c>
      <c r="BT912" s="97">
        <f t="shared" si="781"/>
        <v>29</v>
      </c>
      <c r="BU912" s="97">
        <f t="shared" si="782"/>
        <v>13.037000000000001</v>
      </c>
      <c r="BV912" s="296" t="str">
        <f>IF(CA912=0,"NO STOCK",IF(COUNTIF(PKGSUMM_T!$A$2:$A$1245,A912)&gt;0,"OK","ERROR"))</f>
        <v>OK</v>
      </c>
      <c r="BW912" s="296" t="str">
        <f>IF(CA912=0,"NO STOCK",IF(OR(COUNTIF(COST_SHEETT!$B$3:$B$1238,CI912)&gt;0,COUNTIF(COST_SHEETT!$AB$3:$AB$1238,CI912)&gt;0,COUNTIF(COST_SHEETT1!$B$3:$B$1238,CI912)&gt;0,COUNTIF(COST_SHEETT1!$AB$3:$AB$1238,CI912)&gt;0),"OK","ERROR"))</f>
        <v>OK</v>
      </c>
      <c r="BX912" s="97">
        <f>SUMIF(HW!$A$2:$A$1573,$A912,HW!BI$2:BI$1573)</f>
        <v>0</v>
      </c>
      <c r="BY912" s="97">
        <f>SUMIF(HW!$A$2:$A$1573,$A912,HW!BJ$2:BJ$1573)</f>
        <v>0</v>
      </c>
      <c r="BZ912" s="197">
        <f t="shared" si="783"/>
        <v>49010</v>
      </c>
      <c r="CA912" s="198">
        <f t="shared" si="784"/>
        <v>13.037000000000001</v>
      </c>
      <c r="CB912" s="296">
        <f>IF(CJ912="Y",IF(C912="FINISHED GOODS",SUMIF(COST_SHEETT!$AB$3:$AB$1227,$CI912,COST_SHEETT!$DD$3:$DD$1227),SUMIF(COST_SHEETT!$B$3:$B$1227,$CI912,COST_SHEETT!$DB$3:$DB$1227)),IF(C912="FINISHED GOODS",SUMIF(COST_SHEETT1!$AB$3:$AB$1227,$CI912,COST_SHEETT1!$DD$3:$DD$1227),SUMIF(COST_SHEETT1!$B$3:$B$1227,$CI912,COST_SHEETT1!$DB$3:$DB$1227)))</f>
        <v>3.7042238649753097E-2</v>
      </c>
      <c r="CC912" s="209">
        <f t="shared" ref="CC912:CC913" si="794">ROUND(BZ912*CB912,0)</f>
        <v>1815</v>
      </c>
      <c r="CD912" s="295">
        <v>1</v>
      </c>
      <c r="CE912" s="295"/>
      <c r="CF912" s="376">
        <f t="shared" ref="CF912:CF913" si="795">IF(BZ912=0,0,IF(CK912&gt;0,CK912,CD912))</f>
        <v>9.9999000000000005E-2</v>
      </c>
      <c r="CG912" s="301">
        <f t="shared" ref="CG912:CG913" si="796">MIN(CF912,CB912)</f>
        <v>3.7042238649753097E-2</v>
      </c>
      <c r="CH912" s="302">
        <f t="shared" ref="CH912:CH913" si="797">ROUND(CG912*BZ912,0)</f>
        <v>1815</v>
      </c>
      <c r="CI912" s="281" t="s">
        <v>3787</v>
      </c>
      <c r="CJ912" s="279"/>
      <c r="CK912" s="296">
        <f>IF(C912="WORK IN PROGRESS",0.099999,IF(SUMIF(SALE!$L$3:$L$1221,$A912,SALE!$U$3:$U$1221)=0,0,SUMIF(SALE!$L$3:$L$1221,$A912,SALE!$U$3:$U$1221)/SUMIF(SALE!$L$3:$L$1221,$A912,SALE!$F$3:$F$1221)))</f>
        <v>9.9999000000000005E-2</v>
      </c>
      <c r="CL912" s="296" t="str">
        <f t="shared" ref="CL912:CL913" si="798">IF(CF912&lt;CB912,"NRV","COST")</f>
        <v>COST</v>
      </c>
      <c r="CM912" s="304">
        <f t="shared" ref="CM912:CM913" si="799">IF(CA912=0,0,ROUND(CH912/CA912,3))</f>
        <v>139.21899999999999</v>
      </c>
      <c r="CV912" s="296">
        <f t="shared" ref="CV912:CV913" si="800">+(BZ912-BX912)*CG912</f>
        <v>1815.4401162243992</v>
      </c>
      <c r="CW912" s="296">
        <f t="shared" ref="CW912:CW913" si="801">+CT912+CU912+CV912</f>
        <v>1815.4401162243992</v>
      </c>
      <c r="CX912" s="388">
        <f t="shared" ref="CX912:CX913" si="802">+CW912-CH912</f>
        <v>0.44011622439916209</v>
      </c>
    </row>
    <row r="913" spans="1:102" ht="12" customHeight="1" x14ac:dyDescent="0.25">
      <c r="A913" s="114" t="s">
        <v>617</v>
      </c>
      <c r="B913" s="115" t="s">
        <v>618</v>
      </c>
      <c r="C913" s="115" t="s">
        <v>77</v>
      </c>
      <c r="D913" s="116">
        <v>1680</v>
      </c>
      <c r="E913" s="117">
        <v>340</v>
      </c>
      <c r="F913" s="117">
        <v>6.2743999999999994E-2</v>
      </c>
      <c r="G913" s="117">
        <v>6.2743999999999994E-2</v>
      </c>
      <c r="H913" s="130">
        <v>13440</v>
      </c>
      <c r="I913" s="130">
        <v>4.57</v>
      </c>
      <c r="J913" s="130">
        <v>843.279</v>
      </c>
      <c r="K913" s="117"/>
      <c r="L913" s="118">
        <v>0</v>
      </c>
      <c r="M913" s="117"/>
      <c r="N913" s="118">
        <v>0</v>
      </c>
      <c r="O913" s="117"/>
      <c r="P913" s="118">
        <v>0</v>
      </c>
      <c r="Q913" s="117"/>
      <c r="R913" s="118">
        <v>0</v>
      </c>
      <c r="S913" s="117"/>
      <c r="T913" s="118">
        <v>0</v>
      </c>
      <c r="U913" s="117"/>
      <c r="V913" s="118">
        <v>0</v>
      </c>
      <c r="W913" s="117"/>
      <c r="X913" s="118">
        <v>0</v>
      </c>
      <c r="Y913" s="117"/>
      <c r="Z913" s="118">
        <v>0</v>
      </c>
      <c r="AA913" s="117"/>
      <c r="AB913" s="118">
        <v>0</v>
      </c>
      <c r="AC913" s="118">
        <v>0</v>
      </c>
      <c r="AD913" s="118">
        <v>0</v>
      </c>
      <c r="AE913" s="118">
        <v>0</v>
      </c>
      <c r="AF913" s="117"/>
      <c r="AG913" s="118">
        <v>0</v>
      </c>
      <c r="AH913" s="117"/>
      <c r="AI913" s="118">
        <v>0</v>
      </c>
      <c r="AJ913" s="117"/>
      <c r="AK913" s="118">
        <v>0</v>
      </c>
      <c r="AL913" s="117"/>
      <c r="AM913" s="118">
        <v>0</v>
      </c>
      <c r="AN913" s="117"/>
      <c r="AO913" s="118">
        <v>0</v>
      </c>
      <c r="AP913" s="117"/>
      <c r="AQ913" s="118">
        <v>0</v>
      </c>
      <c r="AR913" s="117"/>
      <c r="AS913" s="118">
        <v>0</v>
      </c>
      <c r="AT913" s="117"/>
      <c r="AU913" s="118">
        <v>0</v>
      </c>
      <c r="AV913" s="118">
        <v>0</v>
      </c>
      <c r="AW913" s="118">
        <v>0</v>
      </c>
      <c r="AX913" s="118">
        <v>0</v>
      </c>
      <c r="AY913" s="132">
        <v>13440</v>
      </c>
      <c r="AZ913" s="117">
        <v>8</v>
      </c>
      <c r="BA913" s="130">
        <v>4.57</v>
      </c>
      <c r="BB913" s="130">
        <v>843.279</v>
      </c>
      <c r="BC913" s="130">
        <v>843.279</v>
      </c>
      <c r="BD913" s="117">
        <v>0</v>
      </c>
      <c r="BE913" s="117">
        <v>0</v>
      </c>
      <c r="BF913" s="118">
        <v>0</v>
      </c>
      <c r="BG913" s="118">
        <v>0</v>
      </c>
      <c r="BH913" s="118">
        <v>0</v>
      </c>
      <c r="BI913" s="117"/>
      <c r="BJ913" s="118">
        <v>0</v>
      </c>
      <c r="BK913" s="117"/>
      <c r="BL913" s="118">
        <v>0</v>
      </c>
      <c r="BM913" s="118">
        <v>0</v>
      </c>
      <c r="BN913" s="118">
        <v>0</v>
      </c>
      <c r="BO913" s="118">
        <v>0</v>
      </c>
      <c r="BP913" s="119">
        <v>0</v>
      </c>
      <c r="BS913" s="97">
        <f t="shared" si="780"/>
        <v>13440</v>
      </c>
      <c r="BT913" s="97">
        <f t="shared" si="781"/>
        <v>8</v>
      </c>
      <c r="BU913" s="97">
        <f t="shared" si="782"/>
        <v>4.57</v>
      </c>
      <c r="BV913" s="296" t="str">
        <f>IF(CA913=0,"NO STOCK",IF(COUNTIF(PKGSUMM_T!$A$2:$A$1245,A913)&gt;0,"OK","ERROR"))</f>
        <v>OK</v>
      </c>
      <c r="BW913" s="296" t="str">
        <f>IF(CA913=0,"NO STOCK",IF(OR(COUNTIF(COST_SHEETT!$B$3:$B$1238,CI913)&gt;0,COUNTIF(COST_SHEETT!$AB$3:$AB$1238,CI913)&gt;0,COUNTIF(COST_SHEETT1!$B$3:$B$1238,CI913)&gt;0,COUNTIF(COST_SHEETT1!$AB$3:$AB$1238,CI913)&gt;0),"OK","ERROR"))</f>
        <v>OK</v>
      </c>
      <c r="BX913" s="97">
        <f>SUMIF(HW!$A$2:$A$1573,$A913,HW!BI$2:BI$1573)</f>
        <v>15120</v>
      </c>
      <c r="BY913" s="97">
        <f>SUMIF(HW!$A$2:$A$1573,$A913,HW!BJ$2:BJ$1573)</f>
        <v>5.141</v>
      </c>
      <c r="BZ913" s="197">
        <f t="shared" si="783"/>
        <v>28560</v>
      </c>
      <c r="CA913" s="198">
        <f t="shared" si="784"/>
        <v>9.7110000000000003</v>
      </c>
      <c r="CB913" s="296">
        <f>IF(CJ913="Y",IF(C913="FINISHED GOODS",SUMIF(COST_SHEETT!$AB$3:$AB$1227,$CI913,COST_SHEETT!$DD$3:$DD$1227),SUMIF(COST_SHEETT!$B$3:$B$1227,$CI913,COST_SHEETT!$DB$3:$DB$1227)),IF(C913="FINISHED GOODS",SUMIF(COST_SHEETT1!$AB$3:$AB$1227,$CI913,COST_SHEETT1!$DD$3:$DD$1227),SUMIF(COST_SHEETT1!$B$3:$B$1227,$CI913,COST_SHEETT1!$DB$3:$DB$1227)))</f>
        <v>6.2744226816727436E-2</v>
      </c>
      <c r="CC913" s="209">
        <f t="shared" si="794"/>
        <v>1792</v>
      </c>
      <c r="CD913" s="295">
        <v>1</v>
      </c>
      <c r="CE913" s="295"/>
      <c r="CF913" s="376">
        <f t="shared" si="795"/>
        <v>9.9999000000000005E-2</v>
      </c>
      <c r="CG913" s="301">
        <f t="shared" si="796"/>
        <v>6.2744226816727436E-2</v>
      </c>
      <c r="CH913" s="302">
        <f t="shared" si="797"/>
        <v>1792</v>
      </c>
      <c r="CI913" s="281" t="s">
        <v>3812</v>
      </c>
      <c r="CJ913" s="279"/>
      <c r="CK913" s="296">
        <f>IF(C913="WORK IN PROGRESS",0.099999,IF(SUMIF(SALE!$L$3:$L$1221,$A913,SALE!$U$3:$U$1221)=0,0,SUMIF(SALE!$L$3:$L$1221,$A913,SALE!$U$3:$U$1221)/SUMIF(SALE!$L$3:$L$1221,$A913,SALE!$F$3:$F$1221)))</f>
        <v>9.9999000000000005E-2</v>
      </c>
      <c r="CL913" s="296" t="str">
        <f t="shared" si="798"/>
        <v>COST</v>
      </c>
      <c r="CM913" s="304">
        <f t="shared" si="799"/>
        <v>184.53299999999999</v>
      </c>
      <c r="CT913" s="296">
        <f>+(BX913*CG913)</f>
        <v>948.69270946891879</v>
      </c>
      <c r="CV913" s="296">
        <f t="shared" si="800"/>
        <v>843.28240841681679</v>
      </c>
      <c r="CW913" s="296">
        <f t="shared" si="801"/>
        <v>1791.9751178857355</v>
      </c>
      <c r="CX913" s="388">
        <f t="shared" si="802"/>
        <v>-2.4882114264528354E-2</v>
      </c>
    </row>
    <row r="914" spans="1:102" ht="12" hidden="1" customHeight="1" x14ac:dyDescent="0.25">
      <c r="A914" s="120" t="s">
        <v>615</v>
      </c>
      <c r="B914" s="121" t="s">
        <v>616</v>
      </c>
      <c r="C914" s="121" t="s">
        <v>77</v>
      </c>
      <c r="D914" s="122">
        <v>1183</v>
      </c>
      <c r="E914" s="123">
        <v>340</v>
      </c>
      <c r="F914" s="123">
        <v>4.9334999999999997E-2</v>
      </c>
      <c r="G914" s="123">
        <v>4.9334999999999997E-2</v>
      </c>
      <c r="H914" s="124"/>
      <c r="I914" s="124">
        <v>0</v>
      </c>
      <c r="J914" s="124">
        <v>0</v>
      </c>
      <c r="K914" s="124"/>
      <c r="L914" s="124">
        <v>0</v>
      </c>
      <c r="M914" s="124"/>
      <c r="N914" s="124">
        <v>0</v>
      </c>
      <c r="O914" s="124"/>
      <c r="P914" s="124">
        <v>0</v>
      </c>
      <c r="Q914" s="124"/>
      <c r="R914" s="124">
        <v>0</v>
      </c>
      <c r="S914" s="124"/>
      <c r="T914" s="124">
        <v>0</v>
      </c>
      <c r="U914" s="124"/>
      <c r="V914" s="124">
        <v>0</v>
      </c>
      <c r="W914" s="124"/>
      <c r="X914" s="124">
        <v>0</v>
      </c>
      <c r="Y914" s="124"/>
      <c r="Z914" s="124">
        <v>0</v>
      </c>
      <c r="AA914" s="124"/>
      <c r="AB914" s="124">
        <v>0</v>
      </c>
      <c r="AC914" s="124">
        <v>0</v>
      </c>
      <c r="AD914" s="124">
        <v>0</v>
      </c>
      <c r="AE914" s="124">
        <v>0</v>
      </c>
      <c r="AF914" s="124"/>
      <c r="AG914" s="124">
        <v>0</v>
      </c>
      <c r="AH914" s="124"/>
      <c r="AI914" s="124">
        <v>0</v>
      </c>
      <c r="AJ914" s="124"/>
      <c r="AK914" s="124">
        <v>0</v>
      </c>
      <c r="AL914" s="124"/>
      <c r="AM914" s="124">
        <v>0</v>
      </c>
      <c r="AN914" s="124"/>
      <c r="AO914" s="124">
        <v>0</v>
      </c>
      <c r="AP914" s="124"/>
      <c r="AQ914" s="124">
        <v>0</v>
      </c>
      <c r="AR914" s="124"/>
      <c r="AS914" s="124">
        <v>0</v>
      </c>
      <c r="AT914" s="124"/>
      <c r="AU914" s="124">
        <v>0</v>
      </c>
      <c r="AV914" s="124">
        <v>0</v>
      </c>
      <c r="AW914" s="124">
        <v>0</v>
      </c>
      <c r="AX914" s="124">
        <v>0</v>
      </c>
      <c r="AY914" s="124">
        <v>0</v>
      </c>
      <c r="AZ914" s="124">
        <v>0</v>
      </c>
      <c r="BA914" s="124">
        <v>0</v>
      </c>
      <c r="BB914" s="124">
        <v>0</v>
      </c>
      <c r="BC914" s="124">
        <v>0</v>
      </c>
      <c r="BD914" s="123">
        <v>0</v>
      </c>
      <c r="BE914" s="123">
        <v>0</v>
      </c>
      <c r="BF914" s="124">
        <v>0</v>
      </c>
      <c r="BG914" s="124">
        <v>0</v>
      </c>
      <c r="BH914" s="124">
        <v>0</v>
      </c>
      <c r="BI914" s="124"/>
      <c r="BJ914" s="124">
        <v>0</v>
      </c>
      <c r="BK914" s="124"/>
      <c r="BL914" s="124">
        <v>0</v>
      </c>
      <c r="BM914" s="124">
        <v>0</v>
      </c>
      <c r="BN914" s="124">
        <v>0</v>
      </c>
      <c r="BO914" s="124">
        <v>0</v>
      </c>
      <c r="BP914" s="125">
        <v>0</v>
      </c>
      <c r="BS914" s="97">
        <f t="shared" si="780"/>
        <v>0</v>
      </c>
      <c r="BT914" s="97">
        <f t="shared" si="781"/>
        <v>0</v>
      </c>
      <c r="BU914" s="97">
        <f t="shared" si="782"/>
        <v>0</v>
      </c>
      <c r="BV914" s="296" t="str">
        <f>IF(CA914=0,"NO STOCK",IF(COUNTIF(PKGSUMM_T!$A$2:$A$1245,A914)&gt;0,"OK","ERROR"))</f>
        <v>NO STOCK</v>
      </c>
      <c r="BW914" s="296" t="str">
        <f>IF(CA914=0,"NO STOCK",IF(OR(COUNTIF(COST_SHEETT!$B$3:$B$1238,CI914)&gt;0,COUNTIF(COST_SHEETT!$AB$3:$AB$1238,CI914)&gt;0,COUNTIF(COST_SHEETT1!$B$3:$B$1238,CI914)&gt;0,COUNTIF(COST_SHEETT1!$AB$3:$AB$1238,CI914)&gt;0),"OK","ERROR"))</f>
        <v>NO STOCK</v>
      </c>
      <c r="BX914" s="97">
        <f>SUMIF(HW!$A$2:$A$1573,$A914,HW!BI$2:BI$1573)</f>
        <v>0</v>
      </c>
      <c r="BY914" s="97">
        <f>SUMIF(HW!$A$2:$A$1573,$A914,HW!BJ$2:BJ$1573)</f>
        <v>0</v>
      </c>
      <c r="BZ914" s="197">
        <f t="shared" si="783"/>
        <v>0</v>
      </c>
      <c r="CA914" s="198">
        <f t="shared" si="784"/>
        <v>0</v>
      </c>
      <c r="CI914" s="281"/>
      <c r="CJ914" s="279"/>
      <c r="CK914" s="296">
        <f>IF(C914="WORK IN PROGRESS",0.099999,IF(SUMIF(SALE!$L$3:$L$1221,$A914,SALE!$U$3:$U$1221)=0,0,SUMIF(SALE!$L$3:$L$1221,$A914,SALE!$U$3:$U$1221)/SUMIF(SALE!$L$3:$L$1221,$A914,SALE!$F$3:$F$1221)))</f>
        <v>9.9999000000000005E-2</v>
      </c>
    </row>
    <row r="915" spans="1:102" ht="12" hidden="1" customHeight="1" x14ac:dyDescent="0.25">
      <c r="A915" s="136" t="s">
        <v>2642</v>
      </c>
      <c r="B915" s="105"/>
      <c r="C915" s="105" t="s">
        <v>1200</v>
      </c>
      <c r="D915" s="137"/>
      <c r="E915" s="137"/>
      <c r="F915" s="137">
        <v>0.149121</v>
      </c>
      <c r="G915" s="137">
        <v>0.149121</v>
      </c>
      <c r="H915" s="107">
        <v>62450</v>
      </c>
      <c r="I915" s="107">
        <v>17.606999999999999</v>
      </c>
      <c r="J915" s="138">
        <v>2658.7069999999999</v>
      </c>
      <c r="K915" s="137"/>
      <c r="L915" s="107">
        <v>0</v>
      </c>
      <c r="M915" s="137"/>
      <c r="N915" s="107">
        <v>0</v>
      </c>
      <c r="O915" s="137"/>
      <c r="P915" s="107">
        <v>0</v>
      </c>
      <c r="Q915" s="137"/>
      <c r="R915" s="107">
        <v>0</v>
      </c>
      <c r="S915" s="137"/>
      <c r="T915" s="107">
        <v>0</v>
      </c>
      <c r="U915" s="137"/>
      <c r="V915" s="107">
        <v>0</v>
      </c>
      <c r="W915" s="137"/>
      <c r="X915" s="107">
        <v>0</v>
      </c>
      <c r="Y915" s="137"/>
      <c r="Z915" s="107">
        <v>0</v>
      </c>
      <c r="AA915" s="137"/>
      <c r="AB915" s="107">
        <v>0</v>
      </c>
      <c r="AC915" s="107">
        <v>0</v>
      </c>
      <c r="AD915" s="107">
        <v>0</v>
      </c>
      <c r="AE915" s="107">
        <v>0</v>
      </c>
      <c r="AF915" s="137"/>
      <c r="AG915" s="107">
        <v>0</v>
      </c>
      <c r="AH915" s="137"/>
      <c r="AI915" s="107">
        <v>0</v>
      </c>
      <c r="AJ915" s="137"/>
      <c r="AK915" s="107">
        <v>0</v>
      </c>
      <c r="AL915" s="137"/>
      <c r="AM915" s="107">
        <v>0</v>
      </c>
      <c r="AN915" s="137"/>
      <c r="AO915" s="107">
        <v>0</v>
      </c>
      <c r="AP915" s="137"/>
      <c r="AQ915" s="107">
        <v>0</v>
      </c>
      <c r="AR915" s="137"/>
      <c r="AS915" s="107">
        <v>0</v>
      </c>
      <c r="AT915" s="137"/>
      <c r="AU915" s="107">
        <v>0</v>
      </c>
      <c r="AV915" s="107">
        <v>0</v>
      </c>
      <c r="AW915" s="107">
        <v>0</v>
      </c>
      <c r="AX915" s="107">
        <v>0</v>
      </c>
      <c r="AY915" s="139">
        <v>62450</v>
      </c>
      <c r="AZ915" s="137">
        <v>37</v>
      </c>
      <c r="BA915" s="107">
        <v>17.606999999999999</v>
      </c>
      <c r="BB915" s="138">
        <v>2658.7069999999999</v>
      </c>
      <c r="BC915" s="138">
        <v>2658.7069999999999</v>
      </c>
      <c r="BD915" s="137">
        <v>0</v>
      </c>
      <c r="BE915" s="137">
        <v>0</v>
      </c>
      <c r="BF915" s="107">
        <v>0</v>
      </c>
      <c r="BG915" s="107">
        <v>0</v>
      </c>
      <c r="BH915" s="107">
        <v>0</v>
      </c>
      <c r="BI915" s="137"/>
      <c r="BJ915" s="107">
        <v>0</v>
      </c>
      <c r="BK915" s="137"/>
      <c r="BL915" s="107">
        <v>0</v>
      </c>
      <c r="BM915" s="107">
        <v>0</v>
      </c>
      <c r="BN915" s="107">
        <v>0</v>
      </c>
      <c r="BO915" s="107">
        <v>0</v>
      </c>
      <c r="BP915" s="108">
        <v>0</v>
      </c>
      <c r="BS915" s="97">
        <f t="shared" si="780"/>
        <v>0</v>
      </c>
      <c r="BT915" s="97">
        <f t="shared" si="781"/>
        <v>0</v>
      </c>
      <c r="BU915" s="97">
        <f t="shared" si="782"/>
        <v>0</v>
      </c>
      <c r="BV915" s="296" t="str">
        <f>IF(CA915=0,"NO STOCK",IF(COUNTIF(PKGSUMM_T!$A$2:$A$1245,A915)&gt;0,"OK","ERROR"))</f>
        <v>NO STOCK</v>
      </c>
      <c r="BW915" s="296" t="str">
        <f>IF(CA915=0,"NO STOCK",IF(OR(COUNTIF(COST_SHEETT!$B$3:$B$1238,CI915)&gt;0,COUNTIF(COST_SHEETT!$AB$3:$AB$1238,CI915)&gt;0,COUNTIF(COST_SHEETT1!$B$3:$B$1238,CI915)&gt;0,COUNTIF(COST_SHEETT1!$AB$3:$AB$1238,CI915)&gt;0),"OK","ERROR"))</f>
        <v>NO STOCK</v>
      </c>
      <c r="BX915" s="97">
        <f>SUMIF(HW!$A$2:$A$1573,$A915,HW!BI$2:BI$1573)</f>
        <v>0</v>
      </c>
      <c r="BY915" s="97">
        <f>SUMIF(HW!$A$2:$A$1573,$A915,HW!BJ$2:BJ$1573)</f>
        <v>0</v>
      </c>
      <c r="BZ915" s="197">
        <f t="shared" si="783"/>
        <v>0</v>
      </c>
      <c r="CA915" s="198">
        <f t="shared" si="784"/>
        <v>0</v>
      </c>
      <c r="CI915" s="281"/>
      <c r="CJ915" s="279"/>
      <c r="CK915" s="296">
        <f>IF(C915="WORK IN PROGRESS",0.099999,IF(SUMIF(SALE!$L$3:$L$1221,$A915,SALE!$U$3:$U$1221)=0,0,SUMIF(SALE!$L$3:$L$1221,$A915,SALE!$U$3:$U$1221)/SUMIF(SALE!$L$3:$L$1221,$A915,SALE!$F$3:$F$1221)))</f>
        <v>0</v>
      </c>
    </row>
    <row r="916" spans="1:102" ht="12" hidden="1" customHeight="1" x14ac:dyDescent="0.25">
      <c r="A916" s="133" t="s">
        <v>2642</v>
      </c>
      <c r="B916" s="111" t="s">
        <v>1200</v>
      </c>
      <c r="C916" s="111"/>
      <c r="D916" s="126"/>
      <c r="E916" s="126"/>
      <c r="F916" s="126">
        <v>0.37134200000000001</v>
      </c>
      <c r="G916" s="126">
        <v>0.37134200000000001</v>
      </c>
      <c r="H916" s="112">
        <v>1019658</v>
      </c>
      <c r="I916" s="112">
        <v>281.92200000000003</v>
      </c>
      <c r="J916" s="134">
        <v>44157.427000000003</v>
      </c>
      <c r="K916" s="126"/>
      <c r="L916" s="112">
        <v>0</v>
      </c>
      <c r="M916" s="126"/>
      <c r="N916" s="112">
        <v>0</v>
      </c>
      <c r="O916" s="126"/>
      <c r="P916" s="112">
        <v>0</v>
      </c>
      <c r="Q916" s="126"/>
      <c r="R916" s="112">
        <v>0</v>
      </c>
      <c r="S916" s="126"/>
      <c r="T916" s="112">
        <v>0</v>
      </c>
      <c r="U916" s="126"/>
      <c r="V916" s="112">
        <v>0</v>
      </c>
      <c r="W916" s="126"/>
      <c r="X916" s="112">
        <v>0</v>
      </c>
      <c r="Y916" s="126"/>
      <c r="Z916" s="112">
        <v>0</v>
      </c>
      <c r="AA916" s="126"/>
      <c r="AB916" s="112">
        <v>0</v>
      </c>
      <c r="AC916" s="112">
        <v>0</v>
      </c>
      <c r="AD916" s="112">
        <v>0</v>
      </c>
      <c r="AE916" s="112">
        <v>0</v>
      </c>
      <c r="AF916" s="126"/>
      <c r="AG916" s="112">
        <v>0</v>
      </c>
      <c r="AH916" s="126"/>
      <c r="AI916" s="112">
        <v>0</v>
      </c>
      <c r="AJ916" s="126"/>
      <c r="AK916" s="112">
        <v>0</v>
      </c>
      <c r="AL916" s="126"/>
      <c r="AM916" s="112">
        <v>0</v>
      </c>
      <c r="AN916" s="126">
        <v>42966</v>
      </c>
      <c r="AO916" s="126">
        <v>11.429</v>
      </c>
      <c r="AP916" s="126">
        <v>187488</v>
      </c>
      <c r="AQ916" s="126">
        <v>49.872</v>
      </c>
      <c r="AR916" s="126"/>
      <c r="AS916" s="112">
        <v>0</v>
      </c>
      <c r="AT916" s="126"/>
      <c r="AU916" s="112">
        <v>0</v>
      </c>
      <c r="AV916" s="135">
        <v>230454</v>
      </c>
      <c r="AW916" s="112">
        <v>61.301000000000002</v>
      </c>
      <c r="AX916" s="134">
        <v>10237.458000000001</v>
      </c>
      <c r="AY916" s="135">
        <v>789204</v>
      </c>
      <c r="AZ916" s="126">
        <v>310</v>
      </c>
      <c r="BA916" s="112">
        <v>220.62100000000001</v>
      </c>
      <c r="BB916" s="134">
        <v>33919.968999999997</v>
      </c>
      <c r="BC916" s="134">
        <v>33919.968999999997</v>
      </c>
      <c r="BD916" s="126">
        <v>0</v>
      </c>
      <c r="BE916" s="126">
        <v>0</v>
      </c>
      <c r="BF916" s="112">
        <v>0</v>
      </c>
      <c r="BG916" s="112">
        <v>0</v>
      </c>
      <c r="BH916" s="112">
        <v>0</v>
      </c>
      <c r="BI916" s="126"/>
      <c r="BJ916" s="112">
        <v>0</v>
      </c>
      <c r="BK916" s="126"/>
      <c r="BL916" s="112">
        <v>0</v>
      </c>
      <c r="BM916" s="112">
        <v>0</v>
      </c>
      <c r="BN916" s="112">
        <v>0</v>
      </c>
      <c r="BO916" s="112">
        <v>0</v>
      </c>
      <c r="BP916" s="113">
        <v>0</v>
      </c>
      <c r="BS916" s="97">
        <f t="shared" si="780"/>
        <v>0</v>
      </c>
      <c r="BT916" s="97">
        <f t="shared" si="781"/>
        <v>0</v>
      </c>
      <c r="BU916" s="97">
        <f t="shared" si="782"/>
        <v>0</v>
      </c>
      <c r="BV916" s="296" t="str">
        <f>IF(CA916=0,"NO STOCK",IF(COUNTIF(PKGSUMM_T!$A$2:$A$1245,A916)&gt;0,"OK","ERROR"))</f>
        <v>NO STOCK</v>
      </c>
      <c r="BW916" s="296" t="str">
        <f>IF(CA916=0,"NO STOCK",IF(OR(COUNTIF(COST_SHEETT!$B$3:$B$1238,CI916)&gt;0,COUNTIF(COST_SHEETT!$AB$3:$AB$1238,CI916)&gt;0,COUNTIF(COST_SHEETT1!$B$3:$B$1238,CI916)&gt;0,COUNTIF(COST_SHEETT1!$AB$3:$AB$1238,CI916)&gt;0),"OK","ERROR"))</f>
        <v>NO STOCK</v>
      </c>
      <c r="BX916" s="97">
        <f>SUMIF(HW!$A$2:$A$1573,$A916,HW!BI$2:BI$1573)</f>
        <v>0</v>
      </c>
      <c r="BY916" s="97">
        <f>SUMIF(HW!$A$2:$A$1573,$A916,HW!BJ$2:BJ$1573)</f>
        <v>0</v>
      </c>
      <c r="BZ916" s="197">
        <f t="shared" si="783"/>
        <v>0</v>
      </c>
      <c r="CA916" s="198">
        <f t="shared" si="784"/>
        <v>0</v>
      </c>
      <c r="CI916" s="281"/>
      <c r="CJ916" s="279"/>
      <c r="CK916" s="296">
        <f>IF(C916="WORK IN PROGRESS",0.099999,IF(SUMIF(SALE!$L$3:$L$1221,$A916,SALE!$U$3:$U$1221)=0,0,SUMIF(SALE!$L$3:$L$1221,$A916,SALE!$U$3:$U$1221)/SUMIF(SALE!$L$3:$L$1221,$A916,SALE!$F$3:$F$1221)))</f>
        <v>0</v>
      </c>
    </row>
    <row r="917" spans="1:102" ht="12" hidden="1" customHeight="1" x14ac:dyDescent="0.25">
      <c r="A917" s="104" t="s">
        <v>2642</v>
      </c>
      <c r="B917" s="105" t="s">
        <v>2078</v>
      </c>
      <c r="C917" s="106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  <c r="BH917" s="107"/>
      <c r="BI917" s="107"/>
      <c r="BJ917" s="107"/>
      <c r="BK917" s="107"/>
      <c r="BL917" s="107"/>
      <c r="BM917" s="107"/>
      <c r="BN917" s="107"/>
      <c r="BO917" s="107"/>
      <c r="BP917" s="108"/>
      <c r="BS917" s="97">
        <f t="shared" si="780"/>
        <v>0</v>
      </c>
      <c r="BT917" s="97">
        <f t="shared" si="781"/>
        <v>0</v>
      </c>
      <c r="BU917" s="97">
        <f t="shared" si="782"/>
        <v>0</v>
      </c>
      <c r="BV917" s="296" t="str">
        <f>IF(CA917=0,"NO STOCK",IF(COUNTIF(PKGSUMM_T!$A$2:$A$1245,A917)&gt;0,"OK","ERROR"))</f>
        <v>NO STOCK</v>
      </c>
      <c r="BW917" s="296" t="str">
        <f>IF(CA917=0,"NO STOCK",IF(OR(COUNTIF(COST_SHEETT!$B$3:$B$1238,CI917)&gt;0,COUNTIF(COST_SHEETT!$AB$3:$AB$1238,CI917)&gt;0,COUNTIF(COST_SHEETT1!$B$3:$B$1238,CI917)&gt;0,COUNTIF(COST_SHEETT1!$AB$3:$AB$1238,CI917)&gt;0),"OK","ERROR"))</f>
        <v>NO STOCK</v>
      </c>
      <c r="BX917" s="97">
        <f>SUMIF(HW!$A$2:$A$1573,$A917,HW!BI$2:BI$1573)</f>
        <v>0</v>
      </c>
      <c r="BY917" s="97">
        <f>SUMIF(HW!$A$2:$A$1573,$A917,HW!BJ$2:BJ$1573)</f>
        <v>0</v>
      </c>
      <c r="BZ917" s="197">
        <f t="shared" si="783"/>
        <v>0</v>
      </c>
      <c r="CA917" s="198">
        <f t="shared" si="784"/>
        <v>0</v>
      </c>
      <c r="CI917" s="281"/>
      <c r="CJ917" s="279"/>
      <c r="CK917" s="296">
        <f>IF(C917="WORK IN PROGRESS",0.099999,IF(SUMIF(SALE!$L$3:$L$1221,$A917,SALE!$U$3:$U$1221)=0,0,SUMIF(SALE!$L$3:$L$1221,$A917,SALE!$U$3:$U$1221)/SUMIF(SALE!$L$3:$L$1221,$A917,SALE!$F$3:$F$1221)))</f>
        <v>0</v>
      </c>
    </row>
    <row r="918" spans="1:102" ht="12" hidden="1" customHeight="1" x14ac:dyDescent="0.25">
      <c r="A918" s="109" t="s">
        <v>2642</v>
      </c>
      <c r="B918" s="110"/>
      <c r="C918" s="111" t="s">
        <v>30</v>
      </c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  <c r="BE918" s="112"/>
      <c r="BF918" s="112"/>
      <c r="BG918" s="112"/>
      <c r="BH918" s="112"/>
      <c r="BI918" s="112"/>
      <c r="BJ918" s="112"/>
      <c r="BK918" s="112"/>
      <c r="BL918" s="112"/>
      <c r="BM918" s="112"/>
      <c r="BN918" s="112"/>
      <c r="BO918" s="112"/>
      <c r="BP918" s="113"/>
      <c r="BS918" s="97">
        <f t="shared" si="780"/>
        <v>0</v>
      </c>
      <c r="BT918" s="97">
        <f t="shared" si="781"/>
        <v>0</v>
      </c>
      <c r="BU918" s="97">
        <f t="shared" si="782"/>
        <v>0</v>
      </c>
      <c r="BV918" s="296" t="str">
        <f>IF(CA918=0,"NO STOCK",IF(COUNTIF(PKGSUMM_T!$A$2:$A$1245,A918)&gt;0,"OK","ERROR"))</f>
        <v>NO STOCK</v>
      </c>
      <c r="BW918" s="296" t="str">
        <f>IF(CA918=0,"NO STOCK",IF(OR(COUNTIF(COST_SHEETT!$B$3:$B$1238,CI918)&gt;0,COUNTIF(COST_SHEETT!$AB$3:$AB$1238,CI918)&gt;0,COUNTIF(COST_SHEETT1!$B$3:$B$1238,CI918)&gt;0,COUNTIF(COST_SHEETT1!$AB$3:$AB$1238,CI918)&gt;0),"OK","ERROR"))</f>
        <v>NO STOCK</v>
      </c>
      <c r="BX918" s="97">
        <f>SUMIF(HW!$A$2:$A$1573,$A918,HW!BI$2:BI$1573)</f>
        <v>0</v>
      </c>
      <c r="BY918" s="97">
        <f>SUMIF(HW!$A$2:$A$1573,$A918,HW!BJ$2:BJ$1573)</f>
        <v>0</v>
      </c>
      <c r="BZ918" s="197">
        <f t="shared" si="783"/>
        <v>0</v>
      </c>
      <c r="CA918" s="198">
        <f t="shared" si="784"/>
        <v>0</v>
      </c>
      <c r="CI918" s="281"/>
      <c r="CJ918" s="279"/>
      <c r="CK918" s="296">
        <f>IF(C918="WORK IN PROGRESS",0.099999,IF(SUMIF(SALE!$L$3:$L$1221,$A918,SALE!$U$3:$U$1221)=0,0,SUMIF(SALE!$L$3:$L$1221,$A918,SALE!$U$3:$U$1221)/SUMIF(SALE!$L$3:$L$1221,$A918,SALE!$F$3:$F$1221)))</f>
        <v>0</v>
      </c>
    </row>
    <row r="919" spans="1:102" ht="12" customHeight="1" x14ac:dyDescent="0.25">
      <c r="A919" s="114" t="s">
        <v>625</v>
      </c>
      <c r="B919" s="115" t="s">
        <v>2079</v>
      </c>
      <c r="C919" s="115" t="s">
        <v>30</v>
      </c>
      <c r="D919" s="116">
        <v>1575</v>
      </c>
      <c r="E919" s="117">
        <v>265</v>
      </c>
      <c r="F919" s="117">
        <v>4.9584999999999997E-2</v>
      </c>
      <c r="G919" s="117">
        <v>4.9584999999999997E-2</v>
      </c>
      <c r="H919" s="130">
        <v>51975</v>
      </c>
      <c r="I919" s="130">
        <v>13.773</v>
      </c>
      <c r="J919" s="131">
        <v>2577.1799999999998</v>
      </c>
      <c r="K919" s="117"/>
      <c r="L919" s="118">
        <v>0</v>
      </c>
      <c r="M919" s="117"/>
      <c r="N919" s="118">
        <v>0</v>
      </c>
      <c r="O919" s="117"/>
      <c r="P919" s="118">
        <v>0</v>
      </c>
      <c r="Q919" s="117"/>
      <c r="R919" s="118">
        <v>0</v>
      </c>
      <c r="S919" s="117"/>
      <c r="T919" s="118">
        <v>0</v>
      </c>
      <c r="U919" s="117"/>
      <c r="V919" s="118">
        <v>0</v>
      </c>
      <c r="W919" s="117"/>
      <c r="X919" s="118">
        <v>0</v>
      </c>
      <c r="Y919" s="117"/>
      <c r="Z919" s="118">
        <v>0</v>
      </c>
      <c r="AA919" s="117"/>
      <c r="AB919" s="118">
        <v>0</v>
      </c>
      <c r="AC919" s="118">
        <v>0</v>
      </c>
      <c r="AD919" s="118">
        <v>0</v>
      </c>
      <c r="AE919" s="118">
        <v>0</v>
      </c>
      <c r="AF919" s="117"/>
      <c r="AG919" s="118">
        <v>0</v>
      </c>
      <c r="AH919" s="117"/>
      <c r="AI919" s="118">
        <v>0</v>
      </c>
      <c r="AJ919" s="117"/>
      <c r="AK919" s="118">
        <v>0</v>
      </c>
      <c r="AL919" s="117"/>
      <c r="AM919" s="118">
        <v>0</v>
      </c>
      <c r="AN919" s="117"/>
      <c r="AO919" s="118">
        <v>0</v>
      </c>
      <c r="AP919" s="117"/>
      <c r="AQ919" s="118">
        <v>0</v>
      </c>
      <c r="AR919" s="117"/>
      <c r="AS919" s="118">
        <v>0</v>
      </c>
      <c r="AT919" s="117"/>
      <c r="AU919" s="118">
        <v>0</v>
      </c>
      <c r="AV919" s="118">
        <v>0</v>
      </c>
      <c r="AW919" s="118">
        <v>0</v>
      </c>
      <c r="AX919" s="118">
        <v>0</v>
      </c>
      <c r="AY919" s="132">
        <v>51975</v>
      </c>
      <c r="AZ919" s="117">
        <v>33</v>
      </c>
      <c r="BA919" s="130">
        <v>13.773</v>
      </c>
      <c r="BB919" s="131">
        <v>2577.1799999999998</v>
      </c>
      <c r="BC919" s="131">
        <v>2577.1799999999998</v>
      </c>
      <c r="BD919" s="117">
        <v>0</v>
      </c>
      <c r="BE919" s="117">
        <v>0</v>
      </c>
      <c r="BF919" s="118">
        <v>0</v>
      </c>
      <c r="BG919" s="118">
        <v>0</v>
      </c>
      <c r="BH919" s="118">
        <v>0</v>
      </c>
      <c r="BI919" s="117"/>
      <c r="BJ919" s="118">
        <v>0</v>
      </c>
      <c r="BK919" s="117"/>
      <c r="BL919" s="118">
        <v>0</v>
      </c>
      <c r="BM919" s="118">
        <v>0</v>
      </c>
      <c r="BN919" s="118">
        <v>0</v>
      </c>
      <c r="BO919" s="118">
        <v>0</v>
      </c>
      <c r="BP919" s="119">
        <v>0</v>
      </c>
      <c r="BS919" s="97">
        <f t="shared" si="780"/>
        <v>51975</v>
      </c>
      <c r="BT919" s="97">
        <f t="shared" si="781"/>
        <v>33</v>
      </c>
      <c r="BU919" s="97">
        <f t="shared" si="782"/>
        <v>13.773</v>
      </c>
      <c r="BV919" s="296" t="str">
        <f>IF(CA919=0,"NO STOCK",IF(COUNTIF(PKGSUMM_T!$A$2:$A$1245,A919)&gt;0,"OK","ERROR"))</f>
        <v>OK</v>
      </c>
      <c r="BW919" s="296" t="str">
        <f>IF(CA919=0,"NO STOCK",IF(OR(COUNTIF(COST_SHEETT!$B$3:$B$1238,CI919)&gt;0,COUNTIF(COST_SHEETT!$AB$3:$AB$1238,CI919)&gt;0,COUNTIF(COST_SHEETT1!$B$3:$B$1238,CI919)&gt;0,COUNTIF(COST_SHEETT1!$AB$3:$AB$1238,CI919)&gt;0),"OK","ERROR"))</f>
        <v>OK</v>
      </c>
      <c r="BX919" s="97">
        <f>SUMIF(HW!$A$2:$A$1573,$A919,HW!BI$2:BI$1573)</f>
        <v>20475</v>
      </c>
      <c r="BY919" s="97">
        <f>SUMIF(HW!$A$2:$A$1573,$A919,HW!BJ$2:BJ$1573)</f>
        <v>5.4260000000000002</v>
      </c>
      <c r="BZ919" s="197">
        <f t="shared" si="783"/>
        <v>72450</v>
      </c>
      <c r="CA919" s="198">
        <f t="shared" si="784"/>
        <v>19.198999999999998</v>
      </c>
      <c r="CB919" s="296">
        <f>IF(CJ919="Y",IF(C919="FINISHED GOODS",SUMIF(COST_SHEETT!$AB$3:$AB$1227,$CI919,COST_SHEETT!$DD$3:$DD$1227),SUMIF(COST_SHEETT!$B$3:$B$1227,$CI919,COST_SHEETT!$DB$3:$DB$1227)),IF(C919="FINISHED GOODS",SUMIF(COST_SHEETT1!$AB$3:$AB$1227,$CI919,COST_SHEETT1!$DD$3:$DD$1227),SUMIF(COST_SHEETT1!$B$3:$B$1227,$CI919,COST_SHEETT1!$DB$3:$DB$1227)))</f>
        <v>4.9292281886738072E-2</v>
      </c>
      <c r="CC919" s="209">
        <f t="shared" ref="CC919" si="803">ROUND(BZ919*CB919,0)</f>
        <v>3571</v>
      </c>
      <c r="CD919" s="295">
        <v>1</v>
      </c>
      <c r="CE919" s="295"/>
      <c r="CF919" s="376">
        <f>IF(BZ919=0,0,IF(CK919&gt;0,CK919,CD919))</f>
        <v>5.4860000000000006E-2</v>
      </c>
      <c r="CG919" s="301">
        <f t="shared" ref="CG919" si="804">MIN(CF919,CB919)</f>
        <v>4.9292281886738072E-2</v>
      </c>
      <c r="CH919" s="302">
        <f t="shared" ref="CH919" si="805">ROUND(CG919*BZ919,0)</f>
        <v>3571</v>
      </c>
      <c r="CI919" s="281" t="s">
        <v>3824</v>
      </c>
      <c r="CJ919" s="280" t="s">
        <v>2666</v>
      </c>
      <c r="CK919" s="296">
        <f>IF(C919="WORK IN PROGRESS",0.099999,IF(SUMIF(SALE!$L$3:$L$1221,$A919,SALE!$U$3:$U$1221)=0,0,SUMIF(SALE!$L$3:$L$1221,$A919,SALE!$U$3:$U$1221)/SUMIF(SALE!$L$3:$L$1221,$A919,SALE!$F$3:$F$1221)))</f>
        <v>5.4860000000000006E-2</v>
      </c>
      <c r="CL919" s="296" t="str">
        <f t="shared" ref="CL919" si="806">IF(CF919&lt;CB919,"NRV","COST")</f>
        <v>COST</v>
      </c>
      <c r="CM919" s="304">
        <f t="shared" ref="CM919" si="807">IF(CA919=0,0,ROUND(CH919/CA919,3))</f>
        <v>185.999</v>
      </c>
      <c r="CT919" s="296">
        <f>+(BX919*CG919)</f>
        <v>1009.259471630962</v>
      </c>
      <c r="CU919" s="296">
        <f>+(BZ919-BX919)*CG919</f>
        <v>2561.9663510632113</v>
      </c>
      <c r="CW919" s="296">
        <f>+CT919+CU919+CV919</f>
        <v>3571.2258226941731</v>
      </c>
      <c r="CX919" s="388">
        <f>+CW919-CH919</f>
        <v>0.22582269417307543</v>
      </c>
    </row>
    <row r="920" spans="1:102" ht="12" hidden="1" customHeight="1" x14ac:dyDescent="0.25">
      <c r="A920" s="133" t="s">
        <v>2642</v>
      </c>
      <c r="B920" s="111"/>
      <c r="C920" s="111" t="s">
        <v>1200</v>
      </c>
      <c r="D920" s="126"/>
      <c r="E920" s="126"/>
      <c r="F920" s="126">
        <v>4.9584999999999997E-2</v>
      </c>
      <c r="G920" s="126">
        <v>4.9584999999999997E-2</v>
      </c>
      <c r="H920" s="112">
        <v>51975</v>
      </c>
      <c r="I920" s="112">
        <v>13.773</v>
      </c>
      <c r="J920" s="134">
        <v>2577.1799999999998</v>
      </c>
      <c r="K920" s="126"/>
      <c r="L920" s="112">
        <v>0</v>
      </c>
      <c r="M920" s="126"/>
      <c r="N920" s="112">
        <v>0</v>
      </c>
      <c r="O920" s="126"/>
      <c r="P920" s="112">
        <v>0</v>
      </c>
      <c r="Q920" s="126"/>
      <c r="R920" s="112">
        <v>0</v>
      </c>
      <c r="S920" s="126"/>
      <c r="T920" s="112">
        <v>0</v>
      </c>
      <c r="U920" s="126"/>
      <c r="V920" s="112">
        <v>0</v>
      </c>
      <c r="W920" s="126"/>
      <c r="X920" s="112">
        <v>0</v>
      </c>
      <c r="Y920" s="126"/>
      <c r="Z920" s="112">
        <v>0</v>
      </c>
      <c r="AA920" s="126"/>
      <c r="AB920" s="112">
        <v>0</v>
      </c>
      <c r="AC920" s="112">
        <v>0</v>
      </c>
      <c r="AD920" s="112">
        <v>0</v>
      </c>
      <c r="AE920" s="112">
        <v>0</v>
      </c>
      <c r="AF920" s="126"/>
      <c r="AG920" s="112">
        <v>0</v>
      </c>
      <c r="AH920" s="126"/>
      <c r="AI920" s="112">
        <v>0</v>
      </c>
      <c r="AJ920" s="126"/>
      <c r="AK920" s="112">
        <v>0</v>
      </c>
      <c r="AL920" s="126"/>
      <c r="AM920" s="112">
        <v>0</v>
      </c>
      <c r="AN920" s="126"/>
      <c r="AO920" s="112">
        <v>0</v>
      </c>
      <c r="AP920" s="126"/>
      <c r="AQ920" s="112">
        <v>0</v>
      </c>
      <c r="AR920" s="126"/>
      <c r="AS920" s="112">
        <v>0</v>
      </c>
      <c r="AT920" s="126"/>
      <c r="AU920" s="112">
        <v>0</v>
      </c>
      <c r="AV920" s="112">
        <v>0</v>
      </c>
      <c r="AW920" s="112">
        <v>0</v>
      </c>
      <c r="AX920" s="112">
        <v>0</v>
      </c>
      <c r="AY920" s="135">
        <v>51975</v>
      </c>
      <c r="AZ920" s="126">
        <v>33</v>
      </c>
      <c r="BA920" s="112">
        <v>13.773</v>
      </c>
      <c r="BB920" s="134">
        <v>2577.1799999999998</v>
      </c>
      <c r="BC920" s="134">
        <v>2577.1799999999998</v>
      </c>
      <c r="BD920" s="126">
        <v>0</v>
      </c>
      <c r="BE920" s="126">
        <v>0</v>
      </c>
      <c r="BF920" s="112">
        <v>0</v>
      </c>
      <c r="BG920" s="112">
        <v>0</v>
      </c>
      <c r="BH920" s="112">
        <v>0</v>
      </c>
      <c r="BI920" s="126"/>
      <c r="BJ920" s="112">
        <v>0</v>
      </c>
      <c r="BK920" s="126"/>
      <c r="BL920" s="112">
        <v>0</v>
      </c>
      <c r="BM920" s="112">
        <v>0</v>
      </c>
      <c r="BN920" s="112">
        <v>0</v>
      </c>
      <c r="BO920" s="112">
        <v>0</v>
      </c>
      <c r="BP920" s="113">
        <v>0</v>
      </c>
      <c r="BS920" s="97">
        <f t="shared" si="780"/>
        <v>0</v>
      </c>
      <c r="BT920" s="97">
        <f t="shared" si="781"/>
        <v>0</v>
      </c>
      <c r="BU920" s="97">
        <f t="shared" si="782"/>
        <v>0</v>
      </c>
      <c r="BV920" s="296" t="str">
        <f>IF(CA920=0,"NO STOCK",IF(COUNTIF(PKGSUMM_T!$A$2:$A$1245,A920)&gt;0,"OK","ERROR"))</f>
        <v>NO STOCK</v>
      </c>
      <c r="BW920" s="296" t="str">
        <f>IF(CA920=0,"NO STOCK",IF(OR(COUNTIF(COST_SHEETT!$B$3:$B$1238,CI920)&gt;0,COUNTIF(COST_SHEETT!$AB$3:$AB$1238,CI920)&gt;0,COUNTIF(COST_SHEETT1!$B$3:$B$1238,CI920)&gt;0,COUNTIF(COST_SHEETT1!$AB$3:$AB$1238,CI920)&gt;0),"OK","ERROR"))</f>
        <v>NO STOCK</v>
      </c>
      <c r="BX920" s="97">
        <f>SUMIF(HW!$A$2:$A$1573,$A920,HW!BI$2:BI$1573)</f>
        <v>0</v>
      </c>
      <c r="BY920" s="97">
        <f>SUMIF(HW!$A$2:$A$1573,$A920,HW!BJ$2:BJ$1573)</f>
        <v>0</v>
      </c>
      <c r="BZ920" s="197">
        <f t="shared" si="783"/>
        <v>0</v>
      </c>
      <c r="CA920" s="198">
        <f t="shared" si="784"/>
        <v>0</v>
      </c>
      <c r="CK920" s="296">
        <f>IF(C920="WORK IN PROGRESS",0.099999,IF(SUMIF(SALE!$L$3:$L$1221,$A920,SALE!$U$3:$U$1221)=0,0,SUMIF(SALE!$L$3:$L$1221,$A920,SALE!$U$3:$U$1221)/SUMIF(SALE!$L$3:$L$1221,$A920,SALE!$F$3:$F$1221)))</f>
        <v>0</v>
      </c>
    </row>
    <row r="921" spans="1:102" ht="12" hidden="1" customHeight="1" x14ac:dyDescent="0.25">
      <c r="A921" s="136" t="s">
        <v>2642</v>
      </c>
      <c r="B921" s="105" t="s">
        <v>1200</v>
      </c>
      <c r="C921" s="105"/>
      <c r="D921" s="137"/>
      <c r="E921" s="137"/>
      <c r="F921" s="137">
        <v>4.9584999999999997E-2</v>
      </c>
      <c r="G921" s="137">
        <v>4.9584999999999997E-2</v>
      </c>
      <c r="H921" s="107">
        <v>51975</v>
      </c>
      <c r="I921" s="107">
        <v>13.773</v>
      </c>
      <c r="J921" s="138">
        <v>2577.1799999999998</v>
      </c>
      <c r="K921" s="137"/>
      <c r="L921" s="107">
        <v>0</v>
      </c>
      <c r="M921" s="137"/>
      <c r="N921" s="107">
        <v>0</v>
      </c>
      <c r="O921" s="137"/>
      <c r="P921" s="107">
        <v>0</v>
      </c>
      <c r="Q921" s="137"/>
      <c r="R921" s="107">
        <v>0</v>
      </c>
      <c r="S921" s="137"/>
      <c r="T921" s="107">
        <v>0</v>
      </c>
      <c r="U921" s="137"/>
      <c r="V921" s="107">
        <v>0</v>
      </c>
      <c r="W921" s="137"/>
      <c r="X921" s="107">
        <v>0</v>
      </c>
      <c r="Y921" s="137"/>
      <c r="Z921" s="107">
        <v>0</v>
      </c>
      <c r="AA921" s="137"/>
      <c r="AB921" s="107">
        <v>0</v>
      </c>
      <c r="AC921" s="107">
        <v>0</v>
      </c>
      <c r="AD921" s="107">
        <v>0</v>
      </c>
      <c r="AE921" s="107">
        <v>0</v>
      </c>
      <c r="AF921" s="137"/>
      <c r="AG921" s="107">
        <v>0</v>
      </c>
      <c r="AH921" s="137"/>
      <c r="AI921" s="107">
        <v>0</v>
      </c>
      <c r="AJ921" s="137"/>
      <c r="AK921" s="107">
        <v>0</v>
      </c>
      <c r="AL921" s="137"/>
      <c r="AM921" s="107">
        <v>0</v>
      </c>
      <c r="AN921" s="137"/>
      <c r="AO921" s="107">
        <v>0</v>
      </c>
      <c r="AP921" s="137"/>
      <c r="AQ921" s="107">
        <v>0</v>
      </c>
      <c r="AR921" s="137"/>
      <c r="AS921" s="107">
        <v>0</v>
      </c>
      <c r="AT921" s="137"/>
      <c r="AU921" s="107">
        <v>0</v>
      </c>
      <c r="AV921" s="107">
        <v>0</v>
      </c>
      <c r="AW921" s="107">
        <v>0</v>
      </c>
      <c r="AX921" s="107">
        <v>0</v>
      </c>
      <c r="AY921" s="139">
        <v>51975</v>
      </c>
      <c r="AZ921" s="137">
        <v>33</v>
      </c>
      <c r="BA921" s="107">
        <v>13.773</v>
      </c>
      <c r="BB921" s="138">
        <v>2577.1799999999998</v>
      </c>
      <c r="BC921" s="138">
        <v>2577.1799999999998</v>
      </c>
      <c r="BD921" s="137">
        <v>0</v>
      </c>
      <c r="BE921" s="137">
        <v>0</v>
      </c>
      <c r="BF921" s="107">
        <v>0</v>
      </c>
      <c r="BG921" s="107">
        <v>0</v>
      </c>
      <c r="BH921" s="107">
        <v>0</v>
      </c>
      <c r="BI921" s="137"/>
      <c r="BJ921" s="107">
        <v>0</v>
      </c>
      <c r="BK921" s="137"/>
      <c r="BL921" s="107">
        <v>0</v>
      </c>
      <c r="BM921" s="107">
        <v>0</v>
      </c>
      <c r="BN921" s="107">
        <v>0</v>
      </c>
      <c r="BO921" s="107">
        <v>0</v>
      </c>
      <c r="BP921" s="108">
        <v>0</v>
      </c>
      <c r="BS921" s="97">
        <f t="shared" si="780"/>
        <v>0</v>
      </c>
      <c r="BT921" s="97">
        <f t="shared" si="781"/>
        <v>0</v>
      </c>
      <c r="BU921" s="97">
        <f t="shared" si="782"/>
        <v>0</v>
      </c>
      <c r="BV921" s="296" t="str">
        <f>IF(CA921=0,"NO STOCK",IF(COUNTIF(PKGSUMM_T!$A$2:$A$1245,A921)&gt;0,"OK","ERROR"))</f>
        <v>NO STOCK</v>
      </c>
      <c r="BW921" s="296" t="str">
        <f>IF(CA921=0,"NO STOCK",IF(OR(COUNTIF(COST_SHEETT!$B$3:$B$1238,CI921)&gt;0,COUNTIF(COST_SHEETT!$AB$3:$AB$1238,CI921)&gt;0,COUNTIF(COST_SHEETT1!$B$3:$B$1238,CI921)&gt;0,COUNTIF(COST_SHEETT1!$AB$3:$AB$1238,CI921)&gt;0),"OK","ERROR"))</f>
        <v>NO STOCK</v>
      </c>
      <c r="BX921" s="97">
        <f>SUMIF(HW!$A$2:$A$1573,$A921,HW!BI$2:BI$1573)</f>
        <v>0</v>
      </c>
      <c r="BY921" s="97">
        <f>SUMIF(HW!$A$2:$A$1573,$A921,HW!BJ$2:BJ$1573)</f>
        <v>0</v>
      </c>
      <c r="BZ921" s="197">
        <f t="shared" si="783"/>
        <v>0</v>
      </c>
      <c r="CA921" s="198">
        <f t="shared" si="784"/>
        <v>0</v>
      </c>
      <c r="CK921" s="296">
        <f>IF(C921="WORK IN PROGRESS",0.099999,IF(SUMIF(SALE!$L$3:$L$1221,$A921,SALE!$U$3:$U$1221)=0,0,SUMIF(SALE!$L$3:$L$1221,$A921,SALE!$U$3:$U$1221)/SUMIF(SALE!$L$3:$L$1221,$A921,SALE!$F$3:$F$1221)))</f>
        <v>0</v>
      </c>
    </row>
    <row r="922" spans="1:102" ht="12" hidden="1" customHeight="1" x14ac:dyDescent="0.25">
      <c r="A922" s="109" t="s">
        <v>2642</v>
      </c>
      <c r="B922" s="111" t="s">
        <v>2080</v>
      </c>
      <c r="C922" s="110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  <c r="BD922" s="112"/>
      <c r="BE922" s="112"/>
      <c r="BF922" s="112"/>
      <c r="BG922" s="112"/>
      <c r="BH922" s="112"/>
      <c r="BI922" s="112"/>
      <c r="BJ922" s="112"/>
      <c r="BK922" s="112"/>
      <c r="BL922" s="112"/>
      <c r="BM922" s="112"/>
      <c r="BN922" s="112"/>
      <c r="BO922" s="112"/>
      <c r="BP922" s="113"/>
      <c r="BS922" s="97">
        <f t="shared" si="780"/>
        <v>0</v>
      </c>
      <c r="BT922" s="97">
        <f t="shared" si="781"/>
        <v>0</v>
      </c>
      <c r="BU922" s="97">
        <f t="shared" si="782"/>
        <v>0</v>
      </c>
      <c r="BV922" s="296" t="str">
        <f>IF(CA922=0,"NO STOCK",IF(COUNTIF(PKGSUMM_T!$A$2:$A$1245,A922)&gt;0,"OK","ERROR"))</f>
        <v>NO STOCK</v>
      </c>
      <c r="BW922" s="296" t="str">
        <f>IF(CA922=0,"NO STOCK",IF(OR(COUNTIF(COST_SHEETT!$B$3:$B$1238,CI922)&gt;0,COUNTIF(COST_SHEETT!$AB$3:$AB$1238,CI922)&gt;0,COUNTIF(COST_SHEETT1!$B$3:$B$1238,CI922)&gt;0,COUNTIF(COST_SHEETT1!$AB$3:$AB$1238,CI922)&gt;0),"OK","ERROR"))</f>
        <v>NO STOCK</v>
      </c>
      <c r="BX922" s="97">
        <f>SUMIF(HW!$A$2:$A$1573,$A922,HW!BI$2:BI$1573)</f>
        <v>0</v>
      </c>
      <c r="BY922" s="97">
        <f>SUMIF(HW!$A$2:$A$1573,$A922,HW!BJ$2:BJ$1573)</f>
        <v>0</v>
      </c>
      <c r="BZ922" s="197">
        <f t="shared" si="783"/>
        <v>0</v>
      </c>
      <c r="CA922" s="198">
        <f t="shared" si="784"/>
        <v>0</v>
      </c>
      <c r="CK922" s="296">
        <f>IF(C922="WORK IN PROGRESS",0.099999,IF(SUMIF(SALE!$L$3:$L$1221,$A922,SALE!$U$3:$U$1221)=0,0,SUMIF(SALE!$L$3:$L$1221,$A922,SALE!$U$3:$U$1221)/SUMIF(SALE!$L$3:$L$1221,$A922,SALE!$F$3:$F$1221)))</f>
        <v>0</v>
      </c>
    </row>
    <row r="923" spans="1:102" ht="12" hidden="1" customHeight="1" x14ac:dyDescent="0.25">
      <c r="A923" s="104" t="s">
        <v>2642</v>
      </c>
      <c r="B923" s="106"/>
      <c r="C923" s="105" t="s">
        <v>77</v>
      </c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  <c r="BH923" s="107"/>
      <c r="BI923" s="107"/>
      <c r="BJ923" s="107"/>
      <c r="BK923" s="107"/>
      <c r="BL923" s="107"/>
      <c r="BM923" s="107"/>
      <c r="BN923" s="107"/>
      <c r="BO923" s="107"/>
      <c r="BP923" s="108"/>
      <c r="BS923" s="97">
        <f t="shared" si="780"/>
        <v>0</v>
      </c>
      <c r="BT923" s="97">
        <f t="shared" si="781"/>
        <v>0</v>
      </c>
      <c r="BU923" s="97">
        <f t="shared" si="782"/>
        <v>0</v>
      </c>
      <c r="BV923" s="296" t="str">
        <f>IF(CA923=0,"NO STOCK",IF(COUNTIF(PKGSUMM_T!$A$2:$A$1245,A923)&gt;0,"OK","ERROR"))</f>
        <v>NO STOCK</v>
      </c>
      <c r="BW923" s="296" t="str">
        <f>IF(CA923=0,"NO STOCK",IF(OR(COUNTIF(COST_SHEETT!$B$3:$B$1238,CI923)&gt;0,COUNTIF(COST_SHEETT!$AB$3:$AB$1238,CI923)&gt;0,COUNTIF(COST_SHEETT1!$B$3:$B$1238,CI923)&gt;0,COUNTIF(COST_SHEETT1!$AB$3:$AB$1238,CI923)&gt;0),"OK","ERROR"))</f>
        <v>NO STOCK</v>
      </c>
      <c r="BX923" s="97">
        <f>SUMIF(HW!$A$2:$A$1573,$A923,HW!BI$2:BI$1573)</f>
        <v>0</v>
      </c>
      <c r="BY923" s="97">
        <f>SUMIF(HW!$A$2:$A$1573,$A923,HW!BJ$2:BJ$1573)</f>
        <v>0</v>
      </c>
      <c r="BZ923" s="197">
        <f t="shared" si="783"/>
        <v>0</v>
      </c>
      <c r="CA923" s="198">
        <f t="shared" si="784"/>
        <v>0</v>
      </c>
      <c r="CK923" s="296">
        <f>IF(C923="WORK IN PROGRESS",0.099999,IF(SUMIF(SALE!$L$3:$L$1221,$A923,SALE!$U$3:$U$1221)=0,0,SUMIF(SALE!$L$3:$L$1221,$A923,SALE!$U$3:$U$1221)/SUMIF(SALE!$L$3:$L$1221,$A923,SALE!$F$3:$F$1221)))</f>
        <v>9.9999000000000005E-2</v>
      </c>
    </row>
    <row r="924" spans="1:102" ht="12" hidden="1" customHeight="1" x14ac:dyDescent="0.25">
      <c r="A924" s="120" t="s">
        <v>2081</v>
      </c>
      <c r="B924" s="121" t="s">
        <v>2082</v>
      </c>
      <c r="C924" s="121" t="s">
        <v>77</v>
      </c>
      <c r="D924" s="123">
        <v>1</v>
      </c>
      <c r="E924" s="123">
        <v>1</v>
      </c>
      <c r="F924" s="123">
        <v>1.45E-4</v>
      </c>
      <c r="G924" s="123">
        <v>1.45E-4</v>
      </c>
      <c r="H924" s="124"/>
      <c r="I924" s="124">
        <v>0</v>
      </c>
      <c r="J924" s="124">
        <v>0</v>
      </c>
      <c r="K924" s="124"/>
      <c r="L924" s="124">
        <v>0</v>
      </c>
      <c r="M924" s="124"/>
      <c r="N924" s="124">
        <v>0</v>
      </c>
      <c r="O924" s="124"/>
      <c r="P924" s="124">
        <v>0</v>
      </c>
      <c r="Q924" s="124"/>
      <c r="R924" s="124">
        <v>0</v>
      </c>
      <c r="S924" s="124"/>
      <c r="T924" s="124">
        <v>0</v>
      </c>
      <c r="U924" s="124"/>
      <c r="V924" s="124">
        <v>0</v>
      </c>
      <c r="W924" s="124"/>
      <c r="X924" s="124">
        <v>0</v>
      </c>
      <c r="Y924" s="124"/>
      <c r="Z924" s="124">
        <v>0</v>
      </c>
      <c r="AA924" s="124"/>
      <c r="AB924" s="124">
        <v>0</v>
      </c>
      <c r="AC924" s="124">
        <v>0</v>
      </c>
      <c r="AD924" s="124">
        <v>0</v>
      </c>
      <c r="AE924" s="124">
        <v>0</v>
      </c>
      <c r="AF924" s="124"/>
      <c r="AG924" s="124">
        <v>0</v>
      </c>
      <c r="AH924" s="124"/>
      <c r="AI924" s="124">
        <v>0</v>
      </c>
      <c r="AJ924" s="124"/>
      <c r="AK924" s="124">
        <v>0</v>
      </c>
      <c r="AL924" s="124"/>
      <c r="AM924" s="124">
        <v>0</v>
      </c>
      <c r="AN924" s="124"/>
      <c r="AO924" s="124">
        <v>0</v>
      </c>
      <c r="AP924" s="124"/>
      <c r="AQ924" s="124">
        <v>0</v>
      </c>
      <c r="AR924" s="124"/>
      <c r="AS924" s="124">
        <v>0</v>
      </c>
      <c r="AT924" s="124"/>
      <c r="AU924" s="124">
        <v>0</v>
      </c>
      <c r="AV924" s="124">
        <v>0</v>
      </c>
      <c r="AW924" s="124">
        <v>0</v>
      </c>
      <c r="AX924" s="124">
        <v>0</v>
      </c>
      <c r="AY924" s="124">
        <v>0</v>
      </c>
      <c r="AZ924" s="124">
        <v>0</v>
      </c>
      <c r="BA924" s="124">
        <v>0</v>
      </c>
      <c r="BB924" s="124">
        <v>0</v>
      </c>
      <c r="BC924" s="124">
        <v>0</v>
      </c>
      <c r="BD924" s="123">
        <v>0</v>
      </c>
      <c r="BE924" s="123">
        <v>0</v>
      </c>
      <c r="BF924" s="124">
        <v>0</v>
      </c>
      <c r="BG924" s="124">
        <v>0</v>
      </c>
      <c r="BH924" s="124">
        <v>0</v>
      </c>
      <c r="BI924" s="124"/>
      <c r="BJ924" s="124">
        <v>0</v>
      </c>
      <c r="BK924" s="124"/>
      <c r="BL924" s="124">
        <v>0</v>
      </c>
      <c r="BM924" s="124">
        <v>0</v>
      </c>
      <c r="BN924" s="124">
        <v>0</v>
      </c>
      <c r="BO924" s="124">
        <v>0</v>
      </c>
      <c r="BP924" s="125">
        <v>0</v>
      </c>
      <c r="BS924" s="97">
        <f t="shared" si="780"/>
        <v>0</v>
      </c>
      <c r="BT924" s="97">
        <f t="shared" si="781"/>
        <v>0</v>
      </c>
      <c r="BU924" s="97">
        <f t="shared" si="782"/>
        <v>0</v>
      </c>
      <c r="BV924" s="296" t="str">
        <f>IF(CA924=0,"NO STOCK",IF(COUNTIF(PKGSUMM_T!$A$2:$A$1245,A924)&gt;0,"OK","ERROR"))</f>
        <v>NO STOCK</v>
      </c>
      <c r="BW924" s="296" t="str">
        <f>IF(CA924=0,"NO STOCK",IF(OR(COUNTIF(COST_SHEETT!$B$3:$B$1238,CI924)&gt;0,COUNTIF(COST_SHEETT!$AB$3:$AB$1238,CI924)&gt;0,COUNTIF(COST_SHEETT1!$B$3:$B$1238,CI924)&gt;0,COUNTIF(COST_SHEETT1!$AB$3:$AB$1238,CI924)&gt;0),"OK","ERROR"))</f>
        <v>NO STOCK</v>
      </c>
      <c r="BX924" s="97">
        <f>SUMIF(HW!$A$2:$A$1573,$A924,HW!BI$2:BI$1573)</f>
        <v>0</v>
      </c>
      <c r="BY924" s="97">
        <f>SUMIF(HW!$A$2:$A$1573,$A924,HW!BJ$2:BJ$1573)</f>
        <v>0</v>
      </c>
      <c r="BZ924" s="197">
        <f t="shared" si="783"/>
        <v>0</v>
      </c>
      <c r="CA924" s="198">
        <f t="shared" si="784"/>
        <v>0</v>
      </c>
      <c r="CK924" s="296">
        <f>IF(C924="WORK IN PROGRESS",0.099999,IF(SUMIF(SALE!$L$3:$L$1221,$A924,SALE!$U$3:$U$1221)=0,0,SUMIF(SALE!$L$3:$L$1221,$A924,SALE!$U$3:$U$1221)/SUMIF(SALE!$L$3:$L$1221,$A924,SALE!$F$3:$F$1221)))</f>
        <v>9.9999000000000005E-2</v>
      </c>
    </row>
    <row r="925" spans="1:102" ht="12" hidden="1" customHeight="1" x14ac:dyDescent="0.25">
      <c r="A925" s="114" t="s">
        <v>2083</v>
      </c>
      <c r="B925" s="115" t="s">
        <v>2084</v>
      </c>
      <c r="C925" s="115" t="s">
        <v>77</v>
      </c>
      <c r="D925" s="117">
        <v>1</v>
      </c>
      <c r="E925" s="117">
        <v>1</v>
      </c>
      <c r="F925" s="117">
        <v>1.45E-4</v>
      </c>
      <c r="G925" s="117">
        <v>1.45E-4</v>
      </c>
      <c r="H925" s="118"/>
      <c r="I925" s="118">
        <v>0</v>
      </c>
      <c r="J925" s="118">
        <v>0</v>
      </c>
      <c r="K925" s="118"/>
      <c r="L925" s="118">
        <v>0</v>
      </c>
      <c r="M925" s="118"/>
      <c r="N925" s="118">
        <v>0</v>
      </c>
      <c r="O925" s="118"/>
      <c r="P925" s="118">
        <v>0</v>
      </c>
      <c r="Q925" s="118"/>
      <c r="R925" s="118">
        <v>0</v>
      </c>
      <c r="S925" s="118"/>
      <c r="T925" s="118">
        <v>0</v>
      </c>
      <c r="U925" s="118"/>
      <c r="V925" s="118">
        <v>0</v>
      </c>
      <c r="W925" s="118"/>
      <c r="X925" s="118">
        <v>0</v>
      </c>
      <c r="Y925" s="118"/>
      <c r="Z925" s="118">
        <v>0</v>
      </c>
      <c r="AA925" s="118"/>
      <c r="AB925" s="118">
        <v>0</v>
      </c>
      <c r="AC925" s="118">
        <v>0</v>
      </c>
      <c r="AD925" s="118">
        <v>0</v>
      </c>
      <c r="AE925" s="118">
        <v>0</v>
      </c>
      <c r="AF925" s="118"/>
      <c r="AG925" s="118">
        <v>0</v>
      </c>
      <c r="AH925" s="118"/>
      <c r="AI925" s="118">
        <v>0</v>
      </c>
      <c r="AJ925" s="118"/>
      <c r="AK925" s="118">
        <v>0</v>
      </c>
      <c r="AL925" s="118"/>
      <c r="AM925" s="118">
        <v>0</v>
      </c>
      <c r="AN925" s="118"/>
      <c r="AO925" s="118">
        <v>0</v>
      </c>
      <c r="AP925" s="118"/>
      <c r="AQ925" s="118">
        <v>0</v>
      </c>
      <c r="AR925" s="118"/>
      <c r="AS925" s="118">
        <v>0</v>
      </c>
      <c r="AT925" s="118"/>
      <c r="AU925" s="118">
        <v>0</v>
      </c>
      <c r="AV925" s="118">
        <v>0</v>
      </c>
      <c r="AW925" s="118">
        <v>0</v>
      </c>
      <c r="AX925" s="118">
        <v>0</v>
      </c>
      <c r="AY925" s="118">
        <v>0</v>
      </c>
      <c r="AZ925" s="118">
        <v>0</v>
      </c>
      <c r="BA925" s="118">
        <v>0</v>
      </c>
      <c r="BB925" s="118">
        <v>0</v>
      </c>
      <c r="BC925" s="118">
        <v>0</v>
      </c>
      <c r="BD925" s="117">
        <v>0</v>
      </c>
      <c r="BE925" s="117">
        <v>0</v>
      </c>
      <c r="BF925" s="118">
        <v>0</v>
      </c>
      <c r="BG925" s="118">
        <v>0</v>
      </c>
      <c r="BH925" s="118">
        <v>0</v>
      </c>
      <c r="BI925" s="118"/>
      <c r="BJ925" s="118">
        <v>0</v>
      </c>
      <c r="BK925" s="118"/>
      <c r="BL925" s="118">
        <v>0</v>
      </c>
      <c r="BM925" s="118">
        <v>0</v>
      </c>
      <c r="BN925" s="118">
        <v>0</v>
      </c>
      <c r="BO925" s="118">
        <v>0</v>
      </c>
      <c r="BP925" s="119">
        <v>0</v>
      </c>
      <c r="BS925" s="97">
        <f t="shared" si="780"/>
        <v>0</v>
      </c>
      <c r="BT925" s="97">
        <f t="shared" si="781"/>
        <v>0</v>
      </c>
      <c r="BU925" s="97">
        <f t="shared" si="782"/>
        <v>0</v>
      </c>
      <c r="BV925" s="296" t="str">
        <f>IF(CA925=0,"NO STOCK",IF(COUNTIF(PKGSUMM_T!$A$2:$A$1245,A925)&gt;0,"OK","ERROR"))</f>
        <v>NO STOCK</v>
      </c>
      <c r="BW925" s="296" t="str">
        <f>IF(CA925=0,"NO STOCK",IF(OR(COUNTIF(COST_SHEETT!$B$3:$B$1238,CI925)&gt;0,COUNTIF(COST_SHEETT!$AB$3:$AB$1238,CI925)&gt;0,COUNTIF(COST_SHEETT1!$B$3:$B$1238,CI925)&gt;0,COUNTIF(COST_SHEETT1!$AB$3:$AB$1238,CI925)&gt;0),"OK","ERROR"))</f>
        <v>NO STOCK</v>
      </c>
      <c r="BX925" s="97">
        <f>SUMIF(HW!$A$2:$A$1573,$A925,HW!BI$2:BI$1573)</f>
        <v>0</v>
      </c>
      <c r="BY925" s="97">
        <f>SUMIF(HW!$A$2:$A$1573,$A925,HW!BJ$2:BJ$1573)</f>
        <v>0</v>
      </c>
      <c r="BZ925" s="197">
        <f t="shared" si="783"/>
        <v>0</v>
      </c>
      <c r="CA925" s="198">
        <f t="shared" si="784"/>
        <v>0</v>
      </c>
      <c r="CK925" s="296">
        <f>IF(C925="WORK IN PROGRESS",0.099999,IF(SUMIF(SALE!$L$3:$L$1221,$A925,SALE!$U$3:$U$1221)=0,0,SUMIF(SALE!$L$3:$L$1221,$A925,SALE!$U$3:$U$1221)/SUMIF(SALE!$L$3:$L$1221,$A925,SALE!$F$3:$F$1221)))</f>
        <v>9.9999000000000005E-2</v>
      </c>
    </row>
    <row r="926" spans="1:102" ht="12" hidden="1" customHeight="1" x14ac:dyDescent="0.25">
      <c r="A926" s="120" t="s">
        <v>2085</v>
      </c>
      <c r="B926" s="121" t="s">
        <v>2086</v>
      </c>
      <c r="C926" s="121" t="s">
        <v>77</v>
      </c>
      <c r="D926" s="123">
        <v>1</v>
      </c>
      <c r="E926" s="123">
        <v>1</v>
      </c>
      <c r="F926" s="123">
        <v>1.45E-4</v>
      </c>
      <c r="G926" s="123">
        <v>1.45E-4</v>
      </c>
      <c r="H926" s="124"/>
      <c r="I926" s="124">
        <v>0</v>
      </c>
      <c r="J926" s="124">
        <v>0</v>
      </c>
      <c r="K926" s="124"/>
      <c r="L926" s="124">
        <v>0</v>
      </c>
      <c r="M926" s="124"/>
      <c r="N926" s="124">
        <v>0</v>
      </c>
      <c r="O926" s="124"/>
      <c r="P926" s="124">
        <v>0</v>
      </c>
      <c r="Q926" s="124"/>
      <c r="R926" s="124">
        <v>0</v>
      </c>
      <c r="S926" s="124"/>
      <c r="T926" s="124">
        <v>0</v>
      </c>
      <c r="U926" s="124"/>
      <c r="V926" s="124">
        <v>0</v>
      </c>
      <c r="W926" s="124"/>
      <c r="X926" s="124">
        <v>0</v>
      </c>
      <c r="Y926" s="124"/>
      <c r="Z926" s="124">
        <v>0</v>
      </c>
      <c r="AA926" s="124"/>
      <c r="AB926" s="124">
        <v>0</v>
      </c>
      <c r="AC926" s="124">
        <v>0</v>
      </c>
      <c r="AD926" s="124">
        <v>0</v>
      </c>
      <c r="AE926" s="124">
        <v>0</v>
      </c>
      <c r="AF926" s="124"/>
      <c r="AG926" s="124">
        <v>0</v>
      </c>
      <c r="AH926" s="124"/>
      <c r="AI926" s="124">
        <v>0</v>
      </c>
      <c r="AJ926" s="124"/>
      <c r="AK926" s="124">
        <v>0</v>
      </c>
      <c r="AL926" s="124"/>
      <c r="AM926" s="124">
        <v>0</v>
      </c>
      <c r="AN926" s="124"/>
      <c r="AO926" s="124">
        <v>0</v>
      </c>
      <c r="AP926" s="124"/>
      <c r="AQ926" s="124">
        <v>0</v>
      </c>
      <c r="AR926" s="124"/>
      <c r="AS926" s="124">
        <v>0</v>
      </c>
      <c r="AT926" s="124"/>
      <c r="AU926" s="124">
        <v>0</v>
      </c>
      <c r="AV926" s="124">
        <v>0</v>
      </c>
      <c r="AW926" s="124">
        <v>0</v>
      </c>
      <c r="AX926" s="124">
        <v>0</v>
      </c>
      <c r="AY926" s="124">
        <v>0</v>
      </c>
      <c r="AZ926" s="124">
        <v>0</v>
      </c>
      <c r="BA926" s="124">
        <v>0</v>
      </c>
      <c r="BB926" s="124">
        <v>0</v>
      </c>
      <c r="BC926" s="124">
        <v>0</v>
      </c>
      <c r="BD926" s="123">
        <v>0</v>
      </c>
      <c r="BE926" s="123">
        <v>0</v>
      </c>
      <c r="BF926" s="124">
        <v>0</v>
      </c>
      <c r="BG926" s="124">
        <v>0</v>
      </c>
      <c r="BH926" s="124">
        <v>0</v>
      </c>
      <c r="BI926" s="124"/>
      <c r="BJ926" s="124">
        <v>0</v>
      </c>
      <c r="BK926" s="124"/>
      <c r="BL926" s="124">
        <v>0</v>
      </c>
      <c r="BM926" s="124">
        <v>0</v>
      </c>
      <c r="BN926" s="124">
        <v>0</v>
      </c>
      <c r="BO926" s="124">
        <v>0</v>
      </c>
      <c r="BP926" s="125">
        <v>0</v>
      </c>
      <c r="BS926" s="97">
        <f t="shared" si="780"/>
        <v>0</v>
      </c>
      <c r="BT926" s="97">
        <f t="shared" si="781"/>
        <v>0</v>
      </c>
      <c r="BU926" s="97">
        <f t="shared" si="782"/>
        <v>0</v>
      </c>
      <c r="BV926" s="296" t="str">
        <f>IF(CA926=0,"NO STOCK",IF(COUNTIF(PKGSUMM_T!$A$2:$A$1245,A926)&gt;0,"OK","ERROR"))</f>
        <v>NO STOCK</v>
      </c>
      <c r="BW926" s="296" t="str">
        <f>IF(CA926=0,"NO STOCK",IF(OR(COUNTIF(COST_SHEETT!$B$3:$B$1238,CI926)&gt;0,COUNTIF(COST_SHEETT!$AB$3:$AB$1238,CI926)&gt;0,COUNTIF(COST_SHEETT1!$B$3:$B$1238,CI926)&gt;0,COUNTIF(COST_SHEETT1!$AB$3:$AB$1238,CI926)&gt;0),"OK","ERROR"))</f>
        <v>NO STOCK</v>
      </c>
      <c r="BX926" s="97">
        <f>SUMIF(HW!$A$2:$A$1573,$A926,HW!BI$2:BI$1573)</f>
        <v>0</v>
      </c>
      <c r="BY926" s="97">
        <f>SUMIF(HW!$A$2:$A$1573,$A926,HW!BJ$2:BJ$1573)</f>
        <v>0</v>
      </c>
      <c r="BZ926" s="197">
        <f t="shared" si="783"/>
        <v>0</v>
      </c>
      <c r="CA926" s="198">
        <f t="shared" si="784"/>
        <v>0</v>
      </c>
      <c r="CK926" s="296">
        <f>IF(C926="WORK IN PROGRESS",0.099999,IF(SUMIF(SALE!$L$3:$L$1221,$A926,SALE!$U$3:$U$1221)=0,0,SUMIF(SALE!$L$3:$L$1221,$A926,SALE!$U$3:$U$1221)/SUMIF(SALE!$L$3:$L$1221,$A926,SALE!$F$3:$F$1221)))</f>
        <v>9.9999000000000005E-2</v>
      </c>
    </row>
    <row r="927" spans="1:102" ht="12" hidden="1" customHeight="1" x14ac:dyDescent="0.25">
      <c r="A927" s="114" t="s">
        <v>2087</v>
      </c>
      <c r="B927" s="115" t="s">
        <v>2088</v>
      </c>
      <c r="C927" s="115" t="s">
        <v>77</v>
      </c>
      <c r="D927" s="117">
        <v>1</v>
      </c>
      <c r="E927" s="117">
        <v>1</v>
      </c>
      <c r="F927" s="117">
        <v>1.45E-4</v>
      </c>
      <c r="G927" s="117">
        <v>1.45E-4</v>
      </c>
      <c r="H927" s="118"/>
      <c r="I927" s="118">
        <v>0</v>
      </c>
      <c r="J927" s="118">
        <v>0</v>
      </c>
      <c r="K927" s="118"/>
      <c r="L927" s="118">
        <v>0</v>
      </c>
      <c r="M927" s="118"/>
      <c r="N927" s="118">
        <v>0</v>
      </c>
      <c r="O927" s="118"/>
      <c r="P927" s="118">
        <v>0</v>
      </c>
      <c r="Q927" s="118"/>
      <c r="R927" s="118">
        <v>0</v>
      </c>
      <c r="S927" s="118"/>
      <c r="T927" s="118">
        <v>0</v>
      </c>
      <c r="U927" s="118"/>
      <c r="V927" s="118">
        <v>0</v>
      </c>
      <c r="W927" s="118"/>
      <c r="X927" s="118">
        <v>0</v>
      </c>
      <c r="Y927" s="118"/>
      <c r="Z927" s="118">
        <v>0</v>
      </c>
      <c r="AA927" s="118"/>
      <c r="AB927" s="118">
        <v>0</v>
      </c>
      <c r="AC927" s="118">
        <v>0</v>
      </c>
      <c r="AD927" s="118">
        <v>0</v>
      </c>
      <c r="AE927" s="118">
        <v>0</v>
      </c>
      <c r="AF927" s="118"/>
      <c r="AG927" s="118">
        <v>0</v>
      </c>
      <c r="AH927" s="118"/>
      <c r="AI927" s="118">
        <v>0</v>
      </c>
      <c r="AJ927" s="118"/>
      <c r="AK927" s="118">
        <v>0</v>
      </c>
      <c r="AL927" s="118"/>
      <c r="AM927" s="118">
        <v>0</v>
      </c>
      <c r="AN927" s="118"/>
      <c r="AO927" s="118">
        <v>0</v>
      </c>
      <c r="AP927" s="118"/>
      <c r="AQ927" s="118">
        <v>0</v>
      </c>
      <c r="AR927" s="118"/>
      <c r="AS927" s="118">
        <v>0</v>
      </c>
      <c r="AT927" s="118"/>
      <c r="AU927" s="118">
        <v>0</v>
      </c>
      <c r="AV927" s="118">
        <v>0</v>
      </c>
      <c r="AW927" s="118">
        <v>0</v>
      </c>
      <c r="AX927" s="118">
        <v>0</v>
      </c>
      <c r="AY927" s="118">
        <v>0</v>
      </c>
      <c r="AZ927" s="118">
        <v>0</v>
      </c>
      <c r="BA927" s="118">
        <v>0</v>
      </c>
      <c r="BB927" s="118">
        <v>0</v>
      </c>
      <c r="BC927" s="118">
        <v>0</v>
      </c>
      <c r="BD927" s="117">
        <v>0</v>
      </c>
      <c r="BE927" s="117">
        <v>0</v>
      </c>
      <c r="BF927" s="118">
        <v>0</v>
      </c>
      <c r="BG927" s="118">
        <v>0</v>
      </c>
      <c r="BH927" s="118">
        <v>0</v>
      </c>
      <c r="BI927" s="118"/>
      <c r="BJ927" s="118">
        <v>0</v>
      </c>
      <c r="BK927" s="118"/>
      <c r="BL927" s="118">
        <v>0</v>
      </c>
      <c r="BM927" s="118">
        <v>0</v>
      </c>
      <c r="BN927" s="118">
        <v>0</v>
      </c>
      <c r="BO927" s="118">
        <v>0</v>
      </c>
      <c r="BP927" s="119">
        <v>0</v>
      </c>
      <c r="BS927" s="97">
        <f t="shared" si="780"/>
        <v>0</v>
      </c>
      <c r="BT927" s="97">
        <f t="shared" si="781"/>
        <v>0</v>
      </c>
      <c r="BU927" s="97">
        <f t="shared" si="782"/>
        <v>0</v>
      </c>
      <c r="BV927" s="296" t="str">
        <f>IF(CA927=0,"NO STOCK",IF(COUNTIF(PKGSUMM_T!$A$2:$A$1245,A927)&gt;0,"OK","ERROR"))</f>
        <v>NO STOCK</v>
      </c>
      <c r="BW927" s="296" t="str">
        <f>IF(CA927=0,"NO STOCK",IF(OR(COUNTIF(COST_SHEETT!$B$3:$B$1238,CI927)&gt;0,COUNTIF(COST_SHEETT!$AB$3:$AB$1238,CI927)&gt;0,COUNTIF(COST_SHEETT1!$B$3:$B$1238,CI927)&gt;0,COUNTIF(COST_SHEETT1!$AB$3:$AB$1238,CI927)&gt;0),"OK","ERROR"))</f>
        <v>NO STOCK</v>
      </c>
      <c r="BX927" s="97">
        <f>SUMIF(HW!$A$2:$A$1573,$A927,HW!BI$2:BI$1573)</f>
        <v>0</v>
      </c>
      <c r="BY927" s="97">
        <f>SUMIF(HW!$A$2:$A$1573,$A927,HW!BJ$2:BJ$1573)</f>
        <v>0</v>
      </c>
      <c r="BZ927" s="197">
        <f t="shared" si="783"/>
        <v>0</v>
      </c>
      <c r="CA927" s="198">
        <f t="shared" si="784"/>
        <v>0</v>
      </c>
      <c r="CK927" s="296">
        <f>IF(C927="WORK IN PROGRESS",0.099999,IF(SUMIF(SALE!$L$3:$L$1221,$A927,SALE!$U$3:$U$1221)=0,0,SUMIF(SALE!$L$3:$L$1221,$A927,SALE!$U$3:$U$1221)/SUMIF(SALE!$L$3:$L$1221,$A927,SALE!$F$3:$F$1221)))</f>
        <v>9.9999000000000005E-2</v>
      </c>
    </row>
    <row r="928" spans="1:102" ht="12" hidden="1" customHeight="1" x14ac:dyDescent="0.25">
      <c r="A928" s="120" t="s">
        <v>2089</v>
      </c>
      <c r="B928" s="121" t="s">
        <v>2090</v>
      </c>
      <c r="C928" s="121" t="s">
        <v>77</v>
      </c>
      <c r="D928" s="123">
        <v>1</v>
      </c>
      <c r="E928" s="123">
        <v>1</v>
      </c>
      <c r="F928" s="123">
        <v>1.45E-4</v>
      </c>
      <c r="G928" s="123">
        <v>1.45E-4</v>
      </c>
      <c r="H928" s="124"/>
      <c r="I928" s="124">
        <v>0</v>
      </c>
      <c r="J928" s="124">
        <v>0</v>
      </c>
      <c r="K928" s="124"/>
      <c r="L928" s="124">
        <v>0</v>
      </c>
      <c r="M928" s="124"/>
      <c r="N928" s="124">
        <v>0</v>
      </c>
      <c r="O928" s="124"/>
      <c r="P928" s="124">
        <v>0</v>
      </c>
      <c r="Q928" s="124"/>
      <c r="R928" s="124">
        <v>0</v>
      </c>
      <c r="S928" s="124"/>
      <c r="T928" s="124">
        <v>0</v>
      </c>
      <c r="U928" s="124"/>
      <c r="V928" s="124">
        <v>0</v>
      </c>
      <c r="W928" s="124"/>
      <c r="X928" s="124">
        <v>0</v>
      </c>
      <c r="Y928" s="124"/>
      <c r="Z928" s="124">
        <v>0</v>
      </c>
      <c r="AA928" s="124"/>
      <c r="AB928" s="124">
        <v>0</v>
      </c>
      <c r="AC928" s="124">
        <v>0</v>
      </c>
      <c r="AD928" s="124">
        <v>0</v>
      </c>
      <c r="AE928" s="124">
        <v>0</v>
      </c>
      <c r="AF928" s="124"/>
      <c r="AG928" s="124">
        <v>0</v>
      </c>
      <c r="AH928" s="124"/>
      <c r="AI928" s="124">
        <v>0</v>
      </c>
      <c r="AJ928" s="124"/>
      <c r="AK928" s="124">
        <v>0</v>
      </c>
      <c r="AL928" s="124"/>
      <c r="AM928" s="124">
        <v>0</v>
      </c>
      <c r="AN928" s="124"/>
      <c r="AO928" s="124">
        <v>0</v>
      </c>
      <c r="AP928" s="124"/>
      <c r="AQ928" s="124">
        <v>0</v>
      </c>
      <c r="AR928" s="124"/>
      <c r="AS928" s="124">
        <v>0</v>
      </c>
      <c r="AT928" s="124"/>
      <c r="AU928" s="124">
        <v>0</v>
      </c>
      <c r="AV928" s="124">
        <v>0</v>
      </c>
      <c r="AW928" s="124">
        <v>0</v>
      </c>
      <c r="AX928" s="124">
        <v>0</v>
      </c>
      <c r="AY928" s="124">
        <v>0</v>
      </c>
      <c r="AZ928" s="124">
        <v>0</v>
      </c>
      <c r="BA928" s="124">
        <v>0</v>
      </c>
      <c r="BB928" s="124">
        <v>0</v>
      </c>
      <c r="BC928" s="124">
        <v>0</v>
      </c>
      <c r="BD928" s="123">
        <v>0</v>
      </c>
      <c r="BE928" s="123">
        <v>0</v>
      </c>
      <c r="BF928" s="124">
        <v>0</v>
      </c>
      <c r="BG928" s="124">
        <v>0</v>
      </c>
      <c r="BH928" s="124">
        <v>0</v>
      </c>
      <c r="BI928" s="124"/>
      <c r="BJ928" s="124">
        <v>0</v>
      </c>
      <c r="BK928" s="124"/>
      <c r="BL928" s="124">
        <v>0</v>
      </c>
      <c r="BM928" s="124">
        <v>0</v>
      </c>
      <c r="BN928" s="124">
        <v>0</v>
      </c>
      <c r="BO928" s="124">
        <v>0</v>
      </c>
      <c r="BP928" s="125">
        <v>0</v>
      </c>
      <c r="BS928" s="97">
        <f t="shared" si="780"/>
        <v>0</v>
      </c>
      <c r="BT928" s="97">
        <f t="shared" si="781"/>
        <v>0</v>
      </c>
      <c r="BU928" s="97">
        <f t="shared" si="782"/>
        <v>0</v>
      </c>
      <c r="BV928" s="296" t="str">
        <f>IF(CA928=0,"NO STOCK",IF(COUNTIF(PKGSUMM_T!$A$2:$A$1245,A928)&gt;0,"OK","ERROR"))</f>
        <v>NO STOCK</v>
      </c>
      <c r="BW928" s="296" t="str">
        <f>IF(CA928=0,"NO STOCK",IF(OR(COUNTIF(COST_SHEETT!$B$3:$B$1238,CI928)&gt;0,COUNTIF(COST_SHEETT!$AB$3:$AB$1238,CI928)&gt;0,COUNTIF(COST_SHEETT1!$B$3:$B$1238,CI928)&gt;0,COUNTIF(COST_SHEETT1!$AB$3:$AB$1238,CI928)&gt;0),"OK","ERROR"))</f>
        <v>NO STOCK</v>
      </c>
      <c r="BX928" s="97">
        <f>SUMIF(HW!$A$2:$A$1573,$A928,HW!BI$2:BI$1573)</f>
        <v>0</v>
      </c>
      <c r="BY928" s="97">
        <f>SUMIF(HW!$A$2:$A$1573,$A928,HW!BJ$2:BJ$1573)</f>
        <v>0</v>
      </c>
      <c r="BZ928" s="197">
        <f t="shared" si="783"/>
        <v>0</v>
      </c>
      <c r="CA928" s="198">
        <f t="shared" si="784"/>
        <v>0</v>
      </c>
      <c r="CK928" s="296">
        <f>IF(C928="WORK IN PROGRESS",0.099999,IF(SUMIF(SALE!$L$3:$L$1221,$A928,SALE!$U$3:$U$1221)=0,0,SUMIF(SALE!$L$3:$L$1221,$A928,SALE!$U$3:$U$1221)/SUMIF(SALE!$L$3:$L$1221,$A928,SALE!$F$3:$F$1221)))</f>
        <v>9.9999000000000005E-2</v>
      </c>
    </row>
    <row r="929" spans="1:89" ht="12" hidden="1" customHeight="1" x14ac:dyDescent="0.25">
      <c r="A929" s="104" t="s">
        <v>2642</v>
      </c>
      <c r="B929" s="106"/>
      <c r="C929" s="105" t="s">
        <v>1200</v>
      </c>
      <c r="D929" s="107"/>
      <c r="E929" s="107"/>
      <c r="F929" s="137">
        <v>7.2499999999999995E-4</v>
      </c>
      <c r="G929" s="137">
        <v>7.2499999999999995E-4</v>
      </c>
      <c r="H929" s="107"/>
      <c r="I929" s="107">
        <v>0</v>
      </c>
      <c r="J929" s="107">
        <v>0</v>
      </c>
      <c r="K929" s="107"/>
      <c r="L929" s="107">
        <v>0</v>
      </c>
      <c r="M929" s="107"/>
      <c r="N929" s="107">
        <v>0</v>
      </c>
      <c r="O929" s="107"/>
      <c r="P929" s="107">
        <v>0</v>
      </c>
      <c r="Q929" s="107"/>
      <c r="R929" s="107">
        <v>0</v>
      </c>
      <c r="S929" s="107"/>
      <c r="T929" s="107">
        <v>0</v>
      </c>
      <c r="U929" s="107"/>
      <c r="V929" s="107">
        <v>0</v>
      </c>
      <c r="W929" s="107"/>
      <c r="X929" s="107">
        <v>0</v>
      </c>
      <c r="Y929" s="107"/>
      <c r="Z929" s="107">
        <v>0</v>
      </c>
      <c r="AA929" s="107"/>
      <c r="AB929" s="107">
        <v>0</v>
      </c>
      <c r="AC929" s="107">
        <v>0</v>
      </c>
      <c r="AD929" s="107">
        <v>0</v>
      </c>
      <c r="AE929" s="107">
        <v>0</v>
      </c>
      <c r="AF929" s="107"/>
      <c r="AG929" s="107">
        <v>0</v>
      </c>
      <c r="AH929" s="107"/>
      <c r="AI929" s="107">
        <v>0</v>
      </c>
      <c r="AJ929" s="107"/>
      <c r="AK929" s="107">
        <v>0</v>
      </c>
      <c r="AL929" s="107"/>
      <c r="AM929" s="107">
        <v>0</v>
      </c>
      <c r="AN929" s="107"/>
      <c r="AO929" s="107">
        <v>0</v>
      </c>
      <c r="AP929" s="107"/>
      <c r="AQ929" s="107">
        <v>0</v>
      </c>
      <c r="AR929" s="107"/>
      <c r="AS929" s="107">
        <v>0</v>
      </c>
      <c r="AT929" s="107"/>
      <c r="AU929" s="107">
        <v>0</v>
      </c>
      <c r="AV929" s="107">
        <v>0</v>
      </c>
      <c r="AW929" s="107">
        <v>0</v>
      </c>
      <c r="AX929" s="107">
        <v>0</v>
      </c>
      <c r="AY929" s="107">
        <v>0</v>
      </c>
      <c r="AZ929" s="107">
        <v>0</v>
      </c>
      <c r="BA929" s="107">
        <v>0</v>
      </c>
      <c r="BB929" s="107">
        <v>0</v>
      </c>
      <c r="BC929" s="107">
        <v>0</v>
      </c>
      <c r="BD929" s="137">
        <v>0</v>
      </c>
      <c r="BE929" s="137">
        <v>0</v>
      </c>
      <c r="BF929" s="107">
        <v>0</v>
      </c>
      <c r="BG929" s="107">
        <v>0</v>
      </c>
      <c r="BH929" s="107">
        <v>0</v>
      </c>
      <c r="BI929" s="107"/>
      <c r="BJ929" s="107">
        <v>0</v>
      </c>
      <c r="BK929" s="107"/>
      <c r="BL929" s="107">
        <v>0</v>
      </c>
      <c r="BM929" s="107">
        <v>0</v>
      </c>
      <c r="BN929" s="107">
        <v>0</v>
      </c>
      <c r="BO929" s="107">
        <v>0</v>
      </c>
      <c r="BP929" s="108">
        <v>0</v>
      </c>
      <c r="BS929" s="97">
        <f t="shared" si="780"/>
        <v>0</v>
      </c>
      <c r="BT929" s="97">
        <f t="shared" si="781"/>
        <v>0</v>
      </c>
      <c r="BU929" s="97">
        <f t="shared" si="782"/>
        <v>0</v>
      </c>
      <c r="BV929" s="296" t="str">
        <f>IF(CA929=0,"NO STOCK",IF(COUNTIF(PKGSUMM_T!$A$2:$A$1245,A929)&gt;0,"OK","ERROR"))</f>
        <v>NO STOCK</v>
      </c>
      <c r="BW929" s="296" t="str">
        <f>IF(CA929=0,"NO STOCK",IF(OR(COUNTIF(COST_SHEETT!$B$3:$B$1238,CI929)&gt;0,COUNTIF(COST_SHEETT!$AB$3:$AB$1238,CI929)&gt;0,COUNTIF(COST_SHEETT1!$B$3:$B$1238,CI929)&gt;0,COUNTIF(COST_SHEETT1!$AB$3:$AB$1238,CI929)&gt;0),"OK","ERROR"))</f>
        <v>NO STOCK</v>
      </c>
      <c r="BX929" s="97">
        <f>SUMIF(HW!$A$2:$A$1573,$A929,HW!BI$2:BI$1573)</f>
        <v>0</v>
      </c>
      <c r="BY929" s="97">
        <f>SUMIF(HW!$A$2:$A$1573,$A929,HW!BJ$2:BJ$1573)</f>
        <v>0</v>
      </c>
      <c r="BZ929" s="197">
        <f t="shared" si="783"/>
        <v>0</v>
      </c>
      <c r="CA929" s="198">
        <f t="shared" si="784"/>
        <v>0</v>
      </c>
      <c r="CK929" s="296">
        <f>IF(C929="WORK IN PROGRESS",0.099999,IF(SUMIF(SALE!$L$3:$L$1221,$A929,SALE!$U$3:$U$1221)=0,0,SUMIF(SALE!$L$3:$L$1221,$A929,SALE!$U$3:$U$1221)/SUMIF(SALE!$L$3:$L$1221,$A929,SALE!$F$3:$F$1221)))</f>
        <v>0</v>
      </c>
    </row>
    <row r="930" spans="1:89" ht="12" hidden="1" customHeight="1" x14ac:dyDescent="0.25">
      <c r="A930" s="109" t="s">
        <v>2642</v>
      </c>
      <c r="B930" s="111" t="s">
        <v>1200</v>
      </c>
      <c r="C930" s="110"/>
      <c r="D930" s="112"/>
      <c r="E930" s="112"/>
      <c r="F930" s="126">
        <v>7.2499999999999995E-4</v>
      </c>
      <c r="G930" s="126">
        <v>7.2499999999999995E-4</v>
      </c>
      <c r="H930" s="112"/>
      <c r="I930" s="112">
        <v>0</v>
      </c>
      <c r="J930" s="112">
        <v>0</v>
      </c>
      <c r="K930" s="112"/>
      <c r="L930" s="112">
        <v>0</v>
      </c>
      <c r="M930" s="112"/>
      <c r="N930" s="112">
        <v>0</v>
      </c>
      <c r="O930" s="112"/>
      <c r="P930" s="112">
        <v>0</v>
      </c>
      <c r="Q930" s="112"/>
      <c r="R930" s="112">
        <v>0</v>
      </c>
      <c r="S930" s="112"/>
      <c r="T930" s="112">
        <v>0</v>
      </c>
      <c r="U930" s="112"/>
      <c r="V930" s="112">
        <v>0</v>
      </c>
      <c r="W930" s="112"/>
      <c r="X930" s="112">
        <v>0</v>
      </c>
      <c r="Y930" s="112"/>
      <c r="Z930" s="112">
        <v>0</v>
      </c>
      <c r="AA930" s="112"/>
      <c r="AB930" s="112">
        <v>0</v>
      </c>
      <c r="AC930" s="112">
        <v>0</v>
      </c>
      <c r="AD930" s="112">
        <v>0</v>
      </c>
      <c r="AE930" s="112">
        <v>0</v>
      </c>
      <c r="AF930" s="112"/>
      <c r="AG930" s="112">
        <v>0</v>
      </c>
      <c r="AH930" s="112"/>
      <c r="AI930" s="112">
        <v>0</v>
      </c>
      <c r="AJ930" s="112"/>
      <c r="AK930" s="112">
        <v>0</v>
      </c>
      <c r="AL930" s="112"/>
      <c r="AM930" s="112">
        <v>0</v>
      </c>
      <c r="AN930" s="112"/>
      <c r="AO930" s="112">
        <v>0</v>
      </c>
      <c r="AP930" s="112"/>
      <c r="AQ930" s="112">
        <v>0</v>
      </c>
      <c r="AR930" s="112"/>
      <c r="AS930" s="112">
        <v>0</v>
      </c>
      <c r="AT930" s="112"/>
      <c r="AU930" s="112">
        <v>0</v>
      </c>
      <c r="AV930" s="112">
        <v>0</v>
      </c>
      <c r="AW930" s="112">
        <v>0</v>
      </c>
      <c r="AX930" s="112">
        <v>0</v>
      </c>
      <c r="AY930" s="112">
        <v>0</v>
      </c>
      <c r="AZ930" s="112">
        <v>0</v>
      </c>
      <c r="BA930" s="112">
        <v>0</v>
      </c>
      <c r="BB930" s="112">
        <v>0</v>
      </c>
      <c r="BC930" s="112">
        <v>0</v>
      </c>
      <c r="BD930" s="126">
        <v>0</v>
      </c>
      <c r="BE930" s="126">
        <v>0</v>
      </c>
      <c r="BF930" s="112">
        <v>0</v>
      </c>
      <c r="BG930" s="112">
        <v>0</v>
      </c>
      <c r="BH930" s="112">
        <v>0</v>
      </c>
      <c r="BI930" s="112"/>
      <c r="BJ930" s="112">
        <v>0</v>
      </c>
      <c r="BK930" s="112"/>
      <c r="BL930" s="112">
        <v>0</v>
      </c>
      <c r="BM930" s="112">
        <v>0</v>
      </c>
      <c r="BN930" s="112">
        <v>0</v>
      </c>
      <c r="BO930" s="112">
        <v>0</v>
      </c>
      <c r="BP930" s="113">
        <v>0</v>
      </c>
      <c r="BS930" s="97">
        <f t="shared" si="780"/>
        <v>0</v>
      </c>
      <c r="BT930" s="97">
        <f t="shared" si="781"/>
        <v>0</v>
      </c>
      <c r="BU930" s="97">
        <f t="shared" si="782"/>
        <v>0</v>
      </c>
      <c r="BV930" s="296" t="str">
        <f>IF(CA930=0,"NO STOCK",IF(COUNTIF(PKGSUMM_T!$A$2:$A$1245,A930)&gt;0,"OK","ERROR"))</f>
        <v>NO STOCK</v>
      </c>
      <c r="BW930" s="296" t="str">
        <f>IF(CA930=0,"NO STOCK",IF(OR(COUNTIF(COST_SHEETT!$B$3:$B$1238,CI930)&gt;0,COUNTIF(COST_SHEETT!$AB$3:$AB$1238,CI930)&gt;0,COUNTIF(COST_SHEETT1!$B$3:$B$1238,CI930)&gt;0,COUNTIF(COST_SHEETT1!$AB$3:$AB$1238,CI930)&gt;0),"OK","ERROR"))</f>
        <v>NO STOCK</v>
      </c>
      <c r="BX930" s="97">
        <f>SUMIF(HW!$A$2:$A$1573,$A930,HW!BI$2:BI$1573)</f>
        <v>0</v>
      </c>
      <c r="BY930" s="97">
        <f>SUMIF(HW!$A$2:$A$1573,$A930,HW!BJ$2:BJ$1573)</f>
        <v>0</v>
      </c>
      <c r="BZ930" s="197">
        <f t="shared" si="783"/>
        <v>0</v>
      </c>
      <c r="CA930" s="198">
        <f t="shared" si="784"/>
        <v>0</v>
      </c>
      <c r="CK930" s="296">
        <f>IF(C930="WORK IN PROGRESS",0.099999,IF(SUMIF(SALE!$L$3:$L$1221,$A930,SALE!$U$3:$U$1221)=0,0,SUMIF(SALE!$L$3:$L$1221,$A930,SALE!$U$3:$U$1221)/SUMIF(SALE!$L$3:$L$1221,$A930,SALE!$F$3:$F$1221)))</f>
        <v>0</v>
      </c>
    </row>
    <row r="931" spans="1:89" ht="12" hidden="1" customHeight="1" x14ac:dyDescent="0.25">
      <c r="A931" s="104" t="s">
        <v>2642</v>
      </c>
      <c r="B931" s="105" t="s">
        <v>2091</v>
      </c>
      <c r="C931" s="106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  <c r="BH931" s="107"/>
      <c r="BI931" s="107"/>
      <c r="BJ931" s="107"/>
      <c r="BK931" s="107"/>
      <c r="BL931" s="107"/>
      <c r="BM931" s="107"/>
      <c r="BN931" s="107"/>
      <c r="BO931" s="107"/>
      <c r="BP931" s="108"/>
      <c r="BS931" s="97">
        <f t="shared" si="780"/>
        <v>0</v>
      </c>
      <c r="BT931" s="97">
        <f t="shared" si="781"/>
        <v>0</v>
      </c>
      <c r="BU931" s="97">
        <f t="shared" si="782"/>
        <v>0</v>
      </c>
      <c r="BV931" s="296" t="str">
        <f>IF(CA931=0,"NO STOCK",IF(COUNTIF(PKGSUMM_T!$A$2:$A$1245,A931)&gt;0,"OK","ERROR"))</f>
        <v>NO STOCK</v>
      </c>
      <c r="BW931" s="296" t="str">
        <f>IF(CA931=0,"NO STOCK",IF(OR(COUNTIF(COST_SHEETT!$B$3:$B$1238,CI931)&gt;0,COUNTIF(COST_SHEETT!$AB$3:$AB$1238,CI931)&gt;0,COUNTIF(COST_SHEETT1!$B$3:$B$1238,CI931)&gt;0,COUNTIF(COST_SHEETT1!$AB$3:$AB$1238,CI931)&gt;0),"OK","ERROR"))</f>
        <v>NO STOCK</v>
      </c>
      <c r="BX931" s="97">
        <f>SUMIF(HW!$A$2:$A$1573,$A931,HW!BI$2:BI$1573)</f>
        <v>0</v>
      </c>
      <c r="BY931" s="97">
        <f>SUMIF(HW!$A$2:$A$1573,$A931,HW!BJ$2:BJ$1573)</f>
        <v>0</v>
      </c>
      <c r="BZ931" s="197">
        <f t="shared" si="783"/>
        <v>0</v>
      </c>
      <c r="CA931" s="198">
        <f t="shared" si="784"/>
        <v>0</v>
      </c>
      <c r="CK931" s="296">
        <f>IF(C931="WORK IN PROGRESS",0.099999,IF(SUMIF(SALE!$L$3:$L$1221,$A931,SALE!$U$3:$U$1221)=0,0,SUMIF(SALE!$L$3:$L$1221,$A931,SALE!$U$3:$U$1221)/SUMIF(SALE!$L$3:$L$1221,$A931,SALE!$F$3:$F$1221)))</f>
        <v>0</v>
      </c>
    </row>
    <row r="932" spans="1:89" ht="12" hidden="1" customHeight="1" x14ac:dyDescent="0.25">
      <c r="A932" s="109" t="s">
        <v>2642</v>
      </c>
      <c r="B932" s="110"/>
      <c r="C932" s="111" t="s">
        <v>30</v>
      </c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  <c r="BD932" s="112"/>
      <c r="BE932" s="112"/>
      <c r="BF932" s="112"/>
      <c r="BG932" s="112"/>
      <c r="BH932" s="112"/>
      <c r="BI932" s="112"/>
      <c r="BJ932" s="112"/>
      <c r="BK932" s="112"/>
      <c r="BL932" s="112"/>
      <c r="BM932" s="112"/>
      <c r="BN932" s="112"/>
      <c r="BO932" s="112"/>
      <c r="BP932" s="113"/>
      <c r="BS932" s="97">
        <f t="shared" si="780"/>
        <v>0</v>
      </c>
      <c r="BT932" s="97">
        <f t="shared" si="781"/>
        <v>0</v>
      </c>
      <c r="BU932" s="97">
        <f t="shared" si="782"/>
        <v>0</v>
      </c>
      <c r="BV932" s="296" t="str">
        <f>IF(CA932=0,"NO STOCK",IF(COUNTIF(PKGSUMM_T!$A$2:$A$1245,A932)&gt;0,"OK","ERROR"))</f>
        <v>NO STOCK</v>
      </c>
      <c r="BW932" s="296" t="str">
        <f>IF(CA932=0,"NO STOCK",IF(OR(COUNTIF(COST_SHEETT!$B$3:$B$1238,CI932)&gt;0,COUNTIF(COST_SHEETT!$AB$3:$AB$1238,CI932)&gt;0,COUNTIF(COST_SHEETT1!$B$3:$B$1238,CI932)&gt;0,COUNTIF(COST_SHEETT1!$AB$3:$AB$1238,CI932)&gt;0),"OK","ERROR"))</f>
        <v>NO STOCK</v>
      </c>
      <c r="BX932" s="97">
        <f>SUMIF(HW!$A$2:$A$1573,$A932,HW!BI$2:BI$1573)</f>
        <v>0</v>
      </c>
      <c r="BY932" s="97">
        <f>SUMIF(HW!$A$2:$A$1573,$A932,HW!BJ$2:BJ$1573)</f>
        <v>0</v>
      </c>
      <c r="BZ932" s="197">
        <f t="shared" si="783"/>
        <v>0</v>
      </c>
      <c r="CA932" s="198">
        <f t="shared" si="784"/>
        <v>0</v>
      </c>
      <c r="CK932" s="296">
        <f>IF(C932="WORK IN PROGRESS",0.099999,IF(SUMIF(SALE!$L$3:$L$1221,$A932,SALE!$U$3:$U$1221)=0,0,SUMIF(SALE!$L$3:$L$1221,$A932,SALE!$U$3:$U$1221)/SUMIF(SALE!$L$3:$L$1221,$A932,SALE!$F$3:$F$1221)))</f>
        <v>0</v>
      </c>
    </row>
    <row r="933" spans="1:89" ht="12" hidden="1" customHeight="1" x14ac:dyDescent="0.25">
      <c r="A933" s="114" t="s">
        <v>2092</v>
      </c>
      <c r="B933" s="115" t="s">
        <v>2093</v>
      </c>
      <c r="C933" s="115" t="s">
        <v>30</v>
      </c>
      <c r="D933" s="116">
        <v>3969</v>
      </c>
      <c r="E933" s="117">
        <v>295</v>
      </c>
      <c r="F933" s="117">
        <v>4.2805000000000003E-2</v>
      </c>
      <c r="G933" s="117">
        <v>4.2805000000000003E-2</v>
      </c>
      <c r="H933" s="118"/>
      <c r="I933" s="118">
        <v>0</v>
      </c>
      <c r="J933" s="118">
        <v>0</v>
      </c>
      <c r="K933" s="118"/>
      <c r="L933" s="118">
        <v>0</v>
      </c>
      <c r="M933" s="118"/>
      <c r="N933" s="118">
        <v>0</v>
      </c>
      <c r="O933" s="118"/>
      <c r="P933" s="118">
        <v>0</v>
      </c>
      <c r="Q933" s="118"/>
      <c r="R933" s="118">
        <v>0</v>
      </c>
      <c r="S933" s="118"/>
      <c r="T933" s="118">
        <v>0</v>
      </c>
      <c r="U933" s="118"/>
      <c r="V933" s="118">
        <v>0</v>
      </c>
      <c r="W933" s="118"/>
      <c r="X933" s="118">
        <v>0</v>
      </c>
      <c r="Y933" s="118"/>
      <c r="Z933" s="118">
        <v>0</v>
      </c>
      <c r="AA933" s="118"/>
      <c r="AB933" s="118">
        <v>0</v>
      </c>
      <c r="AC933" s="118">
        <v>0</v>
      </c>
      <c r="AD933" s="118">
        <v>0</v>
      </c>
      <c r="AE933" s="118">
        <v>0</v>
      </c>
      <c r="AF933" s="118"/>
      <c r="AG933" s="118">
        <v>0</v>
      </c>
      <c r="AH933" s="118"/>
      <c r="AI933" s="118">
        <v>0</v>
      </c>
      <c r="AJ933" s="118"/>
      <c r="AK933" s="118">
        <v>0</v>
      </c>
      <c r="AL933" s="118"/>
      <c r="AM933" s="118">
        <v>0</v>
      </c>
      <c r="AN933" s="118"/>
      <c r="AO933" s="118">
        <v>0</v>
      </c>
      <c r="AP933" s="118"/>
      <c r="AQ933" s="118">
        <v>0</v>
      </c>
      <c r="AR933" s="118"/>
      <c r="AS933" s="118">
        <v>0</v>
      </c>
      <c r="AT933" s="118"/>
      <c r="AU933" s="118">
        <v>0</v>
      </c>
      <c r="AV933" s="118">
        <v>0</v>
      </c>
      <c r="AW933" s="118">
        <v>0</v>
      </c>
      <c r="AX933" s="118">
        <v>0</v>
      </c>
      <c r="AY933" s="118">
        <v>0</v>
      </c>
      <c r="AZ933" s="118">
        <v>0</v>
      </c>
      <c r="BA933" s="118">
        <v>0</v>
      </c>
      <c r="BB933" s="118">
        <v>0</v>
      </c>
      <c r="BC933" s="118">
        <v>0</v>
      </c>
      <c r="BD933" s="117">
        <v>0</v>
      </c>
      <c r="BE933" s="117">
        <v>0</v>
      </c>
      <c r="BF933" s="118">
        <v>0</v>
      </c>
      <c r="BG933" s="118">
        <v>0</v>
      </c>
      <c r="BH933" s="118">
        <v>0</v>
      </c>
      <c r="BI933" s="118"/>
      <c r="BJ933" s="118">
        <v>0</v>
      </c>
      <c r="BK933" s="118"/>
      <c r="BL933" s="118">
        <v>0</v>
      </c>
      <c r="BM933" s="118">
        <v>0</v>
      </c>
      <c r="BN933" s="118">
        <v>0</v>
      </c>
      <c r="BO933" s="118">
        <v>0</v>
      </c>
      <c r="BP933" s="119">
        <v>0</v>
      </c>
      <c r="BS933" s="97">
        <f t="shared" si="780"/>
        <v>0</v>
      </c>
      <c r="BT933" s="97">
        <f t="shared" si="781"/>
        <v>0</v>
      </c>
      <c r="BU933" s="97">
        <f t="shared" si="782"/>
        <v>0</v>
      </c>
      <c r="BV933" s="296" t="str">
        <f>IF(CA933=0,"NO STOCK",IF(COUNTIF(PKGSUMM_T!$A$2:$A$1245,A933)&gt;0,"OK","ERROR"))</f>
        <v>NO STOCK</v>
      </c>
      <c r="BW933" s="296" t="str">
        <f>IF(CA933=0,"NO STOCK",IF(OR(COUNTIF(COST_SHEETT!$B$3:$B$1238,CI933)&gt;0,COUNTIF(COST_SHEETT!$AB$3:$AB$1238,CI933)&gt;0,COUNTIF(COST_SHEETT1!$B$3:$B$1238,CI933)&gt;0,COUNTIF(COST_SHEETT1!$AB$3:$AB$1238,CI933)&gt;0),"OK","ERROR"))</f>
        <v>NO STOCK</v>
      </c>
      <c r="BX933" s="97">
        <f>SUMIF(HW!$A$2:$A$1573,$A933,HW!BI$2:BI$1573)</f>
        <v>0</v>
      </c>
      <c r="BY933" s="97">
        <f>SUMIF(HW!$A$2:$A$1573,$A933,HW!BJ$2:BJ$1573)</f>
        <v>0</v>
      </c>
      <c r="BZ933" s="197">
        <f t="shared" si="783"/>
        <v>0</v>
      </c>
      <c r="CA933" s="198">
        <f t="shared" si="784"/>
        <v>0</v>
      </c>
      <c r="CK933" s="296">
        <f>IF(C933="WORK IN PROGRESS",0.099999,IF(SUMIF(SALE!$L$3:$L$1221,$A933,SALE!$U$3:$U$1221)=0,0,SUMIF(SALE!$L$3:$L$1221,$A933,SALE!$U$3:$U$1221)/SUMIF(SALE!$L$3:$L$1221,$A933,SALE!$F$3:$F$1221)))</f>
        <v>0</v>
      </c>
    </row>
    <row r="934" spans="1:89" ht="12" hidden="1" customHeight="1" x14ac:dyDescent="0.25">
      <c r="A934" s="109" t="s">
        <v>2642</v>
      </c>
      <c r="B934" s="110"/>
      <c r="C934" s="111" t="s">
        <v>1200</v>
      </c>
      <c r="D934" s="112"/>
      <c r="E934" s="112"/>
      <c r="F934" s="126">
        <v>4.2805000000000003E-2</v>
      </c>
      <c r="G934" s="126">
        <v>4.2805000000000003E-2</v>
      </c>
      <c r="H934" s="112"/>
      <c r="I934" s="112">
        <v>0</v>
      </c>
      <c r="J934" s="112">
        <v>0</v>
      </c>
      <c r="K934" s="112"/>
      <c r="L934" s="112">
        <v>0</v>
      </c>
      <c r="M934" s="112"/>
      <c r="N934" s="112">
        <v>0</v>
      </c>
      <c r="O934" s="112"/>
      <c r="P934" s="112">
        <v>0</v>
      </c>
      <c r="Q934" s="112"/>
      <c r="R934" s="112">
        <v>0</v>
      </c>
      <c r="S934" s="112"/>
      <c r="T934" s="112">
        <v>0</v>
      </c>
      <c r="U934" s="112"/>
      <c r="V934" s="112">
        <v>0</v>
      </c>
      <c r="W934" s="112"/>
      <c r="X934" s="112">
        <v>0</v>
      </c>
      <c r="Y934" s="112"/>
      <c r="Z934" s="112">
        <v>0</v>
      </c>
      <c r="AA934" s="112"/>
      <c r="AB934" s="112">
        <v>0</v>
      </c>
      <c r="AC934" s="112">
        <v>0</v>
      </c>
      <c r="AD934" s="112">
        <v>0</v>
      </c>
      <c r="AE934" s="112">
        <v>0</v>
      </c>
      <c r="AF934" s="112"/>
      <c r="AG934" s="112">
        <v>0</v>
      </c>
      <c r="AH934" s="112"/>
      <c r="AI934" s="112">
        <v>0</v>
      </c>
      <c r="AJ934" s="112"/>
      <c r="AK934" s="112">
        <v>0</v>
      </c>
      <c r="AL934" s="112"/>
      <c r="AM934" s="112">
        <v>0</v>
      </c>
      <c r="AN934" s="112"/>
      <c r="AO934" s="112">
        <v>0</v>
      </c>
      <c r="AP934" s="112"/>
      <c r="AQ934" s="112">
        <v>0</v>
      </c>
      <c r="AR934" s="112"/>
      <c r="AS934" s="112">
        <v>0</v>
      </c>
      <c r="AT934" s="112"/>
      <c r="AU934" s="112">
        <v>0</v>
      </c>
      <c r="AV934" s="112">
        <v>0</v>
      </c>
      <c r="AW934" s="112">
        <v>0</v>
      </c>
      <c r="AX934" s="112">
        <v>0</v>
      </c>
      <c r="AY934" s="112">
        <v>0</v>
      </c>
      <c r="AZ934" s="112">
        <v>0</v>
      </c>
      <c r="BA934" s="112">
        <v>0</v>
      </c>
      <c r="BB934" s="112">
        <v>0</v>
      </c>
      <c r="BC934" s="112">
        <v>0</v>
      </c>
      <c r="BD934" s="126">
        <v>0</v>
      </c>
      <c r="BE934" s="126">
        <v>0</v>
      </c>
      <c r="BF934" s="112">
        <v>0</v>
      </c>
      <c r="BG934" s="112">
        <v>0</v>
      </c>
      <c r="BH934" s="112">
        <v>0</v>
      </c>
      <c r="BI934" s="112"/>
      <c r="BJ934" s="112">
        <v>0</v>
      </c>
      <c r="BK934" s="112"/>
      <c r="BL934" s="112">
        <v>0</v>
      </c>
      <c r="BM934" s="112">
        <v>0</v>
      </c>
      <c r="BN934" s="112">
        <v>0</v>
      </c>
      <c r="BO934" s="112">
        <v>0</v>
      </c>
      <c r="BP934" s="113">
        <v>0</v>
      </c>
      <c r="BS934" s="97">
        <f t="shared" si="780"/>
        <v>0</v>
      </c>
      <c r="BT934" s="97">
        <f t="shared" si="781"/>
        <v>0</v>
      </c>
      <c r="BU934" s="97">
        <f t="shared" si="782"/>
        <v>0</v>
      </c>
      <c r="BV934" s="296" t="str">
        <f>IF(CA934=0,"NO STOCK",IF(COUNTIF(PKGSUMM_T!$A$2:$A$1245,A934)&gt;0,"OK","ERROR"))</f>
        <v>NO STOCK</v>
      </c>
      <c r="BW934" s="296" t="str">
        <f>IF(CA934=0,"NO STOCK",IF(OR(COUNTIF(COST_SHEETT!$B$3:$B$1238,CI934)&gt;0,COUNTIF(COST_SHEETT!$AB$3:$AB$1238,CI934)&gt;0,COUNTIF(COST_SHEETT1!$B$3:$B$1238,CI934)&gt;0,COUNTIF(COST_SHEETT1!$AB$3:$AB$1238,CI934)&gt;0),"OK","ERROR"))</f>
        <v>NO STOCK</v>
      </c>
      <c r="BX934" s="97">
        <f>SUMIF(HW!$A$2:$A$1573,$A934,HW!BI$2:BI$1573)</f>
        <v>0</v>
      </c>
      <c r="BY934" s="97">
        <f>SUMIF(HW!$A$2:$A$1573,$A934,HW!BJ$2:BJ$1573)</f>
        <v>0</v>
      </c>
      <c r="BZ934" s="197">
        <f t="shared" si="783"/>
        <v>0</v>
      </c>
      <c r="CA934" s="198">
        <f t="shared" si="784"/>
        <v>0</v>
      </c>
      <c r="CK934" s="296">
        <f>IF(C934="WORK IN PROGRESS",0.099999,IF(SUMIF(SALE!$L$3:$L$1221,$A934,SALE!$U$3:$U$1221)=0,0,SUMIF(SALE!$L$3:$L$1221,$A934,SALE!$U$3:$U$1221)/SUMIF(SALE!$L$3:$L$1221,$A934,SALE!$F$3:$F$1221)))</f>
        <v>0</v>
      </c>
    </row>
    <row r="935" spans="1:89" ht="12" hidden="1" customHeight="1" x14ac:dyDescent="0.25">
      <c r="A935" s="104" t="s">
        <v>2642</v>
      </c>
      <c r="B935" s="106"/>
      <c r="C935" s="105" t="s">
        <v>77</v>
      </c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  <c r="BH935" s="107"/>
      <c r="BI935" s="107"/>
      <c r="BJ935" s="107"/>
      <c r="BK935" s="107"/>
      <c r="BL935" s="107"/>
      <c r="BM935" s="107"/>
      <c r="BN935" s="107"/>
      <c r="BO935" s="107"/>
      <c r="BP935" s="108"/>
      <c r="BS935" s="97">
        <f t="shared" si="780"/>
        <v>0</v>
      </c>
      <c r="BT935" s="97">
        <f t="shared" si="781"/>
        <v>0</v>
      </c>
      <c r="BU935" s="97">
        <f t="shared" si="782"/>
        <v>0</v>
      </c>
      <c r="BV935" s="296" t="str">
        <f>IF(CA935=0,"NO STOCK",IF(COUNTIF(PKGSUMM_T!$A$2:$A$1245,A935)&gt;0,"OK","ERROR"))</f>
        <v>NO STOCK</v>
      </c>
      <c r="BW935" s="296" t="str">
        <f>IF(CA935=0,"NO STOCK",IF(OR(COUNTIF(COST_SHEETT!$B$3:$B$1238,CI935)&gt;0,COUNTIF(COST_SHEETT!$AB$3:$AB$1238,CI935)&gt;0,COUNTIF(COST_SHEETT1!$B$3:$B$1238,CI935)&gt;0,COUNTIF(COST_SHEETT1!$AB$3:$AB$1238,CI935)&gt;0),"OK","ERROR"))</f>
        <v>NO STOCK</v>
      </c>
      <c r="BX935" s="97">
        <f>SUMIF(HW!$A$2:$A$1573,$A935,HW!BI$2:BI$1573)</f>
        <v>0</v>
      </c>
      <c r="BY935" s="97">
        <f>SUMIF(HW!$A$2:$A$1573,$A935,HW!BJ$2:BJ$1573)</f>
        <v>0</v>
      </c>
      <c r="BZ935" s="197">
        <f t="shared" si="783"/>
        <v>0</v>
      </c>
      <c r="CA935" s="198">
        <f t="shared" si="784"/>
        <v>0</v>
      </c>
      <c r="CK935" s="296">
        <f>IF(C935="WORK IN PROGRESS",0.099999,IF(SUMIF(SALE!$L$3:$L$1221,$A935,SALE!$U$3:$U$1221)=0,0,SUMIF(SALE!$L$3:$L$1221,$A935,SALE!$U$3:$U$1221)/SUMIF(SALE!$L$3:$L$1221,$A935,SALE!$F$3:$F$1221)))</f>
        <v>9.9999000000000005E-2</v>
      </c>
    </row>
    <row r="936" spans="1:89" ht="12" hidden="1" customHeight="1" x14ac:dyDescent="0.25">
      <c r="A936" s="120" t="s">
        <v>2094</v>
      </c>
      <c r="B936" s="121" t="s">
        <v>2095</v>
      </c>
      <c r="C936" s="121" t="s">
        <v>77</v>
      </c>
      <c r="D936" s="122">
        <v>3087</v>
      </c>
      <c r="E936" s="123">
        <v>295</v>
      </c>
      <c r="F936" s="123">
        <v>4.2805000000000003E-2</v>
      </c>
      <c r="G936" s="123">
        <v>4.2805000000000003E-2</v>
      </c>
      <c r="H936" s="124"/>
      <c r="I936" s="124">
        <v>0</v>
      </c>
      <c r="J936" s="124">
        <v>0</v>
      </c>
      <c r="K936" s="124"/>
      <c r="L936" s="124">
        <v>0</v>
      </c>
      <c r="M936" s="124"/>
      <c r="N936" s="124">
        <v>0</v>
      </c>
      <c r="O936" s="124"/>
      <c r="P936" s="124">
        <v>0</v>
      </c>
      <c r="Q936" s="124"/>
      <c r="R936" s="124">
        <v>0</v>
      </c>
      <c r="S936" s="124"/>
      <c r="T936" s="124">
        <v>0</v>
      </c>
      <c r="U936" s="124"/>
      <c r="V936" s="124">
        <v>0</v>
      </c>
      <c r="W936" s="124"/>
      <c r="X936" s="124">
        <v>0</v>
      </c>
      <c r="Y936" s="124"/>
      <c r="Z936" s="124">
        <v>0</v>
      </c>
      <c r="AA936" s="124"/>
      <c r="AB936" s="124">
        <v>0</v>
      </c>
      <c r="AC936" s="124">
        <v>0</v>
      </c>
      <c r="AD936" s="124">
        <v>0</v>
      </c>
      <c r="AE936" s="124">
        <v>0</v>
      </c>
      <c r="AF936" s="124"/>
      <c r="AG936" s="124">
        <v>0</v>
      </c>
      <c r="AH936" s="124"/>
      <c r="AI936" s="124">
        <v>0</v>
      </c>
      <c r="AJ936" s="124"/>
      <c r="AK936" s="124">
        <v>0</v>
      </c>
      <c r="AL936" s="124"/>
      <c r="AM936" s="124">
        <v>0</v>
      </c>
      <c r="AN936" s="124"/>
      <c r="AO936" s="124">
        <v>0</v>
      </c>
      <c r="AP936" s="124"/>
      <c r="AQ936" s="124">
        <v>0</v>
      </c>
      <c r="AR936" s="124"/>
      <c r="AS936" s="124">
        <v>0</v>
      </c>
      <c r="AT936" s="124"/>
      <c r="AU936" s="124">
        <v>0</v>
      </c>
      <c r="AV936" s="124">
        <v>0</v>
      </c>
      <c r="AW936" s="124">
        <v>0</v>
      </c>
      <c r="AX936" s="124">
        <v>0</v>
      </c>
      <c r="AY936" s="124">
        <v>0</v>
      </c>
      <c r="AZ936" s="124">
        <v>0</v>
      </c>
      <c r="BA936" s="124">
        <v>0</v>
      </c>
      <c r="BB936" s="124">
        <v>0</v>
      </c>
      <c r="BC936" s="124">
        <v>0</v>
      </c>
      <c r="BD936" s="123">
        <v>0</v>
      </c>
      <c r="BE936" s="123">
        <v>0</v>
      </c>
      <c r="BF936" s="124">
        <v>0</v>
      </c>
      <c r="BG936" s="124">
        <v>0</v>
      </c>
      <c r="BH936" s="124">
        <v>0</v>
      </c>
      <c r="BI936" s="124"/>
      <c r="BJ936" s="124">
        <v>0</v>
      </c>
      <c r="BK936" s="124"/>
      <c r="BL936" s="124">
        <v>0</v>
      </c>
      <c r="BM936" s="124">
        <v>0</v>
      </c>
      <c r="BN936" s="124">
        <v>0</v>
      </c>
      <c r="BO936" s="124">
        <v>0</v>
      </c>
      <c r="BP936" s="125">
        <v>0</v>
      </c>
      <c r="BS936" s="97">
        <f t="shared" si="780"/>
        <v>0</v>
      </c>
      <c r="BT936" s="97">
        <f t="shared" si="781"/>
        <v>0</v>
      </c>
      <c r="BU936" s="97">
        <f t="shared" si="782"/>
        <v>0</v>
      </c>
      <c r="BV936" s="296" t="str">
        <f>IF(CA936=0,"NO STOCK",IF(COUNTIF(PKGSUMM_T!$A$2:$A$1245,A936)&gt;0,"OK","ERROR"))</f>
        <v>NO STOCK</v>
      </c>
      <c r="BW936" s="296" t="str">
        <f>IF(CA936=0,"NO STOCK",IF(OR(COUNTIF(COST_SHEETT!$B$3:$B$1238,CI936)&gt;0,COUNTIF(COST_SHEETT!$AB$3:$AB$1238,CI936)&gt;0,COUNTIF(COST_SHEETT1!$B$3:$B$1238,CI936)&gt;0,COUNTIF(COST_SHEETT1!$AB$3:$AB$1238,CI936)&gt;0),"OK","ERROR"))</f>
        <v>NO STOCK</v>
      </c>
      <c r="BX936" s="97">
        <f>SUMIF(HW!$A$2:$A$1573,$A936,HW!BI$2:BI$1573)</f>
        <v>0</v>
      </c>
      <c r="BY936" s="97">
        <f>SUMIF(HW!$A$2:$A$1573,$A936,HW!BJ$2:BJ$1573)</f>
        <v>0</v>
      </c>
      <c r="BZ936" s="197">
        <f t="shared" si="783"/>
        <v>0</v>
      </c>
      <c r="CA936" s="198">
        <f t="shared" si="784"/>
        <v>0</v>
      </c>
      <c r="CK936" s="296">
        <f>IF(C936="WORK IN PROGRESS",0.099999,IF(SUMIF(SALE!$L$3:$L$1221,$A936,SALE!$U$3:$U$1221)=0,0,SUMIF(SALE!$L$3:$L$1221,$A936,SALE!$U$3:$U$1221)/SUMIF(SALE!$L$3:$L$1221,$A936,SALE!$F$3:$F$1221)))</f>
        <v>9.9999000000000005E-2</v>
      </c>
    </row>
    <row r="937" spans="1:89" ht="12" hidden="1" customHeight="1" x14ac:dyDescent="0.25">
      <c r="A937" s="104" t="s">
        <v>2642</v>
      </c>
      <c r="B937" s="106"/>
      <c r="C937" s="105" t="s">
        <v>1200</v>
      </c>
      <c r="D937" s="107"/>
      <c r="E937" s="107"/>
      <c r="F937" s="137">
        <v>4.2805000000000003E-2</v>
      </c>
      <c r="G937" s="137">
        <v>4.2805000000000003E-2</v>
      </c>
      <c r="H937" s="107"/>
      <c r="I937" s="107">
        <v>0</v>
      </c>
      <c r="J937" s="107">
        <v>0</v>
      </c>
      <c r="K937" s="107"/>
      <c r="L937" s="107">
        <v>0</v>
      </c>
      <c r="M937" s="107"/>
      <c r="N937" s="107">
        <v>0</v>
      </c>
      <c r="O937" s="107"/>
      <c r="P937" s="107">
        <v>0</v>
      </c>
      <c r="Q937" s="107"/>
      <c r="R937" s="107">
        <v>0</v>
      </c>
      <c r="S937" s="107"/>
      <c r="T937" s="107">
        <v>0</v>
      </c>
      <c r="U937" s="107"/>
      <c r="V937" s="107">
        <v>0</v>
      </c>
      <c r="W937" s="107"/>
      <c r="X937" s="107">
        <v>0</v>
      </c>
      <c r="Y937" s="107"/>
      <c r="Z937" s="107">
        <v>0</v>
      </c>
      <c r="AA937" s="107"/>
      <c r="AB937" s="107">
        <v>0</v>
      </c>
      <c r="AC937" s="107">
        <v>0</v>
      </c>
      <c r="AD937" s="107">
        <v>0</v>
      </c>
      <c r="AE937" s="107">
        <v>0</v>
      </c>
      <c r="AF937" s="107"/>
      <c r="AG937" s="107">
        <v>0</v>
      </c>
      <c r="AH937" s="107"/>
      <c r="AI937" s="107">
        <v>0</v>
      </c>
      <c r="AJ937" s="107"/>
      <c r="AK937" s="107">
        <v>0</v>
      </c>
      <c r="AL937" s="107"/>
      <c r="AM937" s="107">
        <v>0</v>
      </c>
      <c r="AN937" s="107"/>
      <c r="AO937" s="107">
        <v>0</v>
      </c>
      <c r="AP937" s="107"/>
      <c r="AQ937" s="107">
        <v>0</v>
      </c>
      <c r="AR937" s="107"/>
      <c r="AS937" s="107">
        <v>0</v>
      </c>
      <c r="AT937" s="107"/>
      <c r="AU937" s="107">
        <v>0</v>
      </c>
      <c r="AV937" s="107">
        <v>0</v>
      </c>
      <c r="AW937" s="107">
        <v>0</v>
      </c>
      <c r="AX937" s="107">
        <v>0</v>
      </c>
      <c r="AY937" s="107">
        <v>0</v>
      </c>
      <c r="AZ937" s="107">
        <v>0</v>
      </c>
      <c r="BA937" s="107">
        <v>0</v>
      </c>
      <c r="BB937" s="107">
        <v>0</v>
      </c>
      <c r="BC937" s="107">
        <v>0</v>
      </c>
      <c r="BD937" s="137">
        <v>0</v>
      </c>
      <c r="BE937" s="137">
        <v>0</v>
      </c>
      <c r="BF937" s="107">
        <v>0</v>
      </c>
      <c r="BG937" s="107">
        <v>0</v>
      </c>
      <c r="BH937" s="107">
        <v>0</v>
      </c>
      <c r="BI937" s="107"/>
      <c r="BJ937" s="107">
        <v>0</v>
      </c>
      <c r="BK937" s="107"/>
      <c r="BL937" s="107">
        <v>0</v>
      </c>
      <c r="BM937" s="107">
        <v>0</v>
      </c>
      <c r="BN937" s="107">
        <v>0</v>
      </c>
      <c r="BO937" s="107">
        <v>0</v>
      </c>
      <c r="BP937" s="108">
        <v>0</v>
      </c>
      <c r="BS937" s="97">
        <f t="shared" si="780"/>
        <v>0</v>
      </c>
      <c r="BT937" s="97">
        <f t="shared" si="781"/>
        <v>0</v>
      </c>
      <c r="BU937" s="97">
        <f t="shared" si="782"/>
        <v>0</v>
      </c>
      <c r="BV937" s="296" t="str">
        <f>IF(CA937=0,"NO STOCK",IF(COUNTIF(PKGSUMM_T!$A$2:$A$1245,A937)&gt;0,"OK","ERROR"))</f>
        <v>NO STOCK</v>
      </c>
      <c r="BW937" s="296" t="str">
        <f>IF(CA937=0,"NO STOCK",IF(OR(COUNTIF(COST_SHEETT!$B$3:$B$1238,CI937)&gt;0,COUNTIF(COST_SHEETT!$AB$3:$AB$1238,CI937)&gt;0,COUNTIF(COST_SHEETT1!$B$3:$B$1238,CI937)&gt;0,COUNTIF(COST_SHEETT1!$AB$3:$AB$1238,CI937)&gt;0),"OK","ERROR"))</f>
        <v>NO STOCK</v>
      </c>
      <c r="BX937" s="97">
        <f>SUMIF(HW!$A$2:$A$1573,$A937,HW!BI$2:BI$1573)</f>
        <v>0</v>
      </c>
      <c r="BY937" s="97">
        <f>SUMIF(HW!$A$2:$A$1573,$A937,HW!BJ$2:BJ$1573)</f>
        <v>0</v>
      </c>
      <c r="BZ937" s="197">
        <f t="shared" si="783"/>
        <v>0</v>
      </c>
      <c r="CA937" s="198">
        <f t="shared" si="784"/>
        <v>0</v>
      </c>
      <c r="CK937" s="296">
        <f>IF(C937="WORK IN PROGRESS",0.099999,IF(SUMIF(SALE!$L$3:$L$1221,$A937,SALE!$U$3:$U$1221)=0,0,SUMIF(SALE!$L$3:$L$1221,$A937,SALE!$U$3:$U$1221)/SUMIF(SALE!$L$3:$L$1221,$A937,SALE!$F$3:$F$1221)))</f>
        <v>0</v>
      </c>
    </row>
    <row r="938" spans="1:89" ht="12" hidden="1" customHeight="1" x14ac:dyDescent="0.25">
      <c r="A938" s="109" t="s">
        <v>2642</v>
      </c>
      <c r="B938" s="111" t="s">
        <v>1200</v>
      </c>
      <c r="C938" s="110"/>
      <c r="D938" s="112"/>
      <c r="E938" s="112"/>
      <c r="F938" s="126">
        <v>8.5610000000000006E-2</v>
      </c>
      <c r="G938" s="126">
        <v>8.5610000000000006E-2</v>
      </c>
      <c r="H938" s="112"/>
      <c r="I938" s="112">
        <v>0</v>
      </c>
      <c r="J938" s="112">
        <v>0</v>
      </c>
      <c r="K938" s="112"/>
      <c r="L938" s="112">
        <v>0</v>
      </c>
      <c r="M938" s="112"/>
      <c r="N938" s="112">
        <v>0</v>
      </c>
      <c r="O938" s="112"/>
      <c r="P938" s="112">
        <v>0</v>
      </c>
      <c r="Q938" s="112"/>
      <c r="R938" s="112">
        <v>0</v>
      </c>
      <c r="S938" s="112"/>
      <c r="T938" s="112">
        <v>0</v>
      </c>
      <c r="U938" s="112"/>
      <c r="V938" s="112">
        <v>0</v>
      </c>
      <c r="W938" s="112"/>
      <c r="X938" s="112">
        <v>0</v>
      </c>
      <c r="Y938" s="112"/>
      <c r="Z938" s="112">
        <v>0</v>
      </c>
      <c r="AA938" s="112"/>
      <c r="AB938" s="112">
        <v>0</v>
      </c>
      <c r="AC938" s="112">
        <v>0</v>
      </c>
      <c r="AD938" s="112">
        <v>0</v>
      </c>
      <c r="AE938" s="112">
        <v>0</v>
      </c>
      <c r="AF938" s="112"/>
      <c r="AG938" s="112">
        <v>0</v>
      </c>
      <c r="AH938" s="112"/>
      <c r="AI938" s="112">
        <v>0</v>
      </c>
      <c r="AJ938" s="112"/>
      <c r="AK938" s="112">
        <v>0</v>
      </c>
      <c r="AL938" s="112"/>
      <c r="AM938" s="112">
        <v>0</v>
      </c>
      <c r="AN938" s="112"/>
      <c r="AO938" s="112">
        <v>0</v>
      </c>
      <c r="AP938" s="112"/>
      <c r="AQ938" s="112">
        <v>0</v>
      </c>
      <c r="AR938" s="112"/>
      <c r="AS938" s="112">
        <v>0</v>
      </c>
      <c r="AT938" s="112"/>
      <c r="AU938" s="112">
        <v>0</v>
      </c>
      <c r="AV938" s="112">
        <v>0</v>
      </c>
      <c r="AW938" s="112">
        <v>0</v>
      </c>
      <c r="AX938" s="112">
        <v>0</v>
      </c>
      <c r="AY938" s="112">
        <v>0</v>
      </c>
      <c r="AZ938" s="112">
        <v>0</v>
      </c>
      <c r="BA938" s="112">
        <v>0</v>
      </c>
      <c r="BB938" s="112">
        <v>0</v>
      </c>
      <c r="BC938" s="112">
        <v>0</v>
      </c>
      <c r="BD938" s="126">
        <v>0</v>
      </c>
      <c r="BE938" s="126">
        <v>0</v>
      </c>
      <c r="BF938" s="112">
        <v>0</v>
      </c>
      <c r="BG938" s="112">
        <v>0</v>
      </c>
      <c r="BH938" s="112">
        <v>0</v>
      </c>
      <c r="BI938" s="112"/>
      <c r="BJ938" s="112">
        <v>0</v>
      </c>
      <c r="BK938" s="112"/>
      <c r="BL938" s="112">
        <v>0</v>
      </c>
      <c r="BM938" s="112">
        <v>0</v>
      </c>
      <c r="BN938" s="112">
        <v>0</v>
      </c>
      <c r="BO938" s="112">
        <v>0</v>
      </c>
      <c r="BP938" s="113">
        <v>0</v>
      </c>
      <c r="BS938" s="97">
        <f t="shared" si="780"/>
        <v>0</v>
      </c>
      <c r="BT938" s="97">
        <f t="shared" si="781"/>
        <v>0</v>
      </c>
      <c r="BU938" s="97">
        <f t="shared" si="782"/>
        <v>0</v>
      </c>
      <c r="BV938" s="296" t="str">
        <f>IF(CA938=0,"NO STOCK",IF(COUNTIF(PKGSUMM_T!$A$2:$A$1245,A938)&gt;0,"OK","ERROR"))</f>
        <v>NO STOCK</v>
      </c>
      <c r="BW938" s="296" t="str">
        <f>IF(CA938=0,"NO STOCK",IF(OR(COUNTIF(COST_SHEETT!$B$3:$B$1238,CI938)&gt;0,COUNTIF(COST_SHEETT!$AB$3:$AB$1238,CI938)&gt;0,COUNTIF(COST_SHEETT1!$B$3:$B$1238,CI938)&gt;0,COUNTIF(COST_SHEETT1!$AB$3:$AB$1238,CI938)&gt;0),"OK","ERROR"))</f>
        <v>NO STOCK</v>
      </c>
      <c r="BX938" s="97">
        <f>SUMIF(HW!$A$2:$A$1573,$A938,HW!BI$2:BI$1573)</f>
        <v>0</v>
      </c>
      <c r="BY938" s="97">
        <f>SUMIF(HW!$A$2:$A$1573,$A938,HW!BJ$2:BJ$1573)</f>
        <v>0</v>
      </c>
      <c r="BZ938" s="197">
        <f t="shared" si="783"/>
        <v>0</v>
      </c>
      <c r="CA938" s="198">
        <f t="shared" si="784"/>
        <v>0</v>
      </c>
      <c r="CK938" s="296">
        <f>IF(C938="WORK IN PROGRESS",0.099999,IF(SUMIF(SALE!$L$3:$L$1221,$A938,SALE!$U$3:$U$1221)=0,0,SUMIF(SALE!$L$3:$L$1221,$A938,SALE!$U$3:$U$1221)/SUMIF(SALE!$L$3:$L$1221,$A938,SALE!$F$3:$F$1221)))</f>
        <v>0</v>
      </c>
    </row>
    <row r="939" spans="1:89" ht="12" hidden="1" customHeight="1" x14ac:dyDescent="0.25">
      <c r="A939" s="104" t="s">
        <v>2642</v>
      </c>
      <c r="B939" s="105" t="s">
        <v>2096</v>
      </c>
      <c r="C939" s="106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  <c r="BH939" s="107"/>
      <c r="BI939" s="107"/>
      <c r="BJ939" s="107"/>
      <c r="BK939" s="107"/>
      <c r="BL939" s="107"/>
      <c r="BM939" s="107"/>
      <c r="BN939" s="107"/>
      <c r="BO939" s="107"/>
      <c r="BP939" s="108"/>
      <c r="BS939" s="97">
        <f t="shared" si="780"/>
        <v>0</v>
      </c>
      <c r="BT939" s="97">
        <f t="shared" si="781"/>
        <v>0</v>
      </c>
      <c r="BU939" s="97">
        <f t="shared" si="782"/>
        <v>0</v>
      </c>
      <c r="BV939" s="296" t="str">
        <f>IF(CA939=0,"NO STOCK",IF(COUNTIF(PKGSUMM_T!$A$2:$A$1245,A939)&gt;0,"OK","ERROR"))</f>
        <v>NO STOCK</v>
      </c>
      <c r="BW939" s="296" t="str">
        <f>IF(CA939=0,"NO STOCK",IF(OR(COUNTIF(COST_SHEETT!$B$3:$B$1238,CI939)&gt;0,COUNTIF(COST_SHEETT!$AB$3:$AB$1238,CI939)&gt;0,COUNTIF(COST_SHEETT1!$B$3:$B$1238,CI939)&gt;0,COUNTIF(COST_SHEETT1!$AB$3:$AB$1238,CI939)&gt;0),"OK","ERROR"))</f>
        <v>NO STOCK</v>
      </c>
      <c r="BX939" s="97">
        <f>SUMIF(HW!$A$2:$A$1573,$A939,HW!BI$2:BI$1573)</f>
        <v>0</v>
      </c>
      <c r="BY939" s="97">
        <f>SUMIF(HW!$A$2:$A$1573,$A939,HW!BJ$2:BJ$1573)</f>
        <v>0</v>
      </c>
      <c r="BZ939" s="197">
        <f t="shared" si="783"/>
        <v>0</v>
      </c>
      <c r="CA939" s="198">
        <f t="shared" si="784"/>
        <v>0</v>
      </c>
      <c r="CK939" s="296">
        <f>IF(C939="WORK IN PROGRESS",0.099999,IF(SUMIF(SALE!$L$3:$L$1221,$A939,SALE!$U$3:$U$1221)=0,0,SUMIF(SALE!$L$3:$L$1221,$A939,SALE!$U$3:$U$1221)/SUMIF(SALE!$L$3:$L$1221,$A939,SALE!$F$3:$F$1221)))</f>
        <v>0</v>
      </c>
    </row>
    <row r="940" spans="1:89" ht="12" hidden="1" customHeight="1" x14ac:dyDescent="0.25">
      <c r="A940" s="109" t="s">
        <v>2642</v>
      </c>
      <c r="B940" s="110"/>
      <c r="C940" s="111" t="s">
        <v>30</v>
      </c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  <c r="BD940" s="112"/>
      <c r="BE940" s="112"/>
      <c r="BF940" s="112"/>
      <c r="BG940" s="112"/>
      <c r="BH940" s="112"/>
      <c r="BI940" s="112"/>
      <c r="BJ940" s="112"/>
      <c r="BK940" s="112"/>
      <c r="BL940" s="112"/>
      <c r="BM940" s="112"/>
      <c r="BN940" s="112"/>
      <c r="BO940" s="112"/>
      <c r="BP940" s="113"/>
      <c r="BS940" s="97">
        <f t="shared" si="780"/>
        <v>0</v>
      </c>
      <c r="BT940" s="97">
        <f t="shared" si="781"/>
        <v>0</v>
      </c>
      <c r="BU940" s="97">
        <f t="shared" si="782"/>
        <v>0</v>
      </c>
      <c r="BV940" s="296" t="str">
        <f>IF(CA940=0,"NO STOCK",IF(COUNTIF(PKGSUMM_T!$A$2:$A$1245,A940)&gt;0,"OK","ERROR"))</f>
        <v>NO STOCK</v>
      </c>
      <c r="BW940" s="296" t="str">
        <f>IF(CA940=0,"NO STOCK",IF(OR(COUNTIF(COST_SHEETT!$B$3:$B$1238,CI940)&gt;0,COUNTIF(COST_SHEETT!$AB$3:$AB$1238,CI940)&gt;0,COUNTIF(COST_SHEETT1!$B$3:$B$1238,CI940)&gt;0,COUNTIF(COST_SHEETT1!$AB$3:$AB$1238,CI940)&gt;0),"OK","ERROR"))</f>
        <v>NO STOCK</v>
      </c>
      <c r="BX940" s="97">
        <f>SUMIF(HW!$A$2:$A$1573,$A940,HW!BI$2:BI$1573)</f>
        <v>0</v>
      </c>
      <c r="BY940" s="97">
        <f>SUMIF(HW!$A$2:$A$1573,$A940,HW!BJ$2:BJ$1573)</f>
        <v>0</v>
      </c>
      <c r="BZ940" s="197">
        <f t="shared" si="783"/>
        <v>0</v>
      </c>
      <c r="CA940" s="198">
        <f t="shared" si="784"/>
        <v>0</v>
      </c>
      <c r="CK940" s="296">
        <f>IF(C940="WORK IN PROGRESS",0.099999,IF(SUMIF(SALE!$L$3:$L$1221,$A940,SALE!$U$3:$U$1221)=0,0,SUMIF(SALE!$L$3:$L$1221,$A940,SALE!$U$3:$U$1221)/SUMIF(SALE!$L$3:$L$1221,$A940,SALE!$F$3:$F$1221)))</f>
        <v>0</v>
      </c>
    </row>
    <row r="941" spans="1:89" ht="12" hidden="1" customHeight="1" x14ac:dyDescent="0.25">
      <c r="A941" s="114" t="s">
        <v>2097</v>
      </c>
      <c r="B941" s="115" t="s">
        <v>2098</v>
      </c>
      <c r="C941" s="115" t="s">
        <v>30</v>
      </c>
      <c r="D941" s="116">
        <v>5676</v>
      </c>
      <c r="E941" s="117">
        <v>140</v>
      </c>
      <c r="F941" s="117">
        <v>2.0313999999999999E-2</v>
      </c>
      <c r="G941" s="117">
        <v>2.0313999999999999E-2</v>
      </c>
      <c r="H941" s="118"/>
      <c r="I941" s="118">
        <v>0</v>
      </c>
      <c r="J941" s="118">
        <v>0</v>
      </c>
      <c r="K941" s="118"/>
      <c r="L941" s="118">
        <v>0</v>
      </c>
      <c r="M941" s="118"/>
      <c r="N941" s="118">
        <v>0</v>
      </c>
      <c r="O941" s="118"/>
      <c r="P941" s="118">
        <v>0</v>
      </c>
      <c r="Q941" s="118"/>
      <c r="R941" s="118">
        <v>0</v>
      </c>
      <c r="S941" s="118"/>
      <c r="T941" s="118">
        <v>0</v>
      </c>
      <c r="U941" s="118"/>
      <c r="V941" s="118">
        <v>0</v>
      </c>
      <c r="W941" s="118"/>
      <c r="X941" s="118">
        <v>0</v>
      </c>
      <c r="Y941" s="118"/>
      <c r="Z941" s="118">
        <v>0</v>
      </c>
      <c r="AA941" s="118"/>
      <c r="AB941" s="118">
        <v>0</v>
      </c>
      <c r="AC941" s="118">
        <v>0</v>
      </c>
      <c r="AD941" s="118">
        <v>0</v>
      </c>
      <c r="AE941" s="118">
        <v>0</v>
      </c>
      <c r="AF941" s="118"/>
      <c r="AG941" s="118">
        <v>0</v>
      </c>
      <c r="AH941" s="118"/>
      <c r="AI941" s="118">
        <v>0</v>
      </c>
      <c r="AJ941" s="118"/>
      <c r="AK941" s="118">
        <v>0</v>
      </c>
      <c r="AL941" s="118"/>
      <c r="AM941" s="118">
        <v>0</v>
      </c>
      <c r="AN941" s="118"/>
      <c r="AO941" s="118">
        <v>0</v>
      </c>
      <c r="AP941" s="118"/>
      <c r="AQ941" s="118">
        <v>0</v>
      </c>
      <c r="AR941" s="118"/>
      <c r="AS941" s="118">
        <v>0</v>
      </c>
      <c r="AT941" s="118"/>
      <c r="AU941" s="118">
        <v>0</v>
      </c>
      <c r="AV941" s="118">
        <v>0</v>
      </c>
      <c r="AW941" s="118">
        <v>0</v>
      </c>
      <c r="AX941" s="118">
        <v>0</v>
      </c>
      <c r="AY941" s="118">
        <v>0</v>
      </c>
      <c r="AZ941" s="118">
        <v>0</v>
      </c>
      <c r="BA941" s="118">
        <v>0</v>
      </c>
      <c r="BB941" s="118">
        <v>0</v>
      </c>
      <c r="BC941" s="118">
        <v>0</v>
      </c>
      <c r="BD941" s="117">
        <v>0</v>
      </c>
      <c r="BE941" s="117">
        <v>0</v>
      </c>
      <c r="BF941" s="118">
        <v>0</v>
      </c>
      <c r="BG941" s="118">
        <v>0</v>
      </c>
      <c r="BH941" s="118">
        <v>0</v>
      </c>
      <c r="BI941" s="118"/>
      <c r="BJ941" s="118">
        <v>0</v>
      </c>
      <c r="BK941" s="118"/>
      <c r="BL941" s="118">
        <v>0</v>
      </c>
      <c r="BM941" s="118">
        <v>0</v>
      </c>
      <c r="BN941" s="118">
        <v>0</v>
      </c>
      <c r="BO941" s="118">
        <v>0</v>
      </c>
      <c r="BP941" s="119">
        <v>0</v>
      </c>
      <c r="BS941" s="97">
        <f t="shared" si="780"/>
        <v>0</v>
      </c>
      <c r="BT941" s="97">
        <f t="shared" si="781"/>
        <v>0</v>
      </c>
      <c r="BU941" s="97">
        <f t="shared" si="782"/>
        <v>0</v>
      </c>
      <c r="BV941" s="296" t="str">
        <f>IF(CA941=0,"NO STOCK",IF(COUNTIF(PKGSUMM_T!$A$2:$A$1245,A941)&gt;0,"OK","ERROR"))</f>
        <v>NO STOCK</v>
      </c>
      <c r="BW941" s="296" t="str">
        <f>IF(CA941=0,"NO STOCK",IF(OR(COUNTIF(COST_SHEETT!$B$3:$B$1238,CI941)&gt;0,COUNTIF(COST_SHEETT!$AB$3:$AB$1238,CI941)&gt;0,COUNTIF(COST_SHEETT1!$B$3:$B$1238,CI941)&gt;0,COUNTIF(COST_SHEETT1!$AB$3:$AB$1238,CI941)&gt;0),"OK","ERROR"))</f>
        <v>NO STOCK</v>
      </c>
      <c r="BX941" s="97">
        <f>SUMIF(HW!$A$2:$A$1573,$A941,HW!BI$2:BI$1573)</f>
        <v>0</v>
      </c>
      <c r="BY941" s="97">
        <f>SUMIF(HW!$A$2:$A$1573,$A941,HW!BJ$2:BJ$1573)</f>
        <v>0</v>
      </c>
      <c r="BZ941" s="197">
        <f t="shared" si="783"/>
        <v>0</v>
      </c>
      <c r="CA941" s="198">
        <f t="shared" si="784"/>
        <v>0</v>
      </c>
      <c r="CK941" s="296">
        <f>IF(C941="WORK IN PROGRESS",0.099999,IF(SUMIF(SALE!$L$3:$L$1221,$A941,SALE!$U$3:$U$1221)=0,0,SUMIF(SALE!$L$3:$L$1221,$A941,SALE!$U$3:$U$1221)/SUMIF(SALE!$L$3:$L$1221,$A941,SALE!$F$3:$F$1221)))</f>
        <v>0</v>
      </c>
    </row>
    <row r="942" spans="1:89" ht="12" hidden="1" customHeight="1" x14ac:dyDescent="0.25">
      <c r="A942" s="120" t="s">
        <v>601</v>
      </c>
      <c r="B942" s="121" t="s">
        <v>602</v>
      </c>
      <c r="C942" s="121" t="s">
        <v>30</v>
      </c>
      <c r="D942" s="135">
        <v>5808</v>
      </c>
      <c r="E942" s="123">
        <v>140</v>
      </c>
      <c r="F942" s="123">
        <v>1.9630000000000002E-2</v>
      </c>
      <c r="G942" s="123">
        <v>1.9630000000000002E-2</v>
      </c>
      <c r="H942" s="124">
        <v>5808</v>
      </c>
      <c r="I942" s="112">
        <v>0.81299999999999994</v>
      </c>
      <c r="J942" s="112">
        <v>114.011</v>
      </c>
      <c r="K942" s="123"/>
      <c r="L942" s="124">
        <v>0</v>
      </c>
      <c r="M942" s="123"/>
      <c r="N942" s="124">
        <v>0</v>
      </c>
      <c r="O942" s="123"/>
      <c r="P942" s="124">
        <v>0</v>
      </c>
      <c r="Q942" s="123"/>
      <c r="R942" s="124">
        <v>0</v>
      </c>
      <c r="S942" s="123"/>
      <c r="T942" s="124">
        <v>0</v>
      </c>
      <c r="U942" s="123"/>
      <c r="V942" s="124">
        <v>0</v>
      </c>
      <c r="W942" s="123"/>
      <c r="X942" s="124">
        <v>0</v>
      </c>
      <c r="Y942" s="123"/>
      <c r="Z942" s="124">
        <v>0</v>
      </c>
      <c r="AA942" s="123"/>
      <c r="AB942" s="124">
        <v>0</v>
      </c>
      <c r="AC942" s="124">
        <v>0</v>
      </c>
      <c r="AD942" s="124">
        <v>0</v>
      </c>
      <c r="AE942" s="124">
        <v>0</v>
      </c>
      <c r="AF942" s="123"/>
      <c r="AG942" s="124">
        <v>0</v>
      </c>
      <c r="AH942" s="123"/>
      <c r="AI942" s="124">
        <v>0</v>
      </c>
      <c r="AJ942" s="123"/>
      <c r="AK942" s="124">
        <v>0</v>
      </c>
      <c r="AL942" s="123"/>
      <c r="AM942" s="124">
        <v>0</v>
      </c>
      <c r="AN942" s="124">
        <v>5808</v>
      </c>
      <c r="AO942" s="112">
        <v>0.81299999999999994</v>
      </c>
      <c r="AP942" s="123"/>
      <c r="AQ942" s="124">
        <v>0</v>
      </c>
      <c r="AR942" s="123"/>
      <c r="AS942" s="124">
        <v>0</v>
      </c>
      <c r="AT942" s="123"/>
      <c r="AU942" s="124">
        <v>0</v>
      </c>
      <c r="AV942" s="135">
        <v>5808</v>
      </c>
      <c r="AW942" s="112">
        <v>0.81299999999999994</v>
      </c>
      <c r="AX942" s="112">
        <v>114.011</v>
      </c>
      <c r="AY942" s="124">
        <v>0</v>
      </c>
      <c r="AZ942" s="124">
        <v>0</v>
      </c>
      <c r="BA942" s="124">
        <v>0</v>
      </c>
      <c r="BB942" s="124">
        <v>0</v>
      </c>
      <c r="BC942" s="124">
        <v>0</v>
      </c>
      <c r="BD942" s="123">
        <v>0</v>
      </c>
      <c r="BE942" s="123">
        <v>0</v>
      </c>
      <c r="BF942" s="124">
        <v>0</v>
      </c>
      <c r="BG942" s="124">
        <v>0</v>
      </c>
      <c r="BH942" s="124">
        <v>0</v>
      </c>
      <c r="BI942" s="123"/>
      <c r="BJ942" s="124">
        <v>0</v>
      </c>
      <c r="BK942" s="123"/>
      <c r="BL942" s="124">
        <v>0</v>
      </c>
      <c r="BM942" s="124">
        <v>0</v>
      </c>
      <c r="BN942" s="124">
        <v>0</v>
      </c>
      <c r="BO942" s="124">
        <v>0</v>
      </c>
      <c r="BP942" s="125">
        <v>0</v>
      </c>
      <c r="BS942" s="97">
        <f t="shared" si="780"/>
        <v>0</v>
      </c>
      <c r="BT942" s="97">
        <f t="shared" si="781"/>
        <v>0</v>
      </c>
      <c r="BU942" s="97">
        <f t="shared" si="782"/>
        <v>0</v>
      </c>
      <c r="BV942" s="296" t="str">
        <f>IF(CA942=0,"NO STOCK",IF(COUNTIF(PKGSUMM_T!$A$2:$A$1245,A942)&gt;0,"OK","ERROR"))</f>
        <v>NO STOCK</v>
      </c>
      <c r="BW942" s="296" t="str">
        <f>IF(CA942=0,"NO STOCK",IF(OR(COUNTIF(COST_SHEETT!$B$3:$B$1238,CI942)&gt;0,COUNTIF(COST_SHEETT!$AB$3:$AB$1238,CI942)&gt;0,COUNTIF(COST_SHEETT1!$B$3:$B$1238,CI942)&gt;0,COUNTIF(COST_SHEETT1!$AB$3:$AB$1238,CI942)&gt;0),"OK","ERROR"))</f>
        <v>NO STOCK</v>
      </c>
      <c r="BX942" s="97">
        <f>SUMIF(HW!$A$2:$A$1573,$A942,HW!BI$2:BI$1573)</f>
        <v>0</v>
      </c>
      <c r="BY942" s="97">
        <f>SUMIF(HW!$A$2:$A$1573,$A942,HW!BJ$2:BJ$1573)</f>
        <v>0</v>
      </c>
      <c r="BZ942" s="197">
        <f t="shared" si="783"/>
        <v>0</v>
      </c>
      <c r="CA942" s="198">
        <f t="shared" si="784"/>
        <v>0</v>
      </c>
      <c r="CI942" s="285" t="s">
        <v>3769</v>
      </c>
      <c r="CJ942" s="282"/>
      <c r="CK942" s="303">
        <v>1.9629603444317526E-2</v>
      </c>
    </row>
    <row r="943" spans="1:89" ht="12" hidden="1" customHeight="1" x14ac:dyDescent="0.25">
      <c r="A943" s="136" t="s">
        <v>2642</v>
      </c>
      <c r="B943" s="105"/>
      <c r="C943" s="105" t="s">
        <v>1200</v>
      </c>
      <c r="D943" s="137"/>
      <c r="E943" s="137"/>
      <c r="F943" s="137">
        <v>3.9944E-2</v>
      </c>
      <c r="G943" s="137">
        <v>3.9944E-2</v>
      </c>
      <c r="H943" s="107">
        <v>5808</v>
      </c>
      <c r="I943" s="107">
        <v>0.81299999999999994</v>
      </c>
      <c r="J943" s="107">
        <v>114.011</v>
      </c>
      <c r="K943" s="137"/>
      <c r="L943" s="107">
        <v>0</v>
      </c>
      <c r="M943" s="137"/>
      <c r="N943" s="107">
        <v>0</v>
      </c>
      <c r="O943" s="137"/>
      <c r="P943" s="107">
        <v>0</v>
      </c>
      <c r="Q943" s="137"/>
      <c r="R943" s="107">
        <v>0</v>
      </c>
      <c r="S943" s="137"/>
      <c r="T943" s="107">
        <v>0</v>
      </c>
      <c r="U943" s="137"/>
      <c r="V943" s="107">
        <v>0</v>
      </c>
      <c r="W943" s="137"/>
      <c r="X943" s="107">
        <v>0</v>
      </c>
      <c r="Y943" s="137"/>
      <c r="Z943" s="107">
        <v>0</v>
      </c>
      <c r="AA943" s="137"/>
      <c r="AB943" s="107">
        <v>0</v>
      </c>
      <c r="AC943" s="107">
        <v>0</v>
      </c>
      <c r="AD943" s="107">
        <v>0</v>
      </c>
      <c r="AE943" s="107">
        <v>0</v>
      </c>
      <c r="AF943" s="137"/>
      <c r="AG943" s="107">
        <v>0</v>
      </c>
      <c r="AH943" s="137"/>
      <c r="AI943" s="107">
        <v>0</v>
      </c>
      <c r="AJ943" s="137"/>
      <c r="AK943" s="107">
        <v>0</v>
      </c>
      <c r="AL943" s="137"/>
      <c r="AM943" s="107">
        <v>0</v>
      </c>
      <c r="AN943" s="107">
        <v>5808</v>
      </c>
      <c r="AO943" s="107">
        <v>0.81299999999999994</v>
      </c>
      <c r="AP943" s="137"/>
      <c r="AQ943" s="107">
        <v>0</v>
      </c>
      <c r="AR943" s="137"/>
      <c r="AS943" s="107">
        <v>0</v>
      </c>
      <c r="AT943" s="137"/>
      <c r="AU943" s="107">
        <v>0</v>
      </c>
      <c r="AV943" s="139">
        <v>5808</v>
      </c>
      <c r="AW943" s="107">
        <v>0.81299999999999994</v>
      </c>
      <c r="AX943" s="107">
        <v>114.011</v>
      </c>
      <c r="AY943" s="107">
        <v>0</v>
      </c>
      <c r="AZ943" s="107">
        <v>0</v>
      </c>
      <c r="BA943" s="107">
        <v>0</v>
      </c>
      <c r="BB943" s="107">
        <v>0</v>
      </c>
      <c r="BC943" s="107">
        <v>0</v>
      </c>
      <c r="BD943" s="137">
        <v>0</v>
      </c>
      <c r="BE943" s="137">
        <v>0</v>
      </c>
      <c r="BF943" s="107">
        <v>0</v>
      </c>
      <c r="BG943" s="107">
        <v>0</v>
      </c>
      <c r="BH943" s="107">
        <v>0</v>
      </c>
      <c r="BI943" s="137"/>
      <c r="BJ943" s="107">
        <v>0</v>
      </c>
      <c r="BK943" s="137"/>
      <c r="BL943" s="107">
        <v>0</v>
      </c>
      <c r="BM943" s="107">
        <v>0</v>
      </c>
      <c r="BN943" s="107">
        <v>0</v>
      </c>
      <c r="BO943" s="107">
        <v>0</v>
      </c>
      <c r="BP943" s="108">
        <v>0</v>
      </c>
      <c r="BS943" s="97">
        <f t="shared" si="780"/>
        <v>0</v>
      </c>
      <c r="BT943" s="97">
        <f t="shared" si="781"/>
        <v>0</v>
      </c>
      <c r="BU943" s="97">
        <f t="shared" si="782"/>
        <v>0</v>
      </c>
      <c r="BV943" s="296" t="str">
        <f>IF(CA943=0,"NO STOCK",IF(COUNTIF(PKGSUMM_T!$A$2:$A$1245,A943)&gt;0,"OK","ERROR"))</f>
        <v>NO STOCK</v>
      </c>
      <c r="BW943" s="296" t="str">
        <f>IF(CA943=0,"NO STOCK",IF(OR(COUNTIF(COST_SHEETT!$B$3:$B$1238,CI943)&gt;0,COUNTIF(COST_SHEETT!$AB$3:$AB$1238,CI943)&gt;0,COUNTIF(COST_SHEETT1!$B$3:$B$1238,CI943)&gt;0,COUNTIF(COST_SHEETT1!$AB$3:$AB$1238,CI943)&gt;0),"OK","ERROR"))</f>
        <v>NO STOCK</v>
      </c>
      <c r="BX943" s="97">
        <f>SUMIF(HW!$A$2:$A$1573,$A943,HW!BI$2:BI$1573)</f>
        <v>0</v>
      </c>
      <c r="BY943" s="97">
        <f>SUMIF(HW!$A$2:$A$1573,$A943,HW!BJ$2:BJ$1573)</f>
        <v>0</v>
      </c>
      <c r="BZ943" s="197">
        <f t="shared" si="783"/>
        <v>0</v>
      </c>
      <c r="CA943" s="198">
        <f t="shared" si="784"/>
        <v>0</v>
      </c>
      <c r="CI943" s="285"/>
      <c r="CJ943" s="282"/>
      <c r="CK943" s="305">
        <v>0</v>
      </c>
    </row>
    <row r="944" spans="1:89" ht="12" hidden="1" customHeight="1" x14ac:dyDescent="0.25">
      <c r="A944" s="133" t="s">
        <v>2642</v>
      </c>
      <c r="B944" s="111" t="s">
        <v>1200</v>
      </c>
      <c r="C944" s="111"/>
      <c r="D944" s="126"/>
      <c r="E944" s="126"/>
      <c r="F944" s="126">
        <v>3.9944E-2</v>
      </c>
      <c r="G944" s="126">
        <v>3.9944E-2</v>
      </c>
      <c r="H944" s="112">
        <v>5808</v>
      </c>
      <c r="I944" s="112">
        <v>0.81299999999999994</v>
      </c>
      <c r="J944" s="112">
        <v>114.011</v>
      </c>
      <c r="K944" s="126"/>
      <c r="L944" s="112">
        <v>0</v>
      </c>
      <c r="M944" s="126"/>
      <c r="N944" s="112">
        <v>0</v>
      </c>
      <c r="O944" s="126"/>
      <c r="P944" s="112">
        <v>0</v>
      </c>
      <c r="Q944" s="126"/>
      <c r="R944" s="112">
        <v>0</v>
      </c>
      <c r="S944" s="126"/>
      <c r="T944" s="112">
        <v>0</v>
      </c>
      <c r="U944" s="126"/>
      <c r="V944" s="112">
        <v>0</v>
      </c>
      <c r="W944" s="126"/>
      <c r="X944" s="112">
        <v>0</v>
      </c>
      <c r="Y944" s="126"/>
      <c r="Z944" s="112">
        <v>0</v>
      </c>
      <c r="AA944" s="126"/>
      <c r="AB944" s="112">
        <v>0</v>
      </c>
      <c r="AC944" s="112">
        <v>0</v>
      </c>
      <c r="AD944" s="112">
        <v>0</v>
      </c>
      <c r="AE944" s="112">
        <v>0</v>
      </c>
      <c r="AF944" s="126"/>
      <c r="AG944" s="112">
        <v>0</v>
      </c>
      <c r="AH944" s="126"/>
      <c r="AI944" s="112">
        <v>0</v>
      </c>
      <c r="AJ944" s="126"/>
      <c r="AK944" s="112">
        <v>0</v>
      </c>
      <c r="AL944" s="126"/>
      <c r="AM944" s="112">
        <v>0</v>
      </c>
      <c r="AN944" s="112">
        <v>5808</v>
      </c>
      <c r="AO944" s="112">
        <v>0.81299999999999994</v>
      </c>
      <c r="AP944" s="126"/>
      <c r="AQ944" s="112">
        <v>0</v>
      </c>
      <c r="AR944" s="126"/>
      <c r="AS944" s="112">
        <v>0</v>
      </c>
      <c r="AT944" s="126"/>
      <c r="AU944" s="112">
        <v>0</v>
      </c>
      <c r="AV944" s="135">
        <v>5808</v>
      </c>
      <c r="AW944" s="112">
        <v>0.81299999999999994</v>
      </c>
      <c r="AX944" s="112">
        <v>114.011</v>
      </c>
      <c r="AY944" s="112">
        <v>0</v>
      </c>
      <c r="AZ944" s="112">
        <v>0</v>
      </c>
      <c r="BA944" s="112">
        <v>0</v>
      </c>
      <c r="BB944" s="112">
        <v>0</v>
      </c>
      <c r="BC944" s="112">
        <v>0</v>
      </c>
      <c r="BD944" s="126">
        <v>0</v>
      </c>
      <c r="BE944" s="126">
        <v>0</v>
      </c>
      <c r="BF944" s="112">
        <v>0</v>
      </c>
      <c r="BG944" s="112">
        <v>0</v>
      </c>
      <c r="BH944" s="112">
        <v>0</v>
      </c>
      <c r="BI944" s="126"/>
      <c r="BJ944" s="112">
        <v>0</v>
      </c>
      <c r="BK944" s="126"/>
      <c r="BL944" s="112">
        <v>0</v>
      </c>
      <c r="BM944" s="112">
        <v>0</v>
      </c>
      <c r="BN944" s="112">
        <v>0</v>
      </c>
      <c r="BO944" s="112">
        <v>0</v>
      </c>
      <c r="BP944" s="113">
        <v>0</v>
      </c>
      <c r="BS944" s="97">
        <f t="shared" si="780"/>
        <v>0</v>
      </c>
      <c r="BT944" s="97">
        <f t="shared" si="781"/>
        <v>0</v>
      </c>
      <c r="BU944" s="97">
        <f t="shared" si="782"/>
        <v>0</v>
      </c>
      <c r="BV944" s="296" t="str">
        <f>IF(CA944=0,"NO STOCK",IF(COUNTIF(PKGSUMM_T!$A$2:$A$1245,A944)&gt;0,"OK","ERROR"))</f>
        <v>NO STOCK</v>
      </c>
      <c r="BW944" s="296" t="str">
        <f>IF(CA944=0,"NO STOCK",IF(OR(COUNTIF(COST_SHEETT!$B$3:$B$1238,CI944)&gt;0,COUNTIF(COST_SHEETT!$AB$3:$AB$1238,CI944)&gt;0,COUNTIF(COST_SHEETT1!$B$3:$B$1238,CI944)&gt;0,COUNTIF(COST_SHEETT1!$AB$3:$AB$1238,CI944)&gt;0),"OK","ERROR"))</f>
        <v>NO STOCK</v>
      </c>
      <c r="BX944" s="97">
        <f>SUMIF(HW!$A$2:$A$1573,$A944,HW!BI$2:BI$1573)</f>
        <v>0</v>
      </c>
      <c r="BY944" s="97">
        <f>SUMIF(HW!$A$2:$A$1573,$A944,HW!BJ$2:BJ$1573)</f>
        <v>0</v>
      </c>
      <c r="BZ944" s="197">
        <f t="shared" si="783"/>
        <v>0</v>
      </c>
      <c r="CA944" s="198">
        <f t="shared" si="784"/>
        <v>0</v>
      </c>
      <c r="CI944" s="285"/>
      <c r="CJ944" s="282"/>
      <c r="CK944" s="305">
        <v>0</v>
      </c>
    </row>
    <row r="945" spans="1:102" ht="12" hidden="1" customHeight="1" x14ac:dyDescent="0.25">
      <c r="A945" s="104" t="s">
        <v>2642</v>
      </c>
      <c r="B945" s="105" t="s">
        <v>2099</v>
      </c>
      <c r="C945" s="106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  <c r="BH945" s="107"/>
      <c r="BI945" s="107"/>
      <c r="BJ945" s="107"/>
      <c r="BK945" s="107"/>
      <c r="BL945" s="107"/>
      <c r="BM945" s="107"/>
      <c r="BN945" s="107"/>
      <c r="BO945" s="107"/>
      <c r="BP945" s="108"/>
      <c r="BS945" s="97">
        <f t="shared" si="780"/>
        <v>0</v>
      </c>
      <c r="BT945" s="97">
        <f t="shared" si="781"/>
        <v>0</v>
      </c>
      <c r="BU945" s="97">
        <f t="shared" si="782"/>
        <v>0</v>
      </c>
      <c r="BV945" s="296" t="str">
        <f>IF(CA945=0,"NO STOCK",IF(COUNTIF(PKGSUMM_T!$A$2:$A$1245,A945)&gt;0,"OK","ERROR"))</f>
        <v>NO STOCK</v>
      </c>
      <c r="BW945" s="296" t="str">
        <f>IF(CA945=0,"NO STOCK",IF(OR(COUNTIF(COST_SHEETT!$B$3:$B$1238,CI945)&gt;0,COUNTIF(COST_SHEETT!$AB$3:$AB$1238,CI945)&gt;0,COUNTIF(COST_SHEETT1!$B$3:$B$1238,CI945)&gt;0,COUNTIF(COST_SHEETT1!$AB$3:$AB$1238,CI945)&gt;0),"OK","ERROR"))</f>
        <v>NO STOCK</v>
      </c>
      <c r="BX945" s="97">
        <f>SUMIF(HW!$A$2:$A$1573,$A945,HW!BI$2:BI$1573)</f>
        <v>0</v>
      </c>
      <c r="BY945" s="97">
        <f>SUMIF(HW!$A$2:$A$1573,$A945,HW!BJ$2:BJ$1573)</f>
        <v>0</v>
      </c>
      <c r="BZ945" s="197">
        <f t="shared" si="783"/>
        <v>0</v>
      </c>
      <c r="CA945" s="198">
        <f t="shared" si="784"/>
        <v>0</v>
      </c>
      <c r="CI945" s="285"/>
      <c r="CJ945" s="282"/>
      <c r="CK945" s="305">
        <v>0</v>
      </c>
    </row>
    <row r="946" spans="1:102" ht="12" hidden="1" customHeight="1" x14ac:dyDescent="0.25">
      <c r="A946" s="109" t="s">
        <v>2642</v>
      </c>
      <c r="B946" s="110"/>
      <c r="C946" s="111" t="s">
        <v>30</v>
      </c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  <c r="BD946" s="112"/>
      <c r="BE946" s="112"/>
      <c r="BF946" s="112"/>
      <c r="BG946" s="112"/>
      <c r="BH946" s="112"/>
      <c r="BI946" s="112"/>
      <c r="BJ946" s="112"/>
      <c r="BK946" s="112"/>
      <c r="BL946" s="112"/>
      <c r="BM946" s="112"/>
      <c r="BN946" s="112"/>
      <c r="BO946" s="112"/>
      <c r="BP946" s="113"/>
      <c r="BS946" s="97">
        <f t="shared" si="780"/>
        <v>0</v>
      </c>
      <c r="BT946" s="97">
        <f t="shared" si="781"/>
        <v>0</v>
      </c>
      <c r="BU946" s="97">
        <f t="shared" si="782"/>
        <v>0</v>
      </c>
      <c r="BV946" s="296" t="str">
        <f>IF(CA946=0,"NO STOCK",IF(COUNTIF(PKGSUMM_T!$A$2:$A$1245,A946)&gt;0,"OK","ERROR"))</f>
        <v>NO STOCK</v>
      </c>
      <c r="BW946" s="296" t="str">
        <f>IF(CA946=0,"NO STOCK",IF(OR(COUNTIF(COST_SHEETT!$B$3:$B$1238,CI946)&gt;0,COUNTIF(COST_SHEETT!$AB$3:$AB$1238,CI946)&gt;0,COUNTIF(COST_SHEETT1!$B$3:$B$1238,CI946)&gt;0,COUNTIF(COST_SHEETT1!$AB$3:$AB$1238,CI946)&gt;0),"OK","ERROR"))</f>
        <v>NO STOCK</v>
      </c>
      <c r="BX946" s="97">
        <f>SUMIF(HW!$A$2:$A$1573,$A946,HW!BI$2:BI$1573)</f>
        <v>0</v>
      </c>
      <c r="BY946" s="97">
        <f>SUMIF(HW!$A$2:$A$1573,$A946,HW!BJ$2:BJ$1573)</f>
        <v>0</v>
      </c>
      <c r="BZ946" s="197">
        <f t="shared" si="783"/>
        <v>0</v>
      </c>
      <c r="CA946" s="198">
        <f t="shared" si="784"/>
        <v>0</v>
      </c>
      <c r="CI946" s="285"/>
      <c r="CJ946" s="282"/>
      <c r="CK946" s="305">
        <v>0</v>
      </c>
    </row>
    <row r="947" spans="1:102" ht="12" customHeight="1" x14ac:dyDescent="0.25">
      <c r="A947" s="114" t="s">
        <v>145</v>
      </c>
      <c r="B947" s="115" t="s">
        <v>146</v>
      </c>
      <c r="C947" s="115" t="s">
        <v>30</v>
      </c>
      <c r="D947" s="132">
        <v>4520</v>
      </c>
      <c r="E947" s="117">
        <v>170</v>
      </c>
      <c r="F947" s="117">
        <v>1.7298999999999998E-2</v>
      </c>
      <c r="G947" s="117">
        <v>1.7298999999999998E-2</v>
      </c>
      <c r="H947" s="130">
        <v>4520</v>
      </c>
      <c r="I947" s="130">
        <v>0.76800000000000002</v>
      </c>
      <c r="J947" s="130">
        <v>78.191000000000003</v>
      </c>
      <c r="K947" s="117"/>
      <c r="L947" s="118">
        <v>0</v>
      </c>
      <c r="M947" s="117"/>
      <c r="N947" s="118">
        <v>0</v>
      </c>
      <c r="O947" s="117"/>
      <c r="P947" s="118">
        <v>0</v>
      </c>
      <c r="Q947" s="117"/>
      <c r="R947" s="118">
        <v>0</v>
      </c>
      <c r="S947" s="117"/>
      <c r="T947" s="118">
        <v>0</v>
      </c>
      <c r="U947" s="117"/>
      <c r="V947" s="118">
        <v>0</v>
      </c>
      <c r="W947" s="117"/>
      <c r="X947" s="118">
        <v>0</v>
      </c>
      <c r="Y947" s="117"/>
      <c r="Z947" s="118">
        <v>0</v>
      </c>
      <c r="AA947" s="117"/>
      <c r="AB947" s="118">
        <v>0</v>
      </c>
      <c r="AC947" s="118">
        <v>0</v>
      </c>
      <c r="AD947" s="118">
        <v>0</v>
      </c>
      <c r="AE947" s="118">
        <v>0</v>
      </c>
      <c r="AF947" s="117"/>
      <c r="AG947" s="118">
        <v>0</v>
      </c>
      <c r="AH947" s="117"/>
      <c r="AI947" s="118">
        <v>0</v>
      </c>
      <c r="AJ947" s="117"/>
      <c r="AK947" s="118">
        <v>0</v>
      </c>
      <c r="AL947" s="117"/>
      <c r="AM947" s="118">
        <v>0</v>
      </c>
      <c r="AN947" s="117"/>
      <c r="AO947" s="118">
        <v>0</v>
      </c>
      <c r="AP947" s="117"/>
      <c r="AQ947" s="118">
        <v>0</v>
      </c>
      <c r="AR947" s="117"/>
      <c r="AS947" s="118">
        <v>0</v>
      </c>
      <c r="AT947" s="117"/>
      <c r="AU947" s="118">
        <v>0</v>
      </c>
      <c r="AV947" s="118">
        <v>0</v>
      </c>
      <c r="AW947" s="118">
        <v>0</v>
      </c>
      <c r="AX947" s="118">
        <v>0</v>
      </c>
      <c r="AY947" s="132">
        <v>4520</v>
      </c>
      <c r="AZ947" s="117">
        <v>1</v>
      </c>
      <c r="BA947" s="130">
        <v>0.76800000000000002</v>
      </c>
      <c r="BB947" s="130">
        <v>78.191000000000003</v>
      </c>
      <c r="BC947" s="130">
        <v>78.191000000000003</v>
      </c>
      <c r="BD947" s="117">
        <v>0</v>
      </c>
      <c r="BE947" s="117">
        <v>0</v>
      </c>
      <c r="BF947" s="118">
        <v>0</v>
      </c>
      <c r="BG947" s="118">
        <v>0</v>
      </c>
      <c r="BH947" s="118">
        <v>0</v>
      </c>
      <c r="BI947" s="117"/>
      <c r="BJ947" s="118">
        <v>0</v>
      </c>
      <c r="BK947" s="117"/>
      <c r="BL947" s="118">
        <v>0</v>
      </c>
      <c r="BM947" s="118">
        <v>0</v>
      </c>
      <c r="BN947" s="118">
        <v>0</v>
      </c>
      <c r="BO947" s="118">
        <v>0</v>
      </c>
      <c r="BP947" s="119">
        <v>0</v>
      </c>
      <c r="BS947" s="97">
        <f t="shared" si="780"/>
        <v>4520</v>
      </c>
      <c r="BT947" s="97">
        <f t="shared" si="781"/>
        <v>1</v>
      </c>
      <c r="BU947" s="97">
        <f t="shared" si="782"/>
        <v>0.76800000000000002</v>
      </c>
      <c r="BV947" s="296" t="str">
        <f>IF(CA947=0,"NO STOCK",IF(COUNTIF(PKGSUMM_T!$A$2:$A$1245,A947)&gt;0,"OK","ERROR"))</f>
        <v>OK</v>
      </c>
      <c r="BW947" s="296" t="str">
        <f>IF(CA947=0,"NO STOCK",IF(OR(COUNTIF(COST_SHEETT!$B$3:$B$1238,CI947)&gt;0,COUNTIF(COST_SHEETT!$AB$3:$AB$1238,CI947)&gt;0,COUNTIF(COST_SHEETT1!$B$3:$B$1238,CI947)&gt;0,COUNTIF(COST_SHEETT1!$AB$3:$AB$1238,CI947)&gt;0),"OK","ERROR"))</f>
        <v>OK</v>
      </c>
      <c r="BX947" s="97">
        <f>SUMIF(HW!$A$2:$A$1573,$A947,HW!BI$2:BI$1573)</f>
        <v>0</v>
      </c>
      <c r="BY947" s="97">
        <f>SUMIF(HW!$A$2:$A$1573,$A947,HW!BJ$2:BJ$1573)</f>
        <v>0</v>
      </c>
      <c r="BZ947" s="197">
        <f t="shared" si="783"/>
        <v>4520</v>
      </c>
      <c r="CA947" s="198">
        <f t="shared" si="784"/>
        <v>0.76800000000000002</v>
      </c>
      <c r="CB947" s="296">
        <f>IF(CJ947="Y",IF(C947="FINISHED GOODS",SUMIF(COST_SHEETT!$AB$3:$AB$1227,$CI947,COST_SHEETT!$DD$3:$DD$1227),SUMIF(COST_SHEETT!$B$3:$B$1227,$CI947,COST_SHEETT!$DB$3:$DB$1227)),IF(C947="FINISHED GOODS",SUMIF(COST_SHEETT1!$AB$3:$AB$1227,$CI947,COST_SHEETT1!$DD$3:$DD$1227),SUMIF(COST_SHEETT1!$B$3:$B$1227,$CI947,COST_SHEETT1!$DB$3:$DB$1227)))</f>
        <v>3.1523737952916152E-2</v>
      </c>
      <c r="CC947" s="209">
        <f t="shared" ref="CC947:CC948" si="808">ROUND(BZ947*CB947,0)</f>
        <v>142</v>
      </c>
      <c r="CD947" s="295">
        <v>1</v>
      </c>
      <c r="CE947" s="295"/>
      <c r="CF947" s="376">
        <f t="shared" ref="CF947:CF948" si="809">IF(BZ947=0,0,IF(CK947&gt;0,CK947,CD947))</f>
        <v>1.72987E-2</v>
      </c>
      <c r="CG947" s="301">
        <f t="shared" ref="CG947:CG948" si="810">MIN(CF947,CB947)</f>
        <v>1.72987E-2</v>
      </c>
      <c r="CH947" s="302">
        <f t="shared" ref="CH947:CH948" si="811">ROUND(CG947*BZ947,0)</f>
        <v>78</v>
      </c>
      <c r="CI947" s="285" t="s">
        <v>3496</v>
      </c>
      <c r="CJ947" s="282"/>
      <c r="CK947" s="303">
        <v>1.72987E-2</v>
      </c>
      <c r="CL947" s="296" t="str">
        <f t="shared" ref="CL947:CL948" si="812">IF(CF947&lt;CB947,"NRV","COST")</f>
        <v>NRV</v>
      </c>
      <c r="CM947" s="304">
        <f t="shared" ref="CM947:CM948" si="813">IF(CA947=0,0,ROUND(CH947/CA947,3))</f>
        <v>101.563</v>
      </c>
      <c r="CU947" s="296">
        <f t="shared" ref="CU947:CU948" si="814">+(BZ947-BX947)*CG947</f>
        <v>78.190123999999997</v>
      </c>
      <c r="CW947" s="296">
        <f t="shared" ref="CW947:CW948" si="815">+CT947+CU947+CV947</f>
        <v>78.190123999999997</v>
      </c>
      <c r="CX947" s="388">
        <f t="shared" ref="CX947:CX948" si="816">+CW947-CH947</f>
        <v>0.1901239999999973</v>
      </c>
    </row>
    <row r="948" spans="1:102" ht="12" customHeight="1" x14ac:dyDescent="0.25">
      <c r="A948" s="120" t="s">
        <v>147</v>
      </c>
      <c r="B948" s="121" t="s">
        <v>148</v>
      </c>
      <c r="C948" s="121" t="s">
        <v>30</v>
      </c>
      <c r="D948" s="122">
        <v>4520</v>
      </c>
      <c r="E948" s="123">
        <v>170</v>
      </c>
      <c r="F948" s="123">
        <v>2.2841E-2</v>
      </c>
      <c r="G948" s="123">
        <v>2.2841E-2</v>
      </c>
      <c r="H948" s="124"/>
      <c r="I948" s="124">
        <v>0</v>
      </c>
      <c r="J948" s="124">
        <v>0</v>
      </c>
      <c r="K948" s="124"/>
      <c r="L948" s="124">
        <v>0</v>
      </c>
      <c r="M948" s="124"/>
      <c r="N948" s="124">
        <v>0</v>
      </c>
      <c r="O948" s="124"/>
      <c r="P948" s="124">
        <v>0</v>
      </c>
      <c r="Q948" s="124"/>
      <c r="R948" s="124">
        <v>0</v>
      </c>
      <c r="S948" s="124"/>
      <c r="T948" s="124">
        <v>0</v>
      </c>
      <c r="U948" s="124"/>
      <c r="V948" s="124">
        <v>0</v>
      </c>
      <c r="W948" s="124"/>
      <c r="X948" s="124">
        <v>0</v>
      </c>
      <c r="Y948" s="124"/>
      <c r="Z948" s="124">
        <v>0</v>
      </c>
      <c r="AA948" s="124"/>
      <c r="AB948" s="124">
        <v>0</v>
      </c>
      <c r="AC948" s="124">
        <v>0</v>
      </c>
      <c r="AD948" s="124">
        <v>0</v>
      </c>
      <c r="AE948" s="124">
        <v>0</v>
      </c>
      <c r="AF948" s="124"/>
      <c r="AG948" s="124">
        <v>0</v>
      </c>
      <c r="AH948" s="124"/>
      <c r="AI948" s="124">
        <v>0</v>
      </c>
      <c r="AJ948" s="124"/>
      <c r="AK948" s="124">
        <v>0</v>
      </c>
      <c r="AL948" s="124"/>
      <c r="AM948" s="124">
        <v>0</v>
      </c>
      <c r="AN948" s="124"/>
      <c r="AO948" s="124">
        <v>0</v>
      </c>
      <c r="AP948" s="124"/>
      <c r="AQ948" s="124">
        <v>0</v>
      </c>
      <c r="AR948" s="124"/>
      <c r="AS948" s="124">
        <v>0</v>
      </c>
      <c r="AT948" s="124"/>
      <c r="AU948" s="124">
        <v>0</v>
      </c>
      <c r="AV948" s="124">
        <v>0</v>
      </c>
      <c r="AW948" s="124">
        <v>0</v>
      </c>
      <c r="AX948" s="124">
        <v>0</v>
      </c>
      <c r="AY948" s="124">
        <v>0</v>
      </c>
      <c r="AZ948" s="124">
        <v>0</v>
      </c>
      <c r="BA948" s="124">
        <v>0</v>
      </c>
      <c r="BB948" s="124">
        <v>0</v>
      </c>
      <c r="BC948" s="124">
        <v>0</v>
      </c>
      <c r="BD948" s="123">
        <v>0</v>
      </c>
      <c r="BE948" s="123">
        <v>0</v>
      </c>
      <c r="BF948" s="124">
        <v>0</v>
      </c>
      <c r="BG948" s="124">
        <v>0</v>
      </c>
      <c r="BH948" s="124">
        <v>0</v>
      </c>
      <c r="BI948" s="124"/>
      <c r="BJ948" s="124">
        <v>0</v>
      </c>
      <c r="BK948" s="124"/>
      <c r="BL948" s="124">
        <v>0</v>
      </c>
      <c r="BM948" s="124">
        <v>0</v>
      </c>
      <c r="BN948" s="124">
        <v>0</v>
      </c>
      <c r="BO948" s="124">
        <v>0</v>
      </c>
      <c r="BP948" s="125">
        <v>0</v>
      </c>
      <c r="BS948" s="97">
        <f t="shared" si="780"/>
        <v>0</v>
      </c>
      <c r="BT948" s="97">
        <f t="shared" si="781"/>
        <v>0</v>
      </c>
      <c r="BU948" s="97">
        <f t="shared" si="782"/>
        <v>0</v>
      </c>
      <c r="BV948" s="296" t="str">
        <f>IF(CA948=0,"NO STOCK",IF(COUNTIF(PKGSUMM_T!$A$2:$A$1245,A948)&gt;0,"OK","ERROR"))</f>
        <v>OK</v>
      </c>
      <c r="BW948" s="296" t="str">
        <f>IF(CA948=0,"NO STOCK",IF(OR(COUNTIF(COST_SHEETT!$B$3:$B$1238,CI948)&gt;0,COUNTIF(COST_SHEETT!$AB$3:$AB$1238,CI948)&gt;0,COUNTIF(COST_SHEETT1!$B$3:$B$1238,CI948)&gt;0,COUNTIF(COST_SHEETT1!$AB$3:$AB$1238,CI948)&gt;0),"OK","ERROR"))</f>
        <v>OK</v>
      </c>
      <c r="BX948" s="97">
        <f>SUMIF(HW!$A$2:$A$1573,$A948,HW!BI$2:BI$1573)</f>
        <v>108480</v>
      </c>
      <c r="BY948" s="97">
        <f>SUMIF(HW!$A$2:$A$1573,$A948,HW!BJ$2:BJ$1573)</f>
        <v>18.442</v>
      </c>
      <c r="BZ948" s="197">
        <f t="shared" si="783"/>
        <v>108480</v>
      </c>
      <c r="CA948" s="198">
        <f t="shared" si="784"/>
        <v>18.442</v>
      </c>
      <c r="CB948" s="296">
        <f>IF(CJ948="Y",IF(C948="FINISHED GOODS",SUMIF(COST_SHEETT!$AB$3:$AB$1227,$CI948,COST_SHEETT!$DD$3:$DD$1227),SUMIF(COST_SHEETT!$B$3:$B$1227,$CI948,COST_SHEETT!$DB$3:$DB$1227)),IF(C948="FINISHED GOODS",SUMIF(COST_SHEETT1!$AB$3:$AB$1227,$CI948,COST_SHEETT1!$DD$3:$DD$1227),SUMIF(COST_SHEETT1!$B$3:$B$1227,$CI948,COST_SHEETT1!$DB$3:$DB$1227)))</f>
        <v>3.1782941856574952E-2</v>
      </c>
      <c r="CC948" s="209">
        <f t="shared" si="808"/>
        <v>3448</v>
      </c>
      <c r="CD948" s="295">
        <v>1</v>
      </c>
      <c r="CE948" s="295"/>
      <c r="CF948" s="376">
        <f t="shared" si="809"/>
        <v>2.284148756847872E-2</v>
      </c>
      <c r="CG948" s="301">
        <f t="shared" si="810"/>
        <v>2.284148756847872E-2</v>
      </c>
      <c r="CH948" s="302">
        <f t="shared" si="811"/>
        <v>2478</v>
      </c>
      <c r="CI948" s="285" t="s">
        <v>3501</v>
      </c>
      <c r="CJ948" s="282"/>
      <c r="CK948" s="303">
        <v>2.284148756847872E-2</v>
      </c>
      <c r="CL948" s="296" t="str">
        <f t="shared" si="812"/>
        <v>NRV</v>
      </c>
      <c r="CM948" s="304">
        <f t="shared" si="813"/>
        <v>134.36699999999999</v>
      </c>
      <c r="CT948" s="296">
        <f>+(BX948*CG948)</f>
        <v>2477.8445714285713</v>
      </c>
      <c r="CU948" s="296">
        <f t="shared" si="814"/>
        <v>0</v>
      </c>
      <c r="CW948" s="296">
        <f t="shared" si="815"/>
        <v>2477.8445714285713</v>
      </c>
      <c r="CX948" s="388">
        <f t="shared" si="816"/>
        <v>-0.1554285714287289</v>
      </c>
    </row>
    <row r="949" spans="1:102" ht="12" hidden="1" customHeight="1" x14ac:dyDescent="0.25">
      <c r="A949" s="114" t="s">
        <v>2100</v>
      </c>
      <c r="B949" s="115" t="s">
        <v>2101</v>
      </c>
      <c r="C949" s="115" t="s">
        <v>30</v>
      </c>
      <c r="D949" s="116">
        <v>2000</v>
      </c>
      <c r="E949" s="117">
        <v>200</v>
      </c>
      <c r="F949" s="117">
        <v>2.9020000000000001E-2</v>
      </c>
      <c r="G949" s="117">
        <v>2.9020000000000001E-2</v>
      </c>
      <c r="H949" s="118"/>
      <c r="I949" s="118">
        <v>0</v>
      </c>
      <c r="J949" s="118">
        <v>0</v>
      </c>
      <c r="K949" s="118"/>
      <c r="L949" s="118">
        <v>0</v>
      </c>
      <c r="M949" s="118"/>
      <c r="N949" s="118">
        <v>0</v>
      </c>
      <c r="O949" s="118"/>
      <c r="P949" s="118">
        <v>0</v>
      </c>
      <c r="Q949" s="118"/>
      <c r="R949" s="118">
        <v>0</v>
      </c>
      <c r="S949" s="118"/>
      <c r="T949" s="118">
        <v>0</v>
      </c>
      <c r="U949" s="118"/>
      <c r="V949" s="118">
        <v>0</v>
      </c>
      <c r="W949" s="118"/>
      <c r="X949" s="118">
        <v>0</v>
      </c>
      <c r="Y949" s="118"/>
      <c r="Z949" s="118">
        <v>0</v>
      </c>
      <c r="AA949" s="118"/>
      <c r="AB949" s="118">
        <v>0</v>
      </c>
      <c r="AC949" s="118">
        <v>0</v>
      </c>
      <c r="AD949" s="118">
        <v>0</v>
      </c>
      <c r="AE949" s="118">
        <v>0</v>
      </c>
      <c r="AF949" s="118"/>
      <c r="AG949" s="118">
        <v>0</v>
      </c>
      <c r="AH949" s="118"/>
      <c r="AI949" s="118">
        <v>0</v>
      </c>
      <c r="AJ949" s="118"/>
      <c r="AK949" s="118">
        <v>0</v>
      </c>
      <c r="AL949" s="118"/>
      <c r="AM949" s="118">
        <v>0</v>
      </c>
      <c r="AN949" s="118"/>
      <c r="AO949" s="118">
        <v>0</v>
      </c>
      <c r="AP949" s="118"/>
      <c r="AQ949" s="118">
        <v>0</v>
      </c>
      <c r="AR949" s="118"/>
      <c r="AS949" s="118">
        <v>0</v>
      </c>
      <c r="AT949" s="118"/>
      <c r="AU949" s="118">
        <v>0</v>
      </c>
      <c r="AV949" s="118">
        <v>0</v>
      </c>
      <c r="AW949" s="118">
        <v>0</v>
      </c>
      <c r="AX949" s="118">
        <v>0</v>
      </c>
      <c r="AY949" s="118">
        <v>0</v>
      </c>
      <c r="AZ949" s="118">
        <v>0</v>
      </c>
      <c r="BA949" s="118">
        <v>0</v>
      </c>
      <c r="BB949" s="118">
        <v>0</v>
      </c>
      <c r="BC949" s="118">
        <v>0</v>
      </c>
      <c r="BD949" s="117">
        <v>0</v>
      </c>
      <c r="BE949" s="117">
        <v>0</v>
      </c>
      <c r="BF949" s="118">
        <v>0</v>
      </c>
      <c r="BG949" s="118">
        <v>0</v>
      </c>
      <c r="BH949" s="118">
        <v>0</v>
      </c>
      <c r="BI949" s="118"/>
      <c r="BJ949" s="118">
        <v>0</v>
      </c>
      <c r="BK949" s="118"/>
      <c r="BL949" s="118">
        <v>0</v>
      </c>
      <c r="BM949" s="118">
        <v>0</v>
      </c>
      <c r="BN949" s="118">
        <v>0</v>
      </c>
      <c r="BO949" s="118">
        <v>0</v>
      </c>
      <c r="BP949" s="119">
        <v>0</v>
      </c>
      <c r="BS949" s="97">
        <f t="shared" si="780"/>
        <v>0</v>
      </c>
      <c r="BT949" s="97">
        <f t="shared" si="781"/>
        <v>0</v>
      </c>
      <c r="BU949" s="97">
        <f t="shared" si="782"/>
        <v>0</v>
      </c>
      <c r="BV949" s="296" t="str">
        <f>IF(CA949=0,"NO STOCK",IF(COUNTIF(PKGSUMM_T!$A$2:$A$1245,A949)&gt;0,"OK","ERROR"))</f>
        <v>NO STOCK</v>
      </c>
      <c r="BW949" s="296" t="str">
        <f>IF(CA949=0,"NO STOCK",IF(OR(COUNTIF(COST_SHEETT!$B$3:$B$1238,CI949)&gt;0,COUNTIF(COST_SHEETT!$AB$3:$AB$1238,CI949)&gt;0,COUNTIF(COST_SHEETT1!$B$3:$B$1238,CI949)&gt;0,COUNTIF(COST_SHEETT1!$AB$3:$AB$1238,CI949)&gt;0),"OK","ERROR"))</f>
        <v>NO STOCK</v>
      </c>
      <c r="BX949" s="97">
        <f>SUMIF(HW!$A$2:$A$1573,$A949,HW!BI$2:BI$1573)</f>
        <v>0</v>
      </c>
      <c r="BY949" s="97">
        <f>SUMIF(HW!$A$2:$A$1573,$A949,HW!BJ$2:BJ$1573)</f>
        <v>0</v>
      </c>
      <c r="BZ949" s="197">
        <f t="shared" si="783"/>
        <v>0</v>
      </c>
      <c r="CA949" s="198">
        <f t="shared" si="784"/>
        <v>0</v>
      </c>
      <c r="CI949" s="285"/>
      <c r="CJ949" s="282"/>
      <c r="CK949" s="296">
        <f>IF(C949="WORK IN PROGRESS",0.099999,IF(SUMIF(SALE!$L$3:$L$1221,$A949,SALE!$U$3:$U$1221)=0,0,SUMIF(SALE!$L$3:$L$1221,$A949,SALE!$U$3:$U$1221)/SUMIF(SALE!$L$3:$L$1221,$A949,SALE!$F$3:$F$1221)))</f>
        <v>0</v>
      </c>
    </row>
    <row r="950" spans="1:102" ht="12" hidden="1" customHeight="1" x14ac:dyDescent="0.25">
      <c r="A950" s="120" t="s">
        <v>2102</v>
      </c>
      <c r="B950" s="121" t="s">
        <v>2103</v>
      </c>
      <c r="C950" s="121" t="s">
        <v>30</v>
      </c>
      <c r="D950" s="122">
        <v>1000</v>
      </c>
      <c r="E950" s="123">
        <v>205</v>
      </c>
      <c r="F950" s="123">
        <v>2.9746000000000002E-2</v>
      </c>
      <c r="G950" s="123">
        <v>2.9746000000000002E-2</v>
      </c>
      <c r="H950" s="124"/>
      <c r="I950" s="124">
        <v>0</v>
      </c>
      <c r="J950" s="124">
        <v>0</v>
      </c>
      <c r="K950" s="124"/>
      <c r="L950" s="124">
        <v>0</v>
      </c>
      <c r="M950" s="124"/>
      <c r="N950" s="124">
        <v>0</v>
      </c>
      <c r="O950" s="124"/>
      <c r="P950" s="124">
        <v>0</v>
      </c>
      <c r="Q950" s="124"/>
      <c r="R950" s="124">
        <v>0</v>
      </c>
      <c r="S950" s="124"/>
      <c r="T950" s="124">
        <v>0</v>
      </c>
      <c r="U950" s="124"/>
      <c r="V950" s="124">
        <v>0</v>
      </c>
      <c r="W950" s="124"/>
      <c r="X950" s="124">
        <v>0</v>
      </c>
      <c r="Y950" s="124"/>
      <c r="Z950" s="124">
        <v>0</v>
      </c>
      <c r="AA950" s="124"/>
      <c r="AB950" s="124">
        <v>0</v>
      </c>
      <c r="AC950" s="124">
        <v>0</v>
      </c>
      <c r="AD950" s="124">
        <v>0</v>
      </c>
      <c r="AE950" s="124">
        <v>0</v>
      </c>
      <c r="AF950" s="124"/>
      <c r="AG950" s="124">
        <v>0</v>
      </c>
      <c r="AH950" s="124"/>
      <c r="AI950" s="124">
        <v>0</v>
      </c>
      <c r="AJ950" s="124"/>
      <c r="AK950" s="124">
        <v>0</v>
      </c>
      <c r="AL950" s="124"/>
      <c r="AM950" s="124">
        <v>0</v>
      </c>
      <c r="AN950" s="124"/>
      <c r="AO950" s="124">
        <v>0</v>
      </c>
      <c r="AP950" s="124"/>
      <c r="AQ950" s="124">
        <v>0</v>
      </c>
      <c r="AR950" s="124"/>
      <c r="AS950" s="124">
        <v>0</v>
      </c>
      <c r="AT950" s="124"/>
      <c r="AU950" s="124">
        <v>0</v>
      </c>
      <c r="AV950" s="124">
        <v>0</v>
      </c>
      <c r="AW950" s="124">
        <v>0</v>
      </c>
      <c r="AX950" s="124">
        <v>0</v>
      </c>
      <c r="AY950" s="124">
        <v>0</v>
      </c>
      <c r="AZ950" s="124">
        <v>0</v>
      </c>
      <c r="BA950" s="124">
        <v>0</v>
      </c>
      <c r="BB950" s="124">
        <v>0</v>
      </c>
      <c r="BC950" s="124">
        <v>0</v>
      </c>
      <c r="BD950" s="123">
        <v>0</v>
      </c>
      <c r="BE950" s="123">
        <v>0</v>
      </c>
      <c r="BF950" s="124">
        <v>0</v>
      </c>
      <c r="BG950" s="124">
        <v>0</v>
      </c>
      <c r="BH950" s="124">
        <v>0</v>
      </c>
      <c r="BI950" s="124"/>
      <c r="BJ950" s="124">
        <v>0</v>
      </c>
      <c r="BK950" s="124"/>
      <c r="BL950" s="124">
        <v>0</v>
      </c>
      <c r="BM950" s="124">
        <v>0</v>
      </c>
      <c r="BN950" s="124">
        <v>0</v>
      </c>
      <c r="BO950" s="124">
        <v>0</v>
      </c>
      <c r="BP950" s="125">
        <v>0</v>
      </c>
      <c r="BS950" s="97">
        <f t="shared" si="780"/>
        <v>0</v>
      </c>
      <c r="BT950" s="97">
        <f t="shared" si="781"/>
        <v>0</v>
      </c>
      <c r="BU950" s="97">
        <f t="shared" si="782"/>
        <v>0</v>
      </c>
      <c r="BV950" s="296" t="str">
        <f>IF(CA950=0,"NO STOCK",IF(COUNTIF(PKGSUMM_T!$A$2:$A$1245,A950)&gt;0,"OK","ERROR"))</f>
        <v>NO STOCK</v>
      </c>
      <c r="BW950" s="296" t="str">
        <f>IF(CA950=0,"NO STOCK",IF(OR(COUNTIF(COST_SHEETT!$B$3:$B$1238,CI950)&gt;0,COUNTIF(COST_SHEETT!$AB$3:$AB$1238,CI950)&gt;0,COUNTIF(COST_SHEETT1!$B$3:$B$1238,CI950)&gt;0,COUNTIF(COST_SHEETT1!$AB$3:$AB$1238,CI950)&gt;0),"OK","ERROR"))</f>
        <v>NO STOCK</v>
      </c>
      <c r="BX950" s="97">
        <f>SUMIF(HW!$A$2:$A$1573,$A950,HW!BI$2:BI$1573)</f>
        <v>0</v>
      </c>
      <c r="BY950" s="97">
        <f>SUMIF(HW!$A$2:$A$1573,$A950,HW!BJ$2:BJ$1573)</f>
        <v>0</v>
      </c>
      <c r="BZ950" s="197">
        <f t="shared" si="783"/>
        <v>0</v>
      </c>
      <c r="CA950" s="198">
        <f t="shared" si="784"/>
        <v>0</v>
      </c>
      <c r="CI950" s="285"/>
      <c r="CJ950" s="282"/>
      <c r="CK950" s="296">
        <f>IF(C950="WORK IN PROGRESS",0.099999,IF(SUMIF(SALE!$L$3:$L$1221,$A950,SALE!$U$3:$U$1221)=0,0,SUMIF(SALE!$L$3:$L$1221,$A950,SALE!$U$3:$U$1221)/SUMIF(SALE!$L$3:$L$1221,$A950,SALE!$F$3:$F$1221)))</f>
        <v>0</v>
      </c>
    </row>
    <row r="951" spans="1:102" ht="12" hidden="1" customHeight="1" x14ac:dyDescent="0.25">
      <c r="A951" s="114" t="s">
        <v>2104</v>
      </c>
      <c r="B951" s="115" t="s">
        <v>2105</v>
      </c>
      <c r="C951" s="115" t="s">
        <v>30</v>
      </c>
      <c r="D951" s="116">
        <v>3600</v>
      </c>
      <c r="E951" s="117">
        <v>235</v>
      </c>
      <c r="F951" s="117">
        <v>3.4098999999999997E-2</v>
      </c>
      <c r="G951" s="117">
        <v>3.4098999999999997E-2</v>
      </c>
      <c r="H951" s="118"/>
      <c r="I951" s="118">
        <v>0</v>
      </c>
      <c r="J951" s="118">
        <v>0</v>
      </c>
      <c r="K951" s="118"/>
      <c r="L951" s="118">
        <v>0</v>
      </c>
      <c r="M951" s="118"/>
      <c r="N951" s="118">
        <v>0</v>
      </c>
      <c r="O951" s="118"/>
      <c r="P951" s="118">
        <v>0</v>
      </c>
      <c r="Q951" s="118"/>
      <c r="R951" s="118">
        <v>0</v>
      </c>
      <c r="S951" s="118"/>
      <c r="T951" s="118">
        <v>0</v>
      </c>
      <c r="U951" s="118"/>
      <c r="V951" s="118">
        <v>0</v>
      </c>
      <c r="W951" s="118"/>
      <c r="X951" s="118">
        <v>0</v>
      </c>
      <c r="Y951" s="118"/>
      <c r="Z951" s="118">
        <v>0</v>
      </c>
      <c r="AA951" s="118"/>
      <c r="AB951" s="118">
        <v>0</v>
      </c>
      <c r="AC951" s="118">
        <v>0</v>
      </c>
      <c r="AD951" s="118">
        <v>0</v>
      </c>
      <c r="AE951" s="118">
        <v>0</v>
      </c>
      <c r="AF951" s="118"/>
      <c r="AG951" s="118">
        <v>0</v>
      </c>
      <c r="AH951" s="118"/>
      <c r="AI951" s="118">
        <v>0</v>
      </c>
      <c r="AJ951" s="118"/>
      <c r="AK951" s="118">
        <v>0</v>
      </c>
      <c r="AL951" s="118"/>
      <c r="AM951" s="118">
        <v>0</v>
      </c>
      <c r="AN951" s="118"/>
      <c r="AO951" s="118">
        <v>0</v>
      </c>
      <c r="AP951" s="118"/>
      <c r="AQ951" s="118">
        <v>0</v>
      </c>
      <c r="AR951" s="118"/>
      <c r="AS951" s="118">
        <v>0</v>
      </c>
      <c r="AT951" s="118"/>
      <c r="AU951" s="118">
        <v>0</v>
      </c>
      <c r="AV951" s="118">
        <v>0</v>
      </c>
      <c r="AW951" s="118">
        <v>0</v>
      </c>
      <c r="AX951" s="118">
        <v>0</v>
      </c>
      <c r="AY951" s="118">
        <v>0</v>
      </c>
      <c r="AZ951" s="118">
        <v>0</v>
      </c>
      <c r="BA951" s="118">
        <v>0</v>
      </c>
      <c r="BB951" s="118">
        <v>0</v>
      </c>
      <c r="BC951" s="118">
        <v>0</v>
      </c>
      <c r="BD951" s="117">
        <v>0</v>
      </c>
      <c r="BE951" s="117">
        <v>0</v>
      </c>
      <c r="BF951" s="118">
        <v>0</v>
      </c>
      <c r="BG951" s="118">
        <v>0</v>
      </c>
      <c r="BH951" s="118">
        <v>0</v>
      </c>
      <c r="BI951" s="118"/>
      <c r="BJ951" s="118">
        <v>0</v>
      </c>
      <c r="BK951" s="118"/>
      <c r="BL951" s="118">
        <v>0</v>
      </c>
      <c r="BM951" s="118">
        <v>0</v>
      </c>
      <c r="BN951" s="118">
        <v>0</v>
      </c>
      <c r="BO951" s="118">
        <v>0</v>
      </c>
      <c r="BP951" s="119">
        <v>0</v>
      </c>
      <c r="BS951" s="97">
        <f t="shared" si="780"/>
        <v>0</v>
      </c>
      <c r="BT951" s="97">
        <f t="shared" si="781"/>
        <v>0</v>
      </c>
      <c r="BU951" s="97">
        <f t="shared" si="782"/>
        <v>0</v>
      </c>
      <c r="BV951" s="296" t="str">
        <f>IF(CA951=0,"NO STOCK",IF(COUNTIF(PKGSUMM_T!$A$2:$A$1245,A951)&gt;0,"OK","ERROR"))</f>
        <v>NO STOCK</v>
      </c>
      <c r="BW951" s="296" t="str">
        <f>IF(CA951=0,"NO STOCK",IF(OR(COUNTIF(COST_SHEETT!$B$3:$B$1238,CI951)&gt;0,COUNTIF(COST_SHEETT!$AB$3:$AB$1238,CI951)&gt;0,COUNTIF(COST_SHEETT1!$B$3:$B$1238,CI951)&gt;0,COUNTIF(COST_SHEETT1!$AB$3:$AB$1238,CI951)&gt;0),"OK","ERROR"))</f>
        <v>NO STOCK</v>
      </c>
      <c r="BX951" s="97">
        <f>SUMIF(HW!$A$2:$A$1573,$A951,HW!BI$2:BI$1573)</f>
        <v>0</v>
      </c>
      <c r="BY951" s="97">
        <f>SUMIF(HW!$A$2:$A$1573,$A951,HW!BJ$2:BJ$1573)</f>
        <v>0</v>
      </c>
      <c r="BZ951" s="197">
        <f t="shared" si="783"/>
        <v>0</v>
      </c>
      <c r="CA951" s="198">
        <f t="shared" si="784"/>
        <v>0</v>
      </c>
      <c r="CI951" s="285"/>
      <c r="CJ951" s="282"/>
      <c r="CK951" s="296">
        <f>IF(C951="WORK IN PROGRESS",0.099999,IF(SUMIF(SALE!$L$3:$L$1221,$A951,SALE!$U$3:$U$1221)=0,0,SUMIF(SALE!$L$3:$L$1221,$A951,SALE!$U$3:$U$1221)/SUMIF(SALE!$L$3:$L$1221,$A951,SALE!$F$3:$F$1221)))</f>
        <v>0</v>
      </c>
    </row>
    <row r="952" spans="1:102" ht="12" hidden="1" customHeight="1" x14ac:dyDescent="0.25">
      <c r="A952" s="120" t="s">
        <v>2106</v>
      </c>
      <c r="B952" s="121" t="s">
        <v>2107</v>
      </c>
      <c r="C952" s="121" t="s">
        <v>30</v>
      </c>
      <c r="D952" s="122">
        <v>4000</v>
      </c>
      <c r="E952" s="123">
        <v>200</v>
      </c>
      <c r="F952" s="123">
        <v>2.9020000000000001E-2</v>
      </c>
      <c r="G952" s="123">
        <v>2.9020000000000001E-2</v>
      </c>
      <c r="H952" s="124"/>
      <c r="I952" s="124">
        <v>0</v>
      </c>
      <c r="J952" s="124">
        <v>0</v>
      </c>
      <c r="K952" s="124"/>
      <c r="L952" s="124">
        <v>0</v>
      </c>
      <c r="M952" s="124"/>
      <c r="N952" s="124">
        <v>0</v>
      </c>
      <c r="O952" s="124"/>
      <c r="P952" s="124">
        <v>0</v>
      </c>
      <c r="Q952" s="124"/>
      <c r="R952" s="124">
        <v>0</v>
      </c>
      <c r="S952" s="124"/>
      <c r="T952" s="124">
        <v>0</v>
      </c>
      <c r="U952" s="124"/>
      <c r="V952" s="124">
        <v>0</v>
      </c>
      <c r="W952" s="124"/>
      <c r="X952" s="124">
        <v>0</v>
      </c>
      <c r="Y952" s="124"/>
      <c r="Z952" s="124">
        <v>0</v>
      </c>
      <c r="AA952" s="124"/>
      <c r="AB952" s="124">
        <v>0</v>
      </c>
      <c r="AC952" s="124">
        <v>0</v>
      </c>
      <c r="AD952" s="124">
        <v>0</v>
      </c>
      <c r="AE952" s="124">
        <v>0</v>
      </c>
      <c r="AF952" s="124"/>
      <c r="AG952" s="124">
        <v>0</v>
      </c>
      <c r="AH952" s="124"/>
      <c r="AI952" s="124">
        <v>0</v>
      </c>
      <c r="AJ952" s="124"/>
      <c r="AK952" s="124">
        <v>0</v>
      </c>
      <c r="AL952" s="124"/>
      <c r="AM952" s="124">
        <v>0</v>
      </c>
      <c r="AN952" s="124"/>
      <c r="AO952" s="124">
        <v>0</v>
      </c>
      <c r="AP952" s="124"/>
      <c r="AQ952" s="124">
        <v>0</v>
      </c>
      <c r="AR952" s="124"/>
      <c r="AS952" s="124">
        <v>0</v>
      </c>
      <c r="AT952" s="124"/>
      <c r="AU952" s="124">
        <v>0</v>
      </c>
      <c r="AV952" s="124">
        <v>0</v>
      </c>
      <c r="AW952" s="124">
        <v>0</v>
      </c>
      <c r="AX952" s="124">
        <v>0</v>
      </c>
      <c r="AY952" s="124">
        <v>0</v>
      </c>
      <c r="AZ952" s="124">
        <v>0</v>
      </c>
      <c r="BA952" s="124">
        <v>0</v>
      </c>
      <c r="BB952" s="124">
        <v>0</v>
      </c>
      <c r="BC952" s="124">
        <v>0</v>
      </c>
      <c r="BD952" s="123">
        <v>0</v>
      </c>
      <c r="BE952" s="123">
        <v>0</v>
      </c>
      <c r="BF952" s="124">
        <v>0</v>
      </c>
      <c r="BG952" s="124">
        <v>0</v>
      </c>
      <c r="BH952" s="124">
        <v>0</v>
      </c>
      <c r="BI952" s="124"/>
      <c r="BJ952" s="124">
        <v>0</v>
      </c>
      <c r="BK952" s="124"/>
      <c r="BL952" s="124">
        <v>0</v>
      </c>
      <c r="BM952" s="124">
        <v>0</v>
      </c>
      <c r="BN952" s="124">
        <v>0</v>
      </c>
      <c r="BO952" s="124">
        <v>0</v>
      </c>
      <c r="BP952" s="125">
        <v>0</v>
      </c>
      <c r="BS952" s="97">
        <f t="shared" si="780"/>
        <v>0</v>
      </c>
      <c r="BT952" s="97">
        <f t="shared" si="781"/>
        <v>0</v>
      </c>
      <c r="BU952" s="97">
        <f t="shared" si="782"/>
        <v>0</v>
      </c>
      <c r="BV952" s="296" t="str">
        <f>IF(CA952=0,"NO STOCK",IF(COUNTIF(PKGSUMM_T!$A$2:$A$1245,A952)&gt;0,"OK","ERROR"))</f>
        <v>NO STOCK</v>
      </c>
      <c r="BW952" s="296" t="str">
        <f>IF(CA952=0,"NO STOCK",IF(OR(COUNTIF(COST_SHEETT!$B$3:$B$1238,CI952)&gt;0,COUNTIF(COST_SHEETT!$AB$3:$AB$1238,CI952)&gt;0,COUNTIF(COST_SHEETT1!$B$3:$B$1238,CI952)&gt;0,COUNTIF(COST_SHEETT1!$AB$3:$AB$1238,CI952)&gt;0),"OK","ERROR"))</f>
        <v>NO STOCK</v>
      </c>
      <c r="BX952" s="97">
        <f>SUMIF(HW!$A$2:$A$1573,$A952,HW!BI$2:BI$1573)</f>
        <v>0</v>
      </c>
      <c r="BY952" s="97">
        <f>SUMIF(HW!$A$2:$A$1573,$A952,HW!BJ$2:BJ$1573)</f>
        <v>0</v>
      </c>
      <c r="BZ952" s="197">
        <f t="shared" si="783"/>
        <v>0</v>
      </c>
      <c r="CA952" s="198">
        <f t="shared" si="784"/>
        <v>0</v>
      </c>
      <c r="CI952" s="285"/>
      <c r="CJ952" s="282"/>
      <c r="CK952" s="296">
        <f>IF(C952="WORK IN PROGRESS",0.099999,IF(SUMIF(SALE!$L$3:$L$1221,$A952,SALE!$U$3:$U$1221)=0,0,SUMIF(SALE!$L$3:$L$1221,$A952,SALE!$U$3:$U$1221)/SUMIF(SALE!$L$3:$L$1221,$A952,SALE!$F$3:$F$1221)))</f>
        <v>0</v>
      </c>
    </row>
    <row r="953" spans="1:102" ht="12" hidden="1" customHeight="1" x14ac:dyDescent="0.25">
      <c r="A953" s="114" t="s">
        <v>2108</v>
      </c>
      <c r="B953" s="115" t="s">
        <v>2109</v>
      </c>
      <c r="C953" s="115" t="s">
        <v>30</v>
      </c>
      <c r="D953" s="116">
        <v>4000</v>
      </c>
      <c r="E953" s="117">
        <v>200</v>
      </c>
      <c r="F953" s="117">
        <v>2.9020000000000001E-2</v>
      </c>
      <c r="G953" s="117">
        <v>2.9020000000000001E-2</v>
      </c>
      <c r="H953" s="118"/>
      <c r="I953" s="118">
        <v>0</v>
      </c>
      <c r="J953" s="118">
        <v>0</v>
      </c>
      <c r="K953" s="118"/>
      <c r="L953" s="118">
        <v>0</v>
      </c>
      <c r="M953" s="118"/>
      <c r="N953" s="118">
        <v>0</v>
      </c>
      <c r="O953" s="118"/>
      <c r="P953" s="118">
        <v>0</v>
      </c>
      <c r="Q953" s="118"/>
      <c r="R953" s="118">
        <v>0</v>
      </c>
      <c r="S953" s="118"/>
      <c r="T953" s="118">
        <v>0</v>
      </c>
      <c r="U953" s="118"/>
      <c r="V953" s="118">
        <v>0</v>
      </c>
      <c r="W953" s="118"/>
      <c r="X953" s="118">
        <v>0</v>
      </c>
      <c r="Y953" s="118"/>
      <c r="Z953" s="118">
        <v>0</v>
      </c>
      <c r="AA953" s="118"/>
      <c r="AB953" s="118">
        <v>0</v>
      </c>
      <c r="AC953" s="118">
        <v>0</v>
      </c>
      <c r="AD953" s="118">
        <v>0</v>
      </c>
      <c r="AE953" s="118">
        <v>0</v>
      </c>
      <c r="AF953" s="118"/>
      <c r="AG953" s="118">
        <v>0</v>
      </c>
      <c r="AH953" s="118"/>
      <c r="AI953" s="118">
        <v>0</v>
      </c>
      <c r="AJ953" s="118"/>
      <c r="AK953" s="118">
        <v>0</v>
      </c>
      <c r="AL953" s="118"/>
      <c r="AM953" s="118">
        <v>0</v>
      </c>
      <c r="AN953" s="118"/>
      <c r="AO953" s="118">
        <v>0</v>
      </c>
      <c r="AP953" s="118"/>
      <c r="AQ953" s="118">
        <v>0</v>
      </c>
      <c r="AR953" s="118"/>
      <c r="AS953" s="118">
        <v>0</v>
      </c>
      <c r="AT953" s="118"/>
      <c r="AU953" s="118">
        <v>0</v>
      </c>
      <c r="AV953" s="118">
        <v>0</v>
      </c>
      <c r="AW953" s="118">
        <v>0</v>
      </c>
      <c r="AX953" s="118">
        <v>0</v>
      </c>
      <c r="AY953" s="118">
        <v>0</v>
      </c>
      <c r="AZ953" s="118">
        <v>0</v>
      </c>
      <c r="BA953" s="118">
        <v>0</v>
      </c>
      <c r="BB953" s="118">
        <v>0</v>
      </c>
      <c r="BC953" s="118">
        <v>0</v>
      </c>
      <c r="BD953" s="117">
        <v>0</v>
      </c>
      <c r="BE953" s="117">
        <v>0</v>
      </c>
      <c r="BF953" s="118">
        <v>0</v>
      </c>
      <c r="BG953" s="118">
        <v>0</v>
      </c>
      <c r="BH953" s="118">
        <v>0</v>
      </c>
      <c r="BI953" s="118"/>
      <c r="BJ953" s="118">
        <v>0</v>
      </c>
      <c r="BK953" s="118"/>
      <c r="BL953" s="118">
        <v>0</v>
      </c>
      <c r="BM953" s="118">
        <v>0</v>
      </c>
      <c r="BN953" s="118">
        <v>0</v>
      </c>
      <c r="BO953" s="118">
        <v>0</v>
      </c>
      <c r="BP953" s="119">
        <v>0</v>
      </c>
      <c r="BS953" s="97">
        <f t="shared" si="780"/>
        <v>0</v>
      </c>
      <c r="BT953" s="97">
        <f t="shared" si="781"/>
        <v>0</v>
      </c>
      <c r="BU953" s="97">
        <f t="shared" si="782"/>
        <v>0</v>
      </c>
      <c r="BV953" s="296" t="str">
        <f>IF(CA953=0,"NO STOCK",IF(COUNTIF(PKGSUMM_T!$A$2:$A$1245,A953)&gt;0,"OK","ERROR"))</f>
        <v>NO STOCK</v>
      </c>
      <c r="BW953" s="296" t="str">
        <f>IF(CA953=0,"NO STOCK",IF(OR(COUNTIF(COST_SHEETT!$B$3:$B$1238,CI953)&gt;0,COUNTIF(COST_SHEETT!$AB$3:$AB$1238,CI953)&gt;0,COUNTIF(COST_SHEETT1!$B$3:$B$1238,CI953)&gt;0,COUNTIF(COST_SHEETT1!$AB$3:$AB$1238,CI953)&gt;0),"OK","ERROR"))</f>
        <v>NO STOCK</v>
      </c>
      <c r="BX953" s="97">
        <f>SUMIF(HW!$A$2:$A$1573,$A953,HW!BI$2:BI$1573)</f>
        <v>0</v>
      </c>
      <c r="BY953" s="97">
        <f>SUMIF(HW!$A$2:$A$1573,$A953,HW!BJ$2:BJ$1573)</f>
        <v>0</v>
      </c>
      <c r="BZ953" s="197">
        <f t="shared" si="783"/>
        <v>0</v>
      </c>
      <c r="CA953" s="198">
        <f t="shared" si="784"/>
        <v>0</v>
      </c>
      <c r="CI953" s="285"/>
      <c r="CJ953" s="282"/>
      <c r="CK953" s="296">
        <f>IF(C953="WORK IN PROGRESS",0.099999,IF(SUMIF(SALE!$L$3:$L$1221,$A953,SALE!$U$3:$U$1221)=0,0,SUMIF(SALE!$L$3:$L$1221,$A953,SALE!$U$3:$U$1221)/SUMIF(SALE!$L$3:$L$1221,$A953,SALE!$F$3:$F$1221)))</f>
        <v>0</v>
      </c>
    </row>
    <row r="954" spans="1:102" ht="12" hidden="1" customHeight="1" x14ac:dyDescent="0.25">
      <c r="A954" s="133" t="s">
        <v>2642</v>
      </c>
      <c r="B954" s="111"/>
      <c r="C954" s="111" t="s">
        <v>1200</v>
      </c>
      <c r="D954" s="126"/>
      <c r="E954" s="126"/>
      <c r="F954" s="126">
        <v>0.19104499999999999</v>
      </c>
      <c r="G954" s="126">
        <v>0.19104499999999999</v>
      </c>
      <c r="H954" s="112">
        <v>4520</v>
      </c>
      <c r="I954" s="112">
        <v>0.76800000000000002</v>
      </c>
      <c r="J954" s="112">
        <v>78.191000000000003</v>
      </c>
      <c r="K954" s="126"/>
      <c r="L954" s="112">
        <v>0</v>
      </c>
      <c r="M954" s="126"/>
      <c r="N954" s="112">
        <v>0</v>
      </c>
      <c r="O954" s="126"/>
      <c r="P954" s="112">
        <v>0</v>
      </c>
      <c r="Q954" s="126"/>
      <c r="R954" s="112">
        <v>0</v>
      </c>
      <c r="S954" s="126"/>
      <c r="T954" s="112">
        <v>0</v>
      </c>
      <c r="U954" s="126"/>
      <c r="V954" s="112">
        <v>0</v>
      </c>
      <c r="W954" s="126"/>
      <c r="X954" s="112">
        <v>0</v>
      </c>
      <c r="Y954" s="126"/>
      <c r="Z954" s="112">
        <v>0</v>
      </c>
      <c r="AA954" s="126"/>
      <c r="AB954" s="112">
        <v>0</v>
      </c>
      <c r="AC954" s="112">
        <v>0</v>
      </c>
      <c r="AD954" s="112">
        <v>0</v>
      </c>
      <c r="AE954" s="112">
        <v>0</v>
      </c>
      <c r="AF954" s="126"/>
      <c r="AG954" s="112">
        <v>0</v>
      </c>
      <c r="AH954" s="126"/>
      <c r="AI954" s="112">
        <v>0</v>
      </c>
      <c r="AJ954" s="126"/>
      <c r="AK954" s="112">
        <v>0</v>
      </c>
      <c r="AL954" s="126"/>
      <c r="AM954" s="112">
        <v>0</v>
      </c>
      <c r="AN954" s="126"/>
      <c r="AO954" s="112">
        <v>0</v>
      </c>
      <c r="AP954" s="126"/>
      <c r="AQ954" s="112">
        <v>0</v>
      </c>
      <c r="AR954" s="126"/>
      <c r="AS954" s="112">
        <v>0</v>
      </c>
      <c r="AT954" s="126"/>
      <c r="AU954" s="112">
        <v>0</v>
      </c>
      <c r="AV954" s="112">
        <v>0</v>
      </c>
      <c r="AW954" s="112">
        <v>0</v>
      </c>
      <c r="AX954" s="112">
        <v>0</v>
      </c>
      <c r="AY954" s="135">
        <v>4520</v>
      </c>
      <c r="AZ954" s="126">
        <v>1</v>
      </c>
      <c r="BA954" s="112">
        <v>0.76800000000000002</v>
      </c>
      <c r="BB954" s="112">
        <v>78.191000000000003</v>
      </c>
      <c r="BC954" s="112">
        <v>78.191000000000003</v>
      </c>
      <c r="BD954" s="126">
        <v>0</v>
      </c>
      <c r="BE954" s="126">
        <v>0</v>
      </c>
      <c r="BF954" s="112">
        <v>0</v>
      </c>
      <c r="BG954" s="112">
        <v>0</v>
      </c>
      <c r="BH954" s="112">
        <v>0</v>
      </c>
      <c r="BI954" s="126"/>
      <c r="BJ954" s="112">
        <v>0</v>
      </c>
      <c r="BK954" s="126"/>
      <c r="BL954" s="112">
        <v>0</v>
      </c>
      <c r="BM954" s="112">
        <v>0</v>
      </c>
      <c r="BN954" s="112">
        <v>0</v>
      </c>
      <c r="BO954" s="112">
        <v>0</v>
      </c>
      <c r="BP954" s="113">
        <v>0</v>
      </c>
      <c r="BS954" s="97">
        <f t="shared" si="780"/>
        <v>0</v>
      </c>
      <c r="BT954" s="97">
        <f t="shared" si="781"/>
        <v>0</v>
      </c>
      <c r="BU954" s="97">
        <f t="shared" si="782"/>
        <v>0</v>
      </c>
      <c r="BV954" s="296" t="str">
        <f>IF(CA954=0,"NO STOCK",IF(COUNTIF(PKGSUMM_T!$A$2:$A$1245,A954)&gt;0,"OK","ERROR"))</f>
        <v>NO STOCK</v>
      </c>
      <c r="BW954" s="296" t="str">
        <f>IF(CA954=0,"NO STOCK",IF(OR(COUNTIF(COST_SHEETT!$B$3:$B$1238,CI954)&gt;0,COUNTIF(COST_SHEETT!$AB$3:$AB$1238,CI954)&gt;0,COUNTIF(COST_SHEETT1!$B$3:$B$1238,CI954)&gt;0,COUNTIF(COST_SHEETT1!$AB$3:$AB$1238,CI954)&gt;0),"OK","ERROR"))</f>
        <v>NO STOCK</v>
      </c>
      <c r="BX954" s="97">
        <f>SUMIF(HW!$A$2:$A$1573,$A954,HW!BI$2:BI$1573)</f>
        <v>0</v>
      </c>
      <c r="BY954" s="97">
        <f>SUMIF(HW!$A$2:$A$1573,$A954,HW!BJ$2:BJ$1573)</f>
        <v>0</v>
      </c>
      <c r="BZ954" s="197">
        <f t="shared" si="783"/>
        <v>0</v>
      </c>
      <c r="CA954" s="198">
        <f t="shared" si="784"/>
        <v>0</v>
      </c>
      <c r="CI954" s="285"/>
      <c r="CJ954" s="282"/>
      <c r="CK954" s="296">
        <f>IF(C954="WORK IN PROGRESS",0.099999,IF(SUMIF(SALE!$L$3:$L$1221,$A954,SALE!$U$3:$U$1221)=0,0,SUMIF(SALE!$L$3:$L$1221,$A954,SALE!$U$3:$U$1221)/SUMIF(SALE!$L$3:$L$1221,$A954,SALE!$F$3:$F$1221)))</f>
        <v>0</v>
      </c>
    </row>
    <row r="955" spans="1:102" ht="12" hidden="1" customHeight="1" x14ac:dyDescent="0.25">
      <c r="A955" s="136" t="s">
        <v>2642</v>
      </c>
      <c r="B955" s="105" t="s">
        <v>1200</v>
      </c>
      <c r="C955" s="105"/>
      <c r="D955" s="137"/>
      <c r="E955" s="137"/>
      <c r="F955" s="137">
        <v>0.19104499999999999</v>
      </c>
      <c r="G955" s="137">
        <v>0.19104499999999999</v>
      </c>
      <c r="H955" s="107">
        <v>4520</v>
      </c>
      <c r="I955" s="107">
        <v>0.76800000000000002</v>
      </c>
      <c r="J955" s="107">
        <v>78.191000000000003</v>
      </c>
      <c r="K955" s="137"/>
      <c r="L955" s="107">
        <v>0</v>
      </c>
      <c r="M955" s="137"/>
      <c r="N955" s="107">
        <v>0</v>
      </c>
      <c r="O955" s="137"/>
      <c r="P955" s="107">
        <v>0</v>
      </c>
      <c r="Q955" s="137"/>
      <c r="R955" s="107">
        <v>0</v>
      </c>
      <c r="S955" s="137"/>
      <c r="T955" s="107">
        <v>0</v>
      </c>
      <c r="U955" s="137"/>
      <c r="V955" s="107">
        <v>0</v>
      </c>
      <c r="W955" s="137"/>
      <c r="X955" s="107">
        <v>0</v>
      </c>
      <c r="Y955" s="137"/>
      <c r="Z955" s="107">
        <v>0</v>
      </c>
      <c r="AA955" s="137"/>
      <c r="AB955" s="107">
        <v>0</v>
      </c>
      <c r="AC955" s="107">
        <v>0</v>
      </c>
      <c r="AD955" s="107">
        <v>0</v>
      </c>
      <c r="AE955" s="107">
        <v>0</v>
      </c>
      <c r="AF955" s="137"/>
      <c r="AG955" s="107">
        <v>0</v>
      </c>
      <c r="AH955" s="137"/>
      <c r="AI955" s="107">
        <v>0</v>
      </c>
      <c r="AJ955" s="137"/>
      <c r="AK955" s="107">
        <v>0</v>
      </c>
      <c r="AL955" s="137"/>
      <c r="AM955" s="107">
        <v>0</v>
      </c>
      <c r="AN955" s="137"/>
      <c r="AO955" s="107">
        <v>0</v>
      </c>
      <c r="AP955" s="137"/>
      <c r="AQ955" s="107">
        <v>0</v>
      </c>
      <c r="AR955" s="137"/>
      <c r="AS955" s="107">
        <v>0</v>
      </c>
      <c r="AT955" s="137"/>
      <c r="AU955" s="107">
        <v>0</v>
      </c>
      <c r="AV955" s="107">
        <v>0</v>
      </c>
      <c r="AW955" s="107">
        <v>0</v>
      </c>
      <c r="AX955" s="107">
        <v>0</v>
      </c>
      <c r="AY955" s="139">
        <v>4520</v>
      </c>
      <c r="AZ955" s="137">
        <v>1</v>
      </c>
      <c r="BA955" s="107">
        <v>0.76800000000000002</v>
      </c>
      <c r="BB955" s="107">
        <v>78.191000000000003</v>
      </c>
      <c r="BC955" s="107">
        <v>78.191000000000003</v>
      </c>
      <c r="BD955" s="137">
        <v>0</v>
      </c>
      <c r="BE955" s="137">
        <v>0</v>
      </c>
      <c r="BF955" s="107">
        <v>0</v>
      </c>
      <c r="BG955" s="107">
        <v>0</v>
      </c>
      <c r="BH955" s="107">
        <v>0</v>
      </c>
      <c r="BI955" s="137"/>
      <c r="BJ955" s="107">
        <v>0</v>
      </c>
      <c r="BK955" s="137"/>
      <c r="BL955" s="107">
        <v>0</v>
      </c>
      <c r="BM955" s="107">
        <v>0</v>
      </c>
      <c r="BN955" s="107">
        <v>0</v>
      </c>
      <c r="BO955" s="107">
        <v>0</v>
      </c>
      <c r="BP955" s="108">
        <v>0</v>
      </c>
      <c r="BS955" s="97">
        <f t="shared" si="780"/>
        <v>0</v>
      </c>
      <c r="BT955" s="97">
        <f t="shared" si="781"/>
        <v>0</v>
      </c>
      <c r="BU955" s="97">
        <f t="shared" si="782"/>
        <v>0</v>
      </c>
      <c r="BV955" s="296" t="str">
        <f>IF(CA955=0,"NO STOCK",IF(COUNTIF(PKGSUMM_T!$A$2:$A$1245,A955)&gt;0,"OK","ERROR"))</f>
        <v>NO STOCK</v>
      </c>
      <c r="BW955" s="296" t="str">
        <f>IF(CA955=0,"NO STOCK",IF(OR(COUNTIF(COST_SHEETT!$B$3:$B$1238,CI955)&gt;0,COUNTIF(COST_SHEETT!$AB$3:$AB$1238,CI955)&gt;0,COUNTIF(COST_SHEETT1!$B$3:$B$1238,CI955)&gt;0,COUNTIF(COST_SHEETT1!$AB$3:$AB$1238,CI955)&gt;0),"OK","ERROR"))</f>
        <v>NO STOCK</v>
      </c>
      <c r="BX955" s="97">
        <f>SUMIF(HW!$A$2:$A$1573,$A955,HW!BI$2:BI$1573)</f>
        <v>0</v>
      </c>
      <c r="BY955" s="97">
        <f>SUMIF(HW!$A$2:$A$1573,$A955,HW!BJ$2:BJ$1573)</f>
        <v>0</v>
      </c>
      <c r="BZ955" s="197">
        <f t="shared" si="783"/>
        <v>0</v>
      </c>
      <c r="CA955" s="198">
        <f t="shared" si="784"/>
        <v>0</v>
      </c>
      <c r="CI955" s="285"/>
      <c r="CJ955" s="282"/>
      <c r="CK955" s="296">
        <f>IF(C955="WORK IN PROGRESS",0.099999,IF(SUMIF(SALE!$L$3:$L$1221,$A955,SALE!$U$3:$U$1221)=0,0,SUMIF(SALE!$L$3:$L$1221,$A955,SALE!$U$3:$U$1221)/SUMIF(SALE!$L$3:$L$1221,$A955,SALE!$F$3:$F$1221)))</f>
        <v>0</v>
      </c>
    </row>
    <row r="956" spans="1:102" ht="12" hidden="1" customHeight="1" x14ac:dyDescent="0.25">
      <c r="A956" s="109" t="s">
        <v>2642</v>
      </c>
      <c r="B956" s="111" t="s">
        <v>2110</v>
      </c>
      <c r="C956" s="110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  <c r="BD956" s="112"/>
      <c r="BE956" s="112"/>
      <c r="BF956" s="112"/>
      <c r="BG956" s="112"/>
      <c r="BH956" s="112"/>
      <c r="BI956" s="112"/>
      <c r="BJ956" s="112"/>
      <c r="BK956" s="112"/>
      <c r="BL956" s="112"/>
      <c r="BM956" s="112"/>
      <c r="BN956" s="112"/>
      <c r="BO956" s="112"/>
      <c r="BP956" s="113"/>
      <c r="BS956" s="97">
        <f t="shared" si="780"/>
        <v>0</v>
      </c>
      <c r="BT956" s="97">
        <f t="shared" si="781"/>
        <v>0</v>
      </c>
      <c r="BU956" s="97">
        <f t="shared" si="782"/>
        <v>0</v>
      </c>
      <c r="BV956" s="296" t="str">
        <f>IF(CA956=0,"NO STOCK",IF(COUNTIF(PKGSUMM_T!$A$2:$A$1245,A956)&gt;0,"OK","ERROR"))</f>
        <v>NO STOCK</v>
      </c>
      <c r="BW956" s="296" t="str">
        <f>IF(CA956=0,"NO STOCK",IF(OR(COUNTIF(COST_SHEETT!$B$3:$B$1238,CI956)&gt;0,COUNTIF(COST_SHEETT!$AB$3:$AB$1238,CI956)&gt;0,COUNTIF(COST_SHEETT1!$B$3:$B$1238,CI956)&gt;0,COUNTIF(COST_SHEETT1!$AB$3:$AB$1238,CI956)&gt;0),"OK","ERROR"))</f>
        <v>NO STOCK</v>
      </c>
      <c r="BX956" s="97">
        <f>SUMIF(HW!$A$2:$A$1573,$A956,HW!BI$2:BI$1573)</f>
        <v>0</v>
      </c>
      <c r="BY956" s="97">
        <f>SUMIF(HW!$A$2:$A$1573,$A956,HW!BJ$2:BJ$1573)</f>
        <v>0</v>
      </c>
      <c r="BZ956" s="197">
        <f t="shared" si="783"/>
        <v>0</v>
      </c>
      <c r="CA956" s="198">
        <f t="shared" si="784"/>
        <v>0</v>
      </c>
      <c r="CI956" s="285"/>
      <c r="CJ956" s="282"/>
      <c r="CK956" s="296">
        <f>IF(C956="WORK IN PROGRESS",0.099999,IF(SUMIF(SALE!$L$3:$L$1221,$A956,SALE!$U$3:$U$1221)=0,0,SUMIF(SALE!$L$3:$L$1221,$A956,SALE!$U$3:$U$1221)/SUMIF(SALE!$L$3:$L$1221,$A956,SALE!$F$3:$F$1221)))</f>
        <v>0</v>
      </c>
    </row>
    <row r="957" spans="1:102" ht="12" hidden="1" customHeight="1" x14ac:dyDescent="0.25">
      <c r="A957" s="104" t="s">
        <v>2642</v>
      </c>
      <c r="B957" s="106"/>
      <c r="C957" s="105" t="s">
        <v>30</v>
      </c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  <c r="BH957" s="107"/>
      <c r="BI957" s="107"/>
      <c r="BJ957" s="107"/>
      <c r="BK957" s="107"/>
      <c r="BL957" s="107"/>
      <c r="BM957" s="107"/>
      <c r="BN957" s="107"/>
      <c r="BO957" s="107"/>
      <c r="BP957" s="108"/>
      <c r="BS957" s="97">
        <f t="shared" si="780"/>
        <v>0</v>
      </c>
      <c r="BT957" s="97">
        <f t="shared" si="781"/>
        <v>0</v>
      </c>
      <c r="BU957" s="97">
        <f t="shared" si="782"/>
        <v>0</v>
      </c>
      <c r="BV957" s="296" t="str">
        <f>IF(CA957=0,"NO STOCK",IF(COUNTIF(PKGSUMM_T!$A$2:$A$1245,A957)&gt;0,"OK","ERROR"))</f>
        <v>NO STOCK</v>
      </c>
      <c r="BW957" s="296" t="str">
        <f>IF(CA957=0,"NO STOCK",IF(OR(COUNTIF(COST_SHEETT!$B$3:$B$1238,CI957)&gt;0,COUNTIF(COST_SHEETT!$AB$3:$AB$1238,CI957)&gt;0,COUNTIF(COST_SHEETT1!$B$3:$B$1238,CI957)&gt;0,COUNTIF(COST_SHEETT1!$AB$3:$AB$1238,CI957)&gt;0),"OK","ERROR"))</f>
        <v>NO STOCK</v>
      </c>
      <c r="BX957" s="97">
        <f>SUMIF(HW!$A$2:$A$1573,$A957,HW!BI$2:BI$1573)</f>
        <v>0</v>
      </c>
      <c r="BY957" s="97">
        <f>SUMIF(HW!$A$2:$A$1573,$A957,HW!BJ$2:BJ$1573)</f>
        <v>0</v>
      </c>
      <c r="BZ957" s="197">
        <f t="shared" si="783"/>
        <v>0</v>
      </c>
      <c r="CA957" s="198">
        <f t="shared" si="784"/>
        <v>0</v>
      </c>
      <c r="CI957" s="285"/>
      <c r="CJ957" s="282"/>
      <c r="CK957" s="296">
        <f>IF(C957="WORK IN PROGRESS",0.099999,IF(SUMIF(SALE!$L$3:$L$1221,$A957,SALE!$U$3:$U$1221)=0,0,SUMIF(SALE!$L$3:$L$1221,$A957,SALE!$U$3:$U$1221)/SUMIF(SALE!$L$3:$L$1221,$A957,SALE!$F$3:$F$1221)))</f>
        <v>0</v>
      </c>
    </row>
    <row r="958" spans="1:102" ht="12" customHeight="1" x14ac:dyDescent="0.25">
      <c r="A958" s="120" t="s">
        <v>149</v>
      </c>
      <c r="B958" s="121" t="s">
        <v>150</v>
      </c>
      <c r="C958" s="121" t="s">
        <v>30</v>
      </c>
      <c r="D958" s="122">
        <v>5951</v>
      </c>
      <c r="E958" s="123">
        <v>160</v>
      </c>
      <c r="F958" s="123">
        <v>2.4518999999999999E-2</v>
      </c>
      <c r="G958" s="123">
        <v>2.4518999999999999E-2</v>
      </c>
      <c r="H958" s="127">
        <v>29755</v>
      </c>
      <c r="I958" s="127">
        <v>4.7610000000000001</v>
      </c>
      <c r="J958" s="127">
        <v>729.56299999999999</v>
      </c>
      <c r="K958" s="123"/>
      <c r="L958" s="124">
        <v>0</v>
      </c>
      <c r="M958" s="123"/>
      <c r="N958" s="124">
        <v>0</v>
      </c>
      <c r="O958" s="123"/>
      <c r="P958" s="124">
        <v>0</v>
      </c>
      <c r="Q958" s="123"/>
      <c r="R958" s="124">
        <v>0</v>
      </c>
      <c r="S958" s="123"/>
      <c r="T958" s="124">
        <v>0</v>
      </c>
      <c r="U958" s="123"/>
      <c r="V958" s="124">
        <v>0</v>
      </c>
      <c r="W958" s="123"/>
      <c r="X958" s="124">
        <v>0</v>
      </c>
      <c r="Y958" s="123"/>
      <c r="Z958" s="124">
        <v>0</v>
      </c>
      <c r="AA958" s="123"/>
      <c r="AB958" s="124">
        <v>0</v>
      </c>
      <c r="AC958" s="124">
        <v>0</v>
      </c>
      <c r="AD958" s="124">
        <v>0</v>
      </c>
      <c r="AE958" s="124">
        <v>0</v>
      </c>
      <c r="AF958" s="123"/>
      <c r="AG958" s="124">
        <v>0</v>
      </c>
      <c r="AH958" s="123"/>
      <c r="AI958" s="124">
        <v>0</v>
      </c>
      <c r="AJ958" s="123"/>
      <c r="AK958" s="124">
        <v>0</v>
      </c>
      <c r="AL958" s="123"/>
      <c r="AM958" s="124">
        <v>0</v>
      </c>
      <c r="AN958" s="123"/>
      <c r="AO958" s="124">
        <v>0</v>
      </c>
      <c r="AP958" s="123"/>
      <c r="AQ958" s="124">
        <v>0</v>
      </c>
      <c r="AR958" s="123"/>
      <c r="AS958" s="124">
        <v>0</v>
      </c>
      <c r="AT958" s="123"/>
      <c r="AU958" s="124">
        <v>0</v>
      </c>
      <c r="AV958" s="124">
        <v>0</v>
      </c>
      <c r="AW958" s="124">
        <v>0</v>
      </c>
      <c r="AX958" s="124">
        <v>0</v>
      </c>
      <c r="AY958" s="129">
        <v>29755</v>
      </c>
      <c r="AZ958" s="123">
        <v>5</v>
      </c>
      <c r="BA958" s="127">
        <v>4.7610000000000001</v>
      </c>
      <c r="BB958" s="127">
        <v>729.56299999999999</v>
      </c>
      <c r="BC958" s="127">
        <v>729.56299999999999</v>
      </c>
      <c r="BD958" s="123">
        <v>0</v>
      </c>
      <c r="BE958" s="123">
        <v>0</v>
      </c>
      <c r="BF958" s="124">
        <v>0</v>
      </c>
      <c r="BG958" s="124">
        <v>0</v>
      </c>
      <c r="BH958" s="124">
        <v>0</v>
      </c>
      <c r="BI958" s="123"/>
      <c r="BJ958" s="124">
        <v>0</v>
      </c>
      <c r="BK958" s="123"/>
      <c r="BL958" s="124">
        <v>0</v>
      </c>
      <c r="BM958" s="124">
        <v>0</v>
      </c>
      <c r="BN958" s="124">
        <v>0</v>
      </c>
      <c r="BO958" s="124">
        <v>0</v>
      </c>
      <c r="BP958" s="125">
        <v>0</v>
      </c>
      <c r="BS958" s="97">
        <f t="shared" si="780"/>
        <v>29755</v>
      </c>
      <c r="BT958" s="97">
        <f t="shared" si="781"/>
        <v>5</v>
      </c>
      <c r="BU958" s="97">
        <f t="shared" si="782"/>
        <v>4.7610000000000001</v>
      </c>
      <c r="BV958" s="296" t="str">
        <f>IF(CA958=0,"NO STOCK",IF(COUNTIF(PKGSUMM_T!$A$2:$A$1245,A958)&gt;0,"OK","ERROR"))</f>
        <v>OK</v>
      </c>
      <c r="BW958" s="296" t="str">
        <f>IF(CA958=0,"NO STOCK",IF(OR(COUNTIF(COST_SHEETT!$B$3:$B$1238,CI958)&gt;0,COUNTIF(COST_SHEETT!$AB$3:$AB$1238,CI958)&gt;0,COUNTIF(COST_SHEETT1!$B$3:$B$1238,CI958)&gt;0,COUNTIF(COST_SHEETT1!$AB$3:$AB$1238,CI958)&gt;0),"OK","ERROR"))</f>
        <v>OK</v>
      </c>
      <c r="BX958" s="97">
        <f>SUMIF(HW!$A$2:$A$1573,$A958,HW!BI$2:BI$1573)</f>
        <v>0</v>
      </c>
      <c r="BY958" s="97">
        <f>SUMIF(HW!$A$2:$A$1573,$A958,HW!BJ$2:BJ$1573)</f>
        <v>0</v>
      </c>
      <c r="BZ958" s="197">
        <f t="shared" si="783"/>
        <v>29755</v>
      </c>
      <c r="CA958" s="198">
        <f t="shared" si="784"/>
        <v>4.7610000000000001</v>
      </c>
      <c r="CB958" s="296">
        <f>IF(CJ958="Y",IF(C958="FINISHED GOODS",SUMIF(COST_SHEETT!$AB$3:$AB$1227,$CI958,COST_SHEETT!$DD$3:$DD$1227),SUMIF(COST_SHEETT!$B$3:$B$1227,$CI958,COST_SHEETT!$DB$3:$DB$1227)),IF(C958="FINISHED GOODS",SUMIF(COST_SHEETT1!$AB$3:$AB$1227,$CI958,COST_SHEETT1!$DD$3:$DD$1227),SUMIF(COST_SHEETT1!$B$3:$B$1227,$CI958,COST_SHEETT1!$DB$3:$DB$1227)))</f>
        <v>2.7516538933380991E-2</v>
      </c>
      <c r="CC958" s="209">
        <f t="shared" ref="CC958:CC959" si="817">ROUND(BZ958*CB958,0)</f>
        <v>819</v>
      </c>
      <c r="CD958" s="295">
        <v>1</v>
      </c>
      <c r="CE958" s="295"/>
      <c r="CF958" s="376">
        <f t="shared" ref="CF958:CF959" si="818">IF(BZ958=0,0,IF(CK958&gt;0,CK958,CD958))</f>
        <v>2.4519098735991497E-2</v>
      </c>
      <c r="CG958" s="301">
        <f t="shared" ref="CG958:CG959" si="819">MIN(CF958,CB958)</f>
        <v>2.4519098735991497E-2</v>
      </c>
      <c r="CH958" s="302">
        <f t="shared" ref="CH958:CH959" si="820">ROUND(CG958*BZ958,0)</f>
        <v>730</v>
      </c>
      <c r="CI958" s="285" t="s">
        <v>3775</v>
      </c>
      <c r="CJ958" s="282"/>
      <c r="CK958" s="303">
        <v>2.4519098735991497E-2</v>
      </c>
      <c r="CL958" s="296" t="str">
        <f t="shared" ref="CL958:CL959" si="821">IF(CF958&lt;CB958,"NRV","COST")</f>
        <v>NRV</v>
      </c>
      <c r="CM958" s="304">
        <f t="shared" ref="CM958:CM959" si="822">IF(CA958=0,0,ROUND(CH958/CA958,3))</f>
        <v>153.32900000000001</v>
      </c>
      <c r="CU958" s="296">
        <f t="shared" ref="CU958:CU959" si="823">+(BZ958-BX958)*CG958</f>
        <v>729.56578288942694</v>
      </c>
      <c r="CW958" s="296">
        <f t="shared" ref="CW958:CW959" si="824">+CT958+CU958+CV958</f>
        <v>729.56578288942694</v>
      </c>
      <c r="CX958" s="388">
        <f t="shared" ref="CX958:CX959" si="825">+CW958-CH958</f>
        <v>-0.43421711057305856</v>
      </c>
    </row>
    <row r="959" spans="1:102" ht="12" customHeight="1" x14ac:dyDescent="0.25">
      <c r="A959" s="114" t="s">
        <v>151</v>
      </c>
      <c r="B959" s="115" t="s">
        <v>152</v>
      </c>
      <c r="C959" s="115" t="s">
        <v>30</v>
      </c>
      <c r="D959" s="116">
        <v>4100</v>
      </c>
      <c r="E959" s="117">
        <v>210</v>
      </c>
      <c r="F959" s="117">
        <v>3.5130000000000002E-2</v>
      </c>
      <c r="G959" s="117">
        <v>3.5130000000000002E-2</v>
      </c>
      <c r="H959" s="130">
        <v>12300</v>
      </c>
      <c r="I959" s="130">
        <v>2.5830000000000002</v>
      </c>
      <c r="J959" s="130">
        <v>432.09899999999999</v>
      </c>
      <c r="K959" s="117"/>
      <c r="L959" s="118">
        <v>0</v>
      </c>
      <c r="M959" s="117"/>
      <c r="N959" s="118">
        <v>0</v>
      </c>
      <c r="O959" s="117"/>
      <c r="P959" s="118">
        <v>0</v>
      </c>
      <c r="Q959" s="117"/>
      <c r="R959" s="118">
        <v>0</v>
      </c>
      <c r="S959" s="117"/>
      <c r="T959" s="118">
        <v>0</v>
      </c>
      <c r="U959" s="117"/>
      <c r="V959" s="118">
        <v>0</v>
      </c>
      <c r="W959" s="117"/>
      <c r="X959" s="118">
        <v>0</v>
      </c>
      <c r="Y959" s="117"/>
      <c r="Z959" s="118">
        <v>0</v>
      </c>
      <c r="AA959" s="117"/>
      <c r="AB959" s="118">
        <v>0</v>
      </c>
      <c r="AC959" s="118">
        <v>0</v>
      </c>
      <c r="AD959" s="118">
        <v>0</v>
      </c>
      <c r="AE959" s="118">
        <v>0</v>
      </c>
      <c r="AF959" s="117"/>
      <c r="AG959" s="118">
        <v>0</v>
      </c>
      <c r="AH959" s="117"/>
      <c r="AI959" s="118">
        <v>0</v>
      </c>
      <c r="AJ959" s="117"/>
      <c r="AK959" s="118">
        <v>0</v>
      </c>
      <c r="AL959" s="117"/>
      <c r="AM959" s="118">
        <v>0</v>
      </c>
      <c r="AN959" s="117"/>
      <c r="AO959" s="118">
        <v>0</v>
      </c>
      <c r="AP959" s="117"/>
      <c r="AQ959" s="118">
        <v>0</v>
      </c>
      <c r="AR959" s="117"/>
      <c r="AS959" s="118">
        <v>0</v>
      </c>
      <c r="AT959" s="117"/>
      <c r="AU959" s="118">
        <v>0</v>
      </c>
      <c r="AV959" s="118">
        <v>0</v>
      </c>
      <c r="AW959" s="118">
        <v>0</v>
      </c>
      <c r="AX959" s="118">
        <v>0</v>
      </c>
      <c r="AY959" s="132">
        <v>12300</v>
      </c>
      <c r="AZ959" s="117">
        <v>3</v>
      </c>
      <c r="BA959" s="130">
        <v>2.5830000000000002</v>
      </c>
      <c r="BB959" s="130">
        <v>432.09899999999999</v>
      </c>
      <c r="BC959" s="130">
        <v>432.09899999999999</v>
      </c>
      <c r="BD959" s="117">
        <v>0</v>
      </c>
      <c r="BE959" s="117">
        <v>0</v>
      </c>
      <c r="BF959" s="118">
        <v>0</v>
      </c>
      <c r="BG959" s="118">
        <v>0</v>
      </c>
      <c r="BH959" s="118">
        <v>0</v>
      </c>
      <c r="BI959" s="117"/>
      <c r="BJ959" s="118">
        <v>0</v>
      </c>
      <c r="BK959" s="117"/>
      <c r="BL959" s="118">
        <v>0</v>
      </c>
      <c r="BM959" s="118">
        <v>0</v>
      </c>
      <c r="BN959" s="118">
        <v>0</v>
      </c>
      <c r="BO959" s="118">
        <v>0</v>
      </c>
      <c r="BP959" s="119">
        <v>0</v>
      </c>
      <c r="BS959" s="97">
        <f t="shared" si="780"/>
        <v>12300</v>
      </c>
      <c r="BT959" s="97">
        <f t="shared" si="781"/>
        <v>3</v>
      </c>
      <c r="BU959" s="97">
        <f t="shared" si="782"/>
        <v>2.5830000000000002</v>
      </c>
      <c r="BV959" s="296" t="str">
        <f>IF(CA959=0,"NO STOCK",IF(COUNTIF(PKGSUMM_T!$A$2:$A$1245,A959)&gt;0,"OK","ERROR"))</f>
        <v>OK</v>
      </c>
      <c r="BW959" s="296" t="str">
        <f>IF(CA959=0,"NO STOCK",IF(OR(COUNTIF(COST_SHEETT!$B$3:$B$1238,CI959)&gt;0,COUNTIF(COST_SHEETT!$AB$3:$AB$1238,CI959)&gt;0,COUNTIF(COST_SHEETT1!$B$3:$B$1238,CI959)&gt;0,COUNTIF(COST_SHEETT1!$AB$3:$AB$1238,CI959)&gt;0),"OK","ERROR"))</f>
        <v>OK</v>
      </c>
      <c r="BX959" s="97">
        <f>SUMIF(HW!$A$2:$A$1573,$A959,HW!BI$2:BI$1573)</f>
        <v>0</v>
      </c>
      <c r="BY959" s="97">
        <f>SUMIF(HW!$A$2:$A$1573,$A959,HW!BJ$2:BJ$1573)</f>
        <v>0</v>
      </c>
      <c r="BZ959" s="197">
        <f t="shared" si="783"/>
        <v>12300</v>
      </c>
      <c r="CA959" s="198">
        <f t="shared" si="784"/>
        <v>2.5830000000000002</v>
      </c>
      <c r="CB959" s="296">
        <f>IF(CJ959="Y",IF(C959="FINISHED GOODS",SUMIF(COST_SHEETT!$AB$3:$AB$1227,$CI959,COST_SHEETT!$DD$3:$DD$1227),SUMIF(COST_SHEETT!$B$3:$B$1227,$CI959,COST_SHEETT!$DB$3:$DB$1227)),IF(C959="FINISHED GOODS",SUMIF(COST_SHEETT1!$AB$3:$AB$1227,$CI959,COST_SHEETT1!$DD$3:$DD$1227),SUMIF(COST_SHEETT1!$B$3:$B$1227,$CI959,COST_SHEETT1!$DB$3:$DB$1227)))</f>
        <v>4.0412250758813766E-2</v>
      </c>
      <c r="CC959" s="209">
        <f t="shared" si="817"/>
        <v>497</v>
      </c>
      <c r="CD959" s="295">
        <v>1</v>
      </c>
      <c r="CE959" s="295"/>
      <c r="CF959" s="376">
        <f t="shared" si="818"/>
        <v>3.5130000000000002E-2</v>
      </c>
      <c r="CG959" s="301">
        <f t="shared" si="819"/>
        <v>3.5130000000000002E-2</v>
      </c>
      <c r="CH959" s="302">
        <f t="shared" si="820"/>
        <v>432</v>
      </c>
      <c r="CI959" s="285" t="s">
        <v>4265</v>
      </c>
      <c r="CJ959" s="283" t="s">
        <v>2666</v>
      </c>
      <c r="CK959" s="296">
        <f>IF(C959="WORK IN PROGRESS",0.099999,IF(SUMIF(SALE!$L$3:$L$1221,$A959,SALE!$U$3:$U$1221)=0,0,SUMIF(SALE!$L$3:$L$1221,$A959,SALE!$U$3:$U$1221)/SUMIF(SALE!$L$3:$L$1221,$A959,SALE!$F$3:$F$1221)))</f>
        <v>3.5130000000000002E-2</v>
      </c>
      <c r="CL959" s="296" t="str">
        <f t="shared" si="821"/>
        <v>NRV</v>
      </c>
      <c r="CM959" s="304">
        <f t="shared" si="822"/>
        <v>167.24700000000001</v>
      </c>
      <c r="CU959" s="296">
        <f t="shared" si="823"/>
        <v>432.09900000000005</v>
      </c>
      <c r="CW959" s="296">
        <f t="shared" si="824"/>
        <v>432.09900000000005</v>
      </c>
      <c r="CX959" s="388">
        <f t="shared" si="825"/>
        <v>9.9000000000046384E-2</v>
      </c>
    </row>
    <row r="960" spans="1:102" ht="12" hidden="1" customHeight="1" x14ac:dyDescent="0.25">
      <c r="A960" s="133" t="s">
        <v>2642</v>
      </c>
      <c r="B960" s="111"/>
      <c r="C960" s="111" t="s">
        <v>1200</v>
      </c>
      <c r="D960" s="126"/>
      <c r="E960" s="126"/>
      <c r="F960" s="126">
        <v>5.9649000000000001E-2</v>
      </c>
      <c r="G960" s="126">
        <v>5.9649000000000001E-2</v>
      </c>
      <c r="H960" s="112">
        <v>42055</v>
      </c>
      <c r="I960" s="112">
        <v>7.3440000000000003</v>
      </c>
      <c r="J960" s="134">
        <v>1161.662</v>
      </c>
      <c r="K960" s="126"/>
      <c r="L960" s="112">
        <v>0</v>
      </c>
      <c r="M960" s="126"/>
      <c r="N960" s="112">
        <v>0</v>
      </c>
      <c r="O960" s="126"/>
      <c r="P960" s="112">
        <v>0</v>
      </c>
      <c r="Q960" s="126"/>
      <c r="R960" s="112">
        <v>0</v>
      </c>
      <c r="S960" s="126"/>
      <c r="T960" s="112">
        <v>0</v>
      </c>
      <c r="U960" s="126"/>
      <c r="V960" s="112">
        <v>0</v>
      </c>
      <c r="W960" s="126"/>
      <c r="X960" s="112">
        <v>0</v>
      </c>
      <c r="Y960" s="126"/>
      <c r="Z960" s="112">
        <v>0</v>
      </c>
      <c r="AA960" s="126"/>
      <c r="AB960" s="112">
        <v>0</v>
      </c>
      <c r="AC960" s="112">
        <v>0</v>
      </c>
      <c r="AD960" s="112">
        <v>0</v>
      </c>
      <c r="AE960" s="112">
        <v>0</v>
      </c>
      <c r="AF960" s="126"/>
      <c r="AG960" s="112">
        <v>0</v>
      </c>
      <c r="AH960" s="126"/>
      <c r="AI960" s="112">
        <v>0</v>
      </c>
      <c r="AJ960" s="126"/>
      <c r="AK960" s="112">
        <v>0</v>
      </c>
      <c r="AL960" s="126"/>
      <c r="AM960" s="112">
        <v>0</v>
      </c>
      <c r="AN960" s="126"/>
      <c r="AO960" s="112">
        <v>0</v>
      </c>
      <c r="AP960" s="126"/>
      <c r="AQ960" s="112">
        <v>0</v>
      </c>
      <c r="AR960" s="126"/>
      <c r="AS960" s="112">
        <v>0</v>
      </c>
      <c r="AT960" s="126"/>
      <c r="AU960" s="112">
        <v>0</v>
      </c>
      <c r="AV960" s="112">
        <v>0</v>
      </c>
      <c r="AW960" s="112">
        <v>0</v>
      </c>
      <c r="AX960" s="112">
        <v>0</v>
      </c>
      <c r="AY960" s="135">
        <v>42055</v>
      </c>
      <c r="AZ960" s="126">
        <v>8</v>
      </c>
      <c r="BA960" s="112">
        <v>7.3440000000000003</v>
      </c>
      <c r="BB960" s="134">
        <v>1161.662</v>
      </c>
      <c r="BC960" s="134">
        <v>1161.662</v>
      </c>
      <c r="BD960" s="126">
        <v>0</v>
      </c>
      <c r="BE960" s="126">
        <v>0</v>
      </c>
      <c r="BF960" s="112">
        <v>0</v>
      </c>
      <c r="BG960" s="112">
        <v>0</v>
      </c>
      <c r="BH960" s="112">
        <v>0</v>
      </c>
      <c r="BI960" s="126"/>
      <c r="BJ960" s="112">
        <v>0</v>
      </c>
      <c r="BK960" s="126"/>
      <c r="BL960" s="112">
        <v>0</v>
      </c>
      <c r="BM960" s="112">
        <v>0</v>
      </c>
      <c r="BN960" s="112">
        <v>0</v>
      </c>
      <c r="BO960" s="112">
        <v>0</v>
      </c>
      <c r="BP960" s="113">
        <v>0</v>
      </c>
      <c r="BS960" s="97">
        <f t="shared" si="780"/>
        <v>0</v>
      </c>
      <c r="BT960" s="97">
        <f t="shared" si="781"/>
        <v>0</v>
      </c>
      <c r="BU960" s="97">
        <f t="shared" si="782"/>
        <v>0</v>
      </c>
      <c r="BV960" s="296" t="str">
        <f>IF(CA960=0,"NO STOCK",IF(COUNTIF(PKGSUMM_T!$A$2:$A$1245,A960)&gt;0,"OK","ERROR"))</f>
        <v>NO STOCK</v>
      </c>
      <c r="BW960" s="296" t="str">
        <f>IF(CA960=0,"NO STOCK",IF(OR(COUNTIF(COST_SHEETT!$B$3:$B$1238,CI960)&gt;0,COUNTIF(COST_SHEETT!$AB$3:$AB$1238,CI960)&gt;0,COUNTIF(COST_SHEETT1!$B$3:$B$1238,CI960)&gt;0,COUNTIF(COST_SHEETT1!$AB$3:$AB$1238,CI960)&gt;0),"OK","ERROR"))</f>
        <v>NO STOCK</v>
      </c>
      <c r="BX960" s="97">
        <f>SUMIF(HW!$A$2:$A$1573,$A960,HW!BI$2:BI$1573)</f>
        <v>0</v>
      </c>
      <c r="BY960" s="97">
        <f>SUMIF(HW!$A$2:$A$1573,$A960,HW!BJ$2:BJ$1573)</f>
        <v>0</v>
      </c>
      <c r="BZ960" s="197">
        <f t="shared" si="783"/>
        <v>0</v>
      </c>
      <c r="CA960" s="198">
        <f t="shared" si="784"/>
        <v>0</v>
      </c>
      <c r="CI960" s="285"/>
      <c r="CJ960" s="282"/>
      <c r="CK960" s="296">
        <f>IF(C960="WORK IN PROGRESS",0.099999,IF(SUMIF(SALE!$L$3:$L$1221,$A960,SALE!$U$3:$U$1221)=0,0,SUMIF(SALE!$L$3:$L$1221,$A960,SALE!$U$3:$U$1221)/SUMIF(SALE!$L$3:$L$1221,$A960,SALE!$F$3:$F$1221)))</f>
        <v>0</v>
      </c>
    </row>
    <row r="961" spans="1:102" ht="12" hidden="1" customHeight="1" x14ac:dyDescent="0.25">
      <c r="A961" s="104" t="s">
        <v>2642</v>
      </c>
      <c r="B961" s="106"/>
      <c r="C961" s="105" t="s">
        <v>77</v>
      </c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  <c r="BH961" s="107"/>
      <c r="BI961" s="107"/>
      <c r="BJ961" s="107"/>
      <c r="BK961" s="107"/>
      <c r="BL961" s="107"/>
      <c r="BM961" s="107"/>
      <c r="BN961" s="107"/>
      <c r="BO961" s="107"/>
      <c r="BP961" s="108"/>
      <c r="BS961" s="97">
        <f t="shared" si="780"/>
        <v>0</v>
      </c>
      <c r="BT961" s="97">
        <f t="shared" si="781"/>
        <v>0</v>
      </c>
      <c r="BU961" s="97">
        <f t="shared" si="782"/>
        <v>0</v>
      </c>
      <c r="BV961" s="296" t="str">
        <f>IF(CA961=0,"NO STOCK",IF(COUNTIF(PKGSUMM_T!$A$2:$A$1245,A961)&gt;0,"OK","ERROR"))</f>
        <v>NO STOCK</v>
      </c>
      <c r="BW961" s="296" t="str">
        <f>IF(CA961=0,"NO STOCK",IF(OR(COUNTIF(COST_SHEETT!$B$3:$B$1238,CI961)&gt;0,COUNTIF(COST_SHEETT!$AB$3:$AB$1238,CI961)&gt;0,COUNTIF(COST_SHEETT1!$B$3:$B$1238,CI961)&gt;0,COUNTIF(COST_SHEETT1!$AB$3:$AB$1238,CI961)&gt;0),"OK","ERROR"))</f>
        <v>NO STOCK</v>
      </c>
      <c r="BX961" s="97">
        <f>SUMIF(HW!$A$2:$A$1573,$A961,HW!BI$2:BI$1573)</f>
        <v>0</v>
      </c>
      <c r="BY961" s="97">
        <f>SUMIF(HW!$A$2:$A$1573,$A961,HW!BJ$2:BJ$1573)</f>
        <v>0</v>
      </c>
      <c r="BZ961" s="197">
        <f t="shared" si="783"/>
        <v>0</v>
      </c>
      <c r="CA961" s="198">
        <f t="shared" si="784"/>
        <v>0</v>
      </c>
      <c r="CI961" s="285"/>
      <c r="CJ961" s="282"/>
      <c r="CK961" s="296">
        <f>IF(C961="WORK IN PROGRESS",0.099999,IF(SUMIF(SALE!$L$3:$L$1221,$A961,SALE!$U$3:$U$1221)=0,0,SUMIF(SALE!$L$3:$L$1221,$A961,SALE!$U$3:$U$1221)/SUMIF(SALE!$L$3:$L$1221,$A961,SALE!$F$3:$F$1221)))</f>
        <v>9.9999000000000005E-2</v>
      </c>
    </row>
    <row r="962" spans="1:102" ht="12" customHeight="1" x14ac:dyDescent="0.25">
      <c r="A962" s="120" t="s">
        <v>603</v>
      </c>
      <c r="B962" s="121" t="s">
        <v>604</v>
      </c>
      <c r="C962" s="121" t="s">
        <v>77</v>
      </c>
      <c r="D962" s="122">
        <v>4869</v>
      </c>
      <c r="E962" s="123">
        <v>160</v>
      </c>
      <c r="F962" s="123">
        <v>2.0874E-2</v>
      </c>
      <c r="G962" s="123">
        <v>2.0874E-2</v>
      </c>
      <c r="H962" s="127">
        <v>34083</v>
      </c>
      <c r="I962" s="127">
        <v>5.4530000000000003</v>
      </c>
      <c r="J962" s="127">
        <v>711.44899999999996</v>
      </c>
      <c r="K962" s="123"/>
      <c r="L962" s="124">
        <v>0</v>
      </c>
      <c r="M962" s="123"/>
      <c r="N962" s="124">
        <v>0</v>
      </c>
      <c r="O962" s="123"/>
      <c r="P962" s="124">
        <v>0</v>
      </c>
      <c r="Q962" s="123"/>
      <c r="R962" s="124">
        <v>0</v>
      </c>
      <c r="S962" s="123"/>
      <c r="T962" s="124">
        <v>0</v>
      </c>
      <c r="U962" s="123"/>
      <c r="V962" s="124">
        <v>0</v>
      </c>
      <c r="W962" s="123"/>
      <c r="X962" s="124">
        <v>0</v>
      </c>
      <c r="Y962" s="123"/>
      <c r="Z962" s="124">
        <v>0</v>
      </c>
      <c r="AA962" s="123"/>
      <c r="AB962" s="124">
        <v>0</v>
      </c>
      <c r="AC962" s="124">
        <v>0</v>
      </c>
      <c r="AD962" s="124">
        <v>0</v>
      </c>
      <c r="AE962" s="124">
        <v>0</v>
      </c>
      <c r="AF962" s="123"/>
      <c r="AG962" s="124">
        <v>0</v>
      </c>
      <c r="AH962" s="123"/>
      <c r="AI962" s="124">
        <v>0</v>
      </c>
      <c r="AJ962" s="123"/>
      <c r="AK962" s="124">
        <v>0</v>
      </c>
      <c r="AL962" s="123"/>
      <c r="AM962" s="124">
        <v>0</v>
      </c>
      <c r="AN962" s="123"/>
      <c r="AO962" s="124">
        <v>0</v>
      </c>
      <c r="AP962" s="123"/>
      <c r="AQ962" s="124">
        <v>0</v>
      </c>
      <c r="AR962" s="123"/>
      <c r="AS962" s="124">
        <v>0</v>
      </c>
      <c r="AT962" s="123"/>
      <c r="AU962" s="124">
        <v>0</v>
      </c>
      <c r="AV962" s="124">
        <v>0</v>
      </c>
      <c r="AW962" s="124">
        <v>0</v>
      </c>
      <c r="AX962" s="124">
        <v>0</v>
      </c>
      <c r="AY962" s="129">
        <v>34083</v>
      </c>
      <c r="AZ962" s="123">
        <v>7</v>
      </c>
      <c r="BA962" s="127">
        <v>5.4530000000000003</v>
      </c>
      <c r="BB962" s="127">
        <v>711.44899999999996</v>
      </c>
      <c r="BC962" s="127">
        <v>711.44899999999996</v>
      </c>
      <c r="BD962" s="123">
        <v>0</v>
      </c>
      <c r="BE962" s="123">
        <v>0</v>
      </c>
      <c r="BF962" s="124">
        <v>0</v>
      </c>
      <c r="BG962" s="124">
        <v>0</v>
      </c>
      <c r="BH962" s="124">
        <v>0</v>
      </c>
      <c r="BI962" s="123"/>
      <c r="BJ962" s="124">
        <v>0</v>
      </c>
      <c r="BK962" s="123"/>
      <c r="BL962" s="124">
        <v>0</v>
      </c>
      <c r="BM962" s="124">
        <v>0</v>
      </c>
      <c r="BN962" s="124">
        <v>0</v>
      </c>
      <c r="BO962" s="124">
        <v>0</v>
      </c>
      <c r="BP962" s="125">
        <v>0</v>
      </c>
      <c r="BS962" s="97">
        <f t="shared" si="780"/>
        <v>34083</v>
      </c>
      <c r="BT962" s="97">
        <f t="shared" si="781"/>
        <v>7</v>
      </c>
      <c r="BU962" s="97">
        <f t="shared" si="782"/>
        <v>5.4530000000000003</v>
      </c>
      <c r="BV962" s="296" t="str">
        <f>IF(CA962=0,"NO STOCK",IF(COUNTIF(PKGSUMM_T!$A$2:$A$1245,A962)&gt;0,"OK","ERROR"))</f>
        <v>OK</v>
      </c>
      <c r="BW962" s="296" t="str">
        <f>IF(CA962=0,"NO STOCK",IF(OR(COUNTIF(COST_SHEETT!$B$3:$B$1238,CI962)&gt;0,COUNTIF(COST_SHEETT!$AB$3:$AB$1238,CI962)&gt;0,COUNTIF(COST_SHEETT1!$B$3:$B$1238,CI962)&gt;0,COUNTIF(COST_SHEETT1!$AB$3:$AB$1238,CI962)&gt;0),"OK","ERROR"))</f>
        <v>OK</v>
      </c>
      <c r="BX962" s="97">
        <f>SUMIF(HW!$A$2:$A$1573,$A962,HW!BI$2:BI$1573)</f>
        <v>0</v>
      </c>
      <c r="BY962" s="97">
        <f>SUMIF(HW!$A$2:$A$1573,$A962,HW!BJ$2:BJ$1573)</f>
        <v>0</v>
      </c>
      <c r="BZ962" s="197">
        <f t="shared" si="783"/>
        <v>34083</v>
      </c>
      <c r="CA962" s="198">
        <f t="shared" si="784"/>
        <v>5.4530000000000003</v>
      </c>
      <c r="CB962" s="296">
        <f>IF(CJ962="Y",IF(C962="FINISHED GOODS",SUMIF(COST_SHEETT!$AB$3:$AB$1227,$CI962,COST_SHEETT!$DD$3:$DD$1227),SUMIF(COST_SHEETT!$B$3:$B$1227,$CI962,COST_SHEETT!$DB$3:$DB$1227)),IF(C962="FINISHED GOODS",SUMIF(COST_SHEETT1!$AB$3:$AB$1227,$CI962,COST_SHEETT1!$DD$3:$DD$1227),SUMIF(COST_SHEETT1!$B$3:$B$1227,$CI962,COST_SHEETT1!$DB$3:$DB$1227)))</f>
        <v>2.0873509495023295E-2</v>
      </c>
      <c r="CC962" s="209">
        <f t="shared" ref="CC962:CC963" si="826">ROUND(BZ962*CB962,0)</f>
        <v>711</v>
      </c>
      <c r="CD962" s="295">
        <v>1</v>
      </c>
      <c r="CE962" s="295"/>
      <c r="CF962" s="376">
        <f t="shared" ref="CF962:CF963" si="827">IF(BZ962=0,0,IF(CK962&gt;0,CK962,CD962))</f>
        <v>9.9999000000000005E-2</v>
      </c>
      <c r="CG962" s="301">
        <f t="shared" ref="CG962:CG963" si="828">MIN(CF962,CB962)</f>
        <v>2.0873509495023295E-2</v>
      </c>
      <c r="CH962" s="302">
        <f t="shared" ref="CH962:CH963" si="829">ROUND(CG962*BZ962,0)</f>
        <v>711</v>
      </c>
      <c r="CI962" s="285" t="s">
        <v>3774</v>
      </c>
      <c r="CJ962" s="282"/>
      <c r="CK962" s="296">
        <f>IF(C962="WORK IN PROGRESS",0.099999,IF(SUMIF(SALE!$L$3:$L$1221,$A962,SALE!$U$3:$U$1221)=0,0,SUMIF(SALE!$L$3:$L$1221,$A962,SALE!$U$3:$U$1221)/SUMIF(SALE!$L$3:$L$1221,$A962,SALE!$F$3:$F$1221)))</f>
        <v>9.9999000000000005E-2</v>
      </c>
      <c r="CL962" s="296" t="str">
        <f t="shared" ref="CL962:CL963" si="830">IF(CF962&lt;CB962,"NRV","COST")</f>
        <v>COST</v>
      </c>
      <c r="CM962" s="304">
        <f t="shared" ref="CM962:CM963" si="831">IF(CA962=0,0,ROUND(CH962/CA962,3))</f>
        <v>130.387</v>
      </c>
      <c r="CV962" s="296">
        <f t="shared" ref="CV962:CV963" si="832">+(BZ962-BX962)*CG962</f>
        <v>711.43182411887892</v>
      </c>
      <c r="CW962" s="296">
        <f t="shared" ref="CW962:CW963" si="833">+CT962+CU962+CV962</f>
        <v>711.43182411887892</v>
      </c>
      <c r="CX962" s="388">
        <f t="shared" ref="CX962:CX963" si="834">+CW962-CH962</f>
        <v>0.43182411887892158</v>
      </c>
    </row>
    <row r="963" spans="1:102" ht="12" customHeight="1" x14ac:dyDescent="0.25">
      <c r="A963" s="114" t="s">
        <v>605</v>
      </c>
      <c r="B963" s="115" t="s">
        <v>606</v>
      </c>
      <c r="C963" s="115" t="s">
        <v>77</v>
      </c>
      <c r="D963" s="116">
        <v>3690</v>
      </c>
      <c r="E963" s="117">
        <v>210</v>
      </c>
      <c r="F963" s="117">
        <v>3.1524999999999997E-2</v>
      </c>
      <c r="G963" s="117">
        <v>3.1524999999999997E-2</v>
      </c>
      <c r="H963" s="130">
        <v>84870</v>
      </c>
      <c r="I963" s="130">
        <v>17.823</v>
      </c>
      <c r="J963" s="131">
        <v>2675.527</v>
      </c>
      <c r="K963" s="117"/>
      <c r="L963" s="118">
        <v>0</v>
      </c>
      <c r="M963" s="117"/>
      <c r="N963" s="118">
        <v>0</v>
      </c>
      <c r="O963" s="117"/>
      <c r="P963" s="118">
        <v>0</v>
      </c>
      <c r="Q963" s="117"/>
      <c r="R963" s="118">
        <v>0</v>
      </c>
      <c r="S963" s="117"/>
      <c r="T963" s="118">
        <v>0</v>
      </c>
      <c r="U963" s="117"/>
      <c r="V963" s="118">
        <v>0</v>
      </c>
      <c r="W963" s="117"/>
      <c r="X963" s="118">
        <v>0</v>
      </c>
      <c r="Y963" s="117"/>
      <c r="Z963" s="118">
        <v>0</v>
      </c>
      <c r="AA963" s="117"/>
      <c r="AB963" s="118">
        <v>0</v>
      </c>
      <c r="AC963" s="118">
        <v>0</v>
      </c>
      <c r="AD963" s="118">
        <v>0</v>
      </c>
      <c r="AE963" s="118">
        <v>0</v>
      </c>
      <c r="AF963" s="117"/>
      <c r="AG963" s="118">
        <v>0</v>
      </c>
      <c r="AH963" s="117"/>
      <c r="AI963" s="118">
        <v>0</v>
      </c>
      <c r="AJ963" s="117"/>
      <c r="AK963" s="118">
        <v>0</v>
      </c>
      <c r="AL963" s="117"/>
      <c r="AM963" s="118">
        <v>0</v>
      </c>
      <c r="AN963" s="117"/>
      <c r="AO963" s="118">
        <v>0</v>
      </c>
      <c r="AP963" s="117"/>
      <c r="AQ963" s="118">
        <v>0</v>
      </c>
      <c r="AR963" s="117"/>
      <c r="AS963" s="118">
        <v>0</v>
      </c>
      <c r="AT963" s="117"/>
      <c r="AU963" s="118">
        <v>0</v>
      </c>
      <c r="AV963" s="118">
        <v>0</v>
      </c>
      <c r="AW963" s="118">
        <v>0</v>
      </c>
      <c r="AX963" s="118">
        <v>0</v>
      </c>
      <c r="AY963" s="132">
        <v>84870</v>
      </c>
      <c r="AZ963" s="117">
        <v>23</v>
      </c>
      <c r="BA963" s="130">
        <v>17.823</v>
      </c>
      <c r="BB963" s="131">
        <v>2675.527</v>
      </c>
      <c r="BC963" s="131">
        <v>2675.527</v>
      </c>
      <c r="BD963" s="117">
        <v>0</v>
      </c>
      <c r="BE963" s="117">
        <v>0</v>
      </c>
      <c r="BF963" s="118">
        <v>0</v>
      </c>
      <c r="BG963" s="118">
        <v>0</v>
      </c>
      <c r="BH963" s="118">
        <v>0</v>
      </c>
      <c r="BI963" s="117"/>
      <c r="BJ963" s="118">
        <v>0</v>
      </c>
      <c r="BK963" s="117"/>
      <c r="BL963" s="118">
        <v>0</v>
      </c>
      <c r="BM963" s="118">
        <v>0</v>
      </c>
      <c r="BN963" s="118">
        <v>0</v>
      </c>
      <c r="BO963" s="118">
        <v>0</v>
      </c>
      <c r="BP963" s="119">
        <v>0</v>
      </c>
      <c r="BS963" s="97">
        <f t="shared" si="780"/>
        <v>84870</v>
      </c>
      <c r="BT963" s="97">
        <f t="shared" si="781"/>
        <v>23</v>
      </c>
      <c r="BU963" s="97">
        <f t="shared" si="782"/>
        <v>17.823</v>
      </c>
      <c r="BV963" s="296" t="str">
        <f>IF(CA963=0,"NO STOCK",IF(COUNTIF(PKGSUMM_T!$A$2:$A$1245,A963)&gt;0,"OK","ERROR"))</f>
        <v>OK</v>
      </c>
      <c r="BW963" s="296" t="str">
        <f>IF(CA963=0,"NO STOCK",IF(OR(COUNTIF(COST_SHEETT!$B$3:$B$1238,CI963)&gt;0,COUNTIF(COST_SHEETT!$AB$3:$AB$1238,CI963)&gt;0,COUNTIF(COST_SHEETT1!$B$3:$B$1238,CI963)&gt;0,COUNTIF(COST_SHEETT1!$AB$3:$AB$1238,CI963)&gt;0),"OK","ERROR"))</f>
        <v>OK</v>
      </c>
      <c r="BX963" s="97">
        <f>SUMIF(HW!$A$2:$A$1573,$A963,HW!BI$2:BI$1573)</f>
        <v>3690</v>
      </c>
      <c r="BY963" s="97">
        <f>SUMIF(HW!$A$2:$A$1573,$A963,HW!BJ$2:BJ$1573)</f>
        <v>0.77500000000000002</v>
      </c>
      <c r="BZ963" s="197">
        <f t="shared" si="783"/>
        <v>88560</v>
      </c>
      <c r="CA963" s="198">
        <f t="shared" si="784"/>
        <v>18.597999999999999</v>
      </c>
      <c r="CB963" s="296">
        <f>IF(CJ963="Y",IF(C963="FINISHED GOODS",SUMIF(COST_SHEETT!$AB$3:$AB$1227,$CI963,COST_SHEETT!$DD$3:$DD$1227),SUMIF(COST_SHEETT!$B$3:$B$1227,$CI963,COST_SHEETT!$DB$3:$DB$1227)),IF(C963="FINISHED GOODS",SUMIF(COST_SHEETT1!$AB$3:$AB$1227,$CI963,COST_SHEETT1!$DD$3:$DD$1227),SUMIF(COST_SHEETT1!$B$3:$B$1227,$CI963,COST_SHEETT1!$DB$3:$DB$1227)))</f>
        <v>3.1185215517633084E-2</v>
      </c>
      <c r="CC963" s="209">
        <f t="shared" si="826"/>
        <v>2762</v>
      </c>
      <c r="CD963" s="295">
        <v>1</v>
      </c>
      <c r="CE963" s="295"/>
      <c r="CF963" s="376">
        <f t="shared" si="827"/>
        <v>9.9999000000000005E-2</v>
      </c>
      <c r="CG963" s="301">
        <f t="shared" si="828"/>
        <v>3.1185215517633084E-2</v>
      </c>
      <c r="CH963" s="302">
        <f t="shared" si="829"/>
        <v>2762</v>
      </c>
      <c r="CI963" s="285" t="s">
        <v>4264</v>
      </c>
      <c r="CJ963" s="283" t="s">
        <v>2666</v>
      </c>
      <c r="CK963" s="296">
        <f>IF(C963="WORK IN PROGRESS",0.099999,IF(SUMIF(SALE!$L$3:$L$1221,$A963,SALE!$U$3:$U$1221)=0,0,SUMIF(SALE!$L$3:$L$1221,$A963,SALE!$U$3:$U$1221)/SUMIF(SALE!$L$3:$L$1221,$A963,SALE!$F$3:$F$1221)))</f>
        <v>9.9999000000000005E-2</v>
      </c>
      <c r="CL963" s="296" t="str">
        <f t="shared" si="830"/>
        <v>COST</v>
      </c>
      <c r="CM963" s="304">
        <f t="shared" si="831"/>
        <v>148.511</v>
      </c>
      <c r="CT963" s="296">
        <f>+(BX963*CG963)</f>
        <v>115.07344526006608</v>
      </c>
      <c r="CV963" s="296">
        <f t="shared" si="832"/>
        <v>2646.68924098152</v>
      </c>
      <c r="CW963" s="296">
        <f t="shared" si="833"/>
        <v>2761.7626862415859</v>
      </c>
      <c r="CX963" s="388">
        <f t="shared" si="834"/>
        <v>-0.23731375841407498</v>
      </c>
    </row>
    <row r="964" spans="1:102" ht="12" hidden="1" customHeight="1" x14ac:dyDescent="0.25">
      <c r="A964" s="133" t="s">
        <v>2642</v>
      </c>
      <c r="B964" s="111"/>
      <c r="C964" s="111" t="s">
        <v>1200</v>
      </c>
      <c r="D964" s="126"/>
      <c r="E964" s="126"/>
      <c r="F964" s="126">
        <v>5.2399000000000001E-2</v>
      </c>
      <c r="G964" s="126">
        <v>5.2399000000000001E-2</v>
      </c>
      <c r="H964" s="112">
        <v>118953</v>
      </c>
      <c r="I964" s="112">
        <v>23.276</v>
      </c>
      <c r="J964" s="134">
        <v>3386.9760000000001</v>
      </c>
      <c r="K964" s="126"/>
      <c r="L964" s="112">
        <v>0</v>
      </c>
      <c r="M964" s="126"/>
      <c r="N964" s="112">
        <v>0</v>
      </c>
      <c r="O964" s="126"/>
      <c r="P964" s="112">
        <v>0</v>
      </c>
      <c r="Q964" s="126"/>
      <c r="R964" s="112">
        <v>0</v>
      </c>
      <c r="S964" s="126"/>
      <c r="T964" s="112">
        <v>0</v>
      </c>
      <c r="U964" s="126"/>
      <c r="V964" s="112">
        <v>0</v>
      </c>
      <c r="W964" s="126"/>
      <c r="X964" s="112">
        <v>0</v>
      </c>
      <c r="Y964" s="126"/>
      <c r="Z964" s="112">
        <v>0</v>
      </c>
      <c r="AA964" s="126"/>
      <c r="AB964" s="112">
        <v>0</v>
      </c>
      <c r="AC964" s="112">
        <v>0</v>
      </c>
      <c r="AD964" s="112">
        <v>0</v>
      </c>
      <c r="AE964" s="112">
        <v>0</v>
      </c>
      <c r="AF964" s="126"/>
      <c r="AG964" s="112">
        <v>0</v>
      </c>
      <c r="AH964" s="126"/>
      <c r="AI964" s="112">
        <v>0</v>
      </c>
      <c r="AJ964" s="126"/>
      <c r="AK964" s="112">
        <v>0</v>
      </c>
      <c r="AL964" s="126"/>
      <c r="AM964" s="112">
        <v>0</v>
      </c>
      <c r="AN964" s="126"/>
      <c r="AO964" s="112">
        <v>0</v>
      </c>
      <c r="AP964" s="126"/>
      <c r="AQ964" s="112">
        <v>0</v>
      </c>
      <c r="AR964" s="126"/>
      <c r="AS964" s="112">
        <v>0</v>
      </c>
      <c r="AT964" s="126"/>
      <c r="AU964" s="112">
        <v>0</v>
      </c>
      <c r="AV964" s="112">
        <v>0</v>
      </c>
      <c r="AW964" s="112">
        <v>0</v>
      </c>
      <c r="AX964" s="112">
        <v>0</v>
      </c>
      <c r="AY964" s="135">
        <v>118953</v>
      </c>
      <c r="AZ964" s="126">
        <v>30</v>
      </c>
      <c r="BA964" s="112">
        <v>23.276</v>
      </c>
      <c r="BB964" s="134">
        <v>3386.9760000000001</v>
      </c>
      <c r="BC964" s="134">
        <v>3386.9760000000001</v>
      </c>
      <c r="BD964" s="126">
        <v>0</v>
      </c>
      <c r="BE964" s="126">
        <v>0</v>
      </c>
      <c r="BF964" s="112">
        <v>0</v>
      </c>
      <c r="BG964" s="112">
        <v>0</v>
      </c>
      <c r="BH964" s="112">
        <v>0</v>
      </c>
      <c r="BI964" s="126"/>
      <c r="BJ964" s="112">
        <v>0</v>
      </c>
      <c r="BK964" s="126"/>
      <c r="BL964" s="112">
        <v>0</v>
      </c>
      <c r="BM964" s="112">
        <v>0</v>
      </c>
      <c r="BN964" s="112">
        <v>0</v>
      </c>
      <c r="BO964" s="112">
        <v>0</v>
      </c>
      <c r="BP964" s="113">
        <v>0</v>
      </c>
      <c r="BS964" s="97">
        <f t="shared" si="780"/>
        <v>0</v>
      </c>
      <c r="BT964" s="97">
        <f t="shared" si="781"/>
        <v>0</v>
      </c>
      <c r="BU964" s="97">
        <f t="shared" si="782"/>
        <v>0</v>
      </c>
      <c r="BV964" s="296" t="str">
        <f>IF(CA964=0,"NO STOCK",IF(COUNTIF(PKGSUMM_T!$A$2:$A$1245,A964)&gt;0,"OK","ERROR"))</f>
        <v>NO STOCK</v>
      </c>
      <c r="BW964" s="296" t="str">
        <f>IF(CA964=0,"NO STOCK",IF(OR(COUNTIF(COST_SHEETT!$B$3:$B$1238,CI964)&gt;0,COUNTIF(COST_SHEETT!$AB$3:$AB$1238,CI964)&gt;0,COUNTIF(COST_SHEETT1!$B$3:$B$1238,CI964)&gt;0,COUNTIF(COST_SHEETT1!$AB$3:$AB$1238,CI964)&gt;0),"OK","ERROR"))</f>
        <v>NO STOCK</v>
      </c>
      <c r="BX964" s="97">
        <f>SUMIF(HW!$A$2:$A$1573,$A964,HW!BI$2:BI$1573)</f>
        <v>0</v>
      </c>
      <c r="BY964" s="97">
        <f>SUMIF(HW!$A$2:$A$1573,$A964,HW!BJ$2:BJ$1573)</f>
        <v>0</v>
      </c>
      <c r="BZ964" s="197">
        <f t="shared" si="783"/>
        <v>0</v>
      </c>
      <c r="CA964" s="198">
        <f t="shared" si="784"/>
        <v>0</v>
      </c>
      <c r="CI964" s="285"/>
      <c r="CJ964" s="282"/>
      <c r="CK964" s="296">
        <f>IF(C964="WORK IN PROGRESS",0.099999,IF(SUMIF(SALE!$L$3:$L$1221,$A964,SALE!$U$3:$U$1221)=0,0,SUMIF(SALE!$L$3:$L$1221,$A964,SALE!$U$3:$U$1221)/SUMIF(SALE!$L$3:$L$1221,$A964,SALE!$F$3:$F$1221)))</f>
        <v>0</v>
      </c>
    </row>
    <row r="965" spans="1:102" ht="12" hidden="1" customHeight="1" x14ac:dyDescent="0.25">
      <c r="A965" s="136" t="s">
        <v>2642</v>
      </c>
      <c r="B965" s="105" t="s">
        <v>1200</v>
      </c>
      <c r="C965" s="105"/>
      <c r="D965" s="137"/>
      <c r="E965" s="137"/>
      <c r="F965" s="137">
        <v>0.11204799999999999</v>
      </c>
      <c r="G965" s="137">
        <v>0.11204799999999999</v>
      </c>
      <c r="H965" s="107">
        <v>161008</v>
      </c>
      <c r="I965" s="107">
        <v>30.62</v>
      </c>
      <c r="J965" s="138">
        <v>4548.6379999999999</v>
      </c>
      <c r="K965" s="137"/>
      <c r="L965" s="107">
        <v>0</v>
      </c>
      <c r="M965" s="137"/>
      <c r="N965" s="107">
        <v>0</v>
      </c>
      <c r="O965" s="137"/>
      <c r="P965" s="107">
        <v>0</v>
      </c>
      <c r="Q965" s="137"/>
      <c r="R965" s="107">
        <v>0</v>
      </c>
      <c r="S965" s="137"/>
      <c r="T965" s="107">
        <v>0</v>
      </c>
      <c r="U965" s="137"/>
      <c r="V965" s="107">
        <v>0</v>
      </c>
      <c r="W965" s="137"/>
      <c r="X965" s="107">
        <v>0</v>
      </c>
      <c r="Y965" s="137"/>
      <c r="Z965" s="107">
        <v>0</v>
      </c>
      <c r="AA965" s="137"/>
      <c r="AB965" s="107">
        <v>0</v>
      </c>
      <c r="AC965" s="107">
        <v>0</v>
      </c>
      <c r="AD965" s="107">
        <v>0</v>
      </c>
      <c r="AE965" s="107">
        <v>0</v>
      </c>
      <c r="AF965" s="137"/>
      <c r="AG965" s="107">
        <v>0</v>
      </c>
      <c r="AH965" s="137"/>
      <c r="AI965" s="107">
        <v>0</v>
      </c>
      <c r="AJ965" s="137"/>
      <c r="AK965" s="107">
        <v>0</v>
      </c>
      <c r="AL965" s="137"/>
      <c r="AM965" s="107">
        <v>0</v>
      </c>
      <c r="AN965" s="137"/>
      <c r="AO965" s="107">
        <v>0</v>
      </c>
      <c r="AP965" s="137"/>
      <c r="AQ965" s="107">
        <v>0</v>
      </c>
      <c r="AR965" s="137"/>
      <c r="AS965" s="107">
        <v>0</v>
      </c>
      <c r="AT965" s="137"/>
      <c r="AU965" s="107">
        <v>0</v>
      </c>
      <c r="AV965" s="107">
        <v>0</v>
      </c>
      <c r="AW965" s="107">
        <v>0</v>
      </c>
      <c r="AX965" s="107">
        <v>0</v>
      </c>
      <c r="AY965" s="139">
        <v>161008</v>
      </c>
      <c r="AZ965" s="137">
        <v>38</v>
      </c>
      <c r="BA965" s="107">
        <v>30.62</v>
      </c>
      <c r="BB965" s="138">
        <v>4548.6379999999999</v>
      </c>
      <c r="BC965" s="138">
        <v>4548.6379999999999</v>
      </c>
      <c r="BD965" s="137">
        <v>0</v>
      </c>
      <c r="BE965" s="137">
        <v>0</v>
      </c>
      <c r="BF965" s="107">
        <v>0</v>
      </c>
      <c r="BG965" s="107">
        <v>0</v>
      </c>
      <c r="BH965" s="107">
        <v>0</v>
      </c>
      <c r="BI965" s="137"/>
      <c r="BJ965" s="107">
        <v>0</v>
      </c>
      <c r="BK965" s="137"/>
      <c r="BL965" s="107">
        <v>0</v>
      </c>
      <c r="BM965" s="107">
        <v>0</v>
      </c>
      <c r="BN965" s="107">
        <v>0</v>
      </c>
      <c r="BO965" s="107">
        <v>0</v>
      </c>
      <c r="BP965" s="108">
        <v>0</v>
      </c>
      <c r="BS965" s="97">
        <f t="shared" si="780"/>
        <v>0</v>
      </c>
      <c r="BT965" s="97">
        <f t="shared" si="781"/>
        <v>0</v>
      </c>
      <c r="BU965" s="97">
        <f t="shared" si="782"/>
        <v>0</v>
      </c>
      <c r="BV965" s="296" t="str">
        <f>IF(CA965=0,"NO STOCK",IF(COUNTIF(PKGSUMM_T!$A$2:$A$1245,A965)&gt;0,"OK","ERROR"))</f>
        <v>NO STOCK</v>
      </c>
      <c r="BW965" s="296" t="str">
        <f>IF(CA965=0,"NO STOCK",IF(OR(COUNTIF(COST_SHEETT!$B$3:$B$1238,CI965)&gt;0,COUNTIF(COST_SHEETT!$AB$3:$AB$1238,CI965)&gt;0,COUNTIF(COST_SHEETT1!$B$3:$B$1238,CI965)&gt;0,COUNTIF(COST_SHEETT1!$AB$3:$AB$1238,CI965)&gt;0),"OK","ERROR"))</f>
        <v>NO STOCK</v>
      </c>
      <c r="BX965" s="97">
        <f>SUMIF(HW!$A$2:$A$1573,$A965,HW!BI$2:BI$1573)</f>
        <v>0</v>
      </c>
      <c r="BY965" s="97">
        <f>SUMIF(HW!$A$2:$A$1573,$A965,HW!BJ$2:BJ$1573)</f>
        <v>0</v>
      </c>
      <c r="BZ965" s="197">
        <f t="shared" si="783"/>
        <v>0</v>
      </c>
      <c r="CA965" s="198">
        <f t="shared" si="784"/>
        <v>0</v>
      </c>
      <c r="CI965" s="285"/>
      <c r="CJ965" s="282"/>
      <c r="CK965" s="296">
        <f>IF(C965="WORK IN PROGRESS",0.099999,IF(SUMIF(SALE!$L$3:$L$1221,$A965,SALE!$U$3:$U$1221)=0,0,SUMIF(SALE!$L$3:$L$1221,$A965,SALE!$U$3:$U$1221)/SUMIF(SALE!$L$3:$L$1221,$A965,SALE!$F$3:$F$1221)))</f>
        <v>0</v>
      </c>
    </row>
    <row r="966" spans="1:102" ht="12" hidden="1" customHeight="1" x14ac:dyDescent="0.25">
      <c r="A966" s="109" t="s">
        <v>2642</v>
      </c>
      <c r="B966" s="111" t="s">
        <v>2111</v>
      </c>
      <c r="C966" s="110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  <c r="BD966" s="112"/>
      <c r="BE966" s="112"/>
      <c r="BF966" s="112"/>
      <c r="BG966" s="112"/>
      <c r="BH966" s="112"/>
      <c r="BI966" s="112"/>
      <c r="BJ966" s="112"/>
      <c r="BK966" s="112"/>
      <c r="BL966" s="112"/>
      <c r="BM966" s="112"/>
      <c r="BN966" s="112"/>
      <c r="BO966" s="112"/>
      <c r="BP966" s="113"/>
      <c r="BS966" s="97">
        <f t="shared" si="780"/>
        <v>0</v>
      </c>
      <c r="BT966" s="97">
        <f t="shared" si="781"/>
        <v>0</v>
      </c>
      <c r="BU966" s="97">
        <f t="shared" si="782"/>
        <v>0</v>
      </c>
      <c r="BV966" s="296" t="str">
        <f>IF(CA966=0,"NO STOCK",IF(COUNTIF(PKGSUMM_T!$A$2:$A$1245,A966)&gt;0,"OK","ERROR"))</f>
        <v>NO STOCK</v>
      </c>
      <c r="BW966" s="296" t="str">
        <f>IF(CA966=0,"NO STOCK",IF(OR(COUNTIF(COST_SHEETT!$B$3:$B$1238,CI966)&gt;0,COUNTIF(COST_SHEETT!$AB$3:$AB$1238,CI966)&gt;0,COUNTIF(COST_SHEETT1!$B$3:$B$1238,CI966)&gt;0,COUNTIF(COST_SHEETT1!$AB$3:$AB$1238,CI966)&gt;0),"OK","ERROR"))</f>
        <v>NO STOCK</v>
      </c>
      <c r="BX966" s="97">
        <f>SUMIF(HW!$A$2:$A$1573,$A966,HW!BI$2:BI$1573)</f>
        <v>0</v>
      </c>
      <c r="BY966" s="97">
        <f>SUMIF(HW!$A$2:$A$1573,$A966,HW!BJ$2:BJ$1573)</f>
        <v>0</v>
      </c>
      <c r="BZ966" s="197">
        <f t="shared" si="783"/>
        <v>0</v>
      </c>
      <c r="CA966" s="198">
        <f t="shared" si="784"/>
        <v>0</v>
      </c>
      <c r="CI966" s="285"/>
      <c r="CJ966" s="282"/>
      <c r="CK966" s="296">
        <f>IF(C966="WORK IN PROGRESS",0.099999,IF(SUMIF(SALE!$L$3:$L$1221,$A966,SALE!$U$3:$U$1221)=0,0,SUMIF(SALE!$L$3:$L$1221,$A966,SALE!$U$3:$U$1221)/SUMIF(SALE!$L$3:$L$1221,$A966,SALE!$F$3:$F$1221)))</f>
        <v>0</v>
      </c>
    </row>
    <row r="967" spans="1:102" ht="12" hidden="1" customHeight="1" x14ac:dyDescent="0.25">
      <c r="A967" s="104" t="s">
        <v>2642</v>
      </c>
      <c r="B967" s="106"/>
      <c r="C967" s="105" t="s">
        <v>30</v>
      </c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  <c r="BH967" s="107"/>
      <c r="BI967" s="107"/>
      <c r="BJ967" s="107"/>
      <c r="BK967" s="107"/>
      <c r="BL967" s="107"/>
      <c r="BM967" s="107"/>
      <c r="BN967" s="107"/>
      <c r="BO967" s="107"/>
      <c r="BP967" s="108"/>
      <c r="BS967" s="97">
        <f t="shared" si="780"/>
        <v>0</v>
      </c>
      <c r="BT967" s="97">
        <f t="shared" si="781"/>
        <v>0</v>
      </c>
      <c r="BU967" s="97">
        <f t="shared" si="782"/>
        <v>0</v>
      </c>
      <c r="BV967" s="296" t="str">
        <f>IF(CA967=0,"NO STOCK",IF(COUNTIF(PKGSUMM_T!$A$2:$A$1245,A967)&gt;0,"OK","ERROR"))</f>
        <v>NO STOCK</v>
      </c>
      <c r="BW967" s="296" t="str">
        <f>IF(CA967=0,"NO STOCK",IF(OR(COUNTIF(COST_SHEETT!$B$3:$B$1238,CI967)&gt;0,COUNTIF(COST_SHEETT!$AB$3:$AB$1238,CI967)&gt;0,COUNTIF(COST_SHEETT1!$B$3:$B$1238,CI967)&gt;0,COUNTIF(COST_SHEETT1!$AB$3:$AB$1238,CI967)&gt;0),"OK","ERROR"))</f>
        <v>NO STOCK</v>
      </c>
      <c r="BX967" s="97">
        <f>SUMIF(HW!$A$2:$A$1573,$A967,HW!BI$2:BI$1573)</f>
        <v>0</v>
      </c>
      <c r="BY967" s="97">
        <f>SUMIF(HW!$A$2:$A$1573,$A967,HW!BJ$2:BJ$1573)</f>
        <v>0</v>
      </c>
      <c r="BZ967" s="197">
        <f t="shared" si="783"/>
        <v>0</v>
      </c>
      <c r="CA967" s="198">
        <f t="shared" si="784"/>
        <v>0</v>
      </c>
      <c r="CI967" s="285"/>
      <c r="CJ967" s="282"/>
      <c r="CK967" s="296">
        <f>IF(C967="WORK IN PROGRESS",0.099999,IF(SUMIF(SALE!$L$3:$L$1221,$A967,SALE!$U$3:$U$1221)=0,0,SUMIF(SALE!$L$3:$L$1221,$A967,SALE!$U$3:$U$1221)/SUMIF(SALE!$L$3:$L$1221,$A967,SALE!$F$3:$F$1221)))</f>
        <v>0</v>
      </c>
    </row>
    <row r="968" spans="1:102" ht="12" hidden="1" customHeight="1" x14ac:dyDescent="0.25">
      <c r="A968" s="120" t="s">
        <v>627</v>
      </c>
      <c r="B968" s="121" t="s">
        <v>628</v>
      </c>
      <c r="C968" s="121" t="s">
        <v>30</v>
      </c>
      <c r="D968" s="122">
        <v>3330</v>
      </c>
      <c r="E968" s="123">
        <v>240</v>
      </c>
      <c r="F968" s="123">
        <v>3.4824000000000001E-2</v>
      </c>
      <c r="G968" s="123">
        <v>3.4824000000000001E-2</v>
      </c>
      <c r="H968" s="124"/>
      <c r="I968" s="124">
        <v>0</v>
      </c>
      <c r="J968" s="124">
        <v>0</v>
      </c>
      <c r="K968" s="124"/>
      <c r="L968" s="124">
        <v>0</v>
      </c>
      <c r="M968" s="124"/>
      <c r="N968" s="124">
        <v>0</v>
      </c>
      <c r="O968" s="124"/>
      <c r="P968" s="124">
        <v>0</v>
      </c>
      <c r="Q968" s="124"/>
      <c r="R968" s="124">
        <v>0</v>
      </c>
      <c r="S968" s="124"/>
      <c r="T968" s="124">
        <v>0</v>
      </c>
      <c r="U968" s="124"/>
      <c r="V968" s="124">
        <v>0</v>
      </c>
      <c r="W968" s="124"/>
      <c r="X968" s="124">
        <v>0</v>
      </c>
      <c r="Y968" s="124"/>
      <c r="Z968" s="124">
        <v>0</v>
      </c>
      <c r="AA968" s="124"/>
      <c r="AB968" s="124">
        <v>0</v>
      </c>
      <c r="AC968" s="124">
        <v>0</v>
      </c>
      <c r="AD968" s="124">
        <v>0</v>
      </c>
      <c r="AE968" s="124">
        <v>0</v>
      </c>
      <c r="AF968" s="124"/>
      <c r="AG968" s="124">
        <v>0</v>
      </c>
      <c r="AH968" s="124"/>
      <c r="AI968" s="124">
        <v>0</v>
      </c>
      <c r="AJ968" s="124"/>
      <c r="AK968" s="124">
        <v>0</v>
      </c>
      <c r="AL968" s="124"/>
      <c r="AM968" s="124">
        <v>0</v>
      </c>
      <c r="AN968" s="124"/>
      <c r="AO968" s="124">
        <v>0</v>
      </c>
      <c r="AP968" s="124"/>
      <c r="AQ968" s="124">
        <v>0</v>
      </c>
      <c r="AR968" s="124"/>
      <c r="AS968" s="124">
        <v>0</v>
      </c>
      <c r="AT968" s="124"/>
      <c r="AU968" s="124">
        <v>0</v>
      </c>
      <c r="AV968" s="124">
        <v>0</v>
      </c>
      <c r="AW968" s="124">
        <v>0</v>
      </c>
      <c r="AX968" s="124">
        <v>0</v>
      </c>
      <c r="AY968" s="124">
        <v>0</v>
      </c>
      <c r="AZ968" s="124">
        <v>0</v>
      </c>
      <c r="BA968" s="124">
        <v>0</v>
      </c>
      <c r="BB968" s="124">
        <v>0</v>
      </c>
      <c r="BC968" s="124">
        <v>0</v>
      </c>
      <c r="BD968" s="123">
        <v>0</v>
      </c>
      <c r="BE968" s="123">
        <v>0</v>
      </c>
      <c r="BF968" s="124">
        <v>0</v>
      </c>
      <c r="BG968" s="124">
        <v>0</v>
      </c>
      <c r="BH968" s="124">
        <v>0</v>
      </c>
      <c r="BI968" s="124"/>
      <c r="BJ968" s="124">
        <v>0</v>
      </c>
      <c r="BK968" s="124"/>
      <c r="BL968" s="124">
        <v>0</v>
      </c>
      <c r="BM968" s="124">
        <v>0</v>
      </c>
      <c r="BN968" s="124">
        <v>0</v>
      </c>
      <c r="BO968" s="124">
        <v>0</v>
      </c>
      <c r="BP968" s="125">
        <v>0</v>
      </c>
      <c r="BS968" s="97">
        <f t="shared" ref="BS968:BS1031" si="835">IF($A968="YYYYY",0,AY968)</f>
        <v>0</v>
      </c>
      <c r="BT968" s="97">
        <f t="shared" ref="BT968:BT1031" si="836">IF($A968="YYYYY",0,AZ968)</f>
        <v>0</v>
      </c>
      <c r="BU968" s="97">
        <f t="shared" ref="BU968:BU1031" si="837">IF($A968="YYYYY",0,BA968)</f>
        <v>0</v>
      </c>
      <c r="BV968" s="296" t="str">
        <f>IF(CA968=0,"NO STOCK",IF(COUNTIF(PKGSUMM_T!$A$2:$A$1245,A968)&gt;0,"OK","ERROR"))</f>
        <v>NO STOCK</v>
      </c>
      <c r="BW968" s="296" t="str">
        <f>IF(CA968=0,"NO STOCK",IF(OR(COUNTIF(COST_SHEETT!$B$3:$B$1238,CI968)&gt;0,COUNTIF(COST_SHEETT!$AB$3:$AB$1238,CI968)&gt;0,COUNTIF(COST_SHEETT1!$B$3:$B$1238,CI968)&gt;0,COUNTIF(COST_SHEETT1!$AB$3:$AB$1238,CI968)&gt;0),"OK","ERROR"))</f>
        <v>NO STOCK</v>
      </c>
      <c r="BX968" s="97">
        <f>SUMIF(HW!$A$2:$A$1573,$A968,HW!BI$2:BI$1573)</f>
        <v>0</v>
      </c>
      <c r="BY968" s="97">
        <f>SUMIF(HW!$A$2:$A$1573,$A968,HW!BJ$2:BJ$1573)</f>
        <v>0</v>
      </c>
      <c r="BZ968" s="197">
        <f t="shared" ref="BZ968:BZ1031" si="838">BS968+BX968</f>
        <v>0</v>
      </c>
      <c r="CA968" s="198">
        <f t="shared" ref="CA968:CA1031" si="839">BY968+BU968</f>
        <v>0</v>
      </c>
      <c r="CI968" s="285"/>
      <c r="CJ968" s="282"/>
      <c r="CK968" s="296">
        <f>IF(C968="WORK IN PROGRESS",0.099999,IF(SUMIF(SALE!$L$3:$L$1221,$A968,SALE!$U$3:$U$1221)=0,0,SUMIF(SALE!$L$3:$L$1221,$A968,SALE!$U$3:$U$1221)/SUMIF(SALE!$L$3:$L$1221,$A968,SALE!$F$3:$F$1221)))</f>
        <v>0</v>
      </c>
    </row>
    <row r="969" spans="1:102" ht="12" hidden="1" customHeight="1" x14ac:dyDescent="0.25">
      <c r="A969" s="104" t="s">
        <v>2642</v>
      </c>
      <c r="B969" s="106"/>
      <c r="C969" s="105" t="s">
        <v>1200</v>
      </c>
      <c r="D969" s="107"/>
      <c r="E969" s="107"/>
      <c r="F969" s="137">
        <v>3.4824000000000001E-2</v>
      </c>
      <c r="G969" s="137">
        <v>3.4824000000000001E-2</v>
      </c>
      <c r="H969" s="107"/>
      <c r="I969" s="107">
        <v>0</v>
      </c>
      <c r="J969" s="107">
        <v>0</v>
      </c>
      <c r="K969" s="107"/>
      <c r="L969" s="107">
        <v>0</v>
      </c>
      <c r="M969" s="107"/>
      <c r="N969" s="107">
        <v>0</v>
      </c>
      <c r="O969" s="107"/>
      <c r="P969" s="107">
        <v>0</v>
      </c>
      <c r="Q969" s="107"/>
      <c r="R969" s="107">
        <v>0</v>
      </c>
      <c r="S969" s="107"/>
      <c r="T969" s="107">
        <v>0</v>
      </c>
      <c r="U969" s="107"/>
      <c r="V969" s="107">
        <v>0</v>
      </c>
      <c r="W969" s="107"/>
      <c r="X969" s="107">
        <v>0</v>
      </c>
      <c r="Y969" s="107"/>
      <c r="Z969" s="107">
        <v>0</v>
      </c>
      <c r="AA969" s="107"/>
      <c r="AB969" s="107">
        <v>0</v>
      </c>
      <c r="AC969" s="107">
        <v>0</v>
      </c>
      <c r="AD969" s="107">
        <v>0</v>
      </c>
      <c r="AE969" s="107">
        <v>0</v>
      </c>
      <c r="AF969" s="107"/>
      <c r="AG969" s="107">
        <v>0</v>
      </c>
      <c r="AH969" s="107"/>
      <c r="AI969" s="107">
        <v>0</v>
      </c>
      <c r="AJ969" s="107"/>
      <c r="AK969" s="107">
        <v>0</v>
      </c>
      <c r="AL969" s="107"/>
      <c r="AM969" s="107">
        <v>0</v>
      </c>
      <c r="AN969" s="107"/>
      <c r="AO969" s="107">
        <v>0</v>
      </c>
      <c r="AP969" s="107"/>
      <c r="AQ969" s="107">
        <v>0</v>
      </c>
      <c r="AR969" s="107"/>
      <c r="AS969" s="107">
        <v>0</v>
      </c>
      <c r="AT969" s="107"/>
      <c r="AU969" s="107">
        <v>0</v>
      </c>
      <c r="AV969" s="107">
        <v>0</v>
      </c>
      <c r="AW969" s="107">
        <v>0</v>
      </c>
      <c r="AX969" s="107">
        <v>0</v>
      </c>
      <c r="AY969" s="107">
        <v>0</v>
      </c>
      <c r="AZ969" s="107">
        <v>0</v>
      </c>
      <c r="BA969" s="107">
        <v>0</v>
      </c>
      <c r="BB969" s="107">
        <v>0</v>
      </c>
      <c r="BC969" s="107">
        <v>0</v>
      </c>
      <c r="BD969" s="137">
        <v>0</v>
      </c>
      <c r="BE969" s="137">
        <v>0</v>
      </c>
      <c r="BF969" s="107">
        <v>0</v>
      </c>
      <c r="BG969" s="107">
        <v>0</v>
      </c>
      <c r="BH969" s="107">
        <v>0</v>
      </c>
      <c r="BI969" s="107"/>
      <c r="BJ969" s="107">
        <v>0</v>
      </c>
      <c r="BK969" s="107"/>
      <c r="BL969" s="107">
        <v>0</v>
      </c>
      <c r="BM969" s="107">
        <v>0</v>
      </c>
      <c r="BN969" s="107">
        <v>0</v>
      </c>
      <c r="BO969" s="107">
        <v>0</v>
      </c>
      <c r="BP969" s="108">
        <v>0</v>
      </c>
      <c r="BS969" s="97">
        <f t="shared" si="835"/>
        <v>0</v>
      </c>
      <c r="BT969" s="97">
        <f t="shared" si="836"/>
        <v>0</v>
      </c>
      <c r="BU969" s="97">
        <f t="shared" si="837"/>
        <v>0</v>
      </c>
      <c r="BV969" s="296" t="str">
        <f>IF(CA969=0,"NO STOCK",IF(COUNTIF(PKGSUMM_T!$A$2:$A$1245,A969)&gt;0,"OK","ERROR"))</f>
        <v>NO STOCK</v>
      </c>
      <c r="BW969" s="296" t="str">
        <f>IF(CA969=0,"NO STOCK",IF(OR(COUNTIF(COST_SHEETT!$B$3:$B$1238,CI969)&gt;0,COUNTIF(COST_SHEETT!$AB$3:$AB$1238,CI969)&gt;0,COUNTIF(COST_SHEETT1!$B$3:$B$1238,CI969)&gt;0,COUNTIF(COST_SHEETT1!$AB$3:$AB$1238,CI969)&gt;0),"OK","ERROR"))</f>
        <v>NO STOCK</v>
      </c>
      <c r="BX969" s="97">
        <f>SUMIF(HW!$A$2:$A$1573,$A969,HW!BI$2:BI$1573)</f>
        <v>0</v>
      </c>
      <c r="BY969" s="97">
        <f>SUMIF(HW!$A$2:$A$1573,$A969,HW!BJ$2:BJ$1573)</f>
        <v>0</v>
      </c>
      <c r="BZ969" s="197">
        <f t="shared" si="838"/>
        <v>0</v>
      </c>
      <c r="CA969" s="198">
        <f t="shared" si="839"/>
        <v>0</v>
      </c>
      <c r="CI969" s="285"/>
      <c r="CJ969" s="282"/>
      <c r="CK969" s="296">
        <f>IF(C969="WORK IN PROGRESS",0.099999,IF(SUMIF(SALE!$L$3:$L$1221,$A969,SALE!$U$3:$U$1221)=0,0,SUMIF(SALE!$L$3:$L$1221,$A969,SALE!$U$3:$U$1221)/SUMIF(SALE!$L$3:$L$1221,$A969,SALE!$F$3:$F$1221)))</f>
        <v>0</v>
      </c>
    </row>
    <row r="970" spans="1:102" ht="12" hidden="1" customHeight="1" x14ac:dyDescent="0.25">
      <c r="A970" s="109" t="s">
        <v>2642</v>
      </c>
      <c r="B970" s="111" t="s">
        <v>1200</v>
      </c>
      <c r="C970" s="110"/>
      <c r="D970" s="112"/>
      <c r="E970" s="112"/>
      <c r="F970" s="126">
        <v>3.4824000000000001E-2</v>
      </c>
      <c r="G970" s="126">
        <v>3.4824000000000001E-2</v>
      </c>
      <c r="H970" s="112"/>
      <c r="I970" s="112">
        <v>0</v>
      </c>
      <c r="J970" s="112">
        <v>0</v>
      </c>
      <c r="K970" s="112"/>
      <c r="L970" s="112">
        <v>0</v>
      </c>
      <c r="M970" s="112"/>
      <c r="N970" s="112">
        <v>0</v>
      </c>
      <c r="O970" s="112"/>
      <c r="P970" s="112">
        <v>0</v>
      </c>
      <c r="Q970" s="112"/>
      <c r="R970" s="112">
        <v>0</v>
      </c>
      <c r="S970" s="112"/>
      <c r="T970" s="112">
        <v>0</v>
      </c>
      <c r="U970" s="112"/>
      <c r="V970" s="112">
        <v>0</v>
      </c>
      <c r="W970" s="112"/>
      <c r="X970" s="112">
        <v>0</v>
      </c>
      <c r="Y970" s="112"/>
      <c r="Z970" s="112">
        <v>0</v>
      </c>
      <c r="AA970" s="112"/>
      <c r="AB970" s="112">
        <v>0</v>
      </c>
      <c r="AC970" s="112">
        <v>0</v>
      </c>
      <c r="AD970" s="112">
        <v>0</v>
      </c>
      <c r="AE970" s="112">
        <v>0</v>
      </c>
      <c r="AF970" s="112"/>
      <c r="AG970" s="112">
        <v>0</v>
      </c>
      <c r="AH970" s="112"/>
      <c r="AI970" s="112">
        <v>0</v>
      </c>
      <c r="AJ970" s="112"/>
      <c r="AK970" s="112">
        <v>0</v>
      </c>
      <c r="AL970" s="112"/>
      <c r="AM970" s="112">
        <v>0</v>
      </c>
      <c r="AN970" s="112"/>
      <c r="AO970" s="112">
        <v>0</v>
      </c>
      <c r="AP970" s="112"/>
      <c r="AQ970" s="112">
        <v>0</v>
      </c>
      <c r="AR970" s="112"/>
      <c r="AS970" s="112">
        <v>0</v>
      </c>
      <c r="AT970" s="112"/>
      <c r="AU970" s="112">
        <v>0</v>
      </c>
      <c r="AV970" s="112">
        <v>0</v>
      </c>
      <c r="AW970" s="112">
        <v>0</v>
      </c>
      <c r="AX970" s="112">
        <v>0</v>
      </c>
      <c r="AY970" s="112">
        <v>0</v>
      </c>
      <c r="AZ970" s="112">
        <v>0</v>
      </c>
      <c r="BA970" s="112">
        <v>0</v>
      </c>
      <c r="BB970" s="112">
        <v>0</v>
      </c>
      <c r="BC970" s="112">
        <v>0</v>
      </c>
      <c r="BD970" s="126">
        <v>0</v>
      </c>
      <c r="BE970" s="126">
        <v>0</v>
      </c>
      <c r="BF970" s="112">
        <v>0</v>
      </c>
      <c r="BG970" s="112">
        <v>0</v>
      </c>
      <c r="BH970" s="112">
        <v>0</v>
      </c>
      <c r="BI970" s="112"/>
      <c r="BJ970" s="112">
        <v>0</v>
      </c>
      <c r="BK970" s="112"/>
      <c r="BL970" s="112">
        <v>0</v>
      </c>
      <c r="BM970" s="112">
        <v>0</v>
      </c>
      <c r="BN970" s="112">
        <v>0</v>
      </c>
      <c r="BO970" s="112">
        <v>0</v>
      </c>
      <c r="BP970" s="113">
        <v>0</v>
      </c>
      <c r="BS970" s="97">
        <f t="shared" si="835"/>
        <v>0</v>
      </c>
      <c r="BT970" s="97">
        <f t="shared" si="836"/>
        <v>0</v>
      </c>
      <c r="BU970" s="97">
        <f t="shared" si="837"/>
        <v>0</v>
      </c>
      <c r="BV970" s="296" t="str">
        <f>IF(CA970=0,"NO STOCK",IF(COUNTIF(PKGSUMM_T!$A$2:$A$1245,A970)&gt;0,"OK","ERROR"))</f>
        <v>NO STOCK</v>
      </c>
      <c r="BW970" s="296" t="str">
        <f>IF(CA970=0,"NO STOCK",IF(OR(COUNTIF(COST_SHEETT!$B$3:$B$1238,CI970)&gt;0,COUNTIF(COST_SHEETT!$AB$3:$AB$1238,CI970)&gt;0,COUNTIF(COST_SHEETT1!$B$3:$B$1238,CI970)&gt;0,COUNTIF(COST_SHEETT1!$AB$3:$AB$1238,CI970)&gt;0),"OK","ERROR"))</f>
        <v>NO STOCK</v>
      </c>
      <c r="BX970" s="97">
        <f>SUMIF(HW!$A$2:$A$1573,$A970,HW!BI$2:BI$1573)</f>
        <v>0</v>
      </c>
      <c r="BY970" s="97">
        <f>SUMIF(HW!$A$2:$A$1573,$A970,HW!BJ$2:BJ$1573)</f>
        <v>0</v>
      </c>
      <c r="BZ970" s="197">
        <f t="shared" si="838"/>
        <v>0</v>
      </c>
      <c r="CA970" s="198">
        <f t="shared" si="839"/>
        <v>0</v>
      </c>
      <c r="CI970" s="285"/>
      <c r="CJ970" s="282"/>
      <c r="CK970" s="296">
        <f>IF(C970="WORK IN PROGRESS",0.099999,IF(SUMIF(SALE!$L$3:$L$1221,$A970,SALE!$U$3:$U$1221)=0,0,SUMIF(SALE!$L$3:$L$1221,$A970,SALE!$U$3:$U$1221)/SUMIF(SALE!$L$3:$L$1221,$A970,SALE!$F$3:$F$1221)))</f>
        <v>0</v>
      </c>
    </row>
    <row r="971" spans="1:102" ht="12" hidden="1" customHeight="1" x14ac:dyDescent="0.25">
      <c r="A971" s="104" t="s">
        <v>2642</v>
      </c>
      <c r="B971" s="105" t="s">
        <v>2112</v>
      </c>
      <c r="C971" s="106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  <c r="BH971" s="107"/>
      <c r="BI971" s="107"/>
      <c r="BJ971" s="107"/>
      <c r="BK971" s="107"/>
      <c r="BL971" s="107"/>
      <c r="BM971" s="107"/>
      <c r="BN971" s="107"/>
      <c r="BO971" s="107"/>
      <c r="BP971" s="108"/>
      <c r="BS971" s="97">
        <f t="shared" si="835"/>
        <v>0</v>
      </c>
      <c r="BT971" s="97">
        <f t="shared" si="836"/>
        <v>0</v>
      </c>
      <c r="BU971" s="97">
        <f t="shared" si="837"/>
        <v>0</v>
      </c>
      <c r="BV971" s="296" t="str">
        <f>IF(CA971=0,"NO STOCK",IF(COUNTIF(PKGSUMM_T!$A$2:$A$1245,A971)&gt;0,"OK","ERROR"))</f>
        <v>NO STOCK</v>
      </c>
      <c r="BW971" s="296" t="str">
        <f>IF(CA971=0,"NO STOCK",IF(OR(COUNTIF(COST_SHEETT!$B$3:$B$1238,CI971)&gt;0,COUNTIF(COST_SHEETT!$AB$3:$AB$1238,CI971)&gt;0,COUNTIF(COST_SHEETT1!$B$3:$B$1238,CI971)&gt;0,COUNTIF(COST_SHEETT1!$AB$3:$AB$1238,CI971)&gt;0),"OK","ERROR"))</f>
        <v>NO STOCK</v>
      </c>
      <c r="BX971" s="97">
        <f>SUMIF(HW!$A$2:$A$1573,$A971,HW!BI$2:BI$1573)</f>
        <v>0</v>
      </c>
      <c r="BY971" s="97">
        <f>SUMIF(HW!$A$2:$A$1573,$A971,HW!BJ$2:BJ$1573)</f>
        <v>0</v>
      </c>
      <c r="BZ971" s="197">
        <f t="shared" si="838"/>
        <v>0</v>
      </c>
      <c r="CA971" s="198">
        <f t="shared" si="839"/>
        <v>0</v>
      </c>
      <c r="CI971" s="285"/>
      <c r="CJ971" s="282"/>
      <c r="CK971" s="296">
        <f>IF(C971="WORK IN PROGRESS",0.099999,IF(SUMIF(SALE!$L$3:$L$1221,$A971,SALE!$U$3:$U$1221)=0,0,SUMIF(SALE!$L$3:$L$1221,$A971,SALE!$U$3:$U$1221)/SUMIF(SALE!$L$3:$L$1221,$A971,SALE!$F$3:$F$1221)))</f>
        <v>0</v>
      </c>
    </row>
    <row r="972" spans="1:102" ht="12" hidden="1" customHeight="1" x14ac:dyDescent="0.25">
      <c r="A972" s="109" t="s">
        <v>2642</v>
      </c>
      <c r="B972" s="110"/>
      <c r="C972" s="111" t="s">
        <v>30</v>
      </c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  <c r="BD972" s="112"/>
      <c r="BE972" s="112"/>
      <c r="BF972" s="112"/>
      <c r="BG972" s="112"/>
      <c r="BH972" s="112"/>
      <c r="BI972" s="112"/>
      <c r="BJ972" s="112"/>
      <c r="BK972" s="112"/>
      <c r="BL972" s="112"/>
      <c r="BM972" s="112"/>
      <c r="BN972" s="112"/>
      <c r="BO972" s="112"/>
      <c r="BP972" s="113"/>
      <c r="BS972" s="97">
        <f t="shared" si="835"/>
        <v>0</v>
      </c>
      <c r="BT972" s="97">
        <f t="shared" si="836"/>
        <v>0</v>
      </c>
      <c r="BU972" s="97">
        <f t="shared" si="837"/>
        <v>0</v>
      </c>
      <c r="BV972" s="296" t="str">
        <f>IF(CA972=0,"NO STOCK",IF(COUNTIF(PKGSUMM_T!$A$2:$A$1245,A972)&gt;0,"OK","ERROR"))</f>
        <v>NO STOCK</v>
      </c>
      <c r="BW972" s="296" t="str">
        <f>IF(CA972=0,"NO STOCK",IF(OR(COUNTIF(COST_SHEETT!$B$3:$B$1238,CI972)&gt;0,COUNTIF(COST_SHEETT!$AB$3:$AB$1238,CI972)&gt;0,COUNTIF(COST_SHEETT1!$B$3:$B$1238,CI972)&gt;0,COUNTIF(COST_SHEETT1!$AB$3:$AB$1238,CI972)&gt;0),"OK","ERROR"))</f>
        <v>NO STOCK</v>
      </c>
      <c r="BX972" s="97">
        <f>SUMIF(HW!$A$2:$A$1573,$A972,HW!BI$2:BI$1573)</f>
        <v>0</v>
      </c>
      <c r="BY972" s="97">
        <f>SUMIF(HW!$A$2:$A$1573,$A972,HW!BJ$2:BJ$1573)</f>
        <v>0</v>
      </c>
      <c r="BZ972" s="197">
        <f t="shared" si="838"/>
        <v>0</v>
      </c>
      <c r="CA972" s="198">
        <f t="shared" si="839"/>
        <v>0</v>
      </c>
      <c r="CI972" s="285"/>
      <c r="CJ972" s="282"/>
      <c r="CK972" s="296">
        <f>IF(C972="WORK IN PROGRESS",0.099999,IF(SUMIF(SALE!$L$3:$L$1221,$A972,SALE!$U$3:$U$1221)=0,0,SUMIF(SALE!$L$3:$L$1221,$A972,SALE!$U$3:$U$1221)/SUMIF(SALE!$L$3:$L$1221,$A972,SALE!$F$3:$F$1221)))</f>
        <v>0</v>
      </c>
    </row>
    <row r="973" spans="1:102" ht="12" hidden="1" customHeight="1" x14ac:dyDescent="0.25">
      <c r="A973" s="114" t="s">
        <v>629</v>
      </c>
      <c r="B973" s="115" t="s">
        <v>630</v>
      </c>
      <c r="C973" s="115" t="s">
        <v>30</v>
      </c>
      <c r="D973" s="116">
        <v>5700</v>
      </c>
      <c r="E973" s="117">
        <v>200</v>
      </c>
      <c r="F973" s="117">
        <v>2.9020000000000001E-2</v>
      </c>
      <c r="G973" s="117">
        <v>2.9020000000000001E-2</v>
      </c>
      <c r="H973" s="118"/>
      <c r="I973" s="118">
        <v>0</v>
      </c>
      <c r="J973" s="118">
        <v>0</v>
      </c>
      <c r="K973" s="118"/>
      <c r="L973" s="118">
        <v>0</v>
      </c>
      <c r="M973" s="118"/>
      <c r="N973" s="118">
        <v>0</v>
      </c>
      <c r="O973" s="118"/>
      <c r="P973" s="118">
        <v>0</v>
      </c>
      <c r="Q973" s="118"/>
      <c r="R973" s="118">
        <v>0</v>
      </c>
      <c r="S973" s="118"/>
      <c r="T973" s="118">
        <v>0</v>
      </c>
      <c r="U973" s="118"/>
      <c r="V973" s="118">
        <v>0</v>
      </c>
      <c r="W973" s="118"/>
      <c r="X973" s="118">
        <v>0</v>
      </c>
      <c r="Y973" s="118"/>
      <c r="Z973" s="118">
        <v>0</v>
      </c>
      <c r="AA973" s="118"/>
      <c r="AB973" s="118">
        <v>0</v>
      </c>
      <c r="AC973" s="118">
        <v>0</v>
      </c>
      <c r="AD973" s="118">
        <v>0</v>
      </c>
      <c r="AE973" s="118">
        <v>0</v>
      </c>
      <c r="AF973" s="118"/>
      <c r="AG973" s="118">
        <v>0</v>
      </c>
      <c r="AH973" s="118"/>
      <c r="AI973" s="118">
        <v>0</v>
      </c>
      <c r="AJ973" s="118"/>
      <c r="AK973" s="118">
        <v>0</v>
      </c>
      <c r="AL973" s="118"/>
      <c r="AM973" s="118">
        <v>0</v>
      </c>
      <c r="AN973" s="118"/>
      <c r="AO973" s="118">
        <v>0</v>
      </c>
      <c r="AP973" s="118"/>
      <c r="AQ973" s="118">
        <v>0</v>
      </c>
      <c r="AR973" s="118"/>
      <c r="AS973" s="118">
        <v>0</v>
      </c>
      <c r="AT973" s="118"/>
      <c r="AU973" s="118">
        <v>0</v>
      </c>
      <c r="AV973" s="118">
        <v>0</v>
      </c>
      <c r="AW973" s="118">
        <v>0</v>
      </c>
      <c r="AX973" s="118">
        <v>0</v>
      </c>
      <c r="AY973" s="118">
        <v>0</v>
      </c>
      <c r="AZ973" s="118">
        <v>0</v>
      </c>
      <c r="BA973" s="118">
        <v>0</v>
      </c>
      <c r="BB973" s="118">
        <v>0</v>
      </c>
      <c r="BC973" s="118">
        <v>0</v>
      </c>
      <c r="BD973" s="117">
        <v>0</v>
      </c>
      <c r="BE973" s="117">
        <v>0</v>
      </c>
      <c r="BF973" s="118">
        <v>0</v>
      </c>
      <c r="BG973" s="118">
        <v>0</v>
      </c>
      <c r="BH973" s="118">
        <v>0</v>
      </c>
      <c r="BI973" s="118"/>
      <c r="BJ973" s="118">
        <v>0</v>
      </c>
      <c r="BK973" s="118"/>
      <c r="BL973" s="118">
        <v>0</v>
      </c>
      <c r="BM973" s="118">
        <v>0</v>
      </c>
      <c r="BN973" s="118">
        <v>0</v>
      </c>
      <c r="BO973" s="118">
        <v>0</v>
      </c>
      <c r="BP973" s="119">
        <v>0</v>
      </c>
      <c r="BS973" s="97">
        <f t="shared" si="835"/>
        <v>0</v>
      </c>
      <c r="BT973" s="97">
        <f t="shared" si="836"/>
        <v>0</v>
      </c>
      <c r="BU973" s="97">
        <f t="shared" si="837"/>
        <v>0</v>
      </c>
      <c r="BV973" s="296" t="str">
        <f>IF(CA973=0,"NO STOCK",IF(COUNTIF(PKGSUMM_T!$A$2:$A$1245,A973)&gt;0,"OK","ERROR"))</f>
        <v>NO STOCK</v>
      </c>
      <c r="BW973" s="296" t="str">
        <f>IF(CA973=0,"NO STOCK",IF(OR(COUNTIF(COST_SHEETT!$B$3:$B$1238,CI973)&gt;0,COUNTIF(COST_SHEETT!$AB$3:$AB$1238,CI973)&gt;0,COUNTIF(COST_SHEETT1!$B$3:$B$1238,CI973)&gt;0,COUNTIF(COST_SHEETT1!$AB$3:$AB$1238,CI973)&gt;0),"OK","ERROR"))</f>
        <v>NO STOCK</v>
      </c>
      <c r="BX973" s="97">
        <f>SUMIF(HW!$A$2:$A$1573,$A973,HW!BI$2:BI$1573)</f>
        <v>0</v>
      </c>
      <c r="BY973" s="97">
        <f>SUMIF(HW!$A$2:$A$1573,$A973,HW!BJ$2:BJ$1573)</f>
        <v>0</v>
      </c>
      <c r="BZ973" s="197">
        <f t="shared" si="838"/>
        <v>0</v>
      </c>
      <c r="CA973" s="198">
        <f t="shared" si="839"/>
        <v>0</v>
      </c>
      <c r="CI973" s="285"/>
      <c r="CJ973" s="282"/>
      <c r="CK973" s="296">
        <f>IF(C973="WORK IN PROGRESS",0.099999,IF(SUMIF(SALE!$L$3:$L$1221,$A973,SALE!$U$3:$U$1221)=0,0,SUMIF(SALE!$L$3:$L$1221,$A973,SALE!$U$3:$U$1221)/SUMIF(SALE!$L$3:$L$1221,$A973,SALE!$F$3:$F$1221)))</f>
        <v>0</v>
      </c>
    </row>
    <row r="974" spans="1:102" ht="12" hidden="1" customHeight="1" x14ac:dyDescent="0.25">
      <c r="A974" s="120" t="s">
        <v>2113</v>
      </c>
      <c r="B974" s="121" t="s">
        <v>2114</v>
      </c>
      <c r="C974" s="121" t="s">
        <v>30</v>
      </c>
      <c r="D974" s="122">
        <v>1855</v>
      </c>
      <c r="E974" s="123">
        <v>200</v>
      </c>
      <c r="F974" s="123">
        <v>2.9020000000000001E-2</v>
      </c>
      <c r="G974" s="123">
        <v>2.9020000000000001E-2</v>
      </c>
      <c r="H974" s="124"/>
      <c r="I974" s="124">
        <v>0</v>
      </c>
      <c r="J974" s="124">
        <v>0</v>
      </c>
      <c r="K974" s="124"/>
      <c r="L974" s="124">
        <v>0</v>
      </c>
      <c r="M974" s="124"/>
      <c r="N974" s="124">
        <v>0</v>
      </c>
      <c r="O974" s="124"/>
      <c r="P974" s="124">
        <v>0</v>
      </c>
      <c r="Q974" s="124"/>
      <c r="R974" s="124">
        <v>0</v>
      </c>
      <c r="S974" s="124"/>
      <c r="T974" s="124">
        <v>0</v>
      </c>
      <c r="U974" s="124"/>
      <c r="V974" s="124">
        <v>0</v>
      </c>
      <c r="W974" s="124"/>
      <c r="X974" s="124">
        <v>0</v>
      </c>
      <c r="Y974" s="124"/>
      <c r="Z974" s="124">
        <v>0</v>
      </c>
      <c r="AA974" s="124"/>
      <c r="AB974" s="124">
        <v>0</v>
      </c>
      <c r="AC974" s="124">
        <v>0</v>
      </c>
      <c r="AD974" s="124">
        <v>0</v>
      </c>
      <c r="AE974" s="124">
        <v>0</v>
      </c>
      <c r="AF974" s="124"/>
      <c r="AG974" s="124">
        <v>0</v>
      </c>
      <c r="AH974" s="124"/>
      <c r="AI974" s="124">
        <v>0</v>
      </c>
      <c r="AJ974" s="124"/>
      <c r="AK974" s="124">
        <v>0</v>
      </c>
      <c r="AL974" s="124"/>
      <c r="AM974" s="124">
        <v>0</v>
      </c>
      <c r="AN974" s="124"/>
      <c r="AO974" s="124">
        <v>0</v>
      </c>
      <c r="AP974" s="124"/>
      <c r="AQ974" s="124">
        <v>0</v>
      </c>
      <c r="AR974" s="124"/>
      <c r="AS974" s="124">
        <v>0</v>
      </c>
      <c r="AT974" s="124"/>
      <c r="AU974" s="124">
        <v>0</v>
      </c>
      <c r="AV974" s="124">
        <v>0</v>
      </c>
      <c r="AW974" s="124">
        <v>0</v>
      </c>
      <c r="AX974" s="124">
        <v>0</v>
      </c>
      <c r="AY974" s="124">
        <v>0</v>
      </c>
      <c r="AZ974" s="124">
        <v>0</v>
      </c>
      <c r="BA974" s="124">
        <v>0</v>
      </c>
      <c r="BB974" s="124">
        <v>0</v>
      </c>
      <c r="BC974" s="124">
        <v>0</v>
      </c>
      <c r="BD974" s="123">
        <v>0</v>
      </c>
      <c r="BE974" s="123">
        <v>0</v>
      </c>
      <c r="BF974" s="124">
        <v>0</v>
      </c>
      <c r="BG974" s="124">
        <v>0</v>
      </c>
      <c r="BH974" s="124">
        <v>0</v>
      </c>
      <c r="BI974" s="124"/>
      <c r="BJ974" s="124">
        <v>0</v>
      </c>
      <c r="BK974" s="124"/>
      <c r="BL974" s="124">
        <v>0</v>
      </c>
      <c r="BM974" s="124">
        <v>0</v>
      </c>
      <c r="BN974" s="124">
        <v>0</v>
      </c>
      <c r="BO974" s="124">
        <v>0</v>
      </c>
      <c r="BP974" s="125">
        <v>0</v>
      </c>
      <c r="BS974" s="97">
        <f t="shared" si="835"/>
        <v>0</v>
      </c>
      <c r="BT974" s="97">
        <f t="shared" si="836"/>
        <v>0</v>
      </c>
      <c r="BU974" s="97">
        <f t="shared" si="837"/>
        <v>0</v>
      </c>
      <c r="BV974" s="296" t="str">
        <f>IF(CA974=0,"NO STOCK",IF(COUNTIF(PKGSUMM_T!$A$2:$A$1245,A974)&gt;0,"OK","ERROR"))</f>
        <v>NO STOCK</v>
      </c>
      <c r="BW974" s="296" t="str">
        <f>IF(CA974=0,"NO STOCK",IF(OR(COUNTIF(COST_SHEETT!$B$3:$B$1238,CI974)&gt;0,COUNTIF(COST_SHEETT!$AB$3:$AB$1238,CI974)&gt;0,COUNTIF(COST_SHEETT1!$B$3:$B$1238,CI974)&gt;0,COUNTIF(COST_SHEETT1!$AB$3:$AB$1238,CI974)&gt;0),"OK","ERROR"))</f>
        <v>NO STOCK</v>
      </c>
      <c r="BX974" s="97">
        <f>SUMIF(HW!$A$2:$A$1573,$A974,HW!BI$2:BI$1573)</f>
        <v>0</v>
      </c>
      <c r="BY974" s="97">
        <f>SUMIF(HW!$A$2:$A$1573,$A974,HW!BJ$2:BJ$1573)</f>
        <v>0</v>
      </c>
      <c r="BZ974" s="197">
        <f t="shared" si="838"/>
        <v>0</v>
      </c>
      <c r="CA974" s="198">
        <f t="shared" si="839"/>
        <v>0</v>
      </c>
      <c r="CI974" s="285"/>
      <c r="CJ974" s="282"/>
      <c r="CK974" s="296">
        <f>IF(C974="WORK IN PROGRESS",0.099999,IF(SUMIF(SALE!$L$3:$L$1221,$A974,SALE!$U$3:$U$1221)=0,0,SUMIF(SALE!$L$3:$L$1221,$A974,SALE!$U$3:$U$1221)/SUMIF(SALE!$L$3:$L$1221,$A974,SALE!$F$3:$F$1221)))</f>
        <v>0</v>
      </c>
    </row>
    <row r="975" spans="1:102" ht="12" hidden="1" customHeight="1" x14ac:dyDescent="0.25">
      <c r="A975" s="114" t="s">
        <v>2115</v>
      </c>
      <c r="B975" s="115" t="s">
        <v>2116</v>
      </c>
      <c r="C975" s="115" t="s">
        <v>30</v>
      </c>
      <c r="D975" s="116">
        <v>3339</v>
      </c>
      <c r="E975" s="117">
        <v>200</v>
      </c>
      <c r="F975" s="117">
        <v>2.9020000000000001E-2</v>
      </c>
      <c r="G975" s="117">
        <v>2.9020000000000001E-2</v>
      </c>
      <c r="H975" s="118"/>
      <c r="I975" s="118">
        <v>0</v>
      </c>
      <c r="J975" s="118">
        <v>0</v>
      </c>
      <c r="K975" s="118"/>
      <c r="L975" s="118">
        <v>0</v>
      </c>
      <c r="M975" s="118"/>
      <c r="N975" s="118">
        <v>0</v>
      </c>
      <c r="O975" s="118"/>
      <c r="P975" s="118">
        <v>0</v>
      </c>
      <c r="Q975" s="118"/>
      <c r="R975" s="118">
        <v>0</v>
      </c>
      <c r="S975" s="118"/>
      <c r="T975" s="118">
        <v>0</v>
      </c>
      <c r="U975" s="118"/>
      <c r="V975" s="118">
        <v>0</v>
      </c>
      <c r="W975" s="118"/>
      <c r="X975" s="118">
        <v>0</v>
      </c>
      <c r="Y975" s="118"/>
      <c r="Z975" s="118">
        <v>0</v>
      </c>
      <c r="AA975" s="118"/>
      <c r="AB975" s="118">
        <v>0</v>
      </c>
      <c r="AC975" s="118">
        <v>0</v>
      </c>
      <c r="AD975" s="118">
        <v>0</v>
      </c>
      <c r="AE975" s="118">
        <v>0</v>
      </c>
      <c r="AF975" s="118"/>
      <c r="AG975" s="118">
        <v>0</v>
      </c>
      <c r="AH975" s="118"/>
      <c r="AI975" s="118">
        <v>0</v>
      </c>
      <c r="AJ975" s="118"/>
      <c r="AK975" s="118">
        <v>0</v>
      </c>
      <c r="AL975" s="118"/>
      <c r="AM975" s="118">
        <v>0</v>
      </c>
      <c r="AN975" s="118"/>
      <c r="AO975" s="118">
        <v>0</v>
      </c>
      <c r="AP975" s="118"/>
      <c r="AQ975" s="118">
        <v>0</v>
      </c>
      <c r="AR975" s="118"/>
      <c r="AS975" s="118">
        <v>0</v>
      </c>
      <c r="AT975" s="118"/>
      <c r="AU975" s="118">
        <v>0</v>
      </c>
      <c r="AV975" s="118">
        <v>0</v>
      </c>
      <c r="AW975" s="118">
        <v>0</v>
      </c>
      <c r="AX975" s="118">
        <v>0</v>
      </c>
      <c r="AY975" s="118">
        <v>0</v>
      </c>
      <c r="AZ975" s="118">
        <v>0</v>
      </c>
      <c r="BA975" s="118">
        <v>0</v>
      </c>
      <c r="BB975" s="118">
        <v>0</v>
      </c>
      <c r="BC975" s="118">
        <v>0</v>
      </c>
      <c r="BD975" s="117">
        <v>0</v>
      </c>
      <c r="BE975" s="117">
        <v>0</v>
      </c>
      <c r="BF975" s="118">
        <v>0</v>
      </c>
      <c r="BG975" s="118">
        <v>0</v>
      </c>
      <c r="BH975" s="118">
        <v>0</v>
      </c>
      <c r="BI975" s="118"/>
      <c r="BJ975" s="118">
        <v>0</v>
      </c>
      <c r="BK975" s="118"/>
      <c r="BL975" s="118">
        <v>0</v>
      </c>
      <c r="BM975" s="118">
        <v>0</v>
      </c>
      <c r="BN975" s="118">
        <v>0</v>
      </c>
      <c r="BO975" s="118">
        <v>0</v>
      </c>
      <c r="BP975" s="119">
        <v>0</v>
      </c>
      <c r="BS975" s="97">
        <f t="shared" si="835"/>
        <v>0</v>
      </c>
      <c r="BT975" s="97">
        <f t="shared" si="836"/>
        <v>0</v>
      </c>
      <c r="BU975" s="97">
        <f t="shared" si="837"/>
        <v>0</v>
      </c>
      <c r="BV975" s="296" t="str">
        <f>IF(CA975=0,"NO STOCK",IF(COUNTIF(PKGSUMM_T!$A$2:$A$1245,A975)&gt;0,"OK","ERROR"))</f>
        <v>NO STOCK</v>
      </c>
      <c r="BW975" s="296" t="str">
        <f>IF(CA975=0,"NO STOCK",IF(OR(COUNTIF(COST_SHEETT!$B$3:$B$1238,CI975)&gt;0,COUNTIF(COST_SHEETT!$AB$3:$AB$1238,CI975)&gt;0,COUNTIF(COST_SHEETT1!$B$3:$B$1238,CI975)&gt;0,COUNTIF(COST_SHEETT1!$AB$3:$AB$1238,CI975)&gt;0),"OK","ERROR"))</f>
        <v>NO STOCK</v>
      </c>
      <c r="BX975" s="97">
        <f>SUMIF(HW!$A$2:$A$1573,$A975,HW!BI$2:BI$1573)</f>
        <v>0</v>
      </c>
      <c r="BY975" s="97">
        <f>SUMIF(HW!$A$2:$A$1573,$A975,HW!BJ$2:BJ$1573)</f>
        <v>0</v>
      </c>
      <c r="BZ975" s="197">
        <f t="shared" si="838"/>
        <v>0</v>
      </c>
      <c r="CA975" s="198">
        <f t="shared" si="839"/>
        <v>0</v>
      </c>
      <c r="CI975" s="285"/>
      <c r="CJ975" s="282"/>
      <c r="CK975" s="296">
        <f>IF(C975="WORK IN PROGRESS",0.099999,IF(SUMIF(SALE!$L$3:$L$1221,$A975,SALE!$U$3:$U$1221)=0,0,SUMIF(SALE!$L$3:$L$1221,$A975,SALE!$U$3:$U$1221)/SUMIF(SALE!$L$3:$L$1221,$A975,SALE!$F$3:$F$1221)))</f>
        <v>0</v>
      </c>
    </row>
    <row r="976" spans="1:102" ht="12" hidden="1" customHeight="1" x14ac:dyDescent="0.25">
      <c r="A976" s="109" t="s">
        <v>2642</v>
      </c>
      <c r="B976" s="110"/>
      <c r="C976" s="111" t="s">
        <v>1200</v>
      </c>
      <c r="D976" s="112"/>
      <c r="E976" s="112"/>
      <c r="F976" s="126">
        <v>8.7059999999999998E-2</v>
      </c>
      <c r="G976" s="126">
        <v>8.7059999999999998E-2</v>
      </c>
      <c r="H976" s="112"/>
      <c r="I976" s="112">
        <v>0</v>
      </c>
      <c r="J976" s="112">
        <v>0</v>
      </c>
      <c r="K976" s="112"/>
      <c r="L976" s="112">
        <v>0</v>
      </c>
      <c r="M976" s="112"/>
      <c r="N976" s="112">
        <v>0</v>
      </c>
      <c r="O976" s="112"/>
      <c r="P976" s="112">
        <v>0</v>
      </c>
      <c r="Q976" s="112"/>
      <c r="R976" s="112">
        <v>0</v>
      </c>
      <c r="S976" s="112"/>
      <c r="T976" s="112">
        <v>0</v>
      </c>
      <c r="U976" s="112"/>
      <c r="V976" s="112">
        <v>0</v>
      </c>
      <c r="W976" s="112"/>
      <c r="X976" s="112">
        <v>0</v>
      </c>
      <c r="Y976" s="112"/>
      <c r="Z976" s="112">
        <v>0</v>
      </c>
      <c r="AA976" s="112"/>
      <c r="AB976" s="112">
        <v>0</v>
      </c>
      <c r="AC976" s="112">
        <v>0</v>
      </c>
      <c r="AD976" s="112">
        <v>0</v>
      </c>
      <c r="AE976" s="112">
        <v>0</v>
      </c>
      <c r="AF976" s="112"/>
      <c r="AG976" s="112">
        <v>0</v>
      </c>
      <c r="AH976" s="112"/>
      <c r="AI976" s="112">
        <v>0</v>
      </c>
      <c r="AJ976" s="112"/>
      <c r="AK976" s="112">
        <v>0</v>
      </c>
      <c r="AL976" s="112"/>
      <c r="AM976" s="112">
        <v>0</v>
      </c>
      <c r="AN976" s="112"/>
      <c r="AO976" s="112">
        <v>0</v>
      </c>
      <c r="AP976" s="112"/>
      <c r="AQ976" s="112">
        <v>0</v>
      </c>
      <c r="AR976" s="112"/>
      <c r="AS976" s="112">
        <v>0</v>
      </c>
      <c r="AT976" s="112"/>
      <c r="AU976" s="112">
        <v>0</v>
      </c>
      <c r="AV976" s="112">
        <v>0</v>
      </c>
      <c r="AW976" s="112">
        <v>0</v>
      </c>
      <c r="AX976" s="112">
        <v>0</v>
      </c>
      <c r="AY976" s="112">
        <v>0</v>
      </c>
      <c r="AZ976" s="112">
        <v>0</v>
      </c>
      <c r="BA976" s="112">
        <v>0</v>
      </c>
      <c r="BB976" s="112">
        <v>0</v>
      </c>
      <c r="BC976" s="112">
        <v>0</v>
      </c>
      <c r="BD976" s="126">
        <v>0</v>
      </c>
      <c r="BE976" s="126">
        <v>0</v>
      </c>
      <c r="BF976" s="112">
        <v>0</v>
      </c>
      <c r="BG976" s="112">
        <v>0</v>
      </c>
      <c r="BH976" s="112">
        <v>0</v>
      </c>
      <c r="BI976" s="112"/>
      <c r="BJ976" s="112">
        <v>0</v>
      </c>
      <c r="BK976" s="112"/>
      <c r="BL976" s="112">
        <v>0</v>
      </c>
      <c r="BM976" s="112">
        <v>0</v>
      </c>
      <c r="BN976" s="112">
        <v>0</v>
      </c>
      <c r="BO976" s="112">
        <v>0</v>
      </c>
      <c r="BP976" s="113">
        <v>0</v>
      </c>
      <c r="BS976" s="97">
        <f t="shared" si="835"/>
        <v>0</v>
      </c>
      <c r="BT976" s="97">
        <f t="shared" si="836"/>
        <v>0</v>
      </c>
      <c r="BU976" s="97">
        <f t="shared" si="837"/>
        <v>0</v>
      </c>
      <c r="BV976" s="296" t="str">
        <f>IF(CA976=0,"NO STOCK",IF(COUNTIF(PKGSUMM_T!$A$2:$A$1245,A976)&gt;0,"OK","ERROR"))</f>
        <v>NO STOCK</v>
      </c>
      <c r="BW976" s="296" t="str">
        <f>IF(CA976=0,"NO STOCK",IF(OR(COUNTIF(COST_SHEETT!$B$3:$B$1238,CI976)&gt;0,COUNTIF(COST_SHEETT!$AB$3:$AB$1238,CI976)&gt;0,COUNTIF(COST_SHEETT1!$B$3:$B$1238,CI976)&gt;0,COUNTIF(COST_SHEETT1!$AB$3:$AB$1238,CI976)&gt;0),"OK","ERROR"))</f>
        <v>NO STOCK</v>
      </c>
      <c r="BX976" s="97">
        <f>SUMIF(HW!$A$2:$A$1573,$A976,HW!BI$2:BI$1573)</f>
        <v>0</v>
      </c>
      <c r="BY976" s="97">
        <f>SUMIF(HW!$A$2:$A$1573,$A976,HW!BJ$2:BJ$1573)</f>
        <v>0</v>
      </c>
      <c r="BZ976" s="197">
        <f t="shared" si="838"/>
        <v>0</v>
      </c>
      <c r="CA976" s="198">
        <f t="shared" si="839"/>
        <v>0</v>
      </c>
      <c r="CI976" s="285"/>
      <c r="CJ976" s="282"/>
      <c r="CK976" s="296">
        <f>IF(C976="WORK IN PROGRESS",0.099999,IF(SUMIF(SALE!$L$3:$L$1221,$A976,SALE!$U$3:$U$1221)=0,0,SUMIF(SALE!$L$3:$L$1221,$A976,SALE!$U$3:$U$1221)/SUMIF(SALE!$L$3:$L$1221,$A976,SALE!$F$3:$F$1221)))</f>
        <v>0</v>
      </c>
    </row>
    <row r="977" spans="1:102" ht="12" hidden="1" customHeight="1" x14ac:dyDescent="0.25">
      <c r="A977" s="104" t="s">
        <v>2642</v>
      </c>
      <c r="B977" s="105" t="s">
        <v>1200</v>
      </c>
      <c r="C977" s="106"/>
      <c r="D977" s="107"/>
      <c r="E977" s="107"/>
      <c r="F977" s="137">
        <v>8.7059999999999998E-2</v>
      </c>
      <c r="G977" s="137">
        <v>8.7059999999999998E-2</v>
      </c>
      <c r="H977" s="107"/>
      <c r="I977" s="107">
        <v>0</v>
      </c>
      <c r="J977" s="107">
        <v>0</v>
      </c>
      <c r="K977" s="107"/>
      <c r="L977" s="107">
        <v>0</v>
      </c>
      <c r="M977" s="107"/>
      <c r="N977" s="107">
        <v>0</v>
      </c>
      <c r="O977" s="107"/>
      <c r="P977" s="107">
        <v>0</v>
      </c>
      <c r="Q977" s="107"/>
      <c r="R977" s="107">
        <v>0</v>
      </c>
      <c r="S977" s="107"/>
      <c r="T977" s="107">
        <v>0</v>
      </c>
      <c r="U977" s="107"/>
      <c r="V977" s="107">
        <v>0</v>
      </c>
      <c r="W977" s="107"/>
      <c r="X977" s="107">
        <v>0</v>
      </c>
      <c r="Y977" s="107"/>
      <c r="Z977" s="107">
        <v>0</v>
      </c>
      <c r="AA977" s="107"/>
      <c r="AB977" s="107">
        <v>0</v>
      </c>
      <c r="AC977" s="107">
        <v>0</v>
      </c>
      <c r="AD977" s="107">
        <v>0</v>
      </c>
      <c r="AE977" s="107">
        <v>0</v>
      </c>
      <c r="AF977" s="107"/>
      <c r="AG977" s="107">
        <v>0</v>
      </c>
      <c r="AH977" s="107"/>
      <c r="AI977" s="107">
        <v>0</v>
      </c>
      <c r="AJ977" s="107"/>
      <c r="AK977" s="107">
        <v>0</v>
      </c>
      <c r="AL977" s="107"/>
      <c r="AM977" s="107">
        <v>0</v>
      </c>
      <c r="AN977" s="107"/>
      <c r="AO977" s="107">
        <v>0</v>
      </c>
      <c r="AP977" s="107"/>
      <c r="AQ977" s="107">
        <v>0</v>
      </c>
      <c r="AR977" s="107"/>
      <c r="AS977" s="107">
        <v>0</v>
      </c>
      <c r="AT977" s="107"/>
      <c r="AU977" s="107">
        <v>0</v>
      </c>
      <c r="AV977" s="107">
        <v>0</v>
      </c>
      <c r="AW977" s="107">
        <v>0</v>
      </c>
      <c r="AX977" s="107">
        <v>0</v>
      </c>
      <c r="AY977" s="107">
        <v>0</v>
      </c>
      <c r="AZ977" s="107">
        <v>0</v>
      </c>
      <c r="BA977" s="107">
        <v>0</v>
      </c>
      <c r="BB977" s="107">
        <v>0</v>
      </c>
      <c r="BC977" s="107">
        <v>0</v>
      </c>
      <c r="BD977" s="137">
        <v>0</v>
      </c>
      <c r="BE977" s="137">
        <v>0</v>
      </c>
      <c r="BF977" s="107">
        <v>0</v>
      </c>
      <c r="BG977" s="107">
        <v>0</v>
      </c>
      <c r="BH977" s="107">
        <v>0</v>
      </c>
      <c r="BI977" s="107"/>
      <c r="BJ977" s="107">
        <v>0</v>
      </c>
      <c r="BK977" s="107"/>
      <c r="BL977" s="107">
        <v>0</v>
      </c>
      <c r="BM977" s="107">
        <v>0</v>
      </c>
      <c r="BN977" s="107">
        <v>0</v>
      </c>
      <c r="BO977" s="107">
        <v>0</v>
      </c>
      <c r="BP977" s="108">
        <v>0</v>
      </c>
      <c r="BS977" s="97">
        <f t="shared" si="835"/>
        <v>0</v>
      </c>
      <c r="BT977" s="97">
        <f t="shared" si="836"/>
        <v>0</v>
      </c>
      <c r="BU977" s="97">
        <f t="shared" si="837"/>
        <v>0</v>
      </c>
      <c r="BV977" s="296" t="str">
        <f>IF(CA977=0,"NO STOCK",IF(COUNTIF(PKGSUMM_T!$A$2:$A$1245,A977)&gt;0,"OK","ERROR"))</f>
        <v>NO STOCK</v>
      </c>
      <c r="BW977" s="296" t="str">
        <f>IF(CA977=0,"NO STOCK",IF(OR(COUNTIF(COST_SHEETT!$B$3:$B$1238,CI977)&gt;0,COUNTIF(COST_SHEETT!$AB$3:$AB$1238,CI977)&gt;0,COUNTIF(COST_SHEETT1!$B$3:$B$1238,CI977)&gt;0,COUNTIF(COST_SHEETT1!$AB$3:$AB$1238,CI977)&gt;0),"OK","ERROR"))</f>
        <v>NO STOCK</v>
      </c>
      <c r="BX977" s="97">
        <f>SUMIF(HW!$A$2:$A$1573,$A977,HW!BI$2:BI$1573)</f>
        <v>0</v>
      </c>
      <c r="BY977" s="97">
        <f>SUMIF(HW!$A$2:$A$1573,$A977,HW!BJ$2:BJ$1573)</f>
        <v>0</v>
      </c>
      <c r="BZ977" s="197">
        <f t="shared" si="838"/>
        <v>0</v>
      </c>
      <c r="CA977" s="198">
        <f t="shared" si="839"/>
        <v>0</v>
      </c>
      <c r="CI977" s="285"/>
      <c r="CJ977" s="282"/>
      <c r="CK977" s="296">
        <f>IF(C977="WORK IN PROGRESS",0.099999,IF(SUMIF(SALE!$L$3:$L$1221,$A977,SALE!$U$3:$U$1221)=0,0,SUMIF(SALE!$L$3:$L$1221,$A977,SALE!$U$3:$U$1221)/SUMIF(SALE!$L$3:$L$1221,$A977,SALE!$F$3:$F$1221)))</f>
        <v>0</v>
      </c>
    </row>
    <row r="978" spans="1:102" ht="12" hidden="1" customHeight="1" x14ac:dyDescent="0.25">
      <c r="A978" s="109" t="s">
        <v>2642</v>
      </c>
      <c r="B978" s="111" t="s">
        <v>2117</v>
      </c>
      <c r="C978" s="110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  <c r="BD978" s="112"/>
      <c r="BE978" s="112"/>
      <c r="BF978" s="112"/>
      <c r="BG978" s="112"/>
      <c r="BH978" s="112"/>
      <c r="BI978" s="112"/>
      <c r="BJ978" s="112"/>
      <c r="BK978" s="112"/>
      <c r="BL978" s="112"/>
      <c r="BM978" s="112"/>
      <c r="BN978" s="112"/>
      <c r="BO978" s="112"/>
      <c r="BP978" s="113"/>
      <c r="BS978" s="97">
        <f t="shared" si="835"/>
        <v>0</v>
      </c>
      <c r="BT978" s="97">
        <f t="shared" si="836"/>
        <v>0</v>
      </c>
      <c r="BU978" s="97">
        <f t="shared" si="837"/>
        <v>0</v>
      </c>
      <c r="BV978" s="296" t="str">
        <f>IF(CA978=0,"NO STOCK",IF(COUNTIF(PKGSUMM_T!$A$2:$A$1245,A978)&gt;0,"OK","ERROR"))</f>
        <v>NO STOCK</v>
      </c>
      <c r="BW978" s="296" t="str">
        <f>IF(CA978=0,"NO STOCK",IF(OR(COUNTIF(COST_SHEETT!$B$3:$B$1238,CI978)&gt;0,COUNTIF(COST_SHEETT!$AB$3:$AB$1238,CI978)&gt;0,COUNTIF(COST_SHEETT1!$B$3:$B$1238,CI978)&gt;0,COUNTIF(COST_SHEETT1!$AB$3:$AB$1238,CI978)&gt;0),"OK","ERROR"))</f>
        <v>NO STOCK</v>
      </c>
      <c r="BX978" s="97">
        <f>SUMIF(HW!$A$2:$A$1573,$A978,HW!BI$2:BI$1573)</f>
        <v>0</v>
      </c>
      <c r="BY978" s="97">
        <f>SUMIF(HW!$A$2:$A$1573,$A978,HW!BJ$2:BJ$1573)</f>
        <v>0</v>
      </c>
      <c r="BZ978" s="197">
        <f t="shared" si="838"/>
        <v>0</v>
      </c>
      <c r="CA978" s="198">
        <f t="shared" si="839"/>
        <v>0</v>
      </c>
      <c r="CI978" s="285"/>
      <c r="CJ978" s="282"/>
      <c r="CK978" s="296">
        <f>IF(C978="WORK IN PROGRESS",0.099999,IF(SUMIF(SALE!$L$3:$L$1221,$A978,SALE!$U$3:$U$1221)=0,0,SUMIF(SALE!$L$3:$L$1221,$A978,SALE!$U$3:$U$1221)/SUMIF(SALE!$L$3:$L$1221,$A978,SALE!$F$3:$F$1221)))</f>
        <v>0</v>
      </c>
    </row>
    <row r="979" spans="1:102" ht="12" hidden="1" customHeight="1" x14ac:dyDescent="0.25">
      <c r="A979" s="104" t="s">
        <v>2642</v>
      </c>
      <c r="B979" s="106"/>
      <c r="C979" s="105" t="s">
        <v>30</v>
      </c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  <c r="BH979" s="107"/>
      <c r="BI979" s="107"/>
      <c r="BJ979" s="107"/>
      <c r="BK979" s="107"/>
      <c r="BL979" s="107"/>
      <c r="BM979" s="107"/>
      <c r="BN979" s="107"/>
      <c r="BO979" s="107"/>
      <c r="BP979" s="108"/>
      <c r="BS979" s="97">
        <f t="shared" si="835"/>
        <v>0</v>
      </c>
      <c r="BT979" s="97">
        <f t="shared" si="836"/>
        <v>0</v>
      </c>
      <c r="BU979" s="97">
        <f t="shared" si="837"/>
        <v>0</v>
      </c>
      <c r="BV979" s="296" t="str">
        <f>IF(CA979=0,"NO STOCK",IF(COUNTIF(PKGSUMM_T!$A$2:$A$1245,A979)&gt;0,"OK","ERROR"))</f>
        <v>NO STOCK</v>
      </c>
      <c r="BW979" s="296" t="str">
        <f>IF(CA979=0,"NO STOCK",IF(OR(COUNTIF(COST_SHEETT!$B$3:$B$1238,CI979)&gt;0,COUNTIF(COST_SHEETT!$AB$3:$AB$1238,CI979)&gt;0,COUNTIF(COST_SHEETT1!$B$3:$B$1238,CI979)&gt;0,COUNTIF(COST_SHEETT1!$AB$3:$AB$1238,CI979)&gt;0),"OK","ERROR"))</f>
        <v>NO STOCK</v>
      </c>
      <c r="BX979" s="97">
        <f>SUMIF(HW!$A$2:$A$1573,$A979,HW!BI$2:BI$1573)</f>
        <v>0</v>
      </c>
      <c r="BY979" s="97">
        <f>SUMIF(HW!$A$2:$A$1573,$A979,HW!BJ$2:BJ$1573)</f>
        <v>0</v>
      </c>
      <c r="BZ979" s="197">
        <f t="shared" si="838"/>
        <v>0</v>
      </c>
      <c r="CA979" s="198">
        <f t="shared" si="839"/>
        <v>0</v>
      </c>
      <c r="CI979" s="285"/>
      <c r="CJ979" s="282"/>
      <c r="CK979" s="296">
        <f>IF(C979="WORK IN PROGRESS",0.099999,IF(SUMIF(SALE!$L$3:$L$1221,$A979,SALE!$U$3:$U$1221)=0,0,SUMIF(SALE!$L$3:$L$1221,$A979,SALE!$U$3:$U$1221)/SUMIF(SALE!$L$3:$L$1221,$A979,SALE!$F$3:$F$1221)))</f>
        <v>0</v>
      </c>
    </row>
    <row r="980" spans="1:102" ht="12" hidden="1" customHeight="1" x14ac:dyDescent="0.25">
      <c r="A980" s="120" t="s">
        <v>2118</v>
      </c>
      <c r="B980" s="121" t="s">
        <v>2119</v>
      </c>
      <c r="C980" s="121" t="s">
        <v>30</v>
      </c>
      <c r="D980" s="122">
        <v>4400</v>
      </c>
      <c r="E980" s="123">
        <v>190</v>
      </c>
      <c r="F980" s="123">
        <v>2.7569E-2</v>
      </c>
      <c r="G980" s="123">
        <v>2.7569E-2</v>
      </c>
      <c r="H980" s="124"/>
      <c r="I980" s="124">
        <v>0</v>
      </c>
      <c r="J980" s="124">
        <v>0</v>
      </c>
      <c r="K980" s="124"/>
      <c r="L980" s="124">
        <v>0</v>
      </c>
      <c r="M980" s="124"/>
      <c r="N980" s="124">
        <v>0</v>
      </c>
      <c r="O980" s="124"/>
      <c r="P980" s="124">
        <v>0</v>
      </c>
      <c r="Q980" s="124"/>
      <c r="R980" s="124">
        <v>0</v>
      </c>
      <c r="S980" s="124"/>
      <c r="T980" s="124">
        <v>0</v>
      </c>
      <c r="U980" s="124"/>
      <c r="V980" s="124">
        <v>0</v>
      </c>
      <c r="W980" s="124"/>
      <c r="X980" s="124">
        <v>0</v>
      </c>
      <c r="Y980" s="124"/>
      <c r="Z980" s="124">
        <v>0</v>
      </c>
      <c r="AA980" s="124"/>
      <c r="AB980" s="124">
        <v>0</v>
      </c>
      <c r="AC980" s="124">
        <v>0</v>
      </c>
      <c r="AD980" s="124">
        <v>0</v>
      </c>
      <c r="AE980" s="124">
        <v>0</v>
      </c>
      <c r="AF980" s="124"/>
      <c r="AG980" s="124">
        <v>0</v>
      </c>
      <c r="AH980" s="124"/>
      <c r="AI980" s="124">
        <v>0</v>
      </c>
      <c r="AJ980" s="124"/>
      <c r="AK980" s="124">
        <v>0</v>
      </c>
      <c r="AL980" s="124"/>
      <c r="AM980" s="124">
        <v>0</v>
      </c>
      <c r="AN980" s="124"/>
      <c r="AO980" s="124">
        <v>0</v>
      </c>
      <c r="AP980" s="124"/>
      <c r="AQ980" s="124">
        <v>0</v>
      </c>
      <c r="AR980" s="124"/>
      <c r="AS980" s="124">
        <v>0</v>
      </c>
      <c r="AT980" s="124"/>
      <c r="AU980" s="124">
        <v>0</v>
      </c>
      <c r="AV980" s="124">
        <v>0</v>
      </c>
      <c r="AW980" s="124">
        <v>0</v>
      </c>
      <c r="AX980" s="124">
        <v>0</v>
      </c>
      <c r="AY980" s="124">
        <v>0</v>
      </c>
      <c r="AZ980" s="124">
        <v>0</v>
      </c>
      <c r="BA980" s="124">
        <v>0</v>
      </c>
      <c r="BB980" s="124">
        <v>0</v>
      </c>
      <c r="BC980" s="124">
        <v>0</v>
      </c>
      <c r="BD980" s="123">
        <v>0</v>
      </c>
      <c r="BE980" s="123">
        <v>0</v>
      </c>
      <c r="BF980" s="124">
        <v>0</v>
      </c>
      <c r="BG980" s="124">
        <v>0</v>
      </c>
      <c r="BH980" s="124">
        <v>0</v>
      </c>
      <c r="BI980" s="124"/>
      <c r="BJ980" s="124">
        <v>0</v>
      </c>
      <c r="BK980" s="124"/>
      <c r="BL980" s="124">
        <v>0</v>
      </c>
      <c r="BM980" s="124">
        <v>0</v>
      </c>
      <c r="BN980" s="124">
        <v>0</v>
      </c>
      <c r="BO980" s="124">
        <v>0</v>
      </c>
      <c r="BP980" s="125">
        <v>0</v>
      </c>
      <c r="BS980" s="97">
        <f t="shared" si="835"/>
        <v>0</v>
      </c>
      <c r="BT980" s="97">
        <f t="shared" si="836"/>
        <v>0</v>
      </c>
      <c r="BU980" s="97">
        <f t="shared" si="837"/>
        <v>0</v>
      </c>
      <c r="BV980" s="296" t="str">
        <f>IF(CA980=0,"NO STOCK",IF(COUNTIF(PKGSUMM_T!$A$2:$A$1245,A980)&gt;0,"OK","ERROR"))</f>
        <v>NO STOCK</v>
      </c>
      <c r="BW980" s="296" t="str">
        <f>IF(CA980=0,"NO STOCK",IF(OR(COUNTIF(COST_SHEETT!$B$3:$B$1238,CI980)&gt;0,COUNTIF(COST_SHEETT!$AB$3:$AB$1238,CI980)&gt;0,COUNTIF(COST_SHEETT1!$B$3:$B$1238,CI980)&gt;0,COUNTIF(COST_SHEETT1!$AB$3:$AB$1238,CI980)&gt;0),"OK","ERROR"))</f>
        <v>NO STOCK</v>
      </c>
      <c r="BX980" s="97">
        <f>SUMIF(HW!$A$2:$A$1573,$A980,HW!BI$2:BI$1573)</f>
        <v>0</v>
      </c>
      <c r="BY980" s="97">
        <f>SUMIF(HW!$A$2:$A$1573,$A980,HW!BJ$2:BJ$1573)</f>
        <v>0</v>
      </c>
      <c r="BZ980" s="197">
        <f t="shared" si="838"/>
        <v>0</v>
      </c>
      <c r="CA980" s="198">
        <f t="shared" si="839"/>
        <v>0</v>
      </c>
      <c r="CI980" s="285"/>
      <c r="CJ980" s="282"/>
      <c r="CK980" s="296">
        <f>IF(C980="WORK IN PROGRESS",0.099999,IF(SUMIF(SALE!$L$3:$L$1221,$A980,SALE!$U$3:$U$1221)=0,0,SUMIF(SALE!$L$3:$L$1221,$A980,SALE!$U$3:$U$1221)/SUMIF(SALE!$L$3:$L$1221,$A980,SALE!$F$3:$F$1221)))</f>
        <v>0</v>
      </c>
    </row>
    <row r="981" spans="1:102" ht="12" hidden="1" customHeight="1" x14ac:dyDescent="0.25">
      <c r="A981" s="114" t="s">
        <v>2120</v>
      </c>
      <c r="B981" s="115" t="s">
        <v>2121</v>
      </c>
      <c r="C981" s="115" t="s">
        <v>30</v>
      </c>
      <c r="D981" s="116">
        <v>4510</v>
      </c>
      <c r="E981" s="117">
        <v>190</v>
      </c>
      <c r="F981" s="117">
        <v>2.7569E-2</v>
      </c>
      <c r="G981" s="117">
        <v>2.7569E-2</v>
      </c>
      <c r="H981" s="118"/>
      <c r="I981" s="118">
        <v>0</v>
      </c>
      <c r="J981" s="118">
        <v>0</v>
      </c>
      <c r="K981" s="118"/>
      <c r="L981" s="118">
        <v>0</v>
      </c>
      <c r="M981" s="118"/>
      <c r="N981" s="118">
        <v>0</v>
      </c>
      <c r="O981" s="118"/>
      <c r="P981" s="118">
        <v>0</v>
      </c>
      <c r="Q981" s="118"/>
      <c r="R981" s="118">
        <v>0</v>
      </c>
      <c r="S981" s="118"/>
      <c r="T981" s="118">
        <v>0</v>
      </c>
      <c r="U981" s="118"/>
      <c r="V981" s="118">
        <v>0</v>
      </c>
      <c r="W981" s="118"/>
      <c r="X981" s="118">
        <v>0</v>
      </c>
      <c r="Y981" s="118"/>
      <c r="Z981" s="118">
        <v>0</v>
      </c>
      <c r="AA981" s="118"/>
      <c r="AB981" s="118">
        <v>0</v>
      </c>
      <c r="AC981" s="118">
        <v>0</v>
      </c>
      <c r="AD981" s="118">
        <v>0</v>
      </c>
      <c r="AE981" s="118">
        <v>0</v>
      </c>
      <c r="AF981" s="118"/>
      <c r="AG981" s="118">
        <v>0</v>
      </c>
      <c r="AH981" s="118"/>
      <c r="AI981" s="118">
        <v>0</v>
      </c>
      <c r="AJ981" s="118"/>
      <c r="AK981" s="118">
        <v>0</v>
      </c>
      <c r="AL981" s="118"/>
      <c r="AM981" s="118">
        <v>0</v>
      </c>
      <c r="AN981" s="118"/>
      <c r="AO981" s="118">
        <v>0</v>
      </c>
      <c r="AP981" s="118"/>
      <c r="AQ981" s="118">
        <v>0</v>
      </c>
      <c r="AR981" s="118"/>
      <c r="AS981" s="118">
        <v>0</v>
      </c>
      <c r="AT981" s="118"/>
      <c r="AU981" s="118">
        <v>0</v>
      </c>
      <c r="AV981" s="118">
        <v>0</v>
      </c>
      <c r="AW981" s="118">
        <v>0</v>
      </c>
      <c r="AX981" s="118">
        <v>0</v>
      </c>
      <c r="AY981" s="118">
        <v>0</v>
      </c>
      <c r="AZ981" s="118">
        <v>0</v>
      </c>
      <c r="BA981" s="118">
        <v>0</v>
      </c>
      <c r="BB981" s="118">
        <v>0</v>
      </c>
      <c r="BC981" s="118">
        <v>0</v>
      </c>
      <c r="BD981" s="117">
        <v>0</v>
      </c>
      <c r="BE981" s="117">
        <v>0</v>
      </c>
      <c r="BF981" s="118">
        <v>0</v>
      </c>
      <c r="BG981" s="118">
        <v>0</v>
      </c>
      <c r="BH981" s="118">
        <v>0</v>
      </c>
      <c r="BI981" s="118"/>
      <c r="BJ981" s="118">
        <v>0</v>
      </c>
      <c r="BK981" s="118"/>
      <c r="BL981" s="118">
        <v>0</v>
      </c>
      <c r="BM981" s="118">
        <v>0</v>
      </c>
      <c r="BN981" s="118">
        <v>0</v>
      </c>
      <c r="BO981" s="118">
        <v>0</v>
      </c>
      <c r="BP981" s="119">
        <v>0</v>
      </c>
      <c r="BS981" s="97">
        <f t="shared" si="835"/>
        <v>0</v>
      </c>
      <c r="BT981" s="97">
        <f t="shared" si="836"/>
        <v>0</v>
      </c>
      <c r="BU981" s="97">
        <f t="shared" si="837"/>
        <v>0</v>
      </c>
      <c r="BV981" s="296" t="str">
        <f>IF(CA981=0,"NO STOCK",IF(COUNTIF(PKGSUMM_T!$A$2:$A$1245,A981)&gt;0,"OK","ERROR"))</f>
        <v>NO STOCK</v>
      </c>
      <c r="BW981" s="296" t="str">
        <f>IF(CA981=0,"NO STOCK",IF(OR(COUNTIF(COST_SHEETT!$B$3:$B$1238,CI981)&gt;0,COUNTIF(COST_SHEETT!$AB$3:$AB$1238,CI981)&gt;0,COUNTIF(COST_SHEETT1!$B$3:$B$1238,CI981)&gt;0,COUNTIF(COST_SHEETT1!$AB$3:$AB$1238,CI981)&gt;0),"OK","ERROR"))</f>
        <v>NO STOCK</v>
      </c>
      <c r="BX981" s="97">
        <f>SUMIF(HW!$A$2:$A$1573,$A981,HW!BI$2:BI$1573)</f>
        <v>0</v>
      </c>
      <c r="BY981" s="97">
        <f>SUMIF(HW!$A$2:$A$1573,$A981,HW!BJ$2:BJ$1573)</f>
        <v>0</v>
      </c>
      <c r="BZ981" s="197">
        <f t="shared" si="838"/>
        <v>0</v>
      </c>
      <c r="CA981" s="198">
        <f t="shared" si="839"/>
        <v>0</v>
      </c>
      <c r="CI981" s="285"/>
      <c r="CJ981" s="282"/>
      <c r="CK981" s="296">
        <f>IF(C981="WORK IN PROGRESS",0.099999,IF(SUMIF(SALE!$L$3:$L$1221,$A981,SALE!$U$3:$U$1221)=0,0,SUMIF(SALE!$L$3:$L$1221,$A981,SALE!$U$3:$U$1221)/SUMIF(SALE!$L$3:$L$1221,$A981,SALE!$F$3:$F$1221)))</f>
        <v>0</v>
      </c>
    </row>
    <row r="982" spans="1:102" ht="12" hidden="1" customHeight="1" x14ac:dyDescent="0.25">
      <c r="A982" s="120" t="s">
        <v>2122</v>
      </c>
      <c r="B982" s="121" t="s">
        <v>2123</v>
      </c>
      <c r="C982" s="121" t="s">
        <v>30</v>
      </c>
      <c r="D982" s="122">
        <v>4400</v>
      </c>
      <c r="E982" s="123">
        <v>190</v>
      </c>
      <c r="F982" s="123">
        <v>2.7569E-2</v>
      </c>
      <c r="G982" s="123">
        <v>2.7569E-2</v>
      </c>
      <c r="H982" s="124"/>
      <c r="I982" s="124">
        <v>0</v>
      </c>
      <c r="J982" s="124">
        <v>0</v>
      </c>
      <c r="K982" s="124"/>
      <c r="L982" s="124">
        <v>0</v>
      </c>
      <c r="M982" s="124"/>
      <c r="N982" s="124">
        <v>0</v>
      </c>
      <c r="O982" s="124"/>
      <c r="P982" s="124">
        <v>0</v>
      </c>
      <c r="Q982" s="124"/>
      <c r="R982" s="124">
        <v>0</v>
      </c>
      <c r="S982" s="124"/>
      <c r="T982" s="124">
        <v>0</v>
      </c>
      <c r="U982" s="124"/>
      <c r="V982" s="124">
        <v>0</v>
      </c>
      <c r="W982" s="124"/>
      <c r="X982" s="124">
        <v>0</v>
      </c>
      <c r="Y982" s="124"/>
      <c r="Z982" s="124">
        <v>0</v>
      </c>
      <c r="AA982" s="124"/>
      <c r="AB982" s="124">
        <v>0</v>
      </c>
      <c r="AC982" s="124">
        <v>0</v>
      </c>
      <c r="AD982" s="124">
        <v>0</v>
      </c>
      <c r="AE982" s="124">
        <v>0</v>
      </c>
      <c r="AF982" s="124"/>
      <c r="AG982" s="124">
        <v>0</v>
      </c>
      <c r="AH982" s="124"/>
      <c r="AI982" s="124">
        <v>0</v>
      </c>
      <c r="AJ982" s="124"/>
      <c r="AK982" s="124">
        <v>0</v>
      </c>
      <c r="AL982" s="124"/>
      <c r="AM982" s="124">
        <v>0</v>
      </c>
      <c r="AN982" s="124"/>
      <c r="AO982" s="124">
        <v>0</v>
      </c>
      <c r="AP982" s="124"/>
      <c r="AQ982" s="124">
        <v>0</v>
      </c>
      <c r="AR982" s="124"/>
      <c r="AS982" s="124">
        <v>0</v>
      </c>
      <c r="AT982" s="124"/>
      <c r="AU982" s="124">
        <v>0</v>
      </c>
      <c r="AV982" s="124">
        <v>0</v>
      </c>
      <c r="AW982" s="124">
        <v>0</v>
      </c>
      <c r="AX982" s="124">
        <v>0</v>
      </c>
      <c r="AY982" s="124">
        <v>0</v>
      </c>
      <c r="AZ982" s="124">
        <v>0</v>
      </c>
      <c r="BA982" s="124">
        <v>0</v>
      </c>
      <c r="BB982" s="124">
        <v>0</v>
      </c>
      <c r="BC982" s="124">
        <v>0</v>
      </c>
      <c r="BD982" s="123">
        <v>0</v>
      </c>
      <c r="BE982" s="123">
        <v>0</v>
      </c>
      <c r="BF982" s="124">
        <v>0</v>
      </c>
      <c r="BG982" s="124">
        <v>0</v>
      </c>
      <c r="BH982" s="124">
        <v>0</v>
      </c>
      <c r="BI982" s="124"/>
      <c r="BJ982" s="124">
        <v>0</v>
      </c>
      <c r="BK982" s="124"/>
      <c r="BL982" s="124">
        <v>0</v>
      </c>
      <c r="BM982" s="124">
        <v>0</v>
      </c>
      <c r="BN982" s="124">
        <v>0</v>
      </c>
      <c r="BO982" s="124">
        <v>0</v>
      </c>
      <c r="BP982" s="125">
        <v>0</v>
      </c>
      <c r="BS982" s="97">
        <f t="shared" si="835"/>
        <v>0</v>
      </c>
      <c r="BT982" s="97">
        <f t="shared" si="836"/>
        <v>0</v>
      </c>
      <c r="BU982" s="97">
        <f t="shared" si="837"/>
        <v>0</v>
      </c>
      <c r="BV982" s="296" t="str">
        <f>IF(CA982=0,"NO STOCK",IF(COUNTIF(PKGSUMM_T!$A$2:$A$1245,A982)&gt;0,"OK","ERROR"))</f>
        <v>NO STOCK</v>
      </c>
      <c r="BW982" s="296" t="str">
        <f>IF(CA982=0,"NO STOCK",IF(OR(COUNTIF(COST_SHEETT!$B$3:$B$1238,CI982)&gt;0,COUNTIF(COST_SHEETT!$AB$3:$AB$1238,CI982)&gt;0,COUNTIF(COST_SHEETT1!$B$3:$B$1238,CI982)&gt;0,COUNTIF(COST_SHEETT1!$AB$3:$AB$1238,CI982)&gt;0),"OK","ERROR"))</f>
        <v>NO STOCK</v>
      </c>
      <c r="BX982" s="97">
        <f>SUMIF(HW!$A$2:$A$1573,$A982,HW!BI$2:BI$1573)</f>
        <v>0</v>
      </c>
      <c r="BY982" s="97">
        <f>SUMIF(HW!$A$2:$A$1573,$A982,HW!BJ$2:BJ$1573)</f>
        <v>0</v>
      </c>
      <c r="BZ982" s="197">
        <f t="shared" si="838"/>
        <v>0</v>
      </c>
      <c r="CA982" s="198">
        <f t="shared" si="839"/>
        <v>0</v>
      </c>
      <c r="CI982" s="285"/>
      <c r="CJ982" s="282"/>
      <c r="CK982" s="296">
        <f>IF(C982="WORK IN PROGRESS",0.099999,IF(SUMIF(SALE!$L$3:$L$1221,$A982,SALE!$U$3:$U$1221)=0,0,SUMIF(SALE!$L$3:$L$1221,$A982,SALE!$U$3:$U$1221)/SUMIF(SALE!$L$3:$L$1221,$A982,SALE!$F$3:$F$1221)))</f>
        <v>0</v>
      </c>
    </row>
    <row r="983" spans="1:102" ht="12" hidden="1" customHeight="1" x14ac:dyDescent="0.25">
      <c r="A983" s="114" t="s">
        <v>2124</v>
      </c>
      <c r="B983" s="115" t="s">
        <v>2125</v>
      </c>
      <c r="C983" s="115" t="s">
        <v>30</v>
      </c>
      <c r="D983" s="116">
        <v>4400</v>
      </c>
      <c r="E983" s="117">
        <v>190</v>
      </c>
      <c r="F983" s="117">
        <v>2.7569E-2</v>
      </c>
      <c r="G983" s="117">
        <v>2.7569E-2</v>
      </c>
      <c r="H983" s="118"/>
      <c r="I983" s="118">
        <v>0</v>
      </c>
      <c r="J983" s="118">
        <v>0</v>
      </c>
      <c r="K983" s="118"/>
      <c r="L983" s="118">
        <v>0</v>
      </c>
      <c r="M983" s="118"/>
      <c r="N983" s="118">
        <v>0</v>
      </c>
      <c r="O983" s="118"/>
      <c r="P983" s="118">
        <v>0</v>
      </c>
      <c r="Q983" s="118"/>
      <c r="R983" s="118">
        <v>0</v>
      </c>
      <c r="S983" s="118"/>
      <c r="T983" s="118">
        <v>0</v>
      </c>
      <c r="U983" s="118"/>
      <c r="V983" s="118">
        <v>0</v>
      </c>
      <c r="W983" s="118"/>
      <c r="X983" s="118">
        <v>0</v>
      </c>
      <c r="Y983" s="118"/>
      <c r="Z983" s="118">
        <v>0</v>
      </c>
      <c r="AA983" s="118"/>
      <c r="AB983" s="118">
        <v>0</v>
      </c>
      <c r="AC983" s="118">
        <v>0</v>
      </c>
      <c r="AD983" s="118">
        <v>0</v>
      </c>
      <c r="AE983" s="118">
        <v>0</v>
      </c>
      <c r="AF983" s="118"/>
      <c r="AG983" s="118">
        <v>0</v>
      </c>
      <c r="AH983" s="118"/>
      <c r="AI983" s="118">
        <v>0</v>
      </c>
      <c r="AJ983" s="118"/>
      <c r="AK983" s="118">
        <v>0</v>
      </c>
      <c r="AL983" s="118"/>
      <c r="AM983" s="118">
        <v>0</v>
      </c>
      <c r="AN983" s="118"/>
      <c r="AO983" s="118">
        <v>0</v>
      </c>
      <c r="AP983" s="118"/>
      <c r="AQ983" s="118">
        <v>0</v>
      </c>
      <c r="AR983" s="118"/>
      <c r="AS983" s="118">
        <v>0</v>
      </c>
      <c r="AT983" s="118"/>
      <c r="AU983" s="118">
        <v>0</v>
      </c>
      <c r="AV983" s="118">
        <v>0</v>
      </c>
      <c r="AW983" s="118">
        <v>0</v>
      </c>
      <c r="AX983" s="118">
        <v>0</v>
      </c>
      <c r="AY983" s="118">
        <v>0</v>
      </c>
      <c r="AZ983" s="118">
        <v>0</v>
      </c>
      <c r="BA983" s="118">
        <v>0</v>
      </c>
      <c r="BB983" s="118">
        <v>0</v>
      </c>
      <c r="BC983" s="118">
        <v>0</v>
      </c>
      <c r="BD983" s="117">
        <v>0</v>
      </c>
      <c r="BE983" s="117">
        <v>0</v>
      </c>
      <c r="BF983" s="118">
        <v>0</v>
      </c>
      <c r="BG983" s="118">
        <v>0</v>
      </c>
      <c r="BH983" s="118">
        <v>0</v>
      </c>
      <c r="BI983" s="118"/>
      <c r="BJ983" s="118">
        <v>0</v>
      </c>
      <c r="BK983" s="118"/>
      <c r="BL983" s="118">
        <v>0</v>
      </c>
      <c r="BM983" s="118">
        <v>0</v>
      </c>
      <c r="BN983" s="118">
        <v>0</v>
      </c>
      <c r="BO983" s="118">
        <v>0</v>
      </c>
      <c r="BP983" s="119">
        <v>0</v>
      </c>
      <c r="BS983" s="97">
        <f t="shared" si="835"/>
        <v>0</v>
      </c>
      <c r="BT983" s="97">
        <f t="shared" si="836"/>
        <v>0</v>
      </c>
      <c r="BU983" s="97">
        <f t="shared" si="837"/>
        <v>0</v>
      </c>
      <c r="BV983" s="296" t="str">
        <f>IF(CA983=0,"NO STOCK",IF(COUNTIF(PKGSUMM_T!$A$2:$A$1245,A983)&gt;0,"OK","ERROR"))</f>
        <v>NO STOCK</v>
      </c>
      <c r="BW983" s="296" t="str">
        <f>IF(CA983=0,"NO STOCK",IF(OR(COUNTIF(COST_SHEETT!$B$3:$B$1238,CI983)&gt;0,COUNTIF(COST_SHEETT!$AB$3:$AB$1238,CI983)&gt;0,COUNTIF(COST_SHEETT1!$B$3:$B$1238,CI983)&gt;0,COUNTIF(COST_SHEETT1!$AB$3:$AB$1238,CI983)&gt;0),"OK","ERROR"))</f>
        <v>NO STOCK</v>
      </c>
      <c r="BX983" s="97">
        <f>SUMIF(HW!$A$2:$A$1573,$A983,HW!BI$2:BI$1573)</f>
        <v>0</v>
      </c>
      <c r="BY983" s="97">
        <f>SUMIF(HW!$A$2:$A$1573,$A983,HW!BJ$2:BJ$1573)</f>
        <v>0</v>
      </c>
      <c r="BZ983" s="197">
        <f t="shared" si="838"/>
        <v>0</v>
      </c>
      <c r="CA983" s="198">
        <f t="shared" si="839"/>
        <v>0</v>
      </c>
      <c r="CI983" s="285"/>
      <c r="CJ983" s="282"/>
      <c r="CK983" s="296">
        <f>IF(C983="WORK IN PROGRESS",0.099999,IF(SUMIF(SALE!$L$3:$L$1221,$A983,SALE!$U$3:$U$1221)=0,0,SUMIF(SALE!$L$3:$L$1221,$A983,SALE!$U$3:$U$1221)/SUMIF(SALE!$L$3:$L$1221,$A983,SALE!$F$3:$F$1221)))</f>
        <v>0</v>
      </c>
    </row>
    <row r="984" spans="1:102" ht="12" hidden="1" customHeight="1" x14ac:dyDescent="0.25">
      <c r="A984" s="109" t="s">
        <v>2642</v>
      </c>
      <c r="B984" s="110"/>
      <c r="C984" s="111" t="s">
        <v>1200</v>
      </c>
      <c r="D984" s="112"/>
      <c r="E984" s="112"/>
      <c r="F984" s="126">
        <v>0.110276</v>
      </c>
      <c r="G984" s="126">
        <v>0.110276</v>
      </c>
      <c r="H984" s="112"/>
      <c r="I984" s="112">
        <v>0</v>
      </c>
      <c r="J984" s="112">
        <v>0</v>
      </c>
      <c r="K984" s="112"/>
      <c r="L984" s="112">
        <v>0</v>
      </c>
      <c r="M984" s="112"/>
      <c r="N984" s="112">
        <v>0</v>
      </c>
      <c r="O984" s="112"/>
      <c r="P984" s="112">
        <v>0</v>
      </c>
      <c r="Q984" s="112"/>
      <c r="R984" s="112">
        <v>0</v>
      </c>
      <c r="S984" s="112"/>
      <c r="T984" s="112">
        <v>0</v>
      </c>
      <c r="U984" s="112"/>
      <c r="V984" s="112">
        <v>0</v>
      </c>
      <c r="W984" s="112"/>
      <c r="X984" s="112">
        <v>0</v>
      </c>
      <c r="Y984" s="112"/>
      <c r="Z984" s="112">
        <v>0</v>
      </c>
      <c r="AA984" s="112"/>
      <c r="AB984" s="112">
        <v>0</v>
      </c>
      <c r="AC984" s="112">
        <v>0</v>
      </c>
      <c r="AD984" s="112">
        <v>0</v>
      </c>
      <c r="AE984" s="112">
        <v>0</v>
      </c>
      <c r="AF984" s="112"/>
      <c r="AG984" s="112">
        <v>0</v>
      </c>
      <c r="AH984" s="112"/>
      <c r="AI984" s="112">
        <v>0</v>
      </c>
      <c r="AJ984" s="112"/>
      <c r="AK984" s="112">
        <v>0</v>
      </c>
      <c r="AL984" s="112"/>
      <c r="AM984" s="112">
        <v>0</v>
      </c>
      <c r="AN984" s="112"/>
      <c r="AO984" s="112">
        <v>0</v>
      </c>
      <c r="AP984" s="112"/>
      <c r="AQ984" s="112">
        <v>0</v>
      </c>
      <c r="AR984" s="112"/>
      <c r="AS984" s="112">
        <v>0</v>
      </c>
      <c r="AT984" s="112"/>
      <c r="AU984" s="112">
        <v>0</v>
      </c>
      <c r="AV984" s="112">
        <v>0</v>
      </c>
      <c r="AW984" s="112">
        <v>0</v>
      </c>
      <c r="AX984" s="112">
        <v>0</v>
      </c>
      <c r="AY984" s="112">
        <v>0</v>
      </c>
      <c r="AZ984" s="112">
        <v>0</v>
      </c>
      <c r="BA984" s="112">
        <v>0</v>
      </c>
      <c r="BB984" s="112">
        <v>0</v>
      </c>
      <c r="BC984" s="112">
        <v>0</v>
      </c>
      <c r="BD984" s="126">
        <v>0</v>
      </c>
      <c r="BE984" s="126">
        <v>0</v>
      </c>
      <c r="BF984" s="112">
        <v>0</v>
      </c>
      <c r="BG984" s="112">
        <v>0</v>
      </c>
      <c r="BH984" s="112">
        <v>0</v>
      </c>
      <c r="BI984" s="112"/>
      <c r="BJ984" s="112">
        <v>0</v>
      </c>
      <c r="BK984" s="112"/>
      <c r="BL984" s="112">
        <v>0</v>
      </c>
      <c r="BM984" s="112">
        <v>0</v>
      </c>
      <c r="BN984" s="112">
        <v>0</v>
      </c>
      <c r="BO984" s="112">
        <v>0</v>
      </c>
      <c r="BP984" s="113">
        <v>0</v>
      </c>
      <c r="BS984" s="97">
        <f t="shared" si="835"/>
        <v>0</v>
      </c>
      <c r="BT984" s="97">
        <f t="shared" si="836"/>
        <v>0</v>
      </c>
      <c r="BU984" s="97">
        <f t="shared" si="837"/>
        <v>0</v>
      </c>
      <c r="BV984" s="296" t="str">
        <f>IF(CA984=0,"NO STOCK",IF(COUNTIF(PKGSUMM_T!$A$2:$A$1245,A984)&gt;0,"OK","ERROR"))</f>
        <v>NO STOCK</v>
      </c>
      <c r="BW984" s="296" t="str">
        <f>IF(CA984=0,"NO STOCK",IF(OR(COUNTIF(COST_SHEETT!$B$3:$B$1238,CI984)&gt;0,COUNTIF(COST_SHEETT!$AB$3:$AB$1238,CI984)&gt;0,COUNTIF(COST_SHEETT1!$B$3:$B$1238,CI984)&gt;0,COUNTIF(COST_SHEETT1!$AB$3:$AB$1238,CI984)&gt;0),"OK","ERROR"))</f>
        <v>NO STOCK</v>
      </c>
      <c r="BX984" s="97">
        <f>SUMIF(HW!$A$2:$A$1573,$A984,HW!BI$2:BI$1573)</f>
        <v>0</v>
      </c>
      <c r="BY984" s="97">
        <f>SUMIF(HW!$A$2:$A$1573,$A984,HW!BJ$2:BJ$1573)</f>
        <v>0</v>
      </c>
      <c r="BZ984" s="197">
        <f t="shared" si="838"/>
        <v>0</v>
      </c>
      <c r="CA984" s="198">
        <f t="shared" si="839"/>
        <v>0</v>
      </c>
      <c r="CI984" s="285"/>
      <c r="CJ984" s="282"/>
      <c r="CK984" s="296">
        <f>IF(C984="WORK IN PROGRESS",0.099999,IF(SUMIF(SALE!$L$3:$L$1221,$A984,SALE!$U$3:$U$1221)=0,0,SUMIF(SALE!$L$3:$L$1221,$A984,SALE!$U$3:$U$1221)/SUMIF(SALE!$L$3:$L$1221,$A984,SALE!$F$3:$F$1221)))</f>
        <v>0</v>
      </c>
    </row>
    <row r="985" spans="1:102" ht="12" hidden="1" customHeight="1" x14ac:dyDescent="0.25">
      <c r="A985" s="104" t="s">
        <v>2642</v>
      </c>
      <c r="B985" s="106"/>
      <c r="C985" s="105" t="s">
        <v>77</v>
      </c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  <c r="BH985" s="107"/>
      <c r="BI985" s="107"/>
      <c r="BJ985" s="107"/>
      <c r="BK985" s="107"/>
      <c r="BL985" s="107"/>
      <c r="BM985" s="107"/>
      <c r="BN985" s="107"/>
      <c r="BO985" s="107"/>
      <c r="BP985" s="108"/>
      <c r="BS985" s="97">
        <f t="shared" si="835"/>
        <v>0</v>
      </c>
      <c r="BT985" s="97">
        <f t="shared" si="836"/>
        <v>0</v>
      </c>
      <c r="BU985" s="97">
        <f t="shared" si="837"/>
        <v>0</v>
      </c>
      <c r="BV985" s="296" t="str">
        <f>IF(CA985=0,"NO STOCK",IF(COUNTIF(PKGSUMM_T!$A$2:$A$1245,A985)&gt;0,"OK","ERROR"))</f>
        <v>NO STOCK</v>
      </c>
      <c r="BW985" s="296" t="str">
        <f>IF(CA985=0,"NO STOCK",IF(OR(COUNTIF(COST_SHEETT!$B$3:$B$1238,CI985)&gt;0,COUNTIF(COST_SHEETT!$AB$3:$AB$1238,CI985)&gt;0,COUNTIF(COST_SHEETT1!$B$3:$B$1238,CI985)&gt;0,COUNTIF(COST_SHEETT1!$AB$3:$AB$1238,CI985)&gt;0),"OK","ERROR"))</f>
        <v>NO STOCK</v>
      </c>
      <c r="BX985" s="97">
        <f>SUMIF(HW!$A$2:$A$1573,$A985,HW!BI$2:BI$1573)</f>
        <v>0</v>
      </c>
      <c r="BY985" s="97">
        <f>SUMIF(HW!$A$2:$A$1573,$A985,HW!BJ$2:BJ$1573)</f>
        <v>0</v>
      </c>
      <c r="BZ985" s="197">
        <f t="shared" si="838"/>
        <v>0</v>
      </c>
      <c r="CA985" s="198">
        <f t="shared" si="839"/>
        <v>0</v>
      </c>
      <c r="CI985" s="285"/>
      <c r="CJ985" s="282"/>
      <c r="CK985" s="296">
        <f>IF(C985="WORK IN PROGRESS",0.099999,IF(SUMIF(SALE!$L$3:$L$1221,$A985,SALE!$U$3:$U$1221)=0,0,SUMIF(SALE!$L$3:$L$1221,$A985,SALE!$U$3:$U$1221)/SUMIF(SALE!$L$3:$L$1221,$A985,SALE!$F$3:$F$1221)))</f>
        <v>9.9999000000000005E-2</v>
      </c>
    </row>
    <row r="986" spans="1:102" ht="12" hidden="1" customHeight="1" x14ac:dyDescent="0.25">
      <c r="A986" s="120" t="s">
        <v>733</v>
      </c>
      <c r="B986" s="121" t="s">
        <v>2126</v>
      </c>
      <c r="C986" s="121" t="s">
        <v>77</v>
      </c>
      <c r="D986" s="122">
        <v>3600</v>
      </c>
      <c r="E986" s="123">
        <v>190</v>
      </c>
      <c r="F986" s="123">
        <v>2.7569E-2</v>
      </c>
      <c r="G986" s="123">
        <v>2.7569E-2</v>
      </c>
      <c r="H986" s="124"/>
      <c r="I986" s="124">
        <v>0</v>
      </c>
      <c r="J986" s="124">
        <v>0</v>
      </c>
      <c r="K986" s="124"/>
      <c r="L986" s="124">
        <v>0</v>
      </c>
      <c r="M986" s="124"/>
      <c r="N986" s="124">
        <v>0</v>
      </c>
      <c r="O986" s="124"/>
      <c r="P986" s="124">
        <v>0</v>
      </c>
      <c r="Q986" s="124"/>
      <c r="R986" s="124">
        <v>0</v>
      </c>
      <c r="S986" s="124"/>
      <c r="T986" s="124">
        <v>0</v>
      </c>
      <c r="U986" s="124"/>
      <c r="V986" s="124">
        <v>0</v>
      </c>
      <c r="W986" s="124"/>
      <c r="X986" s="124">
        <v>0</v>
      </c>
      <c r="Y986" s="124"/>
      <c r="Z986" s="124">
        <v>0</v>
      </c>
      <c r="AA986" s="124"/>
      <c r="AB986" s="124">
        <v>0</v>
      </c>
      <c r="AC986" s="124">
        <v>0</v>
      </c>
      <c r="AD986" s="124">
        <v>0</v>
      </c>
      <c r="AE986" s="124">
        <v>0</v>
      </c>
      <c r="AF986" s="124"/>
      <c r="AG986" s="124">
        <v>0</v>
      </c>
      <c r="AH986" s="124"/>
      <c r="AI986" s="124">
        <v>0</v>
      </c>
      <c r="AJ986" s="124"/>
      <c r="AK986" s="124">
        <v>0</v>
      </c>
      <c r="AL986" s="124"/>
      <c r="AM986" s="124">
        <v>0</v>
      </c>
      <c r="AN986" s="124"/>
      <c r="AO986" s="124">
        <v>0</v>
      </c>
      <c r="AP986" s="124"/>
      <c r="AQ986" s="124">
        <v>0</v>
      </c>
      <c r="AR986" s="124"/>
      <c r="AS986" s="124">
        <v>0</v>
      </c>
      <c r="AT986" s="124"/>
      <c r="AU986" s="124">
        <v>0</v>
      </c>
      <c r="AV986" s="124">
        <v>0</v>
      </c>
      <c r="AW986" s="124">
        <v>0</v>
      </c>
      <c r="AX986" s="124">
        <v>0</v>
      </c>
      <c r="AY986" s="124">
        <v>0</v>
      </c>
      <c r="AZ986" s="124">
        <v>0</v>
      </c>
      <c r="BA986" s="124">
        <v>0</v>
      </c>
      <c r="BB986" s="124">
        <v>0</v>
      </c>
      <c r="BC986" s="124">
        <v>0</v>
      </c>
      <c r="BD986" s="123">
        <v>0</v>
      </c>
      <c r="BE986" s="123">
        <v>0</v>
      </c>
      <c r="BF986" s="124">
        <v>0</v>
      </c>
      <c r="BG986" s="124">
        <v>0</v>
      </c>
      <c r="BH986" s="124">
        <v>0</v>
      </c>
      <c r="BI986" s="124"/>
      <c r="BJ986" s="124">
        <v>0</v>
      </c>
      <c r="BK986" s="124"/>
      <c r="BL986" s="124">
        <v>0</v>
      </c>
      <c r="BM986" s="124">
        <v>0</v>
      </c>
      <c r="BN986" s="124">
        <v>0</v>
      </c>
      <c r="BO986" s="124">
        <v>0</v>
      </c>
      <c r="BP986" s="125">
        <v>0</v>
      </c>
      <c r="BS986" s="97">
        <f t="shared" si="835"/>
        <v>0</v>
      </c>
      <c r="BT986" s="97">
        <f t="shared" si="836"/>
        <v>0</v>
      </c>
      <c r="BU986" s="97">
        <f t="shared" si="837"/>
        <v>0</v>
      </c>
      <c r="BV986" s="296" t="str">
        <f>IF(CA986=0,"NO STOCK",IF(COUNTIF(PKGSUMM_T!$A$2:$A$1245,A986)&gt;0,"OK","ERROR"))</f>
        <v>NO STOCK</v>
      </c>
      <c r="BW986" s="296" t="str">
        <f>IF(CA986=0,"NO STOCK",IF(OR(COUNTIF(COST_SHEETT!$B$3:$B$1238,CI986)&gt;0,COUNTIF(COST_SHEETT!$AB$3:$AB$1238,CI986)&gt;0,COUNTIF(COST_SHEETT1!$B$3:$B$1238,CI986)&gt;0,COUNTIF(COST_SHEETT1!$AB$3:$AB$1238,CI986)&gt;0),"OK","ERROR"))</f>
        <v>NO STOCK</v>
      </c>
      <c r="BX986" s="97">
        <f>SUMIF(HW!$A$2:$A$1573,$A986,HW!BI$2:BI$1573)</f>
        <v>0</v>
      </c>
      <c r="BY986" s="97">
        <f>SUMIF(HW!$A$2:$A$1573,$A986,HW!BJ$2:BJ$1573)</f>
        <v>0</v>
      </c>
      <c r="BZ986" s="197">
        <f t="shared" si="838"/>
        <v>0</v>
      </c>
      <c r="CA986" s="198">
        <f t="shared" si="839"/>
        <v>0</v>
      </c>
      <c r="CI986" s="285"/>
      <c r="CJ986" s="282"/>
      <c r="CK986" s="296">
        <f>IF(C986="WORK IN PROGRESS",0.099999,IF(SUMIF(SALE!$L$3:$L$1221,$A986,SALE!$U$3:$U$1221)=0,0,SUMIF(SALE!$L$3:$L$1221,$A986,SALE!$U$3:$U$1221)/SUMIF(SALE!$L$3:$L$1221,$A986,SALE!$F$3:$F$1221)))</f>
        <v>9.9999000000000005E-2</v>
      </c>
    </row>
    <row r="987" spans="1:102" ht="12" hidden="1" customHeight="1" x14ac:dyDescent="0.25">
      <c r="A987" s="104" t="s">
        <v>2642</v>
      </c>
      <c r="B987" s="106"/>
      <c r="C987" s="105" t="s">
        <v>1200</v>
      </c>
      <c r="D987" s="107"/>
      <c r="E987" s="107"/>
      <c r="F987" s="137">
        <v>2.7569E-2</v>
      </c>
      <c r="G987" s="137">
        <v>2.7569E-2</v>
      </c>
      <c r="H987" s="107"/>
      <c r="I987" s="107">
        <v>0</v>
      </c>
      <c r="J987" s="107">
        <v>0</v>
      </c>
      <c r="K987" s="107"/>
      <c r="L987" s="107">
        <v>0</v>
      </c>
      <c r="M987" s="107"/>
      <c r="N987" s="107">
        <v>0</v>
      </c>
      <c r="O987" s="107"/>
      <c r="P987" s="107">
        <v>0</v>
      </c>
      <c r="Q987" s="107"/>
      <c r="R987" s="107">
        <v>0</v>
      </c>
      <c r="S987" s="107"/>
      <c r="T987" s="107">
        <v>0</v>
      </c>
      <c r="U987" s="107"/>
      <c r="V987" s="107">
        <v>0</v>
      </c>
      <c r="W987" s="107"/>
      <c r="X987" s="107">
        <v>0</v>
      </c>
      <c r="Y987" s="107"/>
      <c r="Z987" s="107">
        <v>0</v>
      </c>
      <c r="AA987" s="107"/>
      <c r="AB987" s="107">
        <v>0</v>
      </c>
      <c r="AC987" s="107">
        <v>0</v>
      </c>
      <c r="AD987" s="107">
        <v>0</v>
      </c>
      <c r="AE987" s="107">
        <v>0</v>
      </c>
      <c r="AF987" s="107"/>
      <c r="AG987" s="107">
        <v>0</v>
      </c>
      <c r="AH987" s="107"/>
      <c r="AI987" s="107">
        <v>0</v>
      </c>
      <c r="AJ987" s="107"/>
      <c r="AK987" s="107">
        <v>0</v>
      </c>
      <c r="AL987" s="107"/>
      <c r="AM987" s="107">
        <v>0</v>
      </c>
      <c r="AN987" s="107"/>
      <c r="AO987" s="107">
        <v>0</v>
      </c>
      <c r="AP987" s="107"/>
      <c r="AQ987" s="107">
        <v>0</v>
      </c>
      <c r="AR987" s="107"/>
      <c r="AS987" s="107">
        <v>0</v>
      </c>
      <c r="AT987" s="107"/>
      <c r="AU987" s="107">
        <v>0</v>
      </c>
      <c r="AV987" s="107">
        <v>0</v>
      </c>
      <c r="AW987" s="107">
        <v>0</v>
      </c>
      <c r="AX987" s="107">
        <v>0</v>
      </c>
      <c r="AY987" s="107">
        <v>0</v>
      </c>
      <c r="AZ987" s="107">
        <v>0</v>
      </c>
      <c r="BA987" s="107">
        <v>0</v>
      </c>
      <c r="BB987" s="107">
        <v>0</v>
      </c>
      <c r="BC987" s="107">
        <v>0</v>
      </c>
      <c r="BD987" s="137">
        <v>0</v>
      </c>
      <c r="BE987" s="137">
        <v>0</v>
      </c>
      <c r="BF987" s="107">
        <v>0</v>
      </c>
      <c r="BG987" s="107">
        <v>0</v>
      </c>
      <c r="BH987" s="107">
        <v>0</v>
      </c>
      <c r="BI987" s="107"/>
      <c r="BJ987" s="107">
        <v>0</v>
      </c>
      <c r="BK987" s="107"/>
      <c r="BL987" s="107">
        <v>0</v>
      </c>
      <c r="BM987" s="107">
        <v>0</v>
      </c>
      <c r="BN987" s="107">
        <v>0</v>
      </c>
      <c r="BO987" s="107">
        <v>0</v>
      </c>
      <c r="BP987" s="108">
        <v>0</v>
      </c>
      <c r="BS987" s="97">
        <f t="shared" si="835"/>
        <v>0</v>
      </c>
      <c r="BT987" s="97">
        <f t="shared" si="836"/>
        <v>0</v>
      </c>
      <c r="BU987" s="97">
        <f t="shared" si="837"/>
        <v>0</v>
      </c>
      <c r="BV987" s="296" t="str">
        <f>IF(CA987=0,"NO STOCK",IF(COUNTIF(PKGSUMM_T!$A$2:$A$1245,A987)&gt;0,"OK","ERROR"))</f>
        <v>NO STOCK</v>
      </c>
      <c r="BW987" s="296" t="str">
        <f>IF(CA987=0,"NO STOCK",IF(OR(COUNTIF(COST_SHEETT!$B$3:$B$1238,CI987)&gt;0,COUNTIF(COST_SHEETT!$AB$3:$AB$1238,CI987)&gt;0,COUNTIF(COST_SHEETT1!$B$3:$B$1238,CI987)&gt;0,COUNTIF(COST_SHEETT1!$AB$3:$AB$1238,CI987)&gt;0),"OK","ERROR"))</f>
        <v>NO STOCK</v>
      </c>
      <c r="BX987" s="97">
        <f>SUMIF(HW!$A$2:$A$1573,$A987,HW!BI$2:BI$1573)</f>
        <v>0</v>
      </c>
      <c r="BY987" s="97">
        <f>SUMIF(HW!$A$2:$A$1573,$A987,HW!BJ$2:BJ$1573)</f>
        <v>0</v>
      </c>
      <c r="BZ987" s="197">
        <f t="shared" si="838"/>
        <v>0</v>
      </c>
      <c r="CA987" s="198">
        <f t="shared" si="839"/>
        <v>0</v>
      </c>
      <c r="CI987" s="285"/>
      <c r="CJ987" s="282"/>
      <c r="CK987" s="296">
        <f>IF(C987="WORK IN PROGRESS",0.099999,IF(SUMIF(SALE!$L$3:$L$1221,$A987,SALE!$U$3:$U$1221)=0,0,SUMIF(SALE!$L$3:$L$1221,$A987,SALE!$U$3:$U$1221)/SUMIF(SALE!$L$3:$L$1221,$A987,SALE!$F$3:$F$1221)))</f>
        <v>0</v>
      </c>
    </row>
    <row r="988" spans="1:102" ht="12" hidden="1" customHeight="1" x14ac:dyDescent="0.25">
      <c r="A988" s="109" t="s">
        <v>2642</v>
      </c>
      <c r="B988" s="111" t="s">
        <v>1200</v>
      </c>
      <c r="C988" s="110"/>
      <c r="D988" s="112"/>
      <c r="E988" s="112"/>
      <c r="F988" s="126">
        <v>0.137845</v>
      </c>
      <c r="G988" s="126">
        <v>0.137845</v>
      </c>
      <c r="H988" s="112"/>
      <c r="I988" s="112">
        <v>0</v>
      </c>
      <c r="J988" s="112">
        <v>0</v>
      </c>
      <c r="K988" s="112"/>
      <c r="L988" s="112">
        <v>0</v>
      </c>
      <c r="M988" s="112"/>
      <c r="N988" s="112">
        <v>0</v>
      </c>
      <c r="O988" s="112"/>
      <c r="P988" s="112">
        <v>0</v>
      </c>
      <c r="Q988" s="112"/>
      <c r="R988" s="112">
        <v>0</v>
      </c>
      <c r="S988" s="112"/>
      <c r="T988" s="112">
        <v>0</v>
      </c>
      <c r="U988" s="112"/>
      <c r="V988" s="112">
        <v>0</v>
      </c>
      <c r="W988" s="112"/>
      <c r="X988" s="112">
        <v>0</v>
      </c>
      <c r="Y988" s="112"/>
      <c r="Z988" s="112">
        <v>0</v>
      </c>
      <c r="AA988" s="112"/>
      <c r="AB988" s="112">
        <v>0</v>
      </c>
      <c r="AC988" s="112">
        <v>0</v>
      </c>
      <c r="AD988" s="112">
        <v>0</v>
      </c>
      <c r="AE988" s="112">
        <v>0</v>
      </c>
      <c r="AF988" s="112"/>
      <c r="AG988" s="112">
        <v>0</v>
      </c>
      <c r="AH988" s="112"/>
      <c r="AI988" s="112">
        <v>0</v>
      </c>
      <c r="AJ988" s="112"/>
      <c r="AK988" s="112">
        <v>0</v>
      </c>
      <c r="AL988" s="112"/>
      <c r="AM988" s="112">
        <v>0</v>
      </c>
      <c r="AN988" s="112"/>
      <c r="AO988" s="112">
        <v>0</v>
      </c>
      <c r="AP988" s="112"/>
      <c r="AQ988" s="112">
        <v>0</v>
      </c>
      <c r="AR988" s="112"/>
      <c r="AS988" s="112">
        <v>0</v>
      </c>
      <c r="AT988" s="112"/>
      <c r="AU988" s="112">
        <v>0</v>
      </c>
      <c r="AV988" s="112">
        <v>0</v>
      </c>
      <c r="AW988" s="112">
        <v>0</v>
      </c>
      <c r="AX988" s="112">
        <v>0</v>
      </c>
      <c r="AY988" s="112">
        <v>0</v>
      </c>
      <c r="AZ988" s="112">
        <v>0</v>
      </c>
      <c r="BA988" s="112">
        <v>0</v>
      </c>
      <c r="BB988" s="112">
        <v>0</v>
      </c>
      <c r="BC988" s="112">
        <v>0</v>
      </c>
      <c r="BD988" s="126">
        <v>0</v>
      </c>
      <c r="BE988" s="126">
        <v>0</v>
      </c>
      <c r="BF988" s="112">
        <v>0</v>
      </c>
      <c r="BG988" s="112">
        <v>0</v>
      </c>
      <c r="BH988" s="112">
        <v>0</v>
      </c>
      <c r="BI988" s="112"/>
      <c r="BJ988" s="112">
        <v>0</v>
      </c>
      <c r="BK988" s="112"/>
      <c r="BL988" s="112">
        <v>0</v>
      </c>
      <c r="BM988" s="112">
        <v>0</v>
      </c>
      <c r="BN988" s="112">
        <v>0</v>
      </c>
      <c r="BO988" s="112">
        <v>0</v>
      </c>
      <c r="BP988" s="113">
        <v>0</v>
      </c>
      <c r="BS988" s="97">
        <f t="shared" si="835"/>
        <v>0</v>
      </c>
      <c r="BT988" s="97">
        <f t="shared" si="836"/>
        <v>0</v>
      </c>
      <c r="BU988" s="97">
        <f t="shared" si="837"/>
        <v>0</v>
      </c>
      <c r="BV988" s="296" t="str">
        <f>IF(CA988=0,"NO STOCK",IF(COUNTIF(PKGSUMM_T!$A$2:$A$1245,A988)&gt;0,"OK","ERROR"))</f>
        <v>NO STOCK</v>
      </c>
      <c r="BW988" s="296" t="str">
        <f>IF(CA988=0,"NO STOCK",IF(OR(COUNTIF(COST_SHEETT!$B$3:$B$1238,CI988)&gt;0,COUNTIF(COST_SHEETT!$AB$3:$AB$1238,CI988)&gt;0,COUNTIF(COST_SHEETT1!$B$3:$B$1238,CI988)&gt;0,COUNTIF(COST_SHEETT1!$AB$3:$AB$1238,CI988)&gt;0),"OK","ERROR"))</f>
        <v>NO STOCK</v>
      </c>
      <c r="BX988" s="97">
        <f>SUMIF(HW!$A$2:$A$1573,$A988,HW!BI$2:BI$1573)</f>
        <v>0</v>
      </c>
      <c r="BY988" s="97">
        <f>SUMIF(HW!$A$2:$A$1573,$A988,HW!BJ$2:BJ$1573)</f>
        <v>0</v>
      </c>
      <c r="BZ988" s="197">
        <f t="shared" si="838"/>
        <v>0</v>
      </c>
      <c r="CA988" s="198">
        <f t="shared" si="839"/>
        <v>0</v>
      </c>
      <c r="CI988" s="285"/>
      <c r="CJ988" s="282"/>
      <c r="CK988" s="296">
        <f>IF(C988="WORK IN PROGRESS",0.099999,IF(SUMIF(SALE!$L$3:$L$1221,$A988,SALE!$U$3:$U$1221)=0,0,SUMIF(SALE!$L$3:$L$1221,$A988,SALE!$U$3:$U$1221)/SUMIF(SALE!$L$3:$L$1221,$A988,SALE!$F$3:$F$1221)))</f>
        <v>0</v>
      </c>
    </row>
    <row r="989" spans="1:102" ht="12" hidden="1" customHeight="1" x14ac:dyDescent="0.25">
      <c r="A989" s="104" t="s">
        <v>2642</v>
      </c>
      <c r="B989" s="105" t="s">
        <v>2127</v>
      </c>
      <c r="C989" s="106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  <c r="BH989" s="107"/>
      <c r="BI989" s="107"/>
      <c r="BJ989" s="107"/>
      <c r="BK989" s="107"/>
      <c r="BL989" s="107"/>
      <c r="BM989" s="107"/>
      <c r="BN989" s="107"/>
      <c r="BO989" s="107"/>
      <c r="BP989" s="108"/>
      <c r="BS989" s="97">
        <f t="shared" si="835"/>
        <v>0</v>
      </c>
      <c r="BT989" s="97">
        <f t="shared" si="836"/>
        <v>0</v>
      </c>
      <c r="BU989" s="97">
        <f t="shared" si="837"/>
        <v>0</v>
      </c>
      <c r="BV989" s="296" t="str">
        <f>IF(CA989=0,"NO STOCK",IF(COUNTIF(PKGSUMM_T!$A$2:$A$1245,A989)&gt;0,"OK","ERROR"))</f>
        <v>NO STOCK</v>
      </c>
      <c r="BW989" s="296" t="str">
        <f>IF(CA989=0,"NO STOCK",IF(OR(COUNTIF(COST_SHEETT!$B$3:$B$1238,CI989)&gt;0,COUNTIF(COST_SHEETT!$AB$3:$AB$1238,CI989)&gt;0,COUNTIF(COST_SHEETT1!$B$3:$B$1238,CI989)&gt;0,COUNTIF(COST_SHEETT1!$AB$3:$AB$1238,CI989)&gt;0),"OK","ERROR"))</f>
        <v>NO STOCK</v>
      </c>
      <c r="BX989" s="97">
        <f>SUMIF(HW!$A$2:$A$1573,$A989,HW!BI$2:BI$1573)</f>
        <v>0</v>
      </c>
      <c r="BY989" s="97">
        <f>SUMIF(HW!$A$2:$A$1573,$A989,HW!BJ$2:BJ$1573)</f>
        <v>0</v>
      </c>
      <c r="BZ989" s="197">
        <f t="shared" si="838"/>
        <v>0</v>
      </c>
      <c r="CA989" s="198">
        <f t="shared" si="839"/>
        <v>0</v>
      </c>
      <c r="CI989" s="285"/>
      <c r="CJ989" s="282"/>
      <c r="CK989" s="296">
        <f>IF(C989="WORK IN PROGRESS",0.099999,IF(SUMIF(SALE!$L$3:$L$1221,$A989,SALE!$U$3:$U$1221)=0,0,SUMIF(SALE!$L$3:$L$1221,$A989,SALE!$U$3:$U$1221)/SUMIF(SALE!$L$3:$L$1221,$A989,SALE!$F$3:$F$1221)))</f>
        <v>0</v>
      </c>
    </row>
    <row r="990" spans="1:102" ht="12" hidden="1" customHeight="1" x14ac:dyDescent="0.25">
      <c r="A990" s="109" t="s">
        <v>2642</v>
      </c>
      <c r="B990" s="110"/>
      <c r="C990" s="111" t="s">
        <v>30</v>
      </c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  <c r="BD990" s="112"/>
      <c r="BE990" s="112"/>
      <c r="BF990" s="112"/>
      <c r="BG990" s="112"/>
      <c r="BH990" s="112"/>
      <c r="BI990" s="112"/>
      <c r="BJ990" s="112"/>
      <c r="BK990" s="112"/>
      <c r="BL990" s="112"/>
      <c r="BM990" s="112"/>
      <c r="BN990" s="112"/>
      <c r="BO990" s="112"/>
      <c r="BP990" s="113"/>
      <c r="BS990" s="97">
        <f t="shared" si="835"/>
        <v>0</v>
      </c>
      <c r="BT990" s="97">
        <f t="shared" si="836"/>
        <v>0</v>
      </c>
      <c r="BU990" s="97">
        <f t="shared" si="837"/>
        <v>0</v>
      </c>
      <c r="BV990" s="296" t="str">
        <f>IF(CA990=0,"NO STOCK",IF(COUNTIF(PKGSUMM_T!$A$2:$A$1245,A990)&gt;0,"OK","ERROR"))</f>
        <v>NO STOCK</v>
      </c>
      <c r="BW990" s="296" t="str">
        <f>IF(CA990=0,"NO STOCK",IF(OR(COUNTIF(COST_SHEETT!$B$3:$B$1238,CI990)&gt;0,COUNTIF(COST_SHEETT!$AB$3:$AB$1238,CI990)&gt;0,COUNTIF(COST_SHEETT1!$B$3:$B$1238,CI990)&gt;0,COUNTIF(COST_SHEETT1!$AB$3:$AB$1238,CI990)&gt;0),"OK","ERROR"))</f>
        <v>NO STOCK</v>
      </c>
      <c r="BX990" s="97">
        <f>SUMIF(HW!$A$2:$A$1573,$A990,HW!BI$2:BI$1573)</f>
        <v>0</v>
      </c>
      <c r="BY990" s="97">
        <f>SUMIF(HW!$A$2:$A$1573,$A990,HW!BJ$2:BJ$1573)</f>
        <v>0</v>
      </c>
      <c r="BZ990" s="197">
        <f t="shared" si="838"/>
        <v>0</v>
      </c>
      <c r="CA990" s="198">
        <f t="shared" si="839"/>
        <v>0</v>
      </c>
      <c r="CI990" s="285"/>
      <c r="CJ990" s="282"/>
      <c r="CK990" s="296">
        <f>IF(C990="WORK IN PROGRESS",0.099999,IF(SUMIF(SALE!$L$3:$L$1221,$A990,SALE!$U$3:$U$1221)=0,0,SUMIF(SALE!$L$3:$L$1221,$A990,SALE!$U$3:$U$1221)/SUMIF(SALE!$L$3:$L$1221,$A990,SALE!$F$3:$F$1221)))</f>
        <v>0</v>
      </c>
    </row>
    <row r="991" spans="1:102" ht="12" customHeight="1" x14ac:dyDescent="0.25">
      <c r="A991" s="114" t="s">
        <v>631</v>
      </c>
      <c r="B991" s="115" t="s">
        <v>632</v>
      </c>
      <c r="C991" s="115" t="s">
        <v>30</v>
      </c>
      <c r="D991" s="116">
        <v>1560</v>
      </c>
      <c r="E991" s="117">
        <v>540</v>
      </c>
      <c r="F991" s="117">
        <v>7.2105000000000002E-2</v>
      </c>
      <c r="G991" s="117">
        <v>7.2105000000000002E-2</v>
      </c>
      <c r="H991" s="130">
        <v>9360</v>
      </c>
      <c r="I991" s="130">
        <v>5.0540000000000003</v>
      </c>
      <c r="J991" s="130">
        <v>674.90300000000002</v>
      </c>
      <c r="K991" s="117"/>
      <c r="L991" s="118">
        <v>0</v>
      </c>
      <c r="M991" s="117"/>
      <c r="N991" s="118">
        <v>0</v>
      </c>
      <c r="O991" s="117"/>
      <c r="P991" s="118">
        <v>0</v>
      </c>
      <c r="Q991" s="117"/>
      <c r="R991" s="118">
        <v>0</v>
      </c>
      <c r="S991" s="117"/>
      <c r="T991" s="118">
        <v>0</v>
      </c>
      <c r="U991" s="117"/>
      <c r="V991" s="118">
        <v>0</v>
      </c>
      <c r="W991" s="117"/>
      <c r="X991" s="118">
        <v>0</v>
      </c>
      <c r="Y991" s="117"/>
      <c r="Z991" s="118">
        <v>0</v>
      </c>
      <c r="AA991" s="117"/>
      <c r="AB991" s="118">
        <v>0</v>
      </c>
      <c r="AC991" s="118">
        <v>0</v>
      </c>
      <c r="AD991" s="118">
        <v>0</v>
      </c>
      <c r="AE991" s="118">
        <v>0</v>
      </c>
      <c r="AF991" s="117"/>
      <c r="AG991" s="118">
        <v>0</v>
      </c>
      <c r="AH991" s="117"/>
      <c r="AI991" s="118">
        <v>0</v>
      </c>
      <c r="AJ991" s="117"/>
      <c r="AK991" s="118">
        <v>0</v>
      </c>
      <c r="AL991" s="117"/>
      <c r="AM991" s="118">
        <v>0</v>
      </c>
      <c r="AN991" s="117"/>
      <c r="AO991" s="118">
        <v>0</v>
      </c>
      <c r="AP991" s="117"/>
      <c r="AQ991" s="118">
        <v>0</v>
      </c>
      <c r="AR991" s="117"/>
      <c r="AS991" s="118">
        <v>0</v>
      </c>
      <c r="AT991" s="117"/>
      <c r="AU991" s="118">
        <v>0</v>
      </c>
      <c r="AV991" s="118">
        <v>0</v>
      </c>
      <c r="AW991" s="118">
        <v>0</v>
      </c>
      <c r="AX991" s="118">
        <v>0</v>
      </c>
      <c r="AY991" s="132">
        <v>9360</v>
      </c>
      <c r="AZ991" s="117">
        <v>6</v>
      </c>
      <c r="BA991" s="130">
        <v>5.0540000000000003</v>
      </c>
      <c r="BB991" s="130">
        <v>674.90300000000002</v>
      </c>
      <c r="BC991" s="130">
        <v>674.90300000000002</v>
      </c>
      <c r="BD991" s="117">
        <v>0</v>
      </c>
      <c r="BE991" s="117">
        <v>0</v>
      </c>
      <c r="BF991" s="118">
        <v>0</v>
      </c>
      <c r="BG991" s="118">
        <v>0</v>
      </c>
      <c r="BH991" s="118">
        <v>0</v>
      </c>
      <c r="BI991" s="117"/>
      <c r="BJ991" s="118">
        <v>0</v>
      </c>
      <c r="BK991" s="117"/>
      <c r="BL991" s="118">
        <v>0</v>
      </c>
      <c r="BM991" s="118">
        <v>0</v>
      </c>
      <c r="BN991" s="118">
        <v>0</v>
      </c>
      <c r="BO991" s="118">
        <v>0</v>
      </c>
      <c r="BP991" s="119">
        <v>0</v>
      </c>
      <c r="BS991" s="97">
        <f t="shared" si="835"/>
        <v>9360</v>
      </c>
      <c r="BT991" s="97">
        <f t="shared" si="836"/>
        <v>6</v>
      </c>
      <c r="BU991" s="97">
        <f t="shared" si="837"/>
        <v>5.0540000000000003</v>
      </c>
      <c r="BV991" s="296" t="str">
        <f>IF(CA991=0,"NO STOCK",IF(COUNTIF(PKGSUMM_T!$A$2:$A$1245,A991)&gt;0,"OK","ERROR"))</f>
        <v>OK</v>
      </c>
      <c r="BW991" s="296" t="str">
        <f>IF(CA991=0,"NO STOCK",IF(OR(COUNTIF(COST_SHEETT!$B$3:$B$1238,CI991)&gt;0,COUNTIF(COST_SHEETT!$AB$3:$AB$1238,CI991)&gt;0,COUNTIF(COST_SHEETT1!$B$3:$B$1238,CI991)&gt;0,COUNTIF(COST_SHEETT1!$AB$3:$AB$1238,CI991)&gt;0),"OK","ERROR"))</f>
        <v>OK</v>
      </c>
      <c r="BX991" s="97">
        <f>SUMIF(HW!$A$2:$A$1573,$A991,HW!BI$2:BI$1573)</f>
        <v>3120</v>
      </c>
      <c r="BY991" s="97">
        <f>SUMIF(HW!$A$2:$A$1573,$A991,HW!BJ$2:BJ$1573)</f>
        <v>1.6850000000000001</v>
      </c>
      <c r="BZ991" s="197">
        <f t="shared" si="838"/>
        <v>12480</v>
      </c>
      <c r="CA991" s="198">
        <f t="shared" si="839"/>
        <v>6.7390000000000008</v>
      </c>
      <c r="CB991" s="296">
        <f>IF(CJ991="Y",IF(C991="FINISHED GOODS",SUMIF(COST_SHEETT!$AB$3:$AB$1227,$CI991,COST_SHEETT!$DD$3:$DD$1227),SUMIF(COST_SHEETT!$B$3:$B$1227,$CI991,COST_SHEETT!$DB$3:$DB$1227)),IF(C991="FINISHED GOODS",SUMIF(COST_SHEETT1!$AB$3:$AB$1227,$CI991,COST_SHEETT1!$DD$3:$DD$1227),SUMIF(COST_SHEETT1!$B$3:$B$1227,$CI991,COST_SHEETT1!$DB$3:$DB$1227)))</f>
        <v>7.1488561044676685E-2</v>
      </c>
      <c r="CC991" s="209">
        <f t="shared" ref="CC991" si="840">ROUND(BZ991*CB991,0)</f>
        <v>892</v>
      </c>
      <c r="CD991" s="295">
        <v>1</v>
      </c>
      <c r="CE991" s="295"/>
      <c r="CF991" s="376">
        <f>IF(BZ991=0,0,IF(CK991&gt;0,CK991,CD991))</f>
        <v>7.4977999622926089E-2</v>
      </c>
      <c r="CG991" s="301">
        <f t="shared" ref="CG991" si="841">MIN(CF991,CB991)</f>
        <v>7.1488561044676685E-2</v>
      </c>
      <c r="CH991" s="302">
        <f t="shared" ref="CH991" si="842">ROUND(CG991*BZ991,0)</f>
        <v>892</v>
      </c>
      <c r="CI991" s="285" t="s">
        <v>4270</v>
      </c>
      <c r="CJ991" s="283" t="s">
        <v>2666</v>
      </c>
      <c r="CK991" s="296">
        <f>IF(C991="WORK IN PROGRESS",0.099999,IF(SUMIF(SALE!$L$3:$L$1221,$A991,SALE!$U$3:$U$1221)=0,0,SUMIF(SALE!$L$3:$L$1221,$A991,SALE!$U$3:$U$1221)/SUMIF(SALE!$L$3:$L$1221,$A991,SALE!$F$3:$F$1221)))</f>
        <v>7.4977999622926089E-2</v>
      </c>
      <c r="CL991" s="296" t="str">
        <f t="shared" ref="CL991" si="843">IF(CF991&lt;CB991,"NRV","COST")</f>
        <v>COST</v>
      </c>
      <c r="CM991" s="304">
        <f t="shared" ref="CM991" si="844">IF(CA991=0,0,ROUND(CH991/CA991,3))</f>
        <v>132.364</v>
      </c>
      <c r="CT991" s="296">
        <f>+(BX991*CG991)</f>
        <v>223.04431045939126</v>
      </c>
      <c r="CU991" s="296">
        <f>+(BZ991-BX991)*CG991</f>
        <v>669.13293137817379</v>
      </c>
      <c r="CW991" s="296">
        <f>+CT991+CU991+CV991</f>
        <v>892.17724183756502</v>
      </c>
      <c r="CX991" s="388">
        <f>+CW991-CH991</f>
        <v>0.17724183756502043</v>
      </c>
    </row>
    <row r="992" spans="1:102" ht="12" hidden="1" customHeight="1" x14ac:dyDescent="0.25">
      <c r="A992" s="133" t="s">
        <v>2642</v>
      </c>
      <c r="B992" s="111"/>
      <c r="C992" s="111" t="s">
        <v>1200</v>
      </c>
      <c r="D992" s="126"/>
      <c r="E992" s="126"/>
      <c r="F992" s="126">
        <v>7.2105000000000002E-2</v>
      </c>
      <c r="G992" s="126">
        <v>7.2105000000000002E-2</v>
      </c>
      <c r="H992" s="112">
        <v>9360</v>
      </c>
      <c r="I992" s="112">
        <v>5.0540000000000003</v>
      </c>
      <c r="J992" s="112">
        <v>674.90300000000002</v>
      </c>
      <c r="K992" s="126"/>
      <c r="L992" s="112">
        <v>0</v>
      </c>
      <c r="M992" s="126"/>
      <c r="N992" s="112">
        <v>0</v>
      </c>
      <c r="O992" s="126"/>
      <c r="P992" s="112">
        <v>0</v>
      </c>
      <c r="Q992" s="126"/>
      <c r="R992" s="112">
        <v>0</v>
      </c>
      <c r="S992" s="126"/>
      <c r="T992" s="112">
        <v>0</v>
      </c>
      <c r="U992" s="126"/>
      <c r="V992" s="112">
        <v>0</v>
      </c>
      <c r="W992" s="126"/>
      <c r="X992" s="112">
        <v>0</v>
      </c>
      <c r="Y992" s="126"/>
      <c r="Z992" s="112">
        <v>0</v>
      </c>
      <c r="AA992" s="126"/>
      <c r="AB992" s="112">
        <v>0</v>
      </c>
      <c r="AC992" s="112">
        <v>0</v>
      </c>
      <c r="AD992" s="112">
        <v>0</v>
      </c>
      <c r="AE992" s="112">
        <v>0</v>
      </c>
      <c r="AF992" s="126"/>
      <c r="AG992" s="112">
        <v>0</v>
      </c>
      <c r="AH992" s="126"/>
      <c r="AI992" s="112">
        <v>0</v>
      </c>
      <c r="AJ992" s="126"/>
      <c r="AK992" s="112">
        <v>0</v>
      </c>
      <c r="AL992" s="126"/>
      <c r="AM992" s="112">
        <v>0</v>
      </c>
      <c r="AN992" s="126"/>
      <c r="AO992" s="112">
        <v>0</v>
      </c>
      <c r="AP992" s="126"/>
      <c r="AQ992" s="112">
        <v>0</v>
      </c>
      <c r="AR992" s="126"/>
      <c r="AS992" s="112">
        <v>0</v>
      </c>
      <c r="AT992" s="126"/>
      <c r="AU992" s="112">
        <v>0</v>
      </c>
      <c r="AV992" s="112">
        <v>0</v>
      </c>
      <c r="AW992" s="112">
        <v>0</v>
      </c>
      <c r="AX992" s="112">
        <v>0</v>
      </c>
      <c r="AY992" s="135">
        <v>9360</v>
      </c>
      <c r="AZ992" s="126">
        <v>6</v>
      </c>
      <c r="BA992" s="112">
        <v>5.0540000000000003</v>
      </c>
      <c r="BB992" s="112">
        <v>674.90300000000002</v>
      </c>
      <c r="BC992" s="112">
        <v>674.90300000000002</v>
      </c>
      <c r="BD992" s="126">
        <v>0</v>
      </c>
      <c r="BE992" s="126">
        <v>0</v>
      </c>
      <c r="BF992" s="112">
        <v>0</v>
      </c>
      <c r="BG992" s="112">
        <v>0</v>
      </c>
      <c r="BH992" s="112">
        <v>0</v>
      </c>
      <c r="BI992" s="126"/>
      <c r="BJ992" s="112">
        <v>0</v>
      </c>
      <c r="BK992" s="126"/>
      <c r="BL992" s="112">
        <v>0</v>
      </c>
      <c r="BM992" s="112">
        <v>0</v>
      </c>
      <c r="BN992" s="112">
        <v>0</v>
      </c>
      <c r="BO992" s="112">
        <v>0</v>
      </c>
      <c r="BP992" s="113">
        <v>0</v>
      </c>
      <c r="BS992" s="97">
        <f t="shared" si="835"/>
        <v>0</v>
      </c>
      <c r="BT992" s="97">
        <f t="shared" si="836"/>
        <v>0</v>
      </c>
      <c r="BU992" s="97">
        <f t="shared" si="837"/>
        <v>0</v>
      </c>
      <c r="BV992" s="296" t="str">
        <f>IF(CA992=0,"NO STOCK",IF(COUNTIF(PKGSUMM_T!$A$2:$A$1245,A992)&gt;0,"OK","ERROR"))</f>
        <v>NO STOCK</v>
      </c>
      <c r="BW992" s="296" t="str">
        <f>IF(CA992=0,"NO STOCK",IF(OR(COUNTIF(COST_SHEETT!$B$3:$B$1238,CI992)&gt;0,COUNTIF(COST_SHEETT!$AB$3:$AB$1238,CI992)&gt;0,COUNTIF(COST_SHEETT1!$B$3:$B$1238,CI992)&gt;0,COUNTIF(COST_SHEETT1!$AB$3:$AB$1238,CI992)&gt;0),"OK","ERROR"))</f>
        <v>NO STOCK</v>
      </c>
      <c r="BX992" s="97">
        <f>SUMIF(HW!$A$2:$A$1573,$A992,HW!BI$2:BI$1573)</f>
        <v>0</v>
      </c>
      <c r="BY992" s="97">
        <f>SUMIF(HW!$A$2:$A$1573,$A992,HW!BJ$2:BJ$1573)</f>
        <v>0</v>
      </c>
      <c r="BZ992" s="197">
        <f t="shared" si="838"/>
        <v>0</v>
      </c>
      <c r="CA992" s="198">
        <f t="shared" si="839"/>
        <v>0</v>
      </c>
      <c r="CI992" s="285"/>
      <c r="CJ992" s="282"/>
      <c r="CK992" s="296">
        <f>IF(C992="WORK IN PROGRESS",0.099999,IF(SUMIF(SALE!$L$3:$L$1221,$A992,SALE!$U$3:$U$1221)=0,0,SUMIF(SALE!$L$3:$L$1221,$A992,SALE!$U$3:$U$1221)/SUMIF(SALE!$L$3:$L$1221,$A992,SALE!$F$3:$F$1221)))</f>
        <v>0</v>
      </c>
    </row>
    <row r="993" spans="1:102" ht="12" hidden="1" customHeight="1" x14ac:dyDescent="0.25">
      <c r="A993" s="136" t="s">
        <v>2642</v>
      </c>
      <c r="B993" s="105" t="s">
        <v>1200</v>
      </c>
      <c r="C993" s="105"/>
      <c r="D993" s="137"/>
      <c r="E993" s="137"/>
      <c r="F993" s="137">
        <v>7.2105000000000002E-2</v>
      </c>
      <c r="G993" s="137">
        <v>7.2105000000000002E-2</v>
      </c>
      <c r="H993" s="107">
        <v>9360</v>
      </c>
      <c r="I993" s="107">
        <v>5.0540000000000003</v>
      </c>
      <c r="J993" s="107">
        <v>674.90300000000002</v>
      </c>
      <c r="K993" s="137"/>
      <c r="L993" s="107">
        <v>0</v>
      </c>
      <c r="M993" s="137"/>
      <c r="N993" s="107">
        <v>0</v>
      </c>
      <c r="O993" s="137"/>
      <c r="P993" s="107">
        <v>0</v>
      </c>
      <c r="Q993" s="137"/>
      <c r="R993" s="107">
        <v>0</v>
      </c>
      <c r="S993" s="137"/>
      <c r="T993" s="107">
        <v>0</v>
      </c>
      <c r="U993" s="137"/>
      <c r="V993" s="107">
        <v>0</v>
      </c>
      <c r="W993" s="137"/>
      <c r="X993" s="107">
        <v>0</v>
      </c>
      <c r="Y993" s="137"/>
      <c r="Z993" s="107">
        <v>0</v>
      </c>
      <c r="AA993" s="137"/>
      <c r="AB993" s="107">
        <v>0</v>
      </c>
      <c r="AC993" s="107">
        <v>0</v>
      </c>
      <c r="AD993" s="107">
        <v>0</v>
      </c>
      <c r="AE993" s="107">
        <v>0</v>
      </c>
      <c r="AF993" s="137"/>
      <c r="AG993" s="107">
        <v>0</v>
      </c>
      <c r="AH993" s="137"/>
      <c r="AI993" s="107">
        <v>0</v>
      </c>
      <c r="AJ993" s="137"/>
      <c r="AK993" s="107">
        <v>0</v>
      </c>
      <c r="AL993" s="137"/>
      <c r="AM993" s="107">
        <v>0</v>
      </c>
      <c r="AN993" s="137"/>
      <c r="AO993" s="107">
        <v>0</v>
      </c>
      <c r="AP993" s="137"/>
      <c r="AQ993" s="107">
        <v>0</v>
      </c>
      <c r="AR993" s="137"/>
      <c r="AS993" s="107">
        <v>0</v>
      </c>
      <c r="AT993" s="137"/>
      <c r="AU993" s="107">
        <v>0</v>
      </c>
      <c r="AV993" s="107">
        <v>0</v>
      </c>
      <c r="AW993" s="107">
        <v>0</v>
      </c>
      <c r="AX993" s="107">
        <v>0</v>
      </c>
      <c r="AY993" s="139">
        <v>9360</v>
      </c>
      <c r="AZ993" s="137">
        <v>6</v>
      </c>
      <c r="BA993" s="107">
        <v>5.0540000000000003</v>
      </c>
      <c r="BB993" s="107">
        <v>674.90300000000002</v>
      </c>
      <c r="BC993" s="107">
        <v>674.90300000000002</v>
      </c>
      <c r="BD993" s="137">
        <v>0</v>
      </c>
      <c r="BE993" s="137">
        <v>0</v>
      </c>
      <c r="BF993" s="107">
        <v>0</v>
      </c>
      <c r="BG993" s="107">
        <v>0</v>
      </c>
      <c r="BH993" s="107">
        <v>0</v>
      </c>
      <c r="BI993" s="137"/>
      <c r="BJ993" s="107">
        <v>0</v>
      </c>
      <c r="BK993" s="137"/>
      <c r="BL993" s="107">
        <v>0</v>
      </c>
      <c r="BM993" s="107">
        <v>0</v>
      </c>
      <c r="BN993" s="107">
        <v>0</v>
      </c>
      <c r="BO993" s="107">
        <v>0</v>
      </c>
      <c r="BP993" s="108">
        <v>0</v>
      </c>
      <c r="BS993" s="97">
        <f t="shared" si="835"/>
        <v>0</v>
      </c>
      <c r="BT993" s="97">
        <f t="shared" si="836"/>
        <v>0</v>
      </c>
      <c r="BU993" s="97">
        <f t="shared" si="837"/>
        <v>0</v>
      </c>
      <c r="BV993" s="296" t="str">
        <f>IF(CA993=0,"NO STOCK",IF(COUNTIF(PKGSUMM_T!$A$2:$A$1245,A993)&gt;0,"OK","ERROR"))</f>
        <v>NO STOCK</v>
      </c>
      <c r="BW993" s="296" t="str">
        <f>IF(CA993=0,"NO STOCK",IF(OR(COUNTIF(COST_SHEETT!$B$3:$B$1238,CI993)&gt;0,COUNTIF(COST_SHEETT!$AB$3:$AB$1238,CI993)&gt;0,COUNTIF(COST_SHEETT1!$B$3:$B$1238,CI993)&gt;0,COUNTIF(COST_SHEETT1!$AB$3:$AB$1238,CI993)&gt;0),"OK","ERROR"))</f>
        <v>NO STOCK</v>
      </c>
      <c r="BX993" s="97">
        <f>SUMIF(HW!$A$2:$A$1573,$A993,HW!BI$2:BI$1573)</f>
        <v>0</v>
      </c>
      <c r="BY993" s="97">
        <f>SUMIF(HW!$A$2:$A$1573,$A993,HW!BJ$2:BJ$1573)</f>
        <v>0</v>
      </c>
      <c r="BZ993" s="197">
        <f t="shared" si="838"/>
        <v>0</v>
      </c>
      <c r="CA993" s="198">
        <f t="shared" si="839"/>
        <v>0</v>
      </c>
      <c r="CI993" s="285"/>
      <c r="CJ993" s="282"/>
      <c r="CK993" s="296">
        <f>IF(C993="WORK IN PROGRESS",0.099999,IF(SUMIF(SALE!$L$3:$L$1221,$A993,SALE!$U$3:$U$1221)=0,0,SUMIF(SALE!$L$3:$L$1221,$A993,SALE!$U$3:$U$1221)/SUMIF(SALE!$L$3:$L$1221,$A993,SALE!$F$3:$F$1221)))</f>
        <v>0</v>
      </c>
    </row>
    <row r="994" spans="1:102" ht="12" hidden="1" customHeight="1" x14ac:dyDescent="0.25">
      <c r="A994" s="109" t="s">
        <v>2642</v>
      </c>
      <c r="B994" s="111" t="s">
        <v>2128</v>
      </c>
      <c r="C994" s="110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  <c r="BD994" s="112"/>
      <c r="BE994" s="112"/>
      <c r="BF994" s="112"/>
      <c r="BG994" s="112"/>
      <c r="BH994" s="112"/>
      <c r="BI994" s="112"/>
      <c r="BJ994" s="112"/>
      <c r="BK994" s="112"/>
      <c r="BL994" s="112"/>
      <c r="BM994" s="112"/>
      <c r="BN994" s="112"/>
      <c r="BO994" s="112"/>
      <c r="BP994" s="113"/>
      <c r="BS994" s="97">
        <f t="shared" si="835"/>
        <v>0</v>
      </c>
      <c r="BT994" s="97">
        <f t="shared" si="836"/>
        <v>0</v>
      </c>
      <c r="BU994" s="97">
        <f t="shared" si="837"/>
        <v>0</v>
      </c>
      <c r="BV994" s="296" t="str">
        <f>IF(CA994=0,"NO STOCK",IF(COUNTIF(PKGSUMM_T!$A$2:$A$1245,A994)&gt;0,"OK","ERROR"))</f>
        <v>NO STOCK</v>
      </c>
      <c r="BW994" s="296" t="str">
        <f>IF(CA994=0,"NO STOCK",IF(OR(COUNTIF(COST_SHEETT!$B$3:$B$1238,CI994)&gt;0,COUNTIF(COST_SHEETT!$AB$3:$AB$1238,CI994)&gt;0,COUNTIF(COST_SHEETT1!$B$3:$B$1238,CI994)&gt;0,COUNTIF(COST_SHEETT1!$AB$3:$AB$1238,CI994)&gt;0),"OK","ERROR"))</f>
        <v>NO STOCK</v>
      </c>
      <c r="BX994" s="97">
        <f>SUMIF(HW!$A$2:$A$1573,$A994,HW!BI$2:BI$1573)</f>
        <v>0</v>
      </c>
      <c r="BY994" s="97">
        <f>SUMIF(HW!$A$2:$A$1573,$A994,HW!BJ$2:BJ$1573)</f>
        <v>0</v>
      </c>
      <c r="BZ994" s="197">
        <f t="shared" si="838"/>
        <v>0</v>
      </c>
      <c r="CA994" s="198">
        <f t="shared" si="839"/>
        <v>0</v>
      </c>
      <c r="CI994" s="285"/>
      <c r="CJ994" s="282"/>
      <c r="CK994" s="296">
        <f>IF(C994="WORK IN PROGRESS",0.099999,IF(SUMIF(SALE!$L$3:$L$1221,$A994,SALE!$U$3:$U$1221)=0,0,SUMIF(SALE!$L$3:$L$1221,$A994,SALE!$U$3:$U$1221)/SUMIF(SALE!$L$3:$L$1221,$A994,SALE!$F$3:$F$1221)))</f>
        <v>0</v>
      </c>
    </row>
    <row r="995" spans="1:102" ht="12" hidden="1" customHeight="1" x14ac:dyDescent="0.25">
      <c r="A995" s="104" t="s">
        <v>2642</v>
      </c>
      <c r="B995" s="106"/>
      <c r="C995" s="105" t="s">
        <v>30</v>
      </c>
      <c r="D995" s="10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  <c r="BH995" s="107"/>
      <c r="BI995" s="107"/>
      <c r="BJ995" s="107"/>
      <c r="BK995" s="107"/>
      <c r="BL995" s="107"/>
      <c r="BM995" s="107"/>
      <c r="BN995" s="107"/>
      <c r="BO995" s="107"/>
      <c r="BP995" s="108"/>
      <c r="BS995" s="97">
        <f t="shared" si="835"/>
        <v>0</v>
      </c>
      <c r="BT995" s="97">
        <f t="shared" si="836"/>
        <v>0</v>
      </c>
      <c r="BU995" s="97">
        <f t="shared" si="837"/>
        <v>0</v>
      </c>
      <c r="BV995" s="296" t="str">
        <f>IF(CA995=0,"NO STOCK",IF(COUNTIF(PKGSUMM_T!$A$2:$A$1245,A995)&gt;0,"OK","ERROR"))</f>
        <v>NO STOCK</v>
      </c>
      <c r="BW995" s="296" t="str">
        <f>IF(CA995=0,"NO STOCK",IF(OR(COUNTIF(COST_SHEETT!$B$3:$B$1238,CI995)&gt;0,COUNTIF(COST_SHEETT!$AB$3:$AB$1238,CI995)&gt;0,COUNTIF(COST_SHEETT1!$B$3:$B$1238,CI995)&gt;0,COUNTIF(COST_SHEETT1!$AB$3:$AB$1238,CI995)&gt;0),"OK","ERROR"))</f>
        <v>NO STOCK</v>
      </c>
      <c r="BX995" s="97">
        <f>SUMIF(HW!$A$2:$A$1573,$A995,HW!BI$2:BI$1573)</f>
        <v>0</v>
      </c>
      <c r="BY995" s="97">
        <f>SUMIF(HW!$A$2:$A$1573,$A995,HW!BJ$2:BJ$1573)</f>
        <v>0</v>
      </c>
      <c r="BZ995" s="197">
        <f t="shared" si="838"/>
        <v>0</v>
      </c>
      <c r="CA995" s="198">
        <f t="shared" si="839"/>
        <v>0</v>
      </c>
      <c r="CI995" s="285"/>
      <c r="CJ995" s="282"/>
      <c r="CK995" s="296">
        <f>IF(C995="WORK IN PROGRESS",0.099999,IF(SUMIF(SALE!$L$3:$L$1221,$A995,SALE!$U$3:$U$1221)=0,0,SUMIF(SALE!$L$3:$L$1221,$A995,SALE!$U$3:$U$1221)/SUMIF(SALE!$L$3:$L$1221,$A995,SALE!$F$3:$F$1221)))</f>
        <v>0</v>
      </c>
    </row>
    <row r="996" spans="1:102" ht="12" customHeight="1" x14ac:dyDescent="0.25">
      <c r="A996" s="120" t="s">
        <v>633</v>
      </c>
      <c r="B996" s="121" t="s">
        <v>634</v>
      </c>
      <c r="C996" s="121" t="s">
        <v>30</v>
      </c>
      <c r="D996" s="122">
        <v>3969</v>
      </c>
      <c r="E996" s="123">
        <v>205</v>
      </c>
      <c r="F996" s="123">
        <v>3.1455999999999998E-2</v>
      </c>
      <c r="G996" s="123">
        <v>3.1455999999999998E-2</v>
      </c>
      <c r="H996" s="127">
        <v>7938</v>
      </c>
      <c r="I996" s="127">
        <v>1.627</v>
      </c>
      <c r="J996" s="127">
        <v>249.69800000000001</v>
      </c>
      <c r="K996" s="123"/>
      <c r="L996" s="124">
        <v>0</v>
      </c>
      <c r="M996" s="123"/>
      <c r="N996" s="124">
        <v>0</v>
      </c>
      <c r="O996" s="123"/>
      <c r="P996" s="124">
        <v>0</v>
      </c>
      <c r="Q996" s="123"/>
      <c r="R996" s="124">
        <v>0</v>
      </c>
      <c r="S996" s="123"/>
      <c r="T996" s="124">
        <v>0</v>
      </c>
      <c r="U996" s="123"/>
      <c r="V996" s="124">
        <v>0</v>
      </c>
      <c r="W996" s="123"/>
      <c r="X996" s="124">
        <v>0</v>
      </c>
      <c r="Y996" s="123"/>
      <c r="Z996" s="124">
        <v>0</v>
      </c>
      <c r="AA996" s="123"/>
      <c r="AB996" s="124">
        <v>0</v>
      </c>
      <c r="AC996" s="124">
        <v>0</v>
      </c>
      <c r="AD996" s="124">
        <v>0</v>
      </c>
      <c r="AE996" s="124">
        <v>0</v>
      </c>
      <c r="AF996" s="123"/>
      <c r="AG996" s="124">
        <v>0</v>
      </c>
      <c r="AH996" s="123"/>
      <c r="AI996" s="124">
        <v>0</v>
      </c>
      <c r="AJ996" s="123"/>
      <c r="AK996" s="124">
        <v>0</v>
      </c>
      <c r="AL996" s="123"/>
      <c r="AM996" s="124">
        <v>0</v>
      </c>
      <c r="AN996" s="123"/>
      <c r="AO996" s="124">
        <v>0</v>
      </c>
      <c r="AP996" s="123"/>
      <c r="AQ996" s="124">
        <v>0</v>
      </c>
      <c r="AR996" s="123"/>
      <c r="AS996" s="124">
        <v>0</v>
      </c>
      <c r="AT996" s="123"/>
      <c r="AU996" s="124">
        <v>0</v>
      </c>
      <c r="AV996" s="124">
        <v>0</v>
      </c>
      <c r="AW996" s="124">
        <v>0</v>
      </c>
      <c r="AX996" s="124">
        <v>0</v>
      </c>
      <c r="AY996" s="129">
        <v>7938</v>
      </c>
      <c r="AZ996" s="123">
        <v>2</v>
      </c>
      <c r="BA996" s="127">
        <v>1.627</v>
      </c>
      <c r="BB996" s="127">
        <v>249.69800000000001</v>
      </c>
      <c r="BC996" s="127">
        <v>249.69800000000001</v>
      </c>
      <c r="BD996" s="123">
        <v>0</v>
      </c>
      <c r="BE996" s="123">
        <v>0</v>
      </c>
      <c r="BF996" s="124">
        <v>0</v>
      </c>
      <c r="BG996" s="124">
        <v>0</v>
      </c>
      <c r="BH996" s="124">
        <v>0</v>
      </c>
      <c r="BI996" s="123"/>
      <c r="BJ996" s="124">
        <v>0</v>
      </c>
      <c r="BK996" s="123"/>
      <c r="BL996" s="124">
        <v>0</v>
      </c>
      <c r="BM996" s="124">
        <v>0</v>
      </c>
      <c r="BN996" s="124">
        <v>0</v>
      </c>
      <c r="BO996" s="124">
        <v>0</v>
      </c>
      <c r="BP996" s="125">
        <v>0</v>
      </c>
      <c r="BS996" s="97">
        <f t="shared" si="835"/>
        <v>7938</v>
      </c>
      <c r="BT996" s="97">
        <f t="shared" si="836"/>
        <v>2</v>
      </c>
      <c r="BU996" s="97">
        <f t="shared" si="837"/>
        <v>1.627</v>
      </c>
      <c r="BV996" s="296" t="str">
        <f>IF(CA996=0,"NO STOCK",IF(COUNTIF(PKGSUMM_T!$A$2:$A$1245,A996)&gt;0,"OK","ERROR"))</f>
        <v>OK</v>
      </c>
      <c r="BW996" s="296" t="str">
        <f>IF(CA996=0,"NO STOCK",IF(OR(COUNTIF(COST_SHEETT!$B$3:$B$1238,CI996)&gt;0,COUNTIF(COST_SHEETT!$AB$3:$AB$1238,CI996)&gt;0,COUNTIF(COST_SHEETT1!$B$3:$B$1238,CI996)&gt;0,COUNTIF(COST_SHEETT1!$AB$3:$AB$1238,CI996)&gt;0),"OK","ERROR"))</f>
        <v>OK</v>
      </c>
      <c r="BX996" s="97">
        <f>SUMIF(HW!$A$2:$A$1573,$A996,HW!BI$2:BI$1573)</f>
        <v>3969</v>
      </c>
      <c r="BY996" s="97">
        <f>SUMIF(HW!$A$2:$A$1573,$A996,HW!BJ$2:BJ$1573)</f>
        <v>0.81399999999999995</v>
      </c>
      <c r="BZ996" s="197">
        <f t="shared" si="838"/>
        <v>11907</v>
      </c>
      <c r="CA996" s="198">
        <f t="shared" si="839"/>
        <v>2.4409999999999998</v>
      </c>
      <c r="CB996" s="296">
        <f>IF(CJ996="Y",IF(C996="FINISHED GOODS",SUMIF(COST_SHEETT!$AB$3:$AB$1227,$CI996,COST_SHEETT!$DD$3:$DD$1227),SUMIF(COST_SHEETT!$B$3:$B$1227,$CI996,COST_SHEETT!$DB$3:$DB$1227)),IF(C996="FINISHED GOODS",SUMIF(COST_SHEETT1!$AB$3:$AB$1227,$CI996,COST_SHEETT1!$DD$3:$DD$1227),SUMIF(COST_SHEETT1!$B$3:$B$1227,$CI996,COST_SHEETT1!$DB$3:$DB$1227)))</f>
        <v>3.0861693887021983E-2</v>
      </c>
      <c r="CC996" s="209">
        <f t="shared" ref="CC996" si="845">ROUND(BZ996*CB996,0)</f>
        <v>367</v>
      </c>
      <c r="CD996" s="295">
        <v>1</v>
      </c>
      <c r="CE996" s="295"/>
      <c r="CF996" s="376">
        <f>IF(BZ996=0,0,IF(CK996&gt;0,CK996,CD996))</f>
        <v>3.9705000727468867E-2</v>
      </c>
      <c r="CG996" s="301">
        <f t="shared" ref="CG996" si="846">MIN(CF996,CB996)</f>
        <v>3.0861693887021983E-2</v>
      </c>
      <c r="CH996" s="302">
        <f t="shared" ref="CH996" si="847">ROUND(CG996*BZ996,0)</f>
        <v>367</v>
      </c>
      <c r="CI996" s="285" t="s">
        <v>4274</v>
      </c>
      <c r="CJ996" s="283" t="s">
        <v>2666</v>
      </c>
      <c r="CK996" s="296">
        <f>IF(C996="WORK IN PROGRESS",0.099999,IF(SUMIF(SALE!$L$3:$L$1221,$A996,SALE!$U$3:$U$1221)=0,0,SUMIF(SALE!$L$3:$L$1221,$A996,SALE!$U$3:$U$1221)/SUMIF(SALE!$L$3:$L$1221,$A996,SALE!$F$3:$F$1221)))</f>
        <v>3.9705000727468867E-2</v>
      </c>
      <c r="CL996" s="296" t="str">
        <f t="shared" ref="CL996" si="848">IF(CF996&lt;CB996,"NRV","COST")</f>
        <v>COST</v>
      </c>
      <c r="CM996" s="304">
        <f t="shared" ref="CM996" si="849">IF(CA996=0,0,ROUND(CH996/CA996,3))</f>
        <v>150.34800000000001</v>
      </c>
      <c r="CT996" s="296">
        <f>+(BX996*CG996)</f>
        <v>122.49006303759025</v>
      </c>
      <c r="CU996" s="296">
        <f>+(BZ996-BX996)*CG996</f>
        <v>244.98012607518049</v>
      </c>
      <c r="CW996" s="296">
        <f>+CT996+CU996+CV996</f>
        <v>367.47018911277075</v>
      </c>
      <c r="CX996" s="388">
        <f>+CW996-CH996</f>
        <v>0.47018911277075404</v>
      </c>
    </row>
    <row r="997" spans="1:102" ht="12" hidden="1" customHeight="1" x14ac:dyDescent="0.25">
      <c r="A997" s="136" t="s">
        <v>2642</v>
      </c>
      <c r="B997" s="105"/>
      <c r="C997" s="105" t="s">
        <v>1200</v>
      </c>
      <c r="D997" s="137"/>
      <c r="E997" s="137"/>
      <c r="F997" s="137">
        <v>3.1455999999999998E-2</v>
      </c>
      <c r="G997" s="137">
        <v>3.1455999999999998E-2</v>
      </c>
      <c r="H997" s="107">
        <v>7938</v>
      </c>
      <c r="I997" s="107">
        <v>1.627</v>
      </c>
      <c r="J997" s="107">
        <v>249.69800000000001</v>
      </c>
      <c r="K997" s="137"/>
      <c r="L997" s="107">
        <v>0</v>
      </c>
      <c r="M997" s="137"/>
      <c r="N997" s="107">
        <v>0</v>
      </c>
      <c r="O997" s="137"/>
      <c r="P997" s="107">
        <v>0</v>
      </c>
      <c r="Q997" s="137"/>
      <c r="R997" s="107">
        <v>0</v>
      </c>
      <c r="S997" s="137"/>
      <c r="T997" s="107">
        <v>0</v>
      </c>
      <c r="U997" s="137"/>
      <c r="V997" s="107">
        <v>0</v>
      </c>
      <c r="W997" s="137"/>
      <c r="X997" s="107">
        <v>0</v>
      </c>
      <c r="Y997" s="137"/>
      <c r="Z997" s="107">
        <v>0</v>
      </c>
      <c r="AA997" s="137"/>
      <c r="AB997" s="107">
        <v>0</v>
      </c>
      <c r="AC997" s="107">
        <v>0</v>
      </c>
      <c r="AD997" s="107">
        <v>0</v>
      </c>
      <c r="AE997" s="107">
        <v>0</v>
      </c>
      <c r="AF997" s="137"/>
      <c r="AG997" s="107">
        <v>0</v>
      </c>
      <c r="AH997" s="137"/>
      <c r="AI997" s="107">
        <v>0</v>
      </c>
      <c r="AJ997" s="137"/>
      <c r="AK997" s="107">
        <v>0</v>
      </c>
      <c r="AL997" s="137"/>
      <c r="AM997" s="107">
        <v>0</v>
      </c>
      <c r="AN997" s="137"/>
      <c r="AO997" s="107">
        <v>0</v>
      </c>
      <c r="AP997" s="137"/>
      <c r="AQ997" s="107">
        <v>0</v>
      </c>
      <c r="AR997" s="137"/>
      <c r="AS997" s="107">
        <v>0</v>
      </c>
      <c r="AT997" s="137"/>
      <c r="AU997" s="107">
        <v>0</v>
      </c>
      <c r="AV997" s="107">
        <v>0</v>
      </c>
      <c r="AW997" s="107">
        <v>0</v>
      </c>
      <c r="AX997" s="107">
        <v>0</v>
      </c>
      <c r="AY997" s="139">
        <v>7938</v>
      </c>
      <c r="AZ997" s="137">
        <v>2</v>
      </c>
      <c r="BA997" s="107">
        <v>1.627</v>
      </c>
      <c r="BB997" s="107">
        <v>249.69800000000001</v>
      </c>
      <c r="BC997" s="107">
        <v>249.69800000000001</v>
      </c>
      <c r="BD997" s="137">
        <v>0</v>
      </c>
      <c r="BE997" s="137">
        <v>0</v>
      </c>
      <c r="BF997" s="107">
        <v>0</v>
      </c>
      <c r="BG997" s="107">
        <v>0</v>
      </c>
      <c r="BH997" s="107">
        <v>0</v>
      </c>
      <c r="BI997" s="137"/>
      <c r="BJ997" s="107">
        <v>0</v>
      </c>
      <c r="BK997" s="137"/>
      <c r="BL997" s="107">
        <v>0</v>
      </c>
      <c r="BM997" s="107">
        <v>0</v>
      </c>
      <c r="BN997" s="107">
        <v>0</v>
      </c>
      <c r="BO997" s="107">
        <v>0</v>
      </c>
      <c r="BP997" s="108">
        <v>0</v>
      </c>
      <c r="BS997" s="97">
        <f t="shared" si="835"/>
        <v>0</v>
      </c>
      <c r="BT997" s="97">
        <f t="shared" si="836"/>
        <v>0</v>
      </c>
      <c r="BU997" s="97">
        <f t="shared" si="837"/>
        <v>0</v>
      </c>
      <c r="BV997" s="296" t="str">
        <f>IF(CA997=0,"NO STOCK",IF(COUNTIF(PKGSUMM_T!$A$2:$A$1245,A997)&gt;0,"OK","ERROR"))</f>
        <v>NO STOCK</v>
      </c>
      <c r="BW997" s="296" t="str">
        <f>IF(CA997=0,"NO STOCK",IF(OR(COUNTIF(COST_SHEETT!$B$3:$B$1238,CI997)&gt;0,COUNTIF(COST_SHEETT!$AB$3:$AB$1238,CI997)&gt;0,COUNTIF(COST_SHEETT1!$B$3:$B$1238,CI997)&gt;0,COUNTIF(COST_SHEETT1!$AB$3:$AB$1238,CI997)&gt;0),"OK","ERROR"))</f>
        <v>NO STOCK</v>
      </c>
      <c r="BX997" s="97">
        <f>SUMIF(HW!$A$2:$A$1573,$A997,HW!BI$2:BI$1573)</f>
        <v>0</v>
      </c>
      <c r="BY997" s="97">
        <f>SUMIF(HW!$A$2:$A$1573,$A997,HW!BJ$2:BJ$1573)</f>
        <v>0</v>
      </c>
      <c r="BZ997" s="197">
        <f t="shared" si="838"/>
        <v>0</v>
      </c>
      <c r="CA997" s="198">
        <f t="shared" si="839"/>
        <v>0</v>
      </c>
      <c r="CI997" s="285"/>
      <c r="CJ997" s="282"/>
      <c r="CK997" s="296">
        <f>IF(C997="WORK IN PROGRESS",0.099999,IF(SUMIF(SALE!$L$3:$L$1221,$A997,SALE!$U$3:$U$1221)=0,0,SUMIF(SALE!$L$3:$L$1221,$A997,SALE!$U$3:$U$1221)/SUMIF(SALE!$L$3:$L$1221,$A997,SALE!$F$3:$F$1221)))</f>
        <v>0</v>
      </c>
    </row>
    <row r="998" spans="1:102" ht="12" hidden="1" customHeight="1" x14ac:dyDescent="0.25">
      <c r="A998" s="133" t="s">
        <v>2642</v>
      </c>
      <c r="B998" s="111" t="s">
        <v>1200</v>
      </c>
      <c r="C998" s="111"/>
      <c r="D998" s="126"/>
      <c r="E998" s="126"/>
      <c r="F998" s="126">
        <v>3.1455999999999998E-2</v>
      </c>
      <c r="G998" s="126">
        <v>3.1455999999999998E-2</v>
      </c>
      <c r="H998" s="112">
        <v>7938</v>
      </c>
      <c r="I998" s="112">
        <v>1.627</v>
      </c>
      <c r="J998" s="112">
        <v>249.69800000000001</v>
      </c>
      <c r="K998" s="126"/>
      <c r="L998" s="112">
        <v>0</v>
      </c>
      <c r="M998" s="126"/>
      <c r="N998" s="112">
        <v>0</v>
      </c>
      <c r="O998" s="126"/>
      <c r="P998" s="112">
        <v>0</v>
      </c>
      <c r="Q998" s="126"/>
      <c r="R998" s="112">
        <v>0</v>
      </c>
      <c r="S998" s="126"/>
      <c r="T998" s="112">
        <v>0</v>
      </c>
      <c r="U998" s="126"/>
      <c r="V998" s="112">
        <v>0</v>
      </c>
      <c r="W998" s="126"/>
      <c r="X998" s="112">
        <v>0</v>
      </c>
      <c r="Y998" s="126"/>
      <c r="Z998" s="112">
        <v>0</v>
      </c>
      <c r="AA998" s="126"/>
      <c r="AB998" s="112">
        <v>0</v>
      </c>
      <c r="AC998" s="112">
        <v>0</v>
      </c>
      <c r="AD998" s="112">
        <v>0</v>
      </c>
      <c r="AE998" s="112">
        <v>0</v>
      </c>
      <c r="AF998" s="126"/>
      <c r="AG998" s="112">
        <v>0</v>
      </c>
      <c r="AH998" s="126"/>
      <c r="AI998" s="112">
        <v>0</v>
      </c>
      <c r="AJ998" s="126"/>
      <c r="AK998" s="112">
        <v>0</v>
      </c>
      <c r="AL998" s="126"/>
      <c r="AM998" s="112">
        <v>0</v>
      </c>
      <c r="AN998" s="126"/>
      <c r="AO998" s="112">
        <v>0</v>
      </c>
      <c r="AP998" s="126"/>
      <c r="AQ998" s="112">
        <v>0</v>
      </c>
      <c r="AR998" s="126"/>
      <c r="AS998" s="112">
        <v>0</v>
      </c>
      <c r="AT998" s="126"/>
      <c r="AU998" s="112">
        <v>0</v>
      </c>
      <c r="AV998" s="112">
        <v>0</v>
      </c>
      <c r="AW998" s="112">
        <v>0</v>
      </c>
      <c r="AX998" s="112">
        <v>0</v>
      </c>
      <c r="AY998" s="135">
        <v>7938</v>
      </c>
      <c r="AZ998" s="126">
        <v>2</v>
      </c>
      <c r="BA998" s="112">
        <v>1.627</v>
      </c>
      <c r="BB998" s="112">
        <v>249.69800000000001</v>
      </c>
      <c r="BC998" s="112">
        <v>249.69800000000001</v>
      </c>
      <c r="BD998" s="126">
        <v>0</v>
      </c>
      <c r="BE998" s="126">
        <v>0</v>
      </c>
      <c r="BF998" s="112">
        <v>0</v>
      </c>
      <c r="BG998" s="112">
        <v>0</v>
      </c>
      <c r="BH998" s="112">
        <v>0</v>
      </c>
      <c r="BI998" s="126"/>
      <c r="BJ998" s="112">
        <v>0</v>
      </c>
      <c r="BK998" s="126"/>
      <c r="BL998" s="112">
        <v>0</v>
      </c>
      <c r="BM998" s="112">
        <v>0</v>
      </c>
      <c r="BN998" s="112">
        <v>0</v>
      </c>
      <c r="BO998" s="112">
        <v>0</v>
      </c>
      <c r="BP998" s="113">
        <v>0</v>
      </c>
      <c r="BS998" s="97">
        <f t="shared" si="835"/>
        <v>0</v>
      </c>
      <c r="BT998" s="97">
        <f t="shared" si="836"/>
        <v>0</v>
      </c>
      <c r="BU998" s="97">
        <f t="shared" si="837"/>
        <v>0</v>
      </c>
      <c r="BV998" s="296" t="str">
        <f>IF(CA998=0,"NO STOCK",IF(COUNTIF(PKGSUMM_T!$A$2:$A$1245,A998)&gt;0,"OK","ERROR"))</f>
        <v>NO STOCK</v>
      </c>
      <c r="BW998" s="296" t="str">
        <f>IF(CA998=0,"NO STOCK",IF(OR(COUNTIF(COST_SHEETT!$B$3:$B$1238,CI998)&gt;0,COUNTIF(COST_SHEETT!$AB$3:$AB$1238,CI998)&gt;0,COUNTIF(COST_SHEETT1!$B$3:$B$1238,CI998)&gt;0,COUNTIF(COST_SHEETT1!$AB$3:$AB$1238,CI998)&gt;0),"OK","ERROR"))</f>
        <v>NO STOCK</v>
      </c>
      <c r="BX998" s="97">
        <f>SUMIF(HW!$A$2:$A$1573,$A998,HW!BI$2:BI$1573)</f>
        <v>0</v>
      </c>
      <c r="BY998" s="97">
        <f>SUMIF(HW!$A$2:$A$1573,$A998,HW!BJ$2:BJ$1573)</f>
        <v>0</v>
      </c>
      <c r="BZ998" s="197">
        <f t="shared" si="838"/>
        <v>0</v>
      </c>
      <c r="CA998" s="198">
        <f t="shared" si="839"/>
        <v>0</v>
      </c>
      <c r="CI998" s="285"/>
      <c r="CJ998" s="282"/>
      <c r="CK998" s="296">
        <f>IF(C998="WORK IN PROGRESS",0.099999,IF(SUMIF(SALE!$L$3:$L$1221,$A998,SALE!$U$3:$U$1221)=0,0,SUMIF(SALE!$L$3:$L$1221,$A998,SALE!$U$3:$U$1221)/SUMIF(SALE!$L$3:$L$1221,$A998,SALE!$F$3:$F$1221)))</f>
        <v>0</v>
      </c>
    </row>
    <row r="999" spans="1:102" ht="12" hidden="1" customHeight="1" x14ac:dyDescent="0.25">
      <c r="A999" s="104" t="s">
        <v>2642</v>
      </c>
      <c r="B999" s="105" t="s">
        <v>2129</v>
      </c>
      <c r="C999" s="106"/>
      <c r="D999" s="10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  <c r="BH999" s="107"/>
      <c r="BI999" s="107"/>
      <c r="BJ999" s="107"/>
      <c r="BK999" s="107"/>
      <c r="BL999" s="107"/>
      <c r="BM999" s="107"/>
      <c r="BN999" s="107"/>
      <c r="BO999" s="107"/>
      <c r="BP999" s="108"/>
      <c r="BS999" s="97">
        <f t="shared" si="835"/>
        <v>0</v>
      </c>
      <c r="BT999" s="97">
        <f t="shared" si="836"/>
        <v>0</v>
      </c>
      <c r="BU999" s="97">
        <f t="shared" si="837"/>
        <v>0</v>
      </c>
      <c r="BV999" s="296" t="str">
        <f>IF(CA999=0,"NO STOCK",IF(COUNTIF(PKGSUMM_T!$A$2:$A$1245,A999)&gt;0,"OK","ERROR"))</f>
        <v>NO STOCK</v>
      </c>
      <c r="BW999" s="296" t="str">
        <f>IF(CA999=0,"NO STOCK",IF(OR(COUNTIF(COST_SHEETT!$B$3:$B$1238,CI999)&gt;0,COUNTIF(COST_SHEETT!$AB$3:$AB$1238,CI999)&gt;0,COUNTIF(COST_SHEETT1!$B$3:$B$1238,CI999)&gt;0,COUNTIF(COST_SHEETT1!$AB$3:$AB$1238,CI999)&gt;0),"OK","ERROR"))</f>
        <v>NO STOCK</v>
      </c>
      <c r="BX999" s="97">
        <f>SUMIF(HW!$A$2:$A$1573,$A999,HW!BI$2:BI$1573)</f>
        <v>0</v>
      </c>
      <c r="BY999" s="97">
        <f>SUMIF(HW!$A$2:$A$1573,$A999,HW!BJ$2:BJ$1573)</f>
        <v>0</v>
      </c>
      <c r="BZ999" s="197">
        <f t="shared" si="838"/>
        <v>0</v>
      </c>
      <c r="CA999" s="198">
        <f t="shared" si="839"/>
        <v>0</v>
      </c>
      <c r="CI999" s="285"/>
      <c r="CJ999" s="282"/>
      <c r="CK999" s="296">
        <f>IF(C999="WORK IN PROGRESS",0.099999,IF(SUMIF(SALE!$L$3:$L$1221,$A999,SALE!$U$3:$U$1221)=0,0,SUMIF(SALE!$L$3:$L$1221,$A999,SALE!$U$3:$U$1221)/SUMIF(SALE!$L$3:$L$1221,$A999,SALE!$F$3:$F$1221)))</f>
        <v>0</v>
      </c>
    </row>
    <row r="1000" spans="1:102" ht="12" hidden="1" customHeight="1" x14ac:dyDescent="0.25">
      <c r="A1000" s="109" t="s">
        <v>2642</v>
      </c>
      <c r="B1000" s="110"/>
      <c r="C1000" s="111" t="s">
        <v>30</v>
      </c>
      <c r="D1000" s="112"/>
      <c r="E1000" s="112"/>
      <c r="F1000" s="112"/>
      <c r="G1000" s="112"/>
      <c r="H1000" s="112"/>
      <c r="I1000" s="112"/>
      <c r="J1000" s="112"/>
      <c r="K1000" s="112"/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  <c r="V1000" s="112"/>
      <c r="W1000" s="112"/>
      <c r="X1000" s="112"/>
      <c r="Y1000" s="112"/>
      <c r="Z1000" s="112"/>
      <c r="AA1000" s="112"/>
      <c r="AB1000" s="112"/>
      <c r="AC1000" s="112"/>
      <c r="AD1000" s="112"/>
      <c r="AE1000" s="112"/>
      <c r="AF1000" s="112"/>
      <c r="AG1000" s="112"/>
      <c r="AH1000" s="112"/>
      <c r="AI1000" s="112"/>
      <c r="AJ1000" s="112"/>
      <c r="AK1000" s="112"/>
      <c r="AL1000" s="112"/>
      <c r="AM1000" s="112"/>
      <c r="AN1000" s="112"/>
      <c r="AO1000" s="112"/>
      <c r="AP1000" s="112"/>
      <c r="AQ1000" s="112"/>
      <c r="AR1000" s="112"/>
      <c r="AS1000" s="112"/>
      <c r="AT1000" s="112"/>
      <c r="AU1000" s="112"/>
      <c r="AV1000" s="112"/>
      <c r="AW1000" s="112"/>
      <c r="AX1000" s="112"/>
      <c r="AY1000" s="112"/>
      <c r="AZ1000" s="112"/>
      <c r="BA1000" s="112"/>
      <c r="BB1000" s="112"/>
      <c r="BC1000" s="112"/>
      <c r="BD1000" s="112"/>
      <c r="BE1000" s="112"/>
      <c r="BF1000" s="112"/>
      <c r="BG1000" s="112"/>
      <c r="BH1000" s="112"/>
      <c r="BI1000" s="112"/>
      <c r="BJ1000" s="112"/>
      <c r="BK1000" s="112"/>
      <c r="BL1000" s="112"/>
      <c r="BM1000" s="112"/>
      <c r="BN1000" s="112"/>
      <c r="BO1000" s="112"/>
      <c r="BP1000" s="113"/>
      <c r="BS1000" s="97">
        <f t="shared" si="835"/>
        <v>0</v>
      </c>
      <c r="BT1000" s="97">
        <f t="shared" si="836"/>
        <v>0</v>
      </c>
      <c r="BU1000" s="97">
        <f t="shared" si="837"/>
        <v>0</v>
      </c>
      <c r="BV1000" s="296" t="str">
        <f>IF(CA1000=0,"NO STOCK",IF(COUNTIF(PKGSUMM_T!$A$2:$A$1245,A1000)&gt;0,"OK","ERROR"))</f>
        <v>NO STOCK</v>
      </c>
      <c r="BW1000" s="296" t="str">
        <f>IF(CA1000=0,"NO STOCK",IF(OR(COUNTIF(COST_SHEETT!$B$3:$B$1238,CI1000)&gt;0,COUNTIF(COST_SHEETT!$AB$3:$AB$1238,CI1000)&gt;0,COUNTIF(COST_SHEETT1!$B$3:$B$1238,CI1000)&gt;0,COUNTIF(COST_SHEETT1!$AB$3:$AB$1238,CI1000)&gt;0),"OK","ERROR"))</f>
        <v>NO STOCK</v>
      </c>
      <c r="BX1000" s="97">
        <f>SUMIF(HW!$A$2:$A$1573,$A1000,HW!BI$2:BI$1573)</f>
        <v>0</v>
      </c>
      <c r="BY1000" s="97">
        <f>SUMIF(HW!$A$2:$A$1573,$A1000,HW!BJ$2:BJ$1573)</f>
        <v>0</v>
      </c>
      <c r="BZ1000" s="197">
        <f t="shared" si="838"/>
        <v>0</v>
      </c>
      <c r="CA1000" s="198">
        <f t="shared" si="839"/>
        <v>0</v>
      </c>
      <c r="CI1000" s="285"/>
      <c r="CJ1000" s="282"/>
      <c r="CK1000" s="296">
        <f>IF(C1000="WORK IN PROGRESS",0.099999,IF(SUMIF(SALE!$L$3:$L$1221,$A1000,SALE!$U$3:$U$1221)=0,0,SUMIF(SALE!$L$3:$L$1221,$A1000,SALE!$U$3:$U$1221)/SUMIF(SALE!$L$3:$L$1221,$A1000,SALE!$F$3:$F$1221)))</f>
        <v>0</v>
      </c>
    </row>
    <row r="1001" spans="1:102" ht="12" hidden="1" customHeight="1" x14ac:dyDescent="0.25">
      <c r="A1001" s="114" t="s">
        <v>2130</v>
      </c>
      <c r="B1001" s="115" t="s">
        <v>2131</v>
      </c>
      <c r="C1001" s="115" t="s">
        <v>30</v>
      </c>
      <c r="D1001" s="116">
        <v>3249</v>
      </c>
      <c r="E1001" s="117">
        <v>230</v>
      </c>
      <c r="F1001" s="117">
        <v>3.3373E-2</v>
      </c>
      <c r="G1001" s="117">
        <v>3.3373E-2</v>
      </c>
      <c r="H1001" s="118"/>
      <c r="I1001" s="118">
        <v>0</v>
      </c>
      <c r="J1001" s="118">
        <v>0</v>
      </c>
      <c r="K1001" s="118"/>
      <c r="L1001" s="118">
        <v>0</v>
      </c>
      <c r="M1001" s="118"/>
      <c r="N1001" s="118">
        <v>0</v>
      </c>
      <c r="O1001" s="118"/>
      <c r="P1001" s="118">
        <v>0</v>
      </c>
      <c r="Q1001" s="118"/>
      <c r="R1001" s="118">
        <v>0</v>
      </c>
      <c r="S1001" s="118"/>
      <c r="T1001" s="118">
        <v>0</v>
      </c>
      <c r="U1001" s="118"/>
      <c r="V1001" s="118">
        <v>0</v>
      </c>
      <c r="W1001" s="118"/>
      <c r="X1001" s="118">
        <v>0</v>
      </c>
      <c r="Y1001" s="118"/>
      <c r="Z1001" s="118">
        <v>0</v>
      </c>
      <c r="AA1001" s="118"/>
      <c r="AB1001" s="118">
        <v>0</v>
      </c>
      <c r="AC1001" s="118">
        <v>0</v>
      </c>
      <c r="AD1001" s="118">
        <v>0</v>
      </c>
      <c r="AE1001" s="118">
        <v>0</v>
      </c>
      <c r="AF1001" s="118"/>
      <c r="AG1001" s="118">
        <v>0</v>
      </c>
      <c r="AH1001" s="118"/>
      <c r="AI1001" s="118">
        <v>0</v>
      </c>
      <c r="AJ1001" s="118"/>
      <c r="AK1001" s="118">
        <v>0</v>
      </c>
      <c r="AL1001" s="118"/>
      <c r="AM1001" s="118">
        <v>0</v>
      </c>
      <c r="AN1001" s="118"/>
      <c r="AO1001" s="118">
        <v>0</v>
      </c>
      <c r="AP1001" s="118"/>
      <c r="AQ1001" s="118">
        <v>0</v>
      </c>
      <c r="AR1001" s="118"/>
      <c r="AS1001" s="118">
        <v>0</v>
      </c>
      <c r="AT1001" s="118"/>
      <c r="AU1001" s="118">
        <v>0</v>
      </c>
      <c r="AV1001" s="118">
        <v>0</v>
      </c>
      <c r="AW1001" s="118">
        <v>0</v>
      </c>
      <c r="AX1001" s="118">
        <v>0</v>
      </c>
      <c r="AY1001" s="118">
        <v>0</v>
      </c>
      <c r="AZ1001" s="118">
        <v>0</v>
      </c>
      <c r="BA1001" s="118">
        <v>0</v>
      </c>
      <c r="BB1001" s="118">
        <v>0</v>
      </c>
      <c r="BC1001" s="118">
        <v>0</v>
      </c>
      <c r="BD1001" s="117">
        <v>0</v>
      </c>
      <c r="BE1001" s="117">
        <v>0</v>
      </c>
      <c r="BF1001" s="118">
        <v>0</v>
      </c>
      <c r="BG1001" s="118">
        <v>0</v>
      </c>
      <c r="BH1001" s="118">
        <v>0</v>
      </c>
      <c r="BI1001" s="118"/>
      <c r="BJ1001" s="118">
        <v>0</v>
      </c>
      <c r="BK1001" s="118"/>
      <c r="BL1001" s="118">
        <v>0</v>
      </c>
      <c r="BM1001" s="118">
        <v>0</v>
      </c>
      <c r="BN1001" s="118">
        <v>0</v>
      </c>
      <c r="BO1001" s="118">
        <v>0</v>
      </c>
      <c r="BP1001" s="119">
        <v>0</v>
      </c>
      <c r="BS1001" s="97">
        <f t="shared" si="835"/>
        <v>0</v>
      </c>
      <c r="BT1001" s="97">
        <f t="shared" si="836"/>
        <v>0</v>
      </c>
      <c r="BU1001" s="97">
        <f t="shared" si="837"/>
        <v>0</v>
      </c>
      <c r="BV1001" s="296" t="str">
        <f>IF(CA1001=0,"NO STOCK",IF(COUNTIF(PKGSUMM_T!$A$2:$A$1245,A1001)&gt;0,"OK","ERROR"))</f>
        <v>NO STOCK</v>
      </c>
      <c r="BW1001" s="296" t="str">
        <f>IF(CA1001=0,"NO STOCK",IF(OR(COUNTIF(COST_SHEETT!$B$3:$B$1238,CI1001)&gt;0,COUNTIF(COST_SHEETT!$AB$3:$AB$1238,CI1001)&gt;0,COUNTIF(COST_SHEETT1!$B$3:$B$1238,CI1001)&gt;0,COUNTIF(COST_SHEETT1!$AB$3:$AB$1238,CI1001)&gt;0),"OK","ERROR"))</f>
        <v>NO STOCK</v>
      </c>
      <c r="BX1001" s="97">
        <f>SUMIF(HW!$A$2:$A$1573,$A1001,HW!BI$2:BI$1573)</f>
        <v>0</v>
      </c>
      <c r="BY1001" s="97">
        <f>SUMIF(HW!$A$2:$A$1573,$A1001,HW!BJ$2:BJ$1573)</f>
        <v>0</v>
      </c>
      <c r="BZ1001" s="197">
        <f t="shared" si="838"/>
        <v>0</v>
      </c>
      <c r="CA1001" s="198">
        <f t="shared" si="839"/>
        <v>0</v>
      </c>
      <c r="CI1001" s="285"/>
      <c r="CJ1001" s="282"/>
      <c r="CK1001" s="296">
        <f>IF(C1001="WORK IN PROGRESS",0.099999,IF(SUMIF(SALE!$L$3:$L$1221,$A1001,SALE!$U$3:$U$1221)=0,0,SUMIF(SALE!$L$3:$L$1221,$A1001,SALE!$U$3:$U$1221)/SUMIF(SALE!$L$3:$L$1221,$A1001,SALE!$F$3:$F$1221)))</f>
        <v>0</v>
      </c>
    </row>
    <row r="1002" spans="1:102" ht="12" hidden="1" customHeight="1" x14ac:dyDescent="0.25">
      <c r="A1002" s="120" t="s">
        <v>2132</v>
      </c>
      <c r="B1002" s="121" t="s">
        <v>2133</v>
      </c>
      <c r="C1002" s="121" t="s">
        <v>30</v>
      </c>
      <c r="D1002" s="122">
        <v>3610</v>
      </c>
      <c r="E1002" s="123">
        <v>230</v>
      </c>
      <c r="F1002" s="123">
        <v>3.3373E-2</v>
      </c>
      <c r="G1002" s="123">
        <v>3.3373E-2</v>
      </c>
      <c r="H1002" s="124"/>
      <c r="I1002" s="124">
        <v>0</v>
      </c>
      <c r="J1002" s="124">
        <v>0</v>
      </c>
      <c r="K1002" s="124"/>
      <c r="L1002" s="124">
        <v>0</v>
      </c>
      <c r="M1002" s="124"/>
      <c r="N1002" s="124">
        <v>0</v>
      </c>
      <c r="O1002" s="124"/>
      <c r="P1002" s="124">
        <v>0</v>
      </c>
      <c r="Q1002" s="124"/>
      <c r="R1002" s="124">
        <v>0</v>
      </c>
      <c r="S1002" s="124"/>
      <c r="T1002" s="124">
        <v>0</v>
      </c>
      <c r="U1002" s="124"/>
      <c r="V1002" s="124">
        <v>0</v>
      </c>
      <c r="W1002" s="124"/>
      <c r="X1002" s="124">
        <v>0</v>
      </c>
      <c r="Y1002" s="124"/>
      <c r="Z1002" s="124">
        <v>0</v>
      </c>
      <c r="AA1002" s="124"/>
      <c r="AB1002" s="124">
        <v>0</v>
      </c>
      <c r="AC1002" s="124">
        <v>0</v>
      </c>
      <c r="AD1002" s="124">
        <v>0</v>
      </c>
      <c r="AE1002" s="124">
        <v>0</v>
      </c>
      <c r="AF1002" s="124"/>
      <c r="AG1002" s="124">
        <v>0</v>
      </c>
      <c r="AH1002" s="124"/>
      <c r="AI1002" s="124">
        <v>0</v>
      </c>
      <c r="AJ1002" s="124"/>
      <c r="AK1002" s="124">
        <v>0</v>
      </c>
      <c r="AL1002" s="124"/>
      <c r="AM1002" s="124">
        <v>0</v>
      </c>
      <c r="AN1002" s="124"/>
      <c r="AO1002" s="124">
        <v>0</v>
      </c>
      <c r="AP1002" s="124"/>
      <c r="AQ1002" s="124">
        <v>0</v>
      </c>
      <c r="AR1002" s="124"/>
      <c r="AS1002" s="124">
        <v>0</v>
      </c>
      <c r="AT1002" s="124"/>
      <c r="AU1002" s="124">
        <v>0</v>
      </c>
      <c r="AV1002" s="124">
        <v>0</v>
      </c>
      <c r="AW1002" s="124">
        <v>0</v>
      </c>
      <c r="AX1002" s="124">
        <v>0</v>
      </c>
      <c r="AY1002" s="124">
        <v>0</v>
      </c>
      <c r="AZ1002" s="124">
        <v>0</v>
      </c>
      <c r="BA1002" s="124">
        <v>0</v>
      </c>
      <c r="BB1002" s="124">
        <v>0</v>
      </c>
      <c r="BC1002" s="124">
        <v>0</v>
      </c>
      <c r="BD1002" s="123">
        <v>0</v>
      </c>
      <c r="BE1002" s="123">
        <v>0</v>
      </c>
      <c r="BF1002" s="124">
        <v>0</v>
      </c>
      <c r="BG1002" s="124">
        <v>0</v>
      </c>
      <c r="BH1002" s="124">
        <v>0</v>
      </c>
      <c r="BI1002" s="124"/>
      <c r="BJ1002" s="124">
        <v>0</v>
      </c>
      <c r="BK1002" s="124"/>
      <c r="BL1002" s="124">
        <v>0</v>
      </c>
      <c r="BM1002" s="124">
        <v>0</v>
      </c>
      <c r="BN1002" s="124">
        <v>0</v>
      </c>
      <c r="BO1002" s="124">
        <v>0</v>
      </c>
      <c r="BP1002" s="125">
        <v>0</v>
      </c>
      <c r="BS1002" s="97">
        <f t="shared" si="835"/>
        <v>0</v>
      </c>
      <c r="BT1002" s="97">
        <f t="shared" si="836"/>
        <v>0</v>
      </c>
      <c r="BU1002" s="97">
        <f t="shared" si="837"/>
        <v>0</v>
      </c>
      <c r="BV1002" s="296" t="str">
        <f>IF(CA1002=0,"NO STOCK",IF(COUNTIF(PKGSUMM_T!$A$2:$A$1245,A1002)&gt;0,"OK","ERROR"))</f>
        <v>NO STOCK</v>
      </c>
      <c r="BW1002" s="296" t="str">
        <f>IF(CA1002=0,"NO STOCK",IF(OR(COUNTIF(COST_SHEETT!$B$3:$B$1238,CI1002)&gt;0,COUNTIF(COST_SHEETT!$AB$3:$AB$1238,CI1002)&gt;0,COUNTIF(COST_SHEETT1!$B$3:$B$1238,CI1002)&gt;0,COUNTIF(COST_SHEETT1!$AB$3:$AB$1238,CI1002)&gt;0),"OK","ERROR"))</f>
        <v>NO STOCK</v>
      </c>
      <c r="BX1002" s="97">
        <f>SUMIF(HW!$A$2:$A$1573,$A1002,HW!BI$2:BI$1573)</f>
        <v>0</v>
      </c>
      <c r="BY1002" s="97">
        <f>SUMIF(HW!$A$2:$A$1573,$A1002,HW!BJ$2:BJ$1573)</f>
        <v>0</v>
      </c>
      <c r="BZ1002" s="197">
        <f t="shared" si="838"/>
        <v>0</v>
      </c>
      <c r="CA1002" s="198">
        <f t="shared" si="839"/>
        <v>0</v>
      </c>
      <c r="CI1002" s="285"/>
      <c r="CJ1002" s="282"/>
      <c r="CK1002" s="296">
        <f>IF(C1002="WORK IN PROGRESS",0.099999,IF(SUMIF(SALE!$L$3:$L$1221,$A1002,SALE!$U$3:$U$1221)=0,0,SUMIF(SALE!$L$3:$L$1221,$A1002,SALE!$U$3:$U$1221)/SUMIF(SALE!$L$3:$L$1221,$A1002,SALE!$F$3:$F$1221)))</f>
        <v>0</v>
      </c>
    </row>
    <row r="1003" spans="1:102" ht="12" hidden="1" customHeight="1" x14ac:dyDescent="0.25">
      <c r="A1003" s="104" t="s">
        <v>2642</v>
      </c>
      <c r="B1003" s="106"/>
      <c r="C1003" s="105" t="s">
        <v>1200</v>
      </c>
      <c r="D1003" s="107"/>
      <c r="E1003" s="107"/>
      <c r="F1003" s="137">
        <v>6.6746E-2</v>
      </c>
      <c r="G1003" s="137">
        <v>6.6746E-2</v>
      </c>
      <c r="H1003" s="107"/>
      <c r="I1003" s="107">
        <v>0</v>
      </c>
      <c r="J1003" s="107">
        <v>0</v>
      </c>
      <c r="K1003" s="107"/>
      <c r="L1003" s="107">
        <v>0</v>
      </c>
      <c r="M1003" s="107"/>
      <c r="N1003" s="107">
        <v>0</v>
      </c>
      <c r="O1003" s="107"/>
      <c r="P1003" s="107">
        <v>0</v>
      </c>
      <c r="Q1003" s="107"/>
      <c r="R1003" s="107">
        <v>0</v>
      </c>
      <c r="S1003" s="107"/>
      <c r="T1003" s="107">
        <v>0</v>
      </c>
      <c r="U1003" s="107"/>
      <c r="V1003" s="107">
        <v>0</v>
      </c>
      <c r="W1003" s="107"/>
      <c r="X1003" s="107">
        <v>0</v>
      </c>
      <c r="Y1003" s="107"/>
      <c r="Z1003" s="107">
        <v>0</v>
      </c>
      <c r="AA1003" s="107"/>
      <c r="AB1003" s="107">
        <v>0</v>
      </c>
      <c r="AC1003" s="107">
        <v>0</v>
      </c>
      <c r="AD1003" s="107">
        <v>0</v>
      </c>
      <c r="AE1003" s="107">
        <v>0</v>
      </c>
      <c r="AF1003" s="107"/>
      <c r="AG1003" s="107">
        <v>0</v>
      </c>
      <c r="AH1003" s="107"/>
      <c r="AI1003" s="107">
        <v>0</v>
      </c>
      <c r="AJ1003" s="107"/>
      <c r="AK1003" s="107">
        <v>0</v>
      </c>
      <c r="AL1003" s="107"/>
      <c r="AM1003" s="107">
        <v>0</v>
      </c>
      <c r="AN1003" s="107"/>
      <c r="AO1003" s="107">
        <v>0</v>
      </c>
      <c r="AP1003" s="107"/>
      <c r="AQ1003" s="107">
        <v>0</v>
      </c>
      <c r="AR1003" s="107"/>
      <c r="AS1003" s="107">
        <v>0</v>
      </c>
      <c r="AT1003" s="107"/>
      <c r="AU1003" s="107">
        <v>0</v>
      </c>
      <c r="AV1003" s="107">
        <v>0</v>
      </c>
      <c r="AW1003" s="107">
        <v>0</v>
      </c>
      <c r="AX1003" s="107">
        <v>0</v>
      </c>
      <c r="AY1003" s="107">
        <v>0</v>
      </c>
      <c r="AZ1003" s="107">
        <v>0</v>
      </c>
      <c r="BA1003" s="107">
        <v>0</v>
      </c>
      <c r="BB1003" s="107">
        <v>0</v>
      </c>
      <c r="BC1003" s="107">
        <v>0</v>
      </c>
      <c r="BD1003" s="137">
        <v>0</v>
      </c>
      <c r="BE1003" s="137">
        <v>0</v>
      </c>
      <c r="BF1003" s="107">
        <v>0</v>
      </c>
      <c r="BG1003" s="107">
        <v>0</v>
      </c>
      <c r="BH1003" s="107">
        <v>0</v>
      </c>
      <c r="BI1003" s="107"/>
      <c r="BJ1003" s="107">
        <v>0</v>
      </c>
      <c r="BK1003" s="107"/>
      <c r="BL1003" s="107">
        <v>0</v>
      </c>
      <c r="BM1003" s="107">
        <v>0</v>
      </c>
      <c r="BN1003" s="107">
        <v>0</v>
      </c>
      <c r="BO1003" s="107">
        <v>0</v>
      </c>
      <c r="BP1003" s="108">
        <v>0</v>
      </c>
      <c r="BS1003" s="97">
        <f t="shared" si="835"/>
        <v>0</v>
      </c>
      <c r="BT1003" s="97">
        <f t="shared" si="836"/>
        <v>0</v>
      </c>
      <c r="BU1003" s="97">
        <f t="shared" si="837"/>
        <v>0</v>
      </c>
      <c r="BV1003" s="296" t="str">
        <f>IF(CA1003=0,"NO STOCK",IF(COUNTIF(PKGSUMM_T!$A$2:$A$1245,A1003)&gt;0,"OK","ERROR"))</f>
        <v>NO STOCK</v>
      </c>
      <c r="BW1003" s="296" t="str">
        <f>IF(CA1003=0,"NO STOCK",IF(OR(COUNTIF(COST_SHEETT!$B$3:$B$1238,CI1003)&gt;0,COUNTIF(COST_SHEETT!$AB$3:$AB$1238,CI1003)&gt;0,COUNTIF(COST_SHEETT1!$B$3:$B$1238,CI1003)&gt;0,COUNTIF(COST_SHEETT1!$AB$3:$AB$1238,CI1003)&gt;0),"OK","ERROR"))</f>
        <v>NO STOCK</v>
      </c>
      <c r="BX1003" s="97">
        <f>SUMIF(HW!$A$2:$A$1573,$A1003,HW!BI$2:BI$1573)</f>
        <v>0</v>
      </c>
      <c r="BY1003" s="97">
        <f>SUMIF(HW!$A$2:$A$1573,$A1003,HW!BJ$2:BJ$1573)</f>
        <v>0</v>
      </c>
      <c r="BZ1003" s="197">
        <f t="shared" si="838"/>
        <v>0</v>
      </c>
      <c r="CA1003" s="198">
        <f t="shared" si="839"/>
        <v>0</v>
      </c>
      <c r="CI1003" s="285"/>
      <c r="CJ1003" s="282"/>
      <c r="CK1003" s="296">
        <f>IF(C1003="WORK IN PROGRESS",0.099999,IF(SUMIF(SALE!$L$3:$L$1221,$A1003,SALE!$U$3:$U$1221)=0,0,SUMIF(SALE!$L$3:$L$1221,$A1003,SALE!$U$3:$U$1221)/SUMIF(SALE!$L$3:$L$1221,$A1003,SALE!$F$3:$F$1221)))</f>
        <v>0</v>
      </c>
    </row>
    <row r="1004" spans="1:102" ht="12" hidden="1" customHeight="1" x14ac:dyDescent="0.25">
      <c r="A1004" s="109" t="s">
        <v>2642</v>
      </c>
      <c r="B1004" s="111" t="s">
        <v>1200</v>
      </c>
      <c r="C1004" s="110"/>
      <c r="D1004" s="112"/>
      <c r="E1004" s="112"/>
      <c r="F1004" s="126">
        <v>6.6746E-2</v>
      </c>
      <c r="G1004" s="126">
        <v>6.6746E-2</v>
      </c>
      <c r="H1004" s="112"/>
      <c r="I1004" s="112">
        <v>0</v>
      </c>
      <c r="J1004" s="112">
        <v>0</v>
      </c>
      <c r="K1004" s="112"/>
      <c r="L1004" s="112">
        <v>0</v>
      </c>
      <c r="M1004" s="112"/>
      <c r="N1004" s="112">
        <v>0</v>
      </c>
      <c r="O1004" s="112"/>
      <c r="P1004" s="112">
        <v>0</v>
      </c>
      <c r="Q1004" s="112"/>
      <c r="R1004" s="112">
        <v>0</v>
      </c>
      <c r="S1004" s="112"/>
      <c r="T1004" s="112">
        <v>0</v>
      </c>
      <c r="U1004" s="112"/>
      <c r="V1004" s="112">
        <v>0</v>
      </c>
      <c r="W1004" s="112"/>
      <c r="X1004" s="112">
        <v>0</v>
      </c>
      <c r="Y1004" s="112"/>
      <c r="Z1004" s="112">
        <v>0</v>
      </c>
      <c r="AA1004" s="112"/>
      <c r="AB1004" s="112">
        <v>0</v>
      </c>
      <c r="AC1004" s="112">
        <v>0</v>
      </c>
      <c r="AD1004" s="112">
        <v>0</v>
      </c>
      <c r="AE1004" s="112">
        <v>0</v>
      </c>
      <c r="AF1004" s="112"/>
      <c r="AG1004" s="112">
        <v>0</v>
      </c>
      <c r="AH1004" s="112"/>
      <c r="AI1004" s="112">
        <v>0</v>
      </c>
      <c r="AJ1004" s="112"/>
      <c r="AK1004" s="112">
        <v>0</v>
      </c>
      <c r="AL1004" s="112"/>
      <c r="AM1004" s="112">
        <v>0</v>
      </c>
      <c r="AN1004" s="112"/>
      <c r="AO1004" s="112">
        <v>0</v>
      </c>
      <c r="AP1004" s="112"/>
      <c r="AQ1004" s="112">
        <v>0</v>
      </c>
      <c r="AR1004" s="112"/>
      <c r="AS1004" s="112">
        <v>0</v>
      </c>
      <c r="AT1004" s="112"/>
      <c r="AU1004" s="112">
        <v>0</v>
      </c>
      <c r="AV1004" s="112">
        <v>0</v>
      </c>
      <c r="AW1004" s="112">
        <v>0</v>
      </c>
      <c r="AX1004" s="112">
        <v>0</v>
      </c>
      <c r="AY1004" s="112">
        <v>0</v>
      </c>
      <c r="AZ1004" s="112">
        <v>0</v>
      </c>
      <c r="BA1004" s="112">
        <v>0</v>
      </c>
      <c r="BB1004" s="112">
        <v>0</v>
      </c>
      <c r="BC1004" s="112">
        <v>0</v>
      </c>
      <c r="BD1004" s="126">
        <v>0</v>
      </c>
      <c r="BE1004" s="126">
        <v>0</v>
      </c>
      <c r="BF1004" s="112">
        <v>0</v>
      </c>
      <c r="BG1004" s="112">
        <v>0</v>
      </c>
      <c r="BH1004" s="112">
        <v>0</v>
      </c>
      <c r="BI1004" s="112"/>
      <c r="BJ1004" s="112">
        <v>0</v>
      </c>
      <c r="BK1004" s="112"/>
      <c r="BL1004" s="112">
        <v>0</v>
      </c>
      <c r="BM1004" s="112">
        <v>0</v>
      </c>
      <c r="BN1004" s="112">
        <v>0</v>
      </c>
      <c r="BO1004" s="112">
        <v>0</v>
      </c>
      <c r="BP1004" s="113">
        <v>0</v>
      </c>
      <c r="BS1004" s="97">
        <f t="shared" si="835"/>
        <v>0</v>
      </c>
      <c r="BT1004" s="97">
        <f t="shared" si="836"/>
        <v>0</v>
      </c>
      <c r="BU1004" s="97">
        <f t="shared" si="837"/>
        <v>0</v>
      </c>
      <c r="BV1004" s="296" t="str">
        <f>IF(CA1004=0,"NO STOCK",IF(COUNTIF(PKGSUMM_T!$A$2:$A$1245,A1004)&gt;0,"OK","ERROR"))</f>
        <v>NO STOCK</v>
      </c>
      <c r="BW1004" s="296" t="str">
        <f>IF(CA1004=0,"NO STOCK",IF(OR(COUNTIF(COST_SHEETT!$B$3:$B$1238,CI1004)&gt;0,COUNTIF(COST_SHEETT!$AB$3:$AB$1238,CI1004)&gt;0,COUNTIF(COST_SHEETT1!$B$3:$B$1238,CI1004)&gt;0,COUNTIF(COST_SHEETT1!$AB$3:$AB$1238,CI1004)&gt;0),"OK","ERROR"))</f>
        <v>NO STOCK</v>
      </c>
      <c r="BX1004" s="97">
        <f>SUMIF(HW!$A$2:$A$1573,$A1004,HW!BI$2:BI$1573)</f>
        <v>0</v>
      </c>
      <c r="BY1004" s="97">
        <f>SUMIF(HW!$A$2:$A$1573,$A1004,HW!BJ$2:BJ$1573)</f>
        <v>0</v>
      </c>
      <c r="BZ1004" s="197">
        <f t="shared" si="838"/>
        <v>0</v>
      </c>
      <c r="CA1004" s="198">
        <f t="shared" si="839"/>
        <v>0</v>
      </c>
      <c r="CI1004" s="285"/>
      <c r="CJ1004" s="282"/>
      <c r="CK1004" s="296">
        <f>IF(C1004="WORK IN PROGRESS",0.099999,IF(SUMIF(SALE!$L$3:$L$1221,$A1004,SALE!$U$3:$U$1221)=0,0,SUMIF(SALE!$L$3:$L$1221,$A1004,SALE!$U$3:$U$1221)/SUMIF(SALE!$L$3:$L$1221,$A1004,SALE!$F$3:$F$1221)))</f>
        <v>0</v>
      </c>
    </row>
    <row r="1005" spans="1:102" ht="12" hidden="1" customHeight="1" x14ac:dyDescent="0.25">
      <c r="A1005" s="104" t="s">
        <v>2642</v>
      </c>
      <c r="B1005" s="105" t="s">
        <v>2134</v>
      </c>
      <c r="C1005" s="106"/>
      <c r="D1005" s="107"/>
      <c r="E1005" s="107"/>
      <c r="F1005" s="107"/>
      <c r="G1005" s="107"/>
      <c r="H1005" s="107"/>
      <c r="I1005" s="107"/>
      <c r="J1005" s="107"/>
      <c r="K1005" s="107"/>
      <c r="L1005" s="107"/>
      <c r="M1005" s="107"/>
      <c r="N1005" s="107"/>
      <c r="O1005" s="107"/>
      <c r="P1005" s="107"/>
      <c r="Q1005" s="107"/>
      <c r="R1005" s="107"/>
      <c r="S1005" s="107"/>
      <c r="T1005" s="107"/>
      <c r="U1005" s="107"/>
      <c r="V1005" s="107"/>
      <c r="W1005" s="107"/>
      <c r="X1005" s="107"/>
      <c r="Y1005" s="107"/>
      <c r="Z1005" s="107"/>
      <c r="AA1005" s="107"/>
      <c r="AB1005" s="107"/>
      <c r="AC1005" s="107"/>
      <c r="AD1005" s="107"/>
      <c r="AE1005" s="107"/>
      <c r="AF1005" s="107"/>
      <c r="AG1005" s="107"/>
      <c r="AH1005" s="107"/>
      <c r="AI1005" s="107"/>
      <c r="AJ1005" s="107"/>
      <c r="AK1005" s="107"/>
      <c r="AL1005" s="107"/>
      <c r="AM1005" s="107"/>
      <c r="AN1005" s="107"/>
      <c r="AO1005" s="107"/>
      <c r="AP1005" s="107"/>
      <c r="AQ1005" s="107"/>
      <c r="AR1005" s="107"/>
      <c r="AS1005" s="107"/>
      <c r="AT1005" s="107"/>
      <c r="AU1005" s="107"/>
      <c r="AV1005" s="107"/>
      <c r="AW1005" s="107"/>
      <c r="AX1005" s="107"/>
      <c r="AY1005" s="107"/>
      <c r="AZ1005" s="107"/>
      <c r="BA1005" s="107"/>
      <c r="BB1005" s="107"/>
      <c r="BC1005" s="107"/>
      <c r="BD1005" s="107"/>
      <c r="BE1005" s="107"/>
      <c r="BF1005" s="107"/>
      <c r="BG1005" s="107"/>
      <c r="BH1005" s="107"/>
      <c r="BI1005" s="107"/>
      <c r="BJ1005" s="107"/>
      <c r="BK1005" s="107"/>
      <c r="BL1005" s="107"/>
      <c r="BM1005" s="107"/>
      <c r="BN1005" s="107"/>
      <c r="BO1005" s="107"/>
      <c r="BP1005" s="108"/>
      <c r="BS1005" s="97">
        <f t="shared" si="835"/>
        <v>0</v>
      </c>
      <c r="BT1005" s="97">
        <f t="shared" si="836"/>
        <v>0</v>
      </c>
      <c r="BU1005" s="97">
        <f t="shared" si="837"/>
        <v>0</v>
      </c>
      <c r="BV1005" s="296" t="str">
        <f>IF(CA1005=0,"NO STOCK",IF(COUNTIF(PKGSUMM_T!$A$2:$A$1245,A1005)&gt;0,"OK","ERROR"))</f>
        <v>NO STOCK</v>
      </c>
      <c r="BW1005" s="296" t="str">
        <f>IF(CA1005=0,"NO STOCK",IF(OR(COUNTIF(COST_SHEETT!$B$3:$B$1238,CI1005)&gt;0,COUNTIF(COST_SHEETT!$AB$3:$AB$1238,CI1005)&gt;0,COUNTIF(COST_SHEETT1!$B$3:$B$1238,CI1005)&gt;0,COUNTIF(COST_SHEETT1!$AB$3:$AB$1238,CI1005)&gt;0),"OK","ERROR"))</f>
        <v>NO STOCK</v>
      </c>
      <c r="BX1005" s="97">
        <f>SUMIF(HW!$A$2:$A$1573,$A1005,HW!BI$2:BI$1573)</f>
        <v>0</v>
      </c>
      <c r="BY1005" s="97">
        <f>SUMIF(HW!$A$2:$A$1573,$A1005,HW!BJ$2:BJ$1573)</f>
        <v>0</v>
      </c>
      <c r="BZ1005" s="197">
        <f t="shared" si="838"/>
        <v>0</v>
      </c>
      <c r="CA1005" s="198">
        <f t="shared" si="839"/>
        <v>0</v>
      </c>
      <c r="CI1005" s="285"/>
      <c r="CJ1005" s="282"/>
      <c r="CK1005" s="296">
        <f>IF(C1005="WORK IN PROGRESS",0.099999,IF(SUMIF(SALE!$L$3:$L$1221,$A1005,SALE!$U$3:$U$1221)=0,0,SUMIF(SALE!$L$3:$L$1221,$A1005,SALE!$U$3:$U$1221)/SUMIF(SALE!$L$3:$L$1221,$A1005,SALE!$F$3:$F$1221)))</f>
        <v>0</v>
      </c>
    </row>
    <row r="1006" spans="1:102" ht="12" hidden="1" customHeight="1" x14ac:dyDescent="0.25">
      <c r="A1006" s="109" t="s">
        <v>2642</v>
      </c>
      <c r="B1006" s="110"/>
      <c r="C1006" s="111" t="s">
        <v>30</v>
      </c>
      <c r="D1006" s="112"/>
      <c r="E1006" s="112"/>
      <c r="F1006" s="112"/>
      <c r="G1006" s="112"/>
      <c r="H1006" s="112"/>
      <c r="I1006" s="112"/>
      <c r="J1006" s="112"/>
      <c r="K1006" s="112"/>
      <c r="L1006" s="112"/>
      <c r="M1006" s="112"/>
      <c r="N1006" s="112"/>
      <c r="O1006" s="112"/>
      <c r="P1006" s="112"/>
      <c r="Q1006" s="112"/>
      <c r="R1006" s="112"/>
      <c r="S1006" s="112"/>
      <c r="T1006" s="112"/>
      <c r="U1006" s="112"/>
      <c r="V1006" s="112"/>
      <c r="W1006" s="112"/>
      <c r="X1006" s="112"/>
      <c r="Y1006" s="112"/>
      <c r="Z1006" s="112"/>
      <c r="AA1006" s="112"/>
      <c r="AB1006" s="112"/>
      <c r="AC1006" s="112"/>
      <c r="AD1006" s="112"/>
      <c r="AE1006" s="112"/>
      <c r="AF1006" s="112"/>
      <c r="AG1006" s="112"/>
      <c r="AH1006" s="112"/>
      <c r="AI1006" s="112"/>
      <c r="AJ1006" s="112"/>
      <c r="AK1006" s="112"/>
      <c r="AL1006" s="112"/>
      <c r="AM1006" s="112"/>
      <c r="AN1006" s="112"/>
      <c r="AO1006" s="112"/>
      <c r="AP1006" s="112"/>
      <c r="AQ1006" s="112"/>
      <c r="AR1006" s="112"/>
      <c r="AS1006" s="112"/>
      <c r="AT1006" s="112"/>
      <c r="AU1006" s="112"/>
      <c r="AV1006" s="112"/>
      <c r="AW1006" s="112"/>
      <c r="AX1006" s="112"/>
      <c r="AY1006" s="112"/>
      <c r="AZ1006" s="112"/>
      <c r="BA1006" s="112"/>
      <c r="BB1006" s="112"/>
      <c r="BC1006" s="112"/>
      <c r="BD1006" s="112"/>
      <c r="BE1006" s="112"/>
      <c r="BF1006" s="112"/>
      <c r="BG1006" s="112"/>
      <c r="BH1006" s="112"/>
      <c r="BI1006" s="112"/>
      <c r="BJ1006" s="112"/>
      <c r="BK1006" s="112"/>
      <c r="BL1006" s="112"/>
      <c r="BM1006" s="112"/>
      <c r="BN1006" s="112"/>
      <c r="BO1006" s="112"/>
      <c r="BP1006" s="113"/>
      <c r="BS1006" s="97">
        <f t="shared" si="835"/>
        <v>0</v>
      </c>
      <c r="BT1006" s="97">
        <f t="shared" si="836"/>
        <v>0</v>
      </c>
      <c r="BU1006" s="97">
        <f t="shared" si="837"/>
        <v>0</v>
      </c>
      <c r="BV1006" s="296" t="str">
        <f>IF(CA1006=0,"NO STOCK",IF(COUNTIF(PKGSUMM_T!$A$2:$A$1245,A1006)&gt;0,"OK","ERROR"))</f>
        <v>NO STOCK</v>
      </c>
      <c r="BW1006" s="296" t="str">
        <f>IF(CA1006=0,"NO STOCK",IF(OR(COUNTIF(COST_SHEETT!$B$3:$B$1238,CI1006)&gt;0,COUNTIF(COST_SHEETT!$AB$3:$AB$1238,CI1006)&gt;0,COUNTIF(COST_SHEETT1!$B$3:$B$1238,CI1006)&gt;0,COUNTIF(COST_SHEETT1!$AB$3:$AB$1238,CI1006)&gt;0),"OK","ERROR"))</f>
        <v>NO STOCK</v>
      </c>
      <c r="BX1006" s="97">
        <f>SUMIF(HW!$A$2:$A$1573,$A1006,HW!BI$2:BI$1573)</f>
        <v>0</v>
      </c>
      <c r="BY1006" s="97">
        <f>SUMIF(HW!$A$2:$A$1573,$A1006,HW!BJ$2:BJ$1573)</f>
        <v>0</v>
      </c>
      <c r="BZ1006" s="197">
        <f t="shared" si="838"/>
        <v>0</v>
      </c>
      <c r="CA1006" s="198">
        <f t="shared" si="839"/>
        <v>0</v>
      </c>
      <c r="CI1006" s="285"/>
      <c r="CJ1006" s="282"/>
      <c r="CK1006" s="296">
        <f>IF(C1006="WORK IN PROGRESS",0.099999,IF(SUMIF(SALE!$L$3:$L$1221,$A1006,SALE!$U$3:$U$1221)=0,0,SUMIF(SALE!$L$3:$L$1221,$A1006,SALE!$U$3:$U$1221)/SUMIF(SALE!$L$3:$L$1221,$A1006,SALE!$F$3:$F$1221)))</f>
        <v>0</v>
      </c>
    </row>
    <row r="1007" spans="1:102" ht="12" hidden="1" customHeight="1" x14ac:dyDescent="0.25">
      <c r="A1007" s="114" t="s">
        <v>2135</v>
      </c>
      <c r="B1007" s="115" t="s">
        <v>2136</v>
      </c>
      <c r="C1007" s="115" t="s">
        <v>30</v>
      </c>
      <c r="D1007" s="116">
        <v>4840</v>
      </c>
      <c r="E1007" s="117">
        <v>205</v>
      </c>
      <c r="F1007" s="117">
        <v>2.9746000000000002E-2</v>
      </c>
      <c r="G1007" s="117">
        <v>2.9746000000000002E-2</v>
      </c>
      <c r="H1007" s="118"/>
      <c r="I1007" s="118">
        <v>0</v>
      </c>
      <c r="J1007" s="118">
        <v>0</v>
      </c>
      <c r="K1007" s="118"/>
      <c r="L1007" s="118">
        <v>0</v>
      </c>
      <c r="M1007" s="118"/>
      <c r="N1007" s="118">
        <v>0</v>
      </c>
      <c r="O1007" s="118"/>
      <c r="P1007" s="118">
        <v>0</v>
      </c>
      <c r="Q1007" s="118"/>
      <c r="R1007" s="118">
        <v>0</v>
      </c>
      <c r="S1007" s="118"/>
      <c r="T1007" s="118">
        <v>0</v>
      </c>
      <c r="U1007" s="118"/>
      <c r="V1007" s="118">
        <v>0</v>
      </c>
      <c r="W1007" s="118"/>
      <c r="X1007" s="118">
        <v>0</v>
      </c>
      <c r="Y1007" s="118"/>
      <c r="Z1007" s="118">
        <v>0</v>
      </c>
      <c r="AA1007" s="118"/>
      <c r="AB1007" s="118">
        <v>0</v>
      </c>
      <c r="AC1007" s="118">
        <v>0</v>
      </c>
      <c r="AD1007" s="118">
        <v>0</v>
      </c>
      <c r="AE1007" s="118">
        <v>0</v>
      </c>
      <c r="AF1007" s="118"/>
      <c r="AG1007" s="118">
        <v>0</v>
      </c>
      <c r="AH1007" s="118"/>
      <c r="AI1007" s="118">
        <v>0</v>
      </c>
      <c r="AJ1007" s="118"/>
      <c r="AK1007" s="118">
        <v>0</v>
      </c>
      <c r="AL1007" s="118"/>
      <c r="AM1007" s="118">
        <v>0</v>
      </c>
      <c r="AN1007" s="118"/>
      <c r="AO1007" s="118">
        <v>0</v>
      </c>
      <c r="AP1007" s="118"/>
      <c r="AQ1007" s="118">
        <v>0</v>
      </c>
      <c r="AR1007" s="118"/>
      <c r="AS1007" s="118">
        <v>0</v>
      </c>
      <c r="AT1007" s="118"/>
      <c r="AU1007" s="118">
        <v>0</v>
      </c>
      <c r="AV1007" s="118">
        <v>0</v>
      </c>
      <c r="AW1007" s="118">
        <v>0</v>
      </c>
      <c r="AX1007" s="118">
        <v>0</v>
      </c>
      <c r="AY1007" s="118">
        <v>0</v>
      </c>
      <c r="AZ1007" s="118">
        <v>0</v>
      </c>
      <c r="BA1007" s="118">
        <v>0</v>
      </c>
      <c r="BB1007" s="118">
        <v>0</v>
      </c>
      <c r="BC1007" s="118">
        <v>0</v>
      </c>
      <c r="BD1007" s="117">
        <v>0</v>
      </c>
      <c r="BE1007" s="117">
        <v>0</v>
      </c>
      <c r="BF1007" s="118">
        <v>0</v>
      </c>
      <c r="BG1007" s="118">
        <v>0</v>
      </c>
      <c r="BH1007" s="118">
        <v>0</v>
      </c>
      <c r="BI1007" s="118"/>
      <c r="BJ1007" s="118">
        <v>0</v>
      </c>
      <c r="BK1007" s="118"/>
      <c r="BL1007" s="118">
        <v>0</v>
      </c>
      <c r="BM1007" s="118">
        <v>0</v>
      </c>
      <c r="BN1007" s="118">
        <v>0</v>
      </c>
      <c r="BO1007" s="118">
        <v>0</v>
      </c>
      <c r="BP1007" s="119">
        <v>0</v>
      </c>
      <c r="BS1007" s="97">
        <f t="shared" si="835"/>
        <v>0</v>
      </c>
      <c r="BT1007" s="97">
        <f t="shared" si="836"/>
        <v>0</v>
      </c>
      <c r="BU1007" s="97">
        <f t="shared" si="837"/>
        <v>0</v>
      </c>
      <c r="BV1007" s="296" t="str">
        <f>IF(CA1007=0,"NO STOCK",IF(COUNTIF(PKGSUMM_T!$A$2:$A$1245,A1007)&gt;0,"OK","ERROR"))</f>
        <v>NO STOCK</v>
      </c>
      <c r="BW1007" s="296" t="str">
        <f>IF(CA1007=0,"NO STOCK",IF(OR(COUNTIF(COST_SHEETT!$B$3:$B$1238,CI1007)&gt;0,COUNTIF(COST_SHEETT!$AB$3:$AB$1238,CI1007)&gt;0,COUNTIF(COST_SHEETT1!$B$3:$B$1238,CI1007)&gt;0,COUNTIF(COST_SHEETT1!$AB$3:$AB$1238,CI1007)&gt;0),"OK","ERROR"))</f>
        <v>NO STOCK</v>
      </c>
      <c r="BX1007" s="97">
        <f>SUMIF(HW!$A$2:$A$1573,$A1007,HW!BI$2:BI$1573)</f>
        <v>0</v>
      </c>
      <c r="BY1007" s="97">
        <f>SUMIF(HW!$A$2:$A$1573,$A1007,HW!BJ$2:BJ$1573)</f>
        <v>0</v>
      </c>
      <c r="BZ1007" s="197">
        <f t="shared" si="838"/>
        <v>0</v>
      </c>
      <c r="CA1007" s="198">
        <f t="shared" si="839"/>
        <v>0</v>
      </c>
      <c r="CI1007" s="285"/>
      <c r="CJ1007" s="282"/>
      <c r="CK1007" s="296">
        <f>IF(C1007="WORK IN PROGRESS",0.099999,IF(SUMIF(SALE!$L$3:$L$1221,$A1007,SALE!$U$3:$U$1221)=0,0,SUMIF(SALE!$L$3:$L$1221,$A1007,SALE!$U$3:$U$1221)/SUMIF(SALE!$L$3:$L$1221,$A1007,SALE!$F$3:$F$1221)))</f>
        <v>0</v>
      </c>
    </row>
    <row r="1008" spans="1:102" ht="12" customHeight="1" x14ac:dyDescent="0.25">
      <c r="A1008" s="120" t="s">
        <v>431</v>
      </c>
      <c r="B1008" s="121" t="s">
        <v>432</v>
      </c>
      <c r="C1008" s="121" t="s">
        <v>30</v>
      </c>
      <c r="D1008" s="122">
        <v>4840</v>
      </c>
      <c r="E1008" s="123">
        <v>205</v>
      </c>
      <c r="F1008" s="123">
        <v>3.9933999999999997E-2</v>
      </c>
      <c r="G1008" s="123">
        <v>3.9933999999999997E-2</v>
      </c>
      <c r="H1008" s="127">
        <v>19360</v>
      </c>
      <c r="I1008" s="127">
        <v>3.9689999999999999</v>
      </c>
      <c r="J1008" s="127">
        <v>773.12199999999996</v>
      </c>
      <c r="K1008" s="123"/>
      <c r="L1008" s="124">
        <v>0</v>
      </c>
      <c r="M1008" s="123"/>
      <c r="N1008" s="124">
        <v>0</v>
      </c>
      <c r="O1008" s="123"/>
      <c r="P1008" s="124">
        <v>0</v>
      </c>
      <c r="Q1008" s="123"/>
      <c r="R1008" s="124">
        <v>0</v>
      </c>
      <c r="S1008" s="123"/>
      <c r="T1008" s="124">
        <v>0</v>
      </c>
      <c r="U1008" s="123"/>
      <c r="V1008" s="124">
        <v>0</v>
      </c>
      <c r="W1008" s="123"/>
      <c r="X1008" s="124">
        <v>0</v>
      </c>
      <c r="Y1008" s="123"/>
      <c r="Z1008" s="124">
        <v>0</v>
      </c>
      <c r="AA1008" s="123"/>
      <c r="AB1008" s="124">
        <v>0</v>
      </c>
      <c r="AC1008" s="124">
        <v>0</v>
      </c>
      <c r="AD1008" s="124">
        <v>0</v>
      </c>
      <c r="AE1008" s="124">
        <v>0</v>
      </c>
      <c r="AF1008" s="123"/>
      <c r="AG1008" s="124">
        <v>0</v>
      </c>
      <c r="AH1008" s="123"/>
      <c r="AI1008" s="124">
        <v>0</v>
      </c>
      <c r="AJ1008" s="123"/>
      <c r="AK1008" s="124">
        <v>0</v>
      </c>
      <c r="AL1008" s="123"/>
      <c r="AM1008" s="124">
        <v>0</v>
      </c>
      <c r="AN1008" s="123"/>
      <c r="AO1008" s="124">
        <v>0</v>
      </c>
      <c r="AP1008" s="123"/>
      <c r="AQ1008" s="124">
        <v>0</v>
      </c>
      <c r="AR1008" s="123"/>
      <c r="AS1008" s="124">
        <v>0</v>
      </c>
      <c r="AT1008" s="123"/>
      <c r="AU1008" s="124">
        <v>0</v>
      </c>
      <c r="AV1008" s="124">
        <v>0</v>
      </c>
      <c r="AW1008" s="124">
        <v>0</v>
      </c>
      <c r="AX1008" s="124">
        <v>0</v>
      </c>
      <c r="AY1008" s="129">
        <v>19360</v>
      </c>
      <c r="AZ1008" s="123">
        <v>4</v>
      </c>
      <c r="BA1008" s="127">
        <v>3.9689999999999999</v>
      </c>
      <c r="BB1008" s="127">
        <v>773.12199999999996</v>
      </c>
      <c r="BC1008" s="127">
        <v>773.12199999999996</v>
      </c>
      <c r="BD1008" s="123">
        <v>0</v>
      </c>
      <c r="BE1008" s="123">
        <v>0</v>
      </c>
      <c r="BF1008" s="124">
        <v>0</v>
      </c>
      <c r="BG1008" s="124">
        <v>0</v>
      </c>
      <c r="BH1008" s="124">
        <v>0</v>
      </c>
      <c r="BI1008" s="123"/>
      <c r="BJ1008" s="124">
        <v>0</v>
      </c>
      <c r="BK1008" s="123"/>
      <c r="BL1008" s="124">
        <v>0</v>
      </c>
      <c r="BM1008" s="124">
        <v>0</v>
      </c>
      <c r="BN1008" s="124">
        <v>0</v>
      </c>
      <c r="BO1008" s="124">
        <v>0</v>
      </c>
      <c r="BP1008" s="125">
        <v>0</v>
      </c>
      <c r="BS1008" s="97">
        <f t="shared" si="835"/>
        <v>19360</v>
      </c>
      <c r="BT1008" s="97">
        <f t="shared" si="836"/>
        <v>4</v>
      </c>
      <c r="BU1008" s="97">
        <f t="shared" si="837"/>
        <v>3.9689999999999999</v>
      </c>
      <c r="BV1008" s="296" t="str">
        <f>IF(CA1008=0,"NO STOCK",IF(COUNTIF(PKGSUMM_T!$A$2:$A$1245,A1008)&gt;0,"OK","ERROR"))</f>
        <v>OK</v>
      </c>
      <c r="BW1008" s="296" t="str">
        <f>IF(CA1008=0,"NO STOCK",IF(OR(COUNTIF(COST_SHEETT!$B$3:$B$1238,CI1008)&gt;0,COUNTIF(COST_SHEETT!$AB$3:$AB$1238,CI1008)&gt;0,COUNTIF(COST_SHEETT1!$B$3:$B$1238,CI1008)&gt;0,COUNTIF(COST_SHEETT1!$AB$3:$AB$1238,CI1008)&gt;0),"OK","ERROR"))</f>
        <v>OK</v>
      </c>
      <c r="BX1008" s="97">
        <f>SUMIF(HW!$A$2:$A$1573,$A1008,HW!BI$2:BI$1573)</f>
        <v>0</v>
      </c>
      <c r="BY1008" s="97">
        <f>SUMIF(HW!$A$2:$A$1573,$A1008,HW!BJ$2:BJ$1573)</f>
        <v>0</v>
      </c>
      <c r="BZ1008" s="197">
        <f t="shared" si="838"/>
        <v>19360</v>
      </c>
      <c r="CA1008" s="198">
        <f t="shared" si="839"/>
        <v>3.9689999999999999</v>
      </c>
      <c r="CB1008" s="296">
        <f>IF(CJ1008="Y",IF(C1008="FINISHED GOODS",SUMIF(COST_SHEETT!$AB$3:$AB$1227,$CI1008,COST_SHEETT!$DD$3:$DD$1227),SUMIF(COST_SHEETT!$B$3:$B$1227,$CI1008,COST_SHEETT!$DB$3:$DB$1227)),IF(C1008="FINISHED GOODS",SUMIF(COST_SHEETT1!$AB$3:$AB$1227,$CI1008,COST_SHEETT1!$DD$3:$DD$1227),SUMIF(COST_SHEETT1!$B$3:$B$1227,$CI1008,COST_SHEETT1!$DB$3:$DB$1227)))</f>
        <v>3.9854257165592426E-2</v>
      </c>
      <c r="CC1008" s="209">
        <f t="shared" ref="CC1008" si="850">ROUND(BZ1008*CB1008,0)</f>
        <v>772</v>
      </c>
      <c r="CD1008" s="295">
        <v>1</v>
      </c>
      <c r="CE1008" s="295"/>
      <c r="CF1008" s="376">
        <f>IF(BZ1008=0,0,IF(CK1008&gt;0,CK1008,CD1008))</f>
        <v>4.1726000236742423E-2</v>
      </c>
      <c r="CG1008" s="301">
        <f t="shared" ref="CG1008" si="851">MIN(CF1008,CB1008)</f>
        <v>3.9854257165592426E-2</v>
      </c>
      <c r="CH1008" s="302">
        <f t="shared" ref="CH1008" si="852">ROUND(CG1008*BZ1008,0)</f>
        <v>772</v>
      </c>
      <c r="CI1008" s="285" t="s">
        <v>4206</v>
      </c>
      <c r="CJ1008" s="283" t="s">
        <v>2666</v>
      </c>
      <c r="CK1008" s="296">
        <f>IF(C1008="WORK IN PROGRESS",0.099999,IF(SUMIF(SALE!$L$3:$L$1221,$A1008,SALE!$U$3:$U$1221)=0,0,SUMIF(SALE!$L$3:$L$1221,$A1008,SALE!$U$3:$U$1221)/SUMIF(SALE!$L$3:$L$1221,$A1008,SALE!$F$3:$F$1221)))</f>
        <v>4.1726000236742423E-2</v>
      </c>
      <c r="CL1008" s="296" t="str">
        <f t="shared" ref="CL1008" si="853">IF(CF1008&lt;CB1008,"NRV","COST")</f>
        <v>COST</v>
      </c>
      <c r="CM1008" s="304">
        <f t="shared" ref="CM1008" si="854">IF(CA1008=0,0,ROUND(CH1008/CA1008,3))</f>
        <v>194.50700000000001</v>
      </c>
      <c r="CU1008" s="296">
        <f>+(BZ1008-BX1008)*CG1008</f>
        <v>771.57841872586937</v>
      </c>
      <c r="CW1008" s="296">
        <f>+CT1008+CU1008+CV1008</f>
        <v>771.57841872586937</v>
      </c>
      <c r="CX1008" s="388">
        <f>+CW1008-CH1008</f>
        <v>-0.42158127413063085</v>
      </c>
    </row>
    <row r="1009" spans="1:102" ht="12" hidden="1" customHeight="1" x14ac:dyDescent="0.25">
      <c r="A1009" s="114" t="s">
        <v>2137</v>
      </c>
      <c r="B1009" s="115" t="s">
        <v>2138</v>
      </c>
      <c r="C1009" s="115" t="s">
        <v>30</v>
      </c>
      <c r="D1009" s="116">
        <v>4840</v>
      </c>
      <c r="E1009" s="117">
        <v>205</v>
      </c>
      <c r="F1009" s="117">
        <v>2.9746000000000002E-2</v>
      </c>
      <c r="G1009" s="117">
        <v>2.9746000000000002E-2</v>
      </c>
      <c r="H1009" s="118"/>
      <c r="I1009" s="118">
        <v>0</v>
      </c>
      <c r="J1009" s="118">
        <v>0</v>
      </c>
      <c r="K1009" s="118"/>
      <c r="L1009" s="118">
        <v>0</v>
      </c>
      <c r="M1009" s="118"/>
      <c r="N1009" s="118">
        <v>0</v>
      </c>
      <c r="O1009" s="118"/>
      <c r="P1009" s="118">
        <v>0</v>
      </c>
      <c r="Q1009" s="118"/>
      <c r="R1009" s="118">
        <v>0</v>
      </c>
      <c r="S1009" s="118"/>
      <c r="T1009" s="118">
        <v>0</v>
      </c>
      <c r="U1009" s="118"/>
      <c r="V1009" s="118">
        <v>0</v>
      </c>
      <c r="W1009" s="118"/>
      <c r="X1009" s="118">
        <v>0</v>
      </c>
      <c r="Y1009" s="118"/>
      <c r="Z1009" s="118">
        <v>0</v>
      </c>
      <c r="AA1009" s="118"/>
      <c r="AB1009" s="118">
        <v>0</v>
      </c>
      <c r="AC1009" s="118">
        <v>0</v>
      </c>
      <c r="AD1009" s="118">
        <v>0</v>
      </c>
      <c r="AE1009" s="118">
        <v>0</v>
      </c>
      <c r="AF1009" s="118"/>
      <c r="AG1009" s="118">
        <v>0</v>
      </c>
      <c r="AH1009" s="118"/>
      <c r="AI1009" s="118">
        <v>0</v>
      </c>
      <c r="AJ1009" s="118"/>
      <c r="AK1009" s="118">
        <v>0</v>
      </c>
      <c r="AL1009" s="118"/>
      <c r="AM1009" s="118">
        <v>0</v>
      </c>
      <c r="AN1009" s="118"/>
      <c r="AO1009" s="118">
        <v>0</v>
      </c>
      <c r="AP1009" s="118"/>
      <c r="AQ1009" s="118">
        <v>0</v>
      </c>
      <c r="AR1009" s="118"/>
      <c r="AS1009" s="118">
        <v>0</v>
      </c>
      <c r="AT1009" s="118"/>
      <c r="AU1009" s="118">
        <v>0</v>
      </c>
      <c r="AV1009" s="118">
        <v>0</v>
      </c>
      <c r="AW1009" s="118">
        <v>0</v>
      </c>
      <c r="AX1009" s="118">
        <v>0</v>
      </c>
      <c r="AY1009" s="118">
        <v>0</v>
      </c>
      <c r="AZ1009" s="118">
        <v>0</v>
      </c>
      <c r="BA1009" s="118">
        <v>0</v>
      </c>
      <c r="BB1009" s="118">
        <v>0</v>
      </c>
      <c r="BC1009" s="118">
        <v>0</v>
      </c>
      <c r="BD1009" s="117">
        <v>0</v>
      </c>
      <c r="BE1009" s="117">
        <v>0</v>
      </c>
      <c r="BF1009" s="118">
        <v>0</v>
      </c>
      <c r="BG1009" s="118">
        <v>0</v>
      </c>
      <c r="BH1009" s="118">
        <v>0</v>
      </c>
      <c r="BI1009" s="118"/>
      <c r="BJ1009" s="118">
        <v>0</v>
      </c>
      <c r="BK1009" s="118"/>
      <c r="BL1009" s="118">
        <v>0</v>
      </c>
      <c r="BM1009" s="118">
        <v>0</v>
      </c>
      <c r="BN1009" s="118">
        <v>0</v>
      </c>
      <c r="BO1009" s="118">
        <v>0</v>
      </c>
      <c r="BP1009" s="119">
        <v>0</v>
      </c>
      <c r="BS1009" s="97">
        <f t="shared" si="835"/>
        <v>0</v>
      </c>
      <c r="BT1009" s="97">
        <f t="shared" si="836"/>
        <v>0</v>
      </c>
      <c r="BU1009" s="97">
        <f t="shared" si="837"/>
        <v>0</v>
      </c>
      <c r="BV1009" s="296" t="str">
        <f>IF(CA1009=0,"NO STOCK",IF(COUNTIF(PKGSUMM_T!$A$2:$A$1245,A1009)&gt;0,"OK","ERROR"))</f>
        <v>NO STOCK</v>
      </c>
      <c r="BW1009" s="296" t="str">
        <f>IF(CA1009=0,"NO STOCK",IF(OR(COUNTIF(COST_SHEETT!$B$3:$B$1238,CI1009)&gt;0,COUNTIF(COST_SHEETT!$AB$3:$AB$1238,CI1009)&gt;0,COUNTIF(COST_SHEETT1!$B$3:$B$1238,CI1009)&gt;0,COUNTIF(COST_SHEETT1!$AB$3:$AB$1238,CI1009)&gt;0),"OK","ERROR"))</f>
        <v>NO STOCK</v>
      </c>
      <c r="BX1009" s="97">
        <f>SUMIF(HW!$A$2:$A$1573,$A1009,HW!BI$2:BI$1573)</f>
        <v>0</v>
      </c>
      <c r="BY1009" s="97">
        <f>SUMIF(HW!$A$2:$A$1573,$A1009,HW!BJ$2:BJ$1573)</f>
        <v>0</v>
      </c>
      <c r="BZ1009" s="197">
        <f t="shared" si="838"/>
        <v>0</v>
      </c>
      <c r="CA1009" s="198">
        <f t="shared" si="839"/>
        <v>0</v>
      </c>
      <c r="CI1009" s="285"/>
      <c r="CJ1009" s="282"/>
      <c r="CK1009" s="296">
        <f>IF(C1009="WORK IN PROGRESS",0.099999,IF(SUMIF(SALE!$L$3:$L$1221,$A1009,SALE!$U$3:$U$1221)=0,0,SUMIF(SALE!$L$3:$L$1221,$A1009,SALE!$U$3:$U$1221)/SUMIF(SALE!$L$3:$L$1221,$A1009,SALE!$F$3:$F$1221)))</f>
        <v>0</v>
      </c>
    </row>
    <row r="1010" spans="1:102" ht="12" hidden="1" customHeight="1" x14ac:dyDescent="0.25">
      <c r="A1010" s="120" t="s">
        <v>2139</v>
      </c>
      <c r="B1010" s="121" t="s">
        <v>2140</v>
      </c>
      <c r="C1010" s="121" t="s">
        <v>30</v>
      </c>
      <c r="D1010" s="122">
        <v>3330</v>
      </c>
      <c r="E1010" s="123">
        <v>205</v>
      </c>
      <c r="F1010" s="123">
        <v>2.9746000000000002E-2</v>
      </c>
      <c r="G1010" s="123">
        <v>2.9746000000000002E-2</v>
      </c>
      <c r="H1010" s="124"/>
      <c r="I1010" s="124">
        <v>0</v>
      </c>
      <c r="J1010" s="124">
        <v>0</v>
      </c>
      <c r="K1010" s="124"/>
      <c r="L1010" s="124">
        <v>0</v>
      </c>
      <c r="M1010" s="124"/>
      <c r="N1010" s="124">
        <v>0</v>
      </c>
      <c r="O1010" s="124"/>
      <c r="P1010" s="124">
        <v>0</v>
      </c>
      <c r="Q1010" s="124"/>
      <c r="R1010" s="124">
        <v>0</v>
      </c>
      <c r="S1010" s="124"/>
      <c r="T1010" s="124">
        <v>0</v>
      </c>
      <c r="U1010" s="124"/>
      <c r="V1010" s="124">
        <v>0</v>
      </c>
      <c r="W1010" s="124"/>
      <c r="X1010" s="124">
        <v>0</v>
      </c>
      <c r="Y1010" s="124"/>
      <c r="Z1010" s="124">
        <v>0</v>
      </c>
      <c r="AA1010" s="124"/>
      <c r="AB1010" s="124">
        <v>0</v>
      </c>
      <c r="AC1010" s="124">
        <v>0</v>
      </c>
      <c r="AD1010" s="124">
        <v>0</v>
      </c>
      <c r="AE1010" s="124">
        <v>0</v>
      </c>
      <c r="AF1010" s="124"/>
      <c r="AG1010" s="124">
        <v>0</v>
      </c>
      <c r="AH1010" s="124"/>
      <c r="AI1010" s="124">
        <v>0</v>
      </c>
      <c r="AJ1010" s="124"/>
      <c r="AK1010" s="124">
        <v>0</v>
      </c>
      <c r="AL1010" s="124"/>
      <c r="AM1010" s="124">
        <v>0</v>
      </c>
      <c r="AN1010" s="124"/>
      <c r="AO1010" s="124">
        <v>0</v>
      </c>
      <c r="AP1010" s="124"/>
      <c r="AQ1010" s="124">
        <v>0</v>
      </c>
      <c r="AR1010" s="124"/>
      <c r="AS1010" s="124">
        <v>0</v>
      </c>
      <c r="AT1010" s="124"/>
      <c r="AU1010" s="124">
        <v>0</v>
      </c>
      <c r="AV1010" s="124">
        <v>0</v>
      </c>
      <c r="AW1010" s="124">
        <v>0</v>
      </c>
      <c r="AX1010" s="124">
        <v>0</v>
      </c>
      <c r="AY1010" s="124">
        <v>0</v>
      </c>
      <c r="AZ1010" s="124">
        <v>0</v>
      </c>
      <c r="BA1010" s="124">
        <v>0</v>
      </c>
      <c r="BB1010" s="124">
        <v>0</v>
      </c>
      <c r="BC1010" s="124">
        <v>0</v>
      </c>
      <c r="BD1010" s="123">
        <v>0</v>
      </c>
      <c r="BE1010" s="123">
        <v>0</v>
      </c>
      <c r="BF1010" s="124">
        <v>0</v>
      </c>
      <c r="BG1010" s="124">
        <v>0</v>
      </c>
      <c r="BH1010" s="124">
        <v>0</v>
      </c>
      <c r="BI1010" s="124"/>
      <c r="BJ1010" s="124">
        <v>0</v>
      </c>
      <c r="BK1010" s="124"/>
      <c r="BL1010" s="124">
        <v>0</v>
      </c>
      <c r="BM1010" s="124">
        <v>0</v>
      </c>
      <c r="BN1010" s="124">
        <v>0</v>
      </c>
      <c r="BO1010" s="124">
        <v>0</v>
      </c>
      <c r="BP1010" s="125">
        <v>0</v>
      </c>
      <c r="BS1010" s="97">
        <f t="shared" si="835"/>
        <v>0</v>
      </c>
      <c r="BT1010" s="97">
        <f t="shared" si="836"/>
        <v>0</v>
      </c>
      <c r="BU1010" s="97">
        <f t="shared" si="837"/>
        <v>0</v>
      </c>
      <c r="BV1010" s="296" t="str">
        <f>IF(CA1010=0,"NO STOCK",IF(COUNTIF(PKGSUMM_T!$A$2:$A$1245,A1010)&gt;0,"OK","ERROR"))</f>
        <v>NO STOCK</v>
      </c>
      <c r="BW1010" s="296" t="str">
        <f>IF(CA1010=0,"NO STOCK",IF(OR(COUNTIF(COST_SHEETT!$B$3:$B$1238,CI1010)&gt;0,COUNTIF(COST_SHEETT!$AB$3:$AB$1238,CI1010)&gt;0,COUNTIF(COST_SHEETT1!$B$3:$B$1238,CI1010)&gt;0,COUNTIF(COST_SHEETT1!$AB$3:$AB$1238,CI1010)&gt;0),"OK","ERROR"))</f>
        <v>NO STOCK</v>
      </c>
      <c r="BX1010" s="97">
        <f>SUMIF(HW!$A$2:$A$1573,$A1010,HW!BI$2:BI$1573)</f>
        <v>0</v>
      </c>
      <c r="BY1010" s="97">
        <f>SUMIF(HW!$A$2:$A$1573,$A1010,HW!BJ$2:BJ$1573)</f>
        <v>0</v>
      </c>
      <c r="BZ1010" s="197">
        <f t="shared" si="838"/>
        <v>0</v>
      </c>
      <c r="CA1010" s="198">
        <f t="shared" si="839"/>
        <v>0</v>
      </c>
      <c r="CI1010" s="285"/>
      <c r="CJ1010" s="282"/>
      <c r="CK1010" s="296">
        <f>IF(C1010="WORK IN PROGRESS",0.099999,IF(SUMIF(SALE!$L$3:$L$1221,$A1010,SALE!$U$3:$U$1221)=0,0,SUMIF(SALE!$L$3:$L$1221,$A1010,SALE!$U$3:$U$1221)/SUMIF(SALE!$L$3:$L$1221,$A1010,SALE!$F$3:$F$1221)))</f>
        <v>0</v>
      </c>
    </row>
    <row r="1011" spans="1:102" ht="12" customHeight="1" x14ac:dyDescent="0.25">
      <c r="A1011" s="114" t="s">
        <v>433</v>
      </c>
      <c r="B1011" s="115" t="s">
        <v>434</v>
      </c>
      <c r="C1011" s="115" t="s">
        <v>30</v>
      </c>
      <c r="D1011" s="116">
        <v>4840</v>
      </c>
      <c r="E1011" s="117">
        <v>205</v>
      </c>
      <c r="F1011" s="117">
        <v>3.4764000000000003E-2</v>
      </c>
      <c r="G1011" s="117">
        <v>3.4764000000000003E-2</v>
      </c>
      <c r="H1011" s="130">
        <v>14520</v>
      </c>
      <c r="I1011" s="130">
        <v>2.9769999999999999</v>
      </c>
      <c r="J1011" s="130">
        <v>504.77300000000002</v>
      </c>
      <c r="K1011" s="117"/>
      <c r="L1011" s="118">
        <v>0</v>
      </c>
      <c r="M1011" s="117"/>
      <c r="N1011" s="118">
        <v>0</v>
      </c>
      <c r="O1011" s="117"/>
      <c r="P1011" s="118">
        <v>0</v>
      </c>
      <c r="Q1011" s="117"/>
      <c r="R1011" s="118">
        <v>0</v>
      </c>
      <c r="S1011" s="117"/>
      <c r="T1011" s="118">
        <v>0</v>
      </c>
      <c r="U1011" s="117"/>
      <c r="V1011" s="118">
        <v>0</v>
      </c>
      <c r="W1011" s="117"/>
      <c r="X1011" s="118">
        <v>0</v>
      </c>
      <c r="Y1011" s="117"/>
      <c r="Z1011" s="118">
        <v>0</v>
      </c>
      <c r="AA1011" s="117"/>
      <c r="AB1011" s="118">
        <v>0</v>
      </c>
      <c r="AC1011" s="118">
        <v>0</v>
      </c>
      <c r="AD1011" s="118">
        <v>0</v>
      </c>
      <c r="AE1011" s="118">
        <v>0</v>
      </c>
      <c r="AF1011" s="117"/>
      <c r="AG1011" s="118">
        <v>0</v>
      </c>
      <c r="AH1011" s="117"/>
      <c r="AI1011" s="118">
        <v>0</v>
      </c>
      <c r="AJ1011" s="117"/>
      <c r="AK1011" s="118">
        <v>0</v>
      </c>
      <c r="AL1011" s="117"/>
      <c r="AM1011" s="118">
        <v>0</v>
      </c>
      <c r="AN1011" s="117"/>
      <c r="AO1011" s="118">
        <v>0</v>
      </c>
      <c r="AP1011" s="117"/>
      <c r="AQ1011" s="118">
        <v>0</v>
      </c>
      <c r="AR1011" s="117"/>
      <c r="AS1011" s="118">
        <v>0</v>
      </c>
      <c r="AT1011" s="117"/>
      <c r="AU1011" s="118">
        <v>0</v>
      </c>
      <c r="AV1011" s="118">
        <v>0</v>
      </c>
      <c r="AW1011" s="118">
        <v>0</v>
      </c>
      <c r="AX1011" s="118">
        <v>0</v>
      </c>
      <c r="AY1011" s="132">
        <v>14520</v>
      </c>
      <c r="AZ1011" s="117">
        <v>3</v>
      </c>
      <c r="BA1011" s="130">
        <v>2.9769999999999999</v>
      </c>
      <c r="BB1011" s="130">
        <v>504.77300000000002</v>
      </c>
      <c r="BC1011" s="130">
        <v>504.77300000000002</v>
      </c>
      <c r="BD1011" s="117">
        <v>0</v>
      </c>
      <c r="BE1011" s="117">
        <v>0</v>
      </c>
      <c r="BF1011" s="118">
        <v>0</v>
      </c>
      <c r="BG1011" s="118">
        <v>0</v>
      </c>
      <c r="BH1011" s="118">
        <v>0</v>
      </c>
      <c r="BI1011" s="117"/>
      <c r="BJ1011" s="118">
        <v>0</v>
      </c>
      <c r="BK1011" s="117"/>
      <c r="BL1011" s="118">
        <v>0</v>
      </c>
      <c r="BM1011" s="118">
        <v>0</v>
      </c>
      <c r="BN1011" s="118">
        <v>0</v>
      </c>
      <c r="BO1011" s="118">
        <v>0</v>
      </c>
      <c r="BP1011" s="119">
        <v>0</v>
      </c>
      <c r="BS1011" s="97">
        <f t="shared" si="835"/>
        <v>14520</v>
      </c>
      <c r="BT1011" s="97">
        <f t="shared" si="836"/>
        <v>3</v>
      </c>
      <c r="BU1011" s="97">
        <f t="shared" si="837"/>
        <v>2.9769999999999999</v>
      </c>
      <c r="BV1011" s="296" t="str">
        <f>IF(CA1011=0,"NO STOCK",IF(COUNTIF(PKGSUMM_T!$A$2:$A$1245,A1011)&gt;0,"OK","ERROR"))</f>
        <v>OK</v>
      </c>
      <c r="BW1011" s="296" t="str">
        <f>IF(CA1011=0,"NO STOCK",IF(OR(COUNTIF(COST_SHEETT!$B$3:$B$1238,CI1011)&gt;0,COUNTIF(COST_SHEETT!$AB$3:$AB$1238,CI1011)&gt;0,COUNTIF(COST_SHEETT1!$B$3:$B$1238,CI1011)&gt;0,COUNTIF(COST_SHEETT1!$AB$3:$AB$1238,CI1011)&gt;0),"OK","ERROR"))</f>
        <v>OK</v>
      </c>
      <c r="BX1011" s="97">
        <f>SUMIF(HW!$A$2:$A$1573,$A1011,HW!BI$2:BI$1573)</f>
        <v>0</v>
      </c>
      <c r="BY1011" s="97">
        <f>SUMIF(HW!$A$2:$A$1573,$A1011,HW!BJ$2:BJ$1573)</f>
        <v>0</v>
      </c>
      <c r="BZ1011" s="197">
        <f t="shared" si="838"/>
        <v>14520</v>
      </c>
      <c r="CA1011" s="198">
        <f t="shared" si="839"/>
        <v>2.9769999999999999</v>
      </c>
      <c r="CB1011" s="296">
        <f>IF(CJ1011="Y",IF(C1011="FINISHED GOODS",SUMIF(COST_SHEETT!$AB$3:$AB$1227,$CI1011,COST_SHEETT!$DD$3:$DD$1227),SUMIF(COST_SHEETT!$B$3:$B$1227,$CI1011,COST_SHEETT!$DB$3:$DB$1227)),IF(C1011="FINISHED GOODS",SUMIF(COST_SHEETT1!$AB$3:$AB$1227,$CI1011,COST_SHEETT1!$DD$3:$DD$1227),SUMIF(COST_SHEETT1!$B$3:$B$1227,$CI1011,COST_SHEETT1!$DB$3:$DB$1227)))</f>
        <v>3.4764407078576552E-2</v>
      </c>
      <c r="CC1011" s="209">
        <f t="shared" ref="CC1011:CC1012" si="855">ROUND(BZ1011*CB1011,0)</f>
        <v>505</v>
      </c>
      <c r="CD1011" s="295">
        <v>1</v>
      </c>
      <c r="CE1011" s="295"/>
      <c r="CF1011" s="376">
        <f t="shared" ref="CF1011:CF1012" si="856">IF(BZ1011=0,0,IF(CK1011&gt;0,CK1011,CD1011))</f>
        <v>3.9706199999999997E-2</v>
      </c>
      <c r="CG1011" s="301">
        <f t="shared" ref="CG1011:CG1012" si="857">MIN(CF1011,CB1011)</f>
        <v>3.4764407078576552E-2</v>
      </c>
      <c r="CH1011" s="302">
        <f t="shared" ref="CH1011:CH1012" si="858">ROUND(CG1011*BZ1011,0)</f>
        <v>505</v>
      </c>
      <c r="CI1011" s="285" t="s">
        <v>3384</v>
      </c>
      <c r="CJ1011" s="282"/>
      <c r="CK1011" s="303">
        <v>3.9706199999999997E-2</v>
      </c>
      <c r="CL1011" s="296" t="str">
        <f t="shared" ref="CL1011:CL1012" si="859">IF(CF1011&lt;CB1011,"NRV","COST")</f>
        <v>COST</v>
      </c>
      <c r="CM1011" s="304">
        <f t="shared" ref="CM1011:CM1012" si="860">IF(CA1011=0,0,ROUND(CH1011/CA1011,3))</f>
        <v>169.63399999999999</v>
      </c>
      <c r="CU1011" s="296">
        <f t="shared" ref="CU1011:CU1012" si="861">+(BZ1011-BX1011)*CG1011</f>
        <v>504.77919078093151</v>
      </c>
      <c r="CW1011" s="296">
        <f t="shared" ref="CW1011:CW1012" si="862">+CT1011+CU1011+CV1011</f>
        <v>504.77919078093151</v>
      </c>
      <c r="CX1011" s="388">
        <f t="shared" ref="CX1011:CX1012" si="863">+CW1011-CH1011</f>
        <v>-0.22080921906848516</v>
      </c>
    </row>
    <row r="1012" spans="1:102" ht="12" customHeight="1" x14ac:dyDescent="0.25">
      <c r="A1012" s="120" t="s">
        <v>427</v>
      </c>
      <c r="B1012" s="121" t="s">
        <v>2141</v>
      </c>
      <c r="C1012" s="121" t="s">
        <v>30</v>
      </c>
      <c r="D1012" s="122">
        <v>2664</v>
      </c>
      <c r="E1012" s="123">
        <v>205</v>
      </c>
      <c r="F1012" s="123">
        <v>3.1645E-2</v>
      </c>
      <c r="G1012" s="123">
        <v>3.1645E-2</v>
      </c>
      <c r="H1012" s="127">
        <v>45288</v>
      </c>
      <c r="I1012" s="127">
        <v>9.2840000000000007</v>
      </c>
      <c r="J1012" s="128">
        <v>1433.1389999999999</v>
      </c>
      <c r="K1012" s="123"/>
      <c r="L1012" s="124">
        <v>0</v>
      </c>
      <c r="M1012" s="123"/>
      <c r="N1012" s="124">
        <v>0</v>
      </c>
      <c r="O1012" s="123"/>
      <c r="P1012" s="124">
        <v>0</v>
      </c>
      <c r="Q1012" s="123"/>
      <c r="R1012" s="124">
        <v>0</v>
      </c>
      <c r="S1012" s="123"/>
      <c r="T1012" s="124">
        <v>0</v>
      </c>
      <c r="U1012" s="123"/>
      <c r="V1012" s="124">
        <v>0</v>
      </c>
      <c r="W1012" s="123"/>
      <c r="X1012" s="124">
        <v>0</v>
      </c>
      <c r="Y1012" s="123"/>
      <c r="Z1012" s="124">
        <v>0</v>
      </c>
      <c r="AA1012" s="123"/>
      <c r="AB1012" s="124">
        <v>0</v>
      </c>
      <c r="AC1012" s="124">
        <v>0</v>
      </c>
      <c r="AD1012" s="124">
        <v>0</v>
      </c>
      <c r="AE1012" s="124">
        <v>0</v>
      </c>
      <c r="AF1012" s="123"/>
      <c r="AG1012" s="124">
        <v>0</v>
      </c>
      <c r="AH1012" s="123"/>
      <c r="AI1012" s="124">
        <v>0</v>
      </c>
      <c r="AJ1012" s="123"/>
      <c r="AK1012" s="124">
        <v>0</v>
      </c>
      <c r="AL1012" s="123"/>
      <c r="AM1012" s="124">
        <v>0</v>
      </c>
      <c r="AN1012" s="123"/>
      <c r="AO1012" s="124">
        <v>0</v>
      </c>
      <c r="AP1012" s="123"/>
      <c r="AQ1012" s="124">
        <v>0</v>
      </c>
      <c r="AR1012" s="123"/>
      <c r="AS1012" s="124">
        <v>0</v>
      </c>
      <c r="AT1012" s="123"/>
      <c r="AU1012" s="124">
        <v>0</v>
      </c>
      <c r="AV1012" s="124">
        <v>0</v>
      </c>
      <c r="AW1012" s="124">
        <v>0</v>
      </c>
      <c r="AX1012" s="124">
        <v>0</v>
      </c>
      <c r="AY1012" s="129">
        <v>45288</v>
      </c>
      <c r="AZ1012" s="123">
        <v>17</v>
      </c>
      <c r="BA1012" s="127">
        <v>9.2840000000000007</v>
      </c>
      <c r="BB1012" s="128">
        <v>1433.1389999999999</v>
      </c>
      <c r="BC1012" s="128">
        <v>1433.1389999999999</v>
      </c>
      <c r="BD1012" s="123">
        <v>0</v>
      </c>
      <c r="BE1012" s="123">
        <v>0</v>
      </c>
      <c r="BF1012" s="124">
        <v>0</v>
      </c>
      <c r="BG1012" s="124">
        <v>0</v>
      </c>
      <c r="BH1012" s="124">
        <v>0</v>
      </c>
      <c r="BI1012" s="123"/>
      <c r="BJ1012" s="124">
        <v>0</v>
      </c>
      <c r="BK1012" s="123"/>
      <c r="BL1012" s="124">
        <v>0</v>
      </c>
      <c r="BM1012" s="124">
        <v>0</v>
      </c>
      <c r="BN1012" s="124">
        <v>0</v>
      </c>
      <c r="BO1012" s="124">
        <v>0</v>
      </c>
      <c r="BP1012" s="125">
        <v>0</v>
      </c>
      <c r="BS1012" s="97">
        <f t="shared" si="835"/>
        <v>45288</v>
      </c>
      <c r="BT1012" s="97">
        <f t="shared" si="836"/>
        <v>17</v>
      </c>
      <c r="BU1012" s="97">
        <f t="shared" si="837"/>
        <v>9.2840000000000007</v>
      </c>
      <c r="BV1012" s="296" t="str">
        <f>IF(CA1012=0,"NO STOCK",IF(COUNTIF(PKGSUMM_T!$A$2:$A$1245,A1012)&gt;0,"OK","ERROR"))</f>
        <v>OK</v>
      </c>
      <c r="BW1012" s="296" t="str">
        <f>IF(CA1012=0,"NO STOCK",IF(OR(COUNTIF(COST_SHEETT!$B$3:$B$1238,CI1012)&gt;0,COUNTIF(COST_SHEETT!$AB$3:$AB$1238,CI1012)&gt;0,COUNTIF(COST_SHEETT1!$B$3:$B$1238,CI1012)&gt;0,COUNTIF(COST_SHEETT1!$AB$3:$AB$1238,CI1012)&gt;0),"OK","ERROR"))</f>
        <v>OK</v>
      </c>
      <c r="BX1012" s="97">
        <f>SUMIF(HW!$A$2:$A$1573,$A1012,HW!BI$2:BI$1573)</f>
        <v>0</v>
      </c>
      <c r="BY1012" s="97">
        <f>SUMIF(HW!$A$2:$A$1573,$A1012,HW!BJ$2:BJ$1573)</f>
        <v>0</v>
      </c>
      <c r="BZ1012" s="197">
        <f t="shared" si="838"/>
        <v>45288</v>
      </c>
      <c r="CA1012" s="198">
        <f t="shared" si="839"/>
        <v>9.2840000000000007</v>
      </c>
      <c r="CB1012" s="296">
        <f>IF(CJ1012="Y",IF(C1012="FINISHED GOODS",SUMIF(COST_SHEETT!$AB$3:$AB$1227,$CI1012,COST_SHEETT!$DD$3:$DD$1227),SUMIF(COST_SHEETT!$B$3:$B$1227,$CI1012,COST_SHEETT!$DB$3:$DB$1227)),IF(C1012="FINISHED GOODS",SUMIF(COST_SHEETT1!$AB$3:$AB$1227,$CI1012,COST_SHEETT1!$DD$3:$DD$1227),SUMIF(COST_SHEETT1!$B$3:$B$1227,$CI1012,COST_SHEETT1!$DB$3:$DB$1227)))</f>
        <v>3.1645293780710092E-2</v>
      </c>
      <c r="CC1012" s="209">
        <f t="shared" si="855"/>
        <v>1433</v>
      </c>
      <c r="CD1012" s="295">
        <v>1</v>
      </c>
      <c r="CE1012" s="295"/>
      <c r="CF1012" s="376">
        <f t="shared" si="856"/>
        <v>3.78077E-2</v>
      </c>
      <c r="CG1012" s="301">
        <f t="shared" si="857"/>
        <v>3.1645293780710092E-2</v>
      </c>
      <c r="CH1012" s="302">
        <f t="shared" si="858"/>
        <v>1433</v>
      </c>
      <c r="CI1012" s="285" t="s">
        <v>3369</v>
      </c>
      <c r="CJ1012" s="282"/>
      <c r="CK1012" s="303">
        <v>3.78077E-2</v>
      </c>
      <c r="CL1012" s="296" t="str">
        <f t="shared" si="859"/>
        <v>COST</v>
      </c>
      <c r="CM1012" s="304">
        <f t="shared" si="860"/>
        <v>154.352</v>
      </c>
      <c r="CU1012" s="296">
        <f t="shared" si="861"/>
        <v>1433.1520647407986</v>
      </c>
      <c r="CW1012" s="296">
        <f t="shared" si="862"/>
        <v>1433.1520647407986</v>
      </c>
      <c r="CX1012" s="388">
        <f t="shared" si="863"/>
        <v>0.1520647407985507</v>
      </c>
    </row>
    <row r="1013" spans="1:102" ht="12" hidden="1" customHeight="1" x14ac:dyDescent="0.25">
      <c r="A1013" s="114" t="s">
        <v>2142</v>
      </c>
      <c r="B1013" s="115" t="s">
        <v>2143</v>
      </c>
      <c r="C1013" s="115" t="s">
        <v>30</v>
      </c>
      <c r="D1013" s="116">
        <v>4840</v>
      </c>
      <c r="E1013" s="117">
        <v>205</v>
      </c>
      <c r="F1013" s="117">
        <v>2.9746000000000002E-2</v>
      </c>
      <c r="G1013" s="117">
        <v>2.9746000000000002E-2</v>
      </c>
      <c r="H1013" s="118"/>
      <c r="I1013" s="118">
        <v>0</v>
      </c>
      <c r="J1013" s="118">
        <v>0</v>
      </c>
      <c r="K1013" s="118"/>
      <c r="L1013" s="118">
        <v>0</v>
      </c>
      <c r="M1013" s="118"/>
      <c r="N1013" s="118">
        <v>0</v>
      </c>
      <c r="O1013" s="118"/>
      <c r="P1013" s="118">
        <v>0</v>
      </c>
      <c r="Q1013" s="118"/>
      <c r="R1013" s="118">
        <v>0</v>
      </c>
      <c r="S1013" s="118"/>
      <c r="T1013" s="118">
        <v>0</v>
      </c>
      <c r="U1013" s="118"/>
      <c r="V1013" s="118">
        <v>0</v>
      </c>
      <c r="W1013" s="118"/>
      <c r="X1013" s="118">
        <v>0</v>
      </c>
      <c r="Y1013" s="118"/>
      <c r="Z1013" s="118">
        <v>0</v>
      </c>
      <c r="AA1013" s="118"/>
      <c r="AB1013" s="118">
        <v>0</v>
      </c>
      <c r="AC1013" s="118">
        <v>0</v>
      </c>
      <c r="AD1013" s="118">
        <v>0</v>
      </c>
      <c r="AE1013" s="118">
        <v>0</v>
      </c>
      <c r="AF1013" s="118"/>
      <c r="AG1013" s="118">
        <v>0</v>
      </c>
      <c r="AH1013" s="118"/>
      <c r="AI1013" s="118">
        <v>0</v>
      </c>
      <c r="AJ1013" s="118"/>
      <c r="AK1013" s="118">
        <v>0</v>
      </c>
      <c r="AL1013" s="118"/>
      <c r="AM1013" s="118">
        <v>0</v>
      </c>
      <c r="AN1013" s="118"/>
      <c r="AO1013" s="118">
        <v>0</v>
      </c>
      <c r="AP1013" s="118"/>
      <c r="AQ1013" s="118">
        <v>0</v>
      </c>
      <c r="AR1013" s="118"/>
      <c r="AS1013" s="118">
        <v>0</v>
      </c>
      <c r="AT1013" s="118"/>
      <c r="AU1013" s="118">
        <v>0</v>
      </c>
      <c r="AV1013" s="118">
        <v>0</v>
      </c>
      <c r="AW1013" s="118">
        <v>0</v>
      </c>
      <c r="AX1013" s="118">
        <v>0</v>
      </c>
      <c r="AY1013" s="118">
        <v>0</v>
      </c>
      <c r="AZ1013" s="118">
        <v>0</v>
      </c>
      <c r="BA1013" s="118">
        <v>0</v>
      </c>
      <c r="BB1013" s="118">
        <v>0</v>
      </c>
      <c r="BC1013" s="118">
        <v>0</v>
      </c>
      <c r="BD1013" s="117">
        <v>0</v>
      </c>
      <c r="BE1013" s="117">
        <v>0</v>
      </c>
      <c r="BF1013" s="118">
        <v>0</v>
      </c>
      <c r="BG1013" s="118">
        <v>0</v>
      </c>
      <c r="BH1013" s="118">
        <v>0</v>
      </c>
      <c r="BI1013" s="118"/>
      <c r="BJ1013" s="118">
        <v>0</v>
      </c>
      <c r="BK1013" s="118"/>
      <c r="BL1013" s="118">
        <v>0</v>
      </c>
      <c r="BM1013" s="118">
        <v>0</v>
      </c>
      <c r="BN1013" s="118">
        <v>0</v>
      </c>
      <c r="BO1013" s="118">
        <v>0</v>
      </c>
      <c r="BP1013" s="119">
        <v>0</v>
      </c>
      <c r="BS1013" s="97">
        <f t="shared" si="835"/>
        <v>0</v>
      </c>
      <c r="BT1013" s="97">
        <f t="shared" si="836"/>
        <v>0</v>
      </c>
      <c r="BU1013" s="97">
        <f t="shared" si="837"/>
        <v>0</v>
      </c>
      <c r="BV1013" s="296" t="str">
        <f>IF(CA1013=0,"NO STOCK",IF(COUNTIF(PKGSUMM_T!$A$2:$A$1245,A1013)&gt;0,"OK","ERROR"))</f>
        <v>NO STOCK</v>
      </c>
      <c r="BW1013" s="296" t="str">
        <f>IF(CA1013=0,"NO STOCK",IF(OR(COUNTIF(COST_SHEETT!$B$3:$B$1238,CI1013)&gt;0,COUNTIF(COST_SHEETT!$AB$3:$AB$1238,CI1013)&gt;0,COUNTIF(COST_SHEETT1!$B$3:$B$1238,CI1013)&gt;0,COUNTIF(COST_SHEETT1!$AB$3:$AB$1238,CI1013)&gt;0),"OK","ERROR"))</f>
        <v>NO STOCK</v>
      </c>
      <c r="BX1013" s="97">
        <f>SUMIF(HW!$A$2:$A$1573,$A1013,HW!BI$2:BI$1573)</f>
        <v>0</v>
      </c>
      <c r="BY1013" s="97">
        <f>SUMIF(HW!$A$2:$A$1573,$A1013,HW!BJ$2:BJ$1573)</f>
        <v>0</v>
      </c>
      <c r="BZ1013" s="197">
        <f t="shared" si="838"/>
        <v>0</v>
      </c>
      <c r="CA1013" s="198">
        <f t="shared" si="839"/>
        <v>0</v>
      </c>
      <c r="CI1013" s="285"/>
      <c r="CJ1013" s="282"/>
      <c r="CK1013" s="296">
        <f>IF(C1013="WORK IN PROGRESS",0.099999,IF(SUMIF(SALE!$L$3:$L$1221,$A1013,SALE!$U$3:$U$1221)=0,0,SUMIF(SALE!$L$3:$L$1221,$A1013,SALE!$U$3:$U$1221)/SUMIF(SALE!$L$3:$L$1221,$A1013,SALE!$F$3:$F$1221)))</f>
        <v>0</v>
      </c>
    </row>
    <row r="1014" spans="1:102" ht="12" hidden="1" customHeight="1" x14ac:dyDescent="0.25">
      <c r="A1014" s="120" t="s">
        <v>429</v>
      </c>
      <c r="B1014" s="121" t="s">
        <v>430</v>
      </c>
      <c r="C1014" s="121" t="s">
        <v>30</v>
      </c>
      <c r="D1014" s="122">
        <v>4840</v>
      </c>
      <c r="E1014" s="123">
        <v>205</v>
      </c>
      <c r="F1014" s="123">
        <v>2.9746000000000002E-2</v>
      </c>
      <c r="G1014" s="123">
        <v>2.9746000000000002E-2</v>
      </c>
      <c r="H1014" s="124"/>
      <c r="I1014" s="124">
        <v>0</v>
      </c>
      <c r="J1014" s="124">
        <v>0</v>
      </c>
      <c r="K1014" s="124"/>
      <c r="L1014" s="124">
        <v>0</v>
      </c>
      <c r="M1014" s="124"/>
      <c r="N1014" s="124">
        <v>0</v>
      </c>
      <c r="O1014" s="124"/>
      <c r="P1014" s="124">
        <v>0</v>
      </c>
      <c r="Q1014" s="124"/>
      <c r="R1014" s="124">
        <v>0</v>
      </c>
      <c r="S1014" s="124"/>
      <c r="T1014" s="124">
        <v>0</v>
      </c>
      <c r="U1014" s="124"/>
      <c r="V1014" s="124">
        <v>0</v>
      </c>
      <c r="W1014" s="124"/>
      <c r="X1014" s="124">
        <v>0</v>
      </c>
      <c r="Y1014" s="124"/>
      <c r="Z1014" s="124">
        <v>0</v>
      </c>
      <c r="AA1014" s="124"/>
      <c r="AB1014" s="124">
        <v>0</v>
      </c>
      <c r="AC1014" s="124">
        <v>0</v>
      </c>
      <c r="AD1014" s="124">
        <v>0</v>
      </c>
      <c r="AE1014" s="124">
        <v>0</v>
      </c>
      <c r="AF1014" s="124"/>
      <c r="AG1014" s="124">
        <v>0</v>
      </c>
      <c r="AH1014" s="124"/>
      <c r="AI1014" s="124">
        <v>0</v>
      </c>
      <c r="AJ1014" s="124"/>
      <c r="AK1014" s="124">
        <v>0</v>
      </c>
      <c r="AL1014" s="124"/>
      <c r="AM1014" s="124">
        <v>0</v>
      </c>
      <c r="AN1014" s="124"/>
      <c r="AO1014" s="124">
        <v>0</v>
      </c>
      <c r="AP1014" s="124"/>
      <c r="AQ1014" s="124">
        <v>0</v>
      </c>
      <c r="AR1014" s="124"/>
      <c r="AS1014" s="124">
        <v>0</v>
      </c>
      <c r="AT1014" s="124"/>
      <c r="AU1014" s="124">
        <v>0</v>
      </c>
      <c r="AV1014" s="124">
        <v>0</v>
      </c>
      <c r="AW1014" s="124">
        <v>0</v>
      </c>
      <c r="AX1014" s="124">
        <v>0</v>
      </c>
      <c r="AY1014" s="124">
        <v>0</v>
      </c>
      <c r="AZ1014" s="124">
        <v>0</v>
      </c>
      <c r="BA1014" s="124">
        <v>0</v>
      </c>
      <c r="BB1014" s="124">
        <v>0</v>
      </c>
      <c r="BC1014" s="124">
        <v>0</v>
      </c>
      <c r="BD1014" s="123">
        <v>0</v>
      </c>
      <c r="BE1014" s="123">
        <v>0</v>
      </c>
      <c r="BF1014" s="124">
        <v>0</v>
      </c>
      <c r="BG1014" s="124">
        <v>0</v>
      </c>
      <c r="BH1014" s="124">
        <v>0</v>
      </c>
      <c r="BI1014" s="124"/>
      <c r="BJ1014" s="124">
        <v>0</v>
      </c>
      <c r="BK1014" s="124"/>
      <c r="BL1014" s="124">
        <v>0</v>
      </c>
      <c r="BM1014" s="124">
        <v>0</v>
      </c>
      <c r="BN1014" s="124">
        <v>0</v>
      </c>
      <c r="BO1014" s="124">
        <v>0</v>
      </c>
      <c r="BP1014" s="125">
        <v>0</v>
      </c>
      <c r="BS1014" s="97">
        <f t="shared" si="835"/>
        <v>0</v>
      </c>
      <c r="BT1014" s="97">
        <f t="shared" si="836"/>
        <v>0</v>
      </c>
      <c r="BU1014" s="97">
        <f t="shared" si="837"/>
        <v>0</v>
      </c>
      <c r="BV1014" s="296" t="str">
        <f>IF(CA1014=0,"NO STOCK",IF(COUNTIF(PKGSUMM_T!$A$2:$A$1245,A1014)&gt;0,"OK","ERROR"))</f>
        <v>NO STOCK</v>
      </c>
      <c r="BW1014" s="296" t="str">
        <f>IF(CA1014=0,"NO STOCK",IF(OR(COUNTIF(COST_SHEETT!$B$3:$B$1238,CI1014)&gt;0,COUNTIF(COST_SHEETT!$AB$3:$AB$1238,CI1014)&gt;0,COUNTIF(COST_SHEETT1!$B$3:$B$1238,CI1014)&gt;0,COUNTIF(COST_SHEETT1!$AB$3:$AB$1238,CI1014)&gt;0),"OK","ERROR"))</f>
        <v>NO STOCK</v>
      </c>
      <c r="BX1014" s="97">
        <f>SUMIF(HW!$A$2:$A$1573,$A1014,HW!BI$2:BI$1573)</f>
        <v>0</v>
      </c>
      <c r="BY1014" s="97">
        <f>SUMIF(HW!$A$2:$A$1573,$A1014,HW!BJ$2:BJ$1573)</f>
        <v>0</v>
      </c>
      <c r="BZ1014" s="197">
        <f t="shared" si="838"/>
        <v>0</v>
      </c>
      <c r="CA1014" s="198">
        <f t="shared" si="839"/>
        <v>0</v>
      </c>
      <c r="CI1014" s="285"/>
      <c r="CJ1014" s="282"/>
      <c r="CK1014" s="296">
        <f>IF(C1014="WORK IN PROGRESS",0.099999,IF(SUMIF(SALE!$L$3:$L$1221,$A1014,SALE!$U$3:$U$1221)=0,0,SUMIF(SALE!$L$3:$L$1221,$A1014,SALE!$U$3:$U$1221)/SUMIF(SALE!$L$3:$L$1221,$A1014,SALE!$F$3:$F$1221)))</f>
        <v>0</v>
      </c>
    </row>
    <row r="1015" spans="1:102" ht="12" customHeight="1" x14ac:dyDescent="0.25">
      <c r="A1015" s="114" t="s">
        <v>423</v>
      </c>
      <c r="B1015" s="115" t="s">
        <v>424</v>
      </c>
      <c r="C1015" s="115" t="s">
        <v>30</v>
      </c>
      <c r="D1015" s="116">
        <v>4510</v>
      </c>
      <c r="E1015" s="117">
        <v>170</v>
      </c>
      <c r="F1015" s="117">
        <v>2.3954E-2</v>
      </c>
      <c r="G1015" s="117">
        <v>2.3954E-2</v>
      </c>
      <c r="H1015" s="118"/>
      <c r="I1015" s="118">
        <v>0</v>
      </c>
      <c r="J1015" s="118">
        <v>0</v>
      </c>
      <c r="K1015" s="118"/>
      <c r="L1015" s="118">
        <v>0</v>
      </c>
      <c r="M1015" s="118"/>
      <c r="N1015" s="118">
        <v>0</v>
      </c>
      <c r="O1015" s="118"/>
      <c r="P1015" s="118">
        <v>0</v>
      </c>
      <c r="Q1015" s="117">
        <v>1673210</v>
      </c>
      <c r="R1015" s="145">
        <v>284.44600000000003</v>
      </c>
      <c r="S1015" s="118"/>
      <c r="T1015" s="118">
        <v>0</v>
      </c>
      <c r="U1015" s="118"/>
      <c r="V1015" s="118">
        <v>0</v>
      </c>
      <c r="W1015" s="118"/>
      <c r="X1015" s="118">
        <v>0</v>
      </c>
      <c r="Y1015" s="118"/>
      <c r="Z1015" s="118">
        <v>0</v>
      </c>
      <c r="AA1015" s="118"/>
      <c r="AB1015" s="118">
        <v>0</v>
      </c>
      <c r="AC1015" s="144">
        <v>1673210</v>
      </c>
      <c r="AD1015" s="145">
        <v>284.44600000000003</v>
      </c>
      <c r="AE1015" s="141">
        <v>40080.072</v>
      </c>
      <c r="AF1015" s="118"/>
      <c r="AG1015" s="118">
        <v>0</v>
      </c>
      <c r="AH1015" s="118"/>
      <c r="AI1015" s="118">
        <v>0</v>
      </c>
      <c r="AJ1015" s="118"/>
      <c r="AK1015" s="118">
        <v>0</v>
      </c>
      <c r="AL1015" s="118"/>
      <c r="AM1015" s="118">
        <v>0</v>
      </c>
      <c r="AN1015" s="118"/>
      <c r="AO1015" s="118">
        <v>0</v>
      </c>
      <c r="AP1015" s="117">
        <v>1623600</v>
      </c>
      <c r="AQ1015" s="107">
        <v>276.012</v>
      </c>
      <c r="AR1015" s="118"/>
      <c r="AS1015" s="118">
        <v>0</v>
      </c>
      <c r="AT1015" s="118"/>
      <c r="AU1015" s="118">
        <v>0</v>
      </c>
      <c r="AV1015" s="139">
        <v>1623600</v>
      </c>
      <c r="AW1015" s="107">
        <v>276.012</v>
      </c>
      <c r="AX1015" s="138">
        <v>38891.714</v>
      </c>
      <c r="AY1015" s="132">
        <v>49610</v>
      </c>
      <c r="AZ1015" s="117">
        <v>11</v>
      </c>
      <c r="BA1015" s="130">
        <v>8.4339999999999993</v>
      </c>
      <c r="BB1015" s="131">
        <v>1188.3579999999999</v>
      </c>
      <c r="BC1015" s="131">
        <v>1188.3579999999999</v>
      </c>
      <c r="BD1015" s="117">
        <v>0</v>
      </c>
      <c r="BE1015" s="117">
        <v>0</v>
      </c>
      <c r="BF1015" s="118">
        <v>0</v>
      </c>
      <c r="BG1015" s="144">
        <v>1673210</v>
      </c>
      <c r="BH1015" s="145">
        <v>284.44600000000003</v>
      </c>
      <c r="BI1015" s="117">
        <v>58630</v>
      </c>
      <c r="BJ1015" s="117">
        <v>9.9670000000000005</v>
      </c>
      <c r="BK1015" s="117">
        <v>49200</v>
      </c>
      <c r="BL1015" s="117">
        <v>8.3640000000000008</v>
      </c>
      <c r="BM1015" s="116">
        <v>9430</v>
      </c>
      <c r="BN1015" s="117">
        <v>1.603</v>
      </c>
      <c r="BO1015" s="116">
        <v>1682640</v>
      </c>
      <c r="BP1015" s="146">
        <v>286.04899999999998</v>
      </c>
      <c r="BS1015" s="97">
        <f t="shared" si="835"/>
        <v>49610</v>
      </c>
      <c r="BT1015" s="97">
        <f t="shared" si="836"/>
        <v>11</v>
      </c>
      <c r="BU1015" s="97">
        <f t="shared" si="837"/>
        <v>8.4339999999999993</v>
      </c>
      <c r="BV1015" s="296" t="str">
        <f>IF(CA1015=0,"NO STOCK",IF(COUNTIF(PKGSUMM_T!$A$2:$A$1245,A1015)&gt;0,"OK","ERROR"))</f>
        <v>OK</v>
      </c>
      <c r="BW1015" s="296" t="str">
        <f>IF(CA1015=0,"NO STOCK",IF(OR(COUNTIF(COST_SHEETT!$B$3:$B$1238,CI1015)&gt;0,COUNTIF(COST_SHEETT!$AB$3:$AB$1238,CI1015)&gt;0,COUNTIF(COST_SHEETT1!$B$3:$B$1238,CI1015)&gt;0,COUNTIF(COST_SHEETT1!$AB$3:$AB$1238,CI1015)&gt;0),"OK","ERROR"))</f>
        <v>OK</v>
      </c>
      <c r="BX1015" s="97">
        <f>SUMIF(HW!$A$2:$A$1573,$A1015,HW!BI$2:BI$1573)</f>
        <v>4510</v>
      </c>
      <c r="BY1015" s="97">
        <f>SUMIF(HW!$A$2:$A$1573,$A1015,HW!BJ$2:BJ$1573)</f>
        <v>0.76700000000000002</v>
      </c>
      <c r="BZ1015" s="197">
        <f t="shared" si="838"/>
        <v>54120</v>
      </c>
      <c r="CA1015" s="198">
        <f t="shared" si="839"/>
        <v>9.2009999999999987</v>
      </c>
      <c r="CB1015" s="296">
        <f>IF(CJ1015="Y",IF(C1015="FINISHED GOODS",SUMIF(COST_SHEETT!$AB$3:$AB$1227,$CI1015,COST_SHEETT!$DD$3:$DD$1227),SUMIF(COST_SHEETT!$B$3:$B$1227,$CI1015,COST_SHEETT!$DB$3:$DB$1227)),IF(C1015="FINISHED GOODS",SUMIF(COST_SHEETT1!$AB$3:$AB$1227,$CI1015,COST_SHEETT1!$DD$3:$DD$1227),SUMIF(COST_SHEETT1!$B$3:$B$1227,$CI1015,COST_SHEETT1!$DB$3:$DB$1227)))</f>
        <v>2.7867756199265261E-2</v>
      </c>
      <c r="CC1015" s="209">
        <f t="shared" ref="CC1015:CC1016" si="864">ROUND(BZ1015*CB1015,0)</f>
        <v>1508</v>
      </c>
      <c r="CD1015" s="295">
        <v>1</v>
      </c>
      <c r="CE1015" s="295"/>
      <c r="CF1015" s="376">
        <f t="shared" ref="CF1015:CF1016" si="865">IF(BZ1015=0,0,IF(CK1015&gt;0,CK1015,CD1015))</f>
        <v>2.3954000014213425E-2</v>
      </c>
      <c r="CG1015" s="301">
        <f t="shared" ref="CG1015:CG1016" si="866">MIN(CF1015,CB1015)</f>
        <v>2.3954000014213425E-2</v>
      </c>
      <c r="CH1015" s="302">
        <f t="shared" ref="CH1015:CH1016" si="867">ROUND(CG1015*BZ1015,0)</f>
        <v>1296</v>
      </c>
      <c r="CI1015" s="285" t="s">
        <v>4202</v>
      </c>
      <c r="CJ1015" s="283" t="s">
        <v>2666</v>
      </c>
      <c r="CK1015" s="296">
        <f>IF(C1015="WORK IN PROGRESS",0.099999,IF(SUMIF(SALE!$L$3:$L$1221,$A1015,SALE!$U$3:$U$1221)=0,0,SUMIF(SALE!$L$3:$L$1221,$A1015,SALE!$U$3:$U$1221)/SUMIF(SALE!$L$3:$L$1221,$A1015,SALE!$F$3:$F$1221)))</f>
        <v>2.3954000014213425E-2</v>
      </c>
      <c r="CL1015" s="296" t="str">
        <f t="shared" ref="CL1015:CL1016" si="868">IF(CF1015&lt;CB1015,"NRV","COST")</f>
        <v>NRV</v>
      </c>
      <c r="CM1015" s="304">
        <f t="shared" ref="CM1015:CM1016" si="869">IF(CA1015=0,0,ROUND(CH1015/CA1015,3))</f>
        <v>140.85400000000001</v>
      </c>
      <c r="CT1015" s="296">
        <f t="shared" ref="CT1015:CT1016" si="870">+(BX1015*CG1015)</f>
        <v>108.03254006410255</v>
      </c>
      <c r="CU1015" s="296">
        <f t="shared" ref="CU1015:CU1016" si="871">+(BZ1015-BX1015)*CG1015</f>
        <v>1188.3579407051279</v>
      </c>
      <c r="CW1015" s="296">
        <f t="shared" ref="CW1015:CW1016" si="872">+CT1015+CU1015+CV1015</f>
        <v>1296.3904807692304</v>
      </c>
      <c r="CX1015" s="388">
        <f t="shared" ref="CX1015:CX1016" si="873">+CW1015-CH1015</f>
        <v>0.39048076923040753</v>
      </c>
    </row>
    <row r="1016" spans="1:102" ht="12" customHeight="1" x14ac:dyDescent="0.25">
      <c r="A1016" s="120" t="s">
        <v>421</v>
      </c>
      <c r="B1016" s="121" t="s">
        <v>422</v>
      </c>
      <c r="C1016" s="121" t="s">
        <v>30</v>
      </c>
      <c r="D1016" s="122">
        <v>4510</v>
      </c>
      <c r="E1016" s="123">
        <v>170</v>
      </c>
      <c r="F1016" s="123">
        <v>2.5953E-2</v>
      </c>
      <c r="G1016" s="123">
        <v>2.5953E-2</v>
      </c>
      <c r="H1016" s="127">
        <v>2050</v>
      </c>
      <c r="I1016" s="127">
        <v>0.34899999999999998</v>
      </c>
      <c r="J1016" s="127">
        <v>53.204000000000001</v>
      </c>
      <c r="K1016" s="123"/>
      <c r="L1016" s="123">
        <v>0</v>
      </c>
      <c r="M1016" s="123"/>
      <c r="N1016" s="123">
        <v>0</v>
      </c>
      <c r="O1016" s="123"/>
      <c r="P1016" s="123">
        <v>0</v>
      </c>
      <c r="Q1016" s="123">
        <v>2593250</v>
      </c>
      <c r="R1016" s="151">
        <v>440.85300000000001</v>
      </c>
      <c r="S1016" s="123"/>
      <c r="T1016" s="123">
        <v>0</v>
      </c>
      <c r="U1016" s="123"/>
      <c r="V1016" s="123">
        <v>0</v>
      </c>
      <c r="W1016" s="123"/>
      <c r="X1016" s="123">
        <v>0</v>
      </c>
      <c r="Y1016" s="123"/>
      <c r="Z1016" s="123">
        <v>0</v>
      </c>
      <c r="AA1016" s="123"/>
      <c r="AB1016" s="123">
        <v>0</v>
      </c>
      <c r="AC1016" s="152">
        <v>2593250</v>
      </c>
      <c r="AD1016" s="151">
        <v>440.85300000000001</v>
      </c>
      <c r="AE1016" s="153">
        <v>67302.616999999998</v>
      </c>
      <c r="AF1016" s="123"/>
      <c r="AG1016" s="123">
        <v>0</v>
      </c>
      <c r="AH1016" s="123"/>
      <c r="AI1016" s="123">
        <v>0</v>
      </c>
      <c r="AJ1016" s="123"/>
      <c r="AK1016" s="123">
        <v>0</v>
      </c>
      <c r="AL1016" s="123"/>
      <c r="AM1016" s="123">
        <v>0</v>
      </c>
      <c r="AN1016" s="123"/>
      <c r="AO1016" s="123">
        <v>0</v>
      </c>
      <c r="AP1016" s="123">
        <v>2588740</v>
      </c>
      <c r="AQ1016" s="112">
        <v>440.08600000000001</v>
      </c>
      <c r="AR1016" s="123"/>
      <c r="AS1016" s="123">
        <v>0</v>
      </c>
      <c r="AT1016" s="123"/>
      <c r="AU1016" s="123">
        <v>0</v>
      </c>
      <c r="AV1016" s="135">
        <v>2588740</v>
      </c>
      <c r="AW1016" s="112">
        <v>440.08600000000001</v>
      </c>
      <c r="AX1016" s="134">
        <v>67185.569000000003</v>
      </c>
      <c r="AY1016" s="129">
        <v>6560</v>
      </c>
      <c r="AZ1016" s="123">
        <v>1</v>
      </c>
      <c r="BA1016" s="127">
        <v>1.115</v>
      </c>
      <c r="BB1016" s="127">
        <v>170.25200000000001</v>
      </c>
      <c r="BC1016" s="127">
        <v>170.25200000000001</v>
      </c>
      <c r="BD1016" s="123">
        <v>0</v>
      </c>
      <c r="BE1016" s="123">
        <v>0</v>
      </c>
      <c r="BF1016" s="123">
        <v>0</v>
      </c>
      <c r="BG1016" s="152">
        <v>2593250</v>
      </c>
      <c r="BH1016" s="151">
        <v>440.85300000000001</v>
      </c>
      <c r="BI1016" s="123">
        <v>81180</v>
      </c>
      <c r="BJ1016" s="123">
        <v>13.801</v>
      </c>
      <c r="BK1016" s="123">
        <v>57400</v>
      </c>
      <c r="BL1016" s="123">
        <v>9.7579999999999991</v>
      </c>
      <c r="BM1016" s="122">
        <v>23780</v>
      </c>
      <c r="BN1016" s="123">
        <v>4.0430000000000001</v>
      </c>
      <c r="BO1016" s="122">
        <v>2617030</v>
      </c>
      <c r="BP1016" s="154">
        <v>444.89600000000002</v>
      </c>
      <c r="BS1016" s="97">
        <f t="shared" si="835"/>
        <v>6560</v>
      </c>
      <c r="BT1016" s="97">
        <f t="shared" si="836"/>
        <v>1</v>
      </c>
      <c r="BU1016" s="97">
        <f t="shared" si="837"/>
        <v>1.115</v>
      </c>
      <c r="BV1016" s="296" t="str">
        <f>IF(CA1016=0,"NO STOCK",IF(COUNTIF(PKGSUMM_T!$A$2:$A$1245,A1016)&gt;0,"OK","ERROR"))</f>
        <v>OK</v>
      </c>
      <c r="BW1016" s="296" t="str">
        <f>IF(CA1016=0,"NO STOCK",IF(OR(COUNTIF(COST_SHEETT!$B$3:$B$1238,CI1016)&gt;0,COUNTIF(COST_SHEETT!$AB$3:$AB$1238,CI1016)&gt;0,COUNTIF(COST_SHEETT1!$B$3:$B$1238,CI1016)&gt;0,COUNTIF(COST_SHEETT1!$AB$3:$AB$1238,CI1016)&gt;0),"OK","ERROR"))</f>
        <v>OK</v>
      </c>
      <c r="BX1016" s="97">
        <f>SUMIF(HW!$A$2:$A$1573,$A1016,HW!BI$2:BI$1573)</f>
        <v>17630</v>
      </c>
      <c r="BY1016" s="97">
        <f>SUMIF(HW!$A$2:$A$1573,$A1016,HW!BJ$2:BJ$1573)</f>
        <v>2.9969999999999999</v>
      </c>
      <c r="BZ1016" s="197">
        <f t="shared" si="838"/>
        <v>24190</v>
      </c>
      <c r="CA1016" s="198">
        <f t="shared" si="839"/>
        <v>4.1120000000000001</v>
      </c>
      <c r="CB1016" s="296">
        <f>IF(CJ1016="Y",IF(C1016="FINISHED GOODS",SUMIF(COST_SHEETT!$AB$3:$AB$1227,$CI1016,COST_SHEETT!$DD$3:$DD$1227),SUMIF(COST_SHEETT!$B$3:$B$1227,$CI1016,COST_SHEETT!$DB$3:$DB$1227)),IF(C1016="FINISHED GOODS",SUMIF(COST_SHEETT1!$AB$3:$AB$1227,$CI1016,COST_SHEETT1!$DD$3:$DD$1227),SUMIF(COST_SHEETT1!$B$3:$B$1227,$CI1016,COST_SHEETT1!$DB$3:$DB$1227)))</f>
        <v>2.5953068354769546E-2</v>
      </c>
      <c r="CC1016" s="209">
        <f t="shared" si="864"/>
        <v>628</v>
      </c>
      <c r="CD1016" s="295">
        <v>1</v>
      </c>
      <c r="CE1016" s="295"/>
      <c r="CF1016" s="376">
        <f t="shared" si="865"/>
        <v>2.6595788782637325E-2</v>
      </c>
      <c r="CG1016" s="301">
        <f t="shared" si="866"/>
        <v>2.5953068354769546E-2</v>
      </c>
      <c r="CH1016" s="302">
        <f t="shared" si="867"/>
        <v>628</v>
      </c>
      <c r="CI1016" s="285" t="s">
        <v>3359</v>
      </c>
      <c r="CJ1016" s="282"/>
      <c r="CK1016" s="296">
        <f>IF(C1016="WORK IN PROGRESS",0.099999,IF(SUMIF(SALE!$L$3:$L$1221,$A1016,SALE!$U$3:$U$1221)=0,0,SUMIF(SALE!$L$3:$L$1221,$A1016,SALE!$U$3:$U$1221)/SUMIF(SALE!$L$3:$L$1221,$A1016,SALE!$F$3:$F$1221)))</f>
        <v>2.6595788782637325E-2</v>
      </c>
      <c r="CL1016" s="296" t="str">
        <f t="shared" si="868"/>
        <v>COST</v>
      </c>
      <c r="CM1016" s="304">
        <f t="shared" si="869"/>
        <v>152.72399999999999</v>
      </c>
      <c r="CT1016" s="296">
        <f t="shared" si="870"/>
        <v>457.5525950945871</v>
      </c>
      <c r="CU1016" s="296">
        <f t="shared" si="871"/>
        <v>170.25212840728821</v>
      </c>
      <c r="CW1016" s="296">
        <f t="shared" si="872"/>
        <v>627.80472350187529</v>
      </c>
      <c r="CX1016" s="388">
        <f t="shared" si="873"/>
        <v>-0.19527649812471282</v>
      </c>
    </row>
    <row r="1017" spans="1:102" ht="12" hidden="1" customHeight="1" x14ac:dyDescent="0.25">
      <c r="A1017" s="114" t="s">
        <v>419</v>
      </c>
      <c r="B1017" s="115" t="s">
        <v>420</v>
      </c>
      <c r="C1017" s="115" t="s">
        <v>30</v>
      </c>
      <c r="D1017" s="116">
        <v>4510</v>
      </c>
      <c r="E1017" s="117">
        <v>180</v>
      </c>
      <c r="F1017" s="117">
        <v>2.6117999999999999E-2</v>
      </c>
      <c r="G1017" s="117">
        <v>2.6117999999999999E-2</v>
      </c>
      <c r="H1017" s="118"/>
      <c r="I1017" s="118">
        <v>0</v>
      </c>
      <c r="J1017" s="118">
        <v>0</v>
      </c>
      <c r="K1017" s="118"/>
      <c r="L1017" s="118">
        <v>0</v>
      </c>
      <c r="M1017" s="118"/>
      <c r="N1017" s="118">
        <v>0</v>
      </c>
      <c r="O1017" s="118"/>
      <c r="P1017" s="118">
        <v>0</v>
      </c>
      <c r="Q1017" s="118"/>
      <c r="R1017" s="118">
        <v>0</v>
      </c>
      <c r="S1017" s="118"/>
      <c r="T1017" s="118">
        <v>0</v>
      </c>
      <c r="U1017" s="118"/>
      <c r="V1017" s="118">
        <v>0</v>
      </c>
      <c r="W1017" s="118"/>
      <c r="X1017" s="118">
        <v>0</v>
      </c>
      <c r="Y1017" s="118"/>
      <c r="Z1017" s="118">
        <v>0</v>
      </c>
      <c r="AA1017" s="118"/>
      <c r="AB1017" s="118">
        <v>0</v>
      </c>
      <c r="AC1017" s="118">
        <v>0</v>
      </c>
      <c r="AD1017" s="118">
        <v>0</v>
      </c>
      <c r="AE1017" s="118">
        <v>0</v>
      </c>
      <c r="AF1017" s="118"/>
      <c r="AG1017" s="118">
        <v>0</v>
      </c>
      <c r="AH1017" s="118"/>
      <c r="AI1017" s="118">
        <v>0</v>
      </c>
      <c r="AJ1017" s="118"/>
      <c r="AK1017" s="118">
        <v>0</v>
      </c>
      <c r="AL1017" s="118"/>
      <c r="AM1017" s="118">
        <v>0</v>
      </c>
      <c r="AN1017" s="118"/>
      <c r="AO1017" s="118">
        <v>0</v>
      </c>
      <c r="AP1017" s="118"/>
      <c r="AQ1017" s="118">
        <v>0</v>
      </c>
      <c r="AR1017" s="118"/>
      <c r="AS1017" s="118">
        <v>0</v>
      </c>
      <c r="AT1017" s="118"/>
      <c r="AU1017" s="118">
        <v>0</v>
      </c>
      <c r="AV1017" s="118">
        <v>0</v>
      </c>
      <c r="AW1017" s="118">
        <v>0</v>
      </c>
      <c r="AX1017" s="118">
        <v>0</v>
      </c>
      <c r="AY1017" s="118">
        <v>0</v>
      </c>
      <c r="AZ1017" s="118">
        <v>0</v>
      </c>
      <c r="BA1017" s="118">
        <v>0</v>
      </c>
      <c r="BB1017" s="118">
        <v>0</v>
      </c>
      <c r="BC1017" s="118">
        <v>0</v>
      </c>
      <c r="BD1017" s="117">
        <v>0</v>
      </c>
      <c r="BE1017" s="117">
        <v>0</v>
      </c>
      <c r="BF1017" s="118">
        <v>0</v>
      </c>
      <c r="BG1017" s="118">
        <v>0</v>
      </c>
      <c r="BH1017" s="118">
        <v>0</v>
      </c>
      <c r="BI1017" s="118"/>
      <c r="BJ1017" s="118">
        <v>0</v>
      </c>
      <c r="BK1017" s="118"/>
      <c r="BL1017" s="118">
        <v>0</v>
      </c>
      <c r="BM1017" s="118">
        <v>0</v>
      </c>
      <c r="BN1017" s="118">
        <v>0</v>
      </c>
      <c r="BO1017" s="118">
        <v>0</v>
      </c>
      <c r="BP1017" s="119">
        <v>0</v>
      </c>
      <c r="BS1017" s="97">
        <f t="shared" si="835"/>
        <v>0</v>
      </c>
      <c r="BT1017" s="97">
        <f t="shared" si="836"/>
        <v>0</v>
      </c>
      <c r="BU1017" s="97">
        <f t="shared" si="837"/>
        <v>0</v>
      </c>
      <c r="BV1017" s="296" t="str">
        <f>IF(CA1017=0,"NO STOCK",IF(COUNTIF(PKGSUMM_T!$A$2:$A$1245,A1017)&gt;0,"OK","ERROR"))</f>
        <v>NO STOCK</v>
      </c>
      <c r="BW1017" s="296" t="str">
        <f>IF(CA1017=0,"NO STOCK",IF(OR(COUNTIF(COST_SHEETT!$B$3:$B$1238,CI1017)&gt;0,COUNTIF(COST_SHEETT!$AB$3:$AB$1238,CI1017)&gt;0,COUNTIF(COST_SHEETT1!$B$3:$B$1238,CI1017)&gt;0,COUNTIF(COST_SHEETT1!$AB$3:$AB$1238,CI1017)&gt;0),"OK","ERROR"))</f>
        <v>NO STOCK</v>
      </c>
      <c r="BX1017" s="97">
        <f>SUMIF(HW!$A$2:$A$1573,$A1017,HW!BI$2:BI$1573)</f>
        <v>0</v>
      </c>
      <c r="BY1017" s="97">
        <f>SUMIF(HW!$A$2:$A$1573,$A1017,HW!BJ$2:BJ$1573)</f>
        <v>0</v>
      </c>
      <c r="BZ1017" s="197">
        <f t="shared" si="838"/>
        <v>0</v>
      </c>
      <c r="CA1017" s="198">
        <f t="shared" si="839"/>
        <v>0</v>
      </c>
      <c r="CI1017" s="285"/>
      <c r="CJ1017" s="282"/>
      <c r="CK1017" s="296">
        <f>IF(C1017="WORK IN PROGRESS",0.099999,IF(SUMIF(SALE!$L$3:$L$1221,$A1017,SALE!$U$3:$U$1221)=0,0,SUMIF(SALE!$L$3:$L$1221,$A1017,SALE!$U$3:$U$1221)/SUMIF(SALE!$L$3:$L$1221,$A1017,SALE!$F$3:$F$1221)))</f>
        <v>0</v>
      </c>
    </row>
    <row r="1018" spans="1:102" ht="12" hidden="1" customHeight="1" x14ac:dyDescent="0.25">
      <c r="A1018" s="120" t="s">
        <v>2144</v>
      </c>
      <c r="B1018" s="121" t="s">
        <v>2145</v>
      </c>
      <c r="C1018" s="121" t="s">
        <v>30</v>
      </c>
      <c r="D1018" s="122">
        <v>4000</v>
      </c>
      <c r="E1018" s="123">
        <v>195</v>
      </c>
      <c r="F1018" s="123">
        <v>2.8295000000000001E-2</v>
      </c>
      <c r="G1018" s="123">
        <v>2.8295000000000001E-2</v>
      </c>
      <c r="H1018" s="124"/>
      <c r="I1018" s="124">
        <v>0</v>
      </c>
      <c r="J1018" s="124">
        <v>0</v>
      </c>
      <c r="K1018" s="124"/>
      <c r="L1018" s="124">
        <v>0</v>
      </c>
      <c r="M1018" s="124"/>
      <c r="N1018" s="124">
        <v>0</v>
      </c>
      <c r="O1018" s="124"/>
      <c r="P1018" s="124">
        <v>0</v>
      </c>
      <c r="Q1018" s="124"/>
      <c r="R1018" s="124">
        <v>0</v>
      </c>
      <c r="S1018" s="124"/>
      <c r="T1018" s="124">
        <v>0</v>
      </c>
      <c r="U1018" s="124"/>
      <c r="V1018" s="124">
        <v>0</v>
      </c>
      <c r="W1018" s="124"/>
      <c r="X1018" s="124">
        <v>0</v>
      </c>
      <c r="Y1018" s="124"/>
      <c r="Z1018" s="124">
        <v>0</v>
      </c>
      <c r="AA1018" s="124"/>
      <c r="AB1018" s="124">
        <v>0</v>
      </c>
      <c r="AC1018" s="124">
        <v>0</v>
      </c>
      <c r="AD1018" s="124">
        <v>0</v>
      </c>
      <c r="AE1018" s="124">
        <v>0</v>
      </c>
      <c r="AF1018" s="124"/>
      <c r="AG1018" s="124">
        <v>0</v>
      </c>
      <c r="AH1018" s="124"/>
      <c r="AI1018" s="124">
        <v>0</v>
      </c>
      <c r="AJ1018" s="124"/>
      <c r="AK1018" s="124">
        <v>0</v>
      </c>
      <c r="AL1018" s="124"/>
      <c r="AM1018" s="124">
        <v>0</v>
      </c>
      <c r="AN1018" s="124"/>
      <c r="AO1018" s="124">
        <v>0</v>
      </c>
      <c r="AP1018" s="124"/>
      <c r="AQ1018" s="124">
        <v>0</v>
      </c>
      <c r="AR1018" s="124"/>
      <c r="AS1018" s="124">
        <v>0</v>
      </c>
      <c r="AT1018" s="124"/>
      <c r="AU1018" s="124">
        <v>0</v>
      </c>
      <c r="AV1018" s="124">
        <v>0</v>
      </c>
      <c r="AW1018" s="124">
        <v>0</v>
      </c>
      <c r="AX1018" s="124">
        <v>0</v>
      </c>
      <c r="AY1018" s="124">
        <v>0</v>
      </c>
      <c r="AZ1018" s="124">
        <v>0</v>
      </c>
      <c r="BA1018" s="124">
        <v>0</v>
      </c>
      <c r="BB1018" s="124">
        <v>0</v>
      </c>
      <c r="BC1018" s="124">
        <v>0</v>
      </c>
      <c r="BD1018" s="123">
        <v>0</v>
      </c>
      <c r="BE1018" s="123">
        <v>0</v>
      </c>
      <c r="BF1018" s="124">
        <v>0</v>
      </c>
      <c r="BG1018" s="124">
        <v>0</v>
      </c>
      <c r="BH1018" s="124">
        <v>0</v>
      </c>
      <c r="BI1018" s="124"/>
      <c r="BJ1018" s="124">
        <v>0</v>
      </c>
      <c r="BK1018" s="124"/>
      <c r="BL1018" s="124">
        <v>0</v>
      </c>
      <c r="BM1018" s="124">
        <v>0</v>
      </c>
      <c r="BN1018" s="124">
        <v>0</v>
      </c>
      <c r="BO1018" s="124">
        <v>0</v>
      </c>
      <c r="BP1018" s="125">
        <v>0</v>
      </c>
      <c r="BS1018" s="97">
        <f t="shared" si="835"/>
        <v>0</v>
      </c>
      <c r="BT1018" s="97">
        <f t="shared" si="836"/>
        <v>0</v>
      </c>
      <c r="BU1018" s="97">
        <f t="shared" si="837"/>
        <v>0</v>
      </c>
      <c r="BV1018" s="296" t="str">
        <f>IF(CA1018=0,"NO STOCK",IF(COUNTIF(PKGSUMM_T!$A$2:$A$1245,A1018)&gt;0,"OK","ERROR"))</f>
        <v>NO STOCK</v>
      </c>
      <c r="BW1018" s="296" t="str">
        <f>IF(CA1018=0,"NO STOCK",IF(OR(COUNTIF(COST_SHEETT!$B$3:$B$1238,CI1018)&gt;0,COUNTIF(COST_SHEETT!$AB$3:$AB$1238,CI1018)&gt;0,COUNTIF(COST_SHEETT1!$B$3:$B$1238,CI1018)&gt;0,COUNTIF(COST_SHEETT1!$AB$3:$AB$1238,CI1018)&gt;0),"OK","ERROR"))</f>
        <v>NO STOCK</v>
      </c>
      <c r="BX1018" s="97">
        <f>SUMIF(HW!$A$2:$A$1573,$A1018,HW!BI$2:BI$1573)</f>
        <v>0</v>
      </c>
      <c r="BY1018" s="97">
        <f>SUMIF(HW!$A$2:$A$1573,$A1018,HW!BJ$2:BJ$1573)</f>
        <v>0</v>
      </c>
      <c r="BZ1018" s="197">
        <f t="shared" si="838"/>
        <v>0</v>
      </c>
      <c r="CA1018" s="198">
        <f t="shared" si="839"/>
        <v>0</v>
      </c>
      <c r="CI1018" s="285"/>
      <c r="CJ1018" s="282"/>
      <c r="CK1018" s="296">
        <f>IF(C1018="WORK IN PROGRESS",0.099999,IF(SUMIF(SALE!$L$3:$L$1221,$A1018,SALE!$U$3:$U$1221)=0,0,SUMIF(SALE!$L$3:$L$1221,$A1018,SALE!$U$3:$U$1221)/SUMIF(SALE!$L$3:$L$1221,$A1018,SALE!$F$3:$F$1221)))</f>
        <v>0</v>
      </c>
    </row>
    <row r="1019" spans="1:102" ht="12" hidden="1" customHeight="1" x14ac:dyDescent="0.25">
      <c r="A1019" s="114" t="s">
        <v>2146</v>
      </c>
      <c r="B1019" s="115" t="s">
        <v>2147</v>
      </c>
      <c r="C1019" s="115" t="s">
        <v>30</v>
      </c>
      <c r="D1019" s="116">
        <v>4510</v>
      </c>
      <c r="E1019" s="117">
        <v>180</v>
      </c>
      <c r="F1019" s="117">
        <v>2.6117999999999999E-2</v>
      </c>
      <c r="G1019" s="117">
        <v>2.6117999999999999E-2</v>
      </c>
      <c r="H1019" s="118"/>
      <c r="I1019" s="118">
        <v>0</v>
      </c>
      <c r="J1019" s="118">
        <v>0</v>
      </c>
      <c r="K1019" s="118"/>
      <c r="L1019" s="118">
        <v>0</v>
      </c>
      <c r="M1019" s="118"/>
      <c r="N1019" s="118">
        <v>0</v>
      </c>
      <c r="O1019" s="118"/>
      <c r="P1019" s="118">
        <v>0</v>
      </c>
      <c r="Q1019" s="118"/>
      <c r="R1019" s="118">
        <v>0</v>
      </c>
      <c r="S1019" s="118"/>
      <c r="T1019" s="118">
        <v>0</v>
      </c>
      <c r="U1019" s="118"/>
      <c r="V1019" s="118">
        <v>0</v>
      </c>
      <c r="W1019" s="118"/>
      <c r="X1019" s="118">
        <v>0</v>
      </c>
      <c r="Y1019" s="118"/>
      <c r="Z1019" s="118">
        <v>0</v>
      </c>
      <c r="AA1019" s="118"/>
      <c r="AB1019" s="118">
        <v>0</v>
      </c>
      <c r="AC1019" s="118">
        <v>0</v>
      </c>
      <c r="AD1019" s="118">
        <v>0</v>
      </c>
      <c r="AE1019" s="118">
        <v>0</v>
      </c>
      <c r="AF1019" s="118"/>
      <c r="AG1019" s="118">
        <v>0</v>
      </c>
      <c r="AH1019" s="118"/>
      <c r="AI1019" s="118">
        <v>0</v>
      </c>
      <c r="AJ1019" s="118"/>
      <c r="AK1019" s="118">
        <v>0</v>
      </c>
      <c r="AL1019" s="118"/>
      <c r="AM1019" s="118">
        <v>0</v>
      </c>
      <c r="AN1019" s="118"/>
      <c r="AO1019" s="118">
        <v>0</v>
      </c>
      <c r="AP1019" s="118"/>
      <c r="AQ1019" s="118">
        <v>0</v>
      </c>
      <c r="AR1019" s="118"/>
      <c r="AS1019" s="118">
        <v>0</v>
      </c>
      <c r="AT1019" s="118"/>
      <c r="AU1019" s="118">
        <v>0</v>
      </c>
      <c r="AV1019" s="118">
        <v>0</v>
      </c>
      <c r="AW1019" s="118">
        <v>0</v>
      </c>
      <c r="AX1019" s="118">
        <v>0</v>
      </c>
      <c r="AY1019" s="118">
        <v>0</v>
      </c>
      <c r="AZ1019" s="118">
        <v>0</v>
      </c>
      <c r="BA1019" s="118">
        <v>0</v>
      </c>
      <c r="BB1019" s="118">
        <v>0</v>
      </c>
      <c r="BC1019" s="118">
        <v>0</v>
      </c>
      <c r="BD1019" s="117">
        <v>0</v>
      </c>
      <c r="BE1019" s="117">
        <v>0</v>
      </c>
      <c r="BF1019" s="118">
        <v>0</v>
      </c>
      <c r="BG1019" s="118">
        <v>0</v>
      </c>
      <c r="BH1019" s="118">
        <v>0</v>
      </c>
      <c r="BI1019" s="118"/>
      <c r="BJ1019" s="118">
        <v>0</v>
      </c>
      <c r="BK1019" s="118"/>
      <c r="BL1019" s="118">
        <v>0</v>
      </c>
      <c r="BM1019" s="118">
        <v>0</v>
      </c>
      <c r="BN1019" s="118">
        <v>0</v>
      </c>
      <c r="BO1019" s="118">
        <v>0</v>
      </c>
      <c r="BP1019" s="119">
        <v>0</v>
      </c>
      <c r="BS1019" s="97">
        <f t="shared" si="835"/>
        <v>0</v>
      </c>
      <c r="BT1019" s="97">
        <f t="shared" si="836"/>
        <v>0</v>
      </c>
      <c r="BU1019" s="97">
        <f t="shared" si="837"/>
        <v>0</v>
      </c>
      <c r="BV1019" s="296" t="str">
        <f>IF(CA1019=0,"NO STOCK",IF(COUNTIF(PKGSUMM_T!$A$2:$A$1245,A1019)&gt;0,"OK","ERROR"))</f>
        <v>NO STOCK</v>
      </c>
      <c r="BW1019" s="296" t="str">
        <f>IF(CA1019=0,"NO STOCK",IF(OR(COUNTIF(COST_SHEETT!$B$3:$B$1238,CI1019)&gt;0,COUNTIF(COST_SHEETT!$AB$3:$AB$1238,CI1019)&gt;0,COUNTIF(COST_SHEETT1!$B$3:$B$1238,CI1019)&gt;0,COUNTIF(COST_SHEETT1!$AB$3:$AB$1238,CI1019)&gt;0),"OK","ERROR"))</f>
        <v>NO STOCK</v>
      </c>
      <c r="BX1019" s="97">
        <f>SUMIF(HW!$A$2:$A$1573,$A1019,HW!BI$2:BI$1573)</f>
        <v>0</v>
      </c>
      <c r="BY1019" s="97">
        <f>SUMIF(HW!$A$2:$A$1573,$A1019,HW!BJ$2:BJ$1573)</f>
        <v>0</v>
      </c>
      <c r="BZ1019" s="197">
        <f t="shared" si="838"/>
        <v>0</v>
      </c>
      <c r="CA1019" s="198">
        <f t="shared" si="839"/>
        <v>0</v>
      </c>
      <c r="CI1019" s="285"/>
      <c r="CJ1019" s="282"/>
      <c r="CK1019" s="296">
        <f>IF(C1019="WORK IN PROGRESS",0.099999,IF(SUMIF(SALE!$L$3:$L$1221,$A1019,SALE!$U$3:$U$1221)=0,0,SUMIF(SALE!$L$3:$L$1221,$A1019,SALE!$U$3:$U$1221)/SUMIF(SALE!$L$3:$L$1221,$A1019,SALE!$F$3:$F$1221)))</f>
        <v>0</v>
      </c>
    </row>
    <row r="1020" spans="1:102" ht="12" hidden="1" customHeight="1" x14ac:dyDescent="0.25">
      <c r="A1020" s="120" t="s">
        <v>2148</v>
      </c>
      <c r="B1020" s="121" t="s">
        <v>2149</v>
      </c>
      <c r="C1020" s="121" t="s">
        <v>30</v>
      </c>
      <c r="D1020" s="122">
        <v>4100</v>
      </c>
      <c r="E1020" s="123">
        <v>180</v>
      </c>
      <c r="F1020" s="123">
        <v>2.6117999999999999E-2</v>
      </c>
      <c r="G1020" s="123">
        <v>2.6117999999999999E-2</v>
      </c>
      <c r="H1020" s="124"/>
      <c r="I1020" s="124">
        <v>0</v>
      </c>
      <c r="J1020" s="124">
        <v>0</v>
      </c>
      <c r="K1020" s="124"/>
      <c r="L1020" s="124">
        <v>0</v>
      </c>
      <c r="M1020" s="124"/>
      <c r="N1020" s="124">
        <v>0</v>
      </c>
      <c r="O1020" s="124"/>
      <c r="P1020" s="124">
        <v>0</v>
      </c>
      <c r="Q1020" s="124"/>
      <c r="R1020" s="124">
        <v>0</v>
      </c>
      <c r="S1020" s="124"/>
      <c r="T1020" s="124">
        <v>0</v>
      </c>
      <c r="U1020" s="124"/>
      <c r="V1020" s="124">
        <v>0</v>
      </c>
      <c r="W1020" s="124"/>
      <c r="X1020" s="124">
        <v>0</v>
      </c>
      <c r="Y1020" s="124"/>
      <c r="Z1020" s="124">
        <v>0</v>
      </c>
      <c r="AA1020" s="124"/>
      <c r="AB1020" s="124">
        <v>0</v>
      </c>
      <c r="AC1020" s="124">
        <v>0</v>
      </c>
      <c r="AD1020" s="124">
        <v>0</v>
      </c>
      <c r="AE1020" s="124">
        <v>0</v>
      </c>
      <c r="AF1020" s="124"/>
      <c r="AG1020" s="124">
        <v>0</v>
      </c>
      <c r="AH1020" s="124"/>
      <c r="AI1020" s="124">
        <v>0</v>
      </c>
      <c r="AJ1020" s="124"/>
      <c r="AK1020" s="124">
        <v>0</v>
      </c>
      <c r="AL1020" s="124"/>
      <c r="AM1020" s="124">
        <v>0</v>
      </c>
      <c r="AN1020" s="124"/>
      <c r="AO1020" s="124">
        <v>0</v>
      </c>
      <c r="AP1020" s="124"/>
      <c r="AQ1020" s="124">
        <v>0</v>
      </c>
      <c r="AR1020" s="124"/>
      <c r="AS1020" s="124">
        <v>0</v>
      </c>
      <c r="AT1020" s="124"/>
      <c r="AU1020" s="124">
        <v>0</v>
      </c>
      <c r="AV1020" s="124">
        <v>0</v>
      </c>
      <c r="AW1020" s="124">
        <v>0</v>
      </c>
      <c r="AX1020" s="124">
        <v>0</v>
      </c>
      <c r="AY1020" s="124">
        <v>0</v>
      </c>
      <c r="AZ1020" s="124">
        <v>0</v>
      </c>
      <c r="BA1020" s="124">
        <v>0</v>
      </c>
      <c r="BB1020" s="124">
        <v>0</v>
      </c>
      <c r="BC1020" s="124">
        <v>0</v>
      </c>
      <c r="BD1020" s="123">
        <v>0</v>
      </c>
      <c r="BE1020" s="123">
        <v>0</v>
      </c>
      <c r="BF1020" s="124">
        <v>0</v>
      </c>
      <c r="BG1020" s="124">
        <v>0</v>
      </c>
      <c r="BH1020" s="124">
        <v>0</v>
      </c>
      <c r="BI1020" s="124"/>
      <c r="BJ1020" s="124">
        <v>0</v>
      </c>
      <c r="BK1020" s="124"/>
      <c r="BL1020" s="124">
        <v>0</v>
      </c>
      <c r="BM1020" s="124">
        <v>0</v>
      </c>
      <c r="BN1020" s="124">
        <v>0</v>
      </c>
      <c r="BO1020" s="124">
        <v>0</v>
      </c>
      <c r="BP1020" s="125">
        <v>0</v>
      </c>
      <c r="BS1020" s="97">
        <f t="shared" si="835"/>
        <v>0</v>
      </c>
      <c r="BT1020" s="97">
        <f t="shared" si="836"/>
        <v>0</v>
      </c>
      <c r="BU1020" s="97">
        <f t="shared" si="837"/>
        <v>0</v>
      </c>
      <c r="BV1020" s="296" t="str">
        <f>IF(CA1020=0,"NO STOCK",IF(COUNTIF(PKGSUMM_T!$A$2:$A$1245,A1020)&gt;0,"OK","ERROR"))</f>
        <v>NO STOCK</v>
      </c>
      <c r="BW1020" s="296" t="str">
        <f>IF(CA1020=0,"NO STOCK",IF(OR(COUNTIF(COST_SHEETT!$B$3:$B$1238,CI1020)&gt;0,COUNTIF(COST_SHEETT!$AB$3:$AB$1238,CI1020)&gt;0,COUNTIF(COST_SHEETT1!$B$3:$B$1238,CI1020)&gt;0,COUNTIF(COST_SHEETT1!$AB$3:$AB$1238,CI1020)&gt;0),"OK","ERROR"))</f>
        <v>NO STOCK</v>
      </c>
      <c r="BX1020" s="97">
        <f>SUMIF(HW!$A$2:$A$1573,$A1020,HW!BI$2:BI$1573)</f>
        <v>0</v>
      </c>
      <c r="BY1020" s="97">
        <f>SUMIF(HW!$A$2:$A$1573,$A1020,HW!BJ$2:BJ$1573)</f>
        <v>0</v>
      </c>
      <c r="BZ1020" s="197">
        <f t="shared" si="838"/>
        <v>0</v>
      </c>
      <c r="CA1020" s="198">
        <f t="shared" si="839"/>
        <v>0</v>
      </c>
      <c r="CI1020" s="285"/>
      <c r="CJ1020" s="282"/>
      <c r="CK1020" s="296">
        <f>IF(C1020="WORK IN PROGRESS",0.099999,IF(SUMIF(SALE!$L$3:$L$1221,$A1020,SALE!$U$3:$U$1221)=0,0,SUMIF(SALE!$L$3:$L$1221,$A1020,SALE!$U$3:$U$1221)/SUMIF(SALE!$L$3:$L$1221,$A1020,SALE!$F$3:$F$1221)))</f>
        <v>0</v>
      </c>
    </row>
    <row r="1021" spans="1:102" ht="12" customHeight="1" x14ac:dyDescent="0.25">
      <c r="A1021" s="114" t="s">
        <v>425</v>
      </c>
      <c r="B1021" s="115" t="s">
        <v>426</v>
      </c>
      <c r="C1021" s="115" t="s">
        <v>30</v>
      </c>
      <c r="D1021" s="116">
        <v>4081</v>
      </c>
      <c r="E1021" s="117">
        <v>220</v>
      </c>
      <c r="F1021" s="117">
        <v>2.3852999999999999E-2</v>
      </c>
      <c r="G1021" s="117">
        <v>2.3852999999999999E-2</v>
      </c>
      <c r="H1021" s="130">
        <v>102025</v>
      </c>
      <c r="I1021" s="130">
        <v>22.446000000000002</v>
      </c>
      <c r="J1021" s="131">
        <v>2433.6019999999999</v>
      </c>
      <c r="K1021" s="117"/>
      <c r="L1021" s="118">
        <v>0</v>
      </c>
      <c r="M1021" s="117"/>
      <c r="N1021" s="118">
        <v>0</v>
      </c>
      <c r="O1021" s="117"/>
      <c r="P1021" s="118">
        <v>0</v>
      </c>
      <c r="Q1021" s="117"/>
      <c r="R1021" s="118">
        <v>0</v>
      </c>
      <c r="S1021" s="117"/>
      <c r="T1021" s="118">
        <v>0</v>
      </c>
      <c r="U1021" s="117"/>
      <c r="V1021" s="118">
        <v>0</v>
      </c>
      <c r="W1021" s="117"/>
      <c r="X1021" s="118">
        <v>0</v>
      </c>
      <c r="Y1021" s="117"/>
      <c r="Z1021" s="118">
        <v>0</v>
      </c>
      <c r="AA1021" s="117"/>
      <c r="AB1021" s="118">
        <v>0</v>
      </c>
      <c r="AC1021" s="118">
        <v>0</v>
      </c>
      <c r="AD1021" s="118">
        <v>0</v>
      </c>
      <c r="AE1021" s="118">
        <v>0</v>
      </c>
      <c r="AF1021" s="117"/>
      <c r="AG1021" s="118">
        <v>0</v>
      </c>
      <c r="AH1021" s="117"/>
      <c r="AI1021" s="118">
        <v>0</v>
      </c>
      <c r="AJ1021" s="117"/>
      <c r="AK1021" s="118">
        <v>0</v>
      </c>
      <c r="AL1021" s="117"/>
      <c r="AM1021" s="118">
        <v>0</v>
      </c>
      <c r="AN1021" s="117"/>
      <c r="AO1021" s="118">
        <v>0</v>
      </c>
      <c r="AP1021" s="117"/>
      <c r="AQ1021" s="118">
        <v>0</v>
      </c>
      <c r="AR1021" s="117"/>
      <c r="AS1021" s="118">
        <v>0</v>
      </c>
      <c r="AT1021" s="117"/>
      <c r="AU1021" s="118">
        <v>0</v>
      </c>
      <c r="AV1021" s="118">
        <v>0</v>
      </c>
      <c r="AW1021" s="118">
        <v>0</v>
      </c>
      <c r="AX1021" s="118">
        <v>0</v>
      </c>
      <c r="AY1021" s="132">
        <v>102025</v>
      </c>
      <c r="AZ1021" s="117">
        <v>25</v>
      </c>
      <c r="BA1021" s="130">
        <v>22.446000000000002</v>
      </c>
      <c r="BB1021" s="131">
        <v>2433.6019999999999</v>
      </c>
      <c r="BC1021" s="131">
        <v>2433.6019999999999</v>
      </c>
      <c r="BD1021" s="117">
        <v>0</v>
      </c>
      <c r="BE1021" s="117">
        <v>0</v>
      </c>
      <c r="BF1021" s="118">
        <v>0</v>
      </c>
      <c r="BG1021" s="118">
        <v>0</v>
      </c>
      <c r="BH1021" s="118">
        <v>0</v>
      </c>
      <c r="BI1021" s="117"/>
      <c r="BJ1021" s="118">
        <v>0</v>
      </c>
      <c r="BK1021" s="117"/>
      <c r="BL1021" s="118">
        <v>0</v>
      </c>
      <c r="BM1021" s="118">
        <v>0</v>
      </c>
      <c r="BN1021" s="118">
        <v>0</v>
      </c>
      <c r="BO1021" s="118">
        <v>0</v>
      </c>
      <c r="BP1021" s="119">
        <v>0</v>
      </c>
      <c r="BS1021" s="97">
        <f t="shared" si="835"/>
        <v>102025</v>
      </c>
      <c r="BT1021" s="97">
        <f t="shared" si="836"/>
        <v>25</v>
      </c>
      <c r="BU1021" s="97">
        <f t="shared" si="837"/>
        <v>22.446000000000002</v>
      </c>
      <c r="BV1021" s="296" t="str">
        <f>IF(CA1021=0,"NO STOCK",IF(COUNTIF(PKGSUMM_T!$A$2:$A$1245,A1021)&gt;0,"OK","ERROR"))</f>
        <v>OK</v>
      </c>
      <c r="BW1021" s="296" t="str">
        <f>IF(CA1021=0,"NO STOCK",IF(OR(COUNTIF(COST_SHEETT!$B$3:$B$1238,CI1021)&gt;0,COUNTIF(COST_SHEETT!$AB$3:$AB$1238,CI1021)&gt;0,COUNTIF(COST_SHEETT1!$B$3:$B$1238,CI1021)&gt;0,COUNTIF(COST_SHEETT1!$AB$3:$AB$1238,CI1021)&gt;0),"OK","ERROR"))</f>
        <v>OK</v>
      </c>
      <c r="BX1021" s="97">
        <f>SUMIF(HW!$A$2:$A$1573,$A1021,HW!BI$2:BI$1573)</f>
        <v>0</v>
      </c>
      <c r="BY1021" s="97">
        <f>SUMIF(HW!$A$2:$A$1573,$A1021,HW!BJ$2:BJ$1573)</f>
        <v>0</v>
      </c>
      <c r="BZ1021" s="197">
        <f t="shared" si="838"/>
        <v>102025</v>
      </c>
      <c r="CA1021" s="198">
        <f t="shared" si="839"/>
        <v>22.446000000000002</v>
      </c>
      <c r="CB1021" s="296">
        <f>IF(CJ1021="Y",IF(C1021="FINISHED GOODS",SUMIF(COST_SHEETT!$AB$3:$AB$1227,$CI1021,COST_SHEETT!$DD$3:$DD$1227),SUMIF(COST_SHEETT!$B$3:$B$1227,$CI1021,COST_SHEETT!$DB$3:$DB$1227)),IF(C1021="FINISHED GOODS",SUMIF(COST_SHEETT1!$AB$3:$AB$1227,$CI1021,COST_SHEETT1!$DD$3:$DD$1227),SUMIF(COST_SHEETT1!$B$3:$B$1227,$CI1021,COST_SHEETT1!$DB$3:$DB$1227)))</f>
        <v>3.3313826387894194E-2</v>
      </c>
      <c r="CC1021" s="209">
        <f t="shared" ref="CC1021" si="874">ROUND(BZ1021*CB1021,0)</f>
        <v>3399</v>
      </c>
      <c r="CD1021" s="295">
        <v>1</v>
      </c>
      <c r="CE1021" s="295"/>
      <c r="CF1021" s="376">
        <f>IF(BZ1021=0,0,IF(CK1021&gt;0,CK1021,CD1021))</f>
        <v>2.3853049498643739E-2</v>
      </c>
      <c r="CG1021" s="301">
        <f t="shared" ref="CG1021" si="875">MIN(CF1021,CB1021)</f>
        <v>2.3853049498643739E-2</v>
      </c>
      <c r="CH1021" s="302">
        <f t="shared" ref="CH1021" si="876">ROUND(CG1021*BZ1021,0)</f>
        <v>2434</v>
      </c>
      <c r="CI1021" s="285" t="s">
        <v>3364</v>
      </c>
      <c r="CJ1021" s="282"/>
      <c r="CK1021" s="303">
        <v>2.3853049498643739E-2</v>
      </c>
      <c r="CL1021" s="296" t="str">
        <f t="shared" ref="CL1021" si="877">IF(CF1021&lt;CB1021,"NRV","COST")</f>
        <v>NRV</v>
      </c>
      <c r="CM1021" s="304">
        <f t="shared" ref="CM1021" si="878">IF(CA1021=0,0,ROUND(CH1021/CA1021,3))</f>
        <v>108.438</v>
      </c>
      <c r="CU1021" s="296">
        <f>+(BZ1021-BX1021)*CG1021</f>
        <v>2433.6073750991272</v>
      </c>
      <c r="CW1021" s="296">
        <f>+CT1021+CU1021+CV1021</f>
        <v>2433.6073750991272</v>
      </c>
      <c r="CX1021" s="388">
        <f>+CW1021-CH1021</f>
        <v>-0.39262490087276092</v>
      </c>
    </row>
    <row r="1022" spans="1:102" ht="12" hidden="1" customHeight="1" x14ac:dyDescent="0.25">
      <c r="A1022" s="120" t="s">
        <v>415</v>
      </c>
      <c r="B1022" s="121" t="s">
        <v>416</v>
      </c>
      <c r="C1022" s="121" t="s">
        <v>30</v>
      </c>
      <c r="D1022" s="122">
        <v>3800</v>
      </c>
      <c r="E1022" s="123">
        <v>220</v>
      </c>
      <c r="F1022" s="123">
        <v>3.1921999999999999E-2</v>
      </c>
      <c r="G1022" s="123">
        <v>3.1921999999999999E-2</v>
      </c>
      <c r="H1022" s="124"/>
      <c r="I1022" s="124">
        <v>0</v>
      </c>
      <c r="J1022" s="124">
        <v>0</v>
      </c>
      <c r="K1022" s="124"/>
      <c r="L1022" s="124">
        <v>0</v>
      </c>
      <c r="M1022" s="124"/>
      <c r="N1022" s="124">
        <v>0</v>
      </c>
      <c r="O1022" s="124"/>
      <c r="P1022" s="124">
        <v>0</v>
      </c>
      <c r="Q1022" s="124"/>
      <c r="R1022" s="124">
        <v>0</v>
      </c>
      <c r="S1022" s="124"/>
      <c r="T1022" s="124">
        <v>0</v>
      </c>
      <c r="U1022" s="124"/>
      <c r="V1022" s="124">
        <v>0</v>
      </c>
      <c r="W1022" s="124"/>
      <c r="X1022" s="124">
        <v>0</v>
      </c>
      <c r="Y1022" s="124"/>
      <c r="Z1022" s="124">
        <v>0</v>
      </c>
      <c r="AA1022" s="124"/>
      <c r="AB1022" s="124">
        <v>0</v>
      </c>
      <c r="AC1022" s="124">
        <v>0</v>
      </c>
      <c r="AD1022" s="124">
        <v>0</v>
      </c>
      <c r="AE1022" s="124">
        <v>0</v>
      </c>
      <c r="AF1022" s="124"/>
      <c r="AG1022" s="124">
        <v>0</v>
      </c>
      <c r="AH1022" s="124"/>
      <c r="AI1022" s="124">
        <v>0</v>
      </c>
      <c r="AJ1022" s="124"/>
      <c r="AK1022" s="124">
        <v>0</v>
      </c>
      <c r="AL1022" s="124"/>
      <c r="AM1022" s="124">
        <v>0</v>
      </c>
      <c r="AN1022" s="124"/>
      <c r="AO1022" s="124">
        <v>0</v>
      </c>
      <c r="AP1022" s="124"/>
      <c r="AQ1022" s="124">
        <v>0</v>
      </c>
      <c r="AR1022" s="124"/>
      <c r="AS1022" s="124">
        <v>0</v>
      </c>
      <c r="AT1022" s="124"/>
      <c r="AU1022" s="124">
        <v>0</v>
      </c>
      <c r="AV1022" s="124">
        <v>0</v>
      </c>
      <c r="AW1022" s="124">
        <v>0</v>
      </c>
      <c r="AX1022" s="124">
        <v>0</v>
      </c>
      <c r="AY1022" s="124">
        <v>0</v>
      </c>
      <c r="AZ1022" s="124">
        <v>0</v>
      </c>
      <c r="BA1022" s="124">
        <v>0</v>
      </c>
      <c r="BB1022" s="124">
        <v>0</v>
      </c>
      <c r="BC1022" s="124">
        <v>0</v>
      </c>
      <c r="BD1022" s="123">
        <v>0</v>
      </c>
      <c r="BE1022" s="123">
        <v>0</v>
      </c>
      <c r="BF1022" s="124">
        <v>0</v>
      </c>
      <c r="BG1022" s="124">
        <v>0</v>
      </c>
      <c r="BH1022" s="124">
        <v>0</v>
      </c>
      <c r="BI1022" s="124"/>
      <c r="BJ1022" s="124">
        <v>0</v>
      </c>
      <c r="BK1022" s="124"/>
      <c r="BL1022" s="124">
        <v>0</v>
      </c>
      <c r="BM1022" s="124">
        <v>0</v>
      </c>
      <c r="BN1022" s="124">
        <v>0</v>
      </c>
      <c r="BO1022" s="124">
        <v>0</v>
      </c>
      <c r="BP1022" s="125">
        <v>0</v>
      </c>
      <c r="BS1022" s="97">
        <f t="shared" si="835"/>
        <v>0</v>
      </c>
      <c r="BT1022" s="97">
        <f t="shared" si="836"/>
        <v>0</v>
      </c>
      <c r="BU1022" s="97">
        <f t="shared" si="837"/>
        <v>0</v>
      </c>
      <c r="BV1022" s="296" t="str">
        <f>IF(CA1022=0,"NO STOCK",IF(COUNTIF(PKGSUMM_T!$A$2:$A$1245,A1022)&gt;0,"OK","ERROR"))</f>
        <v>NO STOCK</v>
      </c>
      <c r="BW1022" s="296" t="str">
        <f>IF(CA1022=0,"NO STOCK",IF(OR(COUNTIF(COST_SHEETT!$B$3:$B$1238,CI1022)&gt;0,COUNTIF(COST_SHEETT!$AB$3:$AB$1238,CI1022)&gt;0,COUNTIF(COST_SHEETT1!$B$3:$B$1238,CI1022)&gt;0,COUNTIF(COST_SHEETT1!$AB$3:$AB$1238,CI1022)&gt;0),"OK","ERROR"))</f>
        <v>NO STOCK</v>
      </c>
      <c r="BX1022" s="97">
        <f>SUMIF(HW!$A$2:$A$1573,$A1022,HW!BI$2:BI$1573)</f>
        <v>0</v>
      </c>
      <c r="BY1022" s="97">
        <f>SUMIF(HW!$A$2:$A$1573,$A1022,HW!BJ$2:BJ$1573)</f>
        <v>0</v>
      </c>
      <c r="BZ1022" s="197">
        <f t="shared" si="838"/>
        <v>0</v>
      </c>
      <c r="CA1022" s="198">
        <f t="shared" si="839"/>
        <v>0</v>
      </c>
      <c r="CI1022" s="285"/>
      <c r="CJ1022" s="282"/>
      <c r="CK1022" s="296">
        <f>IF(C1022="WORK IN PROGRESS",0.099999,IF(SUMIF(SALE!$L$3:$L$1221,$A1022,SALE!$U$3:$U$1221)=0,0,SUMIF(SALE!$L$3:$L$1221,$A1022,SALE!$U$3:$U$1221)/SUMIF(SALE!$L$3:$L$1221,$A1022,SALE!$F$3:$F$1221)))</f>
        <v>0</v>
      </c>
    </row>
    <row r="1023" spans="1:102" ht="12" hidden="1" customHeight="1" x14ac:dyDescent="0.25">
      <c r="A1023" s="114" t="s">
        <v>2150</v>
      </c>
      <c r="B1023" s="115" t="s">
        <v>2151</v>
      </c>
      <c r="C1023" s="115" t="s">
        <v>30</v>
      </c>
      <c r="D1023" s="116">
        <v>4100</v>
      </c>
      <c r="E1023" s="117">
        <v>180</v>
      </c>
      <c r="F1023" s="117">
        <v>2.6117999999999999E-2</v>
      </c>
      <c r="G1023" s="117">
        <v>2.6117999999999999E-2</v>
      </c>
      <c r="H1023" s="118"/>
      <c r="I1023" s="118">
        <v>0</v>
      </c>
      <c r="J1023" s="118">
        <v>0</v>
      </c>
      <c r="K1023" s="118"/>
      <c r="L1023" s="118">
        <v>0</v>
      </c>
      <c r="M1023" s="118"/>
      <c r="N1023" s="118">
        <v>0</v>
      </c>
      <c r="O1023" s="118"/>
      <c r="P1023" s="118">
        <v>0</v>
      </c>
      <c r="Q1023" s="118"/>
      <c r="R1023" s="118">
        <v>0</v>
      </c>
      <c r="S1023" s="118"/>
      <c r="T1023" s="118">
        <v>0</v>
      </c>
      <c r="U1023" s="118"/>
      <c r="V1023" s="118">
        <v>0</v>
      </c>
      <c r="W1023" s="118"/>
      <c r="X1023" s="118">
        <v>0</v>
      </c>
      <c r="Y1023" s="118"/>
      <c r="Z1023" s="118">
        <v>0</v>
      </c>
      <c r="AA1023" s="118"/>
      <c r="AB1023" s="118">
        <v>0</v>
      </c>
      <c r="AC1023" s="118">
        <v>0</v>
      </c>
      <c r="AD1023" s="118">
        <v>0</v>
      </c>
      <c r="AE1023" s="118">
        <v>0</v>
      </c>
      <c r="AF1023" s="118"/>
      <c r="AG1023" s="118">
        <v>0</v>
      </c>
      <c r="AH1023" s="118"/>
      <c r="AI1023" s="118">
        <v>0</v>
      </c>
      <c r="AJ1023" s="118"/>
      <c r="AK1023" s="118">
        <v>0</v>
      </c>
      <c r="AL1023" s="118"/>
      <c r="AM1023" s="118">
        <v>0</v>
      </c>
      <c r="AN1023" s="118"/>
      <c r="AO1023" s="118">
        <v>0</v>
      </c>
      <c r="AP1023" s="118"/>
      <c r="AQ1023" s="118">
        <v>0</v>
      </c>
      <c r="AR1023" s="118"/>
      <c r="AS1023" s="118">
        <v>0</v>
      </c>
      <c r="AT1023" s="118"/>
      <c r="AU1023" s="118">
        <v>0</v>
      </c>
      <c r="AV1023" s="118">
        <v>0</v>
      </c>
      <c r="AW1023" s="118">
        <v>0</v>
      </c>
      <c r="AX1023" s="118">
        <v>0</v>
      </c>
      <c r="AY1023" s="118">
        <v>0</v>
      </c>
      <c r="AZ1023" s="118">
        <v>0</v>
      </c>
      <c r="BA1023" s="118">
        <v>0</v>
      </c>
      <c r="BB1023" s="118">
        <v>0</v>
      </c>
      <c r="BC1023" s="118">
        <v>0</v>
      </c>
      <c r="BD1023" s="117">
        <v>0</v>
      </c>
      <c r="BE1023" s="117">
        <v>0</v>
      </c>
      <c r="BF1023" s="118">
        <v>0</v>
      </c>
      <c r="BG1023" s="118">
        <v>0</v>
      </c>
      <c r="BH1023" s="118">
        <v>0</v>
      </c>
      <c r="BI1023" s="118"/>
      <c r="BJ1023" s="118">
        <v>0</v>
      </c>
      <c r="BK1023" s="118"/>
      <c r="BL1023" s="118">
        <v>0</v>
      </c>
      <c r="BM1023" s="118">
        <v>0</v>
      </c>
      <c r="BN1023" s="118">
        <v>0</v>
      </c>
      <c r="BO1023" s="118">
        <v>0</v>
      </c>
      <c r="BP1023" s="119">
        <v>0</v>
      </c>
      <c r="BS1023" s="97">
        <f t="shared" si="835"/>
        <v>0</v>
      </c>
      <c r="BT1023" s="97">
        <f t="shared" si="836"/>
        <v>0</v>
      </c>
      <c r="BU1023" s="97">
        <f t="shared" si="837"/>
        <v>0</v>
      </c>
      <c r="BV1023" s="296" t="str">
        <f>IF(CA1023=0,"NO STOCK",IF(COUNTIF(PKGSUMM_T!$A$2:$A$1245,A1023)&gt;0,"OK","ERROR"))</f>
        <v>NO STOCK</v>
      </c>
      <c r="BW1023" s="296" t="str">
        <f>IF(CA1023=0,"NO STOCK",IF(OR(COUNTIF(COST_SHEETT!$B$3:$B$1238,CI1023)&gt;0,COUNTIF(COST_SHEETT!$AB$3:$AB$1238,CI1023)&gt;0,COUNTIF(COST_SHEETT1!$B$3:$B$1238,CI1023)&gt;0,COUNTIF(COST_SHEETT1!$AB$3:$AB$1238,CI1023)&gt;0),"OK","ERROR"))</f>
        <v>NO STOCK</v>
      </c>
      <c r="BX1023" s="97">
        <f>SUMIF(HW!$A$2:$A$1573,$A1023,HW!BI$2:BI$1573)</f>
        <v>0</v>
      </c>
      <c r="BY1023" s="97">
        <f>SUMIF(HW!$A$2:$A$1573,$A1023,HW!BJ$2:BJ$1573)</f>
        <v>0</v>
      </c>
      <c r="BZ1023" s="197">
        <f t="shared" si="838"/>
        <v>0</v>
      </c>
      <c r="CA1023" s="198">
        <f t="shared" si="839"/>
        <v>0</v>
      </c>
      <c r="CI1023" s="285"/>
      <c r="CJ1023" s="282"/>
      <c r="CK1023" s="296">
        <f>IF(C1023="WORK IN PROGRESS",0.099999,IF(SUMIF(SALE!$L$3:$L$1221,$A1023,SALE!$U$3:$U$1221)=0,0,SUMIF(SALE!$L$3:$L$1221,$A1023,SALE!$U$3:$U$1221)/SUMIF(SALE!$L$3:$L$1221,$A1023,SALE!$F$3:$F$1221)))</f>
        <v>0</v>
      </c>
    </row>
    <row r="1024" spans="1:102" ht="12" hidden="1" customHeight="1" x14ac:dyDescent="0.25">
      <c r="A1024" s="120" t="s">
        <v>2152</v>
      </c>
      <c r="B1024" s="121" t="s">
        <v>2153</v>
      </c>
      <c r="C1024" s="121" t="s">
        <v>30</v>
      </c>
      <c r="D1024" s="122">
        <v>2000</v>
      </c>
      <c r="E1024" s="123">
        <v>180</v>
      </c>
      <c r="F1024" s="123">
        <v>2.6117999999999999E-2</v>
      </c>
      <c r="G1024" s="123">
        <v>2.6117999999999999E-2</v>
      </c>
      <c r="H1024" s="124"/>
      <c r="I1024" s="124">
        <v>0</v>
      </c>
      <c r="J1024" s="124">
        <v>0</v>
      </c>
      <c r="K1024" s="124"/>
      <c r="L1024" s="124">
        <v>0</v>
      </c>
      <c r="M1024" s="124"/>
      <c r="N1024" s="124">
        <v>0</v>
      </c>
      <c r="O1024" s="124"/>
      <c r="P1024" s="124">
        <v>0</v>
      </c>
      <c r="Q1024" s="124"/>
      <c r="R1024" s="124">
        <v>0</v>
      </c>
      <c r="S1024" s="124"/>
      <c r="T1024" s="124">
        <v>0</v>
      </c>
      <c r="U1024" s="124"/>
      <c r="V1024" s="124">
        <v>0</v>
      </c>
      <c r="W1024" s="124"/>
      <c r="X1024" s="124">
        <v>0</v>
      </c>
      <c r="Y1024" s="124"/>
      <c r="Z1024" s="124">
        <v>0</v>
      </c>
      <c r="AA1024" s="124"/>
      <c r="AB1024" s="124">
        <v>0</v>
      </c>
      <c r="AC1024" s="124">
        <v>0</v>
      </c>
      <c r="AD1024" s="124">
        <v>0</v>
      </c>
      <c r="AE1024" s="124">
        <v>0</v>
      </c>
      <c r="AF1024" s="124"/>
      <c r="AG1024" s="124">
        <v>0</v>
      </c>
      <c r="AH1024" s="124"/>
      <c r="AI1024" s="124">
        <v>0</v>
      </c>
      <c r="AJ1024" s="124"/>
      <c r="AK1024" s="124">
        <v>0</v>
      </c>
      <c r="AL1024" s="124"/>
      <c r="AM1024" s="124">
        <v>0</v>
      </c>
      <c r="AN1024" s="124"/>
      <c r="AO1024" s="124">
        <v>0</v>
      </c>
      <c r="AP1024" s="124"/>
      <c r="AQ1024" s="124">
        <v>0</v>
      </c>
      <c r="AR1024" s="124"/>
      <c r="AS1024" s="124">
        <v>0</v>
      </c>
      <c r="AT1024" s="124"/>
      <c r="AU1024" s="124">
        <v>0</v>
      </c>
      <c r="AV1024" s="124">
        <v>0</v>
      </c>
      <c r="AW1024" s="124">
        <v>0</v>
      </c>
      <c r="AX1024" s="124">
        <v>0</v>
      </c>
      <c r="AY1024" s="124">
        <v>0</v>
      </c>
      <c r="AZ1024" s="124">
        <v>0</v>
      </c>
      <c r="BA1024" s="124">
        <v>0</v>
      </c>
      <c r="BB1024" s="124">
        <v>0</v>
      </c>
      <c r="BC1024" s="124">
        <v>0</v>
      </c>
      <c r="BD1024" s="123">
        <v>0</v>
      </c>
      <c r="BE1024" s="123">
        <v>0</v>
      </c>
      <c r="BF1024" s="124">
        <v>0</v>
      </c>
      <c r="BG1024" s="124">
        <v>0</v>
      </c>
      <c r="BH1024" s="124">
        <v>0</v>
      </c>
      <c r="BI1024" s="124"/>
      <c r="BJ1024" s="124">
        <v>0</v>
      </c>
      <c r="BK1024" s="124"/>
      <c r="BL1024" s="124">
        <v>0</v>
      </c>
      <c r="BM1024" s="124">
        <v>0</v>
      </c>
      <c r="BN1024" s="124">
        <v>0</v>
      </c>
      <c r="BO1024" s="124">
        <v>0</v>
      </c>
      <c r="BP1024" s="125">
        <v>0</v>
      </c>
      <c r="BS1024" s="97">
        <f t="shared" si="835"/>
        <v>0</v>
      </c>
      <c r="BT1024" s="97">
        <f t="shared" si="836"/>
        <v>0</v>
      </c>
      <c r="BU1024" s="97">
        <f t="shared" si="837"/>
        <v>0</v>
      </c>
      <c r="BV1024" s="296" t="str">
        <f>IF(CA1024=0,"NO STOCK",IF(COUNTIF(PKGSUMM_T!$A$2:$A$1245,A1024)&gt;0,"OK","ERROR"))</f>
        <v>NO STOCK</v>
      </c>
      <c r="BW1024" s="296" t="str">
        <f>IF(CA1024=0,"NO STOCK",IF(OR(COUNTIF(COST_SHEETT!$B$3:$B$1238,CI1024)&gt;0,COUNTIF(COST_SHEETT!$AB$3:$AB$1238,CI1024)&gt;0,COUNTIF(COST_SHEETT1!$B$3:$B$1238,CI1024)&gt;0,COUNTIF(COST_SHEETT1!$AB$3:$AB$1238,CI1024)&gt;0),"OK","ERROR"))</f>
        <v>NO STOCK</v>
      </c>
      <c r="BX1024" s="97">
        <f>SUMIF(HW!$A$2:$A$1573,$A1024,HW!BI$2:BI$1573)</f>
        <v>0</v>
      </c>
      <c r="BY1024" s="97">
        <f>SUMIF(HW!$A$2:$A$1573,$A1024,HW!BJ$2:BJ$1573)</f>
        <v>0</v>
      </c>
      <c r="BZ1024" s="197">
        <f t="shared" si="838"/>
        <v>0</v>
      </c>
      <c r="CA1024" s="198">
        <f t="shared" si="839"/>
        <v>0</v>
      </c>
      <c r="CI1024" s="285"/>
      <c r="CJ1024" s="282"/>
      <c r="CK1024" s="296">
        <f>IF(C1024="WORK IN PROGRESS",0.099999,IF(SUMIF(SALE!$L$3:$L$1221,$A1024,SALE!$U$3:$U$1221)=0,0,SUMIF(SALE!$L$3:$L$1221,$A1024,SALE!$U$3:$U$1221)/SUMIF(SALE!$L$3:$L$1221,$A1024,SALE!$F$3:$F$1221)))</f>
        <v>0</v>
      </c>
    </row>
    <row r="1025" spans="1:110" ht="12" hidden="1" customHeight="1" x14ac:dyDescent="0.25">
      <c r="A1025" s="114" t="s">
        <v>2154</v>
      </c>
      <c r="B1025" s="115" t="s">
        <v>2155</v>
      </c>
      <c r="C1025" s="115" t="s">
        <v>30</v>
      </c>
      <c r="D1025" s="116">
        <v>2050</v>
      </c>
      <c r="E1025" s="117">
        <v>180</v>
      </c>
      <c r="F1025" s="117">
        <v>2.6117999999999999E-2</v>
      </c>
      <c r="G1025" s="117">
        <v>2.6117999999999999E-2</v>
      </c>
      <c r="H1025" s="118"/>
      <c r="I1025" s="118">
        <v>0</v>
      </c>
      <c r="J1025" s="118">
        <v>0</v>
      </c>
      <c r="K1025" s="118"/>
      <c r="L1025" s="118">
        <v>0</v>
      </c>
      <c r="M1025" s="118"/>
      <c r="N1025" s="118">
        <v>0</v>
      </c>
      <c r="O1025" s="118"/>
      <c r="P1025" s="118">
        <v>0</v>
      </c>
      <c r="Q1025" s="118"/>
      <c r="R1025" s="118">
        <v>0</v>
      </c>
      <c r="S1025" s="118"/>
      <c r="T1025" s="118">
        <v>0</v>
      </c>
      <c r="U1025" s="118"/>
      <c r="V1025" s="118">
        <v>0</v>
      </c>
      <c r="W1025" s="118"/>
      <c r="X1025" s="118">
        <v>0</v>
      </c>
      <c r="Y1025" s="118"/>
      <c r="Z1025" s="118">
        <v>0</v>
      </c>
      <c r="AA1025" s="118"/>
      <c r="AB1025" s="118">
        <v>0</v>
      </c>
      <c r="AC1025" s="118">
        <v>0</v>
      </c>
      <c r="AD1025" s="118">
        <v>0</v>
      </c>
      <c r="AE1025" s="118">
        <v>0</v>
      </c>
      <c r="AF1025" s="118"/>
      <c r="AG1025" s="118">
        <v>0</v>
      </c>
      <c r="AH1025" s="118"/>
      <c r="AI1025" s="118">
        <v>0</v>
      </c>
      <c r="AJ1025" s="118"/>
      <c r="AK1025" s="118">
        <v>0</v>
      </c>
      <c r="AL1025" s="118"/>
      <c r="AM1025" s="118">
        <v>0</v>
      </c>
      <c r="AN1025" s="118"/>
      <c r="AO1025" s="118">
        <v>0</v>
      </c>
      <c r="AP1025" s="118"/>
      <c r="AQ1025" s="118">
        <v>0</v>
      </c>
      <c r="AR1025" s="118"/>
      <c r="AS1025" s="118">
        <v>0</v>
      </c>
      <c r="AT1025" s="118"/>
      <c r="AU1025" s="118">
        <v>0</v>
      </c>
      <c r="AV1025" s="118">
        <v>0</v>
      </c>
      <c r="AW1025" s="118">
        <v>0</v>
      </c>
      <c r="AX1025" s="118">
        <v>0</v>
      </c>
      <c r="AY1025" s="118">
        <v>0</v>
      </c>
      <c r="AZ1025" s="118">
        <v>0</v>
      </c>
      <c r="BA1025" s="118">
        <v>0</v>
      </c>
      <c r="BB1025" s="118">
        <v>0</v>
      </c>
      <c r="BC1025" s="118">
        <v>0</v>
      </c>
      <c r="BD1025" s="117">
        <v>0</v>
      </c>
      <c r="BE1025" s="117">
        <v>0</v>
      </c>
      <c r="BF1025" s="118">
        <v>0</v>
      </c>
      <c r="BG1025" s="118">
        <v>0</v>
      </c>
      <c r="BH1025" s="118">
        <v>0</v>
      </c>
      <c r="BI1025" s="118"/>
      <c r="BJ1025" s="118">
        <v>0</v>
      </c>
      <c r="BK1025" s="118"/>
      <c r="BL1025" s="118">
        <v>0</v>
      </c>
      <c r="BM1025" s="118">
        <v>0</v>
      </c>
      <c r="BN1025" s="118">
        <v>0</v>
      </c>
      <c r="BO1025" s="118">
        <v>0</v>
      </c>
      <c r="BP1025" s="119">
        <v>0</v>
      </c>
      <c r="BS1025" s="97">
        <f t="shared" si="835"/>
        <v>0</v>
      </c>
      <c r="BT1025" s="97">
        <f t="shared" si="836"/>
        <v>0</v>
      </c>
      <c r="BU1025" s="97">
        <f t="shared" si="837"/>
        <v>0</v>
      </c>
      <c r="BV1025" s="296" t="str">
        <f>IF(CA1025=0,"NO STOCK",IF(COUNTIF(PKGSUMM_T!$A$2:$A$1245,A1025)&gt;0,"OK","ERROR"))</f>
        <v>NO STOCK</v>
      </c>
      <c r="BW1025" s="296" t="str">
        <f>IF(CA1025=0,"NO STOCK",IF(OR(COUNTIF(COST_SHEETT!$B$3:$B$1238,CI1025)&gt;0,COUNTIF(COST_SHEETT!$AB$3:$AB$1238,CI1025)&gt;0,COUNTIF(COST_SHEETT1!$B$3:$B$1238,CI1025)&gt;0,COUNTIF(COST_SHEETT1!$AB$3:$AB$1238,CI1025)&gt;0),"OK","ERROR"))</f>
        <v>NO STOCK</v>
      </c>
      <c r="BX1025" s="97">
        <f>SUMIF(HW!$A$2:$A$1573,$A1025,HW!BI$2:BI$1573)</f>
        <v>0</v>
      </c>
      <c r="BY1025" s="97">
        <f>SUMIF(HW!$A$2:$A$1573,$A1025,HW!BJ$2:BJ$1573)</f>
        <v>0</v>
      </c>
      <c r="BZ1025" s="197">
        <f t="shared" si="838"/>
        <v>0</v>
      </c>
      <c r="CA1025" s="198">
        <f t="shared" si="839"/>
        <v>0</v>
      </c>
      <c r="CI1025" s="285"/>
      <c r="CJ1025" s="282"/>
      <c r="CK1025" s="296">
        <f>IF(C1025="WORK IN PROGRESS",0.099999,IF(SUMIF(SALE!$L$3:$L$1221,$A1025,SALE!$U$3:$U$1221)=0,0,SUMIF(SALE!$L$3:$L$1221,$A1025,SALE!$U$3:$U$1221)/SUMIF(SALE!$L$3:$L$1221,$A1025,SALE!$F$3:$F$1221)))</f>
        <v>0</v>
      </c>
    </row>
    <row r="1026" spans="1:110" ht="12" hidden="1" customHeight="1" x14ac:dyDescent="0.25">
      <c r="A1026" s="120" t="s">
        <v>2156</v>
      </c>
      <c r="B1026" s="121" t="s">
        <v>2157</v>
      </c>
      <c r="C1026" s="121" t="s">
        <v>30</v>
      </c>
      <c r="D1026" s="122">
        <v>1900</v>
      </c>
      <c r="E1026" s="123">
        <v>220</v>
      </c>
      <c r="F1026" s="123">
        <v>3.1921999999999999E-2</v>
      </c>
      <c r="G1026" s="123">
        <v>3.1921999999999999E-2</v>
      </c>
      <c r="H1026" s="124"/>
      <c r="I1026" s="124">
        <v>0</v>
      </c>
      <c r="J1026" s="124">
        <v>0</v>
      </c>
      <c r="K1026" s="124"/>
      <c r="L1026" s="124">
        <v>0</v>
      </c>
      <c r="M1026" s="124"/>
      <c r="N1026" s="124">
        <v>0</v>
      </c>
      <c r="O1026" s="124"/>
      <c r="P1026" s="124">
        <v>0</v>
      </c>
      <c r="Q1026" s="124"/>
      <c r="R1026" s="124">
        <v>0</v>
      </c>
      <c r="S1026" s="124"/>
      <c r="T1026" s="124">
        <v>0</v>
      </c>
      <c r="U1026" s="124"/>
      <c r="V1026" s="124">
        <v>0</v>
      </c>
      <c r="W1026" s="124"/>
      <c r="X1026" s="124">
        <v>0</v>
      </c>
      <c r="Y1026" s="124"/>
      <c r="Z1026" s="124">
        <v>0</v>
      </c>
      <c r="AA1026" s="124"/>
      <c r="AB1026" s="124">
        <v>0</v>
      </c>
      <c r="AC1026" s="124">
        <v>0</v>
      </c>
      <c r="AD1026" s="124">
        <v>0</v>
      </c>
      <c r="AE1026" s="124">
        <v>0</v>
      </c>
      <c r="AF1026" s="124"/>
      <c r="AG1026" s="124">
        <v>0</v>
      </c>
      <c r="AH1026" s="124"/>
      <c r="AI1026" s="124">
        <v>0</v>
      </c>
      <c r="AJ1026" s="124"/>
      <c r="AK1026" s="124">
        <v>0</v>
      </c>
      <c r="AL1026" s="124"/>
      <c r="AM1026" s="124">
        <v>0</v>
      </c>
      <c r="AN1026" s="124"/>
      <c r="AO1026" s="124">
        <v>0</v>
      </c>
      <c r="AP1026" s="124"/>
      <c r="AQ1026" s="124">
        <v>0</v>
      </c>
      <c r="AR1026" s="124"/>
      <c r="AS1026" s="124">
        <v>0</v>
      </c>
      <c r="AT1026" s="124"/>
      <c r="AU1026" s="124">
        <v>0</v>
      </c>
      <c r="AV1026" s="124">
        <v>0</v>
      </c>
      <c r="AW1026" s="124">
        <v>0</v>
      </c>
      <c r="AX1026" s="124">
        <v>0</v>
      </c>
      <c r="AY1026" s="124">
        <v>0</v>
      </c>
      <c r="AZ1026" s="124">
        <v>0</v>
      </c>
      <c r="BA1026" s="124">
        <v>0</v>
      </c>
      <c r="BB1026" s="124">
        <v>0</v>
      </c>
      <c r="BC1026" s="124">
        <v>0</v>
      </c>
      <c r="BD1026" s="123">
        <v>0</v>
      </c>
      <c r="BE1026" s="123">
        <v>0</v>
      </c>
      <c r="BF1026" s="124">
        <v>0</v>
      </c>
      <c r="BG1026" s="124">
        <v>0</v>
      </c>
      <c r="BH1026" s="124">
        <v>0</v>
      </c>
      <c r="BI1026" s="124"/>
      <c r="BJ1026" s="124">
        <v>0</v>
      </c>
      <c r="BK1026" s="124"/>
      <c r="BL1026" s="124">
        <v>0</v>
      </c>
      <c r="BM1026" s="124">
        <v>0</v>
      </c>
      <c r="BN1026" s="124">
        <v>0</v>
      </c>
      <c r="BO1026" s="124">
        <v>0</v>
      </c>
      <c r="BP1026" s="125">
        <v>0</v>
      </c>
      <c r="BS1026" s="97">
        <f t="shared" si="835"/>
        <v>0</v>
      </c>
      <c r="BT1026" s="97">
        <f t="shared" si="836"/>
        <v>0</v>
      </c>
      <c r="BU1026" s="97">
        <f t="shared" si="837"/>
        <v>0</v>
      </c>
      <c r="BV1026" s="296" t="str">
        <f>IF(CA1026=0,"NO STOCK",IF(COUNTIF(PKGSUMM_T!$A$2:$A$1245,A1026)&gt;0,"OK","ERROR"))</f>
        <v>NO STOCK</v>
      </c>
      <c r="BW1026" s="296" t="str">
        <f>IF(CA1026=0,"NO STOCK",IF(OR(COUNTIF(COST_SHEETT!$B$3:$B$1238,CI1026)&gt;0,COUNTIF(COST_SHEETT!$AB$3:$AB$1238,CI1026)&gt;0,COUNTIF(COST_SHEETT1!$B$3:$B$1238,CI1026)&gt;0,COUNTIF(COST_SHEETT1!$AB$3:$AB$1238,CI1026)&gt;0),"OK","ERROR"))</f>
        <v>NO STOCK</v>
      </c>
      <c r="BX1026" s="97">
        <f>SUMIF(HW!$A$2:$A$1573,$A1026,HW!BI$2:BI$1573)</f>
        <v>0</v>
      </c>
      <c r="BY1026" s="97">
        <f>SUMIF(HW!$A$2:$A$1573,$A1026,HW!BJ$2:BJ$1573)</f>
        <v>0</v>
      </c>
      <c r="BZ1026" s="197">
        <f t="shared" si="838"/>
        <v>0</v>
      </c>
      <c r="CA1026" s="198">
        <f t="shared" si="839"/>
        <v>0</v>
      </c>
      <c r="CI1026" s="285"/>
      <c r="CJ1026" s="282"/>
      <c r="CK1026" s="296">
        <f>IF(C1026="WORK IN PROGRESS",0.099999,IF(SUMIF(SALE!$L$3:$L$1221,$A1026,SALE!$U$3:$U$1221)=0,0,SUMIF(SALE!$L$3:$L$1221,$A1026,SALE!$U$3:$U$1221)/SUMIF(SALE!$L$3:$L$1221,$A1026,SALE!$F$3:$F$1221)))</f>
        <v>0</v>
      </c>
    </row>
    <row r="1027" spans="1:110" ht="12" hidden="1" customHeight="1" x14ac:dyDescent="0.25">
      <c r="A1027" s="114" t="s">
        <v>2158</v>
      </c>
      <c r="B1027" s="115" t="s">
        <v>2159</v>
      </c>
      <c r="C1027" s="115" t="s">
        <v>30</v>
      </c>
      <c r="D1027" s="116">
        <v>3040</v>
      </c>
      <c r="E1027" s="117">
        <v>220</v>
      </c>
      <c r="F1027" s="117">
        <v>3.1921999999999999E-2</v>
      </c>
      <c r="G1027" s="117">
        <v>3.1921999999999999E-2</v>
      </c>
      <c r="H1027" s="118"/>
      <c r="I1027" s="118">
        <v>0</v>
      </c>
      <c r="J1027" s="118">
        <v>0</v>
      </c>
      <c r="K1027" s="118"/>
      <c r="L1027" s="118">
        <v>0</v>
      </c>
      <c r="M1027" s="118"/>
      <c r="N1027" s="118">
        <v>0</v>
      </c>
      <c r="O1027" s="118"/>
      <c r="P1027" s="118">
        <v>0</v>
      </c>
      <c r="Q1027" s="118"/>
      <c r="R1027" s="118">
        <v>0</v>
      </c>
      <c r="S1027" s="118"/>
      <c r="T1027" s="118">
        <v>0</v>
      </c>
      <c r="U1027" s="118"/>
      <c r="V1027" s="118">
        <v>0</v>
      </c>
      <c r="W1027" s="118"/>
      <c r="X1027" s="118">
        <v>0</v>
      </c>
      <c r="Y1027" s="118"/>
      <c r="Z1027" s="118">
        <v>0</v>
      </c>
      <c r="AA1027" s="118"/>
      <c r="AB1027" s="118">
        <v>0</v>
      </c>
      <c r="AC1027" s="118">
        <v>0</v>
      </c>
      <c r="AD1027" s="118">
        <v>0</v>
      </c>
      <c r="AE1027" s="118">
        <v>0</v>
      </c>
      <c r="AF1027" s="118"/>
      <c r="AG1027" s="118">
        <v>0</v>
      </c>
      <c r="AH1027" s="118"/>
      <c r="AI1027" s="118">
        <v>0</v>
      </c>
      <c r="AJ1027" s="118"/>
      <c r="AK1027" s="118">
        <v>0</v>
      </c>
      <c r="AL1027" s="118"/>
      <c r="AM1027" s="118">
        <v>0</v>
      </c>
      <c r="AN1027" s="118"/>
      <c r="AO1027" s="118">
        <v>0</v>
      </c>
      <c r="AP1027" s="118"/>
      <c r="AQ1027" s="118">
        <v>0</v>
      </c>
      <c r="AR1027" s="118"/>
      <c r="AS1027" s="118">
        <v>0</v>
      </c>
      <c r="AT1027" s="118"/>
      <c r="AU1027" s="118">
        <v>0</v>
      </c>
      <c r="AV1027" s="118">
        <v>0</v>
      </c>
      <c r="AW1027" s="118">
        <v>0</v>
      </c>
      <c r="AX1027" s="118">
        <v>0</v>
      </c>
      <c r="AY1027" s="118">
        <v>0</v>
      </c>
      <c r="AZ1027" s="118">
        <v>0</v>
      </c>
      <c r="BA1027" s="118">
        <v>0</v>
      </c>
      <c r="BB1027" s="118">
        <v>0</v>
      </c>
      <c r="BC1027" s="118">
        <v>0</v>
      </c>
      <c r="BD1027" s="117">
        <v>0</v>
      </c>
      <c r="BE1027" s="117">
        <v>0</v>
      </c>
      <c r="BF1027" s="118">
        <v>0</v>
      </c>
      <c r="BG1027" s="118">
        <v>0</v>
      </c>
      <c r="BH1027" s="118">
        <v>0</v>
      </c>
      <c r="BI1027" s="118"/>
      <c r="BJ1027" s="118">
        <v>0</v>
      </c>
      <c r="BK1027" s="118"/>
      <c r="BL1027" s="118">
        <v>0</v>
      </c>
      <c r="BM1027" s="118">
        <v>0</v>
      </c>
      <c r="BN1027" s="118">
        <v>0</v>
      </c>
      <c r="BO1027" s="118">
        <v>0</v>
      </c>
      <c r="BP1027" s="119">
        <v>0</v>
      </c>
      <c r="BS1027" s="97">
        <f t="shared" si="835"/>
        <v>0</v>
      </c>
      <c r="BT1027" s="97">
        <f t="shared" si="836"/>
        <v>0</v>
      </c>
      <c r="BU1027" s="97">
        <f t="shared" si="837"/>
        <v>0</v>
      </c>
      <c r="BV1027" s="296" t="str">
        <f>IF(CA1027=0,"NO STOCK",IF(COUNTIF(PKGSUMM_T!$A$2:$A$1245,A1027)&gt;0,"OK","ERROR"))</f>
        <v>NO STOCK</v>
      </c>
      <c r="BW1027" s="296" t="str">
        <f>IF(CA1027=0,"NO STOCK",IF(OR(COUNTIF(COST_SHEETT!$B$3:$B$1238,CI1027)&gt;0,COUNTIF(COST_SHEETT!$AB$3:$AB$1238,CI1027)&gt;0,COUNTIF(COST_SHEETT1!$B$3:$B$1238,CI1027)&gt;0,COUNTIF(COST_SHEETT1!$AB$3:$AB$1238,CI1027)&gt;0),"OK","ERROR"))</f>
        <v>NO STOCK</v>
      </c>
      <c r="BX1027" s="97">
        <f>SUMIF(HW!$A$2:$A$1573,$A1027,HW!BI$2:BI$1573)</f>
        <v>0</v>
      </c>
      <c r="BY1027" s="97">
        <f>SUMIF(HW!$A$2:$A$1573,$A1027,HW!BJ$2:BJ$1573)</f>
        <v>0</v>
      </c>
      <c r="BZ1027" s="197">
        <f t="shared" si="838"/>
        <v>0</v>
      </c>
      <c r="CA1027" s="198">
        <f t="shared" si="839"/>
        <v>0</v>
      </c>
      <c r="CI1027" s="285"/>
      <c r="CJ1027" s="282"/>
      <c r="CK1027" s="296">
        <f>IF(C1027="WORK IN PROGRESS",0.099999,IF(SUMIF(SALE!$L$3:$L$1221,$A1027,SALE!$U$3:$U$1221)=0,0,SUMIF(SALE!$L$3:$L$1221,$A1027,SALE!$U$3:$U$1221)/SUMIF(SALE!$L$3:$L$1221,$A1027,SALE!$F$3:$F$1221)))</f>
        <v>0</v>
      </c>
    </row>
    <row r="1028" spans="1:110" ht="12" hidden="1" customHeight="1" x14ac:dyDescent="0.25">
      <c r="A1028" s="120" t="s">
        <v>2160</v>
      </c>
      <c r="B1028" s="121" t="s">
        <v>2161</v>
      </c>
      <c r="C1028" s="121" t="s">
        <v>30</v>
      </c>
      <c r="D1028" s="122">
        <v>3800</v>
      </c>
      <c r="E1028" s="123">
        <v>195</v>
      </c>
      <c r="F1028" s="123">
        <v>2.8295000000000001E-2</v>
      </c>
      <c r="G1028" s="123">
        <v>2.8295000000000001E-2</v>
      </c>
      <c r="H1028" s="124"/>
      <c r="I1028" s="124">
        <v>0</v>
      </c>
      <c r="J1028" s="124">
        <v>0</v>
      </c>
      <c r="K1028" s="124"/>
      <c r="L1028" s="124">
        <v>0</v>
      </c>
      <c r="M1028" s="124"/>
      <c r="N1028" s="124">
        <v>0</v>
      </c>
      <c r="O1028" s="124"/>
      <c r="P1028" s="124">
        <v>0</v>
      </c>
      <c r="Q1028" s="124"/>
      <c r="R1028" s="124">
        <v>0</v>
      </c>
      <c r="S1028" s="124"/>
      <c r="T1028" s="124">
        <v>0</v>
      </c>
      <c r="U1028" s="124"/>
      <c r="V1028" s="124">
        <v>0</v>
      </c>
      <c r="W1028" s="124"/>
      <c r="X1028" s="124">
        <v>0</v>
      </c>
      <c r="Y1028" s="124"/>
      <c r="Z1028" s="124">
        <v>0</v>
      </c>
      <c r="AA1028" s="124"/>
      <c r="AB1028" s="124">
        <v>0</v>
      </c>
      <c r="AC1028" s="124">
        <v>0</v>
      </c>
      <c r="AD1028" s="124">
        <v>0</v>
      </c>
      <c r="AE1028" s="124">
        <v>0</v>
      </c>
      <c r="AF1028" s="124"/>
      <c r="AG1028" s="124">
        <v>0</v>
      </c>
      <c r="AH1028" s="124"/>
      <c r="AI1028" s="124">
        <v>0</v>
      </c>
      <c r="AJ1028" s="124"/>
      <c r="AK1028" s="124">
        <v>0</v>
      </c>
      <c r="AL1028" s="124"/>
      <c r="AM1028" s="124">
        <v>0</v>
      </c>
      <c r="AN1028" s="124"/>
      <c r="AO1028" s="124">
        <v>0</v>
      </c>
      <c r="AP1028" s="124"/>
      <c r="AQ1028" s="124">
        <v>0</v>
      </c>
      <c r="AR1028" s="124"/>
      <c r="AS1028" s="124">
        <v>0</v>
      </c>
      <c r="AT1028" s="124"/>
      <c r="AU1028" s="124">
        <v>0</v>
      </c>
      <c r="AV1028" s="124">
        <v>0</v>
      </c>
      <c r="AW1028" s="124">
        <v>0</v>
      </c>
      <c r="AX1028" s="124">
        <v>0</v>
      </c>
      <c r="AY1028" s="124">
        <v>0</v>
      </c>
      <c r="AZ1028" s="124">
        <v>0</v>
      </c>
      <c r="BA1028" s="124">
        <v>0</v>
      </c>
      <c r="BB1028" s="124">
        <v>0</v>
      </c>
      <c r="BC1028" s="124">
        <v>0</v>
      </c>
      <c r="BD1028" s="123">
        <v>0</v>
      </c>
      <c r="BE1028" s="123">
        <v>0</v>
      </c>
      <c r="BF1028" s="124">
        <v>0</v>
      </c>
      <c r="BG1028" s="124">
        <v>0</v>
      </c>
      <c r="BH1028" s="124">
        <v>0</v>
      </c>
      <c r="BI1028" s="124"/>
      <c r="BJ1028" s="124">
        <v>0</v>
      </c>
      <c r="BK1028" s="124"/>
      <c r="BL1028" s="124">
        <v>0</v>
      </c>
      <c r="BM1028" s="124">
        <v>0</v>
      </c>
      <c r="BN1028" s="124">
        <v>0</v>
      </c>
      <c r="BO1028" s="124">
        <v>0</v>
      </c>
      <c r="BP1028" s="125">
        <v>0</v>
      </c>
      <c r="BS1028" s="97">
        <f t="shared" si="835"/>
        <v>0</v>
      </c>
      <c r="BT1028" s="97">
        <f t="shared" si="836"/>
        <v>0</v>
      </c>
      <c r="BU1028" s="97">
        <f t="shared" si="837"/>
        <v>0</v>
      </c>
      <c r="BV1028" s="296" t="str">
        <f>IF(CA1028=0,"NO STOCK",IF(COUNTIF(PKGSUMM_T!$A$2:$A$1245,A1028)&gt;0,"OK","ERROR"))</f>
        <v>NO STOCK</v>
      </c>
      <c r="BW1028" s="296" t="str">
        <f>IF(CA1028=0,"NO STOCK",IF(OR(COUNTIF(COST_SHEETT!$B$3:$B$1238,CI1028)&gt;0,COUNTIF(COST_SHEETT!$AB$3:$AB$1238,CI1028)&gt;0,COUNTIF(COST_SHEETT1!$B$3:$B$1238,CI1028)&gt;0,COUNTIF(COST_SHEETT1!$AB$3:$AB$1238,CI1028)&gt;0),"OK","ERROR"))</f>
        <v>NO STOCK</v>
      </c>
      <c r="BX1028" s="97">
        <f>SUMIF(HW!$A$2:$A$1573,$A1028,HW!BI$2:BI$1573)</f>
        <v>0</v>
      </c>
      <c r="BY1028" s="97">
        <f>SUMIF(HW!$A$2:$A$1573,$A1028,HW!BJ$2:BJ$1573)</f>
        <v>0</v>
      </c>
      <c r="BZ1028" s="197">
        <f t="shared" si="838"/>
        <v>0</v>
      </c>
      <c r="CA1028" s="198">
        <f t="shared" si="839"/>
        <v>0</v>
      </c>
      <c r="CI1028" s="285"/>
      <c r="CJ1028" s="282"/>
      <c r="CK1028" s="296">
        <f>IF(C1028="WORK IN PROGRESS",0.099999,IF(SUMIF(SALE!$L$3:$L$1221,$A1028,SALE!$U$3:$U$1221)=0,0,SUMIF(SALE!$L$3:$L$1221,$A1028,SALE!$U$3:$U$1221)/SUMIF(SALE!$L$3:$L$1221,$A1028,SALE!$F$3:$F$1221)))</f>
        <v>0</v>
      </c>
    </row>
    <row r="1029" spans="1:110" ht="12" customHeight="1" x14ac:dyDescent="0.25">
      <c r="A1029" s="114" t="s">
        <v>417</v>
      </c>
      <c r="B1029" s="115" t="s">
        <v>2162</v>
      </c>
      <c r="C1029" s="115" t="s">
        <v>30</v>
      </c>
      <c r="D1029" s="116">
        <v>4000</v>
      </c>
      <c r="E1029" s="117">
        <v>195</v>
      </c>
      <c r="F1029" s="117">
        <v>3.6346000000000003E-2</v>
      </c>
      <c r="G1029" s="117">
        <v>3.6346000000000003E-2</v>
      </c>
      <c r="H1029" s="118"/>
      <c r="I1029" s="118">
        <v>0</v>
      </c>
      <c r="J1029" s="118">
        <v>0</v>
      </c>
      <c r="K1029" s="118"/>
      <c r="L1029" s="118">
        <v>0</v>
      </c>
      <c r="M1029" s="118"/>
      <c r="N1029" s="118">
        <v>0</v>
      </c>
      <c r="O1029" s="118"/>
      <c r="P1029" s="118">
        <v>0</v>
      </c>
      <c r="Q1029" s="118"/>
      <c r="R1029" s="118">
        <v>0</v>
      </c>
      <c r="S1029" s="118"/>
      <c r="T1029" s="118">
        <v>0</v>
      </c>
      <c r="U1029" s="118"/>
      <c r="V1029" s="118">
        <v>0</v>
      </c>
      <c r="W1029" s="118"/>
      <c r="X1029" s="118">
        <v>0</v>
      </c>
      <c r="Y1029" s="118"/>
      <c r="Z1029" s="118">
        <v>0</v>
      </c>
      <c r="AA1029" s="118"/>
      <c r="AB1029" s="118">
        <v>0</v>
      </c>
      <c r="AC1029" s="118">
        <v>0</v>
      </c>
      <c r="AD1029" s="118">
        <v>0</v>
      </c>
      <c r="AE1029" s="118">
        <v>0</v>
      </c>
      <c r="AF1029" s="118"/>
      <c r="AG1029" s="118">
        <v>0</v>
      </c>
      <c r="AH1029" s="118"/>
      <c r="AI1029" s="118">
        <v>0</v>
      </c>
      <c r="AJ1029" s="118"/>
      <c r="AK1029" s="118">
        <v>0</v>
      </c>
      <c r="AL1029" s="118"/>
      <c r="AM1029" s="118">
        <v>0</v>
      </c>
      <c r="AN1029" s="118"/>
      <c r="AO1029" s="118">
        <v>0</v>
      </c>
      <c r="AP1029" s="118"/>
      <c r="AQ1029" s="118">
        <v>0</v>
      </c>
      <c r="AR1029" s="118"/>
      <c r="AS1029" s="118">
        <v>0</v>
      </c>
      <c r="AT1029" s="118"/>
      <c r="AU1029" s="118">
        <v>0</v>
      </c>
      <c r="AV1029" s="118">
        <v>0</v>
      </c>
      <c r="AW1029" s="118">
        <v>0</v>
      </c>
      <c r="AX1029" s="118">
        <v>0</v>
      </c>
      <c r="AY1029" s="118">
        <v>0</v>
      </c>
      <c r="AZ1029" s="118">
        <v>0</v>
      </c>
      <c r="BA1029" s="118">
        <v>0</v>
      </c>
      <c r="BB1029" s="118">
        <v>0</v>
      </c>
      <c r="BC1029" s="118">
        <v>0</v>
      </c>
      <c r="BD1029" s="117">
        <v>0</v>
      </c>
      <c r="BE1029" s="117">
        <v>0</v>
      </c>
      <c r="BF1029" s="118">
        <v>0</v>
      </c>
      <c r="BG1029" s="118">
        <v>0</v>
      </c>
      <c r="BH1029" s="118">
        <v>0</v>
      </c>
      <c r="BI1029" s="118"/>
      <c r="BJ1029" s="118">
        <v>0</v>
      </c>
      <c r="BK1029" s="118"/>
      <c r="BL1029" s="118">
        <v>0</v>
      </c>
      <c r="BM1029" s="118">
        <v>0</v>
      </c>
      <c r="BN1029" s="118">
        <v>0</v>
      </c>
      <c r="BO1029" s="118">
        <v>0</v>
      </c>
      <c r="BP1029" s="119">
        <v>0</v>
      </c>
      <c r="BS1029" s="97">
        <f t="shared" si="835"/>
        <v>0</v>
      </c>
      <c r="BT1029" s="97">
        <f t="shared" si="836"/>
        <v>0</v>
      </c>
      <c r="BU1029" s="97">
        <f t="shared" si="837"/>
        <v>0</v>
      </c>
      <c r="BV1029" s="296" t="str">
        <f>IF(CA1029=0,"NO STOCK",IF(COUNTIF(PKGSUMM_T!$A$2:$A$1245,A1029)&gt;0,"OK","ERROR"))</f>
        <v>OK</v>
      </c>
      <c r="BW1029" s="296" t="str">
        <f>IF(CA1029=0,"NO STOCK",IF(OR(COUNTIF(COST_SHEETT!$B$3:$B$1238,CI1029)&gt;0,COUNTIF(COST_SHEETT!$AB$3:$AB$1238,CI1029)&gt;0,COUNTIF(COST_SHEETT1!$B$3:$B$1238,CI1029)&gt;0,COUNTIF(COST_SHEETT1!$AB$3:$AB$1238,CI1029)&gt;0),"OK","ERROR"))</f>
        <v>ERROR</v>
      </c>
      <c r="BX1029" s="97">
        <f>SUMIF(HW!$A$2:$A$1573,$A1029,HW!BI$2:BI$1573)</f>
        <v>40</v>
      </c>
      <c r="BY1029" s="97">
        <f>SUMIF(HW!$A$2:$A$1573,$A1029,HW!BJ$2:BJ$1573)</f>
        <v>8.0000000000000002E-3</v>
      </c>
      <c r="BZ1029" s="197">
        <f t="shared" si="838"/>
        <v>40</v>
      </c>
      <c r="CA1029" s="198">
        <f t="shared" si="839"/>
        <v>8.0000000000000002E-3</v>
      </c>
      <c r="CB1029" s="292">
        <v>3.6345970238095202E-2</v>
      </c>
      <c r="CC1029" s="298">
        <f t="shared" ref="CC1029" si="879">ROUND(CB1029*BZ1029,0)</f>
        <v>1</v>
      </c>
      <c r="CD1029" s="295">
        <v>1</v>
      </c>
      <c r="CE1029" s="297"/>
      <c r="CF1029" s="300">
        <f>IF(BZ1029=0,0,IF(CK1029&gt;0,CK1029,CD1029))</f>
        <v>3.6345970238095202E-2</v>
      </c>
      <c r="CG1029" s="301">
        <f t="shared" ref="CG1029" si="880">MIN(CF1029,CB1029)</f>
        <v>3.6345970238095202E-2</v>
      </c>
      <c r="CH1029" s="302">
        <f>ROUND(CG1029*BZ1029,0)</f>
        <v>1</v>
      </c>
      <c r="CI1029" s="292"/>
      <c r="CJ1029" s="296" t="s">
        <v>2666</v>
      </c>
      <c r="CK1029" s="303">
        <v>3.6345970238095202E-2</v>
      </c>
      <c r="CL1029" s="296" t="str">
        <f t="shared" ref="CL1029" si="881">IF(CF1029&lt;CB1029,"NRV","COST")</f>
        <v>COST</v>
      </c>
      <c r="CM1029" s="304">
        <f t="shared" ref="CM1029" si="882">IF(CA1029=0,0,ROUND(CH1029/CA1029,3))</f>
        <v>125</v>
      </c>
      <c r="CN1029" s="305"/>
      <c r="CO1029" s="296"/>
      <c r="CP1029" s="296"/>
      <c r="CQ1029" s="296"/>
      <c r="CR1029" s="296"/>
      <c r="CS1029" s="296"/>
      <c r="CT1029" s="296">
        <f>+(BX1029*CG1029)</f>
        <v>1.4538388095238082</v>
      </c>
      <c r="CU1029" s="296">
        <f>+(BZ1029-BX1029)*CG1029</f>
        <v>0</v>
      </c>
      <c r="CV1029" s="286"/>
      <c r="CW1029" s="296">
        <f>+CT1029+CU1029+CV1029</f>
        <v>1.4538388095238082</v>
      </c>
      <c r="CX1029" s="388">
        <f>+CW1029-CH1029</f>
        <v>0.45383880952380817</v>
      </c>
      <c r="CY1029" s="286"/>
      <c r="CZ1029" s="286"/>
      <c r="DA1029" s="286"/>
      <c r="DB1029" s="286"/>
      <c r="DC1029" s="286"/>
      <c r="DD1029" s="286"/>
      <c r="DE1029" s="286"/>
      <c r="DF1029" s="286"/>
    </row>
    <row r="1030" spans="1:110" ht="12" hidden="1" customHeight="1" x14ac:dyDescent="0.25">
      <c r="A1030" s="120" t="s">
        <v>2163</v>
      </c>
      <c r="B1030" s="121" t="s">
        <v>2164</v>
      </c>
      <c r="C1030" s="121" t="s">
        <v>30</v>
      </c>
      <c r="D1030" s="122">
        <v>3200</v>
      </c>
      <c r="E1030" s="123">
        <v>195</v>
      </c>
      <c r="F1030" s="123">
        <v>2.8295000000000001E-2</v>
      </c>
      <c r="G1030" s="123">
        <v>2.8295000000000001E-2</v>
      </c>
      <c r="H1030" s="124"/>
      <c r="I1030" s="124">
        <v>0</v>
      </c>
      <c r="J1030" s="124">
        <v>0</v>
      </c>
      <c r="K1030" s="124"/>
      <c r="L1030" s="124">
        <v>0</v>
      </c>
      <c r="M1030" s="124"/>
      <c r="N1030" s="124">
        <v>0</v>
      </c>
      <c r="O1030" s="124"/>
      <c r="P1030" s="124">
        <v>0</v>
      </c>
      <c r="Q1030" s="124"/>
      <c r="R1030" s="124">
        <v>0</v>
      </c>
      <c r="S1030" s="124"/>
      <c r="T1030" s="124">
        <v>0</v>
      </c>
      <c r="U1030" s="124"/>
      <c r="V1030" s="124">
        <v>0</v>
      </c>
      <c r="W1030" s="124"/>
      <c r="X1030" s="124">
        <v>0</v>
      </c>
      <c r="Y1030" s="124"/>
      <c r="Z1030" s="124">
        <v>0</v>
      </c>
      <c r="AA1030" s="124"/>
      <c r="AB1030" s="124">
        <v>0</v>
      </c>
      <c r="AC1030" s="124">
        <v>0</v>
      </c>
      <c r="AD1030" s="124">
        <v>0</v>
      </c>
      <c r="AE1030" s="124">
        <v>0</v>
      </c>
      <c r="AF1030" s="124"/>
      <c r="AG1030" s="124">
        <v>0</v>
      </c>
      <c r="AH1030" s="124"/>
      <c r="AI1030" s="124">
        <v>0</v>
      </c>
      <c r="AJ1030" s="124"/>
      <c r="AK1030" s="124">
        <v>0</v>
      </c>
      <c r="AL1030" s="124"/>
      <c r="AM1030" s="124">
        <v>0</v>
      </c>
      <c r="AN1030" s="124"/>
      <c r="AO1030" s="124">
        <v>0</v>
      </c>
      <c r="AP1030" s="124"/>
      <c r="AQ1030" s="124">
        <v>0</v>
      </c>
      <c r="AR1030" s="124"/>
      <c r="AS1030" s="124">
        <v>0</v>
      </c>
      <c r="AT1030" s="124"/>
      <c r="AU1030" s="124">
        <v>0</v>
      </c>
      <c r="AV1030" s="124">
        <v>0</v>
      </c>
      <c r="AW1030" s="124">
        <v>0</v>
      </c>
      <c r="AX1030" s="124">
        <v>0</v>
      </c>
      <c r="AY1030" s="124">
        <v>0</v>
      </c>
      <c r="AZ1030" s="124">
        <v>0</v>
      </c>
      <c r="BA1030" s="124">
        <v>0</v>
      </c>
      <c r="BB1030" s="124">
        <v>0</v>
      </c>
      <c r="BC1030" s="124">
        <v>0</v>
      </c>
      <c r="BD1030" s="123">
        <v>0</v>
      </c>
      <c r="BE1030" s="123">
        <v>0</v>
      </c>
      <c r="BF1030" s="124">
        <v>0</v>
      </c>
      <c r="BG1030" s="124">
        <v>0</v>
      </c>
      <c r="BH1030" s="124">
        <v>0</v>
      </c>
      <c r="BI1030" s="124"/>
      <c r="BJ1030" s="124">
        <v>0</v>
      </c>
      <c r="BK1030" s="124"/>
      <c r="BL1030" s="124">
        <v>0</v>
      </c>
      <c r="BM1030" s="124">
        <v>0</v>
      </c>
      <c r="BN1030" s="124">
        <v>0</v>
      </c>
      <c r="BO1030" s="124">
        <v>0</v>
      </c>
      <c r="BP1030" s="125">
        <v>0</v>
      </c>
      <c r="BS1030" s="97">
        <f t="shared" si="835"/>
        <v>0</v>
      </c>
      <c r="BT1030" s="97">
        <f t="shared" si="836"/>
        <v>0</v>
      </c>
      <c r="BU1030" s="97">
        <f t="shared" si="837"/>
        <v>0</v>
      </c>
      <c r="BV1030" s="296" t="str">
        <f>IF(CA1030=0,"NO STOCK",IF(COUNTIF(PKGSUMM_T!$A$2:$A$1245,A1030)&gt;0,"OK","ERROR"))</f>
        <v>NO STOCK</v>
      </c>
      <c r="BW1030" s="296" t="str">
        <f>IF(CA1030=0,"NO STOCK",IF(OR(COUNTIF(COST_SHEETT!$B$3:$B$1238,CI1030)&gt;0,COUNTIF(COST_SHEETT!$AB$3:$AB$1238,CI1030)&gt;0,COUNTIF(COST_SHEETT1!$B$3:$B$1238,CI1030)&gt;0,COUNTIF(COST_SHEETT1!$AB$3:$AB$1238,CI1030)&gt;0),"OK","ERROR"))</f>
        <v>NO STOCK</v>
      </c>
      <c r="BX1030" s="97">
        <f>SUMIF(HW!$A$2:$A$1573,$A1030,HW!BI$2:BI$1573)</f>
        <v>0</v>
      </c>
      <c r="BY1030" s="97">
        <f>SUMIF(HW!$A$2:$A$1573,$A1030,HW!BJ$2:BJ$1573)</f>
        <v>0</v>
      </c>
      <c r="BZ1030" s="197">
        <f t="shared" si="838"/>
        <v>0</v>
      </c>
      <c r="CA1030" s="198">
        <f t="shared" si="839"/>
        <v>0</v>
      </c>
      <c r="CI1030" s="285"/>
      <c r="CJ1030" s="282"/>
      <c r="CK1030" s="296">
        <f>IF(C1030="WORK IN PROGRESS",0.099999,IF(SUMIF(SALE!$L$3:$L$1221,$A1030,SALE!$U$3:$U$1221)=0,0,SUMIF(SALE!$L$3:$L$1221,$A1030,SALE!$U$3:$U$1221)/SUMIF(SALE!$L$3:$L$1221,$A1030,SALE!$F$3:$F$1221)))</f>
        <v>0</v>
      </c>
    </row>
    <row r="1031" spans="1:110" ht="12" hidden="1" customHeight="1" x14ac:dyDescent="0.25">
      <c r="A1031" s="114" t="s">
        <v>2165</v>
      </c>
      <c r="B1031" s="115" t="s">
        <v>2166</v>
      </c>
      <c r="C1031" s="115" t="s">
        <v>30</v>
      </c>
      <c r="D1031" s="116">
        <v>3040</v>
      </c>
      <c r="E1031" s="117">
        <v>195</v>
      </c>
      <c r="F1031" s="117">
        <v>2.8295000000000001E-2</v>
      </c>
      <c r="G1031" s="117">
        <v>2.8295000000000001E-2</v>
      </c>
      <c r="H1031" s="118"/>
      <c r="I1031" s="118">
        <v>0</v>
      </c>
      <c r="J1031" s="118">
        <v>0</v>
      </c>
      <c r="K1031" s="118"/>
      <c r="L1031" s="118">
        <v>0</v>
      </c>
      <c r="M1031" s="118"/>
      <c r="N1031" s="118">
        <v>0</v>
      </c>
      <c r="O1031" s="118"/>
      <c r="P1031" s="118">
        <v>0</v>
      </c>
      <c r="Q1031" s="118"/>
      <c r="R1031" s="118">
        <v>0</v>
      </c>
      <c r="S1031" s="118"/>
      <c r="T1031" s="118">
        <v>0</v>
      </c>
      <c r="U1031" s="118"/>
      <c r="V1031" s="118">
        <v>0</v>
      </c>
      <c r="W1031" s="118"/>
      <c r="X1031" s="118">
        <v>0</v>
      </c>
      <c r="Y1031" s="118"/>
      <c r="Z1031" s="118">
        <v>0</v>
      </c>
      <c r="AA1031" s="118"/>
      <c r="AB1031" s="118">
        <v>0</v>
      </c>
      <c r="AC1031" s="118">
        <v>0</v>
      </c>
      <c r="AD1031" s="118">
        <v>0</v>
      </c>
      <c r="AE1031" s="118">
        <v>0</v>
      </c>
      <c r="AF1031" s="118"/>
      <c r="AG1031" s="118">
        <v>0</v>
      </c>
      <c r="AH1031" s="118"/>
      <c r="AI1031" s="118">
        <v>0</v>
      </c>
      <c r="AJ1031" s="118"/>
      <c r="AK1031" s="118">
        <v>0</v>
      </c>
      <c r="AL1031" s="118"/>
      <c r="AM1031" s="118">
        <v>0</v>
      </c>
      <c r="AN1031" s="118"/>
      <c r="AO1031" s="118">
        <v>0</v>
      </c>
      <c r="AP1031" s="118"/>
      <c r="AQ1031" s="118">
        <v>0</v>
      </c>
      <c r="AR1031" s="118"/>
      <c r="AS1031" s="118">
        <v>0</v>
      </c>
      <c r="AT1031" s="118"/>
      <c r="AU1031" s="118">
        <v>0</v>
      </c>
      <c r="AV1031" s="118">
        <v>0</v>
      </c>
      <c r="AW1031" s="118">
        <v>0</v>
      </c>
      <c r="AX1031" s="118">
        <v>0</v>
      </c>
      <c r="AY1031" s="118">
        <v>0</v>
      </c>
      <c r="AZ1031" s="118">
        <v>0</v>
      </c>
      <c r="BA1031" s="118">
        <v>0</v>
      </c>
      <c r="BB1031" s="118">
        <v>0</v>
      </c>
      <c r="BC1031" s="118">
        <v>0</v>
      </c>
      <c r="BD1031" s="117">
        <v>0</v>
      </c>
      <c r="BE1031" s="117">
        <v>0</v>
      </c>
      <c r="BF1031" s="118">
        <v>0</v>
      </c>
      <c r="BG1031" s="118">
        <v>0</v>
      </c>
      <c r="BH1031" s="118">
        <v>0</v>
      </c>
      <c r="BI1031" s="118"/>
      <c r="BJ1031" s="118">
        <v>0</v>
      </c>
      <c r="BK1031" s="118"/>
      <c r="BL1031" s="118">
        <v>0</v>
      </c>
      <c r="BM1031" s="118">
        <v>0</v>
      </c>
      <c r="BN1031" s="118">
        <v>0</v>
      </c>
      <c r="BO1031" s="118">
        <v>0</v>
      </c>
      <c r="BP1031" s="119">
        <v>0</v>
      </c>
      <c r="BS1031" s="97">
        <f t="shared" si="835"/>
        <v>0</v>
      </c>
      <c r="BT1031" s="97">
        <f t="shared" si="836"/>
        <v>0</v>
      </c>
      <c r="BU1031" s="97">
        <f t="shared" si="837"/>
        <v>0</v>
      </c>
      <c r="BV1031" s="296" t="str">
        <f>IF(CA1031=0,"NO STOCK",IF(COUNTIF(PKGSUMM_T!$A$2:$A$1245,A1031)&gt;0,"OK","ERROR"))</f>
        <v>NO STOCK</v>
      </c>
      <c r="BW1031" s="296" t="str">
        <f>IF(CA1031=0,"NO STOCK",IF(OR(COUNTIF(COST_SHEETT!$B$3:$B$1238,CI1031)&gt;0,COUNTIF(COST_SHEETT!$AB$3:$AB$1238,CI1031)&gt;0,COUNTIF(COST_SHEETT1!$B$3:$B$1238,CI1031)&gt;0,COUNTIF(COST_SHEETT1!$AB$3:$AB$1238,CI1031)&gt;0),"OK","ERROR"))</f>
        <v>NO STOCK</v>
      </c>
      <c r="BX1031" s="97">
        <f>SUMIF(HW!$A$2:$A$1573,$A1031,HW!BI$2:BI$1573)</f>
        <v>0</v>
      </c>
      <c r="BY1031" s="97">
        <f>SUMIF(HW!$A$2:$A$1573,$A1031,HW!BJ$2:BJ$1573)</f>
        <v>0</v>
      </c>
      <c r="BZ1031" s="197">
        <f t="shared" si="838"/>
        <v>0</v>
      </c>
      <c r="CA1031" s="198">
        <f t="shared" si="839"/>
        <v>0</v>
      </c>
      <c r="CI1031" s="285"/>
      <c r="CJ1031" s="282"/>
      <c r="CK1031" s="296">
        <f>IF(C1031="WORK IN PROGRESS",0.099999,IF(SUMIF(SALE!$L$3:$L$1221,$A1031,SALE!$U$3:$U$1221)=0,0,SUMIF(SALE!$L$3:$L$1221,$A1031,SALE!$U$3:$U$1221)/SUMIF(SALE!$L$3:$L$1221,$A1031,SALE!$F$3:$F$1221)))</f>
        <v>0</v>
      </c>
    </row>
    <row r="1032" spans="1:110" ht="12" hidden="1" customHeight="1" x14ac:dyDescent="0.25">
      <c r="A1032" s="120" t="s">
        <v>437</v>
      </c>
      <c r="B1032" s="121" t="s">
        <v>438</v>
      </c>
      <c r="C1032" s="121" t="s">
        <v>30</v>
      </c>
      <c r="D1032" s="122">
        <v>4000</v>
      </c>
      <c r="E1032" s="123">
        <v>240</v>
      </c>
      <c r="F1032" s="123">
        <v>3.4824000000000001E-2</v>
      </c>
      <c r="G1032" s="123">
        <v>3.4824000000000001E-2</v>
      </c>
      <c r="H1032" s="124"/>
      <c r="I1032" s="124">
        <v>0</v>
      </c>
      <c r="J1032" s="124">
        <v>0</v>
      </c>
      <c r="K1032" s="124"/>
      <c r="L1032" s="124">
        <v>0</v>
      </c>
      <c r="M1032" s="124"/>
      <c r="N1032" s="124">
        <v>0</v>
      </c>
      <c r="O1032" s="124"/>
      <c r="P1032" s="124">
        <v>0</v>
      </c>
      <c r="Q1032" s="124"/>
      <c r="R1032" s="124">
        <v>0</v>
      </c>
      <c r="S1032" s="124"/>
      <c r="T1032" s="124">
        <v>0</v>
      </c>
      <c r="U1032" s="124"/>
      <c r="V1032" s="124">
        <v>0</v>
      </c>
      <c r="W1032" s="124"/>
      <c r="X1032" s="124">
        <v>0</v>
      </c>
      <c r="Y1032" s="124"/>
      <c r="Z1032" s="124">
        <v>0</v>
      </c>
      <c r="AA1032" s="124"/>
      <c r="AB1032" s="124">
        <v>0</v>
      </c>
      <c r="AC1032" s="124">
        <v>0</v>
      </c>
      <c r="AD1032" s="124">
        <v>0</v>
      </c>
      <c r="AE1032" s="124">
        <v>0</v>
      </c>
      <c r="AF1032" s="124"/>
      <c r="AG1032" s="124">
        <v>0</v>
      </c>
      <c r="AH1032" s="124"/>
      <c r="AI1032" s="124">
        <v>0</v>
      </c>
      <c r="AJ1032" s="124"/>
      <c r="AK1032" s="124">
        <v>0</v>
      </c>
      <c r="AL1032" s="124"/>
      <c r="AM1032" s="124">
        <v>0</v>
      </c>
      <c r="AN1032" s="124"/>
      <c r="AO1032" s="124">
        <v>0</v>
      </c>
      <c r="AP1032" s="124"/>
      <c r="AQ1032" s="124">
        <v>0</v>
      </c>
      <c r="AR1032" s="124"/>
      <c r="AS1032" s="124">
        <v>0</v>
      </c>
      <c r="AT1032" s="124"/>
      <c r="AU1032" s="124">
        <v>0</v>
      </c>
      <c r="AV1032" s="124">
        <v>0</v>
      </c>
      <c r="AW1032" s="124">
        <v>0</v>
      </c>
      <c r="AX1032" s="124">
        <v>0</v>
      </c>
      <c r="AY1032" s="124">
        <v>0</v>
      </c>
      <c r="AZ1032" s="124">
        <v>0</v>
      </c>
      <c r="BA1032" s="124">
        <v>0</v>
      </c>
      <c r="BB1032" s="124">
        <v>0</v>
      </c>
      <c r="BC1032" s="124">
        <v>0</v>
      </c>
      <c r="BD1032" s="123">
        <v>0</v>
      </c>
      <c r="BE1032" s="123">
        <v>0</v>
      </c>
      <c r="BF1032" s="124">
        <v>0</v>
      </c>
      <c r="BG1032" s="124">
        <v>0</v>
      </c>
      <c r="BH1032" s="124">
        <v>0</v>
      </c>
      <c r="BI1032" s="124"/>
      <c r="BJ1032" s="124">
        <v>0</v>
      </c>
      <c r="BK1032" s="124"/>
      <c r="BL1032" s="124">
        <v>0</v>
      </c>
      <c r="BM1032" s="124">
        <v>0</v>
      </c>
      <c r="BN1032" s="124">
        <v>0</v>
      </c>
      <c r="BO1032" s="124">
        <v>0</v>
      </c>
      <c r="BP1032" s="125">
        <v>0</v>
      </c>
      <c r="BS1032" s="97">
        <f t="shared" ref="BS1032:BS1095" si="883">IF($A1032="YYYYY",0,AY1032)</f>
        <v>0</v>
      </c>
      <c r="BT1032" s="97">
        <f t="shared" ref="BT1032:BT1095" si="884">IF($A1032="YYYYY",0,AZ1032)</f>
        <v>0</v>
      </c>
      <c r="BU1032" s="97">
        <f t="shared" ref="BU1032:BU1095" si="885">IF($A1032="YYYYY",0,BA1032)</f>
        <v>0</v>
      </c>
      <c r="BV1032" s="296" t="str">
        <f>IF(CA1032=0,"NO STOCK",IF(COUNTIF(PKGSUMM_T!$A$2:$A$1245,A1032)&gt;0,"OK","ERROR"))</f>
        <v>NO STOCK</v>
      </c>
      <c r="BW1032" s="296" t="str">
        <f>IF(CA1032=0,"NO STOCK",IF(OR(COUNTIF(COST_SHEETT!$B$3:$B$1238,CI1032)&gt;0,COUNTIF(COST_SHEETT!$AB$3:$AB$1238,CI1032)&gt;0,COUNTIF(COST_SHEETT1!$B$3:$B$1238,CI1032)&gt;0,COUNTIF(COST_SHEETT1!$AB$3:$AB$1238,CI1032)&gt;0),"OK","ERROR"))</f>
        <v>NO STOCK</v>
      </c>
      <c r="BX1032" s="97">
        <f>SUMIF(HW!$A$2:$A$1573,$A1032,HW!BI$2:BI$1573)</f>
        <v>0</v>
      </c>
      <c r="BY1032" s="97">
        <f>SUMIF(HW!$A$2:$A$1573,$A1032,HW!BJ$2:BJ$1573)</f>
        <v>0</v>
      </c>
      <c r="BZ1032" s="197">
        <f t="shared" ref="BZ1032:BZ1095" si="886">BS1032+BX1032</f>
        <v>0</v>
      </c>
      <c r="CA1032" s="198">
        <f t="shared" ref="CA1032:CA1095" si="887">BY1032+BU1032</f>
        <v>0</v>
      </c>
      <c r="CI1032" s="285"/>
      <c r="CJ1032" s="282"/>
      <c r="CK1032" s="296">
        <f>IF(C1032="WORK IN PROGRESS",0.099999,IF(SUMIF(SALE!$L$3:$L$1221,$A1032,SALE!$U$3:$U$1221)=0,0,SUMIF(SALE!$L$3:$L$1221,$A1032,SALE!$U$3:$U$1221)/SUMIF(SALE!$L$3:$L$1221,$A1032,SALE!$F$3:$F$1221)))</f>
        <v>0</v>
      </c>
    </row>
    <row r="1033" spans="1:110" ht="12" customHeight="1" x14ac:dyDescent="0.25">
      <c r="A1033" s="114" t="s">
        <v>435</v>
      </c>
      <c r="B1033" s="115" t="s">
        <v>2167</v>
      </c>
      <c r="C1033" s="115" t="s">
        <v>30</v>
      </c>
      <c r="D1033" s="116">
        <v>2000</v>
      </c>
      <c r="E1033" s="117">
        <v>240</v>
      </c>
      <c r="F1033" s="117">
        <v>4.1513000000000001E-2</v>
      </c>
      <c r="G1033" s="117">
        <v>4.1513000000000001E-2</v>
      </c>
      <c r="H1033" s="130">
        <v>4000</v>
      </c>
      <c r="I1033" s="130">
        <v>0.96</v>
      </c>
      <c r="J1033" s="130">
        <v>166.05199999999999</v>
      </c>
      <c r="K1033" s="117"/>
      <c r="L1033" s="118">
        <v>0</v>
      </c>
      <c r="M1033" s="117"/>
      <c r="N1033" s="118">
        <v>0</v>
      </c>
      <c r="O1033" s="117"/>
      <c r="P1033" s="118">
        <v>0</v>
      </c>
      <c r="Q1033" s="117"/>
      <c r="R1033" s="118">
        <v>0</v>
      </c>
      <c r="S1033" s="117"/>
      <c r="T1033" s="118">
        <v>0</v>
      </c>
      <c r="U1033" s="117"/>
      <c r="V1033" s="118">
        <v>0</v>
      </c>
      <c r="W1033" s="117"/>
      <c r="X1033" s="118">
        <v>0</v>
      </c>
      <c r="Y1033" s="117"/>
      <c r="Z1033" s="118">
        <v>0</v>
      </c>
      <c r="AA1033" s="117"/>
      <c r="AB1033" s="118">
        <v>0</v>
      </c>
      <c r="AC1033" s="118">
        <v>0</v>
      </c>
      <c r="AD1033" s="118">
        <v>0</v>
      </c>
      <c r="AE1033" s="118">
        <v>0</v>
      </c>
      <c r="AF1033" s="117"/>
      <c r="AG1033" s="118">
        <v>0</v>
      </c>
      <c r="AH1033" s="117"/>
      <c r="AI1033" s="118">
        <v>0</v>
      </c>
      <c r="AJ1033" s="117"/>
      <c r="AK1033" s="118">
        <v>0</v>
      </c>
      <c r="AL1033" s="117"/>
      <c r="AM1033" s="118">
        <v>0</v>
      </c>
      <c r="AN1033" s="117"/>
      <c r="AO1033" s="118">
        <v>0</v>
      </c>
      <c r="AP1033" s="117"/>
      <c r="AQ1033" s="118">
        <v>0</v>
      </c>
      <c r="AR1033" s="117"/>
      <c r="AS1033" s="118">
        <v>0</v>
      </c>
      <c r="AT1033" s="117"/>
      <c r="AU1033" s="118">
        <v>0</v>
      </c>
      <c r="AV1033" s="118">
        <v>0</v>
      </c>
      <c r="AW1033" s="118">
        <v>0</v>
      </c>
      <c r="AX1033" s="118">
        <v>0</v>
      </c>
      <c r="AY1033" s="132">
        <v>4000</v>
      </c>
      <c r="AZ1033" s="117">
        <v>2</v>
      </c>
      <c r="BA1033" s="130">
        <v>0.96</v>
      </c>
      <c r="BB1033" s="130">
        <v>166.05199999999999</v>
      </c>
      <c r="BC1033" s="130">
        <v>166.05199999999999</v>
      </c>
      <c r="BD1033" s="117">
        <v>0</v>
      </c>
      <c r="BE1033" s="117">
        <v>0</v>
      </c>
      <c r="BF1033" s="118">
        <v>0</v>
      </c>
      <c r="BG1033" s="118">
        <v>0</v>
      </c>
      <c r="BH1033" s="118">
        <v>0</v>
      </c>
      <c r="BI1033" s="117"/>
      <c r="BJ1033" s="118">
        <v>0</v>
      </c>
      <c r="BK1033" s="117"/>
      <c r="BL1033" s="118">
        <v>0</v>
      </c>
      <c r="BM1033" s="118">
        <v>0</v>
      </c>
      <c r="BN1033" s="118">
        <v>0</v>
      </c>
      <c r="BO1033" s="118">
        <v>0</v>
      </c>
      <c r="BP1033" s="119">
        <v>0</v>
      </c>
      <c r="BS1033" s="97">
        <f t="shared" si="883"/>
        <v>4000</v>
      </c>
      <c r="BT1033" s="97">
        <f t="shared" si="884"/>
        <v>2</v>
      </c>
      <c r="BU1033" s="97">
        <f t="shared" si="885"/>
        <v>0.96</v>
      </c>
      <c r="BV1033" s="296" t="str">
        <f>IF(CA1033=0,"NO STOCK",IF(COUNTIF(PKGSUMM_T!$A$2:$A$1245,A1033)&gt;0,"OK","ERROR"))</f>
        <v>OK</v>
      </c>
      <c r="BW1033" s="296" t="str">
        <f>IF(CA1033=0,"NO STOCK",IF(OR(COUNTIF(COST_SHEETT!$B$3:$B$1238,CI1033)&gt;0,COUNTIF(COST_SHEETT!$AB$3:$AB$1238,CI1033)&gt;0,COUNTIF(COST_SHEETT1!$B$3:$B$1238,CI1033)&gt;0,COUNTIF(COST_SHEETT1!$AB$3:$AB$1238,CI1033)&gt;0),"OK","ERROR"))</f>
        <v>OK</v>
      </c>
      <c r="BX1033" s="97">
        <f>SUMIF(HW!$A$2:$A$1573,$A1033,HW!BI$2:BI$1573)</f>
        <v>0</v>
      </c>
      <c r="BY1033" s="97">
        <f>SUMIF(HW!$A$2:$A$1573,$A1033,HW!BJ$2:BJ$1573)</f>
        <v>0</v>
      </c>
      <c r="BZ1033" s="197">
        <f t="shared" si="886"/>
        <v>4000</v>
      </c>
      <c r="CA1033" s="198">
        <f t="shared" si="887"/>
        <v>0.96</v>
      </c>
      <c r="CB1033" s="296">
        <f>IF(CJ1033="Y",IF(C1033="FINISHED GOODS",SUMIF(COST_SHEETT!$AB$3:$AB$1227,$CI1033,COST_SHEETT!$DD$3:$DD$1227),SUMIF(COST_SHEETT!$B$3:$B$1227,$CI1033,COST_SHEETT!$DB$3:$DB$1227)),IF(C1033="FINISHED GOODS",SUMIF(COST_SHEETT1!$AB$3:$AB$1227,$CI1033,COST_SHEETT1!$DD$3:$DD$1227),SUMIF(COST_SHEETT1!$B$3:$B$1227,$CI1033,COST_SHEETT1!$DB$3:$DB$1227)))</f>
        <v>4.1513379028780606E-2</v>
      </c>
      <c r="CC1033" s="209">
        <f t="shared" ref="CC1033" si="888">ROUND(BZ1033*CB1033,0)</f>
        <v>166</v>
      </c>
      <c r="CD1033" s="295">
        <v>1</v>
      </c>
      <c r="CE1033" s="295"/>
      <c r="CF1033" s="376">
        <f>IF(BZ1033=0,0,IF(CK1033&gt;0,CK1033,CD1033))</f>
        <v>0.36355969999999999</v>
      </c>
      <c r="CG1033" s="301">
        <f t="shared" ref="CG1033" si="889">MIN(CF1033,CB1033)</f>
        <v>4.1513379028780606E-2</v>
      </c>
      <c r="CH1033" s="302">
        <f t="shared" ref="CH1033" si="890">ROUND(CG1033*BZ1033,0)</f>
        <v>166</v>
      </c>
      <c r="CI1033" s="285" t="s">
        <v>3389</v>
      </c>
      <c r="CJ1033" s="282"/>
      <c r="CK1033" s="303">
        <v>0.36355969999999999</v>
      </c>
      <c r="CL1033" s="296" t="str">
        <f t="shared" ref="CL1033" si="891">IF(CF1033&lt;CB1033,"NRV","COST")</f>
        <v>COST</v>
      </c>
      <c r="CM1033" s="304">
        <f t="shared" ref="CM1033" si="892">IF(CA1033=0,0,ROUND(CH1033/CA1033,3))</f>
        <v>172.917</v>
      </c>
      <c r="CU1033" s="296">
        <f>+(BZ1033-BX1033)*CG1033</f>
        <v>166.05351611512242</v>
      </c>
      <c r="CW1033" s="296">
        <f>+CT1033+CU1033+CV1033</f>
        <v>166.05351611512242</v>
      </c>
      <c r="CX1033" s="388">
        <f>+CW1033-CH1033</f>
        <v>5.351611512242016E-2</v>
      </c>
    </row>
    <row r="1034" spans="1:110" ht="12" hidden="1" customHeight="1" x14ac:dyDescent="0.25">
      <c r="A1034" s="133" t="s">
        <v>2642</v>
      </c>
      <c r="B1034" s="111"/>
      <c r="C1034" s="111" t="s">
        <v>1200</v>
      </c>
      <c r="D1034" s="126"/>
      <c r="E1034" s="126"/>
      <c r="F1034" s="126">
        <v>0.80717000000000005</v>
      </c>
      <c r="G1034" s="126">
        <v>0.80717000000000005</v>
      </c>
      <c r="H1034" s="112">
        <v>187243</v>
      </c>
      <c r="I1034" s="112">
        <v>39.984999999999999</v>
      </c>
      <c r="J1034" s="134">
        <v>5363.8919999999998</v>
      </c>
      <c r="K1034" s="126"/>
      <c r="L1034" s="126">
        <v>0</v>
      </c>
      <c r="M1034" s="126"/>
      <c r="N1034" s="126">
        <v>0</v>
      </c>
      <c r="O1034" s="126"/>
      <c r="P1034" s="126">
        <v>0</v>
      </c>
      <c r="Q1034" s="126">
        <v>4266460</v>
      </c>
      <c r="R1034" s="112">
        <v>725.29899999999998</v>
      </c>
      <c r="S1034" s="126"/>
      <c r="T1034" s="126">
        <v>0</v>
      </c>
      <c r="U1034" s="126"/>
      <c r="V1034" s="126">
        <v>0</v>
      </c>
      <c r="W1034" s="126"/>
      <c r="X1034" s="126">
        <v>0</v>
      </c>
      <c r="Y1034" s="126"/>
      <c r="Z1034" s="126">
        <v>0</v>
      </c>
      <c r="AA1034" s="126"/>
      <c r="AB1034" s="126">
        <v>0</v>
      </c>
      <c r="AC1034" s="135">
        <v>4266460</v>
      </c>
      <c r="AD1034" s="112">
        <v>725.29899999999998</v>
      </c>
      <c r="AE1034" s="134">
        <v>107382.689</v>
      </c>
      <c r="AF1034" s="126"/>
      <c r="AG1034" s="126">
        <v>0</v>
      </c>
      <c r="AH1034" s="126"/>
      <c r="AI1034" s="126">
        <v>0</v>
      </c>
      <c r="AJ1034" s="126"/>
      <c r="AK1034" s="126">
        <v>0</v>
      </c>
      <c r="AL1034" s="126"/>
      <c r="AM1034" s="126">
        <v>0</v>
      </c>
      <c r="AN1034" s="126"/>
      <c r="AO1034" s="126">
        <v>0</v>
      </c>
      <c r="AP1034" s="126">
        <v>4212340</v>
      </c>
      <c r="AQ1034" s="112">
        <v>716.09799999999996</v>
      </c>
      <c r="AR1034" s="126"/>
      <c r="AS1034" s="126">
        <v>0</v>
      </c>
      <c r="AT1034" s="126"/>
      <c r="AU1034" s="126">
        <v>0</v>
      </c>
      <c r="AV1034" s="135">
        <v>4212340</v>
      </c>
      <c r="AW1034" s="112">
        <v>716.09799999999996</v>
      </c>
      <c r="AX1034" s="134">
        <v>106077.283</v>
      </c>
      <c r="AY1034" s="135">
        <v>241363</v>
      </c>
      <c r="AZ1034" s="126">
        <v>63</v>
      </c>
      <c r="BA1034" s="112">
        <v>49.185000000000002</v>
      </c>
      <c r="BB1034" s="134">
        <v>6669.2979999999998</v>
      </c>
      <c r="BC1034" s="134">
        <v>6669.2979999999998</v>
      </c>
      <c r="BD1034" s="126">
        <v>0</v>
      </c>
      <c r="BE1034" s="126">
        <v>0</v>
      </c>
      <c r="BF1034" s="126">
        <v>0</v>
      </c>
      <c r="BG1034" s="135">
        <v>4266460</v>
      </c>
      <c r="BH1034" s="112">
        <v>725.29899999999998</v>
      </c>
      <c r="BI1034" s="126">
        <v>139810</v>
      </c>
      <c r="BJ1034" s="126">
        <v>23.768000000000001</v>
      </c>
      <c r="BK1034" s="126">
        <v>106600</v>
      </c>
      <c r="BL1034" s="126">
        <v>18.122</v>
      </c>
      <c r="BM1034" s="149">
        <v>33210</v>
      </c>
      <c r="BN1034" s="126">
        <v>5.6459999999999999</v>
      </c>
      <c r="BO1034" s="149">
        <v>4299670</v>
      </c>
      <c r="BP1034" s="150">
        <v>730.94500000000005</v>
      </c>
      <c r="BS1034" s="97">
        <f t="shared" si="883"/>
        <v>0</v>
      </c>
      <c r="BT1034" s="97">
        <f t="shared" si="884"/>
        <v>0</v>
      </c>
      <c r="BU1034" s="97">
        <f t="shared" si="885"/>
        <v>0</v>
      </c>
      <c r="BV1034" s="296" t="str">
        <f>IF(CA1034=0,"NO STOCK",IF(COUNTIF(PKGSUMM_T!$A$2:$A$1245,A1034)&gt;0,"OK","ERROR"))</f>
        <v>NO STOCK</v>
      </c>
      <c r="BW1034" s="296" t="str">
        <f>IF(CA1034=0,"NO STOCK",IF(OR(COUNTIF(COST_SHEETT!$B$3:$B$1238,CI1034)&gt;0,COUNTIF(COST_SHEETT!$AB$3:$AB$1238,CI1034)&gt;0,COUNTIF(COST_SHEETT1!$B$3:$B$1238,CI1034)&gt;0,COUNTIF(COST_SHEETT1!$AB$3:$AB$1238,CI1034)&gt;0),"OK","ERROR"))</f>
        <v>NO STOCK</v>
      </c>
      <c r="BX1034" s="97">
        <f>SUMIF(HW!$A$2:$A$1573,$A1034,HW!BI$2:BI$1573)</f>
        <v>0</v>
      </c>
      <c r="BY1034" s="97">
        <f>SUMIF(HW!$A$2:$A$1573,$A1034,HW!BJ$2:BJ$1573)</f>
        <v>0</v>
      </c>
      <c r="BZ1034" s="197">
        <f t="shared" si="886"/>
        <v>0</v>
      </c>
      <c r="CA1034" s="198">
        <f t="shared" si="887"/>
        <v>0</v>
      </c>
      <c r="CI1034" s="285"/>
      <c r="CJ1034" s="282"/>
      <c r="CK1034" s="296">
        <f>IF(C1034="WORK IN PROGRESS",0.099999,IF(SUMIF(SALE!$L$3:$L$1221,$A1034,SALE!$U$3:$U$1221)=0,0,SUMIF(SALE!$L$3:$L$1221,$A1034,SALE!$U$3:$U$1221)/SUMIF(SALE!$L$3:$L$1221,$A1034,SALE!$F$3:$F$1221)))</f>
        <v>0</v>
      </c>
    </row>
    <row r="1035" spans="1:110" ht="12" hidden="1" customHeight="1" x14ac:dyDescent="0.25">
      <c r="A1035" s="136" t="s">
        <v>2642</v>
      </c>
      <c r="B1035" s="105" t="s">
        <v>1200</v>
      </c>
      <c r="C1035" s="105"/>
      <c r="D1035" s="137"/>
      <c r="E1035" s="137"/>
      <c r="F1035" s="137">
        <v>0.80717000000000005</v>
      </c>
      <c r="G1035" s="137">
        <v>0.80717000000000005</v>
      </c>
      <c r="H1035" s="107">
        <v>187243</v>
      </c>
      <c r="I1035" s="107">
        <v>39.984999999999999</v>
      </c>
      <c r="J1035" s="138">
        <v>5363.8919999999998</v>
      </c>
      <c r="K1035" s="137"/>
      <c r="L1035" s="137">
        <v>0</v>
      </c>
      <c r="M1035" s="137"/>
      <c r="N1035" s="137">
        <v>0</v>
      </c>
      <c r="O1035" s="137"/>
      <c r="P1035" s="137">
        <v>0</v>
      </c>
      <c r="Q1035" s="137">
        <v>4266460</v>
      </c>
      <c r="R1035" s="107">
        <v>725.29899999999998</v>
      </c>
      <c r="S1035" s="137"/>
      <c r="T1035" s="137">
        <v>0</v>
      </c>
      <c r="U1035" s="137"/>
      <c r="V1035" s="137">
        <v>0</v>
      </c>
      <c r="W1035" s="137"/>
      <c r="X1035" s="137">
        <v>0</v>
      </c>
      <c r="Y1035" s="137"/>
      <c r="Z1035" s="137">
        <v>0</v>
      </c>
      <c r="AA1035" s="137"/>
      <c r="AB1035" s="137">
        <v>0</v>
      </c>
      <c r="AC1035" s="139">
        <v>4266460</v>
      </c>
      <c r="AD1035" s="107">
        <v>725.29899999999998</v>
      </c>
      <c r="AE1035" s="138">
        <v>107382.689</v>
      </c>
      <c r="AF1035" s="137"/>
      <c r="AG1035" s="137">
        <v>0</v>
      </c>
      <c r="AH1035" s="137"/>
      <c r="AI1035" s="137">
        <v>0</v>
      </c>
      <c r="AJ1035" s="137"/>
      <c r="AK1035" s="137">
        <v>0</v>
      </c>
      <c r="AL1035" s="137"/>
      <c r="AM1035" s="137">
        <v>0</v>
      </c>
      <c r="AN1035" s="137"/>
      <c r="AO1035" s="137">
        <v>0</v>
      </c>
      <c r="AP1035" s="137">
        <v>4212340</v>
      </c>
      <c r="AQ1035" s="107">
        <v>716.09799999999996</v>
      </c>
      <c r="AR1035" s="137"/>
      <c r="AS1035" s="137">
        <v>0</v>
      </c>
      <c r="AT1035" s="137"/>
      <c r="AU1035" s="137">
        <v>0</v>
      </c>
      <c r="AV1035" s="139">
        <v>4212340</v>
      </c>
      <c r="AW1035" s="107">
        <v>716.09799999999996</v>
      </c>
      <c r="AX1035" s="138">
        <v>106077.283</v>
      </c>
      <c r="AY1035" s="139">
        <v>241363</v>
      </c>
      <c r="AZ1035" s="137">
        <v>63</v>
      </c>
      <c r="BA1035" s="107">
        <v>49.185000000000002</v>
      </c>
      <c r="BB1035" s="138">
        <v>6669.2979999999998</v>
      </c>
      <c r="BC1035" s="138">
        <v>6669.2979999999998</v>
      </c>
      <c r="BD1035" s="137">
        <v>0</v>
      </c>
      <c r="BE1035" s="137">
        <v>0</v>
      </c>
      <c r="BF1035" s="137">
        <v>0</v>
      </c>
      <c r="BG1035" s="139">
        <v>4266460</v>
      </c>
      <c r="BH1035" s="107">
        <v>725.29899999999998</v>
      </c>
      <c r="BI1035" s="137">
        <v>139810</v>
      </c>
      <c r="BJ1035" s="137">
        <v>23.768000000000001</v>
      </c>
      <c r="BK1035" s="137">
        <v>106600</v>
      </c>
      <c r="BL1035" s="137">
        <v>18.122</v>
      </c>
      <c r="BM1035" s="147">
        <v>33210</v>
      </c>
      <c r="BN1035" s="137">
        <v>5.6459999999999999</v>
      </c>
      <c r="BO1035" s="147">
        <v>4299670</v>
      </c>
      <c r="BP1035" s="148">
        <v>730.94500000000005</v>
      </c>
      <c r="BS1035" s="97">
        <f t="shared" si="883"/>
        <v>0</v>
      </c>
      <c r="BT1035" s="97">
        <f t="shared" si="884"/>
        <v>0</v>
      </c>
      <c r="BU1035" s="97">
        <f t="shared" si="885"/>
        <v>0</v>
      </c>
      <c r="BV1035" s="296" t="str">
        <f>IF(CA1035=0,"NO STOCK",IF(COUNTIF(PKGSUMM_T!$A$2:$A$1245,A1035)&gt;0,"OK","ERROR"))</f>
        <v>NO STOCK</v>
      </c>
      <c r="BW1035" s="296" t="str">
        <f>IF(CA1035=0,"NO STOCK",IF(OR(COUNTIF(COST_SHEETT!$B$3:$B$1238,CI1035)&gt;0,COUNTIF(COST_SHEETT!$AB$3:$AB$1238,CI1035)&gt;0,COUNTIF(COST_SHEETT1!$B$3:$B$1238,CI1035)&gt;0,COUNTIF(COST_SHEETT1!$AB$3:$AB$1238,CI1035)&gt;0),"OK","ERROR"))</f>
        <v>NO STOCK</v>
      </c>
      <c r="BX1035" s="97">
        <f>SUMIF(HW!$A$2:$A$1573,$A1035,HW!BI$2:BI$1573)</f>
        <v>0</v>
      </c>
      <c r="BY1035" s="97">
        <f>SUMIF(HW!$A$2:$A$1573,$A1035,HW!BJ$2:BJ$1573)</f>
        <v>0</v>
      </c>
      <c r="BZ1035" s="197">
        <f t="shared" si="886"/>
        <v>0</v>
      </c>
      <c r="CA1035" s="198">
        <f t="shared" si="887"/>
        <v>0</v>
      </c>
      <c r="CI1035" s="285"/>
      <c r="CJ1035" s="282"/>
      <c r="CK1035" s="296">
        <f>IF(C1035="WORK IN PROGRESS",0.099999,IF(SUMIF(SALE!$L$3:$L$1221,$A1035,SALE!$U$3:$U$1221)=0,0,SUMIF(SALE!$L$3:$L$1221,$A1035,SALE!$U$3:$U$1221)/SUMIF(SALE!$L$3:$L$1221,$A1035,SALE!$F$3:$F$1221)))</f>
        <v>0</v>
      </c>
    </row>
    <row r="1036" spans="1:110" ht="12" hidden="1" customHeight="1" x14ac:dyDescent="0.25">
      <c r="A1036" s="109" t="s">
        <v>2642</v>
      </c>
      <c r="B1036" s="111" t="s">
        <v>2168</v>
      </c>
      <c r="C1036" s="110"/>
      <c r="D1036" s="112"/>
      <c r="E1036" s="112"/>
      <c r="F1036" s="112"/>
      <c r="G1036" s="112"/>
      <c r="H1036" s="112"/>
      <c r="I1036" s="112"/>
      <c r="J1036" s="112"/>
      <c r="K1036" s="112"/>
      <c r="L1036" s="112"/>
      <c r="M1036" s="112"/>
      <c r="N1036" s="112"/>
      <c r="O1036" s="112"/>
      <c r="P1036" s="112"/>
      <c r="Q1036" s="112"/>
      <c r="R1036" s="112"/>
      <c r="S1036" s="112"/>
      <c r="T1036" s="112"/>
      <c r="U1036" s="112"/>
      <c r="V1036" s="112"/>
      <c r="W1036" s="112"/>
      <c r="X1036" s="112"/>
      <c r="Y1036" s="112"/>
      <c r="Z1036" s="112"/>
      <c r="AA1036" s="112"/>
      <c r="AB1036" s="112"/>
      <c r="AC1036" s="112"/>
      <c r="AD1036" s="112"/>
      <c r="AE1036" s="112"/>
      <c r="AF1036" s="112"/>
      <c r="AG1036" s="112"/>
      <c r="AH1036" s="112"/>
      <c r="AI1036" s="112"/>
      <c r="AJ1036" s="112"/>
      <c r="AK1036" s="112"/>
      <c r="AL1036" s="112"/>
      <c r="AM1036" s="112"/>
      <c r="AN1036" s="112"/>
      <c r="AO1036" s="112"/>
      <c r="AP1036" s="112"/>
      <c r="AQ1036" s="112"/>
      <c r="AR1036" s="112"/>
      <c r="AS1036" s="112"/>
      <c r="AT1036" s="112"/>
      <c r="AU1036" s="112"/>
      <c r="AV1036" s="112"/>
      <c r="AW1036" s="112"/>
      <c r="AX1036" s="112"/>
      <c r="AY1036" s="112"/>
      <c r="AZ1036" s="112"/>
      <c r="BA1036" s="112"/>
      <c r="BB1036" s="112"/>
      <c r="BC1036" s="112"/>
      <c r="BD1036" s="112"/>
      <c r="BE1036" s="112"/>
      <c r="BF1036" s="112"/>
      <c r="BG1036" s="112"/>
      <c r="BH1036" s="112"/>
      <c r="BI1036" s="112"/>
      <c r="BJ1036" s="112"/>
      <c r="BK1036" s="112"/>
      <c r="BL1036" s="112"/>
      <c r="BM1036" s="112"/>
      <c r="BN1036" s="112"/>
      <c r="BO1036" s="112"/>
      <c r="BP1036" s="113"/>
      <c r="BS1036" s="97">
        <f t="shared" si="883"/>
        <v>0</v>
      </c>
      <c r="BT1036" s="97">
        <f t="shared" si="884"/>
        <v>0</v>
      </c>
      <c r="BU1036" s="97">
        <f t="shared" si="885"/>
        <v>0</v>
      </c>
      <c r="BV1036" s="296" t="str">
        <f>IF(CA1036=0,"NO STOCK",IF(COUNTIF(PKGSUMM_T!$A$2:$A$1245,A1036)&gt;0,"OK","ERROR"))</f>
        <v>NO STOCK</v>
      </c>
      <c r="BW1036" s="296" t="str">
        <f>IF(CA1036=0,"NO STOCK",IF(OR(COUNTIF(COST_SHEETT!$B$3:$B$1238,CI1036)&gt;0,COUNTIF(COST_SHEETT!$AB$3:$AB$1238,CI1036)&gt;0,COUNTIF(COST_SHEETT1!$B$3:$B$1238,CI1036)&gt;0,COUNTIF(COST_SHEETT1!$AB$3:$AB$1238,CI1036)&gt;0),"OK","ERROR"))</f>
        <v>NO STOCK</v>
      </c>
      <c r="BX1036" s="97">
        <f>SUMIF(HW!$A$2:$A$1573,$A1036,HW!BI$2:BI$1573)</f>
        <v>0</v>
      </c>
      <c r="BY1036" s="97">
        <f>SUMIF(HW!$A$2:$A$1573,$A1036,HW!BJ$2:BJ$1573)</f>
        <v>0</v>
      </c>
      <c r="BZ1036" s="197">
        <f t="shared" si="886"/>
        <v>0</v>
      </c>
      <c r="CA1036" s="198">
        <f t="shared" si="887"/>
        <v>0</v>
      </c>
      <c r="CI1036" s="285"/>
      <c r="CJ1036" s="282"/>
      <c r="CK1036" s="296">
        <f>IF(C1036="WORK IN PROGRESS",0.099999,IF(SUMIF(SALE!$L$3:$L$1221,$A1036,SALE!$U$3:$U$1221)=0,0,SUMIF(SALE!$L$3:$L$1221,$A1036,SALE!$U$3:$U$1221)/SUMIF(SALE!$L$3:$L$1221,$A1036,SALE!$F$3:$F$1221)))</f>
        <v>0</v>
      </c>
    </row>
    <row r="1037" spans="1:110" ht="12" hidden="1" customHeight="1" x14ac:dyDescent="0.25">
      <c r="A1037" s="104" t="s">
        <v>2642</v>
      </c>
      <c r="B1037" s="106"/>
      <c r="C1037" s="105" t="s">
        <v>30</v>
      </c>
      <c r="D1037" s="107"/>
      <c r="E1037" s="107"/>
      <c r="F1037" s="107"/>
      <c r="G1037" s="107"/>
      <c r="H1037" s="107"/>
      <c r="I1037" s="107"/>
      <c r="J1037" s="107"/>
      <c r="K1037" s="107"/>
      <c r="L1037" s="107"/>
      <c r="M1037" s="107"/>
      <c r="N1037" s="107"/>
      <c r="O1037" s="107"/>
      <c r="P1037" s="107"/>
      <c r="Q1037" s="107"/>
      <c r="R1037" s="107"/>
      <c r="S1037" s="107"/>
      <c r="T1037" s="107"/>
      <c r="U1037" s="107"/>
      <c r="V1037" s="107"/>
      <c r="W1037" s="107"/>
      <c r="X1037" s="107"/>
      <c r="Y1037" s="107"/>
      <c r="Z1037" s="107"/>
      <c r="AA1037" s="107"/>
      <c r="AB1037" s="107"/>
      <c r="AC1037" s="107"/>
      <c r="AD1037" s="107"/>
      <c r="AE1037" s="107"/>
      <c r="AF1037" s="107"/>
      <c r="AG1037" s="107"/>
      <c r="AH1037" s="107"/>
      <c r="AI1037" s="107"/>
      <c r="AJ1037" s="107"/>
      <c r="AK1037" s="107"/>
      <c r="AL1037" s="107"/>
      <c r="AM1037" s="107"/>
      <c r="AN1037" s="107"/>
      <c r="AO1037" s="107"/>
      <c r="AP1037" s="107"/>
      <c r="AQ1037" s="107"/>
      <c r="AR1037" s="107"/>
      <c r="AS1037" s="107"/>
      <c r="AT1037" s="107"/>
      <c r="AU1037" s="107"/>
      <c r="AV1037" s="107"/>
      <c r="AW1037" s="107"/>
      <c r="AX1037" s="107"/>
      <c r="AY1037" s="107"/>
      <c r="AZ1037" s="107"/>
      <c r="BA1037" s="107"/>
      <c r="BB1037" s="107"/>
      <c r="BC1037" s="107"/>
      <c r="BD1037" s="107"/>
      <c r="BE1037" s="107"/>
      <c r="BF1037" s="107"/>
      <c r="BG1037" s="107"/>
      <c r="BH1037" s="107"/>
      <c r="BI1037" s="107"/>
      <c r="BJ1037" s="107"/>
      <c r="BK1037" s="107"/>
      <c r="BL1037" s="107"/>
      <c r="BM1037" s="107"/>
      <c r="BN1037" s="107"/>
      <c r="BO1037" s="107"/>
      <c r="BP1037" s="108"/>
      <c r="BS1037" s="97">
        <f t="shared" si="883"/>
        <v>0</v>
      </c>
      <c r="BT1037" s="97">
        <f t="shared" si="884"/>
        <v>0</v>
      </c>
      <c r="BU1037" s="97">
        <f t="shared" si="885"/>
        <v>0</v>
      </c>
      <c r="BV1037" s="296" t="str">
        <f>IF(CA1037=0,"NO STOCK",IF(COUNTIF(PKGSUMM_T!$A$2:$A$1245,A1037)&gt;0,"OK","ERROR"))</f>
        <v>NO STOCK</v>
      </c>
      <c r="BW1037" s="296" t="str">
        <f>IF(CA1037=0,"NO STOCK",IF(OR(COUNTIF(COST_SHEETT!$B$3:$B$1238,CI1037)&gt;0,COUNTIF(COST_SHEETT!$AB$3:$AB$1238,CI1037)&gt;0,COUNTIF(COST_SHEETT1!$B$3:$B$1238,CI1037)&gt;0,COUNTIF(COST_SHEETT1!$AB$3:$AB$1238,CI1037)&gt;0),"OK","ERROR"))</f>
        <v>NO STOCK</v>
      </c>
      <c r="BX1037" s="97">
        <f>SUMIF(HW!$A$2:$A$1573,$A1037,HW!BI$2:BI$1573)</f>
        <v>0</v>
      </c>
      <c r="BY1037" s="97">
        <f>SUMIF(HW!$A$2:$A$1573,$A1037,HW!BJ$2:BJ$1573)</f>
        <v>0</v>
      </c>
      <c r="BZ1037" s="197">
        <f t="shared" si="886"/>
        <v>0</v>
      </c>
      <c r="CA1037" s="198">
        <f t="shared" si="887"/>
        <v>0</v>
      </c>
      <c r="CI1037" s="285"/>
      <c r="CJ1037" s="282"/>
      <c r="CK1037" s="296">
        <f>IF(C1037="WORK IN PROGRESS",0.099999,IF(SUMIF(SALE!$L$3:$L$1221,$A1037,SALE!$U$3:$U$1221)=0,0,SUMIF(SALE!$L$3:$L$1221,$A1037,SALE!$U$3:$U$1221)/SUMIF(SALE!$L$3:$L$1221,$A1037,SALE!$F$3:$F$1221)))</f>
        <v>0</v>
      </c>
    </row>
    <row r="1038" spans="1:110" ht="12" customHeight="1" x14ac:dyDescent="0.25">
      <c r="A1038" s="120" t="s">
        <v>637</v>
      </c>
      <c r="B1038" s="121" t="s">
        <v>638</v>
      </c>
      <c r="C1038" s="121" t="s">
        <v>30</v>
      </c>
      <c r="D1038" s="122">
        <v>1799</v>
      </c>
      <c r="E1038" s="123">
        <v>450</v>
      </c>
      <c r="F1038" s="123">
        <v>5.7287999999999999E-2</v>
      </c>
      <c r="G1038" s="123">
        <v>5.7287999999999999E-2</v>
      </c>
      <c r="H1038" s="124">
        <v>21588</v>
      </c>
      <c r="I1038" s="124">
        <v>9.7149999999999999</v>
      </c>
      <c r="J1038" s="128">
        <v>1236.7329999999999</v>
      </c>
      <c r="K1038" s="123"/>
      <c r="L1038" s="124">
        <v>0</v>
      </c>
      <c r="M1038" s="123"/>
      <c r="N1038" s="124">
        <v>0</v>
      </c>
      <c r="O1038" s="123"/>
      <c r="P1038" s="124">
        <v>0</v>
      </c>
      <c r="Q1038" s="123">
        <v>501921</v>
      </c>
      <c r="R1038" s="151">
        <v>225.864</v>
      </c>
      <c r="S1038" s="123"/>
      <c r="T1038" s="124">
        <v>0</v>
      </c>
      <c r="U1038" s="123"/>
      <c r="V1038" s="124">
        <v>0</v>
      </c>
      <c r="W1038" s="123"/>
      <c r="X1038" s="124">
        <v>0</v>
      </c>
      <c r="Y1038" s="123"/>
      <c r="Z1038" s="124">
        <v>0</v>
      </c>
      <c r="AA1038" s="123"/>
      <c r="AB1038" s="124">
        <v>0</v>
      </c>
      <c r="AC1038" s="152">
        <v>501921</v>
      </c>
      <c r="AD1038" s="151">
        <v>225.864</v>
      </c>
      <c r="AE1038" s="153">
        <v>28754.05</v>
      </c>
      <c r="AF1038" s="123"/>
      <c r="AG1038" s="124">
        <v>0</v>
      </c>
      <c r="AH1038" s="123"/>
      <c r="AI1038" s="124">
        <v>0</v>
      </c>
      <c r="AJ1038" s="123"/>
      <c r="AK1038" s="124">
        <v>0</v>
      </c>
      <c r="AL1038" s="123"/>
      <c r="AM1038" s="124">
        <v>0</v>
      </c>
      <c r="AN1038" s="123"/>
      <c r="AO1038" s="124">
        <v>0</v>
      </c>
      <c r="AP1038" s="123"/>
      <c r="AQ1038" s="124">
        <v>0</v>
      </c>
      <c r="AR1038" s="123"/>
      <c r="AS1038" s="124">
        <v>0</v>
      </c>
      <c r="AT1038" s="123"/>
      <c r="AU1038" s="124">
        <v>0</v>
      </c>
      <c r="AV1038" s="112">
        <v>0</v>
      </c>
      <c r="AW1038" s="124">
        <v>0</v>
      </c>
      <c r="AX1038" s="124">
        <v>0</v>
      </c>
      <c r="AY1038" s="129">
        <v>523509</v>
      </c>
      <c r="AZ1038" s="123">
        <v>291</v>
      </c>
      <c r="BA1038" s="127">
        <v>235.57900000000001</v>
      </c>
      <c r="BB1038" s="128">
        <v>29990.784</v>
      </c>
      <c r="BC1038" s="128">
        <v>29990.784</v>
      </c>
      <c r="BD1038" s="123">
        <v>0</v>
      </c>
      <c r="BE1038" s="123">
        <v>0</v>
      </c>
      <c r="BF1038" s="124">
        <v>0</v>
      </c>
      <c r="BG1038" s="152">
        <v>501921</v>
      </c>
      <c r="BH1038" s="151">
        <v>225.864</v>
      </c>
      <c r="BI1038" s="124">
        <v>21588</v>
      </c>
      <c r="BJ1038" s="124">
        <v>9.7149999999999999</v>
      </c>
      <c r="BK1038" s="123">
        <v>23387</v>
      </c>
      <c r="BL1038" s="123">
        <v>10.523999999999999</v>
      </c>
      <c r="BM1038" s="122">
        <v>-1799</v>
      </c>
      <c r="BN1038" s="123">
        <v>-0.80900000000000005</v>
      </c>
      <c r="BO1038" s="122">
        <v>500122</v>
      </c>
      <c r="BP1038" s="154">
        <v>225.05500000000001</v>
      </c>
      <c r="BS1038" s="97">
        <f t="shared" si="883"/>
        <v>523509</v>
      </c>
      <c r="BT1038" s="97">
        <f t="shared" si="884"/>
        <v>291</v>
      </c>
      <c r="BU1038" s="97">
        <f t="shared" si="885"/>
        <v>235.57900000000001</v>
      </c>
      <c r="BV1038" s="296" t="str">
        <f>IF(CA1038=0,"NO STOCK",IF(COUNTIF(PKGSUMM_T!$A$2:$A$1245,A1038)&gt;0,"OK","ERROR"))</f>
        <v>OK</v>
      </c>
      <c r="BW1038" s="296" t="str">
        <f>IF(CA1038=0,"NO STOCK",IF(OR(COUNTIF(COST_SHEETT!$B$3:$B$1238,CI1038)&gt;0,COUNTIF(COST_SHEETT!$AB$3:$AB$1238,CI1038)&gt;0,COUNTIF(COST_SHEETT1!$B$3:$B$1238,CI1038)&gt;0,COUNTIF(COST_SHEETT1!$AB$3:$AB$1238,CI1038)&gt;0),"OK","ERROR"))</f>
        <v>OK</v>
      </c>
      <c r="BX1038" s="97">
        <f>SUMIF(HW!$A$2:$A$1573,$A1038,HW!BI$2:BI$1573)</f>
        <v>0</v>
      </c>
      <c r="BY1038" s="97">
        <f>SUMIF(HW!$A$2:$A$1573,$A1038,HW!BJ$2:BJ$1573)</f>
        <v>0</v>
      </c>
      <c r="BZ1038" s="197">
        <f t="shared" si="886"/>
        <v>523509</v>
      </c>
      <c r="CA1038" s="198">
        <f t="shared" si="887"/>
        <v>235.57900000000001</v>
      </c>
      <c r="CB1038" s="296">
        <f>IF(CJ1038="Y",IF(C1038="FINISHED GOODS",SUMIF(COST_SHEETT!$AB$3:$AB$1227,$CI1038,COST_SHEETT!$DD$3:$DD$1227),SUMIF(COST_SHEETT!$B$3:$B$1227,$CI1038,COST_SHEETT!$DB$3:$DB$1227)),IF(C1038="FINISHED GOODS",SUMIF(COST_SHEETT1!$AB$3:$AB$1227,$CI1038,COST_SHEETT1!$DD$3:$DD$1227),SUMIF(COST_SHEETT1!$B$3:$B$1227,$CI1038,COST_SHEETT1!$DB$3:$DB$1227)))</f>
        <v>5.6570933779200513E-2</v>
      </c>
      <c r="CC1038" s="209">
        <f t="shared" ref="CC1038" si="893">ROUND(BZ1038*CB1038,0)</f>
        <v>29615</v>
      </c>
      <c r="CD1038" s="295">
        <v>1</v>
      </c>
      <c r="CE1038" s="295"/>
      <c r="CF1038" s="376">
        <f>IF(BZ1038=0,0,IF(CK1038&gt;0,CK1038,CD1038))</f>
        <v>6.3826999504637882E-2</v>
      </c>
      <c r="CG1038" s="301">
        <f t="shared" ref="CG1038" si="894">MIN(CF1038,CB1038)</f>
        <v>5.6570933779200513E-2</v>
      </c>
      <c r="CH1038" s="302">
        <f t="shared" ref="CH1038" si="895">ROUND(CG1038*BZ1038,0)</f>
        <v>29615</v>
      </c>
      <c r="CI1038" s="285" t="s">
        <v>3843</v>
      </c>
      <c r="CJ1038" s="283" t="s">
        <v>2666</v>
      </c>
      <c r="CK1038" s="296">
        <f>IF(C1038="WORK IN PROGRESS",0.099999,IF(SUMIF(SALE!$L$3:$L$1221,$A1038,SALE!$U$3:$U$1221)=0,0,SUMIF(SALE!$L$3:$L$1221,$A1038,SALE!$U$3:$U$1221)/SUMIF(SALE!$L$3:$L$1221,$A1038,SALE!$F$3:$F$1221)))</f>
        <v>6.3826999504637882E-2</v>
      </c>
      <c r="CL1038" s="296" t="str">
        <f t="shared" ref="CL1038" si="896">IF(CF1038&lt;CB1038,"NRV","COST")</f>
        <v>COST</v>
      </c>
      <c r="CM1038" s="304">
        <f t="shared" ref="CM1038" si="897">IF(CA1038=0,0,ROUND(CH1038/CA1038,3))</f>
        <v>125.712</v>
      </c>
      <c r="CU1038" s="296">
        <f>+(BZ1038-BX1038)*CG1038</f>
        <v>29615.392971815483</v>
      </c>
      <c r="CW1038" s="296">
        <f>+CT1038+CU1038+CV1038</f>
        <v>29615.392971815483</v>
      </c>
      <c r="CX1038" s="388">
        <f>+CW1038-CH1038</f>
        <v>0.39297181548317894</v>
      </c>
    </row>
    <row r="1039" spans="1:110" ht="12" hidden="1" customHeight="1" x14ac:dyDescent="0.25">
      <c r="A1039" s="136" t="s">
        <v>2642</v>
      </c>
      <c r="B1039" s="105"/>
      <c r="C1039" s="105" t="s">
        <v>1200</v>
      </c>
      <c r="D1039" s="137"/>
      <c r="E1039" s="137"/>
      <c r="F1039" s="137">
        <v>5.7287999999999999E-2</v>
      </c>
      <c r="G1039" s="137">
        <v>5.7287999999999999E-2</v>
      </c>
      <c r="H1039" s="107">
        <v>21588</v>
      </c>
      <c r="I1039" s="107">
        <v>9.7149999999999999</v>
      </c>
      <c r="J1039" s="138">
        <v>1236.7329999999999</v>
      </c>
      <c r="K1039" s="137"/>
      <c r="L1039" s="107">
        <v>0</v>
      </c>
      <c r="M1039" s="137"/>
      <c r="N1039" s="107">
        <v>0</v>
      </c>
      <c r="O1039" s="137"/>
      <c r="P1039" s="107">
        <v>0</v>
      </c>
      <c r="Q1039" s="137">
        <v>501921</v>
      </c>
      <c r="R1039" s="107">
        <v>225.864</v>
      </c>
      <c r="S1039" s="137"/>
      <c r="T1039" s="107">
        <v>0</v>
      </c>
      <c r="U1039" s="137"/>
      <c r="V1039" s="107">
        <v>0</v>
      </c>
      <c r="W1039" s="137"/>
      <c r="X1039" s="107">
        <v>0</v>
      </c>
      <c r="Y1039" s="137"/>
      <c r="Z1039" s="107">
        <v>0</v>
      </c>
      <c r="AA1039" s="137"/>
      <c r="AB1039" s="107">
        <v>0</v>
      </c>
      <c r="AC1039" s="139">
        <v>501921</v>
      </c>
      <c r="AD1039" s="107">
        <v>225.864</v>
      </c>
      <c r="AE1039" s="138">
        <v>28754.05</v>
      </c>
      <c r="AF1039" s="137"/>
      <c r="AG1039" s="107">
        <v>0</v>
      </c>
      <c r="AH1039" s="137"/>
      <c r="AI1039" s="107">
        <v>0</v>
      </c>
      <c r="AJ1039" s="137"/>
      <c r="AK1039" s="107">
        <v>0</v>
      </c>
      <c r="AL1039" s="137"/>
      <c r="AM1039" s="107">
        <v>0</v>
      </c>
      <c r="AN1039" s="137"/>
      <c r="AO1039" s="107">
        <v>0</v>
      </c>
      <c r="AP1039" s="137"/>
      <c r="AQ1039" s="107">
        <v>0</v>
      </c>
      <c r="AR1039" s="137"/>
      <c r="AS1039" s="107">
        <v>0</v>
      </c>
      <c r="AT1039" s="137"/>
      <c r="AU1039" s="107">
        <v>0</v>
      </c>
      <c r="AV1039" s="107">
        <v>0</v>
      </c>
      <c r="AW1039" s="107">
        <v>0</v>
      </c>
      <c r="AX1039" s="107">
        <v>0</v>
      </c>
      <c r="AY1039" s="139">
        <v>523509</v>
      </c>
      <c r="AZ1039" s="137">
        <v>291</v>
      </c>
      <c r="BA1039" s="107">
        <v>235.57900000000001</v>
      </c>
      <c r="BB1039" s="138">
        <v>29990.784</v>
      </c>
      <c r="BC1039" s="138">
        <v>29990.784</v>
      </c>
      <c r="BD1039" s="137">
        <v>0</v>
      </c>
      <c r="BE1039" s="137">
        <v>0</v>
      </c>
      <c r="BF1039" s="107">
        <v>0</v>
      </c>
      <c r="BG1039" s="139">
        <v>501921</v>
      </c>
      <c r="BH1039" s="107">
        <v>225.864</v>
      </c>
      <c r="BI1039" s="107">
        <v>21588</v>
      </c>
      <c r="BJ1039" s="107">
        <v>9.7149999999999999</v>
      </c>
      <c r="BK1039" s="137">
        <v>23387</v>
      </c>
      <c r="BL1039" s="137">
        <v>10.523999999999999</v>
      </c>
      <c r="BM1039" s="147">
        <v>-1799</v>
      </c>
      <c r="BN1039" s="137">
        <v>-0.80900000000000005</v>
      </c>
      <c r="BO1039" s="147">
        <v>500122</v>
      </c>
      <c r="BP1039" s="148">
        <v>225.05500000000001</v>
      </c>
      <c r="BS1039" s="97">
        <f t="shared" si="883"/>
        <v>0</v>
      </c>
      <c r="BT1039" s="97">
        <f t="shared" si="884"/>
        <v>0</v>
      </c>
      <c r="BU1039" s="97">
        <f t="shared" si="885"/>
        <v>0</v>
      </c>
      <c r="BV1039" s="296" t="str">
        <f>IF(CA1039=0,"NO STOCK",IF(COUNTIF(PKGSUMM_T!$A$2:$A$1245,A1039)&gt;0,"OK","ERROR"))</f>
        <v>NO STOCK</v>
      </c>
      <c r="BW1039" s="296" t="str">
        <f>IF(CA1039=0,"NO STOCK",IF(OR(COUNTIF(COST_SHEETT!$B$3:$B$1238,CI1039)&gt;0,COUNTIF(COST_SHEETT!$AB$3:$AB$1238,CI1039)&gt;0,COUNTIF(COST_SHEETT1!$B$3:$B$1238,CI1039)&gt;0,COUNTIF(COST_SHEETT1!$AB$3:$AB$1238,CI1039)&gt;0),"OK","ERROR"))</f>
        <v>NO STOCK</v>
      </c>
      <c r="BX1039" s="97">
        <f>SUMIF(HW!$A$2:$A$1573,$A1039,HW!BI$2:BI$1573)</f>
        <v>0</v>
      </c>
      <c r="BY1039" s="97">
        <f>SUMIF(HW!$A$2:$A$1573,$A1039,HW!BJ$2:BJ$1573)</f>
        <v>0</v>
      </c>
      <c r="BZ1039" s="197">
        <f t="shared" si="886"/>
        <v>0</v>
      </c>
      <c r="CA1039" s="198">
        <f t="shared" si="887"/>
        <v>0</v>
      </c>
      <c r="CI1039" s="285"/>
      <c r="CJ1039" s="282"/>
      <c r="CK1039" s="296">
        <f>IF(C1039="WORK IN PROGRESS",0.099999,IF(SUMIF(SALE!$L$3:$L$1221,$A1039,SALE!$U$3:$U$1221)=0,0,SUMIF(SALE!$L$3:$L$1221,$A1039,SALE!$U$3:$U$1221)/SUMIF(SALE!$L$3:$L$1221,$A1039,SALE!$F$3:$F$1221)))</f>
        <v>0</v>
      </c>
    </row>
    <row r="1040" spans="1:110" ht="12" hidden="1" customHeight="1" x14ac:dyDescent="0.25">
      <c r="A1040" s="133" t="s">
        <v>2642</v>
      </c>
      <c r="B1040" s="111" t="s">
        <v>1200</v>
      </c>
      <c r="C1040" s="111"/>
      <c r="D1040" s="126"/>
      <c r="E1040" s="126"/>
      <c r="F1040" s="126">
        <v>5.7287999999999999E-2</v>
      </c>
      <c r="G1040" s="126">
        <v>5.7287999999999999E-2</v>
      </c>
      <c r="H1040" s="112">
        <v>21588</v>
      </c>
      <c r="I1040" s="112">
        <v>9.7149999999999999</v>
      </c>
      <c r="J1040" s="134">
        <v>1236.7329999999999</v>
      </c>
      <c r="K1040" s="126"/>
      <c r="L1040" s="112">
        <v>0</v>
      </c>
      <c r="M1040" s="126"/>
      <c r="N1040" s="112">
        <v>0</v>
      </c>
      <c r="O1040" s="126"/>
      <c r="P1040" s="112">
        <v>0</v>
      </c>
      <c r="Q1040" s="126">
        <v>501921</v>
      </c>
      <c r="R1040" s="112">
        <v>225.864</v>
      </c>
      <c r="S1040" s="126"/>
      <c r="T1040" s="112">
        <v>0</v>
      </c>
      <c r="U1040" s="126"/>
      <c r="V1040" s="112">
        <v>0</v>
      </c>
      <c r="W1040" s="126"/>
      <c r="X1040" s="112">
        <v>0</v>
      </c>
      <c r="Y1040" s="126"/>
      <c r="Z1040" s="112">
        <v>0</v>
      </c>
      <c r="AA1040" s="126"/>
      <c r="AB1040" s="112">
        <v>0</v>
      </c>
      <c r="AC1040" s="135">
        <v>501921</v>
      </c>
      <c r="AD1040" s="112">
        <v>225.864</v>
      </c>
      <c r="AE1040" s="134">
        <v>28754.05</v>
      </c>
      <c r="AF1040" s="126"/>
      <c r="AG1040" s="112">
        <v>0</v>
      </c>
      <c r="AH1040" s="126"/>
      <c r="AI1040" s="112">
        <v>0</v>
      </c>
      <c r="AJ1040" s="126"/>
      <c r="AK1040" s="112">
        <v>0</v>
      </c>
      <c r="AL1040" s="126"/>
      <c r="AM1040" s="112">
        <v>0</v>
      </c>
      <c r="AN1040" s="126"/>
      <c r="AO1040" s="112">
        <v>0</v>
      </c>
      <c r="AP1040" s="126"/>
      <c r="AQ1040" s="112">
        <v>0</v>
      </c>
      <c r="AR1040" s="126"/>
      <c r="AS1040" s="112">
        <v>0</v>
      </c>
      <c r="AT1040" s="126"/>
      <c r="AU1040" s="112">
        <v>0</v>
      </c>
      <c r="AV1040" s="112">
        <v>0</v>
      </c>
      <c r="AW1040" s="112">
        <v>0</v>
      </c>
      <c r="AX1040" s="112">
        <v>0</v>
      </c>
      <c r="AY1040" s="135">
        <v>523509</v>
      </c>
      <c r="AZ1040" s="126">
        <v>291</v>
      </c>
      <c r="BA1040" s="112">
        <v>235.57900000000001</v>
      </c>
      <c r="BB1040" s="134">
        <v>29990.784</v>
      </c>
      <c r="BC1040" s="134">
        <v>29990.784</v>
      </c>
      <c r="BD1040" s="126">
        <v>0</v>
      </c>
      <c r="BE1040" s="126">
        <v>0</v>
      </c>
      <c r="BF1040" s="112">
        <v>0</v>
      </c>
      <c r="BG1040" s="135">
        <v>501921</v>
      </c>
      <c r="BH1040" s="112">
        <v>225.864</v>
      </c>
      <c r="BI1040" s="112">
        <v>21588</v>
      </c>
      <c r="BJ1040" s="112">
        <v>9.7149999999999999</v>
      </c>
      <c r="BK1040" s="126">
        <v>23387</v>
      </c>
      <c r="BL1040" s="126">
        <v>10.523999999999999</v>
      </c>
      <c r="BM1040" s="149">
        <v>-1799</v>
      </c>
      <c r="BN1040" s="126">
        <v>-0.80900000000000005</v>
      </c>
      <c r="BO1040" s="149">
        <v>500122</v>
      </c>
      <c r="BP1040" s="150">
        <v>225.05500000000001</v>
      </c>
      <c r="BS1040" s="97">
        <f t="shared" si="883"/>
        <v>0</v>
      </c>
      <c r="BT1040" s="97">
        <f t="shared" si="884"/>
        <v>0</v>
      </c>
      <c r="BU1040" s="97">
        <f t="shared" si="885"/>
        <v>0</v>
      </c>
      <c r="BV1040" s="296" t="str">
        <f>IF(CA1040=0,"NO STOCK",IF(COUNTIF(PKGSUMM_T!$A$2:$A$1245,A1040)&gt;0,"OK","ERROR"))</f>
        <v>NO STOCK</v>
      </c>
      <c r="BW1040" s="296" t="str">
        <f>IF(CA1040=0,"NO STOCK",IF(OR(COUNTIF(COST_SHEETT!$B$3:$B$1238,CI1040)&gt;0,COUNTIF(COST_SHEETT!$AB$3:$AB$1238,CI1040)&gt;0,COUNTIF(COST_SHEETT1!$B$3:$B$1238,CI1040)&gt;0,COUNTIF(COST_SHEETT1!$AB$3:$AB$1238,CI1040)&gt;0),"OK","ERROR"))</f>
        <v>NO STOCK</v>
      </c>
      <c r="BX1040" s="97">
        <f>SUMIF(HW!$A$2:$A$1573,$A1040,HW!BI$2:BI$1573)</f>
        <v>0</v>
      </c>
      <c r="BY1040" s="97">
        <f>SUMIF(HW!$A$2:$A$1573,$A1040,HW!BJ$2:BJ$1573)</f>
        <v>0</v>
      </c>
      <c r="BZ1040" s="197">
        <f t="shared" si="886"/>
        <v>0</v>
      </c>
      <c r="CA1040" s="198">
        <f t="shared" si="887"/>
        <v>0</v>
      </c>
      <c r="CI1040" s="285"/>
      <c r="CJ1040" s="282"/>
      <c r="CK1040" s="296">
        <f>IF(C1040="WORK IN PROGRESS",0.099999,IF(SUMIF(SALE!$L$3:$L$1221,$A1040,SALE!$U$3:$U$1221)=0,0,SUMIF(SALE!$L$3:$L$1221,$A1040,SALE!$U$3:$U$1221)/SUMIF(SALE!$L$3:$L$1221,$A1040,SALE!$F$3:$F$1221)))</f>
        <v>0</v>
      </c>
    </row>
    <row r="1041" spans="1:102" ht="12" hidden="1" customHeight="1" x14ac:dyDescent="0.25">
      <c r="A1041" s="104" t="s">
        <v>2642</v>
      </c>
      <c r="B1041" s="105" t="s">
        <v>2169</v>
      </c>
      <c r="C1041" s="106"/>
      <c r="D1041" s="107"/>
      <c r="E1041" s="107"/>
      <c r="F1041" s="107"/>
      <c r="G1041" s="107"/>
      <c r="H1041" s="107"/>
      <c r="I1041" s="107"/>
      <c r="J1041" s="107"/>
      <c r="K1041" s="107"/>
      <c r="L1041" s="107"/>
      <c r="M1041" s="107"/>
      <c r="N1041" s="107"/>
      <c r="O1041" s="107"/>
      <c r="P1041" s="107"/>
      <c r="Q1041" s="107"/>
      <c r="R1041" s="107"/>
      <c r="S1041" s="107"/>
      <c r="T1041" s="107"/>
      <c r="U1041" s="107"/>
      <c r="V1041" s="107"/>
      <c r="W1041" s="107"/>
      <c r="X1041" s="107"/>
      <c r="Y1041" s="107"/>
      <c r="Z1041" s="107"/>
      <c r="AA1041" s="107"/>
      <c r="AB1041" s="107"/>
      <c r="AC1041" s="107"/>
      <c r="AD1041" s="107"/>
      <c r="AE1041" s="107"/>
      <c r="AF1041" s="107"/>
      <c r="AG1041" s="107"/>
      <c r="AH1041" s="107"/>
      <c r="AI1041" s="107"/>
      <c r="AJ1041" s="107"/>
      <c r="AK1041" s="107"/>
      <c r="AL1041" s="107"/>
      <c r="AM1041" s="107"/>
      <c r="AN1041" s="107"/>
      <c r="AO1041" s="107"/>
      <c r="AP1041" s="107"/>
      <c r="AQ1041" s="107"/>
      <c r="AR1041" s="107"/>
      <c r="AS1041" s="107"/>
      <c r="AT1041" s="107"/>
      <c r="AU1041" s="107"/>
      <c r="AV1041" s="107"/>
      <c r="AW1041" s="107"/>
      <c r="AX1041" s="107"/>
      <c r="AY1041" s="107"/>
      <c r="AZ1041" s="107"/>
      <c r="BA1041" s="107"/>
      <c r="BB1041" s="107"/>
      <c r="BC1041" s="107"/>
      <c r="BD1041" s="107"/>
      <c r="BE1041" s="107"/>
      <c r="BF1041" s="107"/>
      <c r="BG1041" s="107"/>
      <c r="BH1041" s="107"/>
      <c r="BI1041" s="107"/>
      <c r="BJ1041" s="107"/>
      <c r="BK1041" s="107"/>
      <c r="BL1041" s="107"/>
      <c r="BM1041" s="107"/>
      <c r="BN1041" s="107"/>
      <c r="BO1041" s="107"/>
      <c r="BP1041" s="108"/>
      <c r="BS1041" s="97">
        <f t="shared" si="883"/>
        <v>0</v>
      </c>
      <c r="BT1041" s="97">
        <f t="shared" si="884"/>
        <v>0</v>
      </c>
      <c r="BU1041" s="97">
        <f t="shared" si="885"/>
        <v>0</v>
      </c>
      <c r="BV1041" s="296" t="str">
        <f>IF(CA1041=0,"NO STOCK",IF(COUNTIF(PKGSUMM_T!$A$2:$A$1245,A1041)&gt;0,"OK","ERROR"))</f>
        <v>NO STOCK</v>
      </c>
      <c r="BW1041" s="296" t="str">
        <f>IF(CA1041=0,"NO STOCK",IF(OR(COUNTIF(COST_SHEETT!$B$3:$B$1238,CI1041)&gt;0,COUNTIF(COST_SHEETT!$AB$3:$AB$1238,CI1041)&gt;0,COUNTIF(COST_SHEETT1!$B$3:$B$1238,CI1041)&gt;0,COUNTIF(COST_SHEETT1!$AB$3:$AB$1238,CI1041)&gt;0),"OK","ERROR"))</f>
        <v>NO STOCK</v>
      </c>
      <c r="BX1041" s="97">
        <f>SUMIF(HW!$A$2:$A$1573,$A1041,HW!BI$2:BI$1573)</f>
        <v>0</v>
      </c>
      <c r="BY1041" s="97">
        <f>SUMIF(HW!$A$2:$A$1573,$A1041,HW!BJ$2:BJ$1573)</f>
        <v>0</v>
      </c>
      <c r="BZ1041" s="197">
        <f t="shared" si="886"/>
        <v>0</v>
      </c>
      <c r="CA1041" s="198">
        <f t="shared" si="887"/>
        <v>0</v>
      </c>
      <c r="CI1041" s="285"/>
      <c r="CJ1041" s="282"/>
      <c r="CK1041" s="296">
        <f>IF(C1041="WORK IN PROGRESS",0.099999,IF(SUMIF(SALE!$L$3:$L$1221,$A1041,SALE!$U$3:$U$1221)=0,0,SUMIF(SALE!$L$3:$L$1221,$A1041,SALE!$U$3:$U$1221)/SUMIF(SALE!$L$3:$L$1221,$A1041,SALE!$F$3:$F$1221)))</f>
        <v>0</v>
      </c>
    </row>
    <row r="1042" spans="1:102" ht="12" hidden="1" customHeight="1" x14ac:dyDescent="0.25">
      <c r="A1042" s="109" t="s">
        <v>2642</v>
      </c>
      <c r="B1042" s="110"/>
      <c r="C1042" s="111" t="s">
        <v>30</v>
      </c>
      <c r="D1042" s="112"/>
      <c r="E1042" s="112"/>
      <c r="F1042" s="112"/>
      <c r="G1042" s="112"/>
      <c r="H1042" s="112"/>
      <c r="I1042" s="112"/>
      <c r="J1042" s="112"/>
      <c r="K1042" s="112"/>
      <c r="L1042" s="112"/>
      <c r="M1042" s="112"/>
      <c r="N1042" s="112"/>
      <c r="O1042" s="112"/>
      <c r="P1042" s="112"/>
      <c r="Q1042" s="112"/>
      <c r="R1042" s="112"/>
      <c r="S1042" s="112"/>
      <c r="T1042" s="112"/>
      <c r="U1042" s="112"/>
      <c r="V1042" s="112"/>
      <c r="W1042" s="112"/>
      <c r="X1042" s="112"/>
      <c r="Y1042" s="112"/>
      <c r="Z1042" s="112"/>
      <c r="AA1042" s="112"/>
      <c r="AB1042" s="112"/>
      <c r="AC1042" s="112"/>
      <c r="AD1042" s="112"/>
      <c r="AE1042" s="112"/>
      <c r="AF1042" s="112"/>
      <c r="AG1042" s="112"/>
      <c r="AH1042" s="112"/>
      <c r="AI1042" s="112"/>
      <c r="AJ1042" s="112"/>
      <c r="AK1042" s="112"/>
      <c r="AL1042" s="112"/>
      <c r="AM1042" s="112"/>
      <c r="AN1042" s="112"/>
      <c r="AO1042" s="112"/>
      <c r="AP1042" s="112"/>
      <c r="AQ1042" s="112"/>
      <c r="AR1042" s="112"/>
      <c r="AS1042" s="112"/>
      <c r="AT1042" s="112"/>
      <c r="AU1042" s="112"/>
      <c r="AV1042" s="112"/>
      <c r="AW1042" s="112"/>
      <c r="AX1042" s="112"/>
      <c r="AY1042" s="112"/>
      <c r="AZ1042" s="112"/>
      <c r="BA1042" s="112"/>
      <c r="BB1042" s="112"/>
      <c r="BC1042" s="112"/>
      <c r="BD1042" s="112"/>
      <c r="BE1042" s="112"/>
      <c r="BF1042" s="112"/>
      <c r="BG1042" s="112"/>
      <c r="BH1042" s="112"/>
      <c r="BI1042" s="112"/>
      <c r="BJ1042" s="112"/>
      <c r="BK1042" s="112"/>
      <c r="BL1042" s="112"/>
      <c r="BM1042" s="112"/>
      <c r="BN1042" s="112"/>
      <c r="BO1042" s="112"/>
      <c r="BP1042" s="113"/>
      <c r="BS1042" s="97">
        <f t="shared" si="883"/>
        <v>0</v>
      </c>
      <c r="BT1042" s="97">
        <f t="shared" si="884"/>
        <v>0</v>
      </c>
      <c r="BU1042" s="97">
        <f t="shared" si="885"/>
        <v>0</v>
      </c>
      <c r="BV1042" s="296" t="str">
        <f>IF(CA1042=0,"NO STOCK",IF(COUNTIF(PKGSUMM_T!$A$2:$A$1245,A1042)&gt;0,"OK","ERROR"))</f>
        <v>NO STOCK</v>
      </c>
      <c r="BW1042" s="296" t="str">
        <f>IF(CA1042=0,"NO STOCK",IF(OR(COUNTIF(COST_SHEETT!$B$3:$B$1238,CI1042)&gt;0,COUNTIF(COST_SHEETT!$AB$3:$AB$1238,CI1042)&gt;0,COUNTIF(COST_SHEETT1!$B$3:$B$1238,CI1042)&gt;0,COUNTIF(COST_SHEETT1!$AB$3:$AB$1238,CI1042)&gt;0),"OK","ERROR"))</f>
        <v>NO STOCK</v>
      </c>
      <c r="BX1042" s="97">
        <f>SUMIF(HW!$A$2:$A$1573,$A1042,HW!BI$2:BI$1573)</f>
        <v>0</v>
      </c>
      <c r="BY1042" s="97">
        <f>SUMIF(HW!$A$2:$A$1573,$A1042,HW!BJ$2:BJ$1573)</f>
        <v>0</v>
      </c>
      <c r="BZ1042" s="197">
        <f t="shared" si="886"/>
        <v>0</v>
      </c>
      <c r="CA1042" s="198">
        <f t="shared" si="887"/>
        <v>0</v>
      </c>
      <c r="CI1042" s="285"/>
      <c r="CJ1042" s="282"/>
      <c r="CK1042" s="296">
        <f>IF(C1042="WORK IN PROGRESS",0.099999,IF(SUMIF(SALE!$L$3:$L$1221,$A1042,SALE!$U$3:$U$1221)=0,0,SUMIF(SALE!$L$3:$L$1221,$A1042,SALE!$U$3:$U$1221)/SUMIF(SALE!$L$3:$L$1221,$A1042,SALE!$F$3:$F$1221)))</f>
        <v>0</v>
      </c>
    </row>
    <row r="1043" spans="1:102" ht="12" hidden="1" customHeight="1" x14ac:dyDescent="0.25">
      <c r="A1043" s="114" t="s">
        <v>641</v>
      </c>
      <c r="B1043" s="115" t="s">
        <v>642</v>
      </c>
      <c r="C1043" s="115" t="s">
        <v>30</v>
      </c>
      <c r="D1043" s="116">
        <v>5600</v>
      </c>
      <c r="E1043" s="117">
        <v>135</v>
      </c>
      <c r="F1043" s="117">
        <v>1.9588999999999999E-2</v>
      </c>
      <c r="G1043" s="117">
        <v>1.9588999999999999E-2</v>
      </c>
      <c r="H1043" s="118"/>
      <c r="I1043" s="118">
        <v>0</v>
      </c>
      <c r="J1043" s="118">
        <v>0</v>
      </c>
      <c r="K1043" s="118"/>
      <c r="L1043" s="118">
        <v>0</v>
      </c>
      <c r="M1043" s="118"/>
      <c r="N1043" s="118">
        <v>0</v>
      </c>
      <c r="O1043" s="118"/>
      <c r="P1043" s="118">
        <v>0</v>
      </c>
      <c r="Q1043" s="118"/>
      <c r="R1043" s="118">
        <v>0</v>
      </c>
      <c r="S1043" s="118"/>
      <c r="T1043" s="118">
        <v>0</v>
      </c>
      <c r="U1043" s="118"/>
      <c r="V1043" s="118">
        <v>0</v>
      </c>
      <c r="W1043" s="118"/>
      <c r="X1043" s="118">
        <v>0</v>
      </c>
      <c r="Y1043" s="118"/>
      <c r="Z1043" s="118">
        <v>0</v>
      </c>
      <c r="AA1043" s="118"/>
      <c r="AB1043" s="118">
        <v>0</v>
      </c>
      <c r="AC1043" s="118">
        <v>0</v>
      </c>
      <c r="AD1043" s="118">
        <v>0</v>
      </c>
      <c r="AE1043" s="118">
        <v>0</v>
      </c>
      <c r="AF1043" s="118"/>
      <c r="AG1043" s="118">
        <v>0</v>
      </c>
      <c r="AH1043" s="118"/>
      <c r="AI1043" s="118">
        <v>0</v>
      </c>
      <c r="AJ1043" s="118"/>
      <c r="AK1043" s="118">
        <v>0</v>
      </c>
      <c r="AL1043" s="118"/>
      <c r="AM1043" s="118">
        <v>0</v>
      </c>
      <c r="AN1043" s="118"/>
      <c r="AO1043" s="118">
        <v>0</v>
      </c>
      <c r="AP1043" s="118"/>
      <c r="AQ1043" s="118">
        <v>0</v>
      </c>
      <c r="AR1043" s="118"/>
      <c r="AS1043" s="118">
        <v>0</v>
      </c>
      <c r="AT1043" s="118"/>
      <c r="AU1043" s="118">
        <v>0</v>
      </c>
      <c r="AV1043" s="118">
        <v>0</v>
      </c>
      <c r="AW1043" s="118">
        <v>0</v>
      </c>
      <c r="AX1043" s="118">
        <v>0</v>
      </c>
      <c r="AY1043" s="118">
        <v>0</v>
      </c>
      <c r="AZ1043" s="118">
        <v>0</v>
      </c>
      <c r="BA1043" s="118">
        <v>0</v>
      </c>
      <c r="BB1043" s="118">
        <v>0</v>
      </c>
      <c r="BC1043" s="118">
        <v>0</v>
      </c>
      <c r="BD1043" s="117">
        <v>0</v>
      </c>
      <c r="BE1043" s="117">
        <v>0</v>
      </c>
      <c r="BF1043" s="118">
        <v>0</v>
      </c>
      <c r="BG1043" s="118">
        <v>0</v>
      </c>
      <c r="BH1043" s="118">
        <v>0</v>
      </c>
      <c r="BI1043" s="118"/>
      <c r="BJ1043" s="118">
        <v>0</v>
      </c>
      <c r="BK1043" s="118"/>
      <c r="BL1043" s="118">
        <v>0</v>
      </c>
      <c r="BM1043" s="118">
        <v>0</v>
      </c>
      <c r="BN1043" s="118">
        <v>0</v>
      </c>
      <c r="BO1043" s="118">
        <v>0</v>
      </c>
      <c r="BP1043" s="119">
        <v>0</v>
      </c>
      <c r="BS1043" s="97">
        <f t="shared" si="883"/>
        <v>0</v>
      </c>
      <c r="BT1043" s="97">
        <f t="shared" si="884"/>
        <v>0</v>
      </c>
      <c r="BU1043" s="97">
        <f t="shared" si="885"/>
        <v>0</v>
      </c>
      <c r="BV1043" s="296" t="str">
        <f>IF(CA1043=0,"NO STOCK",IF(COUNTIF(PKGSUMM_T!$A$2:$A$1245,A1043)&gt;0,"OK","ERROR"))</f>
        <v>NO STOCK</v>
      </c>
      <c r="BW1043" s="296" t="str">
        <f>IF(CA1043=0,"NO STOCK",IF(OR(COUNTIF(COST_SHEETT!$B$3:$B$1238,CI1043)&gt;0,COUNTIF(COST_SHEETT!$AB$3:$AB$1238,CI1043)&gt;0,COUNTIF(COST_SHEETT1!$B$3:$B$1238,CI1043)&gt;0,COUNTIF(COST_SHEETT1!$AB$3:$AB$1238,CI1043)&gt;0),"OK","ERROR"))</f>
        <v>NO STOCK</v>
      </c>
      <c r="BX1043" s="97">
        <f>SUMIF(HW!$A$2:$A$1573,$A1043,HW!BI$2:BI$1573)</f>
        <v>0</v>
      </c>
      <c r="BY1043" s="97">
        <f>SUMIF(HW!$A$2:$A$1573,$A1043,HW!BJ$2:BJ$1573)</f>
        <v>0</v>
      </c>
      <c r="BZ1043" s="197">
        <f t="shared" si="886"/>
        <v>0</v>
      </c>
      <c r="CA1043" s="198">
        <f t="shared" si="887"/>
        <v>0</v>
      </c>
      <c r="CI1043" s="285"/>
      <c r="CJ1043" s="282"/>
      <c r="CK1043" s="296">
        <f>IF(C1043="WORK IN PROGRESS",0.099999,IF(SUMIF(SALE!$L$3:$L$1221,$A1043,SALE!$U$3:$U$1221)=0,0,SUMIF(SALE!$L$3:$L$1221,$A1043,SALE!$U$3:$U$1221)/SUMIF(SALE!$L$3:$L$1221,$A1043,SALE!$F$3:$F$1221)))</f>
        <v>0</v>
      </c>
    </row>
    <row r="1044" spans="1:102" ht="12" customHeight="1" x14ac:dyDescent="0.25">
      <c r="A1044" s="120" t="s">
        <v>639</v>
      </c>
      <c r="B1044" s="121" t="s">
        <v>640</v>
      </c>
      <c r="C1044" s="121" t="s">
        <v>30</v>
      </c>
      <c r="D1044" s="122">
        <v>5330</v>
      </c>
      <c r="E1044" s="123">
        <v>135</v>
      </c>
      <c r="F1044" s="123">
        <v>2.2797999999999999E-2</v>
      </c>
      <c r="G1044" s="123">
        <v>2.2797999999999999E-2</v>
      </c>
      <c r="H1044" s="127">
        <v>90610</v>
      </c>
      <c r="I1044" s="127">
        <v>12.231999999999999</v>
      </c>
      <c r="J1044" s="128">
        <v>2065.7269999999999</v>
      </c>
      <c r="K1044" s="123"/>
      <c r="L1044" s="124">
        <v>0</v>
      </c>
      <c r="M1044" s="123"/>
      <c r="N1044" s="124">
        <v>0</v>
      </c>
      <c r="O1044" s="123"/>
      <c r="P1044" s="124">
        <v>0</v>
      </c>
      <c r="Q1044" s="123"/>
      <c r="R1044" s="124">
        <v>0</v>
      </c>
      <c r="S1044" s="123"/>
      <c r="T1044" s="124">
        <v>0</v>
      </c>
      <c r="U1044" s="123"/>
      <c r="V1044" s="124">
        <v>0</v>
      </c>
      <c r="W1044" s="123"/>
      <c r="X1044" s="124">
        <v>0</v>
      </c>
      <c r="Y1044" s="123"/>
      <c r="Z1044" s="124">
        <v>0</v>
      </c>
      <c r="AA1044" s="123"/>
      <c r="AB1044" s="124">
        <v>0</v>
      </c>
      <c r="AC1044" s="124">
        <v>0</v>
      </c>
      <c r="AD1044" s="124">
        <v>0</v>
      </c>
      <c r="AE1044" s="124">
        <v>0</v>
      </c>
      <c r="AF1044" s="123"/>
      <c r="AG1044" s="124">
        <v>0</v>
      </c>
      <c r="AH1044" s="123"/>
      <c r="AI1044" s="124">
        <v>0</v>
      </c>
      <c r="AJ1044" s="123"/>
      <c r="AK1044" s="124">
        <v>0</v>
      </c>
      <c r="AL1044" s="123"/>
      <c r="AM1044" s="124">
        <v>0</v>
      </c>
      <c r="AN1044" s="123"/>
      <c r="AO1044" s="124">
        <v>0</v>
      </c>
      <c r="AP1044" s="123"/>
      <c r="AQ1044" s="124">
        <v>0</v>
      </c>
      <c r="AR1044" s="123"/>
      <c r="AS1044" s="124">
        <v>0</v>
      </c>
      <c r="AT1044" s="123"/>
      <c r="AU1044" s="124">
        <v>0</v>
      </c>
      <c r="AV1044" s="124">
        <v>0</v>
      </c>
      <c r="AW1044" s="124">
        <v>0</v>
      </c>
      <c r="AX1044" s="124">
        <v>0</v>
      </c>
      <c r="AY1044" s="129">
        <v>90610</v>
      </c>
      <c r="AZ1044" s="123">
        <v>17</v>
      </c>
      <c r="BA1044" s="127">
        <v>12.231999999999999</v>
      </c>
      <c r="BB1044" s="128">
        <v>2065.7269999999999</v>
      </c>
      <c r="BC1044" s="128">
        <v>2065.7269999999999</v>
      </c>
      <c r="BD1044" s="123">
        <v>0</v>
      </c>
      <c r="BE1044" s="123">
        <v>0</v>
      </c>
      <c r="BF1044" s="124">
        <v>0</v>
      </c>
      <c r="BG1044" s="124">
        <v>0</v>
      </c>
      <c r="BH1044" s="124">
        <v>0</v>
      </c>
      <c r="BI1044" s="123"/>
      <c r="BJ1044" s="124">
        <v>0</v>
      </c>
      <c r="BK1044" s="123"/>
      <c r="BL1044" s="124">
        <v>0</v>
      </c>
      <c r="BM1044" s="124">
        <v>0</v>
      </c>
      <c r="BN1044" s="124">
        <v>0</v>
      </c>
      <c r="BO1044" s="124">
        <v>0</v>
      </c>
      <c r="BP1044" s="125">
        <v>0</v>
      </c>
      <c r="BS1044" s="97">
        <f t="shared" si="883"/>
        <v>90610</v>
      </c>
      <c r="BT1044" s="97">
        <f t="shared" si="884"/>
        <v>17</v>
      </c>
      <c r="BU1044" s="97">
        <f t="shared" si="885"/>
        <v>12.231999999999999</v>
      </c>
      <c r="BV1044" s="296" t="str">
        <f>IF(CA1044=0,"NO STOCK",IF(COUNTIF(PKGSUMM_T!$A$2:$A$1245,A1044)&gt;0,"OK","ERROR"))</f>
        <v>OK</v>
      </c>
      <c r="BW1044" s="296" t="str">
        <f>IF(CA1044=0,"NO STOCK",IF(OR(COUNTIF(COST_SHEETT!$B$3:$B$1238,CI1044)&gt;0,COUNTIF(COST_SHEETT!$AB$3:$AB$1238,CI1044)&gt;0,COUNTIF(COST_SHEETT1!$B$3:$B$1238,CI1044)&gt;0,COUNTIF(COST_SHEETT1!$AB$3:$AB$1238,CI1044)&gt;0),"OK","ERROR"))</f>
        <v>OK</v>
      </c>
      <c r="BX1044" s="97">
        <f>SUMIF(HW!$A$2:$A$1573,$A1044,HW!BI$2:BI$1573)</f>
        <v>0</v>
      </c>
      <c r="BY1044" s="97">
        <f>SUMIF(HW!$A$2:$A$1573,$A1044,HW!BJ$2:BJ$1573)</f>
        <v>0</v>
      </c>
      <c r="BZ1044" s="197">
        <f t="shared" si="886"/>
        <v>90610</v>
      </c>
      <c r="CA1044" s="198">
        <f t="shared" si="887"/>
        <v>12.231999999999999</v>
      </c>
      <c r="CB1044" s="296">
        <f>IF(CJ1044="Y",IF(C1044="FINISHED GOODS",SUMIF(COST_SHEETT!$AB$3:$AB$1227,$CI1044,COST_SHEETT!$DD$3:$DD$1227),SUMIF(COST_SHEETT!$B$3:$B$1227,$CI1044,COST_SHEETT!$DB$3:$DB$1227)),IF(C1044="FINISHED GOODS",SUMIF(COST_SHEETT1!$AB$3:$AB$1227,$CI1044,COST_SHEETT1!$DD$3:$DD$1227),SUMIF(COST_SHEETT1!$B$3:$B$1227,$CI1044,COST_SHEETT1!$DB$3:$DB$1227)))</f>
        <v>2.3750402055042398E-2</v>
      </c>
      <c r="CC1044" s="209">
        <f t="shared" ref="CC1044" si="898">ROUND(BZ1044*CB1044,0)</f>
        <v>2152</v>
      </c>
      <c r="CD1044" s="295">
        <v>1</v>
      </c>
      <c r="CE1044" s="295"/>
      <c r="CF1044" s="376">
        <f>IF(BZ1044=0,0,IF(CK1044&gt;0,CK1044,CD1044))</f>
        <v>2.2797999957703034E-2</v>
      </c>
      <c r="CG1044" s="301">
        <f t="shared" ref="CG1044" si="899">MIN(CF1044,CB1044)</f>
        <v>2.2797999957703034E-2</v>
      </c>
      <c r="CH1044" s="302">
        <f t="shared" ref="CH1044" si="900">ROUND(CG1044*BZ1044,0)</f>
        <v>2066</v>
      </c>
      <c r="CI1044" s="285" t="s">
        <v>3845</v>
      </c>
      <c r="CJ1044" s="283" t="s">
        <v>2666</v>
      </c>
      <c r="CK1044" s="296">
        <f>IF(C1044="WORK IN PROGRESS",0.099999,IF(SUMIF(SALE!$L$3:$L$1221,$A1044,SALE!$U$3:$U$1221)=0,0,SUMIF(SALE!$L$3:$L$1221,$A1044,SALE!$U$3:$U$1221)/SUMIF(SALE!$L$3:$L$1221,$A1044,SALE!$F$3:$F$1221)))</f>
        <v>2.2797999957703034E-2</v>
      </c>
      <c r="CL1044" s="296" t="str">
        <f t="shared" ref="CL1044" si="901">IF(CF1044&lt;CB1044,"NRV","COST")</f>
        <v>NRV</v>
      </c>
      <c r="CM1044" s="304">
        <f t="shared" ref="CM1044" si="902">IF(CA1044=0,0,ROUND(CH1044/CA1044,3))</f>
        <v>168.90100000000001</v>
      </c>
      <c r="CU1044" s="296">
        <f>+(BZ1044-BX1044)*CG1044</f>
        <v>2065.7267761674721</v>
      </c>
      <c r="CW1044" s="296">
        <f>+CT1044+CU1044+CV1044</f>
        <v>2065.7267761674721</v>
      </c>
      <c r="CX1044" s="388">
        <f>+CW1044-CH1044</f>
        <v>-0.2732238325279468</v>
      </c>
    </row>
    <row r="1045" spans="1:102" ht="12" hidden="1" customHeight="1" x14ac:dyDescent="0.25">
      <c r="A1045" s="114" t="s">
        <v>2170</v>
      </c>
      <c r="B1045" s="115" t="s">
        <v>2171</v>
      </c>
      <c r="C1045" s="115" t="s">
        <v>30</v>
      </c>
      <c r="D1045" s="116">
        <v>1183</v>
      </c>
      <c r="E1045" s="117">
        <v>465</v>
      </c>
      <c r="F1045" s="117">
        <v>6.7472000000000004E-2</v>
      </c>
      <c r="G1045" s="117">
        <v>6.7472000000000004E-2</v>
      </c>
      <c r="H1045" s="118"/>
      <c r="I1045" s="118">
        <v>0</v>
      </c>
      <c r="J1045" s="118">
        <v>0</v>
      </c>
      <c r="K1045" s="118"/>
      <c r="L1045" s="118">
        <v>0</v>
      </c>
      <c r="M1045" s="118"/>
      <c r="N1045" s="118">
        <v>0</v>
      </c>
      <c r="O1045" s="118"/>
      <c r="P1045" s="118">
        <v>0</v>
      </c>
      <c r="Q1045" s="118"/>
      <c r="R1045" s="118">
        <v>0</v>
      </c>
      <c r="S1045" s="118"/>
      <c r="T1045" s="118">
        <v>0</v>
      </c>
      <c r="U1045" s="118"/>
      <c r="V1045" s="118">
        <v>0</v>
      </c>
      <c r="W1045" s="118"/>
      <c r="X1045" s="118">
        <v>0</v>
      </c>
      <c r="Y1045" s="118"/>
      <c r="Z1045" s="118">
        <v>0</v>
      </c>
      <c r="AA1045" s="118"/>
      <c r="AB1045" s="118">
        <v>0</v>
      </c>
      <c r="AC1045" s="118">
        <v>0</v>
      </c>
      <c r="AD1045" s="118">
        <v>0</v>
      </c>
      <c r="AE1045" s="118">
        <v>0</v>
      </c>
      <c r="AF1045" s="118"/>
      <c r="AG1045" s="118">
        <v>0</v>
      </c>
      <c r="AH1045" s="118"/>
      <c r="AI1045" s="118">
        <v>0</v>
      </c>
      <c r="AJ1045" s="118"/>
      <c r="AK1045" s="118">
        <v>0</v>
      </c>
      <c r="AL1045" s="118"/>
      <c r="AM1045" s="118">
        <v>0</v>
      </c>
      <c r="AN1045" s="118"/>
      <c r="AO1045" s="118">
        <v>0</v>
      </c>
      <c r="AP1045" s="118"/>
      <c r="AQ1045" s="118">
        <v>0</v>
      </c>
      <c r="AR1045" s="118"/>
      <c r="AS1045" s="118">
        <v>0</v>
      </c>
      <c r="AT1045" s="118"/>
      <c r="AU1045" s="118">
        <v>0</v>
      </c>
      <c r="AV1045" s="118">
        <v>0</v>
      </c>
      <c r="AW1045" s="118">
        <v>0</v>
      </c>
      <c r="AX1045" s="118">
        <v>0</v>
      </c>
      <c r="AY1045" s="118">
        <v>0</v>
      </c>
      <c r="AZ1045" s="118">
        <v>0</v>
      </c>
      <c r="BA1045" s="118">
        <v>0</v>
      </c>
      <c r="BB1045" s="118">
        <v>0</v>
      </c>
      <c r="BC1045" s="118">
        <v>0</v>
      </c>
      <c r="BD1045" s="117">
        <v>0</v>
      </c>
      <c r="BE1045" s="117">
        <v>0</v>
      </c>
      <c r="BF1045" s="118">
        <v>0</v>
      </c>
      <c r="BG1045" s="118">
        <v>0</v>
      </c>
      <c r="BH1045" s="118">
        <v>0</v>
      </c>
      <c r="BI1045" s="118"/>
      <c r="BJ1045" s="118">
        <v>0</v>
      </c>
      <c r="BK1045" s="118"/>
      <c r="BL1045" s="118">
        <v>0</v>
      </c>
      <c r="BM1045" s="118">
        <v>0</v>
      </c>
      <c r="BN1045" s="118">
        <v>0</v>
      </c>
      <c r="BO1045" s="118">
        <v>0</v>
      </c>
      <c r="BP1045" s="119">
        <v>0</v>
      </c>
      <c r="BS1045" s="97">
        <f t="shared" si="883"/>
        <v>0</v>
      </c>
      <c r="BT1045" s="97">
        <f t="shared" si="884"/>
        <v>0</v>
      </c>
      <c r="BU1045" s="97">
        <f t="shared" si="885"/>
        <v>0</v>
      </c>
      <c r="BV1045" s="296" t="str">
        <f>IF(CA1045=0,"NO STOCK",IF(COUNTIF(PKGSUMM_T!$A$2:$A$1245,A1045)&gt;0,"OK","ERROR"))</f>
        <v>NO STOCK</v>
      </c>
      <c r="BW1045" s="296" t="str">
        <f>IF(CA1045=0,"NO STOCK",IF(OR(COUNTIF(COST_SHEETT!$B$3:$B$1238,CI1045)&gt;0,COUNTIF(COST_SHEETT!$AB$3:$AB$1238,CI1045)&gt;0,COUNTIF(COST_SHEETT1!$B$3:$B$1238,CI1045)&gt;0,COUNTIF(COST_SHEETT1!$AB$3:$AB$1238,CI1045)&gt;0),"OK","ERROR"))</f>
        <v>NO STOCK</v>
      </c>
      <c r="BX1045" s="97">
        <f>SUMIF(HW!$A$2:$A$1573,$A1045,HW!BI$2:BI$1573)</f>
        <v>0</v>
      </c>
      <c r="BY1045" s="97">
        <f>SUMIF(HW!$A$2:$A$1573,$A1045,HW!BJ$2:BJ$1573)</f>
        <v>0</v>
      </c>
      <c r="BZ1045" s="197">
        <f t="shared" si="886"/>
        <v>0</v>
      </c>
      <c r="CA1045" s="198">
        <f t="shared" si="887"/>
        <v>0</v>
      </c>
      <c r="CI1045" s="285"/>
      <c r="CJ1045" s="282"/>
      <c r="CK1045" s="296">
        <f>IF(C1045="WORK IN PROGRESS",0.099999,IF(SUMIF(SALE!$L$3:$L$1221,$A1045,SALE!$U$3:$U$1221)=0,0,SUMIF(SALE!$L$3:$L$1221,$A1045,SALE!$U$3:$U$1221)/SUMIF(SALE!$L$3:$L$1221,$A1045,SALE!$F$3:$F$1221)))</f>
        <v>0</v>
      </c>
    </row>
    <row r="1046" spans="1:102" ht="12" hidden="1" customHeight="1" x14ac:dyDescent="0.25">
      <c r="A1046" s="120" t="s">
        <v>2172</v>
      </c>
      <c r="B1046" s="121" t="s">
        <v>2173</v>
      </c>
      <c r="C1046" s="121" t="s">
        <v>30</v>
      </c>
      <c r="D1046" s="122">
        <v>1352</v>
      </c>
      <c r="E1046" s="123">
        <v>465</v>
      </c>
      <c r="F1046" s="123">
        <v>6.7472000000000004E-2</v>
      </c>
      <c r="G1046" s="123">
        <v>6.7472000000000004E-2</v>
      </c>
      <c r="H1046" s="124"/>
      <c r="I1046" s="124">
        <v>0</v>
      </c>
      <c r="J1046" s="124">
        <v>0</v>
      </c>
      <c r="K1046" s="124"/>
      <c r="L1046" s="124">
        <v>0</v>
      </c>
      <c r="M1046" s="124"/>
      <c r="N1046" s="124">
        <v>0</v>
      </c>
      <c r="O1046" s="124"/>
      <c r="P1046" s="124">
        <v>0</v>
      </c>
      <c r="Q1046" s="124"/>
      <c r="R1046" s="124">
        <v>0</v>
      </c>
      <c r="S1046" s="124"/>
      <c r="T1046" s="124">
        <v>0</v>
      </c>
      <c r="U1046" s="124"/>
      <c r="V1046" s="124">
        <v>0</v>
      </c>
      <c r="W1046" s="124"/>
      <c r="X1046" s="124">
        <v>0</v>
      </c>
      <c r="Y1046" s="124"/>
      <c r="Z1046" s="124">
        <v>0</v>
      </c>
      <c r="AA1046" s="124"/>
      <c r="AB1046" s="124">
        <v>0</v>
      </c>
      <c r="AC1046" s="124">
        <v>0</v>
      </c>
      <c r="AD1046" s="124">
        <v>0</v>
      </c>
      <c r="AE1046" s="124">
        <v>0</v>
      </c>
      <c r="AF1046" s="124"/>
      <c r="AG1046" s="124">
        <v>0</v>
      </c>
      <c r="AH1046" s="124"/>
      <c r="AI1046" s="124">
        <v>0</v>
      </c>
      <c r="AJ1046" s="124"/>
      <c r="AK1046" s="124">
        <v>0</v>
      </c>
      <c r="AL1046" s="124"/>
      <c r="AM1046" s="124">
        <v>0</v>
      </c>
      <c r="AN1046" s="124"/>
      <c r="AO1046" s="124">
        <v>0</v>
      </c>
      <c r="AP1046" s="124"/>
      <c r="AQ1046" s="124">
        <v>0</v>
      </c>
      <c r="AR1046" s="124"/>
      <c r="AS1046" s="124">
        <v>0</v>
      </c>
      <c r="AT1046" s="124"/>
      <c r="AU1046" s="124">
        <v>0</v>
      </c>
      <c r="AV1046" s="124">
        <v>0</v>
      </c>
      <c r="AW1046" s="124">
        <v>0</v>
      </c>
      <c r="AX1046" s="124">
        <v>0</v>
      </c>
      <c r="AY1046" s="124">
        <v>0</v>
      </c>
      <c r="AZ1046" s="124">
        <v>0</v>
      </c>
      <c r="BA1046" s="124">
        <v>0</v>
      </c>
      <c r="BB1046" s="124">
        <v>0</v>
      </c>
      <c r="BC1046" s="124">
        <v>0</v>
      </c>
      <c r="BD1046" s="123">
        <v>0</v>
      </c>
      <c r="BE1046" s="123">
        <v>0</v>
      </c>
      <c r="BF1046" s="124">
        <v>0</v>
      </c>
      <c r="BG1046" s="124">
        <v>0</v>
      </c>
      <c r="BH1046" s="124">
        <v>0</v>
      </c>
      <c r="BI1046" s="124"/>
      <c r="BJ1046" s="124">
        <v>0</v>
      </c>
      <c r="BK1046" s="124"/>
      <c r="BL1046" s="124">
        <v>0</v>
      </c>
      <c r="BM1046" s="124">
        <v>0</v>
      </c>
      <c r="BN1046" s="124">
        <v>0</v>
      </c>
      <c r="BO1046" s="124">
        <v>0</v>
      </c>
      <c r="BP1046" s="125">
        <v>0</v>
      </c>
      <c r="BS1046" s="97">
        <f t="shared" si="883"/>
        <v>0</v>
      </c>
      <c r="BT1046" s="97">
        <f t="shared" si="884"/>
        <v>0</v>
      </c>
      <c r="BU1046" s="97">
        <f t="shared" si="885"/>
        <v>0</v>
      </c>
      <c r="BV1046" s="296" t="str">
        <f>IF(CA1046=0,"NO STOCK",IF(COUNTIF(PKGSUMM_T!$A$2:$A$1245,A1046)&gt;0,"OK","ERROR"))</f>
        <v>NO STOCK</v>
      </c>
      <c r="BW1046" s="296" t="str">
        <f>IF(CA1046=0,"NO STOCK",IF(OR(COUNTIF(COST_SHEETT!$B$3:$B$1238,CI1046)&gt;0,COUNTIF(COST_SHEETT!$AB$3:$AB$1238,CI1046)&gt;0,COUNTIF(COST_SHEETT1!$B$3:$B$1238,CI1046)&gt;0,COUNTIF(COST_SHEETT1!$AB$3:$AB$1238,CI1046)&gt;0),"OK","ERROR"))</f>
        <v>NO STOCK</v>
      </c>
      <c r="BX1046" s="97">
        <f>SUMIF(HW!$A$2:$A$1573,$A1046,HW!BI$2:BI$1573)</f>
        <v>0</v>
      </c>
      <c r="BY1046" s="97">
        <f>SUMIF(HW!$A$2:$A$1573,$A1046,HW!BJ$2:BJ$1573)</f>
        <v>0</v>
      </c>
      <c r="BZ1046" s="197">
        <f t="shared" si="886"/>
        <v>0</v>
      </c>
      <c r="CA1046" s="198">
        <f t="shared" si="887"/>
        <v>0</v>
      </c>
      <c r="CI1046" s="285"/>
      <c r="CJ1046" s="282"/>
      <c r="CK1046" s="296">
        <f>IF(C1046="WORK IN PROGRESS",0.099999,IF(SUMIF(SALE!$L$3:$L$1221,$A1046,SALE!$U$3:$U$1221)=0,0,SUMIF(SALE!$L$3:$L$1221,$A1046,SALE!$U$3:$U$1221)/SUMIF(SALE!$L$3:$L$1221,$A1046,SALE!$F$3:$F$1221)))</f>
        <v>0</v>
      </c>
    </row>
    <row r="1047" spans="1:102" ht="12" hidden="1" customHeight="1" x14ac:dyDescent="0.25">
      <c r="A1047" s="114" t="s">
        <v>2174</v>
      </c>
      <c r="B1047" s="115" t="s">
        <v>2175</v>
      </c>
      <c r="C1047" s="115" t="s">
        <v>30</v>
      </c>
      <c r="D1047" s="116">
        <v>1176</v>
      </c>
      <c r="E1047" s="117">
        <v>465</v>
      </c>
      <c r="F1047" s="117">
        <v>6.7472000000000004E-2</v>
      </c>
      <c r="G1047" s="117">
        <v>6.7472000000000004E-2</v>
      </c>
      <c r="H1047" s="118"/>
      <c r="I1047" s="118">
        <v>0</v>
      </c>
      <c r="J1047" s="118">
        <v>0</v>
      </c>
      <c r="K1047" s="118"/>
      <c r="L1047" s="118">
        <v>0</v>
      </c>
      <c r="M1047" s="118"/>
      <c r="N1047" s="118">
        <v>0</v>
      </c>
      <c r="O1047" s="118"/>
      <c r="P1047" s="118">
        <v>0</v>
      </c>
      <c r="Q1047" s="118"/>
      <c r="R1047" s="118">
        <v>0</v>
      </c>
      <c r="S1047" s="118"/>
      <c r="T1047" s="118">
        <v>0</v>
      </c>
      <c r="U1047" s="118"/>
      <c r="V1047" s="118">
        <v>0</v>
      </c>
      <c r="W1047" s="118"/>
      <c r="X1047" s="118">
        <v>0</v>
      </c>
      <c r="Y1047" s="118"/>
      <c r="Z1047" s="118">
        <v>0</v>
      </c>
      <c r="AA1047" s="118"/>
      <c r="AB1047" s="118">
        <v>0</v>
      </c>
      <c r="AC1047" s="118">
        <v>0</v>
      </c>
      <c r="AD1047" s="118">
        <v>0</v>
      </c>
      <c r="AE1047" s="118">
        <v>0</v>
      </c>
      <c r="AF1047" s="118"/>
      <c r="AG1047" s="118">
        <v>0</v>
      </c>
      <c r="AH1047" s="118"/>
      <c r="AI1047" s="118">
        <v>0</v>
      </c>
      <c r="AJ1047" s="118"/>
      <c r="AK1047" s="118">
        <v>0</v>
      </c>
      <c r="AL1047" s="118"/>
      <c r="AM1047" s="118">
        <v>0</v>
      </c>
      <c r="AN1047" s="118"/>
      <c r="AO1047" s="118">
        <v>0</v>
      </c>
      <c r="AP1047" s="118"/>
      <c r="AQ1047" s="118">
        <v>0</v>
      </c>
      <c r="AR1047" s="118"/>
      <c r="AS1047" s="118">
        <v>0</v>
      </c>
      <c r="AT1047" s="118"/>
      <c r="AU1047" s="118">
        <v>0</v>
      </c>
      <c r="AV1047" s="118">
        <v>0</v>
      </c>
      <c r="AW1047" s="118">
        <v>0</v>
      </c>
      <c r="AX1047" s="118">
        <v>0</v>
      </c>
      <c r="AY1047" s="118">
        <v>0</v>
      </c>
      <c r="AZ1047" s="118">
        <v>0</v>
      </c>
      <c r="BA1047" s="118">
        <v>0</v>
      </c>
      <c r="BB1047" s="118">
        <v>0</v>
      </c>
      <c r="BC1047" s="118">
        <v>0</v>
      </c>
      <c r="BD1047" s="117">
        <v>0</v>
      </c>
      <c r="BE1047" s="117">
        <v>0</v>
      </c>
      <c r="BF1047" s="118">
        <v>0</v>
      </c>
      <c r="BG1047" s="118">
        <v>0</v>
      </c>
      <c r="BH1047" s="118">
        <v>0</v>
      </c>
      <c r="BI1047" s="118"/>
      <c r="BJ1047" s="118">
        <v>0</v>
      </c>
      <c r="BK1047" s="118"/>
      <c r="BL1047" s="118">
        <v>0</v>
      </c>
      <c r="BM1047" s="118">
        <v>0</v>
      </c>
      <c r="BN1047" s="118">
        <v>0</v>
      </c>
      <c r="BO1047" s="118">
        <v>0</v>
      </c>
      <c r="BP1047" s="119">
        <v>0</v>
      </c>
      <c r="BS1047" s="97">
        <f t="shared" si="883"/>
        <v>0</v>
      </c>
      <c r="BT1047" s="97">
        <f t="shared" si="884"/>
        <v>0</v>
      </c>
      <c r="BU1047" s="97">
        <f t="shared" si="885"/>
        <v>0</v>
      </c>
      <c r="BV1047" s="296" t="str">
        <f>IF(CA1047=0,"NO STOCK",IF(COUNTIF(PKGSUMM_T!$A$2:$A$1245,A1047)&gt;0,"OK","ERROR"))</f>
        <v>NO STOCK</v>
      </c>
      <c r="BW1047" s="296" t="str">
        <f>IF(CA1047=0,"NO STOCK",IF(OR(COUNTIF(COST_SHEETT!$B$3:$B$1238,CI1047)&gt;0,COUNTIF(COST_SHEETT!$AB$3:$AB$1238,CI1047)&gt;0,COUNTIF(COST_SHEETT1!$B$3:$B$1238,CI1047)&gt;0,COUNTIF(COST_SHEETT1!$AB$3:$AB$1238,CI1047)&gt;0),"OK","ERROR"))</f>
        <v>NO STOCK</v>
      </c>
      <c r="BX1047" s="97">
        <f>SUMIF(HW!$A$2:$A$1573,$A1047,HW!BI$2:BI$1573)</f>
        <v>0</v>
      </c>
      <c r="BY1047" s="97">
        <f>SUMIF(HW!$A$2:$A$1573,$A1047,HW!BJ$2:BJ$1573)</f>
        <v>0</v>
      </c>
      <c r="BZ1047" s="197">
        <f t="shared" si="886"/>
        <v>0</v>
      </c>
      <c r="CA1047" s="198">
        <f t="shared" si="887"/>
        <v>0</v>
      </c>
      <c r="CI1047" s="285"/>
      <c r="CJ1047" s="282"/>
      <c r="CK1047" s="296">
        <f>IF(C1047="WORK IN PROGRESS",0.099999,IF(SUMIF(SALE!$L$3:$L$1221,$A1047,SALE!$U$3:$U$1221)=0,0,SUMIF(SALE!$L$3:$L$1221,$A1047,SALE!$U$3:$U$1221)/SUMIF(SALE!$L$3:$L$1221,$A1047,SALE!$F$3:$F$1221)))</f>
        <v>0</v>
      </c>
    </row>
    <row r="1048" spans="1:102" ht="12" hidden="1" customHeight="1" x14ac:dyDescent="0.25">
      <c r="A1048" s="120" t="s">
        <v>2176</v>
      </c>
      <c r="B1048" s="121" t="s">
        <v>2177</v>
      </c>
      <c r="C1048" s="121" t="s">
        <v>30</v>
      </c>
      <c r="D1048" s="122">
        <v>4104</v>
      </c>
      <c r="E1048" s="123">
        <v>205</v>
      </c>
      <c r="F1048" s="123">
        <v>2.9746000000000002E-2</v>
      </c>
      <c r="G1048" s="123">
        <v>2.9746000000000002E-2</v>
      </c>
      <c r="H1048" s="124"/>
      <c r="I1048" s="124">
        <v>0</v>
      </c>
      <c r="J1048" s="124">
        <v>0</v>
      </c>
      <c r="K1048" s="124"/>
      <c r="L1048" s="124">
        <v>0</v>
      </c>
      <c r="M1048" s="124"/>
      <c r="N1048" s="124">
        <v>0</v>
      </c>
      <c r="O1048" s="124"/>
      <c r="P1048" s="124">
        <v>0</v>
      </c>
      <c r="Q1048" s="124"/>
      <c r="R1048" s="124">
        <v>0</v>
      </c>
      <c r="S1048" s="124"/>
      <c r="T1048" s="124">
        <v>0</v>
      </c>
      <c r="U1048" s="124"/>
      <c r="V1048" s="124">
        <v>0</v>
      </c>
      <c r="W1048" s="124"/>
      <c r="X1048" s="124">
        <v>0</v>
      </c>
      <c r="Y1048" s="124"/>
      <c r="Z1048" s="124">
        <v>0</v>
      </c>
      <c r="AA1048" s="124"/>
      <c r="AB1048" s="124">
        <v>0</v>
      </c>
      <c r="AC1048" s="124">
        <v>0</v>
      </c>
      <c r="AD1048" s="124">
        <v>0</v>
      </c>
      <c r="AE1048" s="124">
        <v>0</v>
      </c>
      <c r="AF1048" s="124"/>
      <c r="AG1048" s="124">
        <v>0</v>
      </c>
      <c r="AH1048" s="124"/>
      <c r="AI1048" s="124">
        <v>0</v>
      </c>
      <c r="AJ1048" s="124"/>
      <c r="AK1048" s="124">
        <v>0</v>
      </c>
      <c r="AL1048" s="124"/>
      <c r="AM1048" s="124">
        <v>0</v>
      </c>
      <c r="AN1048" s="124"/>
      <c r="AO1048" s="124">
        <v>0</v>
      </c>
      <c r="AP1048" s="124"/>
      <c r="AQ1048" s="124">
        <v>0</v>
      </c>
      <c r="AR1048" s="124"/>
      <c r="AS1048" s="124">
        <v>0</v>
      </c>
      <c r="AT1048" s="124"/>
      <c r="AU1048" s="124">
        <v>0</v>
      </c>
      <c r="AV1048" s="124">
        <v>0</v>
      </c>
      <c r="AW1048" s="124">
        <v>0</v>
      </c>
      <c r="AX1048" s="124">
        <v>0</v>
      </c>
      <c r="AY1048" s="124">
        <v>0</v>
      </c>
      <c r="AZ1048" s="124">
        <v>0</v>
      </c>
      <c r="BA1048" s="124">
        <v>0</v>
      </c>
      <c r="BB1048" s="124">
        <v>0</v>
      </c>
      <c r="BC1048" s="124">
        <v>0</v>
      </c>
      <c r="BD1048" s="123">
        <v>0</v>
      </c>
      <c r="BE1048" s="123">
        <v>0</v>
      </c>
      <c r="BF1048" s="124">
        <v>0</v>
      </c>
      <c r="BG1048" s="124">
        <v>0</v>
      </c>
      <c r="BH1048" s="124">
        <v>0</v>
      </c>
      <c r="BI1048" s="124"/>
      <c r="BJ1048" s="124">
        <v>0</v>
      </c>
      <c r="BK1048" s="124"/>
      <c r="BL1048" s="124">
        <v>0</v>
      </c>
      <c r="BM1048" s="124">
        <v>0</v>
      </c>
      <c r="BN1048" s="124">
        <v>0</v>
      </c>
      <c r="BO1048" s="124">
        <v>0</v>
      </c>
      <c r="BP1048" s="125">
        <v>0</v>
      </c>
      <c r="BS1048" s="97">
        <f t="shared" si="883"/>
        <v>0</v>
      </c>
      <c r="BT1048" s="97">
        <f t="shared" si="884"/>
        <v>0</v>
      </c>
      <c r="BU1048" s="97">
        <f t="shared" si="885"/>
        <v>0</v>
      </c>
      <c r="BV1048" s="296" t="str">
        <f>IF(CA1048=0,"NO STOCK",IF(COUNTIF(PKGSUMM_T!$A$2:$A$1245,A1048)&gt;0,"OK","ERROR"))</f>
        <v>NO STOCK</v>
      </c>
      <c r="BW1048" s="296" t="str">
        <f>IF(CA1048=0,"NO STOCK",IF(OR(COUNTIF(COST_SHEETT!$B$3:$B$1238,CI1048)&gt;0,COUNTIF(COST_SHEETT!$AB$3:$AB$1238,CI1048)&gt;0,COUNTIF(COST_SHEETT1!$B$3:$B$1238,CI1048)&gt;0,COUNTIF(COST_SHEETT1!$AB$3:$AB$1238,CI1048)&gt;0),"OK","ERROR"))</f>
        <v>NO STOCK</v>
      </c>
      <c r="BX1048" s="97">
        <f>SUMIF(HW!$A$2:$A$1573,$A1048,HW!BI$2:BI$1573)</f>
        <v>0</v>
      </c>
      <c r="BY1048" s="97">
        <f>SUMIF(HW!$A$2:$A$1573,$A1048,HW!BJ$2:BJ$1573)</f>
        <v>0</v>
      </c>
      <c r="BZ1048" s="197">
        <f t="shared" si="886"/>
        <v>0</v>
      </c>
      <c r="CA1048" s="198">
        <f t="shared" si="887"/>
        <v>0</v>
      </c>
      <c r="CI1048" s="285"/>
      <c r="CJ1048" s="282"/>
      <c r="CK1048" s="296">
        <f>IF(C1048="WORK IN PROGRESS",0.099999,IF(SUMIF(SALE!$L$3:$L$1221,$A1048,SALE!$U$3:$U$1221)=0,0,SUMIF(SALE!$L$3:$L$1221,$A1048,SALE!$U$3:$U$1221)/SUMIF(SALE!$L$3:$L$1221,$A1048,SALE!$F$3:$F$1221)))</f>
        <v>0</v>
      </c>
    </row>
    <row r="1049" spans="1:102" ht="12" hidden="1" customHeight="1" x14ac:dyDescent="0.25">
      <c r="A1049" s="136" t="s">
        <v>2642</v>
      </c>
      <c r="B1049" s="105"/>
      <c r="C1049" s="105" t="s">
        <v>1200</v>
      </c>
      <c r="D1049" s="137"/>
      <c r="E1049" s="137"/>
      <c r="F1049" s="137">
        <v>0.27454899999999999</v>
      </c>
      <c r="G1049" s="137">
        <v>0.27454899999999999</v>
      </c>
      <c r="H1049" s="107">
        <v>90610</v>
      </c>
      <c r="I1049" s="107">
        <v>12.231999999999999</v>
      </c>
      <c r="J1049" s="138">
        <v>2065.7269999999999</v>
      </c>
      <c r="K1049" s="137"/>
      <c r="L1049" s="107">
        <v>0</v>
      </c>
      <c r="M1049" s="137"/>
      <c r="N1049" s="107">
        <v>0</v>
      </c>
      <c r="O1049" s="137"/>
      <c r="P1049" s="107">
        <v>0</v>
      </c>
      <c r="Q1049" s="137"/>
      <c r="R1049" s="107">
        <v>0</v>
      </c>
      <c r="S1049" s="137"/>
      <c r="T1049" s="107">
        <v>0</v>
      </c>
      <c r="U1049" s="137"/>
      <c r="V1049" s="107">
        <v>0</v>
      </c>
      <c r="W1049" s="137"/>
      <c r="X1049" s="107">
        <v>0</v>
      </c>
      <c r="Y1049" s="137"/>
      <c r="Z1049" s="107">
        <v>0</v>
      </c>
      <c r="AA1049" s="137"/>
      <c r="AB1049" s="107">
        <v>0</v>
      </c>
      <c r="AC1049" s="107">
        <v>0</v>
      </c>
      <c r="AD1049" s="107">
        <v>0</v>
      </c>
      <c r="AE1049" s="107">
        <v>0</v>
      </c>
      <c r="AF1049" s="137"/>
      <c r="AG1049" s="107">
        <v>0</v>
      </c>
      <c r="AH1049" s="137"/>
      <c r="AI1049" s="107">
        <v>0</v>
      </c>
      <c r="AJ1049" s="137"/>
      <c r="AK1049" s="107">
        <v>0</v>
      </c>
      <c r="AL1049" s="137"/>
      <c r="AM1049" s="107">
        <v>0</v>
      </c>
      <c r="AN1049" s="137"/>
      <c r="AO1049" s="107">
        <v>0</v>
      </c>
      <c r="AP1049" s="137"/>
      <c r="AQ1049" s="107">
        <v>0</v>
      </c>
      <c r="AR1049" s="137"/>
      <c r="AS1049" s="107">
        <v>0</v>
      </c>
      <c r="AT1049" s="137"/>
      <c r="AU1049" s="107">
        <v>0</v>
      </c>
      <c r="AV1049" s="107">
        <v>0</v>
      </c>
      <c r="AW1049" s="107">
        <v>0</v>
      </c>
      <c r="AX1049" s="107">
        <v>0</v>
      </c>
      <c r="AY1049" s="139">
        <v>90610</v>
      </c>
      <c r="AZ1049" s="137">
        <v>17</v>
      </c>
      <c r="BA1049" s="107">
        <v>12.231999999999999</v>
      </c>
      <c r="BB1049" s="138">
        <v>2065.7269999999999</v>
      </c>
      <c r="BC1049" s="138">
        <v>2065.7269999999999</v>
      </c>
      <c r="BD1049" s="137">
        <v>0</v>
      </c>
      <c r="BE1049" s="137">
        <v>0</v>
      </c>
      <c r="BF1049" s="107">
        <v>0</v>
      </c>
      <c r="BG1049" s="107">
        <v>0</v>
      </c>
      <c r="BH1049" s="107">
        <v>0</v>
      </c>
      <c r="BI1049" s="137"/>
      <c r="BJ1049" s="107">
        <v>0</v>
      </c>
      <c r="BK1049" s="137"/>
      <c r="BL1049" s="107">
        <v>0</v>
      </c>
      <c r="BM1049" s="107">
        <v>0</v>
      </c>
      <c r="BN1049" s="107">
        <v>0</v>
      </c>
      <c r="BO1049" s="107">
        <v>0</v>
      </c>
      <c r="BP1049" s="108">
        <v>0</v>
      </c>
      <c r="BS1049" s="97">
        <f t="shared" si="883"/>
        <v>0</v>
      </c>
      <c r="BT1049" s="97">
        <f t="shared" si="884"/>
        <v>0</v>
      </c>
      <c r="BU1049" s="97">
        <f t="shared" si="885"/>
        <v>0</v>
      </c>
      <c r="BV1049" s="296" t="str">
        <f>IF(CA1049=0,"NO STOCK",IF(COUNTIF(PKGSUMM_T!$A$2:$A$1245,A1049)&gt;0,"OK","ERROR"))</f>
        <v>NO STOCK</v>
      </c>
      <c r="BW1049" s="296" t="str">
        <f>IF(CA1049=0,"NO STOCK",IF(OR(COUNTIF(COST_SHEETT!$B$3:$B$1238,CI1049)&gt;0,COUNTIF(COST_SHEETT!$AB$3:$AB$1238,CI1049)&gt;0,COUNTIF(COST_SHEETT1!$B$3:$B$1238,CI1049)&gt;0,COUNTIF(COST_SHEETT1!$AB$3:$AB$1238,CI1049)&gt;0),"OK","ERROR"))</f>
        <v>NO STOCK</v>
      </c>
      <c r="BX1049" s="97">
        <f>SUMIF(HW!$A$2:$A$1573,$A1049,HW!BI$2:BI$1573)</f>
        <v>0</v>
      </c>
      <c r="BY1049" s="97">
        <f>SUMIF(HW!$A$2:$A$1573,$A1049,HW!BJ$2:BJ$1573)</f>
        <v>0</v>
      </c>
      <c r="BZ1049" s="197">
        <f t="shared" si="886"/>
        <v>0</v>
      </c>
      <c r="CA1049" s="198">
        <f t="shared" si="887"/>
        <v>0</v>
      </c>
      <c r="CI1049" s="285"/>
      <c r="CJ1049" s="282"/>
      <c r="CK1049" s="296">
        <f>IF(C1049="WORK IN PROGRESS",0.099999,IF(SUMIF(SALE!$L$3:$L$1221,$A1049,SALE!$U$3:$U$1221)=0,0,SUMIF(SALE!$L$3:$L$1221,$A1049,SALE!$U$3:$U$1221)/SUMIF(SALE!$L$3:$L$1221,$A1049,SALE!$F$3:$F$1221)))</f>
        <v>0</v>
      </c>
    </row>
    <row r="1050" spans="1:102" ht="12" hidden="1" customHeight="1" x14ac:dyDescent="0.25">
      <c r="A1050" s="133" t="s">
        <v>2642</v>
      </c>
      <c r="B1050" s="111" t="s">
        <v>1200</v>
      </c>
      <c r="C1050" s="111"/>
      <c r="D1050" s="126"/>
      <c r="E1050" s="126"/>
      <c r="F1050" s="126">
        <v>0.27454899999999999</v>
      </c>
      <c r="G1050" s="126">
        <v>0.27454899999999999</v>
      </c>
      <c r="H1050" s="112">
        <v>90610</v>
      </c>
      <c r="I1050" s="112">
        <v>12.231999999999999</v>
      </c>
      <c r="J1050" s="134">
        <v>2065.7269999999999</v>
      </c>
      <c r="K1050" s="126"/>
      <c r="L1050" s="112">
        <v>0</v>
      </c>
      <c r="M1050" s="126"/>
      <c r="N1050" s="112">
        <v>0</v>
      </c>
      <c r="O1050" s="126"/>
      <c r="P1050" s="112">
        <v>0</v>
      </c>
      <c r="Q1050" s="126"/>
      <c r="R1050" s="112">
        <v>0</v>
      </c>
      <c r="S1050" s="126"/>
      <c r="T1050" s="112">
        <v>0</v>
      </c>
      <c r="U1050" s="126"/>
      <c r="V1050" s="112">
        <v>0</v>
      </c>
      <c r="W1050" s="126"/>
      <c r="X1050" s="112">
        <v>0</v>
      </c>
      <c r="Y1050" s="126"/>
      <c r="Z1050" s="112">
        <v>0</v>
      </c>
      <c r="AA1050" s="126"/>
      <c r="AB1050" s="112">
        <v>0</v>
      </c>
      <c r="AC1050" s="112">
        <v>0</v>
      </c>
      <c r="AD1050" s="112">
        <v>0</v>
      </c>
      <c r="AE1050" s="112">
        <v>0</v>
      </c>
      <c r="AF1050" s="126"/>
      <c r="AG1050" s="112">
        <v>0</v>
      </c>
      <c r="AH1050" s="126"/>
      <c r="AI1050" s="112">
        <v>0</v>
      </c>
      <c r="AJ1050" s="126"/>
      <c r="AK1050" s="112">
        <v>0</v>
      </c>
      <c r="AL1050" s="126"/>
      <c r="AM1050" s="112">
        <v>0</v>
      </c>
      <c r="AN1050" s="126"/>
      <c r="AO1050" s="112">
        <v>0</v>
      </c>
      <c r="AP1050" s="126"/>
      <c r="AQ1050" s="112">
        <v>0</v>
      </c>
      <c r="AR1050" s="126"/>
      <c r="AS1050" s="112">
        <v>0</v>
      </c>
      <c r="AT1050" s="126"/>
      <c r="AU1050" s="112">
        <v>0</v>
      </c>
      <c r="AV1050" s="112">
        <v>0</v>
      </c>
      <c r="AW1050" s="112">
        <v>0</v>
      </c>
      <c r="AX1050" s="112">
        <v>0</v>
      </c>
      <c r="AY1050" s="135">
        <v>90610</v>
      </c>
      <c r="AZ1050" s="126">
        <v>17</v>
      </c>
      <c r="BA1050" s="112">
        <v>12.231999999999999</v>
      </c>
      <c r="BB1050" s="134">
        <v>2065.7269999999999</v>
      </c>
      <c r="BC1050" s="134">
        <v>2065.7269999999999</v>
      </c>
      <c r="BD1050" s="126">
        <v>0</v>
      </c>
      <c r="BE1050" s="126">
        <v>0</v>
      </c>
      <c r="BF1050" s="112">
        <v>0</v>
      </c>
      <c r="BG1050" s="112">
        <v>0</v>
      </c>
      <c r="BH1050" s="112">
        <v>0</v>
      </c>
      <c r="BI1050" s="126"/>
      <c r="BJ1050" s="112">
        <v>0</v>
      </c>
      <c r="BK1050" s="126"/>
      <c r="BL1050" s="112">
        <v>0</v>
      </c>
      <c r="BM1050" s="112">
        <v>0</v>
      </c>
      <c r="BN1050" s="112">
        <v>0</v>
      </c>
      <c r="BO1050" s="112">
        <v>0</v>
      </c>
      <c r="BP1050" s="113">
        <v>0</v>
      </c>
      <c r="BS1050" s="97">
        <f t="shared" si="883"/>
        <v>0</v>
      </c>
      <c r="BT1050" s="97">
        <f t="shared" si="884"/>
        <v>0</v>
      </c>
      <c r="BU1050" s="97">
        <f t="shared" si="885"/>
        <v>0</v>
      </c>
      <c r="BV1050" s="296" t="str">
        <f>IF(CA1050=0,"NO STOCK",IF(COUNTIF(PKGSUMM_T!$A$2:$A$1245,A1050)&gt;0,"OK","ERROR"))</f>
        <v>NO STOCK</v>
      </c>
      <c r="BW1050" s="296" t="str">
        <f>IF(CA1050=0,"NO STOCK",IF(OR(COUNTIF(COST_SHEETT!$B$3:$B$1238,CI1050)&gt;0,COUNTIF(COST_SHEETT!$AB$3:$AB$1238,CI1050)&gt;0,COUNTIF(COST_SHEETT1!$B$3:$B$1238,CI1050)&gt;0,COUNTIF(COST_SHEETT1!$AB$3:$AB$1238,CI1050)&gt;0),"OK","ERROR"))</f>
        <v>NO STOCK</v>
      </c>
      <c r="BX1050" s="97">
        <f>SUMIF(HW!$A$2:$A$1573,$A1050,HW!BI$2:BI$1573)</f>
        <v>0</v>
      </c>
      <c r="BY1050" s="97">
        <f>SUMIF(HW!$A$2:$A$1573,$A1050,HW!BJ$2:BJ$1573)</f>
        <v>0</v>
      </c>
      <c r="BZ1050" s="197">
        <f t="shared" si="886"/>
        <v>0</v>
      </c>
      <c r="CA1050" s="198">
        <f t="shared" si="887"/>
        <v>0</v>
      </c>
      <c r="CI1050" s="285"/>
      <c r="CJ1050" s="282"/>
      <c r="CK1050" s="296">
        <f>IF(C1050="WORK IN PROGRESS",0.099999,IF(SUMIF(SALE!$L$3:$L$1221,$A1050,SALE!$U$3:$U$1221)=0,0,SUMIF(SALE!$L$3:$L$1221,$A1050,SALE!$U$3:$U$1221)/SUMIF(SALE!$L$3:$L$1221,$A1050,SALE!$F$3:$F$1221)))</f>
        <v>0</v>
      </c>
    </row>
    <row r="1051" spans="1:102" ht="12" hidden="1" customHeight="1" x14ac:dyDescent="0.25">
      <c r="A1051" s="104" t="s">
        <v>2642</v>
      </c>
      <c r="B1051" s="105" t="s">
        <v>2178</v>
      </c>
      <c r="C1051" s="106"/>
      <c r="D1051" s="107"/>
      <c r="E1051" s="107"/>
      <c r="F1051" s="107"/>
      <c r="G1051" s="107"/>
      <c r="H1051" s="107"/>
      <c r="I1051" s="107"/>
      <c r="J1051" s="107"/>
      <c r="K1051" s="107"/>
      <c r="L1051" s="107"/>
      <c r="M1051" s="107"/>
      <c r="N1051" s="107"/>
      <c r="O1051" s="107"/>
      <c r="P1051" s="107"/>
      <c r="Q1051" s="107"/>
      <c r="R1051" s="107"/>
      <c r="S1051" s="107"/>
      <c r="T1051" s="107"/>
      <c r="U1051" s="107"/>
      <c r="V1051" s="107"/>
      <c r="W1051" s="107"/>
      <c r="X1051" s="107"/>
      <c r="Y1051" s="107"/>
      <c r="Z1051" s="107"/>
      <c r="AA1051" s="107"/>
      <c r="AB1051" s="107"/>
      <c r="AC1051" s="107"/>
      <c r="AD1051" s="107"/>
      <c r="AE1051" s="107"/>
      <c r="AF1051" s="107"/>
      <c r="AG1051" s="107"/>
      <c r="AH1051" s="107"/>
      <c r="AI1051" s="107"/>
      <c r="AJ1051" s="107"/>
      <c r="AK1051" s="107"/>
      <c r="AL1051" s="107"/>
      <c r="AM1051" s="107"/>
      <c r="AN1051" s="107"/>
      <c r="AO1051" s="107"/>
      <c r="AP1051" s="107"/>
      <c r="AQ1051" s="107"/>
      <c r="AR1051" s="107"/>
      <c r="AS1051" s="107"/>
      <c r="AT1051" s="107"/>
      <c r="AU1051" s="107"/>
      <c r="AV1051" s="107"/>
      <c r="AW1051" s="107"/>
      <c r="AX1051" s="107"/>
      <c r="AY1051" s="107"/>
      <c r="AZ1051" s="107"/>
      <c r="BA1051" s="107"/>
      <c r="BB1051" s="107"/>
      <c r="BC1051" s="107"/>
      <c r="BD1051" s="107"/>
      <c r="BE1051" s="107"/>
      <c r="BF1051" s="107"/>
      <c r="BG1051" s="107"/>
      <c r="BH1051" s="107"/>
      <c r="BI1051" s="107"/>
      <c r="BJ1051" s="107"/>
      <c r="BK1051" s="107"/>
      <c r="BL1051" s="107"/>
      <c r="BM1051" s="107"/>
      <c r="BN1051" s="107"/>
      <c r="BO1051" s="107"/>
      <c r="BP1051" s="108"/>
      <c r="BS1051" s="97">
        <f t="shared" si="883"/>
        <v>0</v>
      </c>
      <c r="BT1051" s="97">
        <f t="shared" si="884"/>
        <v>0</v>
      </c>
      <c r="BU1051" s="97">
        <f t="shared" si="885"/>
        <v>0</v>
      </c>
      <c r="BV1051" s="296" t="str">
        <f>IF(CA1051=0,"NO STOCK",IF(COUNTIF(PKGSUMM_T!$A$2:$A$1245,A1051)&gt;0,"OK","ERROR"))</f>
        <v>NO STOCK</v>
      </c>
      <c r="BW1051" s="296" t="str">
        <f>IF(CA1051=0,"NO STOCK",IF(OR(COUNTIF(COST_SHEETT!$B$3:$B$1238,CI1051)&gt;0,COUNTIF(COST_SHEETT!$AB$3:$AB$1238,CI1051)&gt;0,COUNTIF(COST_SHEETT1!$B$3:$B$1238,CI1051)&gt;0,COUNTIF(COST_SHEETT1!$AB$3:$AB$1238,CI1051)&gt;0),"OK","ERROR"))</f>
        <v>NO STOCK</v>
      </c>
      <c r="BX1051" s="97">
        <f>SUMIF(HW!$A$2:$A$1573,$A1051,HW!BI$2:BI$1573)</f>
        <v>0</v>
      </c>
      <c r="BY1051" s="97">
        <f>SUMIF(HW!$A$2:$A$1573,$A1051,HW!BJ$2:BJ$1573)</f>
        <v>0</v>
      </c>
      <c r="BZ1051" s="197">
        <f t="shared" si="886"/>
        <v>0</v>
      </c>
      <c r="CA1051" s="198">
        <f t="shared" si="887"/>
        <v>0</v>
      </c>
      <c r="CI1051" s="285"/>
      <c r="CJ1051" s="282"/>
      <c r="CK1051" s="296">
        <f>IF(C1051="WORK IN PROGRESS",0.099999,IF(SUMIF(SALE!$L$3:$L$1221,$A1051,SALE!$U$3:$U$1221)=0,0,SUMIF(SALE!$L$3:$L$1221,$A1051,SALE!$U$3:$U$1221)/SUMIF(SALE!$L$3:$L$1221,$A1051,SALE!$F$3:$F$1221)))</f>
        <v>0</v>
      </c>
    </row>
    <row r="1052" spans="1:102" ht="12" hidden="1" customHeight="1" x14ac:dyDescent="0.25">
      <c r="A1052" s="109" t="s">
        <v>2642</v>
      </c>
      <c r="B1052" s="110"/>
      <c r="C1052" s="111" t="s">
        <v>30</v>
      </c>
      <c r="D1052" s="112"/>
      <c r="E1052" s="112"/>
      <c r="F1052" s="112"/>
      <c r="G1052" s="112"/>
      <c r="H1052" s="112"/>
      <c r="I1052" s="112"/>
      <c r="J1052" s="112"/>
      <c r="K1052" s="112"/>
      <c r="L1052" s="112"/>
      <c r="M1052" s="112"/>
      <c r="N1052" s="112"/>
      <c r="O1052" s="112"/>
      <c r="P1052" s="112"/>
      <c r="Q1052" s="112"/>
      <c r="R1052" s="112"/>
      <c r="S1052" s="112"/>
      <c r="T1052" s="112"/>
      <c r="U1052" s="112"/>
      <c r="V1052" s="112"/>
      <c r="W1052" s="112"/>
      <c r="X1052" s="112"/>
      <c r="Y1052" s="112"/>
      <c r="Z1052" s="112"/>
      <c r="AA1052" s="112"/>
      <c r="AB1052" s="112"/>
      <c r="AC1052" s="112"/>
      <c r="AD1052" s="112"/>
      <c r="AE1052" s="112"/>
      <c r="AF1052" s="112"/>
      <c r="AG1052" s="112"/>
      <c r="AH1052" s="112"/>
      <c r="AI1052" s="112"/>
      <c r="AJ1052" s="112"/>
      <c r="AK1052" s="112"/>
      <c r="AL1052" s="112"/>
      <c r="AM1052" s="112"/>
      <c r="AN1052" s="112"/>
      <c r="AO1052" s="112"/>
      <c r="AP1052" s="112"/>
      <c r="AQ1052" s="112"/>
      <c r="AR1052" s="112"/>
      <c r="AS1052" s="112"/>
      <c r="AT1052" s="112"/>
      <c r="AU1052" s="112"/>
      <c r="AV1052" s="112"/>
      <c r="AW1052" s="112"/>
      <c r="AX1052" s="112"/>
      <c r="AY1052" s="112"/>
      <c r="AZ1052" s="112"/>
      <c r="BA1052" s="112"/>
      <c r="BB1052" s="112"/>
      <c r="BC1052" s="112"/>
      <c r="BD1052" s="112"/>
      <c r="BE1052" s="112"/>
      <c r="BF1052" s="112"/>
      <c r="BG1052" s="112"/>
      <c r="BH1052" s="112"/>
      <c r="BI1052" s="112"/>
      <c r="BJ1052" s="112"/>
      <c r="BK1052" s="112"/>
      <c r="BL1052" s="112"/>
      <c r="BM1052" s="112"/>
      <c r="BN1052" s="112"/>
      <c r="BO1052" s="112"/>
      <c r="BP1052" s="113"/>
      <c r="BS1052" s="97">
        <f t="shared" si="883"/>
        <v>0</v>
      </c>
      <c r="BT1052" s="97">
        <f t="shared" si="884"/>
        <v>0</v>
      </c>
      <c r="BU1052" s="97">
        <f t="shared" si="885"/>
        <v>0</v>
      </c>
      <c r="BV1052" s="296" t="str">
        <f>IF(CA1052=0,"NO STOCK",IF(COUNTIF(PKGSUMM_T!$A$2:$A$1245,A1052)&gt;0,"OK","ERROR"))</f>
        <v>NO STOCK</v>
      </c>
      <c r="BW1052" s="296" t="str">
        <f>IF(CA1052=0,"NO STOCK",IF(OR(COUNTIF(COST_SHEETT!$B$3:$B$1238,CI1052)&gt;0,COUNTIF(COST_SHEETT!$AB$3:$AB$1238,CI1052)&gt;0,COUNTIF(COST_SHEETT1!$B$3:$B$1238,CI1052)&gt;0,COUNTIF(COST_SHEETT1!$AB$3:$AB$1238,CI1052)&gt;0),"OK","ERROR"))</f>
        <v>NO STOCK</v>
      </c>
      <c r="BX1052" s="97">
        <f>SUMIF(HW!$A$2:$A$1573,$A1052,HW!BI$2:BI$1573)</f>
        <v>0</v>
      </c>
      <c r="BY1052" s="97">
        <f>SUMIF(HW!$A$2:$A$1573,$A1052,HW!BJ$2:BJ$1573)</f>
        <v>0</v>
      </c>
      <c r="BZ1052" s="197">
        <f t="shared" si="886"/>
        <v>0</v>
      </c>
      <c r="CA1052" s="198">
        <f t="shared" si="887"/>
        <v>0</v>
      </c>
      <c r="CI1052" s="285"/>
      <c r="CJ1052" s="282"/>
      <c r="CK1052" s="296">
        <f>IF(C1052="WORK IN PROGRESS",0.099999,IF(SUMIF(SALE!$L$3:$L$1221,$A1052,SALE!$U$3:$U$1221)=0,0,SUMIF(SALE!$L$3:$L$1221,$A1052,SALE!$U$3:$U$1221)/SUMIF(SALE!$L$3:$L$1221,$A1052,SALE!$F$3:$F$1221)))</f>
        <v>0</v>
      </c>
    </row>
    <row r="1053" spans="1:102" ht="12" customHeight="1" x14ac:dyDescent="0.25">
      <c r="A1053" s="114" t="s">
        <v>635</v>
      </c>
      <c r="B1053" s="115" t="s">
        <v>636</v>
      </c>
      <c r="C1053" s="115" t="s">
        <v>30</v>
      </c>
      <c r="D1053" s="116">
        <v>6435</v>
      </c>
      <c r="E1053" s="117">
        <v>140</v>
      </c>
      <c r="F1053" s="117">
        <v>1.9657000000000001E-2</v>
      </c>
      <c r="G1053" s="117">
        <v>1.9657000000000001E-2</v>
      </c>
      <c r="H1053" s="130">
        <v>51480</v>
      </c>
      <c r="I1053" s="130">
        <v>7.2069999999999999</v>
      </c>
      <c r="J1053" s="131">
        <v>1011.942</v>
      </c>
      <c r="K1053" s="117"/>
      <c r="L1053" s="118">
        <v>0</v>
      </c>
      <c r="M1053" s="117"/>
      <c r="N1053" s="118">
        <v>0</v>
      </c>
      <c r="O1053" s="117"/>
      <c r="P1053" s="118">
        <v>0</v>
      </c>
      <c r="Q1053" s="117"/>
      <c r="R1053" s="118">
        <v>0</v>
      </c>
      <c r="S1053" s="117"/>
      <c r="T1053" s="118">
        <v>0</v>
      </c>
      <c r="U1053" s="117"/>
      <c r="V1053" s="118">
        <v>0</v>
      </c>
      <c r="W1053" s="117"/>
      <c r="X1053" s="118">
        <v>0</v>
      </c>
      <c r="Y1053" s="117"/>
      <c r="Z1053" s="118">
        <v>0</v>
      </c>
      <c r="AA1053" s="117"/>
      <c r="AB1053" s="118">
        <v>0</v>
      </c>
      <c r="AC1053" s="118">
        <v>0</v>
      </c>
      <c r="AD1053" s="118">
        <v>0</v>
      </c>
      <c r="AE1053" s="118">
        <v>0</v>
      </c>
      <c r="AF1053" s="117"/>
      <c r="AG1053" s="118">
        <v>0</v>
      </c>
      <c r="AH1053" s="117"/>
      <c r="AI1053" s="118">
        <v>0</v>
      </c>
      <c r="AJ1053" s="117"/>
      <c r="AK1053" s="118">
        <v>0</v>
      </c>
      <c r="AL1053" s="117"/>
      <c r="AM1053" s="118">
        <v>0</v>
      </c>
      <c r="AN1053" s="117"/>
      <c r="AO1053" s="118">
        <v>0</v>
      </c>
      <c r="AP1053" s="117"/>
      <c r="AQ1053" s="118">
        <v>0</v>
      </c>
      <c r="AR1053" s="117"/>
      <c r="AS1053" s="118">
        <v>0</v>
      </c>
      <c r="AT1053" s="117"/>
      <c r="AU1053" s="118">
        <v>0</v>
      </c>
      <c r="AV1053" s="118">
        <v>0</v>
      </c>
      <c r="AW1053" s="118">
        <v>0</v>
      </c>
      <c r="AX1053" s="118">
        <v>0</v>
      </c>
      <c r="AY1053" s="132">
        <v>51480</v>
      </c>
      <c r="AZ1053" s="117">
        <v>8</v>
      </c>
      <c r="BA1053" s="130">
        <v>7.2069999999999999</v>
      </c>
      <c r="BB1053" s="131">
        <v>1011.942</v>
      </c>
      <c r="BC1053" s="131">
        <v>1011.942</v>
      </c>
      <c r="BD1053" s="117">
        <v>0</v>
      </c>
      <c r="BE1053" s="117">
        <v>0</v>
      </c>
      <c r="BF1053" s="118">
        <v>0</v>
      </c>
      <c r="BG1053" s="118">
        <v>0</v>
      </c>
      <c r="BH1053" s="118">
        <v>0</v>
      </c>
      <c r="BI1053" s="117"/>
      <c r="BJ1053" s="118">
        <v>0</v>
      </c>
      <c r="BK1053" s="117"/>
      <c r="BL1053" s="118">
        <v>0</v>
      </c>
      <c r="BM1053" s="118">
        <v>0</v>
      </c>
      <c r="BN1053" s="118">
        <v>0</v>
      </c>
      <c r="BO1053" s="118">
        <v>0</v>
      </c>
      <c r="BP1053" s="119">
        <v>0</v>
      </c>
      <c r="BS1053" s="97">
        <f t="shared" si="883"/>
        <v>51480</v>
      </c>
      <c r="BT1053" s="97">
        <f t="shared" si="884"/>
        <v>8</v>
      </c>
      <c r="BU1053" s="97">
        <f t="shared" si="885"/>
        <v>7.2069999999999999</v>
      </c>
      <c r="BV1053" s="296" t="str">
        <f>IF(CA1053=0,"NO STOCK",IF(COUNTIF(PKGSUMM_T!$A$2:$A$1245,A1053)&gt;0,"OK","ERROR"))</f>
        <v>OK</v>
      </c>
      <c r="BW1053" s="296" t="str">
        <f>IF(CA1053=0,"NO STOCK",IF(OR(COUNTIF(COST_SHEETT!$B$3:$B$1238,CI1053)&gt;0,COUNTIF(COST_SHEETT!$AB$3:$AB$1238,CI1053)&gt;0,COUNTIF(COST_SHEETT1!$B$3:$B$1238,CI1053)&gt;0,COUNTIF(COST_SHEETT1!$AB$3:$AB$1238,CI1053)&gt;0),"OK","ERROR"))</f>
        <v>OK</v>
      </c>
      <c r="BX1053" s="97">
        <f>SUMIF(HW!$A$2:$A$1573,$A1053,HW!BI$2:BI$1573)</f>
        <v>0</v>
      </c>
      <c r="BY1053" s="97">
        <f>SUMIF(HW!$A$2:$A$1573,$A1053,HW!BJ$2:BJ$1573)</f>
        <v>0</v>
      </c>
      <c r="BZ1053" s="197">
        <f t="shared" si="886"/>
        <v>51480</v>
      </c>
      <c r="CA1053" s="198">
        <f t="shared" si="887"/>
        <v>7.2069999999999999</v>
      </c>
      <c r="CB1053" s="296">
        <f>IF(CJ1053="Y",IF(C1053="FINISHED GOODS",SUMIF(COST_SHEETT!$AB$3:$AB$1227,$CI1053,COST_SHEETT!$DD$3:$DD$1227),SUMIF(COST_SHEETT!$B$3:$B$1227,$CI1053,COST_SHEETT!$DB$3:$DB$1227)),IF(C1053="FINISHED GOODS",SUMIF(COST_SHEETT1!$AB$3:$AB$1227,$CI1053,COST_SHEETT1!$DD$3:$DD$1227),SUMIF(COST_SHEETT1!$B$3:$B$1227,$CI1053,COST_SHEETT1!$DB$3:$DB$1227)))</f>
        <v>2.0147529728654936E-2</v>
      </c>
      <c r="CC1053" s="209">
        <f t="shared" ref="CC1053" si="903">ROUND(BZ1053*CB1053,0)</f>
        <v>1037</v>
      </c>
      <c r="CD1053" s="295">
        <v>1</v>
      </c>
      <c r="CE1053" s="295"/>
      <c r="CF1053" s="376">
        <f>IF(BZ1053=0,0,IF(CK1053&gt;0,CK1053,CD1053))</f>
        <v>1.9657002719502721E-2</v>
      </c>
      <c r="CG1053" s="301">
        <f t="shared" ref="CG1053" si="904">MIN(CF1053,CB1053)</f>
        <v>1.9657002719502721E-2</v>
      </c>
      <c r="CH1053" s="302">
        <f t="shared" ref="CH1053" si="905">ROUND(CG1053*BZ1053,0)</f>
        <v>1012</v>
      </c>
      <c r="CI1053" s="285" t="s">
        <v>3836</v>
      </c>
      <c r="CJ1053" s="282"/>
      <c r="CK1053" s="296">
        <f>IF(C1053="WORK IN PROGRESS",0.099999,IF(SUMIF(SALE!$L$3:$L$1221,$A1053,SALE!$U$3:$U$1221)=0,0,SUMIF(SALE!$L$3:$L$1221,$A1053,SALE!$U$3:$U$1221)/SUMIF(SALE!$L$3:$L$1221,$A1053,SALE!$F$3:$F$1221)))</f>
        <v>1.9657002719502721E-2</v>
      </c>
      <c r="CL1053" s="296" t="str">
        <f t="shared" ref="CL1053" si="906">IF(CF1053&lt;CB1053,"NRV","COST")</f>
        <v>NRV</v>
      </c>
      <c r="CM1053" s="304">
        <f t="shared" ref="CM1053" si="907">IF(CA1053=0,0,ROUND(CH1053/CA1053,3))</f>
        <v>140.41900000000001</v>
      </c>
      <c r="CU1053" s="296">
        <f>+(BZ1053-BX1053)*CG1053</f>
        <v>1011.9425000000001</v>
      </c>
      <c r="CW1053" s="296">
        <f>+CT1053+CU1053+CV1053</f>
        <v>1011.9425000000001</v>
      </c>
      <c r="CX1053" s="388">
        <f>+CW1053-CH1053</f>
        <v>-5.7499999999890861E-2</v>
      </c>
    </row>
    <row r="1054" spans="1:102" ht="12" hidden="1" customHeight="1" x14ac:dyDescent="0.25">
      <c r="A1054" s="133" t="s">
        <v>2642</v>
      </c>
      <c r="B1054" s="111"/>
      <c r="C1054" s="111" t="s">
        <v>1200</v>
      </c>
      <c r="D1054" s="126"/>
      <c r="E1054" s="126"/>
      <c r="F1054" s="126">
        <v>1.9657000000000001E-2</v>
      </c>
      <c r="G1054" s="126">
        <v>1.9657000000000001E-2</v>
      </c>
      <c r="H1054" s="112">
        <v>51480</v>
      </c>
      <c r="I1054" s="112">
        <v>7.2069999999999999</v>
      </c>
      <c r="J1054" s="134">
        <v>1011.942</v>
      </c>
      <c r="K1054" s="126"/>
      <c r="L1054" s="112">
        <v>0</v>
      </c>
      <c r="M1054" s="126"/>
      <c r="N1054" s="112">
        <v>0</v>
      </c>
      <c r="O1054" s="126"/>
      <c r="P1054" s="112">
        <v>0</v>
      </c>
      <c r="Q1054" s="126"/>
      <c r="R1054" s="112">
        <v>0</v>
      </c>
      <c r="S1054" s="126"/>
      <c r="T1054" s="112">
        <v>0</v>
      </c>
      <c r="U1054" s="126"/>
      <c r="V1054" s="112">
        <v>0</v>
      </c>
      <c r="W1054" s="126"/>
      <c r="X1054" s="112">
        <v>0</v>
      </c>
      <c r="Y1054" s="126"/>
      <c r="Z1054" s="112">
        <v>0</v>
      </c>
      <c r="AA1054" s="126"/>
      <c r="AB1054" s="112">
        <v>0</v>
      </c>
      <c r="AC1054" s="112">
        <v>0</v>
      </c>
      <c r="AD1054" s="112">
        <v>0</v>
      </c>
      <c r="AE1054" s="112">
        <v>0</v>
      </c>
      <c r="AF1054" s="126"/>
      <c r="AG1054" s="112">
        <v>0</v>
      </c>
      <c r="AH1054" s="126"/>
      <c r="AI1054" s="112">
        <v>0</v>
      </c>
      <c r="AJ1054" s="126"/>
      <c r="AK1054" s="112">
        <v>0</v>
      </c>
      <c r="AL1054" s="126"/>
      <c r="AM1054" s="112">
        <v>0</v>
      </c>
      <c r="AN1054" s="126"/>
      <c r="AO1054" s="112">
        <v>0</v>
      </c>
      <c r="AP1054" s="126"/>
      <c r="AQ1054" s="112">
        <v>0</v>
      </c>
      <c r="AR1054" s="126"/>
      <c r="AS1054" s="112">
        <v>0</v>
      </c>
      <c r="AT1054" s="126"/>
      <c r="AU1054" s="112">
        <v>0</v>
      </c>
      <c r="AV1054" s="112">
        <v>0</v>
      </c>
      <c r="AW1054" s="112">
        <v>0</v>
      </c>
      <c r="AX1054" s="112">
        <v>0</v>
      </c>
      <c r="AY1054" s="135">
        <v>51480</v>
      </c>
      <c r="AZ1054" s="126">
        <v>8</v>
      </c>
      <c r="BA1054" s="112">
        <v>7.2069999999999999</v>
      </c>
      <c r="BB1054" s="134">
        <v>1011.942</v>
      </c>
      <c r="BC1054" s="134">
        <v>1011.942</v>
      </c>
      <c r="BD1054" s="126">
        <v>0</v>
      </c>
      <c r="BE1054" s="126">
        <v>0</v>
      </c>
      <c r="BF1054" s="112">
        <v>0</v>
      </c>
      <c r="BG1054" s="112">
        <v>0</v>
      </c>
      <c r="BH1054" s="112">
        <v>0</v>
      </c>
      <c r="BI1054" s="126"/>
      <c r="BJ1054" s="112">
        <v>0</v>
      </c>
      <c r="BK1054" s="126"/>
      <c r="BL1054" s="112">
        <v>0</v>
      </c>
      <c r="BM1054" s="112">
        <v>0</v>
      </c>
      <c r="BN1054" s="112">
        <v>0</v>
      </c>
      <c r="BO1054" s="112">
        <v>0</v>
      </c>
      <c r="BP1054" s="113">
        <v>0</v>
      </c>
      <c r="BS1054" s="97">
        <f t="shared" si="883"/>
        <v>0</v>
      </c>
      <c r="BT1054" s="97">
        <f t="shared" si="884"/>
        <v>0</v>
      </c>
      <c r="BU1054" s="97">
        <f t="shared" si="885"/>
        <v>0</v>
      </c>
      <c r="BV1054" s="296" t="str">
        <f>IF(CA1054=0,"NO STOCK",IF(COUNTIF(PKGSUMM_T!$A$2:$A$1245,A1054)&gt;0,"OK","ERROR"))</f>
        <v>NO STOCK</v>
      </c>
      <c r="BW1054" s="296" t="str">
        <f>IF(CA1054=0,"NO STOCK",IF(OR(COUNTIF(COST_SHEETT!$B$3:$B$1238,CI1054)&gt;0,COUNTIF(COST_SHEETT!$AB$3:$AB$1238,CI1054)&gt;0,COUNTIF(COST_SHEETT1!$B$3:$B$1238,CI1054)&gt;0,COUNTIF(COST_SHEETT1!$AB$3:$AB$1238,CI1054)&gt;0),"OK","ERROR"))</f>
        <v>NO STOCK</v>
      </c>
      <c r="BX1054" s="97">
        <f>SUMIF(HW!$A$2:$A$1573,$A1054,HW!BI$2:BI$1573)</f>
        <v>0</v>
      </c>
      <c r="BY1054" s="97">
        <f>SUMIF(HW!$A$2:$A$1573,$A1054,HW!BJ$2:BJ$1573)</f>
        <v>0</v>
      </c>
      <c r="BZ1054" s="197">
        <f t="shared" si="886"/>
        <v>0</v>
      </c>
      <c r="CA1054" s="198">
        <f t="shared" si="887"/>
        <v>0</v>
      </c>
      <c r="CI1054" s="285"/>
      <c r="CJ1054" s="282"/>
      <c r="CK1054" s="296">
        <f>IF(C1054="WORK IN PROGRESS",0.099999,IF(SUMIF(SALE!$L$3:$L$1221,$A1054,SALE!$U$3:$U$1221)=0,0,SUMIF(SALE!$L$3:$L$1221,$A1054,SALE!$U$3:$U$1221)/SUMIF(SALE!$L$3:$L$1221,$A1054,SALE!$F$3:$F$1221)))</f>
        <v>0</v>
      </c>
    </row>
    <row r="1055" spans="1:102" ht="12" hidden="1" customHeight="1" x14ac:dyDescent="0.25">
      <c r="A1055" s="136" t="s">
        <v>2642</v>
      </c>
      <c r="B1055" s="105" t="s">
        <v>1200</v>
      </c>
      <c r="C1055" s="105"/>
      <c r="D1055" s="137"/>
      <c r="E1055" s="137"/>
      <c r="F1055" s="137">
        <v>1.9657000000000001E-2</v>
      </c>
      <c r="G1055" s="137">
        <v>1.9657000000000001E-2</v>
      </c>
      <c r="H1055" s="107">
        <v>51480</v>
      </c>
      <c r="I1055" s="107">
        <v>7.2069999999999999</v>
      </c>
      <c r="J1055" s="138">
        <v>1011.942</v>
      </c>
      <c r="K1055" s="137"/>
      <c r="L1055" s="107">
        <v>0</v>
      </c>
      <c r="M1055" s="137"/>
      <c r="N1055" s="107">
        <v>0</v>
      </c>
      <c r="O1055" s="137"/>
      <c r="P1055" s="107">
        <v>0</v>
      </c>
      <c r="Q1055" s="137"/>
      <c r="R1055" s="107">
        <v>0</v>
      </c>
      <c r="S1055" s="137"/>
      <c r="T1055" s="107">
        <v>0</v>
      </c>
      <c r="U1055" s="137"/>
      <c r="V1055" s="107">
        <v>0</v>
      </c>
      <c r="W1055" s="137"/>
      <c r="X1055" s="107">
        <v>0</v>
      </c>
      <c r="Y1055" s="137"/>
      <c r="Z1055" s="107">
        <v>0</v>
      </c>
      <c r="AA1055" s="137"/>
      <c r="AB1055" s="107">
        <v>0</v>
      </c>
      <c r="AC1055" s="107">
        <v>0</v>
      </c>
      <c r="AD1055" s="107">
        <v>0</v>
      </c>
      <c r="AE1055" s="107">
        <v>0</v>
      </c>
      <c r="AF1055" s="137"/>
      <c r="AG1055" s="107">
        <v>0</v>
      </c>
      <c r="AH1055" s="137"/>
      <c r="AI1055" s="107">
        <v>0</v>
      </c>
      <c r="AJ1055" s="137"/>
      <c r="AK1055" s="107">
        <v>0</v>
      </c>
      <c r="AL1055" s="137"/>
      <c r="AM1055" s="107">
        <v>0</v>
      </c>
      <c r="AN1055" s="137"/>
      <c r="AO1055" s="107">
        <v>0</v>
      </c>
      <c r="AP1055" s="137"/>
      <c r="AQ1055" s="107">
        <v>0</v>
      </c>
      <c r="AR1055" s="137"/>
      <c r="AS1055" s="107">
        <v>0</v>
      </c>
      <c r="AT1055" s="137"/>
      <c r="AU1055" s="107">
        <v>0</v>
      </c>
      <c r="AV1055" s="107">
        <v>0</v>
      </c>
      <c r="AW1055" s="107">
        <v>0</v>
      </c>
      <c r="AX1055" s="107">
        <v>0</v>
      </c>
      <c r="AY1055" s="139">
        <v>51480</v>
      </c>
      <c r="AZ1055" s="137">
        <v>8</v>
      </c>
      <c r="BA1055" s="107">
        <v>7.2069999999999999</v>
      </c>
      <c r="BB1055" s="138">
        <v>1011.942</v>
      </c>
      <c r="BC1055" s="138">
        <v>1011.942</v>
      </c>
      <c r="BD1055" s="137">
        <v>0</v>
      </c>
      <c r="BE1055" s="137">
        <v>0</v>
      </c>
      <c r="BF1055" s="107">
        <v>0</v>
      </c>
      <c r="BG1055" s="107">
        <v>0</v>
      </c>
      <c r="BH1055" s="107">
        <v>0</v>
      </c>
      <c r="BI1055" s="137"/>
      <c r="BJ1055" s="107">
        <v>0</v>
      </c>
      <c r="BK1055" s="137"/>
      <c r="BL1055" s="107">
        <v>0</v>
      </c>
      <c r="BM1055" s="107">
        <v>0</v>
      </c>
      <c r="BN1055" s="107">
        <v>0</v>
      </c>
      <c r="BO1055" s="107">
        <v>0</v>
      </c>
      <c r="BP1055" s="108">
        <v>0</v>
      </c>
      <c r="BS1055" s="97">
        <f t="shared" si="883"/>
        <v>0</v>
      </c>
      <c r="BT1055" s="97">
        <f t="shared" si="884"/>
        <v>0</v>
      </c>
      <c r="BU1055" s="97">
        <f t="shared" si="885"/>
        <v>0</v>
      </c>
      <c r="BV1055" s="296" t="str">
        <f>IF(CA1055=0,"NO STOCK",IF(COUNTIF(PKGSUMM_T!$A$2:$A$1245,A1055)&gt;0,"OK","ERROR"))</f>
        <v>NO STOCK</v>
      </c>
      <c r="BW1055" s="296" t="str">
        <f>IF(CA1055=0,"NO STOCK",IF(OR(COUNTIF(COST_SHEETT!$B$3:$B$1238,CI1055)&gt;0,COUNTIF(COST_SHEETT!$AB$3:$AB$1238,CI1055)&gt;0,COUNTIF(COST_SHEETT1!$B$3:$B$1238,CI1055)&gt;0,COUNTIF(COST_SHEETT1!$AB$3:$AB$1238,CI1055)&gt;0),"OK","ERROR"))</f>
        <v>NO STOCK</v>
      </c>
      <c r="BX1055" s="97">
        <f>SUMIF(HW!$A$2:$A$1573,$A1055,HW!BI$2:BI$1573)</f>
        <v>0</v>
      </c>
      <c r="BY1055" s="97">
        <f>SUMIF(HW!$A$2:$A$1573,$A1055,HW!BJ$2:BJ$1573)</f>
        <v>0</v>
      </c>
      <c r="BZ1055" s="197">
        <f t="shared" si="886"/>
        <v>0</v>
      </c>
      <c r="CA1055" s="198">
        <f t="shared" si="887"/>
        <v>0</v>
      </c>
      <c r="CI1055" s="285"/>
      <c r="CJ1055" s="282"/>
      <c r="CK1055" s="296">
        <f>IF(C1055="WORK IN PROGRESS",0.099999,IF(SUMIF(SALE!$L$3:$L$1221,$A1055,SALE!$U$3:$U$1221)=0,0,SUMIF(SALE!$L$3:$L$1221,$A1055,SALE!$U$3:$U$1221)/SUMIF(SALE!$L$3:$L$1221,$A1055,SALE!$F$3:$F$1221)))</f>
        <v>0</v>
      </c>
    </row>
    <row r="1056" spans="1:102" ht="12" hidden="1" customHeight="1" x14ac:dyDescent="0.25">
      <c r="A1056" s="109" t="s">
        <v>2642</v>
      </c>
      <c r="B1056" s="111" t="s">
        <v>2179</v>
      </c>
      <c r="C1056" s="110"/>
      <c r="D1056" s="112"/>
      <c r="E1056" s="112"/>
      <c r="F1056" s="112"/>
      <c r="G1056" s="112"/>
      <c r="H1056" s="112"/>
      <c r="I1056" s="112"/>
      <c r="J1056" s="112"/>
      <c r="K1056" s="112"/>
      <c r="L1056" s="112"/>
      <c r="M1056" s="112"/>
      <c r="N1056" s="112"/>
      <c r="O1056" s="112"/>
      <c r="P1056" s="112"/>
      <c r="Q1056" s="112"/>
      <c r="R1056" s="112"/>
      <c r="S1056" s="112"/>
      <c r="T1056" s="112"/>
      <c r="U1056" s="112"/>
      <c r="V1056" s="112"/>
      <c r="W1056" s="112"/>
      <c r="X1056" s="112"/>
      <c r="Y1056" s="112"/>
      <c r="Z1056" s="112"/>
      <c r="AA1056" s="112"/>
      <c r="AB1056" s="112"/>
      <c r="AC1056" s="112"/>
      <c r="AD1056" s="112"/>
      <c r="AE1056" s="112"/>
      <c r="AF1056" s="112"/>
      <c r="AG1056" s="112"/>
      <c r="AH1056" s="112"/>
      <c r="AI1056" s="112"/>
      <c r="AJ1056" s="112"/>
      <c r="AK1056" s="112"/>
      <c r="AL1056" s="112"/>
      <c r="AM1056" s="112"/>
      <c r="AN1056" s="112"/>
      <c r="AO1056" s="112"/>
      <c r="AP1056" s="112"/>
      <c r="AQ1056" s="112"/>
      <c r="AR1056" s="112"/>
      <c r="AS1056" s="112"/>
      <c r="AT1056" s="112"/>
      <c r="AU1056" s="112"/>
      <c r="AV1056" s="112"/>
      <c r="AW1056" s="112"/>
      <c r="AX1056" s="112"/>
      <c r="AY1056" s="112"/>
      <c r="AZ1056" s="112"/>
      <c r="BA1056" s="112"/>
      <c r="BB1056" s="112"/>
      <c r="BC1056" s="112"/>
      <c r="BD1056" s="112"/>
      <c r="BE1056" s="112"/>
      <c r="BF1056" s="112"/>
      <c r="BG1056" s="112"/>
      <c r="BH1056" s="112"/>
      <c r="BI1056" s="112"/>
      <c r="BJ1056" s="112"/>
      <c r="BK1056" s="112"/>
      <c r="BL1056" s="112"/>
      <c r="BM1056" s="112"/>
      <c r="BN1056" s="112"/>
      <c r="BO1056" s="112"/>
      <c r="BP1056" s="113"/>
      <c r="BS1056" s="97">
        <f t="shared" si="883"/>
        <v>0</v>
      </c>
      <c r="BT1056" s="97">
        <f t="shared" si="884"/>
        <v>0</v>
      </c>
      <c r="BU1056" s="97">
        <f t="shared" si="885"/>
        <v>0</v>
      </c>
      <c r="BV1056" s="296" t="str">
        <f>IF(CA1056=0,"NO STOCK",IF(COUNTIF(PKGSUMM_T!$A$2:$A$1245,A1056)&gt;0,"OK","ERROR"))</f>
        <v>NO STOCK</v>
      </c>
      <c r="BW1056" s="296" t="str">
        <f>IF(CA1056=0,"NO STOCK",IF(OR(COUNTIF(COST_SHEETT!$B$3:$B$1238,CI1056)&gt;0,COUNTIF(COST_SHEETT!$AB$3:$AB$1238,CI1056)&gt;0,COUNTIF(COST_SHEETT1!$B$3:$B$1238,CI1056)&gt;0,COUNTIF(COST_SHEETT1!$AB$3:$AB$1238,CI1056)&gt;0),"OK","ERROR"))</f>
        <v>NO STOCK</v>
      </c>
      <c r="BX1056" s="97">
        <f>SUMIF(HW!$A$2:$A$1573,$A1056,HW!BI$2:BI$1573)</f>
        <v>0</v>
      </c>
      <c r="BY1056" s="97">
        <f>SUMIF(HW!$A$2:$A$1573,$A1056,HW!BJ$2:BJ$1573)</f>
        <v>0</v>
      </c>
      <c r="BZ1056" s="197">
        <f t="shared" si="886"/>
        <v>0</v>
      </c>
      <c r="CA1056" s="198">
        <f t="shared" si="887"/>
        <v>0</v>
      </c>
      <c r="CI1056" s="285"/>
      <c r="CJ1056" s="282"/>
      <c r="CK1056" s="296">
        <f>IF(C1056="WORK IN PROGRESS",0.099999,IF(SUMIF(SALE!$L$3:$L$1221,$A1056,SALE!$U$3:$U$1221)=0,0,SUMIF(SALE!$L$3:$L$1221,$A1056,SALE!$U$3:$U$1221)/SUMIF(SALE!$L$3:$L$1221,$A1056,SALE!$F$3:$F$1221)))</f>
        <v>0</v>
      </c>
    </row>
    <row r="1057" spans="1:102" ht="12" hidden="1" customHeight="1" x14ac:dyDescent="0.25">
      <c r="A1057" s="104" t="s">
        <v>2642</v>
      </c>
      <c r="B1057" s="106"/>
      <c r="C1057" s="105" t="s">
        <v>30</v>
      </c>
      <c r="D1057" s="107"/>
      <c r="E1057" s="107"/>
      <c r="F1057" s="107"/>
      <c r="G1057" s="107"/>
      <c r="H1057" s="107"/>
      <c r="I1057" s="107"/>
      <c r="J1057" s="107"/>
      <c r="K1057" s="107"/>
      <c r="L1057" s="107"/>
      <c r="M1057" s="107"/>
      <c r="N1057" s="107"/>
      <c r="O1057" s="107"/>
      <c r="P1057" s="107"/>
      <c r="Q1057" s="107"/>
      <c r="R1057" s="107"/>
      <c r="S1057" s="107"/>
      <c r="T1057" s="107"/>
      <c r="U1057" s="107"/>
      <c r="V1057" s="107"/>
      <c r="W1057" s="107"/>
      <c r="X1057" s="107"/>
      <c r="Y1057" s="107"/>
      <c r="Z1057" s="107"/>
      <c r="AA1057" s="107"/>
      <c r="AB1057" s="107"/>
      <c r="AC1057" s="107"/>
      <c r="AD1057" s="107"/>
      <c r="AE1057" s="107"/>
      <c r="AF1057" s="107"/>
      <c r="AG1057" s="107"/>
      <c r="AH1057" s="107"/>
      <c r="AI1057" s="107"/>
      <c r="AJ1057" s="107"/>
      <c r="AK1057" s="107"/>
      <c r="AL1057" s="107"/>
      <c r="AM1057" s="107"/>
      <c r="AN1057" s="107"/>
      <c r="AO1057" s="107"/>
      <c r="AP1057" s="107"/>
      <c r="AQ1057" s="107"/>
      <c r="AR1057" s="107"/>
      <c r="AS1057" s="107"/>
      <c r="AT1057" s="107"/>
      <c r="AU1057" s="107"/>
      <c r="AV1057" s="107"/>
      <c r="AW1057" s="107"/>
      <c r="AX1057" s="107"/>
      <c r="AY1057" s="107"/>
      <c r="AZ1057" s="107"/>
      <c r="BA1057" s="107"/>
      <c r="BB1057" s="107"/>
      <c r="BC1057" s="107"/>
      <c r="BD1057" s="107"/>
      <c r="BE1057" s="107"/>
      <c r="BF1057" s="107"/>
      <c r="BG1057" s="107"/>
      <c r="BH1057" s="107"/>
      <c r="BI1057" s="107"/>
      <c r="BJ1057" s="107"/>
      <c r="BK1057" s="107"/>
      <c r="BL1057" s="107"/>
      <c r="BM1057" s="107"/>
      <c r="BN1057" s="107"/>
      <c r="BO1057" s="107"/>
      <c r="BP1057" s="108"/>
      <c r="BS1057" s="97">
        <f t="shared" si="883"/>
        <v>0</v>
      </c>
      <c r="BT1057" s="97">
        <f t="shared" si="884"/>
        <v>0</v>
      </c>
      <c r="BU1057" s="97">
        <f t="shared" si="885"/>
        <v>0</v>
      </c>
      <c r="BV1057" s="296" t="str">
        <f>IF(CA1057=0,"NO STOCK",IF(COUNTIF(PKGSUMM_T!$A$2:$A$1245,A1057)&gt;0,"OK","ERROR"))</f>
        <v>NO STOCK</v>
      </c>
      <c r="BW1057" s="296" t="str">
        <f>IF(CA1057=0,"NO STOCK",IF(OR(COUNTIF(COST_SHEETT!$B$3:$B$1238,CI1057)&gt;0,COUNTIF(COST_SHEETT!$AB$3:$AB$1238,CI1057)&gt;0,COUNTIF(COST_SHEETT1!$B$3:$B$1238,CI1057)&gt;0,COUNTIF(COST_SHEETT1!$AB$3:$AB$1238,CI1057)&gt;0),"OK","ERROR"))</f>
        <v>NO STOCK</v>
      </c>
      <c r="BX1057" s="97">
        <f>SUMIF(HW!$A$2:$A$1573,$A1057,HW!BI$2:BI$1573)</f>
        <v>0</v>
      </c>
      <c r="BY1057" s="97">
        <f>SUMIF(HW!$A$2:$A$1573,$A1057,HW!BJ$2:BJ$1573)</f>
        <v>0</v>
      </c>
      <c r="BZ1057" s="197">
        <f t="shared" si="886"/>
        <v>0</v>
      </c>
      <c r="CA1057" s="198">
        <f t="shared" si="887"/>
        <v>0</v>
      </c>
      <c r="CI1057" s="285"/>
      <c r="CJ1057" s="282"/>
      <c r="CK1057" s="296">
        <f>IF(C1057="WORK IN PROGRESS",0.099999,IF(SUMIF(SALE!$L$3:$L$1221,$A1057,SALE!$U$3:$U$1221)=0,0,SUMIF(SALE!$L$3:$L$1221,$A1057,SALE!$U$3:$U$1221)/SUMIF(SALE!$L$3:$L$1221,$A1057,SALE!$F$3:$F$1221)))</f>
        <v>0</v>
      </c>
    </row>
    <row r="1058" spans="1:102" ht="12" hidden="1" customHeight="1" x14ac:dyDescent="0.25">
      <c r="A1058" s="120" t="s">
        <v>2180</v>
      </c>
      <c r="B1058" s="121" t="s">
        <v>2181</v>
      </c>
      <c r="C1058" s="121" t="s">
        <v>30</v>
      </c>
      <c r="D1058" s="122">
        <v>4693</v>
      </c>
      <c r="E1058" s="123">
        <v>195</v>
      </c>
      <c r="F1058" s="123">
        <v>2.8295000000000001E-2</v>
      </c>
      <c r="G1058" s="123">
        <v>2.8295000000000001E-2</v>
      </c>
      <c r="H1058" s="124"/>
      <c r="I1058" s="124">
        <v>0</v>
      </c>
      <c r="J1058" s="124">
        <v>0</v>
      </c>
      <c r="K1058" s="124"/>
      <c r="L1058" s="124">
        <v>0</v>
      </c>
      <c r="M1058" s="124"/>
      <c r="N1058" s="124">
        <v>0</v>
      </c>
      <c r="O1058" s="124"/>
      <c r="P1058" s="124">
        <v>0</v>
      </c>
      <c r="Q1058" s="124"/>
      <c r="R1058" s="124">
        <v>0</v>
      </c>
      <c r="S1058" s="124"/>
      <c r="T1058" s="124">
        <v>0</v>
      </c>
      <c r="U1058" s="124"/>
      <c r="V1058" s="124">
        <v>0</v>
      </c>
      <c r="W1058" s="124"/>
      <c r="X1058" s="124">
        <v>0</v>
      </c>
      <c r="Y1058" s="124"/>
      <c r="Z1058" s="124">
        <v>0</v>
      </c>
      <c r="AA1058" s="124"/>
      <c r="AB1058" s="124">
        <v>0</v>
      </c>
      <c r="AC1058" s="124">
        <v>0</v>
      </c>
      <c r="AD1058" s="124">
        <v>0</v>
      </c>
      <c r="AE1058" s="124">
        <v>0</v>
      </c>
      <c r="AF1058" s="124"/>
      <c r="AG1058" s="124">
        <v>0</v>
      </c>
      <c r="AH1058" s="124"/>
      <c r="AI1058" s="124">
        <v>0</v>
      </c>
      <c r="AJ1058" s="124"/>
      <c r="AK1058" s="124">
        <v>0</v>
      </c>
      <c r="AL1058" s="124"/>
      <c r="AM1058" s="124">
        <v>0</v>
      </c>
      <c r="AN1058" s="124"/>
      <c r="AO1058" s="124">
        <v>0</v>
      </c>
      <c r="AP1058" s="124"/>
      <c r="AQ1058" s="124">
        <v>0</v>
      </c>
      <c r="AR1058" s="124"/>
      <c r="AS1058" s="124">
        <v>0</v>
      </c>
      <c r="AT1058" s="124"/>
      <c r="AU1058" s="124">
        <v>0</v>
      </c>
      <c r="AV1058" s="124">
        <v>0</v>
      </c>
      <c r="AW1058" s="124">
        <v>0</v>
      </c>
      <c r="AX1058" s="124">
        <v>0</v>
      </c>
      <c r="AY1058" s="124">
        <v>0</v>
      </c>
      <c r="AZ1058" s="124">
        <v>0</v>
      </c>
      <c r="BA1058" s="124">
        <v>0</v>
      </c>
      <c r="BB1058" s="124">
        <v>0</v>
      </c>
      <c r="BC1058" s="124">
        <v>0</v>
      </c>
      <c r="BD1058" s="123">
        <v>0</v>
      </c>
      <c r="BE1058" s="123">
        <v>0</v>
      </c>
      <c r="BF1058" s="124">
        <v>0</v>
      </c>
      <c r="BG1058" s="124">
        <v>0</v>
      </c>
      <c r="BH1058" s="124">
        <v>0</v>
      </c>
      <c r="BI1058" s="124"/>
      <c r="BJ1058" s="124">
        <v>0</v>
      </c>
      <c r="BK1058" s="124"/>
      <c r="BL1058" s="124">
        <v>0</v>
      </c>
      <c r="BM1058" s="124">
        <v>0</v>
      </c>
      <c r="BN1058" s="124">
        <v>0</v>
      </c>
      <c r="BO1058" s="124">
        <v>0</v>
      </c>
      <c r="BP1058" s="125">
        <v>0</v>
      </c>
      <c r="BS1058" s="97">
        <f t="shared" si="883"/>
        <v>0</v>
      </c>
      <c r="BT1058" s="97">
        <f t="shared" si="884"/>
        <v>0</v>
      </c>
      <c r="BU1058" s="97">
        <f t="shared" si="885"/>
        <v>0</v>
      </c>
      <c r="BV1058" s="296" t="str">
        <f>IF(CA1058=0,"NO STOCK",IF(COUNTIF(PKGSUMM_T!$A$2:$A$1245,A1058)&gt;0,"OK","ERROR"))</f>
        <v>NO STOCK</v>
      </c>
      <c r="BW1058" s="296" t="str">
        <f>IF(CA1058=0,"NO STOCK",IF(OR(COUNTIF(COST_SHEETT!$B$3:$B$1238,CI1058)&gt;0,COUNTIF(COST_SHEETT!$AB$3:$AB$1238,CI1058)&gt;0,COUNTIF(COST_SHEETT1!$B$3:$B$1238,CI1058)&gt;0,COUNTIF(COST_SHEETT1!$AB$3:$AB$1238,CI1058)&gt;0),"OK","ERROR"))</f>
        <v>NO STOCK</v>
      </c>
      <c r="BX1058" s="97">
        <f>SUMIF(HW!$A$2:$A$1573,$A1058,HW!BI$2:BI$1573)</f>
        <v>0</v>
      </c>
      <c r="BY1058" s="97">
        <f>SUMIF(HW!$A$2:$A$1573,$A1058,HW!BJ$2:BJ$1573)</f>
        <v>0</v>
      </c>
      <c r="BZ1058" s="197">
        <f t="shared" si="886"/>
        <v>0</v>
      </c>
      <c r="CA1058" s="198">
        <f t="shared" si="887"/>
        <v>0</v>
      </c>
      <c r="CI1058" s="285"/>
      <c r="CJ1058" s="282"/>
      <c r="CK1058" s="296">
        <f>IF(C1058="WORK IN PROGRESS",0.099999,IF(SUMIF(SALE!$L$3:$L$1221,$A1058,SALE!$U$3:$U$1221)=0,0,SUMIF(SALE!$L$3:$L$1221,$A1058,SALE!$U$3:$U$1221)/SUMIF(SALE!$L$3:$L$1221,$A1058,SALE!$F$3:$F$1221)))</f>
        <v>0</v>
      </c>
    </row>
    <row r="1059" spans="1:102" ht="12" hidden="1" customHeight="1" x14ac:dyDescent="0.25">
      <c r="A1059" s="104" t="s">
        <v>2642</v>
      </c>
      <c r="B1059" s="106"/>
      <c r="C1059" s="105" t="s">
        <v>1200</v>
      </c>
      <c r="D1059" s="107"/>
      <c r="E1059" s="107"/>
      <c r="F1059" s="137">
        <v>2.8295000000000001E-2</v>
      </c>
      <c r="G1059" s="137">
        <v>2.8295000000000001E-2</v>
      </c>
      <c r="H1059" s="107"/>
      <c r="I1059" s="107">
        <v>0</v>
      </c>
      <c r="J1059" s="107">
        <v>0</v>
      </c>
      <c r="K1059" s="107"/>
      <c r="L1059" s="107">
        <v>0</v>
      </c>
      <c r="M1059" s="107"/>
      <c r="N1059" s="107">
        <v>0</v>
      </c>
      <c r="O1059" s="107"/>
      <c r="P1059" s="107">
        <v>0</v>
      </c>
      <c r="Q1059" s="107"/>
      <c r="R1059" s="107">
        <v>0</v>
      </c>
      <c r="S1059" s="107"/>
      <c r="T1059" s="107">
        <v>0</v>
      </c>
      <c r="U1059" s="107"/>
      <c r="V1059" s="107">
        <v>0</v>
      </c>
      <c r="W1059" s="107"/>
      <c r="X1059" s="107">
        <v>0</v>
      </c>
      <c r="Y1059" s="107"/>
      <c r="Z1059" s="107">
        <v>0</v>
      </c>
      <c r="AA1059" s="107"/>
      <c r="AB1059" s="107">
        <v>0</v>
      </c>
      <c r="AC1059" s="107">
        <v>0</v>
      </c>
      <c r="AD1059" s="107">
        <v>0</v>
      </c>
      <c r="AE1059" s="107">
        <v>0</v>
      </c>
      <c r="AF1059" s="107"/>
      <c r="AG1059" s="107">
        <v>0</v>
      </c>
      <c r="AH1059" s="107"/>
      <c r="AI1059" s="107">
        <v>0</v>
      </c>
      <c r="AJ1059" s="107"/>
      <c r="AK1059" s="107">
        <v>0</v>
      </c>
      <c r="AL1059" s="107"/>
      <c r="AM1059" s="107">
        <v>0</v>
      </c>
      <c r="AN1059" s="107"/>
      <c r="AO1059" s="107">
        <v>0</v>
      </c>
      <c r="AP1059" s="107"/>
      <c r="AQ1059" s="107">
        <v>0</v>
      </c>
      <c r="AR1059" s="107"/>
      <c r="AS1059" s="107">
        <v>0</v>
      </c>
      <c r="AT1059" s="107"/>
      <c r="AU1059" s="107">
        <v>0</v>
      </c>
      <c r="AV1059" s="107">
        <v>0</v>
      </c>
      <c r="AW1059" s="107">
        <v>0</v>
      </c>
      <c r="AX1059" s="107">
        <v>0</v>
      </c>
      <c r="AY1059" s="107">
        <v>0</v>
      </c>
      <c r="AZ1059" s="107">
        <v>0</v>
      </c>
      <c r="BA1059" s="107">
        <v>0</v>
      </c>
      <c r="BB1059" s="107">
        <v>0</v>
      </c>
      <c r="BC1059" s="107">
        <v>0</v>
      </c>
      <c r="BD1059" s="137">
        <v>0</v>
      </c>
      <c r="BE1059" s="137">
        <v>0</v>
      </c>
      <c r="BF1059" s="107">
        <v>0</v>
      </c>
      <c r="BG1059" s="107">
        <v>0</v>
      </c>
      <c r="BH1059" s="107">
        <v>0</v>
      </c>
      <c r="BI1059" s="107"/>
      <c r="BJ1059" s="107">
        <v>0</v>
      </c>
      <c r="BK1059" s="107"/>
      <c r="BL1059" s="107">
        <v>0</v>
      </c>
      <c r="BM1059" s="107">
        <v>0</v>
      </c>
      <c r="BN1059" s="107">
        <v>0</v>
      </c>
      <c r="BO1059" s="107">
        <v>0</v>
      </c>
      <c r="BP1059" s="108">
        <v>0</v>
      </c>
      <c r="BS1059" s="97">
        <f t="shared" si="883"/>
        <v>0</v>
      </c>
      <c r="BT1059" s="97">
        <f t="shared" si="884"/>
        <v>0</v>
      </c>
      <c r="BU1059" s="97">
        <f t="shared" si="885"/>
        <v>0</v>
      </c>
      <c r="BV1059" s="296" t="str">
        <f>IF(CA1059=0,"NO STOCK",IF(COUNTIF(PKGSUMM_T!$A$2:$A$1245,A1059)&gt;0,"OK","ERROR"))</f>
        <v>NO STOCK</v>
      </c>
      <c r="BW1059" s="296" t="str">
        <f>IF(CA1059=0,"NO STOCK",IF(OR(COUNTIF(COST_SHEETT!$B$3:$B$1238,CI1059)&gt;0,COUNTIF(COST_SHEETT!$AB$3:$AB$1238,CI1059)&gt;0,COUNTIF(COST_SHEETT1!$B$3:$B$1238,CI1059)&gt;0,COUNTIF(COST_SHEETT1!$AB$3:$AB$1238,CI1059)&gt;0),"OK","ERROR"))</f>
        <v>NO STOCK</v>
      </c>
      <c r="BX1059" s="97">
        <f>SUMIF(HW!$A$2:$A$1573,$A1059,HW!BI$2:BI$1573)</f>
        <v>0</v>
      </c>
      <c r="BY1059" s="97">
        <f>SUMIF(HW!$A$2:$A$1573,$A1059,HW!BJ$2:BJ$1573)</f>
        <v>0</v>
      </c>
      <c r="BZ1059" s="197">
        <f t="shared" si="886"/>
        <v>0</v>
      </c>
      <c r="CA1059" s="198">
        <f t="shared" si="887"/>
        <v>0</v>
      </c>
      <c r="CI1059" s="285"/>
      <c r="CJ1059" s="282"/>
      <c r="CK1059" s="296">
        <f>IF(C1059="WORK IN PROGRESS",0.099999,IF(SUMIF(SALE!$L$3:$L$1221,$A1059,SALE!$U$3:$U$1221)=0,0,SUMIF(SALE!$L$3:$L$1221,$A1059,SALE!$U$3:$U$1221)/SUMIF(SALE!$L$3:$L$1221,$A1059,SALE!$F$3:$F$1221)))</f>
        <v>0</v>
      </c>
    </row>
    <row r="1060" spans="1:102" ht="12" hidden="1" customHeight="1" x14ac:dyDescent="0.25">
      <c r="A1060" s="109" t="s">
        <v>2642</v>
      </c>
      <c r="B1060" s="110"/>
      <c r="C1060" s="111" t="s">
        <v>77</v>
      </c>
      <c r="D1060" s="112"/>
      <c r="E1060" s="112"/>
      <c r="F1060" s="112"/>
      <c r="G1060" s="112"/>
      <c r="H1060" s="112"/>
      <c r="I1060" s="112"/>
      <c r="J1060" s="112"/>
      <c r="K1060" s="112"/>
      <c r="L1060" s="112"/>
      <c r="M1060" s="112"/>
      <c r="N1060" s="112"/>
      <c r="O1060" s="112"/>
      <c r="P1060" s="112"/>
      <c r="Q1060" s="112"/>
      <c r="R1060" s="112"/>
      <c r="S1060" s="112"/>
      <c r="T1060" s="112"/>
      <c r="U1060" s="112"/>
      <c r="V1060" s="112"/>
      <c r="W1060" s="112"/>
      <c r="X1060" s="112"/>
      <c r="Y1060" s="112"/>
      <c r="Z1060" s="112"/>
      <c r="AA1060" s="112"/>
      <c r="AB1060" s="112"/>
      <c r="AC1060" s="112"/>
      <c r="AD1060" s="112"/>
      <c r="AE1060" s="112"/>
      <c r="AF1060" s="112"/>
      <c r="AG1060" s="112"/>
      <c r="AH1060" s="112"/>
      <c r="AI1060" s="112"/>
      <c r="AJ1060" s="112"/>
      <c r="AK1060" s="112"/>
      <c r="AL1060" s="112"/>
      <c r="AM1060" s="112"/>
      <c r="AN1060" s="112"/>
      <c r="AO1060" s="112"/>
      <c r="AP1060" s="112"/>
      <c r="AQ1060" s="112"/>
      <c r="AR1060" s="112"/>
      <c r="AS1060" s="112"/>
      <c r="AT1060" s="112"/>
      <c r="AU1060" s="112"/>
      <c r="AV1060" s="112"/>
      <c r="AW1060" s="112"/>
      <c r="AX1060" s="112"/>
      <c r="AY1060" s="112"/>
      <c r="AZ1060" s="112"/>
      <c r="BA1060" s="112"/>
      <c r="BB1060" s="112"/>
      <c r="BC1060" s="112"/>
      <c r="BD1060" s="112"/>
      <c r="BE1060" s="112"/>
      <c r="BF1060" s="112"/>
      <c r="BG1060" s="112"/>
      <c r="BH1060" s="112"/>
      <c r="BI1060" s="112"/>
      <c r="BJ1060" s="112"/>
      <c r="BK1060" s="112"/>
      <c r="BL1060" s="112"/>
      <c r="BM1060" s="112"/>
      <c r="BN1060" s="112"/>
      <c r="BO1060" s="112"/>
      <c r="BP1060" s="113"/>
      <c r="BS1060" s="97">
        <f t="shared" si="883"/>
        <v>0</v>
      </c>
      <c r="BT1060" s="97">
        <f t="shared" si="884"/>
        <v>0</v>
      </c>
      <c r="BU1060" s="97">
        <f t="shared" si="885"/>
        <v>0</v>
      </c>
      <c r="BV1060" s="296" t="str">
        <f>IF(CA1060=0,"NO STOCK",IF(COUNTIF(PKGSUMM_T!$A$2:$A$1245,A1060)&gt;0,"OK","ERROR"))</f>
        <v>NO STOCK</v>
      </c>
      <c r="BW1060" s="296" t="str">
        <f>IF(CA1060=0,"NO STOCK",IF(OR(COUNTIF(COST_SHEETT!$B$3:$B$1238,CI1060)&gt;0,COUNTIF(COST_SHEETT!$AB$3:$AB$1238,CI1060)&gt;0,COUNTIF(COST_SHEETT1!$B$3:$B$1238,CI1060)&gt;0,COUNTIF(COST_SHEETT1!$AB$3:$AB$1238,CI1060)&gt;0),"OK","ERROR"))</f>
        <v>NO STOCK</v>
      </c>
      <c r="BX1060" s="97">
        <f>SUMIF(HW!$A$2:$A$1573,$A1060,HW!BI$2:BI$1573)</f>
        <v>0</v>
      </c>
      <c r="BY1060" s="97">
        <f>SUMIF(HW!$A$2:$A$1573,$A1060,HW!BJ$2:BJ$1573)</f>
        <v>0</v>
      </c>
      <c r="BZ1060" s="197">
        <f t="shared" si="886"/>
        <v>0</v>
      </c>
      <c r="CA1060" s="198">
        <f t="shared" si="887"/>
        <v>0</v>
      </c>
      <c r="CI1060" s="285"/>
      <c r="CJ1060" s="282"/>
      <c r="CK1060" s="296">
        <f>IF(C1060="WORK IN PROGRESS",0.099999,IF(SUMIF(SALE!$L$3:$L$1221,$A1060,SALE!$U$3:$U$1221)=0,0,SUMIF(SALE!$L$3:$L$1221,$A1060,SALE!$U$3:$U$1221)/SUMIF(SALE!$L$3:$L$1221,$A1060,SALE!$F$3:$F$1221)))</f>
        <v>9.9999000000000005E-2</v>
      </c>
    </row>
    <row r="1061" spans="1:102" ht="12" hidden="1" customHeight="1" x14ac:dyDescent="0.25">
      <c r="A1061" s="114" t="s">
        <v>2182</v>
      </c>
      <c r="B1061" s="115" t="s">
        <v>2183</v>
      </c>
      <c r="C1061" s="115" t="s">
        <v>77</v>
      </c>
      <c r="D1061" s="116">
        <v>3249</v>
      </c>
      <c r="E1061" s="117">
        <v>195</v>
      </c>
      <c r="F1061" s="117">
        <v>2.8295000000000001E-2</v>
      </c>
      <c r="G1061" s="117">
        <v>2.8295000000000001E-2</v>
      </c>
      <c r="H1061" s="118"/>
      <c r="I1061" s="118">
        <v>0</v>
      </c>
      <c r="J1061" s="118">
        <v>0</v>
      </c>
      <c r="K1061" s="118"/>
      <c r="L1061" s="118">
        <v>0</v>
      </c>
      <c r="M1061" s="118"/>
      <c r="N1061" s="118">
        <v>0</v>
      </c>
      <c r="O1061" s="118"/>
      <c r="P1061" s="118">
        <v>0</v>
      </c>
      <c r="Q1061" s="118"/>
      <c r="R1061" s="118">
        <v>0</v>
      </c>
      <c r="S1061" s="118"/>
      <c r="T1061" s="118">
        <v>0</v>
      </c>
      <c r="U1061" s="118"/>
      <c r="V1061" s="118">
        <v>0</v>
      </c>
      <c r="W1061" s="118"/>
      <c r="X1061" s="118">
        <v>0</v>
      </c>
      <c r="Y1061" s="118"/>
      <c r="Z1061" s="118">
        <v>0</v>
      </c>
      <c r="AA1061" s="118"/>
      <c r="AB1061" s="118">
        <v>0</v>
      </c>
      <c r="AC1061" s="118">
        <v>0</v>
      </c>
      <c r="AD1061" s="118">
        <v>0</v>
      </c>
      <c r="AE1061" s="118">
        <v>0</v>
      </c>
      <c r="AF1061" s="118"/>
      <c r="AG1061" s="118">
        <v>0</v>
      </c>
      <c r="AH1061" s="118"/>
      <c r="AI1061" s="118">
        <v>0</v>
      </c>
      <c r="AJ1061" s="118"/>
      <c r="AK1061" s="118">
        <v>0</v>
      </c>
      <c r="AL1061" s="118"/>
      <c r="AM1061" s="118">
        <v>0</v>
      </c>
      <c r="AN1061" s="118"/>
      <c r="AO1061" s="118">
        <v>0</v>
      </c>
      <c r="AP1061" s="118"/>
      <c r="AQ1061" s="118">
        <v>0</v>
      </c>
      <c r="AR1061" s="118"/>
      <c r="AS1061" s="118">
        <v>0</v>
      </c>
      <c r="AT1061" s="118"/>
      <c r="AU1061" s="118">
        <v>0</v>
      </c>
      <c r="AV1061" s="118">
        <v>0</v>
      </c>
      <c r="AW1061" s="118">
        <v>0</v>
      </c>
      <c r="AX1061" s="118">
        <v>0</v>
      </c>
      <c r="AY1061" s="118">
        <v>0</v>
      </c>
      <c r="AZ1061" s="118">
        <v>0</v>
      </c>
      <c r="BA1061" s="118">
        <v>0</v>
      </c>
      <c r="BB1061" s="118">
        <v>0</v>
      </c>
      <c r="BC1061" s="118">
        <v>0</v>
      </c>
      <c r="BD1061" s="117">
        <v>0</v>
      </c>
      <c r="BE1061" s="117">
        <v>0</v>
      </c>
      <c r="BF1061" s="118">
        <v>0</v>
      </c>
      <c r="BG1061" s="118">
        <v>0</v>
      </c>
      <c r="BH1061" s="118">
        <v>0</v>
      </c>
      <c r="BI1061" s="118"/>
      <c r="BJ1061" s="118">
        <v>0</v>
      </c>
      <c r="BK1061" s="118"/>
      <c r="BL1061" s="118">
        <v>0</v>
      </c>
      <c r="BM1061" s="118">
        <v>0</v>
      </c>
      <c r="BN1061" s="118">
        <v>0</v>
      </c>
      <c r="BO1061" s="118">
        <v>0</v>
      </c>
      <c r="BP1061" s="119">
        <v>0</v>
      </c>
      <c r="BS1061" s="97">
        <f t="shared" si="883"/>
        <v>0</v>
      </c>
      <c r="BT1061" s="97">
        <f t="shared" si="884"/>
        <v>0</v>
      </c>
      <c r="BU1061" s="97">
        <f t="shared" si="885"/>
        <v>0</v>
      </c>
      <c r="BV1061" s="296" t="str">
        <f>IF(CA1061=0,"NO STOCK",IF(COUNTIF(PKGSUMM_T!$A$2:$A$1245,A1061)&gt;0,"OK","ERROR"))</f>
        <v>NO STOCK</v>
      </c>
      <c r="BW1061" s="296" t="str">
        <f>IF(CA1061=0,"NO STOCK",IF(OR(COUNTIF(COST_SHEETT!$B$3:$B$1238,CI1061)&gt;0,COUNTIF(COST_SHEETT!$AB$3:$AB$1238,CI1061)&gt;0,COUNTIF(COST_SHEETT1!$B$3:$B$1238,CI1061)&gt;0,COUNTIF(COST_SHEETT1!$AB$3:$AB$1238,CI1061)&gt;0),"OK","ERROR"))</f>
        <v>NO STOCK</v>
      </c>
      <c r="BX1061" s="97">
        <f>SUMIF(HW!$A$2:$A$1573,$A1061,HW!BI$2:BI$1573)</f>
        <v>0</v>
      </c>
      <c r="BY1061" s="97">
        <f>SUMIF(HW!$A$2:$A$1573,$A1061,HW!BJ$2:BJ$1573)</f>
        <v>0</v>
      </c>
      <c r="BZ1061" s="197">
        <f t="shared" si="886"/>
        <v>0</v>
      </c>
      <c r="CA1061" s="198">
        <f t="shared" si="887"/>
        <v>0</v>
      </c>
      <c r="CI1061" s="285"/>
      <c r="CJ1061" s="282"/>
      <c r="CK1061" s="296">
        <f>IF(C1061="WORK IN PROGRESS",0.099999,IF(SUMIF(SALE!$L$3:$L$1221,$A1061,SALE!$U$3:$U$1221)=0,0,SUMIF(SALE!$L$3:$L$1221,$A1061,SALE!$U$3:$U$1221)/SUMIF(SALE!$L$3:$L$1221,$A1061,SALE!$F$3:$F$1221)))</f>
        <v>9.9999000000000005E-2</v>
      </c>
    </row>
    <row r="1062" spans="1:102" ht="12" hidden="1" customHeight="1" x14ac:dyDescent="0.25">
      <c r="A1062" s="109" t="s">
        <v>2642</v>
      </c>
      <c r="B1062" s="110"/>
      <c r="C1062" s="111" t="s">
        <v>1200</v>
      </c>
      <c r="D1062" s="112"/>
      <c r="E1062" s="112"/>
      <c r="F1062" s="126">
        <v>2.8295000000000001E-2</v>
      </c>
      <c r="G1062" s="126">
        <v>2.8295000000000001E-2</v>
      </c>
      <c r="H1062" s="112"/>
      <c r="I1062" s="112">
        <v>0</v>
      </c>
      <c r="J1062" s="112">
        <v>0</v>
      </c>
      <c r="K1062" s="112"/>
      <c r="L1062" s="112">
        <v>0</v>
      </c>
      <c r="M1062" s="112"/>
      <c r="N1062" s="112">
        <v>0</v>
      </c>
      <c r="O1062" s="112"/>
      <c r="P1062" s="112">
        <v>0</v>
      </c>
      <c r="Q1062" s="112"/>
      <c r="R1062" s="112">
        <v>0</v>
      </c>
      <c r="S1062" s="112"/>
      <c r="T1062" s="112">
        <v>0</v>
      </c>
      <c r="U1062" s="112"/>
      <c r="V1062" s="112">
        <v>0</v>
      </c>
      <c r="W1062" s="112"/>
      <c r="X1062" s="112">
        <v>0</v>
      </c>
      <c r="Y1062" s="112"/>
      <c r="Z1062" s="112">
        <v>0</v>
      </c>
      <c r="AA1062" s="112"/>
      <c r="AB1062" s="112">
        <v>0</v>
      </c>
      <c r="AC1062" s="112">
        <v>0</v>
      </c>
      <c r="AD1062" s="112">
        <v>0</v>
      </c>
      <c r="AE1062" s="112">
        <v>0</v>
      </c>
      <c r="AF1062" s="112"/>
      <c r="AG1062" s="112">
        <v>0</v>
      </c>
      <c r="AH1062" s="112"/>
      <c r="AI1062" s="112">
        <v>0</v>
      </c>
      <c r="AJ1062" s="112"/>
      <c r="AK1062" s="112">
        <v>0</v>
      </c>
      <c r="AL1062" s="112"/>
      <c r="AM1062" s="112">
        <v>0</v>
      </c>
      <c r="AN1062" s="112"/>
      <c r="AO1062" s="112">
        <v>0</v>
      </c>
      <c r="AP1062" s="112"/>
      <c r="AQ1062" s="112">
        <v>0</v>
      </c>
      <c r="AR1062" s="112"/>
      <c r="AS1062" s="112">
        <v>0</v>
      </c>
      <c r="AT1062" s="112"/>
      <c r="AU1062" s="112">
        <v>0</v>
      </c>
      <c r="AV1062" s="112">
        <v>0</v>
      </c>
      <c r="AW1062" s="112">
        <v>0</v>
      </c>
      <c r="AX1062" s="112">
        <v>0</v>
      </c>
      <c r="AY1062" s="112">
        <v>0</v>
      </c>
      <c r="AZ1062" s="112">
        <v>0</v>
      </c>
      <c r="BA1062" s="112">
        <v>0</v>
      </c>
      <c r="BB1062" s="112">
        <v>0</v>
      </c>
      <c r="BC1062" s="112">
        <v>0</v>
      </c>
      <c r="BD1062" s="126">
        <v>0</v>
      </c>
      <c r="BE1062" s="126">
        <v>0</v>
      </c>
      <c r="BF1062" s="112">
        <v>0</v>
      </c>
      <c r="BG1062" s="112">
        <v>0</v>
      </c>
      <c r="BH1062" s="112">
        <v>0</v>
      </c>
      <c r="BI1062" s="112"/>
      <c r="BJ1062" s="112">
        <v>0</v>
      </c>
      <c r="BK1062" s="112"/>
      <c r="BL1062" s="112">
        <v>0</v>
      </c>
      <c r="BM1062" s="112">
        <v>0</v>
      </c>
      <c r="BN1062" s="112">
        <v>0</v>
      </c>
      <c r="BO1062" s="112">
        <v>0</v>
      </c>
      <c r="BP1062" s="113">
        <v>0</v>
      </c>
      <c r="BS1062" s="97">
        <f t="shared" si="883"/>
        <v>0</v>
      </c>
      <c r="BT1062" s="97">
        <f t="shared" si="884"/>
        <v>0</v>
      </c>
      <c r="BU1062" s="97">
        <f t="shared" si="885"/>
        <v>0</v>
      </c>
      <c r="BV1062" s="296" t="str">
        <f>IF(CA1062=0,"NO STOCK",IF(COUNTIF(PKGSUMM_T!$A$2:$A$1245,A1062)&gt;0,"OK","ERROR"))</f>
        <v>NO STOCK</v>
      </c>
      <c r="BW1062" s="296" t="str">
        <f>IF(CA1062=0,"NO STOCK",IF(OR(COUNTIF(COST_SHEETT!$B$3:$B$1238,CI1062)&gt;0,COUNTIF(COST_SHEETT!$AB$3:$AB$1238,CI1062)&gt;0,COUNTIF(COST_SHEETT1!$B$3:$B$1238,CI1062)&gt;0,COUNTIF(COST_SHEETT1!$AB$3:$AB$1238,CI1062)&gt;0),"OK","ERROR"))</f>
        <v>NO STOCK</v>
      </c>
      <c r="BX1062" s="97">
        <f>SUMIF(HW!$A$2:$A$1573,$A1062,HW!BI$2:BI$1573)</f>
        <v>0</v>
      </c>
      <c r="BY1062" s="97">
        <f>SUMIF(HW!$A$2:$A$1573,$A1062,HW!BJ$2:BJ$1573)</f>
        <v>0</v>
      </c>
      <c r="BZ1062" s="197">
        <f t="shared" si="886"/>
        <v>0</v>
      </c>
      <c r="CA1062" s="198">
        <f t="shared" si="887"/>
        <v>0</v>
      </c>
      <c r="CI1062" s="285"/>
      <c r="CJ1062" s="282"/>
      <c r="CK1062" s="296">
        <f>IF(C1062="WORK IN PROGRESS",0.099999,IF(SUMIF(SALE!$L$3:$L$1221,$A1062,SALE!$U$3:$U$1221)=0,0,SUMIF(SALE!$L$3:$L$1221,$A1062,SALE!$U$3:$U$1221)/SUMIF(SALE!$L$3:$L$1221,$A1062,SALE!$F$3:$F$1221)))</f>
        <v>0</v>
      </c>
    </row>
    <row r="1063" spans="1:102" ht="12" hidden="1" customHeight="1" x14ac:dyDescent="0.25">
      <c r="A1063" s="104" t="s">
        <v>2642</v>
      </c>
      <c r="B1063" s="105" t="s">
        <v>1200</v>
      </c>
      <c r="C1063" s="106"/>
      <c r="D1063" s="107"/>
      <c r="E1063" s="107"/>
      <c r="F1063" s="137">
        <v>5.6590000000000001E-2</v>
      </c>
      <c r="G1063" s="137">
        <v>5.6590000000000001E-2</v>
      </c>
      <c r="H1063" s="107"/>
      <c r="I1063" s="107">
        <v>0</v>
      </c>
      <c r="J1063" s="107">
        <v>0</v>
      </c>
      <c r="K1063" s="107"/>
      <c r="L1063" s="107">
        <v>0</v>
      </c>
      <c r="M1063" s="107"/>
      <c r="N1063" s="107">
        <v>0</v>
      </c>
      <c r="O1063" s="107"/>
      <c r="P1063" s="107">
        <v>0</v>
      </c>
      <c r="Q1063" s="107"/>
      <c r="R1063" s="107">
        <v>0</v>
      </c>
      <c r="S1063" s="107"/>
      <c r="T1063" s="107">
        <v>0</v>
      </c>
      <c r="U1063" s="107"/>
      <c r="V1063" s="107">
        <v>0</v>
      </c>
      <c r="W1063" s="107"/>
      <c r="X1063" s="107">
        <v>0</v>
      </c>
      <c r="Y1063" s="107"/>
      <c r="Z1063" s="107">
        <v>0</v>
      </c>
      <c r="AA1063" s="107"/>
      <c r="AB1063" s="107">
        <v>0</v>
      </c>
      <c r="AC1063" s="107">
        <v>0</v>
      </c>
      <c r="AD1063" s="107">
        <v>0</v>
      </c>
      <c r="AE1063" s="107">
        <v>0</v>
      </c>
      <c r="AF1063" s="107"/>
      <c r="AG1063" s="107">
        <v>0</v>
      </c>
      <c r="AH1063" s="107"/>
      <c r="AI1063" s="107">
        <v>0</v>
      </c>
      <c r="AJ1063" s="107"/>
      <c r="AK1063" s="107">
        <v>0</v>
      </c>
      <c r="AL1063" s="107"/>
      <c r="AM1063" s="107">
        <v>0</v>
      </c>
      <c r="AN1063" s="107"/>
      <c r="AO1063" s="107">
        <v>0</v>
      </c>
      <c r="AP1063" s="107"/>
      <c r="AQ1063" s="107">
        <v>0</v>
      </c>
      <c r="AR1063" s="107"/>
      <c r="AS1063" s="107">
        <v>0</v>
      </c>
      <c r="AT1063" s="107"/>
      <c r="AU1063" s="107">
        <v>0</v>
      </c>
      <c r="AV1063" s="107">
        <v>0</v>
      </c>
      <c r="AW1063" s="107">
        <v>0</v>
      </c>
      <c r="AX1063" s="107">
        <v>0</v>
      </c>
      <c r="AY1063" s="107">
        <v>0</v>
      </c>
      <c r="AZ1063" s="107">
        <v>0</v>
      </c>
      <c r="BA1063" s="107">
        <v>0</v>
      </c>
      <c r="BB1063" s="107">
        <v>0</v>
      </c>
      <c r="BC1063" s="107">
        <v>0</v>
      </c>
      <c r="BD1063" s="137">
        <v>0</v>
      </c>
      <c r="BE1063" s="137">
        <v>0</v>
      </c>
      <c r="BF1063" s="107">
        <v>0</v>
      </c>
      <c r="BG1063" s="107">
        <v>0</v>
      </c>
      <c r="BH1063" s="107">
        <v>0</v>
      </c>
      <c r="BI1063" s="107"/>
      <c r="BJ1063" s="107">
        <v>0</v>
      </c>
      <c r="BK1063" s="107"/>
      <c r="BL1063" s="107">
        <v>0</v>
      </c>
      <c r="BM1063" s="107">
        <v>0</v>
      </c>
      <c r="BN1063" s="107">
        <v>0</v>
      </c>
      <c r="BO1063" s="107">
        <v>0</v>
      </c>
      <c r="BP1063" s="108">
        <v>0</v>
      </c>
      <c r="BS1063" s="97">
        <f t="shared" si="883"/>
        <v>0</v>
      </c>
      <c r="BT1063" s="97">
        <f t="shared" si="884"/>
        <v>0</v>
      </c>
      <c r="BU1063" s="97">
        <f t="shared" si="885"/>
        <v>0</v>
      </c>
      <c r="BV1063" s="296" t="str">
        <f>IF(CA1063=0,"NO STOCK",IF(COUNTIF(PKGSUMM_T!$A$2:$A$1245,A1063)&gt;0,"OK","ERROR"))</f>
        <v>NO STOCK</v>
      </c>
      <c r="BW1063" s="296" t="str">
        <f>IF(CA1063=0,"NO STOCK",IF(OR(COUNTIF(COST_SHEETT!$B$3:$B$1238,CI1063)&gt;0,COUNTIF(COST_SHEETT!$AB$3:$AB$1238,CI1063)&gt;0,COUNTIF(COST_SHEETT1!$B$3:$B$1238,CI1063)&gt;0,COUNTIF(COST_SHEETT1!$AB$3:$AB$1238,CI1063)&gt;0),"OK","ERROR"))</f>
        <v>NO STOCK</v>
      </c>
      <c r="BX1063" s="97">
        <f>SUMIF(HW!$A$2:$A$1573,$A1063,HW!BI$2:BI$1573)</f>
        <v>0</v>
      </c>
      <c r="BY1063" s="97">
        <f>SUMIF(HW!$A$2:$A$1573,$A1063,HW!BJ$2:BJ$1573)</f>
        <v>0</v>
      </c>
      <c r="BZ1063" s="197">
        <f t="shared" si="886"/>
        <v>0</v>
      </c>
      <c r="CA1063" s="198">
        <f t="shared" si="887"/>
        <v>0</v>
      </c>
      <c r="CI1063" s="285"/>
      <c r="CJ1063" s="282"/>
      <c r="CK1063" s="296">
        <f>IF(C1063="WORK IN PROGRESS",0.099999,IF(SUMIF(SALE!$L$3:$L$1221,$A1063,SALE!$U$3:$U$1221)=0,0,SUMIF(SALE!$L$3:$L$1221,$A1063,SALE!$U$3:$U$1221)/SUMIF(SALE!$L$3:$L$1221,$A1063,SALE!$F$3:$F$1221)))</f>
        <v>0</v>
      </c>
    </row>
    <row r="1064" spans="1:102" ht="12" hidden="1" customHeight="1" x14ac:dyDescent="0.25">
      <c r="A1064" s="109" t="s">
        <v>2642</v>
      </c>
      <c r="B1064" s="111" t="s">
        <v>2184</v>
      </c>
      <c r="C1064" s="110"/>
      <c r="D1064" s="112"/>
      <c r="E1064" s="112"/>
      <c r="F1064" s="112"/>
      <c r="G1064" s="112"/>
      <c r="H1064" s="112"/>
      <c r="I1064" s="112"/>
      <c r="J1064" s="112"/>
      <c r="K1064" s="112"/>
      <c r="L1064" s="112"/>
      <c r="M1064" s="112"/>
      <c r="N1064" s="112"/>
      <c r="O1064" s="112"/>
      <c r="P1064" s="112"/>
      <c r="Q1064" s="112"/>
      <c r="R1064" s="112"/>
      <c r="S1064" s="112"/>
      <c r="T1064" s="112"/>
      <c r="U1064" s="112"/>
      <c r="V1064" s="112"/>
      <c r="W1064" s="112"/>
      <c r="X1064" s="112"/>
      <c r="Y1064" s="112"/>
      <c r="Z1064" s="112"/>
      <c r="AA1064" s="112"/>
      <c r="AB1064" s="112"/>
      <c r="AC1064" s="112"/>
      <c r="AD1064" s="112"/>
      <c r="AE1064" s="112"/>
      <c r="AF1064" s="112"/>
      <c r="AG1064" s="112"/>
      <c r="AH1064" s="112"/>
      <c r="AI1064" s="112"/>
      <c r="AJ1064" s="112"/>
      <c r="AK1064" s="112"/>
      <c r="AL1064" s="112"/>
      <c r="AM1064" s="112"/>
      <c r="AN1064" s="112"/>
      <c r="AO1064" s="112"/>
      <c r="AP1064" s="112"/>
      <c r="AQ1064" s="112"/>
      <c r="AR1064" s="112"/>
      <c r="AS1064" s="112"/>
      <c r="AT1064" s="112"/>
      <c r="AU1064" s="112"/>
      <c r="AV1064" s="112"/>
      <c r="AW1064" s="112"/>
      <c r="AX1064" s="112"/>
      <c r="AY1064" s="112"/>
      <c r="AZ1064" s="112"/>
      <c r="BA1064" s="112"/>
      <c r="BB1064" s="112"/>
      <c r="BC1064" s="112"/>
      <c r="BD1064" s="112"/>
      <c r="BE1064" s="112"/>
      <c r="BF1064" s="112"/>
      <c r="BG1064" s="112"/>
      <c r="BH1064" s="112"/>
      <c r="BI1064" s="112"/>
      <c r="BJ1064" s="112"/>
      <c r="BK1064" s="112"/>
      <c r="BL1064" s="112"/>
      <c r="BM1064" s="112"/>
      <c r="BN1064" s="112"/>
      <c r="BO1064" s="112"/>
      <c r="BP1064" s="113"/>
      <c r="BS1064" s="97">
        <f t="shared" si="883"/>
        <v>0</v>
      </c>
      <c r="BT1064" s="97">
        <f t="shared" si="884"/>
        <v>0</v>
      </c>
      <c r="BU1064" s="97">
        <f t="shared" si="885"/>
        <v>0</v>
      </c>
      <c r="BV1064" s="296" t="str">
        <f>IF(CA1064=0,"NO STOCK",IF(COUNTIF(PKGSUMM_T!$A$2:$A$1245,A1064)&gt;0,"OK","ERROR"))</f>
        <v>NO STOCK</v>
      </c>
      <c r="BW1064" s="296" t="str">
        <f>IF(CA1064=0,"NO STOCK",IF(OR(COUNTIF(COST_SHEETT!$B$3:$B$1238,CI1064)&gt;0,COUNTIF(COST_SHEETT!$AB$3:$AB$1238,CI1064)&gt;0,COUNTIF(COST_SHEETT1!$B$3:$B$1238,CI1064)&gt;0,COUNTIF(COST_SHEETT1!$AB$3:$AB$1238,CI1064)&gt;0),"OK","ERROR"))</f>
        <v>NO STOCK</v>
      </c>
      <c r="BX1064" s="97">
        <f>SUMIF(HW!$A$2:$A$1573,$A1064,HW!BI$2:BI$1573)</f>
        <v>0</v>
      </c>
      <c r="BY1064" s="97">
        <f>SUMIF(HW!$A$2:$A$1573,$A1064,HW!BJ$2:BJ$1573)</f>
        <v>0</v>
      </c>
      <c r="BZ1064" s="197">
        <f t="shared" si="886"/>
        <v>0</v>
      </c>
      <c r="CA1064" s="198">
        <f t="shared" si="887"/>
        <v>0</v>
      </c>
      <c r="CI1064" s="285"/>
      <c r="CJ1064" s="282"/>
      <c r="CK1064" s="296">
        <f>IF(C1064="WORK IN PROGRESS",0.099999,IF(SUMIF(SALE!$L$3:$L$1221,$A1064,SALE!$U$3:$U$1221)=0,0,SUMIF(SALE!$L$3:$L$1221,$A1064,SALE!$U$3:$U$1221)/SUMIF(SALE!$L$3:$L$1221,$A1064,SALE!$F$3:$F$1221)))</f>
        <v>0</v>
      </c>
    </row>
    <row r="1065" spans="1:102" ht="12" hidden="1" customHeight="1" x14ac:dyDescent="0.25">
      <c r="A1065" s="104" t="s">
        <v>2642</v>
      </c>
      <c r="B1065" s="106"/>
      <c r="C1065" s="105" t="s">
        <v>30</v>
      </c>
      <c r="D1065" s="107"/>
      <c r="E1065" s="107"/>
      <c r="F1065" s="107"/>
      <c r="G1065" s="107"/>
      <c r="H1065" s="107"/>
      <c r="I1065" s="107"/>
      <c r="J1065" s="107"/>
      <c r="K1065" s="107"/>
      <c r="L1065" s="107"/>
      <c r="M1065" s="107"/>
      <c r="N1065" s="107"/>
      <c r="O1065" s="107"/>
      <c r="P1065" s="107"/>
      <c r="Q1065" s="107"/>
      <c r="R1065" s="107"/>
      <c r="S1065" s="107"/>
      <c r="T1065" s="107"/>
      <c r="U1065" s="107"/>
      <c r="V1065" s="107"/>
      <c r="W1065" s="107"/>
      <c r="X1065" s="107"/>
      <c r="Y1065" s="107"/>
      <c r="Z1065" s="107"/>
      <c r="AA1065" s="107"/>
      <c r="AB1065" s="107"/>
      <c r="AC1065" s="107"/>
      <c r="AD1065" s="107"/>
      <c r="AE1065" s="107"/>
      <c r="AF1065" s="107"/>
      <c r="AG1065" s="107"/>
      <c r="AH1065" s="107"/>
      <c r="AI1065" s="107"/>
      <c r="AJ1065" s="107"/>
      <c r="AK1065" s="107"/>
      <c r="AL1065" s="107"/>
      <c r="AM1065" s="107"/>
      <c r="AN1065" s="107"/>
      <c r="AO1065" s="107"/>
      <c r="AP1065" s="107"/>
      <c r="AQ1065" s="107"/>
      <c r="AR1065" s="107"/>
      <c r="AS1065" s="107"/>
      <c r="AT1065" s="107"/>
      <c r="AU1065" s="107"/>
      <c r="AV1065" s="107"/>
      <c r="AW1065" s="107"/>
      <c r="AX1065" s="107"/>
      <c r="AY1065" s="107"/>
      <c r="AZ1065" s="107"/>
      <c r="BA1065" s="107"/>
      <c r="BB1065" s="107"/>
      <c r="BC1065" s="107"/>
      <c r="BD1065" s="107"/>
      <c r="BE1065" s="107"/>
      <c r="BF1065" s="107"/>
      <c r="BG1065" s="107"/>
      <c r="BH1065" s="107"/>
      <c r="BI1065" s="107"/>
      <c r="BJ1065" s="107"/>
      <c r="BK1065" s="107"/>
      <c r="BL1065" s="107"/>
      <c r="BM1065" s="107"/>
      <c r="BN1065" s="107"/>
      <c r="BO1065" s="107"/>
      <c r="BP1065" s="108"/>
      <c r="BS1065" s="97">
        <f t="shared" si="883"/>
        <v>0</v>
      </c>
      <c r="BT1065" s="97">
        <f t="shared" si="884"/>
        <v>0</v>
      </c>
      <c r="BU1065" s="97">
        <f t="shared" si="885"/>
        <v>0</v>
      </c>
      <c r="BV1065" s="296" t="str">
        <f>IF(CA1065=0,"NO STOCK",IF(COUNTIF(PKGSUMM_T!$A$2:$A$1245,A1065)&gt;0,"OK","ERROR"))</f>
        <v>NO STOCK</v>
      </c>
      <c r="BW1065" s="296" t="str">
        <f>IF(CA1065=0,"NO STOCK",IF(OR(COUNTIF(COST_SHEETT!$B$3:$B$1238,CI1065)&gt;0,COUNTIF(COST_SHEETT!$AB$3:$AB$1238,CI1065)&gt;0,COUNTIF(COST_SHEETT1!$B$3:$B$1238,CI1065)&gt;0,COUNTIF(COST_SHEETT1!$AB$3:$AB$1238,CI1065)&gt;0),"OK","ERROR"))</f>
        <v>NO STOCK</v>
      </c>
      <c r="BX1065" s="97">
        <f>SUMIF(HW!$A$2:$A$1573,$A1065,HW!BI$2:BI$1573)</f>
        <v>0</v>
      </c>
      <c r="BY1065" s="97">
        <f>SUMIF(HW!$A$2:$A$1573,$A1065,HW!BJ$2:BJ$1573)</f>
        <v>0</v>
      </c>
      <c r="BZ1065" s="197">
        <f t="shared" si="886"/>
        <v>0</v>
      </c>
      <c r="CA1065" s="198">
        <f t="shared" si="887"/>
        <v>0</v>
      </c>
      <c r="CI1065" s="285"/>
      <c r="CJ1065" s="282"/>
      <c r="CK1065" s="296">
        <f>IF(C1065="WORK IN PROGRESS",0.099999,IF(SUMIF(SALE!$L$3:$L$1221,$A1065,SALE!$U$3:$U$1221)=0,0,SUMIF(SALE!$L$3:$L$1221,$A1065,SALE!$U$3:$U$1221)/SUMIF(SALE!$L$3:$L$1221,$A1065,SALE!$F$3:$F$1221)))</f>
        <v>0</v>
      </c>
    </row>
    <row r="1066" spans="1:102" ht="12" customHeight="1" x14ac:dyDescent="0.25">
      <c r="A1066" s="120" t="s">
        <v>643</v>
      </c>
      <c r="B1066" s="121" t="s">
        <v>2185</v>
      </c>
      <c r="C1066" s="121" t="s">
        <v>30</v>
      </c>
      <c r="D1066" s="122">
        <v>2460</v>
      </c>
      <c r="E1066" s="123">
        <v>180</v>
      </c>
      <c r="F1066" s="123">
        <v>2.6223E-2</v>
      </c>
      <c r="G1066" s="123">
        <v>2.6223E-2</v>
      </c>
      <c r="H1066" s="127">
        <v>484620</v>
      </c>
      <c r="I1066" s="127">
        <v>87.231999999999999</v>
      </c>
      <c r="J1066" s="128">
        <v>12708.19</v>
      </c>
      <c r="K1066" s="123"/>
      <c r="L1066" s="124">
        <v>0</v>
      </c>
      <c r="M1066" s="123"/>
      <c r="N1066" s="124">
        <v>0</v>
      </c>
      <c r="O1066" s="123"/>
      <c r="P1066" s="124">
        <v>0</v>
      </c>
      <c r="Q1066" s="123"/>
      <c r="R1066" s="124">
        <v>0</v>
      </c>
      <c r="S1066" s="123"/>
      <c r="T1066" s="124">
        <v>0</v>
      </c>
      <c r="U1066" s="123"/>
      <c r="V1066" s="124">
        <v>0</v>
      </c>
      <c r="W1066" s="123"/>
      <c r="X1066" s="124">
        <v>0</v>
      </c>
      <c r="Y1066" s="123"/>
      <c r="Z1066" s="124">
        <v>0</v>
      </c>
      <c r="AA1066" s="123"/>
      <c r="AB1066" s="124">
        <v>0</v>
      </c>
      <c r="AC1066" s="124">
        <v>0</v>
      </c>
      <c r="AD1066" s="124">
        <v>0</v>
      </c>
      <c r="AE1066" s="124">
        <v>0</v>
      </c>
      <c r="AF1066" s="123"/>
      <c r="AG1066" s="124">
        <v>0</v>
      </c>
      <c r="AH1066" s="123"/>
      <c r="AI1066" s="124">
        <v>0</v>
      </c>
      <c r="AJ1066" s="123"/>
      <c r="AK1066" s="124">
        <v>0</v>
      </c>
      <c r="AL1066" s="123"/>
      <c r="AM1066" s="124">
        <v>0</v>
      </c>
      <c r="AN1066" s="123"/>
      <c r="AO1066" s="124">
        <v>0</v>
      </c>
      <c r="AP1066" s="123">
        <v>206640</v>
      </c>
      <c r="AQ1066" s="112">
        <v>37.195</v>
      </c>
      <c r="AR1066" s="123"/>
      <c r="AS1066" s="124">
        <v>0</v>
      </c>
      <c r="AT1066" s="123"/>
      <c r="AU1066" s="124">
        <v>0</v>
      </c>
      <c r="AV1066" s="135">
        <v>206640</v>
      </c>
      <c r="AW1066" s="112">
        <v>37.195</v>
      </c>
      <c r="AX1066" s="134">
        <v>5418.7209999999995</v>
      </c>
      <c r="AY1066" s="129">
        <v>277980</v>
      </c>
      <c r="AZ1066" s="123">
        <v>113</v>
      </c>
      <c r="BA1066" s="127">
        <v>50.036000000000001</v>
      </c>
      <c r="BB1066" s="128">
        <v>7289.47</v>
      </c>
      <c r="BC1066" s="128">
        <v>7289.47</v>
      </c>
      <c r="BD1066" s="123">
        <v>0</v>
      </c>
      <c r="BE1066" s="123">
        <v>0</v>
      </c>
      <c r="BF1066" s="124">
        <v>0</v>
      </c>
      <c r="BG1066" s="124">
        <v>0</v>
      </c>
      <c r="BH1066" s="124">
        <v>0</v>
      </c>
      <c r="BI1066" s="123"/>
      <c r="BJ1066" s="124">
        <v>0</v>
      </c>
      <c r="BK1066" s="123"/>
      <c r="BL1066" s="124">
        <v>0</v>
      </c>
      <c r="BM1066" s="124">
        <v>0</v>
      </c>
      <c r="BN1066" s="124">
        <v>0</v>
      </c>
      <c r="BO1066" s="124">
        <v>0</v>
      </c>
      <c r="BP1066" s="125">
        <v>0</v>
      </c>
      <c r="BS1066" s="97">
        <f t="shared" si="883"/>
        <v>277980</v>
      </c>
      <c r="BT1066" s="97">
        <f t="shared" si="884"/>
        <v>113</v>
      </c>
      <c r="BU1066" s="97">
        <f t="shared" si="885"/>
        <v>50.036000000000001</v>
      </c>
      <c r="BV1066" s="296" t="str">
        <f>IF(CA1066=0,"NO STOCK",IF(COUNTIF(PKGSUMM_T!$A$2:$A$1245,A1066)&gt;0,"OK","ERROR"))</f>
        <v>OK</v>
      </c>
      <c r="BW1066" s="296" t="str">
        <f>IF(CA1066=0,"NO STOCK",IF(OR(COUNTIF(COST_SHEETT!$B$3:$B$1238,CI1066)&gt;0,COUNTIF(COST_SHEETT!$AB$3:$AB$1238,CI1066)&gt;0,COUNTIF(COST_SHEETT1!$B$3:$B$1238,CI1066)&gt;0,COUNTIF(COST_SHEETT1!$AB$3:$AB$1238,CI1066)&gt;0),"OK","ERROR"))</f>
        <v>OK</v>
      </c>
      <c r="BX1066" s="97">
        <f>SUMIF(HW!$A$2:$A$1573,$A1066,HW!BI$2:BI$1573)</f>
        <v>0</v>
      </c>
      <c r="BY1066" s="97">
        <f>SUMIF(HW!$A$2:$A$1573,$A1066,HW!BJ$2:BJ$1573)</f>
        <v>0</v>
      </c>
      <c r="BZ1066" s="197">
        <f t="shared" si="886"/>
        <v>277980</v>
      </c>
      <c r="CA1066" s="198">
        <f t="shared" si="887"/>
        <v>50.036000000000001</v>
      </c>
      <c r="CB1066" s="296">
        <f>IF(CJ1066="Y",IF(C1066="FINISHED GOODS",SUMIF(COST_SHEETT!$AB$3:$AB$1227,$CI1066,COST_SHEETT!$DD$3:$DD$1227),SUMIF(COST_SHEETT!$B$3:$B$1227,$CI1066,COST_SHEETT!$DB$3:$DB$1227)),IF(C1066="FINISHED GOODS",SUMIF(COST_SHEETT1!$AB$3:$AB$1227,$CI1066,COST_SHEETT1!$DD$3:$DD$1227),SUMIF(COST_SHEETT1!$B$3:$B$1227,$CI1066,COST_SHEETT1!$DB$3:$DB$1227)))</f>
        <v>2.9681359196295051E-2</v>
      </c>
      <c r="CC1066" s="209">
        <f t="shared" ref="CC1066" si="908">ROUND(BZ1066*CB1066,0)</f>
        <v>8251</v>
      </c>
      <c r="CD1066" s="295">
        <v>1</v>
      </c>
      <c r="CE1066" s="295"/>
      <c r="CF1066" s="376">
        <f>IF(BZ1066=0,0,IF(CK1066&gt;0,CK1066,CD1066))</f>
        <v>2.6222999741902179E-2</v>
      </c>
      <c r="CG1066" s="301">
        <f t="shared" ref="CG1066" si="909">MIN(CF1066,CB1066)</f>
        <v>2.6222999741902179E-2</v>
      </c>
      <c r="CH1066" s="302">
        <f t="shared" ref="CH1066" si="910">ROUND(CG1066*BZ1066,0)</f>
        <v>7289</v>
      </c>
      <c r="CI1066" s="285" t="s">
        <v>4278</v>
      </c>
      <c r="CJ1066" s="283" t="s">
        <v>2666</v>
      </c>
      <c r="CK1066" s="296">
        <f>IF(C1066="WORK IN PROGRESS",0.099999,IF(SUMIF(SALE!$L$3:$L$1221,$A1066,SALE!$U$3:$U$1221)=0,0,SUMIF(SALE!$L$3:$L$1221,$A1066,SALE!$U$3:$U$1221)/SUMIF(SALE!$L$3:$L$1221,$A1066,SALE!$F$3:$F$1221)))</f>
        <v>2.6222999741902179E-2</v>
      </c>
      <c r="CL1066" s="296" t="str">
        <f t="shared" ref="CL1066" si="911">IF(CF1066&lt;CB1066,"NRV","COST")</f>
        <v>NRV</v>
      </c>
      <c r="CM1066" s="304">
        <f t="shared" ref="CM1066" si="912">IF(CA1066=0,0,ROUND(CH1066/CA1066,3))</f>
        <v>145.67500000000001</v>
      </c>
      <c r="CU1066" s="296">
        <f>+(BZ1066-BX1066)*CG1066</f>
        <v>7289.4694682539675</v>
      </c>
      <c r="CW1066" s="296">
        <f>+CT1066+CU1066+CV1066</f>
        <v>7289.4694682539675</v>
      </c>
      <c r="CX1066" s="388">
        <f>+CW1066-CH1066</f>
        <v>0.46946825396753411</v>
      </c>
    </row>
    <row r="1067" spans="1:102" ht="12" hidden="1" customHeight="1" x14ac:dyDescent="0.25">
      <c r="A1067" s="136" t="s">
        <v>2642</v>
      </c>
      <c r="B1067" s="105"/>
      <c r="C1067" s="105" t="s">
        <v>1200</v>
      </c>
      <c r="D1067" s="137"/>
      <c r="E1067" s="137"/>
      <c r="F1067" s="137">
        <v>2.6223E-2</v>
      </c>
      <c r="G1067" s="137">
        <v>2.6223E-2</v>
      </c>
      <c r="H1067" s="107">
        <v>484620</v>
      </c>
      <c r="I1067" s="107">
        <v>87.231999999999999</v>
      </c>
      <c r="J1067" s="138">
        <v>12708.19</v>
      </c>
      <c r="K1067" s="137"/>
      <c r="L1067" s="107">
        <v>0</v>
      </c>
      <c r="M1067" s="137"/>
      <c r="N1067" s="107">
        <v>0</v>
      </c>
      <c r="O1067" s="137"/>
      <c r="P1067" s="107">
        <v>0</v>
      </c>
      <c r="Q1067" s="137"/>
      <c r="R1067" s="107">
        <v>0</v>
      </c>
      <c r="S1067" s="137"/>
      <c r="T1067" s="107">
        <v>0</v>
      </c>
      <c r="U1067" s="137"/>
      <c r="V1067" s="107">
        <v>0</v>
      </c>
      <c r="W1067" s="137"/>
      <c r="X1067" s="107">
        <v>0</v>
      </c>
      <c r="Y1067" s="137"/>
      <c r="Z1067" s="107">
        <v>0</v>
      </c>
      <c r="AA1067" s="137"/>
      <c r="AB1067" s="107">
        <v>0</v>
      </c>
      <c r="AC1067" s="107">
        <v>0</v>
      </c>
      <c r="AD1067" s="107">
        <v>0</v>
      </c>
      <c r="AE1067" s="107">
        <v>0</v>
      </c>
      <c r="AF1067" s="137"/>
      <c r="AG1067" s="107">
        <v>0</v>
      </c>
      <c r="AH1067" s="137"/>
      <c r="AI1067" s="107">
        <v>0</v>
      </c>
      <c r="AJ1067" s="137"/>
      <c r="AK1067" s="107">
        <v>0</v>
      </c>
      <c r="AL1067" s="137"/>
      <c r="AM1067" s="107">
        <v>0</v>
      </c>
      <c r="AN1067" s="137"/>
      <c r="AO1067" s="107">
        <v>0</v>
      </c>
      <c r="AP1067" s="137">
        <v>206640</v>
      </c>
      <c r="AQ1067" s="107">
        <v>37.195</v>
      </c>
      <c r="AR1067" s="137"/>
      <c r="AS1067" s="107">
        <v>0</v>
      </c>
      <c r="AT1067" s="137"/>
      <c r="AU1067" s="107">
        <v>0</v>
      </c>
      <c r="AV1067" s="139">
        <v>206640</v>
      </c>
      <c r="AW1067" s="107">
        <v>37.195</v>
      </c>
      <c r="AX1067" s="138">
        <v>5418.7209999999995</v>
      </c>
      <c r="AY1067" s="139">
        <v>277980</v>
      </c>
      <c r="AZ1067" s="137">
        <v>113</v>
      </c>
      <c r="BA1067" s="107">
        <v>50.036000000000001</v>
      </c>
      <c r="BB1067" s="138">
        <v>7289.47</v>
      </c>
      <c r="BC1067" s="138">
        <v>7289.47</v>
      </c>
      <c r="BD1067" s="137">
        <v>0</v>
      </c>
      <c r="BE1067" s="137">
        <v>0</v>
      </c>
      <c r="BF1067" s="107">
        <v>0</v>
      </c>
      <c r="BG1067" s="107">
        <v>0</v>
      </c>
      <c r="BH1067" s="107">
        <v>0</v>
      </c>
      <c r="BI1067" s="137"/>
      <c r="BJ1067" s="107">
        <v>0</v>
      </c>
      <c r="BK1067" s="137"/>
      <c r="BL1067" s="107">
        <v>0</v>
      </c>
      <c r="BM1067" s="107">
        <v>0</v>
      </c>
      <c r="BN1067" s="107">
        <v>0</v>
      </c>
      <c r="BO1067" s="107">
        <v>0</v>
      </c>
      <c r="BP1067" s="108">
        <v>0</v>
      </c>
      <c r="BS1067" s="97">
        <f t="shared" si="883"/>
        <v>0</v>
      </c>
      <c r="BT1067" s="97">
        <f t="shared" si="884"/>
        <v>0</v>
      </c>
      <c r="BU1067" s="97">
        <f t="shared" si="885"/>
        <v>0</v>
      </c>
      <c r="BV1067" s="296" t="str">
        <f>IF(CA1067=0,"NO STOCK",IF(COUNTIF(PKGSUMM_T!$A$2:$A$1245,A1067)&gt;0,"OK","ERROR"))</f>
        <v>NO STOCK</v>
      </c>
      <c r="BW1067" s="296" t="str">
        <f>IF(CA1067=0,"NO STOCK",IF(OR(COUNTIF(COST_SHEETT!$B$3:$B$1238,CI1067)&gt;0,COUNTIF(COST_SHEETT!$AB$3:$AB$1238,CI1067)&gt;0,COUNTIF(COST_SHEETT1!$B$3:$B$1238,CI1067)&gt;0,COUNTIF(COST_SHEETT1!$AB$3:$AB$1238,CI1067)&gt;0),"OK","ERROR"))</f>
        <v>NO STOCK</v>
      </c>
      <c r="BX1067" s="97">
        <f>SUMIF(HW!$A$2:$A$1573,$A1067,HW!BI$2:BI$1573)</f>
        <v>0</v>
      </c>
      <c r="BY1067" s="97">
        <f>SUMIF(HW!$A$2:$A$1573,$A1067,HW!BJ$2:BJ$1573)</f>
        <v>0</v>
      </c>
      <c r="BZ1067" s="197">
        <f t="shared" si="886"/>
        <v>0</v>
      </c>
      <c r="CA1067" s="198">
        <f t="shared" si="887"/>
        <v>0</v>
      </c>
      <c r="CI1067" s="285"/>
      <c r="CJ1067" s="282"/>
      <c r="CK1067" s="296">
        <f>IF(C1067="WORK IN PROGRESS",0.099999,IF(SUMIF(SALE!$L$3:$L$1221,$A1067,SALE!$U$3:$U$1221)=0,0,SUMIF(SALE!$L$3:$L$1221,$A1067,SALE!$U$3:$U$1221)/SUMIF(SALE!$L$3:$L$1221,$A1067,SALE!$F$3:$F$1221)))</f>
        <v>0</v>
      </c>
    </row>
    <row r="1068" spans="1:102" ht="12" hidden="1" customHeight="1" x14ac:dyDescent="0.25">
      <c r="A1068" s="133" t="s">
        <v>2642</v>
      </c>
      <c r="B1068" s="111" t="s">
        <v>1200</v>
      </c>
      <c r="C1068" s="111"/>
      <c r="D1068" s="126"/>
      <c r="E1068" s="126"/>
      <c r="F1068" s="126">
        <v>2.6223E-2</v>
      </c>
      <c r="G1068" s="126">
        <v>2.6223E-2</v>
      </c>
      <c r="H1068" s="112">
        <v>484620</v>
      </c>
      <c r="I1068" s="112">
        <v>87.231999999999999</v>
      </c>
      <c r="J1068" s="134">
        <v>12708.19</v>
      </c>
      <c r="K1068" s="126"/>
      <c r="L1068" s="112">
        <v>0</v>
      </c>
      <c r="M1068" s="126"/>
      <c r="N1068" s="112">
        <v>0</v>
      </c>
      <c r="O1068" s="126"/>
      <c r="P1068" s="112">
        <v>0</v>
      </c>
      <c r="Q1068" s="126"/>
      <c r="R1068" s="112">
        <v>0</v>
      </c>
      <c r="S1068" s="126"/>
      <c r="T1068" s="112">
        <v>0</v>
      </c>
      <c r="U1068" s="126"/>
      <c r="V1068" s="112">
        <v>0</v>
      </c>
      <c r="W1068" s="126"/>
      <c r="X1068" s="112">
        <v>0</v>
      </c>
      <c r="Y1068" s="126"/>
      <c r="Z1068" s="112">
        <v>0</v>
      </c>
      <c r="AA1068" s="126"/>
      <c r="AB1068" s="112">
        <v>0</v>
      </c>
      <c r="AC1068" s="112">
        <v>0</v>
      </c>
      <c r="AD1068" s="112">
        <v>0</v>
      </c>
      <c r="AE1068" s="112">
        <v>0</v>
      </c>
      <c r="AF1068" s="126"/>
      <c r="AG1068" s="112">
        <v>0</v>
      </c>
      <c r="AH1068" s="126"/>
      <c r="AI1068" s="112">
        <v>0</v>
      </c>
      <c r="AJ1068" s="126"/>
      <c r="AK1068" s="112">
        <v>0</v>
      </c>
      <c r="AL1068" s="126"/>
      <c r="AM1068" s="112">
        <v>0</v>
      </c>
      <c r="AN1068" s="126"/>
      <c r="AO1068" s="112">
        <v>0</v>
      </c>
      <c r="AP1068" s="126">
        <v>206640</v>
      </c>
      <c r="AQ1068" s="112">
        <v>37.195</v>
      </c>
      <c r="AR1068" s="126"/>
      <c r="AS1068" s="112">
        <v>0</v>
      </c>
      <c r="AT1068" s="126"/>
      <c r="AU1068" s="112">
        <v>0</v>
      </c>
      <c r="AV1068" s="135">
        <v>206640</v>
      </c>
      <c r="AW1068" s="112">
        <v>37.195</v>
      </c>
      <c r="AX1068" s="134">
        <v>5418.7209999999995</v>
      </c>
      <c r="AY1068" s="135">
        <v>277980</v>
      </c>
      <c r="AZ1068" s="126">
        <v>113</v>
      </c>
      <c r="BA1068" s="112">
        <v>50.036000000000001</v>
      </c>
      <c r="BB1068" s="134">
        <v>7289.47</v>
      </c>
      <c r="BC1068" s="134">
        <v>7289.47</v>
      </c>
      <c r="BD1068" s="126">
        <v>0</v>
      </c>
      <c r="BE1068" s="126">
        <v>0</v>
      </c>
      <c r="BF1068" s="112">
        <v>0</v>
      </c>
      <c r="BG1068" s="112">
        <v>0</v>
      </c>
      <c r="BH1068" s="112">
        <v>0</v>
      </c>
      <c r="BI1068" s="126"/>
      <c r="BJ1068" s="112">
        <v>0</v>
      </c>
      <c r="BK1068" s="126"/>
      <c r="BL1068" s="112">
        <v>0</v>
      </c>
      <c r="BM1068" s="112">
        <v>0</v>
      </c>
      <c r="BN1068" s="112">
        <v>0</v>
      </c>
      <c r="BO1068" s="112">
        <v>0</v>
      </c>
      <c r="BP1068" s="113">
        <v>0</v>
      </c>
      <c r="BS1068" s="97">
        <f t="shared" si="883"/>
        <v>0</v>
      </c>
      <c r="BT1068" s="97">
        <f t="shared" si="884"/>
        <v>0</v>
      </c>
      <c r="BU1068" s="97">
        <f t="shared" si="885"/>
        <v>0</v>
      </c>
      <c r="BV1068" s="296" t="str">
        <f>IF(CA1068=0,"NO STOCK",IF(COUNTIF(PKGSUMM_T!$A$2:$A$1245,A1068)&gt;0,"OK","ERROR"))</f>
        <v>NO STOCK</v>
      </c>
      <c r="BW1068" s="296" t="str">
        <f>IF(CA1068=0,"NO STOCK",IF(OR(COUNTIF(COST_SHEETT!$B$3:$B$1238,CI1068)&gt;0,COUNTIF(COST_SHEETT!$AB$3:$AB$1238,CI1068)&gt;0,COUNTIF(COST_SHEETT1!$B$3:$B$1238,CI1068)&gt;0,COUNTIF(COST_SHEETT1!$AB$3:$AB$1238,CI1068)&gt;0),"OK","ERROR"))</f>
        <v>NO STOCK</v>
      </c>
      <c r="BX1068" s="97">
        <f>SUMIF(HW!$A$2:$A$1573,$A1068,HW!BI$2:BI$1573)</f>
        <v>0</v>
      </c>
      <c r="BY1068" s="97">
        <f>SUMIF(HW!$A$2:$A$1573,$A1068,HW!BJ$2:BJ$1573)</f>
        <v>0</v>
      </c>
      <c r="BZ1068" s="197">
        <f t="shared" si="886"/>
        <v>0</v>
      </c>
      <c r="CA1068" s="198">
        <f t="shared" si="887"/>
        <v>0</v>
      </c>
      <c r="CI1068" s="285"/>
      <c r="CJ1068" s="282"/>
      <c r="CK1068" s="296">
        <f>IF(C1068="WORK IN PROGRESS",0.099999,IF(SUMIF(SALE!$L$3:$L$1221,$A1068,SALE!$U$3:$U$1221)=0,0,SUMIF(SALE!$L$3:$L$1221,$A1068,SALE!$U$3:$U$1221)/SUMIF(SALE!$L$3:$L$1221,$A1068,SALE!$F$3:$F$1221)))</f>
        <v>0</v>
      </c>
    </row>
    <row r="1069" spans="1:102" ht="12" hidden="1" customHeight="1" x14ac:dyDescent="0.25">
      <c r="A1069" s="104" t="s">
        <v>2642</v>
      </c>
      <c r="B1069" s="105" t="s">
        <v>2186</v>
      </c>
      <c r="C1069" s="106"/>
      <c r="D1069" s="107"/>
      <c r="E1069" s="107"/>
      <c r="F1069" s="107"/>
      <c r="G1069" s="107"/>
      <c r="H1069" s="107"/>
      <c r="I1069" s="107"/>
      <c r="J1069" s="107"/>
      <c r="K1069" s="107"/>
      <c r="L1069" s="107"/>
      <c r="M1069" s="107"/>
      <c r="N1069" s="107"/>
      <c r="O1069" s="107"/>
      <c r="P1069" s="107"/>
      <c r="Q1069" s="107"/>
      <c r="R1069" s="107"/>
      <c r="S1069" s="107"/>
      <c r="T1069" s="107"/>
      <c r="U1069" s="107"/>
      <c r="V1069" s="107"/>
      <c r="W1069" s="107"/>
      <c r="X1069" s="107"/>
      <c r="Y1069" s="107"/>
      <c r="Z1069" s="107"/>
      <c r="AA1069" s="107"/>
      <c r="AB1069" s="107"/>
      <c r="AC1069" s="107"/>
      <c r="AD1069" s="107"/>
      <c r="AE1069" s="107"/>
      <c r="AF1069" s="107"/>
      <c r="AG1069" s="107"/>
      <c r="AH1069" s="107"/>
      <c r="AI1069" s="107"/>
      <c r="AJ1069" s="107"/>
      <c r="AK1069" s="107"/>
      <c r="AL1069" s="107"/>
      <c r="AM1069" s="107"/>
      <c r="AN1069" s="107"/>
      <c r="AO1069" s="107"/>
      <c r="AP1069" s="107"/>
      <c r="AQ1069" s="107"/>
      <c r="AR1069" s="107"/>
      <c r="AS1069" s="107"/>
      <c r="AT1069" s="107"/>
      <c r="AU1069" s="107"/>
      <c r="AV1069" s="107"/>
      <c r="AW1069" s="107"/>
      <c r="AX1069" s="107"/>
      <c r="AY1069" s="107"/>
      <c r="AZ1069" s="107"/>
      <c r="BA1069" s="107"/>
      <c r="BB1069" s="107"/>
      <c r="BC1069" s="107"/>
      <c r="BD1069" s="107"/>
      <c r="BE1069" s="107"/>
      <c r="BF1069" s="107"/>
      <c r="BG1069" s="107"/>
      <c r="BH1069" s="107"/>
      <c r="BI1069" s="107"/>
      <c r="BJ1069" s="107"/>
      <c r="BK1069" s="107"/>
      <c r="BL1069" s="107"/>
      <c r="BM1069" s="107"/>
      <c r="BN1069" s="107"/>
      <c r="BO1069" s="107"/>
      <c r="BP1069" s="108"/>
      <c r="BS1069" s="97">
        <f t="shared" si="883"/>
        <v>0</v>
      </c>
      <c r="BT1069" s="97">
        <f t="shared" si="884"/>
        <v>0</v>
      </c>
      <c r="BU1069" s="97">
        <f t="shared" si="885"/>
        <v>0</v>
      </c>
      <c r="BV1069" s="296" t="str">
        <f>IF(CA1069=0,"NO STOCK",IF(COUNTIF(PKGSUMM_T!$A$2:$A$1245,A1069)&gt;0,"OK","ERROR"))</f>
        <v>NO STOCK</v>
      </c>
      <c r="BW1069" s="296" t="str">
        <f>IF(CA1069=0,"NO STOCK",IF(OR(COUNTIF(COST_SHEETT!$B$3:$B$1238,CI1069)&gt;0,COUNTIF(COST_SHEETT!$AB$3:$AB$1238,CI1069)&gt;0,COUNTIF(COST_SHEETT1!$B$3:$B$1238,CI1069)&gt;0,COUNTIF(COST_SHEETT1!$AB$3:$AB$1238,CI1069)&gt;0),"OK","ERROR"))</f>
        <v>NO STOCK</v>
      </c>
      <c r="BX1069" s="97">
        <f>SUMIF(HW!$A$2:$A$1573,$A1069,HW!BI$2:BI$1573)</f>
        <v>0</v>
      </c>
      <c r="BY1069" s="97">
        <f>SUMIF(HW!$A$2:$A$1573,$A1069,HW!BJ$2:BJ$1573)</f>
        <v>0</v>
      </c>
      <c r="BZ1069" s="197">
        <f t="shared" si="886"/>
        <v>0</v>
      </c>
      <c r="CA1069" s="198">
        <f t="shared" si="887"/>
        <v>0</v>
      </c>
      <c r="CI1069" s="285"/>
      <c r="CJ1069" s="282"/>
      <c r="CK1069" s="296">
        <f>IF(C1069="WORK IN PROGRESS",0.099999,IF(SUMIF(SALE!$L$3:$L$1221,$A1069,SALE!$U$3:$U$1221)=0,0,SUMIF(SALE!$L$3:$L$1221,$A1069,SALE!$U$3:$U$1221)/SUMIF(SALE!$L$3:$L$1221,$A1069,SALE!$F$3:$F$1221)))</f>
        <v>0</v>
      </c>
    </row>
    <row r="1070" spans="1:102" ht="12" hidden="1" customHeight="1" x14ac:dyDescent="0.25">
      <c r="A1070" s="109" t="s">
        <v>2642</v>
      </c>
      <c r="B1070" s="110"/>
      <c r="C1070" s="111" t="s">
        <v>30</v>
      </c>
      <c r="D1070" s="112"/>
      <c r="E1070" s="112"/>
      <c r="F1070" s="112"/>
      <c r="G1070" s="112"/>
      <c r="H1070" s="112"/>
      <c r="I1070" s="112"/>
      <c r="J1070" s="112"/>
      <c r="K1070" s="112"/>
      <c r="L1070" s="112"/>
      <c r="M1070" s="112"/>
      <c r="N1070" s="112"/>
      <c r="O1070" s="112"/>
      <c r="P1070" s="112"/>
      <c r="Q1070" s="112"/>
      <c r="R1070" s="112"/>
      <c r="S1070" s="112"/>
      <c r="T1070" s="112"/>
      <c r="U1070" s="112"/>
      <c r="V1070" s="112"/>
      <c r="W1070" s="112"/>
      <c r="X1070" s="112"/>
      <c r="Y1070" s="112"/>
      <c r="Z1070" s="112"/>
      <c r="AA1070" s="112"/>
      <c r="AB1070" s="112"/>
      <c r="AC1070" s="112"/>
      <c r="AD1070" s="112"/>
      <c r="AE1070" s="112"/>
      <c r="AF1070" s="112"/>
      <c r="AG1070" s="112"/>
      <c r="AH1070" s="112"/>
      <c r="AI1070" s="112"/>
      <c r="AJ1070" s="112"/>
      <c r="AK1070" s="112"/>
      <c r="AL1070" s="112"/>
      <c r="AM1070" s="112"/>
      <c r="AN1070" s="112"/>
      <c r="AO1070" s="112"/>
      <c r="AP1070" s="112"/>
      <c r="AQ1070" s="112"/>
      <c r="AR1070" s="112"/>
      <c r="AS1070" s="112"/>
      <c r="AT1070" s="112"/>
      <c r="AU1070" s="112"/>
      <c r="AV1070" s="112"/>
      <c r="AW1070" s="112"/>
      <c r="AX1070" s="112"/>
      <c r="AY1070" s="112"/>
      <c r="AZ1070" s="112"/>
      <c r="BA1070" s="112"/>
      <c r="BB1070" s="112"/>
      <c r="BC1070" s="112"/>
      <c r="BD1070" s="112"/>
      <c r="BE1070" s="112"/>
      <c r="BF1070" s="112"/>
      <c r="BG1070" s="112"/>
      <c r="BH1070" s="112"/>
      <c r="BI1070" s="112"/>
      <c r="BJ1070" s="112"/>
      <c r="BK1070" s="112"/>
      <c r="BL1070" s="112"/>
      <c r="BM1070" s="112"/>
      <c r="BN1070" s="112"/>
      <c r="BO1070" s="112"/>
      <c r="BP1070" s="113"/>
      <c r="BS1070" s="97">
        <f t="shared" si="883"/>
        <v>0</v>
      </c>
      <c r="BT1070" s="97">
        <f t="shared" si="884"/>
        <v>0</v>
      </c>
      <c r="BU1070" s="97">
        <f t="shared" si="885"/>
        <v>0</v>
      </c>
      <c r="BV1070" s="296" t="str">
        <f>IF(CA1070=0,"NO STOCK",IF(COUNTIF(PKGSUMM_T!$A$2:$A$1245,A1070)&gt;0,"OK","ERROR"))</f>
        <v>NO STOCK</v>
      </c>
      <c r="BW1070" s="296" t="str">
        <f>IF(CA1070=0,"NO STOCK",IF(OR(COUNTIF(COST_SHEETT!$B$3:$B$1238,CI1070)&gt;0,COUNTIF(COST_SHEETT!$AB$3:$AB$1238,CI1070)&gt;0,COUNTIF(COST_SHEETT1!$B$3:$B$1238,CI1070)&gt;0,COUNTIF(COST_SHEETT1!$AB$3:$AB$1238,CI1070)&gt;0),"OK","ERROR"))</f>
        <v>NO STOCK</v>
      </c>
      <c r="BX1070" s="97">
        <f>SUMIF(HW!$A$2:$A$1573,$A1070,HW!BI$2:BI$1573)</f>
        <v>0</v>
      </c>
      <c r="BY1070" s="97">
        <f>SUMIF(HW!$A$2:$A$1573,$A1070,HW!BJ$2:BJ$1573)</f>
        <v>0</v>
      </c>
      <c r="BZ1070" s="197">
        <f t="shared" si="886"/>
        <v>0</v>
      </c>
      <c r="CA1070" s="198">
        <f t="shared" si="887"/>
        <v>0</v>
      </c>
      <c r="CI1070" s="285"/>
      <c r="CJ1070" s="282"/>
      <c r="CK1070" s="296">
        <f>IF(C1070="WORK IN PROGRESS",0.099999,IF(SUMIF(SALE!$L$3:$L$1221,$A1070,SALE!$U$3:$U$1221)=0,0,SUMIF(SALE!$L$3:$L$1221,$A1070,SALE!$U$3:$U$1221)/SUMIF(SALE!$L$3:$L$1221,$A1070,SALE!$F$3:$F$1221)))</f>
        <v>0</v>
      </c>
    </row>
    <row r="1071" spans="1:102" ht="12" hidden="1" customHeight="1" x14ac:dyDescent="0.25">
      <c r="A1071" s="114" t="s">
        <v>2187</v>
      </c>
      <c r="B1071" s="115" t="s">
        <v>2188</v>
      </c>
      <c r="C1071" s="115" t="s">
        <v>30</v>
      </c>
      <c r="D1071" s="117">
        <v>672</v>
      </c>
      <c r="E1071" s="117">
        <v>475</v>
      </c>
      <c r="F1071" s="117">
        <v>6.8922999999999998E-2</v>
      </c>
      <c r="G1071" s="117">
        <v>6.8922999999999998E-2</v>
      </c>
      <c r="H1071" s="118"/>
      <c r="I1071" s="118">
        <v>0</v>
      </c>
      <c r="J1071" s="118">
        <v>0</v>
      </c>
      <c r="K1071" s="118"/>
      <c r="L1071" s="118">
        <v>0</v>
      </c>
      <c r="M1071" s="118"/>
      <c r="N1071" s="118">
        <v>0</v>
      </c>
      <c r="O1071" s="118"/>
      <c r="P1071" s="118">
        <v>0</v>
      </c>
      <c r="Q1071" s="118"/>
      <c r="R1071" s="118">
        <v>0</v>
      </c>
      <c r="S1071" s="118"/>
      <c r="T1071" s="118">
        <v>0</v>
      </c>
      <c r="U1071" s="118"/>
      <c r="V1071" s="118">
        <v>0</v>
      </c>
      <c r="W1071" s="118"/>
      <c r="X1071" s="118">
        <v>0</v>
      </c>
      <c r="Y1071" s="118"/>
      <c r="Z1071" s="118">
        <v>0</v>
      </c>
      <c r="AA1071" s="118"/>
      <c r="AB1071" s="118">
        <v>0</v>
      </c>
      <c r="AC1071" s="118">
        <v>0</v>
      </c>
      <c r="AD1071" s="118">
        <v>0</v>
      </c>
      <c r="AE1071" s="118">
        <v>0</v>
      </c>
      <c r="AF1071" s="118"/>
      <c r="AG1071" s="118">
        <v>0</v>
      </c>
      <c r="AH1071" s="118"/>
      <c r="AI1071" s="118">
        <v>0</v>
      </c>
      <c r="AJ1071" s="118"/>
      <c r="AK1071" s="118">
        <v>0</v>
      </c>
      <c r="AL1071" s="118"/>
      <c r="AM1071" s="118">
        <v>0</v>
      </c>
      <c r="AN1071" s="118"/>
      <c r="AO1071" s="118">
        <v>0</v>
      </c>
      <c r="AP1071" s="118"/>
      <c r="AQ1071" s="118">
        <v>0</v>
      </c>
      <c r="AR1071" s="118"/>
      <c r="AS1071" s="118">
        <v>0</v>
      </c>
      <c r="AT1071" s="118"/>
      <c r="AU1071" s="118">
        <v>0</v>
      </c>
      <c r="AV1071" s="118">
        <v>0</v>
      </c>
      <c r="AW1071" s="118">
        <v>0</v>
      </c>
      <c r="AX1071" s="118">
        <v>0</v>
      </c>
      <c r="AY1071" s="118">
        <v>0</v>
      </c>
      <c r="AZ1071" s="118">
        <v>0</v>
      </c>
      <c r="BA1071" s="118">
        <v>0</v>
      </c>
      <c r="BB1071" s="118">
        <v>0</v>
      </c>
      <c r="BC1071" s="118">
        <v>0</v>
      </c>
      <c r="BD1071" s="117">
        <v>0</v>
      </c>
      <c r="BE1071" s="117">
        <v>0</v>
      </c>
      <c r="BF1071" s="118">
        <v>0</v>
      </c>
      <c r="BG1071" s="118">
        <v>0</v>
      </c>
      <c r="BH1071" s="118">
        <v>0</v>
      </c>
      <c r="BI1071" s="118"/>
      <c r="BJ1071" s="118">
        <v>0</v>
      </c>
      <c r="BK1071" s="118"/>
      <c r="BL1071" s="118">
        <v>0</v>
      </c>
      <c r="BM1071" s="118">
        <v>0</v>
      </c>
      <c r="BN1071" s="118">
        <v>0</v>
      </c>
      <c r="BO1071" s="118">
        <v>0</v>
      </c>
      <c r="BP1071" s="119">
        <v>0</v>
      </c>
      <c r="BS1071" s="97">
        <f t="shared" si="883"/>
        <v>0</v>
      </c>
      <c r="BT1071" s="97">
        <f t="shared" si="884"/>
        <v>0</v>
      </c>
      <c r="BU1071" s="97">
        <f t="shared" si="885"/>
        <v>0</v>
      </c>
      <c r="BV1071" s="296" t="str">
        <f>IF(CA1071=0,"NO STOCK",IF(COUNTIF(PKGSUMM_T!$A$2:$A$1245,A1071)&gt;0,"OK","ERROR"))</f>
        <v>NO STOCK</v>
      </c>
      <c r="BW1071" s="296" t="str">
        <f>IF(CA1071=0,"NO STOCK",IF(OR(COUNTIF(COST_SHEETT!$B$3:$B$1238,CI1071)&gt;0,COUNTIF(COST_SHEETT!$AB$3:$AB$1238,CI1071)&gt;0,COUNTIF(COST_SHEETT1!$B$3:$B$1238,CI1071)&gt;0,COUNTIF(COST_SHEETT1!$AB$3:$AB$1238,CI1071)&gt;0),"OK","ERROR"))</f>
        <v>NO STOCK</v>
      </c>
      <c r="BX1071" s="97">
        <f>SUMIF(HW!$A$2:$A$1573,$A1071,HW!BI$2:BI$1573)</f>
        <v>0</v>
      </c>
      <c r="BY1071" s="97">
        <f>SUMIF(HW!$A$2:$A$1573,$A1071,HW!BJ$2:BJ$1573)</f>
        <v>0</v>
      </c>
      <c r="BZ1071" s="197">
        <f t="shared" si="886"/>
        <v>0</v>
      </c>
      <c r="CA1071" s="198">
        <f t="shared" si="887"/>
        <v>0</v>
      </c>
      <c r="CI1071" s="285"/>
      <c r="CJ1071" s="282"/>
      <c r="CK1071" s="296">
        <f>IF(C1071="WORK IN PROGRESS",0.099999,IF(SUMIF(SALE!$L$3:$L$1221,$A1071,SALE!$U$3:$U$1221)=0,0,SUMIF(SALE!$L$3:$L$1221,$A1071,SALE!$U$3:$U$1221)/SUMIF(SALE!$L$3:$L$1221,$A1071,SALE!$F$3:$F$1221)))</f>
        <v>0</v>
      </c>
    </row>
    <row r="1072" spans="1:102" ht="12" hidden="1" customHeight="1" x14ac:dyDescent="0.25">
      <c r="A1072" s="120" t="s">
        <v>2189</v>
      </c>
      <c r="B1072" s="121" t="s">
        <v>2190</v>
      </c>
      <c r="C1072" s="121" t="s">
        <v>30</v>
      </c>
      <c r="D1072" s="123">
        <v>840</v>
      </c>
      <c r="E1072" s="123">
        <v>475</v>
      </c>
      <c r="F1072" s="123">
        <v>6.8922999999999998E-2</v>
      </c>
      <c r="G1072" s="123">
        <v>6.8922999999999998E-2</v>
      </c>
      <c r="H1072" s="124"/>
      <c r="I1072" s="124">
        <v>0</v>
      </c>
      <c r="J1072" s="124">
        <v>0</v>
      </c>
      <c r="K1072" s="124"/>
      <c r="L1072" s="124">
        <v>0</v>
      </c>
      <c r="M1072" s="124"/>
      <c r="N1072" s="124">
        <v>0</v>
      </c>
      <c r="O1072" s="124"/>
      <c r="P1072" s="124">
        <v>0</v>
      </c>
      <c r="Q1072" s="124"/>
      <c r="R1072" s="124">
        <v>0</v>
      </c>
      <c r="S1072" s="124"/>
      <c r="T1072" s="124">
        <v>0</v>
      </c>
      <c r="U1072" s="124"/>
      <c r="V1072" s="124">
        <v>0</v>
      </c>
      <c r="W1072" s="124"/>
      <c r="X1072" s="124">
        <v>0</v>
      </c>
      <c r="Y1072" s="124"/>
      <c r="Z1072" s="124">
        <v>0</v>
      </c>
      <c r="AA1072" s="124"/>
      <c r="AB1072" s="124">
        <v>0</v>
      </c>
      <c r="AC1072" s="124">
        <v>0</v>
      </c>
      <c r="AD1072" s="124">
        <v>0</v>
      </c>
      <c r="AE1072" s="124">
        <v>0</v>
      </c>
      <c r="AF1072" s="124"/>
      <c r="AG1072" s="124">
        <v>0</v>
      </c>
      <c r="AH1072" s="124"/>
      <c r="AI1072" s="124">
        <v>0</v>
      </c>
      <c r="AJ1072" s="124"/>
      <c r="AK1072" s="124">
        <v>0</v>
      </c>
      <c r="AL1072" s="124"/>
      <c r="AM1072" s="124">
        <v>0</v>
      </c>
      <c r="AN1072" s="124"/>
      <c r="AO1072" s="124">
        <v>0</v>
      </c>
      <c r="AP1072" s="124"/>
      <c r="AQ1072" s="124">
        <v>0</v>
      </c>
      <c r="AR1072" s="124"/>
      <c r="AS1072" s="124">
        <v>0</v>
      </c>
      <c r="AT1072" s="124"/>
      <c r="AU1072" s="124">
        <v>0</v>
      </c>
      <c r="AV1072" s="124">
        <v>0</v>
      </c>
      <c r="AW1072" s="124">
        <v>0</v>
      </c>
      <c r="AX1072" s="124">
        <v>0</v>
      </c>
      <c r="AY1072" s="124">
        <v>0</v>
      </c>
      <c r="AZ1072" s="124">
        <v>0</v>
      </c>
      <c r="BA1072" s="124">
        <v>0</v>
      </c>
      <c r="BB1072" s="124">
        <v>0</v>
      </c>
      <c r="BC1072" s="124">
        <v>0</v>
      </c>
      <c r="BD1072" s="123">
        <v>0</v>
      </c>
      <c r="BE1072" s="123">
        <v>0</v>
      </c>
      <c r="BF1072" s="124">
        <v>0</v>
      </c>
      <c r="BG1072" s="124">
        <v>0</v>
      </c>
      <c r="BH1072" s="124">
        <v>0</v>
      </c>
      <c r="BI1072" s="124"/>
      <c r="BJ1072" s="124">
        <v>0</v>
      </c>
      <c r="BK1072" s="124"/>
      <c r="BL1072" s="124">
        <v>0</v>
      </c>
      <c r="BM1072" s="124">
        <v>0</v>
      </c>
      <c r="BN1072" s="124">
        <v>0</v>
      </c>
      <c r="BO1072" s="124">
        <v>0</v>
      </c>
      <c r="BP1072" s="125">
        <v>0</v>
      </c>
      <c r="BS1072" s="97">
        <f t="shared" si="883"/>
        <v>0</v>
      </c>
      <c r="BT1072" s="97">
        <f t="shared" si="884"/>
        <v>0</v>
      </c>
      <c r="BU1072" s="97">
        <f t="shared" si="885"/>
        <v>0</v>
      </c>
      <c r="BV1072" s="296" t="str">
        <f>IF(CA1072=0,"NO STOCK",IF(COUNTIF(PKGSUMM_T!$A$2:$A$1245,A1072)&gt;0,"OK","ERROR"))</f>
        <v>NO STOCK</v>
      </c>
      <c r="BW1072" s="296" t="str">
        <f>IF(CA1072=0,"NO STOCK",IF(OR(COUNTIF(COST_SHEETT!$B$3:$B$1238,CI1072)&gt;0,COUNTIF(COST_SHEETT!$AB$3:$AB$1238,CI1072)&gt;0,COUNTIF(COST_SHEETT1!$B$3:$B$1238,CI1072)&gt;0,COUNTIF(COST_SHEETT1!$AB$3:$AB$1238,CI1072)&gt;0),"OK","ERROR"))</f>
        <v>NO STOCK</v>
      </c>
      <c r="BX1072" s="97">
        <f>SUMIF(HW!$A$2:$A$1573,$A1072,HW!BI$2:BI$1573)</f>
        <v>0</v>
      </c>
      <c r="BY1072" s="97">
        <f>SUMIF(HW!$A$2:$A$1573,$A1072,HW!BJ$2:BJ$1573)</f>
        <v>0</v>
      </c>
      <c r="BZ1072" s="197">
        <f t="shared" si="886"/>
        <v>0</v>
      </c>
      <c r="CA1072" s="198">
        <f t="shared" si="887"/>
        <v>0</v>
      </c>
      <c r="CI1072" s="285"/>
      <c r="CJ1072" s="282"/>
      <c r="CK1072" s="296">
        <f>IF(C1072="WORK IN PROGRESS",0.099999,IF(SUMIF(SALE!$L$3:$L$1221,$A1072,SALE!$U$3:$U$1221)=0,0,SUMIF(SALE!$L$3:$L$1221,$A1072,SALE!$U$3:$U$1221)/SUMIF(SALE!$L$3:$L$1221,$A1072,SALE!$F$3:$F$1221)))</f>
        <v>0</v>
      </c>
    </row>
    <row r="1073" spans="1:102" ht="12" hidden="1" customHeight="1" x14ac:dyDescent="0.25">
      <c r="A1073" s="114" t="s">
        <v>2191</v>
      </c>
      <c r="B1073" s="115" t="s">
        <v>2192</v>
      </c>
      <c r="C1073" s="115" t="s">
        <v>30</v>
      </c>
      <c r="D1073" s="116">
        <v>1344</v>
      </c>
      <c r="E1073" s="117">
        <v>475</v>
      </c>
      <c r="F1073" s="117">
        <v>6.8922999999999998E-2</v>
      </c>
      <c r="G1073" s="117">
        <v>6.8922999999999998E-2</v>
      </c>
      <c r="H1073" s="118"/>
      <c r="I1073" s="118">
        <v>0</v>
      </c>
      <c r="J1073" s="118">
        <v>0</v>
      </c>
      <c r="K1073" s="118"/>
      <c r="L1073" s="118">
        <v>0</v>
      </c>
      <c r="M1073" s="118"/>
      <c r="N1073" s="118">
        <v>0</v>
      </c>
      <c r="O1073" s="118"/>
      <c r="P1073" s="118">
        <v>0</v>
      </c>
      <c r="Q1073" s="118"/>
      <c r="R1073" s="118">
        <v>0</v>
      </c>
      <c r="S1073" s="118"/>
      <c r="T1073" s="118">
        <v>0</v>
      </c>
      <c r="U1073" s="118"/>
      <c r="V1073" s="118">
        <v>0</v>
      </c>
      <c r="W1073" s="118"/>
      <c r="X1073" s="118">
        <v>0</v>
      </c>
      <c r="Y1073" s="118"/>
      <c r="Z1073" s="118">
        <v>0</v>
      </c>
      <c r="AA1073" s="118"/>
      <c r="AB1073" s="118">
        <v>0</v>
      </c>
      <c r="AC1073" s="118">
        <v>0</v>
      </c>
      <c r="AD1073" s="118">
        <v>0</v>
      </c>
      <c r="AE1073" s="118">
        <v>0</v>
      </c>
      <c r="AF1073" s="118"/>
      <c r="AG1073" s="118">
        <v>0</v>
      </c>
      <c r="AH1073" s="118"/>
      <c r="AI1073" s="118">
        <v>0</v>
      </c>
      <c r="AJ1073" s="118"/>
      <c r="AK1073" s="118">
        <v>0</v>
      </c>
      <c r="AL1073" s="118"/>
      <c r="AM1073" s="118">
        <v>0</v>
      </c>
      <c r="AN1073" s="118"/>
      <c r="AO1073" s="118">
        <v>0</v>
      </c>
      <c r="AP1073" s="118"/>
      <c r="AQ1073" s="118">
        <v>0</v>
      </c>
      <c r="AR1073" s="118"/>
      <c r="AS1073" s="118">
        <v>0</v>
      </c>
      <c r="AT1073" s="118"/>
      <c r="AU1073" s="118">
        <v>0</v>
      </c>
      <c r="AV1073" s="118">
        <v>0</v>
      </c>
      <c r="AW1073" s="118">
        <v>0</v>
      </c>
      <c r="AX1073" s="118">
        <v>0</v>
      </c>
      <c r="AY1073" s="118">
        <v>0</v>
      </c>
      <c r="AZ1073" s="118">
        <v>0</v>
      </c>
      <c r="BA1073" s="118">
        <v>0</v>
      </c>
      <c r="BB1073" s="118">
        <v>0</v>
      </c>
      <c r="BC1073" s="118">
        <v>0</v>
      </c>
      <c r="BD1073" s="117">
        <v>0</v>
      </c>
      <c r="BE1073" s="117">
        <v>0</v>
      </c>
      <c r="BF1073" s="118">
        <v>0</v>
      </c>
      <c r="BG1073" s="118">
        <v>0</v>
      </c>
      <c r="BH1073" s="118">
        <v>0</v>
      </c>
      <c r="BI1073" s="118"/>
      <c r="BJ1073" s="118">
        <v>0</v>
      </c>
      <c r="BK1073" s="118"/>
      <c r="BL1073" s="118">
        <v>0</v>
      </c>
      <c r="BM1073" s="118">
        <v>0</v>
      </c>
      <c r="BN1073" s="118">
        <v>0</v>
      </c>
      <c r="BO1073" s="118">
        <v>0</v>
      </c>
      <c r="BP1073" s="119">
        <v>0</v>
      </c>
      <c r="BS1073" s="97">
        <f t="shared" si="883"/>
        <v>0</v>
      </c>
      <c r="BT1073" s="97">
        <f t="shared" si="884"/>
        <v>0</v>
      </c>
      <c r="BU1073" s="97">
        <f t="shared" si="885"/>
        <v>0</v>
      </c>
      <c r="BV1073" s="296" t="str">
        <f>IF(CA1073=0,"NO STOCK",IF(COUNTIF(PKGSUMM_T!$A$2:$A$1245,A1073)&gt;0,"OK","ERROR"))</f>
        <v>NO STOCK</v>
      </c>
      <c r="BW1073" s="296" t="str">
        <f>IF(CA1073=0,"NO STOCK",IF(OR(COUNTIF(COST_SHEETT!$B$3:$B$1238,CI1073)&gt;0,COUNTIF(COST_SHEETT!$AB$3:$AB$1238,CI1073)&gt;0,COUNTIF(COST_SHEETT1!$B$3:$B$1238,CI1073)&gt;0,COUNTIF(COST_SHEETT1!$AB$3:$AB$1238,CI1073)&gt;0),"OK","ERROR"))</f>
        <v>NO STOCK</v>
      </c>
      <c r="BX1073" s="97">
        <f>SUMIF(HW!$A$2:$A$1573,$A1073,HW!BI$2:BI$1573)</f>
        <v>0</v>
      </c>
      <c r="BY1073" s="97">
        <f>SUMIF(HW!$A$2:$A$1573,$A1073,HW!BJ$2:BJ$1573)</f>
        <v>0</v>
      </c>
      <c r="BZ1073" s="197">
        <f t="shared" si="886"/>
        <v>0</v>
      </c>
      <c r="CA1073" s="198">
        <f t="shared" si="887"/>
        <v>0</v>
      </c>
      <c r="CI1073" s="285"/>
      <c r="CJ1073" s="282"/>
      <c r="CK1073" s="296">
        <f>IF(C1073="WORK IN PROGRESS",0.099999,IF(SUMIF(SALE!$L$3:$L$1221,$A1073,SALE!$U$3:$U$1221)=0,0,SUMIF(SALE!$L$3:$L$1221,$A1073,SALE!$U$3:$U$1221)/SUMIF(SALE!$L$3:$L$1221,$A1073,SALE!$F$3:$F$1221)))</f>
        <v>0</v>
      </c>
    </row>
    <row r="1074" spans="1:102" ht="12" hidden="1" customHeight="1" x14ac:dyDescent="0.25">
      <c r="A1074" s="120" t="s">
        <v>647</v>
      </c>
      <c r="B1074" s="121" t="s">
        <v>2193</v>
      </c>
      <c r="C1074" s="121" t="s">
        <v>30</v>
      </c>
      <c r="D1074" s="135">
        <v>1800</v>
      </c>
      <c r="E1074" s="123">
        <v>420</v>
      </c>
      <c r="F1074" s="123">
        <v>3.4972999999999997E-2</v>
      </c>
      <c r="G1074" s="123">
        <v>3.4972999999999997E-2</v>
      </c>
      <c r="H1074" s="124">
        <v>1800</v>
      </c>
      <c r="I1074" s="112">
        <v>0.75600000000000001</v>
      </c>
      <c r="J1074" s="112">
        <v>62.951000000000001</v>
      </c>
      <c r="K1074" s="123"/>
      <c r="L1074" s="124">
        <v>0</v>
      </c>
      <c r="M1074" s="123"/>
      <c r="N1074" s="124">
        <v>0</v>
      </c>
      <c r="O1074" s="123"/>
      <c r="P1074" s="124">
        <v>0</v>
      </c>
      <c r="Q1074" s="123"/>
      <c r="R1074" s="124">
        <v>0</v>
      </c>
      <c r="S1074" s="123"/>
      <c r="T1074" s="124">
        <v>0</v>
      </c>
      <c r="U1074" s="123"/>
      <c r="V1074" s="124">
        <v>0</v>
      </c>
      <c r="W1074" s="123"/>
      <c r="X1074" s="124">
        <v>0</v>
      </c>
      <c r="Y1074" s="123"/>
      <c r="Z1074" s="124">
        <v>0</v>
      </c>
      <c r="AA1074" s="123"/>
      <c r="AB1074" s="124">
        <v>0</v>
      </c>
      <c r="AC1074" s="124">
        <v>0</v>
      </c>
      <c r="AD1074" s="124">
        <v>0</v>
      </c>
      <c r="AE1074" s="124">
        <v>0</v>
      </c>
      <c r="AF1074" s="123"/>
      <c r="AG1074" s="124">
        <v>0</v>
      </c>
      <c r="AH1074" s="123"/>
      <c r="AI1074" s="124">
        <v>0</v>
      </c>
      <c r="AJ1074" s="123"/>
      <c r="AK1074" s="124">
        <v>0</v>
      </c>
      <c r="AL1074" s="123"/>
      <c r="AM1074" s="124">
        <v>0</v>
      </c>
      <c r="AN1074" s="124">
        <v>1800</v>
      </c>
      <c r="AO1074" s="112">
        <v>0.75600000000000001</v>
      </c>
      <c r="AP1074" s="123"/>
      <c r="AQ1074" s="124">
        <v>0</v>
      </c>
      <c r="AR1074" s="123"/>
      <c r="AS1074" s="124">
        <v>0</v>
      </c>
      <c r="AT1074" s="123"/>
      <c r="AU1074" s="124">
        <v>0</v>
      </c>
      <c r="AV1074" s="135">
        <v>1800</v>
      </c>
      <c r="AW1074" s="112">
        <v>0.75600000000000001</v>
      </c>
      <c r="AX1074" s="112">
        <v>62.951000000000001</v>
      </c>
      <c r="AY1074" s="124">
        <v>0</v>
      </c>
      <c r="AZ1074" s="124">
        <v>0</v>
      </c>
      <c r="BA1074" s="124">
        <v>0</v>
      </c>
      <c r="BB1074" s="124">
        <v>0</v>
      </c>
      <c r="BC1074" s="124">
        <v>0</v>
      </c>
      <c r="BD1074" s="123">
        <v>0</v>
      </c>
      <c r="BE1074" s="123">
        <v>0</v>
      </c>
      <c r="BF1074" s="124">
        <v>0</v>
      </c>
      <c r="BG1074" s="124">
        <v>0</v>
      </c>
      <c r="BH1074" s="124">
        <v>0</v>
      </c>
      <c r="BI1074" s="123"/>
      <c r="BJ1074" s="124">
        <v>0</v>
      </c>
      <c r="BK1074" s="123"/>
      <c r="BL1074" s="124">
        <v>0</v>
      </c>
      <c r="BM1074" s="124">
        <v>0</v>
      </c>
      <c r="BN1074" s="124">
        <v>0</v>
      </c>
      <c r="BO1074" s="124">
        <v>0</v>
      </c>
      <c r="BP1074" s="125">
        <v>0</v>
      </c>
      <c r="BS1074" s="97">
        <f t="shared" si="883"/>
        <v>0</v>
      </c>
      <c r="BT1074" s="97">
        <f t="shared" si="884"/>
        <v>0</v>
      </c>
      <c r="BU1074" s="97">
        <f t="shared" si="885"/>
        <v>0</v>
      </c>
      <c r="BV1074" s="296" t="str">
        <f>IF(CA1074=0,"NO STOCK",IF(COUNTIF(PKGSUMM_T!$A$2:$A$1245,A1074)&gt;0,"OK","ERROR"))</f>
        <v>NO STOCK</v>
      </c>
      <c r="BW1074" s="296" t="str">
        <f>IF(CA1074=0,"NO STOCK",IF(OR(COUNTIF(COST_SHEETT!$B$3:$B$1238,CI1074)&gt;0,COUNTIF(COST_SHEETT!$AB$3:$AB$1238,CI1074)&gt;0,COUNTIF(COST_SHEETT1!$B$3:$B$1238,CI1074)&gt;0,COUNTIF(COST_SHEETT1!$AB$3:$AB$1238,CI1074)&gt;0),"OK","ERROR"))</f>
        <v>NO STOCK</v>
      </c>
      <c r="BX1074" s="97">
        <f>SUMIF(HW!$A$2:$A$1573,$A1074,HW!BI$2:BI$1573)</f>
        <v>0</v>
      </c>
      <c r="BY1074" s="97">
        <f>SUMIF(HW!$A$2:$A$1573,$A1074,HW!BJ$2:BJ$1573)</f>
        <v>0</v>
      </c>
      <c r="BZ1074" s="197">
        <f t="shared" si="886"/>
        <v>0</v>
      </c>
      <c r="CA1074" s="198">
        <f t="shared" si="887"/>
        <v>0</v>
      </c>
      <c r="CI1074" s="285" t="s">
        <v>3859</v>
      </c>
      <c r="CJ1074" s="282"/>
      <c r="CK1074" s="303">
        <v>3.4972537878787881E-2</v>
      </c>
    </row>
    <row r="1075" spans="1:102" ht="12" customHeight="1" x14ac:dyDescent="0.25">
      <c r="A1075" s="114" t="s">
        <v>645</v>
      </c>
      <c r="B1075" s="115" t="s">
        <v>2194</v>
      </c>
      <c r="C1075" s="115" t="s">
        <v>30</v>
      </c>
      <c r="D1075" s="117">
        <v>900</v>
      </c>
      <c r="E1075" s="117">
        <v>420</v>
      </c>
      <c r="F1075" s="117">
        <v>6.0999999999999999E-2</v>
      </c>
      <c r="G1075" s="117">
        <v>6.0999999999999999E-2</v>
      </c>
      <c r="H1075" s="130">
        <v>1800</v>
      </c>
      <c r="I1075" s="130">
        <v>0.75600000000000001</v>
      </c>
      <c r="J1075" s="130">
        <v>109.8</v>
      </c>
      <c r="K1075" s="117"/>
      <c r="L1075" s="118">
        <v>0</v>
      </c>
      <c r="M1075" s="117"/>
      <c r="N1075" s="118">
        <v>0</v>
      </c>
      <c r="O1075" s="117"/>
      <c r="P1075" s="118">
        <v>0</v>
      </c>
      <c r="Q1075" s="117"/>
      <c r="R1075" s="118">
        <v>0</v>
      </c>
      <c r="S1075" s="117"/>
      <c r="T1075" s="118">
        <v>0</v>
      </c>
      <c r="U1075" s="117"/>
      <c r="V1075" s="118">
        <v>0</v>
      </c>
      <c r="W1075" s="117"/>
      <c r="X1075" s="118">
        <v>0</v>
      </c>
      <c r="Y1075" s="117"/>
      <c r="Z1075" s="118">
        <v>0</v>
      </c>
      <c r="AA1075" s="117"/>
      <c r="AB1075" s="118">
        <v>0</v>
      </c>
      <c r="AC1075" s="118">
        <v>0</v>
      </c>
      <c r="AD1075" s="118">
        <v>0</v>
      </c>
      <c r="AE1075" s="118">
        <v>0</v>
      </c>
      <c r="AF1075" s="117"/>
      <c r="AG1075" s="118">
        <v>0</v>
      </c>
      <c r="AH1075" s="117"/>
      <c r="AI1075" s="118">
        <v>0</v>
      </c>
      <c r="AJ1075" s="117"/>
      <c r="AK1075" s="118">
        <v>0</v>
      </c>
      <c r="AL1075" s="117"/>
      <c r="AM1075" s="118">
        <v>0</v>
      </c>
      <c r="AN1075" s="117"/>
      <c r="AO1075" s="118">
        <v>0</v>
      </c>
      <c r="AP1075" s="117"/>
      <c r="AQ1075" s="118">
        <v>0</v>
      </c>
      <c r="AR1075" s="117"/>
      <c r="AS1075" s="118">
        <v>0</v>
      </c>
      <c r="AT1075" s="117"/>
      <c r="AU1075" s="118">
        <v>0</v>
      </c>
      <c r="AV1075" s="118">
        <v>0</v>
      </c>
      <c r="AW1075" s="118">
        <v>0</v>
      </c>
      <c r="AX1075" s="118">
        <v>0</v>
      </c>
      <c r="AY1075" s="132">
        <v>1800</v>
      </c>
      <c r="AZ1075" s="117">
        <v>2</v>
      </c>
      <c r="BA1075" s="130">
        <v>0.75600000000000001</v>
      </c>
      <c r="BB1075" s="130">
        <v>109.8</v>
      </c>
      <c r="BC1075" s="130">
        <v>109.8</v>
      </c>
      <c r="BD1075" s="117">
        <v>0</v>
      </c>
      <c r="BE1075" s="117">
        <v>0</v>
      </c>
      <c r="BF1075" s="118">
        <v>0</v>
      </c>
      <c r="BG1075" s="118">
        <v>0</v>
      </c>
      <c r="BH1075" s="118">
        <v>0</v>
      </c>
      <c r="BI1075" s="117"/>
      <c r="BJ1075" s="118">
        <v>0</v>
      </c>
      <c r="BK1075" s="117"/>
      <c r="BL1075" s="118">
        <v>0</v>
      </c>
      <c r="BM1075" s="118">
        <v>0</v>
      </c>
      <c r="BN1075" s="118">
        <v>0</v>
      </c>
      <c r="BO1075" s="118">
        <v>0</v>
      </c>
      <c r="BP1075" s="119">
        <v>0</v>
      </c>
      <c r="BS1075" s="97">
        <f t="shared" si="883"/>
        <v>1800</v>
      </c>
      <c r="BT1075" s="97">
        <f t="shared" si="884"/>
        <v>2</v>
      </c>
      <c r="BU1075" s="97">
        <f t="shared" si="885"/>
        <v>0.75600000000000001</v>
      </c>
      <c r="BV1075" s="296" t="str">
        <f>IF(CA1075=0,"NO STOCK",IF(COUNTIF(PKGSUMM_T!$A$2:$A$1245,A1075)&gt;0,"OK","ERROR"))</f>
        <v>OK</v>
      </c>
      <c r="BW1075" s="296" t="str">
        <f>IF(CA1075=0,"NO STOCK",IF(OR(COUNTIF(COST_SHEETT!$B$3:$B$1238,CI1075)&gt;0,COUNTIF(COST_SHEETT!$AB$3:$AB$1238,CI1075)&gt;0,COUNTIF(COST_SHEETT1!$B$3:$B$1238,CI1075)&gt;0,COUNTIF(COST_SHEETT1!$AB$3:$AB$1238,CI1075)&gt;0),"OK","ERROR"))</f>
        <v>OK</v>
      </c>
      <c r="BX1075" s="97">
        <f>SUMIF(HW!$A$2:$A$1573,$A1075,HW!BI$2:BI$1573)</f>
        <v>0</v>
      </c>
      <c r="BY1075" s="97">
        <f>SUMIF(HW!$A$2:$A$1573,$A1075,HW!BJ$2:BJ$1573)</f>
        <v>0</v>
      </c>
      <c r="BZ1075" s="197">
        <f t="shared" si="886"/>
        <v>1800</v>
      </c>
      <c r="CA1075" s="198">
        <f t="shared" si="887"/>
        <v>0.75600000000000001</v>
      </c>
      <c r="CB1075" s="296">
        <f>IF(CJ1075="Y",IF(C1075="FINISHED GOODS",SUMIF(COST_SHEETT!$AB$3:$AB$1227,$CI1075,COST_SHEETT!$DD$3:$DD$1227),SUMIF(COST_SHEETT!$B$3:$B$1227,$CI1075,COST_SHEETT!$DB$3:$DB$1227)),IF(C1075="FINISHED GOODS",SUMIF(COST_SHEETT1!$AB$3:$AB$1227,$CI1075,COST_SHEETT1!$DD$3:$DD$1227),SUMIF(COST_SHEETT1!$B$3:$B$1227,$CI1075,COST_SHEETT1!$DB$3:$DB$1227)))</f>
        <v>6.0999743574380795E-2</v>
      </c>
      <c r="CC1075" s="209">
        <f t="shared" ref="CC1075" si="913">ROUND(BZ1075*CB1075,0)</f>
        <v>110</v>
      </c>
      <c r="CD1075" s="295">
        <v>1</v>
      </c>
      <c r="CE1075" s="295"/>
      <c r="CF1075" s="376">
        <f>IF(BZ1075=0,0,IF(CK1075&gt;0,CK1075,CD1075))</f>
        <v>8.8200000000000001E-2</v>
      </c>
      <c r="CG1075" s="301">
        <f t="shared" ref="CG1075" si="914">MIN(CF1075,CB1075)</f>
        <v>6.0999743574380795E-2</v>
      </c>
      <c r="CH1075" s="302">
        <f t="shared" ref="CH1075" si="915">ROUND(CG1075*BZ1075,0)</f>
        <v>110</v>
      </c>
      <c r="CI1075" s="285" t="s">
        <v>3865</v>
      </c>
      <c r="CJ1075" s="282"/>
      <c r="CK1075" s="303">
        <v>8.8200000000000001E-2</v>
      </c>
      <c r="CL1075" s="296" t="str">
        <f t="shared" ref="CL1075" si="916">IF(CF1075&lt;CB1075,"NRV","COST")</f>
        <v>COST</v>
      </c>
      <c r="CM1075" s="304">
        <f t="shared" ref="CM1075" si="917">IF(CA1075=0,0,ROUND(CH1075/CA1075,3))</f>
        <v>145.50299999999999</v>
      </c>
      <c r="CU1075" s="296">
        <f>+(BZ1075-BX1075)*CG1075</f>
        <v>109.79953843388543</v>
      </c>
      <c r="CW1075" s="296">
        <f>+CT1075+CU1075+CV1075</f>
        <v>109.79953843388543</v>
      </c>
      <c r="CX1075" s="388">
        <f>+CW1075-CH1075</f>
        <v>-0.20046156611456922</v>
      </c>
    </row>
    <row r="1076" spans="1:102" ht="12" hidden="1" customHeight="1" x14ac:dyDescent="0.25">
      <c r="A1076" s="120" t="s">
        <v>2195</v>
      </c>
      <c r="B1076" s="121" t="s">
        <v>2196</v>
      </c>
      <c r="C1076" s="121" t="s">
        <v>30</v>
      </c>
      <c r="D1076" s="122">
        <v>1470</v>
      </c>
      <c r="E1076" s="123">
        <v>470</v>
      </c>
      <c r="F1076" s="123">
        <v>6.8197999999999995E-2</v>
      </c>
      <c r="G1076" s="123">
        <v>6.8197999999999995E-2</v>
      </c>
      <c r="H1076" s="124"/>
      <c r="I1076" s="124">
        <v>0</v>
      </c>
      <c r="J1076" s="124">
        <v>0</v>
      </c>
      <c r="K1076" s="124"/>
      <c r="L1076" s="124">
        <v>0</v>
      </c>
      <c r="M1076" s="124"/>
      <c r="N1076" s="124">
        <v>0</v>
      </c>
      <c r="O1076" s="124"/>
      <c r="P1076" s="124">
        <v>0</v>
      </c>
      <c r="Q1076" s="124"/>
      <c r="R1076" s="124">
        <v>0</v>
      </c>
      <c r="S1076" s="124"/>
      <c r="T1076" s="124">
        <v>0</v>
      </c>
      <c r="U1076" s="124"/>
      <c r="V1076" s="124">
        <v>0</v>
      </c>
      <c r="W1076" s="124"/>
      <c r="X1076" s="124">
        <v>0</v>
      </c>
      <c r="Y1076" s="124"/>
      <c r="Z1076" s="124">
        <v>0</v>
      </c>
      <c r="AA1076" s="124"/>
      <c r="AB1076" s="124">
        <v>0</v>
      </c>
      <c r="AC1076" s="124">
        <v>0</v>
      </c>
      <c r="AD1076" s="124">
        <v>0</v>
      </c>
      <c r="AE1076" s="124">
        <v>0</v>
      </c>
      <c r="AF1076" s="124"/>
      <c r="AG1076" s="124">
        <v>0</v>
      </c>
      <c r="AH1076" s="124"/>
      <c r="AI1076" s="124">
        <v>0</v>
      </c>
      <c r="AJ1076" s="124"/>
      <c r="AK1076" s="124">
        <v>0</v>
      </c>
      <c r="AL1076" s="124"/>
      <c r="AM1076" s="124">
        <v>0</v>
      </c>
      <c r="AN1076" s="124"/>
      <c r="AO1076" s="124">
        <v>0</v>
      </c>
      <c r="AP1076" s="124"/>
      <c r="AQ1076" s="124">
        <v>0</v>
      </c>
      <c r="AR1076" s="124"/>
      <c r="AS1076" s="124">
        <v>0</v>
      </c>
      <c r="AT1076" s="124"/>
      <c r="AU1076" s="124">
        <v>0</v>
      </c>
      <c r="AV1076" s="124">
        <v>0</v>
      </c>
      <c r="AW1076" s="124">
        <v>0</v>
      </c>
      <c r="AX1076" s="124">
        <v>0</v>
      </c>
      <c r="AY1076" s="124">
        <v>0</v>
      </c>
      <c r="AZ1076" s="124">
        <v>0</v>
      </c>
      <c r="BA1076" s="124">
        <v>0</v>
      </c>
      <c r="BB1076" s="124">
        <v>0</v>
      </c>
      <c r="BC1076" s="124">
        <v>0</v>
      </c>
      <c r="BD1076" s="123">
        <v>0</v>
      </c>
      <c r="BE1076" s="123">
        <v>0</v>
      </c>
      <c r="BF1076" s="124">
        <v>0</v>
      </c>
      <c r="BG1076" s="124">
        <v>0</v>
      </c>
      <c r="BH1076" s="124">
        <v>0</v>
      </c>
      <c r="BI1076" s="124"/>
      <c r="BJ1076" s="124">
        <v>0</v>
      </c>
      <c r="BK1076" s="124"/>
      <c r="BL1076" s="124">
        <v>0</v>
      </c>
      <c r="BM1076" s="124">
        <v>0</v>
      </c>
      <c r="BN1076" s="124">
        <v>0</v>
      </c>
      <c r="BO1076" s="124">
        <v>0</v>
      </c>
      <c r="BP1076" s="125">
        <v>0</v>
      </c>
      <c r="BS1076" s="97">
        <f t="shared" si="883"/>
        <v>0</v>
      </c>
      <c r="BT1076" s="97">
        <f t="shared" si="884"/>
        <v>0</v>
      </c>
      <c r="BU1076" s="97">
        <f t="shared" si="885"/>
        <v>0</v>
      </c>
      <c r="BV1076" s="296" t="str">
        <f>IF(CA1076=0,"NO STOCK",IF(COUNTIF(PKGSUMM_T!$A$2:$A$1245,A1076)&gt;0,"OK","ERROR"))</f>
        <v>NO STOCK</v>
      </c>
      <c r="BW1076" s="296" t="str">
        <f>IF(CA1076=0,"NO STOCK",IF(OR(COUNTIF(COST_SHEETT!$B$3:$B$1238,CI1076)&gt;0,COUNTIF(COST_SHEETT!$AB$3:$AB$1238,CI1076)&gt;0,COUNTIF(COST_SHEETT1!$B$3:$B$1238,CI1076)&gt;0,COUNTIF(COST_SHEETT1!$AB$3:$AB$1238,CI1076)&gt;0),"OK","ERROR"))</f>
        <v>NO STOCK</v>
      </c>
      <c r="BX1076" s="97">
        <f>SUMIF(HW!$A$2:$A$1573,$A1076,HW!BI$2:BI$1573)</f>
        <v>0</v>
      </c>
      <c r="BY1076" s="97">
        <f>SUMIF(HW!$A$2:$A$1573,$A1076,HW!BJ$2:BJ$1573)</f>
        <v>0</v>
      </c>
      <c r="BZ1076" s="197">
        <f t="shared" si="886"/>
        <v>0</v>
      </c>
      <c r="CA1076" s="198">
        <f t="shared" si="887"/>
        <v>0</v>
      </c>
      <c r="CI1076" s="285"/>
      <c r="CJ1076" s="282"/>
      <c r="CK1076" s="296">
        <f>IF(C1076="WORK IN PROGRESS",0.099999,IF(SUMIF(SALE!$L$3:$L$1221,$A1076,SALE!$U$3:$U$1221)=0,0,SUMIF(SALE!$L$3:$L$1221,$A1076,SALE!$U$3:$U$1221)/SUMIF(SALE!$L$3:$L$1221,$A1076,SALE!$F$3:$F$1221)))</f>
        <v>0</v>
      </c>
    </row>
    <row r="1077" spans="1:102" ht="12" hidden="1" customHeight="1" x14ac:dyDescent="0.25">
      <c r="A1077" s="114" t="s">
        <v>2197</v>
      </c>
      <c r="B1077" s="115" t="s">
        <v>2198</v>
      </c>
      <c r="C1077" s="115" t="s">
        <v>30</v>
      </c>
      <c r="D1077" s="117">
        <v>900</v>
      </c>
      <c r="E1077" s="117">
        <v>475</v>
      </c>
      <c r="F1077" s="117">
        <v>6.8922999999999998E-2</v>
      </c>
      <c r="G1077" s="117">
        <v>6.8922999999999998E-2</v>
      </c>
      <c r="H1077" s="118"/>
      <c r="I1077" s="118">
        <v>0</v>
      </c>
      <c r="J1077" s="118">
        <v>0</v>
      </c>
      <c r="K1077" s="118"/>
      <c r="L1077" s="118">
        <v>0</v>
      </c>
      <c r="M1077" s="118"/>
      <c r="N1077" s="118">
        <v>0</v>
      </c>
      <c r="O1077" s="118"/>
      <c r="P1077" s="118">
        <v>0</v>
      </c>
      <c r="Q1077" s="118"/>
      <c r="R1077" s="118">
        <v>0</v>
      </c>
      <c r="S1077" s="118"/>
      <c r="T1077" s="118">
        <v>0</v>
      </c>
      <c r="U1077" s="118"/>
      <c r="V1077" s="118">
        <v>0</v>
      </c>
      <c r="W1077" s="118"/>
      <c r="X1077" s="118">
        <v>0</v>
      </c>
      <c r="Y1077" s="118"/>
      <c r="Z1077" s="118">
        <v>0</v>
      </c>
      <c r="AA1077" s="118"/>
      <c r="AB1077" s="118">
        <v>0</v>
      </c>
      <c r="AC1077" s="118">
        <v>0</v>
      </c>
      <c r="AD1077" s="118">
        <v>0</v>
      </c>
      <c r="AE1077" s="118">
        <v>0</v>
      </c>
      <c r="AF1077" s="118"/>
      <c r="AG1077" s="118">
        <v>0</v>
      </c>
      <c r="AH1077" s="118"/>
      <c r="AI1077" s="118">
        <v>0</v>
      </c>
      <c r="AJ1077" s="118"/>
      <c r="AK1077" s="118">
        <v>0</v>
      </c>
      <c r="AL1077" s="118"/>
      <c r="AM1077" s="118">
        <v>0</v>
      </c>
      <c r="AN1077" s="118"/>
      <c r="AO1077" s="118">
        <v>0</v>
      </c>
      <c r="AP1077" s="118"/>
      <c r="AQ1077" s="118">
        <v>0</v>
      </c>
      <c r="AR1077" s="118"/>
      <c r="AS1077" s="118">
        <v>0</v>
      </c>
      <c r="AT1077" s="118"/>
      <c r="AU1077" s="118">
        <v>0</v>
      </c>
      <c r="AV1077" s="118">
        <v>0</v>
      </c>
      <c r="AW1077" s="118">
        <v>0</v>
      </c>
      <c r="AX1077" s="118">
        <v>0</v>
      </c>
      <c r="AY1077" s="118">
        <v>0</v>
      </c>
      <c r="AZ1077" s="118">
        <v>0</v>
      </c>
      <c r="BA1077" s="118">
        <v>0</v>
      </c>
      <c r="BB1077" s="118">
        <v>0</v>
      </c>
      <c r="BC1077" s="118">
        <v>0</v>
      </c>
      <c r="BD1077" s="117">
        <v>0</v>
      </c>
      <c r="BE1077" s="117">
        <v>0</v>
      </c>
      <c r="BF1077" s="118">
        <v>0</v>
      </c>
      <c r="BG1077" s="118">
        <v>0</v>
      </c>
      <c r="BH1077" s="118">
        <v>0</v>
      </c>
      <c r="BI1077" s="118"/>
      <c r="BJ1077" s="118">
        <v>0</v>
      </c>
      <c r="BK1077" s="118"/>
      <c r="BL1077" s="118">
        <v>0</v>
      </c>
      <c r="BM1077" s="118">
        <v>0</v>
      </c>
      <c r="BN1077" s="118">
        <v>0</v>
      </c>
      <c r="BO1077" s="118">
        <v>0</v>
      </c>
      <c r="BP1077" s="119">
        <v>0</v>
      </c>
      <c r="BS1077" s="97">
        <f t="shared" si="883"/>
        <v>0</v>
      </c>
      <c r="BT1077" s="97">
        <f t="shared" si="884"/>
        <v>0</v>
      </c>
      <c r="BU1077" s="97">
        <f t="shared" si="885"/>
        <v>0</v>
      </c>
      <c r="BV1077" s="296" t="str">
        <f>IF(CA1077=0,"NO STOCK",IF(COUNTIF(PKGSUMM_T!$A$2:$A$1245,A1077)&gt;0,"OK","ERROR"))</f>
        <v>NO STOCK</v>
      </c>
      <c r="BW1077" s="296" t="str">
        <f>IF(CA1077=0,"NO STOCK",IF(OR(COUNTIF(COST_SHEETT!$B$3:$B$1238,CI1077)&gt;0,COUNTIF(COST_SHEETT!$AB$3:$AB$1238,CI1077)&gt;0,COUNTIF(COST_SHEETT1!$B$3:$B$1238,CI1077)&gt;0,COUNTIF(COST_SHEETT1!$AB$3:$AB$1238,CI1077)&gt;0),"OK","ERROR"))</f>
        <v>NO STOCK</v>
      </c>
      <c r="BX1077" s="97">
        <f>SUMIF(HW!$A$2:$A$1573,$A1077,HW!BI$2:BI$1573)</f>
        <v>0</v>
      </c>
      <c r="BY1077" s="97">
        <f>SUMIF(HW!$A$2:$A$1573,$A1077,HW!BJ$2:BJ$1573)</f>
        <v>0</v>
      </c>
      <c r="BZ1077" s="197">
        <f t="shared" si="886"/>
        <v>0</v>
      </c>
      <c r="CA1077" s="198">
        <f t="shared" si="887"/>
        <v>0</v>
      </c>
      <c r="CI1077" s="285"/>
      <c r="CJ1077" s="282"/>
      <c r="CK1077" s="296">
        <f>IF(C1077="WORK IN PROGRESS",0.099999,IF(SUMIF(SALE!$L$3:$L$1221,$A1077,SALE!$U$3:$U$1221)=0,0,SUMIF(SALE!$L$3:$L$1221,$A1077,SALE!$U$3:$U$1221)/SUMIF(SALE!$L$3:$L$1221,$A1077,SALE!$F$3:$F$1221)))</f>
        <v>0</v>
      </c>
    </row>
    <row r="1078" spans="1:102" ht="12" hidden="1" customHeight="1" x14ac:dyDescent="0.25">
      <c r="A1078" s="120" t="s">
        <v>2199</v>
      </c>
      <c r="B1078" s="121" t="s">
        <v>2200</v>
      </c>
      <c r="C1078" s="121" t="s">
        <v>30</v>
      </c>
      <c r="D1078" s="122">
        <v>1575</v>
      </c>
      <c r="E1078" s="123">
        <v>475</v>
      </c>
      <c r="F1078" s="123">
        <v>6.8922999999999998E-2</v>
      </c>
      <c r="G1078" s="123">
        <v>6.8922999999999998E-2</v>
      </c>
      <c r="H1078" s="124"/>
      <c r="I1078" s="124">
        <v>0</v>
      </c>
      <c r="J1078" s="124">
        <v>0</v>
      </c>
      <c r="K1078" s="124"/>
      <c r="L1078" s="124">
        <v>0</v>
      </c>
      <c r="M1078" s="124"/>
      <c r="N1078" s="124">
        <v>0</v>
      </c>
      <c r="O1078" s="124"/>
      <c r="P1078" s="124">
        <v>0</v>
      </c>
      <c r="Q1078" s="124"/>
      <c r="R1078" s="124">
        <v>0</v>
      </c>
      <c r="S1078" s="124"/>
      <c r="T1078" s="124">
        <v>0</v>
      </c>
      <c r="U1078" s="124"/>
      <c r="V1078" s="124">
        <v>0</v>
      </c>
      <c r="W1078" s="124"/>
      <c r="X1078" s="124">
        <v>0</v>
      </c>
      <c r="Y1078" s="124"/>
      <c r="Z1078" s="124">
        <v>0</v>
      </c>
      <c r="AA1078" s="124"/>
      <c r="AB1078" s="124">
        <v>0</v>
      </c>
      <c r="AC1078" s="124">
        <v>0</v>
      </c>
      <c r="AD1078" s="124">
        <v>0</v>
      </c>
      <c r="AE1078" s="124">
        <v>0</v>
      </c>
      <c r="AF1078" s="124"/>
      <c r="AG1078" s="124">
        <v>0</v>
      </c>
      <c r="AH1078" s="124"/>
      <c r="AI1078" s="124">
        <v>0</v>
      </c>
      <c r="AJ1078" s="124"/>
      <c r="AK1078" s="124">
        <v>0</v>
      </c>
      <c r="AL1078" s="124"/>
      <c r="AM1078" s="124">
        <v>0</v>
      </c>
      <c r="AN1078" s="124"/>
      <c r="AO1078" s="124">
        <v>0</v>
      </c>
      <c r="AP1078" s="124"/>
      <c r="AQ1078" s="124">
        <v>0</v>
      </c>
      <c r="AR1078" s="124"/>
      <c r="AS1078" s="124">
        <v>0</v>
      </c>
      <c r="AT1078" s="124"/>
      <c r="AU1078" s="124">
        <v>0</v>
      </c>
      <c r="AV1078" s="124">
        <v>0</v>
      </c>
      <c r="AW1078" s="124">
        <v>0</v>
      </c>
      <c r="AX1078" s="124">
        <v>0</v>
      </c>
      <c r="AY1078" s="124">
        <v>0</v>
      </c>
      <c r="AZ1078" s="124">
        <v>0</v>
      </c>
      <c r="BA1078" s="124">
        <v>0</v>
      </c>
      <c r="BB1078" s="124">
        <v>0</v>
      </c>
      <c r="BC1078" s="124">
        <v>0</v>
      </c>
      <c r="BD1078" s="123">
        <v>0</v>
      </c>
      <c r="BE1078" s="123">
        <v>0</v>
      </c>
      <c r="BF1078" s="124">
        <v>0</v>
      </c>
      <c r="BG1078" s="124">
        <v>0</v>
      </c>
      <c r="BH1078" s="124">
        <v>0</v>
      </c>
      <c r="BI1078" s="124"/>
      <c r="BJ1078" s="124">
        <v>0</v>
      </c>
      <c r="BK1078" s="124"/>
      <c r="BL1078" s="124">
        <v>0</v>
      </c>
      <c r="BM1078" s="124">
        <v>0</v>
      </c>
      <c r="BN1078" s="124">
        <v>0</v>
      </c>
      <c r="BO1078" s="124">
        <v>0</v>
      </c>
      <c r="BP1078" s="125">
        <v>0</v>
      </c>
      <c r="BS1078" s="97">
        <f t="shared" si="883"/>
        <v>0</v>
      </c>
      <c r="BT1078" s="97">
        <f t="shared" si="884"/>
        <v>0</v>
      </c>
      <c r="BU1078" s="97">
        <f t="shared" si="885"/>
        <v>0</v>
      </c>
      <c r="BV1078" s="296" t="str">
        <f>IF(CA1078=0,"NO STOCK",IF(COUNTIF(PKGSUMM_T!$A$2:$A$1245,A1078)&gt;0,"OK","ERROR"))</f>
        <v>NO STOCK</v>
      </c>
      <c r="BW1078" s="296" t="str">
        <f>IF(CA1078=0,"NO STOCK",IF(OR(COUNTIF(COST_SHEETT!$B$3:$B$1238,CI1078)&gt;0,COUNTIF(COST_SHEETT!$AB$3:$AB$1238,CI1078)&gt;0,COUNTIF(COST_SHEETT1!$B$3:$B$1238,CI1078)&gt;0,COUNTIF(COST_SHEETT1!$AB$3:$AB$1238,CI1078)&gt;0),"OK","ERROR"))</f>
        <v>NO STOCK</v>
      </c>
      <c r="BX1078" s="97">
        <f>SUMIF(HW!$A$2:$A$1573,$A1078,HW!BI$2:BI$1573)</f>
        <v>0</v>
      </c>
      <c r="BY1078" s="97">
        <f>SUMIF(HW!$A$2:$A$1573,$A1078,HW!BJ$2:BJ$1573)</f>
        <v>0</v>
      </c>
      <c r="BZ1078" s="197">
        <f t="shared" si="886"/>
        <v>0</v>
      </c>
      <c r="CA1078" s="198">
        <f t="shared" si="887"/>
        <v>0</v>
      </c>
      <c r="CI1078" s="285"/>
      <c r="CJ1078" s="282"/>
      <c r="CK1078" s="296">
        <f>IF(C1078="WORK IN PROGRESS",0.099999,IF(SUMIF(SALE!$L$3:$L$1221,$A1078,SALE!$U$3:$U$1221)=0,0,SUMIF(SALE!$L$3:$L$1221,$A1078,SALE!$U$3:$U$1221)/SUMIF(SALE!$L$3:$L$1221,$A1078,SALE!$F$3:$F$1221)))</f>
        <v>0</v>
      </c>
    </row>
    <row r="1079" spans="1:102" ht="12" hidden="1" customHeight="1" x14ac:dyDescent="0.25">
      <c r="A1079" s="114" t="s">
        <v>2201</v>
      </c>
      <c r="B1079" s="115" t="s">
        <v>2202</v>
      </c>
      <c r="C1079" s="115" t="s">
        <v>30</v>
      </c>
      <c r="D1079" s="117">
        <v>675</v>
      </c>
      <c r="E1079" s="117">
        <v>475</v>
      </c>
      <c r="F1079" s="117">
        <v>6.8922999999999998E-2</v>
      </c>
      <c r="G1079" s="117">
        <v>6.8922999999999998E-2</v>
      </c>
      <c r="H1079" s="118"/>
      <c r="I1079" s="118">
        <v>0</v>
      </c>
      <c r="J1079" s="118">
        <v>0</v>
      </c>
      <c r="K1079" s="118"/>
      <c r="L1079" s="118">
        <v>0</v>
      </c>
      <c r="M1079" s="118"/>
      <c r="N1079" s="118">
        <v>0</v>
      </c>
      <c r="O1079" s="118"/>
      <c r="P1079" s="118">
        <v>0</v>
      </c>
      <c r="Q1079" s="118"/>
      <c r="R1079" s="118">
        <v>0</v>
      </c>
      <c r="S1079" s="118"/>
      <c r="T1079" s="118">
        <v>0</v>
      </c>
      <c r="U1079" s="118"/>
      <c r="V1079" s="118">
        <v>0</v>
      </c>
      <c r="W1079" s="118"/>
      <c r="X1079" s="118">
        <v>0</v>
      </c>
      <c r="Y1079" s="118"/>
      <c r="Z1079" s="118">
        <v>0</v>
      </c>
      <c r="AA1079" s="118"/>
      <c r="AB1079" s="118">
        <v>0</v>
      </c>
      <c r="AC1079" s="118">
        <v>0</v>
      </c>
      <c r="AD1079" s="118">
        <v>0</v>
      </c>
      <c r="AE1079" s="118">
        <v>0</v>
      </c>
      <c r="AF1079" s="118"/>
      <c r="AG1079" s="118">
        <v>0</v>
      </c>
      <c r="AH1079" s="118"/>
      <c r="AI1079" s="118">
        <v>0</v>
      </c>
      <c r="AJ1079" s="118"/>
      <c r="AK1079" s="118">
        <v>0</v>
      </c>
      <c r="AL1079" s="118"/>
      <c r="AM1079" s="118">
        <v>0</v>
      </c>
      <c r="AN1079" s="118"/>
      <c r="AO1079" s="118">
        <v>0</v>
      </c>
      <c r="AP1079" s="118"/>
      <c r="AQ1079" s="118">
        <v>0</v>
      </c>
      <c r="AR1079" s="118"/>
      <c r="AS1079" s="118">
        <v>0</v>
      </c>
      <c r="AT1079" s="118"/>
      <c r="AU1079" s="118">
        <v>0</v>
      </c>
      <c r="AV1079" s="118">
        <v>0</v>
      </c>
      <c r="AW1079" s="118">
        <v>0</v>
      </c>
      <c r="AX1079" s="118">
        <v>0</v>
      </c>
      <c r="AY1079" s="118">
        <v>0</v>
      </c>
      <c r="AZ1079" s="118">
        <v>0</v>
      </c>
      <c r="BA1079" s="118">
        <v>0</v>
      </c>
      <c r="BB1079" s="118">
        <v>0</v>
      </c>
      <c r="BC1079" s="118">
        <v>0</v>
      </c>
      <c r="BD1079" s="117">
        <v>0</v>
      </c>
      <c r="BE1079" s="117">
        <v>0</v>
      </c>
      <c r="BF1079" s="118">
        <v>0</v>
      </c>
      <c r="BG1079" s="118">
        <v>0</v>
      </c>
      <c r="BH1079" s="118">
        <v>0</v>
      </c>
      <c r="BI1079" s="118"/>
      <c r="BJ1079" s="118">
        <v>0</v>
      </c>
      <c r="BK1079" s="118"/>
      <c r="BL1079" s="118">
        <v>0</v>
      </c>
      <c r="BM1079" s="118">
        <v>0</v>
      </c>
      <c r="BN1079" s="118">
        <v>0</v>
      </c>
      <c r="BO1079" s="118">
        <v>0</v>
      </c>
      <c r="BP1079" s="119">
        <v>0</v>
      </c>
      <c r="BS1079" s="97">
        <f t="shared" si="883"/>
        <v>0</v>
      </c>
      <c r="BT1079" s="97">
        <f t="shared" si="884"/>
        <v>0</v>
      </c>
      <c r="BU1079" s="97">
        <f t="shared" si="885"/>
        <v>0</v>
      </c>
      <c r="BV1079" s="296" t="str">
        <f>IF(CA1079=0,"NO STOCK",IF(COUNTIF(PKGSUMM_T!$A$2:$A$1245,A1079)&gt;0,"OK","ERROR"))</f>
        <v>NO STOCK</v>
      </c>
      <c r="BW1079" s="296" t="str">
        <f>IF(CA1079=0,"NO STOCK",IF(OR(COUNTIF(COST_SHEETT!$B$3:$B$1238,CI1079)&gt;0,COUNTIF(COST_SHEETT!$AB$3:$AB$1238,CI1079)&gt;0,COUNTIF(COST_SHEETT1!$B$3:$B$1238,CI1079)&gt;0,COUNTIF(COST_SHEETT1!$AB$3:$AB$1238,CI1079)&gt;0),"OK","ERROR"))</f>
        <v>NO STOCK</v>
      </c>
      <c r="BX1079" s="97">
        <f>SUMIF(HW!$A$2:$A$1573,$A1079,HW!BI$2:BI$1573)</f>
        <v>0</v>
      </c>
      <c r="BY1079" s="97">
        <f>SUMIF(HW!$A$2:$A$1573,$A1079,HW!BJ$2:BJ$1573)</f>
        <v>0</v>
      </c>
      <c r="BZ1079" s="197">
        <f t="shared" si="886"/>
        <v>0</v>
      </c>
      <c r="CA1079" s="198">
        <f t="shared" si="887"/>
        <v>0</v>
      </c>
      <c r="CI1079" s="285"/>
      <c r="CJ1079" s="282"/>
      <c r="CK1079" s="296">
        <f>IF(C1079="WORK IN PROGRESS",0.099999,IF(SUMIF(SALE!$L$3:$L$1221,$A1079,SALE!$U$3:$U$1221)=0,0,SUMIF(SALE!$L$3:$L$1221,$A1079,SALE!$U$3:$U$1221)/SUMIF(SALE!$L$3:$L$1221,$A1079,SALE!$F$3:$F$1221)))</f>
        <v>0</v>
      </c>
    </row>
    <row r="1080" spans="1:102" ht="12" hidden="1" customHeight="1" x14ac:dyDescent="0.25">
      <c r="A1080" s="120" t="s">
        <v>2203</v>
      </c>
      <c r="B1080" s="121" t="s">
        <v>2204</v>
      </c>
      <c r="C1080" s="121" t="s">
        <v>30</v>
      </c>
      <c r="D1080" s="122">
        <v>1125</v>
      </c>
      <c r="E1080" s="123">
        <v>470</v>
      </c>
      <c r="F1080" s="123">
        <v>6.8197999999999995E-2</v>
      </c>
      <c r="G1080" s="123">
        <v>6.8197999999999995E-2</v>
      </c>
      <c r="H1080" s="124"/>
      <c r="I1080" s="124">
        <v>0</v>
      </c>
      <c r="J1080" s="124">
        <v>0</v>
      </c>
      <c r="K1080" s="124"/>
      <c r="L1080" s="124">
        <v>0</v>
      </c>
      <c r="M1080" s="124"/>
      <c r="N1080" s="124">
        <v>0</v>
      </c>
      <c r="O1080" s="124"/>
      <c r="P1080" s="124">
        <v>0</v>
      </c>
      <c r="Q1080" s="124"/>
      <c r="R1080" s="124">
        <v>0</v>
      </c>
      <c r="S1080" s="124"/>
      <c r="T1080" s="124">
        <v>0</v>
      </c>
      <c r="U1080" s="124"/>
      <c r="V1080" s="124">
        <v>0</v>
      </c>
      <c r="W1080" s="124"/>
      <c r="X1080" s="124">
        <v>0</v>
      </c>
      <c r="Y1080" s="124"/>
      <c r="Z1080" s="124">
        <v>0</v>
      </c>
      <c r="AA1080" s="124"/>
      <c r="AB1080" s="124">
        <v>0</v>
      </c>
      <c r="AC1080" s="124">
        <v>0</v>
      </c>
      <c r="AD1080" s="124">
        <v>0</v>
      </c>
      <c r="AE1080" s="124">
        <v>0</v>
      </c>
      <c r="AF1080" s="124"/>
      <c r="AG1080" s="124">
        <v>0</v>
      </c>
      <c r="AH1080" s="124"/>
      <c r="AI1080" s="124">
        <v>0</v>
      </c>
      <c r="AJ1080" s="124"/>
      <c r="AK1080" s="124">
        <v>0</v>
      </c>
      <c r="AL1080" s="124"/>
      <c r="AM1080" s="124">
        <v>0</v>
      </c>
      <c r="AN1080" s="124"/>
      <c r="AO1080" s="124">
        <v>0</v>
      </c>
      <c r="AP1080" s="124"/>
      <c r="AQ1080" s="124">
        <v>0</v>
      </c>
      <c r="AR1080" s="124"/>
      <c r="AS1080" s="124">
        <v>0</v>
      </c>
      <c r="AT1080" s="124"/>
      <c r="AU1080" s="124">
        <v>0</v>
      </c>
      <c r="AV1080" s="124">
        <v>0</v>
      </c>
      <c r="AW1080" s="124">
        <v>0</v>
      </c>
      <c r="AX1080" s="124">
        <v>0</v>
      </c>
      <c r="AY1080" s="124">
        <v>0</v>
      </c>
      <c r="AZ1080" s="124">
        <v>0</v>
      </c>
      <c r="BA1080" s="124">
        <v>0</v>
      </c>
      <c r="BB1080" s="124">
        <v>0</v>
      </c>
      <c r="BC1080" s="124">
        <v>0</v>
      </c>
      <c r="BD1080" s="123">
        <v>0</v>
      </c>
      <c r="BE1080" s="123">
        <v>0</v>
      </c>
      <c r="BF1080" s="124">
        <v>0</v>
      </c>
      <c r="BG1080" s="124">
        <v>0</v>
      </c>
      <c r="BH1080" s="124">
        <v>0</v>
      </c>
      <c r="BI1080" s="124"/>
      <c r="BJ1080" s="124">
        <v>0</v>
      </c>
      <c r="BK1080" s="124"/>
      <c r="BL1080" s="124">
        <v>0</v>
      </c>
      <c r="BM1080" s="124">
        <v>0</v>
      </c>
      <c r="BN1080" s="124">
        <v>0</v>
      </c>
      <c r="BO1080" s="124">
        <v>0</v>
      </c>
      <c r="BP1080" s="125">
        <v>0</v>
      </c>
      <c r="BS1080" s="97">
        <f t="shared" si="883"/>
        <v>0</v>
      </c>
      <c r="BT1080" s="97">
        <f t="shared" si="884"/>
        <v>0</v>
      </c>
      <c r="BU1080" s="97">
        <f t="shared" si="885"/>
        <v>0</v>
      </c>
      <c r="BV1080" s="296" t="str">
        <f>IF(CA1080=0,"NO STOCK",IF(COUNTIF(PKGSUMM_T!$A$2:$A$1245,A1080)&gt;0,"OK","ERROR"))</f>
        <v>NO STOCK</v>
      </c>
      <c r="BW1080" s="296" t="str">
        <f>IF(CA1080=0,"NO STOCK",IF(OR(COUNTIF(COST_SHEETT!$B$3:$B$1238,CI1080)&gt;0,COUNTIF(COST_SHEETT!$AB$3:$AB$1238,CI1080)&gt;0,COUNTIF(COST_SHEETT1!$B$3:$B$1238,CI1080)&gt;0,COUNTIF(COST_SHEETT1!$AB$3:$AB$1238,CI1080)&gt;0),"OK","ERROR"))</f>
        <v>NO STOCK</v>
      </c>
      <c r="BX1080" s="97">
        <f>SUMIF(HW!$A$2:$A$1573,$A1080,HW!BI$2:BI$1573)</f>
        <v>0</v>
      </c>
      <c r="BY1080" s="97">
        <f>SUMIF(HW!$A$2:$A$1573,$A1080,HW!BJ$2:BJ$1573)</f>
        <v>0</v>
      </c>
      <c r="BZ1080" s="197">
        <f t="shared" si="886"/>
        <v>0</v>
      </c>
      <c r="CA1080" s="198">
        <f t="shared" si="887"/>
        <v>0</v>
      </c>
      <c r="CI1080" s="285"/>
      <c r="CJ1080" s="282"/>
      <c r="CK1080" s="296">
        <f>IF(C1080="WORK IN PROGRESS",0.099999,IF(SUMIF(SALE!$L$3:$L$1221,$A1080,SALE!$U$3:$U$1221)=0,0,SUMIF(SALE!$L$3:$L$1221,$A1080,SALE!$U$3:$U$1221)/SUMIF(SALE!$L$3:$L$1221,$A1080,SALE!$F$3:$F$1221)))</f>
        <v>0</v>
      </c>
    </row>
    <row r="1081" spans="1:102" ht="12" hidden="1" customHeight="1" x14ac:dyDescent="0.25">
      <c r="A1081" s="114" t="s">
        <v>2205</v>
      </c>
      <c r="B1081" s="115" t="s">
        <v>2206</v>
      </c>
      <c r="C1081" s="115" t="s">
        <v>30</v>
      </c>
      <c r="D1081" s="116">
        <v>1800</v>
      </c>
      <c r="E1081" s="117">
        <v>475</v>
      </c>
      <c r="F1081" s="117">
        <v>6.8922999999999998E-2</v>
      </c>
      <c r="G1081" s="117">
        <v>6.8922999999999998E-2</v>
      </c>
      <c r="H1081" s="118"/>
      <c r="I1081" s="118">
        <v>0</v>
      </c>
      <c r="J1081" s="118">
        <v>0</v>
      </c>
      <c r="K1081" s="118"/>
      <c r="L1081" s="118">
        <v>0</v>
      </c>
      <c r="M1081" s="118"/>
      <c r="N1081" s="118">
        <v>0</v>
      </c>
      <c r="O1081" s="118"/>
      <c r="P1081" s="118">
        <v>0</v>
      </c>
      <c r="Q1081" s="118"/>
      <c r="R1081" s="118">
        <v>0</v>
      </c>
      <c r="S1081" s="118"/>
      <c r="T1081" s="118">
        <v>0</v>
      </c>
      <c r="U1081" s="118"/>
      <c r="V1081" s="118">
        <v>0</v>
      </c>
      <c r="W1081" s="118"/>
      <c r="X1081" s="118">
        <v>0</v>
      </c>
      <c r="Y1081" s="118"/>
      <c r="Z1081" s="118">
        <v>0</v>
      </c>
      <c r="AA1081" s="118"/>
      <c r="AB1081" s="118">
        <v>0</v>
      </c>
      <c r="AC1081" s="118">
        <v>0</v>
      </c>
      <c r="AD1081" s="118">
        <v>0</v>
      </c>
      <c r="AE1081" s="118">
        <v>0</v>
      </c>
      <c r="AF1081" s="118"/>
      <c r="AG1081" s="118">
        <v>0</v>
      </c>
      <c r="AH1081" s="118"/>
      <c r="AI1081" s="118">
        <v>0</v>
      </c>
      <c r="AJ1081" s="118"/>
      <c r="AK1081" s="118">
        <v>0</v>
      </c>
      <c r="AL1081" s="118"/>
      <c r="AM1081" s="118">
        <v>0</v>
      </c>
      <c r="AN1081" s="118"/>
      <c r="AO1081" s="118">
        <v>0</v>
      </c>
      <c r="AP1081" s="118"/>
      <c r="AQ1081" s="118">
        <v>0</v>
      </c>
      <c r="AR1081" s="118"/>
      <c r="AS1081" s="118">
        <v>0</v>
      </c>
      <c r="AT1081" s="118"/>
      <c r="AU1081" s="118">
        <v>0</v>
      </c>
      <c r="AV1081" s="118">
        <v>0</v>
      </c>
      <c r="AW1081" s="118">
        <v>0</v>
      </c>
      <c r="AX1081" s="118">
        <v>0</v>
      </c>
      <c r="AY1081" s="118">
        <v>0</v>
      </c>
      <c r="AZ1081" s="118">
        <v>0</v>
      </c>
      <c r="BA1081" s="118">
        <v>0</v>
      </c>
      <c r="BB1081" s="118">
        <v>0</v>
      </c>
      <c r="BC1081" s="118">
        <v>0</v>
      </c>
      <c r="BD1081" s="117">
        <v>0</v>
      </c>
      <c r="BE1081" s="117">
        <v>0</v>
      </c>
      <c r="BF1081" s="118">
        <v>0</v>
      </c>
      <c r="BG1081" s="118">
        <v>0</v>
      </c>
      <c r="BH1081" s="118">
        <v>0</v>
      </c>
      <c r="BI1081" s="118"/>
      <c r="BJ1081" s="118">
        <v>0</v>
      </c>
      <c r="BK1081" s="118"/>
      <c r="BL1081" s="118">
        <v>0</v>
      </c>
      <c r="BM1081" s="118">
        <v>0</v>
      </c>
      <c r="BN1081" s="118">
        <v>0</v>
      </c>
      <c r="BO1081" s="118">
        <v>0</v>
      </c>
      <c r="BP1081" s="119">
        <v>0</v>
      </c>
      <c r="BS1081" s="97">
        <f t="shared" si="883"/>
        <v>0</v>
      </c>
      <c r="BT1081" s="97">
        <f t="shared" si="884"/>
        <v>0</v>
      </c>
      <c r="BU1081" s="97">
        <f t="shared" si="885"/>
        <v>0</v>
      </c>
      <c r="BV1081" s="296" t="str">
        <f>IF(CA1081=0,"NO STOCK",IF(COUNTIF(PKGSUMM_T!$A$2:$A$1245,A1081)&gt;0,"OK","ERROR"))</f>
        <v>NO STOCK</v>
      </c>
      <c r="BW1081" s="296" t="str">
        <f>IF(CA1081=0,"NO STOCK",IF(OR(COUNTIF(COST_SHEETT!$B$3:$B$1238,CI1081)&gt;0,COUNTIF(COST_SHEETT!$AB$3:$AB$1238,CI1081)&gt;0,COUNTIF(COST_SHEETT1!$B$3:$B$1238,CI1081)&gt;0,COUNTIF(COST_SHEETT1!$AB$3:$AB$1238,CI1081)&gt;0),"OK","ERROR"))</f>
        <v>NO STOCK</v>
      </c>
      <c r="BX1081" s="97">
        <f>SUMIF(HW!$A$2:$A$1573,$A1081,HW!BI$2:BI$1573)</f>
        <v>0</v>
      </c>
      <c r="BY1081" s="97">
        <f>SUMIF(HW!$A$2:$A$1573,$A1081,HW!BJ$2:BJ$1573)</f>
        <v>0</v>
      </c>
      <c r="BZ1081" s="197">
        <f t="shared" si="886"/>
        <v>0</v>
      </c>
      <c r="CA1081" s="198">
        <f t="shared" si="887"/>
        <v>0</v>
      </c>
      <c r="CI1081" s="285"/>
      <c r="CJ1081" s="282"/>
      <c r="CK1081" s="296">
        <f>IF(C1081="WORK IN PROGRESS",0.099999,IF(SUMIF(SALE!$L$3:$L$1221,$A1081,SALE!$U$3:$U$1221)=0,0,SUMIF(SALE!$L$3:$L$1221,$A1081,SALE!$U$3:$U$1221)/SUMIF(SALE!$L$3:$L$1221,$A1081,SALE!$F$3:$F$1221)))</f>
        <v>0</v>
      </c>
    </row>
    <row r="1082" spans="1:102" ht="12" hidden="1" customHeight="1" x14ac:dyDescent="0.25">
      <c r="A1082" s="133" t="s">
        <v>2642</v>
      </c>
      <c r="B1082" s="111"/>
      <c r="C1082" s="111" t="s">
        <v>1200</v>
      </c>
      <c r="D1082" s="126"/>
      <c r="E1082" s="126"/>
      <c r="F1082" s="126">
        <v>0.71482999999999997</v>
      </c>
      <c r="G1082" s="126">
        <v>0.71482999999999997</v>
      </c>
      <c r="H1082" s="112">
        <v>3600</v>
      </c>
      <c r="I1082" s="112">
        <v>1.512</v>
      </c>
      <c r="J1082" s="112">
        <v>172.751</v>
      </c>
      <c r="K1082" s="126"/>
      <c r="L1082" s="112">
        <v>0</v>
      </c>
      <c r="M1082" s="126"/>
      <c r="N1082" s="112">
        <v>0</v>
      </c>
      <c r="O1082" s="126"/>
      <c r="P1082" s="112">
        <v>0</v>
      </c>
      <c r="Q1082" s="126"/>
      <c r="R1082" s="112">
        <v>0</v>
      </c>
      <c r="S1082" s="126"/>
      <c r="T1082" s="112">
        <v>0</v>
      </c>
      <c r="U1082" s="126"/>
      <c r="V1082" s="112">
        <v>0</v>
      </c>
      <c r="W1082" s="126"/>
      <c r="X1082" s="112">
        <v>0</v>
      </c>
      <c r="Y1082" s="126"/>
      <c r="Z1082" s="112">
        <v>0</v>
      </c>
      <c r="AA1082" s="126"/>
      <c r="AB1082" s="112">
        <v>0</v>
      </c>
      <c r="AC1082" s="112">
        <v>0</v>
      </c>
      <c r="AD1082" s="112">
        <v>0</v>
      </c>
      <c r="AE1082" s="112">
        <v>0</v>
      </c>
      <c r="AF1082" s="126"/>
      <c r="AG1082" s="112">
        <v>0</v>
      </c>
      <c r="AH1082" s="126"/>
      <c r="AI1082" s="112">
        <v>0</v>
      </c>
      <c r="AJ1082" s="126"/>
      <c r="AK1082" s="112">
        <v>0</v>
      </c>
      <c r="AL1082" s="126"/>
      <c r="AM1082" s="112">
        <v>0</v>
      </c>
      <c r="AN1082" s="126">
        <v>1800</v>
      </c>
      <c r="AO1082" s="112">
        <v>0.75600000000000001</v>
      </c>
      <c r="AP1082" s="126"/>
      <c r="AQ1082" s="112">
        <v>0</v>
      </c>
      <c r="AR1082" s="126"/>
      <c r="AS1082" s="112">
        <v>0</v>
      </c>
      <c r="AT1082" s="126"/>
      <c r="AU1082" s="112">
        <v>0</v>
      </c>
      <c r="AV1082" s="135">
        <v>1800</v>
      </c>
      <c r="AW1082" s="112">
        <v>0.75600000000000001</v>
      </c>
      <c r="AX1082" s="112">
        <v>62.951000000000001</v>
      </c>
      <c r="AY1082" s="135">
        <v>1800</v>
      </c>
      <c r="AZ1082" s="126">
        <v>2</v>
      </c>
      <c r="BA1082" s="112">
        <v>0.75600000000000001</v>
      </c>
      <c r="BB1082" s="112">
        <v>109.8</v>
      </c>
      <c r="BC1082" s="112">
        <v>109.8</v>
      </c>
      <c r="BD1082" s="126">
        <v>0</v>
      </c>
      <c r="BE1082" s="126">
        <v>0</v>
      </c>
      <c r="BF1082" s="112">
        <v>0</v>
      </c>
      <c r="BG1082" s="112">
        <v>0</v>
      </c>
      <c r="BH1082" s="112">
        <v>0</v>
      </c>
      <c r="BI1082" s="126"/>
      <c r="BJ1082" s="112">
        <v>0</v>
      </c>
      <c r="BK1082" s="126"/>
      <c r="BL1082" s="112">
        <v>0</v>
      </c>
      <c r="BM1082" s="112">
        <v>0</v>
      </c>
      <c r="BN1082" s="112">
        <v>0</v>
      </c>
      <c r="BO1082" s="112">
        <v>0</v>
      </c>
      <c r="BP1082" s="113">
        <v>0</v>
      </c>
      <c r="BS1082" s="97">
        <f t="shared" si="883"/>
        <v>0</v>
      </c>
      <c r="BT1082" s="97">
        <f t="shared" si="884"/>
        <v>0</v>
      </c>
      <c r="BU1082" s="97">
        <f t="shared" si="885"/>
        <v>0</v>
      </c>
      <c r="BV1082" s="296" t="str">
        <f>IF(CA1082=0,"NO STOCK",IF(COUNTIF(PKGSUMM_T!$A$2:$A$1245,A1082)&gt;0,"OK","ERROR"))</f>
        <v>NO STOCK</v>
      </c>
      <c r="BW1082" s="296" t="str">
        <f>IF(CA1082=0,"NO STOCK",IF(OR(COUNTIF(COST_SHEETT!$B$3:$B$1238,CI1082)&gt;0,COUNTIF(COST_SHEETT!$AB$3:$AB$1238,CI1082)&gt;0,COUNTIF(COST_SHEETT1!$B$3:$B$1238,CI1082)&gt;0,COUNTIF(COST_SHEETT1!$AB$3:$AB$1238,CI1082)&gt;0),"OK","ERROR"))</f>
        <v>NO STOCK</v>
      </c>
      <c r="BX1082" s="97">
        <f>SUMIF(HW!$A$2:$A$1573,$A1082,HW!BI$2:BI$1573)</f>
        <v>0</v>
      </c>
      <c r="BY1082" s="97">
        <f>SUMIF(HW!$A$2:$A$1573,$A1082,HW!BJ$2:BJ$1573)</f>
        <v>0</v>
      </c>
      <c r="BZ1082" s="197">
        <f t="shared" si="886"/>
        <v>0</v>
      </c>
      <c r="CA1082" s="198">
        <f t="shared" si="887"/>
        <v>0</v>
      </c>
      <c r="CI1082" s="285"/>
      <c r="CJ1082" s="282"/>
      <c r="CK1082" s="296">
        <f>IF(C1082="WORK IN PROGRESS",0.099999,IF(SUMIF(SALE!$L$3:$L$1221,$A1082,SALE!$U$3:$U$1221)=0,0,SUMIF(SALE!$L$3:$L$1221,$A1082,SALE!$U$3:$U$1221)/SUMIF(SALE!$L$3:$L$1221,$A1082,SALE!$F$3:$F$1221)))</f>
        <v>0</v>
      </c>
    </row>
    <row r="1083" spans="1:102" ht="12" hidden="1" customHeight="1" x14ac:dyDescent="0.25">
      <c r="A1083" s="136" t="s">
        <v>2642</v>
      </c>
      <c r="B1083" s="105" t="s">
        <v>1200</v>
      </c>
      <c r="C1083" s="105"/>
      <c r="D1083" s="137"/>
      <c r="E1083" s="137"/>
      <c r="F1083" s="137">
        <v>0.71482999999999997</v>
      </c>
      <c r="G1083" s="137">
        <v>0.71482999999999997</v>
      </c>
      <c r="H1083" s="107">
        <v>3600</v>
      </c>
      <c r="I1083" s="107">
        <v>1.512</v>
      </c>
      <c r="J1083" s="107">
        <v>172.751</v>
      </c>
      <c r="K1083" s="137"/>
      <c r="L1083" s="107">
        <v>0</v>
      </c>
      <c r="M1083" s="137"/>
      <c r="N1083" s="107">
        <v>0</v>
      </c>
      <c r="O1083" s="137"/>
      <c r="P1083" s="107">
        <v>0</v>
      </c>
      <c r="Q1083" s="137"/>
      <c r="R1083" s="107">
        <v>0</v>
      </c>
      <c r="S1083" s="137"/>
      <c r="T1083" s="107">
        <v>0</v>
      </c>
      <c r="U1083" s="137"/>
      <c r="V1083" s="107">
        <v>0</v>
      </c>
      <c r="W1083" s="137"/>
      <c r="X1083" s="107">
        <v>0</v>
      </c>
      <c r="Y1083" s="137"/>
      <c r="Z1083" s="107">
        <v>0</v>
      </c>
      <c r="AA1083" s="137"/>
      <c r="AB1083" s="107">
        <v>0</v>
      </c>
      <c r="AC1083" s="107">
        <v>0</v>
      </c>
      <c r="AD1083" s="107">
        <v>0</v>
      </c>
      <c r="AE1083" s="107">
        <v>0</v>
      </c>
      <c r="AF1083" s="137"/>
      <c r="AG1083" s="107">
        <v>0</v>
      </c>
      <c r="AH1083" s="137"/>
      <c r="AI1083" s="107">
        <v>0</v>
      </c>
      <c r="AJ1083" s="137"/>
      <c r="AK1083" s="107">
        <v>0</v>
      </c>
      <c r="AL1083" s="137"/>
      <c r="AM1083" s="107">
        <v>0</v>
      </c>
      <c r="AN1083" s="137">
        <v>1800</v>
      </c>
      <c r="AO1083" s="107">
        <v>0.75600000000000001</v>
      </c>
      <c r="AP1083" s="137"/>
      <c r="AQ1083" s="107">
        <v>0</v>
      </c>
      <c r="AR1083" s="137"/>
      <c r="AS1083" s="107">
        <v>0</v>
      </c>
      <c r="AT1083" s="137"/>
      <c r="AU1083" s="107">
        <v>0</v>
      </c>
      <c r="AV1083" s="139">
        <v>1800</v>
      </c>
      <c r="AW1083" s="107">
        <v>0.75600000000000001</v>
      </c>
      <c r="AX1083" s="107">
        <v>62.951000000000001</v>
      </c>
      <c r="AY1083" s="139">
        <v>1800</v>
      </c>
      <c r="AZ1083" s="137">
        <v>2</v>
      </c>
      <c r="BA1083" s="107">
        <v>0.75600000000000001</v>
      </c>
      <c r="BB1083" s="107">
        <v>109.8</v>
      </c>
      <c r="BC1083" s="107">
        <v>109.8</v>
      </c>
      <c r="BD1083" s="137">
        <v>0</v>
      </c>
      <c r="BE1083" s="137">
        <v>0</v>
      </c>
      <c r="BF1083" s="107">
        <v>0</v>
      </c>
      <c r="BG1083" s="107">
        <v>0</v>
      </c>
      <c r="BH1083" s="107">
        <v>0</v>
      </c>
      <c r="BI1083" s="137"/>
      <c r="BJ1083" s="107">
        <v>0</v>
      </c>
      <c r="BK1083" s="137"/>
      <c r="BL1083" s="107">
        <v>0</v>
      </c>
      <c r="BM1083" s="107">
        <v>0</v>
      </c>
      <c r="BN1083" s="107">
        <v>0</v>
      </c>
      <c r="BO1083" s="107">
        <v>0</v>
      </c>
      <c r="BP1083" s="108">
        <v>0</v>
      </c>
      <c r="BS1083" s="97">
        <f t="shared" si="883"/>
        <v>0</v>
      </c>
      <c r="BT1083" s="97">
        <f t="shared" si="884"/>
        <v>0</v>
      </c>
      <c r="BU1083" s="97">
        <f t="shared" si="885"/>
        <v>0</v>
      </c>
      <c r="BV1083" s="296" t="str">
        <f>IF(CA1083=0,"NO STOCK",IF(COUNTIF(PKGSUMM_T!$A$2:$A$1245,A1083)&gt;0,"OK","ERROR"))</f>
        <v>NO STOCK</v>
      </c>
      <c r="BW1083" s="296" t="str">
        <f>IF(CA1083=0,"NO STOCK",IF(OR(COUNTIF(COST_SHEETT!$B$3:$B$1238,CI1083)&gt;0,COUNTIF(COST_SHEETT!$AB$3:$AB$1238,CI1083)&gt;0,COUNTIF(COST_SHEETT1!$B$3:$B$1238,CI1083)&gt;0,COUNTIF(COST_SHEETT1!$AB$3:$AB$1238,CI1083)&gt;0),"OK","ERROR"))</f>
        <v>NO STOCK</v>
      </c>
      <c r="BX1083" s="97">
        <f>SUMIF(HW!$A$2:$A$1573,$A1083,HW!BI$2:BI$1573)</f>
        <v>0</v>
      </c>
      <c r="BY1083" s="97">
        <f>SUMIF(HW!$A$2:$A$1573,$A1083,HW!BJ$2:BJ$1573)</f>
        <v>0</v>
      </c>
      <c r="BZ1083" s="197">
        <f t="shared" si="886"/>
        <v>0</v>
      </c>
      <c r="CA1083" s="198">
        <f t="shared" si="887"/>
        <v>0</v>
      </c>
      <c r="CI1083" s="285"/>
      <c r="CJ1083" s="282"/>
      <c r="CK1083" s="296">
        <f>IF(C1083="WORK IN PROGRESS",0.099999,IF(SUMIF(SALE!$L$3:$L$1221,$A1083,SALE!$U$3:$U$1221)=0,0,SUMIF(SALE!$L$3:$L$1221,$A1083,SALE!$U$3:$U$1221)/SUMIF(SALE!$L$3:$L$1221,$A1083,SALE!$F$3:$F$1221)))</f>
        <v>0</v>
      </c>
    </row>
    <row r="1084" spans="1:102" ht="12" hidden="1" customHeight="1" x14ac:dyDescent="0.25">
      <c r="A1084" s="109" t="s">
        <v>2642</v>
      </c>
      <c r="B1084" s="111" t="s">
        <v>72</v>
      </c>
      <c r="C1084" s="110"/>
      <c r="D1084" s="112"/>
      <c r="E1084" s="112"/>
      <c r="F1084" s="112"/>
      <c r="G1084" s="112"/>
      <c r="H1084" s="112"/>
      <c r="I1084" s="112"/>
      <c r="J1084" s="112"/>
      <c r="K1084" s="112"/>
      <c r="L1084" s="112"/>
      <c r="M1084" s="112"/>
      <c r="N1084" s="112"/>
      <c r="O1084" s="112"/>
      <c r="P1084" s="112"/>
      <c r="Q1084" s="112"/>
      <c r="R1084" s="112"/>
      <c r="S1084" s="112"/>
      <c r="T1084" s="112"/>
      <c r="U1084" s="112"/>
      <c r="V1084" s="112"/>
      <c r="W1084" s="112"/>
      <c r="X1084" s="112"/>
      <c r="Y1084" s="112"/>
      <c r="Z1084" s="112"/>
      <c r="AA1084" s="112"/>
      <c r="AB1084" s="112"/>
      <c r="AC1084" s="112"/>
      <c r="AD1084" s="112"/>
      <c r="AE1084" s="112"/>
      <c r="AF1084" s="112"/>
      <c r="AG1084" s="112"/>
      <c r="AH1084" s="112"/>
      <c r="AI1084" s="112"/>
      <c r="AJ1084" s="112"/>
      <c r="AK1084" s="112"/>
      <c r="AL1084" s="112"/>
      <c r="AM1084" s="112"/>
      <c r="AN1084" s="112"/>
      <c r="AO1084" s="112"/>
      <c r="AP1084" s="112"/>
      <c r="AQ1084" s="112"/>
      <c r="AR1084" s="112"/>
      <c r="AS1084" s="112"/>
      <c r="AT1084" s="112"/>
      <c r="AU1084" s="112"/>
      <c r="AV1084" s="112"/>
      <c r="AW1084" s="112"/>
      <c r="AX1084" s="112"/>
      <c r="AY1084" s="112"/>
      <c r="AZ1084" s="112"/>
      <c r="BA1084" s="112"/>
      <c r="BB1084" s="112"/>
      <c r="BC1084" s="112"/>
      <c r="BD1084" s="112"/>
      <c r="BE1084" s="112"/>
      <c r="BF1084" s="112"/>
      <c r="BG1084" s="112"/>
      <c r="BH1084" s="112"/>
      <c r="BI1084" s="112"/>
      <c r="BJ1084" s="112"/>
      <c r="BK1084" s="112"/>
      <c r="BL1084" s="112"/>
      <c r="BM1084" s="112"/>
      <c r="BN1084" s="112"/>
      <c r="BO1084" s="112"/>
      <c r="BP1084" s="113"/>
      <c r="BS1084" s="97">
        <f t="shared" si="883"/>
        <v>0</v>
      </c>
      <c r="BT1084" s="97">
        <f t="shared" si="884"/>
        <v>0</v>
      </c>
      <c r="BU1084" s="97">
        <f t="shared" si="885"/>
        <v>0</v>
      </c>
      <c r="BV1084" s="296" t="str">
        <f>IF(CA1084=0,"NO STOCK",IF(COUNTIF(PKGSUMM_T!$A$2:$A$1245,A1084)&gt;0,"OK","ERROR"))</f>
        <v>NO STOCK</v>
      </c>
      <c r="BW1084" s="296" t="str">
        <f>IF(CA1084=0,"NO STOCK",IF(OR(COUNTIF(COST_SHEETT!$B$3:$B$1238,CI1084)&gt;0,COUNTIF(COST_SHEETT!$AB$3:$AB$1238,CI1084)&gt;0,COUNTIF(COST_SHEETT1!$B$3:$B$1238,CI1084)&gt;0,COUNTIF(COST_SHEETT1!$AB$3:$AB$1238,CI1084)&gt;0),"OK","ERROR"))</f>
        <v>NO STOCK</v>
      </c>
      <c r="BX1084" s="97">
        <f>SUMIF(HW!$A$2:$A$1573,$A1084,HW!BI$2:BI$1573)</f>
        <v>0</v>
      </c>
      <c r="BY1084" s="97">
        <f>SUMIF(HW!$A$2:$A$1573,$A1084,HW!BJ$2:BJ$1573)</f>
        <v>0</v>
      </c>
      <c r="BZ1084" s="197">
        <f t="shared" si="886"/>
        <v>0</v>
      </c>
      <c r="CA1084" s="198">
        <f t="shared" si="887"/>
        <v>0</v>
      </c>
      <c r="CI1084" s="285"/>
      <c r="CJ1084" s="282"/>
      <c r="CK1084" s="296">
        <f>IF(C1084="WORK IN PROGRESS",0.099999,IF(SUMIF(SALE!$L$3:$L$1221,$A1084,SALE!$U$3:$U$1221)=0,0,SUMIF(SALE!$L$3:$L$1221,$A1084,SALE!$U$3:$U$1221)/SUMIF(SALE!$L$3:$L$1221,$A1084,SALE!$F$3:$F$1221)))</f>
        <v>0</v>
      </c>
    </row>
    <row r="1085" spans="1:102" ht="12" hidden="1" customHeight="1" x14ac:dyDescent="0.25">
      <c r="A1085" s="104" t="s">
        <v>2642</v>
      </c>
      <c r="B1085" s="106"/>
      <c r="C1085" s="105" t="s">
        <v>30</v>
      </c>
      <c r="D1085" s="107"/>
      <c r="E1085" s="107"/>
      <c r="F1085" s="107"/>
      <c r="G1085" s="107"/>
      <c r="H1085" s="107"/>
      <c r="I1085" s="107"/>
      <c r="J1085" s="107"/>
      <c r="K1085" s="107"/>
      <c r="L1085" s="107"/>
      <c r="M1085" s="107"/>
      <c r="N1085" s="107"/>
      <c r="O1085" s="107"/>
      <c r="P1085" s="107"/>
      <c r="Q1085" s="107"/>
      <c r="R1085" s="107"/>
      <c r="S1085" s="107"/>
      <c r="T1085" s="107"/>
      <c r="U1085" s="107"/>
      <c r="V1085" s="107"/>
      <c r="W1085" s="107"/>
      <c r="X1085" s="107"/>
      <c r="Y1085" s="107"/>
      <c r="Z1085" s="107"/>
      <c r="AA1085" s="107"/>
      <c r="AB1085" s="107"/>
      <c r="AC1085" s="107"/>
      <c r="AD1085" s="107"/>
      <c r="AE1085" s="107"/>
      <c r="AF1085" s="107"/>
      <c r="AG1085" s="107"/>
      <c r="AH1085" s="107"/>
      <c r="AI1085" s="107"/>
      <c r="AJ1085" s="107"/>
      <c r="AK1085" s="107"/>
      <c r="AL1085" s="107"/>
      <c r="AM1085" s="107"/>
      <c r="AN1085" s="107"/>
      <c r="AO1085" s="107"/>
      <c r="AP1085" s="107"/>
      <c r="AQ1085" s="107"/>
      <c r="AR1085" s="107"/>
      <c r="AS1085" s="107"/>
      <c r="AT1085" s="107"/>
      <c r="AU1085" s="107"/>
      <c r="AV1085" s="107"/>
      <c r="AW1085" s="107"/>
      <c r="AX1085" s="107"/>
      <c r="AY1085" s="107"/>
      <c r="AZ1085" s="107"/>
      <c r="BA1085" s="107"/>
      <c r="BB1085" s="107"/>
      <c r="BC1085" s="107"/>
      <c r="BD1085" s="107"/>
      <c r="BE1085" s="107"/>
      <c r="BF1085" s="107"/>
      <c r="BG1085" s="107"/>
      <c r="BH1085" s="107"/>
      <c r="BI1085" s="107"/>
      <c r="BJ1085" s="107"/>
      <c r="BK1085" s="107"/>
      <c r="BL1085" s="107"/>
      <c r="BM1085" s="107"/>
      <c r="BN1085" s="107"/>
      <c r="BO1085" s="107"/>
      <c r="BP1085" s="108"/>
      <c r="BS1085" s="97">
        <f t="shared" si="883"/>
        <v>0</v>
      </c>
      <c r="BT1085" s="97">
        <f t="shared" si="884"/>
        <v>0</v>
      </c>
      <c r="BU1085" s="97">
        <f t="shared" si="885"/>
        <v>0</v>
      </c>
      <c r="BV1085" s="296" t="str">
        <f>IF(CA1085=0,"NO STOCK",IF(COUNTIF(PKGSUMM_T!$A$2:$A$1245,A1085)&gt;0,"OK","ERROR"))</f>
        <v>NO STOCK</v>
      </c>
      <c r="BW1085" s="296" t="str">
        <f>IF(CA1085=0,"NO STOCK",IF(OR(COUNTIF(COST_SHEETT!$B$3:$B$1238,CI1085)&gt;0,COUNTIF(COST_SHEETT!$AB$3:$AB$1238,CI1085)&gt;0,COUNTIF(COST_SHEETT1!$B$3:$B$1238,CI1085)&gt;0,COUNTIF(COST_SHEETT1!$AB$3:$AB$1238,CI1085)&gt;0),"OK","ERROR"))</f>
        <v>NO STOCK</v>
      </c>
      <c r="BX1085" s="97">
        <f>SUMIF(HW!$A$2:$A$1573,$A1085,HW!BI$2:BI$1573)</f>
        <v>0</v>
      </c>
      <c r="BY1085" s="97">
        <f>SUMIF(HW!$A$2:$A$1573,$A1085,HW!BJ$2:BJ$1573)</f>
        <v>0</v>
      </c>
      <c r="BZ1085" s="197">
        <f t="shared" si="886"/>
        <v>0</v>
      </c>
      <c r="CA1085" s="198">
        <f t="shared" si="887"/>
        <v>0</v>
      </c>
      <c r="CI1085" s="285"/>
      <c r="CJ1085" s="282"/>
      <c r="CK1085" s="296">
        <f>IF(C1085="WORK IN PROGRESS",0.099999,IF(SUMIF(SALE!$L$3:$L$1221,$A1085,SALE!$U$3:$U$1221)=0,0,SUMIF(SALE!$L$3:$L$1221,$A1085,SALE!$U$3:$U$1221)/SUMIF(SALE!$L$3:$L$1221,$A1085,SALE!$F$3:$F$1221)))</f>
        <v>0</v>
      </c>
    </row>
    <row r="1086" spans="1:102" ht="12" customHeight="1" x14ac:dyDescent="0.25">
      <c r="A1086" s="120" t="s">
        <v>649</v>
      </c>
      <c r="B1086" s="121" t="s">
        <v>2207</v>
      </c>
      <c r="C1086" s="121" t="s">
        <v>30</v>
      </c>
      <c r="D1086" s="122">
        <v>1584</v>
      </c>
      <c r="E1086" s="123">
        <v>215</v>
      </c>
      <c r="F1086" s="123">
        <v>2.9763999999999999E-2</v>
      </c>
      <c r="G1086" s="123">
        <v>2.9763999999999999E-2</v>
      </c>
      <c r="H1086" s="127">
        <v>7920</v>
      </c>
      <c r="I1086" s="127">
        <v>1.7030000000000001</v>
      </c>
      <c r="J1086" s="127">
        <v>235.73099999999999</v>
      </c>
      <c r="K1086" s="123"/>
      <c r="L1086" s="124">
        <v>0</v>
      </c>
      <c r="M1086" s="123"/>
      <c r="N1086" s="124">
        <v>0</v>
      </c>
      <c r="O1086" s="123"/>
      <c r="P1086" s="124">
        <v>0</v>
      </c>
      <c r="Q1086" s="123"/>
      <c r="R1086" s="124">
        <v>0</v>
      </c>
      <c r="S1086" s="123"/>
      <c r="T1086" s="124">
        <v>0</v>
      </c>
      <c r="U1086" s="123"/>
      <c r="V1086" s="124">
        <v>0</v>
      </c>
      <c r="W1086" s="123"/>
      <c r="X1086" s="124">
        <v>0</v>
      </c>
      <c r="Y1086" s="123"/>
      <c r="Z1086" s="124">
        <v>0</v>
      </c>
      <c r="AA1086" s="123"/>
      <c r="AB1086" s="124">
        <v>0</v>
      </c>
      <c r="AC1086" s="124">
        <v>0</v>
      </c>
      <c r="AD1086" s="124">
        <v>0</v>
      </c>
      <c r="AE1086" s="124">
        <v>0</v>
      </c>
      <c r="AF1086" s="123"/>
      <c r="AG1086" s="124">
        <v>0</v>
      </c>
      <c r="AH1086" s="123"/>
      <c r="AI1086" s="124">
        <v>0</v>
      </c>
      <c r="AJ1086" s="123"/>
      <c r="AK1086" s="124">
        <v>0</v>
      </c>
      <c r="AL1086" s="123"/>
      <c r="AM1086" s="124">
        <v>0</v>
      </c>
      <c r="AN1086" s="123"/>
      <c r="AO1086" s="124">
        <v>0</v>
      </c>
      <c r="AP1086" s="123"/>
      <c r="AQ1086" s="124">
        <v>0</v>
      </c>
      <c r="AR1086" s="123"/>
      <c r="AS1086" s="124">
        <v>0</v>
      </c>
      <c r="AT1086" s="123"/>
      <c r="AU1086" s="124">
        <v>0</v>
      </c>
      <c r="AV1086" s="124">
        <v>0</v>
      </c>
      <c r="AW1086" s="124">
        <v>0</v>
      </c>
      <c r="AX1086" s="124">
        <v>0</v>
      </c>
      <c r="AY1086" s="129">
        <v>7920</v>
      </c>
      <c r="AZ1086" s="123">
        <v>5</v>
      </c>
      <c r="BA1086" s="127">
        <v>1.7030000000000001</v>
      </c>
      <c r="BB1086" s="127">
        <v>235.73099999999999</v>
      </c>
      <c r="BC1086" s="127">
        <v>235.73099999999999</v>
      </c>
      <c r="BD1086" s="123">
        <v>0</v>
      </c>
      <c r="BE1086" s="123">
        <v>0</v>
      </c>
      <c r="BF1086" s="124">
        <v>0</v>
      </c>
      <c r="BG1086" s="124">
        <v>0</v>
      </c>
      <c r="BH1086" s="124">
        <v>0</v>
      </c>
      <c r="BI1086" s="123"/>
      <c r="BJ1086" s="124">
        <v>0</v>
      </c>
      <c r="BK1086" s="123"/>
      <c r="BL1086" s="124">
        <v>0</v>
      </c>
      <c r="BM1086" s="124">
        <v>0</v>
      </c>
      <c r="BN1086" s="124">
        <v>0</v>
      </c>
      <c r="BO1086" s="124">
        <v>0</v>
      </c>
      <c r="BP1086" s="125">
        <v>0</v>
      </c>
      <c r="BS1086" s="97">
        <f t="shared" si="883"/>
        <v>7920</v>
      </c>
      <c r="BT1086" s="97">
        <f t="shared" si="884"/>
        <v>5</v>
      </c>
      <c r="BU1086" s="97">
        <f t="shared" si="885"/>
        <v>1.7030000000000001</v>
      </c>
      <c r="BV1086" s="296" t="str">
        <f>IF(CA1086=0,"NO STOCK",IF(COUNTIF(PKGSUMM_T!$A$2:$A$1245,A1086)&gt;0,"OK","ERROR"))</f>
        <v>OK</v>
      </c>
      <c r="BW1086" s="296" t="str">
        <f>IF(CA1086=0,"NO STOCK",IF(OR(COUNTIF(COST_SHEETT!$B$3:$B$1238,CI1086)&gt;0,COUNTIF(COST_SHEETT!$AB$3:$AB$1238,CI1086)&gt;0,COUNTIF(COST_SHEETT1!$B$3:$B$1238,CI1086)&gt;0,COUNTIF(COST_SHEETT1!$AB$3:$AB$1238,CI1086)&gt;0),"OK","ERROR"))</f>
        <v>OK</v>
      </c>
      <c r="BX1086" s="97">
        <f>SUMIF(HW!$A$2:$A$1573,$A1086,HW!BI$2:BI$1573)</f>
        <v>0</v>
      </c>
      <c r="BY1086" s="97">
        <f>SUMIF(HW!$A$2:$A$1573,$A1086,HW!BJ$2:BJ$1573)</f>
        <v>0</v>
      </c>
      <c r="BZ1086" s="197">
        <f t="shared" si="886"/>
        <v>7920</v>
      </c>
      <c r="CA1086" s="198">
        <f t="shared" si="887"/>
        <v>1.7030000000000001</v>
      </c>
      <c r="CB1086" s="296">
        <f>IF(CJ1086="Y",IF(C1086="FINISHED GOODS",SUMIF(COST_SHEETT!$AB$3:$AB$1227,$CI1086,COST_SHEETT!$DD$3:$DD$1227),SUMIF(COST_SHEETT!$B$3:$B$1227,$CI1086,COST_SHEETT!$DB$3:$DB$1227)),IF(C1086="FINISHED GOODS",SUMIF(COST_SHEETT1!$AB$3:$AB$1227,$CI1086,COST_SHEETT1!$DD$3:$DD$1227),SUMIF(COST_SHEETT1!$B$3:$B$1227,$CI1086,COST_SHEETT1!$DB$3:$DB$1227)))</f>
        <v>2.9763641731936928E-2</v>
      </c>
      <c r="CC1086" s="209">
        <f t="shared" ref="CC1086:CC1088" si="918">ROUND(BZ1086*CB1086,0)</f>
        <v>236</v>
      </c>
      <c r="CD1086" s="295">
        <v>1</v>
      </c>
      <c r="CE1086" s="295"/>
      <c r="CF1086" s="376">
        <f t="shared" ref="CF1086:CF1088" si="919">IF(BZ1086=0,0,IF(CK1086&gt;0,CK1086,CD1086))</f>
        <v>3.4972537878787881E-2</v>
      </c>
      <c r="CG1086" s="301">
        <f t="shared" ref="CG1086:CG1088" si="920">MIN(CF1086,CB1086)</f>
        <v>2.9763641731936928E-2</v>
      </c>
      <c r="CH1086" s="302">
        <f t="shared" ref="CH1086:CH1088" si="921">ROUND(CG1086*BZ1086,0)</f>
        <v>236</v>
      </c>
      <c r="CI1086" s="285" t="s">
        <v>3870</v>
      </c>
      <c r="CJ1086" s="282"/>
      <c r="CK1086" s="303">
        <v>3.4972537878787881E-2</v>
      </c>
      <c r="CL1086" s="296" t="str">
        <f t="shared" ref="CL1086:CL1088" si="922">IF(CF1086&lt;CB1086,"NRV","COST")</f>
        <v>COST</v>
      </c>
      <c r="CM1086" s="304">
        <f t="shared" ref="CM1086:CM1088" si="923">IF(CA1086=0,0,ROUND(CH1086/CA1086,3))</f>
        <v>138.57900000000001</v>
      </c>
      <c r="CU1086" s="296">
        <f t="shared" ref="CU1086:CU1088" si="924">+(BZ1086-BX1086)*CG1086</f>
        <v>235.72804251694046</v>
      </c>
      <c r="CW1086" s="296">
        <f t="shared" ref="CW1086:CW1088" si="925">+CT1086+CU1086+CV1086</f>
        <v>235.72804251694046</v>
      </c>
      <c r="CX1086" s="388">
        <f t="shared" ref="CX1086:CX1088" si="926">+CW1086-CH1086</f>
        <v>-0.27195748305953771</v>
      </c>
    </row>
    <row r="1087" spans="1:102" ht="12" customHeight="1" x14ac:dyDescent="0.25">
      <c r="A1087" s="114" t="s">
        <v>653</v>
      </c>
      <c r="B1087" s="115" t="s">
        <v>2208</v>
      </c>
      <c r="C1087" s="115" t="s">
        <v>30</v>
      </c>
      <c r="D1087" s="116">
        <v>3168</v>
      </c>
      <c r="E1087" s="117">
        <v>220</v>
      </c>
      <c r="F1087" s="117">
        <v>3.3742000000000001E-2</v>
      </c>
      <c r="G1087" s="117">
        <v>3.3742000000000001E-2</v>
      </c>
      <c r="H1087" s="130">
        <v>6336</v>
      </c>
      <c r="I1087" s="130">
        <v>1.3939999999999999</v>
      </c>
      <c r="J1087" s="130">
        <v>213.78899999999999</v>
      </c>
      <c r="K1087" s="117"/>
      <c r="L1087" s="117">
        <v>0</v>
      </c>
      <c r="M1087" s="117"/>
      <c r="N1087" s="117">
        <v>0</v>
      </c>
      <c r="O1087" s="117"/>
      <c r="P1087" s="117">
        <v>0</v>
      </c>
      <c r="Q1087" s="117">
        <v>1450944</v>
      </c>
      <c r="R1087" s="145">
        <v>319.20800000000003</v>
      </c>
      <c r="S1087" s="117"/>
      <c r="T1087" s="117">
        <v>0</v>
      </c>
      <c r="U1087" s="117"/>
      <c r="V1087" s="117">
        <v>0</v>
      </c>
      <c r="W1087" s="117"/>
      <c r="X1087" s="117">
        <v>0</v>
      </c>
      <c r="Y1087" s="117"/>
      <c r="Z1087" s="117">
        <v>0</v>
      </c>
      <c r="AA1087" s="117"/>
      <c r="AB1087" s="117">
        <v>0</v>
      </c>
      <c r="AC1087" s="144">
        <v>1450944</v>
      </c>
      <c r="AD1087" s="145">
        <v>319.20800000000003</v>
      </c>
      <c r="AE1087" s="141">
        <v>48957.752</v>
      </c>
      <c r="AF1087" s="117"/>
      <c r="AG1087" s="117">
        <v>0</v>
      </c>
      <c r="AH1087" s="117"/>
      <c r="AI1087" s="117">
        <v>0</v>
      </c>
      <c r="AJ1087" s="117"/>
      <c r="AK1087" s="117">
        <v>0</v>
      </c>
      <c r="AL1087" s="117"/>
      <c r="AM1087" s="117">
        <v>0</v>
      </c>
      <c r="AN1087" s="117"/>
      <c r="AO1087" s="117">
        <v>0</v>
      </c>
      <c r="AP1087" s="117">
        <v>1447776</v>
      </c>
      <c r="AQ1087" s="107">
        <v>318.51100000000002</v>
      </c>
      <c r="AR1087" s="117"/>
      <c r="AS1087" s="117">
        <v>0</v>
      </c>
      <c r="AT1087" s="117"/>
      <c r="AU1087" s="117">
        <v>0</v>
      </c>
      <c r="AV1087" s="139">
        <v>1447776</v>
      </c>
      <c r="AW1087" s="107">
        <v>318.51100000000002</v>
      </c>
      <c r="AX1087" s="138">
        <v>48850.858</v>
      </c>
      <c r="AY1087" s="132">
        <v>9504</v>
      </c>
      <c r="AZ1087" s="117">
        <v>3</v>
      </c>
      <c r="BA1087" s="130">
        <v>2.0910000000000002</v>
      </c>
      <c r="BB1087" s="130">
        <v>320.68400000000003</v>
      </c>
      <c r="BC1087" s="130">
        <v>320.68400000000003</v>
      </c>
      <c r="BD1087" s="117">
        <v>0</v>
      </c>
      <c r="BE1087" s="117">
        <v>0</v>
      </c>
      <c r="BF1087" s="117">
        <v>0</v>
      </c>
      <c r="BG1087" s="144">
        <v>1450944</v>
      </c>
      <c r="BH1087" s="145">
        <v>319.20800000000003</v>
      </c>
      <c r="BI1087" s="117">
        <v>88704</v>
      </c>
      <c r="BJ1087" s="117">
        <v>19.515000000000001</v>
      </c>
      <c r="BK1087" s="117">
        <v>52272</v>
      </c>
      <c r="BL1087" s="117">
        <v>11.5</v>
      </c>
      <c r="BM1087" s="116">
        <v>36432</v>
      </c>
      <c r="BN1087" s="117">
        <v>8.0150000000000006</v>
      </c>
      <c r="BO1087" s="116">
        <v>1487376</v>
      </c>
      <c r="BP1087" s="146">
        <v>327.22300000000001</v>
      </c>
      <c r="BS1087" s="97">
        <f t="shared" si="883"/>
        <v>9504</v>
      </c>
      <c r="BT1087" s="97">
        <f t="shared" si="884"/>
        <v>3</v>
      </c>
      <c r="BU1087" s="97">
        <f t="shared" si="885"/>
        <v>2.0910000000000002</v>
      </c>
      <c r="BV1087" s="296" t="str">
        <f>IF(CA1087=0,"NO STOCK",IF(COUNTIF(PKGSUMM_T!$A$2:$A$1245,A1087)&gt;0,"OK","ERROR"))</f>
        <v>OK</v>
      </c>
      <c r="BW1087" s="296" t="str">
        <f>IF(CA1087=0,"NO STOCK",IF(OR(COUNTIF(COST_SHEETT!$B$3:$B$1238,CI1087)&gt;0,COUNTIF(COST_SHEETT!$AB$3:$AB$1238,CI1087)&gt;0,COUNTIF(COST_SHEETT1!$B$3:$B$1238,CI1087)&gt;0,COUNTIF(COST_SHEETT1!$AB$3:$AB$1238,CI1087)&gt;0),"OK","ERROR"))</f>
        <v>OK</v>
      </c>
      <c r="BX1087" s="97">
        <f>SUMIF(HW!$A$2:$A$1573,$A1087,HW!BI$2:BI$1573)</f>
        <v>31416</v>
      </c>
      <c r="BY1087" s="97">
        <f>SUMIF(HW!$A$2:$A$1573,$A1087,HW!BJ$2:BJ$1573)</f>
        <v>6.9119999999999999</v>
      </c>
      <c r="BZ1087" s="197">
        <f t="shared" si="886"/>
        <v>40920</v>
      </c>
      <c r="CA1087" s="198">
        <f t="shared" si="887"/>
        <v>9.0030000000000001</v>
      </c>
      <c r="CB1087" s="296">
        <f>IF(CJ1087="Y",IF(C1087="FINISHED GOODS",SUMIF(COST_SHEETT!$AB$3:$AB$1227,$CI1087,COST_SHEETT!$DD$3:$DD$1227),SUMIF(COST_SHEETT!$B$3:$B$1227,$CI1087,COST_SHEETT!$DB$3:$DB$1227)),IF(C1087="FINISHED GOODS",SUMIF(COST_SHEETT1!$AB$3:$AB$1227,$CI1087,COST_SHEETT1!$DD$3:$DD$1227),SUMIF(COST_SHEETT1!$B$3:$B$1227,$CI1087,COST_SHEETT1!$DB$3:$DB$1227)))</f>
        <v>3.3748662834109718E-2</v>
      </c>
      <c r="CC1087" s="209">
        <f t="shared" si="918"/>
        <v>1381</v>
      </c>
      <c r="CD1087" s="295">
        <v>1</v>
      </c>
      <c r="CE1087" s="295"/>
      <c r="CF1087" s="376">
        <f t="shared" si="919"/>
        <v>3.3801273533766996E-2</v>
      </c>
      <c r="CG1087" s="301">
        <f t="shared" si="920"/>
        <v>3.3748662834109718E-2</v>
      </c>
      <c r="CH1087" s="302">
        <f t="shared" si="921"/>
        <v>1381</v>
      </c>
      <c r="CI1087" s="285" t="s">
        <v>3875</v>
      </c>
      <c r="CJ1087" s="283" t="s">
        <v>2666</v>
      </c>
      <c r="CK1087" s="296">
        <f>IF(C1087="WORK IN PROGRESS",0.099999,IF(SUMIF(SALE!$L$3:$L$1221,$A1087,SALE!$U$3:$U$1221)=0,0,SUMIF(SALE!$L$3:$L$1221,$A1087,SALE!$U$3:$U$1221)/SUMIF(SALE!$L$3:$L$1221,$A1087,SALE!$F$3:$F$1221)))</f>
        <v>3.3801273533766996E-2</v>
      </c>
      <c r="CL1087" s="296" t="str">
        <f t="shared" si="922"/>
        <v>COST</v>
      </c>
      <c r="CM1087" s="304">
        <f t="shared" si="923"/>
        <v>153.393</v>
      </c>
      <c r="CT1087" s="296">
        <f t="shared" ref="CT1087:CT1088" si="927">+(BX1087*CG1087)</f>
        <v>1060.2479915963909</v>
      </c>
      <c r="CU1087" s="296">
        <f t="shared" si="924"/>
        <v>320.74729157537877</v>
      </c>
      <c r="CW1087" s="296">
        <f t="shared" si="925"/>
        <v>1380.9952831717696</v>
      </c>
      <c r="CX1087" s="388">
        <f t="shared" si="926"/>
        <v>-4.7168282303573505E-3</v>
      </c>
    </row>
    <row r="1088" spans="1:102" ht="12" customHeight="1" x14ac:dyDescent="0.25">
      <c r="A1088" s="120" t="s">
        <v>75</v>
      </c>
      <c r="B1088" s="121" t="s">
        <v>76</v>
      </c>
      <c r="C1088" s="121" t="s">
        <v>30</v>
      </c>
      <c r="D1088" s="122">
        <v>3168</v>
      </c>
      <c r="E1088" s="123">
        <v>220</v>
      </c>
      <c r="F1088" s="124"/>
      <c r="G1088" s="124"/>
      <c r="H1088" s="124"/>
      <c r="I1088" s="124">
        <v>0</v>
      </c>
      <c r="J1088" s="124">
        <v>0</v>
      </c>
      <c r="K1088" s="124"/>
      <c r="L1088" s="124">
        <v>0</v>
      </c>
      <c r="M1088" s="124"/>
      <c r="N1088" s="124">
        <v>0</v>
      </c>
      <c r="O1088" s="124"/>
      <c r="P1088" s="124">
        <v>0</v>
      </c>
      <c r="Q1088" s="123">
        <v>817344</v>
      </c>
      <c r="R1088" s="151">
        <v>179.816</v>
      </c>
      <c r="S1088" s="124"/>
      <c r="T1088" s="124">
        <v>0</v>
      </c>
      <c r="U1088" s="124"/>
      <c r="V1088" s="124">
        <v>0</v>
      </c>
      <c r="W1088" s="124"/>
      <c r="X1088" s="124">
        <v>0</v>
      </c>
      <c r="Y1088" s="124"/>
      <c r="Z1088" s="124">
        <v>0</v>
      </c>
      <c r="AA1088" s="124"/>
      <c r="AB1088" s="124">
        <v>0</v>
      </c>
      <c r="AC1088" s="152">
        <v>817344</v>
      </c>
      <c r="AD1088" s="151">
        <v>179.816</v>
      </c>
      <c r="AE1088" s="124">
        <v>0</v>
      </c>
      <c r="AF1088" s="124"/>
      <c r="AG1088" s="124">
        <v>0</v>
      </c>
      <c r="AH1088" s="124"/>
      <c r="AI1088" s="124">
        <v>0</v>
      </c>
      <c r="AJ1088" s="124"/>
      <c r="AK1088" s="124">
        <v>0</v>
      </c>
      <c r="AL1088" s="124"/>
      <c r="AM1088" s="124">
        <v>0</v>
      </c>
      <c r="AN1088" s="124"/>
      <c r="AO1088" s="124">
        <v>0</v>
      </c>
      <c r="AP1088" s="123">
        <v>323136</v>
      </c>
      <c r="AQ1088" s="112">
        <v>71.09</v>
      </c>
      <c r="AR1088" s="124"/>
      <c r="AS1088" s="124">
        <v>0</v>
      </c>
      <c r="AT1088" s="124"/>
      <c r="AU1088" s="124">
        <v>0</v>
      </c>
      <c r="AV1088" s="135">
        <v>323136</v>
      </c>
      <c r="AW1088" s="112">
        <v>71.09</v>
      </c>
      <c r="AX1088" s="124">
        <v>0</v>
      </c>
      <c r="AY1088" s="129">
        <v>494208</v>
      </c>
      <c r="AZ1088" s="123">
        <v>156</v>
      </c>
      <c r="BA1088" s="127">
        <v>108.726</v>
      </c>
      <c r="BB1088" s="124">
        <v>0</v>
      </c>
      <c r="BC1088" s="124">
        <v>0</v>
      </c>
      <c r="BD1088" s="123">
        <v>0</v>
      </c>
      <c r="BE1088" s="123">
        <v>0</v>
      </c>
      <c r="BF1088" s="124">
        <v>0</v>
      </c>
      <c r="BG1088" s="152">
        <v>817344</v>
      </c>
      <c r="BH1088" s="151">
        <v>179.816</v>
      </c>
      <c r="BI1088" s="123">
        <v>25344</v>
      </c>
      <c r="BJ1088" s="123">
        <v>5.5759999999999996</v>
      </c>
      <c r="BK1088" s="123">
        <v>12672</v>
      </c>
      <c r="BL1088" s="123">
        <v>2.7879999999999998</v>
      </c>
      <c r="BM1088" s="122">
        <v>12672</v>
      </c>
      <c r="BN1088" s="123">
        <v>2.7879999999999998</v>
      </c>
      <c r="BO1088" s="122">
        <v>830016</v>
      </c>
      <c r="BP1088" s="154">
        <v>182.60400000000001</v>
      </c>
      <c r="BS1088" s="97">
        <f t="shared" si="883"/>
        <v>494208</v>
      </c>
      <c r="BT1088" s="97">
        <f t="shared" si="884"/>
        <v>156</v>
      </c>
      <c r="BU1088" s="97">
        <f t="shared" si="885"/>
        <v>108.726</v>
      </c>
      <c r="BV1088" s="296" t="str">
        <f>IF(CA1088=0,"NO STOCK",IF(COUNTIF(PKGSUMM_T!$A$2:$A$1245,A1088)&gt;0,"OK","ERROR"))</f>
        <v>OK</v>
      </c>
      <c r="BW1088" s="296" t="str">
        <f>IF(CA1088=0,"NO STOCK",IF(OR(COUNTIF(COST_SHEETT!$B$3:$B$1238,CI1088)&gt;0,COUNTIF(COST_SHEETT!$AB$3:$AB$1238,CI1088)&gt;0,COUNTIF(COST_SHEETT1!$B$3:$B$1238,CI1088)&gt;0,COUNTIF(COST_SHEETT1!$AB$3:$AB$1238,CI1088)&gt;0),"OK","ERROR"))</f>
        <v>OK</v>
      </c>
      <c r="BX1088" s="97">
        <f>SUMIF(HW!$A$2:$A$1573,$A1088,HW!BI$2:BI$1573)</f>
        <v>9504</v>
      </c>
      <c r="BY1088" s="97">
        <f>SUMIF(HW!$A$2:$A$1573,$A1088,HW!BJ$2:BJ$1573)</f>
        <v>2.0910000000000002</v>
      </c>
      <c r="BZ1088" s="197">
        <f t="shared" si="886"/>
        <v>503712</v>
      </c>
      <c r="CA1088" s="198">
        <f t="shared" si="887"/>
        <v>110.81699999999999</v>
      </c>
      <c r="CB1088" s="296">
        <f>IF(CJ1088="Y",IF(C1088="FINISHED GOODS",SUMIF(COST_SHEETT!$AB$3:$AB$1227,$CI1088,COST_SHEETT!$DD$3:$DD$1227),SUMIF(COST_SHEETT!$B$3:$B$1227,$CI1088,COST_SHEETT!$DB$3:$DB$1227)),IF(C1088="FINISHED GOODS",SUMIF(COST_SHEETT1!$AB$3:$AB$1227,$CI1088,COST_SHEETT1!$DD$3:$DD$1227),SUMIF(COST_SHEETT1!$B$3:$B$1227,$CI1088,COST_SHEETT1!$DB$3:$DB$1227)))</f>
        <v>6.6751415145030704E-2</v>
      </c>
      <c r="CC1088" s="209">
        <f t="shared" si="918"/>
        <v>33623</v>
      </c>
      <c r="CD1088" s="295">
        <v>1</v>
      </c>
      <c r="CE1088" s="295"/>
      <c r="CF1088" s="376">
        <f t="shared" si="919"/>
        <v>3.0683000346603286E-2</v>
      </c>
      <c r="CG1088" s="301">
        <f t="shared" si="920"/>
        <v>3.0683000346603286E-2</v>
      </c>
      <c r="CH1088" s="302">
        <f t="shared" si="921"/>
        <v>15455</v>
      </c>
      <c r="CI1088" s="285" t="s">
        <v>4590</v>
      </c>
      <c r="CJ1088" s="283" t="s">
        <v>2666</v>
      </c>
      <c r="CK1088" s="296">
        <f>IF(C1088="WORK IN PROGRESS",0.099999,IF(SUMIF(SALE!$L$3:$L$1221,$A1088,SALE!$U$3:$U$1221)=0,0,SUMIF(SALE!$L$3:$L$1221,$A1088,SALE!$U$3:$U$1221)/SUMIF(SALE!$L$3:$L$1221,$A1088,SALE!$F$3:$F$1221)))</f>
        <v>3.0683000346603286E-2</v>
      </c>
      <c r="CL1088" s="296" t="str">
        <f t="shared" si="922"/>
        <v>NRV</v>
      </c>
      <c r="CM1088" s="304">
        <f t="shared" si="923"/>
        <v>139.464</v>
      </c>
      <c r="CT1088" s="296">
        <f t="shared" si="927"/>
        <v>291.61123529411765</v>
      </c>
      <c r="CU1088" s="296">
        <f t="shared" si="924"/>
        <v>15163.784235294117</v>
      </c>
      <c r="CW1088" s="296">
        <f t="shared" si="925"/>
        <v>15455.395470588235</v>
      </c>
      <c r="CX1088" s="388">
        <f t="shared" si="926"/>
        <v>0.39547058823518455</v>
      </c>
    </row>
    <row r="1089" spans="1:102" ht="12" hidden="1" customHeight="1" x14ac:dyDescent="0.25">
      <c r="A1089" s="114" t="s">
        <v>651</v>
      </c>
      <c r="B1089" s="115" t="s">
        <v>2209</v>
      </c>
      <c r="C1089" s="115" t="s">
        <v>30</v>
      </c>
      <c r="D1089" s="116">
        <v>2112</v>
      </c>
      <c r="E1089" s="117">
        <v>220</v>
      </c>
      <c r="F1089" s="117">
        <v>3.295E-2</v>
      </c>
      <c r="G1089" s="117">
        <v>3.295E-2</v>
      </c>
      <c r="H1089" s="118"/>
      <c r="I1089" s="118">
        <v>0</v>
      </c>
      <c r="J1089" s="118">
        <v>0</v>
      </c>
      <c r="K1089" s="118"/>
      <c r="L1089" s="118">
        <v>0</v>
      </c>
      <c r="M1089" s="118"/>
      <c r="N1089" s="118">
        <v>0</v>
      </c>
      <c r="O1089" s="118"/>
      <c r="P1089" s="118">
        <v>0</v>
      </c>
      <c r="Q1089" s="118"/>
      <c r="R1089" s="118">
        <v>0</v>
      </c>
      <c r="S1089" s="118"/>
      <c r="T1089" s="118">
        <v>0</v>
      </c>
      <c r="U1089" s="118"/>
      <c r="V1089" s="118">
        <v>0</v>
      </c>
      <c r="W1089" s="118"/>
      <c r="X1089" s="118">
        <v>0</v>
      </c>
      <c r="Y1089" s="118"/>
      <c r="Z1089" s="118">
        <v>0</v>
      </c>
      <c r="AA1089" s="118"/>
      <c r="AB1089" s="118">
        <v>0</v>
      </c>
      <c r="AC1089" s="118">
        <v>0</v>
      </c>
      <c r="AD1089" s="118">
        <v>0</v>
      </c>
      <c r="AE1089" s="118">
        <v>0</v>
      </c>
      <c r="AF1089" s="118"/>
      <c r="AG1089" s="118">
        <v>0</v>
      </c>
      <c r="AH1089" s="118"/>
      <c r="AI1089" s="118">
        <v>0</v>
      </c>
      <c r="AJ1089" s="118"/>
      <c r="AK1089" s="118">
        <v>0</v>
      </c>
      <c r="AL1089" s="118"/>
      <c r="AM1089" s="118">
        <v>0</v>
      </c>
      <c r="AN1089" s="118"/>
      <c r="AO1089" s="118">
        <v>0</v>
      </c>
      <c r="AP1089" s="118"/>
      <c r="AQ1089" s="118">
        <v>0</v>
      </c>
      <c r="AR1089" s="118"/>
      <c r="AS1089" s="118">
        <v>0</v>
      </c>
      <c r="AT1089" s="118"/>
      <c r="AU1089" s="118">
        <v>0</v>
      </c>
      <c r="AV1089" s="118">
        <v>0</v>
      </c>
      <c r="AW1089" s="118">
        <v>0</v>
      </c>
      <c r="AX1089" s="118">
        <v>0</v>
      </c>
      <c r="AY1089" s="118">
        <v>0</v>
      </c>
      <c r="AZ1089" s="118">
        <v>0</v>
      </c>
      <c r="BA1089" s="118">
        <v>0</v>
      </c>
      <c r="BB1089" s="118">
        <v>0</v>
      </c>
      <c r="BC1089" s="118">
        <v>0</v>
      </c>
      <c r="BD1089" s="117">
        <v>0</v>
      </c>
      <c r="BE1089" s="117">
        <v>0</v>
      </c>
      <c r="BF1089" s="118">
        <v>0</v>
      </c>
      <c r="BG1089" s="118">
        <v>0</v>
      </c>
      <c r="BH1089" s="118">
        <v>0</v>
      </c>
      <c r="BI1089" s="118"/>
      <c r="BJ1089" s="118">
        <v>0</v>
      </c>
      <c r="BK1089" s="118"/>
      <c r="BL1089" s="118">
        <v>0</v>
      </c>
      <c r="BM1089" s="118">
        <v>0</v>
      </c>
      <c r="BN1089" s="118">
        <v>0</v>
      </c>
      <c r="BO1089" s="118">
        <v>0</v>
      </c>
      <c r="BP1089" s="119">
        <v>0</v>
      </c>
      <c r="BS1089" s="97">
        <f t="shared" si="883"/>
        <v>0</v>
      </c>
      <c r="BT1089" s="97">
        <f t="shared" si="884"/>
        <v>0</v>
      </c>
      <c r="BU1089" s="97">
        <f t="shared" si="885"/>
        <v>0</v>
      </c>
      <c r="BV1089" s="296" t="str">
        <f>IF(CA1089=0,"NO STOCK",IF(COUNTIF(PKGSUMM_T!$A$2:$A$1245,A1089)&gt;0,"OK","ERROR"))</f>
        <v>NO STOCK</v>
      </c>
      <c r="BW1089" s="296" t="str">
        <f>IF(CA1089=0,"NO STOCK",IF(OR(COUNTIF(COST_SHEETT!$B$3:$B$1238,CI1089)&gt;0,COUNTIF(COST_SHEETT!$AB$3:$AB$1238,CI1089)&gt;0,COUNTIF(COST_SHEETT1!$B$3:$B$1238,CI1089)&gt;0,COUNTIF(COST_SHEETT1!$AB$3:$AB$1238,CI1089)&gt;0),"OK","ERROR"))</f>
        <v>NO STOCK</v>
      </c>
      <c r="BX1089" s="97">
        <f>SUMIF(HW!$A$2:$A$1573,$A1089,HW!BI$2:BI$1573)</f>
        <v>0</v>
      </c>
      <c r="BY1089" s="97">
        <f>SUMIF(HW!$A$2:$A$1573,$A1089,HW!BJ$2:BJ$1573)</f>
        <v>0</v>
      </c>
      <c r="BZ1089" s="197">
        <f t="shared" si="886"/>
        <v>0</v>
      </c>
      <c r="CA1089" s="198">
        <f t="shared" si="887"/>
        <v>0</v>
      </c>
      <c r="CI1089" s="285"/>
      <c r="CJ1089" s="282"/>
      <c r="CK1089" s="296">
        <f>IF(C1089="WORK IN PROGRESS",0.099999,IF(SUMIF(SALE!$L$3:$L$1221,$A1089,SALE!$U$3:$U$1221)=0,0,SUMIF(SALE!$L$3:$L$1221,$A1089,SALE!$U$3:$U$1221)/SUMIF(SALE!$L$3:$L$1221,$A1089,SALE!$F$3:$F$1221)))</f>
        <v>4.3409990530303026E-2</v>
      </c>
    </row>
    <row r="1090" spans="1:102" ht="12" hidden="1" customHeight="1" x14ac:dyDescent="0.25">
      <c r="A1090" s="120" t="s">
        <v>655</v>
      </c>
      <c r="B1090" s="121" t="s">
        <v>2210</v>
      </c>
      <c r="C1090" s="121" t="s">
        <v>30</v>
      </c>
      <c r="D1090" s="122">
        <v>3168</v>
      </c>
      <c r="E1090" s="123">
        <v>220</v>
      </c>
      <c r="F1090" s="123">
        <v>3.1921999999999999E-2</v>
      </c>
      <c r="G1090" s="123">
        <v>3.1921999999999999E-2</v>
      </c>
      <c r="H1090" s="124"/>
      <c r="I1090" s="124">
        <v>0</v>
      </c>
      <c r="J1090" s="124">
        <v>0</v>
      </c>
      <c r="K1090" s="124"/>
      <c r="L1090" s="124">
        <v>0</v>
      </c>
      <c r="M1090" s="124"/>
      <c r="N1090" s="124">
        <v>0</v>
      </c>
      <c r="O1090" s="124"/>
      <c r="P1090" s="124">
        <v>0</v>
      </c>
      <c r="Q1090" s="124"/>
      <c r="R1090" s="124">
        <v>0</v>
      </c>
      <c r="S1090" s="124"/>
      <c r="T1090" s="124">
        <v>0</v>
      </c>
      <c r="U1090" s="124"/>
      <c r="V1090" s="124">
        <v>0</v>
      </c>
      <c r="W1090" s="124"/>
      <c r="X1090" s="124">
        <v>0</v>
      </c>
      <c r="Y1090" s="124"/>
      <c r="Z1090" s="124">
        <v>0</v>
      </c>
      <c r="AA1090" s="124"/>
      <c r="AB1090" s="124">
        <v>0</v>
      </c>
      <c r="AC1090" s="124">
        <v>0</v>
      </c>
      <c r="AD1090" s="124">
        <v>0</v>
      </c>
      <c r="AE1090" s="124">
        <v>0</v>
      </c>
      <c r="AF1090" s="124"/>
      <c r="AG1090" s="124">
        <v>0</v>
      </c>
      <c r="AH1090" s="124"/>
      <c r="AI1090" s="124">
        <v>0</v>
      </c>
      <c r="AJ1090" s="124"/>
      <c r="AK1090" s="124">
        <v>0</v>
      </c>
      <c r="AL1090" s="124"/>
      <c r="AM1090" s="124">
        <v>0</v>
      </c>
      <c r="AN1090" s="124"/>
      <c r="AO1090" s="124">
        <v>0</v>
      </c>
      <c r="AP1090" s="124"/>
      <c r="AQ1090" s="124">
        <v>0</v>
      </c>
      <c r="AR1090" s="124"/>
      <c r="AS1090" s="124">
        <v>0</v>
      </c>
      <c r="AT1090" s="124"/>
      <c r="AU1090" s="124">
        <v>0</v>
      </c>
      <c r="AV1090" s="124">
        <v>0</v>
      </c>
      <c r="AW1090" s="124">
        <v>0</v>
      </c>
      <c r="AX1090" s="124">
        <v>0</v>
      </c>
      <c r="AY1090" s="124">
        <v>0</v>
      </c>
      <c r="AZ1090" s="124">
        <v>0</v>
      </c>
      <c r="BA1090" s="124">
        <v>0</v>
      </c>
      <c r="BB1090" s="124">
        <v>0</v>
      </c>
      <c r="BC1090" s="124">
        <v>0</v>
      </c>
      <c r="BD1090" s="123">
        <v>0</v>
      </c>
      <c r="BE1090" s="123">
        <v>0</v>
      </c>
      <c r="BF1090" s="124">
        <v>0</v>
      </c>
      <c r="BG1090" s="124">
        <v>0</v>
      </c>
      <c r="BH1090" s="124">
        <v>0</v>
      </c>
      <c r="BI1090" s="124"/>
      <c r="BJ1090" s="124">
        <v>0</v>
      </c>
      <c r="BK1090" s="124"/>
      <c r="BL1090" s="124">
        <v>0</v>
      </c>
      <c r="BM1090" s="124">
        <v>0</v>
      </c>
      <c r="BN1090" s="124">
        <v>0</v>
      </c>
      <c r="BO1090" s="124">
        <v>0</v>
      </c>
      <c r="BP1090" s="125">
        <v>0</v>
      </c>
      <c r="BS1090" s="97">
        <f t="shared" si="883"/>
        <v>0</v>
      </c>
      <c r="BT1090" s="97">
        <f t="shared" si="884"/>
        <v>0</v>
      </c>
      <c r="BU1090" s="97">
        <f t="shared" si="885"/>
        <v>0</v>
      </c>
      <c r="BV1090" s="296" t="str">
        <f>IF(CA1090=0,"NO STOCK",IF(COUNTIF(PKGSUMM_T!$A$2:$A$1245,A1090)&gt;0,"OK","ERROR"))</f>
        <v>NO STOCK</v>
      </c>
      <c r="BW1090" s="296" t="str">
        <f>IF(CA1090=0,"NO STOCK",IF(OR(COUNTIF(COST_SHEETT!$B$3:$B$1238,CI1090)&gt;0,COUNTIF(COST_SHEETT!$AB$3:$AB$1238,CI1090)&gt;0,COUNTIF(COST_SHEETT1!$B$3:$B$1238,CI1090)&gt;0,COUNTIF(COST_SHEETT1!$AB$3:$AB$1238,CI1090)&gt;0),"OK","ERROR"))</f>
        <v>NO STOCK</v>
      </c>
      <c r="BX1090" s="97">
        <f>SUMIF(HW!$A$2:$A$1573,$A1090,HW!BI$2:BI$1573)</f>
        <v>0</v>
      </c>
      <c r="BY1090" s="97">
        <f>SUMIF(HW!$A$2:$A$1573,$A1090,HW!BJ$2:BJ$1573)</f>
        <v>0</v>
      </c>
      <c r="BZ1090" s="197">
        <f t="shared" si="886"/>
        <v>0</v>
      </c>
      <c r="CA1090" s="198">
        <f t="shared" si="887"/>
        <v>0</v>
      </c>
      <c r="CI1090" s="285"/>
      <c r="CJ1090" s="282"/>
      <c r="CK1090" s="296">
        <f>IF(C1090="WORK IN PROGRESS",0.099999,IF(SUMIF(SALE!$L$3:$L$1221,$A1090,SALE!$U$3:$U$1221)=0,0,SUMIF(SALE!$L$3:$L$1221,$A1090,SALE!$U$3:$U$1221)/SUMIF(SALE!$L$3:$L$1221,$A1090,SALE!$F$3:$F$1221)))</f>
        <v>0</v>
      </c>
    </row>
    <row r="1091" spans="1:102" ht="12" hidden="1" customHeight="1" x14ac:dyDescent="0.25">
      <c r="A1091" s="114" t="s">
        <v>2211</v>
      </c>
      <c r="B1091" s="115" t="s">
        <v>2212</v>
      </c>
      <c r="C1091" s="115" t="s">
        <v>30</v>
      </c>
      <c r="D1091" s="116">
        <v>3168</v>
      </c>
      <c r="E1091" s="117">
        <v>235</v>
      </c>
      <c r="F1091" s="117">
        <v>3.4098999999999997E-2</v>
      </c>
      <c r="G1091" s="117">
        <v>3.4098999999999997E-2</v>
      </c>
      <c r="H1091" s="118"/>
      <c r="I1091" s="118">
        <v>0</v>
      </c>
      <c r="J1091" s="118">
        <v>0</v>
      </c>
      <c r="K1091" s="118"/>
      <c r="L1091" s="118">
        <v>0</v>
      </c>
      <c r="M1091" s="118"/>
      <c r="N1091" s="118">
        <v>0</v>
      </c>
      <c r="O1091" s="118"/>
      <c r="P1091" s="118">
        <v>0</v>
      </c>
      <c r="Q1091" s="118"/>
      <c r="R1091" s="118">
        <v>0</v>
      </c>
      <c r="S1091" s="118"/>
      <c r="T1091" s="118">
        <v>0</v>
      </c>
      <c r="U1091" s="118"/>
      <c r="V1091" s="118">
        <v>0</v>
      </c>
      <c r="W1091" s="118"/>
      <c r="X1091" s="118">
        <v>0</v>
      </c>
      <c r="Y1091" s="118"/>
      <c r="Z1091" s="118">
        <v>0</v>
      </c>
      <c r="AA1091" s="118"/>
      <c r="AB1091" s="118">
        <v>0</v>
      </c>
      <c r="AC1091" s="118">
        <v>0</v>
      </c>
      <c r="AD1091" s="118">
        <v>0</v>
      </c>
      <c r="AE1091" s="118">
        <v>0</v>
      </c>
      <c r="AF1091" s="118"/>
      <c r="AG1091" s="118">
        <v>0</v>
      </c>
      <c r="AH1091" s="118"/>
      <c r="AI1091" s="118">
        <v>0</v>
      </c>
      <c r="AJ1091" s="118"/>
      <c r="AK1091" s="118">
        <v>0</v>
      </c>
      <c r="AL1091" s="118"/>
      <c r="AM1091" s="118">
        <v>0</v>
      </c>
      <c r="AN1091" s="118"/>
      <c r="AO1091" s="118">
        <v>0</v>
      </c>
      <c r="AP1091" s="118"/>
      <c r="AQ1091" s="118">
        <v>0</v>
      </c>
      <c r="AR1091" s="118"/>
      <c r="AS1091" s="118">
        <v>0</v>
      </c>
      <c r="AT1091" s="118"/>
      <c r="AU1091" s="118">
        <v>0</v>
      </c>
      <c r="AV1091" s="118">
        <v>0</v>
      </c>
      <c r="AW1091" s="118">
        <v>0</v>
      </c>
      <c r="AX1091" s="118">
        <v>0</v>
      </c>
      <c r="AY1091" s="118">
        <v>0</v>
      </c>
      <c r="AZ1091" s="118">
        <v>0</v>
      </c>
      <c r="BA1091" s="118">
        <v>0</v>
      </c>
      <c r="BB1091" s="118">
        <v>0</v>
      </c>
      <c r="BC1091" s="118">
        <v>0</v>
      </c>
      <c r="BD1091" s="117">
        <v>0</v>
      </c>
      <c r="BE1091" s="117">
        <v>0</v>
      </c>
      <c r="BF1091" s="118">
        <v>0</v>
      </c>
      <c r="BG1091" s="118">
        <v>0</v>
      </c>
      <c r="BH1091" s="118">
        <v>0</v>
      </c>
      <c r="BI1091" s="118"/>
      <c r="BJ1091" s="118">
        <v>0</v>
      </c>
      <c r="BK1091" s="118"/>
      <c r="BL1091" s="118">
        <v>0</v>
      </c>
      <c r="BM1091" s="118">
        <v>0</v>
      </c>
      <c r="BN1091" s="118">
        <v>0</v>
      </c>
      <c r="BO1091" s="118">
        <v>0</v>
      </c>
      <c r="BP1091" s="119">
        <v>0</v>
      </c>
      <c r="BS1091" s="97">
        <f t="shared" si="883"/>
        <v>0</v>
      </c>
      <c r="BT1091" s="97">
        <f t="shared" si="884"/>
        <v>0</v>
      </c>
      <c r="BU1091" s="97">
        <f t="shared" si="885"/>
        <v>0</v>
      </c>
      <c r="BV1091" s="296" t="str">
        <f>IF(CA1091=0,"NO STOCK",IF(COUNTIF(PKGSUMM_T!$A$2:$A$1245,A1091)&gt;0,"OK","ERROR"))</f>
        <v>NO STOCK</v>
      </c>
      <c r="BW1091" s="296" t="str">
        <f>IF(CA1091=0,"NO STOCK",IF(OR(COUNTIF(COST_SHEETT!$B$3:$B$1238,CI1091)&gt;0,COUNTIF(COST_SHEETT!$AB$3:$AB$1238,CI1091)&gt;0,COUNTIF(COST_SHEETT1!$B$3:$B$1238,CI1091)&gt;0,COUNTIF(COST_SHEETT1!$AB$3:$AB$1238,CI1091)&gt;0),"OK","ERROR"))</f>
        <v>NO STOCK</v>
      </c>
      <c r="BX1091" s="97">
        <f>SUMIF(HW!$A$2:$A$1573,$A1091,HW!BI$2:BI$1573)</f>
        <v>0</v>
      </c>
      <c r="BY1091" s="97">
        <f>SUMIF(HW!$A$2:$A$1573,$A1091,HW!BJ$2:BJ$1573)</f>
        <v>0</v>
      </c>
      <c r="BZ1091" s="197">
        <f t="shared" si="886"/>
        <v>0</v>
      </c>
      <c r="CA1091" s="198">
        <f t="shared" si="887"/>
        <v>0</v>
      </c>
      <c r="CI1091" s="285"/>
      <c r="CJ1091" s="282"/>
      <c r="CK1091" s="296">
        <f>IF(C1091="WORK IN PROGRESS",0.099999,IF(SUMIF(SALE!$L$3:$L$1221,$A1091,SALE!$U$3:$U$1221)=0,0,SUMIF(SALE!$L$3:$L$1221,$A1091,SALE!$U$3:$U$1221)/SUMIF(SALE!$L$3:$L$1221,$A1091,SALE!$F$3:$F$1221)))</f>
        <v>0</v>
      </c>
    </row>
    <row r="1092" spans="1:102" ht="12" hidden="1" customHeight="1" x14ac:dyDescent="0.25">
      <c r="A1092" s="120" t="s">
        <v>2213</v>
      </c>
      <c r="B1092" s="121" t="s">
        <v>2214</v>
      </c>
      <c r="C1092" s="121" t="s">
        <v>30</v>
      </c>
      <c r="D1092" s="122">
        <v>3168</v>
      </c>
      <c r="E1092" s="123">
        <v>235</v>
      </c>
      <c r="F1092" s="123">
        <v>3.4098999999999997E-2</v>
      </c>
      <c r="G1092" s="123">
        <v>3.4098999999999997E-2</v>
      </c>
      <c r="H1092" s="124"/>
      <c r="I1092" s="124">
        <v>0</v>
      </c>
      <c r="J1092" s="124">
        <v>0</v>
      </c>
      <c r="K1092" s="124"/>
      <c r="L1092" s="124">
        <v>0</v>
      </c>
      <c r="M1092" s="124"/>
      <c r="N1092" s="124">
        <v>0</v>
      </c>
      <c r="O1092" s="124"/>
      <c r="P1092" s="124">
        <v>0</v>
      </c>
      <c r="Q1092" s="124"/>
      <c r="R1092" s="124">
        <v>0</v>
      </c>
      <c r="S1092" s="124"/>
      <c r="T1092" s="124">
        <v>0</v>
      </c>
      <c r="U1092" s="124"/>
      <c r="V1092" s="124">
        <v>0</v>
      </c>
      <c r="W1092" s="124"/>
      <c r="X1092" s="124">
        <v>0</v>
      </c>
      <c r="Y1092" s="124"/>
      <c r="Z1092" s="124">
        <v>0</v>
      </c>
      <c r="AA1092" s="124"/>
      <c r="AB1092" s="124">
        <v>0</v>
      </c>
      <c r="AC1092" s="124">
        <v>0</v>
      </c>
      <c r="AD1092" s="124">
        <v>0</v>
      </c>
      <c r="AE1092" s="124">
        <v>0</v>
      </c>
      <c r="AF1092" s="124"/>
      <c r="AG1092" s="124">
        <v>0</v>
      </c>
      <c r="AH1092" s="124"/>
      <c r="AI1092" s="124">
        <v>0</v>
      </c>
      <c r="AJ1092" s="124"/>
      <c r="AK1092" s="124">
        <v>0</v>
      </c>
      <c r="AL1092" s="124"/>
      <c r="AM1092" s="124">
        <v>0</v>
      </c>
      <c r="AN1092" s="124"/>
      <c r="AO1092" s="124">
        <v>0</v>
      </c>
      <c r="AP1092" s="124"/>
      <c r="AQ1092" s="124">
        <v>0</v>
      </c>
      <c r="AR1092" s="124"/>
      <c r="AS1092" s="124">
        <v>0</v>
      </c>
      <c r="AT1092" s="124"/>
      <c r="AU1092" s="124">
        <v>0</v>
      </c>
      <c r="AV1092" s="124">
        <v>0</v>
      </c>
      <c r="AW1092" s="124">
        <v>0</v>
      </c>
      <c r="AX1092" s="124">
        <v>0</v>
      </c>
      <c r="AY1092" s="124">
        <v>0</v>
      </c>
      <c r="AZ1092" s="124">
        <v>0</v>
      </c>
      <c r="BA1092" s="124">
        <v>0</v>
      </c>
      <c r="BB1092" s="124">
        <v>0</v>
      </c>
      <c r="BC1092" s="124">
        <v>0</v>
      </c>
      <c r="BD1092" s="123">
        <v>0</v>
      </c>
      <c r="BE1092" s="123">
        <v>0</v>
      </c>
      <c r="BF1092" s="124">
        <v>0</v>
      </c>
      <c r="BG1092" s="124">
        <v>0</v>
      </c>
      <c r="BH1092" s="124">
        <v>0</v>
      </c>
      <c r="BI1092" s="124"/>
      <c r="BJ1092" s="124">
        <v>0</v>
      </c>
      <c r="BK1092" s="124"/>
      <c r="BL1092" s="124">
        <v>0</v>
      </c>
      <c r="BM1092" s="124">
        <v>0</v>
      </c>
      <c r="BN1092" s="124">
        <v>0</v>
      </c>
      <c r="BO1092" s="124">
        <v>0</v>
      </c>
      <c r="BP1092" s="125">
        <v>0</v>
      </c>
      <c r="BS1092" s="97">
        <f t="shared" si="883"/>
        <v>0</v>
      </c>
      <c r="BT1092" s="97">
        <f t="shared" si="884"/>
        <v>0</v>
      </c>
      <c r="BU1092" s="97">
        <f t="shared" si="885"/>
        <v>0</v>
      </c>
      <c r="BV1092" s="296" t="str">
        <f>IF(CA1092=0,"NO STOCK",IF(COUNTIF(PKGSUMM_T!$A$2:$A$1245,A1092)&gt;0,"OK","ERROR"))</f>
        <v>NO STOCK</v>
      </c>
      <c r="BW1092" s="296" t="str">
        <f>IF(CA1092=0,"NO STOCK",IF(OR(COUNTIF(COST_SHEETT!$B$3:$B$1238,CI1092)&gt;0,COUNTIF(COST_SHEETT!$AB$3:$AB$1238,CI1092)&gt;0,COUNTIF(COST_SHEETT1!$B$3:$B$1238,CI1092)&gt;0,COUNTIF(COST_SHEETT1!$AB$3:$AB$1238,CI1092)&gt;0),"OK","ERROR"))</f>
        <v>NO STOCK</v>
      </c>
      <c r="BX1092" s="97">
        <f>SUMIF(HW!$A$2:$A$1573,$A1092,HW!BI$2:BI$1573)</f>
        <v>0</v>
      </c>
      <c r="BY1092" s="97">
        <f>SUMIF(HW!$A$2:$A$1573,$A1092,HW!BJ$2:BJ$1573)</f>
        <v>0</v>
      </c>
      <c r="BZ1092" s="197">
        <f t="shared" si="886"/>
        <v>0</v>
      </c>
      <c r="CA1092" s="198">
        <f t="shared" si="887"/>
        <v>0</v>
      </c>
      <c r="CI1092" s="285"/>
      <c r="CJ1092" s="282"/>
      <c r="CK1092" s="296">
        <f>IF(C1092="WORK IN PROGRESS",0.099999,IF(SUMIF(SALE!$L$3:$L$1221,$A1092,SALE!$U$3:$U$1221)=0,0,SUMIF(SALE!$L$3:$L$1221,$A1092,SALE!$U$3:$U$1221)/SUMIF(SALE!$L$3:$L$1221,$A1092,SALE!$F$3:$F$1221)))</f>
        <v>0</v>
      </c>
    </row>
    <row r="1093" spans="1:102" ht="12" hidden="1" customHeight="1" x14ac:dyDescent="0.25">
      <c r="A1093" s="114" t="s">
        <v>2215</v>
      </c>
      <c r="B1093" s="115" t="s">
        <v>2216</v>
      </c>
      <c r="C1093" s="115" t="s">
        <v>30</v>
      </c>
      <c r="D1093" s="116">
        <v>1584</v>
      </c>
      <c r="E1093" s="117">
        <v>235</v>
      </c>
      <c r="F1093" s="117">
        <v>3.4098999999999997E-2</v>
      </c>
      <c r="G1093" s="117">
        <v>3.4098999999999997E-2</v>
      </c>
      <c r="H1093" s="118"/>
      <c r="I1093" s="118">
        <v>0</v>
      </c>
      <c r="J1093" s="118">
        <v>0</v>
      </c>
      <c r="K1093" s="118"/>
      <c r="L1093" s="118">
        <v>0</v>
      </c>
      <c r="M1093" s="118"/>
      <c r="N1093" s="118">
        <v>0</v>
      </c>
      <c r="O1093" s="118"/>
      <c r="P1093" s="118">
        <v>0</v>
      </c>
      <c r="Q1093" s="118"/>
      <c r="R1093" s="118">
        <v>0</v>
      </c>
      <c r="S1093" s="118"/>
      <c r="T1093" s="118">
        <v>0</v>
      </c>
      <c r="U1093" s="118"/>
      <c r="V1093" s="118">
        <v>0</v>
      </c>
      <c r="W1093" s="118"/>
      <c r="X1093" s="118">
        <v>0</v>
      </c>
      <c r="Y1093" s="118"/>
      <c r="Z1093" s="118">
        <v>0</v>
      </c>
      <c r="AA1093" s="118"/>
      <c r="AB1093" s="118">
        <v>0</v>
      </c>
      <c r="AC1093" s="118">
        <v>0</v>
      </c>
      <c r="AD1093" s="118">
        <v>0</v>
      </c>
      <c r="AE1093" s="118">
        <v>0</v>
      </c>
      <c r="AF1093" s="118"/>
      <c r="AG1093" s="118">
        <v>0</v>
      </c>
      <c r="AH1093" s="118"/>
      <c r="AI1093" s="118">
        <v>0</v>
      </c>
      <c r="AJ1093" s="118"/>
      <c r="AK1093" s="118">
        <v>0</v>
      </c>
      <c r="AL1093" s="118"/>
      <c r="AM1093" s="118">
        <v>0</v>
      </c>
      <c r="AN1093" s="118"/>
      <c r="AO1093" s="118">
        <v>0</v>
      </c>
      <c r="AP1093" s="118"/>
      <c r="AQ1093" s="118">
        <v>0</v>
      </c>
      <c r="AR1093" s="118"/>
      <c r="AS1093" s="118">
        <v>0</v>
      </c>
      <c r="AT1093" s="118"/>
      <c r="AU1093" s="118">
        <v>0</v>
      </c>
      <c r="AV1093" s="118">
        <v>0</v>
      </c>
      <c r="AW1093" s="118">
        <v>0</v>
      </c>
      <c r="AX1093" s="118">
        <v>0</v>
      </c>
      <c r="AY1093" s="118">
        <v>0</v>
      </c>
      <c r="AZ1093" s="118">
        <v>0</v>
      </c>
      <c r="BA1093" s="118">
        <v>0</v>
      </c>
      <c r="BB1093" s="118">
        <v>0</v>
      </c>
      <c r="BC1093" s="118">
        <v>0</v>
      </c>
      <c r="BD1093" s="117">
        <v>0</v>
      </c>
      <c r="BE1093" s="117">
        <v>0</v>
      </c>
      <c r="BF1093" s="118">
        <v>0</v>
      </c>
      <c r="BG1093" s="118">
        <v>0</v>
      </c>
      <c r="BH1093" s="118">
        <v>0</v>
      </c>
      <c r="BI1093" s="118"/>
      <c r="BJ1093" s="118">
        <v>0</v>
      </c>
      <c r="BK1093" s="118"/>
      <c r="BL1093" s="118">
        <v>0</v>
      </c>
      <c r="BM1093" s="118">
        <v>0</v>
      </c>
      <c r="BN1093" s="118">
        <v>0</v>
      </c>
      <c r="BO1093" s="118">
        <v>0</v>
      </c>
      <c r="BP1093" s="119">
        <v>0</v>
      </c>
      <c r="BS1093" s="97">
        <f t="shared" si="883"/>
        <v>0</v>
      </c>
      <c r="BT1093" s="97">
        <f t="shared" si="884"/>
        <v>0</v>
      </c>
      <c r="BU1093" s="97">
        <f t="shared" si="885"/>
        <v>0</v>
      </c>
      <c r="BV1093" s="296" t="str">
        <f>IF(CA1093=0,"NO STOCK",IF(COUNTIF(PKGSUMM_T!$A$2:$A$1245,A1093)&gt;0,"OK","ERROR"))</f>
        <v>NO STOCK</v>
      </c>
      <c r="BW1093" s="296" t="str">
        <f>IF(CA1093=0,"NO STOCK",IF(OR(COUNTIF(COST_SHEETT!$B$3:$B$1238,CI1093)&gt;0,COUNTIF(COST_SHEETT!$AB$3:$AB$1238,CI1093)&gt;0,COUNTIF(COST_SHEETT1!$B$3:$B$1238,CI1093)&gt;0,COUNTIF(COST_SHEETT1!$AB$3:$AB$1238,CI1093)&gt;0),"OK","ERROR"))</f>
        <v>NO STOCK</v>
      </c>
      <c r="BX1093" s="97">
        <f>SUMIF(HW!$A$2:$A$1573,$A1093,HW!BI$2:BI$1573)</f>
        <v>0</v>
      </c>
      <c r="BY1093" s="97">
        <f>SUMIF(HW!$A$2:$A$1573,$A1093,HW!BJ$2:BJ$1573)</f>
        <v>0</v>
      </c>
      <c r="BZ1093" s="197">
        <f t="shared" si="886"/>
        <v>0</v>
      </c>
      <c r="CA1093" s="198">
        <f t="shared" si="887"/>
        <v>0</v>
      </c>
      <c r="CI1093" s="285"/>
      <c r="CJ1093" s="282"/>
      <c r="CK1093" s="296">
        <f>IF(C1093="WORK IN PROGRESS",0.099999,IF(SUMIF(SALE!$L$3:$L$1221,$A1093,SALE!$U$3:$U$1221)=0,0,SUMIF(SALE!$L$3:$L$1221,$A1093,SALE!$U$3:$U$1221)/SUMIF(SALE!$L$3:$L$1221,$A1093,SALE!$F$3:$F$1221)))</f>
        <v>0</v>
      </c>
    </row>
    <row r="1094" spans="1:102" ht="12" hidden="1" customHeight="1" x14ac:dyDescent="0.25">
      <c r="A1094" s="133" t="s">
        <v>2642</v>
      </c>
      <c r="B1094" s="111"/>
      <c r="C1094" s="111" t="s">
        <v>1200</v>
      </c>
      <c r="D1094" s="126"/>
      <c r="E1094" s="126"/>
      <c r="F1094" s="126">
        <v>0.23067499999999999</v>
      </c>
      <c r="G1094" s="126">
        <v>0.23067499999999999</v>
      </c>
      <c r="H1094" s="112">
        <v>14256</v>
      </c>
      <c r="I1094" s="112">
        <v>3.097</v>
      </c>
      <c r="J1094" s="112">
        <v>449.52</v>
      </c>
      <c r="K1094" s="126"/>
      <c r="L1094" s="126">
        <v>0</v>
      </c>
      <c r="M1094" s="126"/>
      <c r="N1094" s="126">
        <v>0</v>
      </c>
      <c r="O1094" s="126"/>
      <c r="P1094" s="126">
        <v>0</v>
      </c>
      <c r="Q1094" s="126">
        <v>2268288</v>
      </c>
      <c r="R1094" s="112">
        <v>499.024</v>
      </c>
      <c r="S1094" s="126"/>
      <c r="T1094" s="126">
        <v>0</v>
      </c>
      <c r="U1094" s="126"/>
      <c r="V1094" s="126">
        <v>0</v>
      </c>
      <c r="W1094" s="126"/>
      <c r="X1094" s="126">
        <v>0</v>
      </c>
      <c r="Y1094" s="126"/>
      <c r="Z1094" s="126">
        <v>0</v>
      </c>
      <c r="AA1094" s="126"/>
      <c r="AB1094" s="126">
        <v>0</v>
      </c>
      <c r="AC1094" s="135">
        <v>2268288</v>
      </c>
      <c r="AD1094" s="112">
        <v>499.024</v>
      </c>
      <c r="AE1094" s="134">
        <v>48957.752</v>
      </c>
      <c r="AF1094" s="126"/>
      <c r="AG1094" s="126">
        <v>0</v>
      </c>
      <c r="AH1094" s="126"/>
      <c r="AI1094" s="126">
        <v>0</v>
      </c>
      <c r="AJ1094" s="126"/>
      <c r="AK1094" s="126">
        <v>0</v>
      </c>
      <c r="AL1094" s="126"/>
      <c r="AM1094" s="126">
        <v>0</v>
      </c>
      <c r="AN1094" s="126"/>
      <c r="AO1094" s="126">
        <v>0</v>
      </c>
      <c r="AP1094" s="126">
        <v>1770912</v>
      </c>
      <c r="AQ1094" s="112">
        <v>389.601</v>
      </c>
      <c r="AR1094" s="126"/>
      <c r="AS1094" s="126">
        <v>0</v>
      </c>
      <c r="AT1094" s="126"/>
      <c r="AU1094" s="126">
        <v>0</v>
      </c>
      <c r="AV1094" s="135">
        <v>1770912</v>
      </c>
      <c r="AW1094" s="112">
        <v>389.601</v>
      </c>
      <c r="AX1094" s="134">
        <v>48850.858</v>
      </c>
      <c r="AY1094" s="135">
        <v>511632</v>
      </c>
      <c r="AZ1094" s="126">
        <v>164</v>
      </c>
      <c r="BA1094" s="112">
        <v>112.52</v>
      </c>
      <c r="BB1094" s="112">
        <v>556.41499999999996</v>
      </c>
      <c r="BC1094" s="112">
        <v>556.41499999999996</v>
      </c>
      <c r="BD1094" s="126">
        <v>0</v>
      </c>
      <c r="BE1094" s="126">
        <v>0</v>
      </c>
      <c r="BF1094" s="126">
        <v>0</v>
      </c>
      <c r="BG1094" s="135">
        <v>2268288</v>
      </c>
      <c r="BH1094" s="112">
        <v>499.024</v>
      </c>
      <c r="BI1094" s="126">
        <v>114048</v>
      </c>
      <c r="BJ1094" s="126">
        <v>25.091000000000001</v>
      </c>
      <c r="BK1094" s="126">
        <v>64944</v>
      </c>
      <c r="BL1094" s="126">
        <v>14.288</v>
      </c>
      <c r="BM1094" s="149">
        <v>49104</v>
      </c>
      <c r="BN1094" s="126">
        <v>10.803000000000001</v>
      </c>
      <c r="BO1094" s="149">
        <v>2317392</v>
      </c>
      <c r="BP1094" s="150">
        <v>509.827</v>
      </c>
      <c r="BS1094" s="97">
        <f t="shared" si="883"/>
        <v>0</v>
      </c>
      <c r="BT1094" s="97">
        <f t="shared" si="884"/>
        <v>0</v>
      </c>
      <c r="BU1094" s="97">
        <f t="shared" si="885"/>
        <v>0</v>
      </c>
      <c r="BV1094" s="296" t="str">
        <f>IF(CA1094=0,"NO STOCK",IF(COUNTIF(PKGSUMM_T!$A$2:$A$1245,A1094)&gt;0,"OK","ERROR"))</f>
        <v>NO STOCK</v>
      </c>
      <c r="BW1094" s="296" t="str">
        <f>IF(CA1094=0,"NO STOCK",IF(OR(COUNTIF(COST_SHEETT!$B$3:$B$1238,CI1094)&gt;0,COUNTIF(COST_SHEETT!$AB$3:$AB$1238,CI1094)&gt;0,COUNTIF(COST_SHEETT1!$B$3:$B$1238,CI1094)&gt;0,COUNTIF(COST_SHEETT1!$AB$3:$AB$1238,CI1094)&gt;0),"OK","ERROR"))</f>
        <v>NO STOCK</v>
      </c>
      <c r="BX1094" s="97">
        <f>SUMIF(HW!$A$2:$A$1573,$A1094,HW!BI$2:BI$1573)</f>
        <v>0</v>
      </c>
      <c r="BY1094" s="97">
        <f>SUMIF(HW!$A$2:$A$1573,$A1094,HW!BJ$2:BJ$1573)</f>
        <v>0</v>
      </c>
      <c r="BZ1094" s="197">
        <f t="shared" si="886"/>
        <v>0</v>
      </c>
      <c r="CA1094" s="198">
        <f t="shared" si="887"/>
        <v>0</v>
      </c>
      <c r="CI1094" s="285"/>
      <c r="CJ1094" s="282"/>
      <c r="CK1094" s="296">
        <f>IF(C1094="WORK IN PROGRESS",0.099999,IF(SUMIF(SALE!$L$3:$L$1221,$A1094,SALE!$U$3:$U$1221)=0,0,SUMIF(SALE!$L$3:$L$1221,$A1094,SALE!$U$3:$U$1221)/SUMIF(SALE!$L$3:$L$1221,$A1094,SALE!$F$3:$F$1221)))</f>
        <v>0</v>
      </c>
    </row>
    <row r="1095" spans="1:102" ht="12" hidden="1" customHeight="1" x14ac:dyDescent="0.25">
      <c r="A1095" s="136" t="s">
        <v>2642</v>
      </c>
      <c r="B1095" s="105" t="s">
        <v>1200</v>
      </c>
      <c r="C1095" s="105"/>
      <c r="D1095" s="137"/>
      <c r="E1095" s="137"/>
      <c r="F1095" s="137">
        <v>0.23067499999999999</v>
      </c>
      <c r="G1095" s="137">
        <v>0.23067499999999999</v>
      </c>
      <c r="H1095" s="107">
        <v>14256</v>
      </c>
      <c r="I1095" s="107">
        <v>3.097</v>
      </c>
      <c r="J1095" s="107">
        <v>449.52</v>
      </c>
      <c r="K1095" s="137"/>
      <c r="L1095" s="137">
        <v>0</v>
      </c>
      <c r="M1095" s="137"/>
      <c r="N1095" s="137">
        <v>0</v>
      </c>
      <c r="O1095" s="137"/>
      <c r="P1095" s="137">
        <v>0</v>
      </c>
      <c r="Q1095" s="137">
        <v>2268288</v>
      </c>
      <c r="R1095" s="107">
        <v>499.024</v>
      </c>
      <c r="S1095" s="137"/>
      <c r="T1095" s="137">
        <v>0</v>
      </c>
      <c r="U1095" s="137"/>
      <c r="V1095" s="137">
        <v>0</v>
      </c>
      <c r="W1095" s="137"/>
      <c r="X1095" s="137">
        <v>0</v>
      </c>
      <c r="Y1095" s="137"/>
      <c r="Z1095" s="137">
        <v>0</v>
      </c>
      <c r="AA1095" s="137"/>
      <c r="AB1095" s="137">
        <v>0</v>
      </c>
      <c r="AC1095" s="139">
        <v>2268288</v>
      </c>
      <c r="AD1095" s="107">
        <v>499.024</v>
      </c>
      <c r="AE1095" s="138">
        <v>48957.752</v>
      </c>
      <c r="AF1095" s="137"/>
      <c r="AG1095" s="137">
        <v>0</v>
      </c>
      <c r="AH1095" s="137"/>
      <c r="AI1095" s="137">
        <v>0</v>
      </c>
      <c r="AJ1095" s="137"/>
      <c r="AK1095" s="137">
        <v>0</v>
      </c>
      <c r="AL1095" s="137"/>
      <c r="AM1095" s="137">
        <v>0</v>
      </c>
      <c r="AN1095" s="137"/>
      <c r="AO1095" s="137">
        <v>0</v>
      </c>
      <c r="AP1095" s="137">
        <v>1770912</v>
      </c>
      <c r="AQ1095" s="107">
        <v>389.601</v>
      </c>
      <c r="AR1095" s="137"/>
      <c r="AS1095" s="137">
        <v>0</v>
      </c>
      <c r="AT1095" s="137"/>
      <c r="AU1095" s="137">
        <v>0</v>
      </c>
      <c r="AV1095" s="139">
        <v>1770912</v>
      </c>
      <c r="AW1095" s="107">
        <v>389.601</v>
      </c>
      <c r="AX1095" s="138">
        <v>48850.858</v>
      </c>
      <c r="AY1095" s="139">
        <v>511632</v>
      </c>
      <c r="AZ1095" s="137">
        <v>164</v>
      </c>
      <c r="BA1095" s="107">
        <v>112.52</v>
      </c>
      <c r="BB1095" s="107">
        <v>556.41499999999996</v>
      </c>
      <c r="BC1095" s="107">
        <v>556.41499999999996</v>
      </c>
      <c r="BD1095" s="137">
        <v>0</v>
      </c>
      <c r="BE1095" s="137">
        <v>0</v>
      </c>
      <c r="BF1095" s="137">
        <v>0</v>
      </c>
      <c r="BG1095" s="139">
        <v>2268288</v>
      </c>
      <c r="BH1095" s="107">
        <v>499.024</v>
      </c>
      <c r="BI1095" s="137">
        <v>114048</v>
      </c>
      <c r="BJ1095" s="137">
        <v>25.091000000000001</v>
      </c>
      <c r="BK1095" s="137">
        <v>64944</v>
      </c>
      <c r="BL1095" s="137">
        <v>14.288</v>
      </c>
      <c r="BM1095" s="147">
        <v>49104</v>
      </c>
      <c r="BN1095" s="137">
        <v>10.803000000000001</v>
      </c>
      <c r="BO1095" s="147">
        <v>2317392</v>
      </c>
      <c r="BP1095" s="148">
        <v>509.827</v>
      </c>
      <c r="BS1095" s="97">
        <f t="shared" si="883"/>
        <v>0</v>
      </c>
      <c r="BT1095" s="97">
        <f t="shared" si="884"/>
        <v>0</v>
      </c>
      <c r="BU1095" s="97">
        <f t="shared" si="885"/>
        <v>0</v>
      </c>
      <c r="BV1095" s="296" t="str">
        <f>IF(CA1095=0,"NO STOCK",IF(COUNTIF(PKGSUMM_T!$A$2:$A$1245,A1095)&gt;0,"OK","ERROR"))</f>
        <v>NO STOCK</v>
      </c>
      <c r="BW1095" s="296" t="str">
        <f>IF(CA1095=0,"NO STOCK",IF(OR(COUNTIF(COST_SHEETT!$B$3:$B$1238,CI1095)&gt;0,COUNTIF(COST_SHEETT!$AB$3:$AB$1238,CI1095)&gt;0,COUNTIF(COST_SHEETT1!$B$3:$B$1238,CI1095)&gt;0,COUNTIF(COST_SHEETT1!$AB$3:$AB$1238,CI1095)&gt;0),"OK","ERROR"))</f>
        <v>NO STOCK</v>
      </c>
      <c r="BX1095" s="97">
        <f>SUMIF(HW!$A$2:$A$1573,$A1095,HW!BI$2:BI$1573)</f>
        <v>0</v>
      </c>
      <c r="BY1095" s="97">
        <f>SUMIF(HW!$A$2:$A$1573,$A1095,HW!BJ$2:BJ$1573)</f>
        <v>0</v>
      </c>
      <c r="BZ1095" s="197">
        <f t="shared" si="886"/>
        <v>0</v>
      </c>
      <c r="CA1095" s="198">
        <f t="shared" si="887"/>
        <v>0</v>
      </c>
      <c r="CI1095" s="285"/>
      <c r="CJ1095" s="282"/>
      <c r="CK1095" s="296">
        <f>IF(C1095="WORK IN PROGRESS",0.099999,IF(SUMIF(SALE!$L$3:$L$1221,$A1095,SALE!$U$3:$U$1221)=0,0,SUMIF(SALE!$L$3:$L$1221,$A1095,SALE!$U$3:$U$1221)/SUMIF(SALE!$L$3:$L$1221,$A1095,SALE!$F$3:$F$1221)))</f>
        <v>0</v>
      </c>
    </row>
    <row r="1096" spans="1:102" ht="12" hidden="1" customHeight="1" x14ac:dyDescent="0.25">
      <c r="A1096" s="109" t="s">
        <v>2642</v>
      </c>
      <c r="B1096" s="111" t="s">
        <v>2217</v>
      </c>
      <c r="C1096" s="110"/>
      <c r="D1096" s="112"/>
      <c r="E1096" s="112"/>
      <c r="F1096" s="112"/>
      <c r="G1096" s="112"/>
      <c r="H1096" s="112"/>
      <c r="I1096" s="112"/>
      <c r="J1096" s="112"/>
      <c r="K1096" s="112"/>
      <c r="L1096" s="112"/>
      <c r="M1096" s="112"/>
      <c r="N1096" s="112"/>
      <c r="O1096" s="112"/>
      <c r="P1096" s="112"/>
      <c r="Q1096" s="112"/>
      <c r="R1096" s="112"/>
      <c r="S1096" s="112"/>
      <c r="T1096" s="112"/>
      <c r="U1096" s="112"/>
      <c r="V1096" s="112"/>
      <c r="W1096" s="112"/>
      <c r="X1096" s="112"/>
      <c r="Y1096" s="112"/>
      <c r="Z1096" s="112"/>
      <c r="AA1096" s="112"/>
      <c r="AB1096" s="112"/>
      <c r="AC1096" s="112"/>
      <c r="AD1096" s="112"/>
      <c r="AE1096" s="112"/>
      <c r="AF1096" s="112"/>
      <c r="AG1096" s="112"/>
      <c r="AH1096" s="112"/>
      <c r="AI1096" s="112"/>
      <c r="AJ1096" s="112"/>
      <c r="AK1096" s="112"/>
      <c r="AL1096" s="112"/>
      <c r="AM1096" s="112"/>
      <c r="AN1096" s="112"/>
      <c r="AO1096" s="112"/>
      <c r="AP1096" s="112"/>
      <c r="AQ1096" s="112"/>
      <c r="AR1096" s="112"/>
      <c r="AS1096" s="112"/>
      <c r="AT1096" s="112"/>
      <c r="AU1096" s="112"/>
      <c r="AV1096" s="112"/>
      <c r="AW1096" s="112"/>
      <c r="AX1096" s="112"/>
      <c r="AY1096" s="112"/>
      <c r="AZ1096" s="112"/>
      <c r="BA1096" s="112"/>
      <c r="BB1096" s="112"/>
      <c r="BC1096" s="112"/>
      <c r="BD1096" s="112"/>
      <c r="BE1096" s="112"/>
      <c r="BF1096" s="112"/>
      <c r="BG1096" s="112"/>
      <c r="BH1096" s="112"/>
      <c r="BI1096" s="112"/>
      <c r="BJ1096" s="112"/>
      <c r="BK1096" s="112"/>
      <c r="BL1096" s="112"/>
      <c r="BM1096" s="112"/>
      <c r="BN1096" s="112"/>
      <c r="BO1096" s="112"/>
      <c r="BP1096" s="113"/>
      <c r="BS1096" s="97">
        <f t="shared" ref="BS1096:BS1131" si="928">IF($A1096="YYYYY",0,AY1096)</f>
        <v>0</v>
      </c>
      <c r="BT1096" s="97">
        <f t="shared" ref="BT1096:BT1131" si="929">IF($A1096="YYYYY",0,AZ1096)</f>
        <v>0</v>
      </c>
      <c r="BU1096" s="97">
        <f t="shared" ref="BU1096:BU1131" si="930">IF($A1096="YYYYY",0,BA1096)</f>
        <v>0</v>
      </c>
      <c r="BV1096" s="296" t="str">
        <f>IF(CA1096=0,"NO STOCK",IF(COUNTIF(PKGSUMM_T!$A$2:$A$1245,A1096)&gt;0,"OK","ERROR"))</f>
        <v>NO STOCK</v>
      </c>
      <c r="BW1096" s="296" t="str">
        <f>IF(CA1096=0,"NO STOCK",IF(OR(COUNTIF(COST_SHEETT!$B$3:$B$1238,CI1096)&gt;0,COUNTIF(COST_SHEETT!$AB$3:$AB$1238,CI1096)&gt;0,COUNTIF(COST_SHEETT1!$B$3:$B$1238,CI1096)&gt;0,COUNTIF(COST_SHEETT1!$AB$3:$AB$1238,CI1096)&gt;0),"OK","ERROR"))</f>
        <v>NO STOCK</v>
      </c>
      <c r="BX1096" s="97">
        <f>SUMIF(HW!$A$2:$A$1573,$A1096,HW!BI$2:BI$1573)</f>
        <v>0</v>
      </c>
      <c r="BY1096" s="97">
        <f>SUMIF(HW!$A$2:$A$1573,$A1096,HW!BJ$2:BJ$1573)</f>
        <v>0</v>
      </c>
      <c r="BZ1096" s="197">
        <f t="shared" ref="BZ1096:BZ1131" si="931">BS1096+BX1096</f>
        <v>0</v>
      </c>
      <c r="CA1096" s="198">
        <f t="shared" ref="CA1096:CA1131" si="932">BY1096+BU1096</f>
        <v>0</v>
      </c>
      <c r="CI1096" s="285"/>
      <c r="CJ1096" s="282"/>
      <c r="CK1096" s="296">
        <f>IF(C1096="WORK IN PROGRESS",0.099999,IF(SUMIF(SALE!$L$3:$L$1221,$A1096,SALE!$U$3:$U$1221)=0,0,SUMIF(SALE!$L$3:$L$1221,$A1096,SALE!$U$3:$U$1221)/SUMIF(SALE!$L$3:$L$1221,$A1096,SALE!$F$3:$F$1221)))</f>
        <v>0</v>
      </c>
    </row>
    <row r="1097" spans="1:102" ht="12" hidden="1" customHeight="1" x14ac:dyDescent="0.25">
      <c r="A1097" s="104" t="s">
        <v>2642</v>
      </c>
      <c r="B1097" s="106"/>
      <c r="C1097" s="105" t="s">
        <v>30</v>
      </c>
      <c r="D1097" s="107"/>
      <c r="E1097" s="107"/>
      <c r="F1097" s="107"/>
      <c r="G1097" s="107"/>
      <c r="H1097" s="107"/>
      <c r="I1097" s="107"/>
      <c r="J1097" s="107"/>
      <c r="K1097" s="107"/>
      <c r="L1097" s="107"/>
      <c r="M1097" s="107"/>
      <c r="N1097" s="107"/>
      <c r="O1097" s="107"/>
      <c r="P1097" s="107"/>
      <c r="Q1097" s="107"/>
      <c r="R1097" s="107"/>
      <c r="S1097" s="107"/>
      <c r="T1097" s="107"/>
      <c r="U1097" s="107"/>
      <c r="V1097" s="107"/>
      <c r="W1097" s="107"/>
      <c r="X1097" s="107"/>
      <c r="Y1097" s="107"/>
      <c r="Z1097" s="107"/>
      <c r="AA1097" s="107"/>
      <c r="AB1097" s="107"/>
      <c r="AC1097" s="107"/>
      <c r="AD1097" s="107"/>
      <c r="AE1097" s="107"/>
      <c r="AF1097" s="107"/>
      <c r="AG1097" s="107"/>
      <c r="AH1097" s="107"/>
      <c r="AI1097" s="107"/>
      <c r="AJ1097" s="107"/>
      <c r="AK1097" s="107"/>
      <c r="AL1097" s="107"/>
      <c r="AM1097" s="107"/>
      <c r="AN1097" s="107"/>
      <c r="AO1097" s="107"/>
      <c r="AP1097" s="107"/>
      <c r="AQ1097" s="107"/>
      <c r="AR1097" s="107"/>
      <c r="AS1097" s="107"/>
      <c r="AT1097" s="107"/>
      <c r="AU1097" s="107"/>
      <c r="AV1097" s="107"/>
      <c r="AW1097" s="107"/>
      <c r="AX1097" s="107"/>
      <c r="AY1097" s="107"/>
      <c r="AZ1097" s="107"/>
      <c r="BA1097" s="107"/>
      <c r="BB1097" s="107"/>
      <c r="BC1097" s="107"/>
      <c r="BD1097" s="107"/>
      <c r="BE1097" s="107"/>
      <c r="BF1097" s="107"/>
      <c r="BG1097" s="107"/>
      <c r="BH1097" s="107"/>
      <c r="BI1097" s="107"/>
      <c r="BJ1097" s="107"/>
      <c r="BK1097" s="107"/>
      <c r="BL1097" s="107"/>
      <c r="BM1097" s="107"/>
      <c r="BN1097" s="107"/>
      <c r="BO1097" s="107"/>
      <c r="BP1097" s="108"/>
      <c r="BS1097" s="97">
        <f t="shared" si="928"/>
        <v>0</v>
      </c>
      <c r="BT1097" s="97">
        <f t="shared" si="929"/>
        <v>0</v>
      </c>
      <c r="BU1097" s="97">
        <f t="shared" si="930"/>
        <v>0</v>
      </c>
      <c r="BV1097" s="296" t="str">
        <f>IF(CA1097=0,"NO STOCK",IF(COUNTIF(PKGSUMM_T!$A$2:$A$1245,A1097)&gt;0,"OK","ERROR"))</f>
        <v>NO STOCK</v>
      </c>
      <c r="BW1097" s="296" t="str">
        <f>IF(CA1097=0,"NO STOCK",IF(OR(COUNTIF(COST_SHEETT!$B$3:$B$1238,CI1097)&gt;0,COUNTIF(COST_SHEETT!$AB$3:$AB$1238,CI1097)&gt;0,COUNTIF(COST_SHEETT1!$B$3:$B$1238,CI1097)&gt;0,COUNTIF(COST_SHEETT1!$AB$3:$AB$1238,CI1097)&gt;0),"OK","ERROR"))</f>
        <v>NO STOCK</v>
      </c>
      <c r="BX1097" s="97">
        <f>SUMIF(HW!$A$2:$A$1573,$A1097,HW!BI$2:BI$1573)</f>
        <v>0</v>
      </c>
      <c r="BY1097" s="97">
        <f>SUMIF(HW!$A$2:$A$1573,$A1097,HW!BJ$2:BJ$1573)</f>
        <v>0</v>
      </c>
      <c r="BZ1097" s="197">
        <f t="shared" si="931"/>
        <v>0</v>
      </c>
      <c r="CA1097" s="198">
        <f t="shared" si="932"/>
        <v>0</v>
      </c>
      <c r="CI1097" s="285"/>
      <c r="CJ1097" s="282"/>
      <c r="CK1097" s="296">
        <f>IF(C1097="WORK IN PROGRESS",0.099999,IF(SUMIF(SALE!$L$3:$L$1221,$A1097,SALE!$U$3:$U$1221)=0,0,SUMIF(SALE!$L$3:$L$1221,$A1097,SALE!$U$3:$U$1221)/SUMIF(SALE!$L$3:$L$1221,$A1097,SALE!$F$3:$F$1221)))</f>
        <v>0</v>
      </c>
    </row>
    <row r="1098" spans="1:102" ht="12" hidden="1" customHeight="1" x14ac:dyDescent="0.25">
      <c r="A1098" s="120" t="s">
        <v>2218</v>
      </c>
      <c r="B1098" s="121" t="s">
        <v>2219</v>
      </c>
      <c r="C1098" s="121" t="s">
        <v>30</v>
      </c>
      <c r="D1098" s="122">
        <v>3278</v>
      </c>
      <c r="E1098" s="123">
        <v>310</v>
      </c>
      <c r="F1098" s="123">
        <v>4.4982000000000001E-2</v>
      </c>
      <c r="G1098" s="123">
        <v>4.4982000000000001E-2</v>
      </c>
      <c r="H1098" s="124"/>
      <c r="I1098" s="124">
        <v>0</v>
      </c>
      <c r="J1098" s="124">
        <v>0</v>
      </c>
      <c r="K1098" s="124"/>
      <c r="L1098" s="124">
        <v>0</v>
      </c>
      <c r="M1098" s="124"/>
      <c r="N1098" s="124">
        <v>0</v>
      </c>
      <c r="O1098" s="124"/>
      <c r="P1098" s="124">
        <v>0</v>
      </c>
      <c r="Q1098" s="124"/>
      <c r="R1098" s="124">
        <v>0</v>
      </c>
      <c r="S1098" s="124"/>
      <c r="T1098" s="124">
        <v>0</v>
      </c>
      <c r="U1098" s="124"/>
      <c r="V1098" s="124">
        <v>0</v>
      </c>
      <c r="W1098" s="124"/>
      <c r="X1098" s="124">
        <v>0</v>
      </c>
      <c r="Y1098" s="124"/>
      <c r="Z1098" s="124">
        <v>0</v>
      </c>
      <c r="AA1098" s="124"/>
      <c r="AB1098" s="124">
        <v>0</v>
      </c>
      <c r="AC1098" s="124">
        <v>0</v>
      </c>
      <c r="AD1098" s="124">
        <v>0</v>
      </c>
      <c r="AE1098" s="124">
        <v>0</v>
      </c>
      <c r="AF1098" s="124"/>
      <c r="AG1098" s="124">
        <v>0</v>
      </c>
      <c r="AH1098" s="124"/>
      <c r="AI1098" s="124">
        <v>0</v>
      </c>
      <c r="AJ1098" s="124"/>
      <c r="AK1098" s="124">
        <v>0</v>
      </c>
      <c r="AL1098" s="124"/>
      <c r="AM1098" s="124">
        <v>0</v>
      </c>
      <c r="AN1098" s="124"/>
      <c r="AO1098" s="124">
        <v>0</v>
      </c>
      <c r="AP1098" s="124"/>
      <c r="AQ1098" s="124">
        <v>0</v>
      </c>
      <c r="AR1098" s="124"/>
      <c r="AS1098" s="124">
        <v>0</v>
      </c>
      <c r="AT1098" s="124"/>
      <c r="AU1098" s="124">
        <v>0</v>
      </c>
      <c r="AV1098" s="124">
        <v>0</v>
      </c>
      <c r="AW1098" s="124">
        <v>0</v>
      </c>
      <c r="AX1098" s="124">
        <v>0</v>
      </c>
      <c r="AY1098" s="124">
        <v>0</v>
      </c>
      <c r="AZ1098" s="124">
        <v>0</v>
      </c>
      <c r="BA1098" s="124">
        <v>0</v>
      </c>
      <c r="BB1098" s="124">
        <v>0</v>
      </c>
      <c r="BC1098" s="124">
        <v>0</v>
      </c>
      <c r="BD1098" s="123">
        <v>0</v>
      </c>
      <c r="BE1098" s="123">
        <v>0</v>
      </c>
      <c r="BF1098" s="124">
        <v>0</v>
      </c>
      <c r="BG1098" s="124">
        <v>0</v>
      </c>
      <c r="BH1098" s="124">
        <v>0</v>
      </c>
      <c r="BI1098" s="124"/>
      <c r="BJ1098" s="124">
        <v>0</v>
      </c>
      <c r="BK1098" s="124"/>
      <c r="BL1098" s="124">
        <v>0</v>
      </c>
      <c r="BM1098" s="124">
        <v>0</v>
      </c>
      <c r="BN1098" s="124">
        <v>0</v>
      </c>
      <c r="BO1098" s="124">
        <v>0</v>
      </c>
      <c r="BP1098" s="125">
        <v>0</v>
      </c>
      <c r="BS1098" s="97">
        <f t="shared" si="928"/>
        <v>0</v>
      </c>
      <c r="BT1098" s="97">
        <f t="shared" si="929"/>
        <v>0</v>
      </c>
      <c r="BU1098" s="97">
        <f t="shared" si="930"/>
        <v>0</v>
      </c>
      <c r="BV1098" s="296" t="str">
        <f>IF(CA1098=0,"NO STOCK",IF(COUNTIF(PKGSUMM_T!$A$2:$A$1245,A1098)&gt;0,"OK","ERROR"))</f>
        <v>NO STOCK</v>
      </c>
      <c r="BW1098" s="296" t="str">
        <f>IF(CA1098=0,"NO STOCK",IF(OR(COUNTIF(COST_SHEETT!$B$3:$B$1238,CI1098)&gt;0,COUNTIF(COST_SHEETT!$AB$3:$AB$1238,CI1098)&gt;0,COUNTIF(COST_SHEETT1!$B$3:$B$1238,CI1098)&gt;0,COUNTIF(COST_SHEETT1!$AB$3:$AB$1238,CI1098)&gt;0),"OK","ERROR"))</f>
        <v>NO STOCK</v>
      </c>
      <c r="BX1098" s="97">
        <f>SUMIF(HW!$A$2:$A$1573,$A1098,HW!BI$2:BI$1573)</f>
        <v>0</v>
      </c>
      <c r="BY1098" s="97">
        <f>SUMIF(HW!$A$2:$A$1573,$A1098,HW!BJ$2:BJ$1573)</f>
        <v>0</v>
      </c>
      <c r="BZ1098" s="197">
        <f t="shared" si="931"/>
        <v>0</v>
      </c>
      <c r="CA1098" s="198">
        <f t="shared" si="932"/>
        <v>0</v>
      </c>
      <c r="CI1098" s="285"/>
      <c r="CJ1098" s="282"/>
      <c r="CK1098" s="296">
        <f>IF(C1098="WORK IN PROGRESS",0.099999,IF(SUMIF(SALE!$L$3:$L$1221,$A1098,SALE!$U$3:$U$1221)=0,0,SUMIF(SALE!$L$3:$L$1221,$A1098,SALE!$U$3:$U$1221)/SUMIF(SALE!$L$3:$L$1221,$A1098,SALE!$F$3:$F$1221)))</f>
        <v>0</v>
      </c>
    </row>
    <row r="1099" spans="1:102" ht="12" hidden="1" customHeight="1" x14ac:dyDescent="0.25">
      <c r="A1099" s="104" t="s">
        <v>2642</v>
      </c>
      <c r="B1099" s="106"/>
      <c r="C1099" s="105" t="s">
        <v>1200</v>
      </c>
      <c r="D1099" s="107"/>
      <c r="E1099" s="107"/>
      <c r="F1099" s="137">
        <v>4.4982000000000001E-2</v>
      </c>
      <c r="G1099" s="137">
        <v>4.4982000000000001E-2</v>
      </c>
      <c r="H1099" s="107"/>
      <c r="I1099" s="107">
        <v>0</v>
      </c>
      <c r="J1099" s="107">
        <v>0</v>
      </c>
      <c r="K1099" s="107"/>
      <c r="L1099" s="107">
        <v>0</v>
      </c>
      <c r="M1099" s="107"/>
      <c r="N1099" s="107">
        <v>0</v>
      </c>
      <c r="O1099" s="107"/>
      <c r="P1099" s="107">
        <v>0</v>
      </c>
      <c r="Q1099" s="107"/>
      <c r="R1099" s="107">
        <v>0</v>
      </c>
      <c r="S1099" s="107"/>
      <c r="T1099" s="107">
        <v>0</v>
      </c>
      <c r="U1099" s="107"/>
      <c r="V1099" s="107">
        <v>0</v>
      </c>
      <c r="W1099" s="107"/>
      <c r="X1099" s="107">
        <v>0</v>
      </c>
      <c r="Y1099" s="107"/>
      <c r="Z1099" s="107">
        <v>0</v>
      </c>
      <c r="AA1099" s="107"/>
      <c r="AB1099" s="107">
        <v>0</v>
      </c>
      <c r="AC1099" s="107">
        <v>0</v>
      </c>
      <c r="AD1099" s="107">
        <v>0</v>
      </c>
      <c r="AE1099" s="107">
        <v>0</v>
      </c>
      <c r="AF1099" s="107"/>
      <c r="AG1099" s="107">
        <v>0</v>
      </c>
      <c r="AH1099" s="107"/>
      <c r="AI1099" s="107">
        <v>0</v>
      </c>
      <c r="AJ1099" s="107"/>
      <c r="AK1099" s="107">
        <v>0</v>
      </c>
      <c r="AL1099" s="107"/>
      <c r="AM1099" s="107">
        <v>0</v>
      </c>
      <c r="AN1099" s="107"/>
      <c r="AO1099" s="107">
        <v>0</v>
      </c>
      <c r="AP1099" s="107"/>
      <c r="AQ1099" s="107">
        <v>0</v>
      </c>
      <c r="AR1099" s="107"/>
      <c r="AS1099" s="107">
        <v>0</v>
      </c>
      <c r="AT1099" s="107"/>
      <c r="AU1099" s="107">
        <v>0</v>
      </c>
      <c r="AV1099" s="107">
        <v>0</v>
      </c>
      <c r="AW1099" s="107">
        <v>0</v>
      </c>
      <c r="AX1099" s="107">
        <v>0</v>
      </c>
      <c r="AY1099" s="107">
        <v>0</v>
      </c>
      <c r="AZ1099" s="107">
        <v>0</v>
      </c>
      <c r="BA1099" s="107">
        <v>0</v>
      </c>
      <c r="BB1099" s="107">
        <v>0</v>
      </c>
      <c r="BC1099" s="107">
        <v>0</v>
      </c>
      <c r="BD1099" s="137">
        <v>0</v>
      </c>
      <c r="BE1099" s="137">
        <v>0</v>
      </c>
      <c r="BF1099" s="107">
        <v>0</v>
      </c>
      <c r="BG1099" s="107">
        <v>0</v>
      </c>
      <c r="BH1099" s="107">
        <v>0</v>
      </c>
      <c r="BI1099" s="107"/>
      <c r="BJ1099" s="107">
        <v>0</v>
      </c>
      <c r="BK1099" s="107"/>
      <c r="BL1099" s="107">
        <v>0</v>
      </c>
      <c r="BM1099" s="107">
        <v>0</v>
      </c>
      <c r="BN1099" s="107">
        <v>0</v>
      </c>
      <c r="BO1099" s="107">
        <v>0</v>
      </c>
      <c r="BP1099" s="108">
        <v>0</v>
      </c>
      <c r="BS1099" s="97">
        <f t="shared" si="928"/>
        <v>0</v>
      </c>
      <c r="BT1099" s="97">
        <f t="shared" si="929"/>
        <v>0</v>
      </c>
      <c r="BU1099" s="97">
        <f t="shared" si="930"/>
        <v>0</v>
      </c>
      <c r="BV1099" s="296" t="str">
        <f>IF(CA1099=0,"NO STOCK",IF(COUNTIF(PKGSUMM_T!$A$2:$A$1245,A1099)&gt;0,"OK","ERROR"))</f>
        <v>NO STOCK</v>
      </c>
      <c r="BW1099" s="296" t="str">
        <f>IF(CA1099=0,"NO STOCK",IF(OR(COUNTIF(COST_SHEETT!$B$3:$B$1238,CI1099)&gt;0,COUNTIF(COST_SHEETT!$AB$3:$AB$1238,CI1099)&gt;0,COUNTIF(COST_SHEETT1!$B$3:$B$1238,CI1099)&gt;0,COUNTIF(COST_SHEETT1!$AB$3:$AB$1238,CI1099)&gt;0),"OK","ERROR"))</f>
        <v>NO STOCK</v>
      </c>
      <c r="BX1099" s="97">
        <f>SUMIF(HW!$A$2:$A$1573,$A1099,HW!BI$2:BI$1573)</f>
        <v>0</v>
      </c>
      <c r="BY1099" s="97">
        <f>SUMIF(HW!$A$2:$A$1573,$A1099,HW!BJ$2:BJ$1573)</f>
        <v>0</v>
      </c>
      <c r="BZ1099" s="197">
        <f t="shared" si="931"/>
        <v>0</v>
      </c>
      <c r="CA1099" s="198">
        <f t="shared" si="932"/>
        <v>0</v>
      </c>
      <c r="CI1099" s="285"/>
      <c r="CJ1099" s="282"/>
      <c r="CK1099" s="296">
        <f>IF(C1099="WORK IN PROGRESS",0.099999,IF(SUMIF(SALE!$L$3:$L$1221,$A1099,SALE!$U$3:$U$1221)=0,0,SUMIF(SALE!$L$3:$L$1221,$A1099,SALE!$U$3:$U$1221)/SUMIF(SALE!$L$3:$L$1221,$A1099,SALE!$F$3:$F$1221)))</f>
        <v>0</v>
      </c>
    </row>
    <row r="1100" spans="1:102" ht="12" hidden="1" customHeight="1" x14ac:dyDescent="0.25">
      <c r="A1100" s="109" t="s">
        <v>2642</v>
      </c>
      <c r="B1100" s="111" t="s">
        <v>1200</v>
      </c>
      <c r="C1100" s="110"/>
      <c r="D1100" s="112"/>
      <c r="E1100" s="112"/>
      <c r="F1100" s="126">
        <v>4.4982000000000001E-2</v>
      </c>
      <c r="G1100" s="126">
        <v>4.4982000000000001E-2</v>
      </c>
      <c r="H1100" s="112"/>
      <c r="I1100" s="112">
        <v>0</v>
      </c>
      <c r="J1100" s="112">
        <v>0</v>
      </c>
      <c r="K1100" s="112"/>
      <c r="L1100" s="112">
        <v>0</v>
      </c>
      <c r="M1100" s="112"/>
      <c r="N1100" s="112">
        <v>0</v>
      </c>
      <c r="O1100" s="112"/>
      <c r="P1100" s="112">
        <v>0</v>
      </c>
      <c r="Q1100" s="112"/>
      <c r="R1100" s="112">
        <v>0</v>
      </c>
      <c r="S1100" s="112"/>
      <c r="T1100" s="112">
        <v>0</v>
      </c>
      <c r="U1100" s="112"/>
      <c r="V1100" s="112">
        <v>0</v>
      </c>
      <c r="W1100" s="112"/>
      <c r="X1100" s="112">
        <v>0</v>
      </c>
      <c r="Y1100" s="112"/>
      <c r="Z1100" s="112">
        <v>0</v>
      </c>
      <c r="AA1100" s="112"/>
      <c r="AB1100" s="112">
        <v>0</v>
      </c>
      <c r="AC1100" s="112">
        <v>0</v>
      </c>
      <c r="AD1100" s="112">
        <v>0</v>
      </c>
      <c r="AE1100" s="112">
        <v>0</v>
      </c>
      <c r="AF1100" s="112"/>
      <c r="AG1100" s="112">
        <v>0</v>
      </c>
      <c r="AH1100" s="112"/>
      <c r="AI1100" s="112">
        <v>0</v>
      </c>
      <c r="AJ1100" s="112"/>
      <c r="AK1100" s="112">
        <v>0</v>
      </c>
      <c r="AL1100" s="112"/>
      <c r="AM1100" s="112">
        <v>0</v>
      </c>
      <c r="AN1100" s="112"/>
      <c r="AO1100" s="112">
        <v>0</v>
      </c>
      <c r="AP1100" s="112"/>
      <c r="AQ1100" s="112">
        <v>0</v>
      </c>
      <c r="AR1100" s="112"/>
      <c r="AS1100" s="112">
        <v>0</v>
      </c>
      <c r="AT1100" s="112"/>
      <c r="AU1100" s="112">
        <v>0</v>
      </c>
      <c r="AV1100" s="112">
        <v>0</v>
      </c>
      <c r="AW1100" s="112">
        <v>0</v>
      </c>
      <c r="AX1100" s="112">
        <v>0</v>
      </c>
      <c r="AY1100" s="112">
        <v>0</v>
      </c>
      <c r="AZ1100" s="112">
        <v>0</v>
      </c>
      <c r="BA1100" s="112">
        <v>0</v>
      </c>
      <c r="BB1100" s="112">
        <v>0</v>
      </c>
      <c r="BC1100" s="112">
        <v>0</v>
      </c>
      <c r="BD1100" s="126">
        <v>0</v>
      </c>
      <c r="BE1100" s="126">
        <v>0</v>
      </c>
      <c r="BF1100" s="112">
        <v>0</v>
      </c>
      <c r="BG1100" s="112">
        <v>0</v>
      </c>
      <c r="BH1100" s="112">
        <v>0</v>
      </c>
      <c r="BI1100" s="112"/>
      <c r="BJ1100" s="112">
        <v>0</v>
      </c>
      <c r="BK1100" s="112"/>
      <c r="BL1100" s="112">
        <v>0</v>
      </c>
      <c r="BM1100" s="112">
        <v>0</v>
      </c>
      <c r="BN1100" s="112">
        <v>0</v>
      </c>
      <c r="BO1100" s="112">
        <v>0</v>
      </c>
      <c r="BP1100" s="113">
        <v>0</v>
      </c>
      <c r="BS1100" s="97">
        <f t="shared" si="928"/>
        <v>0</v>
      </c>
      <c r="BT1100" s="97">
        <f t="shared" si="929"/>
        <v>0</v>
      </c>
      <c r="BU1100" s="97">
        <f t="shared" si="930"/>
        <v>0</v>
      </c>
      <c r="BV1100" s="296" t="str">
        <f>IF(CA1100=0,"NO STOCK",IF(COUNTIF(PKGSUMM_T!$A$2:$A$1245,A1100)&gt;0,"OK","ERROR"))</f>
        <v>NO STOCK</v>
      </c>
      <c r="BW1100" s="296" t="str">
        <f>IF(CA1100=0,"NO STOCK",IF(OR(COUNTIF(COST_SHEETT!$B$3:$B$1238,CI1100)&gt;0,COUNTIF(COST_SHEETT!$AB$3:$AB$1238,CI1100)&gt;0,COUNTIF(COST_SHEETT1!$B$3:$B$1238,CI1100)&gt;0,COUNTIF(COST_SHEETT1!$AB$3:$AB$1238,CI1100)&gt;0),"OK","ERROR"))</f>
        <v>NO STOCK</v>
      </c>
      <c r="BX1100" s="97">
        <f>SUMIF(HW!$A$2:$A$1573,$A1100,HW!BI$2:BI$1573)</f>
        <v>0</v>
      </c>
      <c r="BY1100" s="97">
        <f>SUMIF(HW!$A$2:$A$1573,$A1100,HW!BJ$2:BJ$1573)</f>
        <v>0</v>
      </c>
      <c r="BZ1100" s="197">
        <f t="shared" si="931"/>
        <v>0</v>
      </c>
      <c r="CA1100" s="198">
        <f t="shared" si="932"/>
        <v>0</v>
      </c>
      <c r="CI1100" s="285"/>
      <c r="CJ1100" s="282"/>
      <c r="CK1100" s="296">
        <f>IF(C1100="WORK IN PROGRESS",0.099999,IF(SUMIF(SALE!$L$3:$L$1221,$A1100,SALE!$U$3:$U$1221)=0,0,SUMIF(SALE!$L$3:$L$1221,$A1100,SALE!$U$3:$U$1221)/SUMIF(SALE!$L$3:$L$1221,$A1100,SALE!$F$3:$F$1221)))</f>
        <v>0</v>
      </c>
    </row>
    <row r="1101" spans="1:102" ht="12" hidden="1" customHeight="1" x14ac:dyDescent="0.25">
      <c r="A1101" s="104" t="s">
        <v>2642</v>
      </c>
      <c r="B1101" s="105" t="s">
        <v>2220</v>
      </c>
      <c r="C1101" s="106"/>
      <c r="D1101" s="107"/>
      <c r="E1101" s="107"/>
      <c r="F1101" s="107"/>
      <c r="G1101" s="107"/>
      <c r="H1101" s="107"/>
      <c r="I1101" s="107"/>
      <c r="J1101" s="107"/>
      <c r="K1101" s="107"/>
      <c r="L1101" s="107"/>
      <c r="M1101" s="107"/>
      <c r="N1101" s="107"/>
      <c r="O1101" s="107"/>
      <c r="P1101" s="107"/>
      <c r="Q1101" s="107"/>
      <c r="R1101" s="107"/>
      <c r="S1101" s="107"/>
      <c r="T1101" s="107"/>
      <c r="U1101" s="107"/>
      <c r="V1101" s="107"/>
      <c r="W1101" s="107"/>
      <c r="X1101" s="107"/>
      <c r="Y1101" s="107"/>
      <c r="Z1101" s="107"/>
      <c r="AA1101" s="107"/>
      <c r="AB1101" s="107"/>
      <c r="AC1101" s="107"/>
      <c r="AD1101" s="107"/>
      <c r="AE1101" s="107"/>
      <c r="AF1101" s="107"/>
      <c r="AG1101" s="107"/>
      <c r="AH1101" s="107"/>
      <c r="AI1101" s="107"/>
      <c r="AJ1101" s="107"/>
      <c r="AK1101" s="107"/>
      <c r="AL1101" s="107"/>
      <c r="AM1101" s="107"/>
      <c r="AN1101" s="107"/>
      <c r="AO1101" s="107"/>
      <c r="AP1101" s="107"/>
      <c r="AQ1101" s="107"/>
      <c r="AR1101" s="107"/>
      <c r="AS1101" s="107"/>
      <c r="AT1101" s="107"/>
      <c r="AU1101" s="107"/>
      <c r="AV1101" s="107"/>
      <c r="AW1101" s="107"/>
      <c r="AX1101" s="107"/>
      <c r="AY1101" s="107"/>
      <c r="AZ1101" s="107"/>
      <c r="BA1101" s="107"/>
      <c r="BB1101" s="107"/>
      <c r="BC1101" s="107"/>
      <c r="BD1101" s="107"/>
      <c r="BE1101" s="107"/>
      <c r="BF1101" s="107"/>
      <c r="BG1101" s="107"/>
      <c r="BH1101" s="107"/>
      <c r="BI1101" s="107"/>
      <c r="BJ1101" s="107"/>
      <c r="BK1101" s="107"/>
      <c r="BL1101" s="107"/>
      <c r="BM1101" s="107"/>
      <c r="BN1101" s="107"/>
      <c r="BO1101" s="107"/>
      <c r="BP1101" s="108"/>
      <c r="BS1101" s="97">
        <f t="shared" si="928"/>
        <v>0</v>
      </c>
      <c r="BT1101" s="97">
        <f t="shared" si="929"/>
        <v>0</v>
      </c>
      <c r="BU1101" s="97">
        <f t="shared" si="930"/>
        <v>0</v>
      </c>
      <c r="BV1101" s="296" t="str">
        <f>IF(CA1101=0,"NO STOCK",IF(COUNTIF(PKGSUMM_T!$A$2:$A$1245,A1101)&gt;0,"OK","ERROR"))</f>
        <v>NO STOCK</v>
      </c>
      <c r="BW1101" s="296" t="str">
        <f>IF(CA1101=0,"NO STOCK",IF(OR(COUNTIF(COST_SHEETT!$B$3:$B$1238,CI1101)&gt;0,COUNTIF(COST_SHEETT!$AB$3:$AB$1238,CI1101)&gt;0,COUNTIF(COST_SHEETT1!$B$3:$B$1238,CI1101)&gt;0,COUNTIF(COST_SHEETT1!$AB$3:$AB$1238,CI1101)&gt;0),"OK","ERROR"))</f>
        <v>NO STOCK</v>
      </c>
      <c r="BX1101" s="97">
        <f>SUMIF(HW!$A$2:$A$1573,$A1101,HW!BI$2:BI$1573)</f>
        <v>0</v>
      </c>
      <c r="BY1101" s="97">
        <f>SUMIF(HW!$A$2:$A$1573,$A1101,HW!BJ$2:BJ$1573)</f>
        <v>0</v>
      </c>
      <c r="BZ1101" s="197">
        <f t="shared" si="931"/>
        <v>0</v>
      </c>
      <c r="CA1101" s="198">
        <f t="shared" si="932"/>
        <v>0</v>
      </c>
      <c r="CI1101" s="285"/>
      <c r="CJ1101" s="282"/>
      <c r="CK1101" s="296">
        <f>IF(C1101="WORK IN PROGRESS",0.099999,IF(SUMIF(SALE!$L$3:$L$1221,$A1101,SALE!$U$3:$U$1221)=0,0,SUMIF(SALE!$L$3:$L$1221,$A1101,SALE!$U$3:$U$1221)/SUMIF(SALE!$L$3:$L$1221,$A1101,SALE!$F$3:$F$1221)))</f>
        <v>0</v>
      </c>
    </row>
    <row r="1102" spans="1:102" ht="12" hidden="1" customHeight="1" x14ac:dyDescent="0.25">
      <c r="A1102" s="109" t="s">
        <v>2642</v>
      </c>
      <c r="B1102" s="110"/>
      <c r="C1102" s="111" t="s">
        <v>30</v>
      </c>
      <c r="D1102" s="112"/>
      <c r="E1102" s="112"/>
      <c r="F1102" s="112"/>
      <c r="G1102" s="112"/>
      <c r="H1102" s="112"/>
      <c r="I1102" s="112"/>
      <c r="J1102" s="112"/>
      <c r="K1102" s="112"/>
      <c r="L1102" s="112"/>
      <c r="M1102" s="112"/>
      <c r="N1102" s="112"/>
      <c r="O1102" s="112"/>
      <c r="P1102" s="112"/>
      <c r="Q1102" s="112"/>
      <c r="R1102" s="112"/>
      <c r="S1102" s="112"/>
      <c r="T1102" s="112"/>
      <c r="U1102" s="112"/>
      <c r="V1102" s="112"/>
      <c r="W1102" s="112"/>
      <c r="X1102" s="112"/>
      <c r="Y1102" s="112"/>
      <c r="Z1102" s="112"/>
      <c r="AA1102" s="112"/>
      <c r="AB1102" s="112"/>
      <c r="AC1102" s="112"/>
      <c r="AD1102" s="112"/>
      <c r="AE1102" s="112"/>
      <c r="AF1102" s="112"/>
      <c r="AG1102" s="112"/>
      <c r="AH1102" s="112"/>
      <c r="AI1102" s="112"/>
      <c r="AJ1102" s="112"/>
      <c r="AK1102" s="112"/>
      <c r="AL1102" s="112"/>
      <c r="AM1102" s="112"/>
      <c r="AN1102" s="112"/>
      <c r="AO1102" s="112"/>
      <c r="AP1102" s="112"/>
      <c r="AQ1102" s="112"/>
      <c r="AR1102" s="112"/>
      <c r="AS1102" s="112"/>
      <c r="AT1102" s="112"/>
      <c r="AU1102" s="112"/>
      <c r="AV1102" s="112"/>
      <c r="AW1102" s="112"/>
      <c r="AX1102" s="112"/>
      <c r="AY1102" s="112"/>
      <c r="AZ1102" s="112"/>
      <c r="BA1102" s="112"/>
      <c r="BB1102" s="112"/>
      <c r="BC1102" s="112"/>
      <c r="BD1102" s="112"/>
      <c r="BE1102" s="112"/>
      <c r="BF1102" s="112"/>
      <c r="BG1102" s="112"/>
      <c r="BH1102" s="112"/>
      <c r="BI1102" s="112"/>
      <c r="BJ1102" s="112"/>
      <c r="BK1102" s="112"/>
      <c r="BL1102" s="112"/>
      <c r="BM1102" s="112"/>
      <c r="BN1102" s="112"/>
      <c r="BO1102" s="112"/>
      <c r="BP1102" s="113"/>
      <c r="BS1102" s="97">
        <f t="shared" si="928"/>
        <v>0</v>
      </c>
      <c r="BT1102" s="97">
        <f t="shared" si="929"/>
        <v>0</v>
      </c>
      <c r="BU1102" s="97">
        <f t="shared" si="930"/>
        <v>0</v>
      </c>
      <c r="BV1102" s="296" t="str">
        <f>IF(CA1102=0,"NO STOCK",IF(COUNTIF(PKGSUMM_T!$A$2:$A$1245,A1102)&gt;0,"OK","ERROR"))</f>
        <v>NO STOCK</v>
      </c>
      <c r="BW1102" s="296" t="str">
        <f>IF(CA1102=0,"NO STOCK",IF(OR(COUNTIF(COST_SHEETT!$B$3:$B$1238,CI1102)&gt;0,COUNTIF(COST_SHEETT!$AB$3:$AB$1238,CI1102)&gt;0,COUNTIF(COST_SHEETT1!$B$3:$B$1238,CI1102)&gt;0,COUNTIF(COST_SHEETT1!$AB$3:$AB$1238,CI1102)&gt;0),"OK","ERROR"))</f>
        <v>NO STOCK</v>
      </c>
      <c r="BX1102" s="97">
        <f>SUMIF(HW!$A$2:$A$1573,$A1102,HW!BI$2:BI$1573)</f>
        <v>0</v>
      </c>
      <c r="BY1102" s="97">
        <f>SUMIF(HW!$A$2:$A$1573,$A1102,HW!BJ$2:BJ$1573)</f>
        <v>0</v>
      </c>
      <c r="BZ1102" s="197">
        <f t="shared" si="931"/>
        <v>0</v>
      </c>
      <c r="CA1102" s="198">
        <f t="shared" si="932"/>
        <v>0</v>
      </c>
      <c r="CI1102" s="285"/>
      <c r="CJ1102" s="283"/>
      <c r="CK1102" s="296">
        <f>IF(C1102="WORK IN PROGRESS",0.099999,IF(SUMIF(SALE!$L$3:$L$1221,$A1102,SALE!$U$3:$U$1221)=0,0,SUMIF(SALE!$L$3:$L$1221,$A1102,SALE!$U$3:$U$1221)/SUMIF(SALE!$L$3:$L$1221,$A1102,SALE!$F$3:$F$1221)))</f>
        <v>0</v>
      </c>
    </row>
    <row r="1103" spans="1:102" ht="12" customHeight="1" x14ac:dyDescent="0.25">
      <c r="A1103" s="114" t="s">
        <v>662</v>
      </c>
      <c r="B1103" s="115" t="s">
        <v>663</v>
      </c>
      <c r="C1103" s="115" t="s">
        <v>30</v>
      </c>
      <c r="D1103" s="116">
        <v>2736</v>
      </c>
      <c r="E1103" s="117">
        <v>200</v>
      </c>
      <c r="F1103" s="117">
        <v>3.1859999999999999E-2</v>
      </c>
      <c r="G1103" s="117">
        <v>3.1859999999999999E-2</v>
      </c>
      <c r="H1103" s="130">
        <v>979488</v>
      </c>
      <c r="I1103" s="130">
        <v>195.898</v>
      </c>
      <c r="J1103" s="131">
        <v>31206.488000000001</v>
      </c>
      <c r="K1103" s="117"/>
      <c r="L1103" s="118">
        <v>0</v>
      </c>
      <c r="M1103" s="117"/>
      <c r="N1103" s="118">
        <v>0</v>
      </c>
      <c r="O1103" s="117"/>
      <c r="P1103" s="118">
        <v>0</v>
      </c>
      <c r="Q1103" s="117"/>
      <c r="R1103" s="118">
        <v>0</v>
      </c>
      <c r="S1103" s="117"/>
      <c r="T1103" s="118">
        <v>0</v>
      </c>
      <c r="U1103" s="117"/>
      <c r="V1103" s="118">
        <v>0</v>
      </c>
      <c r="W1103" s="117"/>
      <c r="X1103" s="118">
        <v>0</v>
      </c>
      <c r="Y1103" s="117"/>
      <c r="Z1103" s="118">
        <v>0</v>
      </c>
      <c r="AA1103" s="117"/>
      <c r="AB1103" s="118">
        <v>0</v>
      </c>
      <c r="AC1103" s="118">
        <v>0</v>
      </c>
      <c r="AD1103" s="118">
        <v>0</v>
      </c>
      <c r="AE1103" s="118">
        <v>0</v>
      </c>
      <c r="AF1103" s="117"/>
      <c r="AG1103" s="118">
        <v>0</v>
      </c>
      <c r="AH1103" s="117"/>
      <c r="AI1103" s="118">
        <v>0</v>
      </c>
      <c r="AJ1103" s="117"/>
      <c r="AK1103" s="118">
        <v>0</v>
      </c>
      <c r="AL1103" s="117"/>
      <c r="AM1103" s="118">
        <v>0</v>
      </c>
      <c r="AN1103" s="117"/>
      <c r="AO1103" s="118">
        <v>0</v>
      </c>
      <c r="AP1103" s="117"/>
      <c r="AQ1103" s="118">
        <v>0</v>
      </c>
      <c r="AR1103" s="117"/>
      <c r="AS1103" s="118">
        <v>0</v>
      </c>
      <c r="AT1103" s="117"/>
      <c r="AU1103" s="118">
        <v>0</v>
      </c>
      <c r="AV1103" s="118">
        <v>0</v>
      </c>
      <c r="AW1103" s="118">
        <v>0</v>
      </c>
      <c r="AX1103" s="118">
        <v>0</v>
      </c>
      <c r="AY1103" s="132">
        <v>979488</v>
      </c>
      <c r="AZ1103" s="117">
        <v>358</v>
      </c>
      <c r="BA1103" s="130">
        <v>195.898</v>
      </c>
      <c r="BB1103" s="131">
        <v>31206.488000000001</v>
      </c>
      <c r="BC1103" s="131">
        <v>31206.488000000001</v>
      </c>
      <c r="BD1103" s="117">
        <v>0</v>
      </c>
      <c r="BE1103" s="117">
        <v>0</v>
      </c>
      <c r="BF1103" s="118">
        <v>0</v>
      </c>
      <c r="BG1103" s="118">
        <v>0</v>
      </c>
      <c r="BH1103" s="118">
        <v>0</v>
      </c>
      <c r="BI1103" s="117"/>
      <c r="BJ1103" s="118">
        <v>0</v>
      </c>
      <c r="BK1103" s="117"/>
      <c r="BL1103" s="118">
        <v>0</v>
      </c>
      <c r="BM1103" s="118">
        <v>0</v>
      </c>
      <c r="BN1103" s="118">
        <v>0</v>
      </c>
      <c r="BO1103" s="118">
        <v>0</v>
      </c>
      <c r="BP1103" s="119">
        <v>0</v>
      </c>
      <c r="BS1103" s="97">
        <f t="shared" si="928"/>
        <v>979488</v>
      </c>
      <c r="BT1103" s="97">
        <f t="shared" si="929"/>
        <v>358</v>
      </c>
      <c r="BU1103" s="97">
        <f t="shared" si="930"/>
        <v>195.898</v>
      </c>
      <c r="BV1103" s="296" t="str">
        <f>IF(CA1103=0,"NO STOCK",IF(COUNTIF(PKGSUMM_T!$A$2:$A$1245,A1103)&gt;0,"OK","ERROR"))</f>
        <v>OK</v>
      </c>
      <c r="BW1103" s="296" t="str">
        <f>IF(CA1103=0,"NO STOCK",IF(OR(COUNTIF(COST_SHEETT!$B$3:$B$1238,CI1103)&gt;0,COUNTIF(COST_SHEETT!$AB$3:$AB$1238,CI1103)&gt;0,COUNTIF(COST_SHEETT1!$B$3:$B$1238,CI1103)&gt;0,COUNTIF(COST_SHEETT1!$AB$3:$AB$1238,CI1103)&gt;0),"OK","ERROR"))</f>
        <v>OK</v>
      </c>
      <c r="BX1103" s="97">
        <f>SUMIF(HW!$A$2:$A$1573,$A1103,HW!BI$2:BI$1573)</f>
        <v>385776</v>
      </c>
      <c r="BY1103" s="97">
        <f>SUMIF(HW!$A$2:$A$1573,$A1103,HW!BJ$2:BJ$1573)</f>
        <v>77.155000000000001</v>
      </c>
      <c r="BZ1103" s="197">
        <f t="shared" si="931"/>
        <v>1365264</v>
      </c>
      <c r="CA1103" s="198">
        <f t="shared" si="932"/>
        <v>273.053</v>
      </c>
      <c r="CB1103" s="296">
        <f>IF(CJ1103="Y",IF(C1103="FINISHED GOODS",SUMIF(COST_SHEETT!$AB$3:$AB$1227,$CI1103,COST_SHEETT!$DD$3:$DD$1227),SUMIF(COST_SHEETT!$B$3:$B$1227,$CI1103,COST_SHEETT!$DB$3:$DB$1227)),IF(C1103="FINISHED GOODS",SUMIF(COST_SHEETT1!$AB$3:$AB$1227,$CI1103,COST_SHEETT1!$DD$3:$DD$1227),SUMIF(COST_SHEETT1!$B$3:$B$1227,$CI1103,COST_SHEETT1!$DB$3:$DB$1227)))</f>
        <v>3.3417624406927769E-2</v>
      </c>
      <c r="CC1103" s="209">
        <f t="shared" ref="CC1103:CC1106" si="933">ROUND(BZ1103*CB1103,0)</f>
        <v>45624</v>
      </c>
      <c r="CD1103" s="295">
        <v>1</v>
      </c>
      <c r="CE1103" s="295"/>
      <c r="CF1103" s="376">
        <f t="shared" ref="CF1103:CF1106" si="934">IF(BZ1103=0,0,IF(CK1103&gt;0,CK1103,CD1103))</f>
        <v>3.1810999812476558E-2</v>
      </c>
      <c r="CG1103" s="301">
        <f t="shared" ref="CG1103:CG1106" si="935">MIN(CF1103,CB1103)</f>
        <v>3.1810999812476558E-2</v>
      </c>
      <c r="CH1103" s="302">
        <f t="shared" ref="CH1103:CH1106" si="936">ROUND(CG1103*BZ1103,0)</f>
        <v>43430</v>
      </c>
      <c r="CI1103" s="285" t="s">
        <v>3904</v>
      </c>
      <c r="CJ1103" s="283" t="s">
        <v>2666</v>
      </c>
      <c r="CK1103" s="296">
        <f>IF(C1103="WORK IN PROGRESS",0.099999,IF(SUMIF(SALE!$L$3:$L$1221,$A1103,SALE!$U$3:$U$1221)=0,0,SUMIF(SALE!$L$3:$L$1221,$A1103,SALE!$U$3:$U$1221)/SUMIF(SALE!$L$3:$L$1221,$A1103,SALE!$F$3:$F$1221)))</f>
        <v>3.1810999812476558E-2</v>
      </c>
      <c r="CL1103" s="296" t="str">
        <f t="shared" ref="CL1103:CL1106" si="937">IF(CF1103&lt;CB1103,"NRV","COST")</f>
        <v>NRV</v>
      </c>
      <c r="CM1103" s="304">
        <f t="shared" ref="CM1103:CM1106" si="938">IF(CA1103=0,0,ROUND(CH1103/CA1103,3))</f>
        <v>159.053</v>
      </c>
      <c r="CT1103" s="296">
        <f>+(BX1103*CG1103)</f>
        <v>12271.920263657956</v>
      </c>
      <c r="CU1103" s="296">
        <f t="shared" ref="CU1103:CU1106" si="939">+(BZ1103-BX1103)*CG1103</f>
        <v>31158.492584323038</v>
      </c>
      <c r="CW1103" s="296">
        <f t="shared" ref="CW1103:CW1106" si="940">+CT1103+CU1103+CV1103</f>
        <v>43430.412847980995</v>
      </c>
      <c r="CX1103" s="388">
        <f t="shared" ref="CX1103:CX1106" si="941">+CW1103-CH1103</f>
        <v>0.41284798099513864</v>
      </c>
    </row>
    <row r="1104" spans="1:102" ht="12" customHeight="1" x14ac:dyDescent="0.25">
      <c r="A1104" s="120" t="s">
        <v>735</v>
      </c>
      <c r="B1104" s="121" t="s">
        <v>736</v>
      </c>
      <c r="C1104" s="121" t="s">
        <v>30</v>
      </c>
      <c r="D1104" s="122">
        <v>2736</v>
      </c>
      <c r="E1104" s="123">
        <v>200</v>
      </c>
      <c r="F1104" s="123">
        <v>3.1888E-2</v>
      </c>
      <c r="G1104" s="123">
        <v>3.1888E-2</v>
      </c>
      <c r="H1104" s="127">
        <v>16416</v>
      </c>
      <c r="I1104" s="127">
        <v>3.2829999999999999</v>
      </c>
      <c r="J1104" s="127">
        <v>523.47299999999996</v>
      </c>
      <c r="K1104" s="123"/>
      <c r="L1104" s="124">
        <v>0</v>
      </c>
      <c r="M1104" s="123"/>
      <c r="N1104" s="124">
        <v>0</v>
      </c>
      <c r="O1104" s="123"/>
      <c r="P1104" s="124">
        <v>0</v>
      </c>
      <c r="Q1104" s="123"/>
      <c r="R1104" s="124">
        <v>0</v>
      </c>
      <c r="S1104" s="123"/>
      <c r="T1104" s="124">
        <v>0</v>
      </c>
      <c r="U1104" s="123"/>
      <c r="V1104" s="124">
        <v>0</v>
      </c>
      <c r="W1104" s="123"/>
      <c r="X1104" s="124">
        <v>0</v>
      </c>
      <c r="Y1104" s="123"/>
      <c r="Z1104" s="124">
        <v>0</v>
      </c>
      <c r="AA1104" s="123"/>
      <c r="AB1104" s="124">
        <v>0</v>
      </c>
      <c r="AC1104" s="124">
        <v>0</v>
      </c>
      <c r="AD1104" s="124">
        <v>0</v>
      </c>
      <c r="AE1104" s="124">
        <v>0</v>
      </c>
      <c r="AF1104" s="123"/>
      <c r="AG1104" s="124">
        <v>0</v>
      </c>
      <c r="AH1104" s="123"/>
      <c r="AI1104" s="124">
        <v>0</v>
      </c>
      <c r="AJ1104" s="123"/>
      <c r="AK1104" s="124">
        <v>0</v>
      </c>
      <c r="AL1104" s="123"/>
      <c r="AM1104" s="124">
        <v>0</v>
      </c>
      <c r="AN1104" s="123"/>
      <c r="AO1104" s="124">
        <v>0</v>
      </c>
      <c r="AP1104" s="123"/>
      <c r="AQ1104" s="124">
        <v>0</v>
      </c>
      <c r="AR1104" s="123"/>
      <c r="AS1104" s="124">
        <v>0</v>
      </c>
      <c r="AT1104" s="123"/>
      <c r="AU1104" s="124">
        <v>0</v>
      </c>
      <c r="AV1104" s="124">
        <v>0</v>
      </c>
      <c r="AW1104" s="124">
        <v>0</v>
      </c>
      <c r="AX1104" s="124">
        <v>0</v>
      </c>
      <c r="AY1104" s="129">
        <v>16416</v>
      </c>
      <c r="AZ1104" s="123">
        <v>6</v>
      </c>
      <c r="BA1104" s="127">
        <v>3.2829999999999999</v>
      </c>
      <c r="BB1104" s="127">
        <v>523.47299999999996</v>
      </c>
      <c r="BC1104" s="127">
        <v>523.47299999999996</v>
      </c>
      <c r="BD1104" s="123">
        <v>0</v>
      </c>
      <c r="BE1104" s="123">
        <v>0</v>
      </c>
      <c r="BF1104" s="124">
        <v>0</v>
      </c>
      <c r="BG1104" s="124">
        <v>0</v>
      </c>
      <c r="BH1104" s="124">
        <v>0</v>
      </c>
      <c r="BI1104" s="123"/>
      <c r="BJ1104" s="124">
        <v>0</v>
      </c>
      <c r="BK1104" s="123"/>
      <c r="BL1104" s="124">
        <v>0</v>
      </c>
      <c r="BM1104" s="124">
        <v>0</v>
      </c>
      <c r="BN1104" s="124">
        <v>0</v>
      </c>
      <c r="BO1104" s="124">
        <v>0</v>
      </c>
      <c r="BP1104" s="125">
        <v>0</v>
      </c>
      <c r="BS1104" s="97">
        <f t="shared" si="928"/>
        <v>16416</v>
      </c>
      <c r="BT1104" s="97">
        <f t="shared" si="929"/>
        <v>6</v>
      </c>
      <c r="BU1104" s="97">
        <f t="shared" si="930"/>
        <v>3.2829999999999999</v>
      </c>
      <c r="BV1104" s="296" t="str">
        <f>IF(CA1104=0,"NO STOCK",IF(COUNTIF(PKGSUMM_T!$A$2:$A$1245,A1104)&gt;0,"OK","ERROR"))</f>
        <v>OK</v>
      </c>
      <c r="BW1104" s="296" t="str">
        <f>IF(CA1104=0,"NO STOCK",IF(OR(COUNTIF(COST_SHEETT!$B$3:$B$1238,CI1104)&gt;0,COUNTIF(COST_SHEETT!$AB$3:$AB$1238,CI1104)&gt;0,COUNTIF(COST_SHEETT1!$B$3:$B$1238,CI1104)&gt;0,COUNTIF(COST_SHEETT1!$AB$3:$AB$1238,CI1104)&gt;0),"OK","ERROR"))</f>
        <v>OK</v>
      </c>
      <c r="BX1104" s="97">
        <f>SUMIF(HW!$A$2:$A$1573,$A1104,HW!BI$2:BI$1573)</f>
        <v>0</v>
      </c>
      <c r="BY1104" s="97">
        <f>SUMIF(HW!$A$2:$A$1573,$A1104,HW!BJ$2:BJ$1573)</f>
        <v>0</v>
      </c>
      <c r="BZ1104" s="197">
        <f t="shared" si="931"/>
        <v>16416</v>
      </c>
      <c r="CA1104" s="198">
        <f t="shared" si="932"/>
        <v>3.2829999999999999</v>
      </c>
      <c r="CB1104" s="296">
        <f>IF(CJ1104="Y",IF(C1104="FINISHED GOODS",SUMIF(COST_SHEETT!$AB$3:$AB$1227,$CI1104,COST_SHEETT!$DD$3:$DD$1227),SUMIF(COST_SHEETT!$B$3:$B$1227,$CI1104,COST_SHEETT!$DB$3:$DB$1227)),IF(C1104="FINISHED GOODS",SUMIF(COST_SHEETT1!$AB$3:$AB$1227,$CI1104,COST_SHEETT1!$DD$3:$DD$1227),SUMIF(COST_SHEETT1!$B$3:$B$1227,$CI1104,COST_SHEETT1!$DB$3:$DB$1227)))</f>
        <v>3.1376758967211683E-2</v>
      </c>
      <c r="CC1104" s="209">
        <f t="shared" si="933"/>
        <v>515</v>
      </c>
      <c r="CD1104" s="295">
        <v>1</v>
      </c>
      <c r="CE1104" s="295"/>
      <c r="CF1104" s="376">
        <f t="shared" si="934"/>
        <v>3.3220999943039412E-2</v>
      </c>
      <c r="CG1104" s="301">
        <f t="shared" si="935"/>
        <v>3.1376758967211683E-2</v>
      </c>
      <c r="CH1104" s="302">
        <f t="shared" si="936"/>
        <v>515</v>
      </c>
      <c r="CI1104" s="285" t="s">
        <v>4289</v>
      </c>
      <c r="CJ1104" s="283" t="s">
        <v>2666</v>
      </c>
      <c r="CK1104" s="296">
        <f>IF(C1104="WORK IN PROGRESS",0.099999,IF(SUMIF(SALE!$L$3:$L$1221,$A1104,SALE!$U$3:$U$1221)=0,0,SUMIF(SALE!$L$3:$L$1221,$A1104,SALE!$U$3:$U$1221)/SUMIF(SALE!$L$3:$L$1221,$A1104,SALE!$F$3:$F$1221)))</f>
        <v>3.3220999943039412E-2</v>
      </c>
      <c r="CL1104" s="296" t="str">
        <f t="shared" si="937"/>
        <v>COST</v>
      </c>
      <c r="CM1104" s="304">
        <f t="shared" si="938"/>
        <v>156.869</v>
      </c>
      <c r="CU1104" s="296">
        <f t="shared" si="939"/>
        <v>515.08087520574702</v>
      </c>
      <c r="CW1104" s="296">
        <f t="shared" si="940"/>
        <v>515.08087520574702</v>
      </c>
      <c r="CX1104" s="388">
        <f t="shared" si="941"/>
        <v>8.0875205747020118E-2</v>
      </c>
    </row>
    <row r="1105" spans="1:102" ht="12" customHeight="1" x14ac:dyDescent="0.25">
      <c r="A1105" s="114" t="s">
        <v>664</v>
      </c>
      <c r="B1105" s="115" t="s">
        <v>665</v>
      </c>
      <c r="C1105" s="115" t="s">
        <v>30</v>
      </c>
      <c r="D1105" s="116">
        <v>1092</v>
      </c>
      <c r="E1105" s="117">
        <v>480</v>
      </c>
      <c r="F1105" s="117">
        <v>6.4754999999999993E-2</v>
      </c>
      <c r="G1105" s="117">
        <v>6.4754999999999993E-2</v>
      </c>
      <c r="H1105" s="130">
        <v>687960</v>
      </c>
      <c r="I1105" s="130">
        <v>330.221</v>
      </c>
      <c r="J1105" s="131">
        <v>44548.85</v>
      </c>
      <c r="K1105" s="117"/>
      <c r="L1105" s="118">
        <v>0</v>
      </c>
      <c r="M1105" s="117"/>
      <c r="N1105" s="118">
        <v>0</v>
      </c>
      <c r="O1105" s="117"/>
      <c r="P1105" s="118">
        <v>0</v>
      </c>
      <c r="Q1105" s="117"/>
      <c r="R1105" s="118">
        <v>0</v>
      </c>
      <c r="S1105" s="117"/>
      <c r="T1105" s="118">
        <v>0</v>
      </c>
      <c r="U1105" s="117"/>
      <c r="V1105" s="118">
        <v>0</v>
      </c>
      <c r="W1105" s="117"/>
      <c r="X1105" s="118">
        <v>0</v>
      </c>
      <c r="Y1105" s="117"/>
      <c r="Z1105" s="118">
        <v>0</v>
      </c>
      <c r="AA1105" s="117"/>
      <c r="AB1105" s="118">
        <v>0</v>
      </c>
      <c r="AC1105" s="118">
        <v>0</v>
      </c>
      <c r="AD1105" s="118">
        <v>0</v>
      </c>
      <c r="AE1105" s="118">
        <v>0</v>
      </c>
      <c r="AF1105" s="117"/>
      <c r="AG1105" s="118">
        <v>0</v>
      </c>
      <c r="AH1105" s="117"/>
      <c r="AI1105" s="118">
        <v>0</v>
      </c>
      <c r="AJ1105" s="117"/>
      <c r="AK1105" s="118">
        <v>0</v>
      </c>
      <c r="AL1105" s="117"/>
      <c r="AM1105" s="118">
        <v>0</v>
      </c>
      <c r="AN1105" s="117">
        <v>7644</v>
      </c>
      <c r="AO1105" s="117">
        <v>3.669</v>
      </c>
      <c r="AP1105" s="117">
        <v>163800</v>
      </c>
      <c r="AQ1105" s="117">
        <v>78.623999999999995</v>
      </c>
      <c r="AR1105" s="117"/>
      <c r="AS1105" s="118">
        <v>0</v>
      </c>
      <c r="AT1105" s="117"/>
      <c r="AU1105" s="118">
        <v>0</v>
      </c>
      <c r="AV1105" s="139">
        <v>171444</v>
      </c>
      <c r="AW1105" s="107">
        <v>82.293000000000006</v>
      </c>
      <c r="AX1105" s="138">
        <v>11101.856</v>
      </c>
      <c r="AY1105" s="132">
        <v>516516</v>
      </c>
      <c r="AZ1105" s="117">
        <v>473</v>
      </c>
      <c r="BA1105" s="130">
        <v>247.928</v>
      </c>
      <c r="BB1105" s="131">
        <v>33446.993999999999</v>
      </c>
      <c r="BC1105" s="131">
        <v>33446.993999999999</v>
      </c>
      <c r="BD1105" s="117">
        <v>0</v>
      </c>
      <c r="BE1105" s="117">
        <v>0</v>
      </c>
      <c r="BF1105" s="118">
        <v>0</v>
      </c>
      <c r="BG1105" s="118">
        <v>0</v>
      </c>
      <c r="BH1105" s="118">
        <v>0</v>
      </c>
      <c r="BI1105" s="117"/>
      <c r="BJ1105" s="118">
        <v>0</v>
      </c>
      <c r="BK1105" s="117"/>
      <c r="BL1105" s="118">
        <v>0</v>
      </c>
      <c r="BM1105" s="118">
        <v>0</v>
      </c>
      <c r="BN1105" s="118">
        <v>0</v>
      </c>
      <c r="BO1105" s="118">
        <v>0</v>
      </c>
      <c r="BP1105" s="119">
        <v>0</v>
      </c>
      <c r="BS1105" s="97">
        <f t="shared" si="928"/>
        <v>516516</v>
      </c>
      <c r="BT1105" s="97">
        <f t="shared" si="929"/>
        <v>473</v>
      </c>
      <c r="BU1105" s="97">
        <f t="shared" si="930"/>
        <v>247.928</v>
      </c>
      <c r="BV1105" s="296" t="str">
        <f>IF(CA1105=0,"NO STOCK",IF(COUNTIF(PKGSUMM_T!$A$2:$A$1245,A1105)&gt;0,"OK","ERROR"))</f>
        <v>OK</v>
      </c>
      <c r="BW1105" s="296" t="str">
        <f>IF(CA1105=0,"NO STOCK",IF(OR(COUNTIF(COST_SHEETT!$B$3:$B$1238,CI1105)&gt;0,COUNTIF(COST_SHEETT!$AB$3:$AB$1238,CI1105)&gt;0,COUNTIF(COST_SHEETT1!$B$3:$B$1238,CI1105)&gt;0,COUNTIF(COST_SHEETT1!$AB$3:$AB$1238,CI1105)&gt;0),"OK","ERROR"))</f>
        <v>OK</v>
      </c>
      <c r="BX1105" s="97">
        <f>SUMIF(HW!$A$2:$A$1573,$A1105,HW!BI$2:BI$1573)</f>
        <v>58754</v>
      </c>
      <c r="BY1105" s="97">
        <f>SUMIF(HW!$A$2:$A$1573,$A1105,HW!BJ$2:BJ$1573)</f>
        <v>28.202000000000002</v>
      </c>
      <c r="BZ1105" s="197">
        <f t="shared" si="931"/>
        <v>575270</v>
      </c>
      <c r="CA1105" s="198">
        <f t="shared" si="932"/>
        <v>276.13</v>
      </c>
      <c r="CB1105" s="296">
        <f>IF(CJ1105="Y",IF(C1105="FINISHED GOODS",SUMIF(COST_SHEETT!$AB$3:$AB$1227,$CI1105,COST_SHEETT!$DD$3:$DD$1227),SUMIF(COST_SHEETT!$B$3:$B$1227,$CI1105,COST_SHEETT!$DB$3:$DB$1227)),IF(C1105="FINISHED GOODS",SUMIF(COST_SHEETT1!$AB$3:$AB$1227,$CI1105,COST_SHEETT1!$DD$3:$DD$1227),SUMIF(COST_SHEETT1!$B$3:$B$1227,$CI1105,COST_SHEETT1!$DB$3:$DB$1227)))</f>
        <v>6.4003408138033915E-2</v>
      </c>
      <c r="CC1105" s="209">
        <f t="shared" si="933"/>
        <v>36819</v>
      </c>
      <c r="CD1105" s="295">
        <v>1</v>
      </c>
      <c r="CE1105" s="295"/>
      <c r="CF1105" s="376">
        <f t="shared" si="934"/>
        <v>7.3882000192565037E-2</v>
      </c>
      <c r="CG1105" s="301">
        <f t="shared" si="935"/>
        <v>6.4003408138033915E-2</v>
      </c>
      <c r="CH1105" s="302">
        <f t="shared" si="936"/>
        <v>36819</v>
      </c>
      <c r="CI1105" s="285" t="s">
        <v>3909</v>
      </c>
      <c r="CJ1105" s="283" t="s">
        <v>2666</v>
      </c>
      <c r="CK1105" s="296">
        <f>IF(C1105="WORK IN PROGRESS",0.099999,IF(SUMIF(SALE!$L$3:$L$1221,$A1105,SALE!$U$3:$U$1221)=0,0,SUMIF(SALE!$L$3:$L$1221,$A1105,SALE!$U$3:$U$1221)/SUMIF(SALE!$L$3:$L$1221,$A1105,SALE!$F$3:$F$1221)))</f>
        <v>7.3882000192565037E-2</v>
      </c>
      <c r="CL1105" s="296" t="str">
        <f t="shared" si="937"/>
        <v>COST</v>
      </c>
      <c r="CM1105" s="304">
        <f t="shared" si="938"/>
        <v>133.339</v>
      </c>
      <c r="CT1105" s="296">
        <f t="shared" ref="CT1105:CT1106" si="942">+(BX1105*CG1105)</f>
        <v>3760.4562417420448</v>
      </c>
      <c r="CU1105" s="296">
        <f t="shared" si="939"/>
        <v>33058.784357824727</v>
      </c>
      <c r="CW1105" s="296">
        <f t="shared" si="940"/>
        <v>36819.240599566772</v>
      </c>
      <c r="CX1105" s="388">
        <f t="shared" si="941"/>
        <v>0.24059956677228911</v>
      </c>
    </row>
    <row r="1106" spans="1:102" ht="12" customHeight="1" x14ac:dyDescent="0.25">
      <c r="A1106" s="120" t="s">
        <v>737</v>
      </c>
      <c r="B1106" s="121" t="s">
        <v>738</v>
      </c>
      <c r="C1106" s="121" t="s">
        <v>30</v>
      </c>
      <c r="D1106" s="122">
        <v>1092</v>
      </c>
      <c r="E1106" s="123">
        <v>480</v>
      </c>
      <c r="F1106" s="123">
        <v>7.4500999999999998E-2</v>
      </c>
      <c r="G1106" s="123">
        <v>7.4500999999999998E-2</v>
      </c>
      <c r="H1106" s="127">
        <v>68796</v>
      </c>
      <c r="I1106" s="127">
        <v>33.021999999999998</v>
      </c>
      <c r="J1106" s="128">
        <v>5125.3710000000001</v>
      </c>
      <c r="K1106" s="123"/>
      <c r="L1106" s="124">
        <v>0</v>
      </c>
      <c r="M1106" s="123"/>
      <c r="N1106" s="124">
        <v>0</v>
      </c>
      <c r="O1106" s="123"/>
      <c r="P1106" s="124">
        <v>0</v>
      </c>
      <c r="Q1106" s="123"/>
      <c r="R1106" s="124">
        <v>0</v>
      </c>
      <c r="S1106" s="123"/>
      <c r="T1106" s="124">
        <v>0</v>
      </c>
      <c r="U1106" s="123"/>
      <c r="V1106" s="124">
        <v>0</v>
      </c>
      <c r="W1106" s="123"/>
      <c r="X1106" s="124">
        <v>0</v>
      </c>
      <c r="Y1106" s="123"/>
      <c r="Z1106" s="124">
        <v>0</v>
      </c>
      <c r="AA1106" s="123"/>
      <c r="AB1106" s="124">
        <v>0</v>
      </c>
      <c r="AC1106" s="124">
        <v>0</v>
      </c>
      <c r="AD1106" s="124">
        <v>0</v>
      </c>
      <c r="AE1106" s="124">
        <v>0</v>
      </c>
      <c r="AF1106" s="123"/>
      <c r="AG1106" s="124">
        <v>0</v>
      </c>
      <c r="AH1106" s="123"/>
      <c r="AI1106" s="124">
        <v>0</v>
      </c>
      <c r="AJ1106" s="123"/>
      <c r="AK1106" s="124">
        <v>0</v>
      </c>
      <c r="AL1106" s="123"/>
      <c r="AM1106" s="124">
        <v>0</v>
      </c>
      <c r="AN1106" s="123"/>
      <c r="AO1106" s="124">
        <v>0</v>
      </c>
      <c r="AP1106" s="123">
        <v>32760</v>
      </c>
      <c r="AQ1106" s="112">
        <v>15.725</v>
      </c>
      <c r="AR1106" s="123"/>
      <c r="AS1106" s="124">
        <v>0</v>
      </c>
      <c r="AT1106" s="123"/>
      <c r="AU1106" s="124">
        <v>0</v>
      </c>
      <c r="AV1106" s="135">
        <v>32760</v>
      </c>
      <c r="AW1106" s="112">
        <v>15.725</v>
      </c>
      <c r="AX1106" s="134">
        <v>2440.6529999999998</v>
      </c>
      <c r="AY1106" s="129">
        <v>36036</v>
      </c>
      <c r="AZ1106" s="123">
        <v>33</v>
      </c>
      <c r="BA1106" s="127">
        <v>17.297000000000001</v>
      </c>
      <c r="BB1106" s="128">
        <v>2684.7179999999998</v>
      </c>
      <c r="BC1106" s="128">
        <v>2684.7179999999998</v>
      </c>
      <c r="BD1106" s="123">
        <v>0</v>
      </c>
      <c r="BE1106" s="123">
        <v>0</v>
      </c>
      <c r="BF1106" s="124">
        <v>0</v>
      </c>
      <c r="BG1106" s="124">
        <v>0</v>
      </c>
      <c r="BH1106" s="124">
        <v>0</v>
      </c>
      <c r="BI1106" s="123"/>
      <c r="BJ1106" s="124">
        <v>0</v>
      </c>
      <c r="BK1106" s="123"/>
      <c r="BL1106" s="124">
        <v>0</v>
      </c>
      <c r="BM1106" s="124">
        <v>0</v>
      </c>
      <c r="BN1106" s="124">
        <v>0</v>
      </c>
      <c r="BO1106" s="124">
        <v>0</v>
      </c>
      <c r="BP1106" s="125">
        <v>0</v>
      </c>
      <c r="BS1106" s="97">
        <f t="shared" si="928"/>
        <v>36036</v>
      </c>
      <c r="BT1106" s="97">
        <f t="shared" si="929"/>
        <v>33</v>
      </c>
      <c r="BU1106" s="97">
        <f t="shared" si="930"/>
        <v>17.297000000000001</v>
      </c>
      <c r="BV1106" s="296" t="str">
        <f>IF(CA1106=0,"NO STOCK",IF(COUNTIF(PKGSUMM_T!$A$2:$A$1245,A1106)&gt;0,"OK","ERROR"))</f>
        <v>OK</v>
      </c>
      <c r="BW1106" s="296" t="str">
        <f>IF(CA1106=0,"NO STOCK",IF(OR(COUNTIF(COST_SHEETT!$B$3:$B$1238,CI1106)&gt;0,COUNTIF(COST_SHEETT!$AB$3:$AB$1238,CI1106)&gt;0,COUNTIF(COST_SHEETT1!$B$3:$B$1238,CI1106)&gt;0,COUNTIF(COST_SHEETT1!$AB$3:$AB$1238,CI1106)&gt;0),"OK","ERROR"))</f>
        <v>OK</v>
      </c>
      <c r="BX1106" s="97">
        <f>SUMIF(HW!$A$2:$A$1573,$A1106,HW!BI$2:BI$1573)</f>
        <v>1092</v>
      </c>
      <c r="BY1106" s="97">
        <f>SUMIF(HW!$A$2:$A$1573,$A1106,HW!BJ$2:BJ$1573)</f>
        <v>0.52400000000000002</v>
      </c>
      <c r="BZ1106" s="197">
        <f t="shared" si="931"/>
        <v>37128</v>
      </c>
      <c r="CA1106" s="198">
        <f t="shared" si="932"/>
        <v>17.821000000000002</v>
      </c>
      <c r="CB1106" s="296">
        <f>IF(CJ1106="Y",IF(C1106="FINISHED GOODS",SUMIF(COST_SHEETT!$AB$3:$AB$1227,$CI1106,COST_SHEETT!$DD$3:$DD$1227),SUMIF(COST_SHEETT!$B$3:$B$1227,$CI1106,COST_SHEETT!$DB$3:$DB$1227)),IF(C1106="FINISHED GOODS",SUMIF(COST_SHEETT1!$AB$3:$AB$1227,$CI1106,COST_SHEETT1!$DD$3:$DD$1227),SUMIF(COST_SHEETT1!$B$3:$B$1227,$CI1106,COST_SHEETT1!$DB$3:$DB$1227)))</f>
        <v>7.4519836004946299E-2</v>
      </c>
      <c r="CC1106" s="209">
        <f t="shared" si="933"/>
        <v>2767</v>
      </c>
      <c r="CD1106" s="295">
        <v>1</v>
      </c>
      <c r="CE1106" s="295"/>
      <c r="CF1106" s="376">
        <f t="shared" si="934"/>
        <v>7.6668998309382924E-2</v>
      </c>
      <c r="CG1106" s="301">
        <f t="shared" si="935"/>
        <v>7.4519836004946299E-2</v>
      </c>
      <c r="CH1106" s="302">
        <f t="shared" si="936"/>
        <v>2767</v>
      </c>
      <c r="CI1106" s="285" t="s">
        <v>4293</v>
      </c>
      <c r="CJ1106" s="283" t="s">
        <v>2666</v>
      </c>
      <c r="CK1106" s="296">
        <f>IF(C1106="WORK IN PROGRESS",0.099999,IF(SUMIF(SALE!$L$3:$L$1221,$A1106,SALE!$U$3:$U$1221)=0,0,SUMIF(SALE!$L$3:$L$1221,$A1106,SALE!$U$3:$U$1221)/SUMIF(SALE!$L$3:$L$1221,$A1106,SALE!$F$3:$F$1221)))</f>
        <v>7.6668998309382924E-2</v>
      </c>
      <c r="CL1106" s="296" t="str">
        <f t="shared" si="937"/>
        <v>COST</v>
      </c>
      <c r="CM1106" s="304">
        <f t="shared" si="938"/>
        <v>155.26599999999999</v>
      </c>
      <c r="CT1106" s="296">
        <f t="shared" si="942"/>
        <v>81.375660917401362</v>
      </c>
      <c r="CU1106" s="296">
        <f t="shared" si="939"/>
        <v>2685.3968102742447</v>
      </c>
      <c r="CW1106" s="296">
        <f t="shared" si="940"/>
        <v>2766.7724711916462</v>
      </c>
      <c r="CX1106" s="388">
        <f t="shared" si="941"/>
        <v>-0.22752880835378164</v>
      </c>
    </row>
    <row r="1107" spans="1:102" ht="12" hidden="1" customHeight="1" x14ac:dyDescent="0.25">
      <c r="A1107" s="136" t="s">
        <v>2642</v>
      </c>
      <c r="B1107" s="105"/>
      <c r="C1107" s="105" t="s">
        <v>1200</v>
      </c>
      <c r="D1107" s="137"/>
      <c r="E1107" s="137"/>
      <c r="F1107" s="137">
        <v>0.20300399999999999</v>
      </c>
      <c r="G1107" s="137">
        <v>0.20300399999999999</v>
      </c>
      <c r="H1107" s="107">
        <v>1752660</v>
      </c>
      <c r="I1107" s="107">
        <v>562.42399999999998</v>
      </c>
      <c r="J1107" s="138">
        <v>81404.182000000001</v>
      </c>
      <c r="K1107" s="137"/>
      <c r="L1107" s="107">
        <v>0</v>
      </c>
      <c r="M1107" s="137"/>
      <c r="N1107" s="107">
        <v>0</v>
      </c>
      <c r="O1107" s="137"/>
      <c r="P1107" s="107">
        <v>0</v>
      </c>
      <c r="Q1107" s="137"/>
      <c r="R1107" s="107">
        <v>0</v>
      </c>
      <c r="S1107" s="137"/>
      <c r="T1107" s="107">
        <v>0</v>
      </c>
      <c r="U1107" s="137"/>
      <c r="V1107" s="107">
        <v>0</v>
      </c>
      <c r="W1107" s="137"/>
      <c r="X1107" s="107">
        <v>0</v>
      </c>
      <c r="Y1107" s="137"/>
      <c r="Z1107" s="107">
        <v>0</v>
      </c>
      <c r="AA1107" s="137"/>
      <c r="AB1107" s="107">
        <v>0</v>
      </c>
      <c r="AC1107" s="107">
        <v>0</v>
      </c>
      <c r="AD1107" s="107">
        <v>0</v>
      </c>
      <c r="AE1107" s="107">
        <v>0</v>
      </c>
      <c r="AF1107" s="137"/>
      <c r="AG1107" s="107">
        <v>0</v>
      </c>
      <c r="AH1107" s="137"/>
      <c r="AI1107" s="107">
        <v>0</v>
      </c>
      <c r="AJ1107" s="137"/>
      <c r="AK1107" s="107">
        <v>0</v>
      </c>
      <c r="AL1107" s="137"/>
      <c r="AM1107" s="107">
        <v>0</v>
      </c>
      <c r="AN1107" s="137">
        <v>7644</v>
      </c>
      <c r="AO1107" s="137">
        <v>3.669</v>
      </c>
      <c r="AP1107" s="137">
        <v>196560</v>
      </c>
      <c r="AQ1107" s="137">
        <v>94.349000000000004</v>
      </c>
      <c r="AR1107" s="137"/>
      <c r="AS1107" s="107">
        <v>0</v>
      </c>
      <c r="AT1107" s="137"/>
      <c r="AU1107" s="107">
        <v>0</v>
      </c>
      <c r="AV1107" s="139">
        <v>204204</v>
      </c>
      <c r="AW1107" s="107">
        <v>98.018000000000001</v>
      </c>
      <c r="AX1107" s="138">
        <v>13542.509</v>
      </c>
      <c r="AY1107" s="139">
        <v>1548456</v>
      </c>
      <c r="AZ1107" s="137">
        <v>870</v>
      </c>
      <c r="BA1107" s="107">
        <v>464.40600000000001</v>
      </c>
      <c r="BB1107" s="138">
        <v>67861.672999999995</v>
      </c>
      <c r="BC1107" s="138">
        <v>67861.672999999995</v>
      </c>
      <c r="BD1107" s="137">
        <v>0</v>
      </c>
      <c r="BE1107" s="137">
        <v>0</v>
      </c>
      <c r="BF1107" s="107">
        <v>0</v>
      </c>
      <c r="BG1107" s="107">
        <v>0</v>
      </c>
      <c r="BH1107" s="107">
        <v>0</v>
      </c>
      <c r="BI1107" s="137"/>
      <c r="BJ1107" s="107">
        <v>0</v>
      </c>
      <c r="BK1107" s="137"/>
      <c r="BL1107" s="107">
        <v>0</v>
      </c>
      <c r="BM1107" s="107">
        <v>0</v>
      </c>
      <c r="BN1107" s="107">
        <v>0</v>
      </c>
      <c r="BO1107" s="107">
        <v>0</v>
      </c>
      <c r="BP1107" s="108">
        <v>0</v>
      </c>
      <c r="BS1107" s="97">
        <f t="shared" si="928"/>
        <v>0</v>
      </c>
      <c r="BT1107" s="97">
        <f t="shared" si="929"/>
        <v>0</v>
      </c>
      <c r="BU1107" s="97">
        <f t="shared" si="930"/>
        <v>0</v>
      </c>
      <c r="BV1107" s="296" t="str">
        <f>IF(CA1107=0,"NO STOCK",IF(COUNTIF(PKGSUMM_T!$A$2:$A$1245,A1107)&gt;0,"OK","ERROR"))</f>
        <v>NO STOCK</v>
      </c>
      <c r="BW1107" s="296" t="str">
        <f>IF(CA1107=0,"NO STOCK",IF(OR(COUNTIF(COST_SHEETT!$B$3:$B$1238,CI1107)&gt;0,COUNTIF(COST_SHEETT!$AB$3:$AB$1238,CI1107)&gt;0,COUNTIF(COST_SHEETT1!$B$3:$B$1238,CI1107)&gt;0,COUNTIF(COST_SHEETT1!$AB$3:$AB$1238,CI1107)&gt;0),"OK","ERROR"))</f>
        <v>NO STOCK</v>
      </c>
      <c r="BX1107" s="97">
        <f>SUMIF(HW!$A$2:$A$1573,$A1107,HW!BI$2:BI$1573)</f>
        <v>0</v>
      </c>
      <c r="BY1107" s="97">
        <f>SUMIF(HW!$A$2:$A$1573,$A1107,HW!BJ$2:BJ$1573)</f>
        <v>0</v>
      </c>
      <c r="BZ1107" s="197">
        <f t="shared" si="931"/>
        <v>0</v>
      </c>
      <c r="CA1107" s="198">
        <f t="shared" si="932"/>
        <v>0</v>
      </c>
      <c r="CI1107" s="285"/>
      <c r="CJ1107" s="282"/>
      <c r="CK1107" s="296">
        <f>IF(C1107="WORK IN PROGRESS",0.099999,IF(SUMIF(SALE!$L$3:$L$1221,$A1107,SALE!$U$3:$U$1221)=0,0,SUMIF(SALE!$L$3:$L$1221,$A1107,SALE!$U$3:$U$1221)/SUMIF(SALE!$L$3:$L$1221,$A1107,SALE!$F$3:$F$1221)))</f>
        <v>0</v>
      </c>
    </row>
    <row r="1108" spans="1:102" ht="12" hidden="1" customHeight="1" x14ac:dyDescent="0.25">
      <c r="A1108" s="133" t="s">
        <v>2642</v>
      </c>
      <c r="B1108" s="111" t="s">
        <v>1200</v>
      </c>
      <c r="C1108" s="111"/>
      <c r="D1108" s="126"/>
      <c r="E1108" s="126"/>
      <c r="F1108" s="126">
        <v>0.20300399999999999</v>
      </c>
      <c r="G1108" s="126">
        <v>0.20300399999999999</v>
      </c>
      <c r="H1108" s="112">
        <v>1752660</v>
      </c>
      <c r="I1108" s="112">
        <v>562.42399999999998</v>
      </c>
      <c r="J1108" s="134">
        <v>81404.182000000001</v>
      </c>
      <c r="K1108" s="126"/>
      <c r="L1108" s="112">
        <v>0</v>
      </c>
      <c r="M1108" s="126"/>
      <c r="N1108" s="112">
        <v>0</v>
      </c>
      <c r="O1108" s="126"/>
      <c r="P1108" s="112">
        <v>0</v>
      </c>
      <c r="Q1108" s="126"/>
      <c r="R1108" s="112">
        <v>0</v>
      </c>
      <c r="S1108" s="126"/>
      <c r="T1108" s="112">
        <v>0</v>
      </c>
      <c r="U1108" s="126"/>
      <c r="V1108" s="112">
        <v>0</v>
      </c>
      <c r="W1108" s="126"/>
      <c r="X1108" s="112">
        <v>0</v>
      </c>
      <c r="Y1108" s="126"/>
      <c r="Z1108" s="112">
        <v>0</v>
      </c>
      <c r="AA1108" s="126"/>
      <c r="AB1108" s="112">
        <v>0</v>
      </c>
      <c r="AC1108" s="112">
        <v>0</v>
      </c>
      <c r="AD1108" s="112">
        <v>0</v>
      </c>
      <c r="AE1108" s="112">
        <v>0</v>
      </c>
      <c r="AF1108" s="126"/>
      <c r="AG1108" s="112">
        <v>0</v>
      </c>
      <c r="AH1108" s="126"/>
      <c r="AI1108" s="112">
        <v>0</v>
      </c>
      <c r="AJ1108" s="126"/>
      <c r="AK1108" s="112">
        <v>0</v>
      </c>
      <c r="AL1108" s="126"/>
      <c r="AM1108" s="112">
        <v>0</v>
      </c>
      <c r="AN1108" s="126">
        <v>7644</v>
      </c>
      <c r="AO1108" s="126">
        <v>3.669</v>
      </c>
      <c r="AP1108" s="126">
        <v>196560</v>
      </c>
      <c r="AQ1108" s="126">
        <v>94.349000000000004</v>
      </c>
      <c r="AR1108" s="126"/>
      <c r="AS1108" s="112">
        <v>0</v>
      </c>
      <c r="AT1108" s="126"/>
      <c r="AU1108" s="112">
        <v>0</v>
      </c>
      <c r="AV1108" s="135">
        <v>204204</v>
      </c>
      <c r="AW1108" s="112">
        <v>98.018000000000001</v>
      </c>
      <c r="AX1108" s="134">
        <v>13542.509</v>
      </c>
      <c r="AY1108" s="135">
        <v>1548456</v>
      </c>
      <c r="AZ1108" s="126">
        <v>870</v>
      </c>
      <c r="BA1108" s="112">
        <v>464.40600000000001</v>
      </c>
      <c r="BB1108" s="134">
        <v>67861.672999999995</v>
      </c>
      <c r="BC1108" s="134">
        <v>67861.672999999995</v>
      </c>
      <c r="BD1108" s="126">
        <v>0</v>
      </c>
      <c r="BE1108" s="126">
        <v>0</v>
      </c>
      <c r="BF1108" s="112">
        <v>0</v>
      </c>
      <c r="BG1108" s="112">
        <v>0</v>
      </c>
      <c r="BH1108" s="112">
        <v>0</v>
      </c>
      <c r="BI1108" s="126"/>
      <c r="BJ1108" s="112">
        <v>0</v>
      </c>
      <c r="BK1108" s="126"/>
      <c r="BL1108" s="112">
        <v>0</v>
      </c>
      <c r="BM1108" s="112">
        <v>0</v>
      </c>
      <c r="BN1108" s="112">
        <v>0</v>
      </c>
      <c r="BO1108" s="112">
        <v>0</v>
      </c>
      <c r="BP1108" s="113">
        <v>0</v>
      </c>
      <c r="BS1108" s="97">
        <f t="shared" si="928"/>
        <v>0</v>
      </c>
      <c r="BT1108" s="97">
        <f t="shared" si="929"/>
        <v>0</v>
      </c>
      <c r="BU1108" s="97">
        <f t="shared" si="930"/>
        <v>0</v>
      </c>
      <c r="BV1108" s="296" t="str">
        <f>IF(CA1108=0,"NO STOCK",IF(COUNTIF(PKGSUMM_T!$A$2:$A$1245,A1108)&gt;0,"OK","ERROR"))</f>
        <v>NO STOCK</v>
      </c>
      <c r="BW1108" s="296" t="str">
        <f>IF(CA1108=0,"NO STOCK",IF(OR(COUNTIF(COST_SHEETT!$B$3:$B$1238,CI1108)&gt;0,COUNTIF(COST_SHEETT!$AB$3:$AB$1238,CI1108)&gt;0,COUNTIF(COST_SHEETT1!$B$3:$B$1238,CI1108)&gt;0,COUNTIF(COST_SHEETT1!$AB$3:$AB$1238,CI1108)&gt;0),"OK","ERROR"))</f>
        <v>NO STOCK</v>
      </c>
      <c r="BX1108" s="97">
        <f>SUMIF(HW!$A$2:$A$1573,$A1108,HW!BI$2:BI$1573)</f>
        <v>0</v>
      </c>
      <c r="BY1108" s="97">
        <f>SUMIF(HW!$A$2:$A$1573,$A1108,HW!BJ$2:BJ$1573)</f>
        <v>0</v>
      </c>
      <c r="BZ1108" s="197">
        <f t="shared" si="931"/>
        <v>0</v>
      </c>
      <c r="CA1108" s="198">
        <f t="shared" si="932"/>
        <v>0</v>
      </c>
      <c r="CI1108" s="285"/>
      <c r="CJ1108" s="282"/>
      <c r="CK1108" s="296">
        <f>IF(C1108="WORK IN PROGRESS",0.099999,IF(SUMIF(SALE!$L$3:$L$1221,$A1108,SALE!$U$3:$U$1221)=0,0,SUMIF(SALE!$L$3:$L$1221,$A1108,SALE!$U$3:$U$1221)/SUMIF(SALE!$L$3:$L$1221,$A1108,SALE!$F$3:$F$1221)))</f>
        <v>0</v>
      </c>
    </row>
    <row r="1109" spans="1:102" ht="12" hidden="1" customHeight="1" x14ac:dyDescent="0.25">
      <c r="A1109" s="104" t="s">
        <v>2642</v>
      </c>
      <c r="B1109" s="105" t="s">
        <v>2221</v>
      </c>
      <c r="C1109" s="106"/>
      <c r="D1109" s="107"/>
      <c r="E1109" s="107"/>
      <c r="F1109" s="107"/>
      <c r="G1109" s="107"/>
      <c r="H1109" s="107"/>
      <c r="I1109" s="107"/>
      <c r="J1109" s="107"/>
      <c r="K1109" s="107"/>
      <c r="L1109" s="107"/>
      <c r="M1109" s="107"/>
      <c r="N1109" s="107"/>
      <c r="O1109" s="107"/>
      <c r="P1109" s="107"/>
      <c r="Q1109" s="107"/>
      <c r="R1109" s="107"/>
      <c r="S1109" s="107"/>
      <c r="T1109" s="107"/>
      <c r="U1109" s="107"/>
      <c r="V1109" s="107"/>
      <c r="W1109" s="107"/>
      <c r="X1109" s="107"/>
      <c r="Y1109" s="107"/>
      <c r="Z1109" s="107"/>
      <c r="AA1109" s="107"/>
      <c r="AB1109" s="107"/>
      <c r="AC1109" s="107"/>
      <c r="AD1109" s="107"/>
      <c r="AE1109" s="107"/>
      <c r="AF1109" s="107"/>
      <c r="AG1109" s="107"/>
      <c r="AH1109" s="107"/>
      <c r="AI1109" s="107"/>
      <c r="AJ1109" s="107"/>
      <c r="AK1109" s="107"/>
      <c r="AL1109" s="107"/>
      <c r="AM1109" s="107"/>
      <c r="AN1109" s="107"/>
      <c r="AO1109" s="107"/>
      <c r="AP1109" s="107"/>
      <c r="AQ1109" s="107"/>
      <c r="AR1109" s="107"/>
      <c r="AS1109" s="107"/>
      <c r="AT1109" s="107"/>
      <c r="AU1109" s="107"/>
      <c r="AV1109" s="107"/>
      <c r="AW1109" s="107"/>
      <c r="AX1109" s="107"/>
      <c r="AY1109" s="107"/>
      <c r="AZ1109" s="107"/>
      <c r="BA1109" s="107"/>
      <c r="BB1109" s="107"/>
      <c r="BC1109" s="107"/>
      <c r="BD1109" s="107"/>
      <c r="BE1109" s="107"/>
      <c r="BF1109" s="107"/>
      <c r="BG1109" s="107"/>
      <c r="BH1109" s="107"/>
      <c r="BI1109" s="107"/>
      <c r="BJ1109" s="107"/>
      <c r="BK1109" s="107"/>
      <c r="BL1109" s="107"/>
      <c r="BM1109" s="107"/>
      <c r="BN1109" s="107"/>
      <c r="BO1109" s="107"/>
      <c r="BP1109" s="108"/>
      <c r="BS1109" s="97">
        <f t="shared" si="928"/>
        <v>0</v>
      </c>
      <c r="BT1109" s="97">
        <f t="shared" si="929"/>
        <v>0</v>
      </c>
      <c r="BU1109" s="97">
        <f t="shared" si="930"/>
        <v>0</v>
      </c>
      <c r="BV1109" s="296" t="str">
        <f>IF(CA1109=0,"NO STOCK",IF(COUNTIF(PKGSUMM_T!$A$2:$A$1245,A1109)&gt;0,"OK","ERROR"))</f>
        <v>NO STOCK</v>
      </c>
      <c r="BW1109" s="296" t="str">
        <f>IF(CA1109=0,"NO STOCK",IF(OR(COUNTIF(COST_SHEETT!$B$3:$B$1238,CI1109)&gt;0,COUNTIF(COST_SHEETT!$AB$3:$AB$1238,CI1109)&gt;0,COUNTIF(COST_SHEETT1!$B$3:$B$1238,CI1109)&gt;0,COUNTIF(COST_SHEETT1!$AB$3:$AB$1238,CI1109)&gt;0),"OK","ERROR"))</f>
        <v>NO STOCK</v>
      </c>
      <c r="BX1109" s="97">
        <f>SUMIF(HW!$A$2:$A$1573,$A1109,HW!BI$2:BI$1573)</f>
        <v>0</v>
      </c>
      <c r="BY1109" s="97">
        <f>SUMIF(HW!$A$2:$A$1573,$A1109,HW!BJ$2:BJ$1573)</f>
        <v>0</v>
      </c>
      <c r="BZ1109" s="197">
        <f t="shared" si="931"/>
        <v>0</v>
      </c>
      <c r="CA1109" s="198">
        <f t="shared" si="932"/>
        <v>0</v>
      </c>
      <c r="CI1109" s="285"/>
      <c r="CJ1109" s="282"/>
      <c r="CK1109" s="296">
        <f>IF(C1109="WORK IN PROGRESS",0.099999,IF(SUMIF(SALE!$L$3:$L$1221,$A1109,SALE!$U$3:$U$1221)=0,0,SUMIF(SALE!$L$3:$L$1221,$A1109,SALE!$U$3:$U$1221)/SUMIF(SALE!$L$3:$L$1221,$A1109,SALE!$F$3:$F$1221)))</f>
        <v>0</v>
      </c>
    </row>
    <row r="1110" spans="1:102" ht="12" hidden="1" customHeight="1" x14ac:dyDescent="0.25">
      <c r="A1110" s="109" t="s">
        <v>2642</v>
      </c>
      <c r="B1110" s="110"/>
      <c r="C1110" s="111" t="s">
        <v>30</v>
      </c>
      <c r="D1110" s="112"/>
      <c r="E1110" s="112"/>
      <c r="F1110" s="112"/>
      <c r="G1110" s="112"/>
      <c r="H1110" s="112"/>
      <c r="I1110" s="112"/>
      <c r="J1110" s="112"/>
      <c r="K1110" s="112"/>
      <c r="L1110" s="112"/>
      <c r="M1110" s="112"/>
      <c r="N1110" s="112"/>
      <c r="O1110" s="112"/>
      <c r="P1110" s="112"/>
      <c r="Q1110" s="112"/>
      <c r="R1110" s="112"/>
      <c r="S1110" s="112"/>
      <c r="T1110" s="112"/>
      <c r="U1110" s="112"/>
      <c r="V1110" s="112"/>
      <c r="W1110" s="112"/>
      <c r="X1110" s="112"/>
      <c r="Y1110" s="112"/>
      <c r="Z1110" s="112"/>
      <c r="AA1110" s="112"/>
      <c r="AB1110" s="112"/>
      <c r="AC1110" s="112"/>
      <c r="AD1110" s="112"/>
      <c r="AE1110" s="112"/>
      <c r="AF1110" s="112"/>
      <c r="AG1110" s="112"/>
      <c r="AH1110" s="112"/>
      <c r="AI1110" s="112"/>
      <c r="AJ1110" s="112"/>
      <c r="AK1110" s="112"/>
      <c r="AL1110" s="112"/>
      <c r="AM1110" s="112"/>
      <c r="AN1110" s="112"/>
      <c r="AO1110" s="112"/>
      <c r="AP1110" s="112"/>
      <c r="AQ1110" s="112"/>
      <c r="AR1110" s="112"/>
      <c r="AS1110" s="112"/>
      <c r="AT1110" s="112"/>
      <c r="AU1110" s="112"/>
      <c r="AV1110" s="112"/>
      <c r="AW1110" s="112"/>
      <c r="AX1110" s="112"/>
      <c r="AY1110" s="112"/>
      <c r="AZ1110" s="112"/>
      <c r="BA1110" s="112"/>
      <c r="BB1110" s="112"/>
      <c r="BC1110" s="112"/>
      <c r="BD1110" s="112"/>
      <c r="BE1110" s="112"/>
      <c r="BF1110" s="112"/>
      <c r="BG1110" s="112"/>
      <c r="BH1110" s="112"/>
      <c r="BI1110" s="112"/>
      <c r="BJ1110" s="112"/>
      <c r="BK1110" s="112"/>
      <c r="BL1110" s="112"/>
      <c r="BM1110" s="112"/>
      <c r="BN1110" s="112"/>
      <c r="BO1110" s="112"/>
      <c r="BP1110" s="113"/>
      <c r="BS1110" s="97">
        <f t="shared" si="928"/>
        <v>0</v>
      </c>
      <c r="BT1110" s="97">
        <f t="shared" si="929"/>
        <v>0</v>
      </c>
      <c r="BU1110" s="97">
        <f t="shared" si="930"/>
        <v>0</v>
      </c>
      <c r="BV1110" s="296" t="str">
        <f>IF(CA1110=0,"NO STOCK",IF(COUNTIF(PKGSUMM_T!$A$2:$A$1245,A1110)&gt;0,"OK","ERROR"))</f>
        <v>NO STOCK</v>
      </c>
      <c r="BW1110" s="296" t="str">
        <f>IF(CA1110=0,"NO STOCK",IF(OR(COUNTIF(COST_SHEETT!$B$3:$B$1238,CI1110)&gt;0,COUNTIF(COST_SHEETT!$AB$3:$AB$1238,CI1110)&gt;0,COUNTIF(COST_SHEETT1!$B$3:$B$1238,CI1110)&gt;0,COUNTIF(COST_SHEETT1!$AB$3:$AB$1238,CI1110)&gt;0),"OK","ERROR"))</f>
        <v>NO STOCK</v>
      </c>
      <c r="BX1110" s="97">
        <f>SUMIF(HW!$A$2:$A$1573,$A1110,HW!BI$2:BI$1573)</f>
        <v>0</v>
      </c>
      <c r="BY1110" s="97">
        <f>SUMIF(HW!$A$2:$A$1573,$A1110,HW!BJ$2:BJ$1573)</f>
        <v>0</v>
      </c>
      <c r="BZ1110" s="197">
        <f t="shared" si="931"/>
        <v>0</v>
      </c>
      <c r="CA1110" s="198">
        <f t="shared" si="932"/>
        <v>0</v>
      </c>
      <c r="CI1110" s="285"/>
      <c r="CJ1110" s="282"/>
      <c r="CK1110" s="296">
        <f>IF(C1110="WORK IN PROGRESS",0.099999,IF(SUMIF(SALE!$L$3:$L$1221,$A1110,SALE!$U$3:$U$1221)=0,0,SUMIF(SALE!$L$3:$L$1221,$A1110,SALE!$U$3:$U$1221)/SUMIF(SALE!$L$3:$L$1221,$A1110,SALE!$F$3:$F$1221)))</f>
        <v>0</v>
      </c>
    </row>
    <row r="1111" spans="1:102" ht="12" customHeight="1" x14ac:dyDescent="0.25">
      <c r="A1111" s="114" t="s">
        <v>660</v>
      </c>
      <c r="B1111" s="115" t="s">
        <v>661</v>
      </c>
      <c r="C1111" s="115" t="s">
        <v>30</v>
      </c>
      <c r="D1111" s="132">
        <v>1631</v>
      </c>
      <c r="E1111" s="117">
        <v>515</v>
      </c>
      <c r="F1111" s="117">
        <v>4.9985000000000002E-2</v>
      </c>
      <c r="G1111" s="117">
        <v>4.9985000000000002E-2</v>
      </c>
      <c r="H1111" s="130">
        <v>1631</v>
      </c>
      <c r="I1111" s="130">
        <v>0.84</v>
      </c>
      <c r="J1111" s="130">
        <v>81.525999999999996</v>
      </c>
      <c r="K1111" s="117"/>
      <c r="L1111" s="118">
        <v>0</v>
      </c>
      <c r="M1111" s="117"/>
      <c r="N1111" s="118">
        <v>0</v>
      </c>
      <c r="O1111" s="117"/>
      <c r="P1111" s="118">
        <v>0</v>
      </c>
      <c r="Q1111" s="117"/>
      <c r="R1111" s="118">
        <v>0</v>
      </c>
      <c r="S1111" s="117"/>
      <c r="T1111" s="118">
        <v>0</v>
      </c>
      <c r="U1111" s="117"/>
      <c r="V1111" s="118">
        <v>0</v>
      </c>
      <c r="W1111" s="117"/>
      <c r="X1111" s="118">
        <v>0</v>
      </c>
      <c r="Y1111" s="117"/>
      <c r="Z1111" s="118">
        <v>0</v>
      </c>
      <c r="AA1111" s="117"/>
      <c r="AB1111" s="118">
        <v>0</v>
      </c>
      <c r="AC1111" s="118">
        <v>0</v>
      </c>
      <c r="AD1111" s="118">
        <v>0</v>
      </c>
      <c r="AE1111" s="118">
        <v>0</v>
      </c>
      <c r="AF1111" s="117"/>
      <c r="AG1111" s="118">
        <v>0</v>
      </c>
      <c r="AH1111" s="117"/>
      <c r="AI1111" s="118">
        <v>0</v>
      </c>
      <c r="AJ1111" s="117"/>
      <c r="AK1111" s="118">
        <v>0</v>
      </c>
      <c r="AL1111" s="117"/>
      <c r="AM1111" s="118">
        <v>0</v>
      </c>
      <c r="AN1111" s="117"/>
      <c r="AO1111" s="118">
        <v>0</v>
      </c>
      <c r="AP1111" s="117"/>
      <c r="AQ1111" s="118">
        <v>0</v>
      </c>
      <c r="AR1111" s="117"/>
      <c r="AS1111" s="118">
        <v>0</v>
      </c>
      <c r="AT1111" s="117"/>
      <c r="AU1111" s="118">
        <v>0</v>
      </c>
      <c r="AV1111" s="118">
        <v>0</v>
      </c>
      <c r="AW1111" s="118">
        <v>0</v>
      </c>
      <c r="AX1111" s="118">
        <v>0</v>
      </c>
      <c r="AY1111" s="132">
        <v>1631</v>
      </c>
      <c r="AZ1111" s="117">
        <v>1</v>
      </c>
      <c r="BA1111" s="130">
        <v>0.84</v>
      </c>
      <c r="BB1111" s="130">
        <v>81.525999999999996</v>
      </c>
      <c r="BC1111" s="130">
        <v>81.525999999999996</v>
      </c>
      <c r="BD1111" s="117">
        <v>0</v>
      </c>
      <c r="BE1111" s="117">
        <v>0</v>
      </c>
      <c r="BF1111" s="118">
        <v>0</v>
      </c>
      <c r="BG1111" s="118">
        <v>0</v>
      </c>
      <c r="BH1111" s="118">
        <v>0</v>
      </c>
      <c r="BI1111" s="117"/>
      <c r="BJ1111" s="118">
        <v>0</v>
      </c>
      <c r="BK1111" s="117"/>
      <c r="BL1111" s="118">
        <v>0</v>
      </c>
      <c r="BM1111" s="118">
        <v>0</v>
      </c>
      <c r="BN1111" s="118">
        <v>0</v>
      </c>
      <c r="BO1111" s="118">
        <v>0</v>
      </c>
      <c r="BP1111" s="119">
        <v>0</v>
      </c>
      <c r="BS1111" s="97">
        <f t="shared" si="928"/>
        <v>1631</v>
      </c>
      <c r="BT1111" s="97">
        <f t="shared" si="929"/>
        <v>1</v>
      </c>
      <c r="BU1111" s="97">
        <f t="shared" si="930"/>
        <v>0.84</v>
      </c>
      <c r="BV1111" s="296" t="str">
        <f>IF(CA1111=0,"NO STOCK",IF(COUNTIF(PKGSUMM_T!$A$2:$A$1245,A1111)&gt;0,"OK","ERROR"))</f>
        <v>OK</v>
      </c>
      <c r="BW1111" s="296" t="str">
        <f>IF(CA1111=0,"NO STOCK",IF(OR(COUNTIF(COST_SHEETT!$B$3:$B$1238,CI1111)&gt;0,COUNTIF(COST_SHEETT!$AB$3:$AB$1238,CI1111)&gt;0,COUNTIF(COST_SHEETT1!$B$3:$B$1238,CI1111)&gt;0,COUNTIF(COST_SHEETT1!$AB$3:$AB$1238,CI1111)&gt;0),"OK","ERROR"))</f>
        <v>OK</v>
      </c>
      <c r="BX1111" s="97">
        <f>SUMIF(HW!$A$2:$A$1573,$A1111,HW!BI$2:BI$1573)</f>
        <v>0</v>
      </c>
      <c r="BY1111" s="97">
        <f>SUMIF(HW!$A$2:$A$1573,$A1111,HW!BJ$2:BJ$1573)</f>
        <v>0</v>
      </c>
      <c r="BZ1111" s="197">
        <f t="shared" si="931"/>
        <v>1631</v>
      </c>
      <c r="CA1111" s="198">
        <f t="shared" si="932"/>
        <v>0.84</v>
      </c>
      <c r="CB1111" s="296">
        <f>IF(CJ1111="Y",IF(C1111="FINISHED GOODS",SUMIF(COST_SHEETT!$AB$3:$AB$1227,$CI1111,COST_SHEETT!$DD$3:$DD$1227),SUMIF(COST_SHEETT!$B$3:$B$1227,$CI1111,COST_SHEETT!$DB$3:$DB$1227)),IF(C1111="FINISHED GOODS",SUMIF(COST_SHEETT1!$AB$3:$AB$1227,$CI1111,COST_SHEETT1!$DD$3:$DD$1227),SUMIF(COST_SHEETT1!$B$3:$B$1227,$CI1111,COST_SHEETT1!$DB$3:$DB$1227)))</f>
        <v>6.7487388824391842E-2</v>
      </c>
      <c r="CC1111" s="209">
        <f t="shared" ref="CC1111" si="943">ROUND(BZ1111*CB1111,0)</f>
        <v>110</v>
      </c>
      <c r="CD1111" s="295">
        <v>1</v>
      </c>
      <c r="CE1111" s="295"/>
      <c r="CF1111" s="376">
        <f>IF(BZ1111=0,0,IF(CK1111&gt;0,CK1111,CD1111))</f>
        <v>4.9984993138886456E-2</v>
      </c>
      <c r="CG1111" s="301">
        <f t="shared" ref="CG1111" si="944">MIN(CF1111,CB1111)</f>
        <v>4.9984993138886456E-2</v>
      </c>
      <c r="CH1111" s="302">
        <f t="shared" ref="CH1111" si="945">ROUND(CG1111*BZ1111,0)</f>
        <v>82</v>
      </c>
      <c r="CI1111" s="285" t="s">
        <v>3899</v>
      </c>
      <c r="CJ1111" s="282"/>
      <c r="CK1111" s="303">
        <v>4.9984993138886456E-2</v>
      </c>
      <c r="CL1111" s="296" t="str">
        <f t="shared" ref="CL1111" si="946">IF(CF1111&lt;CB1111,"NRV","COST")</f>
        <v>NRV</v>
      </c>
      <c r="CM1111" s="304">
        <f t="shared" ref="CM1111" si="947">IF(CA1111=0,0,ROUND(CH1111/CA1111,3))</f>
        <v>97.619</v>
      </c>
      <c r="CU1111" s="296">
        <f>+(BZ1111-BX1111)*CG1111</f>
        <v>81.525523809523804</v>
      </c>
      <c r="CW1111" s="296">
        <f>+CT1111+CU1111+CV1111</f>
        <v>81.525523809523804</v>
      </c>
      <c r="CX1111" s="388">
        <f>+CW1111-CH1111</f>
        <v>-0.47447619047619582</v>
      </c>
    </row>
    <row r="1112" spans="1:102" ht="12" hidden="1" customHeight="1" x14ac:dyDescent="0.25">
      <c r="A1112" s="120" t="s">
        <v>659</v>
      </c>
      <c r="B1112" s="121" t="s">
        <v>2222</v>
      </c>
      <c r="C1112" s="121" t="s">
        <v>30</v>
      </c>
      <c r="D1112" s="122">
        <v>2142</v>
      </c>
      <c r="E1112" s="123">
        <v>515</v>
      </c>
      <c r="F1112" s="123">
        <v>7.4728000000000003E-2</v>
      </c>
      <c r="G1112" s="123">
        <v>7.4728000000000003E-2</v>
      </c>
      <c r="H1112" s="124"/>
      <c r="I1112" s="124">
        <v>0</v>
      </c>
      <c r="J1112" s="124">
        <v>0</v>
      </c>
      <c r="K1112" s="124"/>
      <c r="L1112" s="124">
        <v>0</v>
      </c>
      <c r="M1112" s="124"/>
      <c r="N1112" s="124">
        <v>0</v>
      </c>
      <c r="O1112" s="124"/>
      <c r="P1112" s="124">
        <v>0</v>
      </c>
      <c r="Q1112" s="124"/>
      <c r="R1112" s="124">
        <v>0</v>
      </c>
      <c r="S1112" s="124"/>
      <c r="T1112" s="124">
        <v>0</v>
      </c>
      <c r="U1112" s="124"/>
      <c r="V1112" s="124">
        <v>0</v>
      </c>
      <c r="W1112" s="124"/>
      <c r="X1112" s="124">
        <v>0</v>
      </c>
      <c r="Y1112" s="124"/>
      <c r="Z1112" s="124">
        <v>0</v>
      </c>
      <c r="AA1112" s="124"/>
      <c r="AB1112" s="124">
        <v>0</v>
      </c>
      <c r="AC1112" s="124">
        <v>0</v>
      </c>
      <c r="AD1112" s="124">
        <v>0</v>
      </c>
      <c r="AE1112" s="124">
        <v>0</v>
      </c>
      <c r="AF1112" s="124"/>
      <c r="AG1112" s="124">
        <v>0</v>
      </c>
      <c r="AH1112" s="124"/>
      <c r="AI1112" s="124">
        <v>0</v>
      </c>
      <c r="AJ1112" s="124"/>
      <c r="AK1112" s="124">
        <v>0</v>
      </c>
      <c r="AL1112" s="124"/>
      <c r="AM1112" s="124">
        <v>0</v>
      </c>
      <c r="AN1112" s="124"/>
      <c r="AO1112" s="124">
        <v>0</v>
      </c>
      <c r="AP1112" s="124"/>
      <c r="AQ1112" s="124">
        <v>0</v>
      </c>
      <c r="AR1112" s="124"/>
      <c r="AS1112" s="124">
        <v>0</v>
      </c>
      <c r="AT1112" s="124"/>
      <c r="AU1112" s="124">
        <v>0</v>
      </c>
      <c r="AV1112" s="124">
        <v>0</v>
      </c>
      <c r="AW1112" s="124">
        <v>0</v>
      </c>
      <c r="AX1112" s="124">
        <v>0</v>
      </c>
      <c r="AY1112" s="124">
        <v>0</v>
      </c>
      <c r="AZ1112" s="124">
        <v>0</v>
      </c>
      <c r="BA1112" s="124">
        <v>0</v>
      </c>
      <c r="BB1112" s="124">
        <v>0</v>
      </c>
      <c r="BC1112" s="124">
        <v>0</v>
      </c>
      <c r="BD1112" s="123">
        <v>0</v>
      </c>
      <c r="BE1112" s="123">
        <v>0</v>
      </c>
      <c r="BF1112" s="124">
        <v>0</v>
      </c>
      <c r="BG1112" s="124">
        <v>0</v>
      </c>
      <c r="BH1112" s="124">
        <v>0</v>
      </c>
      <c r="BI1112" s="124"/>
      <c r="BJ1112" s="124">
        <v>0</v>
      </c>
      <c r="BK1112" s="124"/>
      <c r="BL1112" s="124">
        <v>0</v>
      </c>
      <c r="BM1112" s="124">
        <v>0</v>
      </c>
      <c r="BN1112" s="124">
        <v>0</v>
      </c>
      <c r="BO1112" s="124">
        <v>0</v>
      </c>
      <c r="BP1112" s="125">
        <v>0</v>
      </c>
      <c r="BS1112" s="97">
        <f t="shared" si="928"/>
        <v>0</v>
      </c>
      <c r="BT1112" s="97">
        <f t="shared" si="929"/>
        <v>0</v>
      </c>
      <c r="BU1112" s="97">
        <f t="shared" si="930"/>
        <v>0</v>
      </c>
      <c r="BV1112" s="296" t="str">
        <f>IF(CA1112=0,"NO STOCK",IF(COUNTIF(PKGSUMM_T!$A$2:$A$1245,A1112)&gt;0,"OK","ERROR"))</f>
        <v>NO STOCK</v>
      </c>
      <c r="BW1112" s="296" t="str">
        <f>IF(CA1112=0,"NO STOCK",IF(OR(COUNTIF(COST_SHEETT!$B$3:$B$1238,CI1112)&gt;0,COUNTIF(COST_SHEETT!$AB$3:$AB$1238,CI1112)&gt;0,COUNTIF(COST_SHEETT1!$B$3:$B$1238,CI1112)&gt;0,COUNTIF(COST_SHEETT1!$AB$3:$AB$1238,CI1112)&gt;0),"OK","ERROR"))</f>
        <v>NO STOCK</v>
      </c>
      <c r="BX1112" s="97">
        <f>SUMIF(HW!$A$2:$A$1573,$A1112,HW!BI$2:BI$1573)</f>
        <v>0</v>
      </c>
      <c r="BY1112" s="97">
        <f>SUMIF(HW!$A$2:$A$1573,$A1112,HW!BJ$2:BJ$1573)</f>
        <v>0</v>
      </c>
      <c r="BZ1112" s="197">
        <f t="shared" si="931"/>
        <v>0</v>
      </c>
      <c r="CA1112" s="198">
        <f t="shared" si="932"/>
        <v>0</v>
      </c>
      <c r="CI1112" s="285"/>
      <c r="CJ1112" s="282"/>
      <c r="CK1112" s="296">
        <f>IF(C1112="WORK IN PROGRESS",0.099999,IF(SUMIF(SALE!$L$3:$L$1221,$A1112,SALE!$U$3:$U$1221)=0,0,SUMIF(SALE!$L$3:$L$1221,$A1112,SALE!$U$3:$U$1221)/SUMIF(SALE!$L$3:$L$1221,$A1112,SALE!$F$3:$F$1221)))</f>
        <v>0</v>
      </c>
    </row>
    <row r="1113" spans="1:102" ht="12" hidden="1" customHeight="1" x14ac:dyDescent="0.25">
      <c r="A1113" s="136" t="s">
        <v>2642</v>
      </c>
      <c r="B1113" s="105"/>
      <c r="C1113" s="105" t="s">
        <v>1200</v>
      </c>
      <c r="D1113" s="137"/>
      <c r="E1113" s="137"/>
      <c r="F1113" s="137">
        <v>0.124713</v>
      </c>
      <c r="G1113" s="137">
        <v>0.124713</v>
      </c>
      <c r="H1113" s="107">
        <v>1631</v>
      </c>
      <c r="I1113" s="107">
        <v>0.84</v>
      </c>
      <c r="J1113" s="107">
        <v>81.525999999999996</v>
      </c>
      <c r="K1113" s="137"/>
      <c r="L1113" s="107">
        <v>0</v>
      </c>
      <c r="M1113" s="137"/>
      <c r="N1113" s="107">
        <v>0</v>
      </c>
      <c r="O1113" s="137"/>
      <c r="P1113" s="107">
        <v>0</v>
      </c>
      <c r="Q1113" s="137"/>
      <c r="R1113" s="107">
        <v>0</v>
      </c>
      <c r="S1113" s="137"/>
      <c r="T1113" s="107">
        <v>0</v>
      </c>
      <c r="U1113" s="137"/>
      <c r="V1113" s="107">
        <v>0</v>
      </c>
      <c r="W1113" s="137"/>
      <c r="X1113" s="107">
        <v>0</v>
      </c>
      <c r="Y1113" s="137"/>
      <c r="Z1113" s="107">
        <v>0</v>
      </c>
      <c r="AA1113" s="137"/>
      <c r="AB1113" s="107">
        <v>0</v>
      </c>
      <c r="AC1113" s="107">
        <v>0</v>
      </c>
      <c r="AD1113" s="107">
        <v>0</v>
      </c>
      <c r="AE1113" s="107">
        <v>0</v>
      </c>
      <c r="AF1113" s="137"/>
      <c r="AG1113" s="107">
        <v>0</v>
      </c>
      <c r="AH1113" s="137"/>
      <c r="AI1113" s="107">
        <v>0</v>
      </c>
      <c r="AJ1113" s="137"/>
      <c r="AK1113" s="107">
        <v>0</v>
      </c>
      <c r="AL1113" s="137"/>
      <c r="AM1113" s="107">
        <v>0</v>
      </c>
      <c r="AN1113" s="137"/>
      <c r="AO1113" s="107">
        <v>0</v>
      </c>
      <c r="AP1113" s="137"/>
      <c r="AQ1113" s="107">
        <v>0</v>
      </c>
      <c r="AR1113" s="137"/>
      <c r="AS1113" s="107">
        <v>0</v>
      </c>
      <c r="AT1113" s="137"/>
      <c r="AU1113" s="107">
        <v>0</v>
      </c>
      <c r="AV1113" s="107">
        <v>0</v>
      </c>
      <c r="AW1113" s="107">
        <v>0</v>
      </c>
      <c r="AX1113" s="107">
        <v>0</v>
      </c>
      <c r="AY1113" s="139">
        <v>1631</v>
      </c>
      <c r="AZ1113" s="137">
        <v>1</v>
      </c>
      <c r="BA1113" s="107">
        <v>0.84</v>
      </c>
      <c r="BB1113" s="107">
        <v>81.525999999999996</v>
      </c>
      <c r="BC1113" s="107">
        <v>81.525999999999996</v>
      </c>
      <c r="BD1113" s="137">
        <v>0</v>
      </c>
      <c r="BE1113" s="137">
        <v>0</v>
      </c>
      <c r="BF1113" s="107">
        <v>0</v>
      </c>
      <c r="BG1113" s="107">
        <v>0</v>
      </c>
      <c r="BH1113" s="107">
        <v>0</v>
      </c>
      <c r="BI1113" s="137"/>
      <c r="BJ1113" s="107">
        <v>0</v>
      </c>
      <c r="BK1113" s="137"/>
      <c r="BL1113" s="107">
        <v>0</v>
      </c>
      <c r="BM1113" s="107">
        <v>0</v>
      </c>
      <c r="BN1113" s="107">
        <v>0</v>
      </c>
      <c r="BO1113" s="107">
        <v>0</v>
      </c>
      <c r="BP1113" s="108">
        <v>0</v>
      </c>
      <c r="BS1113" s="97">
        <f t="shared" si="928"/>
        <v>0</v>
      </c>
      <c r="BT1113" s="97">
        <f t="shared" si="929"/>
        <v>0</v>
      </c>
      <c r="BU1113" s="97">
        <f t="shared" si="930"/>
        <v>0</v>
      </c>
      <c r="BV1113" s="296" t="str">
        <f>IF(CA1113=0,"NO STOCK",IF(COUNTIF(PKGSUMM_T!$A$2:$A$1245,A1113)&gt;0,"OK","ERROR"))</f>
        <v>NO STOCK</v>
      </c>
      <c r="BW1113" s="296" t="str">
        <f>IF(CA1113=0,"NO STOCK",IF(OR(COUNTIF(COST_SHEETT!$B$3:$B$1238,CI1113)&gt;0,COUNTIF(COST_SHEETT!$AB$3:$AB$1238,CI1113)&gt;0,COUNTIF(COST_SHEETT1!$B$3:$B$1238,CI1113)&gt;0,COUNTIF(COST_SHEETT1!$AB$3:$AB$1238,CI1113)&gt;0),"OK","ERROR"))</f>
        <v>NO STOCK</v>
      </c>
      <c r="BX1113" s="97">
        <f>SUMIF(HW!$A$2:$A$1573,$A1113,HW!BI$2:BI$1573)</f>
        <v>0</v>
      </c>
      <c r="BY1113" s="97">
        <f>SUMIF(HW!$A$2:$A$1573,$A1113,HW!BJ$2:BJ$1573)</f>
        <v>0</v>
      </c>
      <c r="BZ1113" s="197">
        <f t="shared" si="931"/>
        <v>0</v>
      </c>
      <c r="CA1113" s="198">
        <f t="shared" si="932"/>
        <v>0</v>
      </c>
      <c r="CI1113" s="285"/>
      <c r="CJ1113" s="282"/>
      <c r="CK1113" s="296">
        <f>IF(C1113="WORK IN PROGRESS",0.099999,IF(SUMIF(SALE!$L$3:$L$1221,$A1113,SALE!$U$3:$U$1221)=0,0,SUMIF(SALE!$L$3:$L$1221,$A1113,SALE!$U$3:$U$1221)/SUMIF(SALE!$L$3:$L$1221,$A1113,SALE!$F$3:$F$1221)))</f>
        <v>0</v>
      </c>
    </row>
    <row r="1114" spans="1:102" ht="12" hidden="1" customHeight="1" x14ac:dyDescent="0.25">
      <c r="A1114" s="109" t="s">
        <v>2642</v>
      </c>
      <c r="B1114" s="110"/>
      <c r="C1114" s="111" t="s">
        <v>77</v>
      </c>
      <c r="D1114" s="112"/>
      <c r="E1114" s="112"/>
      <c r="F1114" s="112"/>
      <c r="G1114" s="112"/>
      <c r="H1114" s="112"/>
      <c r="I1114" s="112"/>
      <c r="J1114" s="112"/>
      <c r="K1114" s="112"/>
      <c r="L1114" s="112"/>
      <c r="M1114" s="112"/>
      <c r="N1114" s="112"/>
      <c r="O1114" s="112"/>
      <c r="P1114" s="112"/>
      <c r="Q1114" s="112"/>
      <c r="R1114" s="112"/>
      <c r="S1114" s="112"/>
      <c r="T1114" s="112"/>
      <c r="U1114" s="112"/>
      <c r="V1114" s="112"/>
      <c r="W1114" s="112"/>
      <c r="X1114" s="112"/>
      <c r="Y1114" s="112"/>
      <c r="Z1114" s="112"/>
      <c r="AA1114" s="112"/>
      <c r="AB1114" s="112"/>
      <c r="AC1114" s="112"/>
      <c r="AD1114" s="112"/>
      <c r="AE1114" s="112"/>
      <c r="AF1114" s="112"/>
      <c r="AG1114" s="112"/>
      <c r="AH1114" s="112"/>
      <c r="AI1114" s="112"/>
      <c r="AJ1114" s="112"/>
      <c r="AK1114" s="112"/>
      <c r="AL1114" s="112"/>
      <c r="AM1114" s="112"/>
      <c r="AN1114" s="112"/>
      <c r="AO1114" s="112"/>
      <c r="AP1114" s="112"/>
      <c r="AQ1114" s="112"/>
      <c r="AR1114" s="112"/>
      <c r="AS1114" s="112"/>
      <c r="AT1114" s="112"/>
      <c r="AU1114" s="112"/>
      <c r="AV1114" s="112"/>
      <c r="AW1114" s="112"/>
      <c r="AX1114" s="112"/>
      <c r="AY1114" s="112"/>
      <c r="AZ1114" s="112"/>
      <c r="BA1114" s="112"/>
      <c r="BB1114" s="112"/>
      <c r="BC1114" s="112"/>
      <c r="BD1114" s="112"/>
      <c r="BE1114" s="112"/>
      <c r="BF1114" s="112"/>
      <c r="BG1114" s="112"/>
      <c r="BH1114" s="112"/>
      <c r="BI1114" s="112"/>
      <c r="BJ1114" s="112"/>
      <c r="BK1114" s="112"/>
      <c r="BL1114" s="112"/>
      <c r="BM1114" s="112"/>
      <c r="BN1114" s="112"/>
      <c r="BO1114" s="112"/>
      <c r="BP1114" s="113"/>
      <c r="BS1114" s="97">
        <f t="shared" si="928"/>
        <v>0</v>
      </c>
      <c r="BT1114" s="97">
        <f t="shared" si="929"/>
        <v>0</v>
      </c>
      <c r="BU1114" s="97">
        <f t="shared" si="930"/>
        <v>0</v>
      </c>
      <c r="BV1114" s="296" t="str">
        <f>IF(CA1114=0,"NO STOCK",IF(COUNTIF(PKGSUMM_T!$A$2:$A$1245,A1114)&gt;0,"OK","ERROR"))</f>
        <v>NO STOCK</v>
      </c>
      <c r="BW1114" s="296" t="str">
        <f>IF(CA1114=0,"NO STOCK",IF(OR(COUNTIF(COST_SHEETT!$B$3:$B$1238,CI1114)&gt;0,COUNTIF(COST_SHEETT!$AB$3:$AB$1238,CI1114)&gt;0,COUNTIF(COST_SHEETT1!$B$3:$B$1238,CI1114)&gt;0,COUNTIF(COST_SHEETT1!$AB$3:$AB$1238,CI1114)&gt;0),"OK","ERROR"))</f>
        <v>NO STOCK</v>
      </c>
      <c r="BX1114" s="97">
        <f>SUMIF(HW!$A$2:$A$1573,$A1114,HW!BI$2:BI$1573)</f>
        <v>0</v>
      </c>
      <c r="BY1114" s="97">
        <f>SUMIF(HW!$A$2:$A$1573,$A1114,HW!BJ$2:BJ$1573)</f>
        <v>0</v>
      </c>
      <c r="BZ1114" s="197">
        <f t="shared" si="931"/>
        <v>0</v>
      </c>
      <c r="CA1114" s="198">
        <f t="shared" si="932"/>
        <v>0</v>
      </c>
      <c r="CI1114" s="285"/>
      <c r="CJ1114" s="282"/>
      <c r="CK1114" s="296">
        <f>IF(C1114="WORK IN PROGRESS",0.099999,IF(SUMIF(SALE!$L$3:$L$1221,$A1114,SALE!$U$3:$U$1221)=0,0,SUMIF(SALE!$L$3:$L$1221,$A1114,SALE!$U$3:$U$1221)/SUMIF(SALE!$L$3:$L$1221,$A1114,SALE!$F$3:$F$1221)))</f>
        <v>9.9999000000000005E-2</v>
      </c>
    </row>
    <row r="1115" spans="1:102" ht="12" customHeight="1" x14ac:dyDescent="0.25">
      <c r="A1115" s="114" t="s">
        <v>657</v>
      </c>
      <c r="B1115" s="115" t="s">
        <v>2223</v>
      </c>
      <c r="C1115" s="115" t="s">
        <v>77</v>
      </c>
      <c r="D1115" s="116">
        <v>1125</v>
      </c>
      <c r="E1115" s="117">
        <v>515</v>
      </c>
      <c r="F1115" s="117">
        <v>5.9763999999999998E-2</v>
      </c>
      <c r="G1115" s="117">
        <v>5.9763999999999998E-2</v>
      </c>
      <c r="H1115" s="130">
        <v>14625</v>
      </c>
      <c r="I1115" s="130">
        <v>7.532</v>
      </c>
      <c r="J1115" s="130">
        <v>874.04899999999998</v>
      </c>
      <c r="K1115" s="117"/>
      <c r="L1115" s="118">
        <v>0</v>
      </c>
      <c r="M1115" s="117"/>
      <c r="N1115" s="118">
        <v>0</v>
      </c>
      <c r="O1115" s="117"/>
      <c r="P1115" s="118">
        <v>0</v>
      </c>
      <c r="Q1115" s="117"/>
      <c r="R1115" s="118">
        <v>0</v>
      </c>
      <c r="S1115" s="117"/>
      <c r="T1115" s="118">
        <v>0</v>
      </c>
      <c r="U1115" s="117"/>
      <c r="V1115" s="118">
        <v>0</v>
      </c>
      <c r="W1115" s="117"/>
      <c r="X1115" s="118">
        <v>0</v>
      </c>
      <c r="Y1115" s="117"/>
      <c r="Z1115" s="118">
        <v>0</v>
      </c>
      <c r="AA1115" s="117"/>
      <c r="AB1115" s="118">
        <v>0</v>
      </c>
      <c r="AC1115" s="118">
        <v>0</v>
      </c>
      <c r="AD1115" s="118">
        <v>0</v>
      </c>
      <c r="AE1115" s="118">
        <v>0</v>
      </c>
      <c r="AF1115" s="117"/>
      <c r="AG1115" s="118">
        <v>0</v>
      </c>
      <c r="AH1115" s="117"/>
      <c r="AI1115" s="118">
        <v>0</v>
      </c>
      <c r="AJ1115" s="117"/>
      <c r="AK1115" s="118">
        <v>0</v>
      </c>
      <c r="AL1115" s="117"/>
      <c r="AM1115" s="118">
        <v>0</v>
      </c>
      <c r="AN1115" s="117"/>
      <c r="AO1115" s="118">
        <v>0</v>
      </c>
      <c r="AP1115" s="117"/>
      <c r="AQ1115" s="118">
        <v>0</v>
      </c>
      <c r="AR1115" s="117"/>
      <c r="AS1115" s="118">
        <v>0</v>
      </c>
      <c r="AT1115" s="117"/>
      <c r="AU1115" s="118">
        <v>0</v>
      </c>
      <c r="AV1115" s="118">
        <v>0</v>
      </c>
      <c r="AW1115" s="118">
        <v>0</v>
      </c>
      <c r="AX1115" s="118">
        <v>0</v>
      </c>
      <c r="AY1115" s="132">
        <v>14625</v>
      </c>
      <c r="AZ1115" s="117">
        <v>13</v>
      </c>
      <c r="BA1115" s="130">
        <v>7.532</v>
      </c>
      <c r="BB1115" s="130">
        <v>874.04899999999998</v>
      </c>
      <c r="BC1115" s="130">
        <v>874.04899999999998</v>
      </c>
      <c r="BD1115" s="117">
        <v>0</v>
      </c>
      <c r="BE1115" s="117">
        <v>0</v>
      </c>
      <c r="BF1115" s="118">
        <v>0</v>
      </c>
      <c r="BG1115" s="118">
        <v>0</v>
      </c>
      <c r="BH1115" s="118">
        <v>0</v>
      </c>
      <c r="BI1115" s="117"/>
      <c r="BJ1115" s="118">
        <v>0</v>
      </c>
      <c r="BK1115" s="117"/>
      <c r="BL1115" s="118">
        <v>0</v>
      </c>
      <c r="BM1115" s="118">
        <v>0</v>
      </c>
      <c r="BN1115" s="118">
        <v>0</v>
      </c>
      <c r="BO1115" s="118">
        <v>0</v>
      </c>
      <c r="BP1115" s="119">
        <v>0</v>
      </c>
      <c r="BS1115" s="97">
        <f t="shared" si="928"/>
        <v>14625</v>
      </c>
      <c r="BT1115" s="97">
        <f t="shared" si="929"/>
        <v>13</v>
      </c>
      <c r="BU1115" s="97">
        <f t="shared" si="930"/>
        <v>7.532</v>
      </c>
      <c r="BV1115" s="296" t="str">
        <f>IF(CA1115=0,"NO STOCK",IF(COUNTIF(PKGSUMM_T!$A$2:$A$1245,A1115)&gt;0,"OK","ERROR"))</f>
        <v>OK</v>
      </c>
      <c r="BW1115" s="296" t="str">
        <f>IF(CA1115=0,"NO STOCK",IF(OR(COUNTIF(COST_SHEETT!$B$3:$B$1238,CI1115)&gt;0,COUNTIF(COST_SHEETT!$AB$3:$AB$1238,CI1115)&gt;0,COUNTIF(COST_SHEETT1!$B$3:$B$1238,CI1115)&gt;0,COUNTIF(COST_SHEETT1!$AB$3:$AB$1238,CI1115)&gt;0),"OK","ERROR"))</f>
        <v>OK</v>
      </c>
      <c r="BX1115" s="97">
        <f>SUMIF(HW!$A$2:$A$1573,$A1115,HW!BI$2:BI$1573)</f>
        <v>0</v>
      </c>
      <c r="BY1115" s="97">
        <f>SUMIF(HW!$A$2:$A$1573,$A1115,HW!BJ$2:BJ$1573)</f>
        <v>0</v>
      </c>
      <c r="BZ1115" s="197">
        <f t="shared" si="931"/>
        <v>14625</v>
      </c>
      <c r="CA1115" s="198">
        <f t="shared" si="932"/>
        <v>7.532</v>
      </c>
      <c r="CB1115" s="296">
        <f>IF(CJ1115="Y",IF(C1115="FINISHED GOODS",SUMIF(COST_SHEETT!$AB$3:$AB$1227,$CI1115,COST_SHEETT!$DD$3:$DD$1227),SUMIF(COST_SHEETT!$B$3:$B$1227,$CI1115,COST_SHEETT!$DB$3:$DB$1227)),IF(C1115="FINISHED GOODS",SUMIF(COST_SHEETT1!$AB$3:$AB$1227,$CI1115,COST_SHEETT1!$DD$3:$DD$1227),SUMIF(COST_SHEETT1!$B$3:$B$1227,$CI1115,COST_SHEETT1!$DB$3:$DB$1227)))</f>
        <v>5.9764136766113612E-2</v>
      </c>
      <c r="CC1115" s="209">
        <f t="shared" ref="CC1115" si="948">ROUND(BZ1115*CB1115,0)</f>
        <v>874</v>
      </c>
      <c r="CD1115" s="295">
        <v>1</v>
      </c>
      <c r="CE1115" s="295"/>
      <c r="CF1115" s="376">
        <f>IF(BZ1115=0,0,IF(CK1115&gt;0,CK1115,CD1115))</f>
        <v>9.9999000000000005E-2</v>
      </c>
      <c r="CG1115" s="301">
        <f t="shared" ref="CG1115" si="949">MIN(CF1115,CB1115)</f>
        <v>5.9764136766113612E-2</v>
      </c>
      <c r="CH1115" s="302">
        <f t="shared" ref="CH1115" si="950">ROUND(CG1115*BZ1115,0)</f>
        <v>874</v>
      </c>
      <c r="CI1115" s="285" t="s">
        <v>3888</v>
      </c>
      <c r="CJ1115" s="282"/>
      <c r="CK1115" s="296">
        <f>IF(C1115="WORK IN PROGRESS",0.099999,IF(SUMIF(SALE!$L$3:$L$1221,$A1115,SALE!$U$3:$U$1221)=0,0,SUMIF(SALE!$L$3:$L$1221,$A1115,SALE!$U$3:$U$1221)/SUMIF(SALE!$L$3:$L$1221,$A1115,SALE!$F$3:$F$1221)))</f>
        <v>9.9999000000000005E-2</v>
      </c>
      <c r="CL1115" s="296" t="str">
        <f t="shared" ref="CL1115" si="951">IF(CF1115&lt;CB1115,"NRV","COST")</f>
        <v>COST</v>
      </c>
      <c r="CM1115" s="304">
        <f t="shared" ref="CM1115" si="952">IF(CA1115=0,0,ROUND(CH1115/CA1115,3))</f>
        <v>116.038</v>
      </c>
      <c r="CV1115" s="296">
        <f>+(BZ1115-BX1115)*CG1115</f>
        <v>874.05050020441161</v>
      </c>
      <c r="CW1115" s="296">
        <f>+CT1115+CU1115+CV1115</f>
        <v>874.05050020441161</v>
      </c>
      <c r="CX1115" s="388">
        <f>+CW1115-CH1115</f>
        <v>5.0500204411605409E-2</v>
      </c>
    </row>
    <row r="1116" spans="1:102" ht="12" hidden="1" customHeight="1" x14ac:dyDescent="0.25">
      <c r="A1116" s="133" t="s">
        <v>2642</v>
      </c>
      <c r="B1116" s="111"/>
      <c r="C1116" s="111" t="s">
        <v>1200</v>
      </c>
      <c r="D1116" s="126"/>
      <c r="E1116" s="126"/>
      <c r="F1116" s="126">
        <v>5.9763999999999998E-2</v>
      </c>
      <c r="G1116" s="126">
        <v>5.9763999999999998E-2</v>
      </c>
      <c r="H1116" s="112">
        <v>14625</v>
      </c>
      <c r="I1116" s="112">
        <v>7.532</v>
      </c>
      <c r="J1116" s="112">
        <v>874.04899999999998</v>
      </c>
      <c r="K1116" s="126"/>
      <c r="L1116" s="112">
        <v>0</v>
      </c>
      <c r="M1116" s="126"/>
      <c r="N1116" s="112">
        <v>0</v>
      </c>
      <c r="O1116" s="126"/>
      <c r="P1116" s="112">
        <v>0</v>
      </c>
      <c r="Q1116" s="126"/>
      <c r="R1116" s="112">
        <v>0</v>
      </c>
      <c r="S1116" s="126"/>
      <c r="T1116" s="112">
        <v>0</v>
      </c>
      <c r="U1116" s="126"/>
      <c r="V1116" s="112">
        <v>0</v>
      </c>
      <c r="W1116" s="126"/>
      <c r="X1116" s="112">
        <v>0</v>
      </c>
      <c r="Y1116" s="126"/>
      <c r="Z1116" s="112">
        <v>0</v>
      </c>
      <c r="AA1116" s="126"/>
      <c r="AB1116" s="112">
        <v>0</v>
      </c>
      <c r="AC1116" s="112">
        <v>0</v>
      </c>
      <c r="AD1116" s="112">
        <v>0</v>
      </c>
      <c r="AE1116" s="112">
        <v>0</v>
      </c>
      <c r="AF1116" s="126"/>
      <c r="AG1116" s="112">
        <v>0</v>
      </c>
      <c r="AH1116" s="126"/>
      <c r="AI1116" s="112">
        <v>0</v>
      </c>
      <c r="AJ1116" s="126"/>
      <c r="AK1116" s="112">
        <v>0</v>
      </c>
      <c r="AL1116" s="126"/>
      <c r="AM1116" s="112">
        <v>0</v>
      </c>
      <c r="AN1116" s="126"/>
      <c r="AO1116" s="112">
        <v>0</v>
      </c>
      <c r="AP1116" s="126"/>
      <c r="AQ1116" s="112">
        <v>0</v>
      </c>
      <c r="AR1116" s="126"/>
      <c r="AS1116" s="112">
        <v>0</v>
      </c>
      <c r="AT1116" s="126"/>
      <c r="AU1116" s="112">
        <v>0</v>
      </c>
      <c r="AV1116" s="112">
        <v>0</v>
      </c>
      <c r="AW1116" s="112">
        <v>0</v>
      </c>
      <c r="AX1116" s="112">
        <v>0</v>
      </c>
      <c r="AY1116" s="135">
        <v>14625</v>
      </c>
      <c r="AZ1116" s="126">
        <v>13</v>
      </c>
      <c r="BA1116" s="112">
        <v>7.532</v>
      </c>
      <c r="BB1116" s="112">
        <v>874.04899999999998</v>
      </c>
      <c r="BC1116" s="112">
        <v>874.04899999999998</v>
      </c>
      <c r="BD1116" s="126">
        <v>0</v>
      </c>
      <c r="BE1116" s="126">
        <v>0</v>
      </c>
      <c r="BF1116" s="112">
        <v>0</v>
      </c>
      <c r="BG1116" s="112">
        <v>0</v>
      </c>
      <c r="BH1116" s="112">
        <v>0</v>
      </c>
      <c r="BI1116" s="126"/>
      <c r="BJ1116" s="112">
        <v>0</v>
      </c>
      <c r="BK1116" s="126"/>
      <c r="BL1116" s="112">
        <v>0</v>
      </c>
      <c r="BM1116" s="112">
        <v>0</v>
      </c>
      <c r="BN1116" s="112">
        <v>0</v>
      </c>
      <c r="BO1116" s="112">
        <v>0</v>
      </c>
      <c r="BP1116" s="113">
        <v>0</v>
      </c>
      <c r="BS1116" s="97">
        <f t="shared" si="928"/>
        <v>0</v>
      </c>
      <c r="BT1116" s="97">
        <f t="shared" si="929"/>
        <v>0</v>
      </c>
      <c r="BU1116" s="97">
        <f t="shared" si="930"/>
        <v>0</v>
      </c>
      <c r="BV1116" s="296" t="str">
        <f>IF(CA1116=0,"NO STOCK",IF(COUNTIF(PKGSUMM_T!$A$2:$A$1245,A1116)&gt;0,"OK","ERROR"))</f>
        <v>NO STOCK</v>
      </c>
      <c r="BW1116" s="296" t="str">
        <f>IF(CA1116=0,"NO STOCK",IF(OR(COUNTIF(COST_SHEETT!$B$3:$B$1238,CI1116)&gt;0,COUNTIF(COST_SHEETT!$AB$3:$AB$1238,CI1116)&gt;0,COUNTIF(COST_SHEETT1!$B$3:$B$1238,CI1116)&gt;0,COUNTIF(COST_SHEETT1!$AB$3:$AB$1238,CI1116)&gt;0),"OK","ERROR"))</f>
        <v>NO STOCK</v>
      </c>
      <c r="BX1116" s="97">
        <f>SUMIF(HW!$A$2:$A$1573,$A1116,HW!BI$2:BI$1573)</f>
        <v>0</v>
      </c>
      <c r="BY1116" s="97">
        <f>SUMIF(HW!$A$2:$A$1573,$A1116,HW!BJ$2:BJ$1573)</f>
        <v>0</v>
      </c>
      <c r="BZ1116" s="197">
        <f t="shared" si="931"/>
        <v>0</v>
      </c>
      <c r="CA1116" s="198">
        <f t="shared" si="932"/>
        <v>0</v>
      </c>
      <c r="CI1116" s="285"/>
      <c r="CJ1116" s="282"/>
      <c r="CK1116" s="296">
        <f>IF(C1116="WORK IN PROGRESS",0.099999,IF(SUMIF(SALE!$L$3:$L$1221,$A1116,SALE!$U$3:$U$1221)=0,0,SUMIF(SALE!$L$3:$L$1221,$A1116,SALE!$U$3:$U$1221)/SUMIF(SALE!$L$3:$L$1221,$A1116,SALE!$F$3:$F$1221)))</f>
        <v>0</v>
      </c>
    </row>
    <row r="1117" spans="1:102" ht="12" hidden="1" customHeight="1" x14ac:dyDescent="0.25">
      <c r="A1117" s="136" t="s">
        <v>2642</v>
      </c>
      <c r="B1117" s="105" t="s">
        <v>1200</v>
      </c>
      <c r="C1117" s="105"/>
      <c r="D1117" s="137"/>
      <c r="E1117" s="137"/>
      <c r="F1117" s="137">
        <v>0.184477</v>
      </c>
      <c r="G1117" s="137">
        <v>0.184477</v>
      </c>
      <c r="H1117" s="107">
        <v>16256</v>
      </c>
      <c r="I1117" s="107">
        <v>8.3719999999999999</v>
      </c>
      <c r="J1117" s="107">
        <v>955.57500000000005</v>
      </c>
      <c r="K1117" s="137"/>
      <c r="L1117" s="107">
        <v>0</v>
      </c>
      <c r="M1117" s="137"/>
      <c r="N1117" s="107">
        <v>0</v>
      </c>
      <c r="O1117" s="137"/>
      <c r="P1117" s="107">
        <v>0</v>
      </c>
      <c r="Q1117" s="137"/>
      <c r="R1117" s="107">
        <v>0</v>
      </c>
      <c r="S1117" s="137"/>
      <c r="T1117" s="107">
        <v>0</v>
      </c>
      <c r="U1117" s="137"/>
      <c r="V1117" s="107">
        <v>0</v>
      </c>
      <c r="W1117" s="137"/>
      <c r="X1117" s="107">
        <v>0</v>
      </c>
      <c r="Y1117" s="137"/>
      <c r="Z1117" s="107">
        <v>0</v>
      </c>
      <c r="AA1117" s="137"/>
      <c r="AB1117" s="107">
        <v>0</v>
      </c>
      <c r="AC1117" s="107">
        <v>0</v>
      </c>
      <c r="AD1117" s="107">
        <v>0</v>
      </c>
      <c r="AE1117" s="107">
        <v>0</v>
      </c>
      <c r="AF1117" s="137"/>
      <c r="AG1117" s="107">
        <v>0</v>
      </c>
      <c r="AH1117" s="137"/>
      <c r="AI1117" s="107">
        <v>0</v>
      </c>
      <c r="AJ1117" s="137"/>
      <c r="AK1117" s="107">
        <v>0</v>
      </c>
      <c r="AL1117" s="137"/>
      <c r="AM1117" s="107">
        <v>0</v>
      </c>
      <c r="AN1117" s="137"/>
      <c r="AO1117" s="107">
        <v>0</v>
      </c>
      <c r="AP1117" s="137"/>
      <c r="AQ1117" s="107">
        <v>0</v>
      </c>
      <c r="AR1117" s="137"/>
      <c r="AS1117" s="107">
        <v>0</v>
      </c>
      <c r="AT1117" s="137"/>
      <c r="AU1117" s="107">
        <v>0</v>
      </c>
      <c r="AV1117" s="107">
        <v>0</v>
      </c>
      <c r="AW1117" s="107">
        <v>0</v>
      </c>
      <c r="AX1117" s="107">
        <v>0</v>
      </c>
      <c r="AY1117" s="139">
        <v>16256</v>
      </c>
      <c r="AZ1117" s="137">
        <v>14</v>
      </c>
      <c r="BA1117" s="107">
        <v>8.3719999999999999</v>
      </c>
      <c r="BB1117" s="107">
        <v>955.57500000000005</v>
      </c>
      <c r="BC1117" s="107">
        <v>955.57500000000005</v>
      </c>
      <c r="BD1117" s="137">
        <v>0</v>
      </c>
      <c r="BE1117" s="137">
        <v>0</v>
      </c>
      <c r="BF1117" s="107">
        <v>0</v>
      </c>
      <c r="BG1117" s="107">
        <v>0</v>
      </c>
      <c r="BH1117" s="107">
        <v>0</v>
      </c>
      <c r="BI1117" s="137"/>
      <c r="BJ1117" s="107">
        <v>0</v>
      </c>
      <c r="BK1117" s="137"/>
      <c r="BL1117" s="107">
        <v>0</v>
      </c>
      <c r="BM1117" s="107">
        <v>0</v>
      </c>
      <c r="BN1117" s="107">
        <v>0</v>
      </c>
      <c r="BO1117" s="107">
        <v>0</v>
      </c>
      <c r="BP1117" s="108">
        <v>0</v>
      </c>
      <c r="BS1117" s="97">
        <f t="shared" si="928"/>
        <v>0</v>
      </c>
      <c r="BT1117" s="97">
        <f t="shared" si="929"/>
        <v>0</v>
      </c>
      <c r="BU1117" s="97">
        <f t="shared" si="930"/>
        <v>0</v>
      </c>
      <c r="BV1117" s="296" t="str">
        <f>IF(CA1117=0,"NO STOCK",IF(COUNTIF(PKGSUMM_T!$A$2:$A$1245,A1117)&gt;0,"OK","ERROR"))</f>
        <v>NO STOCK</v>
      </c>
      <c r="BW1117" s="296" t="str">
        <f>IF(CA1117=0,"NO STOCK",IF(OR(COUNTIF(COST_SHEETT!$B$3:$B$1238,CI1117)&gt;0,COUNTIF(COST_SHEETT!$AB$3:$AB$1238,CI1117)&gt;0,COUNTIF(COST_SHEETT1!$B$3:$B$1238,CI1117)&gt;0,COUNTIF(COST_SHEETT1!$AB$3:$AB$1238,CI1117)&gt;0),"OK","ERROR"))</f>
        <v>NO STOCK</v>
      </c>
      <c r="BX1117" s="97">
        <f>SUMIF(HW!$A$2:$A$1573,$A1117,HW!BI$2:BI$1573)</f>
        <v>0</v>
      </c>
      <c r="BY1117" s="97">
        <f>SUMIF(HW!$A$2:$A$1573,$A1117,HW!BJ$2:BJ$1573)</f>
        <v>0</v>
      </c>
      <c r="BZ1117" s="197">
        <f t="shared" si="931"/>
        <v>0</v>
      </c>
      <c r="CA1117" s="198">
        <f t="shared" si="932"/>
        <v>0</v>
      </c>
      <c r="CI1117" s="285"/>
      <c r="CJ1117" s="282"/>
      <c r="CK1117" s="296">
        <f>IF(C1117="WORK IN PROGRESS",0.099999,IF(SUMIF(SALE!$L$3:$L$1221,$A1117,SALE!$U$3:$U$1221)=0,0,SUMIF(SALE!$L$3:$L$1221,$A1117,SALE!$U$3:$U$1221)/SUMIF(SALE!$L$3:$L$1221,$A1117,SALE!$F$3:$F$1221)))</f>
        <v>0</v>
      </c>
    </row>
    <row r="1118" spans="1:102" ht="12" hidden="1" customHeight="1" x14ac:dyDescent="0.25">
      <c r="A1118" s="109" t="s">
        <v>2642</v>
      </c>
      <c r="B1118" s="111" t="s">
        <v>2224</v>
      </c>
      <c r="C1118" s="110"/>
      <c r="D1118" s="112"/>
      <c r="E1118" s="112"/>
      <c r="F1118" s="112"/>
      <c r="G1118" s="112"/>
      <c r="H1118" s="112"/>
      <c r="I1118" s="112"/>
      <c r="J1118" s="112"/>
      <c r="K1118" s="112"/>
      <c r="L1118" s="112"/>
      <c r="M1118" s="112"/>
      <c r="N1118" s="112"/>
      <c r="O1118" s="112"/>
      <c r="P1118" s="112"/>
      <c r="Q1118" s="112"/>
      <c r="R1118" s="112"/>
      <c r="S1118" s="112"/>
      <c r="T1118" s="112"/>
      <c r="U1118" s="112"/>
      <c r="V1118" s="112"/>
      <c r="W1118" s="112"/>
      <c r="X1118" s="112"/>
      <c r="Y1118" s="112"/>
      <c r="Z1118" s="112"/>
      <c r="AA1118" s="112"/>
      <c r="AB1118" s="112"/>
      <c r="AC1118" s="112"/>
      <c r="AD1118" s="112"/>
      <c r="AE1118" s="112"/>
      <c r="AF1118" s="112"/>
      <c r="AG1118" s="112"/>
      <c r="AH1118" s="112"/>
      <c r="AI1118" s="112"/>
      <c r="AJ1118" s="112"/>
      <c r="AK1118" s="112"/>
      <c r="AL1118" s="112"/>
      <c r="AM1118" s="112"/>
      <c r="AN1118" s="112"/>
      <c r="AO1118" s="112"/>
      <c r="AP1118" s="112"/>
      <c r="AQ1118" s="112"/>
      <c r="AR1118" s="112"/>
      <c r="AS1118" s="112"/>
      <c r="AT1118" s="112"/>
      <c r="AU1118" s="112"/>
      <c r="AV1118" s="112"/>
      <c r="AW1118" s="112"/>
      <c r="AX1118" s="112"/>
      <c r="AY1118" s="112"/>
      <c r="AZ1118" s="112"/>
      <c r="BA1118" s="112"/>
      <c r="BB1118" s="112"/>
      <c r="BC1118" s="112"/>
      <c r="BD1118" s="112"/>
      <c r="BE1118" s="112"/>
      <c r="BF1118" s="112"/>
      <c r="BG1118" s="112"/>
      <c r="BH1118" s="112"/>
      <c r="BI1118" s="112"/>
      <c r="BJ1118" s="112"/>
      <c r="BK1118" s="112"/>
      <c r="BL1118" s="112"/>
      <c r="BM1118" s="112"/>
      <c r="BN1118" s="112"/>
      <c r="BO1118" s="112"/>
      <c r="BP1118" s="113"/>
      <c r="BS1118" s="97">
        <f t="shared" si="928"/>
        <v>0</v>
      </c>
      <c r="BT1118" s="97">
        <f t="shared" si="929"/>
        <v>0</v>
      </c>
      <c r="BU1118" s="97">
        <f t="shared" si="930"/>
        <v>0</v>
      </c>
      <c r="BV1118" s="296" t="str">
        <f>IF(CA1118=0,"NO STOCK",IF(COUNTIF(PKGSUMM_T!$A$2:$A$1245,A1118)&gt;0,"OK","ERROR"))</f>
        <v>NO STOCK</v>
      </c>
      <c r="BW1118" s="296" t="str">
        <f>IF(CA1118=0,"NO STOCK",IF(OR(COUNTIF(COST_SHEETT!$B$3:$B$1238,CI1118)&gt;0,COUNTIF(COST_SHEETT!$AB$3:$AB$1238,CI1118)&gt;0,COUNTIF(COST_SHEETT1!$B$3:$B$1238,CI1118)&gt;0,COUNTIF(COST_SHEETT1!$AB$3:$AB$1238,CI1118)&gt;0),"OK","ERROR"))</f>
        <v>NO STOCK</v>
      </c>
      <c r="BX1118" s="97">
        <f>SUMIF(HW!$A$2:$A$1573,$A1118,HW!BI$2:BI$1573)</f>
        <v>0</v>
      </c>
      <c r="BY1118" s="97">
        <f>SUMIF(HW!$A$2:$A$1573,$A1118,HW!BJ$2:BJ$1573)</f>
        <v>0</v>
      </c>
      <c r="BZ1118" s="197">
        <f t="shared" si="931"/>
        <v>0</v>
      </c>
      <c r="CA1118" s="198">
        <f t="shared" si="932"/>
        <v>0</v>
      </c>
      <c r="CI1118" s="285"/>
      <c r="CJ1118" s="282"/>
      <c r="CK1118" s="296">
        <f>IF(C1118="WORK IN PROGRESS",0.099999,IF(SUMIF(SALE!$L$3:$L$1221,$A1118,SALE!$U$3:$U$1221)=0,0,SUMIF(SALE!$L$3:$L$1221,$A1118,SALE!$U$3:$U$1221)/SUMIF(SALE!$L$3:$L$1221,$A1118,SALE!$F$3:$F$1221)))</f>
        <v>0</v>
      </c>
    </row>
    <row r="1119" spans="1:102" ht="12" hidden="1" customHeight="1" x14ac:dyDescent="0.25">
      <c r="A1119" s="104" t="s">
        <v>2642</v>
      </c>
      <c r="B1119" s="106"/>
      <c r="C1119" s="105" t="s">
        <v>30</v>
      </c>
      <c r="D1119" s="107"/>
      <c r="E1119" s="107"/>
      <c r="F1119" s="107"/>
      <c r="G1119" s="107"/>
      <c r="H1119" s="107"/>
      <c r="I1119" s="107"/>
      <c r="J1119" s="107"/>
      <c r="K1119" s="107"/>
      <c r="L1119" s="107"/>
      <c r="M1119" s="107"/>
      <c r="N1119" s="107"/>
      <c r="O1119" s="107"/>
      <c r="P1119" s="107"/>
      <c r="Q1119" s="107"/>
      <c r="R1119" s="107"/>
      <c r="S1119" s="107"/>
      <c r="T1119" s="107"/>
      <c r="U1119" s="107"/>
      <c r="V1119" s="107"/>
      <c r="W1119" s="107"/>
      <c r="X1119" s="107"/>
      <c r="Y1119" s="107"/>
      <c r="Z1119" s="107"/>
      <c r="AA1119" s="107"/>
      <c r="AB1119" s="107"/>
      <c r="AC1119" s="107"/>
      <c r="AD1119" s="107"/>
      <c r="AE1119" s="107"/>
      <c r="AF1119" s="107"/>
      <c r="AG1119" s="107"/>
      <c r="AH1119" s="107"/>
      <c r="AI1119" s="107"/>
      <c r="AJ1119" s="107"/>
      <c r="AK1119" s="107"/>
      <c r="AL1119" s="107"/>
      <c r="AM1119" s="107"/>
      <c r="AN1119" s="107"/>
      <c r="AO1119" s="107"/>
      <c r="AP1119" s="107"/>
      <c r="AQ1119" s="107"/>
      <c r="AR1119" s="107"/>
      <c r="AS1119" s="107"/>
      <c r="AT1119" s="107"/>
      <c r="AU1119" s="107"/>
      <c r="AV1119" s="107"/>
      <c r="AW1119" s="107"/>
      <c r="AX1119" s="107"/>
      <c r="AY1119" s="107"/>
      <c r="AZ1119" s="107"/>
      <c r="BA1119" s="107"/>
      <c r="BB1119" s="107"/>
      <c r="BC1119" s="107"/>
      <c r="BD1119" s="107"/>
      <c r="BE1119" s="107"/>
      <c r="BF1119" s="107"/>
      <c r="BG1119" s="107"/>
      <c r="BH1119" s="107"/>
      <c r="BI1119" s="107"/>
      <c r="BJ1119" s="107"/>
      <c r="BK1119" s="107"/>
      <c r="BL1119" s="107"/>
      <c r="BM1119" s="107"/>
      <c r="BN1119" s="107"/>
      <c r="BO1119" s="107"/>
      <c r="BP1119" s="108"/>
      <c r="BS1119" s="97">
        <f t="shared" si="928"/>
        <v>0</v>
      </c>
      <c r="BT1119" s="97">
        <f t="shared" si="929"/>
        <v>0</v>
      </c>
      <c r="BU1119" s="97">
        <f t="shared" si="930"/>
        <v>0</v>
      </c>
      <c r="BV1119" s="296" t="str">
        <f>IF(CA1119=0,"NO STOCK",IF(COUNTIF(PKGSUMM_T!$A$2:$A$1245,A1119)&gt;0,"OK","ERROR"))</f>
        <v>NO STOCK</v>
      </c>
      <c r="BW1119" s="296" t="str">
        <f>IF(CA1119=0,"NO STOCK",IF(OR(COUNTIF(COST_SHEETT!$B$3:$B$1238,CI1119)&gt;0,COUNTIF(COST_SHEETT!$AB$3:$AB$1238,CI1119)&gt;0,COUNTIF(COST_SHEETT1!$B$3:$B$1238,CI1119)&gt;0,COUNTIF(COST_SHEETT1!$AB$3:$AB$1238,CI1119)&gt;0),"OK","ERROR"))</f>
        <v>NO STOCK</v>
      </c>
      <c r="BX1119" s="97">
        <f>SUMIF(HW!$A$2:$A$1573,$A1119,HW!BI$2:BI$1573)</f>
        <v>0</v>
      </c>
      <c r="BY1119" s="97">
        <f>SUMIF(HW!$A$2:$A$1573,$A1119,HW!BJ$2:BJ$1573)</f>
        <v>0</v>
      </c>
      <c r="BZ1119" s="197">
        <f t="shared" si="931"/>
        <v>0</v>
      </c>
      <c r="CA1119" s="198">
        <f t="shared" si="932"/>
        <v>0</v>
      </c>
      <c r="CI1119" s="285"/>
      <c r="CJ1119" s="282"/>
      <c r="CK1119" s="296">
        <f>IF(C1119="WORK IN PROGRESS",0.099999,IF(SUMIF(SALE!$L$3:$L$1221,$A1119,SALE!$U$3:$U$1221)=0,0,SUMIF(SALE!$L$3:$L$1221,$A1119,SALE!$U$3:$U$1221)/SUMIF(SALE!$L$3:$L$1221,$A1119,SALE!$F$3:$F$1221)))</f>
        <v>0</v>
      </c>
    </row>
    <row r="1120" spans="1:102" ht="12" customHeight="1" x14ac:dyDescent="0.25">
      <c r="A1120" s="120" t="s">
        <v>677</v>
      </c>
      <c r="B1120" s="121" t="s">
        <v>678</v>
      </c>
      <c r="C1120" s="121" t="s">
        <v>30</v>
      </c>
      <c r="D1120" s="122">
        <v>3710</v>
      </c>
      <c r="E1120" s="123">
        <v>260</v>
      </c>
      <c r="F1120" s="123">
        <v>2.9679000000000001E-2</v>
      </c>
      <c r="G1120" s="123">
        <v>2.9679000000000001E-2</v>
      </c>
      <c r="H1120" s="127">
        <v>77910</v>
      </c>
      <c r="I1120" s="127">
        <v>20.257000000000001</v>
      </c>
      <c r="J1120" s="128">
        <v>2312.2910000000002</v>
      </c>
      <c r="K1120" s="123"/>
      <c r="L1120" s="124">
        <v>0</v>
      </c>
      <c r="M1120" s="123"/>
      <c r="N1120" s="124">
        <v>0</v>
      </c>
      <c r="O1120" s="123"/>
      <c r="P1120" s="124">
        <v>0</v>
      </c>
      <c r="Q1120" s="123"/>
      <c r="R1120" s="124">
        <v>0</v>
      </c>
      <c r="S1120" s="123"/>
      <c r="T1120" s="124">
        <v>0</v>
      </c>
      <c r="U1120" s="123"/>
      <c r="V1120" s="124">
        <v>0</v>
      </c>
      <c r="W1120" s="123"/>
      <c r="X1120" s="124">
        <v>0</v>
      </c>
      <c r="Y1120" s="123"/>
      <c r="Z1120" s="124">
        <v>0</v>
      </c>
      <c r="AA1120" s="123"/>
      <c r="AB1120" s="124">
        <v>0</v>
      </c>
      <c r="AC1120" s="124">
        <v>0</v>
      </c>
      <c r="AD1120" s="124">
        <v>0</v>
      </c>
      <c r="AE1120" s="124">
        <v>0</v>
      </c>
      <c r="AF1120" s="123"/>
      <c r="AG1120" s="124">
        <v>0</v>
      </c>
      <c r="AH1120" s="123"/>
      <c r="AI1120" s="124">
        <v>0</v>
      </c>
      <c r="AJ1120" s="123"/>
      <c r="AK1120" s="124">
        <v>0</v>
      </c>
      <c r="AL1120" s="123"/>
      <c r="AM1120" s="124">
        <v>0</v>
      </c>
      <c r="AN1120" s="123"/>
      <c r="AO1120" s="124">
        <v>0</v>
      </c>
      <c r="AP1120" s="123"/>
      <c r="AQ1120" s="124">
        <v>0</v>
      </c>
      <c r="AR1120" s="123"/>
      <c r="AS1120" s="124">
        <v>0</v>
      </c>
      <c r="AT1120" s="123"/>
      <c r="AU1120" s="124">
        <v>0</v>
      </c>
      <c r="AV1120" s="124">
        <v>0</v>
      </c>
      <c r="AW1120" s="124">
        <v>0</v>
      </c>
      <c r="AX1120" s="124">
        <v>0</v>
      </c>
      <c r="AY1120" s="129">
        <v>77910</v>
      </c>
      <c r="AZ1120" s="123">
        <v>21</v>
      </c>
      <c r="BA1120" s="127">
        <v>20.257000000000001</v>
      </c>
      <c r="BB1120" s="128">
        <v>2312.2910000000002</v>
      </c>
      <c r="BC1120" s="128">
        <v>2312.2910000000002</v>
      </c>
      <c r="BD1120" s="123">
        <v>0</v>
      </c>
      <c r="BE1120" s="123">
        <v>0</v>
      </c>
      <c r="BF1120" s="124">
        <v>0</v>
      </c>
      <c r="BG1120" s="124">
        <v>0</v>
      </c>
      <c r="BH1120" s="124">
        <v>0</v>
      </c>
      <c r="BI1120" s="123"/>
      <c r="BJ1120" s="124">
        <v>0</v>
      </c>
      <c r="BK1120" s="123"/>
      <c r="BL1120" s="124">
        <v>0</v>
      </c>
      <c r="BM1120" s="124">
        <v>0</v>
      </c>
      <c r="BN1120" s="124">
        <v>0</v>
      </c>
      <c r="BO1120" s="124">
        <v>0</v>
      </c>
      <c r="BP1120" s="125">
        <v>0</v>
      </c>
      <c r="BS1120" s="97">
        <f t="shared" si="928"/>
        <v>77910</v>
      </c>
      <c r="BT1120" s="97">
        <f t="shared" si="929"/>
        <v>21</v>
      </c>
      <c r="BU1120" s="97">
        <f t="shared" si="930"/>
        <v>20.257000000000001</v>
      </c>
      <c r="BV1120" s="296" t="str">
        <f>IF(CA1120=0,"NO STOCK",IF(COUNTIF(PKGSUMM_T!$A$2:$A$1245,A1120)&gt;0,"OK","ERROR"))</f>
        <v>OK</v>
      </c>
      <c r="BW1120" s="296" t="str">
        <f>IF(CA1120=0,"NO STOCK",IF(OR(COUNTIF(COST_SHEETT!$B$3:$B$1238,CI1120)&gt;0,COUNTIF(COST_SHEETT!$AB$3:$AB$1238,CI1120)&gt;0,COUNTIF(COST_SHEETT1!$B$3:$B$1238,CI1120)&gt;0,COUNTIF(COST_SHEETT1!$AB$3:$AB$1238,CI1120)&gt;0),"OK","ERROR"))</f>
        <v>OK</v>
      </c>
      <c r="BX1120" s="97">
        <f>SUMIF(HW!$A$2:$A$1573,$A1120,HW!BI$2:BI$1573)</f>
        <v>0</v>
      </c>
      <c r="BY1120" s="97">
        <f>SUMIF(HW!$A$2:$A$1573,$A1120,HW!BJ$2:BJ$1573)</f>
        <v>0</v>
      </c>
      <c r="BZ1120" s="197">
        <f t="shared" si="931"/>
        <v>77910</v>
      </c>
      <c r="CA1120" s="198">
        <f t="shared" si="932"/>
        <v>20.257000000000001</v>
      </c>
      <c r="CB1120" s="296">
        <f>IF(CJ1120="Y",IF(C1120="FINISHED GOODS",SUMIF(COST_SHEETT!$AB$3:$AB$1227,$CI1120,COST_SHEETT!$DD$3:$DD$1227),SUMIF(COST_SHEETT!$B$3:$B$1227,$CI1120,COST_SHEETT!$DB$3:$DB$1227)),IF(C1120="FINISHED GOODS",SUMIF(COST_SHEETT1!$AB$3:$AB$1227,$CI1120,COST_SHEETT1!$DD$3:$DD$1227),SUMIF(COST_SHEETT1!$B$3:$B$1227,$CI1120,COST_SHEETT1!$DB$3:$DB$1227)))</f>
        <v>2.9679328240713274E-2</v>
      </c>
      <c r="CC1120" s="209">
        <f t="shared" ref="CC1120" si="953">ROUND(BZ1120*CB1120,0)</f>
        <v>2312</v>
      </c>
      <c r="CD1120" s="295">
        <v>1</v>
      </c>
      <c r="CE1120" s="295"/>
      <c r="CF1120" s="376">
        <f>IF(BZ1120=0,0,IF(CK1120&gt;0,CK1120,CD1120))</f>
        <v>3.6244769605955587E-2</v>
      </c>
      <c r="CG1120" s="301">
        <f t="shared" ref="CG1120" si="954">MIN(CF1120,CB1120)</f>
        <v>2.9679328240713274E-2</v>
      </c>
      <c r="CH1120" s="302">
        <f t="shared" ref="CH1120" si="955">ROUND(CG1120*BZ1120,0)</f>
        <v>2312</v>
      </c>
      <c r="CI1120" s="285" t="s">
        <v>3927</v>
      </c>
      <c r="CJ1120" s="282"/>
      <c r="CK1120" s="303">
        <v>3.6244769605955587E-2</v>
      </c>
      <c r="CL1120" s="296" t="str">
        <f t="shared" ref="CL1120" si="956">IF(CF1120&lt;CB1120,"NRV","COST")</f>
        <v>COST</v>
      </c>
      <c r="CM1120" s="304">
        <f t="shared" ref="CM1120" si="957">IF(CA1120=0,0,ROUND(CH1120/CA1120,3))</f>
        <v>114.133</v>
      </c>
      <c r="CU1120" s="296">
        <f>+(BZ1120-BX1120)*CG1120</f>
        <v>2312.3164632339713</v>
      </c>
      <c r="CW1120" s="296">
        <f>+CT1120+CU1120+CV1120</f>
        <v>2312.3164632339713</v>
      </c>
      <c r="CX1120" s="388">
        <f>+CW1120-CH1120</f>
        <v>0.31646323397126253</v>
      </c>
    </row>
    <row r="1121" spans="1:102" ht="12" hidden="1" customHeight="1" x14ac:dyDescent="0.25">
      <c r="A1121" s="114" t="s">
        <v>739</v>
      </c>
      <c r="B1121" s="115" t="s">
        <v>740</v>
      </c>
      <c r="C1121" s="115" t="s">
        <v>30</v>
      </c>
      <c r="D1121" s="116">
        <v>3710</v>
      </c>
      <c r="E1121" s="117">
        <v>260</v>
      </c>
      <c r="F1121" s="117">
        <v>3.7726999999999997E-2</v>
      </c>
      <c r="G1121" s="117">
        <v>3.7726999999999997E-2</v>
      </c>
      <c r="H1121" s="118"/>
      <c r="I1121" s="118">
        <v>0</v>
      </c>
      <c r="J1121" s="118">
        <v>0</v>
      </c>
      <c r="K1121" s="118"/>
      <c r="L1121" s="118">
        <v>0</v>
      </c>
      <c r="M1121" s="118"/>
      <c r="N1121" s="118">
        <v>0</v>
      </c>
      <c r="O1121" s="118"/>
      <c r="P1121" s="118">
        <v>0</v>
      </c>
      <c r="Q1121" s="118"/>
      <c r="R1121" s="118">
        <v>0</v>
      </c>
      <c r="S1121" s="118"/>
      <c r="T1121" s="118">
        <v>0</v>
      </c>
      <c r="U1121" s="118"/>
      <c r="V1121" s="118">
        <v>0</v>
      </c>
      <c r="W1121" s="118"/>
      <c r="X1121" s="118">
        <v>0</v>
      </c>
      <c r="Y1121" s="118"/>
      <c r="Z1121" s="118">
        <v>0</v>
      </c>
      <c r="AA1121" s="118"/>
      <c r="AB1121" s="118">
        <v>0</v>
      </c>
      <c r="AC1121" s="118">
        <v>0</v>
      </c>
      <c r="AD1121" s="118">
        <v>0</v>
      </c>
      <c r="AE1121" s="118">
        <v>0</v>
      </c>
      <c r="AF1121" s="118"/>
      <c r="AG1121" s="118">
        <v>0</v>
      </c>
      <c r="AH1121" s="118"/>
      <c r="AI1121" s="118">
        <v>0</v>
      </c>
      <c r="AJ1121" s="118"/>
      <c r="AK1121" s="118">
        <v>0</v>
      </c>
      <c r="AL1121" s="118"/>
      <c r="AM1121" s="118">
        <v>0</v>
      </c>
      <c r="AN1121" s="118"/>
      <c r="AO1121" s="118">
        <v>0</v>
      </c>
      <c r="AP1121" s="118"/>
      <c r="AQ1121" s="118">
        <v>0</v>
      </c>
      <c r="AR1121" s="118"/>
      <c r="AS1121" s="118">
        <v>0</v>
      </c>
      <c r="AT1121" s="118"/>
      <c r="AU1121" s="118">
        <v>0</v>
      </c>
      <c r="AV1121" s="118">
        <v>0</v>
      </c>
      <c r="AW1121" s="118">
        <v>0</v>
      </c>
      <c r="AX1121" s="118">
        <v>0</v>
      </c>
      <c r="AY1121" s="118">
        <v>0</v>
      </c>
      <c r="AZ1121" s="118">
        <v>0</v>
      </c>
      <c r="BA1121" s="118">
        <v>0</v>
      </c>
      <c r="BB1121" s="118">
        <v>0</v>
      </c>
      <c r="BC1121" s="118">
        <v>0</v>
      </c>
      <c r="BD1121" s="117">
        <v>0</v>
      </c>
      <c r="BE1121" s="117">
        <v>0</v>
      </c>
      <c r="BF1121" s="118">
        <v>0</v>
      </c>
      <c r="BG1121" s="118">
        <v>0</v>
      </c>
      <c r="BH1121" s="118">
        <v>0</v>
      </c>
      <c r="BI1121" s="118"/>
      <c r="BJ1121" s="118">
        <v>0</v>
      </c>
      <c r="BK1121" s="118"/>
      <c r="BL1121" s="118">
        <v>0</v>
      </c>
      <c r="BM1121" s="118">
        <v>0</v>
      </c>
      <c r="BN1121" s="118">
        <v>0</v>
      </c>
      <c r="BO1121" s="118">
        <v>0</v>
      </c>
      <c r="BP1121" s="119">
        <v>0</v>
      </c>
      <c r="BS1121" s="97">
        <f t="shared" si="928"/>
        <v>0</v>
      </c>
      <c r="BT1121" s="97">
        <f t="shared" si="929"/>
        <v>0</v>
      </c>
      <c r="BU1121" s="97">
        <f t="shared" si="930"/>
        <v>0</v>
      </c>
      <c r="BV1121" s="296" t="str">
        <f>IF(CA1121=0,"NO STOCK",IF(COUNTIF(PKGSUMM_T!$A$2:$A$1245,A1121)&gt;0,"OK","ERROR"))</f>
        <v>NO STOCK</v>
      </c>
      <c r="BW1121" s="296" t="str">
        <f>IF(CA1121=0,"NO STOCK",IF(OR(COUNTIF(COST_SHEETT!$B$3:$B$1238,CI1121)&gt;0,COUNTIF(COST_SHEETT!$AB$3:$AB$1238,CI1121)&gt;0,COUNTIF(COST_SHEETT1!$B$3:$B$1238,CI1121)&gt;0,COUNTIF(COST_SHEETT1!$AB$3:$AB$1238,CI1121)&gt;0),"OK","ERROR"))</f>
        <v>NO STOCK</v>
      </c>
      <c r="BX1121" s="97">
        <f>SUMIF(HW!$A$2:$A$1573,$A1121,HW!BI$2:BI$1573)</f>
        <v>0</v>
      </c>
      <c r="BY1121" s="97">
        <f>SUMIF(HW!$A$2:$A$1573,$A1121,HW!BJ$2:BJ$1573)</f>
        <v>0</v>
      </c>
      <c r="BZ1121" s="197">
        <f t="shared" si="931"/>
        <v>0</v>
      </c>
      <c r="CA1121" s="198">
        <f t="shared" si="932"/>
        <v>0</v>
      </c>
      <c r="CI1121" s="285"/>
      <c r="CJ1121" s="282"/>
      <c r="CK1121" s="296">
        <f>IF(C1121="WORK IN PROGRESS",0.099999,IF(SUMIF(SALE!$L$3:$L$1221,$A1121,SALE!$U$3:$U$1221)=0,0,SUMIF(SALE!$L$3:$L$1221,$A1121,SALE!$U$3:$U$1221)/SUMIF(SALE!$L$3:$L$1221,$A1121,SALE!$F$3:$F$1221)))</f>
        <v>0</v>
      </c>
    </row>
    <row r="1122" spans="1:102" ht="12" hidden="1" customHeight="1" x14ac:dyDescent="0.25">
      <c r="A1122" s="120" t="s">
        <v>679</v>
      </c>
      <c r="B1122" s="121" t="s">
        <v>680</v>
      </c>
      <c r="C1122" s="121" t="s">
        <v>30</v>
      </c>
      <c r="D1122" s="122">
        <v>4000</v>
      </c>
      <c r="E1122" s="123">
        <v>210</v>
      </c>
      <c r="F1122" s="123">
        <v>3.0471000000000002E-2</v>
      </c>
      <c r="G1122" s="123">
        <v>3.0471000000000002E-2</v>
      </c>
      <c r="H1122" s="124"/>
      <c r="I1122" s="124">
        <v>0</v>
      </c>
      <c r="J1122" s="124">
        <v>0</v>
      </c>
      <c r="K1122" s="124"/>
      <c r="L1122" s="124">
        <v>0</v>
      </c>
      <c r="M1122" s="124"/>
      <c r="N1122" s="124">
        <v>0</v>
      </c>
      <c r="O1122" s="124"/>
      <c r="P1122" s="124">
        <v>0</v>
      </c>
      <c r="Q1122" s="124"/>
      <c r="R1122" s="124">
        <v>0</v>
      </c>
      <c r="S1122" s="124"/>
      <c r="T1122" s="124">
        <v>0</v>
      </c>
      <c r="U1122" s="124"/>
      <c r="V1122" s="124">
        <v>0</v>
      </c>
      <c r="W1122" s="124"/>
      <c r="X1122" s="124">
        <v>0</v>
      </c>
      <c r="Y1122" s="124"/>
      <c r="Z1122" s="124">
        <v>0</v>
      </c>
      <c r="AA1122" s="124"/>
      <c r="AB1122" s="124">
        <v>0</v>
      </c>
      <c r="AC1122" s="124">
        <v>0</v>
      </c>
      <c r="AD1122" s="124">
        <v>0</v>
      </c>
      <c r="AE1122" s="124">
        <v>0</v>
      </c>
      <c r="AF1122" s="124"/>
      <c r="AG1122" s="124">
        <v>0</v>
      </c>
      <c r="AH1122" s="124"/>
      <c r="AI1122" s="124">
        <v>0</v>
      </c>
      <c r="AJ1122" s="124"/>
      <c r="AK1122" s="124">
        <v>0</v>
      </c>
      <c r="AL1122" s="124"/>
      <c r="AM1122" s="124">
        <v>0</v>
      </c>
      <c r="AN1122" s="124"/>
      <c r="AO1122" s="124">
        <v>0</v>
      </c>
      <c r="AP1122" s="124"/>
      <c r="AQ1122" s="124">
        <v>0</v>
      </c>
      <c r="AR1122" s="124"/>
      <c r="AS1122" s="124">
        <v>0</v>
      </c>
      <c r="AT1122" s="124"/>
      <c r="AU1122" s="124">
        <v>0</v>
      </c>
      <c r="AV1122" s="124">
        <v>0</v>
      </c>
      <c r="AW1122" s="124">
        <v>0</v>
      </c>
      <c r="AX1122" s="124">
        <v>0</v>
      </c>
      <c r="AY1122" s="124">
        <v>0</v>
      </c>
      <c r="AZ1122" s="124">
        <v>0</v>
      </c>
      <c r="BA1122" s="124">
        <v>0</v>
      </c>
      <c r="BB1122" s="124">
        <v>0</v>
      </c>
      <c r="BC1122" s="124">
        <v>0</v>
      </c>
      <c r="BD1122" s="123">
        <v>0</v>
      </c>
      <c r="BE1122" s="123">
        <v>0</v>
      </c>
      <c r="BF1122" s="124">
        <v>0</v>
      </c>
      <c r="BG1122" s="124">
        <v>0</v>
      </c>
      <c r="BH1122" s="124">
        <v>0</v>
      </c>
      <c r="BI1122" s="124"/>
      <c r="BJ1122" s="124">
        <v>0</v>
      </c>
      <c r="BK1122" s="124"/>
      <c r="BL1122" s="124">
        <v>0</v>
      </c>
      <c r="BM1122" s="124">
        <v>0</v>
      </c>
      <c r="BN1122" s="124">
        <v>0</v>
      </c>
      <c r="BO1122" s="124">
        <v>0</v>
      </c>
      <c r="BP1122" s="125">
        <v>0</v>
      </c>
      <c r="BS1122" s="97">
        <f t="shared" si="928"/>
        <v>0</v>
      </c>
      <c r="BT1122" s="97">
        <f t="shared" si="929"/>
        <v>0</v>
      </c>
      <c r="BU1122" s="97">
        <f t="shared" si="930"/>
        <v>0</v>
      </c>
      <c r="BV1122" s="296" t="str">
        <f>IF(CA1122=0,"NO STOCK",IF(COUNTIF(PKGSUMM_T!$A$2:$A$1245,A1122)&gt;0,"OK","ERROR"))</f>
        <v>NO STOCK</v>
      </c>
      <c r="BW1122" s="296" t="str">
        <f>IF(CA1122=0,"NO STOCK",IF(OR(COUNTIF(COST_SHEETT!$B$3:$B$1238,CI1122)&gt;0,COUNTIF(COST_SHEETT!$AB$3:$AB$1238,CI1122)&gt;0,COUNTIF(COST_SHEETT1!$B$3:$B$1238,CI1122)&gt;0,COUNTIF(COST_SHEETT1!$AB$3:$AB$1238,CI1122)&gt;0),"OK","ERROR"))</f>
        <v>NO STOCK</v>
      </c>
      <c r="BX1122" s="97">
        <f>SUMIF(HW!$A$2:$A$1573,$A1122,HW!BI$2:BI$1573)</f>
        <v>0</v>
      </c>
      <c r="BY1122" s="97">
        <f>SUMIF(HW!$A$2:$A$1573,$A1122,HW!BJ$2:BJ$1573)</f>
        <v>0</v>
      </c>
      <c r="BZ1122" s="197">
        <f t="shared" si="931"/>
        <v>0</v>
      </c>
      <c r="CA1122" s="198">
        <f t="shared" si="932"/>
        <v>0</v>
      </c>
      <c r="CI1122" s="285"/>
      <c r="CJ1122" s="283"/>
      <c r="CK1122" s="296">
        <f>IF(C1122="WORK IN PROGRESS",0.099999,IF(SUMIF(SALE!$L$3:$L$1221,$A1122,SALE!$U$3:$U$1221)=0,0,SUMIF(SALE!$L$3:$L$1221,$A1122,SALE!$U$3:$U$1221)/SUMIF(SALE!$L$3:$L$1221,$A1122,SALE!$F$3:$F$1221)))</f>
        <v>3.1678999999999999E-2</v>
      </c>
    </row>
    <row r="1123" spans="1:102" ht="12" hidden="1" customHeight="1" x14ac:dyDescent="0.25">
      <c r="A1123" s="114" t="s">
        <v>2225</v>
      </c>
      <c r="B1123" s="115" t="s">
        <v>2226</v>
      </c>
      <c r="C1123" s="115" t="s">
        <v>30</v>
      </c>
      <c r="D1123" s="116">
        <v>4000</v>
      </c>
      <c r="E1123" s="117">
        <v>210</v>
      </c>
      <c r="F1123" s="117">
        <v>3.0471000000000002E-2</v>
      </c>
      <c r="G1123" s="117">
        <v>3.0471000000000002E-2</v>
      </c>
      <c r="H1123" s="118"/>
      <c r="I1123" s="118">
        <v>0</v>
      </c>
      <c r="J1123" s="118">
        <v>0</v>
      </c>
      <c r="K1123" s="118"/>
      <c r="L1123" s="118">
        <v>0</v>
      </c>
      <c r="M1123" s="118"/>
      <c r="N1123" s="118">
        <v>0</v>
      </c>
      <c r="O1123" s="118"/>
      <c r="P1123" s="118">
        <v>0</v>
      </c>
      <c r="Q1123" s="118"/>
      <c r="R1123" s="118">
        <v>0</v>
      </c>
      <c r="S1123" s="118"/>
      <c r="T1123" s="118">
        <v>0</v>
      </c>
      <c r="U1123" s="118"/>
      <c r="V1123" s="118">
        <v>0</v>
      </c>
      <c r="W1123" s="118"/>
      <c r="X1123" s="118">
        <v>0</v>
      </c>
      <c r="Y1123" s="118"/>
      <c r="Z1123" s="118">
        <v>0</v>
      </c>
      <c r="AA1123" s="118"/>
      <c r="AB1123" s="118">
        <v>0</v>
      </c>
      <c r="AC1123" s="118">
        <v>0</v>
      </c>
      <c r="AD1123" s="118">
        <v>0</v>
      </c>
      <c r="AE1123" s="118">
        <v>0</v>
      </c>
      <c r="AF1123" s="118"/>
      <c r="AG1123" s="118">
        <v>0</v>
      </c>
      <c r="AH1123" s="118"/>
      <c r="AI1123" s="118">
        <v>0</v>
      </c>
      <c r="AJ1123" s="118"/>
      <c r="AK1123" s="118">
        <v>0</v>
      </c>
      <c r="AL1123" s="118"/>
      <c r="AM1123" s="118">
        <v>0</v>
      </c>
      <c r="AN1123" s="118"/>
      <c r="AO1123" s="118">
        <v>0</v>
      </c>
      <c r="AP1123" s="118"/>
      <c r="AQ1123" s="118">
        <v>0</v>
      </c>
      <c r="AR1123" s="118"/>
      <c r="AS1123" s="118">
        <v>0</v>
      </c>
      <c r="AT1123" s="118"/>
      <c r="AU1123" s="118">
        <v>0</v>
      </c>
      <c r="AV1123" s="118">
        <v>0</v>
      </c>
      <c r="AW1123" s="118">
        <v>0</v>
      </c>
      <c r="AX1123" s="118">
        <v>0</v>
      </c>
      <c r="AY1123" s="118">
        <v>0</v>
      </c>
      <c r="AZ1123" s="118">
        <v>0</v>
      </c>
      <c r="BA1123" s="118">
        <v>0</v>
      </c>
      <c r="BB1123" s="118">
        <v>0</v>
      </c>
      <c r="BC1123" s="118">
        <v>0</v>
      </c>
      <c r="BD1123" s="117">
        <v>0</v>
      </c>
      <c r="BE1123" s="117">
        <v>0</v>
      </c>
      <c r="BF1123" s="118">
        <v>0</v>
      </c>
      <c r="BG1123" s="118">
        <v>0</v>
      </c>
      <c r="BH1123" s="118">
        <v>0</v>
      </c>
      <c r="BI1123" s="118"/>
      <c r="BJ1123" s="118">
        <v>0</v>
      </c>
      <c r="BK1123" s="118"/>
      <c r="BL1123" s="118">
        <v>0</v>
      </c>
      <c r="BM1123" s="118">
        <v>0</v>
      </c>
      <c r="BN1123" s="118">
        <v>0</v>
      </c>
      <c r="BO1123" s="118">
        <v>0</v>
      </c>
      <c r="BP1123" s="119">
        <v>0</v>
      </c>
      <c r="BS1123" s="97">
        <f t="shared" si="928"/>
        <v>0</v>
      </c>
      <c r="BT1123" s="97">
        <f t="shared" si="929"/>
        <v>0</v>
      </c>
      <c r="BU1123" s="97">
        <f t="shared" si="930"/>
        <v>0</v>
      </c>
      <c r="BV1123" s="296" t="str">
        <f>IF(CA1123=0,"NO STOCK",IF(COUNTIF(PKGSUMM_T!$A$2:$A$1245,A1123)&gt;0,"OK","ERROR"))</f>
        <v>NO STOCK</v>
      </c>
      <c r="BW1123" s="296" t="str">
        <f>IF(CA1123=0,"NO STOCK",IF(OR(COUNTIF(COST_SHEETT!$B$3:$B$1238,CI1123)&gt;0,COUNTIF(COST_SHEETT!$AB$3:$AB$1238,CI1123)&gt;0,COUNTIF(COST_SHEETT1!$B$3:$B$1238,CI1123)&gt;0,COUNTIF(COST_SHEETT1!$AB$3:$AB$1238,CI1123)&gt;0),"OK","ERROR"))</f>
        <v>NO STOCK</v>
      </c>
      <c r="BX1123" s="97">
        <f>SUMIF(HW!$A$2:$A$1573,$A1123,HW!BI$2:BI$1573)</f>
        <v>0</v>
      </c>
      <c r="BY1123" s="97">
        <f>SUMIF(HW!$A$2:$A$1573,$A1123,HW!BJ$2:BJ$1573)</f>
        <v>0</v>
      </c>
      <c r="BZ1123" s="197">
        <f t="shared" si="931"/>
        <v>0</v>
      </c>
      <c r="CA1123" s="198">
        <f t="shared" si="932"/>
        <v>0</v>
      </c>
      <c r="CI1123" s="285"/>
      <c r="CJ1123" s="282"/>
      <c r="CK1123" s="296">
        <f>IF(C1123="WORK IN PROGRESS",0.099999,IF(SUMIF(SALE!$L$3:$L$1221,$A1123,SALE!$U$3:$U$1221)=0,0,SUMIF(SALE!$L$3:$L$1221,$A1123,SALE!$U$3:$U$1221)/SUMIF(SALE!$L$3:$L$1221,$A1123,SALE!$F$3:$F$1221)))</f>
        <v>0</v>
      </c>
    </row>
    <row r="1124" spans="1:102" ht="12" hidden="1" customHeight="1" x14ac:dyDescent="0.25">
      <c r="A1124" s="120" t="s">
        <v>748</v>
      </c>
      <c r="B1124" s="121" t="s">
        <v>749</v>
      </c>
      <c r="C1124" s="121" t="s">
        <v>30</v>
      </c>
      <c r="D1124" s="122">
        <v>4000</v>
      </c>
      <c r="E1124" s="123">
        <v>210</v>
      </c>
      <c r="F1124" s="123">
        <v>3.0471000000000002E-2</v>
      </c>
      <c r="G1124" s="123">
        <v>3.0471000000000002E-2</v>
      </c>
      <c r="H1124" s="124"/>
      <c r="I1124" s="124">
        <v>0</v>
      </c>
      <c r="J1124" s="124">
        <v>0</v>
      </c>
      <c r="K1124" s="124"/>
      <c r="L1124" s="124">
        <v>0</v>
      </c>
      <c r="M1124" s="124"/>
      <c r="N1124" s="124">
        <v>0</v>
      </c>
      <c r="O1124" s="124"/>
      <c r="P1124" s="124">
        <v>0</v>
      </c>
      <c r="Q1124" s="124"/>
      <c r="R1124" s="124">
        <v>0</v>
      </c>
      <c r="S1124" s="124"/>
      <c r="T1124" s="124">
        <v>0</v>
      </c>
      <c r="U1124" s="124"/>
      <c r="V1124" s="124">
        <v>0</v>
      </c>
      <c r="W1124" s="124"/>
      <c r="X1124" s="124">
        <v>0</v>
      </c>
      <c r="Y1124" s="124"/>
      <c r="Z1124" s="124">
        <v>0</v>
      </c>
      <c r="AA1124" s="124"/>
      <c r="AB1124" s="124">
        <v>0</v>
      </c>
      <c r="AC1124" s="124">
        <v>0</v>
      </c>
      <c r="AD1124" s="124">
        <v>0</v>
      </c>
      <c r="AE1124" s="124">
        <v>0</v>
      </c>
      <c r="AF1124" s="124"/>
      <c r="AG1124" s="124">
        <v>0</v>
      </c>
      <c r="AH1124" s="124"/>
      <c r="AI1124" s="124">
        <v>0</v>
      </c>
      <c r="AJ1124" s="124"/>
      <c r="AK1124" s="124">
        <v>0</v>
      </c>
      <c r="AL1124" s="124"/>
      <c r="AM1124" s="124">
        <v>0</v>
      </c>
      <c r="AN1124" s="124"/>
      <c r="AO1124" s="124">
        <v>0</v>
      </c>
      <c r="AP1124" s="124"/>
      <c r="AQ1124" s="124">
        <v>0</v>
      </c>
      <c r="AR1124" s="124"/>
      <c r="AS1124" s="124">
        <v>0</v>
      </c>
      <c r="AT1124" s="124"/>
      <c r="AU1124" s="124">
        <v>0</v>
      </c>
      <c r="AV1124" s="124">
        <v>0</v>
      </c>
      <c r="AW1124" s="124">
        <v>0</v>
      </c>
      <c r="AX1124" s="124">
        <v>0</v>
      </c>
      <c r="AY1124" s="124">
        <v>0</v>
      </c>
      <c r="AZ1124" s="124">
        <v>0</v>
      </c>
      <c r="BA1124" s="124">
        <v>0</v>
      </c>
      <c r="BB1124" s="124">
        <v>0</v>
      </c>
      <c r="BC1124" s="124">
        <v>0</v>
      </c>
      <c r="BD1124" s="123">
        <v>0</v>
      </c>
      <c r="BE1124" s="123">
        <v>0</v>
      </c>
      <c r="BF1124" s="124">
        <v>0</v>
      </c>
      <c r="BG1124" s="124">
        <v>0</v>
      </c>
      <c r="BH1124" s="124">
        <v>0</v>
      </c>
      <c r="BI1124" s="124"/>
      <c r="BJ1124" s="124">
        <v>0</v>
      </c>
      <c r="BK1124" s="124"/>
      <c r="BL1124" s="124">
        <v>0</v>
      </c>
      <c r="BM1124" s="124">
        <v>0</v>
      </c>
      <c r="BN1124" s="124">
        <v>0</v>
      </c>
      <c r="BO1124" s="124">
        <v>0</v>
      </c>
      <c r="BP1124" s="125">
        <v>0</v>
      </c>
      <c r="BS1124" s="97">
        <f t="shared" si="928"/>
        <v>0</v>
      </c>
      <c r="BT1124" s="97">
        <f t="shared" si="929"/>
        <v>0</v>
      </c>
      <c r="BU1124" s="97">
        <f t="shared" si="930"/>
        <v>0</v>
      </c>
      <c r="BV1124" s="296" t="str">
        <f>IF(CA1124=0,"NO STOCK",IF(COUNTIF(PKGSUMM_T!$A$2:$A$1245,A1124)&gt;0,"OK","ERROR"))</f>
        <v>NO STOCK</v>
      </c>
      <c r="BW1124" s="296" t="str">
        <f>IF(CA1124=0,"NO STOCK",IF(OR(COUNTIF(COST_SHEETT!$B$3:$B$1238,CI1124)&gt;0,COUNTIF(COST_SHEETT!$AB$3:$AB$1238,CI1124)&gt;0,COUNTIF(COST_SHEETT1!$B$3:$B$1238,CI1124)&gt;0,COUNTIF(COST_SHEETT1!$AB$3:$AB$1238,CI1124)&gt;0),"OK","ERROR"))</f>
        <v>NO STOCK</v>
      </c>
      <c r="BX1124" s="97">
        <f>SUMIF(HW!$A$2:$A$1573,$A1124,HW!BI$2:BI$1573)</f>
        <v>0</v>
      </c>
      <c r="BY1124" s="97">
        <f>SUMIF(HW!$A$2:$A$1573,$A1124,HW!BJ$2:BJ$1573)</f>
        <v>0</v>
      </c>
      <c r="BZ1124" s="197">
        <f t="shared" si="931"/>
        <v>0</v>
      </c>
      <c r="CA1124" s="198">
        <f t="shared" si="932"/>
        <v>0</v>
      </c>
      <c r="CI1124" s="285"/>
      <c r="CJ1124" s="282"/>
      <c r="CK1124" s="296">
        <f>IF(C1124="WORK IN PROGRESS",0.099999,IF(SUMIF(SALE!$L$3:$L$1221,$A1124,SALE!$U$3:$U$1221)=0,0,SUMIF(SALE!$L$3:$L$1221,$A1124,SALE!$U$3:$U$1221)/SUMIF(SALE!$L$3:$L$1221,$A1124,SALE!$F$3:$F$1221)))</f>
        <v>0</v>
      </c>
    </row>
    <row r="1125" spans="1:102" ht="12" hidden="1" customHeight="1" x14ac:dyDescent="0.25">
      <c r="A1125" s="114" t="s">
        <v>744</v>
      </c>
      <c r="B1125" s="115" t="s">
        <v>745</v>
      </c>
      <c r="C1125" s="115" t="s">
        <v>30</v>
      </c>
      <c r="D1125" s="116">
        <v>3710</v>
      </c>
      <c r="E1125" s="117">
        <v>260</v>
      </c>
      <c r="F1125" s="117">
        <v>3.7726999999999997E-2</v>
      </c>
      <c r="G1125" s="117">
        <v>3.7726999999999997E-2</v>
      </c>
      <c r="H1125" s="118"/>
      <c r="I1125" s="118">
        <v>0</v>
      </c>
      <c r="J1125" s="118">
        <v>0</v>
      </c>
      <c r="K1125" s="118"/>
      <c r="L1125" s="118">
        <v>0</v>
      </c>
      <c r="M1125" s="118"/>
      <c r="N1125" s="118">
        <v>0</v>
      </c>
      <c r="O1125" s="118"/>
      <c r="P1125" s="118">
        <v>0</v>
      </c>
      <c r="Q1125" s="118"/>
      <c r="R1125" s="118">
        <v>0</v>
      </c>
      <c r="S1125" s="118"/>
      <c r="T1125" s="118">
        <v>0</v>
      </c>
      <c r="U1125" s="118"/>
      <c r="V1125" s="118">
        <v>0</v>
      </c>
      <c r="W1125" s="118"/>
      <c r="X1125" s="118">
        <v>0</v>
      </c>
      <c r="Y1125" s="118"/>
      <c r="Z1125" s="118">
        <v>0</v>
      </c>
      <c r="AA1125" s="118"/>
      <c r="AB1125" s="118">
        <v>0</v>
      </c>
      <c r="AC1125" s="118">
        <v>0</v>
      </c>
      <c r="AD1125" s="118">
        <v>0</v>
      </c>
      <c r="AE1125" s="118">
        <v>0</v>
      </c>
      <c r="AF1125" s="118"/>
      <c r="AG1125" s="118">
        <v>0</v>
      </c>
      <c r="AH1125" s="118"/>
      <c r="AI1125" s="118">
        <v>0</v>
      </c>
      <c r="AJ1125" s="118"/>
      <c r="AK1125" s="118">
        <v>0</v>
      </c>
      <c r="AL1125" s="118"/>
      <c r="AM1125" s="118">
        <v>0</v>
      </c>
      <c r="AN1125" s="118"/>
      <c r="AO1125" s="118">
        <v>0</v>
      </c>
      <c r="AP1125" s="118"/>
      <c r="AQ1125" s="118">
        <v>0</v>
      </c>
      <c r="AR1125" s="118"/>
      <c r="AS1125" s="118">
        <v>0</v>
      </c>
      <c r="AT1125" s="118"/>
      <c r="AU1125" s="118">
        <v>0</v>
      </c>
      <c r="AV1125" s="118">
        <v>0</v>
      </c>
      <c r="AW1125" s="118">
        <v>0</v>
      </c>
      <c r="AX1125" s="118">
        <v>0</v>
      </c>
      <c r="AY1125" s="118">
        <v>0</v>
      </c>
      <c r="AZ1125" s="118">
        <v>0</v>
      </c>
      <c r="BA1125" s="118">
        <v>0</v>
      </c>
      <c r="BB1125" s="118">
        <v>0</v>
      </c>
      <c r="BC1125" s="118">
        <v>0</v>
      </c>
      <c r="BD1125" s="117">
        <v>0</v>
      </c>
      <c r="BE1125" s="117">
        <v>0</v>
      </c>
      <c r="BF1125" s="118">
        <v>0</v>
      </c>
      <c r="BG1125" s="118">
        <v>0</v>
      </c>
      <c r="BH1125" s="118">
        <v>0</v>
      </c>
      <c r="BI1125" s="118"/>
      <c r="BJ1125" s="118">
        <v>0</v>
      </c>
      <c r="BK1125" s="118"/>
      <c r="BL1125" s="118">
        <v>0</v>
      </c>
      <c r="BM1125" s="118">
        <v>0</v>
      </c>
      <c r="BN1125" s="118">
        <v>0</v>
      </c>
      <c r="BO1125" s="118">
        <v>0</v>
      </c>
      <c r="BP1125" s="119">
        <v>0</v>
      </c>
      <c r="BS1125" s="97">
        <f t="shared" si="928"/>
        <v>0</v>
      </c>
      <c r="BT1125" s="97">
        <f t="shared" si="929"/>
        <v>0</v>
      </c>
      <c r="BU1125" s="97">
        <f t="shared" si="930"/>
        <v>0</v>
      </c>
      <c r="BV1125" s="296" t="str">
        <f>IF(CA1125=0,"NO STOCK",IF(COUNTIF(PKGSUMM_T!$A$2:$A$1245,A1125)&gt;0,"OK","ERROR"))</f>
        <v>NO STOCK</v>
      </c>
      <c r="BW1125" s="296" t="str">
        <f>IF(CA1125=0,"NO STOCK",IF(OR(COUNTIF(COST_SHEETT!$B$3:$B$1238,CI1125)&gt;0,COUNTIF(COST_SHEETT!$AB$3:$AB$1238,CI1125)&gt;0,COUNTIF(COST_SHEETT1!$B$3:$B$1238,CI1125)&gt;0,COUNTIF(COST_SHEETT1!$AB$3:$AB$1238,CI1125)&gt;0),"OK","ERROR"))</f>
        <v>NO STOCK</v>
      </c>
      <c r="BX1125" s="97">
        <f>SUMIF(HW!$A$2:$A$1573,$A1125,HW!BI$2:BI$1573)</f>
        <v>0</v>
      </c>
      <c r="BY1125" s="97">
        <f>SUMIF(HW!$A$2:$A$1573,$A1125,HW!BJ$2:BJ$1573)</f>
        <v>0</v>
      </c>
      <c r="BZ1125" s="197">
        <f t="shared" si="931"/>
        <v>0</v>
      </c>
      <c r="CA1125" s="198">
        <f t="shared" si="932"/>
        <v>0</v>
      </c>
      <c r="CI1125" s="285"/>
      <c r="CJ1125" s="282"/>
      <c r="CK1125" s="296">
        <f>IF(C1125="WORK IN PROGRESS",0.099999,IF(SUMIF(SALE!$L$3:$L$1221,$A1125,SALE!$U$3:$U$1221)=0,0,SUMIF(SALE!$L$3:$L$1221,$A1125,SALE!$U$3:$U$1221)/SUMIF(SALE!$L$3:$L$1221,$A1125,SALE!$F$3:$F$1221)))</f>
        <v>0</v>
      </c>
    </row>
    <row r="1126" spans="1:102" ht="12" customHeight="1" x14ac:dyDescent="0.25">
      <c r="A1126" s="120" t="s">
        <v>746</v>
      </c>
      <c r="B1126" s="121" t="s">
        <v>747</v>
      </c>
      <c r="C1126" s="121" t="s">
        <v>30</v>
      </c>
      <c r="D1126" s="122">
        <v>4000</v>
      </c>
      <c r="E1126" s="123">
        <v>210</v>
      </c>
      <c r="F1126" s="123">
        <v>2.3549E-2</v>
      </c>
      <c r="G1126" s="123">
        <v>2.3549E-2</v>
      </c>
      <c r="H1126" s="127">
        <v>52000</v>
      </c>
      <c r="I1126" s="127">
        <v>10.92</v>
      </c>
      <c r="J1126" s="128">
        <v>1224.548</v>
      </c>
      <c r="K1126" s="123"/>
      <c r="L1126" s="124">
        <v>0</v>
      </c>
      <c r="M1126" s="123"/>
      <c r="N1126" s="124">
        <v>0</v>
      </c>
      <c r="O1126" s="123"/>
      <c r="P1126" s="124">
        <v>0</v>
      </c>
      <c r="Q1126" s="123"/>
      <c r="R1126" s="124">
        <v>0</v>
      </c>
      <c r="S1126" s="123"/>
      <c r="T1126" s="124">
        <v>0</v>
      </c>
      <c r="U1126" s="123"/>
      <c r="V1126" s="124">
        <v>0</v>
      </c>
      <c r="W1126" s="123"/>
      <c r="X1126" s="124">
        <v>0</v>
      </c>
      <c r="Y1126" s="123"/>
      <c r="Z1126" s="124">
        <v>0</v>
      </c>
      <c r="AA1126" s="123"/>
      <c r="AB1126" s="124">
        <v>0</v>
      </c>
      <c r="AC1126" s="124">
        <v>0</v>
      </c>
      <c r="AD1126" s="124">
        <v>0</v>
      </c>
      <c r="AE1126" s="124">
        <v>0</v>
      </c>
      <c r="AF1126" s="123"/>
      <c r="AG1126" s="124">
        <v>0</v>
      </c>
      <c r="AH1126" s="123"/>
      <c r="AI1126" s="124">
        <v>0</v>
      </c>
      <c r="AJ1126" s="123"/>
      <c r="AK1126" s="124">
        <v>0</v>
      </c>
      <c r="AL1126" s="123"/>
      <c r="AM1126" s="124">
        <v>0</v>
      </c>
      <c r="AN1126" s="123"/>
      <c r="AO1126" s="124">
        <v>0</v>
      </c>
      <c r="AP1126" s="123"/>
      <c r="AQ1126" s="124">
        <v>0</v>
      </c>
      <c r="AR1126" s="123"/>
      <c r="AS1126" s="124">
        <v>0</v>
      </c>
      <c r="AT1126" s="123"/>
      <c r="AU1126" s="124">
        <v>0</v>
      </c>
      <c r="AV1126" s="124">
        <v>0</v>
      </c>
      <c r="AW1126" s="124">
        <v>0</v>
      </c>
      <c r="AX1126" s="124">
        <v>0</v>
      </c>
      <c r="AY1126" s="129">
        <v>52000</v>
      </c>
      <c r="AZ1126" s="123">
        <v>13</v>
      </c>
      <c r="BA1126" s="127">
        <v>10.92</v>
      </c>
      <c r="BB1126" s="128">
        <v>1224.548</v>
      </c>
      <c r="BC1126" s="128">
        <v>1224.548</v>
      </c>
      <c r="BD1126" s="123">
        <v>0</v>
      </c>
      <c r="BE1126" s="123">
        <v>0</v>
      </c>
      <c r="BF1126" s="124">
        <v>0</v>
      </c>
      <c r="BG1126" s="124">
        <v>0</v>
      </c>
      <c r="BH1126" s="124">
        <v>0</v>
      </c>
      <c r="BI1126" s="123"/>
      <c r="BJ1126" s="124">
        <v>0</v>
      </c>
      <c r="BK1126" s="123"/>
      <c r="BL1126" s="124">
        <v>0</v>
      </c>
      <c r="BM1126" s="124">
        <v>0</v>
      </c>
      <c r="BN1126" s="124">
        <v>0</v>
      </c>
      <c r="BO1126" s="124">
        <v>0</v>
      </c>
      <c r="BP1126" s="125">
        <v>0</v>
      </c>
      <c r="BS1126" s="97">
        <f t="shared" si="928"/>
        <v>52000</v>
      </c>
      <c r="BT1126" s="97">
        <f t="shared" si="929"/>
        <v>13</v>
      </c>
      <c r="BU1126" s="97">
        <f t="shared" si="930"/>
        <v>10.92</v>
      </c>
      <c r="BV1126" s="296" t="str">
        <f>IF(CA1126=0,"NO STOCK",IF(COUNTIF(PKGSUMM_T!$A$2:$A$1245,A1126)&gt;0,"OK","ERROR"))</f>
        <v>OK</v>
      </c>
      <c r="BW1126" s="296" t="str">
        <f>IF(CA1126=0,"NO STOCK",IF(OR(COUNTIF(COST_SHEETT!$B$3:$B$1238,CI1126)&gt;0,COUNTIF(COST_SHEETT!$AB$3:$AB$1238,CI1126)&gt;0,COUNTIF(COST_SHEETT1!$B$3:$B$1238,CI1126)&gt;0,COUNTIF(COST_SHEETT1!$AB$3:$AB$1238,CI1126)&gt;0),"OK","ERROR"))</f>
        <v>OK</v>
      </c>
      <c r="BX1126" s="97">
        <f>SUMIF(HW!$A$2:$A$1573,$A1126,HW!BI$2:BI$1573)</f>
        <v>12000</v>
      </c>
      <c r="BY1126" s="97">
        <f>SUMIF(HW!$A$2:$A$1573,$A1126,HW!BJ$2:BJ$1573)</f>
        <v>2.52</v>
      </c>
      <c r="BZ1126" s="197">
        <f t="shared" si="931"/>
        <v>64000</v>
      </c>
      <c r="CA1126" s="198">
        <f t="shared" si="932"/>
        <v>13.44</v>
      </c>
      <c r="CB1126" s="296">
        <f>IF(CJ1126="Y",IF(C1126="FINISHED GOODS",SUMIF(COST_SHEETT!$AB$3:$AB$1227,$CI1126,COST_SHEETT!$DD$3:$DD$1227),SUMIF(COST_SHEETT!$B$3:$B$1227,$CI1126,COST_SHEETT!$DB$3:$DB$1227)),IF(C1126="FINISHED GOODS",SUMIF(COST_SHEETT1!$AB$3:$AB$1227,$CI1126,COST_SHEETT1!$DD$3:$DD$1227),SUMIF(COST_SHEETT1!$B$3:$B$1227,$CI1126,COST_SHEETT1!$DB$3:$DB$1227)))</f>
        <v>3.113477253217356E-2</v>
      </c>
      <c r="CC1126" s="209">
        <f t="shared" ref="CC1126:CC1127" si="958">ROUND(BZ1126*CB1126,0)</f>
        <v>1993</v>
      </c>
      <c r="CD1126" s="295">
        <v>1</v>
      </c>
      <c r="CE1126" s="295"/>
      <c r="CF1126" s="376">
        <f t="shared" ref="CF1126:CF1127" si="959">IF(BZ1126=0,0,IF(CK1126&gt;0,CK1126,CD1126))</f>
        <v>2.3549E-2</v>
      </c>
      <c r="CG1126" s="301">
        <f t="shared" ref="CG1126:CG1127" si="960">MIN(CF1126,CB1126)</f>
        <v>2.3549E-2</v>
      </c>
      <c r="CH1126" s="302">
        <f t="shared" ref="CH1126:CH1127" si="961">ROUND(CG1126*BZ1126,0)</f>
        <v>1507</v>
      </c>
      <c r="CI1126" s="285" t="s">
        <v>4297</v>
      </c>
      <c r="CJ1126" s="283" t="s">
        <v>2666</v>
      </c>
      <c r="CK1126" s="296">
        <f>IF(C1126="WORK IN PROGRESS",0.099999,IF(SUMIF(SALE!$L$3:$L$1221,$A1126,SALE!$U$3:$U$1221)=0,0,SUMIF(SALE!$L$3:$L$1221,$A1126,SALE!$U$3:$U$1221)/SUMIF(SALE!$L$3:$L$1221,$A1126,SALE!$F$3:$F$1221)))</f>
        <v>2.3549E-2</v>
      </c>
      <c r="CL1126" s="296" t="str">
        <f t="shared" ref="CL1126:CL1127" si="962">IF(CF1126&lt;CB1126,"NRV","COST")</f>
        <v>NRV</v>
      </c>
      <c r="CM1126" s="304">
        <f t="shared" ref="CM1126:CM1127" si="963">IF(CA1126=0,0,ROUND(CH1126/CA1126,3))</f>
        <v>112.128</v>
      </c>
      <c r="CT1126" s="296">
        <f>+(BX1126*CG1126)</f>
        <v>282.58800000000002</v>
      </c>
      <c r="CU1126" s="296">
        <f t="shared" ref="CU1126:CU1127" si="964">+(BZ1126-BX1126)*CG1126</f>
        <v>1224.548</v>
      </c>
      <c r="CW1126" s="296">
        <f t="shared" ref="CW1126:CW1127" si="965">+CT1126+CU1126+CV1126</f>
        <v>1507.136</v>
      </c>
      <c r="CX1126" s="388">
        <f t="shared" ref="CX1126:CX1127" si="966">+CW1126-CH1126</f>
        <v>0.13599999999996726</v>
      </c>
    </row>
    <row r="1127" spans="1:102" ht="12" customHeight="1" x14ac:dyDescent="0.25">
      <c r="A1127" s="114" t="s">
        <v>681</v>
      </c>
      <c r="B1127" s="115" t="s">
        <v>682</v>
      </c>
      <c r="C1127" s="115" t="s">
        <v>30</v>
      </c>
      <c r="D1127" s="116">
        <v>1568</v>
      </c>
      <c r="E1127" s="117">
        <v>420</v>
      </c>
      <c r="F1127" s="117">
        <v>5.4702000000000001E-2</v>
      </c>
      <c r="G1127" s="117">
        <v>5.4702000000000001E-2</v>
      </c>
      <c r="H1127" s="130">
        <v>34496</v>
      </c>
      <c r="I1127" s="130">
        <v>14.488</v>
      </c>
      <c r="J1127" s="131">
        <v>1887</v>
      </c>
      <c r="K1127" s="117"/>
      <c r="L1127" s="118">
        <v>0</v>
      </c>
      <c r="M1127" s="117"/>
      <c r="N1127" s="118">
        <v>0</v>
      </c>
      <c r="O1127" s="117"/>
      <c r="P1127" s="118">
        <v>0</v>
      </c>
      <c r="Q1127" s="117">
        <v>100352</v>
      </c>
      <c r="R1127" s="145">
        <v>42.148000000000003</v>
      </c>
      <c r="S1127" s="117"/>
      <c r="T1127" s="118">
        <v>0</v>
      </c>
      <c r="U1127" s="117"/>
      <c r="V1127" s="118">
        <v>0</v>
      </c>
      <c r="W1127" s="117"/>
      <c r="X1127" s="118">
        <v>0</v>
      </c>
      <c r="Y1127" s="117"/>
      <c r="Z1127" s="118">
        <v>0</v>
      </c>
      <c r="AA1127" s="117"/>
      <c r="AB1127" s="118">
        <v>0</v>
      </c>
      <c r="AC1127" s="144">
        <v>100352</v>
      </c>
      <c r="AD1127" s="145">
        <v>42.148000000000003</v>
      </c>
      <c r="AE1127" s="141">
        <v>5489.4549999999999</v>
      </c>
      <c r="AF1127" s="117"/>
      <c r="AG1127" s="118">
        <v>0</v>
      </c>
      <c r="AH1127" s="117"/>
      <c r="AI1127" s="118">
        <v>0</v>
      </c>
      <c r="AJ1127" s="117"/>
      <c r="AK1127" s="118">
        <v>0</v>
      </c>
      <c r="AL1127" s="117"/>
      <c r="AM1127" s="118">
        <v>0</v>
      </c>
      <c r="AN1127" s="117"/>
      <c r="AO1127" s="118">
        <v>0</v>
      </c>
      <c r="AP1127" s="117"/>
      <c r="AQ1127" s="118">
        <v>0</v>
      </c>
      <c r="AR1127" s="117"/>
      <c r="AS1127" s="118">
        <v>0</v>
      </c>
      <c r="AT1127" s="117"/>
      <c r="AU1127" s="118">
        <v>0</v>
      </c>
      <c r="AV1127" s="107">
        <v>0</v>
      </c>
      <c r="AW1127" s="118">
        <v>0</v>
      </c>
      <c r="AX1127" s="118">
        <v>0</v>
      </c>
      <c r="AY1127" s="132">
        <v>134848</v>
      </c>
      <c r="AZ1127" s="117">
        <v>86</v>
      </c>
      <c r="BA1127" s="130">
        <v>56.636000000000003</v>
      </c>
      <c r="BB1127" s="131">
        <v>7376.4549999999999</v>
      </c>
      <c r="BC1127" s="131">
        <v>7376.4549999999999</v>
      </c>
      <c r="BD1127" s="117">
        <v>0</v>
      </c>
      <c r="BE1127" s="117">
        <v>0</v>
      </c>
      <c r="BF1127" s="118">
        <v>0</v>
      </c>
      <c r="BG1127" s="144">
        <v>100352</v>
      </c>
      <c r="BH1127" s="145">
        <v>42.148000000000003</v>
      </c>
      <c r="BI1127" s="117">
        <v>4704</v>
      </c>
      <c r="BJ1127" s="117">
        <v>1.976</v>
      </c>
      <c r="BK1127" s="117">
        <v>3332</v>
      </c>
      <c r="BL1127" s="117">
        <v>1.399</v>
      </c>
      <c r="BM1127" s="116">
        <v>1372</v>
      </c>
      <c r="BN1127" s="117">
        <v>0.57699999999999996</v>
      </c>
      <c r="BO1127" s="116">
        <v>101724</v>
      </c>
      <c r="BP1127" s="146">
        <v>42.725000000000001</v>
      </c>
      <c r="BS1127" s="97">
        <f t="shared" si="928"/>
        <v>134848</v>
      </c>
      <c r="BT1127" s="97">
        <f t="shared" si="929"/>
        <v>86</v>
      </c>
      <c r="BU1127" s="97">
        <f t="shared" si="930"/>
        <v>56.636000000000003</v>
      </c>
      <c r="BV1127" s="296" t="str">
        <f>IF(CA1127=0,"NO STOCK",IF(COUNTIF(PKGSUMM_T!$A$2:$A$1245,A1127)&gt;0,"OK","ERROR"))</f>
        <v>OK</v>
      </c>
      <c r="BW1127" s="296" t="str">
        <f>IF(CA1127=0,"NO STOCK",IF(OR(COUNTIF(COST_SHEETT!$B$3:$B$1238,CI1127)&gt;0,COUNTIF(COST_SHEETT!$AB$3:$AB$1238,CI1127)&gt;0,COUNTIF(COST_SHEETT1!$B$3:$B$1238,CI1127)&gt;0,COUNTIF(COST_SHEETT1!$AB$3:$AB$1238,CI1127)&gt;0),"OK","ERROR"))</f>
        <v>OK</v>
      </c>
      <c r="BX1127" s="97">
        <f>SUMIF(HW!$A$2:$A$1573,$A1127,HW!BI$2:BI$1573)</f>
        <v>0</v>
      </c>
      <c r="BY1127" s="97">
        <f>SUMIF(HW!$A$2:$A$1573,$A1127,HW!BJ$2:BJ$1573)</f>
        <v>0</v>
      </c>
      <c r="BZ1127" s="197">
        <f t="shared" si="931"/>
        <v>134848</v>
      </c>
      <c r="CA1127" s="198">
        <f t="shared" si="932"/>
        <v>56.636000000000003</v>
      </c>
      <c r="CB1127" s="296">
        <f>IF(CJ1127="Y",IF(C1127="FINISHED GOODS",SUMIF(COST_SHEETT!$AB$3:$AB$1227,$CI1127,COST_SHEETT!$DD$3:$DD$1227),SUMIF(COST_SHEETT!$B$3:$B$1227,$CI1127,COST_SHEETT!$DB$3:$DB$1227)),IF(C1127="FINISHED GOODS",SUMIF(COST_SHEETT1!$AB$3:$AB$1227,$CI1127,COST_SHEETT1!$DD$3:$DD$1227),SUMIF(COST_SHEETT1!$B$3:$B$1227,$CI1127,COST_SHEETT1!$DB$3:$DB$1227)))</f>
        <v>5.5911810189049407E-2</v>
      </c>
      <c r="CC1127" s="209">
        <f t="shared" si="958"/>
        <v>7540</v>
      </c>
      <c r="CD1127" s="295">
        <v>1</v>
      </c>
      <c r="CE1127" s="295"/>
      <c r="CF1127" s="376">
        <f t="shared" si="959"/>
        <v>5.4701999817784258E-2</v>
      </c>
      <c r="CG1127" s="301">
        <f t="shared" si="960"/>
        <v>5.4701999817784258E-2</v>
      </c>
      <c r="CH1127" s="302">
        <f t="shared" si="961"/>
        <v>7376</v>
      </c>
      <c r="CI1127" s="285" t="s">
        <v>3938</v>
      </c>
      <c r="CJ1127" s="283" t="s">
        <v>2666</v>
      </c>
      <c r="CK1127" s="296">
        <f>IF(C1127="WORK IN PROGRESS",0.099999,IF(SUMIF(SALE!$L$3:$L$1221,$A1127,SALE!$U$3:$U$1221)=0,0,SUMIF(SALE!$L$3:$L$1221,$A1127,SALE!$U$3:$U$1221)/SUMIF(SALE!$L$3:$L$1221,$A1127,SALE!$F$3:$F$1221)))</f>
        <v>5.4701999817784258E-2</v>
      </c>
      <c r="CL1127" s="296" t="str">
        <f t="shared" si="962"/>
        <v>NRV</v>
      </c>
      <c r="CM1127" s="304">
        <f t="shared" si="963"/>
        <v>130.23500000000001</v>
      </c>
      <c r="CU1127" s="296">
        <f t="shared" si="964"/>
        <v>7376.4552714285719</v>
      </c>
      <c r="CW1127" s="296">
        <f t="shared" si="965"/>
        <v>7376.4552714285719</v>
      </c>
      <c r="CX1127" s="388">
        <f t="shared" si="966"/>
        <v>0.45527142857190483</v>
      </c>
    </row>
    <row r="1128" spans="1:102" ht="12" hidden="1" customHeight="1" x14ac:dyDescent="0.25">
      <c r="A1128" s="120" t="s">
        <v>741</v>
      </c>
      <c r="B1128" s="121" t="s">
        <v>742</v>
      </c>
      <c r="C1128" s="121" t="s">
        <v>30</v>
      </c>
      <c r="D1128" s="122">
        <v>1568</v>
      </c>
      <c r="E1128" s="123">
        <v>420</v>
      </c>
      <c r="F1128" s="123">
        <v>6.0942999999999997E-2</v>
      </c>
      <c r="G1128" s="123">
        <v>6.0942999999999997E-2</v>
      </c>
      <c r="H1128" s="124"/>
      <c r="I1128" s="124">
        <v>0</v>
      </c>
      <c r="J1128" s="124">
        <v>0</v>
      </c>
      <c r="K1128" s="124"/>
      <c r="L1128" s="124">
        <v>0</v>
      </c>
      <c r="M1128" s="124"/>
      <c r="N1128" s="124">
        <v>0</v>
      </c>
      <c r="O1128" s="124"/>
      <c r="P1128" s="124">
        <v>0</v>
      </c>
      <c r="Q1128" s="124"/>
      <c r="R1128" s="124">
        <v>0</v>
      </c>
      <c r="S1128" s="124"/>
      <c r="T1128" s="124">
        <v>0</v>
      </c>
      <c r="U1128" s="124"/>
      <c r="V1128" s="124">
        <v>0</v>
      </c>
      <c r="W1128" s="124"/>
      <c r="X1128" s="124">
        <v>0</v>
      </c>
      <c r="Y1128" s="124"/>
      <c r="Z1128" s="124">
        <v>0</v>
      </c>
      <c r="AA1128" s="124"/>
      <c r="AB1128" s="124">
        <v>0</v>
      </c>
      <c r="AC1128" s="124">
        <v>0</v>
      </c>
      <c r="AD1128" s="124">
        <v>0</v>
      </c>
      <c r="AE1128" s="124">
        <v>0</v>
      </c>
      <c r="AF1128" s="124"/>
      <c r="AG1128" s="124">
        <v>0</v>
      </c>
      <c r="AH1128" s="124"/>
      <c r="AI1128" s="124">
        <v>0</v>
      </c>
      <c r="AJ1128" s="124"/>
      <c r="AK1128" s="124">
        <v>0</v>
      </c>
      <c r="AL1128" s="124"/>
      <c r="AM1128" s="124">
        <v>0</v>
      </c>
      <c r="AN1128" s="124"/>
      <c r="AO1128" s="124">
        <v>0</v>
      </c>
      <c r="AP1128" s="124"/>
      <c r="AQ1128" s="124">
        <v>0</v>
      </c>
      <c r="AR1128" s="124"/>
      <c r="AS1128" s="124">
        <v>0</v>
      </c>
      <c r="AT1128" s="124"/>
      <c r="AU1128" s="124">
        <v>0</v>
      </c>
      <c r="AV1128" s="124">
        <v>0</v>
      </c>
      <c r="AW1128" s="124">
        <v>0</v>
      </c>
      <c r="AX1128" s="124">
        <v>0</v>
      </c>
      <c r="AY1128" s="124">
        <v>0</v>
      </c>
      <c r="AZ1128" s="124">
        <v>0</v>
      </c>
      <c r="BA1128" s="124">
        <v>0</v>
      </c>
      <c r="BB1128" s="124">
        <v>0</v>
      </c>
      <c r="BC1128" s="124">
        <v>0</v>
      </c>
      <c r="BD1128" s="123">
        <v>0</v>
      </c>
      <c r="BE1128" s="123">
        <v>0</v>
      </c>
      <c r="BF1128" s="124">
        <v>0</v>
      </c>
      <c r="BG1128" s="124">
        <v>0</v>
      </c>
      <c r="BH1128" s="124">
        <v>0</v>
      </c>
      <c r="BI1128" s="124"/>
      <c r="BJ1128" s="124">
        <v>0</v>
      </c>
      <c r="BK1128" s="124"/>
      <c r="BL1128" s="124">
        <v>0</v>
      </c>
      <c r="BM1128" s="124">
        <v>0</v>
      </c>
      <c r="BN1128" s="124">
        <v>0</v>
      </c>
      <c r="BO1128" s="124">
        <v>0</v>
      </c>
      <c r="BP1128" s="125">
        <v>0</v>
      </c>
      <c r="BS1128" s="97">
        <f t="shared" si="928"/>
        <v>0</v>
      </c>
      <c r="BT1128" s="97">
        <f t="shared" si="929"/>
        <v>0</v>
      </c>
      <c r="BU1128" s="97">
        <f t="shared" si="930"/>
        <v>0</v>
      </c>
      <c r="BV1128" s="296" t="str">
        <f>IF(CA1128=0,"NO STOCK",IF(COUNTIF(PKGSUMM_T!$A$2:$A$1245,A1128)&gt;0,"OK","ERROR"))</f>
        <v>NO STOCK</v>
      </c>
      <c r="BW1128" s="296" t="str">
        <f>IF(CA1128=0,"NO STOCK",IF(OR(COUNTIF(COST_SHEETT!$B$3:$B$1238,CI1128)&gt;0,COUNTIF(COST_SHEETT!$AB$3:$AB$1238,CI1128)&gt;0,COUNTIF(COST_SHEETT1!$B$3:$B$1238,CI1128)&gt;0,COUNTIF(COST_SHEETT1!$AB$3:$AB$1238,CI1128)&gt;0),"OK","ERROR"))</f>
        <v>NO STOCK</v>
      </c>
      <c r="BX1128" s="97">
        <f>SUMIF(HW!$A$2:$A$1573,$A1128,HW!BI$2:BI$1573)</f>
        <v>0</v>
      </c>
      <c r="BY1128" s="97">
        <f>SUMIF(HW!$A$2:$A$1573,$A1128,HW!BJ$2:BJ$1573)</f>
        <v>0</v>
      </c>
      <c r="BZ1128" s="197">
        <f t="shared" si="931"/>
        <v>0</v>
      </c>
      <c r="CA1128" s="198">
        <f t="shared" si="932"/>
        <v>0</v>
      </c>
      <c r="CI1128" s="285"/>
      <c r="CJ1128" s="282"/>
      <c r="CK1128" s="296">
        <f>IF(C1128="WORK IN PROGRESS",0.099999,IF(SUMIF(SALE!$L$3:$L$1221,$A1128,SALE!$U$3:$U$1221)=0,0,SUMIF(SALE!$L$3:$L$1221,$A1128,SALE!$U$3:$U$1221)/SUMIF(SALE!$L$3:$L$1221,$A1128,SALE!$F$3:$F$1221)))</f>
        <v>0</v>
      </c>
    </row>
    <row r="1129" spans="1:102" ht="12" customHeight="1" x14ac:dyDescent="0.25">
      <c r="A1129" s="114" t="s">
        <v>750</v>
      </c>
      <c r="B1129" s="115" t="s">
        <v>751</v>
      </c>
      <c r="C1129" s="115" t="s">
        <v>30</v>
      </c>
      <c r="D1129" s="116">
        <v>1568</v>
      </c>
      <c r="E1129" s="117">
        <v>420</v>
      </c>
      <c r="F1129" s="117">
        <v>3.9836999999999997E-2</v>
      </c>
      <c r="G1129" s="117">
        <v>3.9836999999999997E-2</v>
      </c>
      <c r="H1129" s="130">
        <v>6272</v>
      </c>
      <c r="I1129" s="130">
        <v>2.6339999999999999</v>
      </c>
      <c r="J1129" s="130">
        <v>249.858</v>
      </c>
      <c r="K1129" s="117"/>
      <c r="L1129" s="118">
        <v>0</v>
      </c>
      <c r="M1129" s="117"/>
      <c r="N1129" s="118">
        <v>0</v>
      </c>
      <c r="O1129" s="117"/>
      <c r="P1129" s="118">
        <v>0</v>
      </c>
      <c r="Q1129" s="117"/>
      <c r="R1129" s="118">
        <v>0</v>
      </c>
      <c r="S1129" s="117"/>
      <c r="T1129" s="118">
        <v>0</v>
      </c>
      <c r="U1129" s="117"/>
      <c r="V1129" s="118">
        <v>0</v>
      </c>
      <c r="W1129" s="117"/>
      <c r="X1129" s="118">
        <v>0</v>
      </c>
      <c r="Y1129" s="117"/>
      <c r="Z1129" s="118">
        <v>0</v>
      </c>
      <c r="AA1129" s="117"/>
      <c r="AB1129" s="118">
        <v>0</v>
      </c>
      <c r="AC1129" s="118">
        <v>0</v>
      </c>
      <c r="AD1129" s="118">
        <v>0</v>
      </c>
      <c r="AE1129" s="118">
        <v>0</v>
      </c>
      <c r="AF1129" s="117"/>
      <c r="AG1129" s="118">
        <v>0</v>
      </c>
      <c r="AH1129" s="117"/>
      <c r="AI1129" s="118">
        <v>0</v>
      </c>
      <c r="AJ1129" s="117"/>
      <c r="AK1129" s="118">
        <v>0</v>
      </c>
      <c r="AL1129" s="117"/>
      <c r="AM1129" s="118">
        <v>0</v>
      </c>
      <c r="AN1129" s="117"/>
      <c r="AO1129" s="118">
        <v>0</v>
      </c>
      <c r="AP1129" s="117"/>
      <c r="AQ1129" s="118">
        <v>0</v>
      </c>
      <c r="AR1129" s="117"/>
      <c r="AS1129" s="118">
        <v>0</v>
      </c>
      <c r="AT1129" s="117"/>
      <c r="AU1129" s="118">
        <v>0</v>
      </c>
      <c r="AV1129" s="118">
        <v>0</v>
      </c>
      <c r="AW1129" s="118">
        <v>0</v>
      </c>
      <c r="AX1129" s="118">
        <v>0</v>
      </c>
      <c r="AY1129" s="132">
        <v>6272</v>
      </c>
      <c r="AZ1129" s="117">
        <v>4</v>
      </c>
      <c r="BA1129" s="130">
        <v>2.6339999999999999</v>
      </c>
      <c r="BB1129" s="130">
        <v>249.858</v>
      </c>
      <c r="BC1129" s="130">
        <v>249.858</v>
      </c>
      <c r="BD1129" s="117">
        <v>0</v>
      </c>
      <c r="BE1129" s="117">
        <v>0</v>
      </c>
      <c r="BF1129" s="118">
        <v>0</v>
      </c>
      <c r="BG1129" s="118">
        <v>0</v>
      </c>
      <c r="BH1129" s="118">
        <v>0</v>
      </c>
      <c r="BI1129" s="117"/>
      <c r="BJ1129" s="118">
        <v>0</v>
      </c>
      <c r="BK1129" s="117"/>
      <c r="BL1129" s="118">
        <v>0</v>
      </c>
      <c r="BM1129" s="118">
        <v>0</v>
      </c>
      <c r="BN1129" s="118">
        <v>0</v>
      </c>
      <c r="BO1129" s="118">
        <v>0</v>
      </c>
      <c r="BP1129" s="119">
        <v>0</v>
      </c>
      <c r="BS1129" s="97">
        <f t="shared" si="928"/>
        <v>6272</v>
      </c>
      <c r="BT1129" s="97">
        <f t="shared" si="929"/>
        <v>4</v>
      </c>
      <c r="BU1129" s="97">
        <f t="shared" si="930"/>
        <v>2.6339999999999999</v>
      </c>
      <c r="BV1129" s="296" t="str">
        <f>IF(CA1129=0,"NO STOCK",IF(COUNTIF(PKGSUMM_T!$A$2:$A$1245,A1129)&gt;0,"OK","ERROR"))</f>
        <v>OK</v>
      </c>
      <c r="BW1129" s="296" t="str">
        <f>IF(CA1129=0,"NO STOCK",IF(OR(COUNTIF(COST_SHEETT!$B$3:$B$1238,CI1129)&gt;0,COUNTIF(COST_SHEETT!$AB$3:$AB$1238,CI1129)&gt;0,COUNTIF(COST_SHEETT1!$B$3:$B$1238,CI1129)&gt;0,COUNTIF(COST_SHEETT1!$AB$3:$AB$1238,CI1129)&gt;0),"OK","ERROR"))</f>
        <v>OK</v>
      </c>
      <c r="BX1129" s="97">
        <f>SUMIF(HW!$A$2:$A$1573,$A1129,HW!BI$2:BI$1573)</f>
        <v>0</v>
      </c>
      <c r="BY1129" s="97">
        <f>SUMIF(HW!$A$2:$A$1573,$A1129,HW!BJ$2:BJ$1573)</f>
        <v>0</v>
      </c>
      <c r="BZ1129" s="197">
        <f t="shared" si="931"/>
        <v>6272</v>
      </c>
      <c r="CA1129" s="198">
        <f t="shared" si="932"/>
        <v>2.6339999999999999</v>
      </c>
      <c r="CB1129" s="296">
        <f>IF(CJ1129="Y",IF(C1129="FINISHED GOODS",SUMIF(COST_SHEETT!$AB$3:$AB$1227,$CI1129,COST_SHEETT!$DD$3:$DD$1227),SUMIF(COST_SHEETT!$B$3:$B$1227,$CI1129,COST_SHEETT!$DB$3:$DB$1227)),IF(C1129="FINISHED GOODS",SUMIF(COST_SHEETT1!$AB$3:$AB$1227,$CI1129,COST_SHEETT1!$DD$3:$DD$1227),SUMIF(COST_SHEETT1!$B$3:$B$1227,$CI1129,COST_SHEETT1!$DB$3:$DB$1227)))</f>
        <v>5.7450979129670142E-2</v>
      </c>
      <c r="CC1129" s="209">
        <f t="shared" ref="CC1129" si="967">ROUND(BZ1129*CB1129,0)</f>
        <v>360</v>
      </c>
      <c r="CD1129" s="295">
        <v>1</v>
      </c>
      <c r="CE1129" s="295"/>
      <c r="CF1129" s="376">
        <f>IF(BZ1129=0,0,IF(CK1129&gt;0,CK1129,CD1129))</f>
        <v>3.9836999340552549E-2</v>
      </c>
      <c r="CG1129" s="301">
        <f t="shared" ref="CG1129" si="968">MIN(CF1129,CB1129)</f>
        <v>3.9836999340552549E-2</v>
      </c>
      <c r="CH1129" s="302">
        <f t="shared" ref="CH1129" si="969">ROUND(CG1129*BZ1129,0)</f>
        <v>250</v>
      </c>
      <c r="CI1129" s="285" t="s">
        <v>4107</v>
      </c>
      <c r="CJ1129" s="283" t="s">
        <v>2666</v>
      </c>
      <c r="CK1129" s="296">
        <f>IF(C1129="WORK IN PROGRESS",0.099999,IF(SUMIF(SALE!$L$3:$L$1221,$A1129,SALE!$U$3:$U$1221)=0,0,SUMIF(SALE!$L$3:$L$1221,$A1129,SALE!$U$3:$U$1221)/SUMIF(SALE!$L$3:$L$1221,$A1129,SALE!$F$3:$F$1221)))</f>
        <v>3.9836999340552549E-2</v>
      </c>
      <c r="CL1129" s="296" t="str">
        <f t="shared" ref="CL1129" si="970">IF(CF1129&lt;CB1129,"NRV","COST")</f>
        <v>NRV</v>
      </c>
      <c r="CM1129" s="304">
        <f t="shared" ref="CM1129" si="971">IF(CA1129=0,0,ROUND(CH1129/CA1129,3))</f>
        <v>94.912999999999997</v>
      </c>
      <c r="CU1129" s="296">
        <f>+(BZ1129-BX1129)*CG1129</f>
        <v>249.8576598639456</v>
      </c>
      <c r="CW1129" s="296">
        <f>+CT1129+CU1129+CV1129</f>
        <v>249.8576598639456</v>
      </c>
      <c r="CX1129" s="388">
        <f>+CW1129-CH1129</f>
        <v>-0.14234013605440055</v>
      </c>
    </row>
    <row r="1130" spans="1:102" ht="12" hidden="1" customHeight="1" x14ac:dyDescent="0.25">
      <c r="A1130" s="133" t="s">
        <v>2642</v>
      </c>
      <c r="B1130" s="111"/>
      <c r="C1130" s="111" t="s">
        <v>1200</v>
      </c>
      <c r="D1130" s="126"/>
      <c r="E1130" s="126"/>
      <c r="F1130" s="126">
        <v>0.37557699999999999</v>
      </c>
      <c r="G1130" s="126">
        <v>0.37557699999999999</v>
      </c>
      <c r="H1130" s="112">
        <v>170678</v>
      </c>
      <c r="I1130" s="112">
        <v>48.298999999999999</v>
      </c>
      <c r="J1130" s="134">
        <v>5673.6970000000001</v>
      </c>
      <c r="K1130" s="126"/>
      <c r="L1130" s="112">
        <v>0</v>
      </c>
      <c r="M1130" s="126"/>
      <c r="N1130" s="112">
        <v>0</v>
      </c>
      <c r="O1130" s="126"/>
      <c r="P1130" s="112">
        <v>0</v>
      </c>
      <c r="Q1130" s="126">
        <v>100352</v>
      </c>
      <c r="R1130" s="112">
        <v>42.148000000000003</v>
      </c>
      <c r="S1130" s="126"/>
      <c r="T1130" s="112">
        <v>0</v>
      </c>
      <c r="U1130" s="126"/>
      <c r="V1130" s="112">
        <v>0</v>
      </c>
      <c r="W1130" s="126"/>
      <c r="X1130" s="112">
        <v>0</v>
      </c>
      <c r="Y1130" s="126"/>
      <c r="Z1130" s="112">
        <v>0</v>
      </c>
      <c r="AA1130" s="126"/>
      <c r="AB1130" s="112">
        <v>0</v>
      </c>
      <c r="AC1130" s="135">
        <v>100352</v>
      </c>
      <c r="AD1130" s="112">
        <v>42.148000000000003</v>
      </c>
      <c r="AE1130" s="134">
        <v>5489.4549999999999</v>
      </c>
      <c r="AF1130" s="126"/>
      <c r="AG1130" s="112">
        <v>0</v>
      </c>
      <c r="AH1130" s="126"/>
      <c r="AI1130" s="112">
        <v>0</v>
      </c>
      <c r="AJ1130" s="126"/>
      <c r="AK1130" s="112">
        <v>0</v>
      </c>
      <c r="AL1130" s="126"/>
      <c r="AM1130" s="112">
        <v>0</v>
      </c>
      <c r="AN1130" s="126"/>
      <c r="AO1130" s="112">
        <v>0</v>
      </c>
      <c r="AP1130" s="126"/>
      <c r="AQ1130" s="112">
        <v>0</v>
      </c>
      <c r="AR1130" s="126"/>
      <c r="AS1130" s="112">
        <v>0</v>
      </c>
      <c r="AT1130" s="126"/>
      <c r="AU1130" s="112">
        <v>0</v>
      </c>
      <c r="AV1130" s="112">
        <v>0</v>
      </c>
      <c r="AW1130" s="112">
        <v>0</v>
      </c>
      <c r="AX1130" s="112">
        <v>0</v>
      </c>
      <c r="AY1130" s="135">
        <v>271030</v>
      </c>
      <c r="AZ1130" s="126">
        <v>124</v>
      </c>
      <c r="BA1130" s="112">
        <v>90.447000000000003</v>
      </c>
      <c r="BB1130" s="134">
        <v>11163.152</v>
      </c>
      <c r="BC1130" s="134">
        <v>11163.152</v>
      </c>
      <c r="BD1130" s="126">
        <v>0</v>
      </c>
      <c r="BE1130" s="126">
        <v>0</v>
      </c>
      <c r="BF1130" s="112">
        <v>0</v>
      </c>
      <c r="BG1130" s="135">
        <v>100352</v>
      </c>
      <c r="BH1130" s="112">
        <v>42.148000000000003</v>
      </c>
      <c r="BI1130" s="126">
        <v>4704</v>
      </c>
      <c r="BJ1130" s="126">
        <v>1.976</v>
      </c>
      <c r="BK1130" s="126">
        <v>3332</v>
      </c>
      <c r="BL1130" s="126">
        <v>1.399</v>
      </c>
      <c r="BM1130" s="149">
        <v>1372</v>
      </c>
      <c r="BN1130" s="126">
        <v>0.57699999999999996</v>
      </c>
      <c r="BO1130" s="149">
        <v>101724</v>
      </c>
      <c r="BP1130" s="150">
        <v>42.725000000000001</v>
      </c>
      <c r="BS1130" s="97">
        <f t="shared" si="928"/>
        <v>0</v>
      </c>
      <c r="BT1130" s="97">
        <f t="shared" si="929"/>
        <v>0</v>
      </c>
      <c r="BU1130" s="97">
        <f t="shared" si="930"/>
        <v>0</v>
      </c>
      <c r="BV1130" s="296" t="str">
        <f>IF(CA1130=0,"NO STOCK",IF(COUNTIF(PKGSUMM_T!$A$2:$A$1245,A1130)&gt;0,"OK","ERROR"))</f>
        <v>NO STOCK</v>
      </c>
      <c r="BW1130" s="296" t="str">
        <f>IF(CA1130=0,"NO STOCK",IF(OR(COUNTIF(COST_SHEETT!$B$3:$B$1238,CI1130)&gt;0,COUNTIF(COST_SHEETT!$AB$3:$AB$1238,CI1130)&gt;0,COUNTIF(COST_SHEETT1!$B$3:$B$1238,CI1130)&gt;0,COUNTIF(COST_SHEETT1!$AB$3:$AB$1238,CI1130)&gt;0),"OK","ERROR"))</f>
        <v>NO STOCK</v>
      </c>
      <c r="BX1130" s="97">
        <f>SUMIF(HW!$A$2:$A$1573,$A1130,HW!BI$2:BI$1573)</f>
        <v>0</v>
      </c>
      <c r="BY1130" s="97">
        <f>SUMIF(HW!$A$2:$A$1573,$A1130,HW!BJ$2:BJ$1573)</f>
        <v>0</v>
      </c>
      <c r="BZ1130" s="197">
        <f t="shared" si="931"/>
        <v>0</v>
      </c>
      <c r="CA1130" s="198">
        <f t="shared" si="932"/>
        <v>0</v>
      </c>
      <c r="CI1130" s="285"/>
      <c r="CJ1130" s="282"/>
      <c r="CK1130" s="296">
        <f>IF(C1130="WORK IN PROGRESS",0.099999,IF(SUMIF(SALE!$L$3:$L$1221,$A1130,SALE!$U$3:$U$1221)=0,0,SUMIF(SALE!$L$3:$L$1221,$A1130,SALE!$U$3:$U$1221)/SUMIF(SALE!$L$3:$L$1221,$A1130,SALE!$F$3:$F$1221)))</f>
        <v>0</v>
      </c>
    </row>
    <row r="1131" spans="1:102" ht="12" hidden="1" customHeight="1" x14ac:dyDescent="0.25">
      <c r="A1131" s="136" t="s">
        <v>2642</v>
      </c>
      <c r="B1131" s="105" t="s">
        <v>1200</v>
      </c>
      <c r="C1131" s="105"/>
      <c r="D1131" s="137"/>
      <c r="E1131" s="137"/>
      <c r="F1131" s="137">
        <v>0.37557699999999999</v>
      </c>
      <c r="G1131" s="137">
        <v>0.37557699999999999</v>
      </c>
      <c r="H1131" s="107">
        <v>170678</v>
      </c>
      <c r="I1131" s="107">
        <v>48.298999999999999</v>
      </c>
      <c r="J1131" s="138">
        <v>5673.6970000000001</v>
      </c>
      <c r="K1131" s="137"/>
      <c r="L1131" s="107">
        <v>0</v>
      </c>
      <c r="M1131" s="137"/>
      <c r="N1131" s="107">
        <v>0</v>
      </c>
      <c r="O1131" s="137"/>
      <c r="P1131" s="107">
        <v>0</v>
      </c>
      <c r="Q1131" s="137">
        <v>100352</v>
      </c>
      <c r="R1131" s="107">
        <v>42.148000000000003</v>
      </c>
      <c r="S1131" s="137"/>
      <c r="T1131" s="107">
        <v>0</v>
      </c>
      <c r="U1131" s="137"/>
      <c r="V1131" s="107">
        <v>0</v>
      </c>
      <c r="W1131" s="137"/>
      <c r="X1131" s="107">
        <v>0</v>
      </c>
      <c r="Y1131" s="137"/>
      <c r="Z1131" s="107">
        <v>0</v>
      </c>
      <c r="AA1131" s="137"/>
      <c r="AB1131" s="107">
        <v>0</v>
      </c>
      <c r="AC1131" s="139">
        <v>100352</v>
      </c>
      <c r="AD1131" s="107">
        <v>42.148000000000003</v>
      </c>
      <c r="AE1131" s="138">
        <v>5489.4549999999999</v>
      </c>
      <c r="AF1131" s="137"/>
      <c r="AG1131" s="107">
        <v>0</v>
      </c>
      <c r="AH1131" s="137"/>
      <c r="AI1131" s="107">
        <v>0</v>
      </c>
      <c r="AJ1131" s="137"/>
      <c r="AK1131" s="107">
        <v>0</v>
      </c>
      <c r="AL1131" s="137"/>
      <c r="AM1131" s="107">
        <v>0</v>
      </c>
      <c r="AN1131" s="137"/>
      <c r="AO1131" s="107">
        <v>0</v>
      </c>
      <c r="AP1131" s="137"/>
      <c r="AQ1131" s="107">
        <v>0</v>
      </c>
      <c r="AR1131" s="137"/>
      <c r="AS1131" s="107">
        <v>0</v>
      </c>
      <c r="AT1131" s="137"/>
      <c r="AU1131" s="107">
        <v>0</v>
      </c>
      <c r="AV1131" s="107">
        <v>0</v>
      </c>
      <c r="AW1131" s="107">
        <v>0</v>
      </c>
      <c r="AX1131" s="107">
        <v>0</v>
      </c>
      <c r="AY1131" s="139">
        <v>271030</v>
      </c>
      <c r="AZ1131" s="137">
        <v>124</v>
      </c>
      <c r="BA1131" s="107">
        <v>90.447000000000003</v>
      </c>
      <c r="BB1131" s="138">
        <v>11163.152</v>
      </c>
      <c r="BC1131" s="138">
        <v>11163.152</v>
      </c>
      <c r="BD1131" s="137">
        <v>0</v>
      </c>
      <c r="BE1131" s="137">
        <v>0</v>
      </c>
      <c r="BF1131" s="107">
        <v>0</v>
      </c>
      <c r="BG1131" s="139">
        <v>100352</v>
      </c>
      <c r="BH1131" s="107">
        <v>42.148000000000003</v>
      </c>
      <c r="BI1131" s="137">
        <v>4704</v>
      </c>
      <c r="BJ1131" s="137">
        <v>1.976</v>
      </c>
      <c r="BK1131" s="137">
        <v>3332</v>
      </c>
      <c r="BL1131" s="137">
        <v>1.399</v>
      </c>
      <c r="BM1131" s="147">
        <v>1372</v>
      </c>
      <c r="BN1131" s="137">
        <v>0.57699999999999996</v>
      </c>
      <c r="BO1131" s="147">
        <v>101724</v>
      </c>
      <c r="BP1131" s="148">
        <v>42.725000000000001</v>
      </c>
      <c r="BS1131" s="97">
        <f t="shared" si="928"/>
        <v>0</v>
      </c>
      <c r="BT1131" s="97">
        <f t="shared" si="929"/>
        <v>0</v>
      </c>
      <c r="BU1131" s="97">
        <f t="shared" si="930"/>
        <v>0</v>
      </c>
      <c r="BV1131" s="296" t="str">
        <f>IF(CA1131=0,"NO STOCK",IF(COUNTIF(PKGSUMM_T!$A$2:$A$1245,A1131)&gt;0,"OK","ERROR"))</f>
        <v>NO STOCK</v>
      </c>
      <c r="BW1131" s="296" t="str">
        <f>IF(CA1131=0,"NO STOCK",IF(OR(COUNTIF(COST_SHEETT!$B$3:$B$1238,CI1131)&gt;0,COUNTIF(COST_SHEETT!$AB$3:$AB$1238,CI1131)&gt;0,COUNTIF(COST_SHEETT1!$B$3:$B$1238,CI1131)&gt;0,COUNTIF(COST_SHEETT1!$AB$3:$AB$1238,CI1131)&gt;0),"OK","ERROR"))</f>
        <v>NO STOCK</v>
      </c>
      <c r="BX1131" s="97">
        <f>SUMIF(HW!$A$2:$A$1573,$A1131,HW!BI$2:BI$1573)</f>
        <v>0</v>
      </c>
      <c r="BY1131" s="97">
        <f>SUMIF(HW!$A$2:$A$1573,$A1131,HW!BJ$2:BJ$1573)</f>
        <v>0</v>
      </c>
      <c r="BZ1131" s="197">
        <f t="shared" si="931"/>
        <v>0</v>
      </c>
      <c r="CA1131" s="198">
        <f t="shared" si="932"/>
        <v>0</v>
      </c>
      <c r="CI1131" s="285"/>
      <c r="CJ1131" s="282"/>
      <c r="CK1131" s="296">
        <f>IF(C1131="WORK IN PROGRESS",0.099999,IF(SUMIF(SALE!$L$3:$L$1221,$A1131,SALE!$U$3:$U$1221)=0,0,SUMIF(SALE!$L$3:$L$1221,$A1131,SALE!$U$3:$U$1221)/SUMIF(SALE!$L$3:$L$1221,$A1131,SALE!$F$3:$F$1221)))</f>
        <v>0</v>
      </c>
    </row>
    <row r="1132" spans="1:102" ht="12" customHeight="1" x14ac:dyDescent="0.25">
      <c r="A1132" s="158" t="s">
        <v>1201</v>
      </c>
      <c r="B1132" s="159"/>
      <c r="C1132" s="159"/>
      <c r="D1132" s="156"/>
      <c r="E1132" s="156"/>
      <c r="F1132" s="156">
        <v>22.204601</v>
      </c>
      <c r="G1132" s="156">
        <v>22.204601</v>
      </c>
      <c r="H1132" s="156">
        <v>47406340</v>
      </c>
      <c r="I1132" s="153">
        <v>10615.761</v>
      </c>
      <c r="J1132" s="153">
        <v>1613536.632</v>
      </c>
      <c r="K1132" s="156"/>
      <c r="L1132" s="156">
        <v>0</v>
      </c>
      <c r="M1132" s="156"/>
      <c r="N1132" s="156">
        <v>0</v>
      </c>
      <c r="O1132" s="156"/>
      <c r="P1132" s="156">
        <v>0</v>
      </c>
      <c r="Q1132" s="156">
        <v>30586557</v>
      </c>
      <c r="R1132" s="153">
        <v>5934.8630000000003</v>
      </c>
      <c r="S1132" s="156"/>
      <c r="T1132" s="156">
        <v>0</v>
      </c>
      <c r="U1132" s="156"/>
      <c r="V1132" s="156">
        <v>0</v>
      </c>
      <c r="W1132" s="156"/>
      <c r="X1132" s="156">
        <v>0</v>
      </c>
      <c r="Y1132" s="156"/>
      <c r="Z1132" s="156">
        <v>0</v>
      </c>
      <c r="AA1132" s="156"/>
      <c r="AB1132" s="156">
        <v>0</v>
      </c>
      <c r="AC1132" s="157">
        <v>30586557</v>
      </c>
      <c r="AD1132" s="153">
        <v>5934.8630000000003</v>
      </c>
      <c r="AE1132" s="153">
        <v>902010.42599999998</v>
      </c>
      <c r="AF1132" s="156"/>
      <c r="AG1132" s="156">
        <v>0</v>
      </c>
      <c r="AH1132" s="156"/>
      <c r="AI1132" s="156">
        <v>0</v>
      </c>
      <c r="AJ1132" s="156"/>
      <c r="AK1132" s="156">
        <v>0</v>
      </c>
      <c r="AL1132" s="156"/>
      <c r="AM1132" s="156">
        <v>0</v>
      </c>
      <c r="AN1132" s="156">
        <v>353629</v>
      </c>
      <c r="AO1132" s="156">
        <v>82.307000000000002</v>
      </c>
      <c r="AP1132" s="156">
        <v>26733321</v>
      </c>
      <c r="AQ1132" s="153">
        <v>5168.6880000000001</v>
      </c>
      <c r="AR1132" s="156">
        <v>4546479</v>
      </c>
      <c r="AS1132" s="156">
        <v>794.346</v>
      </c>
      <c r="AT1132" s="156"/>
      <c r="AU1132" s="156">
        <v>0</v>
      </c>
      <c r="AV1132" s="157">
        <v>31633429</v>
      </c>
      <c r="AW1132" s="153">
        <v>6045.3410000000003</v>
      </c>
      <c r="AX1132" s="153">
        <v>930782.22699999996</v>
      </c>
      <c r="AY1132" s="157">
        <v>46359468</v>
      </c>
      <c r="AZ1132" s="157">
        <v>17027</v>
      </c>
      <c r="BA1132" s="153">
        <v>10505.281999999999</v>
      </c>
      <c r="BB1132" s="153">
        <v>1584764.838</v>
      </c>
      <c r="BC1132" s="153">
        <v>1584764.838</v>
      </c>
      <c r="BD1132" s="156">
        <v>0</v>
      </c>
      <c r="BE1132" s="156">
        <v>0</v>
      </c>
      <c r="BF1132" s="156">
        <v>0</v>
      </c>
      <c r="BG1132" s="157">
        <v>26040078</v>
      </c>
      <c r="BH1132" s="153">
        <v>5140.5169999999998</v>
      </c>
      <c r="BI1132" s="156">
        <v>1138657</v>
      </c>
      <c r="BJ1132" s="156">
        <v>236.489</v>
      </c>
      <c r="BK1132" s="156">
        <v>802750</v>
      </c>
      <c r="BL1132" s="156">
        <v>194.98699999999999</v>
      </c>
      <c r="BM1132" s="157">
        <v>335907</v>
      </c>
      <c r="BN1132" s="156">
        <v>41.502000000000002</v>
      </c>
      <c r="BO1132" s="157">
        <v>26375985</v>
      </c>
      <c r="BP1132" s="160">
        <v>5182.0190000000002</v>
      </c>
      <c r="BS1132" s="157">
        <f>SUM(BS7:BS1131)</f>
        <v>46359468</v>
      </c>
      <c r="BT1132" s="157">
        <f>SUM(BT7:BT1131)</f>
        <v>17027</v>
      </c>
      <c r="BU1132" s="196">
        <f>SUM(BU7:BU1131)</f>
        <v>10505.281999999997</v>
      </c>
      <c r="BX1132" s="157">
        <f>SUM(BX7:BX1131)</f>
        <v>2418561</v>
      </c>
      <c r="BY1132" s="196">
        <f>SUM(BY7:BY1131)</f>
        <v>478.22799999999995</v>
      </c>
      <c r="BZ1132" s="157">
        <f>SUM(BZ7:BZ1131)</f>
        <v>48778029</v>
      </c>
      <c r="CA1132" s="196">
        <f>SUM(CA7:CA1131)</f>
        <v>10983.509999999995</v>
      </c>
      <c r="CC1132" s="196">
        <f>SUM(CC7:CC1131)</f>
        <v>1750507.3360000001</v>
      </c>
      <c r="CF1132" s="377" t="s">
        <v>5444</v>
      </c>
      <c r="CG1132" s="378">
        <f>ROUND(CH1132/CA1132,3)</f>
        <v>151.98599999999999</v>
      </c>
      <c r="CH1132" s="196">
        <f>SUM(CH7:CH1131)</f>
        <v>1669343</v>
      </c>
      <c r="CI1132" s="285"/>
      <c r="CJ1132" s="282"/>
      <c r="CK1132" s="296">
        <f>IF(C1132="WORK IN PROGRESS",0.099999,IF(SUMIF(SALE!$L$3:$L$1221,$A1132,SALE!$U$3:$U$1221)=0,0,SUMIF(SALE!$L$3:$L$1221,$A1132,SALE!$U$3:$U$1221)/SUMIF(SALE!$L$3:$L$1221,$A1132,SALE!$F$3:$F$1221)))</f>
        <v>0</v>
      </c>
      <c r="CT1132" s="390">
        <f>+SUM(CT12:CT1129)</f>
        <v>74250.696690278346</v>
      </c>
      <c r="CU1132" s="390">
        <f t="shared" ref="CU1132:CX1132" si="972">+SUM(CU12:CU1129)</f>
        <v>1253454.1591585225</v>
      </c>
      <c r="CV1132" s="390">
        <f t="shared" si="972"/>
        <v>341640.20891176694</v>
      </c>
      <c r="CW1132" s="390">
        <f t="shared" si="972"/>
        <v>1669345.0647605686</v>
      </c>
      <c r="CX1132" s="390">
        <f t="shared" si="972"/>
        <v>2.0647605677228666</v>
      </c>
    </row>
    <row r="1133" spans="1:102" ht="12" hidden="1" customHeight="1" thickBot="1" x14ac:dyDescent="0.3">
      <c r="A1133" s="161"/>
      <c r="B1133" s="162"/>
      <c r="C1133" s="162"/>
      <c r="D1133" s="163"/>
      <c r="E1133" s="163"/>
      <c r="F1133" s="163"/>
      <c r="G1133" s="163"/>
      <c r="H1133" s="163"/>
      <c r="I1133" s="163"/>
      <c r="J1133" s="163"/>
      <c r="K1133" s="163"/>
      <c r="L1133" s="163"/>
      <c r="M1133" s="163"/>
      <c r="N1133" s="163"/>
      <c r="O1133" s="163"/>
      <c r="P1133" s="163"/>
      <c r="Q1133" s="163"/>
      <c r="R1133" s="163"/>
      <c r="S1133" s="163"/>
      <c r="T1133" s="163"/>
      <c r="U1133" s="163"/>
      <c r="V1133" s="163"/>
      <c r="W1133" s="163"/>
      <c r="X1133" s="163"/>
      <c r="Y1133" s="163"/>
      <c r="Z1133" s="163"/>
      <c r="AA1133" s="163"/>
      <c r="AB1133" s="163"/>
      <c r="AC1133" s="163"/>
      <c r="AD1133" s="163"/>
      <c r="AE1133" s="163"/>
      <c r="AF1133" s="163"/>
      <c r="AG1133" s="163"/>
      <c r="AH1133" s="163"/>
      <c r="AI1133" s="163"/>
      <c r="AJ1133" s="163"/>
      <c r="AK1133" s="163"/>
      <c r="AL1133" s="163"/>
      <c r="AM1133" s="163"/>
      <c r="AN1133" s="163"/>
      <c r="AO1133" s="163"/>
      <c r="AP1133" s="163"/>
      <c r="AQ1133" s="163"/>
      <c r="AR1133" s="163"/>
      <c r="AS1133" s="163"/>
      <c r="AT1133" s="163"/>
      <c r="AU1133" s="163"/>
      <c r="AV1133" s="163"/>
      <c r="AW1133" s="163"/>
      <c r="AX1133" s="163"/>
      <c r="AY1133" s="163"/>
      <c r="AZ1133" s="163"/>
      <c r="BA1133" s="163"/>
      <c r="BB1133" s="163"/>
      <c r="BC1133" s="163"/>
      <c r="BD1133" s="163"/>
      <c r="BE1133" s="163"/>
      <c r="BF1133" s="163"/>
      <c r="BG1133" s="163"/>
      <c r="BH1133" s="163"/>
      <c r="BI1133" s="163"/>
      <c r="BJ1133" s="163"/>
      <c r="BK1133" s="163"/>
      <c r="BL1133" s="163"/>
      <c r="BM1133" s="163"/>
      <c r="BN1133" s="163"/>
      <c r="BO1133" s="163"/>
      <c r="BP1133" s="164"/>
      <c r="CA1133" s="199">
        <f>BY1132+BU1132-CA1132</f>
        <v>0</v>
      </c>
      <c r="CI1133" s="285"/>
      <c r="CJ1133" s="282"/>
      <c r="CK1133" s="296">
        <f>IF(C1133="WORK IN PROGRESS",0.099999,IF(SUMIF(SALE!$L$3:$L$1221,$A1133,SALE!$U$3:$U$1221)=0,0,SUMIF(SALE!$L$3:$L$1221,$A1133,SALE!$U$3:$U$1221)/SUMIF(SALE!$L$3:$L$1221,$A1133,SALE!$F$3:$F$1221)))</f>
        <v>0</v>
      </c>
    </row>
    <row r="1134" spans="1:102" ht="15" hidden="1" x14ac:dyDescent="0.25">
      <c r="CI1134" s="282"/>
      <c r="CJ1134" s="282"/>
      <c r="CK1134" s="296">
        <f>IF(C1134="WORK IN PROGRESS",0.099999,IF(SUMIF(SALE!$L$3:$L$1221,$A1134,SALE!$U$3:$U$1221)=0,0,SUMIF(SALE!$L$3:$L$1221,$A1134,SALE!$U$3:$U$1221)/SUMIF(SALE!$L$3:$L$1221,$A1134,SALE!$F$3:$F$1221)))</f>
        <v>0</v>
      </c>
    </row>
    <row r="1135" spans="1:102" ht="15" hidden="1" x14ac:dyDescent="0.25">
      <c r="CI1135" s="282"/>
      <c r="CJ1135" s="282"/>
      <c r="CK1135" s="296">
        <f>IF(C1135="WORK IN PROGRESS",0.099999,IF(SUMIF(SALE!$L$3:$L$1221,$A1135,SALE!$U$3:$U$1221)=0,0,SUMIF(SALE!$L$3:$L$1221,$A1135,SALE!$U$3:$U$1221)/SUMIF(SALE!$L$3:$L$1221,$A1135,SALE!$F$3:$F$1221)))</f>
        <v>0</v>
      </c>
    </row>
    <row r="1136" spans="1:102" hidden="1" x14ac:dyDescent="0.2">
      <c r="CK1136" s="296">
        <f>IF(C1136="WORK IN PROGRESS",0.099999,IF(SUMIF(SALE!$L$3:$L$1221,$A1136,SALE!$U$3:$U$1221)=0,0,SUMIF(SALE!$L$3:$L$1221,$A1136,SALE!$U$3:$U$1221)/SUMIF(SALE!$L$3:$L$1221,$A1136,SALE!$F$3:$F$1221)))</f>
        <v>0</v>
      </c>
    </row>
    <row r="1137" spans="89:89" hidden="1" x14ac:dyDescent="0.2">
      <c r="CK1137" s="296">
        <f>IF(C1137="WORK IN PROGRESS",0.099999,IF(SUMIF(SALE!$L$3:$L$1221,$A1137,SALE!$U$3:$U$1221)=0,0,SUMIF(SALE!$L$3:$L$1221,$A1137,SALE!$U$3:$U$1221)/SUMIF(SALE!$L$3:$L$1221,$A1137,SALE!$F$3:$F$1221)))</f>
        <v>0</v>
      </c>
    </row>
    <row r="1138" spans="89:89" hidden="1" x14ac:dyDescent="0.2">
      <c r="CK1138" s="296">
        <f>IF(C1138="WORK IN PROGRESS",0.099999,IF(SUMIF(SALE!$L$3:$L$1221,$A1138,SALE!$U$3:$U$1221)=0,0,SUMIF(SALE!$L$3:$L$1221,$A1138,SALE!$U$3:$U$1221)/SUMIF(SALE!$L$3:$L$1221,$A1138,SALE!$F$3:$F$1221)))</f>
        <v>0</v>
      </c>
    </row>
    <row r="1139" spans="89:89" hidden="1" x14ac:dyDescent="0.2">
      <c r="CK1139" s="296">
        <f>IF(C1139="WORK IN PROGRESS",0.099999,IF(SUMIF(SALE!$L$3:$L$1221,$A1139,SALE!$U$3:$U$1221)=0,0,SUMIF(SALE!$L$3:$L$1221,$A1139,SALE!$U$3:$U$1221)/SUMIF(SALE!$L$3:$L$1221,$A1139,SALE!$F$3:$F$1221)))</f>
        <v>0</v>
      </c>
    </row>
    <row r="1140" spans="89:89" hidden="1" x14ac:dyDescent="0.2">
      <c r="CK1140" s="296">
        <f>IF(C1140="WORK IN PROGRESS",0.099999,IF(SUMIF(SALE!$L$3:$L$1221,$A1140,SALE!$U$3:$U$1221)=0,0,SUMIF(SALE!$L$3:$L$1221,$A1140,SALE!$U$3:$U$1221)/SUMIF(SALE!$L$3:$L$1221,$A1140,SALE!$F$3:$F$1221)))</f>
        <v>0</v>
      </c>
    </row>
    <row r="1141" spans="89:89" hidden="1" x14ac:dyDescent="0.2">
      <c r="CK1141" s="296">
        <f>IF(C1141="WORK IN PROGRESS",0.099999,IF(SUMIF(SALE!$L$3:$L$1221,$A1141,SALE!$U$3:$U$1221)=0,0,SUMIF(SALE!$L$3:$L$1221,$A1141,SALE!$U$3:$U$1221)/SUMIF(SALE!$L$3:$L$1221,$A1141,SALE!$F$3:$F$1221)))</f>
        <v>0</v>
      </c>
    </row>
    <row r="1142" spans="89:89" hidden="1" x14ac:dyDescent="0.2">
      <c r="CK1142" s="296">
        <f>IF(C1142="WORK IN PROGRESS",0.099999,IF(SUMIF(SALE!$L$3:$L$1221,$A1142,SALE!$U$3:$U$1221)=0,0,SUMIF(SALE!$L$3:$L$1221,$A1142,SALE!$U$3:$U$1221)/SUMIF(SALE!$L$3:$L$1221,$A1142,SALE!$F$3:$F$1221)))</f>
        <v>0</v>
      </c>
    </row>
    <row r="1143" spans="89:89" hidden="1" x14ac:dyDescent="0.2">
      <c r="CK1143" s="296">
        <f>IF(C1143="WORK IN PROGRESS",0.099999,IF(SUMIF(SALE!$L$3:$L$1221,$A1143,SALE!$U$3:$U$1221)=0,0,SUMIF(SALE!$L$3:$L$1221,$A1143,SALE!$U$3:$U$1221)/SUMIF(SALE!$L$3:$L$1221,$A1143,SALE!$F$3:$F$1221)))</f>
        <v>0</v>
      </c>
    </row>
    <row r="1144" spans="89:89" hidden="1" x14ac:dyDescent="0.2">
      <c r="CK1144" s="296">
        <f>IF(C1144="WORK IN PROGRESS",0.099999,IF(SUMIF(SALE!$L$3:$L$1221,$A1144,SALE!$U$3:$U$1221)=0,0,SUMIF(SALE!$L$3:$L$1221,$A1144,SALE!$U$3:$U$1221)/SUMIF(SALE!$L$3:$L$1221,$A1144,SALE!$F$3:$F$1221)))</f>
        <v>0</v>
      </c>
    </row>
    <row r="1145" spans="89:89" hidden="1" x14ac:dyDescent="0.2">
      <c r="CK1145" s="296">
        <f>IF(C1145="WORK IN PROGRESS",0.099999,IF(SUMIF(SALE!$L$3:$L$1221,$A1145,SALE!$U$3:$U$1221)=0,0,SUMIF(SALE!$L$3:$L$1221,$A1145,SALE!$U$3:$U$1221)/SUMIF(SALE!$L$3:$L$1221,$A1145,SALE!$F$3:$F$1221)))</f>
        <v>0</v>
      </c>
    </row>
    <row r="1146" spans="89:89" hidden="1" x14ac:dyDescent="0.2">
      <c r="CK1146" s="296">
        <f>IF(C1146="WORK IN PROGRESS",0.099999,IF(SUMIF(SALE!$L$3:$L$1221,$A1146,SALE!$U$3:$U$1221)=0,0,SUMIF(SALE!$L$3:$L$1221,$A1146,SALE!$U$3:$U$1221)/SUMIF(SALE!$L$3:$L$1221,$A1146,SALE!$F$3:$F$1221)))</f>
        <v>0</v>
      </c>
    </row>
    <row r="1147" spans="89:89" hidden="1" x14ac:dyDescent="0.2">
      <c r="CK1147" s="296">
        <f>IF(C1147="WORK IN PROGRESS",0.099999,IF(SUMIF(SALE!$L$3:$L$1221,$A1147,SALE!$U$3:$U$1221)=0,0,SUMIF(SALE!$L$3:$L$1221,$A1147,SALE!$U$3:$U$1221)/SUMIF(SALE!$L$3:$L$1221,$A1147,SALE!$F$3:$F$1221)))</f>
        <v>0</v>
      </c>
    </row>
    <row r="1148" spans="89:89" hidden="1" x14ac:dyDescent="0.2">
      <c r="CK1148" s="296">
        <f>IF(C1148="WORK IN PROGRESS",0.099999,IF(SUMIF(SALE!$L$3:$L$1221,$A1148,SALE!$U$3:$U$1221)=0,0,SUMIF(SALE!$L$3:$L$1221,$A1148,SALE!$U$3:$U$1221)/SUMIF(SALE!$L$3:$L$1221,$A1148,SALE!$F$3:$F$1221)))</f>
        <v>0</v>
      </c>
    </row>
    <row r="1149" spans="89:89" hidden="1" x14ac:dyDescent="0.2">
      <c r="CK1149" s="296">
        <f>IF(C1149="WORK IN PROGRESS",0.099999,IF(SUMIF(SALE!$L$3:$L$1221,$A1149,SALE!$U$3:$U$1221)=0,0,SUMIF(SALE!$L$3:$L$1221,$A1149,SALE!$U$3:$U$1221)/SUMIF(SALE!$L$3:$L$1221,$A1149,SALE!$F$3:$F$1221)))</f>
        <v>0</v>
      </c>
    </row>
    <row r="1150" spans="89:89" hidden="1" x14ac:dyDescent="0.2">
      <c r="CK1150" s="296">
        <f>IF(C1150="WORK IN PROGRESS",0.099999,IF(SUMIF(SALE!$L$3:$L$1221,$A1150,SALE!$U$3:$U$1221)=0,0,SUMIF(SALE!$L$3:$L$1221,$A1150,SALE!$U$3:$U$1221)/SUMIF(SALE!$L$3:$L$1221,$A1150,SALE!$F$3:$F$1221)))</f>
        <v>0</v>
      </c>
    </row>
    <row r="1151" spans="89:89" hidden="1" x14ac:dyDescent="0.2">
      <c r="CK1151" s="296">
        <f>IF(C1151="WORK IN PROGRESS",0.099999,IF(SUMIF(SALE!$L$3:$L$1221,$A1151,SALE!$U$3:$U$1221)=0,0,SUMIF(SALE!$L$3:$L$1221,$A1151,SALE!$U$3:$U$1221)/SUMIF(SALE!$L$3:$L$1221,$A1151,SALE!$F$3:$F$1221)))</f>
        <v>0</v>
      </c>
    </row>
    <row r="1152" spans="89:89" hidden="1" x14ac:dyDescent="0.2">
      <c r="CK1152" s="296">
        <f>IF(C1152="WORK IN PROGRESS",0.099999,IF(SUMIF(SALE!$L$3:$L$1221,$A1152,SALE!$U$3:$U$1221)=0,0,SUMIF(SALE!$L$3:$L$1221,$A1152,SALE!$U$3:$U$1221)/SUMIF(SALE!$L$3:$L$1221,$A1152,SALE!$F$3:$F$1221)))</f>
        <v>0</v>
      </c>
    </row>
    <row r="1153" spans="89:89" hidden="1" x14ac:dyDescent="0.2">
      <c r="CK1153" s="296">
        <f>IF(C1153="WORK IN PROGRESS",0.099999,IF(SUMIF(SALE!$L$3:$L$1221,$A1153,SALE!$U$3:$U$1221)=0,0,SUMIF(SALE!$L$3:$L$1221,$A1153,SALE!$U$3:$U$1221)/SUMIF(SALE!$L$3:$L$1221,$A1153,SALE!$F$3:$F$1221)))</f>
        <v>0</v>
      </c>
    </row>
    <row r="1154" spans="89:89" hidden="1" x14ac:dyDescent="0.2">
      <c r="CK1154" s="296">
        <f>IF(C1154="WORK IN PROGRESS",0.099999,IF(SUMIF(SALE!$L$3:$L$1221,$A1154,SALE!$U$3:$U$1221)=0,0,SUMIF(SALE!$L$3:$L$1221,$A1154,SALE!$U$3:$U$1221)/SUMIF(SALE!$L$3:$L$1221,$A1154,SALE!$F$3:$F$1221)))</f>
        <v>0</v>
      </c>
    </row>
    <row r="1155" spans="89:89" hidden="1" x14ac:dyDescent="0.2">
      <c r="CK1155" s="296">
        <f>IF(C1155="WORK IN PROGRESS",0.099999,IF(SUMIF(SALE!$L$3:$L$1221,$A1155,SALE!$U$3:$U$1221)=0,0,SUMIF(SALE!$L$3:$L$1221,$A1155,SALE!$U$3:$U$1221)/SUMIF(SALE!$L$3:$L$1221,$A1155,SALE!$F$3:$F$1221)))</f>
        <v>0</v>
      </c>
    </row>
    <row r="1156" spans="89:89" hidden="1" x14ac:dyDescent="0.2">
      <c r="CK1156" s="296">
        <f>IF(C1156="WORK IN PROGRESS",0.099999,IF(SUMIF(SALE!$L$3:$L$1221,$A1156,SALE!$U$3:$U$1221)=0,0,SUMIF(SALE!$L$3:$L$1221,$A1156,SALE!$U$3:$U$1221)/SUMIF(SALE!$L$3:$L$1221,$A1156,SALE!$F$3:$F$1221)))</f>
        <v>0</v>
      </c>
    </row>
    <row r="1157" spans="89:89" hidden="1" x14ac:dyDescent="0.2">
      <c r="CK1157" s="296">
        <f>IF(C1157="WORK IN PROGRESS",0.099999,IF(SUMIF(SALE!$L$3:$L$1221,$A1157,SALE!$U$3:$U$1221)=0,0,SUMIF(SALE!$L$3:$L$1221,$A1157,SALE!$U$3:$U$1221)/SUMIF(SALE!$L$3:$L$1221,$A1157,SALE!$F$3:$F$1221)))</f>
        <v>0</v>
      </c>
    </row>
    <row r="1158" spans="89:89" hidden="1" x14ac:dyDescent="0.2">
      <c r="CK1158" s="296">
        <f>IF(C1158="WORK IN PROGRESS",0.099999,IF(SUMIF(SALE!$L$3:$L$1221,$A1158,SALE!$U$3:$U$1221)=0,0,SUMIF(SALE!$L$3:$L$1221,$A1158,SALE!$U$3:$U$1221)/SUMIF(SALE!$L$3:$L$1221,$A1158,SALE!$F$3:$F$1221)))</f>
        <v>0</v>
      </c>
    </row>
    <row r="1159" spans="89:89" hidden="1" x14ac:dyDescent="0.2">
      <c r="CK1159" s="296">
        <f>IF(C1159="WORK IN PROGRESS",0.099999,IF(SUMIF(SALE!$L$3:$L$1221,$A1159,SALE!$U$3:$U$1221)=0,0,SUMIF(SALE!$L$3:$L$1221,$A1159,SALE!$U$3:$U$1221)/SUMIF(SALE!$L$3:$L$1221,$A1159,SALE!$F$3:$F$1221)))</f>
        <v>0</v>
      </c>
    </row>
    <row r="1160" spans="89:89" hidden="1" x14ac:dyDescent="0.2">
      <c r="CK1160" s="296">
        <f>IF(C1160="WORK IN PROGRESS",0.099999,IF(SUMIF(SALE!$L$3:$L$1221,$A1160,SALE!$U$3:$U$1221)=0,0,SUMIF(SALE!$L$3:$L$1221,$A1160,SALE!$U$3:$U$1221)/SUMIF(SALE!$L$3:$L$1221,$A1160,SALE!$F$3:$F$1221)))</f>
        <v>0</v>
      </c>
    </row>
    <row r="1161" spans="89:89" hidden="1" x14ac:dyDescent="0.2">
      <c r="CK1161" s="296">
        <f>IF(C1161="WORK IN PROGRESS",0.099999,IF(SUMIF(SALE!$L$3:$L$1221,$A1161,SALE!$U$3:$U$1221)=0,0,SUMIF(SALE!$L$3:$L$1221,$A1161,SALE!$U$3:$U$1221)/SUMIF(SALE!$L$3:$L$1221,$A1161,SALE!$F$3:$F$1221)))</f>
        <v>0</v>
      </c>
    </row>
    <row r="1162" spans="89:89" hidden="1" x14ac:dyDescent="0.2">
      <c r="CK1162" s="296">
        <f>IF(C1162="WORK IN PROGRESS",0.099999,IF(SUMIF(SALE!$L$3:$L$1221,$A1162,SALE!$U$3:$U$1221)=0,0,SUMIF(SALE!$L$3:$L$1221,$A1162,SALE!$U$3:$U$1221)/SUMIF(SALE!$L$3:$L$1221,$A1162,SALE!$F$3:$F$1221)))</f>
        <v>0</v>
      </c>
    </row>
    <row r="1163" spans="89:89" hidden="1" x14ac:dyDescent="0.2">
      <c r="CK1163" s="296">
        <f>IF(C1163="WORK IN PROGRESS",0.099999,IF(SUMIF(SALE!$L$3:$L$1221,$A1163,SALE!$U$3:$U$1221)=0,0,SUMIF(SALE!$L$3:$L$1221,$A1163,SALE!$U$3:$U$1221)/SUMIF(SALE!$L$3:$L$1221,$A1163,SALE!$F$3:$F$1221)))</f>
        <v>0</v>
      </c>
    </row>
    <row r="1164" spans="89:89" hidden="1" x14ac:dyDescent="0.2">
      <c r="CK1164" s="296">
        <f>IF(C1164="WORK IN PROGRESS",0.099999,IF(SUMIF(SALE!$L$3:$L$1221,$A1164,SALE!$U$3:$U$1221)=0,0,SUMIF(SALE!$L$3:$L$1221,$A1164,SALE!$U$3:$U$1221)/SUMIF(SALE!$L$3:$L$1221,$A1164,SALE!$F$3:$F$1221)))</f>
        <v>0</v>
      </c>
    </row>
    <row r="1165" spans="89:89" hidden="1" x14ac:dyDescent="0.2">
      <c r="CK1165" s="296">
        <f>IF(C1165="WORK IN PROGRESS",0.099999,IF(SUMIF(SALE!$L$3:$L$1221,$A1165,SALE!$U$3:$U$1221)=0,0,SUMIF(SALE!$L$3:$L$1221,$A1165,SALE!$U$3:$U$1221)/SUMIF(SALE!$L$3:$L$1221,$A1165,SALE!$F$3:$F$1221)))</f>
        <v>0</v>
      </c>
    </row>
    <row r="1166" spans="89:89" hidden="1" x14ac:dyDescent="0.2">
      <c r="CK1166" s="296">
        <f>IF(C1166="WORK IN PROGRESS",0.099999,IF(SUMIF(SALE!$L$3:$L$1221,$A1166,SALE!$U$3:$U$1221)=0,0,SUMIF(SALE!$L$3:$L$1221,$A1166,SALE!$U$3:$U$1221)/SUMIF(SALE!$L$3:$L$1221,$A1166,SALE!$F$3:$F$1221)))</f>
        <v>0</v>
      </c>
    </row>
    <row r="1167" spans="89:89" hidden="1" x14ac:dyDescent="0.2">
      <c r="CK1167" s="296">
        <f>IF(C1167="WORK IN PROGRESS",0.099999,IF(SUMIF(SALE!$L$3:$L$1221,$A1167,SALE!$U$3:$U$1221)=0,0,SUMIF(SALE!$L$3:$L$1221,$A1167,SALE!$U$3:$U$1221)/SUMIF(SALE!$L$3:$L$1221,$A1167,SALE!$F$3:$F$1221)))</f>
        <v>0</v>
      </c>
    </row>
    <row r="1168" spans="89:89" hidden="1" x14ac:dyDescent="0.2">
      <c r="CK1168" s="296">
        <f>IF(C1168="WORK IN PROGRESS",0.099999,IF(SUMIF(SALE!$L$3:$L$1221,$A1168,SALE!$U$3:$U$1221)=0,0,SUMIF(SALE!$L$3:$L$1221,$A1168,SALE!$U$3:$U$1221)/SUMIF(SALE!$L$3:$L$1221,$A1168,SALE!$F$3:$F$1221)))</f>
        <v>0</v>
      </c>
    </row>
    <row r="1169" spans="86:101" hidden="1" x14ac:dyDescent="0.2">
      <c r="CK1169" s="296">
        <f>IF(C1169="WORK IN PROGRESS",0.099999,IF(SUMIF(SALE!$L$3:$L$1221,$A1169,SALE!$U$3:$U$1221)=0,0,SUMIF(SALE!$L$3:$L$1221,$A1169,SALE!$U$3:$U$1221)/SUMIF(SALE!$L$3:$L$1221,$A1169,SALE!$F$3:$F$1221)))</f>
        <v>0</v>
      </c>
    </row>
    <row r="1170" spans="86:101" hidden="1" x14ac:dyDescent="0.2">
      <c r="CK1170" s="296">
        <f>IF(C1170="WORK IN PROGRESS",0.099999,IF(SUMIF(SALE!$L$3:$L$1221,$A1170,SALE!$U$3:$U$1221)=0,0,SUMIF(SALE!$L$3:$L$1221,$A1170,SALE!$U$3:$U$1221)/SUMIF(SALE!$L$3:$L$1221,$A1170,SALE!$F$3:$F$1221)))</f>
        <v>0</v>
      </c>
    </row>
    <row r="1171" spans="86:101" hidden="1" x14ac:dyDescent="0.2">
      <c r="CK1171" s="296">
        <f>IF(C1171="WORK IN PROGRESS",0.099999,IF(SUMIF(SALE!$L$3:$L$1221,$A1171,SALE!$U$3:$U$1221)=0,0,SUMIF(SALE!$L$3:$L$1221,$A1171,SALE!$U$3:$U$1221)/SUMIF(SALE!$L$3:$L$1221,$A1171,SALE!$F$3:$F$1221)))</f>
        <v>0</v>
      </c>
    </row>
    <row r="1172" spans="86:101" hidden="1" x14ac:dyDescent="0.2">
      <c r="CK1172" s="296">
        <f>IF(C1172="WORK IN PROGRESS",0.099999,IF(SUMIF(SALE!$L$3:$L$1221,$A1172,SALE!$U$3:$U$1221)=0,0,SUMIF(SALE!$L$3:$L$1221,$A1172,SALE!$U$3:$U$1221)/SUMIF(SALE!$L$3:$L$1221,$A1172,SALE!$F$3:$F$1221)))</f>
        <v>0</v>
      </c>
    </row>
    <row r="1173" spans="86:101" hidden="1" x14ac:dyDescent="0.2">
      <c r="CK1173" s="296">
        <f>IF(C1173="WORK IN PROGRESS",0.099999,IF(SUMIF(SALE!$L$3:$L$1221,$A1173,SALE!$U$3:$U$1221)=0,0,SUMIF(SALE!$L$3:$L$1221,$A1173,SALE!$U$3:$U$1221)/SUMIF(SALE!$L$3:$L$1221,$A1173,SALE!$F$3:$F$1221)))</f>
        <v>0</v>
      </c>
    </row>
    <row r="1174" spans="86:101" hidden="1" x14ac:dyDescent="0.2">
      <c r="CK1174" s="296">
        <f>IF(C1174="WORK IN PROGRESS",0.099999,IF(SUMIF(SALE!$L$3:$L$1221,$A1174,SALE!$U$3:$U$1221)=0,0,SUMIF(SALE!$L$3:$L$1221,$A1174,SALE!$U$3:$U$1221)/SUMIF(SALE!$L$3:$L$1221,$A1174,SALE!$F$3:$F$1221)))</f>
        <v>0</v>
      </c>
    </row>
    <row r="1175" spans="86:101" hidden="1" x14ac:dyDescent="0.2">
      <c r="CK1175" s="296">
        <f>IF(C1175="WORK IN PROGRESS",0.099999,IF(SUMIF(SALE!$L$3:$L$1221,$A1175,SALE!$U$3:$U$1221)=0,0,SUMIF(SALE!$L$3:$L$1221,$A1175,SALE!$U$3:$U$1221)/SUMIF(SALE!$L$3:$L$1221,$A1175,SALE!$F$3:$F$1221)))</f>
        <v>0</v>
      </c>
    </row>
    <row r="1176" spans="86:101" hidden="1" x14ac:dyDescent="0.2">
      <c r="CK1176" s="296">
        <f>IF(C1176="WORK IN PROGRESS",0.099999,IF(SUMIF(SALE!$L$3:$L$1221,$A1176,SALE!$U$3:$U$1221)=0,0,SUMIF(SALE!$L$3:$L$1221,$A1176,SALE!$U$3:$U$1221)/SUMIF(SALE!$L$3:$L$1221,$A1176,SALE!$F$3:$F$1221)))</f>
        <v>0</v>
      </c>
    </row>
    <row r="1177" spans="86:101" hidden="1" x14ac:dyDescent="0.2">
      <c r="CK1177" s="296">
        <f>IF(C1177="WORK IN PROGRESS",0.099999,IF(SUMIF(SALE!$L$3:$L$1221,$A1177,SALE!$U$3:$U$1221)=0,0,SUMIF(SALE!$L$3:$L$1221,$A1177,SALE!$U$3:$U$1221)/SUMIF(SALE!$L$3:$L$1221,$A1177,SALE!$F$3:$F$1221)))</f>
        <v>0</v>
      </c>
    </row>
    <row r="1178" spans="86:101" hidden="1" x14ac:dyDescent="0.2">
      <c r="CK1178" s="296">
        <f>IF(C1178="WORK IN PROGRESS",0.099999,IF(SUMIF(SALE!$L$3:$L$1221,$A1178,SALE!$U$3:$U$1221)=0,0,SUMIF(SALE!$L$3:$L$1221,$A1178,SALE!$U$3:$U$1221)/SUMIF(SALE!$L$3:$L$1221,$A1178,SALE!$F$3:$F$1221)))</f>
        <v>0</v>
      </c>
    </row>
    <row r="1179" spans="86:101" hidden="1" x14ac:dyDescent="0.2">
      <c r="CK1179" s="296">
        <f>IF(C1179="WORK IN PROGRESS",0.099999,IF(SUMIF(SALE!$L$3:$L$1221,$A1179,SALE!$U$3:$U$1221)=0,0,SUMIF(SALE!$L$3:$L$1221,$A1179,SALE!$U$3:$U$1221)/SUMIF(SALE!$L$3:$L$1221,$A1179,SALE!$F$3:$F$1221)))</f>
        <v>0</v>
      </c>
    </row>
    <row r="1180" spans="86:101" x14ac:dyDescent="0.2">
      <c r="CH1180" s="196">
        <v>1694718</v>
      </c>
    </row>
    <row r="1181" spans="86:101" ht="15" x14ac:dyDescent="0.25">
      <c r="CH1181" s="199">
        <f>CH1132-CH1180</f>
        <v>-25375</v>
      </c>
      <c r="CS1181" s="391"/>
      <c r="CT1181" s="392" t="s">
        <v>2644</v>
      </c>
      <c r="CU1181" s="392" t="s">
        <v>5448</v>
      </c>
      <c r="CV1181" s="392" t="s">
        <v>2838</v>
      </c>
      <c r="CW1181" s="392" t="s">
        <v>1200</v>
      </c>
    </row>
    <row r="1182" spans="86:101" ht="15" x14ac:dyDescent="0.25">
      <c r="CS1182" s="393" t="s">
        <v>5449</v>
      </c>
      <c r="CT1182" s="394">
        <f>+CT1132</f>
        <v>74250.696690278346</v>
      </c>
      <c r="CU1182" s="394">
        <f t="shared" ref="CU1182:CV1182" si="973">+CU1132</f>
        <v>1253454.1591585225</v>
      </c>
      <c r="CV1182" s="394">
        <f t="shared" si="973"/>
        <v>341640.20891176694</v>
      </c>
      <c r="CW1182" s="394">
        <f>+CT1182+CU1182+CV1182</f>
        <v>1669345.0647605679</v>
      </c>
    </row>
    <row r="1183" spans="86:101" ht="15" x14ac:dyDescent="0.25">
      <c r="CS1183" s="393" t="s">
        <v>5450</v>
      </c>
      <c r="CT1183" s="395">
        <v>81180.797967132501</v>
      </c>
      <c r="CU1183" s="395">
        <v>1204532.8931828614</v>
      </c>
      <c r="CV1183" s="395">
        <v>409001.62569203007</v>
      </c>
      <c r="CW1183" s="395">
        <f>+SUM(CT1183:CV1183)</f>
        <v>1694715.3168420237</v>
      </c>
    </row>
    <row r="1184" spans="86:101" ht="15" x14ac:dyDescent="0.25">
      <c r="CS1184" s="396" t="s">
        <v>5451</v>
      </c>
      <c r="CT1184" s="397">
        <f>+CT1182-CT1183</f>
        <v>-6930.101276854155</v>
      </c>
      <c r="CU1184" s="397">
        <f t="shared" ref="CU1184:CV1184" si="974">+CU1182-CU1183</f>
        <v>48921.26597566111</v>
      </c>
      <c r="CV1184" s="397">
        <f t="shared" si="974"/>
        <v>-67361.416780263127</v>
      </c>
      <c r="CW1184" s="397">
        <f>+SUM(CT1184:CV1184)</f>
        <v>-25370.252081456172</v>
      </c>
    </row>
    <row r="1187" spans="98:101" ht="15" x14ac:dyDescent="0.25">
      <c r="CT1187" s="219" t="s">
        <v>5452</v>
      </c>
      <c r="CU1187" s="296"/>
      <c r="CV1187" s="296"/>
      <c r="CW1187" s="389">
        <f>+CW1182/CA1132</f>
        <v>151.98648380714076</v>
      </c>
    </row>
    <row r="1188" spans="98:101" ht="15" x14ac:dyDescent="0.25">
      <c r="CT1188" s="219" t="s">
        <v>5453</v>
      </c>
      <c r="CU1188" s="296"/>
      <c r="CV1188" s="296"/>
      <c r="CW1188" s="389">
        <v>154.03700000000001</v>
      </c>
    </row>
    <row r="1189" spans="98:101" ht="15" x14ac:dyDescent="0.25">
      <c r="CT1189" s="195" t="s">
        <v>5454</v>
      </c>
      <c r="CU1189" s="296"/>
      <c r="CV1189" s="296"/>
      <c r="CW1189" s="389">
        <f>+CW1187-CW1188</f>
        <v>-2.0505161928592486</v>
      </c>
    </row>
  </sheetData>
  <autoFilter ref="A4:CQ1179" xr:uid="{132414FC-961E-4FD8-8C8C-8A291D569DE3}">
    <filterColumn colId="77">
      <customFilters>
        <customFilter operator="notEqual" val=" "/>
      </customFilters>
    </filterColumn>
  </autoFilter>
  <conditionalFormatting sqref="CA5:CA1131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StaticDib" shapeId="1025" r:id="rId4">
          <objectPr defaultSize="0" r:id="rId5">
            <anchor moveWithCells="1">
              <from>
                <xdr:col>96</xdr:col>
                <xdr:colOff>0</xdr:colOff>
                <xdr:row>1191</xdr:row>
                <xdr:rowOff>0</xdr:rowOff>
              </from>
              <to>
                <xdr:col>100</xdr:col>
                <xdr:colOff>600075</xdr:colOff>
                <xdr:row>1213</xdr:row>
                <xdr:rowOff>66675</xdr:rowOff>
              </to>
            </anchor>
          </objectPr>
        </oleObject>
      </mc:Choice>
      <mc:Fallback>
        <oleObject progId="StaticDib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6</vt:i4>
      </vt:variant>
    </vt:vector>
  </HeadingPairs>
  <TitlesOfParts>
    <vt:vector size="28" baseType="lpstr">
      <vt:lpstr>SALE_NOV22</vt:lpstr>
      <vt:lpstr>SALE</vt:lpstr>
      <vt:lpstr>P&amp;LXTRACT</vt:lpstr>
      <vt:lpstr>ACL_NOV22</vt:lpstr>
      <vt:lpstr>ISMACH_NOV22</vt:lpstr>
      <vt:lpstr>COLORCUNOV22</vt:lpstr>
      <vt:lpstr>Currency</vt:lpstr>
      <vt:lpstr>OTHERCUNOV22</vt:lpstr>
      <vt:lpstr>PKGYTDNOV22</vt:lpstr>
      <vt:lpstr>RMYTDNOV22</vt:lpstr>
      <vt:lpstr>OH_NOV22</vt:lpstr>
      <vt:lpstr>SPLIT</vt:lpstr>
      <vt:lpstr>COST_SHEETT1</vt:lpstr>
      <vt:lpstr>COST_SHEETT</vt:lpstr>
      <vt:lpstr>NEW CODES</vt:lpstr>
      <vt:lpstr>PKGMASTER</vt:lpstr>
      <vt:lpstr>FG_DetailN</vt:lpstr>
      <vt:lpstr>PKGSUMM_T</vt:lpstr>
      <vt:lpstr>OFFLINE_NOV2022</vt:lpstr>
      <vt:lpstr>REP_NOV2022</vt:lpstr>
      <vt:lpstr>HW</vt:lpstr>
      <vt:lpstr>FG</vt:lpstr>
      <vt:lpstr>FG_DetailN!_FilterDatabase</vt:lpstr>
      <vt:lpstr>FG_DetailN!FG_DetailT</vt:lpstr>
      <vt:lpstr>COLORCUNOV22!Print_Titles</vt:lpstr>
      <vt:lpstr>OTHERCUNOV22!Print_Titles</vt:lpstr>
      <vt:lpstr>PKGYTDNOV22!Print_Titles</vt:lpstr>
      <vt:lpstr>RMYTDNOV22!Print_Titles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Harindranath Prithavinath Yadav</dc:creator>
  <cp:lastModifiedBy>Santhosh Lakshmipathy</cp:lastModifiedBy>
  <cp:lastPrinted>2022-12-20T11:49:11Z</cp:lastPrinted>
  <dcterms:created xsi:type="dcterms:W3CDTF">2022-12-01T10:00:55Z</dcterms:created>
  <dcterms:modified xsi:type="dcterms:W3CDTF">2022-12-21T07:36:46Z</dcterms:modified>
</cp:coreProperties>
</file>